
<file path=[Content_Types].xml><?xml version="1.0" encoding="utf-8"?>
<Types xmlns="http://schemas.openxmlformats.org/package/2006/content-type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9.xml" ContentType="application/vnd.ms-excel.threadedcomments+xml"/>
  <Override PartName="/xl/threadedComments/threadedComment10.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8_{0CD609B1-C29F-488B-8E8E-7B066B3A7411}" xr6:coauthVersionLast="47" xr6:coauthVersionMax="47" xr10:uidLastSave="{00000000-0000-0000-0000-000000000000}"/>
  <bookViews>
    <workbookView xWindow="-108" yWindow="-108" windowWidth="23256" windowHeight="12720" xr2:uid="{00000000-000D-0000-FFFF-FFFF00000000}"/>
  </bookViews>
  <sheets>
    <sheet name="Septiembre" sheetId="9" r:id="rId1"/>
    <sheet name="Octubre" sheetId="10" r:id="rId2"/>
    <sheet name="Noviembre" sheetId="11" r:id="rId3"/>
    <sheet name="Base de Datos" sheetId="12" r:id="rId4"/>
  </sheets>
  <definedNames>
    <definedName name="cellLeft">#REF!</definedName>
    <definedName name="VALUEVX">LAMBDA(42.314159)</definedName>
  </definedNames>
  <calcPr calcId="191029"/>
  <fileRecoveryPr repairLoad="1"/>
</workbook>
</file>

<file path=xl/calcChain.xml><?xml version="1.0" encoding="utf-8"?>
<calcChain xmlns="http://schemas.openxmlformats.org/spreadsheetml/2006/main">
  <c r="C126" i="12" l="1"/>
  <c r="AA1267" i="11"/>
  <c r="W1267" i="11"/>
  <c r="S1267" i="11"/>
  <c r="N1266" i="11"/>
  <c r="J1266" i="11"/>
  <c r="F1266" i="11"/>
  <c r="N1265" i="11"/>
  <c r="J1265" i="11"/>
  <c r="F1265" i="11"/>
  <c r="N1264" i="11"/>
  <c r="J1264" i="11"/>
  <c r="F1264" i="11"/>
  <c r="AA1263" i="11"/>
  <c r="W1263" i="11"/>
  <c r="S1263" i="11"/>
  <c r="N1262" i="11"/>
  <c r="J1262" i="11"/>
  <c r="F1262" i="11"/>
  <c r="N1261" i="11"/>
  <c r="J1261" i="11"/>
  <c r="F1261" i="11"/>
  <c r="N1260" i="11"/>
  <c r="J1260" i="11"/>
  <c r="F1260" i="11"/>
  <c r="AA1259" i="11"/>
  <c r="W1259" i="11"/>
  <c r="S1259" i="11"/>
  <c r="N1258" i="11"/>
  <c r="J1258" i="11"/>
  <c r="F1258" i="11"/>
  <c r="N1257" i="11"/>
  <c r="J1257" i="11"/>
  <c r="F1257" i="11"/>
  <c r="N1256" i="11"/>
  <c r="J1256" i="11"/>
  <c r="F1256" i="11"/>
  <c r="AY1255" i="11"/>
  <c r="AA1255" i="11"/>
  <c r="W1255" i="11"/>
  <c r="S1255" i="11"/>
  <c r="AY1254" i="11"/>
  <c r="N1254" i="11"/>
  <c r="J1254" i="11"/>
  <c r="F1254" i="11"/>
  <c r="AY1253" i="11"/>
  <c r="AQ1253" i="11"/>
  <c r="N1253" i="11"/>
  <c r="J1253" i="11"/>
  <c r="F1253" i="11"/>
  <c r="AY1252" i="11"/>
  <c r="AQ1252" i="11"/>
  <c r="N1252" i="11"/>
  <c r="J1252" i="11"/>
  <c r="F1252" i="11"/>
  <c r="AY1251" i="11"/>
  <c r="AX1251" i="11"/>
  <c r="AW1251" i="11"/>
  <c r="AV1251" i="11"/>
  <c r="AU1251" i="11"/>
  <c r="AT1251" i="11"/>
  <c r="AS1251" i="11"/>
  <c r="AR1251" i="11"/>
  <c r="AQ1251" i="11"/>
  <c r="AP1251" i="11"/>
  <c r="AO1251" i="11"/>
  <c r="AA1251" i="11"/>
  <c r="W1251" i="11"/>
  <c r="S1251" i="11"/>
  <c r="AY1250" i="11"/>
  <c r="AX1250" i="11"/>
  <c r="AW1250" i="11"/>
  <c r="AV1250" i="11"/>
  <c r="AU1250" i="11"/>
  <c r="AT1250" i="11"/>
  <c r="AS1250" i="11"/>
  <c r="AR1250" i="11"/>
  <c r="AQ1250" i="11"/>
  <c r="AP1250" i="11"/>
  <c r="AO1250" i="11"/>
  <c r="N1250" i="11"/>
  <c r="J1250" i="11"/>
  <c r="F1250" i="11"/>
  <c r="AY1249" i="11"/>
  <c r="AX1249" i="11"/>
  <c r="AW1249" i="11"/>
  <c r="AV1249" i="11"/>
  <c r="AU1249" i="11"/>
  <c r="AT1249" i="11"/>
  <c r="AS1249" i="11"/>
  <c r="AR1249" i="11"/>
  <c r="AQ1249" i="11"/>
  <c r="AP1249" i="11"/>
  <c r="AO1249" i="11"/>
  <c r="N1249" i="11"/>
  <c r="J1249" i="11"/>
  <c r="F1249" i="11"/>
  <c r="AY1248" i="11"/>
  <c r="AX1248" i="11"/>
  <c r="AW1248" i="11"/>
  <c r="AV1248" i="11"/>
  <c r="AU1248" i="11"/>
  <c r="AT1248" i="11"/>
  <c r="AS1248" i="11"/>
  <c r="AR1248" i="11"/>
  <c r="AQ1248" i="11"/>
  <c r="AP1248" i="11"/>
  <c r="AO1248" i="11"/>
  <c r="N1248" i="11"/>
  <c r="J1248" i="11"/>
  <c r="F1248" i="11"/>
  <c r="AY1247" i="11"/>
  <c r="AX1247" i="11"/>
  <c r="AW1247" i="11"/>
  <c r="AV1247" i="11"/>
  <c r="AU1247" i="11"/>
  <c r="AT1247" i="11"/>
  <c r="AS1247" i="11"/>
  <c r="AR1247" i="11"/>
  <c r="AQ1247" i="11"/>
  <c r="AP1247" i="11"/>
  <c r="AO1247" i="11"/>
  <c r="AA1247" i="11"/>
  <c r="W1247" i="11"/>
  <c r="S1247" i="11"/>
  <c r="AY1246" i="11"/>
  <c r="AX1246" i="11"/>
  <c r="AW1246" i="11"/>
  <c r="AV1246" i="11"/>
  <c r="AU1246" i="11"/>
  <c r="AT1246" i="11"/>
  <c r="AS1246" i="11"/>
  <c r="AR1246" i="11"/>
  <c r="AQ1246" i="11"/>
  <c r="AP1246" i="11"/>
  <c r="AO1246" i="11"/>
  <c r="N1246" i="11"/>
  <c r="J1246" i="11"/>
  <c r="F1246" i="11"/>
  <c r="AY1245" i="11"/>
  <c r="AX1245" i="11"/>
  <c r="AW1245" i="11"/>
  <c r="AV1245" i="11"/>
  <c r="AU1245" i="11"/>
  <c r="AT1245" i="11"/>
  <c r="AS1245" i="11"/>
  <c r="AR1245" i="11"/>
  <c r="AQ1245" i="11"/>
  <c r="AP1245" i="11"/>
  <c r="AO1245" i="11"/>
  <c r="N1245" i="11"/>
  <c r="J1245" i="11"/>
  <c r="F1245" i="11"/>
  <c r="AY1244" i="11"/>
  <c r="AX1244" i="11"/>
  <c r="AW1244" i="11"/>
  <c r="AV1244" i="11"/>
  <c r="AU1244" i="11"/>
  <c r="AT1244" i="11"/>
  <c r="AS1244" i="11"/>
  <c r="AR1244" i="11"/>
  <c r="AQ1244" i="11"/>
  <c r="AP1244" i="11"/>
  <c r="AO1244" i="11"/>
  <c r="N1244" i="11"/>
  <c r="J1244" i="11"/>
  <c r="F1244" i="11"/>
  <c r="AY1243" i="11"/>
  <c r="AX1243" i="11"/>
  <c r="AW1243" i="11"/>
  <c r="AV1243" i="11"/>
  <c r="AU1243" i="11"/>
  <c r="AT1243" i="11"/>
  <c r="AS1243" i="11"/>
  <c r="AR1243" i="11"/>
  <c r="AQ1243" i="11"/>
  <c r="AP1243" i="11"/>
  <c r="AO1243" i="11"/>
  <c r="AA1243" i="11"/>
  <c r="W1243" i="11"/>
  <c r="S1243" i="11"/>
  <c r="AY1242" i="11"/>
  <c r="AX1242" i="11"/>
  <c r="AW1242" i="11"/>
  <c r="AV1242" i="11"/>
  <c r="AU1242" i="11"/>
  <c r="AT1242" i="11"/>
  <c r="AS1242" i="11"/>
  <c r="AR1242" i="11"/>
  <c r="AQ1242" i="11"/>
  <c r="AP1242" i="11"/>
  <c r="AO1242" i="11"/>
  <c r="N1242" i="11"/>
  <c r="J1242" i="11"/>
  <c r="F1242" i="11"/>
  <c r="AY1241" i="11"/>
  <c r="AX1241" i="11"/>
  <c r="AW1241" i="11"/>
  <c r="AV1241" i="11"/>
  <c r="AU1241" i="11"/>
  <c r="AT1241" i="11"/>
  <c r="AS1241" i="11"/>
  <c r="AR1241" i="11"/>
  <c r="AQ1241" i="11"/>
  <c r="AP1241" i="11"/>
  <c r="AO1241" i="11"/>
  <c r="N1241" i="11"/>
  <c r="J1241" i="11"/>
  <c r="F1241" i="11"/>
  <c r="AY1240" i="11"/>
  <c r="AX1240" i="11"/>
  <c r="AW1240" i="11"/>
  <c r="AV1240" i="11"/>
  <c r="AU1240" i="11"/>
  <c r="AT1240" i="11"/>
  <c r="AS1240" i="11"/>
  <c r="AR1240" i="11"/>
  <c r="AQ1240" i="11"/>
  <c r="AP1240" i="11"/>
  <c r="AO1240" i="11"/>
  <c r="N1240" i="11"/>
  <c r="J1240" i="11"/>
  <c r="F1240" i="11"/>
  <c r="AY1239" i="11"/>
  <c r="AX1239" i="11"/>
  <c r="AW1239" i="11"/>
  <c r="AV1239" i="11"/>
  <c r="AU1239" i="11"/>
  <c r="AT1239" i="11"/>
  <c r="AS1239" i="11"/>
  <c r="AR1239" i="11"/>
  <c r="AQ1239" i="11"/>
  <c r="AP1239" i="11"/>
  <c r="AO1239" i="11"/>
  <c r="AA1239" i="11"/>
  <c r="W1239" i="11"/>
  <c r="S1239" i="11"/>
  <c r="AY1238" i="11"/>
  <c r="AX1238" i="11"/>
  <c r="AW1238" i="11"/>
  <c r="AV1238" i="11"/>
  <c r="AU1238" i="11"/>
  <c r="AT1238" i="11"/>
  <c r="AS1238" i="11"/>
  <c r="AR1238" i="11"/>
  <c r="AQ1238" i="11"/>
  <c r="AP1238" i="11"/>
  <c r="AO1238" i="11"/>
  <c r="N1238" i="11"/>
  <c r="J1238" i="11"/>
  <c r="F1238" i="11"/>
  <c r="AY1237" i="11"/>
  <c r="AX1237" i="11"/>
  <c r="AW1237" i="11"/>
  <c r="AV1237" i="11"/>
  <c r="AU1237" i="11"/>
  <c r="AT1237" i="11"/>
  <c r="AS1237" i="11"/>
  <c r="AR1237" i="11"/>
  <c r="AQ1237" i="11"/>
  <c r="AP1237" i="11"/>
  <c r="AO1237" i="11"/>
  <c r="N1237" i="11"/>
  <c r="J1237" i="11"/>
  <c r="F1237" i="11"/>
  <c r="AY1236" i="11"/>
  <c r="AX1236" i="11"/>
  <c r="AW1236" i="11"/>
  <c r="AV1236" i="11"/>
  <c r="AU1236" i="11"/>
  <c r="AT1236" i="11"/>
  <c r="AS1236" i="11"/>
  <c r="AR1236" i="11"/>
  <c r="AQ1236" i="11"/>
  <c r="AP1236" i="11"/>
  <c r="AO1236" i="11"/>
  <c r="N1236" i="11"/>
  <c r="J1236" i="11"/>
  <c r="F1236" i="11"/>
  <c r="AY1235" i="11"/>
  <c r="AX1235" i="11"/>
  <c r="AW1235" i="11"/>
  <c r="AV1235" i="11"/>
  <c r="AU1235" i="11"/>
  <c r="AT1235" i="11"/>
  <c r="AS1235" i="11"/>
  <c r="AR1235" i="11"/>
  <c r="AQ1235" i="11"/>
  <c r="AP1235" i="11"/>
  <c r="AO1235" i="11"/>
  <c r="AA1235" i="11"/>
  <c r="W1235" i="11"/>
  <c r="S1235" i="11"/>
  <c r="AY1234" i="11"/>
  <c r="AX1234" i="11"/>
  <c r="AW1234" i="11"/>
  <c r="AV1234" i="11"/>
  <c r="AU1234" i="11"/>
  <c r="AT1234" i="11"/>
  <c r="AS1234" i="11"/>
  <c r="AR1234" i="11"/>
  <c r="AQ1234" i="11"/>
  <c r="AP1234" i="11"/>
  <c r="AO1234" i="11"/>
  <c r="N1234" i="11"/>
  <c r="J1234" i="11"/>
  <c r="F1234" i="11"/>
  <c r="AY1233" i="11"/>
  <c r="AX1233" i="11"/>
  <c r="AW1233" i="11"/>
  <c r="AV1233" i="11"/>
  <c r="AU1233" i="11"/>
  <c r="AT1233" i="11"/>
  <c r="AS1233" i="11"/>
  <c r="AR1233" i="11"/>
  <c r="AQ1233" i="11"/>
  <c r="AP1233" i="11"/>
  <c r="AO1233" i="11"/>
  <c r="N1233" i="11"/>
  <c r="J1233" i="11"/>
  <c r="F1233" i="11"/>
  <c r="AY1232" i="11"/>
  <c r="AX1232" i="11"/>
  <c r="AW1232" i="11"/>
  <c r="AV1232" i="11"/>
  <c r="AU1232" i="11"/>
  <c r="AT1232" i="11"/>
  <c r="AS1232" i="11"/>
  <c r="AR1232" i="11"/>
  <c r="AQ1232" i="11"/>
  <c r="AP1232" i="11"/>
  <c r="AO1232" i="11"/>
  <c r="N1232" i="11"/>
  <c r="J1232" i="11"/>
  <c r="F1232" i="11"/>
  <c r="AY1231" i="11"/>
  <c r="AX1231" i="11"/>
  <c r="AW1231" i="11"/>
  <c r="AV1231" i="11"/>
  <c r="AU1231" i="11"/>
  <c r="AT1231" i="11"/>
  <c r="AS1231" i="11"/>
  <c r="AR1231" i="11"/>
  <c r="AQ1231" i="11"/>
  <c r="AP1231" i="11"/>
  <c r="AO1231" i="11"/>
  <c r="AA1231" i="11"/>
  <c r="W1231" i="11"/>
  <c r="S1231" i="11"/>
  <c r="AY1230" i="11"/>
  <c r="AX1230" i="11"/>
  <c r="AW1230" i="11"/>
  <c r="AV1230" i="11"/>
  <c r="AU1230" i="11"/>
  <c r="AT1230" i="11"/>
  <c r="AS1230" i="11"/>
  <c r="AR1230" i="11"/>
  <c r="AQ1230" i="11"/>
  <c r="AP1230" i="11"/>
  <c r="AO1230" i="11"/>
  <c r="N1230" i="11"/>
  <c r="J1230" i="11"/>
  <c r="F1230" i="11"/>
  <c r="AY1229" i="11"/>
  <c r="AX1229" i="11"/>
  <c r="AW1229" i="11"/>
  <c r="AV1229" i="11"/>
  <c r="AU1229" i="11"/>
  <c r="AT1229" i="11"/>
  <c r="AS1229" i="11"/>
  <c r="AR1229" i="11"/>
  <c r="AQ1229" i="11"/>
  <c r="AP1229" i="11"/>
  <c r="AO1229" i="11"/>
  <c r="N1229" i="11"/>
  <c r="J1229" i="11"/>
  <c r="F1229" i="11"/>
  <c r="AY1228" i="11"/>
  <c r="AX1228" i="11"/>
  <c r="AW1228" i="11"/>
  <c r="AV1228" i="11"/>
  <c r="AU1228" i="11"/>
  <c r="AT1228" i="11"/>
  <c r="AS1228" i="11"/>
  <c r="AR1228" i="11"/>
  <c r="AQ1228" i="11"/>
  <c r="AP1228" i="11"/>
  <c r="N1228" i="11"/>
  <c r="J1228" i="11"/>
  <c r="F1228" i="11"/>
  <c r="AY1227" i="11"/>
  <c r="AX1227" i="11"/>
  <c r="AW1227" i="11"/>
  <c r="AV1227" i="11"/>
  <c r="AU1227" i="11"/>
  <c r="AT1227" i="11"/>
  <c r="AS1227" i="11"/>
  <c r="AR1227" i="11"/>
  <c r="AQ1227" i="11"/>
  <c r="AP1227" i="11"/>
  <c r="AA1227" i="11"/>
  <c r="W1227" i="11"/>
  <c r="S1227" i="11"/>
  <c r="AY1226" i="11"/>
  <c r="AX1226" i="11"/>
  <c r="AW1226" i="11"/>
  <c r="AV1226" i="11"/>
  <c r="AU1226" i="11"/>
  <c r="AT1226" i="11"/>
  <c r="AS1226" i="11"/>
  <c r="AR1226" i="11"/>
  <c r="AQ1226" i="11"/>
  <c r="AP1226" i="11"/>
  <c r="N1226" i="11"/>
  <c r="J1226" i="11"/>
  <c r="F1226" i="11"/>
  <c r="AY1225" i="11"/>
  <c r="AX1225" i="11"/>
  <c r="AW1225" i="11"/>
  <c r="AV1225" i="11"/>
  <c r="AU1225" i="11"/>
  <c r="AT1225" i="11"/>
  <c r="AS1225" i="11"/>
  <c r="AR1225" i="11"/>
  <c r="AQ1225" i="11"/>
  <c r="AP1225" i="11"/>
  <c r="AO1225" i="11"/>
  <c r="N1225" i="11"/>
  <c r="J1225" i="11"/>
  <c r="F1225" i="11"/>
  <c r="AY1224" i="11"/>
  <c r="AX1224" i="11"/>
  <c r="AW1224" i="11"/>
  <c r="AV1224" i="11"/>
  <c r="AU1224" i="11"/>
  <c r="AT1224" i="11"/>
  <c r="AS1224" i="11"/>
  <c r="AR1224" i="11"/>
  <c r="AQ1224" i="11"/>
  <c r="AP1224" i="11"/>
  <c r="AO1224" i="11"/>
  <c r="N1224" i="11"/>
  <c r="J1224" i="11"/>
  <c r="F1224" i="11"/>
  <c r="AY1223" i="11"/>
  <c r="AX1223" i="11"/>
  <c r="AW1223" i="11"/>
  <c r="AV1223" i="11"/>
  <c r="AU1223" i="11"/>
  <c r="AT1223" i="11"/>
  <c r="AS1223" i="11"/>
  <c r="AR1223" i="11"/>
  <c r="AQ1223" i="11"/>
  <c r="AP1223" i="11"/>
  <c r="AO1223" i="11"/>
  <c r="AA1223" i="11"/>
  <c r="W1223" i="11"/>
  <c r="S1223" i="11"/>
  <c r="AY1222" i="11"/>
  <c r="AX1222" i="11"/>
  <c r="AW1222" i="11"/>
  <c r="AV1222" i="11"/>
  <c r="AU1222" i="11"/>
  <c r="AT1222" i="11"/>
  <c r="AS1222" i="11"/>
  <c r="AR1222" i="11"/>
  <c r="AQ1222" i="11"/>
  <c r="AP1222" i="11"/>
  <c r="AO1222" i="11"/>
  <c r="N1222" i="11"/>
  <c r="J1222" i="11"/>
  <c r="F1222" i="11"/>
  <c r="AY1221" i="11"/>
  <c r="AX1221" i="11"/>
  <c r="AW1221" i="11"/>
  <c r="AV1221" i="11"/>
  <c r="AU1221" i="11"/>
  <c r="AT1221" i="11"/>
  <c r="AS1221" i="11"/>
  <c r="AR1221" i="11"/>
  <c r="AQ1221" i="11"/>
  <c r="AP1221" i="11"/>
  <c r="AO1221" i="11"/>
  <c r="N1221" i="11"/>
  <c r="J1221" i="11"/>
  <c r="F1221" i="11"/>
  <c r="AY1220" i="11"/>
  <c r="AX1220" i="11"/>
  <c r="AW1220" i="11"/>
  <c r="AV1220" i="11"/>
  <c r="AU1220" i="11"/>
  <c r="AT1220" i="11"/>
  <c r="AS1220" i="11"/>
  <c r="AR1220" i="11"/>
  <c r="AQ1220" i="11"/>
  <c r="AP1220" i="11"/>
  <c r="AO1220" i="11"/>
  <c r="N1220" i="11"/>
  <c r="J1220" i="11"/>
  <c r="F1220" i="11"/>
  <c r="A1220" i="11"/>
  <c r="A1224" i="11" s="1"/>
  <c r="A1228" i="11" s="1"/>
  <c r="A1232" i="11" s="1"/>
  <c r="A1236" i="11" s="1"/>
  <c r="A1240" i="11" s="1"/>
  <c r="A1244" i="11" s="1"/>
  <c r="A1248" i="11" s="1"/>
  <c r="A1252" i="11" s="1"/>
  <c r="A1256" i="11" s="1"/>
  <c r="A1260" i="11" s="1"/>
  <c r="A1264" i="11" s="1"/>
  <c r="AY1219" i="11"/>
  <c r="AX1219" i="11"/>
  <c r="AW1219" i="11"/>
  <c r="AV1219" i="11"/>
  <c r="AU1219" i="11"/>
  <c r="AT1219" i="11"/>
  <c r="AS1219" i="11"/>
  <c r="AR1219" i="11"/>
  <c r="AQ1219" i="11"/>
  <c r="AP1219" i="11"/>
  <c r="AO1219" i="11"/>
  <c r="AA1219" i="11"/>
  <c r="W1219" i="11"/>
  <c r="S1219" i="11"/>
  <c r="AY1218" i="11"/>
  <c r="AX1218" i="11"/>
  <c r="AW1218" i="11"/>
  <c r="AV1218" i="11"/>
  <c r="AU1218" i="11"/>
  <c r="AT1218" i="11"/>
  <c r="AS1218" i="11"/>
  <c r="AR1218" i="11"/>
  <c r="AQ1218" i="11"/>
  <c r="AP1218" i="11"/>
  <c r="AO1218" i="11"/>
  <c r="N1218" i="11"/>
  <c r="J1218" i="11"/>
  <c r="F1218" i="11"/>
  <c r="AY1217" i="11"/>
  <c r="AX1217" i="11"/>
  <c r="AW1217" i="11"/>
  <c r="AV1217" i="11"/>
  <c r="AU1217" i="11"/>
  <c r="AT1217" i="11"/>
  <c r="AS1217" i="11"/>
  <c r="AR1217" i="11"/>
  <c r="AQ1217" i="11"/>
  <c r="AP1217" i="11"/>
  <c r="AO1217" i="11"/>
  <c r="N1217" i="11"/>
  <c r="J1217" i="11"/>
  <c r="F1217" i="11"/>
  <c r="AY1216" i="11"/>
  <c r="AX1216" i="11"/>
  <c r="AW1216" i="11"/>
  <c r="AV1216" i="11"/>
  <c r="AU1216" i="11"/>
  <c r="AT1216" i="11"/>
  <c r="AS1216" i="11"/>
  <c r="AR1216" i="11"/>
  <c r="AQ1216" i="11"/>
  <c r="AP1216" i="11"/>
  <c r="AO1216" i="11"/>
  <c r="N1216" i="11"/>
  <c r="J1216" i="11"/>
  <c r="F1216" i="11"/>
  <c r="A1216" i="11"/>
  <c r="AA1212" i="11"/>
  <c r="W1212" i="11"/>
  <c r="S1212" i="11"/>
  <c r="N1211" i="11"/>
  <c r="J1211" i="11"/>
  <c r="F1211" i="11"/>
  <c r="N1210" i="11"/>
  <c r="J1210" i="11"/>
  <c r="F1210" i="11"/>
  <c r="N1209" i="11"/>
  <c r="J1209" i="11"/>
  <c r="F1209" i="11"/>
  <c r="AA1208" i="11"/>
  <c r="W1208" i="11"/>
  <c r="S1208" i="11"/>
  <c r="N1207" i="11"/>
  <c r="J1207" i="11"/>
  <c r="F1207" i="11"/>
  <c r="N1206" i="11"/>
  <c r="J1206" i="11"/>
  <c r="F1206" i="11"/>
  <c r="N1205" i="11"/>
  <c r="J1205" i="11"/>
  <c r="F1205" i="11"/>
  <c r="AA1204" i="11"/>
  <c r="W1204" i="11"/>
  <c r="S1204" i="11"/>
  <c r="N1203" i="11"/>
  <c r="J1203" i="11"/>
  <c r="F1203" i="11"/>
  <c r="N1202" i="11"/>
  <c r="J1202" i="11"/>
  <c r="F1202" i="11"/>
  <c r="N1201" i="11"/>
  <c r="J1201" i="11"/>
  <c r="F1201" i="11"/>
  <c r="AY1200" i="11"/>
  <c r="AA1200" i="11"/>
  <c r="W1200" i="11"/>
  <c r="S1200" i="11"/>
  <c r="AY1199" i="11"/>
  <c r="N1199" i="11"/>
  <c r="J1199" i="11"/>
  <c r="F1199" i="11"/>
  <c r="AY1198" i="11"/>
  <c r="AQ1198" i="11"/>
  <c r="N1198" i="11"/>
  <c r="J1198" i="11"/>
  <c r="F1198" i="11"/>
  <c r="AY1197" i="11"/>
  <c r="AQ1197" i="11"/>
  <c r="N1197" i="11"/>
  <c r="J1197" i="11"/>
  <c r="F1197" i="11"/>
  <c r="AY1196" i="11"/>
  <c r="AX1196" i="11"/>
  <c r="AW1196" i="11"/>
  <c r="AV1196" i="11"/>
  <c r="AU1196" i="11"/>
  <c r="AT1196" i="11"/>
  <c r="AS1196" i="11"/>
  <c r="AR1196" i="11"/>
  <c r="AQ1196" i="11"/>
  <c r="AP1196" i="11"/>
  <c r="AO1196" i="11"/>
  <c r="AA1196" i="11"/>
  <c r="W1196" i="11"/>
  <c r="S1196" i="11"/>
  <c r="AY1195" i="11"/>
  <c r="AX1195" i="11"/>
  <c r="AW1195" i="11"/>
  <c r="AV1195" i="11"/>
  <c r="AU1195" i="11"/>
  <c r="AT1195" i="11"/>
  <c r="AS1195" i="11"/>
  <c r="AR1195" i="11"/>
  <c r="AQ1195" i="11"/>
  <c r="AP1195" i="11"/>
  <c r="AO1195" i="11"/>
  <c r="N1195" i="11"/>
  <c r="J1195" i="11"/>
  <c r="F1195" i="11"/>
  <c r="AY1194" i="11"/>
  <c r="AX1194" i="11"/>
  <c r="AW1194" i="11"/>
  <c r="AV1194" i="11"/>
  <c r="AU1194" i="11"/>
  <c r="AT1194" i="11"/>
  <c r="AS1194" i="11"/>
  <c r="AR1194" i="11"/>
  <c r="AQ1194" i="11"/>
  <c r="AP1194" i="11"/>
  <c r="AO1194" i="11"/>
  <c r="N1194" i="11"/>
  <c r="J1194" i="11"/>
  <c r="F1194" i="11"/>
  <c r="AY1193" i="11"/>
  <c r="AX1193" i="11"/>
  <c r="AW1193" i="11"/>
  <c r="AV1193" i="11"/>
  <c r="AU1193" i="11"/>
  <c r="AT1193" i="11"/>
  <c r="AS1193" i="11"/>
  <c r="AR1193" i="11"/>
  <c r="AQ1193" i="11"/>
  <c r="AP1193" i="11"/>
  <c r="AO1193" i="11"/>
  <c r="N1193" i="11"/>
  <c r="J1193" i="11"/>
  <c r="F1193" i="11"/>
  <c r="AY1192" i="11"/>
  <c r="AX1192" i="11"/>
  <c r="AW1192" i="11"/>
  <c r="AV1192" i="11"/>
  <c r="AU1192" i="11"/>
  <c r="AT1192" i="11"/>
  <c r="AS1192" i="11"/>
  <c r="AR1192" i="11"/>
  <c r="AQ1192" i="11"/>
  <c r="AP1192" i="11"/>
  <c r="AO1192" i="11"/>
  <c r="AA1192" i="11"/>
  <c r="W1192" i="11"/>
  <c r="S1192" i="11"/>
  <c r="AY1191" i="11"/>
  <c r="AX1191" i="11"/>
  <c r="AW1191" i="11"/>
  <c r="AV1191" i="11"/>
  <c r="AU1191" i="11"/>
  <c r="AT1191" i="11"/>
  <c r="AS1191" i="11"/>
  <c r="AR1191" i="11"/>
  <c r="AQ1191" i="11"/>
  <c r="AP1191" i="11"/>
  <c r="AO1191" i="11"/>
  <c r="N1191" i="11"/>
  <c r="J1191" i="11"/>
  <c r="F1191" i="11"/>
  <c r="AY1190" i="11"/>
  <c r="AX1190" i="11"/>
  <c r="AW1190" i="11"/>
  <c r="AV1190" i="11"/>
  <c r="AU1190" i="11"/>
  <c r="AT1190" i="11"/>
  <c r="AS1190" i="11"/>
  <c r="AR1190" i="11"/>
  <c r="AQ1190" i="11"/>
  <c r="AP1190" i="11"/>
  <c r="AO1190" i="11"/>
  <c r="N1190" i="11"/>
  <c r="J1190" i="11"/>
  <c r="F1190" i="11"/>
  <c r="AY1189" i="11"/>
  <c r="AX1189" i="11"/>
  <c r="AW1189" i="11"/>
  <c r="AV1189" i="11"/>
  <c r="AU1189" i="11"/>
  <c r="AT1189" i="11"/>
  <c r="AS1189" i="11"/>
  <c r="AR1189" i="11"/>
  <c r="AQ1189" i="11"/>
  <c r="AP1189" i="11"/>
  <c r="AO1189" i="11"/>
  <c r="N1189" i="11"/>
  <c r="J1189" i="11"/>
  <c r="F1189" i="11"/>
  <c r="AY1188" i="11"/>
  <c r="AX1188" i="11"/>
  <c r="AW1188" i="11"/>
  <c r="AV1188" i="11"/>
  <c r="AU1188" i="11"/>
  <c r="AT1188" i="11"/>
  <c r="AS1188" i="11"/>
  <c r="AR1188" i="11"/>
  <c r="AQ1188" i="11"/>
  <c r="AP1188" i="11"/>
  <c r="AO1188" i="11"/>
  <c r="AA1188" i="11"/>
  <c r="W1188" i="11"/>
  <c r="S1188" i="11"/>
  <c r="AY1187" i="11"/>
  <c r="AX1187" i="11"/>
  <c r="AW1187" i="11"/>
  <c r="AV1187" i="11"/>
  <c r="AU1187" i="11"/>
  <c r="AT1187" i="11"/>
  <c r="AS1187" i="11"/>
  <c r="AR1187" i="11"/>
  <c r="AQ1187" i="11"/>
  <c r="AP1187" i="11"/>
  <c r="AO1187" i="11"/>
  <c r="N1187" i="11"/>
  <c r="J1187" i="11"/>
  <c r="F1187" i="11"/>
  <c r="AY1186" i="11"/>
  <c r="AX1186" i="11"/>
  <c r="AW1186" i="11"/>
  <c r="AV1186" i="11"/>
  <c r="AU1186" i="11"/>
  <c r="AT1186" i="11"/>
  <c r="AS1186" i="11"/>
  <c r="AR1186" i="11"/>
  <c r="AQ1186" i="11"/>
  <c r="AP1186" i="11"/>
  <c r="AO1186" i="11"/>
  <c r="N1186" i="11"/>
  <c r="J1186" i="11"/>
  <c r="F1186" i="11"/>
  <c r="AY1185" i="11"/>
  <c r="AX1185" i="11"/>
  <c r="AW1185" i="11"/>
  <c r="AV1185" i="11"/>
  <c r="AU1185" i="11"/>
  <c r="AT1185" i="11"/>
  <c r="AS1185" i="11"/>
  <c r="AR1185" i="11"/>
  <c r="AQ1185" i="11"/>
  <c r="AP1185" i="11"/>
  <c r="AO1185" i="11"/>
  <c r="N1185" i="11"/>
  <c r="J1185" i="11"/>
  <c r="F1185" i="11"/>
  <c r="AY1184" i="11"/>
  <c r="AX1184" i="11"/>
  <c r="AW1184" i="11"/>
  <c r="AV1184" i="11"/>
  <c r="AU1184" i="11"/>
  <c r="AT1184" i="11"/>
  <c r="AS1184" i="11"/>
  <c r="AR1184" i="11"/>
  <c r="AQ1184" i="11"/>
  <c r="AP1184" i="11"/>
  <c r="AO1184" i="11"/>
  <c r="AA1184" i="11"/>
  <c r="W1184" i="11"/>
  <c r="S1184" i="11"/>
  <c r="AY1183" i="11"/>
  <c r="AX1183" i="11"/>
  <c r="AW1183" i="11"/>
  <c r="AV1183" i="11"/>
  <c r="AU1183" i="11"/>
  <c r="AT1183" i="11"/>
  <c r="AS1183" i="11"/>
  <c r="AR1183" i="11"/>
  <c r="AQ1183" i="11"/>
  <c r="AP1183" i="11"/>
  <c r="AO1183" i="11"/>
  <c r="N1183" i="11"/>
  <c r="J1183" i="11"/>
  <c r="F1183" i="11"/>
  <c r="AY1182" i="11"/>
  <c r="AX1182" i="11"/>
  <c r="AW1182" i="11"/>
  <c r="AV1182" i="11"/>
  <c r="AU1182" i="11"/>
  <c r="AT1182" i="11"/>
  <c r="AS1182" i="11"/>
  <c r="AR1182" i="11"/>
  <c r="AQ1182" i="11"/>
  <c r="AP1182" i="11"/>
  <c r="AO1182" i="11"/>
  <c r="N1182" i="11"/>
  <c r="J1182" i="11"/>
  <c r="F1182" i="11"/>
  <c r="AY1181" i="11"/>
  <c r="AX1181" i="11"/>
  <c r="AW1181" i="11"/>
  <c r="AV1181" i="11"/>
  <c r="AU1181" i="11"/>
  <c r="AT1181" i="11"/>
  <c r="AS1181" i="11"/>
  <c r="AR1181" i="11"/>
  <c r="AQ1181" i="11"/>
  <c r="AP1181" i="11"/>
  <c r="AO1181" i="11"/>
  <c r="N1181" i="11"/>
  <c r="J1181" i="11"/>
  <c r="F1181" i="11"/>
  <c r="A1181" i="11"/>
  <c r="A1185" i="11" s="1"/>
  <c r="A1189" i="11" s="1"/>
  <c r="A1193" i="11" s="1"/>
  <c r="A1197" i="11" s="1"/>
  <c r="A1201" i="11" s="1"/>
  <c r="A1205" i="11" s="1"/>
  <c r="A1209" i="11" s="1"/>
  <c r="AY1180" i="11"/>
  <c r="AX1180" i="11"/>
  <c r="AW1180" i="11"/>
  <c r="AV1180" i="11"/>
  <c r="AU1180" i="11"/>
  <c r="AT1180" i="11"/>
  <c r="AS1180" i="11"/>
  <c r="AR1180" i="11"/>
  <c r="AQ1180" i="11"/>
  <c r="AP1180" i="11"/>
  <c r="AO1180" i="11"/>
  <c r="AA1180" i="11"/>
  <c r="W1180" i="11"/>
  <c r="S1180" i="11"/>
  <c r="AY1179" i="11"/>
  <c r="AX1179" i="11"/>
  <c r="AW1179" i="11"/>
  <c r="AV1179" i="11"/>
  <c r="AU1179" i="11"/>
  <c r="AT1179" i="11"/>
  <c r="AS1179" i="11"/>
  <c r="AR1179" i="11"/>
  <c r="AQ1179" i="11"/>
  <c r="AP1179" i="11"/>
  <c r="AO1179" i="11"/>
  <c r="N1179" i="11"/>
  <c r="J1179" i="11"/>
  <c r="F1179" i="11"/>
  <c r="AY1178" i="11"/>
  <c r="AX1178" i="11"/>
  <c r="AW1178" i="11"/>
  <c r="AV1178" i="11"/>
  <c r="AU1178" i="11"/>
  <c r="AT1178" i="11"/>
  <c r="AS1178" i="11"/>
  <c r="AR1178" i="11"/>
  <c r="AQ1178" i="11"/>
  <c r="AP1178" i="11"/>
  <c r="AO1178" i="11"/>
  <c r="N1178" i="11"/>
  <c r="J1178" i="11"/>
  <c r="F1178" i="11"/>
  <c r="AY1177" i="11"/>
  <c r="AX1177" i="11"/>
  <c r="AW1177" i="11"/>
  <c r="AV1177" i="11"/>
  <c r="AU1177" i="11"/>
  <c r="AT1177" i="11"/>
  <c r="AS1177" i="11"/>
  <c r="AR1177" i="11"/>
  <c r="AQ1177" i="11"/>
  <c r="AP1177" i="11"/>
  <c r="AO1177" i="11"/>
  <c r="N1177" i="11"/>
  <c r="J1177" i="11"/>
  <c r="F1177" i="11"/>
  <c r="AY1176" i="11"/>
  <c r="AX1176" i="11"/>
  <c r="AW1176" i="11"/>
  <c r="AV1176" i="11"/>
  <c r="AU1176" i="11"/>
  <c r="AT1176" i="11"/>
  <c r="AS1176" i="11"/>
  <c r="AR1176" i="11"/>
  <c r="AQ1176" i="11"/>
  <c r="AP1176" i="11"/>
  <c r="AO1176" i="11"/>
  <c r="AA1176" i="11"/>
  <c r="W1176" i="11"/>
  <c r="S1176" i="11"/>
  <c r="AY1175" i="11"/>
  <c r="AX1175" i="11"/>
  <c r="AW1175" i="11"/>
  <c r="AV1175" i="11"/>
  <c r="AU1175" i="11"/>
  <c r="AT1175" i="11"/>
  <c r="AS1175" i="11"/>
  <c r="AR1175" i="11"/>
  <c r="AQ1175" i="11"/>
  <c r="AP1175" i="11"/>
  <c r="AO1175" i="11"/>
  <c r="N1175" i="11"/>
  <c r="J1175" i="11"/>
  <c r="F1175" i="11"/>
  <c r="AY1174" i="11"/>
  <c r="AX1174" i="11"/>
  <c r="AW1174" i="11"/>
  <c r="AV1174" i="11"/>
  <c r="AU1174" i="11"/>
  <c r="AT1174" i="11"/>
  <c r="AS1174" i="11"/>
  <c r="AR1174" i="11"/>
  <c r="AQ1174" i="11"/>
  <c r="AP1174" i="11"/>
  <c r="AO1174" i="11"/>
  <c r="N1174" i="11"/>
  <c r="J1174" i="11"/>
  <c r="F1174" i="11"/>
  <c r="AY1173" i="11"/>
  <c r="AX1173" i="11"/>
  <c r="AW1173" i="11"/>
  <c r="AV1173" i="11"/>
  <c r="AU1173" i="11"/>
  <c r="AT1173" i="11"/>
  <c r="AS1173" i="11"/>
  <c r="AR1173" i="11"/>
  <c r="AQ1173" i="11"/>
  <c r="AP1173" i="11"/>
  <c r="N1173" i="11"/>
  <c r="J1173" i="11"/>
  <c r="F1173" i="11"/>
  <c r="AY1172" i="11"/>
  <c r="AX1172" i="11"/>
  <c r="AW1172" i="11"/>
  <c r="AV1172" i="11"/>
  <c r="AU1172" i="11"/>
  <c r="AT1172" i="11"/>
  <c r="AS1172" i="11"/>
  <c r="AR1172" i="11"/>
  <c r="AQ1172" i="11"/>
  <c r="AP1172" i="11"/>
  <c r="AA1172" i="11"/>
  <c r="W1172" i="11"/>
  <c r="S1172" i="11"/>
  <c r="AY1171" i="11"/>
  <c r="AX1171" i="11"/>
  <c r="AW1171" i="11"/>
  <c r="AV1171" i="11"/>
  <c r="AU1171" i="11"/>
  <c r="AT1171" i="11"/>
  <c r="AS1171" i="11"/>
  <c r="AR1171" i="11"/>
  <c r="AQ1171" i="11"/>
  <c r="AP1171" i="11"/>
  <c r="N1171" i="11"/>
  <c r="J1171" i="11"/>
  <c r="F1171" i="11"/>
  <c r="AY1170" i="11"/>
  <c r="AX1170" i="11"/>
  <c r="AW1170" i="11"/>
  <c r="AV1170" i="11"/>
  <c r="AU1170" i="11"/>
  <c r="AT1170" i="11"/>
  <c r="AS1170" i="11"/>
  <c r="AR1170" i="11"/>
  <c r="AQ1170" i="11"/>
  <c r="AP1170" i="11"/>
  <c r="AO1170" i="11"/>
  <c r="N1170" i="11"/>
  <c r="J1170" i="11"/>
  <c r="F1170" i="11"/>
  <c r="AY1169" i="11"/>
  <c r="AX1169" i="11"/>
  <c r="AW1169" i="11"/>
  <c r="AV1169" i="11"/>
  <c r="AU1169" i="11"/>
  <c r="AT1169" i="11"/>
  <c r="AS1169" i="11"/>
  <c r="AR1169" i="11"/>
  <c r="AQ1169" i="11"/>
  <c r="AP1169" i="11"/>
  <c r="AO1169" i="11"/>
  <c r="N1169" i="11"/>
  <c r="J1169" i="11"/>
  <c r="F1169" i="11"/>
  <c r="A1169" i="11"/>
  <c r="A1173" i="11" s="1"/>
  <c r="A1177" i="11" s="1"/>
  <c r="AY1168" i="11"/>
  <c r="AX1168" i="11"/>
  <c r="AW1168" i="11"/>
  <c r="AV1168" i="11"/>
  <c r="AU1168" i="11"/>
  <c r="AT1168" i="11"/>
  <c r="AS1168" i="11"/>
  <c r="AR1168" i="11"/>
  <c r="AQ1168" i="11"/>
  <c r="AP1168" i="11"/>
  <c r="AO1168" i="11"/>
  <c r="AA1168" i="11"/>
  <c r="W1168" i="11"/>
  <c r="S1168" i="11"/>
  <c r="AY1167" i="11"/>
  <c r="AX1167" i="11"/>
  <c r="AW1167" i="11"/>
  <c r="AV1167" i="11"/>
  <c r="AU1167" i="11"/>
  <c r="AT1167" i="11"/>
  <c r="AS1167" i="11"/>
  <c r="AR1167" i="11"/>
  <c r="AQ1167" i="11"/>
  <c r="AP1167" i="11"/>
  <c r="AO1167" i="11"/>
  <c r="N1167" i="11"/>
  <c r="J1167" i="11"/>
  <c r="F1167" i="11"/>
  <c r="AY1166" i="11"/>
  <c r="AX1166" i="11"/>
  <c r="AW1166" i="11"/>
  <c r="AV1166" i="11"/>
  <c r="AU1166" i="11"/>
  <c r="AT1166" i="11"/>
  <c r="AS1166" i="11"/>
  <c r="AR1166" i="11"/>
  <c r="AQ1166" i="11"/>
  <c r="AP1166" i="11"/>
  <c r="AO1166" i="11"/>
  <c r="N1166" i="11"/>
  <c r="J1166" i="11"/>
  <c r="F1166" i="11"/>
  <c r="AY1165" i="11"/>
  <c r="AX1165" i="11"/>
  <c r="AW1165" i="11"/>
  <c r="AV1165" i="11"/>
  <c r="AU1165" i="11"/>
  <c r="AT1165" i="11"/>
  <c r="AS1165" i="11"/>
  <c r="AR1165" i="11"/>
  <c r="AQ1165" i="11"/>
  <c r="AP1165" i="11"/>
  <c r="AO1165" i="11"/>
  <c r="N1165" i="11"/>
  <c r="J1165" i="11"/>
  <c r="F1165" i="11"/>
  <c r="A1165" i="11"/>
  <c r="AY1164" i="11"/>
  <c r="AX1164" i="11"/>
  <c r="AW1164" i="11"/>
  <c r="AV1164" i="11"/>
  <c r="AU1164" i="11"/>
  <c r="AT1164" i="11"/>
  <c r="AS1164" i="11"/>
  <c r="AR1164" i="11"/>
  <c r="AQ1164" i="11"/>
  <c r="AP1164" i="11"/>
  <c r="AO1164" i="11"/>
  <c r="AA1164" i="11"/>
  <c r="W1164" i="11"/>
  <c r="S1164" i="11"/>
  <c r="AY1163" i="11"/>
  <c r="AX1163" i="11"/>
  <c r="AW1163" i="11"/>
  <c r="AV1163" i="11"/>
  <c r="AU1163" i="11"/>
  <c r="AT1163" i="11"/>
  <c r="AS1163" i="11"/>
  <c r="AR1163" i="11"/>
  <c r="AQ1163" i="11"/>
  <c r="AP1163" i="11"/>
  <c r="AO1163" i="11"/>
  <c r="N1163" i="11"/>
  <c r="J1163" i="11"/>
  <c r="F1163" i="11"/>
  <c r="AY1162" i="11"/>
  <c r="AX1162" i="11"/>
  <c r="AW1162" i="11"/>
  <c r="AV1162" i="11"/>
  <c r="AU1162" i="11"/>
  <c r="AT1162" i="11"/>
  <c r="AS1162" i="11"/>
  <c r="AR1162" i="11"/>
  <c r="AQ1162" i="11"/>
  <c r="AP1162" i="11"/>
  <c r="AO1162" i="11"/>
  <c r="N1162" i="11"/>
  <c r="J1162" i="11"/>
  <c r="F1162" i="11"/>
  <c r="AY1161" i="11"/>
  <c r="AX1161" i="11"/>
  <c r="AW1161" i="11"/>
  <c r="AV1161" i="11"/>
  <c r="AU1161" i="11"/>
  <c r="AT1161" i="11"/>
  <c r="AS1161" i="11"/>
  <c r="AR1161" i="11"/>
  <c r="AQ1161" i="11"/>
  <c r="AP1161" i="11"/>
  <c r="AO1161" i="11"/>
  <c r="N1161" i="11"/>
  <c r="J1161" i="11"/>
  <c r="F1161" i="11"/>
  <c r="A1161" i="11"/>
  <c r="AA1157" i="11"/>
  <c r="W1157" i="11"/>
  <c r="S1157" i="11"/>
  <c r="N1156" i="11"/>
  <c r="J1156" i="11"/>
  <c r="F1156" i="11"/>
  <c r="N1155" i="11"/>
  <c r="J1155" i="11"/>
  <c r="F1155" i="11"/>
  <c r="N1154" i="11"/>
  <c r="J1154" i="11"/>
  <c r="F1154" i="11"/>
  <c r="AA1153" i="11"/>
  <c r="W1153" i="11"/>
  <c r="S1153" i="11"/>
  <c r="N1152" i="11"/>
  <c r="J1152" i="11"/>
  <c r="F1152" i="11"/>
  <c r="N1151" i="11"/>
  <c r="J1151" i="11"/>
  <c r="F1151" i="11"/>
  <c r="N1150" i="11"/>
  <c r="J1150" i="11"/>
  <c r="F1150" i="11"/>
  <c r="AA1149" i="11"/>
  <c r="W1149" i="11"/>
  <c r="S1149" i="11"/>
  <c r="N1148" i="11"/>
  <c r="J1148" i="11"/>
  <c r="F1148" i="11"/>
  <c r="N1147" i="11"/>
  <c r="J1147" i="11"/>
  <c r="F1147" i="11"/>
  <c r="N1146" i="11"/>
  <c r="J1146" i="11"/>
  <c r="F1146" i="11"/>
  <c r="AY1145" i="11"/>
  <c r="AA1145" i="11"/>
  <c r="W1145" i="11"/>
  <c r="S1145" i="11"/>
  <c r="AY1144" i="11"/>
  <c r="N1144" i="11"/>
  <c r="J1144" i="11"/>
  <c r="F1144" i="11"/>
  <c r="AY1143" i="11"/>
  <c r="AQ1143" i="11"/>
  <c r="N1143" i="11"/>
  <c r="J1143" i="11"/>
  <c r="F1143" i="11"/>
  <c r="AY1142" i="11"/>
  <c r="AQ1142" i="11"/>
  <c r="N1142" i="11"/>
  <c r="J1142" i="11"/>
  <c r="F1142" i="11"/>
  <c r="AY1141" i="11"/>
  <c r="AX1141" i="11"/>
  <c r="AW1141" i="11"/>
  <c r="AV1141" i="11"/>
  <c r="AU1141" i="11"/>
  <c r="AT1141" i="11"/>
  <c r="AS1141" i="11"/>
  <c r="AR1141" i="11"/>
  <c r="AQ1141" i="11"/>
  <c r="AP1141" i="11"/>
  <c r="AO1141" i="11"/>
  <c r="AA1141" i="11"/>
  <c r="W1141" i="11"/>
  <c r="S1141" i="11"/>
  <c r="AY1140" i="11"/>
  <c r="AX1140" i="11"/>
  <c r="AW1140" i="11"/>
  <c r="AV1140" i="11"/>
  <c r="AU1140" i="11"/>
  <c r="AT1140" i="11"/>
  <c r="AS1140" i="11"/>
  <c r="AR1140" i="11"/>
  <c r="AQ1140" i="11"/>
  <c r="AP1140" i="11"/>
  <c r="AO1140" i="11"/>
  <c r="N1140" i="11"/>
  <c r="J1140" i="11"/>
  <c r="F1140" i="11"/>
  <c r="AY1139" i="11"/>
  <c r="AX1139" i="11"/>
  <c r="AW1139" i="11"/>
  <c r="AV1139" i="11"/>
  <c r="AU1139" i="11"/>
  <c r="AT1139" i="11"/>
  <c r="AS1139" i="11"/>
  <c r="AR1139" i="11"/>
  <c r="AQ1139" i="11"/>
  <c r="AP1139" i="11"/>
  <c r="AO1139" i="11"/>
  <c r="N1139" i="11"/>
  <c r="J1139" i="11"/>
  <c r="F1139" i="11"/>
  <c r="AY1138" i="11"/>
  <c r="AX1138" i="11"/>
  <c r="AW1138" i="11"/>
  <c r="AV1138" i="11"/>
  <c r="AU1138" i="11"/>
  <c r="AT1138" i="11"/>
  <c r="AS1138" i="11"/>
  <c r="AR1138" i="11"/>
  <c r="AQ1138" i="11"/>
  <c r="AP1138" i="11"/>
  <c r="AO1138" i="11"/>
  <c r="N1138" i="11"/>
  <c r="J1138" i="11"/>
  <c r="F1138" i="11"/>
  <c r="A1138" i="11"/>
  <c r="A1142" i="11" s="1"/>
  <c r="A1146" i="11" s="1"/>
  <c r="A1150" i="11" s="1"/>
  <c r="A1154" i="11" s="1"/>
  <c r="AY1137" i="11"/>
  <c r="AX1137" i="11"/>
  <c r="AW1137" i="11"/>
  <c r="AV1137" i="11"/>
  <c r="AU1137" i="11"/>
  <c r="AT1137" i="11"/>
  <c r="AS1137" i="11"/>
  <c r="AR1137" i="11"/>
  <c r="AQ1137" i="11"/>
  <c r="AP1137" i="11"/>
  <c r="AO1137" i="11"/>
  <c r="AA1137" i="11"/>
  <c r="W1137" i="11"/>
  <c r="S1137" i="11"/>
  <c r="AY1136" i="11"/>
  <c r="AX1136" i="11"/>
  <c r="AW1136" i="11"/>
  <c r="AV1136" i="11"/>
  <c r="AU1136" i="11"/>
  <c r="AT1136" i="11"/>
  <c r="AS1136" i="11"/>
  <c r="AR1136" i="11"/>
  <c r="AQ1136" i="11"/>
  <c r="AP1136" i="11"/>
  <c r="AO1136" i="11"/>
  <c r="N1136" i="11"/>
  <c r="J1136" i="11"/>
  <c r="F1136" i="11"/>
  <c r="AY1135" i="11"/>
  <c r="AX1135" i="11"/>
  <c r="AW1135" i="11"/>
  <c r="AV1135" i="11"/>
  <c r="AU1135" i="11"/>
  <c r="AT1135" i="11"/>
  <c r="AS1135" i="11"/>
  <c r="AR1135" i="11"/>
  <c r="AQ1135" i="11"/>
  <c r="AP1135" i="11"/>
  <c r="AO1135" i="11"/>
  <c r="N1135" i="11"/>
  <c r="J1135" i="11"/>
  <c r="F1135" i="11"/>
  <c r="AY1134" i="11"/>
  <c r="AX1134" i="11"/>
  <c r="AW1134" i="11"/>
  <c r="AV1134" i="11"/>
  <c r="AU1134" i="11"/>
  <c r="AT1134" i="11"/>
  <c r="AS1134" i="11"/>
  <c r="AR1134" i="11"/>
  <c r="AQ1134" i="11"/>
  <c r="AP1134" i="11"/>
  <c r="AO1134" i="11"/>
  <c r="N1134" i="11"/>
  <c r="J1134" i="11"/>
  <c r="F1134" i="11"/>
  <c r="AY1133" i="11"/>
  <c r="AX1133" i="11"/>
  <c r="AW1133" i="11"/>
  <c r="AV1133" i="11"/>
  <c r="AU1133" i="11"/>
  <c r="AT1133" i="11"/>
  <c r="AS1133" i="11"/>
  <c r="AR1133" i="11"/>
  <c r="AQ1133" i="11"/>
  <c r="AP1133" i="11"/>
  <c r="AO1133" i="11"/>
  <c r="AA1133" i="11"/>
  <c r="W1133" i="11"/>
  <c r="S1133" i="11"/>
  <c r="AY1132" i="11"/>
  <c r="AX1132" i="11"/>
  <c r="AW1132" i="11"/>
  <c r="AV1132" i="11"/>
  <c r="AU1132" i="11"/>
  <c r="AT1132" i="11"/>
  <c r="AS1132" i="11"/>
  <c r="AR1132" i="11"/>
  <c r="AQ1132" i="11"/>
  <c r="AP1132" i="11"/>
  <c r="AO1132" i="11"/>
  <c r="N1132" i="11"/>
  <c r="J1132" i="11"/>
  <c r="F1132" i="11"/>
  <c r="AY1131" i="11"/>
  <c r="AX1131" i="11"/>
  <c r="AW1131" i="11"/>
  <c r="AV1131" i="11"/>
  <c r="AU1131" i="11"/>
  <c r="AT1131" i="11"/>
  <c r="AS1131" i="11"/>
  <c r="AR1131" i="11"/>
  <c r="AQ1131" i="11"/>
  <c r="AP1131" i="11"/>
  <c r="AO1131" i="11"/>
  <c r="N1131" i="11"/>
  <c r="J1131" i="11"/>
  <c r="F1131" i="11"/>
  <c r="AY1130" i="11"/>
  <c r="AX1130" i="11"/>
  <c r="AW1130" i="11"/>
  <c r="AV1130" i="11"/>
  <c r="AU1130" i="11"/>
  <c r="AT1130" i="11"/>
  <c r="AS1130" i="11"/>
  <c r="AR1130" i="11"/>
  <c r="AQ1130" i="11"/>
  <c r="AP1130" i="11"/>
  <c r="AO1130" i="11"/>
  <c r="N1130" i="11"/>
  <c r="J1130" i="11"/>
  <c r="F1130" i="11"/>
  <c r="AY1129" i="11"/>
  <c r="AX1129" i="11"/>
  <c r="AW1129" i="11"/>
  <c r="AV1129" i="11"/>
  <c r="AU1129" i="11"/>
  <c r="AT1129" i="11"/>
  <c r="AS1129" i="11"/>
  <c r="AR1129" i="11"/>
  <c r="AQ1129" i="11"/>
  <c r="AP1129" i="11"/>
  <c r="AO1129" i="11"/>
  <c r="AA1129" i="11"/>
  <c r="W1129" i="11"/>
  <c r="S1129" i="11"/>
  <c r="AY1128" i="11"/>
  <c r="AX1128" i="11"/>
  <c r="AW1128" i="11"/>
  <c r="AV1128" i="11"/>
  <c r="AU1128" i="11"/>
  <c r="AT1128" i="11"/>
  <c r="AS1128" i="11"/>
  <c r="AR1128" i="11"/>
  <c r="AQ1128" i="11"/>
  <c r="AP1128" i="11"/>
  <c r="AO1128" i="11"/>
  <c r="N1128" i="11"/>
  <c r="J1128" i="11"/>
  <c r="F1128" i="11"/>
  <c r="AY1127" i="11"/>
  <c r="AX1127" i="11"/>
  <c r="AW1127" i="11"/>
  <c r="AV1127" i="11"/>
  <c r="AU1127" i="11"/>
  <c r="AT1127" i="11"/>
  <c r="AS1127" i="11"/>
  <c r="AR1127" i="11"/>
  <c r="AQ1127" i="11"/>
  <c r="AP1127" i="11"/>
  <c r="AO1127" i="11"/>
  <c r="N1127" i="11"/>
  <c r="J1127" i="11"/>
  <c r="F1127" i="11"/>
  <c r="AY1126" i="11"/>
  <c r="AX1126" i="11"/>
  <c r="AW1126" i="11"/>
  <c r="AV1126" i="11"/>
  <c r="AU1126" i="11"/>
  <c r="AT1126" i="11"/>
  <c r="AS1126" i="11"/>
  <c r="AR1126" i="11"/>
  <c r="AQ1126" i="11"/>
  <c r="AP1126" i="11"/>
  <c r="AO1126" i="11"/>
  <c r="N1126" i="11"/>
  <c r="J1126" i="11"/>
  <c r="F1126" i="11"/>
  <c r="AY1125" i="11"/>
  <c r="AX1125" i="11"/>
  <c r="AW1125" i="11"/>
  <c r="AV1125" i="11"/>
  <c r="AU1125" i="11"/>
  <c r="AT1125" i="11"/>
  <c r="AS1125" i="11"/>
  <c r="AR1125" i="11"/>
  <c r="AQ1125" i="11"/>
  <c r="AP1125" i="11"/>
  <c r="AO1125" i="11"/>
  <c r="AA1125" i="11"/>
  <c r="W1125" i="11"/>
  <c r="S1125" i="11"/>
  <c r="AY1124" i="11"/>
  <c r="AX1124" i="11"/>
  <c r="AW1124" i="11"/>
  <c r="AV1124" i="11"/>
  <c r="AU1124" i="11"/>
  <c r="AT1124" i="11"/>
  <c r="AS1124" i="11"/>
  <c r="AR1124" i="11"/>
  <c r="AQ1124" i="11"/>
  <c r="AP1124" i="11"/>
  <c r="AO1124" i="11"/>
  <c r="N1124" i="11"/>
  <c r="J1124" i="11"/>
  <c r="F1124" i="11"/>
  <c r="AY1123" i="11"/>
  <c r="AX1123" i="11"/>
  <c r="AW1123" i="11"/>
  <c r="AV1123" i="11"/>
  <c r="AU1123" i="11"/>
  <c r="AT1123" i="11"/>
  <c r="AS1123" i="11"/>
  <c r="AR1123" i="11"/>
  <c r="AQ1123" i="11"/>
  <c r="AP1123" i="11"/>
  <c r="AO1123" i="11"/>
  <c r="N1123" i="11"/>
  <c r="J1123" i="11"/>
  <c r="F1123" i="11"/>
  <c r="AY1122" i="11"/>
  <c r="AX1122" i="11"/>
  <c r="AW1122" i="11"/>
  <c r="AV1122" i="11"/>
  <c r="AU1122" i="11"/>
  <c r="AT1122" i="11"/>
  <c r="AS1122" i="11"/>
  <c r="AR1122" i="11"/>
  <c r="AQ1122" i="11"/>
  <c r="AP1122" i="11"/>
  <c r="AO1122" i="11"/>
  <c r="N1122" i="11"/>
  <c r="J1122" i="11"/>
  <c r="F1122" i="11"/>
  <c r="AY1121" i="11"/>
  <c r="AX1121" i="11"/>
  <c r="AW1121" i="11"/>
  <c r="AV1121" i="11"/>
  <c r="AU1121" i="11"/>
  <c r="AT1121" i="11"/>
  <c r="AS1121" i="11"/>
  <c r="AR1121" i="11"/>
  <c r="AQ1121" i="11"/>
  <c r="AP1121" i="11"/>
  <c r="AO1121" i="11"/>
  <c r="AA1121" i="11"/>
  <c r="W1121" i="11"/>
  <c r="S1121" i="11"/>
  <c r="AY1120" i="11"/>
  <c r="AX1120" i="11"/>
  <c r="AW1120" i="11"/>
  <c r="AV1120" i="11"/>
  <c r="AU1120" i="11"/>
  <c r="AT1120" i="11"/>
  <c r="AS1120" i="11"/>
  <c r="AR1120" i="11"/>
  <c r="AQ1120" i="11"/>
  <c r="AP1120" i="11"/>
  <c r="AO1120" i="11"/>
  <c r="N1120" i="11"/>
  <c r="J1120" i="11"/>
  <c r="F1120" i="11"/>
  <c r="AY1119" i="11"/>
  <c r="AX1119" i="11"/>
  <c r="AW1119" i="11"/>
  <c r="AV1119" i="11"/>
  <c r="AU1119" i="11"/>
  <c r="AT1119" i="11"/>
  <c r="AS1119" i="11"/>
  <c r="AR1119" i="11"/>
  <c r="AQ1119" i="11"/>
  <c r="AP1119" i="11"/>
  <c r="AO1119" i="11"/>
  <c r="N1119" i="11"/>
  <c r="J1119" i="11"/>
  <c r="F1119" i="11"/>
  <c r="AY1118" i="11"/>
  <c r="AX1118" i="11"/>
  <c r="AW1118" i="11"/>
  <c r="AV1118" i="11"/>
  <c r="AU1118" i="11"/>
  <c r="AT1118" i="11"/>
  <c r="AS1118" i="11"/>
  <c r="AR1118" i="11"/>
  <c r="AQ1118" i="11"/>
  <c r="AP1118" i="11"/>
  <c r="N1118" i="11"/>
  <c r="J1118" i="11"/>
  <c r="F1118" i="11"/>
  <c r="AY1117" i="11"/>
  <c r="AX1117" i="11"/>
  <c r="AW1117" i="11"/>
  <c r="AV1117" i="11"/>
  <c r="AU1117" i="11"/>
  <c r="AT1117" i="11"/>
  <c r="AS1117" i="11"/>
  <c r="AR1117" i="11"/>
  <c r="AQ1117" i="11"/>
  <c r="AP1117" i="11"/>
  <c r="AA1117" i="11"/>
  <c r="W1117" i="11"/>
  <c r="S1117" i="11"/>
  <c r="AY1116" i="11"/>
  <c r="AX1116" i="11"/>
  <c r="AW1116" i="11"/>
  <c r="AV1116" i="11"/>
  <c r="AU1116" i="11"/>
  <c r="AT1116" i="11"/>
  <c r="AS1116" i="11"/>
  <c r="AR1116" i="11"/>
  <c r="AQ1116" i="11"/>
  <c r="AP1116" i="11"/>
  <c r="N1116" i="11"/>
  <c r="J1116" i="11"/>
  <c r="F1116" i="11"/>
  <c r="AY1115" i="11"/>
  <c r="AX1115" i="11"/>
  <c r="AW1115" i="11"/>
  <c r="AV1115" i="11"/>
  <c r="AU1115" i="11"/>
  <c r="AT1115" i="11"/>
  <c r="AS1115" i="11"/>
  <c r="AR1115" i="11"/>
  <c r="AQ1115" i="11"/>
  <c r="AP1115" i="11"/>
  <c r="AO1115" i="11"/>
  <c r="N1115" i="11"/>
  <c r="J1115" i="11"/>
  <c r="F1115" i="11"/>
  <c r="AY1114" i="11"/>
  <c r="AX1114" i="11"/>
  <c r="AW1114" i="11"/>
  <c r="AV1114" i="11"/>
  <c r="AU1114" i="11"/>
  <c r="AT1114" i="11"/>
  <c r="AS1114" i="11"/>
  <c r="AR1114" i="11"/>
  <c r="AQ1114" i="11"/>
  <c r="AP1114" i="11"/>
  <c r="AO1114" i="11"/>
  <c r="N1114" i="11"/>
  <c r="J1114" i="11"/>
  <c r="F1114" i="11"/>
  <c r="AY1113" i="11"/>
  <c r="AX1113" i="11"/>
  <c r="AW1113" i="11"/>
  <c r="AV1113" i="11"/>
  <c r="AU1113" i="11"/>
  <c r="AT1113" i="11"/>
  <c r="AS1113" i="11"/>
  <c r="AR1113" i="11"/>
  <c r="AQ1113" i="11"/>
  <c r="AP1113" i="11"/>
  <c r="AO1113" i="11"/>
  <c r="AA1113" i="11"/>
  <c r="W1113" i="11"/>
  <c r="S1113" i="11"/>
  <c r="AY1112" i="11"/>
  <c r="AX1112" i="11"/>
  <c r="AW1112" i="11"/>
  <c r="AV1112" i="11"/>
  <c r="AU1112" i="11"/>
  <c r="AT1112" i="11"/>
  <c r="AS1112" i="11"/>
  <c r="AR1112" i="11"/>
  <c r="AQ1112" i="11"/>
  <c r="AP1112" i="11"/>
  <c r="AO1112" i="11"/>
  <c r="N1112" i="11"/>
  <c r="J1112" i="11"/>
  <c r="F1112" i="11"/>
  <c r="AY1111" i="11"/>
  <c r="AX1111" i="11"/>
  <c r="AW1111" i="11"/>
  <c r="AV1111" i="11"/>
  <c r="AU1111" i="11"/>
  <c r="AT1111" i="11"/>
  <c r="AS1111" i="11"/>
  <c r="AR1111" i="11"/>
  <c r="AQ1111" i="11"/>
  <c r="AP1111" i="11"/>
  <c r="AO1111" i="11"/>
  <c r="N1111" i="11"/>
  <c r="J1111" i="11"/>
  <c r="F1111" i="11"/>
  <c r="AY1110" i="11"/>
  <c r="AX1110" i="11"/>
  <c r="AW1110" i="11"/>
  <c r="AV1110" i="11"/>
  <c r="AU1110" i="11"/>
  <c r="AT1110" i="11"/>
  <c r="AS1110" i="11"/>
  <c r="AR1110" i="11"/>
  <c r="AQ1110" i="11"/>
  <c r="AP1110" i="11"/>
  <c r="AO1110" i="11"/>
  <c r="N1110" i="11"/>
  <c r="J1110" i="11"/>
  <c r="F1110" i="11"/>
  <c r="A1110" i="11"/>
  <c r="A1114" i="11" s="1"/>
  <c r="A1118" i="11" s="1"/>
  <c r="A1122" i="11" s="1"/>
  <c r="A1126" i="11" s="1"/>
  <c r="A1130" i="11" s="1"/>
  <c r="A1134" i="11" s="1"/>
  <c r="AY1109" i="11"/>
  <c r="AX1109" i="11"/>
  <c r="AW1109" i="11"/>
  <c r="AV1109" i="11"/>
  <c r="AU1109" i="11"/>
  <c r="AT1109" i="11"/>
  <c r="AS1109" i="11"/>
  <c r="AR1109" i="11"/>
  <c r="AQ1109" i="11"/>
  <c r="AP1109" i="11"/>
  <c r="AO1109" i="11"/>
  <c r="AA1109" i="11"/>
  <c r="W1109" i="11"/>
  <c r="S1109" i="11"/>
  <c r="AY1108" i="11"/>
  <c r="AX1108" i="11"/>
  <c r="AW1108" i="11"/>
  <c r="AV1108" i="11"/>
  <c r="AU1108" i="11"/>
  <c r="AT1108" i="11"/>
  <c r="AS1108" i="11"/>
  <c r="AR1108" i="11"/>
  <c r="AQ1108" i="11"/>
  <c r="AP1108" i="11"/>
  <c r="AO1108" i="11"/>
  <c r="N1108" i="11"/>
  <c r="J1108" i="11"/>
  <c r="F1108" i="11"/>
  <c r="AY1107" i="11"/>
  <c r="AX1107" i="11"/>
  <c r="AW1107" i="11"/>
  <c r="AV1107" i="11"/>
  <c r="AU1107" i="11"/>
  <c r="AT1107" i="11"/>
  <c r="AS1107" i="11"/>
  <c r="AR1107" i="11"/>
  <c r="AQ1107" i="11"/>
  <c r="AP1107" i="11"/>
  <c r="AO1107" i="11"/>
  <c r="N1107" i="11"/>
  <c r="J1107" i="11"/>
  <c r="F1107" i="11"/>
  <c r="AY1106" i="11"/>
  <c r="AX1106" i="11"/>
  <c r="AW1106" i="11"/>
  <c r="AV1106" i="11"/>
  <c r="AU1106" i="11"/>
  <c r="AT1106" i="11"/>
  <c r="AS1106" i="11"/>
  <c r="AR1106" i="11"/>
  <c r="AQ1106" i="11"/>
  <c r="AP1106" i="11"/>
  <c r="AO1106" i="11"/>
  <c r="N1106" i="11"/>
  <c r="J1106" i="11"/>
  <c r="F1106" i="11"/>
  <c r="A1106" i="11"/>
  <c r="AA1102" i="11"/>
  <c r="W1102" i="11"/>
  <c r="S1102" i="11"/>
  <c r="N1101" i="11"/>
  <c r="J1101" i="11"/>
  <c r="F1101" i="11"/>
  <c r="N1100" i="11"/>
  <c r="J1100" i="11"/>
  <c r="F1100" i="11"/>
  <c r="N1099" i="11"/>
  <c r="J1099" i="11"/>
  <c r="F1099" i="11"/>
  <c r="AA1098" i="11"/>
  <c r="W1098" i="11"/>
  <c r="S1098" i="11"/>
  <c r="N1097" i="11"/>
  <c r="J1097" i="11"/>
  <c r="F1097" i="11"/>
  <c r="N1096" i="11"/>
  <c r="J1096" i="11"/>
  <c r="F1096" i="11"/>
  <c r="N1095" i="11"/>
  <c r="J1095" i="11"/>
  <c r="F1095" i="11"/>
  <c r="AA1094" i="11"/>
  <c r="W1094" i="11"/>
  <c r="S1094" i="11"/>
  <c r="N1093" i="11"/>
  <c r="J1093" i="11"/>
  <c r="F1093" i="11"/>
  <c r="N1092" i="11"/>
  <c r="J1092" i="11"/>
  <c r="F1092" i="11"/>
  <c r="N1091" i="11"/>
  <c r="J1091" i="11"/>
  <c r="F1091" i="11"/>
  <c r="AY1090" i="11"/>
  <c r="AA1090" i="11"/>
  <c r="W1090" i="11"/>
  <c r="S1090" i="11"/>
  <c r="AY1089" i="11"/>
  <c r="N1089" i="11"/>
  <c r="J1089" i="11"/>
  <c r="F1089" i="11"/>
  <c r="AY1088" i="11"/>
  <c r="AQ1088" i="11"/>
  <c r="N1088" i="11"/>
  <c r="J1088" i="11"/>
  <c r="F1088" i="11"/>
  <c r="AY1087" i="11"/>
  <c r="AQ1087" i="11"/>
  <c r="N1087" i="11"/>
  <c r="J1087" i="11"/>
  <c r="F1087" i="11"/>
  <c r="AY1086" i="11"/>
  <c r="AX1086" i="11"/>
  <c r="AW1086" i="11"/>
  <c r="AV1086" i="11"/>
  <c r="AU1086" i="11"/>
  <c r="AT1086" i="11"/>
  <c r="AS1086" i="11"/>
  <c r="AR1086" i="11"/>
  <c r="AQ1086" i="11"/>
  <c r="AP1086" i="11"/>
  <c r="AO1086" i="11"/>
  <c r="AA1086" i="11"/>
  <c r="W1086" i="11"/>
  <c r="S1086" i="11"/>
  <c r="AY1085" i="11"/>
  <c r="AX1085" i="11"/>
  <c r="AW1085" i="11"/>
  <c r="AV1085" i="11"/>
  <c r="AU1085" i="11"/>
  <c r="AT1085" i="11"/>
  <c r="AS1085" i="11"/>
  <c r="AR1085" i="11"/>
  <c r="AQ1085" i="11"/>
  <c r="AP1085" i="11"/>
  <c r="AO1085" i="11"/>
  <c r="N1085" i="11"/>
  <c r="J1085" i="11"/>
  <c r="F1085" i="11"/>
  <c r="AY1084" i="11"/>
  <c r="AX1084" i="11"/>
  <c r="AW1084" i="11"/>
  <c r="AV1084" i="11"/>
  <c r="AU1084" i="11"/>
  <c r="AT1084" i="11"/>
  <c r="AS1084" i="11"/>
  <c r="AR1084" i="11"/>
  <c r="AQ1084" i="11"/>
  <c r="AP1084" i="11"/>
  <c r="AO1084" i="11"/>
  <c r="N1084" i="11"/>
  <c r="J1084" i="11"/>
  <c r="F1084" i="11"/>
  <c r="AY1083" i="11"/>
  <c r="AX1083" i="11"/>
  <c r="AW1083" i="11"/>
  <c r="AV1083" i="11"/>
  <c r="AU1083" i="11"/>
  <c r="AT1083" i="11"/>
  <c r="AS1083" i="11"/>
  <c r="AR1083" i="11"/>
  <c r="AQ1083" i="11"/>
  <c r="AP1083" i="11"/>
  <c r="AO1083" i="11"/>
  <c r="N1083" i="11"/>
  <c r="J1083" i="11"/>
  <c r="F1083" i="11"/>
  <c r="AY1082" i="11"/>
  <c r="AX1082" i="11"/>
  <c r="AW1082" i="11"/>
  <c r="AV1082" i="11"/>
  <c r="AU1082" i="11"/>
  <c r="AT1082" i="11"/>
  <c r="AS1082" i="11"/>
  <c r="AR1082" i="11"/>
  <c r="AQ1082" i="11"/>
  <c r="AP1082" i="11"/>
  <c r="AO1082" i="11"/>
  <c r="AA1082" i="11"/>
  <c r="W1082" i="11"/>
  <c r="S1082" i="11"/>
  <c r="AY1081" i="11"/>
  <c r="AX1081" i="11"/>
  <c r="AW1081" i="11"/>
  <c r="AV1081" i="11"/>
  <c r="AU1081" i="11"/>
  <c r="AT1081" i="11"/>
  <c r="AS1081" i="11"/>
  <c r="AR1081" i="11"/>
  <c r="AQ1081" i="11"/>
  <c r="AP1081" i="11"/>
  <c r="AO1081" i="11"/>
  <c r="N1081" i="11"/>
  <c r="J1081" i="11"/>
  <c r="F1081" i="11"/>
  <c r="AY1080" i="11"/>
  <c r="AX1080" i="11"/>
  <c r="AW1080" i="11"/>
  <c r="AV1080" i="11"/>
  <c r="AU1080" i="11"/>
  <c r="AT1080" i="11"/>
  <c r="AS1080" i="11"/>
  <c r="AR1080" i="11"/>
  <c r="AQ1080" i="11"/>
  <c r="AP1080" i="11"/>
  <c r="AO1080" i="11"/>
  <c r="N1080" i="11"/>
  <c r="J1080" i="11"/>
  <c r="F1080" i="11"/>
  <c r="AY1079" i="11"/>
  <c r="AX1079" i="11"/>
  <c r="AW1079" i="11"/>
  <c r="AV1079" i="11"/>
  <c r="AU1079" i="11"/>
  <c r="AT1079" i="11"/>
  <c r="AS1079" i="11"/>
  <c r="AR1079" i="11"/>
  <c r="AQ1079" i="11"/>
  <c r="AP1079" i="11"/>
  <c r="AO1079" i="11"/>
  <c r="N1079" i="11"/>
  <c r="J1079" i="11"/>
  <c r="F1079" i="11"/>
  <c r="AY1078" i="11"/>
  <c r="AX1078" i="11"/>
  <c r="AW1078" i="11"/>
  <c r="AV1078" i="11"/>
  <c r="AU1078" i="11"/>
  <c r="AT1078" i="11"/>
  <c r="AS1078" i="11"/>
  <c r="AR1078" i="11"/>
  <c r="AQ1078" i="11"/>
  <c r="AP1078" i="11"/>
  <c r="AO1078" i="11"/>
  <c r="AA1078" i="11"/>
  <c r="W1078" i="11"/>
  <c r="S1078" i="11"/>
  <c r="AY1077" i="11"/>
  <c r="AX1077" i="11"/>
  <c r="AW1077" i="11"/>
  <c r="AV1077" i="11"/>
  <c r="AU1077" i="11"/>
  <c r="AT1077" i="11"/>
  <c r="AS1077" i="11"/>
  <c r="AR1077" i="11"/>
  <c r="AQ1077" i="11"/>
  <c r="AP1077" i="11"/>
  <c r="AO1077" i="11"/>
  <c r="N1077" i="11"/>
  <c r="J1077" i="11"/>
  <c r="F1077" i="11"/>
  <c r="AY1076" i="11"/>
  <c r="AX1076" i="11"/>
  <c r="AW1076" i="11"/>
  <c r="AV1076" i="11"/>
  <c r="AU1076" i="11"/>
  <c r="AT1076" i="11"/>
  <c r="AS1076" i="11"/>
  <c r="AR1076" i="11"/>
  <c r="AQ1076" i="11"/>
  <c r="AP1076" i="11"/>
  <c r="AO1076" i="11"/>
  <c r="N1076" i="11"/>
  <c r="J1076" i="11"/>
  <c r="F1076" i="11"/>
  <c r="AY1075" i="11"/>
  <c r="AX1075" i="11"/>
  <c r="AW1075" i="11"/>
  <c r="AV1075" i="11"/>
  <c r="AU1075" i="11"/>
  <c r="AT1075" i="11"/>
  <c r="AS1075" i="11"/>
  <c r="AR1075" i="11"/>
  <c r="AQ1075" i="11"/>
  <c r="AP1075" i="11"/>
  <c r="AO1075" i="11"/>
  <c r="N1075" i="11"/>
  <c r="J1075" i="11"/>
  <c r="F1075" i="11"/>
  <c r="AY1074" i="11"/>
  <c r="AX1074" i="11"/>
  <c r="AW1074" i="11"/>
  <c r="AV1074" i="11"/>
  <c r="AU1074" i="11"/>
  <c r="AT1074" i="11"/>
  <c r="AS1074" i="11"/>
  <c r="AR1074" i="11"/>
  <c r="AQ1074" i="11"/>
  <c r="AP1074" i="11"/>
  <c r="AO1074" i="11"/>
  <c r="AA1074" i="11"/>
  <c r="W1074" i="11"/>
  <c r="S1074" i="11"/>
  <c r="AY1073" i="11"/>
  <c r="AX1073" i="11"/>
  <c r="AW1073" i="11"/>
  <c r="AV1073" i="11"/>
  <c r="AU1073" i="11"/>
  <c r="AT1073" i="11"/>
  <c r="AS1073" i="11"/>
  <c r="AR1073" i="11"/>
  <c r="AQ1073" i="11"/>
  <c r="AP1073" i="11"/>
  <c r="AO1073" i="11"/>
  <c r="N1073" i="11"/>
  <c r="J1073" i="11"/>
  <c r="F1073" i="11"/>
  <c r="AY1072" i="11"/>
  <c r="AX1072" i="11"/>
  <c r="AW1072" i="11"/>
  <c r="AV1072" i="11"/>
  <c r="AU1072" i="11"/>
  <c r="AT1072" i="11"/>
  <c r="AS1072" i="11"/>
  <c r="AR1072" i="11"/>
  <c r="AQ1072" i="11"/>
  <c r="AP1072" i="11"/>
  <c r="AO1072" i="11"/>
  <c r="N1072" i="11"/>
  <c r="J1072" i="11"/>
  <c r="F1072" i="11"/>
  <c r="AY1071" i="11"/>
  <c r="AX1071" i="11"/>
  <c r="AW1071" i="11"/>
  <c r="AV1071" i="11"/>
  <c r="AU1071" i="11"/>
  <c r="AT1071" i="11"/>
  <c r="AS1071" i="11"/>
  <c r="AR1071" i="11"/>
  <c r="AQ1071" i="11"/>
  <c r="AP1071" i="11"/>
  <c r="AO1071" i="11"/>
  <c r="N1071" i="11"/>
  <c r="J1071" i="11"/>
  <c r="F1071" i="11"/>
  <c r="AY1070" i="11"/>
  <c r="AX1070" i="11"/>
  <c r="AW1070" i="11"/>
  <c r="AV1070" i="11"/>
  <c r="AU1070" i="11"/>
  <c r="AT1070" i="11"/>
  <c r="AS1070" i="11"/>
  <c r="AR1070" i="11"/>
  <c r="AQ1070" i="11"/>
  <c r="AP1070" i="11"/>
  <c r="AO1070" i="11"/>
  <c r="AA1070" i="11"/>
  <c r="W1070" i="11"/>
  <c r="S1070" i="11"/>
  <c r="AY1069" i="11"/>
  <c r="AX1069" i="11"/>
  <c r="AW1069" i="11"/>
  <c r="AV1069" i="11"/>
  <c r="AU1069" i="11"/>
  <c r="AT1069" i="11"/>
  <c r="AS1069" i="11"/>
  <c r="AR1069" i="11"/>
  <c r="AQ1069" i="11"/>
  <c r="AP1069" i="11"/>
  <c r="AO1069" i="11"/>
  <c r="N1069" i="11"/>
  <c r="J1069" i="11"/>
  <c r="F1069" i="11"/>
  <c r="AY1068" i="11"/>
  <c r="AX1068" i="11"/>
  <c r="AW1068" i="11"/>
  <c r="AV1068" i="11"/>
  <c r="AU1068" i="11"/>
  <c r="AT1068" i="11"/>
  <c r="AS1068" i="11"/>
  <c r="AR1068" i="11"/>
  <c r="AQ1068" i="11"/>
  <c r="AP1068" i="11"/>
  <c r="AO1068" i="11"/>
  <c r="N1068" i="11"/>
  <c r="J1068" i="11"/>
  <c r="F1068" i="11"/>
  <c r="AY1067" i="11"/>
  <c r="AX1067" i="11"/>
  <c r="AW1067" i="11"/>
  <c r="AV1067" i="11"/>
  <c r="AU1067" i="11"/>
  <c r="AT1067" i="11"/>
  <c r="AS1067" i="11"/>
  <c r="AR1067" i="11"/>
  <c r="AQ1067" i="11"/>
  <c r="AP1067" i="11"/>
  <c r="AO1067" i="11"/>
  <c r="N1067" i="11"/>
  <c r="J1067" i="11"/>
  <c r="F1067" i="11"/>
  <c r="AY1066" i="11"/>
  <c r="AX1066" i="11"/>
  <c r="AW1066" i="11"/>
  <c r="AV1066" i="11"/>
  <c r="AU1066" i="11"/>
  <c r="AT1066" i="11"/>
  <c r="AS1066" i="11"/>
  <c r="AR1066" i="11"/>
  <c r="AQ1066" i="11"/>
  <c r="AP1066" i="11"/>
  <c r="AO1066" i="11"/>
  <c r="AA1066" i="11"/>
  <c r="W1066" i="11"/>
  <c r="S1066" i="11"/>
  <c r="AY1065" i="11"/>
  <c r="AX1065" i="11"/>
  <c r="AW1065" i="11"/>
  <c r="AV1065" i="11"/>
  <c r="AU1065" i="11"/>
  <c r="AT1065" i="11"/>
  <c r="AS1065" i="11"/>
  <c r="AR1065" i="11"/>
  <c r="AQ1065" i="11"/>
  <c r="AP1065" i="11"/>
  <c r="AO1065" i="11"/>
  <c r="N1065" i="11"/>
  <c r="J1065" i="11"/>
  <c r="F1065" i="11"/>
  <c r="AY1064" i="11"/>
  <c r="AX1064" i="11"/>
  <c r="AW1064" i="11"/>
  <c r="AV1064" i="11"/>
  <c r="AU1064" i="11"/>
  <c r="AT1064" i="11"/>
  <c r="AS1064" i="11"/>
  <c r="AR1064" i="11"/>
  <c r="AQ1064" i="11"/>
  <c r="AP1064" i="11"/>
  <c r="AO1064" i="11"/>
  <c r="N1064" i="11"/>
  <c r="J1064" i="11"/>
  <c r="F1064" i="11"/>
  <c r="AY1063" i="11"/>
  <c r="AX1063" i="11"/>
  <c r="AW1063" i="11"/>
  <c r="AV1063" i="11"/>
  <c r="AU1063" i="11"/>
  <c r="AT1063" i="11"/>
  <c r="AS1063" i="11"/>
  <c r="AR1063" i="11"/>
  <c r="AQ1063" i="11"/>
  <c r="AP1063" i="11"/>
  <c r="N1063" i="11"/>
  <c r="J1063" i="11"/>
  <c r="F1063" i="11"/>
  <c r="AY1062" i="11"/>
  <c r="AX1062" i="11"/>
  <c r="AW1062" i="11"/>
  <c r="AV1062" i="11"/>
  <c r="AU1062" i="11"/>
  <c r="AT1062" i="11"/>
  <c r="AS1062" i="11"/>
  <c r="AR1062" i="11"/>
  <c r="AQ1062" i="11"/>
  <c r="AP1062" i="11"/>
  <c r="AA1062" i="11"/>
  <c r="W1062" i="11"/>
  <c r="S1062" i="11"/>
  <c r="AY1061" i="11"/>
  <c r="AX1061" i="11"/>
  <c r="AW1061" i="11"/>
  <c r="AV1061" i="11"/>
  <c r="AU1061" i="11"/>
  <c r="AT1061" i="11"/>
  <c r="AS1061" i="11"/>
  <c r="AR1061" i="11"/>
  <c r="AQ1061" i="11"/>
  <c r="AP1061" i="11"/>
  <c r="N1061" i="11"/>
  <c r="J1061" i="11"/>
  <c r="F1061" i="11"/>
  <c r="AY1060" i="11"/>
  <c r="AX1060" i="11"/>
  <c r="AW1060" i="11"/>
  <c r="AV1060" i="11"/>
  <c r="AU1060" i="11"/>
  <c r="AT1060" i="11"/>
  <c r="AS1060" i="11"/>
  <c r="AR1060" i="11"/>
  <c r="AQ1060" i="11"/>
  <c r="AP1060" i="11"/>
  <c r="AO1060" i="11"/>
  <c r="N1060" i="11"/>
  <c r="J1060" i="11"/>
  <c r="F1060" i="11"/>
  <c r="AY1059" i="11"/>
  <c r="AX1059" i="11"/>
  <c r="AW1059" i="11"/>
  <c r="AV1059" i="11"/>
  <c r="AU1059" i="11"/>
  <c r="AT1059" i="11"/>
  <c r="AS1059" i="11"/>
  <c r="AR1059" i="11"/>
  <c r="AQ1059" i="11"/>
  <c r="AP1059" i="11"/>
  <c r="AO1059" i="11"/>
  <c r="N1059" i="11"/>
  <c r="J1059" i="11"/>
  <c r="F1059" i="11"/>
  <c r="A1059" i="11"/>
  <c r="A1063" i="11" s="1"/>
  <c r="A1067" i="11" s="1"/>
  <c r="A1071" i="11" s="1"/>
  <c r="A1075" i="11" s="1"/>
  <c r="A1079" i="11" s="1"/>
  <c r="A1083" i="11" s="1"/>
  <c r="A1087" i="11" s="1"/>
  <c r="A1091" i="11" s="1"/>
  <c r="A1095" i="11" s="1"/>
  <c r="A1099" i="11" s="1"/>
  <c r="AY1058" i="11"/>
  <c r="AX1058" i="11"/>
  <c r="AW1058" i="11"/>
  <c r="AV1058" i="11"/>
  <c r="AU1058" i="11"/>
  <c r="AT1058" i="11"/>
  <c r="AS1058" i="11"/>
  <c r="AR1058" i="11"/>
  <c r="AQ1058" i="11"/>
  <c r="AP1058" i="11"/>
  <c r="AO1058" i="11"/>
  <c r="AA1058" i="11"/>
  <c r="W1058" i="11"/>
  <c r="S1058" i="11"/>
  <c r="AY1057" i="11"/>
  <c r="AX1057" i="11"/>
  <c r="AW1057" i="11"/>
  <c r="AV1057" i="11"/>
  <c r="AU1057" i="11"/>
  <c r="AT1057" i="11"/>
  <c r="AS1057" i="11"/>
  <c r="AR1057" i="11"/>
  <c r="AQ1057" i="11"/>
  <c r="AP1057" i="11"/>
  <c r="AO1057" i="11"/>
  <c r="N1057" i="11"/>
  <c r="J1057" i="11"/>
  <c r="F1057" i="11"/>
  <c r="AY1056" i="11"/>
  <c r="AX1056" i="11"/>
  <c r="AW1056" i="11"/>
  <c r="AV1056" i="11"/>
  <c r="AU1056" i="11"/>
  <c r="AT1056" i="11"/>
  <c r="AS1056" i="11"/>
  <c r="AR1056" i="11"/>
  <c r="AQ1056" i="11"/>
  <c r="AP1056" i="11"/>
  <c r="AO1056" i="11"/>
  <c r="N1056" i="11"/>
  <c r="J1056" i="11"/>
  <c r="F1056" i="11"/>
  <c r="AY1055" i="11"/>
  <c r="AX1055" i="11"/>
  <c r="AW1055" i="11"/>
  <c r="AV1055" i="11"/>
  <c r="AU1055" i="11"/>
  <c r="AT1055" i="11"/>
  <c r="AS1055" i="11"/>
  <c r="AR1055" i="11"/>
  <c r="AQ1055" i="11"/>
  <c r="AP1055" i="11"/>
  <c r="AO1055" i="11"/>
  <c r="N1055" i="11"/>
  <c r="J1055" i="11"/>
  <c r="F1055" i="11"/>
  <c r="A1055" i="11"/>
  <c r="AY1054" i="11"/>
  <c r="AX1054" i="11"/>
  <c r="AW1054" i="11"/>
  <c r="AV1054" i="11"/>
  <c r="AU1054" i="11"/>
  <c r="AT1054" i="11"/>
  <c r="AS1054" i="11"/>
  <c r="AR1054" i="11"/>
  <c r="AQ1054" i="11"/>
  <c r="AP1054" i="11"/>
  <c r="AO1054" i="11"/>
  <c r="AA1054" i="11"/>
  <c r="W1054" i="11"/>
  <c r="S1054" i="11"/>
  <c r="AY1053" i="11"/>
  <c r="AX1053" i="11"/>
  <c r="AW1053" i="11"/>
  <c r="AV1053" i="11"/>
  <c r="AU1053" i="11"/>
  <c r="AT1053" i="11"/>
  <c r="AS1053" i="11"/>
  <c r="AR1053" i="11"/>
  <c r="AQ1053" i="11"/>
  <c r="AP1053" i="11"/>
  <c r="AO1053" i="11"/>
  <c r="N1053" i="11"/>
  <c r="J1053" i="11"/>
  <c r="F1053" i="11"/>
  <c r="AY1052" i="11"/>
  <c r="AX1052" i="11"/>
  <c r="AW1052" i="11"/>
  <c r="AV1052" i="11"/>
  <c r="AU1052" i="11"/>
  <c r="AT1052" i="11"/>
  <c r="AS1052" i="11"/>
  <c r="AR1052" i="11"/>
  <c r="AQ1052" i="11"/>
  <c r="AP1052" i="11"/>
  <c r="AO1052" i="11"/>
  <c r="N1052" i="11"/>
  <c r="J1052" i="11"/>
  <c r="F1052" i="11"/>
  <c r="AY1051" i="11"/>
  <c r="AX1051" i="11"/>
  <c r="AW1051" i="11"/>
  <c r="AV1051" i="11"/>
  <c r="AU1051" i="11"/>
  <c r="AT1051" i="11"/>
  <c r="AS1051" i="11"/>
  <c r="AR1051" i="11"/>
  <c r="AQ1051" i="11"/>
  <c r="AP1051" i="11"/>
  <c r="AO1051" i="11"/>
  <c r="N1051" i="11"/>
  <c r="J1051" i="11"/>
  <c r="F1051" i="11"/>
  <c r="A1051" i="11"/>
  <c r="AA1047" i="11"/>
  <c r="W1047" i="11"/>
  <c r="S1047" i="11"/>
  <c r="N1046" i="11"/>
  <c r="J1046" i="11"/>
  <c r="F1046" i="11"/>
  <c r="N1045" i="11"/>
  <c r="J1045" i="11"/>
  <c r="F1045" i="11"/>
  <c r="N1044" i="11"/>
  <c r="J1044" i="11"/>
  <c r="F1044" i="11"/>
  <c r="AA1043" i="11"/>
  <c r="W1043" i="11"/>
  <c r="S1043" i="11"/>
  <c r="N1042" i="11"/>
  <c r="J1042" i="11"/>
  <c r="F1042" i="11"/>
  <c r="N1041" i="11"/>
  <c r="J1041" i="11"/>
  <c r="F1041" i="11"/>
  <c r="N1040" i="11"/>
  <c r="J1040" i="11"/>
  <c r="F1040" i="11"/>
  <c r="AA1039" i="11"/>
  <c r="W1039" i="11"/>
  <c r="S1039" i="11"/>
  <c r="N1038" i="11"/>
  <c r="J1038" i="11"/>
  <c r="F1038" i="11"/>
  <c r="N1037" i="11"/>
  <c r="J1037" i="11"/>
  <c r="F1037" i="11"/>
  <c r="N1036" i="11"/>
  <c r="J1036" i="11"/>
  <c r="F1036" i="11"/>
  <c r="AY1035" i="11"/>
  <c r="AA1035" i="11"/>
  <c r="W1035" i="11"/>
  <c r="S1035" i="11"/>
  <c r="AY1034" i="11"/>
  <c r="N1034" i="11"/>
  <c r="J1034" i="11"/>
  <c r="F1034" i="11"/>
  <c r="AY1033" i="11"/>
  <c r="AQ1033" i="11"/>
  <c r="N1033" i="11"/>
  <c r="J1033" i="11"/>
  <c r="F1033" i="11"/>
  <c r="AY1032" i="11"/>
  <c r="AQ1032" i="11"/>
  <c r="N1032" i="11"/>
  <c r="J1032" i="11"/>
  <c r="F1032" i="11"/>
  <c r="AY1031" i="11"/>
  <c r="AX1031" i="11"/>
  <c r="AW1031" i="11"/>
  <c r="AV1031" i="11"/>
  <c r="AU1031" i="11"/>
  <c r="AT1031" i="11"/>
  <c r="AS1031" i="11"/>
  <c r="AR1031" i="11"/>
  <c r="AQ1031" i="11"/>
  <c r="AP1031" i="11"/>
  <c r="AO1031" i="11"/>
  <c r="AA1031" i="11"/>
  <c r="W1031" i="11"/>
  <c r="S1031" i="11"/>
  <c r="AY1030" i="11"/>
  <c r="AX1030" i="11"/>
  <c r="AW1030" i="11"/>
  <c r="AV1030" i="11"/>
  <c r="AU1030" i="11"/>
  <c r="AT1030" i="11"/>
  <c r="AS1030" i="11"/>
  <c r="AR1030" i="11"/>
  <c r="AQ1030" i="11"/>
  <c r="AP1030" i="11"/>
  <c r="AO1030" i="11"/>
  <c r="N1030" i="11"/>
  <c r="J1030" i="11"/>
  <c r="F1030" i="11"/>
  <c r="AY1029" i="11"/>
  <c r="AX1029" i="11"/>
  <c r="AW1029" i="11"/>
  <c r="AV1029" i="11"/>
  <c r="AU1029" i="11"/>
  <c r="AT1029" i="11"/>
  <c r="AS1029" i="11"/>
  <c r="AR1029" i="11"/>
  <c r="AQ1029" i="11"/>
  <c r="AP1029" i="11"/>
  <c r="AO1029" i="11"/>
  <c r="N1029" i="11"/>
  <c r="J1029" i="11"/>
  <c r="F1029" i="11"/>
  <c r="AY1028" i="11"/>
  <c r="AX1028" i="11"/>
  <c r="AW1028" i="11"/>
  <c r="AV1028" i="11"/>
  <c r="AU1028" i="11"/>
  <c r="AT1028" i="11"/>
  <c r="AS1028" i="11"/>
  <c r="AR1028" i="11"/>
  <c r="AQ1028" i="11"/>
  <c r="AP1028" i="11"/>
  <c r="AO1028" i="11"/>
  <c r="N1028" i="11"/>
  <c r="J1028" i="11"/>
  <c r="F1028" i="11"/>
  <c r="AY1027" i="11"/>
  <c r="AX1027" i="11"/>
  <c r="AW1027" i="11"/>
  <c r="AV1027" i="11"/>
  <c r="AU1027" i="11"/>
  <c r="AT1027" i="11"/>
  <c r="AS1027" i="11"/>
  <c r="AR1027" i="11"/>
  <c r="AQ1027" i="11"/>
  <c r="AP1027" i="11"/>
  <c r="AO1027" i="11"/>
  <c r="AA1027" i="11"/>
  <c r="W1027" i="11"/>
  <c r="S1027" i="11"/>
  <c r="AY1026" i="11"/>
  <c r="AX1026" i="11"/>
  <c r="AW1026" i="11"/>
  <c r="AV1026" i="11"/>
  <c r="AU1026" i="11"/>
  <c r="AT1026" i="11"/>
  <c r="AS1026" i="11"/>
  <c r="AR1026" i="11"/>
  <c r="AQ1026" i="11"/>
  <c r="AP1026" i="11"/>
  <c r="AO1026" i="11"/>
  <c r="N1026" i="11"/>
  <c r="J1026" i="11"/>
  <c r="F1026" i="11"/>
  <c r="AY1025" i="11"/>
  <c r="AX1025" i="11"/>
  <c r="AW1025" i="11"/>
  <c r="AV1025" i="11"/>
  <c r="AU1025" i="11"/>
  <c r="AT1025" i="11"/>
  <c r="AS1025" i="11"/>
  <c r="AR1025" i="11"/>
  <c r="AQ1025" i="11"/>
  <c r="AP1025" i="11"/>
  <c r="AO1025" i="11"/>
  <c r="N1025" i="11"/>
  <c r="J1025" i="11"/>
  <c r="F1025" i="11"/>
  <c r="AY1024" i="11"/>
  <c r="AX1024" i="11"/>
  <c r="AW1024" i="11"/>
  <c r="AV1024" i="11"/>
  <c r="AU1024" i="11"/>
  <c r="AT1024" i="11"/>
  <c r="AS1024" i="11"/>
  <c r="AR1024" i="11"/>
  <c r="AQ1024" i="11"/>
  <c r="AP1024" i="11"/>
  <c r="AO1024" i="11"/>
  <c r="N1024" i="11"/>
  <c r="J1024" i="11"/>
  <c r="F1024" i="11"/>
  <c r="AY1023" i="11"/>
  <c r="AX1023" i="11"/>
  <c r="AW1023" i="11"/>
  <c r="AV1023" i="11"/>
  <c r="AU1023" i="11"/>
  <c r="AT1023" i="11"/>
  <c r="AS1023" i="11"/>
  <c r="AR1023" i="11"/>
  <c r="AQ1023" i="11"/>
  <c r="AP1023" i="11"/>
  <c r="AO1023" i="11"/>
  <c r="AA1023" i="11"/>
  <c r="W1023" i="11"/>
  <c r="S1023" i="11"/>
  <c r="AY1022" i="11"/>
  <c r="AX1022" i="11"/>
  <c r="AW1022" i="11"/>
  <c r="AV1022" i="11"/>
  <c r="AU1022" i="11"/>
  <c r="AT1022" i="11"/>
  <c r="AS1022" i="11"/>
  <c r="AR1022" i="11"/>
  <c r="AQ1022" i="11"/>
  <c r="AP1022" i="11"/>
  <c r="AO1022" i="11"/>
  <c r="N1022" i="11"/>
  <c r="J1022" i="11"/>
  <c r="F1022" i="11"/>
  <c r="AY1021" i="11"/>
  <c r="AX1021" i="11"/>
  <c r="AW1021" i="11"/>
  <c r="AV1021" i="11"/>
  <c r="AU1021" i="11"/>
  <c r="AT1021" i="11"/>
  <c r="AS1021" i="11"/>
  <c r="AR1021" i="11"/>
  <c r="AQ1021" i="11"/>
  <c r="AP1021" i="11"/>
  <c r="AO1021" i="11"/>
  <c r="N1021" i="11"/>
  <c r="J1021" i="11"/>
  <c r="F1021" i="11"/>
  <c r="AY1020" i="11"/>
  <c r="AX1020" i="11"/>
  <c r="AW1020" i="11"/>
  <c r="AV1020" i="11"/>
  <c r="AU1020" i="11"/>
  <c r="AT1020" i="11"/>
  <c r="AS1020" i="11"/>
  <c r="AR1020" i="11"/>
  <c r="AQ1020" i="11"/>
  <c r="AP1020" i="11"/>
  <c r="AO1020" i="11"/>
  <c r="N1020" i="11"/>
  <c r="J1020" i="11"/>
  <c r="F1020" i="11"/>
  <c r="AY1019" i="11"/>
  <c r="AX1019" i="11"/>
  <c r="AW1019" i="11"/>
  <c r="AV1019" i="11"/>
  <c r="AU1019" i="11"/>
  <c r="AT1019" i="11"/>
  <c r="AS1019" i="11"/>
  <c r="AR1019" i="11"/>
  <c r="AQ1019" i="11"/>
  <c r="AP1019" i="11"/>
  <c r="AO1019" i="11"/>
  <c r="AA1019" i="11"/>
  <c r="W1019" i="11"/>
  <c r="S1019" i="11"/>
  <c r="AY1018" i="11"/>
  <c r="AX1018" i="11"/>
  <c r="AW1018" i="11"/>
  <c r="AV1018" i="11"/>
  <c r="AU1018" i="11"/>
  <c r="AT1018" i="11"/>
  <c r="AS1018" i="11"/>
  <c r="AR1018" i="11"/>
  <c r="AQ1018" i="11"/>
  <c r="AP1018" i="11"/>
  <c r="AO1018" i="11"/>
  <c r="N1018" i="11"/>
  <c r="J1018" i="11"/>
  <c r="F1018" i="11"/>
  <c r="AY1017" i="11"/>
  <c r="AX1017" i="11"/>
  <c r="AW1017" i="11"/>
  <c r="AV1017" i="11"/>
  <c r="AU1017" i="11"/>
  <c r="AT1017" i="11"/>
  <c r="AS1017" i="11"/>
  <c r="AR1017" i="11"/>
  <c r="AQ1017" i="11"/>
  <c r="AP1017" i="11"/>
  <c r="AO1017" i="11"/>
  <c r="N1017" i="11"/>
  <c r="J1017" i="11"/>
  <c r="F1017" i="11"/>
  <c r="AY1016" i="11"/>
  <c r="AX1016" i="11"/>
  <c r="AW1016" i="11"/>
  <c r="AV1016" i="11"/>
  <c r="AU1016" i="11"/>
  <c r="AT1016" i="11"/>
  <c r="AS1016" i="11"/>
  <c r="AR1016" i="11"/>
  <c r="AQ1016" i="11"/>
  <c r="AP1016" i="11"/>
  <c r="AO1016" i="11"/>
  <c r="N1016" i="11"/>
  <c r="J1016" i="11"/>
  <c r="F1016" i="11"/>
  <c r="AY1015" i="11"/>
  <c r="AX1015" i="11"/>
  <c r="AW1015" i="11"/>
  <c r="AV1015" i="11"/>
  <c r="AU1015" i="11"/>
  <c r="AT1015" i="11"/>
  <c r="AS1015" i="11"/>
  <c r="AR1015" i="11"/>
  <c r="AQ1015" i="11"/>
  <c r="AP1015" i="11"/>
  <c r="AO1015" i="11"/>
  <c r="AA1015" i="11"/>
  <c r="W1015" i="11"/>
  <c r="S1015" i="11"/>
  <c r="AY1014" i="11"/>
  <c r="AX1014" i="11"/>
  <c r="AW1014" i="11"/>
  <c r="AV1014" i="11"/>
  <c r="AU1014" i="11"/>
  <c r="AT1014" i="11"/>
  <c r="AS1014" i="11"/>
  <c r="AR1014" i="11"/>
  <c r="AQ1014" i="11"/>
  <c r="AP1014" i="11"/>
  <c r="AO1014" i="11"/>
  <c r="N1014" i="11"/>
  <c r="J1014" i="11"/>
  <c r="F1014" i="11"/>
  <c r="AY1013" i="11"/>
  <c r="AX1013" i="11"/>
  <c r="AW1013" i="11"/>
  <c r="AV1013" i="11"/>
  <c r="AU1013" i="11"/>
  <c r="AT1013" i="11"/>
  <c r="AS1013" i="11"/>
  <c r="AR1013" i="11"/>
  <c r="AQ1013" i="11"/>
  <c r="AP1013" i="11"/>
  <c r="AO1013" i="11"/>
  <c r="N1013" i="11"/>
  <c r="J1013" i="11"/>
  <c r="F1013" i="11"/>
  <c r="AY1012" i="11"/>
  <c r="AX1012" i="11"/>
  <c r="AW1012" i="11"/>
  <c r="AV1012" i="11"/>
  <c r="AU1012" i="11"/>
  <c r="AT1012" i="11"/>
  <c r="AS1012" i="11"/>
  <c r="AR1012" i="11"/>
  <c r="AQ1012" i="11"/>
  <c r="AP1012" i="11"/>
  <c r="AO1012" i="11"/>
  <c r="N1012" i="11"/>
  <c r="J1012" i="11"/>
  <c r="F1012" i="11"/>
  <c r="AY1011" i="11"/>
  <c r="AX1011" i="11"/>
  <c r="AW1011" i="11"/>
  <c r="AV1011" i="11"/>
  <c r="AU1011" i="11"/>
  <c r="AT1011" i="11"/>
  <c r="AS1011" i="11"/>
  <c r="AR1011" i="11"/>
  <c r="AQ1011" i="11"/>
  <c r="AP1011" i="11"/>
  <c r="AO1011" i="11"/>
  <c r="AA1011" i="11"/>
  <c r="W1011" i="11"/>
  <c r="S1011" i="11"/>
  <c r="AY1010" i="11"/>
  <c r="AX1010" i="11"/>
  <c r="AW1010" i="11"/>
  <c r="AV1010" i="11"/>
  <c r="AU1010" i="11"/>
  <c r="AT1010" i="11"/>
  <c r="AS1010" i="11"/>
  <c r="AR1010" i="11"/>
  <c r="AQ1010" i="11"/>
  <c r="AP1010" i="11"/>
  <c r="AO1010" i="11"/>
  <c r="N1010" i="11"/>
  <c r="J1010" i="11"/>
  <c r="F1010" i="11"/>
  <c r="AY1009" i="11"/>
  <c r="AX1009" i="11"/>
  <c r="AW1009" i="11"/>
  <c r="AV1009" i="11"/>
  <c r="AU1009" i="11"/>
  <c r="AT1009" i="11"/>
  <c r="AS1009" i="11"/>
  <c r="AR1009" i="11"/>
  <c r="AQ1009" i="11"/>
  <c r="AP1009" i="11"/>
  <c r="AO1009" i="11"/>
  <c r="N1009" i="11"/>
  <c r="J1009" i="11"/>
  <c r="F1009" i="11"/>
  <c r="AY1008" i="11"/>
  <c r="AX1008" i="11"/>
  <c r="AW1008" i="11"/>
  <c r="AV1008" i="11"/>
  <c r="AU1008" i="11"/>
  <c r="AT1008" i="11"/>
  <c r="AS1008" i="11"/>
  <c r="AR1008" i="11"/>
  <c r="AQ1008" i="11"/>
  <c r="AP1008" i="11"/>
  <c r="N1008" i="11"/>
  <c r="J1008" i="11"/>
  <c r="F1008" i="11"/>
  <c r="AY1007" i="11"/>
  <c r="AX1007" i="11"/>
  <c r="AW1007" i="11"/>
  <c r="AV1007" i="11"/>
  <c r="AU1007" i="11"/>
  <c r="AT1007" i="11"/>
  <c r="AS1007" i="11"/>
  <c r="AR1007" i="11"/>
  <c r="AQ1007" i="11"/>
  <c r="AP1007" i="11"/>
  <c r="AA1007" i="11"/>
  <c r="W1007" i="11"/>
  <c r="S1007" i="11"/>
  <c r="AY1006" i="11"/>
  <c r="AX1006" i="11"/>
  <c r="AW1006" i="11"/>
  <c r="AV1006" i="11"/>
  <c r="AU1006" i="11"/>
  <c r="AT1006" i="11"/>
  <c r="AS1006" i="11"/>
  <c r="AR1006" i="11"/>
  <c r="AQ1006" i="11"/>
  <c r="AP1006" i="11"/>
  <c r="N1006" i="11"/>
  <c r="J1006" i="11"/>
  <c r="F1006" i="11"/>
  <c r="AY1005" i="11"/>
  <c r="AX1005" i="11"/>
  <c r="AW1005" i="11"/>
  <c r="AV1005" i="11"/>
  <c r="AU1005" i="11"/>
  <c r="AT1005" i="11"/>
  <c r="AS1005" i="11"/>
  <c r="AR1005" i="11"/>
  <c r="AQ1005" i="11"/>
  <c r="AP1005" i="11"/>
  <c r="AO1005" i="11"/>
  <c r="N1005" i="11"/>
  <c r="J1005" i="11"/>
  <c r="F1005" i="11"/>
  <c r="AY1004" i="11"/>
  <c r="AX1004" i="11"/>
  <c r="AW1004" i="11"/>
  <c r="AV1004" i="11"/>
  <c r="AU1004" i="11"/>
  <c r="AT1004" i="11"/>
  <c r="AS1004" i="11"/>
  <c r="AR1004" i="11"/>
  <c r="AQ1004" i="11"/>
  <c r="AP1004" i="11"/>
  <c r="AO1004" i="11"/>
  <c r="N1004" i="11"/>
  <c r="J1004" i="11"/>
  <c r="F1004" i="11"/>
  <c r="AY1003" i="11"/>
  <c r="AX1003" i="11"/>
  <c r="AW1003" i="11"/>
  <c r="AV1003" i="11"/>
  <c r="AU1003" i="11"/>
  <c r="AT1003" i="11"/>
  <c r="AS1003" i="11"/>
  <c r="AR1003" i="11"/>
  <c r="AQ1003" i="11"/>
  <c r="AP1003" i="11"/>
  <c r="AO1003" i="11"/>
  <c r="AA1003" i="11"/>
  <c r="W1003" i="11"/>
  <c r="S1003" i="11"/>
  <c r="AY1002" i="11"/>
  <c r="AX1002" i="11"/>
  <c r="AW1002" i="11"/>
  <c r="AV1002" i="11"/>
  <c r="AU1002" i="11"/>
  <c r="AT1002" i="11"/>
  <c r="AS1002" i="11"/>
  <c r="AR1002" i="11"/>
  <c r="AQ1002" i="11"/>
  <c r="AP1002" i="11"/>
  <c r="AO1002" i="11"/>
  <c r="N1002" i="11"/>
  <c r="J1002" i="11"/>
  <c r="F1002" i="11"/>
  <c r="AY1001" i="11"/>
  <c r="AX1001" i="11"/>
  <c r="AW1001" i="11"/>
  <c r="AV1001" i="11"/>
  <c r="AU1001" i="11"/>
  <c r="AT1001" i="11"/>
  <c r="AS1001" i="11"/>
  <c r="AR1001" i="11"/>
  <c r="AQ1001" i="11"/>
  <c r="AP1001" i="11"/>
  <c r="AO1001" i="11"/>
  <c r="N1001" i="11"/>
  <c r="J1001" i="11"/>
  <c r="F1001" i="11"/>
  <c r="AY1000" i="11"/>
  <c r="AX1000" i="11"/>
  <c r="AW1000" i="11"/>
  <c r="AV1000" i="11"/>
  <c r="AU1000" i="11"/>
  <c r="AT1000" i="11"/>
  <c r="AS1000" i="11"/>
  <c r="AR1000" i="11"/>
  <c r="AQ1000" i="11"/>
  <c r="AP1000" i="11"/>
  <c r="AO1000" i="11"/>
  <c r="N1000" i="11"/>
  <c r="J1000" i="11"/>
  <c r="F1000" i="11"/>
  <c r="A1000" i="11"/>
  <c r="A1004" i="11" s="1"/>
  <c r="A1008" i="11" s="1"/>
  <c r="A1012" i="11" s="1"/>
  <c r="A1016" i="11" s="1"/>
  <c r="A1020" i="11" s="1"/>
  <c r="A1024" i="11" s="1"/>
  <c r="A1028" i="11" s="1"/>
  <c r="A1032" i="11" s="1"/>
  <c r="A1036" i="11" s="1"/>
  <c r="A1040" i="11" s="1"/>
  <c r="A1044" i="11" s="1"/>
  <c r="AY999" i="11"/>
  <c r="AX999" i="11"/>
  <c r="AW999" i="11"/>
  <c r="AV999" i="11"/>
  <c r="AU999" i="11"/>
  <c r="AT999" i="11"/>
  <c r="AS999" i="11"/>
  <c r="AR999" i="11"/>
  <c r="AQ999" i="11"/>
  <c r="AP999" i="11"/>
  <c r="AO999" i="11"/>
  <c r="AA999" i="11"/>
  <c r="W999" i="11"/>
  <c r="S999" i="11"/>
  <c r="AY998" i="11"/>
  <c r="AX998" i="11"/>
  <c r="AW998" i="11"/>
  <c r="AV998" i="11"/>
  <c r="AU998" i="11"/>
  <c r="AT998" i="11"/>
  <c r="AS998" i="11"/>
  <c r="AR998" i="11"/>
  <c r="AQ998" i="11"/>
  <c r="AP998" i="11"/>
  <c r="AO998" i="11"/>
  <c r="N998" i="11"/>
  <c r="J998" i="11"/>
  <c r="F998" i="11"/>
  <c r="AY997" i="11"/>
  <c r="AX997" i="11"/>
  <c r="AW997" i="11"/>
  <c r="AV997" i="11"/>
  <c r="AU997" i="11"/>
  <c r="AT997" i="11"/>
  <c r="AS997" i="11"/>
  <c r="AR997" i="11"/>
  <c r="AQ997" i="11"/>
  <c r="AP997" i="11"/>
  <c r="AO997" i="11"/>
  <c r="N997" i="11"/>
  <c r="J997" i="11"/>
  <c r="F997" i="11"/>
  <c r="AY996" i="11"/>
  <c r="AX996" i="11"/>
  <c r="AW996" i="11"/>
  <c r="AV996" i="11"/>
  <c r="AU996" i="11"/>
  <c r="AT996" i="11"/>
  <c r="AS996" i="11"/>
  <c r="AR996" i="11"/>
  <c r="AQ996" i="11"/>
  <c r="AP996" i="11"/>
  <c r="AO996" i="11"/>
  <c r="N996" i="11"/>
  <c r="J996" i="11"/>
  <c r="F996" i="11"/>
  <c r="A996" i="11"/>
  <c r="AA992" i="11"/>
  <c r="W992" i="11"/>
  <c r="S992" i="11"/>
  <c r="N991" i="11"/>
  <c r="J991" i="11"/>
  <c r="F991" i="11"/>
  <c r="N990" i="11"/>
  <c r="J990" i="11"/>
  <c r="F990" i="11"/>
  <c r="N989" i="11"/>
  <c r="J989" i="11"/>
  <c r="F989" i="11"/>
  <c r="AA988" i="11"/>
  <c r="W988" i="11"/>
  <c r="S988" i="11"/>
  <c r="N987" i="11"/>
  <c r="J987" i="11"/>
  <c r="F987" i="11"/>
  <c r="N986" i="11"/>
  <c r="J986" i="11"/>
  <c r="F986" i="11"/>
  <c r="N985" i="11"/>
  <c r="J985" i="11"/>
  <c r="F985" i="11"/>
  <c r="AA984" i="11"/>
  <c r="W984" i="11"/>
  <c r="S984" i="11"/>
  <c r="N983" i="11"/>
  <c r="J983" i="11"/>
  <c r="F983" i="11"/>
  <c r="N982" i="11"/>
  <c r="J982" i="11"/>
  <c r="F982" i="11"/>
  <c r="N981" i="11"/>
  <c r="J981" i="11"/>
  <c r="F981" i="11"/>
  <c r="AY980" i="11"/>
  <c r="AA980" i="11"/>
  <c r="W980" i="11"/>
  <c r="S980" i="11"/>
  <c r="AY979" i="11"/>
  <c r="N979" i="11"/>
  <c r="J979" i="11"/>
  <c r="F979" i="11"/>
  <c r="AY978" i="11"/>
  <c r="AQ978" i="11"/>
  <c r="N978" i="11"/>
  <c r="J978" i="11"/>
  <c r="F978" i="11"/>
  <c r="AY977" i="11"/>
  <c r="AQ977" i="11"/>
  <c r="N977" i="11"/>
  <c r="J977" i="11"/>
  <c r="F977" i="11"/>
  <c r="AY976" i="11"/>
  <c r="AX976" i="11"/>
  <c r="AW976" i="11"/>
  <c r="AV976" i="11"/>
  <c r="AU976" i="11"/>
  <c r="AT976" i="11"/>
  <c r="AS976" i="11"/>
  <c r="AR976" i="11"/>
  <c r="AQ976" i="11"/>
  <c r="AP976" i="11"/>
  <c r="AO976" i="11"/>
  <c r="AA976" i="11"/>
  <c r="W976" i="11"/>
  <c r="S976" i="11"/>
  <c r="AY975" i="11"/>
  <c r="AX975" i="11"/>
  <c r="AW975" i="11"/>
  <c r="AV975" i="11"/>
  <c r="AU975" i="11"/>
  <c r="AT975" i="11"/>
  <c r="AS975" i="11"/>
  <c r="AR975" i="11"/>
  <c r="AQ975" i="11"/>
  <c r="AP975" i="11"/>
  <c r="AO975" i="11"/>
  <c r="N975" i="11"/>
  <c r="J975" i="11"/>
  <c r="F975" i="11"/>
  <c r="AY974" i="11"/>
  <c r="AX974" i="11"/>
  <c r="AW974" i="11"/>
  <c r="AV974" i="11"/>
  <c r="AU974" i="11"/>
  <c r="AT974" i="11"/>
  <c r="AS974" i="11"/>
  <c r="AR974" i="11"/>
  <c r="AQ974" i="11"/>
  <c r="AP974" i="11"/>
  <c r="AO974" i="11"/>
  <c r="N974" i="11"/>
  <c r="J974" i="11"/>
  <c r="F974" i="11"/>
  <c r="AY973" i="11"/>
  <c r="AX973" i="11"/>
  <c r="AW973" i="11"/>
  <c r="AV973" i="11"/>
  <c r="AU973" i="11"/>
  <c r="AT973" i="11"/>
  <c r="AS973" i="11"/>
  <c r="AR973" i="11"/>
  <c r="AQ973" i="11"/>
  <c r="AP973" i="11"/>
  <c r="AO973" i="11"/>
  <c r="N973" i="11"/>
  <c r="J973" i="11"/>
  <c r="F973" i="11"/>
  <c r="AY972" i="11"/>
  <c r="AX972" i="11"/>
  <c r="AW972" i="11"/>
  <c r="AV972" i="11"/>
  <c r="AU972" i="11"/>
  <c r="AT972" i="11"/>
  <c r="AS972" i="11"/>
  <c r="AR972" i="11"/>
  <c r="AQ972" i="11"/>
  <c r="AP972" i="11"/>
  <c r="AO972" i="11"/>
  <c r="AA972" i="11"/>
  <c r="W972" i="11"/>
  <c r="S972" i="11"/>
  <c r="AY971" i="11"/>
  <c r="AX971" i="11"/>
  <c r="AW971" i="11"/>
  <c r="AV971" i="11"/>
  <c r="AU971" i="11"/>
  <c r="AT971" i="11"/>
  <c r="AS971" i="11"/>
  <c r="AR971" i="11"/>
  <c r="AQ971" i="11"/>
  <c r="AP971" i="11"/>
  <c r="AO971" i="11"/>
  <c r="N971" i="11"/>
  <c r="J971" i="11"/>
  <c r="F971" i="11"/>
  <c r="AY970" i="11"/>
  <c r="AX970" i="11"/>
  <c r="AW970" i="11"/>
  <c r="AV970" i="11"/>
  <c r="AU970" i="11"/>
  <c r="AT970" i="11"/>
  <c r="AS970" i="11"/>
  <c r="AR970" i="11"/>
  <c r="AQ970" i="11"/>
  <c r="AP970" i="11"/>
  <c r="AO970" i="11"/>
  <c r="N970" i="11"/>
  <c r="J970" i="11"/>
  <c r="F970" i="11"/>
  <c r="AY969" i="11"/>
  <c r="AX969" i="11"/>
  <c r="AW969" i="11"/>
  <c r="AV969" i="11"/>
  <c r="AU969" i="11"/>
  <c r="AT969" i="11"/>
  <c r="AS969" i="11"/>
  <c r="AR969" i="11"/>
  <c r="AQ969" i="11"/>
  <c r="AP969" i="11"/>
  <c r="AO969" i="11"/>
  <c r="N969" i="11"/>
  <c r="J969" i="11"/>
  <c r="F969" i="11"/>
  <c r="AY968" i="11"/>
  <c r="AX968" i="11"/>
  <c r="AW968" i="11"/>
  <c r="AV968" i="11"/>
  <c r="AU968" i="11"/>
  <c r="AT968" i="11"/>
  <c r="AS968" i="11"/>
  <c r="AR968" i="11"/>
  <c r="AQ968" i="11"/>
  <c r="AP968" i="11"/>
  <c r="AO968" i="11"/>
  <c r="AA968" i="11"/>
  <c r="W968" i="11"/>
  <c r="S968" i="11"/>
  <c r="AY967" i="11"/>
  <c r="AX967" i="11"/>
  <c r="AW967" i="11"/>
  <c r="AV967" i="11"/>
  <c r="AU967" i="11"/>
  <c r="AT967" i="11"/>
  <c r="AS967" i="11"/>
  <c r="AR967" i="11"/>
  <c r="AQ967" i="11"/>
  <c r="AP967" i="11"/>
  <c r="AO967" i="11"/>
  <c r="N967" i="11"/>
  <c r="J967" i="11"/>
  <c r="F967" i="11"/>
  <c r="AY966" i="11"/>
  <c r="AX966" i="11"/>
  <c r="AW966" i="11"/>
  <c r="AV966" i="11"/>
  <c r="AU966" i="11"/>
  <c r="AT966" i="11"/>
  <c r="AS966" i="11"/>
  <c r="AR966" i="11"/>
  <c r="AQ966" i="11"/>
  <c r="AP966" i="11"/>
  <c r="AO966" i="11"/>
  <c r="N966" i="11"/>
  <c r="J966" i="11"/>
  <c r="F966" i="11"/>
  <c r="AY965" i="11"/>
  <c r="AX965" i="11"/>
  <c r="AW965" i="11"/>
  <c r="AV965" i="11"/>
  <c r="AU965" i="11"/>
  <c r="AT965" i="11"/>
  <c r="AS965" i="11"/>
  <c r="AR965" i="11"/>
  <c r="AQ965" i="11"/>
  <c r="AP965" i="11"/>
  <c r="AO965" i="11"/>
  <c r="N965" i="11"/>
  <c r="J965" i="11"/>
  <c r="F965" i="11"/>
  <c r="AY964" i="11"/>
  <c r="AX964" i="11"/>
  <c r="AW964" i="11"/>
  <c r="AV964" i="11"/>
  <c r="AU964" i="11"/>
  <c r="AT964" i="11"/>
  <c r="AS964" i="11"/>
  <c r="AR964" i="11"/>
  <c r="AQ964" i="11"/>
  <c r="AP964" i="11"/>
  <c r="AO964" i="11"/>
  <c r="AA964" i="11"/>
  <c r="W964" i="11"/>
  <c r="S964" i="11"/>
  <c r="AY963" i="11"/>
  <c r="AX963" i="11"/>
  <c r="AW963" i="11"/>
  <c r="AV963" i="11"/>
  <c r="AU963" i="11"/>
  <c r="AT963" i="11"/>
  <c r="AS963" i="11"/>
  <c r="AR963" i="11"/>
  <c r="AQ963" i="11"/>
  <c r="AP963" i="11"/>
  <c r="AO963" i="11"/>
  <c r="N963" i="11"/>
  <c r="J963" i="11"/>
  <c r="F963" i="11"/>
  <c r="AY962" i="11"/>
  <c r="AX962" i="11"/>
  <c r="AW962" i="11"/>
  <c r="AV962" i="11"/>
  <c r="AU962" i="11"/>
  <c r="AT962" i="11"/>
  <c r="AS962" i="11"/>
  <c r="AR962" i="11"/>
  <c r="AQ962" i="11"/>
  <c r="AP962" i="11"/>
  <c r="AO962" i="11"/>
  <c r="N962" i="11"/>
  <c r="J962" i="11"/>
  <c r="F962" i="11"/>
  <c r="AY961" i="11"/>
  <c r="AX961" i="11"/>
  <c r="AW961" i="11"/>
  <c r="AV961" i="11"/>
  <c r="AU961" i="11"/>
  <c r="AT961" i="11"/>
  <c r="AS961" i="11"/>
  <c r="AR961" i="11"/>
  <c r="AQ961" i="11"/>
  <c r="AP961" i="11"/>
  <c r="AO961" i="11"/>
  <c r="N961" i="11"/>
  <c r="J961" i="11"/>
  <c r="F961" i="11"/>
  <c r="AY960" i="11"/>
  <c r="AX960" i="11"/>
  <c r="AW960" i="11"/>
  <c r="AV960" i="11"/>
  <c r="AU960" i="11"/>
  <c r="AT960" i="11"/>
  <c r="AS960" i="11"/>
  <c r="AR960" i="11"/>
  <c r="AQ960" i="11"/>
  <c r="AP960" i="11"/>
  <c r="AO960" i="11"/>
  <c r="AA960" i="11"/>
  <c r="W960" i="11"/>
  <c r="S960" i="11"/>
  <c r="AY959" i="11"/>
  <c r="AX959" i="11"/>
  <c r="AW959" i="11"/>
  <c r="AV959" i="11"/>
  <c r="AU959" i="11"/>
  <c r="AT959" i="11"/>
  <c r="AS959" i="11"/>
  <c r="AR959" i="11"/>
  <c r="AQ959" i="11"/>
  <c r="AP959" i="11"/>
  <c r="AO959" i="11"/>
  <c r="N959" i="11"/>
  <c r="J959" i="11"/>
  <c r="F959" i="11"/>
  <c r="AY958" i="11"/>
  <c r="AX958" i="11"/>
  <c r="AW958" i="11"/>
  <c r="AV958" i="11"/>
  <c r="AU958" i="11"/>
  <c r="AT958" i="11"/>
  <c r="AS958" i="11"/>
  <c r="AR958" i="11"/>
  <c r="AQ958" i="11"/>
  <c r="AP958" i="11"/>
  <c r="AO958" i="11"/>
  <c r="N958" i="11"/>
  <c r="J958" i="11"/>
  <c r="F958" i="11"/>
  <c r="AY957" i="11"/>
  <c r="AX957" i="11"/>
  <c r="AW957" i="11"/>
  <c r="AV957" i="11"/>
  <c r="AU957" i="11"/>
  <c r="AT957" i="11"/>
  <c r="AS957" i="11"/>
  <c r="AR957" i="11"/>
  <c r="AQ957" i="11"/>
  <c r="AP957" i="11"/>
  <c r="AO957" i="11"/>
  <c r="N957" i="11"/>
  <c r="J957" i="11"/>
  <c r="F957" i="11"/>
  <c r="AY956" i="11"/>
  <c r="AX956" i="11"/>
  <c r="AW956" i="11"/>
  <c r="AV956" i="11"/>
  <c r="AU956" i="11"/>
  <c r="AT956" i="11"/>
  <c r="AS956" i="11"/>
  <c r="AR956" i="11"/>
  <c r="AQ956" i="11"/>
  <c r="AP956" i="11"/>
  <c r="AO956" i="11"/>
  <c r="AA956" i="11"/>
  <c r="W956" i="11"/>
  <c r="S956" i="11"/>
  <c r="AY955" i="11"/>
  <c r="AX955" i="11"/>
  <c r="AW955" i="11"/>
  <c r="AV955" i="11"/>
  <c r="AU955" i="11"/>
  <c r="AT955" i="11"/>
  <c r="AS955" i="11"/>
  <c r="AR955" i="11"/>
  <c r="AQ955" i="11"/>
  <c r="AP955" i="11"/>
  <c r="AO955" i="11"/>
  <c r="N955" i="11"/>
  <c r="J955" i="11"/>
  <c r="F955" i="11"/>
  <c r="AY954" i="11"/>
  <c r="AX954" i="11"/>
  <c r="AW954" i="11"/>
  <c r="AV954" i="11"/>
  <c r="AU954" i="11"/>
  <c r="AT954" i="11"/>
  <c r="AS954" i="11"/>
  <c r="AR954" i="11"/>
  <c r="AQ954" i="11"/>
  <c r="AP954" i="11"/>
  <c r="AO954" i="11"/>
  <c r="N954" i="11"/>
  <c r="J954" i="11"/>
  <c r="F954" i="11"/>
  <c r="AY953" i="11"/>
  <c r="AX953" i="11"/>
  <c r="AW953" i="11"/>
  <c r="AV953" i="11"/>
  <c r="AU953" i="11"/>
  <c r="AT953" i="11"/>
  <c r="AS953" i="11"/>
  <c r="AR953" i="11"/>
  <c r="AQ953" i="11"/>
  <c r="AP953" i="11"/>
  <c r="N953" i="11"/>
  <c r="J953" i="11"/>
  <c r="F953" i="11"/>
  <c r="AY952" i="11"/>
  <c r="AX952" i="11"/>
  <c r="AW952" i="11"/>
  <c r="AV952" i="11"/>
  <c r="AU952" i="11"/>
  <c r="AT952" i="11"/>
  <c r="AS952" i="11"/>
  <c r="AR952" i="11"/>
  <c r="AQ952" i="11"/>
  <c r="AP952" i="11"/>
  <c r="AA952" i="11"/>
  <c r="W952" i="11"/>
  <c r="S952" i="11"/>
  <c r="AY951" i="11"/>
  <c r="AX951" i="11"/>
  <c r="AW951" i="11"/>
  <c r="AV951" i="11"/>
  <c r="AU951" i="11"/>
  <c r="AT951" i="11"/>
  <c r="AS951" i="11"/>
  <c r="AR951" i="11"/>
  <c r="AQ951" i="11"/>
  <c r="AP951" i="11"/>
  <c r="N951" i="11"/>
  <c r="J951" i="11"/>
  <c r="F951" i="11"/>
  <c r="AY950" i="11"/>
  <c r="AX950" i="11"/>
  <c r="AW950" i="11"/>
  <c r="AV950" i="11"/>
  <c r="AU950" i="11"/>
  <c r="AT950" i="11"/>
  <c r="AS950" i="11"/>
  <c r="AR950" i="11"/>
  <c r="AQ950" i="11"/>
  <c r="AP950" i="11"/>
  <c r="AO950" i="11"/>
  <c r="N950" i="11"/>
  <c r="J950" i="11"/>
  <c r="F950" i="11"/>
  <c r="AY949" i="11"/>
  <c r="AX949" i="11"/>
  <c r="AW949" i="11"/>
  <c r="AV949" i="11"/>
  <c r="AU949" i="11"/>
  <c r="AT949" i="11"/>
  <c r="AS949" i="11"/>
  <c r="AR949" i="11"/>
  <c r="AQ949" i="11"/>
  <c r="AP949" i="11"/>
  <c r="AO949" i="11"/>
  <c r="N949" i="11"/>
  <c r="J949" i="11"/>
  <c r="F949" i="11"/>
  <c r="AY948" i="11"/>
  <c r="AX948" i="11"/>
  <c r="AW948" i="11"/>
  <c r="AV948" i="11"/>
  <c r="AU948" i="11"/>
  <c r="AT948" i="11"/>
  <c r="AS948" i="11"/>
  <c r="AR948" i="11"/>
  <c r="AQ948" i="11"/>
  <c r="AP948" i="11"/>
  <c r="AO948" i="11"/>
  <c r="AA948" i="11"/>
  <c r="W948" i="11"/>
  <c r="S948" i="11"/>
  <c r="AY947" i="11"/>
  <c r="AX947" i="11"/>
  <c r="AW947" i="11"/>
  <c r="AV947" i="11"/>
  <c r="AU947" i="11"/>
  <c r="AT947" i="11"/>
  <c r="AS947" i="11"/>
  <c r="AR947" i="11"/>
  <c r="AQ947" i="11"/>
  <c r="AP947" i="11"/>
  <c r="AO947" i="11"/>
  <c r="N947" i="11"/>
  <c r="J947" i="11"/>
  <c r="F947" i="11"/>
  <c r="AY946" i="11"/>
  <c r="AX946" i="11"/>
  <c r="AW946" i="11"/>
  <c r="AV946" i="11"/>
  <c r="AU946" i="11"/>
  <c r="AT946" i="11"/>
  <c r="AS946" i="11"/>
  <c r="AR946" i="11"/>
  <c r="AQ946" i="11"/>
  <c r="AP946" i="11"/>
  <c r="AO946" i="11"/>
  <c r="N946" i="11"/>
  <c r="J946" i="11"/>
  <c r="F946" i="11"/>
  <c r="AY945" i="11"/>
  <c r="AX945" i="11"/>
  <c r="AW945" i="11"/>
  <c r="AV945" i="11"/>
  <c r="AU945" i="11"/>
  <c r="AT945" i="11"/>
  <c r="AS945" i="11"/>
  <c r="AR945" i="11"/>
  <c r="AQ945" i="11"/>
  <c r="AP945" i="11"/>
  <c r="AO945" i="11"/>
  <c r="N945" i="11"/>
  <c r="J945" i="11"/>
  <c r="F945" i="11"/>
  <c r="AY944" i="11"/>
  <c r="AX944" i="11"/>
  <c r="AW944" i="11"/>
  <c r="AV944" i="11"/>
  <c r="AU944" i="11"/>
  <c r="AT944" i="11"/>
  <c r="AS944" i="11"/>
  <c r="AR944" i="11"/>
  <c r="AQ944" i="11"/>
  <c r="AP944" i="11"/>
  <c r="AO944" i="11"/>
  <c r="AA944" i="11"/>
  <c r="W944" i="11"/>
  <c r="S944" i="11"/>
  <c r="AY943" i="11"/>
  <c r="AX943" i="11"/>
  <c r="AW943" i="11"/>
  <c r="AV943" i="11"/>
  <c r="AU943" i="11"/>
  <c r="AT943" i="11"/>
  <c r="AS943" i="11"/>
  <c r="AR943" i="11"/>
  <c r="AQ943" i="11"/>
  <c r="AP943" i="11"/>
  <c r="AO943" i="11"/>
  <c r="N943" i="11"/>
  <c r="J943" i="11"/>
  <c r="F943" i="11"/>
  <c r="AY942" i="11"/>
  <c r="AX942" i="11"/>
  <c r="AW942" i="11"/>
  <c r="AV942" i="11"/>
  <c r="AU942" i="11"/>
  <c r="AT942" i="11"/>
  <c r="AS942" i="11"/>
  <c r="AR942" i="11"/>
  <c r="AQ942" i="11"/>
  <c r="AP942" i="11"/>
  <c r="AO942" i="11"/>
  <c r="N942" i="11"/>
  <c r="J942" i="11"/>
  <c r="F942" i="11"/>
  <c r="AY941" i="11"/>
  <c r="AX941" i="11"/>
  <c r="AW941" i="11"/>
  <c r="AV941" i="11"/>
  <c r="AU941" i="11"/>
  <c r="AT941" i="11"/>
  <c r="AS941" i="11"/>
  <c r="AR941" i="11"/>
  <c r="AQ941" i="11"/>
  <c r="AP941" i="11"/>
  <c r="AO941" i="11"/>
  <c r="N941" i="11"/>
  <c r="J941" i="11"/>
  <c r="F941" i="11"/>
  <c r="A941" i="11"/>
  <c r="A945" i="11" s="1"/>
  <c r="A949" i="11" s="1"/>
  <c r="A953" i="11" s="1"/>
  <c r="A957" i="11" s="1"/>
  <c r="A961" i="11" s="1"/>
  <c r="A965" i="11" s="1"/>
  <c r="A969" i="11" s="1"/>
  <c r="A973" i="11" s="1"/>
  <c r="A977" i="11" s="1"/>
  <c r="A981" i="11" s="1"/>
  <c r="A985" i="11" s="1"/>
  <c r="A989" i="11" s="1"/>
  <c r="AA937" i="11"/>
  <c r="W937" i="11"/>
  <c r="S937" i="11"/>
  <c r="N936" i="11"/>
  <c r="J936" i="11"/>
  <c r="F936" i="11"/>
  <c r="N935" i="11"/>
  <c r="J935" i="11"/>
  <c r="F935" i="11"/>
  <c r="N934" i="11"/>
  <c r="J934" i="11"/>
  <c r="F934" i="11"/>
  <c r="AA933" i="11"/>
  <c r="W933" i="11"/>
  <c r="S933" i="11"/>
  <c r="N932" i="11"/>
  <c r="J932" i="11"/>
  <c r="F932" i="11"/>
  <c r="N931" i="11"/>
  <c r="J931" i="11"/>
  <c r="F931" i="11"/>
  <c r="N930" i="11"/>
  <c r="J930" i="11"/>
  <c r="F930" i="11"/>
  <c r="AA929" i="11"/>
  <c r="W929" i="11"/>
  <c r="S929" i="11"/>
  <c r="N928" i="11"/>
  <c r="J928" i="11"/>
  <c r="F928" i="11"/>
  <c r="N927" i="11"/>
  <c r="J927" i="11"/>
  <c r="F927" i="11"/>
  <c r="N926" i="11"/>
  <c r="J926" i="11"/>
  <c r="F926" i="11"/>
  <c r="AY925" i="11"/>
  <c r="AA925" i="11"/>
  <c r="W925" i="11"/>
  <c r="S925" i="11"/>
  <c r="AY924" i="11"/>
  <c r="N924" i="11"/>
  <c r="J924" i="11"/>
  <c r="F924" i="11"/>
  <c r="AY923" i="11"/>
  <c r="AQ923" i="11"/>
  <c r="N923" i="11"/>
  <c r="J923" i="11"/>
  <c r="F923" i="11"/>
  <c r="AY922" i="11"/>
  <c r="AQ922" i="11"/>
  <c r="N922" i="11"/>
  <c r="J922" i="11"/>
  <c r="F922" i="11"/>
  <c r="AY921" i="11"/>
  <c r="AX921" i="11"/>
  <c r="AW921" i="11"/>
  <c r="AV921" i="11"/>
  <c r="AU921" i="11"/>
  <c r="AT921" i="11"/>
  <c r="AS921" i="11"/>
  <c r="AR921" i="11"/>
  <c r="AQ921" i="11"/>
  <c r="AP921" i="11"/>
  <c r="AO921" i="11"/>
  <c r="AA921" i="11"/>
  <c r="W921" i="11"/>
  <c r="S921" i="11"/>
  <c r="AY920" i="11"/>
  <c r="AX920" i="11"/>
  <c r="AW920" i="11"/>
  <c r="AV920" i="11"/>
  <c r="AU920" i="11"/>
  <c r="AT920" i="11"/>
  <c r="AS920" i="11"/>
  <c r="AR920" i="11"/>
  <c r="AQ920" i="11"/>
  <c r="AP920" i="11"/>
  <c r="AO920" i="11"/>
  <c r="N920" i="11"/>
  <c r="J920" i="11"/>
  <c r="F920" i="11"/>
  <c r="AY919" i="11"/>
  <c r="AX919" i="11"/>
  <c r="AW919" i="11"/>
  <c r="AV919" i="11"/>
  <c r="AU919" i="11"/>
  <c r="AT919" i="11"/>
  <c r="AS919" i="11"/>
  <c r="AR919" i="11"/>
  <c r="AQ919" i="11"/>
  <c r="AP919" i="11"/>
  <c r="AO919" i="11"/>
  <c r="N919" i="11"/>
  <c r="J919" i="11"/>
  <c r="F919" i="11"/>
  <c r="AY918" i="11"/>
  <c r="AX918" i="11"/>
  <c r="AW918" i="11"/>
  <c r="AV918" i="11"/>
  <c r="AU918" i="11"/>
  <c r="AT918" i="11"/>
  <c r="AS918" i="11"/>
  <c r="AR918" i="11"/>
  <c r="AQ918" i="11"/>
  <c r="AP918" i="11"/>
  <c r="AO918" i="11"/>
  <c r="N918" i="11"/>
  <c r="J918" i="11"/>
  <c r="F918" i="11"/>
  <c r="AY917" i="11"/>
  <c r="AX917" i="11"/>
  <c r="AW917" i="11"/>
  <c r="AV917" i="11"/>
  <c r="AU917" i="11"/>
  <c r="AT917" i="11"/>
  <c r="AS917" i="11"/>
  <c r="AR917" i="11"/>
  <c r="AQ917" i="11"/>
  <c r="AP917" i="11"/>
  <c r="AO917" i="11"/>
  <c r="AA917" i="11"/>
  <c r="W917" i="11"/>
  <c r="S917" i="11"/>
  <c r="AY916" i="11"/>
  <c r="AX916" i="11"/>
  <c r="AW916" i="11"/>
  <c r="AV916" i="11"/>
  <c r="AU916" i="11"/>
  <c r="AT916" i="11"/>
  <c r="AS916" i="11"/>
  <c r="AR916" i="11"/>
  <c r="AQ916" i="11"/>
  <c r="AP916" i="11"/>
  <c r="AO916" i="11"/>
  <c r="N916" i="11"/>
  <c r="J916" i="11"/>
  <c r="F916" i="11"/>
  <c r="AY915" i="11"/>
  <c r="AX915" i="11"/>
  <c r="AW915" i="11"/>
  <c r="AV915" i="11"/>
  <c r="AU915" i="11"/>
  <c r="AT915" i="11"/>
  <c r="AS915" i="11"/>
  <c r="AR915" i="11"/>
  <c r="AQ915" i="11"/>
  <c r="AP915" i="11"/>
  <c r="AO915" i="11"/>
  <c r="N915" i="11"/>
  <c r="J915" i="11"/>
  <c r="F915" i="11"/>
  <c r="AY914" i="11"/>
  <c r="AX914" i="11"/>
  <c r="AW914" i="11"/>
  <c r="AV914" i="11"/>
  <c r="AU914" i="11"/>
  <c r="AT914" i="11"/>
  <c r="AS914" i="11"/>
  <c r="AR914" i="11"/>
  <c r="AQ914" i="11"/>
  <c r="AP914" i="11"/>
  <c r="AO914" i="11"/>
  <c r="N914" i="11"/>
  <c r="J914" i="11"/>
  <c r="F914" i="11"/>
  <c r="AY913" i="11"/>
  <c r="AX913" i="11"/>
  <c r="AW913" i="11"/>
  <c r="AV913" i="11"/>
  <c r="AU913" i="11"/>
  <c r="AT913" i="11"/>
  <c r="AS913" i="11"/>
  <c r="AR913" i="11"/>
  <c r="AQ913" i="11"/>
  <c r="AP913" i="11"/>
  <c r="AO913" i="11"/>
  <c r="AA913" i="11"/>
  <c r="W913" i="11"/>
  <c r="S913" i="11"/>
  <c r="AY912" i="11"/>
  <c r="AX912" i="11"/>
  <c r="AW912" i="11"/>
  <c r="AV912" i="11"/>
  <c r="AU912" i="11"/>
  <c r="AT912" i="11"/>
  <c r="AS912" i="11"/>
  <c r="AR912" i="11"/>
  <c r="AQ912" i="11"/>
  <c r="AP912" i="11"/>
  <c r="AO912" i="11"/>
  <c r="N912" i="11"/>
  <c r="J912" i="11"/>
  <c r="F912" i="11"/>
  <c r="AY911" i="11"/>
  <c r="AX911" i="11"/>
  <c r="AW911" i="11"/>
  <c r="AV911" i="11"/>
  <c r="AU911" i="11"/>
  <c r="AT911" i="11"/>
  <c r="AS911" i="11"/>
  <c r="AR911" i="11"/>
  <c r="AQ911" i="11"/>
  <c r="AP911" i="11"/>
  <c r="AO911" i="11"/>
  <c r="N911" i="11"/>
  <c r="J911" i="11"/>
  <c r="F911" i="11"/>
  <c r="AY910" i="11"/>
  <c r="AX910" i="11"/>
  <c r="AW910" i="11"/>
  <c r="AV910" i="11"/>
  <c r="AU910" i="11"/>
  <c r="AT910" i="11"/>
  <c r="AS910" i="11"/>
  <c r="AR910" i="11"/>
  <c r="AQ910" i="11"/>
  <c r="AP910" i="11"/>
  <c r="AO910" i="11"/>
  <c r="N910" i="11"/>
  <c r="J910" i="11"/>
  <c r="F910" i="11"/>
  <c r="AY909" i="11"/>
  <c r="AX909" i="11"/>
  <c r="AW909" i="11"/>
  <c r="AV909" i="11"/>
  <c r="AU909" i="11"/>
  <c r="AT909" i="11"/>
  <c r="AS909" i="11"/>
  <c r="AR909" i="11"/>
  <c r="AQ909" i="11"/>
  <c r="AP909" i="11"/>
  <c r="AO909" i="11"/>
  <c r="AA909" i="11"/>
  <c r="W909" i="11"/>
  <c r="S909" i="11"/>
  <c r="AY908" i="11"/>
  <c r="AX908" i="11"/>
  <c r="AW908" i="11"/>
  <c r="AV908" i="11"/>
  <c r="AU908" i="11"/>
  <c r="AT908" i="11"/>
  <c r="AS908" i="11"/>
  <c r="AR908" i="11"/>
  <c r="AQ908" i="11"/>
  <c r="AP908" i="11"/>
  <c r="AO908" i="11"/>
  <c r="N908" i="11"/>
  <c r="J908" i="11"/>
  <c r="F908" i="11"/>
  <c r="AY907" i="11"/>
  <c r="AX907" i="11"/>
  <c r="AW907" i="11"/>
  <c r="AV907" i="11"/>
  <c r="AU907" i="11"/>
  <c r="AT907" i="11"/>
  <c r="AS907" i="11"/>
  <c r="AR907" i="11"/>
  <c r="AQ907" i="11"/>
  <c r="AP907" i="11"/>
  <c r="AO907" i="11"/>
  <c r="N907" i="11"/>
  <c r="J907" i="11"/>
  <c r="F907" i="11"/>
  <c r="AY906" i="11"/>
  <c r="AX906" i="11"/>
  <c r="AW906" i="11"/>
  <c r="AV906" i="11"/>
  <c r="AU906" i="11"/>
  <c r="AT906" i="11"/>
  <c r="AS906" i="11"/>
  <c r="AR906" i="11"/>
  <c r="AQ906" i="11"/>
  <c r="AP906" i="11"/>
  <c r="AO906" i="11"/>
  <c r="N906" i="11"/>
  <c r="J906" i="11"/>
  <c r="F906" i="11"/>
  <c r="AY905" i="11"/>
  <c r="AX905" i="11"/>
  <c r="AW905" i="11"/>
  <c r="AV905" i="11"/>
  <c r="AU905" i="11"/>
  <c r="AT905" i="11"/>
  <c r="AS905" i="11"/>
  <c r="AR905" i="11"/>
  <c r="AQ905" i="11"/>
  <c r="AP905" i="11"/>
  <c r="AO905" i="11"/>
  <c r="AA905" i="11"/>
  <c r="W905" i="11"/>
  <c r="S905" i="11"/>
  <c r="AY904" i="11"/>
  <c r="AX904" i="11"/>
  <c r="AW904" i="11"/>
  <c r="AV904" i="11"/>
  <c r="AU904" i="11"/>
  <c r="AT904" i="11"/>
  <c r="AS904" i="11"/>
  <c r="AR904" i="11"/>
  <c r="AQ904" i="11"/>
  <c r="AP904" i="11"/>
  <c r="AO904" i="11"/>
  <c r="N904" i="11"/>
  <c r="J904" i="11"/>
  <c r="F904" i="11"/>
  <c r="AY903" i="11"/>
  <c r="AX903" i="11"/>
  <c r="AW903" i="11"/>
  <c r="AV903" i="11"/>
  <c r="AU903" i="11"/>
  <c r="AT903" i="11"/>
  <c r="AS903" i="11"/>
  <c r="AR903" i="11"/>
  <c r="AQ903" i="11"/>
  <c r="AP903" i="11"/>
  <c r="AO903" i="11"/>
  <c r="N903" i="11"/>
  <c r="J903" i="11"/>
  <c r="F903" i="11"/>
  <c r="AY902" i="11"/>
  <c r="AX902" i="11"/>
  <c r="AW902" i="11"/>
  <c r="AV902" i="11"/>
  <c r="AU902" i="11"/>
  <c r="AT902" i="11"/>
  <c r="AS902" i="11"/>
  <c r="AR902" i="11"/>
  <c r="AQ902" i="11"/>
  <c r="AP902" i="11"/>
  <c r="AO902" i="11"/>
  <c r="N902" i="11"/>
  <c r="J902" i="11"/>
  <c r="F902" i="11"/>
  <c r="AY901" i="11"/>
  <c r="AX901" i="11"/>
  <c r="AW901" i="11"/>
  <c r="AV901" i="11"/>
  <c r="AU901" i="11"/>
  <c r="AT901" i="11"/>
  <c r="AS901" i="11"/>
  <c r="AR901" i="11"/>
  <c r="AQ901" i="11"/>
  <c r="AP901" i="11"/>
  <c r="AO901" i="11"/>
  <c r="AA901" i="11"/>
  <c r="W901" i="11"/>
  <c r="S901" i="11"/>
  <c r="AY900" i="11"/>
  <c r="AX900" i="11"/>
  <c r="AW900" i="11"/>
  <c r="AV900" i="11"/>
  <c r="AU900" i="11"/>
  <c r="AT900" i="11"/>
  <c r="AS900" i="11"/>
  <c r="AR900" i="11"/>
  <c r="AQ900" i="11"/>
  <c r="AP900" i="11"/>
  <c r="AO900" i="11"/>
  <c r="N900" i="11"/>
  <c r="J900" i="11"/>
  <c r="F900" i="11"/>
  <c r="AY899" i="11"/>
  <c r="AX899" i="11"/>
  <c r="AW899" i="11"/>
  <c r="AV899" i="11"/>
  <c r="AU899" i="11"/>
  <c r="AT899" i="11"/>
  <c r="AS899" i="11"/>
  <c r="AR899" i="11"/>
  <c r="AQ899" i="11"/>
  <c r="AP899" i="11"/>
  <c r="AO899" i="11"/>
  <c r="N899" i="11"/>
  <c r="J899" i="11"/>
  <c r="F899" i="11"/>
  <c r="AY898" i="11"/>
  <c r="AX898" i="11"/>
  <c r="AW898" i="11"/>
  <c r="AV898" i="11"/>
  <c r="AU898" i="11"/>
  <c r="AT898" i="11"/>
  <c r="AS898" i="11"/>
  <c r="AR898" i="11"/>
  <c r="AQ898" i="11"/>
  <c r="AP898" i="11"/>
  <c r="N898" i="11"/>
  <c r="J898" i="11"/>
  <c r="F898" i="11"/>
  <c r="AY897" i="11"/>
  <c r="AX897" i="11"/>
  <c r="AW897" i="11"/>
  <c r="AV897" i="11"/>
  <c r="AU897" i="11"/>
  <c r="AT897" i="11"/>
  <c r="AS897" i="11"/>
  <c r="AR897" i="11"/>
  <c r="AQ897" i="11"/>
  <c r="AP897" i="11"/>
  <c r="AA897" i="11"/>
  <c r="W897" i="11"/>
  <c r="S897" i="11"/>
  <c r="AY896" i="11"/>
  <c r="AX896" i="11"/>
  <c r="AW896" i="11"/>
  <c r="AV896" i="11"/>
  <c r="AU896" i="11"/>
  <c r="AT896" i="11"/>
  <c r="AS896" i="11"/>
  <c r="AR896" i="11"/>
  <c r="AQ896" i="11"/>
  <c r="AP896" i="11"/>
  <c r="N896" i="11"/>
  <c r="J896" i="11"/>
  <c r="F896" i="11"/>
  <c r="AY895" i="11"/>
  <c r="AX895" i="11"/>
  <c r="AW895" i="11"/>
  <c r="AV895" i="11"/>
  <c r="AU895" i="11"/>
  <c r="AT895" i="11"/>
  <c r="AS895" i="11"/>
  <c r="AR895" i="11"/>
  <c r="AQ895" i="11"/>
  <c r="AP895" i="11"/>
  <c r="AO895" i="11"/>
  <c r="N895" i="11"/>
  <c r="J895" i="11"/>
  <c r="F895" i="11"/>
  <c r="AY894" i="11"/>
  <c r="AX894" i="11"/>
  <c r="AW894" i="11"/>
  <c r="AV894" i="11"/>
  <c r="AU894" i="11"/>
  <c r="AT894" i="11"/>
  <c r="AS894" i="11"/>
  <c r="AR894" i="11"/>
  <c r="AQ894" i="11"/>
  <c r="AP894" i="11"/>
  <c r="AO894" i="11"/>
  <c r="N894" i="11"/>
  <c r="J894" i="11"/>
  <c r="F894" i="11"/>
  <c r="AY893" i="11"/>
  <c r="AX893" i="11"/>
  <c r="AW893" i="11"/>
  <c r="AV893" i="11"/>
  <c r="AU893" i="11"/>
  <c r="AT893" i="11"/>
  <c r="AS893" i="11"/>
  <c r="AR893" i="11"/>
  <c r="AQ893" i="11"/>
  <c r="AP893" i="11"/>
  <c r="AO893" i="11"/>
  <c r="AA893" i="11"/>
  <c r="W893" i="11"/>
  <c r="S893" i="11"/>
  <c r="AY892" i="11"/>
  <c r="AX892" i="11"/>
  <c r="AW892" i="11"/>
  <c r="AV892" i="11"/>
  <c r="AU892" i="11"/>
  <c r="AT892" i="11"/>
  <c r="AS892" i="11"/>
  <c r="AR892" i="11"/>
  <c r="AQ892" i="11"/>
  <c r="AP892" i="11"/>
  <c r="AO892" i="11"/>
  <c r="N892" i="11"/>
  <c r="J892" i="11"/>
  <c r="F892" i="11"/>
  <c r="AY891" i="11"/>
  <c r="AX891" i="11"/>
  <c r="AW891" i="11"/>
  <c r="AV891" i="11"/>
  <c r="AU891" i="11"/>
  <c r="AT891" i="11"/>
  <c r="AS891" i="11"/>
  <c r="AR891" i="11"/>
  <c r="AQ891" i="11"/>
  <c r="AP891" i="11"/>
  <c r="AO891" i="11"/>
  <c r="N891" i="11"/>
  <c r="J891" i="11"/>
  <c r="F891" i="11"/>
  <c r="AY890" i="11"/>
  <c r="AX890" i="11"/>
  <c r="AW890" i="11"/>
  <c r="AV890" i="11"/>
  <c r="AU890" i="11"/>
  <c r="AT890" i="11"/>
  <c r="AS890" i="11"/>
  <c r="AR890" i="11"/>
  <c r="AQ890" i="11"/>
  <c r="AP890" i="11"/>
  <c r="AO890" i="11"/>
  <c r="N890" i="11"/>
  <c r="J890" i="11"/>
  <c r="F890" i="11"/>
  <c r="AY889" i="11"/>
  <c r="AX889" i="11"/>
  <c r="AW889" i="11"/>
  <c r="AV889" i="11"/>
  <c r="AU889" i="11"/>
  <c r="AT889" i="11"/>
  <c r="AS889" i="11"/>
  <c r="AR889" i="11"/>
  <c r="AQ889" i="11"/>
  <c r="AP889" i="11"/>
  <c r="AO889" i="11"/>
  <c r="AA889" i="11"/>
  <c r="W889" i="11"/>
  <c r="S889" i="11"/>
  <c r="AY888" i="11"/>
  <c r="AX888" i="11"/>
  <c r="AW888" i="11"/>
  <c r="AV888" i="11"/>
  <c r="AU888" i="11"/>
  <c r="AT888" i="11"/>
  <c r="AS888" i="11"/>
  <c r="AR888" i="11"/>
  <c r="AQ888" i="11"/>
  <c r="AP888" i="11"/>
  <c r="AO888" i="11"/>
  <c r="N888" i="11"/>
  <c r="J888" i="11"/>
  <c r="F888" i="11"/>
  <c r="AY887" i="11"/>
  <c r="AX887" i="11"/>
  <c r="AW887" i="11"/>
  <c r="AV887" i="11"/>
  <c r="AU887" i="11"/>
  <c r="AT887" i="11"/>
  <c r="AS887" i="11"/>
  <c r="AR887" i="11"/>
  <c r="AQ887" i="11"/>
  <c r="AP887" i="11"/>
  <c r="AO887" i="11"/>
  <c r="N887" i="11"/>
  <c r="J887" i="11"/>
  <c r="F887" i="11"/>
  <c r="AY886" i="11"/>
  <c r="AX886" i="11"/>
  <c r="AW886" i="11"/>
  <c r="AV886" i="11"/>
  <c r="AU886" i="11"/>
  <c r="AT886" i="11"/>
  <c r="AS886" i="11"/>
  <c r="AR886" i="11"/>
  <c r="AQ886" i="11"/>
  <c r="AP886" i="11"/>
  <c r="AO886" i="11"/>
  <c r="N886" i="11"/>
  <c r="J886" i="11"/>
  <c r="F886" i="11"/>
  <c r="A886" i="11"/>
  <c r="A890" i="11" s="1"/>
  <c r="A894" i="11" s="1"/>
  <c r="A898" i="11" s="1"/>
  <c r="A902" i="11" s="1"/>
  <c r="A906" i="11" s="1"/>
  <c r="A910" i="11" s="1"/>
  <c r="A914" i="11" s="1"/>
  <c r="A918" i="11" s="1"/>
  <c r="A922" i="11" s="1"/>
  <c r="A926" i="11" s="1"/>
  <c r="A930" i="11" s="1"/>
  <c r="A934" i="11" s="1"/>
  <c r="AA882" i="11"/>
  <c r="W882" i="11"/>
  <c r="S882" i="11"/>
  <c r="N881" i="11"/>
  <c r="J881" i="11"/>
  <c r="F881" i="11"/>
  <c r="N880" i="11"/>
  <c r="J880" i="11"/>
  <c r="F880" i="11"/>
  <c r="N879" i="11"/>
  <c r="J879" i="11"/>
  <c r="F879" i="11"/>
  <c r="AA878" i="11"/>
  <c r="W878" i="11"/>
  <c r="S878" i="11"/>
  <c r="N877" i="11"/>
  <c r="J877" i="11"/>
  <c r="F877" i="11"/>
  <c r="N876" i="11"/>
  <c r="J876" i="11"/>
  <c r="F876" i="11"/>
  <c r="N875" i="11"/>
  <c r="J875" i="11"/>
  <c r="F875" i="11"/>
  <c r="AA874" i="11"/>
  <c r="W874" i="11"/>
  <c r="S874" i="11"/>
  <c r="N873" i="11"/>
  <c r="J873" i="11"/>
  <c r="F873" i="11"/>
  <c r="N872" i="11"/>
  <c r="J872" i="11"/>
  <c r="F872" i="11"/>
  <c r="N871" i="11"/>
  <c r="J871" i="11"/>
  <c r="F871" i="11"/>
  <c r="AY870" i="11"/>
  <c r="AA870" i="11"/>
  <c r="W870" i="11"/>
  <c r="S870" i="11"/>
  <c r="AY869" i="11"/>
  <c r="N869" i="11"/>
  <c r="J869" i="11"/>
  <c r="F869" i="11"/>
  <c r="AY868" i="11"/>
  <c r="AQ868" i="11"/>
  <c r="N868" i="11"/>
  <c r="J868" i="11"/>
  <c r="F868" i="11"/>
  <c r="AY867" i="11"/>
  <c r="AQ867" i="11"/>
  <c r="N867" i="11"/>
  <c r="J867" i="11"/>
  <c r="F867" i="11"/>
  <c r="AY866" i="11"/>
  <c r="AX866" i="11"/>
  <c r="AW866" i="11"/>
  <c r="AV866" i="11"/>
  <c r="AU866" i="11"/>
  <c r="AT866" i="11"/>
  <c r="AS866" i="11"/>
  <c r="AR866" i="11"/>
  <c r="AQ866" i="11"/>
  <c r="AP866" i="11"/>
  <c r="AO866" i="11"/>
  <c r="AA866" i="11"/>
  <c r="W866" i="11"/>
  <c r="S866" i="11"/>
  <c r="AY865" i="11"/>
  <c r="AX865" i="11"/>
  <c r="AW865" i="11"/>
  <c r="AV865" i="11"/>
  <c r="AU865" i="11"/>
  <c r="AT865" i="11"/>
  <c r="AS865" i="11"/>
  <c r="AR865" i="11"/>
  <c r="AQ865" i="11"/>
  <c r="AP865" i="11"/>
  <c r="AO865" i="11"/>
  <c r="N865" i="11"/>
  <c r="J865" i="11"/>
  <c r="F865" i="11"/>
  <c r="AY864" i="11"/>
  <c r="AX864" i="11"/>
  <c r="AW864" i="11"/>
  <c r="AV864" i="11"/>
  <c r="AU864" i="11"/>
  <c r="AT864" i="11"/>
  <c r="AS864" i="11"/>
  <c r="AR864" i="11"/>
  <c r="AQ864" i="11"/>
  <c r="AP864" i="11"/>
  <c r="AO864" i="11"/>
  <c r="N864" i="11"/>
  <c r="J864" i="11"/>
  <c r="F864" i="11"/>
  <c r="AY863" i="11"/>
  <c r="AX863" i="11"/>
  <c r="AW863" i="11"/>
  <c r="AV863" i="11"/>
  <c r="AU863" i="11"/>
  <c r="AT863" i="11"/>
  <c r="AS863" i="11"/>
  <c r="AR863" i="11"/>
  <c r="AQ863" i="11"/>
  <c r="AP863" i="11"/>
  <c r="AO863" i="11"/>
  <c r="N863" i="11"/>
  <c r="J863" i="11"/>
  <c r="F863" i="11"/>
  <c r="AY862" i="11"/>
  <c r="AX862" i="11"/>
  <c r="AW862" i="11"/>
  <c r="AV862" i="11"/>
  <c r="AU862" i="11"/>
  <c r="AT862" i="11"/>
  <c r="AS862" i="11"/>
  <c r="AR862" i="11"/>
  <c r="AQ862" i="11"/>
  <c r="AP862" i="11"/>
  <c r="AO862" i="11"/>
  <c r="AA862" i="11"/>
  <c r="W862" i="11"/>
  <c r="S862" i="11"/>
  <c r="AY861" i="11"/>
  <c r="AX861" i="11"/>
  <c r="AW861" i="11"/>
  <c r="AV861" i="11"/>
  <c r="AU861" i="11"/>
  <c r="AT861" i="11"/>
  <c r="AS861" i="11"/>
  <c r="AR861" i="11"/>
  <c r="AQ861" i="11"/>
  <c r="AP861" i="11"/>
  <c r="AO861" i="11"/>
  <c r="N861" i="11"/>
  <c r="J861" i="11"/>
  <c r="F861" i="11"/>
  <c r="AY860" i="11"/>
  <c r="AX860" i="11"/>
  <c r="AW860" i="11"/>
  <c r="AV860" i="11"/>
  <c r="AU860" i="11"/>
  <c r="AT860" i="11"/>
  <c r="AS860" i="11"/>
  <c r="AR860" i="11"/>
  <c r="AQ860" i="11"/>
  <c r="AP860" i="11"/>
  <c r="AO860" i="11"/>
  <c r="N860" i="11"/>
  <c r="J860" i="11"/>
  <c r="F860" i="11"/>
  <c r="AY859" i="11"/>
  <c r="AX859" i="11"/>
  <c r="AW859" i="11"/>
  <c r="AV859" i="11"/>
  <c r="AU859" i="11"/>
  <c r="AT859" i="11"/>
  <c r="AS859" i="11"/>
  <c r="AR859" i="11"/>
  <c r="AQ859" i="11"/>
  <c r="AP859" i="11"/>
  <c r="AO859" i="11"/>
  <c r="N859" i="11"/>
  <c r="J859" i="11"/>
  <c r="F859" i="11"/>
  <c r="AY858" i="11"/>
  <c r="AX858" i="11"/>
  <c r="AW858" i="11"/>
  <c r="AV858" i="11"/>
  <c r="AU858" i="11"/>
  <c r="AT858" i="11"/>
  <c r="AS858" i="11"/>
  <c r="AR858" i="11"/>
  <c r="AQ858" i="11"/>
  <c r="AP858" i="11"/>
  <c r="AO858" i="11"/>
  <c r="AA858" i="11"/>
  <c r="W858" i="11"/>
  <c r="S858" i="11"/>
  <c r="AY857" i="11"/>
  <c r="AX857" i="11"/>
  <c r="AW857" i="11"/>
  <c r="AV857" i="11"/>
  <c r="AU857" i="11"/>
  <c r="AT857" i="11"/>
  <c r="AS857" i="11"/>
  <c r="AR857" i="11"/>
  <c r="AQ857" i="11"/>
  <c r="AP857" i="11"/>
  <c r="AO857" i="11"/>
  <c r="N857" i="11"/>
  <c r="J857" i="11"/>
  <c r="F857" i="11"/>
  <c r="AY856" i="11"/>
  <c r="AX856" i="11"/>
  <c r="AW856" i="11"/>
  <c r="AV856" i="11"/>
  <c r="AU856" i="11"/>
  <c r="AT856" i="11"/>
  <c r="AS856" i="11"/>
  <c r="AR856" i="11"/>
  <c r="AQ856" i="11"/>
  <c r="AP856" i="11"/>
  <c r="AO856" i="11"/>
  <c r="N856" i="11"/>
  <c r="J856" i="11"/>
  <c r="F856" i="11"/>
  <c r="AY855" i="11"/>
  <c r="AX855" i="11"/>
  <c r="AW855" i="11"/>
  <c r="AV855" i="11"/>
  <c r="AU855" i="11"/>
  <c r="AT855" i="11"/>
  <c r="AS855" i="11"/>
  <c r="AR855" i="11"/>
  <c r="AQ855" i="11"/>
  <c r="AP855" i="11"/>
  <c r="AO855" i="11"/>
  <c r="N855" i="11"/>
  <c r="J855" i="11"/>
  <c r="F855" i="11"/>
  <c r="AY854" i="11"/>
  <c r="AX854" i="11"/>
  <c r="AW854" i="11"/>
  <c r="AV854" i="11"/>
  <c r="AU854" i="11"/>
  <c r="AT854" i="11"/>
  <c r="AS854" i="11"/>
  <c r="AR854" i="11"/>
  <c r="AQ854" i="11"/>
  <c r="AP854" i="11"/>
  <c r="AO854" i="11"/>
  <c r="AA854" i="11"/>
  <c r="W854" i="11"/>
  <c r="S854" i="11"/>
  <c r="AY853" i="11"/>
  <c r="AX853" i="11"/>
  <c r="AW853" i="11"/>
  <c r="AV853" i="11"/>
  <c r="AU853" i="11"/>
  <c r="AT853" i="11"/>
  <c r="AS853" i="11"/>
  <c r="AR853" i="11"/>
  <c r="AQ853" i="11"/>
  <c r="AP853" i="11"/>
  <c r="AO853" i="11"/>
  <c r="N853" i="11"/>
  <c r="J853" i="11"/>
  <c r="F853" i="11"/>
  <c r="AY852" i="11"/>
  <c r="AX852" i="11"/>
  <c r="AW852" i="11"/>
  <c r="AV852" i="11"/>
  <c r="AU852" i="11"/>
  <c r="AT852" i="11"/>
  <c r="AS852" i="11"/>
  <c r="AR852" i="11"/>
  <c r="AQ852" i="11"/>
  <c r="AP852" i="11"/>
  <c r="AO852" i="11"/>
  <c r="N852" i="11"/>
  <c r="J852" i="11"/>
  <c r="F852" i="11"/>
  <c r="AY851" i="11"/>
  <c r="AX851" i="11"/>
  <c r="AW851" i="11"/>
  <c r="AV851" i="11"/>
  <c r="AU851" i="11"/>
  <c r="AT851" i="11"/>
  <c r="AS851" i="11"/>
  <c r="AR851" i="11"/>
  <c r="AQ851" i="11"/>
  <c r="AP851" i="11"/>
  <c r="AO851" i="11"/>
  <c r="N851" i="11"/>
  <c r="J851" i="11"/>
  <c r="F851" i="11"/>
  <c r="AY850" i="11"/>
  <c r="AX850" i="11"/>
  <c r="AW850" i="11"/>
  <c r="AV850" i="11"/>
  <c r="AU850" i="11"/>
  <c r="AT850" i="11"/>
  <c r="AS850" i="11"/>
  <c r="AR850" i="11"/>
  <c r="AQ850" i="11"/>
  <c r="AP850" i="11"/>
  <c r="AO850" i="11"/>
  <c r="AA850" i="11"/>
  <c r="W850" i="11"/>
  <c r="S850" i="11"/>
  <c r="AY849" i="11"/>
  <c r="AX849" i="11"/>
  <c r="AW849" i="11"/>
  <c r="AV849" i="11"/>
  <c r="AU849" i="11"/>
  <c r="AT849" i="11"/>
  <c r="AS849" i="11"/>
  <c r="AR849" i="11"/>
  <c r="AQ849" i="11"/>
  <c r="AP849" i="11"/>
  <c r="AO849" i="11"/>
  <c r="N849" i="11"/>
  <c r="J849" i="11"/>
  <c r="F849" i="11"/>
  <c r="AY848" i="11"/>
  <c r="AX848" i="11"/>
  <c r="AW848" i="11"/>
  <c r="AV848" i="11"/>
  <c r="AU848" i="11"/>
  <c r="AT848" i="11"/>
  <c r="AS848" i="11"/>
  <c r="AR848" i="11"/>
  <c r="AQ848" i="11"/>
  <c r="AP848" i="11"/>
  <c r="AO848" i="11"/>
  <c r="N848" i="11"/>
  <c r="J848" i="11"/>
  <c r="F848" i="11"/>
  <c r="AY847" i="11"/>
  <c r="AX847" i="11"/>
  <c r="AW847" i="11"/>
  <c r="AV847" i="11"/>
  <c r="AU847" i="11"/>
  <c r="AT847" i="11"/>
  <c r="AS847" i="11"/>
  <c r="AR847" i="11"/>
  <c r="AQ847" i="11"/>
  <c r="AP847" i="11"/>
  <c r="AO847" i="11"/>
  <c r="N847" i="11"/>
  <c r="J847" i="11"/>
  <c r="F847" i="11"/>
  <c r="AY846" i="11"/>
  <c r="AX846" i="11"/>
  <c r="AW846" i="11"/>
  <c r="AV846" i="11"/>
  <c r="AU846" i="11"/>
  <c r="AT846" i="11"/>
  <c r="AS846" i="11"/>
  <c r="AR846" i="11"/>
  <c r="AQ846" i="11"/>
  <c r="AP846" i="11"/>
  <c r="AO846" i="11"/>
  <c r="AA846" i="11"/>
  <c r="W846" i="11"/>
  <c r="S846" i="11"/>
  <c r="AY845" i="11"/>
  <c r="AX845" i="11"/>
  <c r="AW845" i="11"/>
  <c r="AV845" i="11"/>
  <c r="AU845" i="11"/>
  <c r="AT845" i="11"/>
  <c r="AS845" i="11"/>
  <c r="AR845" i="11"/>
  <c r="AQ845" i="11"/>
  <c r="AP845" i="11"/>
  <c r="AO845" i="11"/>
  <c r="N845" i="11"/>
  <c r="J845" i="11"/>
  <c r="F845" i="11"/>
  <c r="AY844" i="11"/>
  <c r="AX844" i="11"/>
  <c r="AW844" i="11"/>
  <c r="AV844" i="11"/>
  <c r="AU844" i="11"/>
  <c r="AT844" i="11"/>
  <c r="AS844" i="11"/>
  <c r="AR844" i="11"/>
  <c r="AQ844" i="11"/>
  <c r="AP844" i="11"/>
  <c r="AO844" i="11"/>
  <c r="N844" i="11"/>
  <c r="J844" i="11"/>
  <c r="F844" i="11"/>
  <c r="AY843" i="11"/>
  <c r="AX843" i="11"/>
  <c r="AW843" i="11"/>
  <c r="AV843" i="11"/>
  <c r="AU843" i="11"/>
  <c r="AT843" i="11"/>
  <c r="AS843" i="11"/>
  <c r="AR843" i="11"/>
  <c r="AQ843" i="11"/>
  <c r="AP843" i="11"/>
  <c r="N843" i="11"/>
  <c r="J843" i="11"/>
  <c r="F843" i="11"/>
  <c r="AY842" i="11"/>
  <c r="AX842" i="11"/>
  <c r="AW842" i="11"/>
  <c r="AV842" i="11"/>
  <c r="AU842" i="11"/>
  <c r="AT842" i="11"/>
  <c r="AS842" i="11"/>
  <c r="AR842" i="11"/>
  <c r="AQ842" i="11"/>
  <c r="AP842" i="11"/>
  <c r="AA842" i="11"/>
  <c r="W842" i="11"/>
  <c r="S842" i="11"/>
  <c r="AY841" i="11"/>
  <c r="AX841" i="11"/>
  <c r="AW841" i="11"/>
  <c r="AV841" i="11"/>
  <c r="AU841" i="11"/>
  <c r="AT841" i="11"/>
  <c r="AS841" i="11"/>
  <c r="AR841" i="11"/>
  <c r="AQ841" i="11"/>
  <c r="AP841" i="11"/>
  <c r="N841" i="11"/>
  <c r="J841" i="11"/>
  <c r="F841" i="11"/>
  <c r="AY840" i="11"/>
  <c r="AX840" i="11"/>
  <c r="AW840" i="11"/>
  <c r="AV840" i="11"/>
  <c r="AU840" i="11"/>
  <c r="AT840" i="11"/>
  <c r="AS840" i="11"/>
  <c r="AR840" i="11"/>
  <c r="AQ840" i="11"/>
  <c r="AP840" i="11"/>
  <c r="AO840" i="11"/>
  <c r="N840" i="11"/>
  <c r="J840" i="11"/>
  <c r="F840" i="11"/>
  <c r="AY839" i="11"/>
  <c r="AX839" i="11"/>
  <c r="AW839" i="11"/>
  <c r="AV839" i="11"/>
  <c r="AU839" i="11"/>
  <c r="AT839" i="11"/>
  <c r="AS839" i="11"/>
  <c r="AR839" i="11"/>
  <c r="AQ839" i="11"/>
  <c r="AP839" i="11"/>
  <c r="AO839" i="11"/>
  <c r="N839" i="11"/>
  <c r="J839" i="11"/>
  <c r="F839" i="11"/>
  <c r="AY838" i="11"/>
  <c r="AX838" i="11"/>
  <c r="AW838" i="11"/>
  <c r="AV838" i="11"/>
  <c r="AU838" i="11"/>
  <c r="AT838" i="11"/>
  <c r="AS838" i="11"/>
  <c r="AR838" i="11"/>
  <c r="AQ838" i="11"/>
  <c r="AP838" i="11"/>
  <c r="AO838" i="11"/>
  <c r="AA838" i="11"/>
  <c r="W838" i="11"/>
  <c r="S838" i="11"/>
  <c r="AY837" i="11"/>
  <c r="AX837" i="11"/>
  <c r="AW837" i="11"/>
  <c r="AV837" i="11"/>
  <c r="AU837" i="11"/>
  <c r="AT837" i="11"/>
  <c r="AS837" i="11"/>
  <c r="AR837" i="11"/>
  <c r="AQ837" i="11"/>
  <c r="AP837" i="11"/>
  <c r="AO837" i="11"/>
  <c r="N837" i="11"/>
  <c r="J837" i="11"/>
  <c r="F837" i="11"/>
  <c r="AY836" i="11"/>
  <c r="AX836" i="11"/>
  <c r="AW836" i="11"/>
  <c r="AV836" i="11"/>
  <c r="AU836" i="11"/>
  <c r="AT836" i="11"/>
  <c r="AS836" i="11"/>
  <c r="AR836" i="11"/>
  <c r="AQ836" i="11"/>
  <c r="AP836" i="11"/>
  <c r="AO836" i="11"/>
  <c r="N836" i="11"/>
  <c r="J836" i="11"/>
  <c r="F836" i="11"/>
  <c r="AY835" i="11"/>
  <c r="AX835" i="11"/>
  <c r="AW835" i="11"/>
  <c r="AV835" i="11"/>
  <c r="AU835" i="11"/>
  <c r="AT835" i="11"/>
  <c r="AS835" i="11"/>
  <c r="AR835" i="11"/>
  <c r="AQ835" i="11"/>
  <c r="AP835" i="11"/>
  <c r="AO835" i="11"/>
  <c r="N835" i="11"/>
  <c r="J835" i="11"/>
  <c r="F835" i="11"/>
  <c r="AY834" i="11"/>
  <c r="AX834" i="11"/>
  <c r="AW834" i="11"/>
  <c r="AV834" i="11"/>
  <c r="AU834" i="11"/>
  <c r="AT834" i="11"/>
  <c r="AS834" i="11"/>
  <c r="AR834" i="11"/>
  <c r="AQ834" i="11"/>
  <c r="AP834" i="11"/>
  <c r="AO834" i="11"/>
  <c r="AA834" i="11"/>
  <c r="W834" i="11"/>
  <c r="S834" i="11"/>
  <c r="AY833" i="11"/>
  <c r="AX833" i="11"/>
  <c r="AW833" i="11"/>
  <c r="AV833" i="11"/>
  <c r="AU833" i="11"/>
  <c r="AT833" i="11"/>
  <c r="AS833" i="11"/>
  <c r="AR833" i="11"/>
  <c r="AQ833" i="11"/>
  <c r="AP833" i="11"/>
  <c r="AO833" i="11"/>
  <c r="N833" i="11"/>
  <c r="J833" i="11"/>
  <c r="F833" i="11"/>
  <c r="AY832" i="11"/>
  <c r="AX832" i="11"/>
  <c r="AW832" i="11"/>
  <c r="AV832" i="11"/>
  <c r="AU832" i="11"/>
  <c r="AT832" i="11"/>
  <c r="AS832" i="11"/>
  <c r="AR832" i="11"/>
  <c r="AQ832" i="11"/>
  <c r="AP832" i="11"/>
  <c r="AO832" i="11"/>
  <c r="N832" i="11"/>
  <c r="J832" i="11"/>
  <c r="F832" i="11"/>
  <c r="AY831" i="11"/>
  <c r="AX831" i="11"/>
  <c r="AW831" i="11"/>
  <c r="AV831" i="11"/>
  <c r="AU831" i="11"/>
  <c r="AT831" i="11"/>
  <c r="AS831" i="11"/>
  <c r="AR831" i="11"/>
  <c r="AQ831" i="11"/>
  <c r="AP831" i="11"/>
  <c r="AO831" i="11"/>
  <c r="N831" i="11"/>
  <c r="J831" i="11"/>
  <c r="F831" i="11"/>
  <c r="A831" i="11"/>
  <c r="A835" i="11" s="1"/>
  <c r="A839" i="11" s="1"/>
  <c r="A843" i="11" s="1"/>
  <c r="A847" i="11" s="1"/>
  <c r="A851" i="11" s="1"/>
  <c r="A855" i="11" s="1"/>
  <c r="A859" i="11" s="1"/>
  <c r="A863" i="11" s="1"/>
  <c r="A867" i="11" s="1"/>
  <c r="A871" i="11" s="1"/>
  <c r="A875" i="11" s="1"/>
  <c r="A879" i="11" s="1"/>
  <c r="AA827" i="11"/>
  <c r="W827" i="11"/>
  <c r="S827" i="11"/>
  <c r="N826" i="11"/>
  <c r="J826" i="11"/>
  <c r="F826" i="11"/>
  <c r="N825" i="11"/>
  <c r="J825" i="11"/>
  <c r="F825" i="11"/>
  <c r="N824" i="11"/>
  <c r="J824" i="11"/>
  <c r="F824" i="11"/>
  <c r="AA823" i="11"/>
  <c r="W823" i="11"/>
  <c r="S823" i="11"/>
  <c r="N822" i="11"/>
  <c r="J822" i="11"/>
  <c r="F822" i="11"/>
  <c r="N821" i="11"/>
  <c r="J821" i="11"/>
  <c r="F821" i="11"/>
  <c r="N820" i="11"/>
  <c r="J820" i="11"/>
  <c r="F820" i="11"/>
  <c r="AA819" i="11"/>
  <c r="W819" i="11"/>
  <c r="S819" i="11"/>
  <c r="N818" i="11"/>
  <c r="J818" i="11"/>
  <c r="F818" i="11"/>
  <c r="N817" i="11"/>
  <c r="J817" i="11"/>
  <c r="F817" i="11"/>
  <c r="N816" i="11"/>
  <c r="J816" i="11"/>
  <c r="F816" i="11"/>
  <c r="AY815" i="11"/>
  <c r="AA815" i="11"/>
  <c r="W815" i="11"/>
  <c r="S815" i="11"/>
  <c r="AY814" i="11"/>
  <c r="N814" i="11"/>
  <c r="J814" i="11"/>
  <c r="F814" i="11"/>
  <c r="AY813" i="11"/>
  <c r="AQ813" i="11"/>
  <c r="N813" i="11"/>
  <c r="J813" i="11"/>
  <c r="F813" i="11"/>
  <c r="AY812" i="11"/>
  <c r="AQ812" i="11"/>
  <c r="N812" i="11"/>
  <c r="J812" i="11"/>
  <c r="F812" i="11"/>
  <c r="AY811" i="11"/>
  <c r="AX811" i="11"/>
  <c r="AW811" i="11"/>
  <c r="AV811" i="11"/>
  <c r="AU811" i="11"/>
  <c r="AT811" i="11"/>
  <c r="AS811" i="11"/>
  <c r="AR811" i="11"/>
  <c r="AQ811" i="11"/>
  <c r="AP811" i="11"/>
  <c r="AO811" i="11"/>
  <c r="AA811" i="11"/>
  <c r="W811" i="11"/>
  <c r="S811" i="11"/>
  <c r="AY810" i="11"/>
  <c r="AX810" i="11"/>
  <c r="AW810" i="11"/>
  <c r="AV810" i="11"/>
  <c r="AU810" i="11"/>
  <c r="AT810" i="11"/>
  <c r="AS810" i="11"/>
  <c r="AR810" i="11"/>
  <c r="AQ810" i="11"/>
  <c r="AP810" i="11"/>
  <c r="AO810" i="11"/>
  <c r="N810" i="11"/>
  <c r="J810" i="11"/>
  <c r="F810" i="11"/>
  <c r="AY809" i="11"/>
  <c r="AX809" i="11"/>
  <c r="AW809" i="11"/>
  <c r="AV809" i="11"/>
  <c r="AU809" i="11"/>
  <c r="AT809" i="11"/>
  <c r="AS809" i="11"/>
  <c r="AR809" i="11"/>
  <c r="AQ809" i="11"/>
  <c r="AP809" i="11"/>
  <c r="AO809" i="11"/>
  <c r="N809" i="11"/>
  <c r="J809" i="11"/>
  <c r="F809" i="11"/>
  <c r="AY808" i="11"/>
  <c r="AX808" i="11"/>
  <c r="AW808" i="11"/>
  <c r="AV808" i="11"/>
  <c r="AU808" i="11"/>
  <c r="AT808" i="11"/>
  <c r="AS808" i="11"/>
  <c r="AR808" i="11"/>
  <c r="AQ808" i="11"/>
  <c r="AP808" i="11"/>
  <c r="AO808" i="11"/>
  <c r="N808" i="11"/>
  <c r="J808" i="11"/>
  <c r="F808" i="11"/>
  <c r="AY807" i="11"/>
  <c r="AX807" i="11"/>
  <c r="AW807" i="11"/>
  <c r="AV807" i="11"/>
  <c r="AU807" i="11"/>
  <c r="AT807" i="11"/>
  <c r="AS807" i="11"/>
  <c r="AR807" i="11"/>
  <c r="AQ807" i="11"/>
  <c r="AP807" i="11"/>
  <c r="AO807" i="11"/>
  <c r="AA807" i="11"/>
  <c r="W807" i="11"/>
  <c r="S807" i="11"/>
  <c r="AY806" i="11"/>
  <c r="AX806" i="11"/>
  <c r="AW806" i="11"/>
  <c r="AV806" i="11"/>
  <c r="AU806" i="11"/>
  <c r="AT806" i="11"/>
  <c r="AS806" i="11"/>
  <c r="AR806" i="11"/>
  <c r="AQ806" i="11"/>
  <c r="AP806" i="11"/>
  <c r="AO806" i="11"/>
  <c r="N806" i="11"/>
  <c r="J806" i="11"/>
  <c r="F806" i="11"/>
  <c r="AY805" i="11"/>
  <c r="AX805" i="11"/>
  <c r="AW805" i="11"/>
  <c r="AV805" i="11"/>
  <c r="AU805" i="11"/>
  <c r="AT805" i="11"/>
  <c r="AS805" i="11"/>
  <c r="AR805" i="11"/>
  <c r="AQ805" i="11"/>
  <c r="AP805" i="11"/>
  <c r="AO805" i="11"/>
  <c r="N805" i="11"/>
  <c r="J805" i="11"/>
  <c r="F805" i="11"/>
  <c r="AY804" i="11"/>
  <c r="AX804" i="11"/>
  <c r="AW804" i="11"/>
  <c r="AV804" i="11"/>
  <c r="AU804" i="11"/>
  <c r="AT804" i="11"/>
  <c r="AS804" i="11"/>
  <c r="AR804" i="11"/>
  <c r="AQ804" i="11"/>
  <c r="AP804" i="11"/>
  <c r="AO804" i="11"/>
  <c r="N804" i="11"/>
  <c r="J804" i="11"/>
  <c r="F804" i="11"/>
  <c r="AY803" i="11"/>
  <c r="AX803" i="11"/>
  <c r="AW803" i="11"/>
  <c r="AV803" i="11"/>
  <c r="AU803" i="11"/>
  <c r="AT803" i="11"/>
  <c r="AS803" i="11"/>
  <c r="AR803" i="11"/>
  <c r="AQ803" i="11"/>
  <c r="AP803" i="11"/>
  <c r="AO803" i="11"/>
  <c r="AA803" i="11"/>
  <c r="W803" i="11"/>
  <c r="S803" i="11"/>
  <c r="AY802" i="11"/>
  <c r="AX802" i="11"/>
  <c r="AW802" i="11"/>
  <c r="AV802" i="11"/>
  <c r="AU802" i="11"/>
  <c r="AT802" i="11"/>
  <c r="AS802" i="11"/>
  <c r="AR802" i="11"/>
  <c r="AQ802" i="11"/>
  <c r="AP802" i="11"/>
  <c r="AO802" i="11"/>
  <c r="N802" i="11"/>
  <c r="J802" i="11"/>
  <c r="F802" i="11"/>
  <c r="AY801" i="11"/>
  <c r="AX801" i="11"/>
  <c r="AW801" i="11"/>
  <c r="AV801" i="11"/>
  <c r="AU801" i="11"/>
  <c r="AT801" i="11"/>
  <c r="AS801" i="11"/>
  <c r="AR801" i="11"/>
  <c r="AQ801" i="11"/>
  <c r="AP801" i="11"/>
  <c r="AO801" i="11"/>
  <c r="N801" i="11"/>
  <c r="J801" i="11"/>
  <c r="F801" i="11"/>
  <c r="AY800" i="11"/>
  <c r="AX800" i="11"/>
  <c r="AW800" i="11"/>
  <c r="AV800" i="11"/>
  <c r="AU800" i="11"/>
  <c r="AT800" i="11"/>
  <c r="AS800" i="11"/>
  <c r="AR800" i="11"/>
  <c r="AQ800" i="11"/>
  <c r="AP800" i="11"/>
  <c r="AO800" i="11"/>
  <c r="N800" i="11"/>
  <c r="J800" i="11"/>
  <c r="F800" i="11"/>
  <c r="AY799" i="11"/>
  <c r="AX799" i="11"/>
  <c r="AW799" i="11"/>
  <c r="AV799" i="11"/>
  <c r="AU799" i="11"/>
  <c r="AT799" i="11"/>
  <c r="AS799" i="11"/>
  <c r="AR799" i="11"/>
  <c r="AQ799" i="11"/>
  <c r="AP799" i="11"/>
  <c r="AO799" i="11"/>
  <c r="AA799" i="11"/>
  <c r="W799" i="11"/>
  <c r="S799" i="11"/>
  <c r="AY798" i="11"/>
  <c r="AX798" i="11"/>
  <c r="AW798" i="11"/>
  <c r="AV798" i="11"/>
  <c r="AU798" i="11"/>
  <c r="AT798" i="11"/>
  <c r="AS798" i="11"/>
  <c r="AR798" i="11"/>
  <c r="AQ798" i="11"/>
  <c r="AP798" i="11"/>
  <c r="AO798" i="11"/>
  <c r="N798" i="11"/>
  <c r="J798" i="11"/>
  <c r="F798" i="11"/>
  <c r="AY797" i="11"/>
  <c r="AX797" i="11"/>
  <c r="AW797" i="11"/>
  <c r="AV797" i="11"/>
  <c r="AU797" i="11"/>
  <c r="AT797" i="11"/>
  <c r="AS797" i="11"/>
  <c r="AR797" i="11"/>
  <c r="AQ797" i="11"/>
  <c r="AP797" i="11"/>
  <c r="AO797" i="11"/>
  <c r="N797" i="11"/>
  <c r="J797" i="11"/>
  <c r="F797" i="11"/>
  <c r="AY796" i="11"/>
  <c r="AX796" i="11"/>
  <c r="AW796" i="11"/>
  <c r="AV796" i="11"/>
  <c r="AU796" i="11"/>
  <c r="AT796" i="11"/>
  <c r="AS796" i="11"/>
  <c r="AR796" i="11"/>
  <c r="AQ796" i="11"/>
  <c r="AP796" i="11"/>
  <c r="AO796" i="11"/>
  <c r="N796" i="11"/>
  <c r="J796" i="11"/>
  <c r="F796" i="11"/>
  <c r="AY795" i="11"/>
  <c r="AX795" i="11"/>
  <c r="AW795" i="11"/>
  <c r="AV795" i="11"/>
  <c r="AU795" i="11"/>
  <c r="AT795" i="11"/>
  <c r="AS795" i="11"/>
  <c r="AR795" i="11"/>
  <c r="AQ795" i="11"/>
  <c r="AP795" i="11"/>
  <c r="AO795" i="11"/>
  <c r="AA795" i="11"/>
  <c r="W795" i="11"/>
  <c r="S795" i="11"/>
  <c r="AY794" i="11"/>
  <c r="AX794" i="11"/>
  <c r="AW794" i="11"/>
  <c r="AV794" i="11"/>
  <c r="AU794" i="11"/>
  <c r="AT794" i="11"/>
  <c r="AS794" i="11"/>
  <c r="AR794" i="11"/>
  <c r="AQ794" i="11"/>
  <c r="AP794" i="11"/>
  <c r="AO794" i="11"/>
  <c r="N794" i="11"/>
  <c r="J794" i="11"/>
  <c r="F794" i="11"/>
  <c r="AY793" i="11"/>
  <c r="AX793" i="11"/>
  <c r="AW793" i="11"/>
  <c r="AV793" i="11"/>
  <c r="AU793" i="11"/>
  <c r="AT793" i="11"/>
  <c r="AS793" i="11"/>
  <c r="AR793" i="11"/>
  <c r="AQ793" i="11"/>
  <c r="AP793" i="11"/>
  <c r="AO793" i="11"/>
  <c r="N793" i="11"/>
  <c r="J793" i="11"/>
  <c r="F793" i="11"/>
  <c r="AY792" i="11"/>
  <c r="AX792" i="11"/>
  <c r="AW792" i="11"/>
  <c r="AV792" i="11"/>
  <c r="AU792" i="11"/>
  <c r="AT792" i="11"/>
  <c r="AS792" i="11"/>
  <c r="AR792" i="11"/>
  <c r="AQ792" i="11"/>
  <c r="AP792" i="11"/>
  <c r="AO792" i="11"/>
  <c r="N792" i="11"/>
  <c r="J792" i="11"/>
  <c r="F792" i="11"/>
  <c r="AY791" i="11"/>
  <c r="AX791" i="11"/>
  <c r="AW791" i="11"/>
  <c r="AV791" i="11"/>
  <c r="AU791" i="11"/>
  <c r="AT791" i="11"/>
  <c r="AS791" i="11"/>
  <c r="AR791" i="11"/>
  <c r="AQ791" i="11"/>
  <c r="AP791" i="11"/>
  <c r="AO791" i="11"/>
  <c r="AA791" i="11"/>
  <c r="W791" i="11"/>
  <c r="S791" i="11"/>
  <c r="AY790" i="11"/>
  <c r="AX790" i="11"/>
  <c r="AW790" i="11"/>
  <c r="AV790" i="11"/>
  <c r="AU790" i="11"/>
  <c r="AT790" i="11"/>
  <c r="AS790" i="11"/>
  <c r="AR790" i="11"/>
  <c r="AQ790" i="11"/>
  <c r="AP790" i="11"/>
  <c r="AO790" i="11"/>
  <c r="N790" i="11"/>
  <c r="J790" i="11"/>
  <c r="F790" i="11"/>
  <c r="AY789" i="11"/>
  <c r="AX789" i="11"/>
  <c r="AW789" i="11"/>
  <c r="AV789" i="11"/>
  <c r="AU789" i="11"/>
  <c r="AT789" i="11"/>
  <c r="AS789" i="11"/>
  <c r="AR789" i="11"/>
  <c r="AQ789" i="11"/>
  <c r="AP789" i="11"/>
  <c r="AO789" i="11"/>
  <c r="N789" i="11"/>
  <c r="J789" i="11"/>
  <c r="F789" i="11"/>
  <c r="AY788" i="11"/>
  <c r="AX788" i="11"/>
  <c r="AW788" i="11"/>
  <c r="AV788" i="11"/>
  <c r="AU788" i="11"/>
  <c r="AT788" i="11"/>
  <c r="AS788" i="11"/>
  <c r="AR788" i="11"/>
  <c r="AQ788" i="11"/>
  <c r="AP788" i="11"/>
  <c r="N788" i="11"/>
  <c r="J788" i="11"/>
  <c r="F788" i="11"/>
  <c r="AY787" i="11"/>
  <c r="AX787" i="11"/>
  <c r="AW787" i="11"/>
  <c r="AV787" i="11"/>
  <c r="AU787" i="11"/>
  <c r="AT787" i="11"/>
  <c r="AS787" i="11"/>
  <c r="AR787" i="11"/>
  <c r="AQ787" i="11"/>
  <c r="AP787" i="11"/>
  <c r="AA787" i="11"/>
  <c r="W787" i="11"/>
  <c r="S787" i="11"/>
  <c r="AY786" i="11"/>
  <c r="AX786" i="11"/>
  <c r="AW786" i="11"/>
  <c r="AV786" i="11"/>
  <c r="AU786" i="11"/>
  <c r="AT786" i="11"/>
  <c r="AS786" i="11"/>
  <c r="AR786" i="11"/>
  <c r="AQ786" i="11"/>
  <c r="AP786" i="11"/>
  <c r="N786" i="11"/>
  <c r="J786" i="11"/>
  <c r="F786" i="11"/>
  <c r="AY785" i="11"/>
  <c r="AX785" i="11"/>
  <c r="AW785" i="11"/>
  <c r="AV785" i="11"/>
  <c r="AU785" i="11"/>
  <c r="AT785" i="11"/>
  <c r="AS785" i="11"/>
  <c r="AR785" i="11"/>
  <c r="AQ785" i="11"/>
  <c r="AP785" i="11"/>
  <c r="AO785" i="11"/>
  <c r="N785" i="11"/>
  <c r="J785" i="11"/>
  <c r="F785" i="11"/>
  <c r="AY784" i="11"/>
  <c r="AX784" i="11"/>
  <c r="AW784" i="11"/>
  <c r="AV784" i="11"/>
  <c r="AU784" i="11"/>
  <c r="AT784" i="11"/>
  <c r="AS784" i="11"/>
  <c r="AR784" i="11"/>
  <c r="AQ784" i="11"/>
  <c r="AP784" i="11"/>
  <c r="AO784" i="11"/>
  <c r="N784" i="11"/>
  <c r="J784" i="11"/>
  <c r="F784" i="11"/>
  <c r="AY783" i="11"/>
  <c r="AX783" i="11"/>
  <c r="AW783" i="11"/>
  <c r="AV783" i="11"/>
  <c r="AU783" i="11"/>
  <c r="AT783" i="11"/>
  <c r="AS783" i="11"/>
  <c r="AR783" i="11"/>
  <c r="AQ783" i="11"/>
  <c r="AP783" i="11"/>
  <c r="AO783" i="11"/>
  <c r="AA783" i="11"/>
  <c r="W783" i="11"/>
  <c r="S783" i="11"/>
  <c r="AY782" i="11"/>
  <c r="AX782" i="11"/>
  <c r="AW782" i="11"/>
  <c r="AV782" i="11"/>
  <c r="AU782" i="11"/>
  <c r="AT782" i="11"/>
  <c r="AS782" i="11"/>
  <c r="AR782" i="11"/>
  <c r="AQ782" i="11"/>
  <c r="AP782" i="11"/>
  <c r="AO782" i="11"/>
  <c r="N782" i="11"/>
  <c r="J782" i="11"/>
  <c r="F782" i="11"/>
  <c r="AY781" i="11"/>
  <c r="AX781" i="11"/>
  <c r="AW781" i="11"/>
  <c r="AV781" i="11"/>
  <c r="AU781" i="11"/>
  <c r="AT781" i="11"/>
  <c r="AS781" i="11"/>
  <c r="AR781" i="11"/>
  <c r="AQ781" i="11"/>
  <c r="AP781" i="11"/>
  <c r="AO781" i="11"/>
  <c r="N781" i="11"/>
  <c r="J781" i="11"/>
  <c r="F781" i="11"/>
  <c r="AY780" i="11"/>
  <c r="AX780" i="11"/>
  <c r="AW780" i="11"/>
  <c r="AV780" i="11"/>
  <c r="AU780" i="11"/>
  <c r="AT780" i="11"/>
  <c r="AS780" i="11"/>
  <c r="AR780" i="11"/>
  <c r="AQ780" i="11"/>
  <c r="AP780" i="11"/>
  <c r="AO780" i="11"/>
  <c r="N780" i="11"/>
  <c r="J780" i="11"/>
  <c r="F780" i="11"/>
  <c r="AY779" i="11"/>
  <c r="AX779" i="11"/>
  <c r="AW779" i="11"/>
  <c r="AV779" i="11"/>
  <c r="AU779" i="11"/>
  <c r="AT779" i="11"/>
  <c r="AS779" i="11"/>
  <c r="AR779" i="11"/>
  <c r="AQ779" i="11"/>
  <c r="AP779" i="11"/>
  <c r="AO779" i="11"/>
  <c r="AA779" i="11"/>
  <c r="W779" i="11"/>
  <c r="S779" i="11"/>
  <c r="AY778" i="11"/>
  <c r="AX778" i="11"/>
  <c r="AW778" i="11"/>
  <c r="AV778" i="11"/>
  <c r="AU778" i="11"/>
  <c r="AT778" i="11"/>
  <c r="AS778" i="11"/>
  <c r="AR778" i="11"/>
  <c r="AQ778" i="11"/>
  <c r="AP778" i="11"/>
  <c r="AO778" i="11"/>
  <c r="N778" i="11"/>
  <c r="J778" i="11"/>
  <c r="F778" i="11"/>
  <c r="AY777" i="11"/>
  <c r="AX777" i="11"/>
  <c r="AW777" i="11"/>
  <c r="AV777" i="11"/>
  <c r="AU777" i="11"/>
  <c r="AT777" i="11"/>
  <c r="AS777" i="11"/>
  <c r="AR777" i="11"/>
  <c r="AQ777" i="11"/>
  <c r="AP777" i="11"/>
  <c r="AO777" i="11"/>
  <c r="N777" i="11"/>
  <c r="J777" i="11"/>
  <c r="F777" i="11"/>
  <c r="AY776" i="11"/>
  <c r="AX776" i="11"/>
  <c r="AW776" i="11"/>
  <c r="AV776" i="11"/>
  <c r="AU776" i="11"/>
  <c r="AT776" i="11"/>
  <c r="AS776" i="11"/>
  <c r="AR776" i="11"/>
  <c r="AQ776" i="11"/>
  <c r="AP776" i="11"/>
  <c r="AO776" i="11"/>
  <c r="N776" i="11"/>
  <c r="J776" i="11"/>
  <c r="F776" i="11"/>
  <c r="A776" i="11"/>
  <c r="A780" i="11" s="1"/>
  <c r="A784" i="11" s="1"/>
  <c r="A788" i="11" s="1"/>
  <c r="A792" i="11" s="1"/>
  <c r="A796" i="11" s="1"/>
  <c r="A800" i="11" s="1"/>
  <c r="A804" i="11" s="1"/>
  <c r="A808" i="11" s="1"/>
  <c r="A812" i="11" s="1"/>
  <c r="A816" i="11" s="1"/>
  <c r="A820" i="11" s="1"/>
  <c r="A824" i="11" s="1"/>
  <c r="AA772" i="11"/>
  <c r="W772" i="11"/>
  <c r="S772" i="11"/>
  <c r="N771" i="11"/>
  <c r="J771" i="11"/>
  <c r="F771" i="11"/>
  <c r="N770" i="11"/>
  <c r="J770" i="11"/>
  <c r="F770" i="11"/>
  <c r="N769" i="11"/>
  <c r="J769" i="11"/>
  <c r="F769" i="11"/>
  <c r="AA768" i="11"/>
  <c r="W768" i="11"/>
  <c r="S768" i="11"/>
  <c r="N767" i="11"/>
  <c r="J767" i="11"/>
  <c r="F767" i="11"/>
  <c r="N766" i="11"/>
  <c r="J766" i="11"/>
  <c r="F766" i="11"/>
  <c r="N765" i="11"/>
  <c r="J765" i="11"/>
  <c r="F765" i="11"/>
  <c r="AA764" i="11"/>
  <c r="W764" i="11"/>
  <c r="S764" i="11"/>
  <c r="N763" i="11"/>
  <c r="J763" i="11"/>
  <c r="F763" i="11"/>
  <c r="N762" i="11"/>
  <c r="J762" i="11"/>
  <c r="F762" i="11"/>
  <c r="N761" i="11"/>
  <c r="J761" i="11"/>
  <c r="F761" i="11"/>
  <c r="AY760" i="11"/>
  <c r="AA760" i="11"/>
  <c r="W760" i="11"/>
  <c r="S760" i="11"/>
  <c r="AY759" i="11"/>
  <c r="N759" i="11"/>
  <c r="J759" i="11"/>
  <c r="F759" i="11"/>
  <c r="AY758" i="11"/>
  <c r="AQ758" i="11"/>
  <c r="N758" i="11"/>
  <c r="J758" i="11"/>
  <c r="F758" i="11"/>
  <c r="AY757" i="11"/>
  <c r="AQ757" i="11"/>
  <c r="N757" i="11"/>
  <c r="J757" i="11"/>
  <c r="F757" i="11"/>
  <c r="AY756" i="11"/>
  <c r="AX756" i="11"/>
  <c r="AW756" i="11"/>
  <c r="AV756" i="11"/>
  <c r="AU756" i="11"/>
  <c r="AT756" i="11"/>
  <c r="AS756" i="11"/>
  <c r="AR756" i="11"/>
  <c r="AQ756" i="11"/>
  <c r="AP756" i="11"/>
  <c r="AO756" i="11"/>
  <c r="AA756" i="11"/>
  <c r="W756" i="11"/>
  <c r="S756" i="11"/>
  <c r="AY755" i="11"/>
  <c r="AX755" i="11"/>
  <c r="AW755" i="11"/>
  <c r="AV755" i="11"/>
  <c r="AU755" i="11"/>
  <c r="AT755" i="11"/>
  <c r="AS755" i="11"/>
  <c r="AR755" i="11"/>
  <c r="AQ755" i="11"/>
  <c r="AP755" i="11"/>
  <c r="AO755" i="11"/>
  <c r="N755" i="11"/>
  <c r="J755" i="11"/>
  <c r="F755" i="11"/>
  <c r="AY754" i="11"/>
  <c r="AX754" i="11"/>
  <c r="AW754" i="11"/>
  <c r="AV754" i="11"/>
  <c r="AU754" i="11"/>
  <c r="AT754" i="11"/>
  <c r="AS754" i="11"/>
  <c r="AR754" i="11"/>
  <c r="AQ754" i="11"/>
  <c r="AP754" i="11"/>
  <c r="AO754" i="11"/>
  <c r="N754" i="11"/>
  <c r="J754" i="11"/>
  <c r="F754" i="11"/>
  <c r="AY753" i="11"/>
  <c r="AX753" i="11"/>
  <c r="AW753" i="11"/>
  <c r="AV753" i="11"/>
  <c r="AU753" i="11"/>
  <c r="AT753" i="11"/>
  <c r="AS753" i="11"/>
  <c r="AR753" i="11"/>
  <c r="AQ753" i="11"/>
  <c r="AP753" i="11"/>
  <c r="AO753" i="11"/>
  <c r="N753" i="11"/>
  <c r="J753" i="11"/>
  <c r="F753" i="11"/>
  <c r="AY752" i="11"/>
  <c r="AX752" i="11"/>
  <c r="AW752" i="11"/>
  <c r="AV752" i="11"/>
  <c r="AU752" i="11"/>
  <c r="AT752" i="11"/>
  <c r="AS752" i="11"/>
  <c r="AR752" i="11"/>
  <c r="AQ752" i="11"/>
  <c r="AP752" i="11"/>
  <c r="AO752" i="11"/>
  <c r="AA752" i="11"/>
  <c r="W752" i="11"/>
  <c r="S752" i="11"/>
  <c r="AY751" i="11"/>
  <c r="AX751" i="11"/>
  <c r="AW751" i="11"/>
  <c r="AV751" i="11"/>
  <c r="AU751" i="11"/>
  <c r="AT751" i="11"/>
  <c r="AS751" i="11"/>
  <c r="AR751" i="11"/>
  <c r="AQ751" i="11"/>
  <c r="AP751" i="11"/>
  <c r="AO751" i="11"/>
  <c r="N751" i="11"/>
  <c r="J751" i="11"/>
  <c r="F751" i="11"/>
  <c r="AY750" i="11"/>
  <c r="AX750" i="11"/>
  <c r="AW750" i="11"/>
  <c r="AV750" i="11"/>
  <c r="AU750" i="11"/>
  <c r="AT750" i="11"/>
  <c r="AS750" i="11"/>
  <c r="AR750" i="11"/>
  <c r="AQ750" i="11"/>
  <c r="AP750" i="11"/>
  <c r="AO750" i="11"/>
  <c r="N750" i="11"/>
  <c r="J750" i="11"/>
  <c r="F750" i="11"/>
  <c r="AY749" i="11"/>
  <c r="AX749" i="11"/>
  <c r="AW749" i="11"/>
  <c r="AV749" i="11"/>
  <c r="AU749" i="11"/>
  <c r="AT749" i="11"/>
  <c r="AS749" i="11"/>
  <c r="AR749" i="11"/>
  <c r="AQ749" i="11"/>
  <c r="AP749" i="11"/>
  <c r="AO749" i="11"/>
  <c r="N749" i="11"/>
  <c r="J749" i="11"/>
  <c r="F749" i="11"/>
  <c r="AY748" i="11"/>
  <c r="AX748" i="11"/>
  <c r="AW748" i="11"/>
  <c r="AV748" i="11"/>
  <c r="AU748" i="11"/>
  <c r="AT748" i="11"/>
  <c r="AS748" i="11"/>
  <c r="AR748" i="11"/>
  <c r="AQ748" i="11"/>
  <c r="AP748" i="11"/>
  <c r="AO748" i="11"/>
  <c r="AA748" i="11"/>
  <c r="W748" i="11"/>
  <c r="S748" i="11"/>
  <c r="AY747" i="11"/>
  <c r="AX747" i="11"/>
  <c r="AW747" i="11"/>
  <c r="AV747" i="11"/>
  <c r="AU747" i="11"/>
  <c r="AT747" i="11"/>
  <c r="AS747" i="11"/>
  <c r="AR747" i="11"/>
  <c r="AQ747" i="11"/>
  <c r="AP747" i="11"/>
  <c r="AO747" i="11"/>
  <c r="N747" i="11"/>
  <c r="J747" i="11"/>
  <c r="F747" i="11"/>
  <c r="AY746" i="11"/>
  <c r="AX746" i="11"/>
  <c r="AW746" i="11"/>
  <c r="AV746" i="11"/>
  <c r="AU746" i="11"/>
  <c r="AT746" i="11"/>
  <c r="AS746" i="11"/>
  <c r="AR746" i="11"/>
  <c r="AQ746" i="11"/>
  <c r="AP746" i="11"/>
  <c r="AO746" i="11"/>
  <c r="N746" i="11"/>
  <c r="J746" i="11"/>
  <c r="F746" i="11"/>
  <c r="AY745" i="11"/>
  <c r="AX745" i="11"/>
  <c r="AW745" i="11"/>
  <c r="AV745" i="11"/>
  <c r="AU745" i="11"/>
  <c r="AT745" i="11"/>
  <c r="AS745" i="11"/>
  <c r="AR745" i="11"/>
  <c r="AQ745" i="11"/>
  <c r="AP745" i="11"/>
  <c r="AO745" i="11"/>
  <c r="N745" i="11"/>
  <c r="J745" i="11"/>
  <c r="F745" i="11"/>
  <c r="AY744" i="11"/>
  <c r="AX744" i="11"/>
  <c r="AW744" i="11"/>
  <c r="AV744" i="11"/>
  <c r="AU744" i="11"/>
  <c r="AT744" i="11"/>
  <c r="AS744" i="11"/>
  <c r="AR744" i="11"/>
  <c r="AQ744" i="11"/>
  <c r="AP744" i="11"/>
  <c r="AO744" i="11"/>
  <c r="AA744" i="11"/>
  <c r="W744" i="11"/>
  <c r="S744" i="11"/>
  <c r="AY743" i="11"/>
  <c r="AX743" i="11"/>
  <c r="AW743" i="11"/>
  <c r="AV743" i="11"/>
  <c r="AU743" i="11"/>
  <c r="AT743" i="11"/>
  <c r="AS743" i="11"/>
  <c r="AR743" i="11"/>
  <c r="AQ743" i="11"/>
  <c r="AP743" i="11"/>
  <c r="AO743" i="11"/>
  <c r="N743" i="11"/>
  <c r="J743" i="11"/>
  <c r="F743" i="11"/>
  <c r="AY742" i="11"/>
  <c r="AX742" i="11"/>
  <c r="AW742" i="11"/>
  <c r="AV742" i="11"/>
  <c r="AU742" i="11"/>
  <c r="AT742" i="11"/>
  <c r="AS742" i="11"/>
  <c r="AR742" i="11"/>
  <c r="AQ742" i="11"/>
  <c r="AP742" i="11"/>
  <c r="AO742" i="11"/>
  <c r="N742" i="11"/>
  <c r="J742" i="11"/>
  <c r="F742" i="11"/>
  <c r="AY741" i="11"/>
  <c r="AX741" i="11"/>
  <c r="AW741" i="11"/>
  <c r="AV741" i="11"/>
  <c r="AU741" i="11"/>
  <c r="AT741" i="11"/>
  <c r="AS741" i="11"/>
  <c r="AR741" i="11"/>
  <c r="AQ741" i="11"/>
  <c r="AP741" i="11"/>
  <c r="AO741" i="11"/>
  <c r="N741" i="11"/>
  <c r="J741" i="11"/>
  <c r="F741" i="11"/>
  <c r="AY740" i="11"/>
  <c r="AX740" i="11"/>
  <c r="AW740" i="11"/>
  <c r="AV740" i="11"/>
  <c r="AU740" i="11"/>
  <c r="AT740" i="11"/>
  <c r="AS740" i="11"/>
  <c r="AR740" i="11"/>
  <c r="AQ740" i="11"/>
  <c r="AP740" i="11"/>
  <c r="AO740" i="11"/>
  <c r="AA740" i="11"/>
  <c r="W740" i="11"/>
  <c r="S740" i="11"/>
  <c r="AY739" i="11"/>
  <c r="AX739" i="11"/>
  <c r="AW739" i="11"/>
  <c r="AV739" i="11"/>
  <c r="AU739" i="11"/>
  <c r="AT739" i="11"/>
  <c r="AS739" i="11"/>
  <c r="AR739" i="11"/>
  <c r="AQ739" i="11"/>
  <c r="AP739" i="11"/>
  <c r="AO739" i="11"/>
  <c r="N739" i="11"/>
  <c r="J739" i="11"/>
  <c r="F739" i="11"/>
  <c r="AY738" i="11"/>
  <c r="AX738" i="11"/>
  <c r="AW738" i="11"/>
  <c r="AV738" i="11"/>
  <c r="AU738" i="11"/>
  <c r="AT738" i="11"/>
  <c r="AS738" i="11"/>
  <c r="AR738" i="11"/>
  <c r="AQ738" i="11"/>
  <c r="AP738" i="11"/>
  <c r="AO738" i="11"/>
  <c r="N738" i="11"/>
  <c r="J738" i="11"/>
  <c r="F738" i="11"/>
  <c r="AY737" i="11"/>
  <c r="AX737" i="11"/>
  <c r="AW737" i="11"/>
  <c r="AV737" i="11"/>
  <c r="AU737" i="11"/>
  <c r="AT737" i="11"/>
  <c r="AS737" i="11"/>
  <c r="AR737" i="11"/>
  <c r="AQ737" i="11"/>
  <c r="AP737" i="11"/>
  <c r="AO737" i="11"/>
  <c r="N737" i="11"/>
  <c r="J737" i="11"/>
  <c r="F737" i="11"/>
  <c r="AY736" i="11"/>
  <c r="AX736" i="11"/>
  <c r="AW736" i="11"/>
  <c r="AV736" i="11"/>
  <c r="AU736" i="11"/>
  <c r="AT736" i="11"/>
  <c r="AS736" i="11"/>
  <c r="AR736" i="11"/>
  <c r="AQ736" i="11"/>
  <c r="AP736" i="11"/>
  <c r="AO736" i="11"/>
  <c r="AA736" i="11"/>
  <c r="W736" i="11"/>
  <c r="S736" i="11"/>
  <c r="AY735" i="11"/>
  <c r="AX735" i="11"/>
  <c r="AW735" i="11"/>
  <c r="AV735" i="11"/>
  <c r="AU735" i="11"/>
  <c r="AT735" i="11"/>
  <c r="AS735" i="11"/>
  <c r="AR735" i="11"/>
  <c r="AQ735" i="11"/>
  <c r="AP735" i="11"/>
  <c r="AO735" i="11"/>
  <c r="N735" i="11"/>
  <c r="J735" i="11"/>
  <c r="F735" i="11"/>
  <c r="AY734" i="11"/>
  <c r="AX734" i="11"/>
  <c r="AW734" i="11"/>
  <c r="AV734" i="11"/>
  <c r="AU734" i="11"/>
  <c r="AT734" i="11"/>
  <c r="AS734" i="11"/>
  <c r="AR734" i="11"/>
  <c r="AQ734" i="11"/>
  <c r="AP734" i="11"/>
  <c r="AO734" i="11"/>
  <c r="N734" i="11"/>
  <c r="J734" i="11"/>
  <c r="F734" i="11"/>
  <c r="AY733" i="11"/>
  <c r="AX733" i="11"/>
  <c r="AW733" i="11"/>
  <c r="AV733" i="11"/>
  <c r="AU733" i="11"/>
  <c r="AT733" i="11"/>
  <c r="AS733" i="11"/>
  <c r="AR733" i="11"/>
  <c r="AQ733" i="11"/>
  <c r="AP733" i="11"/>
  <c r="N733" i="11"/>
  <c r="J733" i="11"/>
  <c r="F733" i="11"/>
  <c r="AY732" i="11"/>
  <c r="AX732" i="11"/>
  <c r="AW732" i="11"/>
  <c r="AV732" i="11"/>
  <c r="AU732" i="11"/>
  <c r="AT732" i="11"/>
  <c r="AS732" i="11"/>
  <c r="AR732" i="11"/>
  <c r="AQ732" i="11"/>
  <c r="AP732" i="11"/>
  <c r="AA732" i="11"/>
  <c r="W732" i="11"/>
  <c r="S732" i="11"/>
  <c r="AY731" i="11"/>
  <c r="AX731" i="11"/>
  <c r="AW731" i="11"/>
  <c r="AV731" i="11"/>
  <c r="AU731" i="11"/>
  <c r="AT731" i="11"/>
  <c r="AS731" i="11"/>
  <c r="AR731" i="11"/>
  <c r="AQ731" i="11"/>
  <c r="AP731" i="11"/>
  <c r="N731" i="11"/>
  <c r="J731" i="11"/>
  <c r="F731" i="11"/>
  <c r="AY730" i="11"/>
  <c r="AX730" i="11"/>
  <c r="AW730" i="11"/>
  <c r="AV730" i="11"/>
  <c r="AU730" i="11"/>
  <c r="AT730" i="11"/>
  <c r="AS730" i="11"/>
  <c r="AR730" i="11"/>
  <c r="AQ730" i="11"/>
  <c r="AP730" i="11"/>
  <c r="AO730" i="11"/>
  <c r="N730" i="11"/>
  <c r="J730" i="11"/>
  <c r="F730" i="11"/>
  <c r="AY729" i="11"/>
  <c r="AX729" i="11"/>
  <c r="AW729" i="11"/>
  <c r="AV729" i="11"/>
  <c r="AU729" i="11"/>
  <c r="AT729" i="11"/>
  <c r="AS729" i="11"/>
  <c r="AR729" i="11"/>
  <c r="AQ729" i="11"/>
  <c r="AP729" i="11"/>
  <c r="AO729" i="11"/>
  <c r="N729" i="11"/>
  <c r="J729" i="11"/>
  <c r="F729" i="11"/>
  <c r="AY728" i="11"/>
  <c r="AX728" i="11"/>
  <c r="AW728" i="11"/>
  <c r="AV728" i="11"/>
  <c r="AU728" i="11"/>
  <c r="AT728" i="11"/>
  <c r="AS728" i="11"/>
  <c r="AR728" i="11"/>
  <c r="AQ728" i="11"/>
  <c r="AP728" i="11"/>
  <c r="AO728" i="11"/>
  <c r="AA728" i="11"/>
  <c r="W728" i="11"/>
  <c r="S728" i="11"/>
  <c r="AY727" i="11"/>
  <c r="AX727" i="11"/>
  <c r="AW727" i="11"/>
  <c r="AV727" i="11"/>
  <c r="AU727" i="11"/>
  <c r="AT727" i="11"/>
  <c r="AS727" i="11"/>
  <c r="AR727" i="11"/>
  <c r="AQ727" i="11"/>
  <c r="AP727" i="11"/>
  <c r="AO727" i="11"/>
  <c r="N727" i="11"/>
  <c r="J727" i="11"/>
  <c r="F727" i="11"/>
  <c r="AY726" i="11"/>
  <c r="AX726" i="11"/>
  <c r="AW726" i="11"/>
  <c r="AV726" i="11"/>
  <c r="AU726" i="11"/>
  <c r="AT726" i="11"/>
  <c r="AS726" i="11"/>
  <c r="AR726" i="11"/>
  <c r="AQ726" i="11"/>
  <c r="AP726" i="11"/>
  <c r="AO726" i="11"/>
  <c r="N726" i="11"/>
  <c r="J726" i="11"/>
  <c r="F726" i="11"/>
  <c r="AY725" i="11"/>
  <c r="AX725" i="11"/>
  <c r="AW725" i="11"/>
  <c r="AV725" i="11"/>
  <c r="AU725" i="11"/>
  <c r="AT725" i="11"/>
  <c r="AS725" i="11"/>
  <c r="AR725" i="11"/>
  <c r="AQ725" i="11"/>
  <c r="AP725" i="11"/>
  <c r="AO725" i="11"/>
  <c r="N725" i="11"/>
  <c r="J725" i="11"/>
  <c r="F725" i="11"/>
  <c r="AY724" i="11"/>
  <c r="AX724" i="11"/>
  <c r="AW724" i="11"/>
  <c r="AV724" i="11"/>
  <c r="AU724" i="11"/>
  <c r="AT724" i="11"/>
  <c r="AS724" i="11"/>
  <c r="AR724" i="11"/>
  <c r="AQ724" i="11"/>
  <c r="AP724" i="11"/>
  <c r="AO724" i="11"/>
  <c r="AA724" i="11"/>
  <c r="W724" i="11"/>
  <c r="S724" i="11"/>
  <c r="AY723" i="11"/>
  <c r="AX723" i="11"/>
  <c r="AW723" i="11"/>
  <c r="AV723" i="11"/>
  <c r="AU723" i="11"/>
  <c r="AT723" i="11"/>
  <c r="AS723" i="11"/>
  <c r="AR723" i="11"/>
  <c r="AQ723" i="11"/>
  <c r="AP723" i="11"/>
  <c r="AO723" i="11"/>
  <c r="N723" i="11"/>
  <c r="J723" i="11"/>
  <c r="F723" i="11"/>
  <c r="AY722" i="11"/>
  <c r="AX722" i="11"/>
  <c r="AW722" i="11"/>
  <c r="AV722" i="11"/>
  <c r="AU722" i="11"/>
  <c r="AT722" i="11"/>
  <c r="AS722" i="11"/>
  <c r="AR722" i="11"/>
  <c r="AQ722" i="11"/>
  <c r="AP722" i="11"/>
  <c r="AO722" i="11"/>
  <c r="N722" i="11"/>
  <c r="J722" i="11"/>
  <c r="F722" i="11"/>
  <c r="AY721" i="11"/>
  <c r="AX721" i="11"/>
  <c r="AW721" i="11"/>
  <c r="AV721" i="11"/>
  <c r="AU721" i="11"/>
  <c r="AT721" i="11"/>
  <c r="AS721" i="11"/>
  <c r="AR721" i="11"/>
  <c r="AQ721" i="11"/>
  <c r="AP721" i="11"/>
  <c r="AO721" i="11"/>
  <c r="N721" i="11"/>
  <c r="J721" i="11"/>
  <c r="F721" i="11"/>
  <c r="A721" i="11"/>
  <c r="A725" i="11" s="1"/>
  <c r="A729" i="11" s="1"/>
  <c r="A733" i="11" s="1"/>
  <c r="A737" i="11" s="1"/>
  <c r="A741" i="11" s="1"/>
  <c r="A745" i="11" s="1"/>
  <c r="A749" i="11" s="1"/>
  <c r="A753" i="11" s="1"/>
  <c r="A757" i="11" s="1"/>
  <c r="A761" i="11" s="1"/>
  <c r="A765" i="11" s="1"/>
  <c r="A769" i="11" s="1"/>
  <c r="AA717" i="11"/>
  <c r="W717" i="11"/>
  <c r="S717" i="11"/>
  <c r="N716" i="11"/>
  <c r="J716" i="11"/>
  <c r="F716" i="11"/>
  <c r="N715" i="11"/>
  <c r="J715" i="11"/>
  <c r="F715" i="11"/>
  <c r="N714" i="11"/>
  <c r="J714" i="11"/>
  <c r="F714" i="11"/>
  <c r="AA713" i="11"/>
  <c r="W713" i="11"/>
  <c r="S713" i="11"/>
  <c r="N712" i="11"/>
  <c r="J712" i="11"/>
  <c r="F712" i="11"/>
  <c r="N711" i="11"/>
  <c r="J711" i="11"/>
  <c r="F711" i="11"/>
  <c r="N710" i="11"/>
  <c r="J710" i="11"/>
  <c r="F710" i="11"/>
  <c r="AA709" i="11"/>
  <c r="W709" i="11"/>
  <c r="S709" i="11"/>
  <c r="N708" i="11"/>
  <c r="J708" i="11"/>
  <c r="F708" i="11"/>
  <c r="N707" i="11"/>
  <c r="J707" i="11"/>
  <c r="F707" i="11"/>
  <c r="N706" i="11"/>
  <c r="J706" i="11"/>
  <c r="F706" i="11"/>
  <c r="AY705" i="11"/>
  <c r="AA705" i="11"/>
  <c r="W705" i="11"/>
  <c r="S705" i="11"/>
  <c r="AY704" i="11"/>
  <c r="N704" i="11"/>
  <c r="J704" i="11"/>
  <c r="F704" i="11"/>
  <c r="AY703" i="11"/>
  <c r="AQ703" i="11"/>
  <c r="N703" i="11"/>
  <c r="J703" i="11"/>
  <c r="F703" i="11"/>
  <c r="AY702" i="11"/>
  <c r="AQ702" i="11"/>
  <c r="N702" i="11"/>
  <c r="J702" i="11"/>
  <c r="F702" i="11"/>
  <c r="AY701" i="11"/>
  <c r="AX701" i="11"/>
  <c r="AW701" i="11"/>
  <c r="AV701" i="11"/>
  <c r="AU701" i="11"/>
  <c r="AT701" i="11"/>
  <c r="AS701" i="11"/>
  <c r="AR701" i="11"/>
  <c r="AQ701" i="11"/>
  <c r="AP701" i="11"/>
  <c r="AO701" i="11"/>
  <c r="AA701" i="11"/>
  <c r="W701" i="11"/>
  <c r="S701" i="11"/>
  <c r="AY700" i="11"/>
  <c r="AX700" i="11"/>
  <c r="AW700" i="11"/>
  <c r="AV700" i="11"/>
  <c r="AU700" i="11"/>
  <c r="AT700" i="11"/>
  <c r="AS700" i="11"/>
  <c r="AR700" i="11"/>
  <c r="AQ700" i="11"/>
  <c r="AP700" i="11"/>
  <c r="AO700" i="11"/>
  <c r="N700" i="11"/>
  <c r="J700" i="11"/>
  <c r="F700" i="11"/>
  <c r="AY699" i="11"/>
  <c r="AX699" i="11"/>
  <c r="AW699" i="11"/>
  <c r="AV699" i="11"/>
  <c r="AU699" i="11"/>
  <c r="AT699" i="11"/>
  <c r="AS699" i="11"/>
  <c r="AR699" i="11"/>
  <c r="AQ699" i="11"/>
  <c r="AP699" i="11"/>
  <c r="AO699" i="11"/>
  <c r="N699" i="11"/>
  <c r="J699" i="11"/>
  <c r="F699" i="11"/>
  <c r="AY698" i="11"/>
  <c r="AX698" i="11"/>
  <c r="AW698" i="11"/>
  <c r="AV698" i="11"/>
  <c r="AU698" i="11"/>
  <c r="AT698" i="11"/>
  <c r="AS698" i="11"/>
  <c r="AR698" i="11"/>
  <c r="AQ698" i="11"/>
  <c r="AP698" i="11"/>
  <c r="AO698" i="11"/>
  <c r="N698" i="11"/>
  <c r="J698" i="11"/>
  <c r="F698" i="11"/>
  <c r="AY697" i="11"/>
  <c r="AX697" i="11"/>
  <c r="AW697" i="11"/>
  <c r="AV697" i="11"/>
  <c r="AU697" i="11"/>
  <c r="AT697" i="11"/>
  <c r="AS697" i="11"/>
  <c r="AR697" i="11"/>
  <c r="AQ697" i="11"/>
  <c r="AP697" i="11"/>
  <c r="AO697" i="11"/>
  <c r="AA697" i="11"/>
  <c r="W697" i="11"/>
  <c r="S697" i="11"/>
  <c r="AY696" i="11"/>
  <c r="AX696" i="11"/>
  <c r="AW696" i="11"/>
  <c r="AV696" i="11"/>
  <c r="AU696" i="11"/>
  <c r="AT696" i="11"/>
  <c r="AS696" i="11"/>
  <c r="AR696" i="11"/>
  <c r="AQ696" i="11"/>
  <c r="AP696" i="11"/>
  <c r="AO696" i="11"/>
  <c r="N696" i="11"/>
  <c r="J696" i="11"/>
  <c r="F696" i="11"/>
  <c r="AY695" i="11"/>
  <c r="AX695" i="11"/>
  <c r="AW695" i="11"/>
  <c r="AV695" i="11"/>
  <c r="AU695" i="11"/>
  <c r="AT695" i="11"/>
  <c r="AS695" i="11"/>
  <c r="AR695" i="11"/>
  <c r="AQ695" i="11"/>
  <c r="AP695" i="11"/>
  <c r="AO695" i="11"/>
  <c r="N695" i="11"/>
  <c r="J695" i="11"/>
  <c r="F695" i="11"/>
  <c r="AY694" i="11"/>
  <c r="AX694" i="11"/>
  <c r="AW694" i="11"/>
  <c r="AV694" i="11"/>
  <c r="AU694" i="11"/>
  <c r="AT694" i="11"/>
  <c r="AS694" i="11"/>
  <c r="AR694" i="11"/>
  <c r="AQ694" i="11"/>
  <c r="AP694" i="11"/>
  <c r="AO694" i="11"/>
  <c r="N694" i="11"/>
  <c r="J694" i="11"/>
  <c r="F694" i="11"/>
  <c r="AY693" i="11"/>
  <c r="AX693" i="11"/>
  <c r="AW693" i="11"/>
  <c r="AV693" i="11"/>
  <c r="AU693" i="11"/>
  <c r="AT693" i="11"/>
  <c r="AS693" i="11"/>
  <c r="AR693" i="11"/>
  <c r="AQ693" i="11"/>
  <c r="AP693" i="11"/>
  <c r="AO693" i="11"/>
  <c r="AA693" i="11"/>
  <c r="W693" i="11"/>
  <c r="S693" i="11"/>
  <c r="AY692" i="11"/>
  <c r="AX692" i="11"/>
  <c r="AW692" i="11"/>
  <c r="AV692" i="11"/>
  <c r="AU692" i="11"/>
  <c r="AT692" i="11"/>
  <c r="AS692" i="11"/>
  <c r="AR692" i="11"/>
  <c r="AQ692" i="11"/>
  <c r="AP692" i="11"/>
  <c r="AO692" i="11"/>
  <c r="N692" i="11"/>
  <c r="J692" i="11"/>
  <c r="F692" i="11"/>
  <c r="AY691" i="11"/>
  <c r="AX691" i="11"/>
  <c r="AW691" i="11"/>
  <c r="AV691" i="11"/>
  <c r="AU691" i="11"/>
  <c r="AT691" i="11"/>
  <c r="AS691" i="11"/>
  <c r="AR691" i="11"/>
  <c r="AQ691" i="11"/>
  <c r="AP691" i="11"/>
  <c r="AO691" i="11"/>
  <c r="N691" i="11"/>
  <c r="J691" i="11"/>
  <c r="F691" i="11"/>
  <c r="AY690" i="11"/>
  <c r="AX690" i="11"/>
  <c r="AW690" i="11"/>
  <c r="AV690" i="11"/>
  <c r="AU690" i="11"/>
  <c r="AT690" i="11"/>
  <c r="AS690" i="11"/>
  <c r="AR690" i="11"/>
  <c r="AQ690" i="11"/>
  <c r="AP690" i="11"/>
  <c r="AO690" i="11"/>
  <c r="N690" i="11"/>
  <c r="J690" i="11"/>
  <c r="F690" i="11"/>
  <c r="AY689" i="11"/>
  <c r="AX689" i="11"/>
  <c r="AW689" i="11"/>
  <c r="AV689" i="11"/>
  <c r="AU689" i="11"/>
  <c r="AT689" i="11"/>
  <c r="AS689" i="11"/>
  <c r="AR689" i="11"/>
  <c r="AQ689" i="11"/>
  <c r="AP689" i="11"/>
  <c r="AO689" i="11"/>
  <c r="AA689" i="11"/>
  <c r="W689" i="11"/>
  <c r="S689" i="11"/>
  <c r="AY688" i="11"/>
  <c r="AX688" i="11"/>
  <c r="AW688" i="11"/>
  <c r="AV688" i="11"/>
  <c r="AU688" i="11"/>
  <c r="AT688" i="11"/>
  <c r="AS688" i="11"/>
  <c r="AR688" i="11"/>
  <c r="AQ688" i="11"/>
  <c r="AP688" i="11"/>
  <c r="AO688" i="11"/>
  <c r="N688" i="11"/>
  <c r="J688" i="11"/>
  <c r="F688" i="11"/>
  <c r="AY687" i="11"/>
  <c r="AX687" i="11"/>
  <c r="AW687" i="11"/>
  <c r="AV687" i="11"/>
  <c r="AU687" i="11"/>
  <c r="AT687" i="11"/>
  <c r="AS687" i="11"/>
  <c r="AR687" i="11"/>
  <c r="AQ687" i="11"/>
  <c r="AP687" i="11"/>
  <c r="AO687" i="11"/>
  <c r="N687" i="11"/>
  <c r="J687" i="11"/>
  <c r="F687" i="11"/>
  <c r="AY686" i="11"/>
  <c r="AX686" i="11"/>
  <c r="AW686" i="11"/>
  <c r="AV686" i="11"/>
  <c r="AU686" i="11"/>
  <c r="AT686" i="11"/>
  <c r="AS686" i="11"/>
  <c r="AR686" i="11"/>
  <c r="AQ686" i="11"/>
  <c r="AP686" i="11"/>
  <c r="AO686" i="11"/>
  <c r="N686" i="11"/>
  <c r="J686" i="11"/>
  <c r="F686" i="11"/>
  <c r="AY685" i="11"/>
  <c r="AX685" i="11"/>
  <c r="AW685" i="11"/>
  <c r="AV685" i="11"/>
  <c r="AU685" i="11"/>
  <c r="AT685" i="11"/>
  <c r="AS685" i="11"/>
  <c r="AR685" i="11"/>
  <c r="AQ685" i="11"/>
  <c r="AP685" i="11"/>
  <c r="AO685" i="11"/>
  <c r="AA685" i="11"/>
  <c r="W685" i="11"/>
  <c r="S685" i="11"/>
  <c r="AY684" i="11"/>
  <c r="AX684" i="11"/>
  <c r="AW684" i="11"/>
  <c r="AV684" i="11"/>
  <c r="AU684" i="11"/>
  <c r="AT684" i="11"/>
  <c r="AS684" i="11"/>
  <c r="AR684" i="11"/>
  <c r="AQ684" i="11"/>
  <c r="AP684" i="11"/>
  <c r="AO684" i="11"/>
  <c r="N684" i="11"/>
  <c r="J684" i="11"/>
  <c r="F684" i="11"/>
  <c r="AY683" i="11"/>
  <c r="AX683" i="11"/>
  <c r="AW683" i="11"/>
  <c r="AV683" i="11"/>
  <c r="AU683" i="11"/>
  <c r="AT683" i="11"/>
  <c r="AS683" i="11"/>
  <c r="AR683" i="11"/>
  <c r="AQ683" i="11"/>
  <c r="AP683" i="11"/>
  <c r="AO683" i="11"/>
  <c r="N683" i="11"/>
  <c r="J683" i="11"/>
  <c r="F683" i="11"/>
  <c r="AY682" i="11"/>
  <c r="AX682" i="11"/>
  <c r="AW682" i="11"/>
  <c r="AV682" i="11"/>
  <c r="AU682" i="11"/>
  <c r="AT682" i="11"/>
  <c r="AS682" i="11"/>
  <c r="AR682" i="11"/>
  <c r="AQ682" i="11"/>
  <c r="AP682" i="11"/>
  <c r="AO682" i="11"/>
  <c r="N682" i="11"/>
  <c r="J682" i="11"/>
  <c r="F682" i="11"/>
  <c r="AY681" i="11"/>
  <c r="AX681" i="11"/>
  <c r="AW681" i="11"/>
  <c r="AV681" i="11"/>
  <c r="AU681" i="11"/>
  <c r="AT681" i="11"/>
  <c r="AS681" i="11"/>
  <c r="AR681" i="11"/>
  <c r="AQ681" i="11"/>
  <c r="AP681" i="11"/>
  <c r="AO681" i="11"/>
  <c r="AA681" i="11"/>
  <c r="W681" i="11"/>
  <c r="S681" i="11"/>
  <c r="AY680" i="11"/>
  <c r="AX680" i="11"/>
  <c r="AW680" i="11"/>
  <c r="AV680" i="11"/>
  <c r="AU680" i="11"/>
  <c r="AT680" i="11"/>
  <c r="AS680" i="11"/>
  <c r="AR680" i="11"/>
  <c r="AQ680" i="11"/>
  <c r="AP680" i="11"/>
  <c r="AO680" i="11"/>
  <c r="N680" i="11"/>
  <c r="J680" i="11"/>
  <c r="F680" i="11"/>
  <c r="AY679" i="11"/>
  <c r="AX679" i="11"/>
  <c r="AW679" i="11"/>
  <c r="AV679" i="11"/>
  <c r="AU679" i="11"/>
  <c r="AT679" i="11"/>
  <c r="AS679" i="11"/>
  <c r="AR679" i="11"/>
  <c r="AQ679" i="11"/>
  <c r="AP679" i="11"/>
  <c r="AO679" i="11"/>
  <c r="N679" i="11"/>
  <c r="J679" i="11"/>
  <c r="F679" i="11"/>
  <c r="AY678" i="11"/>
  <c r="AX678" i="11"/>
  <c r="AW678" i="11"/>
  <c r="AV678" i="11"/>
  <c r="AU678" i="11"/>
  <c r="AT678" i="11"/>
  <c r="AS678" i="11"/>
  <c r="AR678" i="11"/>
  <c r="AQ678" i="11"/>
  <c r="AP678" i="11"/>
  <c r="N678" i="11"/>
  <c r="J678" i="11"/>
  <c r="F678" i="11"/>
  <c r="AY677" i="11"/>
  <c r="AX677" i="11"/>
  <c r="AW677" i="11"/>
  <c r="AV677" i="11"/>
  <c r="AU677" i="11"/>
  <c r="AT677" i="11"/>
  <c r="AS677" i="11"/>
  <c r="AR677" i="11"/>
  <c r="AQ677" i="11"/>
  <c r="AP677" i="11"/>
  <c r="AA677" i="11"/>
  <c r="W677" i="11"/>
  <c r="S677" i="11"/>
  <c r="AY676" i="11"/>
  <c r="AX676" i="11"/>
  <c r="AW676" i="11"/>
  <c r="AV676" i="11"/>
  <c r="AU676" i="11"/>
  <c r="AT676" i="11"/>
  <c r="AS676" i="11"/>
  <c r="AR676" i="11"/>
  <c r="AQ676" i="11"/>
  <c r="AP676" i="11"/>
  <c r="N676" i="11"/>
  <c r="J676" i="11"/>
  <c r="F676" i="11"/>
  <c r="AY675" i="11"/>
  <c r="AX675" i="11"/>
  <c r="AW675" i="11"/>
  <c r="AV675" i="11"/>
  <c r="AU675" i="11"/>
  <c r="AT675" i="11"/>
  <c r="AS675" i="11"/>
  <c r="AR675" i="11"/>
  <c r="AQ675" i="11"/>
  <c r="AP675" i="11"/>
  <c r="AO675" i="11"/>
  <c r="N675" i="11"/>
  <c r="J675" i="11"/>
  <c r="F675" i="11"/>
  <c r="AY674" i="11"/>
  <c r="AX674" i="11"/>
  <c r="AW674" i="11"/>
  <c r="AV674" i="11"/>
  <c r="AU674" i="11"/>
  <c r="AT674" i="11"/>
  <c r="AS674" i="11"/>
  <c r="AR674" i="11"/>
  <c r="AQ674" i="11"/>
  <c r="AP674" i="11"/>
  <c r="AO674" i="11"/>
  <c r="N674" i="11"/>
  <c r="J674" i="11"/>
  <c r="F674" i="11"/>
  <c r="AY673" i="11"/>
  <c r="AX673" i="11"/>
  <c r="AW673" i="11"/>
  <c r="AV673" i="11"/>
  <c r="AU673" i="11"/>
  <c r="AT673" i="11"/>
  <c r="AS673" i="11"/>
  <c r="AR673" i="11"/>
  <c r="AQ673" i="11"/>
  <c r="AP673" i="11"/>
  <c r="AO673" i="11"/>
  <c r="AA673" i="11"/>
  <c r="W673" i="11"/>
  <c r="S673" i="11"/>
  <c r="AY672" i="11"/>
  <c r="AX672" i="11"/>
  <c r="AW672" i="11"/>
  <c r="AV672" i="11"/>
  <c r="AU672" i="11"/>
  <c r="AT672" i="11"/>
  <c r="AS672" i="11"/>
  <c r="AR672" i="11"/>
  <c r="AQ672" i="11"/>
  <c r="AP672" i="11"/>
  <c r="AO672" i="11"/>
  <c r="N672" i="11"/>
  <c r="J672" i="11"/>
  <c r="F672" i="11"/>
  <c r="AY671" i="11"/>
  <c r="AX671" i="11"/>
  <c r="AW671" i="11"/>
  <c r="AV671" i="11"/>
  <c r="AU671" i="11"/>
  <c r="AT671" i="11"/>
  <c r="AS671" i="11"/>
  <c r="AR671" i="11"/>
  <c r="AQ671" i="11"/>
  <c r="AP671" i="11"/>
  <c r="AO671" i="11"/>
  <c r="N671" i="11"/>
  <c r="J671" i="11"/>
  <c r="F671" i="11"/>
  <c r="AY670" i="11"/>
  <c r="AX670" i="11"/>
  <c r="AW670" i="11"/>
  <c r="AV670" i="11"/>
  <c r="AU670" i="11"/>
  <c r="AT670" i="11"/>
  <c r="AS670" i="11"/>
  <c r="AR670" i="11"/>
  <c r="AQ670" i="11"/>
  <c r="AP670" i="11"/>
  <c r="AO670" i="11"/>
  <c r="N670" i="11"/>
  <c r="J670" i="11"/>
  <c r="F670" i="11"/>
  <c r="AY669" i="11"/>
  <c r="AX669" i="11"/>
  <c r="AW669" i="11"/>
  <c r="AV669" i="11"/>
  <c r="AU669" i="11"/>
  <c r="AT669" i="11"/>
  <c r="AS669" i="11"/>
  <c r="AR669" i="11"/>
  <c r="AQ669" i="11"/>
  <c r="AP669" i="11"/>
  <c r="AO669" i="11"/>
  <c r="AA669" i="11"/>
  <c r="W669" i="11"/>
  <c r="S669" i="11"/>
  <c r="AY668" i="11"/>
  <c r="AX668" i="11"/>
  <c r="AW668" i="11"/>
  <c r="AV668" i="11"/>
  <c r="AU668" i="11"/>
  <c r="AT668" i="11"/>
  <c r="AS668" i="11"/>
  <c r="AR668" i="11"/>
  <c r="AQ668" i="11"/>
  <c r="AP668" i="11"/>
  <c r="AO668" i="11"/>
  <c r="N668" i="11"/>
  <c r="J668" i="11"/>
  <c r="F668" i="11"/>
  <c r="AY667" i="11"/>
  <c r="AX667" i="11"/>
  <c r="AW667" i="11"/>
  <c r="AV667" i="11"/>
  <c r="AU667" i="11"/>
  <c r="AT667" i="11"/>
  <c r="AS667" i="11"/>
  <c r="AR667" i="11"/>
  <c r="AQ667" i="11"/>
  <c r="AP667" i="11"/>
  <c r="AO667" i="11"/>
  <c r="N667" i="11"/>
  <c r="J667" i="11"/>
  <c r="F667" i="11"/>
  <c r="AY666" i="11"/>
  <c r="AX666" i="11"/>
  <c r="AW666" i="11"/>
  <c r="AV666" i="11"/>
  <c r="AU666" i="11"/>
  <c r="AT666" i="11"/>
  <c r="AS666" i="11"/>
  <c r="AR666" i="11"/>
  <c r="AQ666" i="11"/>
  <c r="AP666" i="11"/>
  <c r="AO666" i="11"/>
  <c r="N666" i="11"/>
  <c r="J666" i="11"/>
  <c r="F666" i="11"/>
  <c r="A666" i="11"/>
  <c r="A670" i="11" s="1"/>
  <c r="A674" i="11" s="1"/>
  <c r="A678" i="11" s="1"/>
  <c r="A682" i="11" s="1"/>
  <c r="A686" i="11" s="1"/>
  <c r="A690" i="11" s="1"/>
  <c r="A694" i="11" s="1"/>
  <c r="A698" i="11" s="1"/>
  <c r="A702" i="11" s="1"/>
  <c r="A706" i="11" s="1"/>
  <c r="A710" i="11" s="1"/>
  <c r="A714" i="11" s="1"/>
  <c r="AA662" i="11"/>
  <c r="W662" i="11"/>
  <c r="S662" i="11"/>
  <c r="N661" i="11"/>
  <c r="J661" i="11"/>
  <c r="F661" i="11"/>
  <c r="N660" i="11"/>
  <c r="J660" i="11"/>
  <c r="F660" i="11"/>
  <c r="N659" i="11"/>
  <c r="J659" i="11"/>
  <c r="F659" i="11"/>
  <c r="AA658" i="11"/>
  <c r="W658" i="11"/>
  <c r="S658" i="11"/>
  <c r="N657" i="11"/>
  <c r="J657" i="11"/>
  <c r="F657" i="11"/>
  <c r="N656" i="11"/>
  <c r="J656" i="11"/>
  <c r="F656" i="11"/>
  <c r="N655" i="11"/>
  <c r="J655" i="11"/>
  <c r="F655" i="11"/>
  <c r="AA654" i="11"/>
  <c r="W654" i="11"/>
  <c r="S654" i="11"/>
  <c r="N653" i="11"/>
  <c r="J653" i="11"/>
  <c r="F653" i="11"/>
  <c r="N652" i="11"/>
  <c r="J652" i="11"/>
  <c r="F652" i="11"/>
  <c r="N651" i="11"/>
  <c r="J651" i="11"/>
  <c r="F651" i="11"/>
  <c r="AY650" i="11"/>
  <c r="AA650" i="11"/>
  <c r="W650" i="11"/>
  <c r="S650" i="11"/>
  <c r="AY649" i="11"/>
  <c r="N649" i="11"/>
  <c r="J649" i="11"/>
  <c r="F649" i="11"/>
  <c r="AY648" i="11"/>
  <c r="AQ648" i="11"/>
  <c r="N648" i="11"/>
  <c r="J648" i="11"/>
  <c r="F648" i="11"/>
  <c r="AY647" i="11"/>
  <c r="AQ647" i="11"/>
  <c r="N647" i="11"/>
  <c r="J647" i="11"/>
  <c r="F647" i="11"/>
  <c r="AY646" i="11"/>
  <c r="AX646" i="11"/>
  <c r="AW646" i="11"/>
  <c r="AV646" i="11"/>
  <c r="AU646" i="11"/>
  <c r="AT646" i="11"/>
  <c r="AS646" i="11"/>
  <c r="AR646" i="11"/>
  <c r="AQ646" i="11"/>
  <c r="AP646" i="11"/>
  <c r="AO646" i="11"/>
  <c r="AA646" i="11"/>
  <c r="W646" i="11"/>
  <c r="S646" i="11"/>
  <c r="AY645" i="11"/>
  <c r="AX645" i="11"/>
  <c r="AW645" i="11"/>
  <c r="AV645" i="11"/>
  <c r="AU645" i="11"/>
  <c r="AT645" i="11"/>
  <c r="AS645" i="11"/>
  <c r="AR645" i="11"/>
  <c r="AQ645" i="11"/>
  <c r="AP645" i="11"/>
  <c r="AO645" i="11"/>
  <c r="N645" i="11"/>
  <c r="J645" i="11"/>
  <c r="F645" i="11"/>
  <c r="AY644" i="11"/>
  <c r="AX644" i="11"/>
  <c r="AW644" i="11"/>
  <c r="AV644" i="11"/>
  <c r="AU644" i="11"/>
  <c r="AT644" i="11"/>
  <c r="AS644" i="11"/>
  <c r="AR644" i="11"/>
  <c r="AQ644" i="11"/>
  <c r="AP644" i="11"/>
  <c r="AO644" i="11"/>
  <c r="N644" i="11"/>
  <c r="J644" i="11"/>
  <c r="F644" i="11"/>
  <c r="AY643" i="11"/>
  <c r="AX643" i="11"/>
  <c r="AW643" i="11"/>
  <c r="AV643" i="11"/>
  <c r="AU643" i="11"/>
  <c r="AT643" i="11"/>
  <c r="AS643" i="11"/>
  <c r="AR643" i="11"/>
  <c r="AQ643" i="11"/>
  <c r="AP643" i="11"/>
  <c r="AO643" i="11"/>
  <c r="N643" i="11"/>
  <c r="J643" i="11"/>
  <c r="F643" i="11"/>
  <c r="AY642" i="11"/>
  <c r="AX642" i="11"/>
  <c r="AW642" i="11"/>
  <c r="AV642" i="11"/>
  <c r="AU642" i="11"/>
  <c r="AT642" i="11"/>
  <c r="AS642" i="11"/>
  <c r="AR642" i="11"/>
  <c r="AQ642" i="11"/>
  <c r="AP642" i="11"/>
  <c r="AO642" i="11"/>
  <c r="AA642" i="11"/>
  <c r="W642" i="11"/>
  <c r="S642" i="11"/>
  <c r="AY641" i="11"/>
  <c r="AX641" i="11"/>
  <c r="AW641" i="11"/>
  <c r="AV641" i="11"/>
  <c r="AU641" i="11"/>
  <c r="AT641" i="11"/>
  <c r="AS641" i="11"/>
  <c r="AR641" i="11"/>
  <c r="AQ641" i="11"/>
  <c r="AP641" i="11"/>
  <c r="AO641" i="11"/>
  <c r="N641" i="11"/>
  <c r="J641" i="11"/>
  <c r="F641" i="11"/>
  <c r="AY640" i="11"/>
  <c r="AX640" i="11"/>
  <c r="AW640" i="11"/>
  <c r="AV640" i="11"/>
  <c r="AU640" i="11"/>
  <c r="AT640" i="11"/>
  <c r="AS640" i="11"/>
  <c r="AR640" i="11"/>
  <c r="AQ640" i="11"/>
  <c r="AP640" i="11"/>
  <c r="AO640" i="11"/>
  <c r="N640" i="11"/>
  <c r="J640" i="11"/>
  <c r="F640" i="11"/>
  <c r="AY639" i="11"/>
  <c r="AX639" i="11"/>
  <c r="AW639" i="11"/>
  <c r="AV639" i="11"/>
  <c r="AU639" i="11"/>
  <c r="AT639" i="11"/>
  <c r="AS639" i="11"/>
  <c r="AR639" i="11"/>
  <c r="AQ639" i="11"/>
  <c r="AP639" i="11"/>
  <c r="AO639" i="11"/>
  <c r="N639" i="11"/>
  <c r="J639" i="11"/>
  <c r="F639" i="11"/>
  <c r="AY638" i="11"/>
  <c r="AX638" i="11"/>
  <c r="AW638" i="11"/>
  <c r="AV638" i="11"/>
  <c r="AU638" i="11"/>
  <c r="AT638" i="11"/>
  <c r="AS638" i="11"/>
  <c r="AR638" i="11"/>
  <c r="AQ638" i="11"/>
  <c r="AP638" i="11"/>
  <c r="AO638" i="11"/>
  <c r="AA638" i="11"/>
  <c r="W638" i="11"/>
  <c r="S638" i="11"/>
  <c r="AY637" i="11"/>
  <c r="AX637" i="11"/>
  <c r="AW637" i="11"/>
  <c r="AV637" i="11"/>
  <c r="AU637" i="11"/>
  <c r="AT637" i="11"/>
  <c r="AS637" i="11"/>
  <c r="AR637" i="11"/>
  <c r="AQ637" i="11"/>
  <c r="AP637" i="11"/>
  <c r="AO637" i="11"/>
  <c r="N637" i="11"/>
  <c r="J637" i="11"/>
  <c r="F637" i="11"/>
  <c r="AY636" i="11"/>
  <c r="AX636" i="11"/>
  <c r="AW636" i="11"/>
  <c r="AV636" i="11"/>
  <c r="AU636" i="11"/>
  <c r="AT636" i="11"/>
  <c r="AS636" i="11"/>
  <c r="AR636" i="11"/>
  <c r="AQ636" i="11"/>
  <c r="AP636" i="11"/>
  <c r="AO636" i="11"/>
  <c r="N636" i="11"/>
  <c r="J636" i="11"/>
  <c r="F636" i="11"/>
  <c r="AY635" i="11"/>
  <c r="AX635" i="11"/>
  <c r="AW635" i="11"/>
  <c r="AV635" i="11"/>
  <c r="AU635" i="11"/>
  <c r="AT635" i="11"/>
  <c r="AS635" i="11"/>
  <c r="AR635" i="11"/>
  <c r="AQ635" i="11"/>
  <c r="AP635" i="11"/>
  <c r="AO635" i="11"/>
  <c r="N635" i="11"/>
  <c r="J635" i="11"/>
  <c r="F635" i="11"/>
  <c r="AY634" i="11"/>
  <c r="AX634" i="11"/>
  <c r="AW634" i="11"/>
  <c r="AV634" i="11"/>
  <c r="AU634" i="11"/>
  <c r="AT634" i="11"/>
  <c r="AS634" i="11"/>
  <c r="AR634" i="11"/>
  <c r="AQ634" i="11"/>
  <c r="AP634" i="11"/>
  <c r="AO634" i="11"/>
  <c r="AA634" i="11"/>
  <c r="W634" i="11"/>
  <c r="S634" i="11"/>
  <c r="AY633" i="11"/>
  <c r="AX633" i="11"/>
  <c r="AW633" i="11"/>
  <c r="AV633" i="11"/>
  <c r="AU633" i="11"/>
  <c r="AT633" i="11"/>
  <c r="AS633" i="11"/>
  <c r="AR633" i="11"/>
  <c r="AQ633" i="11"/>
  <c r="AP633" i="11"/>
  <c r="AO633" i="11"/>
  <c r="N633" i="11"/>
  <c r="J633" i="11"/>
  <c r="F633" i="11"/>
  <c r="AY632" i="11"/>
  <c r="AX632" i="11"/>
  <c r="AW632" i="11"/>
  <c r="AV632" i="11"/>
  <c r="AU632" i="11"/>
  <c r="AT632" i="11"/>
  <c r="AS632" i="11"/>
  <c r="AR632" i="11"/>
  <c r="AQ632" i="11"/>
  <c r="AP632" i="11"/>
  <c r="AO632" i="11"/>
  <c r="N632" i="11"/>
  <c r="J632" i="11"/>
  <c r="F632" i="11"/>
  <c r="AY631" i="11"/>
  <c r="AX631" i="11"/>
  <c r="AW631" i="11"/>
  <c r="AV631" i="11"/>
  <c r="AU631" i="11"/>
  <c r="AT631" i="11"/>
  <c r="AS631" i="11"/>
  <c r="AR631" i="11"/>
  <c r="AQ631" i="11"/>
  <c r="AP631" i="11"/>
  <c r="AO631" i="11"/>
  <c r="N631" i="11"/>
  <c r="J631" i="11"/>
  <c r="F631" i="11"/>
  <c r="AY630" i="11"/>
  <c r="AX630" i="11"/>
  <c r="AW630" i="11"/>
  <c r="AV630" i="11"/>
  <c r="AU630" i="11"/>
  <c r="AT630" i="11"/>
  <c r="AS630" i="11"/>
  <c r="AR630" i="11"/>
  <c r="AQ630" i="11"/>
  <c r="AP630" i="11"/>
  <c r="AO630" i="11"/>
  <c r="AA630" i="11"/>
  <c r="W630" i="11"/>
  <c r="S630" i="11"/>
  <c r="AY629" i="11"/>
  <c r="AX629" i="11"/>
  <c r="AW629" i="11"/>
  <c r="AV629" i="11"/>
  <c r="AU629" i="11"/>
  <c r="AT629" i="11"/>
  <c r="AS629" i="11"/>
  <c r="AR629" i="11"/>
  <c r="AQ629" i="11"/>
  <c r="AP629" i="11"/>
  <c r="AO629" i="11"/>
  <c r="N629" i="11"/>
  <c r="J629" i="11"/>
  <c r="F629" i="11"/>
  <c r="AY628" i="11"/>
  <c r="AX628" i="11"/>
  <c r="AW628" i="11"/>
  <c r="AV628" i="11"/>
  <c r="AU628" i="11"/>
  <c r="AT628" i="11"/>
  <c r="AS628" i="11"/>
  <c r="AR628" i="11"/>
  <c r="AQ628" i="11"/>
  <c r="AP628" i="11"/>
  <c r="AO628" i="11"/>
  <c r="N628" i="11"/>
  <c r="J628" i="11"/>
  <c r="F628" i="11"/>
  <c r="AY627" i="11"/>
  <c r="AX627" i="11"/>
  <c r="AW627" i="11"/>
  <c r="AV627" i="11"/>
  <c r="AU627" i="11"/>
  <c r="AT627" i="11"/>
  <c r="AS627" i="11"/>
  <c r="AR627" i="11"/>
  <c r="AQ627" i="11"/>
  <c r="AP627" i="11"/>
  <c r="AO627" i="11"/>
  <c r="N627" i="11"/>
  <c r="J627" i="11"/>
  <c r="F627" i="11"/>
  <c r="AY626" i="11"/>
  <c r="AX626" i="11"/>
  <c r="AW626" i="11"/>
  <c r="AV626" i="11"/>
  <c r="AU626" i="11"/>
  <c r="AT626" i="11"/>
  <c r="AS626" i="11"/>
  <c r="AR626" i="11"/>
  <c r="AQ626" i="11"/>
  <c r="AP626" i="11"/>
  <c r="AO626" i="11"/>
  <c r="AA626" i="11"/>
  <c r="W626" i="11"/>
  <c r="S626" i="11"/>
  <c r="AY625" i="11"/>
  <c r="AX625" i="11"/>
  <c r="AW625" i="11"/>
  <c r="AV625" i="11"/>
  <c r="AU625" i="11"/>
  <c r="AT625" i="11"/>
  <c r="AS625" i="11"/>
  <c r="AR625" i="11"/>
  <c r="AQ625" i="11"/>
  <c r="AP625" i="11"/>
  <c r="AO625" i="11"/>
  <c r="N625" i="11"/>
  <c r="J625" i="11"/>
  <c r="F625" i="11"/>
  <c r="AY624" i="11"/>
  <c r="AX624" i="11"/>
  <c r="AW624" i="11"/>
  <c r="AV624" i="11"/>
  <c r="AU624" i="11"/>
  <c r="AT624" i="11"/>
  <c r="AS624" i="11"/>
  <c r="AR624" i="11"/>
  <c r="AQ624" i="11"/>
  <c r="AP624" i="11"/>
  <c r="AO624" i="11"/>
  <c r="N624" i="11"/>
  <c r="J624" i="11"/>
  <c r="F624" i="11"/>
  <c r="AY623" i="11"/>
  <c r="AX623" i="11"/>
  <c r="AW623" i="11"/>
  <c r="AV623" i="11"/>
  <c r="AU623" i="11"/>
  <c r="AT623" i="11"/>
  <c r="AS623" i="11"/>
  <c r="AR623" i="11"/>
  <c r="AQ623" i="11"/>
  <c r="AP623" i="11"/>
  <c r="N623" i="11"/>
  <c r="J623" i="11"/>
  <c r="F623" i="11"/>
  <c r="AY622" i="11"/>
  <c r="AX622" i="11"/>
  <c r="AW622" i="11"/>
  <c r="AV622" i="11"/>
  <c r="AU622" i="11"/>
  <c r="AT622" i="11"/>
  <c r="AS622" i="11"/>
  <c r="AR622" i="11"/>
  <c r="AQ622" i="11"/>
  <c r="AP622" i="11"/>
  <c r="AA622" i="11"/>
  <c r="W622" i="11"/>
  <c r="S622" i="11"/>
  <c r="AY621" i="11"/>
  <c r="AX621" i="11"/>
  <c r="AW621" i="11"/>
  <c r="AV621" i="11"/>
  <c r="AU621" i="11"/>
  <c r="AT621" i="11"/>
  <c r="AS621" i="11"/>
  <c r="AR621" i="11"/>
  <c r="AQ621" i="11"/>
  <c r="AP621" i="11"/>
  <c r="N621" i="11"/>
  <c r="J621" i="11"/>
  <c r="F621" i="11"/>
  <c r="AY620" i="11"/>
  <c r="AX620" i="11"/>
  <c r="AW620" i="11"/>
  <c r="AV620" i="11"/>
  <c r="AU620" i="11"/>
  <c r="AT620" i="11"/>
  <c r="AS620" i="11"/>
  <c r="AR620" i="11"/>
  <c r="AQ620" i="11"/>
  <c r="AP620" i="11"/>
  <c r="AO620" i="11"/>
  <c r="N620" i="11"/>
  <c r="J620" i="11"/>
  <c r="F620" i="11"/>
  <c r="AY619" i="11"/>
  <c r="AX619" i="11"/>
  <c r="AW619" i="11"/>
  <c r="AV619" i="11"/>
  <c r="AU619" i="11"/>
  <c r="AT619" i="11"/>
  <c r="AS619" i="11"/>
  <c r="AR619" i="11"/>
  <c r="AQ619" i="11"/>
  <c r="AP619" i="11"/>
  <c r="AO619" i="11"/>
  <c r="N619" i="11"/>
  <c r="J619" i="11"/>
  <c r="F619" i="11"/>
  <c r="AY618" i="11"/>
  <c r="AX618" i="11"/>
  <c r="AW618" i="11"/>
  <c r="AV618" i="11"/>
  <c r="AU618" i="11"/>
  <c r="AT618" i="11"/>
  <c r="AS618" i="11"/>
  <c r="AR618" i="11"/>
  <c r="AQ618" i="11"/>
  <c r="AP618" i="11"/>
  <c r="AO618" i="11"/>
  <c r="AA618" i="11"/>
  <c r="W618" i="11"/>
  <c r="S618" i="11"/>
  <c r="AY617" i="11"/>
  <c r="AX617" i="11"/>
  <c r="AW617" i="11"/>
  <c r="AV617" i="11"/>
  <c r="AU617" i="11"/>
  <c r="AT617" i="11"/>
  <c r="AS617" i="11"/>
  <c r="AR617" i="11"/>
  <c r="AQ617" i="11"/>
  <c r="AP617" i="11"/>
  <c r="AO617" i="11"/>
  <c r="N617" i="11"/>
  <c r="J617" i="11"/>
  <c r="F617" i="11"/>
  <c r="AY616" i="11"/>
  <c r="AX616" i="11"/>
  <c r="AW616" i="11"/>
  <c r="AV616" i="11"/>
  <c r="AU616" i="11"/>
  <c r="AT616" i="11"/>
  <c r="AS616" i="11"/>
  <c r="AR616" i="11"/>
  <c r="AQ616" i="11"/>
  <c r="AP616" i="11"/>
  <c r="AO616" i="11"/>
  <c r="N616" i="11"/>
  <c r="J616" i="11"/>
  <c r="F616" i="11"/>
  <c r="AY615" i="11"/>
  <c r="AX615" i="11"/>
  <c r="AW615" i="11"/>
  <c r="AV615" i="11"/>
  <c r="AU615" i="11"/>
  <c r="AT615" i="11"/>
  <c r="AS615" i="11"/>
  <c r="AR615" i="11"/>
  <c r="AQ615" i="11"/>
  <c r="AP615" i="11"/>
  <c r="AO615" i="11"/>
  <c r="N615" i="11"/>
  <c r="J615" i="11"/>
  <c r="F615" i="11"/>
  <c r="AY614" i="11"/>
  <c r="AX614" i="11"/>
  <c r="AW614" i="11"/>
  <c r="AV614" i="11"/>
  <c r="AU614" i="11"/>
  <c r="AT614" i="11"/>
  <c r="AS614" i="11"/>
  <c r="AR614" i="11"/>
  <c r="AQ614" i="11"/>
  <c r="AP614" i="11"/>
  <c r="AO614" i="11"/>
  <c r="AA614" i="11"/>
  <c r="W614" i="11"/>
  <c r="S614" i="11"/>
  <c r="AY613" i="11"/>
  <c r="AX613" i="11"/>
  <c r="AW613" i="11"/>
  <c r="AV613" i="11"/>
  <c r="AU613" i="11"/>
  <c r="AT613" i="11"/>
  <c r="AS613" i="11"/>
  <c r="AR613" i="11"/>
  <c r="AQ613" i="11"/>
  <c r="AP613" i="11"/>
  <c r="AO613" i="11"/>
  <c r="N613" i="11"/>
  <c r="J613" i="11"/>
  <c r="F613" i="11"/>
  <c r="AY612" i="11"/>
  <c r="AX612" i="11"/>
  <c r="AW612" i="11"/>
  <c r="AV612" i="11"/>
  <c r="AU612" i="11"/>
  <c r="AT612" i="11"/>
  <c r="AS612" i="11"/>
  <c r="AR612" i="11"/>
  <c r="AQ612" i="11"/>
  <c r="AP612" i="11"/>
  <c r="AO612" i="11"/>
  <c r="N612" i="11"/>
  <c r="J612" i="11"/>
  <c r="F612" i="11"/>
  <c r="AY611" i="11"/>
  <c r="AX611" i="11"/>
  <c r="AW611" i="11"/>
  <c r="AV611" i="11"/>
  <c r="AU611" i="11"/>
  <c r="AT611" i="11"/>
  <c r="AS611" i="11"/>
  <c r="AR611" i="11"/>
  <c r="AQ611" i="11"/>
  <c r="AP611" i="11"/>
  <c r="AO611" i="11"/>
  <c r="N611" i="11"/>
  <c r="J611" i="11"/>
  <c r="F611" i="11"/>
  <c r="A611" i="11"/>
  <c r="A615" i="11" s="1"/>
  <c r="A619" i="11" s="1"/>
  <c r="A623" i="11" s="1"/>
  <c r="A627" i="11" s="1"/>
  <c r="A631" i="11" s="1"/>
  <c r="A635" i="11" s="1"/>
  <c r="A639" i="11" s="1"/>
  <c r="A643" i="11" s="1"/>
  <c r="A647" i="11" s="1"/>
  <c r="A651" i="11" s="1"/>
  <c r="A655" i="11" s="1"/>
  <c r="A659" i="11" s="1"/>
  <c r="AA607" i="11"/>
  <c r="W607" i="11"/>
  <c r="S607" i="11"/>
  <c r="N606" i="11"/>
  <c r="J606" i="11"/>
  <c r="F606" i="11"/>
  <c r="N605" i="11"/>
  <c r="J605" i="11"/>
  <c r="F605" i="11"/>
  <c r="N604" i="11"/>
  <c r="J604" i="11"/>
  <c r="F604" i="11"/>
  <c r="AA603" i="11"/>
  <c r="W603" i="11"/>
  <c r="S603" i="11"/>
  <c r="N602" i="11"/>
  <c r="J602" i="11"/>
  <c r="F602" i="11"/>
  <c r="N601" i="11"/>
  <c r="J601" i="11"/>
  <c r="F601" i="11"/>
  <c r="N600" i="11"/>
  <c r="J600" i="11"/>
  <c r="F600" i="11"/>
  <c r="AA599" i="11"/>
  <c r="W599" i="11"/>
  <c r="S599" i="11"/>
  <c r="N598" i="11"/>
  <c r="J598" i="11"/>
  <c r="F598" i="11"/>
  <c r="N597" i="11"/>
  <c r="J597" i="11"/>
  <c r="F597" i="11"/>
  <c r="N596" i="11"/>
  <c r="J596" i="11"/>
  <c r="F596" i="11"/>
  <c r="AY595" i="11"/>
  <c r="AA595" i="11"/>
  <c r="W595" i="11"/>
  <c r="S595" i="11"/>
  <c r="AY594" i="11"/>
  <c r="N594" i="11"/>
  <c r="J594" i="11"/>
  <c r="F594" i="11"/>
  <c r="AY593" i="11"/>
  <c r="AQ593" i="11"/>
  <c r="N593" i="11"/>
  <c r="J593" i="11"/>
  <c r="F593" i="11"/>
  <c r="AY592" i="11"/>
  <c r="AQ592" i="11"/>
  <c r="N592" i="11"/>
  <c r="J592" i="11"/>
  <c r="F592" i="11"/>
  <c r="AY591" i="11"/>
  <c r="AX591" i="11"/>
  <c r="AW591" i="11"/>
  <c r="AV591" i="11"/>
  <c r="AU591" i="11"/>
  <c r="AT591" i="11"/>
  <c r="AS591" i="11"/>
  <c r="AR591" i="11"/>
  <c r="AQ591" i="11"/>
  <c r="AP591" i="11"/>
  <c r="AO591" i="11"/>
  <c r="AA591" i="11"/>
  <c r="W591" i="11"/>
  <c r="S591" i="11"/>
  <c r="AY590" i="11"/>
  <c r="AX590" i="11"/>
  <c r="AW590" i="11"/>
  <c r="AV590" i="11"/>
  <c r="AU590" i="11"/>
  <c r="AT590" i="11"/>
  <c r="AS590" i="11"/>
  <c r="AR590" i="11"/>
  <c r="AQ590" i="11"/>
  <c r="AP590" i="11"/>
  <c r="AO590" i="11"/>
  <c r="N590" i="11"/>
  <c r="J590" i="11"/>
  <c r="F590" i="11"/>
  <c r="AY589" i="11"/>
  <c r="AX589" i="11"/>
  <c r="AW589" i="11"/>
  <c r="AV589" i="11"/>
  <c r="AU589" i="11"/>
  <c r="AT589" i="11"/>
  <c r="AS589" i="11"/>
  <c r="AR589" i="11"/>
  <c r="AQ589" i="11"/>
  <c r="AP589" i="11"/>
  <c r="AO589" i="11"/>
  <c r="N589" i="11"/>
  <c r="J589" i="11"/>
  <c r="F589" i="11"/>
  <c r="AY588" i="11"/>
  <c r="AX588" i="11"/>
  <c r="AW588" i="11"/>
  <c r="AV588" i="11"/>
  <c r="AU588" i="11"/>
  <c r="AT588" i="11"/>
  <c r="AS588" i="11"/>
  <c r="AR588" i="11"/>
  <c r="AQ588" i="11"/>
  <c r="AP588" i="11"/>
  <c r="AO588" i="11"/>
  <c r="N588" i="11"/>
  <c r="J588" i="11"/>
  <c r="F588" i="11"/>
  <c r="AY587" i="11"/>
  <c r="AX587" i="11"/>
  <c r="AW587" i="11"/>
  <c r="AV587" i="11"/>
  <c r="AU587" i="11"/>
  <c r="AT587" i="11"/>
  <c r="AS587" i="11"/>
  <c r="AR587" i="11"/>
  <c r="AQ587" i="11"/>
  <c r="AP587" i="11"/>
  <c r="AO587" i="11"/>
  <c r="AA587" i="11"/>
  <c r="W587" i="11"/>
  <c r="S587" i="11"/>
  <c r="AY586" i="11"/>
  <c r="AX586" i="11"/>
  <c r="AW586" i="11"/>
  <c r="AV586" i="11"/>
  <c r="AU586" i="11"/>
  <c r="AT586" i="11"/>
  <c r="AS586" i="11"/>
  <c r="AR586" i="11"/>
  <c r="AQ586" i="11"/>
  <c r="AP586" i="11"/>
  <c r="AO586" i="11"/>
  <c r="N586" i="11"/>
  <c r="J586" i="11"/>
  <c r="F586" i="11"/>
  <c r="AY585" i="11"/>
  <c r="AX585" i="11"/>
  <c r="AW585" i="11"/>
  <c r="AV585" i="11"/>
  <c r="AU585" i="11"/>
  <c r="AT585" i="11"/>
  <c r="AS585" i="11"/>
  <c r="AR585" i="11"/>
  <c r="AQ585" i="11"/>
  <c r="AP585" i="11"/>
  <c r="AO585" i="11"/>
  <c r="N585" i="11"/>
  <c r="J585" i="11"/>
  <c r="F585" i="11"/>
  <c r="AY584" i="11"/>
  <c r="AX584" i="11"/>
  <c r="AW584" i="11"/>
  <c r="AV584" i="11"/>
  <c r="AU584" i="11"/>
  <c r="AT584" i="11"/>
  <c r="AS584" i="11"/>
  <c r="AR584" i="11"/>
  <c r="AQ584" i="11"/>
  <c r="AP584" i="11"/>
  <c r="AO584" i="11"/>
  <c r="N584" i="11"/>
  <c r="J584" i="11"/>
  <c r="F584" i="11"/>
  <c r="AY583" i="11"/>
  <c r="AX583" i="11"/>
  <c r="AW583" i="11"/>
  <c r="AV583" i="11"/>
  <c r="AU583" i="11"/>
  <c r="AT583" i="11"/>
  <c r="AS583" i="11"/>
  <c r="AR583" i="11"/>
  <c r="AQ583" i="11"/>
  <c r="AP583" i="11"/>
  <c r="AO583" i="11"/>
  <c r="AA583" i="11"/>
  <c r="W583" i="11"/>
  <c r="S583" i="11"/>
  <c r="AY582" i="11"/>
  <c r="AX582" i="11"/>
  <c r="AW582" i="11"/>
  <c r="AV582" i="11"/>
  <c r="AU582" i="11"/>
  <c r="AT582" i="11"/>
  <c r="AS582" i="11"/>
  <c r="AR582" i="11"/>
  <c r="AQ582" i="11"/>
  <c r="AP582" i="11"/>
  <c r="AO582" i="11"/>
  <c r="N582" i="11"/>
  <c r="J582" i="11"/>
  <c r="F582" i="11"/>
  <c r="AY581" i="11"/>
  <c r="AX581" i="11"/>
  <c r="AW581" i="11"/>
  <c r="AV581" i="11"/>
  <c r="AU581" i="11"/>
  <c r="AT581" i="11"/>
  <c r="AS581" i="11"/>
  <c r="AR581" i="11"/>
  <c r="AQ581" i="11"/>
  <c r="AP581" i="11"/>
  <c r="AO581" i="11"/>
  <c r="N581" i="11"/>
  <c r="J581" i="11"/>
  <c r="F581" i="11"/>
  <c r="AY580" i="11"/>
  <c r="AX580" i="11"/>
  <c r="AW580" i="11"/>
  <c r="AV580" i="11"/>
  <c r="AU580" i="11"/>
  <c r="AT580" i="11"/>
  <c r="AS580" i="11"/>
  <c r="AR580" i="11"/>
  <c r="AQ580" i="11"/>
  <c r="AP580" i="11"/>
  <c r="AO580" i="11"/>
  <c r="N580" i="11"/>
  <c r="J580" i="11"/>
  <c r="F580" i="11"/>
  <c r="AY579" i="11"/>
  <c r="AX579" i="11"/>
  <c r="AW579" i="11"/>
  <c r="AV579" i="11"/>
  <c r="AU579" i="11"/>
  <c r="AT579" i="11"/>
  <c r="AS579" i="11"/>
  <c r="AR579" i="11"/>
  <c r="AQ579" i="11"/>
  <c r="AP579" i="11"/>
  <c r="AO579" i="11"/>
  <c r="AA579" i="11"/>
  <c r="W579" i="11"/>
  <c r="S579" i="11"/>
  <c r="AY578" i="11"/>
  <c r="AX578" i="11"/>
  <c r="AW578" i="11"/>
  <c r="AV578" i="11"/>
  <c r="AU578" i="11"/>
  <c r="AT578" i="11"/>
  <c r="AS578" i="11"/>
  <c r="AR578" i="11"/>
  <c r="AQ578" i="11"/>
  <c r="AP578" i="11"/>
  <c r="AO578" i="11"/>
  <c r="N578" i="11"/>
  <c r="J578" i="11"/>
  <c r="F578" i="11"/>
  <c r="AY577" i="11"/>
  <c r="AX577" i="11"/>
  <c r="AW577" i="11"/>
  <c r="AV577" i="11"/>
  <c r="AU577" i="11"/>
  <c r="AT577" i="11"/>
  <c r="AS577" i="11"/>
  <c r="AR577" i="11"/>
  <c r="AQ577" i="11"/>
  <c r="AP577" i="11"/>
  <c r="AO577" i="11"/>
  <c r="N577" i="11"/>
  <c r="J577" i="11"/>
  <c r="F577" i="11"/>
  <c r="AY576" i="11"/>
  <c r="AX576" i="11"/>
  <c r="AW576" i="11"/>
  <c r="AV576" i="11"/>
  <c r="AU576" i="11"/>
  <c r="AT576" i="11"/>
  <c r="AS576" i="11"/>
  <c r="AR576" i="11"/>
  <c r="AQ576" i="11"/>
  <c r="AP576" i="11"/>
  <c r="AO576" i="11"/>
  <c r="N576" i="11"/>
  <c r="J576" i="11"/>
  <c r="F576" i="11"/>
  <c r="AY575" i="11"/>
  <c r="AX575" i="11"/>
  <c r="AW575" i="11"/>
  <c r="AV575" i="11"/>
  <c r="AU575" i="11"/>
  <c r="AT575" i="11"/>
  <c r="AS575" i="11"/>
  <c r="AR575" i="11"/>
  <c r="AQ575" i="11"/>
  <c r="AP575" i="11"/>
  <c r="AO575" i="11"/>
  <c r="AA575" i="11"/>
  <c r="W575" i="11"/>
  <c r="S575" i="11"/>
  <c r="AY574" i="11"/>
  <c r="AX574" i="11"/>
  <c r="AW574" i="11"/>
  <c r="AV574" i="11"/>
  <c r="AU574" i="11"/>
  <c r="AT574" i="11"/>
  <c r="AS574" i="11"/>
  <c r="AR574" i="11"/>
  <c r="AQ574" i="11"/>
  <c r="AP574" i="11"/>
  <c r="AO574" i="11"/>
  <c r="N574" i="11"/>
  <c r="J574" i="11"/>
  <c r="F574" i="11"/>
  <c r="AY573" i="11"/>
  <c r="AX573" i="11"/>
  <c r="AW573" i="11"/>
  <c r="AV573" i="11"/>
  <c r="AU573" i="11"/>
  <c r="AT573" i="11"/>
  <c r="AS573" i="11"/>
  <c r="AR573" i="11"/>
  <c r="AQ573" i="11"/>
  <c r="AP573" i="11"/>
  <c r="AO573" i="11"/>
  <c r="N573" i="11"/>
  <c r="J573" i="11"/>
  <c r="F573" i="11"/>
  <c r="AY572" i="11"/>
  <c r="AX572" i="11"/>
  <c r="AW572" i="11"/>
  <c r="AV572" i="11"/>
  <c r="AU572" i="11"/>
  <c r="AT572" i="11"/>
  <c r="AS572" i="11"/>
  <c r="AR572" i="11"/>
  <c r="AQ572" i="11"/>
  <c r="AP572" i="11"/>
  <c r="AO572" i="11"/>
  <c r="N572" i="11"/>
  <c r="J572" i="11"/>
  <c r="F572" i="11"/>
  <c r="AY571" i="11"/>
  <c r="AX571" i="11"/>
  <c r="AW571" i="11"/>
  <c r="AV571" i="11"/>
  <c r="AU571" i="11"/>
  <c r="AT571" i="11"/>
  <c r="AS571" i="11"/>
  <c r="AR571" i="11"/>
  <c r="AQ571" i="11"/>
  <c r="AP571" i="11"/>
  <c r="AO571" i="11"/>
  <c r="AA571" i="11"/>
  <c r="W571" i="11"/>
  <c r="S571" i="11"/>
  <c r="AY570" i="11"/>
  <c r="AX570" i="11"/>
  <c r="AW570" i="11"/>
  <c r="AV570" i="11"/>
  <c r="AU570" i="11"/>
  <c r="AT570" i="11"/>
  <c r="AS570" i="11"/>
  <c r="AR570" i="11"/>
  <c r="AQ570" i="11"/>
  <c r="AP570" i="11"/>
  <c r="AO570" i="11"/>
  <c r="N570" i="11"/>
  <c r="J570" i="11"/>
  <c r="F570" i="11"/>
  <c r="AY569" i="11"/>
  <c r="AX569" i="11"/>
  <c r="AW569" i="11"/>
  <c r="AV569" i="11"/>
  <c r="AU569" i="11"/>
  <c r="AT569" i="11"/>
  <c r="AS569" i="11"/>
  <c r="AR569" i="11"/>
  <c r="AQ569" i="11"/>
  <c r="AP569" i="11"/>
  <c r="AO569" i="11"/>
  <c r="N569" i="11"/>
  <c r="J569" i="11"/>
  <c r="F569" i="11"/>
  <c r="AY568" i="11"/>
  <c r="AX568" i="11"/>
  <c r="AW568" i="11"/>
  <c r="AV568" i="11"/>
  <c r="AU568" i="11"/>
  <c r="AT568" i="11"/>
  <c r="AS568" i="11"/>
  <c r="AR568" i="11"/>
  <c r="AQ568" i="11"/>
  <c r="AP568" i="11"/>
  <c r="N568" i="11"/>
  <c r="J568" i="11"/>
  <c r="F568" i="11"/>
  <c r="AY567" i="11"/>
  <c r="AX567" i="11"/>
  <c r="AW567" i="11"/>
  <c r="AV567" i="11"/>
  <c r="AU567" i="11"/>
  <c r="AT567" i="11"/>
  <c r="AS567" i="11"/>
  <c r="AR567" i="11"/>
  <c r="AQ567" i="11"/>
  <c r="AP567" i="11"/>
  <c r="AA567" i="11"/>
  <c r="W567" i="11"/>
  <c r="S567" i="11"/>
  <c r="AY566" i="11"/>
  <c r="AX566" i="11"/>
  <c r="AW566" i="11"/>
  <c r="AV566" i="11"/>
  <c r="AU566" i="11"/>
  <c r="AT566" i="11"/>
  <c r="AS566" i="11"/>
  <c r="AR566" i="11"/>
  <c r="AQ566" i="11"/>
  <c r="AP566" i="11"/>
  <c r="N566" i="11"/>
  <c r="J566" i="11"/>
  <c r="F566" i="11"/>
  <c r="AY565" i="11"/>
  <c r="AX565" i="11"/>
  <c r="AW565" i="11"/>
  <c r="AV565" i="11"/>
  <c r="AU565" i="11"/>
  <c r="AT565" i="11"/>
  <c r="AS565" i="11"/>
  <c r="AR565" i="11"/>
  <c r="AQ565" i="11"/>
  <c r="AP565" i="11"/>
  <c r="AO565" i="11"/>
  <c r="N565" i="11"/>
  <c r="J565" i="11"/>
  <c r="F565" i="11"/>
  <c r="AY564" i="11"/>
  <c r="AX564" i="11"/>
  <c r="AW564" i="11"/>
  <c r="AV564" i="11"/>
  <c r="AU564" i="11"/>
  <c r="AT564" i="11"/>
  <c r="AS564" i="11"/>
  <c r="AR564" i="11"/>
  <c r="AQ564" i="11"/>
  <c r="AP564" i="11"/>
  <c r="AO564" i="11"/>
  <c r="N564" i="11"/>
  <c r="J564" i="11"/>
  <c r="F564" i="11"/>
  <c r="AY563" i="11"/>
  <c r="AX563" i="11"/>
  <c r="AW563" i="11"/>
  <c r="AV563" i="11"/>
  <c r="AU563" i="11"/>
  <c r="AT563" i="11"/>
  <c r="AS563" i="11"/>
  <c r="AR563" i="11"/>
  <c r="AQ563" i="11"/>
  <c r="AP563" i="11"/>
  <c r="AO563" i="11"/>
  <c r="AA563" i="11"/>
  <c r="W563" i="11"/>
  <c r="S563" i="11"/>
  <c r="AY562" i="11"/>
  <c r="AX562" i="11"/>
  <c r="AW562" i="11"/>
  <c r="AV562" i="11"/>
  <c r="AU562" i="11"/>
  <c r="AT562" i="11"/>
  <c r="AS562" i="11"/>
  <c r="AR562" i="11"/>
  <c r="AQ562" i="11"/>
  <c r="AP562" i="11"/>
  <c r="AO562" i="11"/>
  <c r="N562" i="11"/>
  <c r="J562" i="11"/>
  <c r="F562" i="11"/>
  <c r="AY561" i="11"/>
  <c r="AX561" i="11"/>
  <c r="AW561" i="11"/>
  <c r="AV561" i="11"/>
  <c r="AU561" i="11"/>
  <c r="AT561" i="11"/>
  <c r="AS561" i="11"/>
  <c r="AR561" i="11"/>
  <c r="AQ561" i="11"/>
  <c r="AP561" i="11"/>
  <c r="AO561" i="11"/>
  <c r="N561" i="11"/>
  <c r="J561" i="11"/>
  <c r="F561" i="11"/>
  <c r="AY560" i="11"/>
  <c r="AX560" i="11"/>
  <c r="AW560" i="11"/>
  <c r="AV560" i="11"/>
  <c r="AU560" i="11"/>
  <c r="AT560" i="11"/>
  <c r="AS560" i="11"/>
  <c r="AR560" i="11"/>
  <c r="AQ560" i="11"/>
  <c r="AP560" i="11"/>
  <c r="AO560" i="11"/>
  <c r="N560" i="11"/>
  <c r="J560" i="11"/>
  <c r="F560" i="11"/>
  <c r="AY559" i="11"/>
  <c r="AX559" i="11"/>
  <c r="AW559" i="11"/>
  <c r="AV559" i="11"/>
  <c r="AU559" i="11"/>
  <c r="AT559" i="11"/>
  <c r="AS559" i="11"/>
  <c r="AR559" i="11"/>
  <c r="AQ559" i="11"/>
  <c r="AP559" i="11"/>
  <c r="AO559" i="11"/>
  <c r="AA559" i="11"/>
  <c r="W559" i="11"/>
  <c r="S559" i="11"/>
  <c r="AY558" i="11"/>
  <c r="AX558" i="11"/>
  <c r="AW558" i="11"/>
  <c r="AV558" i="11"/>
  <c r="AU558" i="11"/>
  <c r="AT558" i="11"/>
  <c r="AS558" i="11"/>
  <c r="AR558" i="11"/>
  <c r="AQ558" i="11"/>
  <c r="AP558" i="11"/>
  <c r="AO558" i="11"/>
  <c r="N558" i="11"/>
  <c r="J558" i="11"/>
  <c r="F558" i="11"/>
  <c r="AY557" i="11"/>
  <c r="AX557" i="11"/>
  <c r="AW557" i="11"/>
  <c r="AV557" i="11"/>
  <c r="AU557" i="11"/>
  <c r="AT557" i="11"/>
  <c r="AS557" i="11"/>
  <c r="AR557" i="11"/>
  <c r="AQ557" i="11"/>
  <c r="AP557" i="11"/>
  <c r="AO557" i="11"/>
  <c r="N557" i="11"/>
  <c r="J557" i="11"/>
  <c r="F557" i="11"/>
  <c r="AY556" i="11"/>
  <c r="AX556" i="11"/>
  <c r="AW556" i="11"/>
  <c r="AV556" i="11"/>
  <c r="AU556" i="11"/>
  <c r="AT556" i="11"/>
  <c r="AS556" i="11"/>
  <c r="AR556" i="11"/>
  <c r="AQ556" i="11"/>
  <c r="AP556" i="11"/>
  <c r="AO556" i="11"/>
  <c r="N556" i="11"/>
  <c r="J556" i="11"/>
  <c r="F556" i="11"/>
  <c r="A556" i="11"/>
  <c r="A560" i="11" s="1"/>
  <c r="A564" i="11" s="1"/>
  <c r="A568" i="11" s="1"/>
  <c r="A572" i="11" s="1"/>
  <c r="A576" i="11" s="1"/>
  <c r="A580" i="11" s="1"/>
  <c r="A584" i="11" s="1"/>
  <c r="A588" i="11" s="1"/>
  <c r="A592" i="11" s="1"/>
  <c r="A596" i="11" s="1"/>
  <c r="A600" i="11" s="1"/>
  <c r="A604" i="11" s="1"/>
  <c r="AA552" i="11"/>
  <c r="W552" i="11"/>
  <c r="S552" i="11"/>
  <c r="N551" i="11"/>
  <c r="J551" i="11"/>
  <c r="F551" i="11"/>
  <c r="N550" i="11"/>
  <c r="J550" i="11"/>
  <c r="F550" i="11"/>
  <c r="N549" i="11"/>
  <c r="J549" i="11"/>
  <c r="F549" i="11"/>
  <c r="AA548" i="11"/>
  <c r="W548" i="11"/>
  <c r="S548" i="11"/>
  <c r="N547" i="11"/>
  <c r="J547" i="11"/>
  <c r="F547" i="11"/>
  <c r="N546" i="11"/>
  <c r="J546" i="11"/>
  <c r="F546" i="11"/>
  <c r="N545" i="11"/>
  <c r="J545" i="11"/>
  <c r="F545" i="11"/>
  <c r="AA544" i="11"/>
  <c r="W544" i="11"/>
  <c r="S544" i="11"/>
  <c r="N543" i="11"/>
  <c r="J543" i="11"/>
  <c r="F543" i="11"/>
  <c r="N542" i="11"/>
  <c r="J542" i="11"/>
  <c r="F542" i="11"/>
  <c r="N541" i="11"/>
  <c r="J541" i="11"/>
  <c r="F541" i="11"/>
  <c r="AY540" i="11"/>
  <c r="AA540" i="11"/>
  <c r="W540" i="11"/>
  <c r="S540" i="11"/>
  <c r="AY539" i="11"/>
  <c r="N539" i="11"/>
  <c r="J539" i="11"/>
  <c r="F539" i="11"/>
  <c r="AY538" i="11"/>
  <c r="AQ538" i="11"/>
  <c r="N538" i="11"/>
  <c r="J538" i="11"/>
  <c r="F538" i="11"/>
  <c r="AY537" i="11"/>
  <c r="AQ537" i="11"/>
  <c r="N537" i="11"/>
  <c r="J537" i="11"/>
  <c r="F537" i="11"/>
  <c r="AY536" i="11"/>
  <c r="AX536" i="11"/>
  <c r="AW536" i="11"/>
  <c r="AV536" i="11"/>
  <c r="AU536" i="11"/>
  <c r="AT536" i="11"/>
  <c r="AS536" i="11"/>
  <c r="AR536" i="11"/>
  <c r="AQ536" i="11"/>
  <c r="AP536" i="11"/>
  <c r="AO536" i="11"/>
  <c r="AA536" i="11"/>
  <c r="W536" i="11"/>
  <c r="S536" i="11"/>
  <c r="AY535" i="11"/>
  <c r="AX535" i="11"/>
  <c r="AW535" i="11"/>
  <c r="AV535" i="11"/>
  <c r="AU535" i="11"/>
  <c r="AT535" i="11"/>
  <c r="AS535" i="11"/>
  <c r="AR535" i="11"/>
  <c r="AQ535" i="11"/>
  <c r="AP535" i="11"/>
  <c r="AO535" i="11"/>
  <c r="N535" i="11"/>
  <c r="J535" i="11"/>
  <c r="F535" i="11"/>
  <c r="AY534" i="11"/>
  <c r="AX534" i="11"/>
  <c r="AW534" i="11"/>
  <c r="AV534" i="11"/>
  <c r="AU534" i="11"/>
  <c r="AT534" i="11"/>
  <c r="AS534" i="11"/>
  <c r="AR534" i="11"/>
  <c r="AQ534" i="11"/>
  <c r="AP534" i="11"/>
  <c r="AO534" i="11"/>
  <c r="N534" i="11"/>
  <c r="J534" i="11"/>
  <c r="F534" i="11"/>
  <c r="AY533" i="11"/>
  <c r="AX533" i="11"/>
  <c r="AW533" i="11"/>
  <c r="AV533" i="11"/>
  <c r="AU533" i="11"/>
  <c r="AT533" i="11"/>
  <c r="AS533" i="11"/>
  <c r="AR533" i="11"/>
  <c r="AQ533" i="11"/>
  <c r="AP533" i="11"/>
  <c r="AO533" i="11"/>
  <c r="N533" i="11"/>
  <c r="J533" i="11"/>
  <c r="F533" i="11"/>
  <c r="AY532" i="11"/>
  <c r="AX532" i="11"/>
  <c r="AW532" i="11"/>
  <c r="AV532" i="11"/>
  <c r="AU532" i="11"/>
  <c r="AT532" i="11"/>
  <c r="AS532" i="11"/>
  <c r="AR532" i="11"/>
  <c r="AQ532" i="11"/>
  <c r="AP532" i="11"/>
  <c r="AO532" i="11"/>
  <c r="AA532" i="11"/>
  <c r="W532" i="11"/>
  <c r="S532" i="11"/>
  <c r="AY531" i="11"/>
  <c r="AX531" i="11"/>
  <c r="AW531" i="11"/>
  <c r="AV531" i="11"/>
  <c r="AU531" i="11"/>
  <c r="AT531" i="11"/>
  <c r="AS531" i="11"/>
  <c r="AR531" i="11"/>
  <c r="AQ531" i="11"/>
  <c r="AP531" i="11"/>
  <c r="AO531" i="11"/>
  <c r="N531" i="11"/>
  <c r="J531" i="11"/>
  <c r="F531" i="11"/>
  <c r="AY530" i="11"/>
  <c r="AX530" i="11"/>
  <c r="AW530" i="11"/>
  <c r="AV530" i="11"/>
  <c r="AU530" i="11"/>
  <c r="AT530" i="11"/>
  <c r="AS530" i="11"/>
  <c r="AR530" i="11"/>
  <c r="AQ530" i="11"/>
  <c r="AP530" i="11"/>
  <c r="AO530" i="11"/>
  <c r="N530" i="11"/>
  <c r="J530" i="11"/>
  <c r="F530" i="11"/>
  <c r="AY529" i="11"/>
  <c r="AX529" i="11"/>
  <c r="AW529" i="11"/>
  <c r="AV529" i="11"/>
  <c r="AU529" i="11"/>
  <c r="AT529" i="11"/>
  <c r="AS529" i="11"/>
  <c r="AR529" i="11"/>
  <c r="AQ529" i="11"/>
  <c r="AP529" i="11"/>
  <c r="AO529" i="11"/>
  <c r="N529" i="11"/>
  <c r="J529" i="11"/>
  <c r="F529" i="11"/>
  <c r="AY528" i="11"/>
  <c r="AX528" i="11"/>
  <c r="AW528" i="11"/>
  <c r="AV528" i="11"/>
  <c r="AU528" i="11"/>
  <c r="AT528" i="11"/>
  <c r="AS528" i="11"/>
  <c r="AR528" i="11"/>
  <c r="AQ528" i="11"/>
  <c r="AP528" i="11"/>
  <c r="AO528" i="11"/>
  <c r="AA528" i="11"/>
  <c r="W528" i="11"/>
  <c r="S528" i="11"/>
  <c r="AY527" i="11"/>
  <c r="AX527" i="11"/>
  <c r="AW527" i="11"/>
  <c r="AV527" i="11"/>
  <c r="AU527" i="11"/>
  <c r="AT527" i="11"/>
  <c r="AS527" i="11"/>
  <c r="AR527" i="11"/>
  <c r="AQ527" i="11"/>
  <c r="AP527" i="11"/>
  <c r="AO527" i="11"/>
  <c r="N527" i="11"/>
  <c r="J527" i="11"/>
  <c r="F527" i="11"/>
  <c r="AY526" i="11"/>
  <c r="AX526" i="11"/>
  <c r="AW526" i="11"/>
  <c r="AV526" i="11"/>
  <c r="AU526" i="11"/>
  <c r="AT526" i="11"/>
  <c r="AS526" i="11"/>
  <c r="AR526" i="11"/>
  <c r="AQ526" i="11"/>
  <c r="AP526" i="11"/>
  <c r="AO526" i="11"/>
  <c r="N526" i="11"/>
  <c r="J526" i="11"/>
  <c r="F526" i="11"/>
  <c r="AY525" i="11"/>
  <c r="AX525" i="11"/>
  <c r="AW525" i="11"/>
  <c r="AV525" i="11"/>
  <c r="AU525" i="11"/>
  <c r="AT525" i="11"/>
  <c r="AS525" i="11"/>
  <c r="AR525" i="11"/>
  <c r="AQ525" i="11"/>
  <c r="AP525" i="11"/>
  <c r="AO525" i="11"/>
  <c r="N525" i="11"/>
  <c r="J525" i="11"/>
  <c r="F525" i="11"/>
  <c r="AY524" i="11"/>
  <c r="AX524" i="11"/>
  <c r="AW524" i="11"/>
  <c r="AV524" i="11"/>
  <c r="AU524" i="11"/>
  <c r="AT524" i="11"/>
  <c r="AS524" i="11"/>
  <c r="AR524" i="11"/>
  <c r="AQ524" i="11"/>
  <c r="AP524" i="11"/>
  <c r="AO524" i="11"/>
  <c r="AA524" i="11"/>
  <c r="W524" i="11"/>
  <c r="S524" i="11"/>
  <c r="AY523" i="11"/>
  <c r="AX523" i="11"/>
  <c r="AW523" i="11"/>
  <c r="AV523" i="11"/>
  <c r="AU523" i="11"/>
  <c r="AT523" i="11"/>
  <c r="AS523" i="11"/>
  <c r="AR523" i="11"/>
  <c r="AQ523" i="11"/>
  <c r="AP523" i="11"/>
  <c r="AO523" i="11"/>
  <c r="N523" i="11"/>
  <c r="J523" i="11"/>
  <c r="F523" i="11"/>
  <c r="AY522" i="11"/>
  <c r="AX522" i="11"/>
  <c r="AW522" i="11"/>
  <c r="AV522" i="11"/>
  <c r="AU522" i="11"/>
  <c r="AT522" i="11"/>
  <c r="AS522" i="11"/>
  <c r="AR522" i="11"/>
  <c r="AQ522" i="11"/>
  <c r="AP522" i="11"/>
  <c r="AO522" i="11"/>
  <c r="N522" i="11"/>
  <c r="J522" i="11"/>
  <c r="F522" i="11"/>
  <c r="AY521" i="11"/>
  <c r="AX521" i="11"/>
  <c r="AW521" i="11"/>
  <c r="AV521" i="11"/>
  <c r="AU521" i="11"/>
  <c r="AT521" i="11"/>
  <c r="AS521" i="11"/>
  <c r="AR521" i="11"/>
  <c r="AQ521" i="11"/>
  <c r="AP521" i="11"/>
  <c r="AO521" i="11"/>
  <c r="N521" i="11"/>
  <c r="J521" i="11"/>
  <c r="F521" i="11"/>
  <c r="AY520" i="11"/>
  <c r="AX520" i="11"/>
  <c r="AW520" i="11"/>
  <c r="AV520" i="11"/>
  <c r="AU520" i="11"/>
  <c r="AT520" i="11"/>
  <c r="AS520" i="11"/>
  <c r="AR520" i="11"/>
  <c r="AQ520" i="11"/>
  <c r="AP520" i="11"/>
  <c r="AO520" i="11"/>
  <c r="AA520" i="11"/>
  <c r="W520" i="11"/>
  <c r="S520" i="11"/>
  <c r="AY519" i="11"/>
  <c r="AX519" i="11"/>
  <c r="AW519" i="11"/>
  <c r="AV519" i="11"/>
  <c r="AU519" i="11"/>
  <c r="AT519" i="11"/>
  <c r="AS519" i="11"/>
  <c r="AR519" i="11"/>
  <c r="AQ519" i="11"/>
  <c r="AP519" i="11"/>
  <c r="AO519" i="11"/>
  <c r="N519" i="11"/>
  <c r="J519" i="11"/>
  <c r="F519" i="11"/>
  <c r="AY518" i="11"/>
  <c r="AX518" i="11"/>
  <c r="AW518" i="11"/>
  <c r="AV518" i="11"/>
  <c r="AU518" i="11"/>
  <c r="AT518" i="11"/>
  <c r="AS518" i="11"/>
  <c r="AR518" i="11"/>
  <c r="AQ518" i="11"/>
  <c r="AP518" i="11"/>
  <c r="AO518" i="11"/>
  <c r="N518" i="11"/>
  <c r="J518" i="11"/>
  <c r="F518" i="11"/>
  <c r="AY517" i="11"/>
  <c r="AX517" i="11"/>
  <c r="AW517" i="11"/>
  <c r="AV517" i="11"/>
  <c r="AU517" i="11"/>
  <c r="AT517" i="11"/>
  <c r="AS517" i="11"/>
  <c r="AR517" i="11"/>
  <c r="AQ517" i="11"/>
  <c r="AP517" i="11"/>
  <c r="AO517" i="11"/>
  <c r="N517" i="11"/>
  <c r="J517" i="11"/>
  <c r="F517" i="11"/>
  <c r="AY516" i="11"/>
  <c r="AX516" i="11"/>
  <c r="AW516" i="11"/>
  <c r="AV516" i="11"/>
  <c r="AU516" i="11"/>
  <c r="AT516" i="11"/>
  <c r="AS516" i="11"/>
  <c r="AR516" i="11"/>
  <c r="AQ516" i="11"/>
  <c r="AP516" i="11"/>
  <c r="AO516" i="11"/>
  <c r="AA516" i="11"/>
  <c r="W516" i="11"/>
  <c r="S516" i="11"/>
  <c r="AY515" i="11"/>
  <c r="AX515" i="11"/>
  <c r="AW515" i="11"/>
  <c r="AV515" i="11"/>
  <c r="AU515" i="11"/>
  <c r="AT515" i="11"/>
  <c r="AS515" i="11"/>
  <c r="AR515" i="11"/>
  <c r="AQ515" i="11"/>
  <c r="AP515" i="11"/>
  <c r="AO515" i="11"/>
  <c r="N515" i="11"/>
  <c r="J515" i="11"/>
  <c r="F515" i="11"/>
  <c r="AY514" i="11"/>
  <c r="AX514" i="11"/>
  <c r="AW514" i="11"/>
  <c r="AV514" i="11"/>
  <c r="AU514" i="11"/>
  <c r="AT514" i="11"/>
  <c r="AS514" i="11"/>
  <c r="AR514" i="11"/>
  <c r="AQ514" i="11"/>
  <c r="AP514" i="11"/>
  <c r="AO514" i="11"/>
  <c r="N514" i="11"/>
  <c r="J514" i="11"/>
  <c r="F514" i="11"/>
  <c r="AY513" i="11"/>
  <c r="AX513" i="11"/>
  <c r="AW513" i="11"/>
  <c r="AV513" i="11"/>
  <c r="AU513" i="11"/>
  <c r="AT513" i="11"/>
  <c r="AS513" i="11"/>
  <c r="AR513" i="11"/>
  <c r="AQ513" i="11"/>
  <c r="AP513" i="11"/>
  <c r="N513" i="11"/>
  <c r="J513" i="11"/>
  <c r="F513" i="11"/>
  <c r="AY512" i="11"/>
  <c r="AX512" i="11"/>
  <c r="AW512" i="11"/>
  <c r="AV512" i="11"/>
  <c r="AU512" i="11"/>
  <c r="AT512" i="11"/>
  <c r="AS512" i="11"/>
  <c r="AR512" i="11"/>
  <c r="AQ512" i="11"/>
  <c r="AP512" i="11"/>
  <c r="AA512" i="11"/>
  <c r="W512" i="11"/>
  <c r="S512" i="11"/>
  <c r="AY511" i="11"/>
  <c r="AX511" i="11"/>
  <c r="AW511" i="11"/>
  <c r="AV511" i="11"/>
  <c r="AU511" i="11"/>
  <c r="AT511" i="11"/>
  <c r="AS511" i="11"/>
  <c r="AR511" i="11"/>
  <c r="AQ511" i="11"/>
  <c r="AP511" i="11"/>
  <c r="N511" i="11"/>
  <c r="J511" i="11"/>
  <c r="F511" i="11"/>
  <c r="AY510" i="11"/>
  <c r="AX510" i="11"/>
  <c r="AW510" i="11"/>
  <c r="AV510" i="11"/>
  <c r="AU510" i="11"/>
  <c r="AT510" i="11"/>
  <c r="AS510" i="11"/>
  <c r="AR510" i="11"/>
  <c r="AQ510" i="11"/>
  <c r="AP510" i="11"/>
  <c r="AO510" i="11"/>
  <c r="N510" i="11"/>
  <c r="J510" i="11"/>
  <c r="F510" i="11"/>
  <c r="AY509" i="11"/>
  <c r="AX509" i="11"/>
  <c r="AW509" i="11"/>
  <c r="AV509" i="11"/>
  <c r="AU509" i="11"/>
  <c r="AT509" i="11"/>
  <c r="AS509" i="11"/>
  <c r="AR509" i="11"/>
  <c r="AQ509" i="11"/>
  <c r="AP509" i="11"/>
  <c r="AO509" i="11"/>
  <c r="N509" i="11"/>
  <c r="J509" i="11"/>
  <c r="F509" i="11"/>
  <c r="AY508" i="11"/>
  <c r="AX508" i="11"/>
  <c r="AW508" i="11"/>
  <c r="AV508" i="11"/>
  <c r="AU508" i="11"/>
  <c r="AT508" i="11"/>
  <c r="AS508" i="11"/>
  <c r="AR508" i="11"/>
  <c r="AQ508" i="11"/>
  <c r="AP508" i="11"/>
  <c r="AO508" i="11"/>
  <c r="AA508" i="11"/>
  <c r="W508" i="11"/>
  <c r="S508" i="11"/>
  <c r="AY507" i="11"/>
  <c r="AX507" i="11"/>
  <c r="AW507" i="11"/>
  <c r="AV507" i="11"/>
  <c r="AU507" i="11"/>
  <c r="AT507" i="11"/>
  <c r="AS507" i="11"/>
  <c r="AR507" i="11"/>
  <c r="AQ507" i="11"/>
  <c r="AP507" i="11"/>
  <c r="AO507" i="11"/>
  <c r="N507" i="11"/>
  <c r="J507" i="11"/>
  <c r="F507" i="11"/>
  <c r="AY506" i="11"/>
  <c r="AX506" i="11"/>
  <c r="AW506" i="11"/>
  <c r="AV506" i="11"/>
  <c r="AU506" i="11"/>
  <c r="AT506" i="11"/>
  <c r="AS506" i="11"/>
  <c r="AR506" i="11"/>
  <c r="AQ506" i="11"/>
  <c r="AP506" i="11"/>
  <c r="AO506" i="11"/>
  <c r="N506" i="11"/>
  <c r="J506" i="11"/>
  <c r="F506" i="11"/>
  <c r="AY505" i="11"/>
  <c r="AX505" i="11"/>
  <c r="AW505" i="11"/>
  <c r="AV505" i="11"/>
  <c r="AU505" i="11"/>
  <c r="AT505" i="11"/>
  <c r="AS505" i="11"/>
  <c r="AR505" i="11"/>
  <c r="AQ505" i="11"/>
  <c r="AP505" i="11"/>
  <c r="AO505" i="11"/>
  <c r="N505" i="11"/>
  <c r="J505" i="11"/>
  <c r="F505" i="11"/>
  <c r="AY504" i="11"/>
  <c r="AX504" i="11"/>
  <c r="AW504" i="11"/>
  <c r="AV504" i="11"/>
  <c r="AU504" i="11"/>
  <c r="AT504" i="11"/>
  <c r="AS504" i="11"/>
  <c r="AR504" i="11"/>
  <c r="AQ504" i="11"/>
  <c r="AP504" i="11"/>
  <c r="AO504" i="11"/>
  <c r="AA504" i="11"/>
  <c r="W504" i="11"/>
  <c r="S504" i="11"/>
  <c r="AY503" i="11"/>
  <c r="AX503" i="11"/>
  <c r="AW503" i="11"/>
  <c r="AV503" i="11"/>
  <c r="AU503" i="11"/>
  <c r="AT503" i="11"/>
  <c r="AS503" i="11"/>
  <c r="AR503" i="11"/>
  <c r="AQ503" i="11"/>
  <c r="AP503" i="11"/>
  <c r="AO503" i="11"/>
  <c r="N503" i="11"/>
  <c r="J503" i="11"/>
  <c r="F503" i="11"/>
  <c r="AY502" i="11"/>
  <c r="AX502" i="11"/>
  <c r="AW502" i="11"/>
  <c r="AV502" i="11"/>
  <c r="AU502" i="11"/>
  <c r="AT502" i="11"/>
  <c r="AS502" i="11"/>
  <c r="AR502" i="11"/>
  <c r="AQ502" i="11"/>
  <c r="AP502" i="11"/>
  <c r="AO502" i="11"/>
  <c r="N502" i="11"/>
  <c r="J502" i="11"/>
  <c r="F502" i="11"/>
  <c r="AY501" i="11"/>
  <c r="AX501" i="11"/>
  <c r="AW501" i="11"/>
  <c r="AV501" i="11"/>
  <c r="AU501" i="11"/>
  <c r="AT501" i="11"/>
  <c r="AS501" i="11"/>
  <c r="AR501" i="11"/>
  <c r="AQ501" i="11"/>
  <c r="AP501" i="11"/>
  <c r="AO501" i="11"/>
  <c r="N501" i="11"/>
  <c r="J501" i="11"/>
  <c r="F501" i="11"/>
  <c r="A501" i="11"/>
  <c r="A505" i="11" s="1"/>
  <c r="A509" i="11" s="1"/>
  <c r="A513" i="11" s="1"/>
  <c r="A517" i="11" s="1"/>
  <c r="A521" i="11" s="1"/>
  <c r="A525" i="11" s="1"/>
  <c r="A529" i="11" s="1"/>
  <c r="A533" i="11" s="1"/>
  <c r="A537" i="11" s="1"/>
  <c r="A541" i="11" s="1"/>
  <c r="A545" i="11" s="1"/>
  <c r="A549" i="11" s="1"/>
  <c r="AA497" i="11"/>
  <c r="W497" i="11"/>
  <c r="S497" i="11"/>
  <c r="N496" i="11"/>
  <c r="J496" i="11"/>
  <c r="F496" i="11"/>
  <c r="N495" i="11"/>
  <c r="J495" i="11"/>
  <c r="F495" i="11"/>
  <c r="N494" i="11"/>
  <c r="J494" i="11"/>
  <c r="F494" i="11"/>
  <c r="AA493" i="11"/>
  <c r="W493" i="11"/>
  <c r="S493" i="11"/>
  <c r="N492" i="11"/>
  <c r="J492" i="11"/>
  <c r="F492" i="11"/>
  <c r="N491" i="11"/>
  <c r="J491" i="11"/>
  <c r="F491" i="11"/>
  <c r="N490" i="11"/>
  <c r="J490" i="11"/>
  <c r="F490" i="11"/>
  <c r="AA489" i="11"/>
  <c r="W489" i="11"/>
  <c r="S489" i="11"/>
  <c r="N488" i="11"/>
  <c r="J488" i="11"/>
  <c r="F488" i="11"/>
  <c r="N487" i="11"/>
  <c r="J487" i="11"/>
  <c r="F487" i="11"/>
  <c r="N486" i="11"/>
  <c r="J486" i="11"/>
  <c r="F486" i="11"/>
  <c r="AY485" i="11"/>
  <c r="AA485" i="11"/>
  <c r="W485" i="11"/>
  <c r="S485" i="11"/>
  <c r="AY484" i="11"/>
  <c r="N484" i="11"/>
  <c r="J484" i="11"/>
  <c r="F484" i="11"/>
  <c r="AY483" i="11"/>
  <c r="AQ483" i="11"/>
  <c r="N483" i="11"/>
  <c r="J483" i="11"/>
  <c r="F483" i="11"/>
  <c r="AY482" i="11"/>
  <c r="AQ482" i="11"/>
  <c r="N482" i="11"/>
  <c r="J482" i="11"/>
  <c r="F482" i="11"/>
  <c r="AY481" i="11"/>
  <c r="AX481" i="11"/>
  <c r="AW481" i="11"/>
  <c r="AV481" i="11"/>
  <c r="AU481" i="11"/>
  <c r="AT481" i="11"/>
  <c r="AS481" i="11"/>
  <c r="AR481" i="11"/>
  <c r="AQ481" i="11"/>
  <c r="AP481" i="11"/>
  <c r="AO481" i="11"/>
  <c r="AA481" i="11"/>
  <c r="W481" i="11"/>
  <c r="S481" i="11"/>
  <c r="AY480" i="11"/>
  <c r="AX480" i="11"/>
  <c r="AW480" i="11"/>
  <c r="AV480" i="11"/>
  <c r="AU480" i="11"/>
  <c r="AT480" i="11"/>
  <c r="AS480" i="11"/>
  <c r="AR480" i="11"/>
  <c r="AQ480" i="11"/>
  <c r="AP480" i="11"/>
  <c r="AO480" i="11"/>
  <c r="N480" i="11"/>
  <c r="J480" i="11"/>
  <c r="F480" i="11"/>
  <c r="AY479" i="11"/>
  <c r="AX479" i="11"/>
  <c r="AW479" i="11"/>
  <c r="AV479" i="11"/>
  <c r="AU479" i="11"/>
  <c r="AT479" i="11"/>
  <c r="AS479" i="11"/>
  <c r="AR479" i="11"/>
  <c r="AQ479" i="11"/>
  <c r="AP479" i="11"/>
  <c r="AO479" i="11"/>
  <c r="N479" i="11"/>
  <c r="J479" i="11"/>
  <c r="F479" i="11"/>
  <c r="AY478" i="11"/>
  <c r="AX478" i="11"/>
  <c r="AW478" i="11"/>
  <c r="AV478" i="11"/>
  <c r="AU478" i="11"/>
  <c r="AT478" i="11"/>
  <c r="AS478" i="11"/>
  <c r="AR478" i="11"/>
  <c r="AQ478" i="11"/>
  <c r="AP478" i="11"/>
  <c r="AO478" i="11"/>
  <c r="N478" i="11"/>
  <c r="J478" i="11"/>
  <c r="F478" i="11"/>
  <c r="AY477" i="11"/>
  <c r="AX477" i="11"/>
  <c r="AW477" i="11"/>
  <c r="AV477" i="11"/>
  <c r="AU477" i="11"/>
  <c r="AT477" i="11"/>
  <c r="AS477" i="11"/>
  <c r="AR477" i="11"/>
  <c r="AQ477" i="11"/>
  <c r="AP477" i="11"/>
  <c r="AO477" i="11"/>
  <c r="AA477" i="11"/>
  <c r="W477" i="11"/>
  <c r="S477" i="11"/>
  <c r="AY476" i="11"/>
  <c r="AX476" i="11"/>
  <c r="AW476" i="11"/>
  <c r="AV476" i="11"/>
  <c r="AU476" i="11"/>
  <c r="AT476" i="11"/>
  <c r="AS476" i="11"/>
  <c r="AR476" i="11"/>
  <c r="AQ476" i="11"/>
  <c r="AP476" i="11"/>
  <c r="AO476" i="11"/>
  <c r="N476" i="11"/>
  <c r="J476" i="11"/>
  <c r="F476" i="11"/>
  <c r="AY475" i="11"/>
  <c r="AX475" i="11"/>
  <c r="AW475" i="11"/>
  <c r="AV475" i="11"/>
  <c r="AU475" i="11"/>
  <c r="AT475" i="11"/>
  <c r="AS475" i="11"/>
  <c r="AR475" i="11"/>
  <c r="AQ475" i="11"/>
  <c r="AP475" i="11"/>
  <c r="AO475" i="11"/>
  <c r="N475" i="11"/>
  <c r="J475" i="11"/>
  <c r="F475" i="11"/>
  <c r="AY474" i="11"/>
  <c r="AX474" i="11"/>
  <c r="AW474" i="11"/>
  <c r="AV474" i="11"/>
  <c r="AU474" i="11"/>
  <c r="AT474" i="11"/>
  <c r="AS474" i="11"/>
  <c r="AR474" i="11"/>
  <c r="AQ474" i="11"/>
  <c r="AP474" i="11"/>
  <c r="AO474" i="11"/>
  <c r="N474" i="11"/>
  <c r="J474" i="11"/>
  <c r="F474" i="11"/>
  <c r="AY473" i="11"/>
  <c r="AX473" i="11"/>
  <c r="AW473" i="11"/>
  <c r="AV473" i="11"/>
  <c r="AU473" i="11"/>
  <c r="AT473" i="11"/>
  <c r="AS473" i="11"/>
  <c r="AR473" i="11"/>
  <c r="AQ473" i="11"/>
  <c r="AP473" i="11"/>
  <c r="AO473" i="11"/>
  <c r="AA473" i="11"/>
  <c r="W473" i="11"/>
  <c r="S473" i="11"/>
  <c r="AY472" i="11"/>
  <c r="AX472" i="11"/>
  <c r="AW472" i="11"/>
  <c r="AV472" i="11"/>
  <c r="AU472" i="11"/>
  <c r="AT472" i="11"/>
  <c r="AS472" i="11"/>
  <c r="AR472" i="11"/>
  <c r="AQ472" i="11"/>
  <c r="AP472" i="11"/>
  <c r="AO472" i="11"/>
  <c r="N472" i="11"/>
  <c r="F472" i="11"/>
  <c r="AY471" i="11"/>
  <c r="AX471" i="11"/>
  <c r="AW471" i="11"/>
  <c r="AV471" i="11"/>
  <c r="AU471" i="11"/>
  <c r="AT471" i="11"/>
  <c r="AS471" i="11"/>
  <c r="AR471" i="11"/>
  <c r="AQ471" i="11"/>
  <c r="AP471" i="11"/>
  <c r="AO471" i="11"/>
  <c r="N471" i="11"/>
  <c r="J471" i="11"/>
  <c r="F471" i="11"/>
  <c r="AY470" i="11"/>
  <c r="AX470" i="11"/>
  <c r="AW470" i="11"/>
  <c r="AV470" i="11"/>
  <c r="AU470" i="11"/>
  <c r="AT470" i="11"/>
  <c r="AS470" i="11"/>
  <c r="AR470" i="11"/>
  <c r="AQ470" i="11"/>
  <c r="AP470" i="11"/>
  <c r="AO470" i="11"/>
  <c r="N470" i="11"/>
  <c r="J470" i="11"/>
  <c r="F470" i="11"/>
  <c r="AY469" i="11"/>
  <c r="AX469" i="11"/>
  <c r="AW469" i="11"/>
  <c r="AV469" i="11"/>
  <c r="AU469" i="11"/>
  <c r="AT469" i="11"/>
  <c r="AS469" i="11"/>
  <c r="AR469" i="11"/>
  <c r="AQ469" i="11"/>
  <c r="AP469" i="11"/>
  <c r="AO469" i="11"/>
  <c r="AA469" i="11"/>
  <c r="W469" i="11"/>
  <c r="S469" i="11"/>
  <c r="AY468" i="11"/>
  <c r="AX468" i="11"/>
  <c r="AW468" i="11"/>
  <c r="AV468" i="11"/>
  <c r="AU468" i="11"/>
  <c r="AT468" i="11"/>
  <c r="AS468" i="11"/>
  <c r="AR468" i="11"/>
  <c r="AQ468" i="11"/>
  <c r="AP468" i="11"/>
  <c r="AO468" i="11"/>
  <c r="N468" i="11"/>
  <c r="J468" i="11"/>
  <c r="AY467" i="11"/>
  <c r="AX467" i="11"/>
  <c r="AW467" i="11"/>
  <c r="AV467" i="11"/>
  <c r="AU467" i="11"/>
  <c r="AT467" i="11"/>
  <c r="AS467" i="11"/>
  <c r="AR467" i="11"/>
  <c r="AQ467" i="11"/>
  <c r="AP467" i="11"/>
  <c r="AO467" i="11"/>
  <c r="N467" i="11"/>
  <c r="J467" i="11"/>
  <c r="F467" i="11"/>
  <c r="AY466" i="11"/>
  <c r="AX466" i="11"/>
  <c r="AW466" i="11"/>
  <c r="AV466" i="11"/>
  <c r="AU466" i="11"/>
  <c r="AT466" i="11"/>
  <c r="AS466" i="11"/>
  <c r="AR466" i="11"/>
  <c r="AQ466" i="11"/>
  <c r="AP466" i="11"/>
  <c r="AO466" i="11"/>
  <c r="N466" i="11"/>
  <c r="J466" i="11"/>
  <c r="F466" i="11"/>
  <c r="AY465" i="11"/>
  <c r="AX465" i="11"/>
  <c r="AW465" i="11"/>
  <c r="AV465" i="11"/>
  <c r="AU465" i="11"/>
  <c r="AT465" i="11"/>
  <c r="AS465" i="11"/>
  <c r="AR465" i="11"/>
  <c r="AQ465" i="11"/>
  <c r="AP465" i="11"/>
  <c r="AO465" i="11"/>
  <c r="AA465" i="11"/>
  <c r="W465" i="11"/>
  <c r="S465" i="11"/>
  <c r="AY464" i="11"/>
  <c r="AX464" i="11"/>
  <c r="AW464" i="11"/>
  <c r="AV464" i="11"/>
  <c r="AU464" i="11"/>
  <c r="AT464" i="11"/>
  <c r="AS464" i="11"/>
  <c r="AR464" i="11"/>
  <c r="AQ464" i="11"/>
  <c r="AP464" i="11"/>
  <c r="AO464" i="11"/>
  <c r="N464" i="11"/>
  <c r="J464" i="11"/>
  <c r="F464" i="11"/>
  <c r="AY463" i="11"/>
  <c r="AX463" i="11"/>
  <c r="AW463" i="11"/>
  <c r="AV463" i="11"/>
  <c r="AU463" i="11"/>
  <c r="AT463" i="11"/>
  <c r="AS463" i="11"/>
  <c r="AR463" i="11"/>
  <c r="AQ463" i="11"/>
  <c r="AP463" i="11"/>
  <c r="AO463" i="11"/>
  <c r="N463" i="11"/>
  <c r="J463" i="11"/>
  <c r="F463" i="11"/>
  <c r="AY462" i="11"/>
  <c r="AX462" i="11"/>
  <c r="AW462" i="11"/>
  <c r="AV462" i="11"/>
  <c r="AU462" i="11"/>
  <c r="AT462" i="11"/>
  <c r="AS462" i="11"/>
  <c r="AR462" i="11"/>
  <c r="AQ462" i="11"/>
  <c r="AP462" i="11"/>
  <c r="AO462" i="11"/>
  <c r="N462" i="11"/>
  <c r="J462" i="11"/>
  <c r="F462" i="11"/>
  <c r="AY461" i="11"/>
  <c r="AX461" i="11"/>
  <c r="AW461" i="11"/>
  <c r="AV461" i="11"/>
  <c r="AU461" i="11"/>
  <c r="AT461" i="11"/>
  <c r="AS461" i="11"/>
  <c r="AR461" i="11"/>
  <c r="AQ461" i="11"/>
  <c r="AP461" i="11"/>
  <c r="AO461" i="11"/>
  <c r="AA461" i="11"/>
  <c r="W461" i="11"/>
  <c r="S461" i="11"/>
  <c r="AY460" i="11"/>
  <c r="AX460" i="11"/>
  <c r="AW460" i="11"/>
  <c r="AV460" i="11"/>
  <c r="AU460" i="11"/>
  <c r="AT460" i="11"/>
  <c r="AS460" i="11"/>
  <c r="AR460" i="11"/>
  <c r="AQ460" i="11"/>
  <c r="AP460" i="11"/>
  <c r="AO460" i="11"/>
  <c r="N460" i="11"/>
  <c r="J460" i="11"/>
  <c r="F460" i="11"/>
  <c r="AY459" i="11"/>
  <c r="AX459" i="11"/>
  <c r="AW459" i="11"/>
  <c r="AV459" i="11"/>
  <c r="AU459" i="11"/>
  <c r="AT459" i="11"/>
  <c r="AS459" i="11"/>
  <c r="AR459" i="11"/>
  <c r="AQ459" i="11"/>
  <c r="AP459" i="11"/>
  <c r="AO459" i="11"/>
  <c r="N459" i="11"/>
  <c r="J459" i="11"/>
  <c r="F459" i="11"/>
  <c r="AY458" i="11"/>
  <c r="AX458" i="11"/>
  <c r="AW458" i="11"/>
  <c r="AV458" i="11"/>
  <c r="AU458" i="11"/>
  <c r="AT458" i="11"/>
  <c r="AS458" i="11"/>
  <c r="AR458" i="11"/>
  <c r="AQ458" i="11"/>
  <c r="AP458" i="11"/>
  <c r="N458" i="11"/>
  <c r="J458" i="11"/>
  <c r="F458" i="11"/>
  <c r="AY457" i="11"/>
  <c r="AX457" i="11"/>
  <c r="AW457" i="11"/>
  <c r="AV457" i="11"/>
  <c r="AU457" i="11"/>
  <c r="AT457" i="11"/>
  <c r="AS457" i="11"/>
  <c r="AR457" i="11"/>
  <c r="AQ457" i="11"/>
  <c r="AP457" i="11"/>
  <c r="AA457" i="11"/>
  <c r="W457" i="11"/>
  <c r="S457" i="11"/>
  <c r="AY456" i="11"/>
  <c r="AX456" i="11"/>
  <c r="AW456" i="11"/>
  <c r="AV456" i="11"/>
  <c r="AU456" i="11"/>
  <c r="AT456" i="11"/>
  <c r="AS456" i="11"/>
  <c r="AR456" i="11"/>
  <c r="AQ456" i="11"/>
  <c r="AP456" i="11"/>
  <c r="N456" i="11"/>
  <c r="J456" i="11"/>
  <c r="F456" i="11"/>
  <c r="AY455" i="11"/>
  <c r="AX455" i="11"/>
  <c r="AW455" i="11"/>
  <c r="AV455" i="11"/>
  <c r="AU455" i="11"/>
  <c r="AT455" i="11"/>
  <c r="AS455" i="11"/>
  <c r="AR455" i="11"/>
  <c r="AQ455" i="11"/>
  <c r="AP455" i="11"/>
  <c r="AO455" i="11"/>
  <c r="N455" i="11"/>
  <c r="J455" i="11"/>
  <c r="F455" i="11"/>
  <c r="AY454" i="11"/>
  <c r="AX454" i="11"/>
  <c r="AW454" i="11"/>
  <c r="AV454" i="11"/>
  <c r="AU454" i="11"/>
  <c r="AT454" i="11"/>
  <c r="AS454" i="11"/>
  <c r="AR454" i="11"/>
  <c r="AQ454" i="11"/>
  <c r="AP454" i="11"/>
  <c r="AO454" i="11"/>
  <c r="N454" i="11"/>
  <c r="J454" i="11"/>
  <c r="F454" i="11"/>
  <c r="AY453" i="11"/>
  <c r="AX453" i="11"/>
  <c r="AW453" i="11"/>
  <c r="AV453" i="11"/>
  <c r="AU453" i="11"/>
  <c r="AT453" i="11"/>
  <c r="AS453" i="11"/>
  <c r="AR453" i="11"/>
  <c r="AQ453" i="11"/>
  <c r="AP453" i="11"/>
  <c r="AO453" i="11"/>
  <c r="AA453" i="11"/>
  <c r="W453" i="11"/>
  <c r="S453" i="11"/>
  <c r="AY452" i="11"/>
  <c r="AX452" i="11"/>
  <c r="AW452" i="11"/>
  <c r="AV452" i="11"/>
  <c r="AU452" i="11"/>
  <c r="AT452" i="11"/>
  <c r="AS452" i="11"/>
  <c r="AR452" i="11"/>
  <c r="AQ452" i="11"/>
  <c r="AP452" i="11"/>
  <c r="AO452" i="11"/>
  <c r="N452" i="11"/>
  <c r="J452" i="11"/>
  <c r="F452" i="11"/>
  <c r="AY451" i="11"/>
  <c r="AX451" i="11"/>
  <c r="AW451" i="11"/>
  <c r="AV451" i="11"/>
  <c r="AU451" i="11"/>
  <c r="AT451" i="11"/>
  <c r="AS451" i="11"/>
  <c r="AR451" i="11"/>
  <c r="AQ451" i="11"/>
  <c r="AP451" i="11"/>
  <c r="AO451" i="11"/>
  <c r="N451" i="11"/>
  <c r="J451" i="11"/>
  <c r="F451" i="11"/>
  <c r="AY450" i="11"/>
  <c r="AX450" i="11"/>
  <c r="AW450" i="11"/>
  <c r="AV450" i="11"/>
  <c r="AU450" i="11"/>
  <c r="AT450" i="11"/>
  <c r="AS450" i="11"/>
  <c r="AR450" i="11"/>
  <c r="AQ450" i="11"/>
  <c r="AP450" i="11"/>
  <c r="AO450" i="11"/>
  <c r="N450" i="11"/>
  <c r="J450" i="11"/>
  <c r="F450" i="11"/>
  <c r="AY449" i="11"/>
  <c r="AX449" i="11"/>
  <c r="AW449" i="11"/>
  <c r="AV449" i="11"/>
  <c r="AU449" i="11"/>
  <c r="AT449" i="11"/>
  <c r="AS449" i="11"/>
  <c r="AR449" i="11"/>
  <c r="AQ449" i="11"/>
  <c r="AP449" i="11"/>
  <c r="AO449" i="11"/>
  <c r="AA449" i="11"/>
  <c r="W449" i="11"/>
  <c r="S449" i="11"/>
  <c r="AY448" i="11"/>
  <c r="AX448" i="11"/>
  <c r="AW448" i="11"/>
  <c r="AV448" i="11"/>
  <c r="AU448" i="11"/>
  <c r="AT448" i="11"/>
  <c r="AS448" i="11"/>
  <c r="AR448" i="11"/>
  <c r="AQ448" i="11"/>
  <c r="AP448" i="11"/>
  <c r="AO448" i="11"/>
  <c r="N448" i="11"/>
  <c r="J448" i="11"/>
  <c r="F448" i="11"/>
  <c r="AY447" i="11"/>
  <c r="AX447" i="11"/>
  <c r="AW447" i="11"/>
  <c r="AV447" i="11"/>
  <c r="AU447" i="11"/>
  <c r="AT447" i="11"/>
  <c r="AS447" i="11"/>
  <c r="AR447" i="11"/>
  <c r="AQ447" i="11"/>
  <c r="AP447" i="11"/>
  <c r="AO447" i="11"/>
  <c r="N447" i="11"/>
  <c r="J447" i="11"/>
  <c r="F447" i="11"/>
  <c r="AY446" i="11"/>
  <c r="AX446" i="11"/>
  <c r="AW446" i="11"/>
  <c r="AV446" i="11"/>
  <c r="AU446" i="11"/>
  <c r="AT446" i="11"/>
  <c r="AS446" i="11"/>
  <c r="AR446" i="11"/>
  <c r="AQ446" i="11"/>
  <c r="AP446" i="11"/>
  <c r="AO446" i="11"/>
  <c r="N446" i="11"/>
  <c r="J446" i="11"/>
  <c r="F446" i="11"/>
  <c r="A446" i="11"/>
  <c r="A450" i="11" s="1"/>
  <c r="A454" i="11" s="1"/>
  <c r="A458" i="11" s="1"/>
  <c r="A462" i="11" s="1"/>
  <c r="A466" i="11" s="1"/>
  <c r="A470" i="11" s="1"/>
  <c r="A474" i="11" s="1"/>
  <c r="A478" i="11" s="1"/>
  <c r="A482" i="11" s="1"/>
  <c r="A486" i="11" s="1"/>
  <c r="A490" i="11" s="1"/>
  <c r="A494" i="11" s="1"/>
  <c r="AA442" i="11"/>
  <c r="W442" i="11"/>
  <c r="S442" i="11"/>
  <c r="N441" i="11"/>
  <c r="J441" i="11"/>
  <c r="F441" i="11"/>
  <c r="N440" i="11"/>
  <c r="J440" i="11"/>
  <c r="F440" i="11"/>
  <c r="N439" i="11"/>
  <c r="J439" i="11"/>
  <c r="F439" i="11"/>
  <c r="AA438" i="11"/>
  <c r="W438" i="11"/>
  <c r="S438" i="11"/>
  <c r="N437" i="11"/>
  <c r="J437" i="11"/>
  <c r="F437" i="11"/>
  <c r="N436" i="11"/>
  <c r="J436" i="11"/>
  <c r="F436" i="11"/>
  <c r="N435" i="11"/>
  <c r="J435" i="11"/>
  <c r="F435" i="11"/>
  <c r="AA434" i="11"/>
  <c r="W434" i="11"/>
  <c r="S434" i="11"/>
  <c r="N433" i="11"/>
  <c r="J433" i="11"/>
  <c r="F433" i="11"/>
  <c r="N432" i="11"/>
  <c r="J432" i="11"/>
  <c r="F432" i="11"/>
  <c r="N431" i="11"/>
  <c r="J431" i="11"/>
  <c r="F431" i="11"/>
  <c r="AY430" i="11"/>
  <c r="AA430" i="11"/>
  <c r="W430" i="11"/>
  <c r="S430" i="11"/>
  <c r="AY429" i="11"/>
  <c r="N429" i="11"/>
  <c r="J429" i="11"/>
  <c r="F429" i="11"/>
  <c r="AY428" i="11"/>
  <c r="AQ428" i="11"/>
  <c r="N428" i="11"/>
  <c r="J428" i="11"/>
  <c r="F428" i="11"/>
  <c r="AY427" i="11"/>
  <c r="AQ427" i="11"/>
  <c r="N427" i="11"/>
  <c r="J427" i="11"/>
  <c r="F427" i="11"/>
  <c r="AY426" i="11"/>
  <c r="AX426" i="11"/>
  <c r="AW426" i="11"/>
  <c r="AV426" i="11"/>
  <c r="AU426" i="11"/>
  <c r="AT426" i="11"/>
  <c r="AS426" i="11"/>
  <c r="AR426" i="11"/>
  <c r="AQ426" i="11"/>
  <c r="AP426" i="11"/>
  <c r="AO426" i="11"/>
  <c r="AA426" i="11"/>
  <c r="W426" i="11"/>
  <c r="S426" i="11"/>
  <c r="AY425" i="11"/>
  <c r="AX425" i="11"/>
  <c r="AW425" i="11"/>
  <c r="AV425" i="11"/>
  <c r="AU425" i="11"/>
  <c r="AT425" i="11"/>
  <c r="AS425" i="11"/>
  <c r="AR425" i="11"/>
  <c r="AQ425" i="11"/>
  <c r="AP425" i="11"/>
  <c r="AO425" i="11"/>
  <c r="N425" i="11"/>
  <c r="J425" i="11"/>
  <c r="F425" i="11"/>
  <c r="AY424" i="11"/>
  <c r="AX424" i="11"/>
  <c r="AW424" i="11"/>
  <c r="AV424" i="11"/>
  <c r="AU424" i="11"/>
  <c r="AT424" i="11"/>
  <c r="AS424" i="11"/>
  <c r="AR424" i="11"/>
  <c r="AQ424" i="11"/>
  <c r="AP424" i="11"/>
  <c r="AO424" i="11"/>
  <c r="N424" i="11"/>
  <c r="J424" i="11"/>
  <c r="F424" i="11"/>
  <c r="AY423" i="11"/>
  <c r="AX423" i="11"/>
  <c r="AW423" i="11"/>
  <c r="AV423" i="11"/>
  <c r="AU423" i="11"/>
  <c r="AT423" i="11"/>
  <c r="AS423" i="11"/>
  <c r="AR423" i="11"/>
  <c r="AQ423" i="11"/>
  <c r="AP423" i="11"/>
  <c r="AO423" i="11"/>
  <c r="N423" i="11"/>
  <c r="J423" i="11"/>
  <c r="F423" i="11"/>
  <c r="AY422" i="11"/>
  <c r="AX422" i="11"/>
  <c r="AW422" i="11"/>
  <c r="AV422" i="11"/>
  <c r="AU422" i="11"/>
  <c r="AT422" i="11"/>
  <c r="AS422" i="11"/>
  <c r="AR422" i="11"/>
  <c r="AQ422" i="11"/>
  <c r="AP422" i="11"/>
  <c r="AO422" i="11"/>
  <c r="AA422" i="11"/>
  <c r="W422" i="11"/>
  <c r="S422" i="11"/>
  <c r="AY421" i="11"/>
  <c r="AX421" i="11"/>
  <c r="AW421" i="11"/>
  <c r="AV421" i="11"/>
  <c r="AU421" i="11"/>
  <c r="AT421" i="11"/>
  <c r="AS421" i="11"/>
  <c r="AR421" i="11"/>
  <c r="AQ421" i="11"/>
  <c r="AP421" i="11"/>
  <c r="AO421" i="11"/>
  <c r="N421" i="11"/>
  <c r="J421" i="11"/>
  <c r="F421" i="11"/>
  <c r="AY420" i="11"/>
  <c r="AX420" i="11"/>
  <c r="AW420" i="11"/>
  <c r="AV420" i="11"/>
  <c r="AU420" i="11"/>
  <c r="AT420" i="11"/>
  <c r="AS420" i="11"/>
  <c r="AR420" i="11"/>
  <c r="AQ420" i="11"/>
  <c r="AP420" i="11"/>
  <c r="AO420" i="11"/>
  <c r="N420" i="11"/>
  <c r="J420" i="11"/>
  <c r="F420" i="11"/>
  <c r="AY419" i="11"/>
  <c r="AX419" i="11"/>
  <c r="AW419" i="11"/>
  <c r="AV419" i="11"/>
  <c r="AU419" i="11"/>
  <c r="AT419" i="11"/>
  <c r="AS419" i="11"/>
  <c r="AR419" i="11"/>
  <c r="AQ419" i="11"/>
  <c r="AP419" i="11"/>
  <c r="AO419" i="11"/>
  <c r="N419" i="11"/>
  <c r="J419" i="11"/>
  <c r="F419" i="11"/>
  <c r="AY418" i="11"/>
  <c r="AX418" i="11"/>
  <c r="AW418" i="11"/>
  <c r="AV418" i="11"/>
  <c r="AU418" i="11"/>
  <c r="AT418" i="11"/>
  <c r="AS418" i="11"/>
  <c r="AR418" i="11"/>
  <c r="AQ418" i="11"/>
  <c r="AP418" i="11"/>
  <c r="AO418" i="11"/>
  <c r="AA418" i="11"/>
  <c r="W418" i="11"/>
  <c r="S418" i="11"/>
  <c r="AY417" i="11"/>
  <c r="AX417" i="11"/>
  <c r="AW417" i="11"/>
  <c r="AV417" i="11"/>
  <c r="AU417" i="11"/>
  <c r="AT417" i="11"/>
  <c r="AS417" i="11"/>
  <c r="AR417" i="11"/>
  <c r="AQ417" i="11"/>
  <c r="AP417" i="11"/>
  <c r="AO417" i="11"/>
  <c r="N417" i="11"/>
  <c r="J417" i="11"/>
  <c r="F417" i="11"/>
  <c r="AY416" i="11"/>
  <c r="AX416" i="11"/>
  <c r="AW416" i="11"/>
  <c r="AV416" i="11"/>
  <c r="AU416" i="11"/>
  <c r="AT416" i="11"/>
  <c r="AS416" i="11"/>
  <c r="AR416" i="11"/>
  <c r="AQ416" i="11"/>
  <c r="AP416" i="11"/>
  <c r="AO416" i="11"/>
  <c r="N416" i="11"/>
  <c r="J416" i="11"/>
  <c r="F416" i="11"/>
  <c r="AY415" i="11"/>
  <c r="AX415" i="11"/>
  <c r="AW415" i="11"/>
  <c r="AV415" i="11"/>
  <c r="AU415" i="11"/>
  <c r="AT415" i="11"/>
  <c r="AS415" i="11"/>
  <c r="AR415" i="11"/>
  <c r="AQ415" i="11"/>
  <c r="AP415" i="11"/>
  <c r="AO415" i="11"/>
  <c r="N415" i="11"/>
  <c r="J415" i="11"/>
  <c r="F415" i="11"/>
  <c r="AY414" i="11"/>
  <c r="AX414" i="11"/>
  <c r="AW414" i="11"/>
  <c r="AV414" i="11"/>
  <c r="AU414" i="11"/>
  <c r="AT414" i="11"/>
  <c r="AS414" i="11"/>
  <c r="AR414" i="11"/>
  <c r="AQ414" i="11"/>
  <c r="AP414" i="11"/>
  <c r="AO414" i="11"/>
  <c r="AA414" i="11"/>
  <c r="W414" i="11"/>
  <c r="S414" i="11"/>
  <c r="AY413" i="11"/>
  <c r="AX413" i="11"/>
  <c r="AW413" i="11"/>
  <c r="AV413" i="11"/>
  <c r="AU413" i="11"/>
  <c r="AT413" i="11"/>
  <c r="AS413" i="11"/>
  <c r="AR413" i="11"/>
  <c r="AQ413" i="11"/>
  <c r="AP413" i="11"/>
  <c r="AO413" i="11"/>
  <c r="N413" i="11"/>
  <c r="J413" i="11"/>
  <c r="F413" i="11"/>
  <c r="AY412" i="11"/>
  <c r="AX412" i="11"/>
  <c r="AW412" i="11"/>
  <c r="AV412" i="11"/>
  <c r="AU412" i="11"/>
  <c r="AT412" i="11"/>
  <c r="AS412" i="11"/>
  <c r="AR412" i="11"/>
  <c r="AQ412" i="11"/>
  <c r="AP412" i="11"/>
  <c r="AO412" i="11"/>
  <c r="N412" i="11"/>
  <c r="J412" i="11"/>
  <c r="F412" i="11"/>
  <c r="AY411" i="11"/>
  <c r="AX411" i="11"/>
  <c r="AW411" i="11"/>
  <c r="AV411" i="11"/>
  <c r="AU411" i="11"/>
  <c r="AT411" i="11"/>
  <c r="AS411" i="11"/>
  <c r="AR411" i="11"/>
  <c r="AQ411" i="11"/>
  <c r="AP411" i="11"/>
  <c r="AO411" i="11"/>
  <c r="N411" i="11"/>
  <c r="J411" i="11"/>
  <c r="F411" i="11"/>
  <c r="AY410" i="11"/>
  <c r="AX410" i="11"/>
  <c r="AW410" i="11"/>
  <c r="AV410" i="11"/>
  <c r="AU410" i="11"/>
  <c r="AT410" i="11"/>
  <c r="AS410" i="11"/>
  <c r="AR410" i="11"/>
  <c r="AQ410" i="11"/>
  <c r="AP410" i="11"/>
  <c r="AO410" i="11"/>
  <c r="AA410" i="11"/>
  <c r="W410" i="11"/>
  <c r="S410" i="11"/>
  <c r="AY409" i="11"/>
  <c r="AX409" i="11"/>
  <c r="AW409" i="11"/>
  <c r="AV409" i="11"/>
  <c r="AU409" i="11"/>
  <c r="AT409" i="11"/>
  <c r="AS409" i="11"/>
  <c r="AR409" i="11"/>
  <c r="AQ409" i="11"/>
  <c r="AP409" i="11"/>
  <c r="AO409" i="11"/>
  <c r="N409" i="11"/>
  <c r="J409" i="11"/>
  <c r="F409" i="11"/>
  <c r="AY408" i="11"/>
  <c r="AX408" i="11"/>
  <c r="AW408" i="11"/>
  <c r="AV408" i="11"/>
  <c r="AU408" i="11"/>
  <c r="AT408" i="11"/>
  <c r="AS408" i="11"/>
  <c r="AR408" i="11"/>
  <c r="AQ408" i="11"/>
  <c r="AP408" i="11"/>
  <c r="AO408" i="11"/>
  <c r="N408" i="11"/>
  <c r="J408" i="11"/>
  <c r="F408" i="11"/>
  <c r="AY407" i="11"/>
  <c r="AX407" i="11"/>
  <c r="AW407" i="11"/>
  <c r="AV407" i="11"/>
  <c r="AU407" i="11"/>
  <c r="AT407" i="11"/>
  <c r="AS407" i="11"/>
  <c r="AR407" i="11"/>
  <c r="AQ407" i="11"/>
  <c r="AP407" i="11"/>
  <c r="AO407" i="11"/>
  <c r="N407" i="11"/>
  <c r="J407" i="11"/>
  <c r="F407" i="11"/>
  <c r="AY406" i="11"/>
  <c r="AX406" i="11"/>
  <c r="AW406" i="11"/>
  <c r="AV406" i="11"/>
  <c r="AU406" i="11"/>
  <c r="AT406" i="11"/>
  <c r="AS406" i="11"/>
  <c r="AR406" i="11"/>
  <c r="AQ406" i="11"/>
  <c r="AP406" i="11"/>
  <c r="AO406" i="11"/>
  <c r="AA406" i="11"/>
  <c r="W406" i="11"/>
  <c r="S406" i="11"/>
  <c r="AY405" i="11"/>
  <c r="AX405" i="11"/>
  <c r="AW405" i="11"/>
  <c r="AV405" i="11"/>
  <c r="AU405" i="11"/>
  <c r="AT405" i="11"/>
  <c r="AS405" i="11"/>
  <c r="AR405" i="11"/>
  <c r="AQ405" i="11"/>
  <c r="AP405" i="11"/>
  <c r="AO405" i="11"/>
  <c r="N405" i="11"/>
  <c r="J405" i="11"/>
  <c r="F405" i="11"/>
  <c r="AY404" i="11"/>
  <c r="AX404" i="11"/>
  <c r="AW404" i="11"/>
  <c r="AV404" i="11"/>
  <c r="AU404" i="11"/>
  <c r="AT404" i="11"/>
  <c r="AS404" i="11"/>
  <c r="AR404" i="11"/>
  <c r="AQ404" i="11"/>
  <c r="AP404" i="11"/>
  <c r="AO404" i="11"/>
  <c r="N404" i="11"/>
  <c r="J404" i="11"/>
  <c r="F404" i="11"/>
  <c r="AY403" i="11"/>
  <c r="AX403" i="11"/>
  <c r="AW403" i="11"/>
  <c r="AV403" i="11"/>
  <c r="AU403" i="11"/>
  <c r="AT403" i="11"/>
  <c r="AS403" i="11"/>
  <c r="AR403" i="11"/>
  <c r="AQ403" i="11"/>
  <c r="AP403" i="11"/>
  <c r="N403" i="11"/>
  <c r="J403" i="11"/>
  <c r="F403" i="11"/>
  <c r="AY402" i="11"/>
  <c r="AX402" i="11"/>
  <c r="AW402" i="11"/>
  <c r="AV402" i="11"/>
  <c r="AU402" i="11"/>
  <c r="AT402" i="11"/>
  <c r="AS402" i="11"/>
  <c r="AR402" i="11"/>
  <c r="AQ402" i="11"/>
  <c r="AP402" i="11"/>
  <c r="AA402" i="11"/>
  <c r="W402" i="11"/>
  <c r="S402" i="11"/>
  <c r="AY401" i="11"/>
  <c r="AX401" i="11"/>
  <c r="AW401" i="11"/>
  <c r="AV401" i="11"/>
  <c r="AU401" i="11"/>
  <c r="AT401" i="11"/>
  <c r="AS401" i="11"/>
  <c r="AR401" i="11"/>
  <c r="AQ401" i="11"/>
  <c r="AP401" i="11"/>
  <c r="N401" i="11"/>
  <c r="J401" i="11"/>
  <c r="F401" i="11"/>
  <c r="AY400" i="11"/>
  <c r="AX400" i="11"/>
  <c r="AW400" i="11"/>
  <c r="AV400" i="11"/>
  <c r="AU400" i="11"/>
  <c r="AT400" i="11"/>
  <c r="AS400" i="11"/>
  <c r="AR400" i="11"/>
  <c r="AQ400" i="11"/>
  <c r="AP400" i="11"/>
  <c r="AO400" i="11"/>
  <c r="N400" i="11"/>
  <c r="J400" i="11"/>
  <c r="F400" i="11"/>
  <c r="AY399" i="11"/>
  <c r="AX399" i="11"/>
  <c r="AW399" i="11"/>
  <c r="AV399" i="11"/>
  <c r="AU399" i="11"/>
  <c r="AT399" i="11"/>
  <c r="AS399" i="11"/>
  <c r="AR399" i="11"/>
  <c r="AQ399" i="11"/>
  <c r="AP399" i="11"/>
  <c r="AO399" i="11"/>
  <c r="N399" i="11"/>
  <c r="J399" i="11"/>
  <c r="F399" i="11"/>
  <c r="AY398" i="11"/>
  <c r="AX398" i="11"/>
  <c r="AW398" i="11"/>
  <c r="AV398" i="11"/>
  <c r="AU398" i="11"/>
  <c r="AT398" i="11"/>
  <c r="AS398" i="11"/>
  <c r="AR398" i="11"/>
  <c r="AQ398" i="11"/>
  <c r="AP398" i="11"/>
  <c r="AO398" i="11"/>
  <c r="AA398" i="11"/>
  <c r="W398" i="11"/>
  <c r="S398" i="11"/>
  <c r="AY397" i="11"/>
  <c r="AX397" i="11"/>
  <c r="AW397" i="11"/>
  <c r="AV397" i="11"/>
  <c r="AU397" i="11"/>
  <c r="AT397" i="11"/>
  <c r="AS397" i="11"/>
  <c r="AR397" i="11"/>
  <c r="AQ397" i="11"/>
  <c r="AP397" i="11"/>
  <c r="AO397" i="11"/>
  <c r="N397" i="11"/>
  <c r="J397" i="11"/>
  <c r="F397" i="11"/>
  <c r="AY396" i="11"/>
  <c r="AX396" i="11"/>
  <c r="AW396" i="11"/>
  <c r="AV396" i="11"/>
  <c r="AU396" i="11"/>
  <c r="AT396" i="11"/>
  <c r="AS396" i="11"/>
  <c r="AR396" i="11"/>
  <c r="AQ396" i="11"/>
  <c r="AP396" i="11"/>
  <c r="AO396" i="11"/>
  <c r="N396" i="11"/>
  <c r="J396" i="11"/>
  <c r="F396" i="11"/>
  <c r="AY395" i="11"/>
  <c r="AX395" i="11"/>
  <c r="AW395" i="11"/>
  <c r="AV395" i="11"/>
  <c r="AU395" i="11"/>
  <c r="AT395" i="11"/>
  <c r="AS395" i="11"/>
  <c r="AR395" i="11"/>
  <c r="AQ395" i="11"/>
  <c r="AP395" i="11"/>
  <c r="AO395" i="11"/>
  <c r="N395" i="11"/>
  <c r="J395" i="11"/>
  <c r="F395" i="11"/>
  <c r="AY394" i="11"/>
  <c r="AX394" i="11"/>
  <c r="AW394" i="11"/>
  <c r="AV394" i="11"/>
  <c r="AU394" i="11"/>
  <c r="AT394" i="11"/>
  <c r="AS394" i="11"/>
  <c r="AR394" i="11"/>
  <c r="AQ394" i="11"/>
  <c r="AP394" i="11"/>
  <c r="AO394" i="11"/>
  <c r="AA394" i="11"/>
  <c r="W394" i="11"/>
  <c r="S394" i="11"/>
  <c r="AY393" i="11"/>
  <c r="AX393" i="11"/>
  <c r="AW393" i="11"/>
  <c r="AV393" i="11"/>
  <c r="AU393" i="11"/>
  <c r="AT393" i="11"/>
  <c r="AS393" i="11"/>
  <c r="AR393" i="11"/>
  <c r="AQ393" i="11"/>
  <c r="AP393" i="11"/>
  <c r="AO393" i="11"/>
  <c r="N393" i="11"/>
  <c r="J393" i="11"/>
  <c r="F393" i="11"/>
  <c r="AY392" i="11"/>
  <c r="AX392" i="11"/>
  <c r="AW392" i="11"/>
  <c r="AV392" i="11"/>
  <c r="AU392" i="11"/>
  <c r="AT392" i="11"/>
  <c r="AS392" i="11"/>
  <c r="AR392" i="11"/>
  <c r="AQ392" i="11"/>
  <c r="AP392" i="11"/>
  <c r="AO392" i="11"/>
  <c r="N392" i="11"/>
  <c r="J392" i="11"/>
  <c r="F392" i="11"/>
  <c r="AY391" i="11"/>
  <c r="AX391" i="11"/>
  <c r="AW391" i="11"/>
  <c r="AV391" i="11"/>
  <c r="AU391" i="11"/>
  <c r="AT391" i="11"/>
  <c r="AS391" i="11"/>
  <c r="AR391" i="11"/>
  <c r="AQ391" i="11"/>
  <c r="AP391" i="11"/>
  <c r="AO391" i="11"/>
  <c r="N391" i="11"/>
  <c r="J391" i="11"/>
  <c r="F391" i="11"/>
  <c r="A391" i="11"/>
  <c r="A395" i="11" s="1"/>
  <c r="A399" i="11" s="1"/>
  <c r="A403" i="11" s="1"/>
  <c r="A407" i="11" s="1"/>
  <c r="A411" i="11" s="1"/>
  <c r="A415" i="11" s="1"/>
  <c r="A419" i="11" s="1"/>
  <c r="A423" i="11" s="1"/>
  <c r="A427" i="11" s="1"/>
  <c r="A431" i="11" s="1"/>
  <c r="A435" i="11" s="1"/>
  <c r="A439" i="11" s="1"/>
  <c r="AA387" i="11"/>
  <c r="W387" i="11"/>
  <c r="S387" i="11"/>
  <c r="N386" i="11"/>
  <c r="J386" i="11"/>
  <c r="F386" i="11"/>
  <c r="N385" i="11"/>
  <c r="J385" i="11"/>
  <c r="F385" i="11"/>
  <c r="N384" i="11"/>
  <c r="J384" i="11"/>
  <c r="F384" i="11"/>
  <c r="AA383" i="11"/>
  <c r="W383" i="11"/>
  <c r="S383" i="11"/>
  <c r="N382" i="11"/>
  <c r="J382" i="11"/>
  <c r="F382" i="11"/>
  <c r="N381" i="11"/>
  <c r="J381" i="11"/>
  <c r="F381" i="11"/>
  <c r="N380" i="11"/>
  <c r="J380" i="11"/>
  <c r="F380" i="11"/>
  <c r="AA379" i="11"/>
  <c r="W379" i="11"/>
  <c r="S379" i="11"/>
  <c r="N378" i="11"/>
  <c r="J378" i="11"/>
  <c r="F378" i="11"/>
  <c r="N377" i="11"/>
  <c r="J377" i="11"/>
  <c r="F377" i="11"/>
  <c r="N376" i="11"/>
  <c r="J376" i="11"/>
  <c r="F376" i="11"/>
  <c r="AY375" i="11"/>
  <c r="AA375" i="11"/>
  <c r="W375" i="11"/>
  <c r="S375" i="11"/>
  <c r="AY374" i="11"/>
  <c r="N374" i="11"/>
  <c r="J374" i="11"/>
  <c r="F374" i="11"/>
  <c r="AY373" i="11"/>
  <c r="AQ373" i="11"/>
  <c r="N373" i="11"/>
  <c r="J373" i="11"/>
  <c r="F373" i="11"/>
  <c r="AY372" i="11"/>
  <c r="AQ372" i="11"/>
  <c r="N372" i="11"/>
  <c r="J372" i="11"/>
  <c r="F372" i="11"/>
  <c r="AY371" i="11"/>
  <c r="AX371" i="11"/>
  <c r="AW371" i="11"/>
  <c r="AV371" i="11"/>
  <c r="AU371" i="11"/>
  <c r="AT371" i="11"/>
  <c r="AS371" i="11"/>
  <c r="AR371" i="11"/>
  <c r="AQ371" i="11"/>
  <c r="AP371" i="11"/>
  <c r="AO371" i="11"/>
  <c r="AA371" i="11"/>
  <c r="W371" i="11"/>
  <c r="S371" i="11"/>
  <c r="AY370" i="11"/>
  <c r="AX370" i="11"/>
  <c r="AW370" i="11"/>
  <c r="AV370" i="11"/>
  <c r="AU370" i="11"/>
  <c r="AT370" i="11"/>
  <c r="AS370" i="11"/>
  <c r="AR370" i="11"/>
  <c r="AQ370" i="11"/>
  <c r="AP370" i="11"/>
  <c r="AO370" i="11"/>
  <c r="N370" i="11"/>
  <c r="J370" i="11"/>
  <c r="F370" i="11"/>
  <c r="AY369" i="11"/>
  <c r="AX369" i="11"/>
  <c r="AW369" i="11"/>
  <c r="AV369" i="11"/>
  <c r="AU369" i="11"/>
  <c r="AT369" i="11"/>
  <c r="AS369" i="11"/>
  <c r="AR369" i="11"/>
  <c r="AQ369" i="11"/>
  <c r="AP369" i="11"/>
  <c r="AO369" i="11"/>
  <c r="N369" i="11"/>
  <c r="J369" i="11"/>
  <c r="F369" i="11"/>
  <c r="AY368" i="11"/>
  <c r="AX368" i="11"/>
  <c r="AW368" i="11"/>
  <c r="AV368" i="11"/>
  <c r="AU368" i="11"/>
  <c r="AT368" i="11"/>
  <c r="AS368" i="11"/>
  <c r="AR368" i="11"/>
  <c r="AQ368" i="11"/>
  <c r="AP368" i="11"/>
  <c r="AO368" i="11"/>
  <c r="N368" i="11"/>
  <c r="J368" i="11"/>
  <c r="F368" i="11"/>
  <c r="AY367" i="11"/>
  <c r="AX367" i="11"/>
  <c r="AW367" i="11"/>
  <c r="AV367" i="11"/>
  <c r="AU367" i="11"/>
  <c r="AT367" i="11"/>
  <c r="AS367" i="11"/>
  <c r="AR367" i="11"/>
  <c r="AQ367" i="11"/>
  <c r="AP367" i="11"/>
  <c r="AO367" i="11"/>
  <c r="AA367" i="11"/>
  <c r="W367" i="11"/>
  <c r="S367" i="11"/>
  <c r="AY366" i="11"/>
  <c r="AX366" i="11"/>
  <c r="AW366" i="11"/>
  <c r="AV366" i="11"/>
  <c r="AU366" i="11"/>
  <c r="AT366" i="11"/>
  <c r="AS366" i="11"/>
  <c r="AR366" i="11"/>
  <c r="AQ366" i="11"/>
  <c r="AP366" i="11"/>
  <c r="AO366" i="11"/>
  <c r="N366" i="11"/>
  <c r="J366" i="11"/>
  <c r="F366" i="11"/>
  <c r="AY365" i="11"/>
  <c r="AX365" i="11"/>
  <c r="AW365" i="11"/>
  <c r="AV365" i="11"/>
  <c r="AU365" i="11"/>
  <c r="AT365" i="11"/>
  <c r="AS365" i="11"/>
  <c r="AR365" i="11"/>
  <c r="AQ365" i="11"/>
  <c r="AP365" i="11"/>
  <c r="AO365" i="11"/>
  <c r="N365" i="11"/>
  <c r="J365" i="11"/>
  <c r="F365" i="11"/>
  <c r="AY364" i="11"/>
  <c r="AX364" i="11"/>
  <c r="AW364" i="11"/>
  <c r="AV364" i="11"/>
  <c r="AU364" i="11"/>
  <c r="AT364" i="11"/>
  <c r="AS364" i="11"/>
  <c r="AR364" i="11"/>
  <c r="AQ364" i="11"/>
  <c r="AP364" i="11"/>
  <c r="AO364" i="11"/>
  <c r="N364" i="11"/>
  <c r="J364" i="11"/>
  <c r="F364" i="11"/>
  <c r="AY363" i="11"/>
  <c r="AX363" i="11"/>
  <c r="AW363" i="11"/>
  <c r="AV363" i="11"/>
  <c r="AU363" i="11"/>
  <c r="AT363" i="11"/>
  <c r="AS363" i="11"/>
  <c r="AR363" i="11"/>
  <c r="AQ363" i="11"/>
  <c r="AP363" i="11"/>
  <c r="AO363" i="11"/>
  <c r="AA363" i="11"/>
  <c r="W363" i="11"/>
  <c r="S363" i="11"/>
  <c r="AY362" i="11"/>
  <c r="AX362" i="11"/>
  <c r="AW362" i="11"/>
  <c r="AV362" i="11"/>
  <c r="AU362" i="11"/>
  <c r="AT362" i="11"/>
  <c r="AS362" i="11"/>
  <c r="AR362" i="11"/>
  <c r="AQ362" i="11"/>
  <c r="AP362" i="11"/>
  <c r="AO362" i="11"/>
  <c r="N362" i="11"/>
  <c r="J362" i="11"/>
  <c r="F362" i="11"/>
  <c r="AY361" i="11"/>
  <c r="AX361" i="11"/>
  <c r="AW361" i="11"/>
  <c r="AV361" i="11"/>
  <c r="AU361" i="11"/>
  <c r="AT361" i="11"/>
  <c r="AS361" i="11"/>
  <c r="AR361" i="11"/>
  <c r="AQ361" i="11"/>
  <c r="AP361" i="11"/>
  <c r="AO361" i="11"/>
  <c r="N361" i="11"/>
  <c r="J361" i="11"/>
  <c r="F361" i="11"/>
  <c r="AY360" i="11"/>
  <c r="AX360" i="11"/>
  <c r="AW360" i="11"/>
  <c r="AV360" i="11"/>
  <c r="AU360" i="11"/>
  <c r="AT360" i="11"/>
  <c r="AS360" i="11"/>
  <c r="AR360" i="11"/>
  <c r="AQ360" i="11"/>
  <c r="AP360" i="11"/>
  <c r="AO360" i="11"/>
  <c r="N360" i="11"/>
  <c r="J360" i="11"/>
  <c r="F360" i="11"/>
  <c r="AY359" i="11"/>
  <c r="AX359" i="11"/>
  <c r="AW359" i="11"/>
  <c r="AV359" i="11"/>
  <c r="AU359" i="11"/>
  <c r="AT359" i="11"/>
  <c r="AS359" i="11"/>
  <c r="AR359" i="11"/>
  <c r="AQ359" i="11"/>
  <c r="AP359" i="11"/>
  <c r="AO359" i="11"/>
  <c r="AA359" i="11"/>
  <c r="W359" i="11"/>
  <c r="S359" i="11"/>
  <c r="AY358" i="11"/>
  <c r="AX358" i="11"/>
  <c r="AW358" i="11"/>
  <c r="AV358" i="11"/>
  <c r="AU358" i="11"/>
  <c r="AT358" i="11"/>
  <c r="AS358" i="11"/>
  <c r="AR358" i="11"/>
  <c r="AQ358" i="11"/>
  <c r="AP358" i="11"/>
  <c r="AO358" i="11"/>
  <c r="N358" i="11"/>
  <c r="J358" i="11"/>
  <c r="F358" i="11"/>
  <c r="AY357" i="11"/>
  <c r="AX357" i="11"/>
  <c r="AW357" i="11"/>
  <c r="AV357" i="11"/>
  <c r="AU357" i="11"/>
  <c r="AT357" i="11"/>
  <c r="AS357" i="11"/>
  <c r="AR357" i="11"/>
  <c r="AQ357" i="11"/>
  <c r="AP357" i="11"/>
  <c r="AO357" i="11"/>
  <c r="N357" i="11"/>
  <c r="J357" i="11"/>
  <c r="F357" i="11"/>
  <c r="AY356" i="11"/>
  <c r="AX356" i="11"/>
  <c r="AW356" i="11"/>
  <c r="AV356" i="11"/>
  <c r="AU356" i="11"/>
  <c r="AT356" i="11"/>
  <c r="AS356" i="11"/>
  <c r="AR356" i="11"/>
  <c r="AQ356" i="11"/>
  <c r="AP356" i="11"/>
  <c r="AO356" i="11"/>
  <c r="N356" i="11"/>
  <c r="J356" i="11"/>
  <c r="F356" i="11"/>
  <c r="AY355" i="11"/>
  <c r="AX355" i="11"/>
  <c r="AW355" i="11"/>
  <c r="AV355" i="11"/>
  <c r="AU355" i="11"/>
  <c r="AT355" i="11"/>
  <c r="AS355" i="11"/>
  <c r="AR355" i="11"/>
  <c r="AQ355" i="11"/>
  <c r="AP355" i="11"/>
  <c r="AO355" i="11"/>
  <c r="AA355" i="11"/>
  <c r="W355" i="11"/>
  <c r="S355" i="11"/>
  <c r="AY354" i="11"/>
  <c r="AX354" i="11"/>
  <c r="AW354" i="11"/>
  <c r="AV354" i="11"/>
  <c r="AU354" i="11"/>
  <c r="AT354" i="11"/>
  <c r="AS354" i="11"/>
  <c r="AR354" i="11"/>
  <c r="AQ354" i="11"/>
  <c r="AP354" i="11"/>
  <c r="AO354" i="11"/>
  <c r="N354" i="11"/>
  <c r="J354" i="11"/>
  <c r="F354" i="11"/>
  <c r="AY353" i="11"/>
  <c r="AX353" i="11"/>
  <c r="AW353" i="11"/>
  <c r="AV353" i="11"/>
  <c r="AU353" i="11"/>
  <c r="AT353" i="11"/>
  <c r="AS353" i="11"/>
  <c r="AR353" i="11"/>
  <c r="AQ353" i="11"/>
  <c r="AP353" i="11"/>
  <c r="AO353" i="11"/>
  <c r="N353" i="11"/>
  <c r="J353" i="11"/>
  <c r="F353" i="11"/>
  <c r="AY352" i="11"/>
  <c r="AX352" i="11"/>
  <c r="AW352" i="11"/>
  <c r="AV352" i="11"/>
  <c r="AU352" i="11"/>
  <c r="AT352" i="11"/>
  <c r="AS352" i="11"/>
  <c r="AR352" i="11"/>
  <c r="AQ352" i="11"/>
  <c r="AP352" i="11"/>
  <c r="AO352" i="11"/>
  <c r="N352" i="11"/>
  <c r="J352" i="11"/>
  <c r="F352" i="11"/>
  <c r="AY351" i="11"/>
  <c r="AX351" i="11"/>
  <c r="AW351" i="11"/>
  <c r="AV351" i="11"/>
  <c r="AU351" i="11"/>
  <c r="AT351" i="11"/>
  <c r="AS351" i="11"/>
  <c r="AR351" i="11"/>
  <c r="AQ351" i="11"/>
  <c r="AP351" i="11"/>
  <c r="AO351" i="11"/>
  <c r="AA351" i="11"/>
  <c r="W351" i="11"/>
  <c r="S351" i="11"/>
  <c r="AY350" i="11"/>
  <c r="AX350" i="11"/>
  <c r="AW350" i="11"/>
  <c r="AV350" i="11"/>
  <c r="AU350" i="11"/>
  <c r="AT350" i="11"/>
  <c r="AS350" i="11"/>
  <c r="AR350" i="11"/>
  <c r="AQ350" i="11"/>
  <c r="AP350" i="11"/>
  <c r="AO350" i="11"/>
  <c r="N350" i="11"/>
  <c r="J350" i="11"/>
  <c r="F350" i="11"/>
  <c r="AY349" i="11"/>
  <c r="AX349" i="11"/>
  <c r="AW349" i="11"/>
  <c r="AV349" i="11"/>
  <c r="AU349" i="11"/>
  <c r="AT349" i="11"/>
  <c r="AS349" i="11"/>
  <c r="AR349" i="11"/>
  <c r="AQ349" i="11"/>
  <c r="AP349" i="11"/>
  <c r="AO349" i="11"/>
  <c r="N349" i="11"/>
  <c r="J349" i="11"/>
  <c r="F349" i="11"/>
  <c r="AY348" i="11"/>
  <c r="AX348" i="11"/>
  <c r="AW348" i="11"/>
  <c r="AV348" i="11"/>
  <c r="AU348" i="11"/>
  <c r="AT348" i="11"/>
  <c r="AS348" i="11"/>
  <c r="AR348" i="11"/>
  <c r="AQ348" i="11"/>
  <c r="AP348" i="11"/>
  <c r="N348" i="11"/>
  <c r="J348" i="11"/>
  <c r="F348" i="11"/>
  <c r="AY347" i="11"/>
  <c r="AX347" i="11"/>
  <c r="AW347" i="11"/>
  <c r="AV347" i="11"/>
  <c r="AU347" i="11"/>
  <c r="AT347" i="11"/>
  <c r="AS347" i="11"/>
  <c r="AR347" i="11"/>
  <c r="AQ347" i="11"/>
  <c r="AP347" i="11"/>
  <c r="AA347" i="11"/>
  <c r="W347" i="11"/>
  <c r="S347" i="11"/>
  <c r="AY346" i="11"/>
  <c r="AX346" i="11"/>
  <c r="AW346" i="11"/>
  <c r="AV346" i="11"/>
  <c r="AU346" i="11"/>
  <c r="AT346" i="11"/>
  <c r="AS346" i="11"/>
  <c r="AR346" i="11"/>
  <c r="AQ346" i="11"/>
  <c r="AP346" i="11"/>
  <c r="N346" i="11"/>
  <c r="J346" i="11"/>
  <c r="F346" i="11"/>
  <c r="AY345" i="11"/>
  <c r="AX345" i="11"/>
  <c r="AW345" i="11"/>
  <c r="AV345" i="11"/>
  <c r="AU345" i="11"/>
  <c r="AT345" i="11"/>
  <c r="AS345" i="11"/>
  <c r="AR345" i="11"/>
  <c r="AQ345" i="11"/>
  <c r="AP345" i="11"/>
  <c r="AO345" i="11"/>
  <c r="N345" i="11"/>
  <c r="J345" i="11"/>
  <c r="F345" i="11"/>
  <c r="AY344" i="11"/>
  <c r="AX344" i="11"/>
  <c r="AW344" i="11"/>
  <c r="AV344" i="11"/>
  <c r="AU344" i="11"/>
  <c r="AT344" i="11"/>
  <c r="AS344" i="11"/>
  <c r="AR344" i="11"/>
  <c r="AQ344" i="11"/>
  <c r="AP344" i="11"/>
  <c r="AO344" i="11"/>
  <c r="N344" i="11"/>
  <c r="J344" i="11"/>
  <c r="F344" i="11"/>
  <c r="AY343" i="11"/>
  <c r="AX343" i="11"/>
  <c r="AW343" i="11"/>
  <c r="AV343" i="11"/>
  <c r="AU343" i="11"/>
  <c r="AT343" i="11"/>
  <c r="AS343" i="11"/>
  <c r="AR343" i="11"/>
  <c r="AQ343" i="11"/>
  <c r="AP343" i="11"/>
  <c r="AO343" i="11"/>
  <c r="AA343" i="11"/>
  <c r="W343" i="11"/>
  <c r="S343" i="11"/>
  <c r="AY342" i="11"/>
  <c r="AX342" i="11"/>
  <c r="AW342" i="11"/>
  <c r="AV342" i="11"/>
  <c r="AU342" i="11"/>
  <c r="AT342" i="11"/>
  <c r="AS342" i="11"/>
  <c r="AR342" i="11"/>
  <c r="AQ342" i="11"/>
  <c r="AP342" i="11"/>
  <c r="AO342" i="11"/>
  <c r="N342" i="11"/>
  <c r="J342" i="11"/>
  <c r="F342" i="11"/>
  <c r="AY341" i="11"/>
  <c r="AX341" i="11"/>
  <c r="AW341" i="11"/>
  <c r="AV341" i="11"/>
  <c r="AU341" i="11"/>
  <c r="AT341" i="11"/>
  <c r="AS341" i="11"/>
  <c r="AR341" i="11"/>
  <c r="AQ341" i="11"/>
  <c r="AP341" i="11"/>
  <c r="AO341" i="11"/>
  <c r="N341" i="11"/>
  <c r="J341" i="11"/>
  <c r="F341" i="11"/>
  <c r="AY340" i="11"/>
  <c r="AX340" i="11"/>
  <c r="AW340" i="11"/>
  <c r="AV340" i="11"/>
  <c r="AU340" i="11"/>
  <c r="AT340" i="11"/>
  <c r="AS340" i="11"/>
  <c r="AR340" i="11"/>
  <c r="AQ340" i="11"/>
  <c r="AP340" i="11"/>
  <c r="AO340" i="11"/>
  <c r="N340" i="11"/>
  <c r="J340" i="11"/>
  <c r="F340" i="11"/>
  <c r="AY339" i="11"/>
  <c r="AX339" i="11"/>
  <c r="AW339" i="11"/>
  <c r="AV339" i="11"/>
  <c r="AU339" i="11"/>
  <c r="AT339" i="11"/>
  <c r="AS339" i="11"/>
  <c r="AR339" i="11"/>
  <c r="AQ339" i="11"/>
  <c r="AP339" i="11"/>
  <c r="AO339" i="11"/>
  <c r="AA339" i="11"/>
  <c r="W339" i="11"/>
  <c r="S339" i="11"/>
  <c r="AY338" i="11"/>
  <c r="AX338" i="11"/>
  <c r="AW338" i="11"/>
  <c r="AV338" i="11"/>
  <c r="AU338" i="11"/>
  <c r="AT338" i="11"/>
  <c r="AS338" i="11"/>
  <c r="AR338" i="11"/>
  <c r="AQ338" i="11"/>
  <c r="AP338" i="11"/>
  <c r="AO338" i="11"/>
  <c r="N338" i="11"/>
  <c r="J338" i="11"/>
  <c r="F338" i="11"/>
  <c r="AY337" i="11"/>
  <c r="AX337" i="11"/>
  <c r="AW337" i="11"/>
  <c r="AV337" i="11"/>
  <c r="AU337" i="11"/>
  <c r="AT337" i="11"/>
  <c r="AS337" i="11"/>
  <c r="AR337" i="11"/>
  <c r="AQ337" i="11"/>
  <c r="AP337" i="11"/>
  <c r="AO337" i="11"/>
  <c r="N337" i="11"/>
  <c r="J337" i="11"/>
  <c r="F337" i="11"/>
  <c r="AY336" i="11"/>
  <c r="AX336" i="11"/>
  <c r="AW336" i="11"/>
  <c r="AV336" i="11"/>
  <c r="AU336" i="11"/>
  <c r="AT336" i="11"/>
  <c r="AS336" i="11"/>
  <c r="AR336" i="11"/>
  <c r="AQ336" i="11"/>
  <c r="AP336" i="11"/>
  <c r="AO336" i="11"/>
  <c r="N336" i="11"/>
  <c r="J336" i="11"/>
  <c r="F336" i="11"/>
  <c r="A336" i="11"/>
  <c r="A340" i="11" s="1"/>
  <c r="A344" i="11" s="1"/>
  <c r="A348" i="11" s="1"/>
  <c r="A352" i="11" s="1"/>
  <c r="A356" i="11" s="1"/>
  <c r="A360" i="11" s="1"/>
  <c r="A364" i="11" s="1"/>
  <c r="A368" i="11" s="1"/>
  <c r="A372" i="11" s="1"/>
  <c r="A376" i="11" s="1"/>
  <c r="A380" i="11" s="1"/>
  <c r="A384" i="11" s="1"/>
  <c r="AA332" i="11"/>
  <c r="W332" i="11"/>
  <c r="S332" i="11"/>
  <c r="N331" i="11"/>
  <c r="J331" i="11"/>
  <c r="F331" i="11"/>
  <c r="N330" i="11"/>
  <c r="J330" i="11"/>
  <c r="F330" i="11"/>
  <c r="N329" i="11"/>
  <c r="J329" i="11"/>
  <c r="F329" i="11"/>
  <c r="AA328" i="11"/>
  <c r="W328" i="11"/>
  <c r="S328" i="11"/>
  <c r="N327" i="11"/>
  <c r="J327" i="11"/>
  <c r="F327" i="11"/>
  <c r="N326" i="11"/>
  <c r="J326" i="11"/>
  <c r="F326" i="11"/>
  <c r="N325" i="11"/>
  <c r="J325" i="11"/>
  <c r="F325" i="11"/>
  <c r="AA324" i="11"/>
  <c r="W324" i="11"/>
  <c r="S324" i="11"/>
  <c r="N323" i="11"/>
  <c r="J323" i="11"/>
  <c r="F323" i="11"/>
  <c r="N322" i="11"/>
  <c r="J322" i="11"/>
  <c r="F322" i="11"/>
  <c r="N321" i="11"/>
  <c r="J321" i="11"/>
  <c r="F321" i="11"/>
  <c r="AY320" i="11"/>
  <c r="AA320" i="11"/>
  <c r="W320" i="11"/>
  <c r="S320" i="11"/>
  <c r="AY319" i="11"/>
  <c r="N319" i="11"/>
  <c r="J319" i="11"/>
  <c r="F319" i="11"/>
  <c r="AY318" i="11"/>
  <c r="AQ318" i="11"/>
  <c r="N318" i="11"/>
  <c r="J318" i="11"/>
  <c r="F318" i="11"/>
  <c r="AY317" i="11"/>
  <c r="AQ317" i="11"/>
  <c r="N317" i="11"/>
  <c r="J317" i="11"/>
  <c r="F317" i="11"/>
  <c r="AY316" i="11"/>
  <c r="AX316" i="11"/>
  <c r="AW316" i="11"/>
  <c r="AV316" i="11"/>
  <c r="AU316" i="11"/>
  <c r="AT316" i="11"/>
  <c r="AS316" i="11"/>
  <c r="AR316" i="11"/>
  <c r="AQ316" i="11"/>
  <c r="AP316" i="11"/>
  <c r="AO316" i="11"/>
  <c r="AA316" i="11"/>
  <c r="W316" i="11"/>
  <c r="S316" i="11"/>
  <c r="AY315" i="11"/>
  <c r="AX315" i="11"/>
  <c r="AW315" i="11"/>
  <c r="AV315" i="11"/>
  <c r="AU315" i="11"/>
  <c r="AT315" i="11"/>
  <c r="AS315" i="11"/>
  <c r="AR315" i="11"/>
  <c r="AQ315" i="11"/>
  <c r="AP315" i="11"/>
  <c r="AO315" i="11"/>
  <c r="N315" i="11"/>
  <c r="J315" i="11"/>
  <c r="F315" i="11"/>
  <c r="AY314" i="11"/>
  <c r="AX314" i="11"/>
  <c r="AW314" i="11"/>
  <c r="AV314" i="11"/>
  <c r="AU314" i="11"/>
  <c r="AT314" i="11"/>
  <c r="AS314" i="11"/>
  <c r="AR314" i="11"/>
  <c r="AQ314" i="11"/>
  <c r="AP314" i="11"/>
  <c r="AO314" i="11"/>
  <c r="N314" i="11"/>
  <c r="J314" i="11"/>
  <c r="F314" i="11"/>
  <c r="AY313" i="11"/>
  <c r="AX313" i="11"/>
  <c r="AW313" i="11"/>
  <c r="AV313" i="11"/>
  <c r="AU313" i="11"/>
  <c r="AT313" i="11"/>
  <c r="AS313" i="11"/>
  <c r="AR313" i="11"/>
  <c r="AQ313" i="11"/>
  <c r="AP313" i="11"/>
  <c r="AO313" i="11"/>
  <c r="N313" i="11"/>
  <c r="J313" i="11"/>
  <c r="F313" i="11"/>
  <c r="AY312" i="11"/>
  <c r="AX312" i="11"/>
  <c r="AW312" i="11"/>
  <c r="AV312" i="11"/>
  <c r="AU312" i="11"/>
  <c r="AT312" i="11"/>
  <c r="AS312" i="11"/>
  <c r="AR312" i="11"/>
  <c r="AQ312" i="11"/>
  <c r="AP312" i="11"/>
  <c r="AO312" i="11"/>
  <c r="AA312" i="11"/>
  <c r="W312" i="11"/>
  <c r="AY311" i="11"/>
  <c r="AX311" i="11"/>
  <c r="AW311" i="11"/>
  <c r="AV311" i="11"/>
  <c r="AU311" i="11"/>
  <c r="AT311" i="11"/>
  <c r="AS311" i="11"/>
  <c r="AR311" i="11"/>
  <c r="AQ311" i="11"/>
  <c r="AP311" i="11"/>
  <c r="AO311" i="11"/>
  <c r="N311" i="11"/>
  <c r="J311" i="11"/>
  <c r="F311" i="11"/>
  <c r="AY310" i="11"/>
  <c r="AX310" i="11"/>
  <c r="AW310" i="11"/>
  <c r="AV310" i="11"/>
  <c r="AU310" i="11"/>
  <c r="AT310" i="11"/>
  <c r="AS310" i="11"/>
  <c r="AR310" i="11"/>
  <c r="AQ310" i="11"/>
  <c r="AP310" i="11"/>
  <c r="AO310" i="11"/>
  <c r="N310" i="11"/>
  <c r="J310" i="11"/>
  <c r="F310" i="11"/>
  <c r="AY309" i="11"/>
  <c r="AX309" i="11"/>
  <c r="AW309" i="11"/>
  <c r="AV309" i="11"/>
  <c r="AU309" i="11"/>
  <c r="AT309" i="11"/>
  <c r="AS309" i="11"/>
  <c r="AR309" i="11"/>
  <c r="AQ309" i="11"/>
  <c r="AP309" i="11"/>
  <c r="AO309" i="11"/>
  <c r="N309" i="11"/>
  <c r="J309" i="11"/>
  <c r="F309" i="11"/>
  <c r="AY308" i="11"/>
  <c r="AX308" i="11"/>
  <c r="AW308" i="11"/>
  <c r="AV308" i="11"/>
  <c r="AU308" i="11"/>
  <c r="AT308" i="11"/>
  <c r="AS308" i="11"/>
  <c r="AR308" i="11"/>
  <c r="AQ308" i="11"/>
  <c r="AP308" i="11"/>
  <c r="AO308" i="11"/>
  <c r="AA308" i="11"/>
  <c r="W308" i="11"/>
  <c r="S308" i="11"/>
  <c r="AY307" i="11"/>
  <c r="AX307" i="11"/>
  <c r="AW307" i="11"/>
  <c r="AV307" i="11"/>
  <c r="AU307" i="11"/>
  <c r="AT307" i="11"/>
  <c r="AS307" i="11"/>
  <c r="AR307" i="11"/>
  <c r="AQ307" i="11"/>
  <c r="AP307" i="11"/>
  <c r="AO307" i="11"/>
  <c r="N307" i="11"/>
  <c r="J307" i="11"/>
  <c r="F307" i="11"/>
  <c r="AY306" i="11"/>
  <c r="AX306" i="11"/>
  <c r="AW306" i="11"/>
  <c r="AV306" i="11"/>
  <c r="AU306" i="11"/>
  <c r="AT306" i="11"/>
  <c r="AS306" i="11"/>
  <c r="AR306" i="11"/>
  <c r="AQ306" i="11"/>
  <c r="AP306" i="11"/>
  <c r="AO306" i="11"/>
  <c r="N306" i="11"/>
  <c r="J306" i="11"/>
  <c r="F306" i="11"/>
  <c r="AY305" i="11"/>
  <c r="AX305" i="11"/>
  <c r="AW305" i="11"/>
  <c r="AV305" i="11"/>
  <c r="AU305" i="11"/>
  <c r="AT305" i="11"/>
  <c r="AS305" i="11"/>
  <c r="AR305" i="11"/>
  <c r="AQ305" i="11"/>
  <c r="AP305" i="11"/>
  <c r="AO305" i="11"/>
  <c r="N305" i="11"/>
  <c r="J305" i="11"/>
  <c r="F305" i="11"/>
  <c r="AY304" i="11"/>
  <c r="AX304" i="11"/>
  <c r="AW304" i="11"/>
  <c r="AV304" i="11"/>
  <c r="AU304" i="11"/>
  <c r="AT304" i="11"/>
  <c r="AS304" i="11"/>
  <c r="AR304" i="11"/>
  <c r="AQ304" i="11"/>
  <c r="AP304" i="11"/>
  <c r="AO304" i="11"/>
  <c r="AA304" i="11"/>
  <c r="W304" i="11"/>
  <c r="S304" i="11"/>
  <c r="AY303" i="11"/>
  <c r="AX303" i="11"/>
  <c r="AW303" i="11"/>
  <c r="AV303" i="11"/>
  <c r="AU303" i="11"/>
  <c r="AT303" i="11"/>
  <c r="AS303" i="11"/>
  <c r="AR303" i="11"/>
  <c r="AQ303" i="11"/>
  <c r="AP303" i="11"/>
  <c r="AO303" i="11"/>
  <c r="N303" i="11"/>
  <c r="J303" i="11"/>
  <c r="F303" i="11"/>
  <c r="AY302" i="11"/>
  <c r="AX302" i="11"/>
  <c r="AW302" i="11"/>
  <c r="AV302" i="11"/>
  <c r="AU302" i="11"/>
  <c r="AT302" i="11"/>
  <c r="AS302" i="11"/>
  <c r="AR302" i="11"/>
  <c r="AQ302" i="11"/>
  <c r="AP302" i="11"/>
  <c r="AO302" i="11"/>
  <c r="N302" i="11"/>
  <c r="J302" i="11"/>
  <c r="F302" i="11"/>
  <c r="AY301" i="11"/>
  <c r="AX301" i="11"/>
  <c r="AW301" i="11"/>
  <c r="AV301" i="11"/>
  <c r="AU301" i="11"/>
  <c r="AT301" i="11"/>
  <c r="AS301" i="11"/>
  <c r="AR301" i="11"/>
  <c r="AQ301" i="11"/>
  <c r="AP301" i="11"/>
  <c r="AO301" i="11"/>
  <c r="N301" i="11"/>
  <c r="J301" i="11"/>
  <c r="F301" i="11"/>
  <c r="AY300" i="11"/>
  <c r="AX300" i="11"/>
  <c r="AW300" i="11"/>
  <c r="AV300" i="11"/>
  <c r="AU300" i="11"/>
  <c r="AT300" i="11"/>
  <c r="AS300" i="11"/>
  <c r="AR300" i="11"/>
  <c r="AQ300" i="11"/>
  <c r="AP300" i="11"/>
  <c r="AO300" i="11"/>
  <c r="AA300" i="11"/>
  <c r="W300" i="11"/>
  <c r="S300" i="11"/>
  <c r="AY299" i="11"/>
  <c r="AX299" i="11"/>
  <c r="AW299" i="11"/>
  <c r="AV299" i="11"/>
  <c r="AU299" i="11"/>
  <c r="AT299" i="11"/>
  <c r="AS299" i="11"/>
  <c r="AR299" i="11"/>
  <c r="AQ299" i="11"/>
  <c r="AP299" i="11"/>
  <c r="AO299" i="11"/>
  <c r="N299" i="11"/>
  <c r="J299" i="11"/>
  <c r="F299" i="11"/>
  <c r="AY298" i="11"/>
  <c r="AX298" i="11"/>
  <c r="AW298" i="11"/>
  <c r="AV298" i="11"/>
  <c r="AU298" i="11"/>
  <c r="AT298" i="11"/>
  <c r="AS298" i="11"/>
  <c r="AR298" i="11"/>
  <c r="AQ298" i="11"/>
  <c r="AP298" i="11"/>
  <c r="AO298" i="11"/>
  <c r="N298" i="11"/>
  <c r="J298" i="11"/>
  <c r="F298" i="11"/>
  <c r="AY297" i="11"/>
  <c r="AX297" i="11"/>
  <c r="AW297" i="11"/>
  <c r="AV297" i="11"/>
  <c r="AU297" i="11"/>
  <c r="AT297" i="11"/>
  <c r="AS297" i="11"/>
  <c r="AR297" i="11"/>
  <c r="AQ297" i="11"/>
  <c r="AP297" i="11"/>
  <c r="AO297" i="11"/>
  <c r="N297" i="11"/>
  <c r="J297" i="11"/>
  <c r="F297" i="11"/>
  <c r="AY296" i="11"/>
  <c r="AX296" i="11"/>
  <c r="AW296" i="11"/>
  <c r="AV296" i="11"/>
  <c r="AU296" i="11"/>
  <c r="AT296" i="11"/>
  <c r="AS296" i="11"/>
  <c r="AR296" i="11"/>
  <c r="AQ296" i="11"/>
  <c r="AP296" i="11"/>
  <c r="AO296" i="11"/>
  <c r="AA296" i="11"/>
  <c r="W296" i="11"/>
  <c r="S296" i="11"/>
  <c r="AY295" i="11"/>
  <c r="AX295" i="11"/>
  <c r="AW295" i="11"/>
  <c r="AV295" i="11"/>
  <c r="AU295" i="11"/>
  <c r="AT295" i="11"/>
  <c r="AS295" i="11"/>
  <c r="AR295" i="11"/>
  <c r="AQ295" i="11"/>
  <c r="AP295" i="11"/>
  <c r="AO295" i="11"/>
  <c r="N295" i="11"/>
  <c r="J295" i="11"/>
  <c r="F295" i="11"/>
  <c r="AY294" i="11"/>
  <c r="AX294" i="11"/>
  <c r="AW294" i="11"/>
  <c r="AV294" i="11"/>
  <c r="AU294" i="11"/>
  <c r="AT294" i="11"/>
  <c r="AS294" i="11"/>
  <c r="AR294" i="11"/>
  <c r="AQ294" i="11"/>
  <c r="AP294" i="11"/>
  <c r="AO294" i="11"/>
  <c r="N294" i="11"/>
  <c r="J294" i="11"/>
  <c r="F294" i="11"/>
  <c r="AY293" i="11"/>
  <c r="AX293" i="11"/>
  <c r="AW293" i="11"/>
  <c r="AV293" i="11"/>
  <c r="AU293" i="11"/>
  <c r="AT293" i="11"/>
  <c r="AS293" i="11"/>
  <c r="AR293" i="11"/>
  <c r="AQ293" i="11"/>
  <c r="AP293" i="11"/>
  <c r="N293" i="11"/>
  <c r="J293" i="11"/>
  <c r="F293" i="11"/>
  <c r="AY292" i="11"/>
  <c r="AX292" i="11"/>
  <c r="AW292" i="11"/>
  <c r="AV292" i="11"/>
  <c r="AU292" i="11"/>
  <c r="AT292" i="11"/>
  <c r="AS292" i="11"/>
  <c r="AR292" i="11"/>
  <c r="AQ292" i="11"/>
  <c r="AP292" i="11"/>
  <c r="AA292" i="11"/>
  <c r="W292" i="11"/>
  <c r="S292" i="11"/>
  <c r="AY291" i="11"/>
  <c r="AX291" i="11"/>
  <c r="AW291" i="11"/>
  <c r="AV291" i="11"/>
  <c r="AU291" i="11"/>
  <c r="AT291" i="11"/>
  <c r="AS291" i="11"/>
  <c r="AR291" i="11"/>
  <c r="AQ291" i="11"/>
  <c r="AP291" i="11"/>
  <c r="N291" i="11"/>
  <c r="J291" i="11"/>
  <c r="F291" i="11"/>
  <c r="AY290" i="11"/>
  <c r="AX290" i="11"/>
  <c r="AW290" i="11"/>
  <c r="AV290" i="11"/>
  <c r="AU290" i="11"/>
  <c r="AT290" i="11"/>
  <c r="AS290" i="11"/>
  <c r="AR290" i="11"/>
  <c r="AQ290" i="11"/>
  <c r="AP290" i="11"/>
  <c r="AO290" i="11"/>
  <c r="N290" i="11"/>
  <c r="J290" i="11"/>
  <c r="F290" i="11"/>
  <c r="AY289" i="11"/>
  <c r="AX289" i="11"/>
  <c r="AW289" i="11"/>
  <c r="AV289" i="11"/>
  <c r="AU289" i="11"/>
  <c r="AT289" i="11"/>
  <c r="AS289" i="11"/>
  <c r="AR289" i="11"/>
  <c r="AQ289" i="11"/>
  <c r="AP289" i="11"/>
  <c r="AO289" i="11"/>
  <c r="N289" i="11"/>
  <c r="J289" i="11"/>
  <c r="F289" i="11"/>
  <c r="AY288" i="11"/>
  <c r="AX288" i="11"/>
  <c r="AW288" i="11"/>
  <c r="AV288" i="11"/>
  <c r="AU288" i="11"/>
  <c r="AT288" i="11"/>
  <c r="AS288" i="11"/>
  <c r="AR288" i="11"/>
  <c r="AQ288" i="11"/>
  <c r="AP288" i="11"/>
  <c r="AO288" i="11"/>
  <c r="AA288" i="11"/>
  <c r="W288" i="11"/>
  <c r="S288" i="11"/>
  <c r="AY287" i="11"/>
  <c r="AX287" i="11"/>
  <c r="AW287" i="11"/>
  <c r="AV287" i="11"/>
  <c r="AU287" i="11"/>
  <c r="AT287" i="11"/>
  <c r="AS287" i="11"/>
  <c r="AR287" i="11"/>
  <c r="AQ287" i="11"/>
  <c r="AP287" i="11"/>
  <c r="AO287" i="11"/>
  <c r="N287" i="11"/>
  <c r="J287" i="11"/>
  <c r="F287" i="11"/>
  <c r="AY286" i="11"/>
  <c r="AX286" i="11"/>
  <c r="AW286" i="11"/>
  <c r="AV286" i="11"/>
  <c r="AU286" i="11"/>
  <c r="AT286" i="11"/>
  <c r="AS286" i="11"/>
  <c r="AR286" i="11"/>
  <c r="AQ286" i="11"/>
  <c r="AP286" i="11"/>
  <c r="AO286" i="11"/>
  <c r="N286" i="11"/>
  <c r="J286" i="11"/>
  <c r="F286" i="11"/>
  <c r="AY285" i="11"/>
  <c r="AX285" i="11"/>
  <c r="AW285" i="11"/>
  <c r="AV285" i="11"/>
  <c r="AU285" i="11"/>
  <c r="AT285" i="11"/>
  <c r="AS285" i="11"/>
  <c r="AR285" i="11"/>
  <c r="AQ285" i="11"/>
  <c r="AP285" i="11"/>
  <c r="AO285" i="11"/>
  <c r="N285" i="11"/>
  <c r="J285" i="11"/>
  <c r="F285" i="11"/>
  <c r="AY284" i="11"/>
  <c r="AX284" i="11"/>
  <c r="AW284" i="11"/>
  <c r="AV284" i="11"/>
  <c r="AU284" i="11"/>
  <c r="AT284" i="11"/>
  <c r="AS284" i="11"/>
  <c r="AR284" i="11"/>
  <c r="AQ284" i="11"/>
  <c r="AP284" i="11"/>
  <c r="AO284" i="11"/>
  <c r="AA284" i="11"/>
  <c r="W284" i="11"/>
  <c r="S284" i="11"/>
  <c r="AY283" i="11"/>
  <c r="AX283" i="11"/>
  <c r="AW283" i="11"/>
  <c r="AV283" i="11"/>
  <c r="AU283" i="11"/>
  <c r="AT283" i="11"/>
  <c r="AS283" i="11"/>
  <c r="AR283" i="11"/>
  <c r="AQ283" i="11"/>
  <c r="AP283" i="11"/>
  <c r="AO283" i="11"/>
  <c r="N283" i="11"/>
  <c r="J283" i="11"/>
  <c r="F283" i="11"/>
  <c r="AY282" i="11"/>
  <c r="AX282" i="11"/>
  <c r="AW282" i="11"/>
  <c r="AV282" i="11"/>
  <c r="AU282" i="11"/>
  <c r="AT282" i="11"/>
  <c r="AS282" i="11"/>
  <c r="AR282" i="11"/>
  <c r="AQ282" i="11"/>
  <c r="AP282" i="11"/>
  <c r="AO282" i="11"/>
  <c r="N282" i="11"/>
  <c r="J282" i="11"/>
  <c r="F282" i="11"/>
  <c r="AY281" i="11"/>
  <c r="AX281" i="11"/>
  <c r="AW281" i="11"/>
  <c r="AV281" i="11"/>
  <c r="AU281" i="11"/>
  <c r="AT281" i="11"/>
  <c r="AS281" i="11"/>
  <c r="AR281" i="11"/>
  <c r="AQ281" i="11"/>
  <c r="AP281" i="11"/>
  <c r="AO281" i="11"/>
  <c r="N281" i="11"/>
  <c r="J281" i="11"/>
  <c r="F281" i="11"/>
  <c r="A281" i="11"/>
  <c r="A285" i="11" s="1"/>
  <c r="A289" i="11" s="1"/>
  <c r="A293" i="11" s="1"/>
  <c r="A297" i="11" s="1"/>
  <c r="A301" i="11" s="1"/>
  <c r="A305" i="11" s="1"/>
  <c r="A309" i="11" s="1"/>
  <c r="A313" i="11" s="1"/>
  <c r="A317" i="11" s="1"/>
  <c r="A321" i="11" s="1"/>
  <c r="A325" i="11" s="1"/>
  <c r="A329" i="11" s="1"/>
  <c r="AA277" i="11"/>
  <c r="W277" i="11"/>
  <c r="S277" i="11"/>
  <c r="N276" i="11"/>
  <c r="J276" i="11"/>
  <c r="F276" i="11"/>
  <c r="N275" i="11"/>
  <c r="J275" i="11"/>
  <c r="F275" i="11"/>
  <c r="N274" i="11"/>
  <c r="J274" i="11"/>
  <c r="F274" i="11"/>
  <c r="AA273" i="11"/>
  <c r="W273" i="11"/>
  <c r="S273" i="11"/>
  <c r="N272" i="11"/>
  <c r="J272" i="11"/>
  <c r="F272" i="11"/>
  <c r="N271" i="11"/>
  <c r="J271" i="11"/>
  <c r="F271" i="11"/>
  <c r="N270" i="11"/>
  <c r="J270" i="11"/>
  <c r="F270" i="11"/>
  <c r="AA269" i="11"/>
  <c r="W269" i="11"/>
  <c r="S269" i="11"/>
  <c r="N268" i="11"/>
  <c r="J268" i="11"/>
  <c r="F268" i="11"/>
  <c r="N267" i="11"/>
  <c r="J267" i="11"/>
  <c r="F267" i="11"/>
  <c r="N266" i="11"/>
  <c r="J266" i="11"/>
  <c r="F266" i="11"/>
  <c r="AY265" i="11"/>
  <c r="AA265" i="11"/>
  <c r="W265" i="11"/>
  <c r="S265" i="11"/>
  <c r="AY264" i="11"/>
  <c r="N264" i="11"/>
  <c r="J264" i="11"/>
  <c r="F264" i="11"/>
  <c r="AY263" i="11"/>
  <c r="AQ263" i="11"/>
  <c r="N263" i="11"/>
  <c r="J263" i="11"/>
  <c r="F263" i="11"/>
  <c r="AY262" i="11"/>
  <c r="AQ262" i="11"/>
  <c r="N262" i="11"/>
  <c r="J262" i="11"/>
  <c r="F262" i="11"/>
  <c r="AY261" i="11"/>
  <c r="AX261" i="11"/>
  <c r="AW261" i="11"/>
  <c r="AV261" i="11"/>
  <c r="AU261" i="11"/>
  <c r="AT261" i="11"/>
  <c r="AS261" i="11"/>
  <c r="AR261" i="11"/>
  <c r="AQ261" i="11"/>
  <c r="AP261" i="11"/>
  <c r="AO261" i="11"/>
  <c r="AA261" i="11"/>
  <c r="W261" i="11"/>
  <c r="S261" i="11"/>
  <c r="AY260" i="11"/>
  <c r="AX260" i="11"/>
  <c r="AW260" i="11"/>
  <c r="AV260" i="11"/>
  <c r="AU260" i="11"/>
  <c r="AT260" i="11"/>
  <c r="AS260" i="11"/>
  <c r="AR260" i="11"/>
  <c r="AQ260" i="11"/>
  <c r="AP260" i="11"/>
  <c r="AO260" i="11"/>
  <c r="N260" i="11"/>
  <c r="J260" i="11"/>
  <c r="F260" i="11"/>
  <c r="AY259" i="11"/>
  <c r="AX259" i="11"/>
  <c r="AW259" i="11"/>
  <c r="AV259" i="11"/>
  <c r="AU259" i="11"/>
  <c r="AT259" i="11"/>
  <c r="AS259" i="11"/>
  <c r="AR259" i="11"/>
  <c r="AQ259" i="11"/>
  <c r="AP259" i="11"/>
  <c r="AO259" i="11"/>
  <c r="N259" i="11"/>
  <c r="J259" i="11"/>
  <c r="F259" i="11"/>
  <c r="AY258" i="11"/>
  <c r="AX258" i="11"/>
  <c r="AW258" i="11"/>
  <c r="AV258" i="11"/>
  <c r="AU258" i="11"/>
  <c r="AT258" i="11"/>
  <c r="AS258" i="11"/>
  <c r="AR258" i="11"/>
  <c r="AQ258" i="11"/>
  <c r="AP258" i="11"/>
  <c r="AO258" i="11"/>
  <c r="N258" i="11"/>
  <c r="J258" i="11"/>
  <c r="F258" i="11"/>
  <c r="AY257" i="11"/>
  <c r="AX257" i="11"/>
  <c r="AW257" i="11"/>
  <c r="AV257" i="11"/>
  <c r="AU257" i="11"/>
  <c r="AT257" i="11"/>
  <c r="AS257" i="11"/>
  <c r="AR257" i="11"/>
  <c r="AQ257" i="11"/>
  <c r="AP257" i="11"/>
  <c r="AO257" i="11"/>
  <c r="AA257" i="11"/>
  <c r="W257" i="11"/>
  <c r="S257" i="11"/>
  <c r="AY256" i="11"/>
  <c r="AX256" i="11"/>
  <c r="AW256" i="11"/>
  <c r="AV256" i="11"/>
  <c r="AU256" i="11"/>
  <c r="AT256" i="11"/>
  <c r="AS256" i="11"/>
  <c r="AR256" i="11"/>
  <c r="AQ256" i="11"/>
  <c r="AP256" i="11"/>
  <c r="AO256" i="11"/>
  <c r="N256" i="11"/>
  <c r="J256" i="11"/>
  <c r="F256" i="11"/>
  <c r="AY255" i="11"/>
  <c r="AX255" i="11"/>
  <c r="AW255" i="11"/>
  <c r="AV255" i="11"/>
  <c r="AU255" i="11"/>
  <c r="AT255" i="11"/>
  <c r="AS255" i="11"/>
  <c r="AR255" i="11"/>
  <c r="AQ255" i="11"/>
  <c r="AP255" i="11"/>
  <c r="AO255" i="11"/>
  <c r="N255" i="11"/>
  <c r="J255" i="11"/>
  <c r="F255" i="11"/>
  <c r="AY254" i="11"/>
  <c r="AX254" i="11"/>
  <c r="AW254" i="11"/>
  <c r="AV254" i="11"/>
  <c r="AU254" i="11"/>
  <c r="AT254" i="11"/>
  <c r="AS254" i="11"/>
  <c r="AR254" i="11"/>
  <c r="AQ254" i="11"/>
  <c r="AP254" i="11"/>
  <c r="AO254" i="11"/>
  <c r="N254" i="11"/>
  <c r="J254" i="11"/>
  <c r="F254" i="11"/>
  <c r="AY253" i="11"/>
  <c r="AX253" i="11"/>
  <c r="AW253" i="11"/>
  <c r="AV253" i="11"/>
  <c r="AU253" i="11"/>
  <c r="AT253" i="11"/>
  <c r="AS253" i="11"/>
  <c r="AR253" i="11"/>
  <c r="AQ253" i="11"/>
  <c r="AP253" i="11"/>
  <c r="AO253" i="11"/>
  <c r="AA253" i="11"/>
  <c r="W253" i="11"/>
  <c r="S253" i="11"/>
  <c r="AY252" i="11"/>
  <c r="AX252" i="11"/>
  <c r="AW252" i="11"/>
  <c r="AV252" i="11"/>
  <c r="AU252" i="11"/>
  <c r="AT252" i="11"/>
  <c r="AS252" i="11"/>
  <c r="AR252" i="11"/>
  <c r="AQ252" i="11"/>
  <c r="AP252" i="11"/>
  <c r="AO252" i="11"/>
  <c r="N252" i="11"/>
  <c r="J252" i="11"/>
  <c r="F252" i="11"/>
  <c r="AY251" i="11"/>
  <c r="AX251" i="11"/>
  <c r="AW251" i="11"/>
  <c r="AV251" i="11"/>
  <c r="AU251" i="11"/>
  <c r="AT251" i="11"/>
  <c r="AS251" i="11"/>
  <c r="AR251" i="11"/>
  <c r="AQ251" i="11"/>
  <c r="AP251" i="11"/>
  <c r="AO251" i="11"/>
  <c r="N251" i="11"/>
  <c r="J251" i="11"/>
  <c r="F251" i="11"/>
  <c r="AY250" i="11"/>
  <c r="AX250" i="11"/>
  <c r="AW250" i="11"/>
  <c r="AV250" i="11"/>
  <c r="AU250" i="11"/>
  <c r="AT250" i="11"/>
  <c r="AS250" i="11"/>
  <c r="AR250" i="11"/>
  <c r="AQ250" i="11"/>
  <c r="AP250" i="11"/>
  <c r="AO250" i="11"/>
  <c r="N250" i="11"/>
  <c r="J250" i="11"/>
  <c r="F250" i="11"/>
  <c r="AY249" i="11"/>
  <c r="AX249" i="11"/>
  <c r="AW249" i="11"/>
  <c r="AV249" i="11"/>
  <c r="AU249" i="11"/>
  <c r="AT249" i="11"/>
  <c r="AS249" i="11"/>
  <c r="AR249" i="11"/>
  <c r="AQ249" i="11"/>
  <c r="AP249" i="11"/>
  <c r="AO249" i="11"/>
  <c r="AA249" i="11"/>
  <c r="W249" i="11"/>
  <c r="S249" i="11"/>
  <c r="AY248" i="11"/>
  <c r="AX248" i="11"/>
  <c r="AW248" i="11"/>
  <c r="AV248" i="11"/>
  <c r="AU248" i="11"/>
  <c r="AT248" i="11"/>
  <c r="AS248" i="11"/>
  <c r="AR248" i="11"/>
  <c r="AQ248" i="11"/>
  <c r="AP248" i="11"/>
  <c r="AO248" i="11"/>
  <c r="N248" i="11"/>
  <c r="J248" i="11"/>
  <c r="F248" i="11"/>
  <c r="AY247" i="11"/>
  <c r="AX247" i="11"/>
  <c r="AW247" i="11"/>
  <c r="AV247" i="11"/>
  <c r="AU247" i="11"/>
  <c r="AT247" i="11"/>
  <c r="AS247" i="11"/>
  <c r="AR247" i="11"/>
  <c r="AQ247" i="11"/>
  <c r="AP247" i="11"/>
  <c r="AO247" i="11"/>
  <c r="N247" i="11"/>
  <c r="J247" i="11"/>
  <c r="F247" i="11"/>
  <c r="AY246" i="11"/>
  <c r="AX246" i="11"/>
  <c r="AW246" i="11"/>
  <c r="AV246" i="11"/>
  <c r="AU246" i="11"/>
  <c r="AT246" i="11"/>
  <c r="AS246" i="11"/>
  <c r="AR246" i="11"/>
  <c r="AQ246" i="11"/>
  <c r="AP246" i="11"/>
  <c r="AO246" i="11"/>
  <c r="N246" i="11"/>
  <c r="J246" i="11"/>
  <c r="F246" i="11"/>
  <c r="AY245" i="11"/>
  <c r="AX245" i="11"/>
  <c r="AW245" i="11"/>
  <c r="AV245" i="11"/>
  <c r="AU245" i="11"/>
  <c r="AT245" i="11"/>
  <c r="AS245" i="11"/>
  <c r="AR245" i="11"/>
  <c r="AQ245" i="11"/>
  <c r="AP245" i="11"/>
  <c r="AO245" i="11"/>
  <c r="AA245" i="11"/>
  <c r="W245" i="11"/>
  <c r="S245" i="11"/>
  <c r="AY244" i="11"/>
  <c r="AX244" i="11"/>
  <c r="AW244" i="11"/>
  <c r="AV244" i="11"/>
  <c r="AU244" i="11"/>
  <c r="AT244" i="11"/>
  <c r="AS244" i="11"/>
  <c r="AR244" i="11"/>
  <c r="AQ244" i="11"/>
  <c r="AP244" i="11"/>
  <c r="AO244" i="11"/>
  <c r="N244" i="11"/>
  <c r="J244" i="11"/>
  <c r="F244" i="11"/>
  <c r="AY243" i="11"/>
  <c r="AX243" i="11"/>
  <c r="AW243" i="11"/>
  <c r="AV243" i="11"/>
  <c r="AU243" i="11"/>
  <c r="AT243" i="11"/>
  <c r="AS243" i="11"/>
  <c r="AR243" i="11"/>
  <c r="AQ243" i="11"/>
  <c r="AP243" i="11"/>
  <c r="AO243" i="11"/>
  <c r="N243" i="11"/>
  <c r="J243" i="11"/>
  <c r="F243" i="11"/>
  <c r="AY242" i="11"/>
  <c r="AX242" i="11"/>
  <c r="AW242" i="11"/>
  <c r="AV242" i="11"/>
  <c r="AU242" i="11"/>
  <c r="AT242" i="11"/>
  <c r="AS242" i="11"/>
  <c r="AR242" i="11"/>
  <c r="AQ242" i="11"/>
  <c r="AP242" i="11"/>
  <c r="AO242" i="11"/>
  <c r="N242" i="11"/>
  <c r="J242" i="11"/>
  <c r="F242" i="11"/>
  <c r="AY241" i="11"/>
  <c r="AX241" i="11"/>
  <c r="AW241" i="11"/>
  <c r="AV241" i="11"/>
  <c r="AU241" i="11"/>
  <c r="AT241" i="11"/>
  <c r="AS241" i="11"/>
  <c r="AR241" i="11"/>
  <c r="AQ241" i="11"/>
  <c r="AP241" i="11"/>
  <c r="AO241" i="11"/>
  <c r="AA241" i="11"/>
  <c r="W241" i="11"/>
  <c r="S241" i="11"/>
  <c r="AY240" i="11"/>
  <c r="AX240" i="11"/>
  <c r="AW240" i="11"/>
  <c r="AV240" i="11"/>
  <c r="AU240" i="11"/>
  <c r="AT240" i="11"/>
  <c r="AS240" i="11"/>
  <c r="AR240" i="11"/>
  <c r="AQ240" i="11"/>
  <c r="AP240" i="11"/>
  <c r="AO240" i="11"/>
  <c r="N240" i="11"/>
  <c r="J240" i="11"/>
  <c r="F240" i="11"/>
  <c r="AY239" i="11"/>
  <c r="AX239" i="11"/>
  <c r="AW239" i="11"/>
  <c r="AV239" i="11"/>
  <c r="AU239" i="11"/>
  <c r="AT239" i="11"/>
  <c r="AS239" i="11"/>
  <c r="AR239" i="11"/>
  <c r="AQ239" i="11"/>
  <c r="AP239" i="11"/>
  <c r="AO239" i="11"/>
  <c r="N239" i="11"/>
  <c r="J239" i="11"/>
  <c r="F239" i="11"/>
  <c r="AY238" i="11"/>
  <c r="AX238" i="11"/>
  <c r="AW238" i="11"/>
  <c r="AV238" i="11"/>
  <c r="AU238" i="11"/>
  <c r="AT238" i="11"/>
  <c r="AS238" i="11"/>
  <c r="AR238" i="11"/>
  <c r="AQ238" i="11"/>
  <c r="AP238" i="11"/>
  <c r="N238" i="11"/>
  <c r="J238" i="11"/>
  <c r="F238" i="11"/>
  <c r="AY237" i="11"/>
  <c r="AX237" i="11"/>
  <c r="AW237" i="11"/>
  <c r="AV237" i="11"/>
  <c r="AU237" i="11"/>
  <c r="AT237" i="11"/>
  <c r="AS237" i="11"/>
  <c r="AR237" i="11"/>
  <c r="AQ237" i="11"/>
  <c r="AP237" i="11"/>
  <c r="AA237" i="11"/>
  <c r="W237" i="11"/>
  <c r="S237" i="11"/>
  <c r="AY236" i="11"/>
  <c r="AX236" i="11"/>
  <c r="AW236" i="11"/>
  <c r="AV236" i="11"/>
  <c r="AU236" i="11"/>
  <c r="AT236" i="11"/>
  <c r="AS236" i="11"/>
  <c r="AR236" i="11"/>
  <c r="AQ236" i="11"/>
  <c r="AP236" i="11"/>
  <c r="N236" i="11"/>
  <c r="J236" i="11"/>
  <c r="F236" i="11"/>
  <c r="AY235" i="11"/>
  <c r="AX235" i="11"/>
  <c r="AW235" i="11"/>
  <c r="AV235" i="11"/>
  <c r="AU235" i="11"/>
  <c r="AT235" i="11"/>
  <c r="AS235" i="11"/>
  <c r="AR235" i="11"/>
  <c r="AQ235" i="11"/>
  <c r="AP235" i="11"/>
  <c r="AO235" i="11"/>
  <c r="N235" i="11"/>
  <c r="J235" i="11"/>
  <c r="F235" i="11"/>
  <c r="AY234" i="11"/>
  <c r="AX234" i="11"/>
  <c r="AW234" i="11"/>
  <c r="AV234" i="11"/>
  <c r="AU234" i="11"/>
  <c r="AT234" i="11"/>
  <c r="AS234" i="11"/>
  <c r="AR234" i="11"/>
  <c r="AQ234" i="11"/>
  <c r="AP234" i="11"/>
  <c r="AO234" i="11"/>
  <c r="N234" i="11"/>
  <c r="J234" i="11"/>
  <c r="F234" i="11"/>
  <c r="AY233" i="11"/>
  <c r="AX233" i="11"/>
  <c r="AW233" i="11"/>
  <c r="AV233" i="11"/>
  <c r="AU233" i="11"/>
  <c r="AT233" i="11"/>
  <c r="AS233" i="11"/>
  <c r="AR233" i="11"/>
  <c r="AQ233" i="11"/>
  <c r="AP233" i="11"/>
  <c r="AO233" i="11"/>
  <c r="AA233" i="11"/>
  <c r="W233" i="11"/>
  <c r="S233" i="11"/>
  <c r="AY232" i="11"/>
  <c r="AX232" i="11"/>
  <c r="AW232" i="11"/>
  <c r="AV232" i="11"/>
  <c r="AU232" i="11"/>
  <c r="AT232" i="11"/>
  <c r="AS232" i="11"/>
  <c r="AR232" i="11"/>
  <c r="AQ232" i="11"/>
  <c r="AP232" i="11"/>
  <c r="AO232" i="11"/>
  <c r="N232" i="11"/>
  <c r="J232" i="11"/>
  <c r="F232" i="11"/>
  <c r="AY231" i="11"/>
  <c r="AX231" i="11"/>
  <c r="AW231" i="11"/>
  <c r="AV231" i="11"/>
  <c r="AU231" i="11"/>
  <c r="AT231" i="11"/>
  <c r="AS231" i="11"/>
  <c r="AR231" i="11"/>
  <c r="AQ231" i="11"/>
  <c r="AP231" i="11"/>
  <c r="AO231" i="11"/>
  <c r="N231" i="11"/>
  <c r="J231" i="11"/>
  <c r="F231" i="11"/>
  <c r="AY230" i="11"/>
  <c r="AX230" i="11"/>
  <c r="AW230" i="11"/>
  <c r="AV230" i="11"/>
  <c r="AU230" i="11"/>
  <c r="AT230" i="11"/>
  <c r="AS230" i="11"/>
  <c r="AR230" i="11"/>
  <c r="AQ230" i="11"/>
  <c r="AP230" i="11"/>
  <c r="AO230" i="11"/>
  <c r="N230" i="11"/>
  <c r="J230" i="11"/>
  <c r="F230" i="11"/>
  <c r="AY229" i="11"/>
  <c r="AX229" i="11"/>
  <c r="AW229" i="11"/>
  <c r="AV229" i="11"/>
  <c r="AU229" i="11"/>
  <c r="AT229" i="11"/>
  <c r="AS229" i="11"/>
  <c r="AR229" i="11"/>
  <c r="AQ229" i="11"/>
  <c r="AP229" i="11"/>
  <c r="AO229" i="11"/>
  <c r="AA229" i="11"/>
  <c r="W229" i="11"/>
  <c r="S229" i="11"/>
  <c r="AY228" i="11"/>
  <c r="AX228" i="11"/>
  <c r="AW228" i="11"/>
  <c r="AV228" i="11"/>
  <c r="AU228" i="11"/>
  <c r="AT228" i="11"/>
  <c r="AS228" i="11"/>
  <c r="AR228" i="11"/>
  <c r="AQ228" i="11"/>
  <c r="AP228" i="11"/>
  <c r="AO228" i="11"/>
  <c r="N228" i="11"/>
  <c r="J228" i="11"/>
  <c r="F228" i="11"/>
  <c r="AY227" i="11"/>
  <c r="AX227" i="11"/>
  <c r="AW227" i="11"/>
  <c r="AV227" i="11"/>
  <c r="AU227" i="11"/>
  <c r="AT227" i="11"/>
  <c r="AS227" i="11"/>
  <c r="AR227" i="11"/>
  <c r="AQ227" i="11"/>
  <c r="AP227" i="11"/>
  <c r="AO227" i="11"/>
  <c r="N227" i="11"/>
  <c r="J227" i="11"/>
  <c r="F227" i="11"/>
  <c r="AY226" i="11"/>
  <c r="AX226" i="11"/>
  <c r="AW226" i="11"/>
  <c r="AV226" i="11"/>
  <c r="AU226" i="11"/>
  <c r="AT226" i="11"/>
  <c r="AS226" i="11"/>
  <c r="AR226" i="11"/>
  <c r="AQ226" i="11"/>
  <c r="AP226" i="11"/>
  <c r="AO226" i="11"/>
  <c r="N226" i="11"/>
  <c r="J226" i="11"/>
  <c r="F226" i="11"/>
  <c r="A226" i="11"/>
  <c r="A230" i="11" s="1"/>
  <c r="A234" i="11" s="1"/>
  <c r="A238" i="11" s="1"/>
  <c r="A242" i="11" s="1"/>
  <c r="A246" i="11" s="1"/>
  <c r="A250" i="11" s="1"/>
  <c r="A254" i="11" s="1"/>
  <c r="A258" i="11" s="1"/>
  <c r="A262" i="11" s="1"/>
  <c r="A266" i="11" s="1"/>
  <c r="A270" i="11" s="1"/>
  <c r="A274" i="11" s="1"/>
  <c r="AA222" i="11"/>
  <c r="W222" i="11"/>
  <c r="S222" i="11"/>
  <c r="N221" i="11"/>
  <c r="J221" i="11"/>
  <c r="F221" i="11"/>
  <c r="N220" i="11"/>
  <c r="J220" i="11"/>
  <c r="F220" i="11"/>
  <c r="N219" i="11"/>
  <c r="J219" i="11"/>
  <c r="F219" i="11"/>
  <c r="AA218" i="11"/>
  <c r="W218" i="11"/>
  <c r="S218" i="11"/>
  <c r="N217" i="11"/>
  <c r="J217" i="11"/>
  <c r="F217" i="11"/>
  <c r="N216" i="11"/>
  <c r="J216" i="11"/>
  <c r="F216" i="11"/>
  <c r="N215" i="11"/>
  <c r="J215" i="11"/>
  <c r="F215" i="11"/>
  <c r="AA214" i="11"/>
  <c r="W214" i="11"/>
  <c r="S214" i="11"/>
  <c r="N213" i="11"/>
  <c r="J213" i="11"/>
  <c r="F213" i="11"/>
  <c r="N212" i="11"/>
  <c r="J212" i="11"/>
  <c r="F212" i="11"/>
  <c r="N211" i="11"/>
  <c r="J211" i="11"/>
  <c r="F211" i="11"/>
  <c r="AY210" i="11"/>
  <c r="AA210" i="11"/>
  <c r="W210" i="11"/>
  <c r="S210" i="11"/>
  <c r="AY209" i="11"/>
  <c r="N209" i="11"/>
  <c r="J209" i="11"/>
  <c r="F209" i="11"/>
  <c r="AY208" i="11"/>
  <c r="AQ208" i="11"/>
  <c r="N208" i="11"/>
  <c r="J208" i="11"/>
  <c r="F208" i="11"/>
  <c r="AY207" i="11"/>
  <c r="AQ207" i="11"/>
  <c r="N207" i="11"/>
  <c r="J207" i="11"/>
  <c r="F207" i="11"/>
  <c r="AY206" i="11"/>
  <c r="AX206" i="11"/>
  <c r="AW206" i="11"/>
  <c r="AV206" i="11"/>
  <c r="AU206" i="11"/>
  <c r="AT206" i="11"/>
  <c r="AS206" i="11"/>
  <c r="AR206" i="11"/>
  <c r="AQ206" i="11"/>
  <c r="AP206" i="11"/>
  <c r="AO206" i="11"/>
  <c r="AA206" i="11"/>
  <c r="W206" i="11"/>
  <c r="S206" i="11"/>
  <c r="AY205" i="11"/>
  <c r="AX205" i="11"/>
  <c r="AW205" i="11"/>
  <c r="AV205" i="11"/>
  <c r="AU205" i="11"/>
  <c r="AT205" i="11"/>
  <c r="AS205" i="11"/>
  <c r="AR205" i="11"/>
  <c r="AQ205" i="11"/>
  <c r="AP205" i="11"/>
  <c r="AO205" i="11"/>
  <c r="N205" i="11"/>
  <c r="J205" i="11"/>
  <c r="F205" i="11"/>
  <c r="AY204" i="11"/>
  <c r="AX204" i="11"/>
  <c r="AW204" i="11"/>
  <c r="AV204" i="11"/>
  <c r="AU204" i="11"/>
  <c r="AT204" i="11"/>
  <c r="AS204" i="11"/>
  <c r="AR204" i="11"/>
  <c r="AQ204" i="11"/>
  <c r="AP204" i="11"/>
  <c r="AO204" i="11"/>
  <c r="N204" i="11"/>
  <c r="J204" i="11"/>
  <c r="F204" i="11"/>
  <c r="AY203" i="11"/>
  <c r="AX203" i="11"/>
  <c r="AW203" i="11"/>
  <c r="AV203" i="11"/>
  <c r="AU203" i="11"/>
  <c r="AT203" i="11"/>
  <c r="AS203" i="11"/>
  <c r="AR203" i="11"/>
  <c r="AQ203" i="11"/>
  <c r="AP203" i="11"/>
  <c r="AO203" i="11"/>
  <c r="N203" i="11"/>
  <c r="J203" i="11"/>
  <c r="F203" i="11"/>
  <c r="AY202" i="11"/>
  <c r="AX202" i="11"/>
  <c r="AW202" i="11"/>
  <c r="AV202" i="11"/>
  <c r="AU202" i="11"/>
  <c r="AT202" i="11"/>
  <c r="AS202" i="11"/>
  <c r="AR202" i="11"/>
  <c r="AQ202" i="11"/>
  <c r="AP202" i="11"/>
  <c r="AO202" i="11"/>
  <c r="AA202" i="11"/>
  <c r="W202" i="11"/>
  <c r="S202" i="11"/>
  <c r="AY201" i="11"/>
  <c r="AX201" i="11"/>
  <c r="AW201" i="11"/>
  <c r="AV201" i="11"/>
  <c r="AU201" i="11"/>
  <c r="AT201" i="11"/>
  <c r="AS201" i="11"/>
  <c r="AR201" i="11"/>
  <c r="AQ201" i="11"/>
  <c r="AP201" i="11"/>
  <c r="AO201" i="11"/>
  <c r="N201" i="11"/>
  <c r="J201" i="11"/>
  <c r="F201" i="11"/>
  <c r="AY200" i="11"/>
  <c r="AX200" i="11"/>
  <c r="AW200" i="11"/>
  <c r="AV200" i="11"/>
  <c r="AU200" i="11"/>
  <c r="AT200" i="11"/>
  <c r="AS200" i="11"/>
  <c r="AR200" i="11"/>
  <c r="AQ200" i="11"/>
  <c r="AP200" i="11"/>
  <c r="AO200" i="11"/>
  <c r="N200" i="11"/>
  <c r="J200" i="11"/>
  <c r="F200" i="11"/>
  <c r="AY199" i="11"/>
  <c r="AX199" i="11"/>
  <c r="AW199" i="11"/>
  <c r="AV199" i="11"/>
  <c r="AU199" i="11"/>
  <c r="AT199" i="11"/>
  <c r="AS199" i="11"/>
  <c r="AR199" i="11"/>
  <c r="AQ199" i="11"/>
  <c r="AP199" i="11"/>
  <c r="AO199" i="11"/>
  <c r="N199" i="11"/>
  <c r="J199" i="11"/>
  <c r="F199" i="11"/>
  <c r="AY198" i="11"/>
  <c r="AX198" i="11"/>
  <c r="AW198" i="11"/>
  <c r="AV198" i="11"/>
  <c r="AU198" i="11"/>
  <c r="AT198" i="11"/>
  <c r="AS198" i="11"/>
  <c r="AR198" i="11"/>
  <c r="AQ198" i="11"/>
  <c r="AP198" i="11"/>
  <c r="AO198" i="11"/>
  <c r="AA198" i="11"/>
  <c r="W198" i="11"/>
  <c r="S198" i="11"/>
  <c r="AY197" i="11"/>
  <c r="AX197" i="11"/>
  <c r="AW197" i="11"/>
  <c r="AV197" i="11"/>
  <c r="AU197" i="11"/>
  <c r="AT197" i="11"/>
  <c r="AS197" i="11"/>
  <c r="AR197" i="11"/>
  <c r="AQ197" i="11"/>
  <c r="AP197" i="11"/>
  <c r="AO197" i="11"/>
  <c r="N197" i="11"/>
  <c r="J197" i="11"/>
  <c r="F197" i="11"/>
  <c r="AY196" i="11"/>
  <c r="AX196" i="11"/>
  <c r="AW196" i="11"/>
  <c r="AV196" i="11"/>
  <c r="AU196" i="11"/>
  <c r="AT196" i="11"/>
  <c r="AS196" i="11"/>
  <c r="AR196" i="11"/>
  <c r="AQ196" i="11"/>
  <c r="AP196" i="11"/>
  <c r="AO196" i="11"/>
  <c r="N196" i="11"/>
  <c r="J196" i="11"/>
  <c r="F196" i="11"/>
  <c r="AY195" i="11"/>
  <c r="AX195" i="11"/>
  <c r="AW195" i="11"/>
  <c r="AV195" i="11"/>
  <c r="AU195" i="11"/>
  <c r="AT195" i="11"/>
  <c r="AS195" i="11"/>
  <c r="AR195" i="11"/>
  <c r="AQ195" i="11"/>
  <c r="AP195" i="11"/>
  <c r="AO195" i="11"/>
  <c r="N195" i="11"/>
  <c r="J195" i="11"/>
  <c r="F195" i="11"/>
  <c r="AY194" i="11"/>
  <c r="AX194" i="11"/>
  <c r="AW194" i="11"/>
  <c r="AV194" i="11"/>
  <c r="AU194" i="11"/>
  <c r="AT194" i="11"/>
  <c r="AS194" i="11"/>
  <c r="AR194" i="11"/>
  <c r="AQ194" i="11"/>
  <c r="AP194" i="11"/>
  <c r="AO194" i="11"/>
  <c r="AA194" i="11"/>
  <c r="W194" i="11"/>
  <c r="S194" i="11"/>
  <c r="AY193" i="11"/>
  <c r="AX193" i="11"/>
  <c r="AW193" i="11"/>
  <c r="AV193" i="11"/>
  <c r="AU193" i="11"/>
  <c r="AT193" i="11"/>
  <c r="AS193" i="11"/>
  <c r="AR193" i="11"/>
  <c r="AQ193" i="11"/>
  <c r="AP193" i="11"/>
  <c r="AO193" i="11"/>
  <c r="N193" i="11"/>
  <c r="J193" i="11"/>
  <c r="F193" i="11"/>
  <c r="AY192" i="11"/>
  <c r="AX192" i="11"/>
  <c r="AW192" i="11"/>
  <c r="AV192" i="11"/>
  <c r="AU192" i="11"/>
  <c r="AT192" i="11"/>
  <c r="AS192" i="11"/>
  <c r="AR192" i="11"/>
  <c r="AQ192" i="11"/>
  <c r="AP192" i="11"/>
  <c r="AO192" i="11"/>
  <c r="N192" i="11"/>
  <c r="J192" i="11"/>
  <c r="F192" i="11"/>
  <c r="AY191" i="11"/>
  <c r="AX191" i="11"/>
  <c r="AW191" i="11"/>
  <c r="AV191" i="11"/>
  <c r="AU191" i="11"/>
  <c r="AT191" i="11"/>
  <c r="AS191" i="11"/>
  <c r="AR191" i="11"/>
  <c r="AQ191" i="11"/>
  <c r="AP191" i="11"/>
  <c r="AO191" i="11"/>
  <c r="N191" i="11"/>
  <c r="J191" i="11"/>
  <c r="F191" i="11"/>
  <c r="AY190" i="11"/>
  <c r="AX190" i="11"/>
  <c r="AW190" i="11"/>
  <c r="AV190" i="11"/>
  <c r="AU190" i="11"/>
  <c r="AT190" i="11"/>
  <c r="AS190" i="11"/>
  <c r="AR190" i="11"/>
  <c r="AQ190" i="11"/>
  <c r="AP190" i="11"/>
  <c r="AO190" i="11"/>
  <c r="AA190" i="11"/>
  <c r="W190" i="11"/>
  <c r="S190" i="11"/>
  <c r="AY189" i="11"/>
  <c r="AX189" i="11"/>
  <c r="AW189" i="11"/>
  <c r="AV189" i="11"/>
  <c r="AU189" i="11"/>
  <c r="AT189" i="11"/>
  <c r="AS189" i="11"/>
  <c r="AR189" i="11"/>
  <c r="AQ189" i="11"/>
  <c r="AP189" i="11"/>
  <c r="AO189" i="11"/>
  <c r="N189" i="11"/>
  <c r="J189" i="11"/>
  <c r="F189" i="11"/>
  <c r="AY188" i="11"/>
  <c r="AX188" i="11"/>
  <c r="AW188" i="11"/>
  <c r="AV188" i="11"/>
  <c r="AU188" i="11"/>
  <c r="AT188" i="11"/>
  <c r="AS188" i="11"/>
  <c r="AR188" i="11"/>
  <c r="AQ188" i="11"/>
  <c r="AP188" i="11"/>
  <c r="AO188" i="11"/>
  <c r="N188" i="11"/>
  <c r="J188" i="11"/>
  <c r="F188" i="11"/>
  <c r="AY187" i="11"/>
  <c r="AX187" i="11"/>
  <c r="AW187" i="11"/>
  <c r="AV187" i="11"/>
  <c r="AU187" i="11"/>
  <c r="AT187" i="11"/>
  <c r="AS187" i="11"/>
  <c r="AR187" i="11"/>
  <c r="AQ187" i="11"/>
  <c r="AP187" i="11"/>
  <c r="AO187" i="11"/>
  <c r="N187" i="11"/>
  <c r="J187" i="11"/>
  <c r="F187" i="11"/>
  <c r="AY186" i="11"/>
  <c r="AX186" i="11"/>
  <c r="AW186" i="11"/>
  <c r="AV186" i="11"/>
  <c r="AU186" i="11"/>
  <c r="AT186" i="11"/>
  <c r="AS186" i="11"/>
  <c r="AR186" i="11"/>
  <c r="AQ186" i="11"/>
  <c r="AP186" i="11"/>
  <c r="AO186" i="11"/>
  <c r="AA186" i="11"/>
  <c r="W186" i="11"/>
  <c r="S186" i="11"/>
  <c r="AY185" i="11"/>
  <c r="AX185" i="11"/>
  <c r="AW185" i="11"/>
  <c r="AV185" i="11"/>
  <c r="AU185" i="11"/>
  <c r="AT185" i="11"/>
  <c r="AS185" i="11"/>
  <c r="AR185" i="11"/>
  <c r="AQ185" i="11"/>
  <c r="AP185" i="11"/>
  <c r="AO185" i="11"/>
  <c r="N185" i="11"/>
  <c r="J185" i="11"/>
  <c r="F185" i="11"/>
  <c r="AY184" i="11"/>
  <c r="AX184" i="11"/>
  <c r="AW184" i="11"/>
  <c r="AV184" i="11"/>
  <c r="AU184" i="11"/>
  <c r="AT184" i="11"/>
  <c r="AS184" i="11"/>
  <c r="AR184" i="11"/>
  <c r="AQ184" i="11"/>
  <c r="AP184" i="11"/>
  <c r="AO184" i="11"/>
  <c r="N184" i="11"/>
  <c r="J184" i="11"/>
  <c r="F184" i="11"/>
  <c r="AY183" i="11"/>
  <c r="AX183" i="11"/>
  <c r="AW183" i="11"/>
  <c r="AV183" i="11"/>
  <c r="AU183" i="11"/>
  <c r="AT183" i="11"/>
  <c r="AS183" i="11"/>
  <c r="AR183" i="11"/>
  <c r="AQ183" i="11"/>
  <c r="AP183" i="11"/>
  <c r="N183" i="11"/>
  <c r="J183" i="11"/>
  <c r="F183" i="11"/>
  <c r="AY182" i="11"/>
  <c r="AX182" i="11"/>
  <c r="AW182" i="11"/>
  <c r="AV182" i="11"/>
  <c r="AU182" i="11"/>
  <c r="AT182" i="11"/>
  <c r="AS182" i="11"/>
  <c r="AR182" i="11"/>
  <c r="AQ182" i="11"/>
  <c r="AP182" i="11"/>
  <c r="AA182" i="11"/>
  <c r="W182" i="11"/>
  <c r="S182" i="11"/>
  <c r="AY181" i="11"/>
  <c r="AX181" i="11"/>
  <c r="AW181" i="11"/>
  <c r="AV181" i="11"/>
  <c r="AU181" i="11"/>
  <c r="AT181" i="11"/>
  <c r="AS181" i="11"/>
  <c r="AR181" i="11"/>
  <c r="AQ181" i="11"/>
  <c r="AP181" i="11"/>
  <c r="N181" i="11"/>
  <c r="J181" i="11"/>
  <c r="F181" i="11"/>
  <c r="AY180" i="11"/>
  <c r="AX180" i="11"/>
  <c r="AW180" i="11"/>
  <c r="AV180" i="11"/>
  <c r="AU180" i="11"/>
  <c r="AT180" i="11"/>
  <c r="AS180" i="11"/>
  <c r="AR180" i="11"/>
  <c r="AQ180" i="11"/>
  <c r="AP180" i="11"/>
  <c r="AO180" i="11"/>
  <c r="N180" i="11"/>
  <c r="J180" i="11"/>
  <c r="F180" i="11"/>
  <c r="AY179" i="11"/>
  <c r="AX179" i="11"/>
  <c r="AW179" i="11"/>
  <c r="AV179" i="11"/>
  <c r="AU179" i="11"/>
  <c r="AT179" i="11"/>
  <c r="AS179" i="11"/>
  <c r="AR179" i="11"/>
  <c r="AQ179" i="11"/>
  <c r="AP179" i="11"/>
  <c r="AO179" i="11"/>
  <c r="N179" i="11"/>
  <c r="J179" i="11"/>
  <c r="F179" i="11"/>
  <c r="AY178" i="11"/>
  <c r="AX178" i="11"/>
  <c r="AW178" i="11"/>
  <c r="AV178" i="11"/>
  <c r="AU178" i="11"/>
  <c r="AT178" i="11"/>
  <c r="AS178" i="11"/>
  <c r="AR178" i="11"/>
  <c r="AQ178" i="11"/>
  <c r="AP178" i="11"/>
  <c r="AO178" i="11"/>
  <c r="AA178" i="11"/>
  <c r="W178" i="11"/>
  <c r="S178" i="11"/>
  <c r="AY177" i="11"/>
  <c r="AX177" i="11"/>
  <c r="AW177" i="11"/>
  <c r="AV177" i="11"/>
  <c r="AU177" i="11"/>
  <c r="AT177" i="11"/>
  <c r="AS177" i="11"/>
  <c r="AR177" i="11"/>
  <c r="AQ177" i="11"/>
  <c r="AP177" i="11"/>
  <c r="AO177" i="11"/>
  <c r="N177" i="11"/>
  <c r="J177" i="11"/>
  <c r="F177" i="11"/>
  <c r="AY176" i="11"/>
  <c r="AX176" i="11"/>
  <c r="AW176" i="11"/>
  <c r="AV176" i="11"/>
  <c r="AU176" i="11"/>
  <c r="AT176" i="11"/>
  <c r="AS176" i="11"/>
  <c r="AR176" i="11"/>
  <c r="AQ176" i="11"/>
  <c r="AP176" i="11"/>
  <c r="AO176" i="11"/>
  <c r="N176" i="11"/>
  <c r="J176" i="11"/>
  <c r="F176" i="11"/>
  <c r="AY175" i="11"/>
  <c r="AX175" i="11"/>
  <c r="AW175" i="11"/>
  <c r="AV175" i="11"/>
  <c r="AU175" i="11"/>
  <c r="AT175" i="11"/>
  <c r="AS175" i="11"/>
  <c r="AR175" i="11"/>
  <c r="AQ175" i="11"/>
  <c r="AP175" i="11"/>
  <c r="AO175" i="11"/>
  <c r="N175" i="11"/>
  <c r="J175" i="11"/>
  <c r="F175" i="11"/>
  <c r="AY174" i="11"/>
  <c r="AX174" i="11"/>
  <c r="AW174" i="11"/>
  <c r="AV174" i="11"/>
  <c r="AU174" i="11"/>
  <c r="AT174" i="11"/>
  <c r="AS174" i="11"/>
  <c r="AR174" i="11"/>
  <c r="AQ174" i="11"/>
  <c r="AP174" i="11"/>
  <c r="AO174" i="11"/>
  <c r="AA174" i="11"/>
  <c r="W174" i="11"/>
  <c r="S174" i="11"/>
  <c r="AY173" i="11"/>
  <c r="AX173" i="11"/>
  <c r="AW173" i="11"/>
  <c r="AV173" i="11"/>
  <c r="AU173" i="11"/>
  <c r="AT173" i="11"/>
  <c r="AS173" i="11"/>
  <c r="AR173" i="11"/>
  <c r="AQ173" i="11"/>
  <c r="AP173" i="11"/>
  <c r="AO173" i="11"/>
  <c r="N173" i="11"/>
  <c r="J173" i="11"/>
  <c r="F173" i="11"/>
  <c r="AY172" i="11"/>
  <c r="AX172" i="11"/>
  <c r="AW172" i="11"/>
  <c r="AV172" i="11"/>
  <c r="AU172" i="11"/>
  <c r="AT172" i="11"/>
  <c r="AS172" i="11"/>
  <c r="AR172" i="11"/>
  <c r="AQ172" i="11"/>
  <c r="AP172" i="11"/>
  <c r="AO172" i="11"/>
  <c r="N172" i="11"/>
  <c r="J172" i="11"/>
  <c r="F172" i="11"/>
  <c r="AY171" i="11"/>
  <c r="AX171" i="11"/>
  <c r="AW171" i="11"/>
  <c r="AV171" i="11"/>
  <c r="AU171" i="11"/>
  <c r="AT171" i="11"/>
  <c r="AS171" i="11"/>
  <c r="AR171" i="11"/>
  <c r="AQ171" i="11"/>
  <c r="AP171" i="11"/>
  <c r="AO171" i="11"/>
  <c r="N171" i="11"/>
  <c r="J171" i="11"/>
  <c r="F171" i="11"/>
  <c r="A171" i="11"/>
  <c r="A175" i="11" s="1"/>
  <c r="A179" i="11" s="1"/>
  <c r="A183" i="11" s="1"/>
  <c r="A187" i="11" s="1"/>
  <c r="A191" i="11" s="1"/>
  <c r="A195" i="11" s="1"/>
  <c r="A199" i="11" s="1"/>
  <c r="A203" i="11" s="1"/>
  <c r="A207" i="11" s="1"/>
  <c r="A211" i="11" s="1"/>
  <c r="A215" i="11" s="1"/>
  <c r="A219" i="11" s="1"/>
  <c r="AA167" i="11"/>
  <c r="W167" i="11"/>
  <c r="S167" i="11"/>
  <c r="N166" i="11"/>
  <c r="J166" i="11"/>
  <c r="F166" i="11"/>
  <c r="N165" i="11"/>
  <c r="J165" i="11"/>
  <c r="F165" i="11"/>
  <c r="N164" i="11"/>
  <c r="J164" i="11"/>
  <c r="F164" i="11"/>
  <c r="AA163" i="11"/>
  <c r="W163" i="11"/>
  <c r="S163" i="11"/>
  <c r="N162" i="11"/>
  <c r="J162" i="11"/>
  <c r="F162" i="11"/>
  <c r="N161" i="11"/>
  <c r="J161" i="11"/>
  <c r="F161" i="11"/>
  <c r="N160" i="11"/>
  <c r="J160" i="11"/>
  <c r="F160" i="11"/>
  <c r="AA159" i="11"/>
  <c r="W159" i="11"/>
  <c r="S159" i="11"/>
  <c r="N158" i="11"/>
  <c r="J158" i="11"/>
  <c r="F158" i="11"/>
  <c r="N157" i="11"/>
  <c r="J157" i="11"/>
  <c r="F157" i="11"/>
  <c r="N156" i="11"/>
  <c r="J156" i="11"/>
  <c r="F156" i="11"/>
  <c r="AY155" i="11"/>
  <c r="AA155" i="11"/>
  <c r="W155" i="11"/>
  <c r="S155" i="11"/>
  <c r="AY154" i="11"/>
  <c r="N154" i="11"/>
  <c r="J154" i="11"/>
  <c r="F154" i="11"/>
  <c r="AY153" i="11"/>
  <c r="AQ153" i="11"/>
  <c r="N153" i="11"/>
  <c r="J153" i="11"/>
  <c r="F153" i="11"/>
  <c r="AY152" i="11"/>
  <c r="AQ152" i="11"/>
  <c r="N152" i="11"/>
  <c r="J152" i="11"/>
  <c r="F152" i="11"/>
  <c r="AY151" i="11"/>
  <c r="AX151" i="11"/>
  <c r="AW151" i="11"/>
  <c r="AV151" i="11"/>
  <c r="AU151" i="11"/>
  <c r="AT151" i="11"/>
  <c r="AS151" i="11"/>
  <c r="AR151" i="11"/>
  <c r="AQ151" i="11"/>
  <c r="AP151" i="11"/>
  <c r="AO151" i="11"/>
  <c r="AA151" i="11"/>
  <c r="W151" i="11"/>
  <c r="S151" i="11"/>
  <c r="AY150" i="11"/>
  <c r="AX150" i="11"/>
  <c r="AW150" i="11"/>
  <c r="AV150" i="11"/>
  <c r="AU150" i="11"/>
  <c r="AT150" i="11"/>
  <c r="AS150" i="11"/>
  <c r="AR150" i="11"/>
  <c r="AQ150" i="11"/>
  <c r="AP150" i="11"/>
  <c r="AO150" i="11"/>
  <c r="N150" i="11"/>
  <c r="J150" i="11"/>
  <c r="F150" i="11"/>
  <c r="AY149" i="11"/>
  <c r="AX149" i="11"/>
  <c r="AW149" i="11"/>
  <c r="AV149" i="11"/>
  <c r="AU149" i="11"/>
  <c r="AT149" i="11"/>
  <c r="AS149" i="11"/>
  <c r="AR149" i="11"/>
  <c r="AQ149" i="11"/>
  <c r="AP149" i="11"/>
  <c r="AO149" i="11"/>
  <c r="N149" i="11"/>
  <c r="J149" i="11"/>
  <c r="F149" i="11"/>
  <c r="AY148" i="11"/>
  <c r="AX148" i="11"/>
  <c r="AW148" i="11"/>
  <c r="AV148" i="11"/>
  <c r="AU148" i="11"/>
  <c r="AT148" i="11"/>
  <c r="AS148" i="11"/>
  <c r="AR148" i="11"/>
  <c r="AQ148" i="11"/>
  <c r="AP148" i="11"/>
  <c r="AO148" i="11"/>
  <c r="N148" i="11"/>
  <c r="J148" i="11"/>
  <c r="F148" i="11"/>
  <c r="AY147" i="11"/>
  <c r="AX147" i="11"/>
  <c r="AW147" i="11"/>
  <c r="AV147" i="11"/>
  <c r="AU147" i="11"/>
  <c r="AT147" i="11"/>
  <c r="AS147" i="11"/>
  <c r="AR147" i="11"/>
  <c r="AQ147" i="11"/>
  <c r="AP147" i="11"/>
  <c r="AO147" i="11"/>
  <c r="AA147" i="11"/>
  <c r="W147" i="11"/>
  <c r="S147" i="11"/>
  <c r="AY146" i="11"/>
  <c r="AX146" i="11"/>
  <c r="AW146" i="11"/>
  <c r="AV146" i="11"/>
  <c r="AU146" i="11"/>
  <c r="AT146" i="11"/>
  <c r="AS146" i="11"/>
  <c r="AR146" i="11"/>
  <c r="AQ146" i="11"/>
  <c r="AP146" i="11"/>
  <c r="AO146" i="11"/>
  <c r="N146" i="11"/>
  <c r="J146" i="11"/>
  <c r="F146" i="11"/>
  <c r="AY145" i="11"/>
  <c r="AX145" i="11"/>
  <c r="AW145" i="11"/>
  <c r="AV145" i="11"/>
  <c r="AU145" i="11"/>
  <c r="AT145" i="11"/>
  <c r="AS145" i="11"/>
  <c r="AR145" i="11"/>
  <c r="AQ145" i="11"/>
  <c r="AP145" i="11"/>
  <c r="AO145" i="11"/>
  <c r="N145" i="11"/>
  <c r="J145" i="11"/>
  <c r="F145" i="11"/>
  <c r="AY144" i="11"/>
  <c r="AX144" i="11"/>
  <c r="AW144" i="11"/>
  <c r="AV144" i="11"/>
  <c r="AU144" i="11"/>
  <c r="AT144" i="11"/>
  <c r="AS144" i="11"/>
  <c r="AR144" i="11"/>
  <c r="AQ144" i="11"/>
  <c r="AP144" i="11"/>
  <c r="AO144" i="11"/>
  <c r="N144" i="11"/>
  <c r="J144" i="11"/>
  <c r="F144" i="11"/>
  <c r="AY143" i="11"/>
  <c r="AX143" i="11"/>
  <c r="AW143" i="11"/>
  <c r="AV143" i="11"/>
  <c r="AU143" i="11"/>
  <c r="AT143" i="11"/>
  <c r="AS143" i="11"/>
  <c r="AR143" i="11"/>
  <c r="AQ143" i="11"/>
  <c r="AP143" i="11"/>
  <c r="AO143" i="11"/>
  <c r="AA143" i="11"/>
  <c r="W143" i="11"/>
  <c r="S143" i="11"/>
  <c r="AY142" i="11"/>
  <c r="AX142" i="11"/>
  <c r="AW142" i="11"/>
  <c r="AV142" i="11"/>
  <c r="AU142" i="11"/>
  <c r="AT142" i="11"/>
  <c r="AS142" i="11"/>
  <c r="AR142" i="11"/>
  <c r="AQ142" i="11"/>
  <c r="AP142" i="11"/>
  <c r="AO142" i="11"/>
  <c r="N142" i="11"/>
  <c r="J142" i="11"/>
  <c r="F142" i="11"/>
  <c r="AY141" i="11"/>
  <c r="AX141" i="11"/>
  <c r="AW141" i="11"/>
  <c r="AV141" i="11"/>
  <c r="AU141" i="11"/>
  <c r="AT141" i="11"/>
  <c r="AS141" i="11"/>
  <c r="AR141" i="11"/>
  <c r="AQ141" i="11"/>
  <c r="AP141" i="11"/>
  <c r="AO141" i="11"/>
  <c r="N141" i="11"/>
  <c r="J141" i="11"/>
  <c r="F141" i="11"/>
  <c r="AY140" i="11"/>
  <c r="AX140" i="11"/>
  <c r="AW140" i="11"/>
  <c r="AV140" i="11"/>
  <c r="AU140" i="11"/>
  <c r="AT140" i="11"/>
  <c r="AS140" i="11"/>
  <c r="AR140" i="11"/>
  <c r="AQ140" i="11"/>
  <c r="AP140" i="11"/>
  <c r="AO140" i="11"/>
  <c r="N140" i="11"/>
  <c r="J140" i="11"/>
  <c r="F140" i="11"/>
  <c r="AY139" i="11"/>
  <c r="AX139" i="11"/>
  <c r="AW139" i="11"/>
  <c r="AV139" i="11"/>
  <c r="AU139" i="11"/>
  <c r="AT139" i="11"/>
  <c r="AS139" i="11"/>
  <c r="AR139" i="11"/>
  <c r="AQ139" i="11"/>
  <c r="AP139" i="11"/>
  <c r="AO139" i="11"/>
  <c r="AA139" i="11"/>
  <c r="W139" i="11"/>
  <c r="S139" i="11"/>
  <c r="AY138" i="11"/>
  <c r="AX138" i="11"/>
  <c r="AW138" i="11"/>
  <c r="AV138" i="11"/>
  <c r="AU138" i="11"/>
  <c r="AT138" i="11"/>
  <c r="AS138" i="11"/>
  <c r="AR138" i="11"/>
  <c r="AQ138" i="11"/>
  <c r="AP138" i="11"/>
  <c r="AO138" i="11"/>
  <c r="N138" i="11"/>
  <c r="J138" i="11"/>
  <c r="F138" i="11"/>
  <c r="AY137" i="11"/>
  <c r="AX137" i="11"/>
  <c r="AW137" i="11"/>
  <c r="AV137" i="11"/>
  <c r="AU137" i="11"/>
  <c r="AT137" i="11"/>
  <c r="AS137" i="11"/>
  <c r="AR137" i="11"/>
  <c r="AQ137" i="11"/>
  <c r="AP137" i="11"/>
  <c r="AO137" i="11"/>
  <c r="N137" i="11"/>
  <c r="J137" i="11"/>
  <c r="F137" i="11"/>
  <c r="AY136" i="11"/>
  <c r="AX136" i="11"/>
  <c r="AW136" i="11"/>
  <c r="AV136" i="11"/>
  <c r="AU136" i="11"/>
  <c r="AT136" i="11"/>
  <c r="AS136" i="11"/>
  <c r="AR136" i="11"/>
  <c r="AQ136" i="11"/>
  <c r="AP136" i="11"/>
  <c r="AO136" i="11"/>
  <c r="N136" i="11"/>
  <c r="J136" i="11"/>
  <c r="F136" i="11"/>
  <c r="AY135" i="11"/>
  <c r="AX135" i="11"/>
  <c r="AW135" i="11"/>
  <c r="AV135" i="11"/>
  <c r="AU135" i="11"/>
  <c r="AT135" i="11"/>
  <c r="AS135" i="11"/>
  <c r="AR135" i="11"/>
  <c r="AQ135" i="11"/>
  <c r="AP135" i="11"/>
  <c r="AO135" i="11"/>
  <c r="AA135" i="11"/>
  <c r="W135" i="11"/>
  <c r="S135" i="11"/>
  <c r="AY134" i="11"/>
  <c r="AX134" i="11"/>
  <c r="AW134" i="11"/>
  <c r="AV134" i="11"/>
  <c r="AU134" i="11"/>
  <c r="AT134" i="11"/>
  <c r="AS134" i="11"/>
  <c r="AR134" i="11"/>
  <c r="AQ134" i="11"/>
  <c r="AP134" i="11"/>
  <c r="AO134" i="11"/>
  <c r="N134" i="11"/>
  <c r="J134" i="11"/>
  <c r="F134" i="11"/>
  <c r="AY133" i="11"/>
  <c r="AX133" i="11"/>
  <c r="AW133" i="11"/>
  <c r="AV133" i="11"/>
  <c r="AU133" i="11"/>
  <c r="AT133" i="11"/>
  <c r="AS133" i="11"/>
  <c r="AR133" i="11"/>
  <c r="AQ133" i="11"/>
  <c r="AP133" i="11"/>
  <c r="AO133" i="11"/>
  <c r="N133" i="11"/>
  <c r="J133" i="11"/>
  <c r="F133" i="11"/>
  <c r="AY132" i="11"/>
  <c r="AX132" i="11"/>
  <c r="AW132" i="11"/>
  <c r="AV132" i="11"/>
  <c r="AU132" i="11"/>
  <c r="AT132" i="11"/>
  <c r="AS132" i="11"/>
  <c r="AR132" i="11"/>
  <c r="AQ132" i="11"/>
  <c r="AP132" i="11"/>
  <c r="AO132" i="11"/>
  <c r="N132" i="11"/>
  <c r="J132" i="11"/>
  <c r="F132" i="11"/>
  <c r="AY131" i="11"/>
  <c r="AX131" i="11"/>
  <c r="AW131" i="11"/>
  <c r="AV131" i="11"/>
  <c r="AU131" i="11"/>
  <c r="AT131" i="11"/>
  <c r="AS131" i="11"/>
  <c r="AR131" i="11"/>
  <c r="AQ131" i="11"/>
  <c r="AP131" i="11"/>
  <c r="AO131" i="11"/>
  <c r="AA131" i="11"/>
  <c r="W131" i="11"/>
  <c r="S131" i="11"/>
  <c r="AY130" i="11"/>
  <c r="AX130" i="11"/>
  <c r="AW130" i="11"/>
  <c r="AV130" i="11"/>
  <c r="AU130" i="11"/>
  <c r="AT130" i="11"/>
  <c r="AS130" i="11"/>
  <c r="AR130" i="11"/>
  <c r="AQ130" i="11"/>
  <c r="AP130" i="11"/>
  <c r="AO130" i="11"/>
  <c r="N130" i="11"/>
  <c r="J130" i="11"/>
  <c r="F130" i="11"/>
  <c r="AY129" i="11"/>
  <c r="AX129" i="11"/>
  <c r="AW129" i="11"/>
  <c r="AV129" i="11"/>
  <c r="AU129" i="11"/>
  <c r="AT129" i="11"/>
  <c r="AS129" i="11"/>
  <c r="AR129" i="11"/>
  <c r="AQ129" i="11"/>
  <c r="AP129" i="11"/>
  <c r="AO129" i="11"/>
  <c r="N129" i="11"/>
  <c r="J129" i="11"/>
  <c r="F129" i="11"/>
  <c r="AY128" i="11"/>
  <c r="AX128" i="11"/>
  <c r="AW128" i="11"/>
  <c r="AV128" i="11"/>
  <c r="AU128" i="11"/>
  <c r="AT128" i="11"/>
  <c r="AS128" i="11"/>
  <c r="AR128" i="11"/>
  <c r="AQ128" i="11"/>
  <c r="AP128" i="11"/>
  <c r="N128" i="11"/>
  <c r="J128" i="11"/>
  <c r="F128" i="11"/>
  <c r="AY127" i="11"/>
  <c r="AX127" i="11"/>
  <c r="AW127" i="11"/>
  <c r="AV127" i="11"/>
  <c r="AU127" i="11"/>
  <c r="AT127" i="11"/>
  <c r="AS127" i="11"/>
  <c r="AR127" i="11"/>
  <c r="AQ127" i="11"/>
  <c r="AP127" i="11"/>
  <c r="AA127" i="11"/>
  <c r="W127" i="11"/>
  <c r="S127" i="11"/>
  <c r="AY126" i="11"/>
  <c r="AX126" i="11"/>
  <c r="AW126" i="11"/>
  <c r="AV126" i="11"/>
  <c r="AU126" i="11"/>
  <c r="AT126" i="11"/>
  <c r="AS126" i="11"/>
  <c r="AR126" i="11"/>
  <c r="AQ126" i="11"/>
  <c r="AP126" i="11"/>
  <c r="N126" i="11"/>
  <c r="J126" i="11"/>
  <c r="F126" i="11"/>
  <c r="AY125" i="11"/>
  <c r="AX125" i="11"/>
  <c r="AW125" i="11"/>
  <c r="AV125" i="11"/>
  <c r="AU125" i="11"/>
  <c r="AT125" i="11"/>
  <c r="AS125" i="11"/>
  <c r="AR125" i="11"/>
  <c r="AQ125" i="11"/>
  <c r="AP125" i="11"/>
  <c r="AO125" i="11"/>
  <c r="N125" i="11"/>
  <c r="J125" i="11"/>
  <c r="F125" i="11"/>
  <c r="AY124" i="11"/>
  <c r="AX124" i="11"/>
  <c r="AW124" i="11"/>
  <c r="AV124" i="11"/>
  <c r="AU124" i="11"/>
  <c r="AT124" i="11"/>
  <c r="AS124" i="11"/>
  <c r="AR124" i="11"/>
  <c r="AQ124" i="11"/>
  <c r="AP124" i="11"/>
  <c r="AO124" i="11"/>
  <c r="N124" i="11"/>
  <c r="J124" i="11"/>
  <c r="F124" i="11"/>
  <c r="AY123" i="11"/>
  <c r="AX123" i="11"/>
  <c r="AW123" i="11"/>
  <c r="AV123" i="11"/>
  <c r="AU123" i="11"/>
  <c r="AT123" i="11"/>
  <c r="AS123" i="11"/>
  <c r="AR123" i="11"/>
  <c r="AQ123" i="11"/>
  <c r="AP123" i="11"/>
  <c r="AO123" i="11"/>
  <c r="AA123" i="11"/>
  <c r="W123" i="11"/>
  <c r="S123" i="11"/>
  <c r="AY122" i="11"/>
  <c r="AX122" i="11"/>
  <c r="AW122" i="11"/>
  <c r="AV122" i="11"/>
  <c r="AU122" i="11"/>
  <c r="AT122" i="11"/>
  <c r="AS122" i="11"/>
  <c r="AR122" i="11"/>
  <c r="AQ122" i="11"/>
  <c r="AP122" i="11"/>
  <c r="AO122" i="11"/>
  <c r="N122" i="11"/>
  <c r="J122" i="11"/>
  <c r="F122" i="11"/>
  <c r="AY121" i="11"/>
  <c r="AX121" i="11"/>
  <c r="AW121" i="11"/>
  <c r="AV121" i="11"/>
  <c r="AU121" i="11"/>
  <c r="AT121" i="11"/>
  <c r="AS121" i="11"/>
  <c r="AR121" i="11"/>
  <c r="AQ121" i="11"/>
  <c r="AP121" i="11"/>
  <c r="AO121" i="11"/>
  <c r="N121" i="11"/>
  <c r="J121" i="11"/>
  <c r="F121" i="11"/>
  <c r="AY120" i="11"/>
  <c r="AX120" i="11"/>
  <c r="AW120" i="11"/>
  <c r="AV120" i="11"/>
  <c r="AU120" i="11"/>
  <c r="AT120" i="11"/>
  <c r="AS120" i="11"/>
  <c r="AR120" i="11"/>
  <c r="AQ120" i="11"/>
  <c r="AP120" i="11"/>
  <c r="AO120" i="11"/>
  <c r="N120" i="11"/>
  <c r="J120" i="11"/>
  <c r="F120" i="11"/>
  <c r="A120" i="11"/>
  <c r="A124" i="11" s="1"/>
  <c r="A128" i="11" s="1"/>
  <c r="A132" i="11" s="1"/>
  <c r="A136" i="11" s="1"/>
  <c r="A140" i="11" s="1"/>
  <c r="A144" i="11" s="1"/>
  <c r="A148" i="11" s="1"/>
  <c r="A152" i="11" s="1"/>
  <c r="A156" i="11" s="1"/>
  <c r="A160" i="11" s="1"/>
  <c r="A164" i="11" s="1"/>
  <c r="AY119" i="11"/>
  <c r="AX119" i="11"/>
  <c r="AW119" i="11"/>
  <c r="AV119" i="11"/>
  <c r="AU119" i="11"/>
  <c r="AT119" i="11"/>
  <c r="AS119" i="11"/>
  <c r="AR119" i="11"/>
  <c r="AQ119" i="11"/>
  <c r="AP119" i="11"/>
  <c r="AO119" i="11"/>
  <c r="AA119" i="11"/>
  <c r="W119" i="11"/>
  <c r="S119" i="11"/>
  <c r="AY118" i="11"/>
  <c r="AX118" i="11"/>
  <c r="AW118" i="11"/>
  <c r="AV118" i="11"/>
  <c r="AU118" i="11"/>
  <c r="AT118" i="11"/>
  <c r="AS118" i="11"/>
  <c r="AR118" i="11"/>
  <c r="AQ118" i="11"/>
  <c r="AP118" i="11"/>
  <c r="AO118" i="11"/>
  <c r="N118" i="11"/>
  <c r="J118" i="11"/>
  <c r="F118" i="11"/>
  <c r="AY117" i="11"/>
  <c r="AX117" i="11"/>
  <c r="AW117" i="11"/>
  <c r="AV117" i="11"/>
  <c r="AU117" i="11"/>
  <c r="AT117" i="11"/>
  <c r="AS117" i="11"/>
  <c r="AR117" i="11"/>
  <c r="AQ117" i="11"/>
  <c r="AP117" i="11"/>
  <c r="AO117" i="11"/>
  <c r="N117" i="11"/>
  <c r="J117" i="11"/>
  <c r="F117" i="11"/>
  <c r="AY116" i="11"/>
  <c r="AX116" i="11"/>
  <c r="AW116" i="11"/>
  <c r="AV116" i="11"/>
  <c r="AU116" i="11"/>
  <c r="AT116" i="11"/>
  <c r="AS116" i="11"/>
  <c r="AR116" i="11"/>
  <c r="AQ116" i="11"/>
  <c r="AP116" i="11"/>
  <c r="AO116" i="11"/>
  <c r="N116" i="11"/>
  <c r="J116" i="11"/>
  <c r="F116" i="11"/>
  <c r="A116" i="11"/>
  <c r="AA112" i="11"/>
  <c r="W112" i="11"/>
  <c r="S112" i="11"/>
  <c r="N111" i="11"/>
  <c r="J111" i="11"/>
  <c r="F111" i="11"/>
  <c r="N110" i="11"/>
  <c r="J110" i="11"/>
  <c r="F110" i="11"/>
  <c r="N109" i="11"/>
  <c r="J109" i="11"/>
  <c r="F109" i="11"/>
  <c r="AA108" i="11"/>
  <c r="W108" i="11"/>
  <c r="S108" i="11"/>
  <c r="N107" i="11"/>
  <c r="J107" i="11"/>
  <c r="F107" i="11"/>
  <c r="N106" i="11"/>
  <c r="J106" i="11"/>
  <c r="F106" i="11"/>
  <c r="N105" i="11"/>
  <c r="J105" i="11"/>
  <c r="F105" i="11"/>
  <c r="AA104" i="11"/>
  <c r="W104" i="11"/>
  <c r="S104" i="11"/>
  <c r="N103" i="11"/>
  <c r="J103" i="11"/>
  <c r="F103" i="11"/>
  <c r="N102" i="11"/>
  <c r="J102" i="11"/>
  <c r="F102" i="11"/>
  <c r="N101" i="11"/>
  <c r="J101" i="11"/>
  <c r="F101" i="11"/>
  <c r="AY100" i="11"/>
  <c r="AA100" i="11"/>
  <c r="W100" i="11"/>
  <c r="S100" i="11"/>
  <c r="AY99" i="11"/>
  <c r="N99" i="11"/>
  <c r="J99" i="11"/>
  <c r="F99" i="11"/>
  <c r="AY98" i="11"/>
  <c r="AQ98" i="11"/>
  <c r="N98" i="11"/>
  <c r="J98" i="11"/>
  <c r="F98" i="11"/>
  <c r="AY97" i="11"/>
  <c r="AQ97" i="11"/>
  <c r="N97" i="11"/>
  <c r="J97" i="11"/>
  <c r="F97" i="11"/>
  <c r="AY96" i="11"/>
  <c r="AX96" i="11"/>
  <c r="AW96" i="11"/>
  <c r="AV96" i="11"/>
  <c r="AU96" i="11"/>
  <c r="AT96" i="11"/>
  <c r="AS96" i="11"/>
  <c r="AR96" i="11"/>
  <c r="AQ96" i="11"/>
  <c r="AP96" i="11"/>
  <c r="AO96" i="11"/>
  <c r="AN96" i="11"/>
  <c r="AA96" i="11"/>
  <c r="W96" i="11"/>
  <c r="S96" i="11"/>
  <c r="AY95" i="11"/>
  <c r="AX95" i="11"/>
  <c r="AW95" i="11"/>
  <c r="AV95" i="11"/>
  <c r="AU95" i="11"/>
  <c r="AT95" i="11"/>
  <c r="AS95" i="11"/>
  <c r="AR95" i="11"/>
  <c r="AQ95" i="11"/>
  <c r="AP95" i="11"/>
  <c r="AO95" i="11"/>
  <c r="N95" i="11"/>
  <c r="J95" i="11"/>
  <c r="F95" i="11"/>
  <c r="AY94" i="11"/>
  <c r="AX94" i="11"/>
  <c r="AW94" i="11"/>
  <c r="AV94" i="11"/>
  <c r="AU94" i="11"/>
  <c r="AT94" i="11"/>
  <c r="AS94" i="11"/>
  <c r="AR94" i="11"/>
  <c r="AQ94" i="11"/>
  <c r="AP94" i="11"/>
  <c r="AO94" i="11"/>
  <c r="N94" i="11"/>
  <c r="J94" i="11"/>
  <c r="F94" i="11"/>
  <c r="AY93" i="11"/>
  <c r="AX93" i="11"/>
  <c r="AW93" i="11"/>
  <c r="AV93" i="11"/>
  <c r="AU93" i="11"/>
  <c r="AT93" i="11"/>
  <c r="AS93" i="11"/>
  <c r="AR93" i="11"/>
  <c r="AQ93" i="11"/>
  <c r="AP93" i="11"/>
  <c r="AO93" i="11"/>
  <c r="N93" i="11"/>
  <c r="J93" i="11"/>
  <c r="F93" i="11"/>
  <c r="AY92" i="11"/>
  <c r="AX92" i="11"/>
  <c r="AW92" i="11"/>
  <c r="AV92" i="11"/>
  <c r="AU92" i="11"/>
  <c r="AT92" i="11"/>
  <c r="AS92" i="11"/>
  <c r="AR92" i="11"/>
  <c r="AQ92" i="11"/>
  <c r="AP92" i="11"/>
  <c r="AO92" i="11"/>
  <c r="AA92" i="11"/>
  <c r="W92" i="11"/>
  <c r="S92" i="11"/>
  <c r="AY91" i="11"/>
  <c r="AX91" i="11"/>
  <c r="AW91" i="11"/>
  <c r="AV91" i="11"/>
  <c r="AU91" i="11"/>
  <c r="AT91" i="11"/>
  <c r="AS91" i="11"/>
  <c r="AR91" i="11"/>
  <c r="AQ91" i="11"/>
  <c r="AP91" i="11"/>
  <c r="AO91" i="11"/>
  <c r="N91" i="11"/>
  <c r="J91" i="11"/>
  <c r="F91" i="11"/>
  <c r="AY90" i="11"/>
  <c r="AX90" i="11"/>
  <c r="AW90" i="11"/>
  <c r="AV90" i="11"/>
  <c r="AU90" i="11"/>
  <c r="AT90" i="11"/>
  <c r="AS90" i="11"/>
  <c r="AR90" i="11"/>
  <c r="AQ90" i="11"/>
  <c r="AP90" i="11"/>
  <c r="AO90" i="11"/>
  <c r="AN90" i="11"/>
  <c r="N90" i="11"/>
  <c r="J90" i="11"/>
  <c r="F90" i="11"/>
  <c r="AY89" i="11"/>
  <c r="AX89" i="11"/>
  <c r="AW89" i="11"/>
  <c r="AV89" i="11"/>
  <c r="AU89" i="11"/>
  <c r="AT89" i="11"/>
  <c r="AS89" i="11"/>
  <c r="AR89" i="11"/>
  <c r="AQ89" i="11"/>
  <c r="AP89" i="11"/>
  <c r="AO89" i="11"/>
  <c r="N89" i="11"/>
  <c r="J89" i="11"/>
  <c r="F89" i="11"/>
  <c r="AY88" i="11"/>
  <c r="AX88" i="11"/>
  <c r="AW88" i="11"/>
  <c r="AV88" i="11"/>
  <c r="AU88" i="11"/>
  <c r="AT88" i="11"/>
  <c r="AS88" i="11"/>
  <c r="AR88" i="11"/>
  <c r="AQ88" i="11"/>
  <c r="AP88" i="11"/>
  <c r="AO88" i="11"/>
  <c r="AA88" i="11"/>
  <c r="W88" i="11"/>
  <c r="S88" i="11"/>
  <c r="AY87" i="11"/>
  <c r="AX87" i="11"/>
  <c r="AW87" i="11"/>
  <c r="AV87" i="11"/>
  <c r="AU87" i="11"/>
  <c r="AT87" i="11"/>
  <c r="AS87" i="11"/>
  <c r="AR87" i="11"/>
  <c r="AQ87" i="11"/>
  <c r="AP87" i="11"/>
  <c r="AO87" i="11"/>
  <c r="N87" i="11"/>
  <c r="J87" i="11"/>
  <c r="F87" i="11"/>
  <c r="AY86" i="11"/>
  <c r="AX86" i="11"/>
  <c r="AW86" i="11"/>
  <c r="AV86" i="11"/>
  <c r="AU86" i="11"/>
  <c r="AT86" i="11"/>
  <c r="AS86" i="11"/>
  <c r="AR86" i="11"/>
  <c r="AQ86" i="11"/>
  <c r="AP86" i="11"/>
  <c r="AO86" i="11"/>
  <c r="N86" i="11"/>
  <c r="J86" i="11"/>
  <c r="F86" i="11"/>
  <c r="AY85" i="11"/>
  <c r="AX85" i="11"/>
  <c r="AW85" i="11"/>
  <c r="AV85" i="11"/>
  <c r="AU85" i="11"/>
  <c r="AT85" i="11"/>
  <c r="AS85" i="11"/>
  <c r="AR85" i="11"/>
  <c r="AQ85" i="11"/>
  <c r="AP85" i="11"/>
  <c r="AO85" i="11"/>
  <c r="AN85" i="11"/>
  <c r="N85" i="11"/>
  <c r="J85" i="11"/>
  <c r="F85" i="11"/>
  <c r="AY84" i="11"/>
  <c r="AX84" i="11"/>
  <c r="AW84" i="11"/>
  <c r="AV84" i="11"/>
  <c r="AU84" i="11"/>
  <c r="AT84" i="11"/>
  <c r="AS84" i="11"/>
  <c r="AR84" i="11"/>
  <c r="AQ84" i="11"/>
  <c r="AP84" i="11"/>
  <c r="AO84" i="11"/>
  <c r="AN84" i="11"/>
  <c r="AA84" i="11"/>
  <c r="W84" i="11"/>
  <c r="S84" i="11"/>
  <c r="AY83" i="11"/>
  <c r="AX83" i="11"/>
  <c r="AW83" i="11"/>
  <c r="AV83" i="11"/>
  <c r="AU83" i="11"/>
  <c r="AT83" i="11"/>
  <c r="AS83" i="11"/>
  <c r="AR83" i="11"/>
  <c r="AQ83" i="11"/>
  <c r="AP83" i="11"/>
  <c r="AO83" i="11"/>
  <c r="N83" i="11"/>
  <c r="J83" i="11"/>
  <c r="F83" i="11"/>
  <c r="AY82" i="11"/>
  <c r="AX82" i="11"/>
  <c r="AW82" i="11"/>
  <c r="AV82" i="11"/>
  <c r="AU82" i="11"/>
  <c r="AT82" i="11"/>
  <c r="AS82" i="11"/>
  <c r="AR82" i="11"/>
  <c r="AQ82" i="11"/>
  <c r="AP82" i="11"/>
  <c r="AO82" i="11"/>
  <c r="N82" i="11"/>
  <c r="J82" i="11"/>
  <c r="F82" i="11"/>
  <c r="AY81" i="11"/>
  <c r="AX81" i="11"/>
  <c r="AW81" i="11"/>
  <c r="AV81" i="11"/>
  <c r="AU81" i="11"/>
  <c r="AT81" i="11"/>
  <c r="AS81" i="11"/>
  <c r="AR81" i="11"/>
  <c r="AQ81" i="11"/>
  <c r="AP81" i="11"/>
  <c r="AO81" i="11"/>
  <c r="N81" i="11"/>
  <c r="J81" i="11"/>
  <c r="F81" i="11"/>
  <c r="AY80" i="11"/>
  <c r="AX80" i="11"/>
  <c r="AW80" i="11"/>
  <c r="AV80" i="11"/>
  <c r="AU80" i="11"/>
  <c r="AT80" i="11"/>
  <c r="AS80" i="11"/>
  <c r="AR80" i="11"/>
  <c r="AQ80" i="11"/>
  <c r="AP80" i="11"/>
  <c r="AO80" i="11"/>
  <c r="AA80" i="11"/>
  <c r="W80" i="11"/>
  <c r="S80" i="11"/>
  <c r="AY79" i="11"/>
  <c r="AX79" i="11"/>
  <c r="AW79" i="11"/>
  <c r="AV79" i="11"/>
  <c r="AU79" i="11"/>
  <c r="AT79" i="11"/>
  <c r="AS79" i="11"/>
  <c r="AR79" i="11"/>
  <c r="AQ79" i="11"/>
  <c r="AP79" i="11"/>
  <c r="AO79" i="11"/>
  <c r="AN79" i="11"/>
  <c r="N79" i="11"/>
  <c r="J79" i="11"/>
  <c r="F79" i="11"/>
  <c r="AY78" i="11"/>
  <c r="AX78" i="11"/>
  <c r="AW78" i="11"/>
  <c r="AV78" i="11"/>
  <c r="AU78" i="11"/>
  <c r="AT78" i="11"/>
  <c r="AS78" i="11"/>
  <c r="AR78" i="11"/>
  <c r="AQ78" i="11"/>
  <c r="AP78" i="11"/>
  <c r="AO78" i="11"/>
  <c r="N78" i="11"/>
  <c r="J78" i="11"/>
  <c r="F78" i="11"/>
  <c r="AY77" i="11"/>
  <c r="AX77" i="11"/>
  <c r="AW77" i="11"/>
  <c r="AV77" i="11"/>
  <c r="AU77" i="11"/>
  <c r="AT77" i="11"/>
  <c r="AS77" i="11"/>
  <c r="AR77" i="11"/>
  <c r="AQ77" i="11"/>
  <c r="AP77" i="11"/>
  <c r="AO77" i="11"/>
  <c r="AN77" i="11"/>
  <c r="N77" i="11"/>
  <c r="J77" i="11"/>
  <c r="F77" i="11"/>
  <c r="AY76" i="11"/>
  <c r="AX76" i="11"/>
  <c r="AW76" i="11"/>
  <c r="AV76" i="11"/>
  <c r="AU76" i="11"/>
  <c r="AT76" i="11"/>
  <c r="AS76" i="11"/>
  <c r="AR76" i="11"/>
  <c r="AQ76" i="11"/>
  <c r="AP76" i="11"/>
  <c r="AO76" i="11"/>
  <c r="AN76" i="11"/>
  <c r="AA76" i="11"/>
  <c r="W76" i="11"/>
  <c r="S76" i="11"/>
  <c r="AY75" i="11"/>
  <c r="AX75" i="11"/>
  <c r="AW75" i="11"/>
  <c r="AV75" i="11"/>
  <c r="AU75" i="11"/>
  <c r="AT75" i="11"/>
  <c r="AS75" i="11"/>
  <c r="AR75" i="11"/>
  <c r="AQ75" i="11"/>
  <c r="AP75" i="11"/>
  <c r="AO75" i="11"/>
  <c r="N75" i="11"/>
  <c r="J75" i="11"/>
  <c r="F75" i="11"/>
  <c r="AY74" i="11"/>
  <c r="AX74" i="11"/>
  <c r="AW74" i="11"/>
  <c r="AV74" i="11"/>
  <c r="AU74" i="11"/>
  <c r="AT74" i="11"/>
  <c r="AS74" i="11"/>
  <c r="AR74" i="11"/>
  <c r="AQ74" i="11"/>
  <c r="AP74" i="11"/>
  <c r="AO74" i="11"/>
  <c r="AN74" i="11"/>
  <c r="N74" i="11"/>
  <c r="J74" i="11"/>
  <c r="F74" i="11"/>
  <c r="AY73" i="11"/>
  <c r="AX73" i="11"/>
  <c r="AW73" i="11"/>
  <c r="AV73" i="11"/>
  <c r="AU73" i="11"/>
  <c r="AT73" i="11"/>
  <c r="AS73" i="11"/>
  <c r="AR73" i="11"/>
  <c r="AQ73" i="11"/>
  <c r="AP73" i="11"/>
  <c r="AN73" i="11"/>
  <c r="N73" i="11"/>
  <c r="J73" i="11"/>
  <c r="F73" i="11"/>
  <c r="AY72" i="11"/>
  <c r="AX72" i="11"/>
  <c r="AW72" i="11"/>
  <c r="AV72" i="11"/>
  <c r="AU72" i="11"/>
  <c r="AT72" i="11"/>
  <c r="AS72" i="11"/>
  <c r="AR72" i="11"/>
  <c r="AQ72" i="11"/>
  <c r="AP72" i="11"/>
  <c r="AA72" i="11"/>
  <c r="W72" i="11"/>
  <c r="S72" i="11"/>
  <c r="AY71" i="11"/>
  <c r="AX71" i="11"/>
  <c r="AW71" i="11"/>
  <c r="AV71" i="11"/>
  <c r="AU71" i="11"/>
  <c r="AT71" i="11"/>
  <c r="AS71" i="11"/>
  <c r="AR71" i="11"/>
  <c r="AQ71" i="11"/>
  <c r="AP71" i="11"/>
  <c r="N71" i="11"/>
  <c r="J71" i="11"/>
  <c r="F71" i="11"/>
  <c r="AY70" i="11"/>
  <c r="AX70" i="11"/>
  <c r="AW70" i="11"/>
  <c r="AV70" i="11"/>
  <c r="AU70" i="11"/>
  <c r="AT70" i="11"/>
  <c r="AS70" i="11"/>
  <c r="AR70" i="11"/>
  <c r="AQ70" i="11"/>
  <c r="AP70" i="11"/>
  <c r="AO70" i="11"/>
  <c r="AN70" i="11"/>
  <c r="N70" i="11"/>
  <c r="J70" i="11"/>
  <c r="F70" i="11"/>
  <c r="AY69" i="11"/>
  <c r="AX69" i="11"/>
  <c r="AW69" i="11"/>
  <c r="AV69" i="11"/>
  <c r="AU69" i="11"/>
  <c r="AT69" i="11"/>
  <c r="AS69" i="11"/>
  <c r="AR69" i="11"/>
  <c r="AQ69" i="11"/>
  <c r="AP69" i="11"/>
  <c r="AO69" i="11"/>
  <c r="N69" i="11"/>
  <c r="J69" i="11"/>
  <c r="F69" i="11"/>
  <c r="AY68" i="11"/>
  <c r="AX68" i="11"/>
  <c r="AW68" i="11"/>
  <c r="AV68" i="11"/>
  <c r="AU68" i="11"/>
  <c r="AT68" i="11"/>
  <c r="AS68" i="11"/>
  <c r="AR68" i="11"/>
  <c r="AQ68" i="11"/>
  <c r="AP68" i="11"/>
  <c r="AO68" i="11"/>
  <c r="AA68" i="11"/>
  <c r="W68" i="11"/>
  <c r="S68" i="11"/>
  <c r="AY67" i="11"/>
  <c r="AX67" i="11"/>
  <c r="AW67" i="11"/>
  <c r="AV67" i="11"/>
  <c r="AU67" i="11"/>
  <c r="AT67" i="11"/>
  <c r="AS67" i="11"/>
  <c r="AR67" i="11"/>
  <c r="AQ67" i="11"/>
  <c r="AP67" i="11"/>
  <c r="AO67" i="11"/>
  <c r="AN67" i="11"/>
  <c r="N67" i="11"/>
  <c r="J67" i="11"/>
  <c r="F67" i="11"/>
  <c r="AY66" i="11"/>
  <c r="AX66" i="11"/>
  <c r="AW66" i="11"/>
  <c r="AV66" i="11"/>
  <c r="AU66" i="11"/>
  <c r="AT66" i="11"/>
  <c r="AS66" i="11"/>
  <c r="AR66" i="11"/>
  <c r="AQ66" i="11"/>
  <c r="AP66" i="11"/>
  <c r="AO66" i="11"/>
  <c r="N66" i="11"/>
  <c r="J66" i="11"/>
  <c r="F66" i="11"/>
  <c r="AY65" i="11"/>
  <c r="AX65" i="11"/>
  <c r="AW65" i="11"/>
  <c r="AV65" i="11"/>
  <c r="AU65" i="11"/>
  <c r="AT65" i="11"/>
  <c r="AS65" i="11"/>
  <c r="AR65" i="11"/>
  <c r="AQ65" i="11"/>
  <c r="AP65" i="11"/>
  <c r="AO65" i="11"/>
  <c r="AN65" i="11"/>
  <c r="N65" i="11"/>
  <c r="J65" i="11"/>
  <c r="F65" i="11"/>
  <c r="AY64" i="11"/>
  <c r="AX64" i="11"/>
  <c r="AW64" i="11"/>
  <c r="AV64" i="11"/>
  <c r="AU64" i="11"/>
  <c r="AT64" i="11"/>
  <c r="AS64" i="11"/>
  <c r="AR64" i="11"/>
  <c r="AQ64" i="11"/>
  <c r="AP64" i="11"/>
  <c r="AO64" i="11"/>
  <c r="AA64" i="11"/>
  <c r="W64" i="11"/>
  <c r="S64" i="11"/>
  <c r="AY63" i="11"/>
  <c r="AX63" i="11"/>
  <c r="AW63" i="11"/>
  <c r="AV63" i="11"/>
  <c r="AU63" i="11"/>
  <c r="AT63" i="11"/>
  <c r="AS63" i="11"/>
  <c r="AR63" i="11"/>
  <c r="AQ63" i="11"/>
  <c r="AP63" i="11"/>
  <c r="AO63" i="11"/>
  <c r="AN63" i="11"/>
  <c r="N63" i="11"/>
  <c r="J63" i="11"/>
  <c r="F63" i="11"/>
  <c r="AY62" i="11"/>
  <c r="AX62" i="11"/>
  <c r="AW62" i="11"/>
  <c r="AV62" i="11"/>
  <c r="AU62" i="11"/>
  <c r="AT62" i="11"/>
  <c r="AS62" i="11"/>
  <c r="AR62" i="11"/>
  <c r="AQ62" i="11"/>
  <c r="AP62" i="11"/>
  <c r="AO62" i="11"/>
  <c r="N62" i="11"/>
  <c r="J62" i="11"/>
  <c r="F62" i="11"/>
  <c r="AY61" i="11"/>
  <c r="AX61" i="11"/>
  <c r="AW61" i="11"/>
  <c r="AV61" i="11"/>
  <c r="AU61" i="11"/>
  <c r="AT61" i="11"/>
  <c r="AS61" i="11"/>
  <c r="AR61" i="11"/>
  <c r="AQ61" i="11"/>
  <c r="AP61" i="11"/>
  <c r="AO61" i="11"/>
  <c r="AN61" i="11"/>
  <c r="N61" i="11"/>
  <c r="J61" i="11"/>
  <c r="F61" i="11"/>
  <c r="A61" i="11"/>
  <c r="A65" i="11" s="1"/>
  <c r="A69" i="11" s="1"/>
  <c r="A73" i="11" s="1"/>
  <c r="A77" i="11" s="1"/>
  <c r="A81" i="11" s="1"/>
  <c r="A85" i="11" s="1"/>
  <c r="A89" i="11" s="1"/>
  <c r="A93" i="11" s="1"/>
  <c r="A97" i="11" s="1"/>
  <c r="A101" i="11" s="1"/>
  <c r="A105" i="11" s="1"/>
  <c r="A109" i="11" s="1"/>
  <c r="A59" i="11"/>
  <c r="A114" i="11" s="1"/>
  <c r="AA57" i="11"/>
  <c r="W57" i="11"/>
  <c r="S57" i="11"/>
  <c r="N56" i="11"/>
  <c r="J56" i="11"/>
  <c r="F56" i="11"/>
  <c r="N55" i="11"/>
  <c r="J55" i="11"/>
  <c r="F55" i="11"/>
  <c r="N54" i="11"/>
  <c r="J54" i="11"/>
  <c r="F54" i="11"/>
  <c r="AA53" i="11"/>
  <c r="W53" i="11"/>
  <c r="S53" i="11"/>
  <c r="N52" i="11"/>
  <c r="J52" i="11"/>
  <c r="F52" i="11"/>
  <c r="N51" i="11"/>
  <c r="J51" i="11"/>
  <c r="F51" i="11"/>
  <c r="N50" i="11"/>
  <c r="J50" i="11"/>
  <c r="F50" i="11"/>
  <c r="AA49" i="11"/>
  <c r="W49" i="11"/>
  <c r="S49" i="11"/>
  <c r="N48" i="11"/>
  <c r="J48" i="11"/>
  <c r="F48" i="11"/>
  <c r="N47" i="11"/>
  <c r="J47" i="11"/>
  <c r="F47" i="11"/>
  <c r="N46" i="11"/>
  <c r="J46" i="11"/>
  <c r="F46" i="11"/>
  <c r="AY45" i="11"/>
  <c r="AA45" i="11"/>
  <c r="W45" i="11"/>
  <c r="S45" i="11"/>
  <c r="AY44" i="11"/>
  <c r="N44" i="11"/>
  <c r="J44" i="11"/>
  <c r="F44" i="11"/>
  <c r="AY43" i="11"/>
  <c r="AQ43" i="11"/>
  <c r="N43" i="11"/>
  <c r="J43" i="11"/>
  <c r="F43" i="11"/>
  <c r="AY42" i="11"/>
  <c r="AQ42" i="11"/>
  <c r="N42" i="11"/>
  <c r="J42" i="11"/>
  <c r="F42" i="11"/>
  <c r="AY41" i="11"/>
  <c r="AX41" i="11"/>
  <c r="AW41" i="11"/>
  <c r="AV41" i="11"/>
  <c r="AU41" i="11"/>
  <c r="AT41" i="11"/>
  <c r="AS41" i="11"/>
  <c r="AR41" i="11"/>
  <c r="AQ41" i="11"/>
  <c r="AP41" i="11"/>
  <c r="AO41" i="11"/>
  <c r="AN41" i="11"/>
  <c r="AA41" i="11"/>
  <c r="W41" i="11"/>
  <c r="S41" i="11"/>
  <c r="AY40" i="11"/>
  <c r="AX40" i="11"/>
  <c r="AW40" i="11"/>
  <c r="AV40" i="11"/>
  <c r="AU40" i="11"/>
  <c r="AT40" i="11"/>
  <c r="AS40" i="11"/>
  <c r="AR40" i="11"/>
  <c r="AQ40" i="11"/>
  <c r="AP40" i="11"/>
  <c r="AO40" i="11"/>
  <c r="AN40" i="11"/>
  <c r="N40" i="11"/>
  <c r="J40" i="11"/>
  <c r="F40" i="11"/>
  <c r="AY39" i="11"/>
  <c r="AX39" i="11"/>
  <c r="AW39" i="11"/>
  <c r="AV39" i="11"/>
  <c r="AU39" i="11"/>
  <c r="AT39" i="11"/>
  <c r="AS39" i="11"/>
  <c r="AR39" i="11"/>
  <c r="AQ39" i="11"/>
  <c r="AP39" i="11"/>
  <c r="AO39" i="11"/>
  <c r="AN39" i="11"/>
  <c r="AE39" i="11"/>
  <c r="N39" i="11"/>
  <c r="J39" i="11"/>
  <c r="F39" i="11"/>
  <c r="AY38" i="11"/>
  <c r="AX38" i="11"/>
  <c r="AW38" i="11"/>
  <c r="AV38" i="11"/>
  <c r="AU38" i="11"/>
  <c r="AT38" i="11"/>
  <c r="AS38" i="11"/>
  <c r="AR38" i="11"/>
  <c r="AQ38" i="11"/>
  <c r="AP38" i="11"/>
  <c r="AO38" i="11"/>
  <c r="AN38" i="11"/>
  <c r="N38" i="11"/>
  <c r="J38" i="11"/>
  <c r="F38" i="11"/>
  <c r="AY37" i="11"/>
  <c r="AX37" i="11"/>
  <c r="AW37" i="11"/>
  <c r="AV37" i="11"/>
  <c r="AU37" i="11"/>
  <c r="AT37" i="11"/>
  <c r="AS37" i="11"/>
  <c r="AR37" i="11"/>
  <c r="AQ37" i="11"/>
  <c r="AP37" i="11"/>
  <c r="AO37" i="11"/>
  <c r="AN37" i="11"/>
  <c r="AA37" i="11"/>
  <c r="W37" i="11"/>
  <c r="S37" i="11"/>
  <c r="AY36" i="11"/>
  <c r="AX36" i="11"/>
  <c r="AW36" i="11"/>
  <c r="AV36" i="11"/>
  <c r="AU36" i="11"/>
  <c r="AT36" i="11"/>
  <c r="AS36" i="11"/>
  <c r="AR36" i="11"/>
  <c r="AQ36" i="11"/>
  <c r="AP36" i="11"/>
  <c r="AO36" i="11"/>
  <c r="AN36" i="11"/>
  <c r="N36" i="11"/>
  <c r="J36" i="11"/>
  <c r="F36" i="11"/>
  <c r="AY35" i="11"/>
  <c r="AX35" i="11"/>
  <c r="AW35" i="11"/>
  <c r="AV35" i="11"/>
  <c r="AU35" i="11"/>
  <c r="AT35" i="11"/>
  <c r="AS35" i="11"/>
  <c r="AR35" i="11"/>
  <c r="AQ35" i="11"/>
  <c r="AP35" i="11"/>
  <c r="AO35" i="11"/>
  <c r="AN35" i="11"/>
  <c r="N35" i="11"/>
  <c r="J35" i="11"/>
  <c r="F35" i="11"/>
  <c r="AY34" i="11"/>
  <c r="AX34" i="11"/>
  <c r="AW34" i="11"/>
  <c r="AV34" i="11"/>
  <c r="AU34" i="11"/>
  <c r="AT34" i="11"/>
  <c r="AS34" i="11"/>
  <c r="AR34" i="11"/>
  <c r="AQ34" i="11"/>
  <c r="AP34" i="11"/>
  <c r="AO34" i="11"/>
  <c r="AN34" i="11"/>
  <c r="N34" i="11"/>
  <c r="J34" i="11"/>
  <c r="F34" i="11"/>
  <c r="AY33" i="11"/>
  <c r="AX33" i="11"/>
  <c r="AW33" i="11"/>
  <c r="AV33" i="11"/>
  <c r="AU33" i="11"/>
  <c r="AT33" i="11"/>
  <c r="AS33" i="11"/>
  <c r="AR33" i="11"/>
  <c r="AQ33" i="11"/>
  <c r="AP33" i="11"/>
  <c r="AO33" i="11"/>
  <c r="AN33" i="11"/>
  <c r="AA33" i="11"/>
  <c r="W33" i="11"/>
  <c r="S33" i="11"/>
  <c r="AY32" i="11"/>
  <c r="AX32" i="11"/>
  <c r="AW32" i="11"/>
  <c r="AV32" i="11"/>
  <c r="AU32" i="11"/>
  <c r="AT32" i="11"/>
  <c r="AS32" i="11"/>
  <c r="AR32" i="11"/>
  <c r="AQ32" i="11"/>
  <c r="AP32" i="11"/>
  <c r="AO32" i="11"/>
  <c r="AN32" i="11"/>
  <c r="N32" i="11"/>
  <c r="J32" i="11"/>
  <c r="F32" i="11"/>
  <c r="AY31" i="11"/>
  <c r="AX31" i="11"/>
  <c r="AW31" i="11"/>
  <c r="AV31" i="11"/>
  <c r="AU31" i="11"/>
  <c r="AT31" i="11"/>
  <c r="AS31" i="11"/>
  <c r="AR31" i="11"/>
  <c r="AQ31" i="11"/>
  <c r="AP31" i="11"/>
  <c r="AO31" i="11"/>
  <c r="AN31" i="11"/>
  <c r="N31" i="11"/>
  <c r="J31" i="11"/>
  <c r="F31" i="11"/>
  <c r="AY30" i="11"/>
  <c r="AX30" i="11"/>
  <c r="AW30" i="11"/>
  <c r="AV30" i="11"/>
  <c r="AU30" i="11"/>
  <c r="AT30" i="11"/>
  <c r="AS30" i="11"/>
  <c r="AR30" i="11"/>
  <c r="AQ30" i="11"/>
  <c r="AP30" i="11"/>
  <c r="AO30" i="11"/>
  <c r="AN30" i="11"/>
  <c r="N30" i="11"/>
  <c r="J30" i="11"/>
  <c r="F30" i="11"/>
  <c r="AY29" i="11"/>
  <c r="AX29" i="11"/>
  <c r="AW29" i="11"/>
  <c r="AV29" i="11"/>
  <c r="AU29" i="11"/>
  <c r="AT29" i="11"/>
  <c r="AS29" i="11"/>
  <c r="AR29" i="11"/>
  <c r="AQ29" i="11"/>
  <c r="AP29" i="11"/>
  <c r="AO29" i="11"/>
  <c r="AN29" i="11"/>
  <c r="AA29" i="11"/>
  <c r="W29" i="11"/>
  <c r="S29" i="11"/>
  <c r="AY28" i="11"/>
  <c r="AX28" i="11"/>
  <c r="AW28" i="11"/>
  <c r="AV28" i="11"/>
  <c r="AU28" i="11"/>
  <c r="AT28" i="11"/>
  <c r="AS28" i="11"/>
  <c r="AR28" i="11"/>
  <c r="AQ28" i="11"/>
  <c r="AP28" i="11"/>
  <c r="AO28" i="11"/>
  <c r="AN28" i="11"/>
  <c r="N28" i="11"/>
  <c r="J28" i="11"/>
  <c r="F28" i="11"/>
  <c r="AY27" i="11"/>
  <c r="AX27" i="11"/>
  <c r="AW27" i="11"/>
  <c r="AV27" i="11"/>
  <c r="AU27" i="11"/>
  <c r="AT27" i="11"/>
  <c r="AS27" i="11"/>
  <c r="AR27" i="11"/>
  <c r="AQ27" i="11"/>
  <c r="AP27" i="11"/>
  <c r="AO27" i="11"/>
  <c r="AN27" i="11"/>
  <c r="N27" i="11"/>
  <c r="J27" i="11"/>
  <c r="F27" i="11"/>
  <c r="AY26" i="11"/>
  <c r="AX26" i="11"/>
  <c r="AW26" i="11"/>
  <c r="AV26" i="11"/>
  <c r="AU26" i="11"/>
  <c r="AT26" i="11"/>
  <c r="AS26" i="11"/>
  <c r="AR26" i="11"/>
  <c r="AQ26" i="11"/>
  <c r="AP26" i="11"/>
  <c r="AO26" i="11"/>
  <c r="AN26" i="11"/>
  <c r="N26" i="11"/>
  <c r="J26" i="11"/>
  <c r="F26" i="11"/>
  <c r="AY25" i="11"/>
  <c r="AX25" i="11"/>
  <c r="AW25" i="11"/>
  <c r="AV25" i="11"/>
  <c r="AU25" i="11"/>
  <c r="AT25" i="11"/>
  <c r="AS25" i="11"/>
  <c r="AR25" i="11"/>
  <c r="AQ25" i="11"/>
  <c r="AP25" i="11"/>
  <c r="AO25" i="11"/>
  <c r="AN25" i="11"/>
  <c r="AA25" i="11"/>
  <c r="W25" i="11"/>
  <c r="S25" i="11"/>
  <c r="AY24" i="11"/>
  <c r="AX24" i="11"/>
  <c r="AW24" i="11"/>
  <c r="AV24" i="11"/>
  <c r="AU24" i="11"/>
  <c r="AT24" i="11"/>
  <c r="AS24" i="11"/>
  <c r="AR24" i="11"/>
  <c r="AQ24" i="11"/>
  <c r="AP24" i="11"/>
  <c r="AO24" i="11"/>
  <c r="AN24" i="11"/>
  <c r="N24" i="11"/>
  <c r="J24" i="11"/>
  <c r="F24" i="11"/>
  <c r="AY23" i="11"/>
  <c r="AX23" i="11"/>
  <c r="AW23" i="11"/>
  <c r="AV23" i="11"/>
  <c r="AU23" i="11"/>
  <c r="AT23" i="11"/>
  <c r="AS23" i="11"/>
  <c r="AR23" i="11"/>
  <c r="AQ23" i="11"/>
  <c r="AP23" i="11"/>
  <c r="AO23" i="11"/>
  <c r="AN23" i="11"/>
  <c r="N23" i="11"/>
  <c r="J23" i="11"/>
  <c r="F23" i="11"/>
  <c r="AY22" i="11"/>
  <c r="AX22" i="11"/>
  <c r="AW22" i="11"/>
  <c r="AV22" i="11"/>
  <c r="AU22" i="11"/>
  <c r="AT22" i="11"/>
  <c r="AS22" i="11"/>
  <c r="AR22" i="11"/>
  <c r="AQ22" i="11"/>
  <c r="AP22" i="11"/>
  <c r="AO22" i="11"/>
  <c r="AN22" i="11"/>
  <c r="N22" i="11"/>
  <c r="J22" i="11"/>
  <c r="F22" i="11"/>
  <c r="AY21" i="11"/>
  <c r="AX21" i="11"/>
  <c r="AW21" i="11"/>
  <c r="AV21" i="11"/>
  <c r="AU21" i="11"/>
  <c r="AT21" i="11"/>
  <c r="AS21" i="11"/>
  <c r="AR21" i="11"/>
  <c r="AQ21" i="11"/>
  <c r="AP21" i="11"/>
  <c r="AO21" i="11"/>
  <c r="AN21" i="11"/>
  <c r="AA21" i="11"/>
  <c r="W21" i="11"/>
  <c r="S21" i="11"/>
  <c r="AY20" i="11"/>
  <c r="AX20" i="11"/>
  <c r="AW20" i="11"/>
  <c r="AV20" i="11"/>
  <c r="AU20" i="11"/>
  <c r="AT20" i="11"/>
  <c r="AS20" i="11"/>
  <c r="AR20" i="11"/>
  <c r="AQ20" i="11"/>
  <c r="AP20" i="11"/>
  <c r="AO20" i="11"/>
  <c r="AN20" i="11"/>
  <c r="N20" i="11"/>
  <c r="J20" i="11"/>
  <c r="F20" i="11"/>
  <c r="AY19" i="11"/>
  <c r="AX19" i="11"/>
  <c r="AW19" i="11"/>
  <c r="AV19" i="11"/>
  <c r="AU19" i="11"/>
  <c r="AT19" i="11"/>
  <c r="AS19" i="11"/>
  <c r="AR19" i="11"/>
  <c r="AQ19" i="11"/>
  <c r="AP19" i="11"/>
  <c r="AO19" i="11"/>
  <c r="AN19" i="11"/>
  <c r="N19" i="11"/>
  <c r="J19" i="11"/>
  <c r="F19" i="11"/>
  <c r="AY18" i="11"/>
  <c r="AX18" i="11"/>
  <c r="AW18" i="11"/>
  <c r="AV18" i="11"/>
  <c r="AU18" i="11"/>
  <c r="AT18" i="11"/>
  <c r="AS18" i="11"/>
  <c r="AR18" i="11"/>
  <c r="AQ18" i="11"/>
  <c r="AP18" i="11"/>
  <c r="AN18" i="11"/>
  <c r="N18" i="11"/>
  <c r="J18" i="11"/>
  <c r="F18" i="11"/>
  <c r="AY17" i="11"/>
  <c r="AX17" i="11"/>
  <c r="AW17" i="11"/>
  <c r="AV17" i="11"/>
  <c r="AU17" i="11"/>
  <c r="AT17" i="11"/>
  <c r="AS17" i="11"/>
  <c r="AR17" i="11"/>
  <c r="AQ17" i="11"/>
  <c r="AP17" i="11"/>
  <c r="AN17" i="11"/>
  <c r="AA17" i="11"/>
  <c r="W17" i="11"/>
  <c r="S17" i="11"/>
  <c r="BF16" i="11"/>
  <c r="AY16" i="11"/>
  <c r="AX16" i="11"/>
  <c r="AW16" i="11"/>
  <c r="AV16" i="11"/>
  <c r="AU16" i="11"/>
  <c r="AT16" i="11"/>
  <c r="AS16" i="11"/>
  <c r="AR16" i="11"/>
  <c r="AQ16" i="11"/>
  <c r="AP16" i="11"/>
  <c r="AN16" i="11"/>
  <c r="N16" i="11"/>
  <c r="J16" i="11"/>
  <c r="F16" i="11"/>
  <c r="AY15" i="11"/>
  <c r="AX15" i="11"/>
  <c r="AW15" i="11"/>
  <c r="AV15" i="11"/>
  <c r="AU15" i="11"/>
  <c r="AT15" i="11"/>
  <c r="AS15" i="11"/>
  <c r="AR15" i="11"/>
  <c r="AQ15" i="11"/>
  <c r="AP15" i="11"/>
  <c r="AO15" i="11"/>
  <c r="AN15" i="11"/>
  <c r="N15" i="11"/>
  <c r="J15" i="11"/>
  <c r="F15" i="11"/>
  <c r="AY14" i="11"/>
  <c r="AX14" i="11"/>
  <c r="AW14" i="11"/>
  <c r="AV14" i="11"/>
  <c r="AU14" i="11"/>
  <c r="AT14" i="11"/>
  <c r="AS14" i="11"/>
  <c r="AR14" i="11"/>
  <c r="AQ14" i="11"/>
  <c r="AP14" i="11"/>
  <c r="AO14" i="11"/>
  <c r="AN14" i="11"/>
  <c r="N14" i="11"/>
  <c r="J14" i="11"/>
  <c r="F14" i="11"/>
  <c r="AY13" i="11"/>
  <c r="AX13" i="11"/>
  <c r="AW13" i="11"/>
  <c r="AV13" i="11"/>
  <c r="AU13" i="11"/>
  <c r="AT13" i="11"/>
  <c r="AS13" i="11"/>
  <c r="AR13" i="11"/>
  <c r="AQ13" i="11"/>
  <c r="AP13" i="11"/>
  <c r="AO13" i="11"/>
  <c r="AN13" i="11"/>
  <c r="AA13" i="11"/>
  <c r="W13" i="11"/>
  <c r="S13" i="11"/>
  <c r="AY12" i="11"/>
  <c r="AX12" i="11"/>
  <c r="AW12" i="11"/>
  <c r="AV12" i="11"/>
  <c r="AU12" i="11"/>
  <c r="AT12" i="11"/>
  <c r="AS12" i="11"/>
  <c r="AR12" i="11"/>
  <c r="AQ12" i="11"/>
  <c r="AP12" i="11"/>
  <c r="AO12" i="11"/>
  <c r="AN12" i="11"/>
  <c r="N12" i="11"/>
  <c r="J12" i="11"/>
  <c r="F12" i="11"/>
  <c r="AY11" i="11"/>
  <c r="AX11" i="11"/>
  <c r="AW11" i="11"/>
  <c r="AV11" i="11"/>
  <c r="AU11" i="11"/>
  <c r="AT11" i="11"/>
  <c r="AS11" i="11"/>
  <c r="AR11" i="11"/>
  <c r="AQ11" i="11"/>
  <c r="AP11" i="11"/>
  <c r="AO11" i="11"/>
  <c r="AN11" i="11"/>
  <c r="N11" i="11"/>
  <c r="J11" i="11"/>
  <c r="F11" i="11"/>
  <c r="AY10" i="11"/>
  <c r="AX10" i="11"/>
  <c r="AW10" i="11"/>
  <c r="AV10" i="11"/>
  <c r="AU10" i="11"/>
  <c r="AT10" i="11"/>
  <c r="AS10" i="11"/>
  <c r="AR10" i="11"/>
  <c r="AQ10" i="11"/>
  <c r="AP10" i="11"/>
  <c r="AO10" i="11"/>
  <c r="AN10" i="11"/>
  <c r="N10" i="11"/>
  <c r="J10" i="11"/>
  <c r="F10" i="11"/>
  <c r="AY9" i="11"/>
  <c r="AX9" i="11"/>
  <c r="AW9" i="11"/>
  <c r="AV9" i="11"/>
  <c r="AU9" i="11"/>
  <c r="AT9" i="11"/>
  <c r="AS9" i="11"/>
  <c r="AR9" i="11"/>
  <c r="AQ9" i="11"/>
  <c r="AP9" i="11"/>
  <c r="AO9" i="11"/>
  <c r="AN9" i="11"/>
  <c r="AA9" i="11"/>
  <c r="W9" i="11"/>
  <c r="S9" i="11"/>
  <c r="AY8" i="11"/>
  <c r="AX8" i="11"/>
  <c r="AW8" i="11"/>
  <c r="AV8" i="11"/>
  <c r="AU8" i="11"/>
  <c r="AT8" i="11"/>
  <c r="AS8" i="11"/>
  <c r="AR8" i="11"/>
  <c r="AQ8" i="11"/>
  <c r="AP8" i="11"/>
  <c r="AO8" i="11"/>
  <c r="AN8" i="11"/>
  <c r="N8" i="11"/>
  <c r="J8" i="11"/>
  <c r="F8" i="11"/>
  <c r="BL7" i="11"/>
  <c r="BF7" i="11"/>
  <c r="BA7" i="11"/>
  <c r="AY7" i="11"/>
  <c r="AX7" i="11"/>
  <c r="AW7" i="11"/>
  <c r="AV7" i="11"/>
  <c r="AU7" i="11"/>
  <c r="AT7" i="11"/>
  <c r="AS7" i="11"/>
  <c r="AR7" i="11"/>
  <c r="AQ7" i="11"/>
  <c r="AP7" i="11"/>
  <c r="AH11" i="11" s="1"/>
  <c r="AO7" i="11"/>
  <c r="AN7" i="11"/>
  <c r="AG7" i="11"/>
  <c r="N7" i="11"/>
  <c r="J7" i="11"/>
  <c r="F7" i="11"/>
  <c r="AY6" i="11"/>
  <c r="AX6" i="11"/>
  <c r="AW6" i="11"/>
  <c r="AV6" i="11"/>
  <c r="AU6" i="11"/>
  <c r="AT6" i="11"/>
  <c r="AS6" i="11"/>
  <c r="AR6" i="11"/>
  <c r="AQ6" i="11"/>
  <c r="AP6" i="11"/>
  <c r="AH22" i="11" s="1"/>
  <c r="AO6" i="11"/>
  <c r="AN6" i="11"/>
  <c r="AH6" i="11"/>
  <c r="N6" i="11"/>
  <c r="J6" i="11"/>
  <c r="F6" i="11"/>
  <c r="A6" i="11"/>
  <c r="A10" i="11" s="1"/>
  <c r="A14" i="11" s="1"/>
  <c r="A18" i="11" s="1"/>
  <c r="A22" i="11" s="1"/>
  <c r="A26" i="11" s="1"/>
  <c r="A30" i="11" s="1"/>
  <c r="A34" i="11" s="1"/>
  <c r="A38" i="11" s="1"/>
  <c r="A42" i="11" s="1"/>
  <c r="A46" i="11" s="1"/>
  <c r="A50" i="11" s="1"/>
  <c r="A54" i="11" s="1"/>
  <c r="N3" i="11"/>
  <c r="N2" i="11"/>
  <c r="Q120" i="11" s="1"/>
  <c r="AA1267" i="10"/>
  <c r="W1267" i="10"/>
  <c r="S1267" i="10"/>
  <c r="N1266" i="10"/>
  <c r="J1266" i="10"/>
  <c r="F1266" i="10"/>
  <c r="N1265" i="10"/>
  <c r="J1265" i="10"/>
  <c r="F1265" i="10"/>
  <c r="N1264" i="10"/>
  <c r="J1264" i="10"/>
  <c r="F1264" i="10"/>
  <c r="AA1263" i="10"/>
  <c r="W1263" i="10"/>
  <c r="S1263" i="10"/>
  <c r="N1262" i="10"/>
  <c r="J1262" i="10"/>
  <c r="F1262" i="10"/>
  <c r="N1261" i="10"/>
  <c r="J1261" i="10"/>
  <c r="F1261" i="10"/>
  <c r="N1260" i="10"/>
  <c r="J1260" i="10"/>
  <c r="F1260" i="10"/>
  <c r="AA1259" i="10"/>
  <c r="W1259" i="10"/>
  <c r="S1259" i="10"/>
  <c r="N1258" i="10"/>
  <c r="J1258" i="10"/>
  <c r="F1258" i="10"/>
  <c r="N1257" i="10"/>
  <c r="J1257" i="10"/>
  <c r="F1257" i="10"/>
  <c r="N1256" i="10"/>
  <c r="J1256" i="10"/>
  <c r="F1256" i="10"/>
  <c r="AY1255" i="10"/>
  <c r="AA1255" i="10"/>
  <c r="W1255" i="10"/>
  <c r="S1255" i="10"/>
  <c r="AY1254" i="10"/>
  <c r="N1254" i="10"/>
  <c r="J1254" i="10"/>
  <c r="F1254" i="10"/>
  <c r="AY1253" i="10"/>
  <c r="AQ1253" i="10"/>
  <c r="N1253" i="10"/>
  <c r="J1253" i="10"/>
  <c r="F1253" i="10"/>
  <c r="AY1252" i="10"/>
  <c r="AQ1252" i="10"/>
  <c r="N1252" i="10"/>
  <c r="J1252" i="10"/>
  <c r="F1252" i="10"/>
  <c r="AY1251" i="10"/>
  <c r="AX1251" i="10"/>
  <c r="AW1251" i="10"/>
  <c r="AV1251" i="10"/>
  <c r="AU1251" i="10"/>
  <c r="AT1251" i="10"/>
  <c r="AS1251" i="10"/>
  <c r="AR1251" i="10"/>
  <c r="AQ1251" i="10"/>
  <c r="AP1251" i="10"/>
  <c r="AO1251" i="10"/>
  <c r="AA1251" i="10"/>
  <c r="W1251" i="10"/>
  <c r="S1251" i="10"/>
  <c r="AY1250" i="10"/>
  <c r="AX1250" i="10"/>
  <c r="AW1250" i="10"/>
  <c r="AV1250" i="10"/>
  <c r="AU1250" i="10"/>
  <c r="AT1250" i="10"/>
  <c r="AS1250" i="10"/>
  <c r="AR1250" i="10"/>
  <c r="AQ1250" i="10"/>
  <c r="AP1250" i="10"/>
  <c r="AO1250" i="10"/>
  <c r="N1250" i="10"/>
  <c r="J1250" i="10"/>
  <c r="F1250" i="10"/>
  <c r="AY1249" i="10"/>
  <c r="AX1249" i="10"/>
  <c r="AW1249" i="10"/>
  <c r="AV1249" i="10"/>
  <c r="AU1249" i="10"/>
  <c r="AT1249" i="10"/>
  <c r="AS1249" i="10"/>
  <c r="AR1249" i="10"/>
  <c r="AQ1249" i="10"/>
  <c r="AP1249" i="10"/>
  <c r="AO1249" i="10"/>
  <c r="N1249" i="10"/>
  <c r="J1249" i="10"/>
  <c r="F1249" i="10"/>
  <c r="AY1248" i="10"/>
  <c r="AX1248" i="10"/>
  <c r="AW1248" i="10"/>
  <c r="AV1248" i="10"/>
  <c r="AU1248" i="10"/>
  <c r="AT1248" i="10"/>
  <c r="AS1248" i="10"/>
  <c r="AR1248" i="10"/>
  <c r="AQ1248" i="10"/>
  <c r="AP1248" i="10"/>
  <c r="AO1248" i="10"/>
  <c r="N1248" i="10"/>
  <c r="J1248" i="10"/>
  <c r="F1248" i="10"/>
  <c r="AY1247" i="10"/>
  <c r="AX1247" i="10"/>
  <c r="AW1247" i="10"/>
  <c r="AV1247" i="10"/>
  <c r="AU1247" i="10"/>
  <c r="AT1247" i="10"/>
  <c r="AS1247" i="10"/>
  <c r="AR1247" i="10"/>
  <c r="AQ1247" i="10"/>
  <c r="AP1247" i="10"/>
  <c r="AO1247" i="10"/>
  <c r="AA1247" i="10"/>
  <c r="W1247" i="10"/>
  <c r="S1247" i="10"/>
  <c r="AY1246" i="10"/>
  <c r="AX1246" i="10"/>
  <c r="AW1246" i="10"/>
  <c r="AV1246" i="10"/>
  <c r="AU1246" i="10"/>
  <c r="AT1246" i="10"/>
  <c r="AS1246" i="10"/>
  <c r="AR1246" i="10"/>
  <c r="AQ1246" i="10"/>
  <c r="AP1246" i="10"/>
  <c r="AO1246" i="10"/>
  <c r="N1246" i="10"/>
  <c r="J1246" i="10"/>
  <c r="F1246" i="10"/>
  <c r="AY1245" i="10"/>
  <c r="AX1245" i="10"/>
  <c r="AW1245" i="10"/>
  <c r="AV1245" i="10"/>
  <c r="AU1245" i="10"/>
  <c r="AT1245" i="10"/>
  <c r="AS1245" i="10"/>
  <c r="AR1245" i="10"/>
  <c r="AQ1245" i="10"/>
  <c r="AP1245" i="10"/>
  <c r="AO1245" i="10"/>
  <c r="N1245" i="10"/>
  <c r="J1245" i="10"/>
  <c r="F1245" i="10"/>
  <c r="AY1244" i="10"/>
  <c r="AX1244" i="10"/>
  <c r="AW1244" i="10"/>
  <c r="AV1244" i="10"/>
  <c r="AU1244" i="10"/>
  <c r="AT1244" i="10"/>
  <c r="AS1244" i="10"/>
  <c r="AR1244" i="10"/>
  <c r="AQ1244" i="10"/>
  <c r="AP1244" i="10"/>
  <c r="AO1244" i="10"/>
  <c r="N1244" i="10"/>
  <c r="J1244" i="10"/>
  <c r="F1244" i="10"/>
  <c r="AY1243" i="10"/>
  <c r="AX1243" i="10"/>
  <c r="AW1243" i="10"/>
  <c r="AV1243" i="10"/>
  <c r="AU1243" i="10"/>
  <c r="AT1243" i="10"/>
  <c r="AS1243" i="10"/>
  <c r="AR1243" i="10"/>
  <c r="AQ1243" i="10"/>
  <c r="AP1243" i="10"/>
  <c r="AO1243" i="10"/>
  <c r="AA1243" i="10"/>
  <c r="W1243" i="10"/>
  <c r="S1243" i="10"/>
  <c r="AY1242" i="10"/>
  <c r="AX1242" i="10"/>
  <c r="AW1242" i="10"/>
  <c r="AV1242" i="10"/>
  <c r="AU1242" i="10"/>
  <c r="AT1242" i="10"/>
  <c r="AS1242" i="10"/>
  <c r="AR1242" i="10"/>
  <c r="AQ1242" i="10"/>
  <c r="AP1242" i="10"/>
  <c r="AO1242" i="10"/>
  <c r="N1242" i="10"/>
  <c r="J1242" i="10"/>
  <c r="F1242" i="10"/>
  <c r="AY1241" i="10"/>
  <c r="AX1241" i="10"/>
  <c r="AW1241" i="10"/>
  <c r="AV1241" i="10"/>
  <c r="AU1241" i="10"/>
  <c r="AT1241" i="10"/>
  <c r="AS1241" i="10"/>
  <c r="AR1241" i="10"/>
  <c r="AQ1241" i="10"/>
  <c r="AP1241" i="10"/>
  <c r="AO1241" i="10"/>
  <c r="N1241" i="10"/>
  <c r="J1241" i="10"/>
  <c r="F1241" i="10"/>
  <c r="AY1240" i="10"/>
  <c r="AX1240" i="10"/>
  <c r="AW1240" i="10"/>
  <c r="AV1240" i="10"/>
  <c r="AU1240" i="10"/>
  <c r="AT1240" i="10"/>
  <c r="AS1240" i="10"/>
  <c r="AR1240" i="10"/>
  <c r="AQ1240" i="10"/>
  <c r="AP1240" i="10"/>
  <c r="AO1240" i="10"/>
  <c r="N1240" i="10"/>
  <c r="J1240" i="10"/>
  <c r="F1240" i="10"/>
  <c r="AY1239" i="10"/>
  <c r="AX1239" i="10"/>
  <c r="AW1239" i="10"/>
  <c r="AV1239" i="10"/>
  <c r="AU1239" i="10"/>
  <c r="AT1239" i="10"/>
  <c r="AS1239" i="10"/>
  <c r="AR1239" i="10"/>
  <c r="AQ1239" i="10"/>
  <c r="AP1239" i="10"/>
  <c r="AO1239" i="10"/>
  <c r="AA1239" i="10"/>
  <c r="W1239" i="10"/>
  <c r="S1239" i="10"/>
  <c r="AY1238" i="10"/>
  <c r="AX1238" i="10"/>
  <c r="AW1238" i="10"/>
  <c r="AV1238" i="10"/>
  <c r="AU1238" i="10"/>
  <c r="AT1238" i="10"/>
  <c r="AS1238" i="10"/>
  <c r="AR1238" i="10"/>
  <c r="AQ1238" i="10"/>
  <c r="AP1238" i="10"/>
  <c r="AO1238" i="10"/>
  <c r="N1238" i="10"/>
  <c r="J1238" i="10"/>
  <c r="F1238" i="10"/>
  <c r="AY1237" i="10"/>
  <c r="AX1237" i="10"/>
  <c r="AW1237" i="10"/>
  <c r="AV1237" i="10"/>
  <c r="AU1237" i="10"/>
  <c r="AT1237" i="10"/>
  <c r="AS1237" i="10"/>
  <c r="AR1237" i="10"/>
  <c r="AQ1237" i="10"/>
  <c r="AP1237" i="10"/>
  <c r="AO1237" i="10"/>
  <c r="N1237" i="10"/>
  <c r="J1237" i="10"/>
  <c r="F1237" i="10"/>
  <c r="AY1236" i="10"/>
  <c r="AX1236" i="10"/>
  <c r="AW1236" i="10"/>
  <c r="AV1236" i="10"/>
  <c r="AU1236" i="10"/>
  <c r="AT1236" i="10"/>
  <c r="AS1236" i="10"/>
  <c r="AR1236" i="10"/>
  <c r="AQ1236" i="10"/>
  <c r="AP1236" i="10"/>
  <c r="AO1236" i="10"/>
  <c r="N1236" i="10"/>
  <c r="J1236" i="10"/>
  <c r="F1236" i="10"/>
  <c r="AY1235" i="10"/>
  <c r="AX1235" i="10"/>
  <c r="AW1235" i="10"/>
  <c r="AV1235" i="10"/>
  <c r="AU1235" i="10"/>
  <c r="AT1235" i="10"/>
  <c r="AS1235" i="10"/>
  <c r="AR1235" i="10"/>
  <c r="AQ1235" i="10"/>
  <c r="AP1235" i="10"/>
  <c r="AO1235" i="10"/>
  <c r="AA1235" i="10"/>
  <c r="W1235" i="10"/>
  <c r="S1235" i="10"/>
  <c r="AY1234" i="10"/>
  <c r="AX1234" i="10"/>
  <c r="AW1234" i="10"/>
  <c r="AV1234" i="10"/>
  <c r="AU1234" i="10"/>
  <c r="AT1234" i="10"/>
  <c r="AS1234" i="10"/>
  <c r="AR1234" i="10"/>
  <c r="AQ1234" i="10"/>
  <c r="AP1234" i="10"/>
  <c r="AO1234" i="10"/>
  <c r="N1234" i="10"/>
  <c r="J1234" i="10"/>
  <c r="F1234" i="10"/>
  <c r="AY1233" i="10"/>
  <c r="AX1233" i="10"/>
  <c r="AW1233" i="10"/>
  <c r="AV1233" i="10"/>
  <c r="AU1233" i="10"/>
  <c r="AT1233" i="10"/>
  <c r="AS1233" i="10"/>
  <c r="AR1233" i="10"/>
  <c r="AQ1233" i="10"/>
  <c r="AP1233" i="10"/>
  <c r="AO1233" i="10"/>
  <c r="N1233" i="10"/>
  <c r="J1233" i="10"/>
  <c r="F1233" i="10"/>
  <c r="AY1232" i="10"/>
  <c r="AX1232" i="10"/>
  <c r="AW1232" i="10"/>
  <c r="AV1232" i="10"/>
  <c r="AU1232" i="10"/>
  <c r="AT1232" i="10"/>
  <c r="AS1232" i="10"/>
  <c r="AR1232" i="10"/>
  <c r="AQ1232" i="10"/>
  <c r="AP1232" i="10"/>
  <c r="AO1232" i="10"/>
  <c r="N1232" i="10"/>
  <c r="J1232" i="10"/>
  <c r="F1232" i="10"/>
  <c r="AY1231" i="10"/>
  <c r="AX1231" i="10"/>
  <c r="AW1231" i="10"/>
  <c r="AV1231" i="10"/>
  <c r="AU1231" i="10"/>
  <c r="AT1231" i="10"/>
  <c r="AS1231" i="10"/>
  <c r="AR1231" i="10"/>
  <c r="AQ1231" i="10"/>
  <c r="AP1231" i="10"/>
  <c r="AO1231" i="10"/>
  <c r="AA1231" i="10"/>
  <c r="W1231" i="10"/>
  <c r="S1231" i="10"/>
  <c r="AY1230" i="10"/>
  <c r="AX1230" i="10"/>
  <c r="AW1230" i="10"/>
  <c r="AV1230" i="10"/>
  <c r="AU1230" i="10"/>
  <c r="AT1230" i="10"/>
  <c r="AS1230" i="10"/>
  <c r="AR1230" i="10"/>
  <c r="AQ1230" i="10"/>
  <c r="AP1230" i="10"/>
  <c r="AO1230" i="10"/>
  <c r="N1230" i="10"/>
  <c r="J1230" i="10"/>
  <c r="F1230" i="10"/>
  <c r="AY1229" i="10"/>
  <c r="AX1229" i="10"/>
  <c r="AW1229" i="10"/>
  <c r="AV1229" i="10"/>
  <c r="AU1229" i="10"/>
  <c r="AT1229" i="10"/>
  <c r="AS1229" i="10"/>
  <c r="AR1229" i="10"/>
  <c r="AQ1229" i="10"/>
  <c r="AP1229" i="10"/>
  <c r="AO1229" i="10"/>
  <c r="N1229" i="10"/>
  <c r="J1229" i="10"/>
  <c r="F1229" i="10"/>
  <c r="AY1228" i="10"/>
  <c r="AX1228" i="10"/>
  <c r="AW1228" i="10"/>
  <c r="AV1228" i="10"/>
  <c r="AU1228" i="10"/>
  <c r="AT1228" i="10"/>
  <c r="AS1228" i="10"/>
  <c r="AR1228" i="10"/>
  <c r="AQ1228" i="10"/>
  <c r="AP1228" i="10"/>
  <c r="N1228" i="10"/>
  <c r="J1228" i="10"/>
  <c r="F1228" i="10"/>
  <c r="AY1227" i="10"/>
  <c r="AX1227" i="10"/>
  <c r="AW1227" i="10"/>
  <c r="AV1227" i="10"/>
  <c r="AU1227" i="10"/>
  <c r="AT1227" i="10"/>
  <c r="AS1227" i="10"/>
  <c r="AR1227" i="10"/>
  <c r="AQ1227" i="10"/>
  <c r="AP1227" i="10"/>
  <c r="AA1227" i="10"/>
  <c r="W1227" i="10"/>
  <c r="S1227" i="10"/>
  <c r="AY1226" i="10"/>
  <c r="AX1226" i="10"/>
  <c r="AW1226" i="10"/>
  <c r="AV1226" i="10"/>
  <c r="AU1226" i="10"/>
  <c r="AT1226" i="10"/>
  <c r="AS1226" i="10"/>
  <c r="AR1226" i="10"/>
  <c r="AQ1226" i="10"/>
  <c r="AP1226" i="10"/>
  <c r="N1226" i="10"/>
  <c r="J1226" i="10"/>
  <c r="F1226" i="10"/>
  <c r="AY1225" i="10"/>
  <c r="AX1225" i="10"/>
  <c r="AW1225" i="10"/>
  <c r="AV1225" i="10"/>
  <c r="AU1225" i="10"/>
  <c r="AT1225" i="10"/>
  <c r="AS1225" i="10"/>
  <c r="AR1225" i="10"/>
  <c r="AQ1225" i="10"/>
  <c r="AP1225" i="10"/>
  <c r="AO1225" i="10"/>
  <c r="N1225" i="10"/>
  <c r="J1225" i="10"/>
  <c r="F1225" i="10"/>
  <c r="AY1224" i="10"/>
  <c r="AX1224" i="10"/>
  <c r="AW1224" i="10"/>
  <c r="AV1224" i="10"/>
  <c r="AU1224" i="10"/>
  <c r="AT1224" i="10"/>
  <c r="AS1224" i="10"/>
  <c r="AR1224" i="10"/>
  <c r="AQ1224" i="10"/>
  <c r="AP1224" i="10"/>
  <c r="AO1224" i="10"/>
  <c r="N1224" i="10"/>
  <c r="J1224" i="10"/>
  <c r="F1224" i="10"/>
  <c r="AY1223" i="10"/>
  <c r="AX1223" i="10"/>
  <c r="AW1223" i="10"/>
  <c r="AV1223" i="10"/>
  <c r="AU1223" i="10"/>
  <c r="AT1223" i="10"/>
  <c r="AS1223" i="10"/>
  <c r="AR1223" i="10"/>
  <c r="AQ1223" i="10"/>
  <c r="AP1223" i="10"/>
  <c r="AO1223" i="10"/>
  <c r="AA1223" i="10"/>
  <c r="W1223" i="10"/>
  <c r="S1223" i="10"/>
  <c r="AY1222" i="10"/>
  <c r="AX1222" i="10"/>
  <c r="AW1222" i="10"/>
  <c r="AV1222" i="10"/>
  <c r="AU1222" i="10"/>
  <c r="AT1222" i="10"/>
  <c r="AS1222" i="10"/>
  <c r="AR1222" i="10"/>
  <c r="AQ1222" i="10"/>
  <c r="AP1222" i="10"/>
  <c r="AO1222" i="10"/>
  <c r="N1222" i="10"/>
  <c r="J1222" i="10"/>
  <c r="F1222" i="10"/>
  <c r="AY1221" i="10"/>
  <c r="AX1221" i="10"/>
  <c r="AW1221" i="10"/>
  <c r="AV1221" i="10"/>
  <c r="AU1221" i="10"/>
  <c r="AT1221" i="10"/>
  <c r="AS1221" i="10"/>
  <c r="AR1221" i="10"/>
  <c r="AQ1221" i="10"/>
  <c r="AP1221" i="10"/>
  <c r="AO1221" i="10"/>
  <c r="N1221" i="10"/>
  <c r="J1221" i="10"/>
  <c r="F1221" i="10"/>
  <c r="AY1220" i="10"/>
  <c r="AX1220" i="10"/>
  <c r="AW1220" i="10"/>
  <c r="AV1220" i="10"/>
  <c r="AU1220" i="10"/>
  <c r="AT1220" i="10"/>
  <c r="AS1220" i="10"/>
  <c r="AR1220" i="10"/>
  <c r="AQ1220" i="10"/>
  <c r="AP1220" i="10"/>
  <c r="AO1220" i="10"/>
  <c r="N1220" i="10"/>
  <c r="J1220" i="10"/>
  <c r="F1220" i="10"/>
  <c r="A1220" i="10"/>
  <c r="A1224" i="10" s="1"/>
  <c r="A1228" i="10" s="1"/>
  <c r="A1232" i="10" s="1"/>
  <c r="A1236" i="10" s="1"/>
  <c r="A1240" i="10" s="1"/>
  <c r="A1244" i="10" s="1"/>
  <c r="A1248" i="10" s="1"/>
  <c r="A1252" i="10" s="1"/>
  <c r="A1256" i="10" s="1"/>
  <c r="A1260" i="10" s="1"/>
  <c r="A1264" i="10" s="1"/>
  <c r="AY1219" i="10"/>
  <c r="AX1219" i="10"/>
  <c r="AW1219" i="10"/>
  <c r="AV1219" i="10"/>
  <c r="AU1219" i="10"/>
  <c r="AT1219" i="10"/>
  <c r="AS1219" i="10"/>
  <c r="AR1219" i="10"/>
  <c r="AQ1219" i="10"/>
  <c r="AP1219" i="10"/>
  <c r="AO1219" i="10"/>
  <c r="AA1219" i="10"/>
  <c r="W1219" i="10"/>
  <c r="S1219" i="10"/>
  <c r="AY1218" i="10"/>
  <c r="AX1218" i="10"/>
  <c r="AW1218" i="10"/>
  <c r="AV1218" i="10"/>
  <c r="AU1218" i="10"/>
  <c r="AT1218" i="10"/>
  <c r="AS1218" i="10"/>
  <c r="AR1218" i="10"/>
  <c r="AQ1218" i="10"/>
  <c r="AP1218" i="10"/>
  <c r="AO1218" i="10"/>
  <c r="N1218" i="10"/>
  <c r="J1218" i="10"/>
  <c r="F1218" i="10"/>
  <c r="AY1217" i="10"/>
  <c r="AX1217" i="10"/>
  <c r="AW1217" i="10"/>
  <c r="AV1217" i="10"/>
  <c r="AU1217" i="10"/>
  <c r="AT1217" i="10"/>
  <c r="AS1217" i="10"/>
  <c r="AR1217" i="10"/>
  <c r="AQ1217" i="10"/>
  <c r="AP1217" i="10"/>
  <c r="AO1217" i="10"/>
  <c r="N1217" i="10"/>
  <c r="J1217" i="10"/>
  <c r="F1217" i="10"/>
  <c r="AY1216" i="10"/>
  <c r="AX1216" i="10"/>
  <c r="AW1216" i="10"/>
  <c r="AV1216" i="10"/>
  <c r="AU1216" i="10"/>
  <c r="AT1216" i="10"/>
  <c r="AS1216" i="10"/>
  <c r="AR1216" i="10"/>
  <c r="AQ1216" i="10"/>
  <c r="AP1216" i="10"/>
  <c r="AO1216" i="10"/>
  <c r="N1216" i="10"/>
  <c r="J1216" i="10"/>
  <c r="F1216" i="10"/>
  <c r="A1216" i="10"/>
  <c r="AA1212" i="10"/>
  <c r="W1212" i="10"/>
  <c r="S1212" i="10"/>
  <c r="N1211" i="10"/>
  <c r="J1211" i="10"/>
  <c r="F1211" i="10"/>
  <c r="N1210" i="10"/>
  <c r="J1210" i="10"/>
  <c r="F1210" i="10"/>
  <c r="N1209" i="10"/>
  <c r="J1209" i="10"/>
  <c r="F1209" i="10"/>
  <c r="AA1208" i="10"/>
  <c r="W1208" i="10"/>
  <c r="S1208" i="10"/>
  <c r="N1207" i="10"/>
  <c r="J1207" i="10"/>
  <c r="F1207" i="10"/>
  <c r="N1206" i="10"/>
  <c r="J1206" i="10"/>
  <c r="F1206" i="10"/>
  <c r="N1205" i="10"/>
  <c r="J1205" i="10"/>
  <c r="F1205" i="10"/>
  <c r="AA1204" i="10"/>
  <c r="W1204" i="10"/>
  <c r="S1204" i="10"/>
  <c r="N1203" i="10"/>
  <c r="J1203" i="10"/>
  <c r="F1203" i="10"/>
  <c r="N1202" i="10"/>
  <c r="J1202" i="10"/>
  <c r="F1202" i="10"/>
  <c r="N1201" i="10"/>
  <c r="J1201" i="10"/>
  <c r="F1201" i="10"/>
  <c r="AY1200" i="10"/>
  <c r="AA1200" i="10"/>
  <c r="W1200" i="10"/>
  <c r="S1200" i="10"/>
  <c r="AY1199" i="10"/>
  <c r="N1199" i="10"/>
  <c r="J1199" i="10"/>
  <c r="F1199" i="10"/>
  <c r="AY1198" i="10"/>
  <c r="AQ1198" i="10"/>
  <c r="N1198" i="10"/>
  <c r="J1198" i="10"/>
  <c r="F1198" i="10"/>
  <c r="AY1197" i="10"/>
  <c r="AQ1197" i="10"/>
  <c r="N1197" i="10"/>
  <c r="J1197" i="10"/>
  <c r="F1197" i="10"/>
  <c r="AY1196" i="10"/>
  <c r="AX1196" i="10"/>
  <c r="AW1196" i="10"/>
  <c r="AV1196" i="10"/>
  <c r="AU1196" i="10"/>
  <c r="AT1196" i="10"/>
  <c r="AS1196" i="10"/>
  <c r="AR1196" i="10"/>
  <c r="AQ1196" i="10"/>
  <c r="AP1196" i="10"/>
  <c r="AO1196" i="10"/>
  <c r="AA1196" i="10"/>
  <c r="W1196" i="10"/>
  <c r="S1196" i="10"/>
  <c r="AY1195" i="10"/>
  <c r="AX1195" i="10"/>
  <c r="AW1195" i="10"/>
  <c r="AV1195" i="10"/>
  <c r="AU1195" i="10"/>
  <c r="AT1195" i="10"/>
  <c r="AS1195" i="10"/>
  <c r="AR1195" i="10"/>
  <c r="AQ1195" i="10"/>
  <c r="AP1195" i="10"/>
  <c r="AO1195" i="10"/>
  <c r="N1195" i="10"/>
  <c r="J1195" i="10"/>
  <c r="F1195" i="10"/>
  <c r="AY1194" i="10"/>
  <c r="AX1194" i="10"/>
  <c r="AW1194" i="10"/>
  <c r="AV1194" i="10"/>
  <c r="AU1194" i="10"/>
  <c r="AT1194" i="10"/>
  <c r="AS1194" i="10"/>
  <c r="AR1194" i="10"/>
  <c r="AQ1194" i="10"/>
  <c r="AP1194" i="10"/>
  <c r="AO1194" i="10"/>
  <c r="N1194" i="10"/>
  <c r="J1194" i="10"/>
  <c r="F1194" i="10"/>
  <c r="AY1193" i="10"/>
  <c r="AX1193" i="10"/>
  <c r="AW1193" i="10"/>
  <c r="AV1193" i="10"/>
  <c r="AU1193" i="10"/>
  <c r="AT1193" i="10"/>
  <c r="AS1193" i="10"/>
  <c r="AR1193" i="10"/>
  <c r="AQ1193" i="10"/>
  <c r="AP1193" i="10"/>
  <c r="AO1193" i="10"/>
  <c r="N1193" i="10"/>
  <c r="J1193" i="10"/>
  <c r="F1193" i="10"/>
  <c r="AY1192" i="10"/>
  <c r="AX1192" i="10"/>
  <c r="AW1192" i="10"/>
  <c r="AV1192" i="10"/>
  <c r="AU1192" i="10"/>
  <c r="AT1192" i="10"/>
  <c r="AS1192" i="10"/>
  <c r="AR1192" i="10"/>
  <c r="AQ1192" i="10"/>
  <c r="AP1192" i="10"/>
  <c r="AO1192" i="10"/>
  <c r="AA1192" i="10"/>
  <c r="W1192" i="10"/>
  <c r="S1192" i="10"/>
  <c r="AY1191" i="10"/>
  <c r="AX1191" i="10"/>
  <c r="AW1191" i="10"/>
  <c r="AV1191" i="10"/>
  <c r="AU1191" i="10"/>
  <c r="AT1191" i="10"/>
  <c r="AS1191" i="10"/>
  <c r="AR1191" i="10"/>
  <c r="AQ1191" i="10"/>
  <c r="AP1191" i="10"/>
  <c r="AO1191" i="10"/>
  <c r="N1191" i="10"/>
  <c r="J1191" i="10"/>
  <c r="F1191" i="10"/>
  <c r="AY1190" i="10"/>
  <c r="AX1190" i="10"/>
  <c r="AW1190" i="10"/>
  <c r="AV1190" i="10"/>
  <c r="AU1190" i="10"/>
  <c r="AT1190" i="10"/>
  <c r="AS1190" i="10"/>
  <c r="AR1190" i="10"/>
  <c r="AQ1190" i="10"/>
  <c r="AP1190" i="10"/>
  <c r="AO1190" i="10"/>
  <c r="N1190" i="10"/>
  <c r="J1190" i="10"/>
  <c r="F1190" i="10"/>
  <c r="AY1189" i="10"/>
  <c r="AX1189" i="10"/>
  <c r="AW1189" i="10"/>
  <c r="AV1189" i="10"/>
  <c r="AU1189" i="10"/>
  <c r="AT1189" i="10"/>
  <c r="AS1189" i="10"/>
  <c r="AR1189" i="10"/>
  <c r="AQ1189" i="10"/>
  <c r="AP1189" i="10"/>
  <c r="AO1189" i="10"/>
  <c r="N1189" i="10"/>
  <c r="J1189" i="10"/>
  <c r="F1189" i="10"/>
  <c r="AY1188" i="10"/>
  <c r="AX1188" i="10"/>
  <c r="AW1188" i="10"/>
  <c r="AV1188" i="10"/>
  <c r="AU1188" i="10"/>
  <c r="AT1188" i="10"/>
  <c r="AS1188" i="10"/>
  <c r="AR1188" i="10"/>
  <c r="AQ1188" i="10"/>
  <c r="AP1188" i="10"/>
  <c r="AO1188" i="10"/>
  <c r="AA1188" i="10"/>
  <c r="W1188" i="10"/>
  <c r="S1188" i="10"/>
  <c r="AY1187" i="10"/>
  <c r="AX1187" i="10"/>
  <c r="AW1187" i="10"/>
  <c r="AV1187" i="10"/>
  <c r="AU1187" i="10"/>
  <c r="AT1187" i="10"/>
  <c r="AS1187" i="10"/>
  <c r="AR1187" i="10"/>
  <c r="AQ1187" i="10"/>
  <c r="AP1187" i="10"/>
  <c r="AO1187" i="10"/>
  <c r="N1187" i="10"/>
  <c r="J1187" i="10"/>
  <c r="F1187" i="10"/>
  <c r="AY1186" i="10"/>
  <c r="AX1186" i="10"/>
  <c r="AW1186" i="10"/>
  <c r="AV1186" i="10"/>
  <c r="AU1186" i="10"/>
  <c r="AT1186" i="10"/>
  <c r="AS1186" i="10"/>
  <c r="AR1186" i="10"/>
  <c r="AQ1186" i="10"/>
  <c r="AP1186" i="10"/>
  <c r="AO1186" i="10"/>
  <c r="N1186" i="10"/>
  <c r="J1186" i="10"/>
  <c r="F1186" i="10"/>
  <c r="AY1185" i="10"/>
  <c r="AX1185" i="10"/>
  <c r="AW1185" i="10"/>
  <c r="AV1185" i="10"/>
  <c r="AU1185" i="10"/>
  <c r="AT1185" i="10"/>
  <c r="AS1185" i="10"/>
  <c r="AR1185" i="10"/>
  <c r="AQ1185" i="10"/>
  <c r="AP1185" i="10"/>
  <c r="AO1185" i="10"/>
  <c r="N1185" i="10"/>
  <c r="J1185" i="10"/>
  <c r="F1185" i="10"/>
  <c r="AY1184" i="10"/>
  <c r="AX1184" i="10"/>
  <c r="AW1184" i="10"/>
  <c r="AV1184" i="10"/>
  <c r="AU1184" i="10"/>
  <c r="AT1184" i="10"/>
  <c r="AS1184" i="10"/>
  <c r="AR1184" i="10"/>
  <c r="AQ1184" i="10"/>
  <c r="AP1184" i="10"/>
  <c r="AO1184" i="10"/>
  <c r="AA1184" i="10"/>
  <c r="W1184" i="10"/>
  <c r="S1184" i="10"/>
  <c r="AY1183" i="10"/>
  <c r="AX1183" i="10"/>
  <c r="AW1183" i="10"/>
  <c r="AV1183" i="10"/>
  <c r="AU1183" i="10"/>
  <c r="AT1183" i="10"/>
  <c r="AS1183" i="10"/>
  <c r="AR1183" i="10"/>
  <c r="AQ1183" i="10"/>
  <c r="AP1183" i="10"/>
  <c r="AO1183" i="10"/>
  <c r="N1183" i="10"/>
  <c r="J1183" i="10"/>
  <c r="F1183" i="10"/>
  <c r="AY1182" i="10"/>
  <c r="AX1182" i="10"/>
  <c r="AW1182" i="10"/>
  <c r="AV1182" i="10"/>
  <c r="AU1182" i="10"/>
  <c r="AT1182" i="10"/>
  <c r="AS1182" i="10"/>
  <c r="AR1182" i="10"/>
  <c r="AQ1182" i="10"/>
  <c r="AP1182" i="10"/>
  <c r="AO1182" i="10"/>
  <c r="N1182" i="10"/>
  <c r="J1182" i="10"/>
  <c r="F1182" i="10"/>
  <c r="AY1181" i="10"/>
  <c r="AX1181" i="10"/>
  <c r="AW1181" i="10"/>
  <c r="AV1181" i="10"/>
  <c r="AU1181" i="10"/>
  <c r="AT1181" i="10"/>
  <c r="AS1181" i="10"/>
  <c r="AR1181" i="10"/>
  <c r="AQ1181" i="10"/>
  <c r="AP1181" i="10"/>
  <c r="AO1181" i="10"/>
  <c r="N1181" i="10"/>
  <c r="J1181" i="10"/>
  <c r="F1181" i="10"/>
  <c r="AY1180" i="10"/>
  <c r="AX1180" i="10"/>
  <c r="AW1180" i="10"/>
  <c r="AV1180" i="10"/>
  <c r="AU1180" i="10"/>
  <c r="AT1180" i="10"/>
  <c r="AS1180" i="10"/>
  <c r="AR1180" i="10"/>
  <c r="AQ1180" i="10"/>
  <c r="AP1180" i="10"/>
  <c r="AO1180" i="10"/>
  <c r="AA1180" i="10"/>
  <c r="W1180" i="10"/>
  <c r="S1180" i="10"/>
  <c r="AY1179" i="10"/>
  <c r="AX1179" i="10"/>
  <c r="AW1179" i="10"/>
  <c r="AV1179" i="10"/>
  <c r="AU1179" i="10"/>
  <c r="AT1179" i="10"/>
  <c r="AS1179" i="10"/>
  <c r="AR1179" i="10"/>
  <c r="AQ1179" i="10"/>
  <c r="AP1179" i="10"/>
  <c r="AO1179" i="10"/>
  <c r="N1179" i="10"/>
  <c r="J1179" i="10"/>
  <c r="F1179" i="10"/>
  <c r="AY1178" i="10"/>
  <c r="AX1178" i="10"/>
  <c r="AW1178" i="10"/>
  <c r="AV1178" i="10"/>
  <c r="AU1178" i="10"/>
  <c r="AT1178" i="10"/>
  <c r="AS1178" i="10"/>
  <c r="AR1178" i="10"/>
  <c r="AQ1178" i="10"/>
  <c r="AP1178" i="10"/>
  <c r="AO1178" i="10"/>
  <c r="N1178" i="10"/>
  <c r="J1178" i="10"/>
  <c r="F1178" i="10"/>
  <c r="AY1177" i="10"/>
  <c r="AX1177" i="10"/>
  <c r="AW1177" i="10"/>
  <c r="AV1177" i="10"/>
  <c r="AU1177" i="10"/>
  <c r="AT1177" i="10"/>
  <c r="AS1177" i="10"/>
  <c r="AR1177" i="10"/>
  <c r="AQ1177" i="10"/>
  <c r="AP1177" i="10"/>
  <c r="AO1177" i="10"/>
  <c r="N1177" i="10"/>
  <c r="J1177" i="10"/>
  <c r="F1177" i="10"/>
  <c r="AY1176" i="10"/>
  <c r="AX1176" i="10"/>
  <c r="AW1176" i="10"/>
  <c r="AV1176" i="10"/>
  <c r="AU1176" i="10"/>
  <c r="AT1176" i="10"/>
  <c r="AS1176" i="10"/>
  <c r="AR1176" i="10"/>
  <c r="AQ1176" i="10"/>
  <c r="AP1176" i="10"/>
  <c r="AO1176" i="10"/>
  <c r="AA1176" i="10"/>
  <c r="W1176" i="10"/>
  <c r="S1176" i="10"/>
  <c r="AY1175" i="10"/>
  <c r="AX1175" i="10"/>
  <c r="AW1175" i="10"/>
  <c r="AV1175" i="10"/>
  <c r="AU1175" i="10"/>
  <c r="AT1175" i="10"/>
  <c r="AS1175" i="10"/>
  <c r="AR1175" i="10"/>
  <c r="AQ1175" i="10"/>
  <c r="AP1175" i="10"/>
  <c r="AO1175" i="10"/>
  <c r="N1175" i="10"/>
  <c r="J1175" i="10"/>
  <c r="F1175" i="10"/>
  <c r="AY1174" i="10"/>
  <c r="AX1174" i="10"/>
  <c r="AW1174" i="10"/>
  <c r="AV1174" i="10"/>
  <c r="AU1174" i="10"/>
  <c r="AT1174" i="10"/>
  <c r="AS1174" i="10"/>
  <c r="AR1174" i="10"/>
  <c r="AQ1174" i="10"/>
  <c r="AP1174" i="10"/>
  <c r="AO1174" i="10"/>
  <c r="N1174" i="10"/>
  <c r="J1174" i="10"/>
  <c r="F1174" i="10"/>
  <c r="AY1173" i="10"/>
  <c r="AX1173" i="10"/>
  <c r="AW1173" i="10"/>
  <c r="AV1173" i="10"/>
  <c r="AU1173" i="10"/>
  <c r="AT1173" i="10"/>
  <c r="AS1173" i="10"/>
  <c r="AR1173" i="10"/>
  <c r="AQ1173" i="10"/>
  <c r="AP1173" i="10"/>
  <c r="N1173" i="10"/>
  <c r="J1173" i="10"/>
  <c r="F1173" i="10"/>
  <c r="AY1172" i="10"/>
  <c r="AX1172" i="10"/>
  <c r="AW1172" i="10"/>
  <c r="AV1172" i="10"/>
  <c r="AU1172" i="10"/>
  <c r="AT1172" i="10"/>
  <c r="AS1172" i="10"/>
  <c r="AR1172" i="10"/>
  <c r="AQ1172" i="10"/>
  <c r="AP1172" i="10"/>
  <c r="AA1172" i="10"/>
  <c r="W1172" i="10"/>
  <c r="S1172" i="10"/>
  <c r="AY1171" i="10"/>
  <c r="AX1171" i="10"/>
  <c r="AW1171" i="10"/>
  <c r="AV1171" i="10"/>
  <c r="AU1171" i="10"/>
  <c r="AT1171" i="10"/>
  <c r="AS1171" i="10"/>
  <c r="AR1171" i="10"/>
  <c r="AQ1171" i="10"/>
  <c r="AP1171" i="10"/>
  <c r="N1171" i="10"/>
  <c r="J1171" i="10"/>
  <c r="F1171" i="10"/>
  <c r="AY1170" i="10"/>
  <c r="AX1170" i="10"/>
  <c r="AW1170" i="10"/>
  <c r="AV1170" i="10"/>
  <c r="AU1170" i="10"/>
  <c r="AT1170" i="10"/>
  <c r="AS1170" i="10"/>
  <c r="AR1170" i="10"/>
  <c r="AQ1170" i="10"/>
  <c r="AP1170" i="10"/>
  <c r="AO1170" i="10"/>
  <c r="N1170" i="10"/>
  <c r="J1170" i="10"/>
  <c r="F1170" i="10"/>
  <c r="AY1169" i="10"/>
  <c r="AX1169" i="10"/>
  <c r="AW1169" i="10"/>
  <c r="AV1169" i="10"/>
  <c r="AU1169" i="10"/>
  <c r="AT1169" i="10"/>
  <c r="AS1169" i="10"/>
  <c r="AR1169" i="10"/>
  <c r="AQ1169" i="10"/>
  <c r="AP1169" i="10"/>
  <c r="AO1169" i="10"/>
  <c r="N1169" i="10"/>
  <c r="J1169" i="10"/>
  <c r="F1169" i="10"/>
  <c r="AY1168" i="10"/>
  <c r="AX1168" i="10"/>
  <c r="AW1168" i="10"/>
  <c r="AV1168" i="10"/>
  <c r="AU1168" i="10"/>
  <c r="AT1168" i="10"/>
  <c r="AS1168" i="10"/>
  <c r="AR1168" i="10"/>
  <c r="AQ1168" i="10"/>
  <c r="AP1168" i="10"/>
  <c r="AO1168" i="10"/>
  <c r="AA1168" i="10"/>
  <c r="W1168" i="10"/>
  <c r="S1168" i="10"/>
  <c r="AY1167" i="10"/>
  <c r="AX1167" i="10"/>
  <c r="AW1167" i="10"/>
  <c r="AV1167" i="10"/>
  <c r="AU1167" i="10"/>
  <c r="AT1167" i="10"/>
  <c r="AS1167" i="10"/>
  <c r="AR1167" i="10"/>
  <c r="AQ1167" i="10"/>
  <c r="AP1167" i="10"/>
  <c r="AO1167" i="10"/>
  <c r="N1167" i="10"/>
  <c r="J1167" i="10"/>
  <c r="F1167" i="10"/>
  <c r="AY1166" i="10"/>
  <c r="AX1166" i="10"/>
  <c r="AW1166" i="10"/>
  <c r="AV1166" i="10"/>
  <c r="AU1166" i="10"/>
  <c r="AT1166" i="10"/>
  <c r="AS1166" i="10"/>
  <c r="AR1166" i="10"/>
  <c r="AQ1166" i="10"/>
  <c r="AP1166" i="10"/>
  <c r="AO1166" i="10"/>
  <c r="N1166" i="10"/>
  <c r="J1166" i="10"/>
  <c r="F1166" i="10"/>
  <c r="AY1165" i="10"/>
  <c r="AX1165" i="10"/>
  <c r="AW1165" i="10"/>
  <c r="AV1165" i="10"/>
  <c r="AU1165" i="10"/>
  <c r="AT1165" i="10"/>
  <c r="AS1165" i="10"/>
  <c r="AR1165" i="10"/>
  <c r="AQ1165" i="10"/>
  <c r="AP1165" i="10"/>
  <c r="AO1165" i="10"/>
  <c r="N1165" i="10"/>
  <c r="J1165" i="10"/>
  <c r="F1165" i="10"/>
  <c r="AY1164" i="10"/>
  <c r="AX1164" i="10"/>
  <c r="AW1164" i="10"/>
  <c r="AV1164" i="10"/>
  <c r="AU1164" i="10"/>
  <c r="AT1164" i="10"/>
  <c r="AS1164" i="10"/>
  <c r="AR1164" i="10"/>
  <c r="AQ1164" i="10"/>
  <c r="AP1164" i="10"/>
  <c r="AO1164" i="10"/>
  <c r="AA1164" i="10"/>
  <c r="W1164" i="10"/>
  <c r="S1164" i="10"/>
  <c r="AY1163" i="10"/>
  <c r="AX1163" i="10"/>
  <c r="AW1163" i="10"/>
  <c r="AV1163" i="10"/>
  <c r="AU1163" i="10"/>
  <c r="AT1163" i="10"/>
  <c r="AS1163" i="10"/>
  <c r="AR1163" i="10"/>
  <c r="AQ1163" i="10"/>
  <c r="AP1163" i="10"/>
  <c r="AO1163" i="10"/>
  <c r="N1163" i="10"/>
  <c r="J1163" i="10"/>
  <c r="F1163" i="10"/>
  <c r="AY1162" i="10"/>
  <c r="AX1162" i="10"/>
  <c r="AW1162" i="10"/>
  <c r="AV1162" i="10"/>
  <c r="AU1162" i="10"/>
  <c r="AT1162" i="10"/>
  <c r="AS1162" i="10"/>
  <c r="AR1162" i="10"/>
  <c r="AQ1162" i="10"/>
  <c r="AP1162" i="10"/>
  <c r="AO1162" i="10"/>
  <c r="N1162" i="10"/>
  <c r="J1162" i="10"/>
  <c r="F1162" i="10"/>
  <c r="AY1161" i="10"/>
  <c r="AX1161" i="10"/>
  <c r="AW1161" i="10"/>
  <c r="AV1161" i="10"/>
  <c r="AU1161" i="10"/>
  <c r="AT1161" i="10"/>
  <c r="AS1161" i="10"/>
  <c r="AR1161" i="10"/>
  <c r="AQ1161" i="10"/>
  <c r="AP1161" i="10"/>
  <c r="AO1161" i="10"/>
  <c r="N1161" i="10"/>
  <c r="J1161" i="10"/>
  <c r="F1161" i="10"/>
  <c r="A1161" i="10"/>
  <c r="A1165" i="10" s="1"/>
  <c r="A1169" i="10" s="1"/>
  <c r="A1173" i="10" s="1"/>
  <c r="A1177" i="10" s="1"/>
  <c r="A1181" i="10" s="1"/>
  <c r="A1185" i="10" s="1"/>
  <c r="A1189" i="10" s="1"/>
  <c r="A1193" i="10" s="1"/>
  <c r="A1197" i="10" s="1"/>
  <c r="A1201" i="10" s="1"/>
  <c r="A1205" i="10" s="1"/>
  <c r="A1209" i="10" s="1"/>
  <c r="AA1157" i="10"/>
  <c r="W1157" i="10"/>
  <c r="S1157" i="10"/>
  <c r="N1156" i="10"/>
  <c r="J1156" i="10"/>
  <c r="F1156" i="10"/>
  <c r="N1155" i="10"/>
  <c r="J1155" i="10"/>
  <c r="F1155" i="10"/>
  <c r="N1154" i="10"/>
  <c r="J1154" i="10"/>
  <c r="F1154" i="10"/>
  <c r="AA1153" i="10"/>
  <c r="W1153" i="10"/>
  <c r="S1153" i="10"/>
  <c r="N1152" i="10"/>
  <c r="J1152" i="10"/>
  <c r="F1152" i="10"/>
  <c r="N1151" i="10"/>
  <c r="J1151" i="10"/>
  <c r="F1151" i="10"/>
  <c r="N1150" i="10"/>
  <c r="J1150" i="10"/>
  <c r="F1150" i="10"/>
  <c r="AA1149" i="10"/>
  <c r="W1149" i="10"/>
  <c r="S1149" i="10"/>
  <c r="N1148" i="10"/>
  <c r="J1148" i="10"/>
  <c r="F1148" i="10"/>
  <c r="N1147" i="10"/>
  <c r="J1147" i="10"/>
  <c r="F1147" i="10"/>
  <c r="N1146" i="10"/>
  <c r="J1146" i="10"/>
  <c r="F1146" i="10"/>
  <c r="AY1145" i="10"/>
  <c r="AA1145" i="10"/>
  <c r="W1145" i="10"/>
  <c r="S1145" i="10"/>
  <c r="AY1144" i="10"/>
  <c r="N1144" i="10"/>
  <c r="J1144" i="10"/>
  <c r="F1144" i="10"/>
  <c r="AY1143" i="10"/>
  <c r="AQ1143" i="10"/>
  <c r="N1143" i="10"/>
  <c r="J1143" i="10"/>
  <c r="F1143" i="10"/>
  <c r="AY1142" i="10"/>
  <c r="AQ1142" i="10"/>
  <c r="N1142" i="10"/>
  <c r="J1142" i="10"/>
  <c r="F1142" i="10"/>
  <c r="AY1141" i="10"/>
  <c r="AX1141" i="10"/>
  <c r="AW1141" i="10"/>
  <c r="AV1141" i="10"/>
  <c r="AU1141" i="10"/>
  <c r="AT1141" i="10"/>
  <c r="AS1141" i="10"/>
  <c r="AR1141" i="10"/>
  <c r="AQ1141" i="10"/>
  <c r="AP1141" i="10"/>
  <c r="AO1141" i="10"/>
  <c r="AA1141" i="10"/>
  <c r="W1141" i="10"/>
  <c r="S1141" i="10"/>
  <c r="AY1140" i="10"/>
  <c r="AX1140" i="10"/>
  <c r="AW1140" i="10"/>
  <c r="AV1140" i="10"/>
  <c r="AU1140" i="10"/>
  <c r="AT1140" i="10"/>
  <c r="AS1140" i="10"/>
  <c r="AR1140" i="10"/>
  <c r="AQ1140" i="10"/>
  <c r="AP1140" i="10"/>
  <c r="AO1140" i="10"/>
  <c r="N1140" i="10"/>
  <c r="J1140" i="10"/>
  <c r="F1140" i="10"/>
  <c r="AY1139" i="10"/>
  <c r="AX1139" i="10"/>
  <c r="AW1139" i="10"/>
  <c r="AV1139" i="10"/>
  <c r="AU1139" i="10"/>
  <c r="AT1139" i="10"/>
  <c r="AS1139" i="10"/>
  <c r="AR1139" i="10"/>
  <c r="AQ1139" i="10"/>
  <c r="AP1139" i="10"/>
  <c r="AO1139" i="10"/>
  <c r="N1139" i="10"/>
  <c r="J1139" i="10"/>
  <c r="F1139" i="10"/>
  <c r="AY1138" i="10"/>
  <c r="AX1138" i="10"/>
  <c r="AW1138" i="10"/>
  <c r="AV1138" i="10"/>
  <c r="AU1138" i="10"/>
  <c r="AT1138" i="10"/>
  <c r="AS1138" i="10"/>
  <c r="AR1138" i="10"/>
  <c r="AQ1138" i="10"/>
  <c r="AP1138" i="10"/>
  <c r="AO1138" i="10"/>
  <c r="N1138" i="10"/>
  <c r="J1138" i="10"/>
  <c r="F1138" i="10"/>
  <c r="AY1137" i="10"/>
  <c r="AX1137" i="10"/>
  <c r="AW1137" i="10"/>
  <c r="AV1137" i="10"/>
  <c r="AU1137" i="10"/>
  <c r="AT1137" i="10"/>
  <c r="AS1137" i="10"/>
  <c r="AR1137" i="10"/>
  <c r="AQ1137" i="10"/>
  <c r="AP1137" i="10"/>
  <c r="AO1137" i="10"/>
  <c r="AA1137" i="10"/>
  <c r="W1137" i="10"/>
  <c r="S1137" i="10"/>
  <c r="AY1136" i="10"/>
  <c r="AX1136" i="10"/>
  <c r="AW1136" i="10"/>
  <c r="AV1136" i="10"/>
  <c r="AU1136" i="10"/>
  <c r="AT1136" i="10"/>
  <c r="AS1136" i="10"/>
  <c r="AR1136" i="10"/>
  <c r="AQ1136" i="10"/>
  <c r="AP1136" i="10"/>
  <c r="AO1136" i="10"/>
  <c r="N1136" i="10"/>
  <c r="J1136" i="10"/>
  <c r="F1136" i="10"/>
  <c r="AY1135" i="10"/>
  <c r="AX1135" i="10"/>
  <c r="AW1135" i="10"/>
  <c r="AV1135" i="10"/>
  <c r="AU1135" i="10"/>
  <c r="AT1135" i="10"/>
  <c r="AS1135" i="10"/>
  <c r="AR1135" i="10"/>
  <c r="AQ1135" i="10"/>
  <c r="AP1135" i="10"/>
  <c r="AO1135" i="10"/>
  <c r="N1135" i="10"/>
  <c r="J1135" i="10"/>
  <c r="F1135" i="10"/>
  <c r="AY1134" i="10"/>
  <c r="AX1134" i="10"/>
  <c r="AW1134" i="10"/>
  <c r="AV1134" i="10"/>
  <c r="AU1134" i="10"/>
  <c r="AT1134" i="10"/>
  <c r="AS1134" i="10"/>
  <c r="AR1134" i="10"/>
  <c r="AQ1134" i="10"/>
  <c r="AP1134" i="10"/>
  <c r="AO1134" i="10"/>
  <c r="N1134" i="10"/>
  <c r="J1134" i="10"/>
  <c r="F1134" i="10"/>
  <c r="AY1133" i="10"/>
  <c r="AX1133" i="10"/>
  <c r="AW1133" i="10"/>
  <c r="AV1133" i="10"/>
  <c r="AU1133" i="10"/>
  <c r="AT1133" i="10"/>
  <c r="AS1133" i="10"/>
  <c r="AR1133" i="10"/>
  <c r="AQ1133" i="10"/>
  <c r="AP1133" i="10"/>
  <c r="AO1133" i="10"/>
  <c r="AA1133" i="10"/>
  <c r="W1133" i="10"/>
  <c r="S1133" i="10"/>
  <c r="AY1132" i="10"/>
  <c r="AX1132" i="10"/>
  <c r="AW1132" i="10"/>
  <c r="AV1132" i="10"/>
  <c r="AU1132" i="10"/>
  <c r="AT1132" i="10"/>
  <c r="AS1132" i="10"/>
  <c r="AR1132" i="10"/>
  <c r="AQ1132" i="10"/>
  <c r="AP1132" i="10"/>
  <c r="AO1132" i="10"/>
  <c r="N1132" i="10"/>
  <c r="J1132" i="10"/>
  <c r="F1132" i="10"/>
  <c r="AY1131" i="10"/>
  <c r="AX1131" i="10"/>
  <c r="AW1131" i="10"/>
  <c r="AV1131" i="10"/>
  <c r="AU1131" i="10"/>
  <c r="AT1131" i="10"/>
  <c r="AS1131" i="10"/>
  <c r="AR1131" i="10"/>
  <c r="AQ1131" i="10"/>
  <c r="AP1131" i="10"/>
  <c r="AO1131" i="10"/>
  <c r="N1131" i="10"/>
  <c r="J1131" i="10"/>
  <c r="F1131" i="10"/>
  <c r="AY1130" i="10"/>
  <c r="AX1130" i="10"/>
  <c r="AW1130" i="10"/>
  <c r="AV1130" i="10"/>
  <c r="AU1130" i="10"/>
  <c r="AT1130" i="10"/>
  <c r="AS1130" i="10"/>
  <c r="AR1130" i="10"/>
  <c r="AQ1130" i="10"/>
  <c r="AP1130" i="10"/>
  <c r="AO1130" i="10"/>
  <c r="N1130" i="10"/>
  <c r="J1130" i="10"/>
  <c r="F1130" i="10"/>
  <c r="AY1129" i="10"/>
  <c r="AX1129" i="10"/>
  <c r="AW1129" i="10"/>
  <c r="AV1129" i="10"/>
  <c r="AU1129" i="10"/>
  <c r="AT1129" i="10"/>
  <c r="AS1129" i="10"/>
  <c r="AR1129" i="10"/>
  <c r="AQ1129" i="10"/>
  <c r="AP1129" i="10"/>
  <c r="AO1129" i="10"/>
  <c r="AA1129" i="10"/>
  <c r="W1129" i="10"/>
  <c r="S1129" i="10"/>
  <c r="AY1128" i="10"/>
  <c r="AX1128" i="10"/>
  <c r="AW1128" i="10"/>
  <c r="AV1128" i="10"/>
  <c r="AU1128" i="10"/>
  <c r="AT1128" i="10"/>
  <c r="AS1128" i="10"/>
  <c r="AR1128" i="10"/>
  <c r="AQ1128" i="10"/>
  <c r="AP1128" i="10"/>
  <c r="AO1128" i="10"/>
  <c r="N1128" i="10"/>
  <c r="J1128" i="10"/>
  <c r="F1128" i="10"/>
  <c r="AY1127" i="10"/>
  <c r="AX1127" i="10"/>
  <c r="AW1127" i="10"/>
  <c r="AV1127" i="10"/>
  <c r="AU1127" i="10"/>
  <c r="AT1127" i="10"/>
  <c r="AS1127" i="10"/>
  <c r="AR1127" i="10"/>
  <c r="AQ1127" i="10"/>
  <c r="AP1127" i="10"/>
  <c r="AO1127" i="10"/>
  <c r="N1127" i="10"/>
  <c r="J1127" i="10"/>
  <c r="F1127" i="10"/>
  <c r="AY1126" i="10"/>
  <c r="AX1126" i="10"/>
  <c r="AW1126" i="10"/>
  <c r="AV1126" i="10"/>
  <c r="AU1126" i="10"/>
  <c r="AT1126" i="10"/>
  <c r="AS1126" i="10"/>
  <c r="AR1126" i="10"/>
  <c r="AQ1126" i="10"/>
  <c r="AP1126" i="10"/>
  <c r="AO1126" i="10"/>
  <c r="N1126" i="10"/>
  <c r="J1126" i="10"/>
  <c r="F1126" i="10"/>
  <c r="AY1125" i="10"/>
  <c r="AX1125" i="10"/>
  <c r="AW1125" i="10"/>
  <c r="AV1125" i="10"/>
  <c r="AU1125" i="10"/>
  <c r="AT1125" i="10"/>
  <c r="AS1125" i="10"/>
  <c r="AR1125" i="10"/>
  <c r="AQ1125" i="10"/>
  <c r="AP1125" i="10"/>
  <c r="AO1125" i="10"/>
  <c r="AA1125" i="10"/>
  <c r="W1125" i="10"/>
  <c r="S1125" i="10"/>
  <c r="AY1124" i="10"/>
  <c r="AX1124" i="10"/>
  <c r="AW1124" i="10"/>
  <c r="AV1124" i="10"/>
  <c r="AU1124" i="10"/>
  <c r="AT1124" i="10"/>
  <c r="AS1124" i="10"/>
  <c r="AR1124" i="10"/>
  <c r="AQ1124" i="10"/>
  <c r="AP1124" i="10"/>
  <c r="AO1124" i="10"/>
  <c r="N1124" i="10"/>
  <c r="J1124" i="10"/>
  <c r="F1124" i="10"/>
  <c r="AY1123" i="10"/>
  <c r="AX1123" i="10"/>
  <c r="AW1123" i="10"/>
  <c r="AV1123" i="10"/>
  <c r="AU1123" i="10"/>
  <c r="AT1123" i="10"/>
  <c r="AS1123" i="10"/>
  <c r="AR1123" i="10"/>
  <c r="AQ1123" i="10"/>
  <c r="AP1123" i="10"/>
  <c r="AO1123" i="10"/>
  <c r="N1123" i="10"/>
  <c r="J1123" i="10"/>
  <c r="F1123" i="10"/>
  <c r="AY1122" i="10"/>
  <c r="AX1122" i="10"/>
  <c r="AW1122" i="10"/>
  <c r="AV1122" i="10"/>
  <c r="AU1122" i="10"/>
  <c r="AT1122" i="10"/>
  <c r="AS1122" i="10"/>
  <c r="AR1122" i="10"/>
  <c r="AQ1122" i="10"/>
  <c r="AP1122" i="10"/>
  <c r="AO1122" i="10"/>
  <c r="N1122" i="10"/>
  <c r="J1122" i="10"/>
  <c r="F1122" i="10"/>
  <c r="AY1121" i="10"/>
  <c r="AX1121" i="10"/>
  <c r="AW1121" i="10"/>
  <c r="AV1121" i="10"/>
  <c r="AU1121" i="10"/>
  <c r="AT1121" i="10"/>
  <c r="AS1121" i="10"/>
  <c r="AR1121" i="10"/>
  <c r="AQ1121" i="10"/>
  <c r="AP1121" i="10"/>
  <c r="AO1121" i="10"/>
  <c r="AA1121" i="10"/>
  <c r="W1121" i="10"/>
  <c r="S1121" i="10"/>
  <c r="AY1120" i="10"/>
  <c r="AX1120" i="10"/>
  <c r="AW1120" i="10"/>
  <c r="AV1120" i="10"/>
  <c r="AU1120" i="10"/>
  <c r="AT1120" i="10"/>
  <c r="AS1120" i="10"/>
  <c r="AR1120" i="10"/>
  <c r="AQ1120" i="10"/>
  <c r="AP1120" i="10"/>
  <c r="AO1120" i="10"/>
  <c r="N1120" i="10"/>
  <c r="J1120" i="10"/>
  <c r="F1120" i="10"/>
  <c r="AY1119" i="10"/>
  <c r="AX1119" i="10"/>
  <c r="AW1119" i="10"/>
  <c r="AV1119" i="10"/>
  <c r="AU1119" i="10"/>
  <c r="AT1119" i="10"/>
  <c r="AS1119" i="10"/>
  <c r="AR1119" i="10"/>
  <c r="AQ1119" i="10"/>
  <c r="AP1119" i="10"/>
  <c r="AO1119" i="10"/>
  <c r="N1119" i="10"/>
  <c r="J1119" i="10"/>
  <c r="F1119" i="10"/>
  <c r="AY1118" i="10"/>
  <c r="AX1118" i="10"/>
  <c r="AW1118" i="10"/>
  <c r="AV1118" i="10"/>
  <c r="AU1118" i="10"/>
  <c r="AT1118" i="10"/>
  <c r="AS1118" i="10"/>
  <c r="AR1118" i="10"/>
  <c r="AQ1118" i="10"/>
  <c r="AP1118" i="10"/>
  <c r="N1118" i="10"/>
  <c r="J1118" i="10"/>
  <c r="F1118" i="10"/>
  <c r="AY1117" i="10"/>
  <c r="AX1117" i="10"/>
  <c r="AW1117" i="10"/>
  <c r="AV1117" i="10"/>
  <c r="AU1117" i="10"/>
  <c r="AT1117" i="10"/>
  <c r="AS1117" i="10"/>
  <c r="AR1117" i="10"/>
  <c r="AQ1117" i="10"/>
  <c r="AP1117" i="10"/>
  <c r="AA1117" i="10"/>
  <c r="W1117" i="10"/>
  <c r="S1117" i="10"/>
  <c r="AY1116" i="10"/>
  <c r="AX1116" i="10"/>
  <c r="AW1116" i="10"/>
  <c r="AV1116" i="10"/>
  <c r="AU1116" i="10"/>
  <c r="AT1116" i="10"/>
  <c r="AS1116" i="10"/>
  <c r="AR1116" i="10"/>
  <c r="AQ1116" i="10"/>
  <c r="AP1116" i="10"/>
  <c r="N1116" i="10"/>
  <c r="J1116" i="10"/>
  <c r="F1116" i="10"/>
  <c r="AY1115" i="10"/>
  <c r="AX1115" i="10"/>
  <c r="AW1115" i="10"/>
  <c r="AV1115" i="10"/>
  <c r="AU1115" i="10"/>
  <c r="AT1115" i="10"/>
  <c r="AS1115" i="10"/>
  <c r="AR1115" i="10"/>
  <c r="AQ1115" i="10"/>
  <c r="AP1115" i="10"/>
  <c r="AO1115" i="10"/>
  <c r="N1115" i="10"/>
  <c r="J1115" i="10"/>
  <c r="F1115" i="10"/>
  <c r="AY1114" i="10"/>
  <c r="AX1114" i="10"/>
  <c r="AW1114" i="10"/>
  <c r="AV1114" i="10"/>
  <c r="AU1114" i="10"/>
  <c r="AT1114" i="10"/>
  <c r="AS1114" i="10"/>
  <c r="AR1114" i="10"/>
  <c r="AQ1114" i="10"/>
  <c r="AP1114" i="10"/>
  <c r="AO1114" i="10"/>
  <c r="N1114" i="10"/>
  <c r="J1114" i="10"/>
  <c r="F1114" i="10"/>
  <c r="AY1113" i="10"/>
  <c r="AX1113" i="10"/>
  <c r="AW1113" i="10"/>
  <c r="AV1113" i="10"/>
  <c r="AU1113" i="10"/>
  <c r="AT1113" i="10"/>
  <c r="AS1113" i="10"/>
  <c r="AR1113" i="10"/>
  <c r="AQ1113" i="10"/>
  <c r="AP1113" i="10"/>
  <c r="AO1113" i="10"/>
  <c r="AA1113" i="10"/>
  <c r="W1113" i="10"/>
  <c r="S1113" i="10"/>
  <c r="AY1112" i="10"/>
  <c r="AX1112" i="10"/>
  <c r="AW1112" i="10"/>
  <c r="AV1112" i="10"/>
  <c r="AU1112" i="10"/>
  <c r="AT1112" i="10"/>
  <c r="AS1112" i="10"/>
  <c r="AR1112" i="10"/>
  <c r="AQ1112" i="10"/>
  <c r="AP1112" i="10"/>
  <c r="AO1112" i="10"/>
  <c r="N1112" i="10"/>
  <c r="J1112" i="10"/>
  <c r="F1112" i="10"/>
  <c r="AY1111" i="10"/>
  <c r="AX1111" i="10"/>
  <c r="AW1111" i="10"/>
  <c r="AV1111" i="10"/>
  <c r="AU1111" i="10"/>
  <c r="AT1111" i="10"/>
  <c r="AS1111" i="10"/>
  <c r="AR1111" i="10"/>
  <c r="AQ1111" i="10"/>
  <c r="AP1111" i="10"/>
  <c r="AO1111" i="10"/>
  <c r="N1111" i="10"/>
  <c r="J1111" i="10"/>
  <c r="F1111" i="10"/>
  <c r="AY1110" i="10"/>
  <c r="AX1110" i="10"/>
  <c r="AW1110" i="10"/>
  <c r="AV1110" i="10"/>
  <c r="AU1110" i="10"/>
  <c r="AT1110" i="10"/>
  <c r="AS1110" i="10"/>
  <c r="AR1110" i="10"/>
  <c r="AQ1110" i="10"/>
  <c r="AP1110" i="10"/>
  <c r="AO1110" i="10"/>
  <c r="N1110" i="10"/>
  <c r="J1110" i="10"/>
  <c r="F1110" i="10"/>
  <c r="AY1109" i="10"/>
  <c r="AX1109" i="10"/>
  <c r="AW1109" i="10"/>
  <c r="AV1109" i="10"/>
  <c r="AU1109" i="10"/>
  <c r="AT1109" i="10"/>
  <c r="AS1109" i="10"/>
  <c r="AR1109" i="10"/>
  <c r="AQ1109" i="10"/>
  <c r="AP1109" i="10"/>
  <c r="AO1109" i="10"/>
  <c r="AA1109" i="10"/>
  <c r="W1109" i="10"/>
  <c r="S1109" i="10"/>
  <c r="AY1108" i="10"/>
  <c r="AX1108" i="10"/>
  <c r="AW1108" i="10"/>
  <c r="AV1108" i="10"/>
  <c r="AU1108" i="10"/>
  <c r="AT1108" i="10"/>
  <c r="AS1108" i="10"/>
  <c r="AR1108" i="10"/>
  <c r="AQ1108" i="10"/>
  <c r="AP1108" i="10"/>
  <c r="AO1108" i="10"/>
  <c r="N1108" i="10"/>
  <c r="J1108" i="10"/>
  <c r="F1108" i="10"/>
  <c r="AY1107" i="10"/>
  <c r="AX1107" i="10"/>
  <c r="AW1107" i="10"/>
  <c r="AV1107" i="10"/>
  <c r="AU1107" i="10"/>
  <c r="AT1107" i="10"/>
  <c r="AS1107" i="10"/>
  <c r="AR1107" i="10"/>
  <c r="AQ1107" i="10"/>
  <c r="AP1107" i="10"/>
  <c r="AO1107" i="10"/>
  <c r="N1107" i="10"/>
  <c r="J1107" i="10"/>
  <c r="F1107" i="10"/>
  <c r="AY1106" i="10"/>
  <c r="AX1106" i="10"/>
  <c r="AW1106" i="10"/>
  <c r="AV1106" i="10"/>
  <c r="AU1106" i="10"/>
  <c r="AT1106" i="10"/>
  <c r="AS1106" i="10"/>
  <c r="AR1106" i="10"/>
  <c r="AQ1106" i="10"/>
  <c r="AP1106" i="10"/>
  <c r="AO1106" i="10"/>
  <c r="N1106" i="10"/>
  <c r="J1106" i="10"/>
  <c r="F1106" i="10"/>
  <c r="A1106" i="10"/>
  <c r="A1110" i="10" s="1"/>
  <c r="A1114" i="10" s="1"/>
  <c r="A1118" i="10" s="1"/>
  <c r="A1122" i="10" s="1"/>
  <c r="A1126" i="10" s="1"/>
  <c r="A1130" i="10" s="1"/>
  <c r="A1134" i="10" s="1"/>
  <c r="A1138" i="10" s="1"/>
  <c r="A1142" i="10" s="1"/>
  <c r="A1146" i="10" s="1"/>
  <c r="A1150" i="10" s="1"/>
  <c r="A1154" i="10" s="1"/>
  <c r="AA1102" i="10"/>
  <c r="W1102" i="10"/>
  <c r="S1102" i="10"/>
  <c r="N1101" i="10"/>
  <c r="J1101" i="10"/>
  <c r="F1101" i="10"/>
  <c r="N1100" i="10"/>
  <c r="J1100" i="10"/>
  <c r="F1100" i="10"/>
  <c r="N1099" i="10"/>
  <c r="J1099" i="10"/>
  <c r="F1099" i="10"/>
  <c r="AA1098" i="10"/>
  <c r="W1098" i="10"/>
  <c r="S1098" i="10"/>
  <c r="N1097" i="10"/>
  <c r="J1097" i="10"/>
  <c r="F1097" i="10"/>
  <c r="N1096" i="10"/>
  <c r="J1096" i="10"/>
  <c r="F1096" i="10"/>
  <c r="N1095" i="10"/>
  <c r="J1095" i="10"/>
  <c r="F1095" i="10"/>
  <c r="AA1094" i="10"/>
  <c r="W1094" i="10"/>
  <c r="S1094" i="10"/>
  <c r="N1093" i="10"/>
  <c r="J1093" i="10"/>
  <c r="F1093" i="10"/>
  <c r="N1092" i="10"/>
  <c r="J1092" i="10"/>
  <c r="F1092" i="10"/>
  <c r="N1091" i="10"/>
  <c r="J1091" i="10"/>
  <c r="F1091" i="10"/>
  <c r="AY1090" i="10"/>
  <c r="AA1090" i="10"/>
  <c r="W1090" i="10"/>
  <c r="S1090" i="10"/>
  <c r="AY1089" i="10"/>
  <c r="N1089" i="10"/>
  <c r="J1089" i="10"/>
  <c r="F1089" i="10"/>
  <c r="AY1088" i="10"/>
  <c r="AQ1088" i="10"/>
  <c r="N1088" i="10"/>
  <c r="J1088" i="10"/>
  <c r="F1088" i="10"/>
  <c r="AY1087" i="10"/>
  <c r="AQ1087" i="10"/>
  <c r="N1087" i="10"/>
  <c r="J1087" i="10"/>
  <c r="F1087" i="10"/>
  <c r="AY1086" i="10"/>
  <c r="AX1086" i="10"/>
  <c r="AW1086" i="10"/>
  <c r="AV1086" i="10"/>
  <c r="AU1086" i="10"/>
  <c r="AT1086" i="10"/>
  <c r="AS1086" i="10"/>
  <c r="AR1086" i="10"/>
  <c r="AQ1086" i="10"/>
  <c r="AP1086" i="10"/>
  <c r="AO1086" i="10"/>
  <c r="AA1086" i="10"/>
  <c r="W1086" i="10"/>
  <c r="S1086" i="10"/>
  <c r="AY1085" i="10"/>
  <c r="AX1085" i="10"/>
  <c r="AW1085" i="10"/>
  <c r="AV1085" i="10"/>
  <c r="AU1085" i="10"/>
  <c r="AT1085" i="10"/>
  <c r="AS1085" i="10"/>
  <c r="AR1085" i="10"/>
  <c r="AQ1085" i="10"/>
  <c r="AP1085" i="10"/>
  <c r="AO1085" i="10"/>
  <c r="N1085" i="10"/>
  <c r="J1085" i="10"/>
  <c r="F1085" i="10"/>
  <c r="AY1084" i="10"/>
  <c r="AX1084" i="10"/>
  <c r="AW1084" i="10"/>
  <c r="AV1084" i="10"/>
  <c r="AU1084" i="10"/>
  <c r="AT1084" i="10"/>
  <c r="AS1084" i="10"/>
  <c r="AR1084" i="10"/>
  <c r="AQ1084" i="10"/>
  <c r="AP1084" i="10"/>
  <c r="AO1084" i="10"/>
  <c r="N1084" i="10"/>
  <c r="J1084" i="10"/>
  <c r="F1084" i="10"/>
  <c r="AY1083" i="10"/>
  <c r="AX1083" i="10"/>
  <c r="AW1083" i="10"/>
  <c r="AV1083" i="10"/>
  <c r="AU1083" i="10"/>
  <c r="AT1083" i="10"/>
  <c r="AS1083" i="10"/>
  <c r="AR1083" i="10"/>
  <c r="AQ1083" i="10"/>
  <c r="AP1083" i="10"/>
  <c r="AO1083" i="10"/>
  <c r="N1083" i="10"/>
  <c r="J1083" i="10"/>
  <c r="F1083" i="10"/>
  <c r="AY1082" i="10"/>
  <c r="AX1082" i="10"/>
  <c r="AW1082" i="10"/>
  <c r="AV1082" i="10"/>
  <c r="AU1082" i="10"/>
  <c r="AT1082" i="10"/>
  <c r="AS1082" i="10"/>
  <c r="AR1082" i="10"/>
  <c r="AQ1082" i="10"/>
  <c r="AP1082" i="10"/>
  <c r="AO1082" i="10"/>
  <c r="AA1082" i="10"/>
  <c r="W1082" i="10"/>
  <c r="S1082" i="10"/>
  <c r="AY1081" i="10"/>
  <c r="AX1081" i="10"/>
  <c r="AW1081" i="10"/>
  <c r="AV1081" i="10"/>
  <c r="AU1081" i="10"/>
  <c r="AT1081" i="10"/>
  <c r="AS1081" i="10"/>
  <c r="AR1081" i="10"/>
  <c r="AQ1081" i="10"/>
  <c r="AP1081" i="10"/>
  <c r="AO1081" i="10"/>
  <c r="N1081" i="10"/>
  <c r="J1081" i="10"/>
  <c r="F1081" i="10"/>
  <c r="AY1080" i="10"/>
  <c r="AX1080" i="10"/>
  <c r="AW1080" i="10"/>
  <c r="AV1080" i="10"/>
  <c r="AU1080" i="10"/>
  <c r="AT1080" i="10"/>
  <c r="AS1080" i="10"/>
  <c r="AR1080" i="10"/>
  <c r="AQ1080" i="10"/>
  <c r="AP1080" i="10"/>
  <c r="AO1080" i="10"/>
  <c r="N1080" i="10"/>
  <c r="J1080" i="10"/>
  <c r="F1080" i="10"/>
  <c r="AY1079" i="10"/>
  <c r="AX1079" i="10"/>
  <c r="AW1079" i="10"/>
  <c r="AV1079" i="10"/>
  <c r="AU1079" i="10"/>
  <c r="AT1079" i="10"/>
  <c r="AS1079" i="10"/>
  <c r="AR1079" i="10"/>
  <c r="AQ1079" i="10"/>
  <c r="AP1079" i="10"/>
  <c r="AO1079" i="10"/>
  <c r="N1079" i="10"/>
  <c r="J1079" i="10"/>
  <c r="F1079" i="10"/>
  <c r="AY1078" i="10"/>
  <c r="AX1078" i="10"/>
  <c r="AW1078" i="10"/>
  <c r="AV1078" i="10"/>
  <c r="AU1078" i="10"/>
  <c r="AT1078" i="10"/>
  <c r="AS1078" i="10"/>
  <c r="AR1078" i="10"/>
  <c r="AQ1078" i="10"/>
  <c r="AP1078" i="10"/>
  <c r="AO1078" i="10"/>
  <c r="AA1078" i="10"/>
  <c r="W1078" i="10"/>
  <c r="S1078" i="10"/>
  <c r="AY1077" i="10"/>
  <c r="AX1077" i="10"/>
  <c r="AW1077" i="10"/>
  <c r="AV1077" i="10"/>
  <c r="AU1077" i="10"/>
  <c r="AT1077" i="10"/>
  <c r="AS1077" i="10"/>
  <c r="AR1077" i="10"/>
  <c r="AQ1077" i="10"/>
  <c r="AP1077" i="10"/>
  <c r="AO1077" i="10"/>
  <c r="N1077" i="10"/>
  <c r="J1077" i="10"/>
  <c r="F1077" i="10"/>
  <c r="AY1076" i="10"/>
  <c r="AX1076" i="10"/>
  <c r="AW1076" i="10"/>
  <c r="AV1076" i="10"/>
  <c r="AU1076" i="10"/>
  <c r="AT1076" i="10"/>
  <c r="AS1076" i="10"/>
  <c r="AR1076" i="10"/>
  <c r="AQ1076" i="10"/>
  <c r="AP1076" i="10"/>
  <c r="AO1076" i="10"/>
  <c r="N1076" i="10"/>
  <c r="J1076" i="10"/>
  <c r="F1076" i="10"/>
  <c r="AY1075" i="10"/>
  <c r="AX1075" i="10"/>
  <c r="AW1075" i="10"/>
  <c r="AV1075" i="10"/>
  <c r="AU1075" i="10"/>
  <c r="AT1075" i="10"/>
  <c r="AS1075" i="10"/>
  <c r="AR1075" i="10"/>
  <c r="AQ1075" i="10"/>
  <c r="AP1075" i="10"/>
  <c r="AO1075" i="10"/>
  <c r="N1075" i="10"/>
  <c r="J1075" i="10"/>
  <c r="F1075" i="10"/>
  <c r="AY1074" i="10"/>
  <c r="AX1074" i="10"/>
  <c r="AW1074" i="10"/>
  <c r="AV1074" i="10"/>
  <c r="AU1074" i="10"/>
  <c r="AT1074" i="10"/>
  <c r="AS1074" i="10"/>
  <c r="AR1074" i="10"/>
  <c r="AQ1074" i="10"/>
  <c r="AP1074" i="10"/>
  <c r="AO1074" i="10"/>
  <c r="AA1074" i="10"/>
  <c r="W1074" i="10"/>
  <c r="S1074" i="10"/>
  <c r="AY1073" i="10"/>
  <c r="AX1073" i="10"/>
  <c r="AW1073" i="10"/>
  <c r="AV1073" i="10"/>
  <c r="AU1073" i="10"/>
  <c r="AT1073" i="10"/>
  <c r="AS1073" i="10"/>
  <c r="AR1073" i="10"/>
  <c r="AQ1073" i="10"/>
  <c r="AP1073" i="10"/>
  <c r="AO1073" i="10"/>
  <c r="N1073" i="10"/>
  <c r="J1073" i="10"/>
  <c r="F1073" i="10"/>
  <c r="AY1072" i="10"/>
  <c r="AX1072" i="10"/>
  <c r="AW1072" i="10"/>
  <c r="AV1072" i="10"/>
  <c r="AU1072" i="10"/>
  <c r="AT1072" i="10"/>
  <c r="AS1072" i="10"/>
  <c r="AR1072" i="10"/>
  <c r="AQ1072" i="10"/>
  <c r="AP1072" i="10"/>
  <c r="AO1072" i="10"/>
  <c r="N1072" i="10"/>
  <c r="J1072" i="10"/>
  <c r="F1072" i="10"/>
  <c r="AY1071" i="10"/>
  <c r="AX1071" i="10"/>
  <c r="AW1071" i="10"/>
  <c r="AV1071" i="10"/>
  <c r="AU1071" i="10"/>
  <c r="AT1071" i="10"/>
  <c r="AS1071" i="10"/>
  <c r="AR1071" i="10"/>
  <c r="AQ1071" i="10"/>
  <c r="AP1071" i="10"/>
  <c r="AO1071" i="10"/>
  <c r="N1071" i="10"/>
  <c r="J1071" i="10"/>
  <c r="F1071" i="10"/>
  <c r="AY1070" i="10"/>
  <c r="AX1070" i="10"/>
  <c r="AW1070" i="10"/>
  <c r="AV1070" i="10"/>
  <c r="AU1070" i="10"/>
  <c r="AT1070" i="10"/>
  <c r="AS1070" i="10"/>
  <c r="AR1070" i="10"/>
  <c r="AQ1070" i="10"/>
  <c r="AP1070" i="10"/>
  <c r="AO1070" i="10"/>
  <c r="AA1070" i="10"/>
  <c r="W1070" i="10"/>
  <c r="S1070" i="10"/>
  <c r="AY1069" i="10"/>
  <c r="AX1069" i="10"/>
  <c r="AW1069" i="10"/>
  <c r="AV1069" i="10"/>
  <c r="AU1069" i="10"/>
  <c r="AT1069" i="10"/>
  <c r="AS1069" i="10"/>
  <c r="AR1069" i="10"/>
  <c r="AQ1069" i="10"/>
  <c r="AP1069" i="10"/>
  <c r="AO1069" i="10"/>
  <c r="N1069" i="10"/>
  <c r="J1069" i="10"/>
  <c r="F1069" i="10"/>
  <c r="AY1068" i="10"/>
  <c r="AX1068" i="10"/>
  <c r="AW1068" i="10"/>
  <c r="AV1068" i="10"/>
  <c r="AU1068" i="10"/>
  <c r="AT1068" i="10"/>
  <c r="AS1068" i="10"/>
  <c r="AR1068" i="10"/>
  <c r="AQ1068" i="10"/>
  <c r="AP1068" i="10"/>
  <c r="AO1068" i="10"/>
  <c r="N1068" i="10"/>
  <c r="J1068" i="10"/>
  <c r="F1068" i="10"/>
  <c r="AY1067" i="10"/>
  <c r="AX1067" i="10"/>
  <c r="AW1067" i="10"/>
  <c r="AV1067" i="10"/>
  <c r="AU1067" i="10"/>
  <c r="AT1067" i="10"/>
  <c r="AS1067" i="10"/>
  <c r="AR1067" i="10"/>
  <c r="AQ1067" i="10"/>
  <c r="AP1067" i="10"/>
  <c r="AO1067" i="10"/>
  <c r="N1067" i="10"/>
  <c r="J1067" i="10"/>
  <c r="F1067" i="10"/>
  <c r="AY1066" i="10"/>
  <c r="AX1066" i="10"/>
  <c r="AW1066" i="10"/>
  <c r="AV1066" i="10"/>
  <c r="AU1066" i="10"/>
  <c r="AT1066" i="10"/>
  <c r="AS1066" i="10"/>
  <c r="AR1066" i="10"/>
  <c r="AQ1066" i="10"/>
  <c r="AP1066" i="10"/>
  <c r="AO1066" i="10"/>
  <c r="AA1066" i="10"/>
  <c r="W1066" i="10"/>
  <c r="S1066" i="10"/>
  <c r="AY1065" i="10"/>
  <c r="AX1065" i="10"/>
  <c r="AW1065" i="10"/>
  <c r="AV1065" i="10"/>
  <c r="AU1065" i="10"/>
  <c r="AT1065" i="10"/>
  <c r="AS1065" i="10"/>
  <c r="AR1065" i="10"/>
  <c r="AQ1065" i="10"/>
  <c r="AP1065" i="10"/>
  <c r="AO1065" i="10"/>
  <c r="N1065" i="10"/>
  <c r="J1065" i="10"/>
  <c r="F1065" i="10"/>
  <c r="AY1064" i="10"/>
  <c r="AX1064" i="10"/>
  <c r="AW1064" i="10"/>
  <c r="AV1064" i="10"/>
  <c r="AU1064" i="10"/>
  <c r="AT1064" i="10"/>
  <c r="AS1064" i="10"/>
  <c r="AR1064" i="10"/>
  <c r="AQ1064" i="10"/>
  <c r="AP1064" i="10"/>
  <c r="AO1064" i="10"/>
  <c r="N1064" i="10"/>
  <c r="J1064" i="10"/>
  <c r="F1064" i="10"/>
  <c r="AY1063" i="10"/>
  <c r="AX1063" i="10"/>
  <c r="AW1063" i="10"/>
  <c r="AV1063" i="10"/>
  <c r="AU1063" i="10"/>
  <c r="AT1063" i="10"/>
  <c r="AS1063" i="10"/>
  <c r="AR1063" i="10"/>
  <c r="AQ1063" i="10"/>
  <c r="AP1063" i="10"/>
  <c r="N1063" i="10"/>
  <c r="J1063" i="10"/>
  <c r="F1063" i="10"/>
  <c r="AY1062" i="10"/>
  <c r="AX1062" i="10"/>
  <c r="AW1062" i="10"/>
  <c r="AV1062" i="10"/>
  <c r="AU1062" i="10"/>
  <c r="AT1062" i="10"/>
  <c r="AS1062" i="10"/>
  <c r="AR1062" i="10"/>
  <c r="AQ1062" i="10"/>
  <c r="AP1062" i="10"/>
  <c r="AA1062" i="10"/>
  <c r="W1062" i="10"/>
  <c r="S1062" i="10"/>
  <c r="AY1061" i="10"/>
  <c r="AX1061" i="10"/>
  <c r="AW1061" i="10"/>
  <c r="AV1061" i="10"/>
  <c r="AU1061" i="10"/>
  <c r="AT1061" i="10"/>
  <c r="AS1061" i="10"/>
  <c r="AR1061" i="10"/>
  <c r="AQ1061" i="10"/>
  <c r="AP1061" i="10"/>
  <c r="N1061" i="10"/>
  <c r="J1061" i="10"/>
  <c r="F1061" i="10"/>
  <c r="AY1060" i="10"/>
  <c r="AX1060" i="10"/>
  <c r="AW1060" i="10"/>
  <c r="AV1060" i="10"/>
  <c r="AU1060" i="10"/>
  <c r="AT1060" i="10"/>
  <c r="AS1060" i="10"/>
  <c r="AR1060" i="10"/>
  <c r="AQ1060" i="10"/>
  <c r="AP1060" i="10"/>
  <c r="AO1060" i="10"/>
  <c r="N1060" i="10"/>
  <c r="J1060" i="10"/>
  <c r="F1060" i="10"/>
  <c r="AY1059" i="10"/>
  <c r="AX1059" i="10"/>
  <c r="AW1059" i="10"/>
  <c r="AV1059" i="10"/>
  <c r="AU1059" i="10"/>
  <c r="AT1059" i="10"/>
  <c r="AS1059" i="10"/>
  <c r="AR1059" i="10"/>
  <c r="AQ1059" i="10"/>
  <c r="AP1059" i="10"/>
  <c r="AO1059" i="10"/>
  <c r="N1059" i="10"/>
  <c r="J1059" i="10"/>
  <c r="F1059" i="10"/>
  <c r="AY1058" i="10"/>
  <c r="AX1058" i="10"/>
  <c r="AW1058" i="10"/>
  <c r="AV1058" i="10"/>
  <c r="AU1058" i="10"/>
  <c r="AT1058" i="10"/>
  <c r="AS1058" i="10"/>
  <c r="AR1058" i="10"/>
  <c r="AQ1058" i="10"/>
  <c r="AP1058" i="10"/>
  <c r="AO1058" i="10"/>
  <c r="AA1058" i="10"/>
  <c r="W1058" i="10"/>
  <c r="S1058" i="10"/>
  <c r="AY1057" i="10"/>
  <c r="AX1057" i="10"/>
  <c r="AW1057" i="10"/>
  <c r="AV1057" i="10"/>
  <c r="AU1057" i="10"/>
  <c r="AT1057" i="10"/>
  <c r="AS1057" i="10"/>
  <c r="AR1057" i="10"/>
  <c r="AQ1057" i="10"/>
  <c r="AP1057" i="10"/>
  <c r="AO1057" i="10"/>
  <c r="N1057" i="10"/>
  <c r="J1057" i="10"/>
  <c r="F1057" i="10"/>
  <c r="AY1056" i="10"/>
  <c r="AX1056" i="10"/>
  <c r="AW1056" i="10"/>
  <c r="AV1056" i="10"/>
  <c r="AU1056" i="10"/>
  <c r="AT1056" i="10"/>
  <c r="AS1056" i="10"/>
  <c r="AR1056" i="10"/>
  <c r="AQ1056" i="10"/>
  <c r="AP1056" i="10"/>
  <c r="AO1056" i="10"/>
  <c r="N1056" i="10"/>
  <c r="J1056" i="10"/>
  <c r="F1056" i="10"/>
  <c r="AY1055" i="10"/>
  <c r="AX1055" i="10"/>
  <c r="AW1055" i="10"/>
  <c r="AV1055" i="10"/>
  <c r="AU1055" i="10"/>
  <c r="AT1055" i="10"/>
  <c r="AS1055" i="10"/>
  <c r="AR1055" i="10"/>
  <c r="AQ1055" i="10"/>
  <c r="AP1055" i="10"/>
  <c r="AO1055" i="10"/>
  <c r="N1055" i="10"/>
  <c r="J1055" i="10"/>
  <c r="F1055" i="10"/>
  <c r="A1055" i="10"/>
  <c r="A1059" i="10" s="1"/>
  <c r="A1063" i="10" s="1"/>
  <c r="A1067" i="10" s="1"/>
  <c r="A1071" i="10" s="1"/>
  <c r="A1075" i="10" s="1"/>
  <c r="A1079" i="10" s="1"/>
  <c r="A1083" i="10" s="1"/>
  <c r="A1087" i="10" s="1"/>
  <c r="A1091" i="10" s="1"/>
  <c r="A1095" i="10" s="1"/>
  <c r="A1099" i="10" s="1"/>
  <c r="AY1054" i="10"/>
  <c r="AX1054" i="10"/>
  <c r="AW1054" i="10"/>
  <c r="AV1054" i="10"/>
  <c r="AU1054" i="10"/>
  <c r="AT1054" i="10"/>
  <c r="AS1054" i="10"/>
  <c r="AR1054" i="10"/>
  <c r="AQ1054" i="10"/>
  <c r="AP1054" i="10"/>
  <c r="AO1054" i="10"/>
  <c r="AA1054" i="10"/>
  <c r="W1054" i="10"/>
  <c r="S1054" i="10"/>
  <c r="AY1053" i="10"/>
  <c r="AX1053" i="10"/>
  <c r="AW1053" i="10"/>
  <c r="AV1053" i="10"/>
  <c r="AU1053" i="10"/>
  <c r="AT1053" i="10"/>
  <c r="AS1053" i="10"/>
  <c r="AR1053" i="10"/>
  <c r="AQ1053" i="10"/>
  <c r="AP1053" i="10"/>
  <c r="AO1053" i="10"/>
  <c r="N1053" i="10"/>
  <c r="J1053" i="10"/>
  <c r="F1053" i="10"/>
  <c r="AY1052" i="10"/>
  <c r="AX1052" i="10"/>
  <c r="AW1052" i="10"/>
  <c r="AV1052" i="10"/>
  <c r="AU1052" i="10"/>
  <c r="AT1052" i="10"/>
  <c r="AS1052" i="10"/>
  <c r="AR1052" i="10"/>
  <c r="AQ1052" i="10"/>
  <c r="AP1052" i="10"/>
  <c r="AO1052" i="10"/>
  <c r="N1052" i="10"/>
  <c r="J1052" i="10"/>
  <c r="F1052" i="10"/>
  <c r="AY1051" i="10"/>
  <c r="AX1051" i="10"/>
  <c r="AW1051" i="10"/>
  <c r="AV1051" i="10"/>
  <c r="AU1051" i="10"/>
  <c r="AT1051" i="10"/>
  <c r="AS1051" i="10"/>
  <c r="AR1051" i="10"/>
  <c r="AQ1051" i="10"/>
  <c r="AP1051" i="10"/>
  <c r="AO1051" i="10"/>
  <c r="N1051" i="10"/>
  <c r="J1051" i="10"/>
  <c r="F1051" i="10"/>
  <c r="A1051" i="10"/>
  <c r="AA1047" i="10"/>
  <c r="W1047" i="10"/>
  <c r="S1047" i="10"/>
  <c r="N1046" i="10"/>
  <c r="J1046" i="10"/>
  <c r="F1046" i="10"/>
  <c r="N1045" i="10"/>
  <c r="J1045" i="10"/>
  <c r="F1045" i="10"/>
  <c r="N1044" i="10"/>
  <c r="J1044" i="10"/>
  <c r="F1044" i="10"/>
  <c r="AA1043" i="10"/>
  <c r="W1043" i="10"/>
  <c r="S1043" i="10"/>
  <c r="N1042" i="10"/>
  <c r="J1042" i="10"/>
  <c r="F1042" i="10"/>
  <c r="N1041" i="10"/>
  <c r="J1041" i="10"/>
  <c r="F1041" i="10"/>
  <c r="N1040" i="10"/>
  <c r="J1040" i="10"/>
  <c r="F1040" i="10"/>
  <c r="AA1039" i="10"/>
  <c r="W1039" i="10"/>
  <c r="S1039" i="10"/>
  <c r="N1038" i="10"/>
  <c r="J1038" i="10"/>
  <c r="F1038" i="10"/>
  <c r="N1037" i="10"/>
  <c r="J1037" i="10"/>
  <c r="F1037" i="10"/>
  <c r="N1036" i="10"/>
  <c r="J1036" i="10"/>
  <c r="F1036" i="10"/>
  <c r="AY1035" i="10"/>
  <c r="AA1035" i="10"/>
  <c r="W1035" i="10"/>
  <c r="S1035" i="10"/>
  <c r="AY1034" i="10"/>
  <c r="N1034" i="10"/>
  <c r="J1034" i="10"/>
  <c r="F1034" i="10"/>
  <c r="AY1033" i="10"/>
  <c r="AQ1033" i="10"/>
  <c r="N1033" i="10"/>
  <c r="J1033" i="10"/>
  <c r="F1033" i="10"/>
  <c r="AY1032" i="10"/>
  <c r="AQ1032" i="10"/>
  <c r="N1032" i="10"/>
  <c r="J1032" i="10"/>
  <c r="F1032" i="10"/>
  <c r="AY1031" i="10"/>
  <c r="AX1031" i="10"/>
  <c r="AW1031" i="10"/>
  <c r="AV1031" i="10"/>
  <c r="AU1031" i="10"/>
  <c r="AT1031" i="10"/>
  <c r="AS1031" i="10"/>
  <c r="AR1031" i="10"/>
  <c r="AQ1031" i="10"/>
  <c r="AP1031" i="10"/>
  <c r="AO1031" i="10"/>
  <c r="AA1031" i="10"/>
  <c r="W1031" i="10"/>
  <c r="S1031" i="10"/>
  <c r="AY1030" i="10"/>
  <c r="AX1030" i="10"/>
  <c r="AW1030" i="10"/>
  <c r="AV1030" i="10"/>
  <c r="AU1030" i="10"/>
  <c r="AT1030" i="10"/>
  <c r="AS1030" i="10"/>
  <c r="AR1030" i="10"/>
  <c r="AQ1030" i="10"/>
  <c r="AP1030" i="10"/>
  <c r="AO1030" i="10"/>
  <c r="N1030" i="10"/>
  <c r="J1030" i="10"/>
  <c r="F1030" i="10"/>
  <c r="AY1029" i="10"/>
  <c r="AX1029" i="10"/>
  <c r="AW1029" i="10"/>
  <c r="AV1029" i="10"/>
  <c r="AU1029" i="10"/>
  <c r="AT1029" i="10"/>
  <c r="AS1029" i="10"/>
  <c r="AR1029" i="10"/>
  <c r="AQ1029" i="10"/>
  <c r="AP1029" i="10"/>
  <c r="AO1029" i="10"/>
  <c r="N1029" i="10"/>
  <c r="J1029" i="10"/>
  <c r="F1029" i="10"/>
  <c r="AY1028" i="10"/>
  <c r="AX1028" i="10"/>
  <c r="AW1028" i="10"/>
  <c r="AV1028" i="10"/>
  <c r="AU1028" i="10"/>
  <c r="AT1028" i="10"/>
  <c r="AS1028" i="10"/>
  <c r="AR1028" i="10"/>
  <c r="AQ1028" i="10"/>
  <c r="AP1028" i="10"/>
  <c r="AO1028" i="10"/>
  <c r="N1028" i="10"/>
  <c r="J1028" i="10"/>
  <c r="F1028" i="10"/>
  <c r="AY1027" i="10"/>
  <c r="AX1027" i="10"/>
  <c r="AW1027" i="10"/>
  <c r="AV1027" i="10"/>
  <c r="AU1027" i="10"/>
  <c r="AT1027" i="10"/>
  <c r="AS1027" i="10"/>
  <c r="AR1027" i="10"/>
  <c r="AQ1027" i="10"/>
  <c r="AP1027" i="10"/>
  <c r="AO1027" i="10"/>
  <c r="AA1027" i="10"/>
  <c r="W1027" i="10"/>
  <c r="S1027" i="10"/>
  <c r="AY1026" i="10"/>
  <c r="AX1026" i="10"/>
  <c r="AW1026" i="10"/>
  <c r="AV1026" i="10"/>
  <c r="AU1026" i="10"/>
  <c r="AT1026" i="10"/>
  <c r="AS1026" i="10"/>
  <c r="AR1026" i="10"/>
  <c r="AQ1026" i="10"/>
  <c r="AP1026" i="10"/>
  <c r="AO1026" i="10"/>
  <c r="N1026" i="10"/>
  <c r="J1026" i="10"/>
  <c r="F1026" i="10"/>
  <c r="AY1025" i="10"/>
  <c r="AX1025" i="10"/>
  <c r="AW1025" i="10"/>
  <c r="AV1025" i="10"/>
  <c r="AU1025" i="10"/>
  <c r="AT1025" i="10"/>
  <c r="AS1025" i="10"/>
  <c r="AR1025" i="10"/>
  <c r="AQ1025" i="10"/>
  <c r="AP1025" i="10"/>
  <c r="AO1025" i="10"/>
  <c r="N1025" i="10"/>
  <c r="J1025" i="10"/>
  <c r="F1025" i="10"/>
  <c r="AY1024" i="10"/>
  <c r="AX1024" i="10"/>
  <c r="AW1024" i="10"/>
  <c r="AV1024" i="10"/>
  <c r="AU1024" i="10"/>
  <c r="AT1024" i="10"/>
  <c r="AS1024" i="10"/>
  <c r="AR1024" i="10"/>
  <c r="AQ1024" i="10"/>
  <c r="AP1024" i="10"/>
  <c r="AO1024" i="10"/>
  <c r="N1024" i="10"/>
  <c r="J1024" i="10"/>
  <c r="F1024" i="10"/>
  <c r="AY1023" i="10"/>
  <c r="AX1023" i="10"/>
  <c r="AW1023" i="10"/>
  <c r="AV1023" i="10"/>
  <c r="AU1023" i="10"/>
  <c r="AT1023" i="10"/>
  <c r="AS1023" i="10"/>
  <c r="AR1023" i="10"/>
  <c r="AQ1023" i="10"/>
  <c r="AP1023" i="10"/>
  <c r="AO1023" i="10"/>
  <c r="AA1023" i="10"/>
  <c r="W1023" i="10"/>
  <c r="S1023" i="10"/>
  <c r="AY1022" i="10"/>
  <c r="AX1022" i="10"/>
  <c r="AW1022" i="10"/>
  <c r="AV1022" i="10"/>
  <c r="AU1022" i="10"/>
  <c r="AT1022" i="10"/>
  <c r="AS1022" i="10"/>
  <c r="AR1022" i="10"/>
  <c r="AQ1022" i="10"/>
  <c r="AP1022" i="10"/>
  <c r="AO1022" i="10"/>
  <c r="N1022" i="10"/>
  <c r="J1022" i="10"/>
  <c r="F1022" i="10"/>
  <c r="AY1021" i="10"/>
  <c r="AX1021" i="10"/>
  <c r="AW1021" i="10"/>
  <c r="AV1021" i="10"/>
  <c r="AU1021" i="10"/>
  <c r="AT1021" i="10"/>
  <c r="AS1021" i="10"/>
  <c r="AR1021" i="10"/>
  <c r="AQ1021" i="10"/>
  <c r="AP1021" i="10"/>
  <c r="AO1021" i="10"/>
  <c r="N1021" i="10"/>
  <c r="J1021" i="10"/>
  <c r="F1021" i="10"/>
  <c r="AY1020" i="10"/>
  <c r="AX1020" i="10"/>
  <c r="AW1020" i="10"/>
  <c r="AV1020" i="10"/>
  <c r="AU1020" i="10"/>
  <c r="AT1020" i="10"/>
  <c r="AS1020" i="10"/>
  <c r="AR1020" i="10"/>
  <c r="AQ1020" i="10"/>
  <c r="AP1020" i="10"/>
  <c r="AO1020" i="10"/>
  <c r="N1020" i="10"/>
  <c r="J1020" i="10"/>
  <c r="F1020" i="10"/>
  <c r="A1020" i="10"/>
  <c r="A1024" i="10" s="1"/>
  <c r="A1028" i="10" s="1"/>
  <c r="A1032" i="10" s="1"/>
  <c r="A1036" i="10" s="1"/>
  <c r="A1040" i="10" s="1"/>
  <c r="A1044" i="10" s="1"/>
  <c r="AY1019" i="10"/>
  <c r="AX1019" i="10"/>
  <c r="AW1019" i="10"/>
  <c r="AV1019" i="10"/>
  <c r="AU1019" i="10"/>
  <c r="AT1019" i="10"/>
  <c r="AS1019" i="10"/>
  <c r="AR1019" i="10"/>
  <c r="AQ1019" i="10"/>
  <c r="AP1019" i="10"/>
  <c r="AO1019" i="10"/>
  <c r="AA1019" i="10"/>
  <c r="W1019" i="10"/>
  <c r="S1019" i="10"/>
  <c r="AY1018" i="10"/>
  <c r="AX1018" i="10"/>
  <c r="AW1018" i="10"/>
  <c r="AV1018" i="10"/>
  <c r="AU1018" i="10"/>
  <c r="AT1018" i="10"/>
  <c r="AS1018" i="10"/>
  <c r="AR1018" i="10"/>
  <c r="AQ1018" i="10"/>
  <c r="AP1018" i="10"/>
  <c r="AO1018" i="10"/>
  <c r="N1018" i="10"/>
  <c r="J1018" i="10"/>
  <c r="F1018" i="10"/>
  <c r="AY1017" i="10"/>
  <c r="AX1017" i="10"/>
  <c r="AW1017" i="10"/>
  <c r="AV1017" i="10"/>
  <c r="AU1017" i="10"/>
  <c r="AT1017" i="10"/>
  <c r="AS1017" i="10"/>
  <c r="AR1017" i="10"/>
  <c r="AQ1017" i="10"/>
  <c r="AP1017" i="10"/>
  <c r="AO1017" i="10"/>
  <c r="N1017" i="10"/>
  <c r="J1017" i="10"/>
  <c r="F1017" i="10"/>
  <c r="AY1016" i="10"/>
  <c r="AX1016" i="10"/>
  <c r="AW1016" i="10"/>
  <c r="AV1016" i="10"/>
  <c r="AU1016" i="10"/>
  <c r="AT1016" i="10"/>
  <c r="AS1016" i="10"/>
  <c r="AR1016" i="10"/>
  <c r="AQ1016" i="10"/>
  <c r="AP1016" i="10"/>
  <c r="AO1016" i="10"/>
  <c r="N1016" i="10"/>
  <c r="J1016" i="10"/>
  <c r="F1016" i="10"/>
  <c r="AY1015" i="10"/>
  <c r="AX1015" i="10"/>
  <c r="AW1015" i="10"/>
  <c r="AV1015" i="10"/>
  <c r="AU1015" i="10"/>
  <c r="AT1015" i="10"/>
  <c r="AS1015" i="10"/>
  <c r="AR1015" i="10"/>
  <c r="AQ1015" i="10"/>
  <c r="AP1015" i="10"/>
  <c r="AO1015" i="10"/>
  <c r="AA1015" i="10"/>
  <c r="W1015" i="10"/>
  <c r="S1015" i="10"/>
  <c r="AY1014" i="10"/>
  <c r="AX1014" i="10"/>
  <c r="AW1014" i="10"/>
  <c r="AV1014" i="10"/>
  <c r="AU1014" i="10"/>
  <c r="AT1014" i="10"/>
  <c r="AS1014" i="10"/>
  <c r="AR1014" i="10"/>
  <c r="AQ1014" i="10"/>
  <c r="AP1014" i="10"/>
  <c r="AO1014" i="10"/>
  <c r="N1014" i="10"/>
  <c r="J1014" i="10"/>
  <c r="F1014" i="10"/>
  <c r="AY1013" i="10"/>
  <c r="AX1013" i="10"/>
  <c r="AW1013" i="10"/>
  <c r="AV1013" i="10"/>
  <c r="AU1013" i="10"/>
  <c r="AT1013" i="10"/>
  <c r="AS1013" i="10"/>
  <c r="AR1013" i="10"/>
  <c r="AQ1013" i="10"/>
  <c r="AP1013" i="10"/>
  <c r="AO1013" i="10"/>
  <c r="N1013" i="10"/>
  <c r="J1013" i="10"/>
  <c r="F1013" i="10"/>
  <c r="AY1012" i="10"/>
  <c r="AX1012" i="10"/>
  <c r="AW1012" i="10"/>
  <c r="AV1012" i="10"/>
  <c r="AU1012" i="10"/>
  <c r="AT1012" i="10"/>
  <c r="AS1012" i="10"/>
  <c r="AR1012" i="10"/>
  <c r="AQ1012" i="10"/>
  <c r="AP1012" i="10"/>
  <c r="AO1012" i="10"/>
  <c r="N1012" i="10"/>
  <c r="J1012" i="10"/>
  <c r="F1012" i="10"/>
  <c r="AY1011" i="10"/>
  <c r="AX1011" i="10"/>
  <c r="AW1011" i="10"/>
  <c r="AV1011" i="10"/>
  <c r="AU1011" i="10"/>
  <c r="AT1011" i="10"/>
  <c r="AS1011" i="10"/>
  <c r="AR1011" i="10"/>
  <c r="AQ1011" i="10"/>
  <c r="AP1011" i="10"/>
  <c r="AO1011" i="10"/>
  <c r="AA1011" i="10"/>
  <c r="W1011" i="10"/>
  <c r="S1011" i="10"/>
  <c r="AY1010" i="10"/>
  <c r="AX1010" i="10"/>
  <c r="AW1010" i="10"/>
  <c r="AV1010" i="10"/>
  <c r="AU1010" i="10"/>
  <c r="AT1010" i="10"/>
  <c r="AS1010" i="10"/>
  <c r="AR1010" i="10"/>
  <c r="AQ1010" i="10"/>
  <c r="AP1010" i="10"/>
  <c r="AO1010" i="10"/>
  <c r="N1010" i="10"/>
  <c r="J1010" i="10"/>
  <c r="F1010" i="10"/>
  <c r="AY1009" i="10"/>
  <c r="AX1009" i="10"/>
  <c r="AW1009" i="10"/>
  <c r="AV1009" i="10"/>
  <c r="AU1009" i="10"/>
  <c r="AT1009" i="10"/>
  <c r="AS1009" i="10"/>
  <c r="AR1009" i="10"/>
  <c r="AQ1009" i="10"/>
  <c r="AP1009" i="10"/>
  <c r="AO1009" i="10"/>
  <c r="N1009" i="10"/>
  <c r="J1009" i="10"/>
  <c r="F1009" i="10"/>
  <c r="AY1008" i="10"/>
  <c r="AX1008" i="10"/>
  <c r="AW1008" i="10"/>
  <c r="AV1008" i="10"/>
  <c r="AU1008" i="10"/>
  <c r="AT1008" i="10"/>
  <c r="AS1008" i="10"/>
  <c r="AR1008" i="10"/>
  <c r="AQ1008" i="10"/>
  <c r="AP1008" i="10"/>
  <c r="N1008" i="10"/>
  <c r="J1008" i="10"/>
  <c r="F1008" i="10"/>
  <c r="AY1007" i="10"/>
  <c r="AX1007" i="10"/>
  <c r="AW1007" i="10"/>
  <c r="AV1007" i="10"/>
  <c r="AU1007" i="10"/>
  <c r="AT1007" i="10"/>
  <c r="AS1007" i="10"/>
  <c r="AR1007" i="10"/>
  <c r="AQ1007" i="10"/>
  <c r="AP1007" i="10"/>
  <c r="AA1007" i="10"/>
  <c r="W1007" i="10"/>
  <c r="S1007" i="10"/>
  <c r="AY1006" i="10"/>
  <c r="AX1006" i="10"/>
  <c r="AW1006" i="10"/>
  <c r="AV1006" i="10"/>
  <c r="AU1006" i="10"/>
  <c r="AT1006" i="10"/>
  <c r="AS1006" i="10"/>
  <c r="AR1006" i="10"/>
  <c r="AQ1006" i="10"/>
  <c r="AP1006" i="10"/>
  <c r="N1006" i="10"/>
  <c r="J1006" i="10"/>
  <c r="F1006" i="10"/>
  <c r="AY1005" i="10"/>
  <c r="AX1005" i="10"/>
  <c r="AW1005" i="10"/>
  <c r="AV1005" i="10"/>
  <c r="AU1005" i="10"/>
  <c r="AT1005" i="10"/>
  <c r="AS1005" i="10"/>
  <c r="AR1005" i="10"/>
  <c r="AQ1005" i="10"/>
  <c r="AP1005" i="10"/>
  <c r="AO1005" i="10"/>
  <c r="N1005" i="10"/>
  <c r="J1005" i="10"/>
  <c r="F1005" i="10"/>
  <c r="AY1004" i="10"/>
  <c r="AX1004" i="10"/>
  <c r="AW1004" i="10"/>
  <c r="AV1004" i="10"/>
  <c r="AU1004" i="10"/>
  <c r="AT1004" i="10"/>
  <c r="AS1004" i="10"/>
  <c r="AR1004" i="10"/>
  <c r="AQ1004" i="10"/>
  <c r="AP1004" i="10"/>
  <c r="AO1004" i="10"/>
  <c r="N1004" i="10"/>
  <c r="J1004" i="10"/>
  <c r="F1004" i="10"/>
  <c r="AY1003" i="10"/>
  <c r="AX1003" i="10"/>
  <c r="AW1003" i="10"/>
  <c r="AV1003" i="10"/>
  <c r="AU1003" i="10"/>
  <c r="AT1003" i="10"/>
  <c r="AS1003" i="10"/>
  <c r="AR1003" i="10"/>
  <c r="AQ1003" i="10"/>
  <c r="AP1003" i="10"/>
  <c r="AO1003" i="10"/>
  <c r="AA1003" i="10"/>
  <c r="W1003" i="10"/>
  <c r="S1003" i="10"/>
  <c r="AY1002" i="10"/>
  <c r="AX1002" i="10"/>
  <c r="AW1002" i="10"/>
  <c r="AV1002" i="10"/>
  <c r="AU1002" i="10"/>
  <c r="AT1002" i="10"/>
  <c r="AS1002" i="10"/>
  <c r="AR1002" i="10"/>
  <c r="AQ1002" i="10"/>
  <c r="AP1002" i="10"/>
  <c r="AO1002" i="10"/>
  <c r="N1002" i="10"/>
  <c r="J1002" i="10"/>
  <c r="F1002" i="10"/>
  <c r="AY1001" i="10"/>
  <c r="AX1001" i="10"/>
  <c r="AW1001" i="10"/>
  <c r="AV1001" i="10"/>
  <c r="AU1001" i="10"/>
  <c r="AT1001" i="10"/>
  <c r="AS1001" i="10"/>
  <c r="AR1001" i="10"/>
  <c r="AQ1001" i="10"/>
  <c r="AP1001" i="10"/>
  <c r="AO1001" i="10"/>
  <c r="N1001" i="10"/>
  <c r="J1001" i="10"/>
  <c r="F1001" i="10"/>
  <c r="AY1000" i="10"/>
  <c r="AX1000" i="10"/>
  <c r="AW1000" i="10"/>
  <c r="AV1000" i="10"/>
  <c r="AU1000" i="10"/>
  <c r="AT1000" i="10"/>
  <c r="AS1000" i="10"/>
  <c r="AR1000" i="10"/>
  <c r="AQ1000" i="10"/>
  <c r="AP1000" i="10"/>
  <c r="AO1000" i="10"/>
  <c r="N1000" i="10"/>
  <c r="J1000" i="10"/>
  <c r="F1000" i="10"/>
  <c r="AY999" i="10"/>
  <c r="AX999" i="10"/>
  <c r="AW999" i="10"/>
  <c r="AV999" i="10"/>
  <c r="AU999" i="10"/>
  <c r="AT999" i="10"/>
  <c r="AS999" i="10"/>
  <c r="AR999" i="10"/>
  <c r="AQ999" i="10"/>
  <c r="AP999" i="10"/>
  <c r="AO999" i="10"/>
  <c r="AA999" i="10"/>
  <c r="W999" i="10"/>
  <c r="S999" i="10"/>
  <c r="AY998" i="10"/>
  <c r="AX998" i="10"/>
  <c r="AW998" i="10"/>
  <c r="AV998" i="10"/>
  <c r="AU998" i="10"/>
  <c r="AT998" i="10"/>
  <c r="AS998" i="10"/>
  <c r="AR998" i="10"/>
  <c r="AQ998" i="10"/>
  <c r="AP998" i="10"/>
  <c r="AO998" i="10"/>
  <c r="N998" i="10"/>
  <c r="J998" i="10"/>
  <c r="F998" i="10"/>
  <c r="AY997" i="10"/>
  <c r="AX997" i="10"/>
  <c r="AW997" i="10"/>
  <c r="AV997" i="10"/>
  <c r="AU997" i="10"/>
  <c r="AT997" i="10"/>
  <c r="AS997" i="10"/>
  <c r="AR997" i="10"/>
  <c r="AQ997" i="10"/>
  <c r="AP997" i="10"/>
  <c r="AO997" i="10"/>
  <c r="N997" i="10"/>
  <c r="J997" i="10"/>
  <c r="F997" i="10"/>
  <c r="AY996" i="10"/>
  <c r="AX996" i="10"/>
  <c r="AW996" i="10"/>
  <c r="AV996" i="10"/>
  <c r="AU996" i="10"/>
  <c r="AT996" i="10"/>
  <c r="AS996" i="10"/>
  <c r="AR996" i="10"/>
  <c r="AQ996" i="10"/>
  <c r="AP996" i="10"/>
  <c r="AO996" i="10"/>
  <c r="N996" i="10"/>
  <c r="J996" i="10"/>
  <c r="F996" i="10"/>
  <c r="A996" i="10"/>
  <c r="A1000" i="10" s="1"/>
  <c r="A1004" i="10" s="1"/>
  <c r="A1008" i="10" s="1"/>
  <c r="A1012" i="10" s="1"/>
  <c r="A1016" i="10" s="1"/>
  <c r="AA992" i="10"/>
  <c r="W992" i="10"/>
  <c r="S992" i="10"/>
  <c r="N991" i="10"/>
  <c r="J991" i="10"/>
  <c r="F991" i="10"/>
  <c r="N990" i="10"/>
  <c r="J990" i="10"/>
  <c r="F990" i="10"/>
  <c r="N989" i="10"/>
  <c r="J989" i="10"/>
  <c r="F989" i="10"/>
  <c r="AA988" i="10"/>
  <c r="W988" i="10"/>
  <c r="S988" i="10"/>
  <c r="N987" i="10"/>
  <c r="J987" i="10"/>
  <c r="F987" i="10"/>
  <c r="N986" i="10"/>
  <c r="J986" i="10"/>
  <c r="F986" i="10"/>
  <c r="N985" i="10"/>
  <c r="J985" i="10"/>
  <c r="F985" i="10"/>
  <c r="AA984" i="10"/>
  <c r="W984" i="10"/>
  <c r="S984" i="10"/>
  <c r="N983" i="10"/>
  <c r="J983" i="10"/>
  <c r="F983" i="10"/>
  <c r="N982" i="10"/>
  <c r="J982" i="10"/>
  <c r="F982" i="10"/>
  <c r="N981" i="10"/>
  <c r="J981" i="10"/>
  <c r="F981" i="10"/>
  <c r="AY980" i="10"/>
  <c r="AA980" i="10"/>
  <c r="W980" i="10"/>
  <c r="S980" i="10"/>
  <c r="AY979" i="10"/>
  <c r="N979" i="10"/>
  <c r="J979" i="10"/>
  <c r="F979" i="10"/>
  <c r="AY978" i="10"/>
  <c r="AQ978" i="10"/>
  <c r="N978" i="10"/>
  <c r="J978" i="10"/>
  <c r="F978" i="10"/>
  <c r="AY977" i="10"/>
  <c r="AQ977" i="10"/>
  <c r="N977" i="10"/>
  <c r="J977" i="10"/>
  <c r="F977" i="10"/>
  <c r="AY976" i="10"/>
  <c r="AX976" i="10"/>
  <c r="AW976" i="10"/>
  <c r="AV976" i="10"/>
  <c r="AU976" i="10"/>
  <c r="AT976" i="10"/>
  <c r="AS976" i="10"/>
  <c r="AR976" i="10"/>
  <c r="AQ976" i="10"/>
  <c r="AP976" i="10"/>
  <c r="AO976" i="10"/>
  <c r="AA976" i="10"/>
  <c r="W976" i="10"/>
  <c r="S976" i="10"/>
  <c r="AY975" i="10"/>
  <c r="AX975" i="10"/>
  <c r="AW975" i="10"/>
  <c r="AV975" i="10"/>
  <c r="AU975" i="10"/>
  <c r="AT975" i="10"/>
  <c r="AS975" i="10"/>
  <c r="AR975" i="10"/>
  <c r="AQ975" i="10"/>
  <c r="AP975" i="10"/>
  <c r="AO975" i="10"/>
  <c r="N975" i="10"/>
  <c r="J975" i="10"/>
  <c r="F975" i="10"/>
  <c r="AY974" i="10"/>
  <c r="AX974" i="10"/>
  <c r="AW974" i="10"/>
  <c r="AV974" i="10"/>
  <c r="AU974" i="10"/>
  <c r="AT974" i="10"/>
  <c r="AS974" i="10"/>
  <c r="AR974" i="10"/>
  <c r="AQ974" i="10"/>
  <c r="AP974" i="10"/>
  <c r="AO974" i="10"/>
  <c r="N974" i="10"/>
  <c r="J974" i="10"/>
  <c r="F974" i="10"/>
  <c r="AY973" i="10"/>
  <c r="AX973" i="10"/>
  <c r="AW973" i="10"/>
  <c r="AV973" i="10"/>
  <c r="AU973" i="10"/>
  <c r="AT973" i="10"/>
  <c r="AS973" i="10"/>
  <c r="AR973" i="10"/>
  <c r="AQ973" i="10"/>
  <c r="AP973" i="10"/>
  <c r="AO973" i="10"/>
  <c r="N973" i="10"/>
  <c r="J973" i="10"/>
  <c r="F973" i="10"/>
  <c r="AY972" i="10"/>
  <c r="AX972" i="10"/>
  <c r="AW972" i="10"/>
  <c r="AV972" i="10"/>
  <c r="AU972" i="10"/>
  <c r="AT972" i="10"/>
  <c r="AS972" i="10"/>
  <c r="AR972" i="10"/>
  <c r="AQ972" i="10"/>
  <c r="AP972" i="10"/>
  <c r="AO972" i="10"/>
  <c r="AA972" i="10"/>
  <c r="W972" i="10"/>
  <c r="S972" i="10"/>
  <c r="AY971" i="10"/>
  <c r="AX971" i="10"/>
  <c r="AW971" i="10"/>
  <c r="AV971" i="10"/>
  <c r="AU971" i="10"/>
  <c r="AT971" i="10"/>
  <c r="AS971" i="10"/>
  <c r="AR971" i="10"/>
  <c r="AQ971" i="10"/>
  <c r="AP971" i="10"/>
  <c r="AO971" i="10"/>
  <c r="N971" i="10"/>
  <c r="J971" i="10"/>
  <c r="F971" i="10"/>
  <c r="AY970" i="10"/>
  <c r="AX970" i="10"/>
  <c r="AW970" i="10"/>
  <c r="AV970" i="10"/>
  <c r="AU970" i="10"/>
  <c r="AT970" i="10"/>
  <c r="AS970" i="10"/>
  <c r="AR970" i="10"/>
  <c r="AQ970" i="10"/>
  <c r="AP970" i="10"/>
  <c r="AO970" i="10"/>
  <c r="N970" i="10"/>
  <c r="J970" i="10"/>
  <c r="F970" i="10"/>
  <c r="AY969" i="10"/>
  <c r="AX969" i="10"/>
  <c r="AW969" i="10"/>
  <c r="AV969" i="10"/>
  <c r="AU969" i="10"/>
  <c r="AT969" i="10"/>
  <c r="AS969" i="10"/>
  <c r="AR969" i="10"/>
  <c r="AQ969" i="10"/>
  <c r="AP969" i="10"/>
  <c r="AO969" i="10"/>
  <c r="N969" i="10"/>
  <c r="J969" i="10"/>
  <c r="F969" i="10"/>
  <c r="AY968" i="10"/>
  <c r="AX968" i="10"/>
  <c r="AW968" i="10"/>
  <c r="AV968" i="10"/>
  <c r="AU968" i="10"/>
  <c r="AT968" i="10"/>
  <c r="AS968" i="10"/>
  <c r="AR968" i="10"/>
  <c r="AQ968" i="10"/>
  <c r="AP968" i="10"/>
  <c r="AO968" i="10"/>
  <c r="AA968" i="10"/>
  <c r="W968" i="10"/>
  <c r="S968" i="10"/>
  <c r="AY967" i="10"/>
  <c r="AX967" i="10"/>
  <c r="AW967" i="10"/>
  <c r="AV967" i="10"/>
  <c r="AU967" i="10"/>
  <c r="AT967" i="10"/>
  <c r="AS967" i="10"/>
  <c r="AR967" i="10"/>
  <c r="AQ967" i="10"/>
  <c r="AP967" i="10"/>
  <c r="AO967" i="10"/>
  <c r="N967" i="10"/>
  <c r="J967" i="10"/>
  <c r="F967" i="10"/>
  <c r="AY966" i="10"/>
  <c r="AX966" i="10"/>
  <c r="AW966" i="10"/>
  <c r="AV966" i="10"/>
  <c r="AU966" i="10"/>
  <c r="AT966" i="10"/>
  <c r="AS966" i="10"/>
  <c r="AR966" i="10"/>
  <c r="AQ966" i="10"/>
  <c r="AP966" i="10"/>
  <c r="AO966" i="10"/>
  <c r="N966" i="10"/>
  <c r="J966" i="10"/>
  <c r="F966" i="10"/>
  <c r="AY965" i="10"/>
  <c r="AX965" i="10"/>
  <c r="AW965" i="10"/>
  <c r="AV965" i="10"/>
  <c r="AU965" i="10"/>
  <c r="AT965" i="10"/>
  <c r="AS965" i="10"/>
  <c r="AR965" i="10"/>
  <c r="AQ965" i="10"/>
  <c r="AP965" i="10"/>
  <c r="AO965" i="10"/>
  <c r="N965" i="10"/>
  <c r="J965" i="10"/>
  <c r="F965" i="10"/>
  <c r="AY964" i="10"/>
  <c r="AX964" i="10"/>
  <c r="AW964" i="10"/>
  <c r="AV964" i="10"/>
  <c r="AU964" i="10"/>
  <c r="AT964" i="10"/>
  <c r="AS964" i="10"/>
  <c r="AR964" i="10"/>
  <c r="AQ964" i="10"/>
  <c r="AP964" i="10"/>
  <c r="AO964" i="10"/>
  <c r="AA964" i="10"/>
  <c r="W964" i="10"/>
  <c r="S964" i="10"/>
  <c r="AY963" i="10"/>
  <c r="AX963" i="10"/>
  <c r="AW963" i="10"/>
  <c r="AV963" i="10"/>
  <c r="AU963" i="10"/>
  <c r="AT963" i="10"/>
  <c r="AS963" i="10"/>
  <c r="AR963" i="10"/>
  <c r="AQ963" i="10"/>
  <c r="AP963" i="10"/>
  <c r="AO963" i="10"/>
  <c r="N963" i="10"/>
  <c r="J963" i="10"/>
  <c r="F963" i="10"/>
  <c r="AY962" i="10"/>
  <c r="AX962" i="10"/>
  <c r="AW962" i="10"/>
  <c r="AV962" i="10"/>
  <c r="AU962" i="10"/>
  <c r="AT962" i="10"/>
  <c r="AS962" i="10"/>
  <c r="AR962" i="10"/>
  <c r="AQ962" i="10"/>
  <c r="AP962" i="10"/>
  <c r="AO962" i="10"/>
  <c r="N962" i="10"/>
  <c r="J962" i="10"/>
  <c r="F962" i="10"/>
  <c r="AY961" i="10"/>
  <c r="AX961" i="10"/>
  <c r="AW961" i="10"/>
  <c r="AV961" i="10"/>
  <c r="AU961" i="10"/>
  <c r="AT961" i="10"/>
  <c r="AS961" i="10"/>
  <c r="AR961" i="10"/>
  <c r="AQ961" i="10"/>
  <c r="AP961" i="10"/>
  <c r="AO961" i="10"/>
  <c r="N961" i="10"/>
  <c r="J961" i="10"/>
  <c r="F961" i="10"/>
  <c r="AY960" i="10"/>
  <c r="AX960" i="10"/>
  <c r="AW960" i="10"/>
  <c r="AV960" i="10"/>
  <c r="AU960" i="10"/>
  <c r="AT960" i="10"/>
  <c r="AS960" i="10"/>
  <c r="AR960" i="10"/>
  <c r="AQ960" i="10"/>
  <c r="AP960" i="10"/>
  <c r="AO960" i="10"/>
  <c r="AA960" i="10"/>
  <c r="W960" i="10"/>
  <c r="S960" i="10"/>
  <c r="AY959" i="10"/>
  <c r="AX959" i="10"/>
  <c r="AW959" i="10"/>
  <c r="AV959" i="10"/>
  <c r="AU959" i="10"/>
  <c r="AT959" i="10"/>
  <c r="AS959" i="10"/>
  <c r="AR959" i="10"/>
  <c r="AQ959" i="10"/>
  <c r="AP959" i="10"/>
  <c r="AO959" i="10"/>
  <c r="N959" i="10"/>
  <c r="J959" i="10"/>
  <c r="F959" i="10"/>
  <c r="AY958" i="10"/>
  <c r="AX958" i="10"/>
  <c r="AW958" i="10"/>
  <c r="AV958" i="10"/>
  <c r="AU958" i="10"/>
  <c r="AT958" i="10"/>
  <c r="AS958" i="10"/>
  <c r="AR958" i="10"/>
  <c r="AQ958" i="10"/>
  <c r="AP958" i="10"/>
  <c r="AO958" i="10"/>
  <c r="N958" i="10"/>
  <c r="J958" i="10"/>
  <c r="F958" i="10"/>
  <c r="AY957" i="10"/>
  <c r="AX957" i="10"/>
  <c r="AW957" i="10"/>
  <c r="AV957" i="10"/>
  <c r="AU957" i="10"/>
  <c r="AT957" i="10"/>
  <c r="AS957" i="10"/>
  <c r="AR957" i="10"/>
  <c r="AQ957" i="10"/>
  <c r="AP957" i="10"/>
  <c r="AO957" i="10"/>
  <c r="N957" i="10"/>
  <c r="J957" i="10"/>
  <c r="F957" i="10"/>
  <c r="AY956" i="10"/>
  <c r="AX956" i="10"/>
  <c r="AW956" i="10"/>
  <c r="AV956" i="10"/>
  <c r="AU956" i="10"/>
  <c r="AT956" i="10"/>
  <c r="AS956" i="10"/>
  <c r="AR956" i="10"/>
  <c r="AQ956" i="10"/>
  <c r="AP956" i="10"/>
  <c r="AO956" i="10"/>
  <c r="AA956" i="10"/>
  <c r="W956" i="10"/>
  <c r="S956" i="10"/>
  <c r="AY955" i="10"/>
  <c r="AX955" i="10"/>
  <c r="AW955" i="10"/>
  <c r="AV955" i="10"/>
  <c r="AU955" i="10"/>
  <c r="AT955" i="10"/>
  <c r="AS955" i="10"/>
  <c r="AR955" i="10"/>
  <c r="AQ955" i="10"/>
  <c r="AP955" i="10"/>
  <c r="AO955" i="10"/>
  <c r="N955" i="10"/>
  <c r="J955" i="10"/>
  <c r="F955" i="10"/>
  <c r="AY954" i="10"/>
  <c r="AX954" i="10"/>
  <c r="AW954" i="10"/>
  <c r="AV954" i="10"/>
  <c r="AU954" i="10"/>
  <c r="AT954" i="10"/>
  <c r="AS954" i="10"/>
  <c r="AR954" i="10"/>
  <c r="AQ954" i="10"/>
  <c r="AP954" i="10"/>
  <c r="AO954" i="10"/>
  <c r="N954" i="10"/>
  <c r="J954" i="10"/>
  <c r="F954" i="10"/>
  <c r="AY953" i="10"/>
  <c r="AX953" i="10"/>
  <c r="AW953" i="10"/>
  <c r="AV953" i="10"/>
  <c r="AU953" i="10"/>
  <c r="AT953" i="10"/>
  <c r="AS953" i="10"/>
  <c r="AR953" i="10"/>
  <c r="AQ953" i="10"/>
  <c r="AP953" i="10"/>
  <c r="N953" i="10"/>
  <c r="J953" i="10"/>
  <c r="F953" i="10"/>
  <c r="AY952" i="10"/>
  <c r="AX952" i="10"/>
  <c r="AW952" i="10"/>
  <c r="AV952" i="10"/>
  <c r="AU952" i="10"/>
  <c r="AT952" i="10"/>
  <c r="AS952" i="10"/>
  <c r="AR952" i="10"/>
  <c r="AQ952" i="10"/>
  <c r="AP952" i="10"/>
  <c r="AA952" i="10"/>
  <c r="W952" i="10"/>
  <c r="S952" i="10"/>
  <c r="AY951" i="10"/>
  <c r="AX951" i="10"/>
  <c r="AW951" i="10"/>
  <c r="AV951" i="10"/>
  <c r="AU951" i="10"/>
  <c r="AT951" i="10"/>
  <c r="AS951" i="10"/>
  <c r="AR951" i="10"/>
  <c r="AQ951" i="10"/>
  <c r="AP951" i="10"/>
  <c r="N951" i="10"/>
  <c r="J951" i="10"/>
  <c r="F951" i="10"/>
  <c r="AY950" i="10"/>
  <c r="AX950" i="10"/>
  <c r="AW950" i="10"/>
  <c r="AV950" i="10"/>
  <c r="AU950" i="10"/>
  <c r="AT950" i="10"/>
  <c r="AS950" i="10"/>
  <c r="AR950" i="10"/>
  <c r="AQ950" i="10"/>
  <c r="AP950" i="10"/>
  <c r="AO950" i="10"/>
  <c r="N950" i="10"/>
  <c r="J950" i="10"/>
  <c r="F950" i="10"/>
  <c r="AY949" i="10"/>
  <c r="AX949" i="10"/>
  <c r="AW949" i="10"/>
  <c r="AV949" i="10"/>
  <c r="AU949" i="10"/>
  <c r="AT949" i="10"/>
  <c r="AS949" i="10"/>
  <c r="AR949" i="10"/>
  <c r="AQ949" i="10"/>
  <c r="AP949" i="10"/>
  <c r="AO949" i="10"/>
  <c r="N949" i="10"/>
  <c r="J949" i="10"/>
  <c r="F949" i="10"/>
  <c r="A949" i="10"/>
  <c r="A953" i="10" s="1"/>
  <c r="A957" i="10" s="1"/>
  <c r="A961" i="10" s="1"/>
  <c r="A965" i="10" s="1"/>
  <c r="A969" i="10" s="1"/>
  <c r="A973" i="10" s="1"/>
  <c r="A977" i="10" s="1"/>
  <c r="A981" i="10" s="1"/>
  <c r="A985" i="10" s="1"/>
  <c r="A989" i="10" s="1"/>
  <c r="AY948" i="10"/>
  <c r="AX948" i="10"/>
  <c r="AW948" i="10"/>
  <c r="AV948" i="10"/>
  <c r="AU948" i="10"/>
  <c r="AT948" i="10"/>
  <c r="AS948" i="10"/>
  <c r="AR948" i="10"/>
  <c r="AQ948" i="10"/>
  <c r="AP948" i="10"/>
  <c r="AO948" i="10"/>
  <c r="AA948" i="10"/>
  <c r="W948" i="10"/>
  <c r="S948" i="10"/>
  <c r="AY947" i="10"/>
  <c r="AX947" i="10"/>
  <c r="AW947" i="10"/>
  <c r="AV947" i="10"/>
  <c r="AU947" i="10"/>
  <c r="AT947" i="10"/>
  <c r="AS947" i="10"/>
  <c r="AR947" i="10"/>
  <c r="AQ947" i="10"/>
  <c r="AP947" i="10"/>
  <c r="AO947" i="10"/>
  <c r="N947" i="10"/>
  <c r="J947" i="10"/>
  <c r="F947" i="10"/>
  <c r="AY946" i="10"/>
  <c r="AX946" i="10"/>
  <c r="AW946" i="10"/>
  <c r="AV946" i="10"/>
  <c r="AU946" i="10"/>
  <c r="AT946" i="10"/>
  <c r="AS946" i="10"/>
  <c r="AR946" i="10"/>
  <c r="AQ946" i="10"/>
  <c r="AP946" i="10"/>
  <c r="AO946" i="10"/>
  <c r="N946" i="10"/>
  <c r="J946" i="10"/>
  <c r="F946" i="10"/>
  <c r="AY945" i="10"/>
  <c r="AX945" i="10"/>
  <c r="AW945" i="10"/>
  <c r="AV945" i="10"/>
  <c r="AU945" i="10"/>
  <c r="AT945" i="10"/>
  <c r="AS945" i="10"/>
  <c r="AR945" i="10"/>
  <c r="AQ945" i="10"/>
  <c r="AP945" i="10"/>
  <c r="AO945" i="10"/>
  <c r="N945" i="10"/>
  <c r="J945" i="10"/>
  <c r="F945" i="10"/>
  <c r="AY944" i="10"/>
  <c r="AX944" i="10"/>
  <c r="AW944" i="10"/>
  <c r="AV944" i="10"/>
  <c r="AU944" i="10"/>
  <c r="AT944" i="10"/>
  <c r="AS944" i="10"/>
  <c r="AR944" i="10"/>
  <c r="AQ944" i="10"/>
  <c r="AP944" i="10"/>
  <c r="AO944" i="10"/>
  <c r="AA944" i="10"/>
  <c r="W944" i="10"/>
  <c r="S944" i="10"/>
  <c r="AY943" i="10"/>
  <c r="AX943" i="10"/>
  <c r="AW943" i="10"/>
  <c r="AV943" i="10"/>
  <c r="AU943" i="10"/>
  <c r="AT943" i="10"/>
  <c r="AS943" i="10"/>
  <c r="AR943" i="10"/>
  <c r="AQ943" i="10"/>
  <c r="AP943" i="10"/>
  <c r="AO943" i="10"/>
  <c r="N943" i="10"/>
  <c r="J943" i="10"/>
  <c r="F943" i="10"/>
  <c r="AY942" i="10"/>
  <c r="AX942" i="10"/>
  <c r="AW942" i="10"/>
  <c r="AV942" i="10"/>
  <c r="AU942" i="10"/>
  <c r="AT942" i="10"/>
  <c r="AS942" i="10"/>
  <c r="AR942" i="10"/>
  <c r="AQ942" i="10"/>
  <c r="AP942" i="10"/>
  <c r="AO942" i="10"/>
  <c r="N942" i="10"/>
  <c r="J942" i="10"/>
  <c r="F942" i="10"/>
  <c r="AY941" i="10"/>
  <c r="AX941" i="10"/>
  <c r="AW941" i="10"/>
  <c r="AV941" i="10"/>
  <c r="AU941" i="10"/>
  <c r="AT941" i="10"/>
  <c r="AS941" i="10"/>
  <c r="AR941" i="10"/>
  <c r="AQ941" i="10"/>
  <c r="AP941" i="10"/>
  <c r="AO941" i="10"/>
  <c r="N941" i="10"/>
  <c r="J941" i="10"/>
  <c r="F941" i="10"/>
  <c r="A941" i="10"/>
  <c r="A945" i="10" s="1"/>
  <c r="AA937" i="10"/>
  <c r="W937" i="10"/>
  <c r="S937" i="10"/>
  <c r="N936" i="10"/>
  <c r="J936" i="10"/>
  <c r="F936" i="10"/>
  <c r="N935" i="10"/>
  <c r="J935" i="10"/>
  <c r="F935" i="10"/>
  <c r="N934" i="10"/>
  <c r="J934" i="10"/>
  <c r="F934" i="10"/>
  <c r="AA933" i="10"/>
  <c r="W933" i="10"/>
  <c r="S933" i="10"/>
  <c r="N932" i="10"/>
  <c r="J932" i="10"/>
  <c r="F932" i="10"/>
  <c r="N931" i="10"/>
  <c r="J931" i="10"/>
  <c r="F931" i="10"/>
  <c r="N930" i="10"/>
  <c r="J930" i="10"/>
  <c r="F930" i="10"/>
  <c r="AA929" i="10"/>
  <c r="W929" i="10"/>
  <c r="S929" i="10"/>
  <c r="N928" i="10"/>
  <c r="J928" i="10"/>
  <c r="F928" i="10"/>
  <c r="N927" i="10"/>
  <c r="J927" i="10"/>
  <c r="F927" i="10"/>
  <c r="N926" i="10"/>
  <c r="J926" i="10"/>
  <c r="F926" i="10"/>
  <c r="AY925" i="10"/>
  <c r="AA925" i="10"/>
  <c r="W925" i="10"/>
  <c r="S925" i="10"/>
  <c r="AY924" i="10"/>
  <c r="N924" i="10"/>
  <c r="J924" i="10"/>
  <c r="F924" i="10"/>
  <c r="AY923" i="10"/>
  <c r="AQ923" i="10"/>
  <c r="N923" i="10"/>
  <c r="J923" i="10"/>
  <c r="F923" i="10"/>
  <c r="AY922" i="10"/>
  <c r="AQ922" i="10"/>
  <c r="N922" i="10"/>
  <c r="J922" i="10"/>
  <c r="F922" i="10"/>
  <c r="AY921" i="10"/>
  <c r="AX921" i="10"/>
  <c r="AW921" i="10"/>
  <c r="AV921" i="10"/>
  <c r="AU921" i="10"/>
  <c r="AT921" i="10"/>
  <c r="AS921" i="10"/>
  <c r="AR921" i="10"/>
  <c r="AQ921" i="10"/>
  <c r="AP921" i="10"/>
  <c r="AO921" i="10"/>
  <c r="AA921" i="10"/>
  <c r="W921" i="10"/>
  <c r="S921" i="10"/>
  <c r="AY920" i="10"/>
  <c r="AX920" i="10"/>
  <c r="AW920" i="10"/>
  <c r="AV920" i="10"/>
  <c r="AU920" i="10"/>
  <c r="AT920" i="10"/>
  <c r="AS920" i="10"/>
  <c r="AR920" i="10"/>
  <c r="AQ920" i="10"/>
  <c r="AP920" i="10"/>
  <c r="AO920" i="10"/>
  <c r="N920" i="10"/>
  <c r="J920" i="10"/>
  <c r="F920" i="10"/>
  <c r="AY919" i="10"/>
  <c r="AX919" i="10"/>
  <c r="AW919" i="10"/>
  <c r="AV919" i="10"/>
  <c r="AU919" i="10"/>
  <c r="AT919" i="10"/>
  <c r="AS919" i="10"/>
  <c r="AR919" i="10"/>
  <c r="AQ919" i="10"/>
  <c r="AP919" i="10"/>
  <c r="AO919" i="10"/>
  <c r="N919" i="10"/>
  <c r="J919" i="10"/>
  <c r="F919" i="10"/>
  <c r="AY918" i="10"/>
  <c r="AX918" i="10"/>
  <c r="AW918" i="10"/>
  <c r="AV918" i="10"/>
  <c r="AU918" i="10"/>
  <c r="AT918" i="10"/>
  <c r="AS918" i="10"/>
  <c r="AR918" i="10"/>
  <c r="AQ918" i="10"/>
  <c r="AP918" i="10"/>
  <c r="AO918" i="10"/>
  <c r="N918" i="10"/>
  <c r="J918" i="10"/>
  <c r="F918" i="10"/>
  <c r="AY917" i="10"/>
  <c r="AX917" i="10"/>
  <c r="AW917" i="10"/>
  <c r="AV917" i="10"/>
  <c r="AU917" i="10"/>
  <c r="AT917" i="10"/>
  <c r="AS917" i="10"/>
  <c r="AR917" i="10"/>
  <c r="AQ917" i="10"/>
  <c r="AP917" i="10"/>
  <c r="AO917" i="10"/>
  <c r="AA917" i="10"/>
  <c r="W917" i="10"/>
  <c r="S917" i="10"/>
  <c r="AY916" i="10"/>
  <c r="AX916" i="10"/>
  <c r="AW916" i="10"/>
  <c r="AV916" i="10"/>
  <c r="AU916" i="10"/>
  <c r="AT916" i="10"/>
  <c r="AS916" i="10"/>
  <c r="AR916" i="10"/>
  <c r="AQ916" i="10"/>
  <c r="AP916" i="10"/>
  <c r="AO916" i="10"/>
  <c r="N916" i="10"/>
  <c r="J916" i="10"/>
  <c r="F916" i="10"/>
  <c r="AY915" i="10"/>
  <c r="AX915" i="10"/>
  <c r="AW915" i="10"/>
  <c r="AV915" i="10"/>
  <c r="AU915" i="10"/>
  <c r="AT915" i="10"/>
  <c r="AS915" i="10"/>
  <c r="AR915" i="10"/>
  <c r="AQ915" i="10"/>
  <c r="AP915" i="10"/>
  <c r="AO915" i="10"/>
  <c r="N915" i="10"/>
  <c r="J915" i="10"/>
  <c r="F915" i="10"/>
  <c r="AY914" i="10"/>
  <c r="AX914" i="10"/>
  <c r="AW914" i="10"/>
  <c r="AV914" i="10"/>
  <c r="AU914" i="10"/>
  <c r="AT914" i="10"/>
  <c r="AS914" i="10"/>
  <c r="AR914" i="10"/>
  <c r="AQ914" i="10"/>
  <c r="AP914" i="10"/>
  <c r="AO914" i="10"/>
  <c r="N914" i="10"/>
  <c r="J914" i="10"/>
  <c r="F914" i="10"/>
  <c r="AY913" i="10"/>
  <c r="AX913" i="10"/>
  <c r="AW913" i="10"/>
  <c r="AV913" i="10"/>
  <c r="AU913" i="10"/>
  <c r="AT913" i="10"/>
  <c r="AS913" i="10"/>
  <c r="AR913" i="10"/>
  <c r="AQ913" i="10"/>
  <c r="AP913" i="10"/>
  <c r="AO913" i="10"/>
  <c r="AA913" i="10"/>
  <c r="W913" i="10"/>
  <c r="S913" i="10"/>
  <c r="AY912" i="10"/>
  <c r="AX912" i="10"/>
  <c r="AW912" i="10"/>
  <c r="AV912" i="10"/>
  <c r="AU912" i="10"/>
  <c r="AT912" i="10"/>
  <c r="AS912" i="10"/>
  <c r="AR912" i="10"/>
  <c r="AQ912" i="10"/>
  <c r="AP912" i="10"/>
  <c r="AO912" i="10"/>
  <c r="N912" i="10"/>
  <c r="J912" i="10"/>
  <c r="F912" i="10"/>
  <c r="AY911" i="10"/>
  <c r="AX911" i="10"/>
  <c r="AW911" i="10"/>
  <c r="AV911" i="10"/>
  <c r="AU911" i="10"/>
  <c r="AT911" i="10"/>
  <c r="AS911" i="10"/>
  <c r="AR911" i="10"/>
  <c r="AQ911" i="10"/>
  <c r="AP911" i="10"/>
  <c r="AO911" i="10"/>
  <c r="N911" i="10"/>
  <c r="J911" i="10"/>
  <c r="F911" i="10"/>
  <c r="AY910" i="10"/>
  <c r="AX910" i="10"/>
  <c r="AW910" i="10"/>
  <c r="AV910" i="10"/>
  <c r="AU910" i="10"/>
  <c r="AT910" i="10"/>
  <c r="AS910" i="10"/>
  <c r="AR910" i="10"/>
  <c r="AQ910" i="10"/>
  <c r="AP910" i="10"/>
  <c r="AO910" i="10"/>
  <c r="N910" i="10"/>
  <c r="J910" i="10"/>
  <c r="F910" i="10"/>
  <c r="AY909" i="10"/>
  <c r="AX909" i="10"/>
  <c r="AW909" i="10"/>
  <c r="AV909" i="10"/>
  <c r="AU909" i="10"/>
  <c r="AT909" i="10"/>
  <c r="AS909" i="10"/>
  <c r="AR909" i="10"/>
  <c r="AQ909" i="10"/>
  <c r="AP909" i="10"/>
  <c r="AO909" i="10"/>
  <c r="AA909" i="10"/>
  <c r="W909" i="10"/>
  <c r="S909" i="10"/>
  <c r="AY908" i="10"/>
  <c r="AX908" i="10"/>
  <c r="AW908" i="10"/>
  <c r="AV908" i="10"/>
  <c r="AU908" i="10"/>
  <c r="AT908" i="10"/>
  <c r="AS908" i="10"/>
  <c r="AR908" i="10"/>
  <c r="AQ908" i="10"/>
  <c r="AP908" i="10"/>
  <c r="AO908" i="10"/>
  <c r="N908" i="10"/>
  <c r="J908" i="10"/>
  <c r="F908" i="10"/>
  <c r="AY907" i="10"/>
  <c r="AX907" i="10"/>
  <c r="AW907" i="10"/>
  <c r="AV907" i="10"/>
  <c r="AU907" i="10"/>
  <c r="AT907" i="10"/>
  <c r="AS907" i="10"/>
  <c r="AR907" i="10"/>
  <c r="AQ907" i="10"/>
  <c r="AP907" i="10"/>
  <c r="AO907" i="10"/>
  <c r="N907" i="10"/>
  <c r="J907" i="10"/>
  <c r="F907" i="10"/>
  <c r="AY906" i="10"/>
  <c r="AX906" i="10"/>
  <c r="AW906" i="10"/>
  <c r="AV906" i="10"/>
  <c r="AU906" i="10"/>
  <c r="AT906" i="10"/>
  <c r="AS906" i="10"/>
  <c r="AR906" i="10"/>
  <c r="AQ906" i="10"/>
  <c r="AP906" i="10"/>
  <c r="AO906" i="10"/>
  <c r="N906" i="10"/>
  <c r="J906" i="10"/>
  <c r="F906" i="10"/>
  <c r="AY905" i="10"/>
  <c r="AX905" i="10"/>
  <c r="AW905" i="10"/>
  <c r="AV905" i="10"/>
  <c r="AU905" i="10"/>
  <c r="AT905" i="10"/>
  <c r="AS905" i="10"/>
  <c r="AR905" i="10"/>
  <c r="AQ905" i="10"/>
  <c r="AP905" i="10"/>
  <c r="AO905" i="10"/>
  <c r="AA905" i="10"/>
  <c r="W905" i="10"/>
  <c r="S905" i="10"/>
  <c r="AY904" i="10"/>
  <c r="AX904" i="10"/>
  <c r="AW904" i="10"/>
  <c r="AV904" i="10"/>
  <c r="AU904" i="10"/>
  <c r="AT904" i="10"/>
  <c r="AS904" i="10"/>
  <c r="AR904" i="10"/>
  <c r="AQ904" i="10"/>
  <c r="AP904" i="10"/>
  <c r="AO904" i="10"/>
  <c r="N904" i="10"/>
  <c r="J904" i="10"/>
  <c r="F904" i="10"/>
  <c r="AY903" i="10"/>
  <c r="AX903" i="10"/>
  <c r="AW903" i="10"/>
  <c r="AV903" i="10"/>
  <c r="AU903" i="10"/>
  <c r="AT903" i="10"/>
  <c r="AS903" i="10"/>
  <c r="AR903" i="10"/>
  <c r="AQ903" i="10"/>
  <c r="AP903" i="10"/>
  <c r="AO903" i="10"/>
  <c r="N903" i="10"/>
  <c r="J903" i="10"/>
  <c r="F903" i="10"/>
  <c r="AY902" i="10"/>
  <c r="AX902" i="10"/>
  <c r="AW902" i="10"/>
  <c r="AV902" i="10"/>
  <c r="AU902" i="10"/>
  <c r="AT902" i="10"/>
  <c r="AS902" i="10"/>
  <c r="AR902" i="10"/>
  <c r="AQ902" i="10"/>
  <c r="AP902" i="10"/>
  <c r="AO902" i="10"/>
  <c r="N902" i="10"/>
  <c r="J902" i="10"/>
  <c r="F902" i="10"/>
  <c r="AY901" i="10"/>
  <c r="AX901" i="10"/>
  <c r="AW901" i="10"/>
  <c r="AV901" i="10"/>
  <c r="AU901" i="10"/>
  <c r="AT901" i="10"/>
  <c r="AS901" i="10"/>
  <c r="AR901" i="10"/>
  <c r="AQ901" i="10"/>
  <c r="AP901" i="10"/>
  <c r="AO901" i="10"/>
  <c r="AA901" i="10"/>
  <c r="W901" i="10"/>
  <c r="S901" i="10"/>
  <c r="AY900" i="10"/>
  <c r="AX900" i="10"/>
  <c r="AW900" i="10"/>
  <c r="AV900" i="10"/>
  <c r="AU900" i="10"/>
  <c r="AT900" i="10"/>
  <c r="AS900" i="10"/>
  <c r="AR900" i="10"/>
  <c r="AQ900" i="10"/>
  <c r="AP900" i="10"/>
  <c r="AO900" i="10"/>
  <c r="N900" i="10"/>
  <c r="J900" i="10"/>
  <c r="F900" i="10"/>
  <c r="AY899" i="10"/>
  <c r="AX899" i="10"/>
  <c r="AW899" i="10"/>
  <c r="AV899" i="10"/>
  <c r="AU899" i="10"/>
  <c r="AT899" i="10"/>
  <c r="AS899" i="10"/>
  <c r="AR899" i="10"/>
  <c r="AQ899" i="10"/>
  <c r="AP899" i="10"/>
  <c r="AO899" i="10"/>
  <c r="N899" i="10"/>
  <c r="J899" i="10"/>
  <c r="F899" i="10"/>
  <c r="AY898" i="10"/>
  <c r="AX898" i="10"/>
  <c r="AW898" i="10"/>
  <c r="AV898" i="10"/>
  <c r="AU898" i="10"/>
  <c r="AT898" i="10"/>
  <c r="AS898" i="10"/>
  <c r="AR898" i="10"/>
  <c r="AQ898" i="10"/>
  <c r="AP898" i="10"/>
  <c r="N898" i="10"/>
  <c r="J898" i="10"/>
  <c r="F898" i="10"/>
  <c r="AY897" i="10"/>
  <c r="AX897" i="10"/>
  <c r="AW897" i="10"/>
  <c r="AV897" i="10"/>
  <c r="AU897" i="10"/>
  <c r="AT897" i="10"/>
  <c r="AS897" i="10"/>
  <c r="AR897" i="10"/>
  <c r="AQ897" i="10"/>
  <c r="AP897" i="10"/>
  <c r="AA897" i="10"/>
  <c r="W897" i="10"/>
  <c r="S897" i="10"/>
  <c r="AY896" i="10"/>
  <c r="AX896" i="10"/>
  <c r="AW896" i="10"/>
  <c r="AV896" i="10"/>
  <c r="AU896" i="10"/>
  <c r="AT896" i="10"/>
  <c r="AS896" i="10"/>
  <c r="AR896" i="10"/>
  <c r="AQ896" i="10"/>
  <c r="AP896" i="10"/>
  <c r="N896" i="10"/>
  <c r="J896" i="10"/>
  <c r="F896" i="10"/>
  <c r="AY895" i="10"/>
  <c r="AX895" i="10"/>
  <c r="AW895" i="10"/>
  <c r="AV895" i="10"/>
  <c r="AU895" i="10"/>
  <c r="AT895" i="10"/>
  <c r="AS895" i="10"/>
  <c r="AR895" i="10"/>
  <c r="AQ895" i="10"/>
  <c r="AP895" i="10"/>
  <c r="AO895" i="10"/>
  <c r="N895" i="10"/>
  <c r="J895" i="10"/>
  <c r="F895" i="10"/>
  <c r="AY894" i="10"/>
  <c r="AX894" i="10"/>
  <c r="AW894" i="10"/>
  <c r="AV894" i="10"/>
  <c r="AU894" i="10"/>
  <c r="AT894" i="10"/>
  <c r="AS894" i="10"/>
  <c r="AR894" i="10"/>
  <c r="AQ894" i="10"/>
  <c r="AP894" i="10"/>
  <c r="AO894" i="10"/>
  <c r="N894" i="10"/>
  <c r="J894" i="10"/>
  <c r="F894" i="10"/>
  <c r="AY893" i="10"/>
  <c r="AX893" i="10"/>
  <c r="AW893" i="10"/>
  <c r="AV893" i="10"/>
  <c r="AU893" i="10"/>
  <c r="AT893" i="10"/>
  <c r="AS893" i="10"/>
  <c r="AR893" i="10"/>
  <c r="AQ893" i="10"/>
  <c r="AP893" i="10"/>
  <c r="AO893" i="10"/>
  <c r="AA893" i="10"/>
  <c r="W893" i="10"/>
  <c r="S893" i="10"/>
  <c r="AY892" i="10"/>
  <c r="AX892" i="10"/>
  <c r="AW892" i="10"/>
  <c r="AV892" i="10"/>
  <c r="AU892" i="10"/>
  <c r="AT892" i="10"/>
  <c r="AS892" i="10"/>
  <c r="AR892" i="10"/>
  <c r="AQ892" i="10"/>
  <c r="AP892" i="10"/>
  <c r="AO892" i="10"/>
  <c r="N892" i="10"/>
  <c r="J892" i="10"/>
  <c r="F892" i="10"/>
  <c r="AY891" i="10"/>
  <c r="AX891" i="10"/>
  <c r="AW891" i="10"/>
  <c r="AV891" i="10"/>
  <c r="AU891" i="10"/>
  <c r="AT891" i="10"/>
  <c r="AS891" i="10"/>
  <c r="AR891" i="10"/>
  <c r="AQ891" i="10"/>
  <c r="AP891" i="10"/>
  <c r="AO891" i="10"/>
  <c r="N891" i="10"/>
  <c r="J891" i="10"/>
  <c r="F891" i="10"/>
  <c r="AY890" i="10"/>
  <c r="AX890" i="10"/>
  <c r="AW890" i="10"/>
  <c r="AV890" i="10"/>
  <c r="AU890" i="10"/>
  <c r="AT890" i="10"/>
  <c r="AS890" i="10"/>
  <c r="AR890" i="10"/>
  <c r="AQ890" i="10"/>
  <c r="AP890" i="10"/>
  <c r="AO890" i="10"/>
  <c r="N890" i="10"/>
  <c r="J890" i="10"/>
  <c r="F890" i="10"/>
  <c r="A890" i="10"/>
  <c r="A894" i="10" s="1"/>
  <c r="A898" i="10" s="1"/>
  <c r="A902" i="10" s="1"/>
  <c r="A906" i="10" s="1"/>
  <c r="A910" i="10" s="1"/>
  <c r="A914" i="10" s="1"/>
  <c r="A918" i="10" s="1"/>
  <c r="A922" i="10" s="1"/>
  <c r="A926" i="10" s="1"/>
  <c r="A930" i="10" s="1"/>
  <c r="A934" i="10" s="1"/>
  <c r="AY889" i="10"/>
  <c r="AX889" i="10"/>
  <c r="AW889" i="10"/>
  <c r="AV889" i="10"/>
  <c r="AU889" i="10"/>
  <c r="AT889" i="10"/>
  <c r="AS889" i="10"/>
  <c r="AR889" i="10"/>
  <c r="AQ889" i="10"/>
  <c r="AP889" i="10"/>
  <c r="AO889" i="10"/>
  <c r="AA889" i="10"/>
  <c r="W889" i="10"/>
  <c r="S889" i="10"/>
  <c r="AY888" i="10"/>
  <c r="AX888" i="10"/>
  <c r="AW888" i="10"/>
  <c r="AV888" i="10"/>
  <c r="AU888" i="10"/>
  <c r="AT888" i="10"/>
  <c r="AS888" i="10"/>
  <c r="AR888" i="10"/>
  <c r="AQ888" i="10"/>
  <c r="AP888" i="10"/>
  <c r="AO888" i="10"/>
  <c r="N888" i="10"/>
  <c r="J888" i="10"/>
  <c r="F888" i="10"/>
  <c r="AY887" i="10"/>
  <c r="AX887" i="10"/>
  <c r="AW887" i="10"/>
  <c r="AV887" i="10"/>
  <c r="AU887" i="10"/>
  <c r="AT887" i="10"/>
  <c r="AS887" i="10"/>
  <c r="AR887" i="10"/>
  <c r="AQ887" i="10"/>
  <c r="AP887" i="10"/>
  <c r="AO887" i="10"/>
  <c r="N887" i="10"/>
  <c r="J887" i="10"/>
  <c r="F887" i="10"/>
  <c r="AY886" i="10"/>
  <c r="AX886" i="10"/>
  <c r="AW886" i="10"/>
  <c r="AV886" i="10"/>
  <c r="AU886" i="10"/>
  <c r="AT886" i="10"/>
  <c r="AS886" i="10"/>
  <c r="AR886" i="10"/>
  <c r="AQ886" i="10"/>
  <c r="AP886" i="10"/>
  <c r="AO886" i="10"/>
  <c r="N886" i="10"/>
  <c r="J886" i="10"/>
  <c r="F886" i="10"/>
  <c r="A886" i="10"/>
  <c r="AA882" i="10"/>
  <c r="W882" i="10"/>
  <c r="S882" i="10"/>
  <c r="N881" i="10"/>
  <c r="J881" i="10"/>
  <c r="F881" i="10"/>
  <c r="N880" i="10"/>
  <c r="J880" i="10"/>
  <c r="F880" i="10"/>
  <c r="N879" i="10"/>
  <c r="J879" i="10"/>
  <c r="F879" i="10"/>
  <c r="AA878" i="10"/>
  <c r="W878" i="10"/>
  <c r="S878" i="10"/>
  <c r="N877" i="10"/>
  <c r="J877" i="10"/>
  <c r="F877" i="10"/>
  <c r="N876" i="10"/>
  <c r="J876" i="10"/>
  <c r="F876" i="10"/>
  <c r="N875" i="10"/>
  <c r="J875" i="10"/>
  <c r="F875" i="10"/>
  <c r="AA874" i="10"/>
  <c r="W874" i="10"/>
  <c r="S874" i="10"/>
  <c r="N873" i="10"/>
  <c r="J873" i="10"/>
  <c r="F873" i="10"/>
  <c r="N872" i="10"/>
  <c r="J872" i="10"/>
  <c r="F872" i="10"/>
  <c r="N871" i="10"/>
  <c r="J871" i="10"/>
  <c r="F871" i="10"/>
  <c r="AY870" i="10"/>
  <c r="AA870" i="10"/>
  <c r="W870" i="10"/>
  <c r="S870" i="10"/>
  <c r="AY869" i="10"/>
  <c r="N869" i="10"/>
  <c r="J869" i="10"/>
  <c r="F869" i="10"/>
  <c r="AY868" i="10"/>
  <c r="AQ868" i="10"/>
  <c r="N868" i="10"/>
  <c r="J868" i="10"/>
  <c r="F868" i="10"/>
  <c r="AY867" i="10"/>
  <c r="AQ867" i="10"/>
  <c r="N867" i="10"/>
  <c r="J867" i="10"/>
  <c r="F867" i="10"/>
  <c r="AY866" i="10"/>
  <c r="AX866" i="10"/>
  <c r="AW866" i="10"/>
  <c r="AV866" i="10"/>
  <c r="AU866" i="10"/>
  <c r="AT866" i="10"/>
  <c r="AS866" i="10"/>
  <c r="AR866" i="10"/>
  <c r="AQ866" i="10"/>
  <c r="AP866" i="10"/>
  <c r="AO866" i="10"/>
  <c r="AA866" i="10"/>
  <c r="W866" i="10"/>
  <c r="S866" i="10"/>
  <c r="AY865" i="10"/>
  <c r="AX865" i="10"/>
  <c r="AW865" i="10"/>
  <c r="AV865" i="10"/>
  <c r="AU865" i="10"/>
  <c r="AT865" i="10"/>
  <c r="AS865" i="10"/>
  <c r="AR865" i="10"/>
  <c r="AQ865" i="10"/>
  <c r="AP865" i="10"/>
  <c r="AO865" i="10"/>
  <c r="N865" i="10"/>
  <c r="J865" i="10"/>
  <c r="F865" i="10"/>
  <c r="AY864" i="10"/>
  <c r="AX864" i="10"/>
  <c r="AW864" i="10"/>
  <c r="AV864" i="10"/>
  <c r="AU864" i="10"/>
  <c r="AT864" i="10"/>
  <c r="AS864" i="10"/>
  <c r="AR864" i="10"/>
  <c r="AQ864" i="10"/>
  <c r="AP864" i="10"/>
  <c r="AO864" i="10"/>
  <c r="N864" i="10"/>
  <c r="J864" i="10"/>
  <c r="F864" i="10"/>
  <c r="AY863" i="10"/>
  <c r="AX863" i="10"/>
  <c r="AW863" i="10"/>
  <c r="AV863" i="10"/>
  <c r="AU863" i="10"/>
  <c r="AT863" i="10"/>
  <c r="AS863" i="10"/>
  <c r="AR863" i="10"/>
  <c r="AQ863" i="10"/>
  <c r="AP863" i="10"/>
  <c r="AO863" i="10"/>
  <c r="N863" i="10"/>
  <c r="J863" i="10"/>
  <c r="F863" i="10"/>
  <c r="AY862" i="10"/>
  <c r="AX862" i="10"/>
  <c r="AW862" i="10"/>
  <c r="AV862" i="10"/>
  <c r="AU862" i="10"/>
  <c r="AT862" i="10"/>
  <c r="AS862" i="10"/>
  <c r="AR862" i="10"/>
  <c r="AQ862" i="10"/>
  <c r="AP862" i="10"/>
  <c r="AO862" i="10"/>
  <c r="AA862" i="10"/>
  <c r="W862" i="10"/>
  <c r="S862" i="10"/>
  <c r="AY861" i="10"/>
  <c r="AX861" i="10"/>
  <c r="AW861" i="10"/>
  <c r="AV861" i="10"/>
  <c r="AU861" i="10"/>
  <c r="AT861" i="10"/>
  <c r="AS861" i="10"/>
  <c r="AR861" i="10"/>
  <c r="AQ861" i="10"/>
  <c r="AP861" i="10"/>
  <c r="AO861" i="10"/>
  <c r="N861" i="10"/>
  <c r="J861" i="10"/>
  <c r="F861" i="10"/>
  <c r="AY860" i="10"/>
  <c r="AX860" i="10"/>
  <c r="AW860" i="10"/>
  <c r="AV860" i="10"/>
  <c r="AU860" i="10"/>
  <c r="AT860" i="10"/>
  <c r="AS860" i="10"/>
  <c r="AR860" i="10"/>
  <c r="AQ860" i="10"/>
  <c r="AP860" i="10"/>
  <c r="AO860" i="10"/>
  <c r="N860" i="10"/>
  <c r="J860" i="10"/>
  <c r="F860" i="10"/>
  <c r="AY859" i="10"/>
  <c r="AX859" i="10"/>
  <c r="AW859" i="10"/>
  <c r="AV859" i="10"/>
  <c r="AU859" i="10"/>
  <c r="AT859" i="10"/>
  <c r="AS859" i="10"/>
  <c r="AR859" i="10"/>
  <c r="AQ859" i="10"/>
  <c r="AP859" i="10"/>
  <c r="AO859" i="10"/>
  <c r="N859" i="10"/>
  <c r="J859" i="10"/>
  <c r="F859" i="10"/>
  <c r="AY858" i="10"/>
  <c r="AX858" i="10"/>
  <c r="AW858" i="10"/>
  <c r="AV858" i="10"/>
  <c r="AU858" i="10"/>
  <c r="AT858" i="10"/>
  <c r="AS858" i="10"/>
  <c r="AR858" i="10"/>
  <c r="AQ858" i="10"/>
  <c r="AP858" i="10"/>
  <c r="AO858" i="10"/>
  <c r="AA858" i="10"/>
  <c r="W858" i="10"/>
  <c r="S858" i="10"/>
  <c r="AY857" i="10"/>
  <c r="AX857" i="10"/>
  <c r="AW857" i="10"/>
  <c r="AV857" i="10"/>
  <c r="AU857" i="10"/>
  <c r="AT857" i="10"/>
  <c r="AS857" i="10"/>
  <c r="AR857" i="10"/>
  <c r="AQ857" i="10"/>
  <c r="AP857" i="10"/>
  <c r="AO857" i="10"/>
  <c r="N857" i="10"/>
  <c r="J857" i="10"/>
  <c r="F857" i="10"/>
  <c r="AY856" i="10"/>
  <c r="AX856" i="10"/>
  <c r="AW856" i="10"/>
  <c r="AV856" i="10"/>
  <c r="AU856" i="10"/>
  <c r="AT856" i="10"/>
  <c r="AS856" i="10"/>
  <c r="AR856" i="10"/>
  <c r="AQ856" i="10"/>
  <c r="AP856" i="10"/>
  <c r="AO856" i="10"/>
  <c r="N856" i="10"/>
  <c r="J856" i="10"/>
  <c r="F856" i="10"/>
  <c r="AY855" i="10"/>
  <c r="AX855" i="10"/>
  <c r="AW855" i="10"/>
  <c r="AV855" i="10"/>
  <c r="AU855" i="10"/>
  <c r="AT855" i="10"/>
  <c r="AS855" i="10"/>
  <c r="AR855" i="10"/>
  <c r="AQ855" i="10"/>
  <c r="AP855" i="10"/>
  <c r="AO855" i="10"/>
  <c r="N855" i="10"/>
  <c r="J855" i="10"/>
  <c r="F855" i="10"/>
  <c r="AY854" i="10"/>
  <c r="AX854" i="10"/>
  <c r="AW854" i="10"/>
  <c r="AV854" i="10"/>
  <c r="AU854" i="10"/>
  <c r="AT854" i="10"/>
  <c r="AS854" i="10"/>
  <c r="AR854" i="10"/>
  <c r="AQ854" i="10"/>
  <c r="AP854" i="10"/>
  <c r="AO854" i="10"/>
  <c r="AA854" i="10"/>
  <c r="W854" i="10"/>
  <c r="S854" i="10"/>
  <c r="AY853" i="10"/>
  <c r="AX853" i="10"/>
  <c r="AW853" i="10"/>
  <c r="AV853" i="10"/>
  <c r="AU853" i="10"/>
  <c r="AT853" i="10"/>
  <c r="AS853" i="10"/>
  <c r="AR853" i="10"/>
  <c r="AQ853" i="10"/>
  <c r="AP853" i="10"/>
  <c r="AO853" i="10"/>
  <c r="N853" i="10"/>
  <c r="J853" i="10"/>
  <c r="F853" i="10"/>
  <c r="AY852" i="10"/>
  <c r="AX852" i="10"/>
  <c r="AW852" i="10"/>
  <c r="AV852" i="10"/>
  <c r="AU852" i="10"/>
  <c r="AT852" i="10"/>
  <c r="AS852" i="10"/>
  <c r="AR852" i="10"/>
  <c r="AQ852" i="10"/>
  <c r="AP852" i="10"/>
  <c r="AO852" i="10"/>
  <c r="N852" i="10"/>
  <c r="J852" i="10"/>
  <c r="F852" i="10"/>
  <c r="AY851" i="10"/>
  <c r="AX851" i="10"/>
  <c r="AW851" i="10"/>
  <c r="AV851" i="10"/>
  <c r="AU851" i="10"/>
  <c r="AT851" i="10"/>
  <c r="AS851" i="10"/>
  <c r="AR851" i="10"/>
  <c r="AQ851" i="10"/>
  <c r="AP851" i="10"/>
  <c r="AO851" i="10"/>
  <c r="N851" i="10"/>
  <c r="J851" i="10"/>
  <c r="F851" i="10"/>
  <c r="AY850" i="10"/>
  <c r="AX850" i="10"/>
  <c r="AW850" i="10"/>
  <c r="AV850" i="10"/>
  <c r="AU850" i="10"/>
  <c r="AT850" i="10"/>
  <c r="AS850" i="10"/>
  <c r="AR850" i="10"/>
  <c r="AQ850" i="10"/>
  <c r="AP850" i="10"/>
  <c r="AO850" i="10"/>
  <c r="AA850" i="10"/>
  <c r="W850" i="10"/>
  <c r="S850" i="10"/>
  <c r="AY849" i="10"/>
  <c r="AX849" i="10"/>
  <c r="AW849" i="10"/>
  <c r="AV849" i="10"/>
  <c r="AU849" i="10"/>
  <c r="AT849" i="10"/>
  <c r="AS849" i="10"/>
  <c r="AR849" i="10"/>
  <c r="AQ849" i="10"/>
  <c r="AP849" i="10"/>
  <c r="AO849" i="10"/>
  <c r="N849" i="10"/>
  <c r="J849" i="10"/>
  <c r="F849" i="10"/>
  <c r="AY848" i="10"/>
  <c r="AX848" i="10"/>
  <c r="AW848" i="10"/>
  <c r="AV848" i="10"/>
  <c r="AU848" i="10"/>
  <c r="AT848" i="10"/>
  <c r="AS848" i="10"/>
  <c r="AR848" i="10"/>
  <c r="AQ848" i="10"/>
  <c r="AP848" i="10"/>
  <c r="AO848" i="10"/>
  <c r="N848" i="10"/>
  <c r="J848" i="10"/>
  <c r="F848" i="10"/>
  <c r="AY847" i="10"/>
  <c r="AX847" i="10"/>
  <c r="AW847" i="10"/>
  <c r="AV847" i="10"/>
  <c r="AU847" i="10"/>
  <c r="AT847" i="10"/>
  <c r="AS847" i="10"/>
  <c r="AR847" i="10"/>
  <c r="AQ847" i="10"/>
  <c r="AP847" i="10"/>
  <c r="AO847" i="10"/>
  <c r="N847" i="10"/>
  <c r="J847" i="10"/>
  <c r="F847" i="10"/>
  <c r="AY846" i="10"/>
  <c r="AX846" i="10"/>
  <c r="AW846" i="10"/>
  <c r="AV846" i="10"/>
  <c r="AU846" i="10"/>
  <c r="AT846" i="10"/>
  <c r="AS846" i="10"/>
  <c r="AR846" i="10"/>
  <c r="AQ846" i="10"/>
  <c r="AP846" i="10"/>
  <c r="AO846" i="10"/>
  <c r="AA846" i="10"/>
  <c r="W846" i="10"/>
  <c r="S846" i="10"/>
  <c r="AY845" i="10"/>
  <c r="AX845" i="10"/>
  <c r="AW845" i="10"/>
  <c r="AV845" i="10"/>
  <c r="AU845" i="10"/>
  <c r="AT845" i="10"/>
  <c r="AS845" i="10"/>
  <c r="AR845" i="10"/>
  <c r="AQ845" i="10"/>
  <c r="AP845" i="10"/>
  <c r="AO845" i="10"/>
  <c r="N845" i="10"/>
  <c r="J845" i="10"/>
  <c r="F845" i="10"/>
  <c r="AY844" i="10"/>
  <c r="AX844" i="10"/>
  <c r="AW844" i="10"/>
  <c r="AV844" i="10"/>
  <c r="AU844" i="10"/>
  <c r="AT844" i="10"/>
  <c r="AS844" i="10"/>
  <c r="AR844" i="10"/>
  <c r="AQ844" i="10"/>
  <c r="AP844" i="10"/>
  <c r="AO844" i="10"/>
  <c r="N844" i="10"/>
  <c r="J844" i="10"/>
  <c r="F844" i="10"/>
  <c r="AY843" i="10"/>
  <c r="AX843" i="10"/>
  <c r="AW843" i="10"/>
  <c r="AV843" i="10"/>
  <c r="AU843" i="10"/>
  <c r="AT843" i="10"/>
  <c r="AS843" i="10"/>
  <c r="AR843" i="10"/>
  <c r="AQ843" i="10"/>
  <c r="AP843" i="10"/>
  <c r="N843" i="10"/>
  <c r="J843" i="10"/>
  <c r="F843" i="10"/>
  <c r="AY842" i="10"/>
  <c r="AX842" i="10"/>
  <c r="AW842" i="10"/>
  <c r="AV842" i="10"/>
  <c r="AU842" i="10"/>
  <c r="AT842" i="10"/>
  <c r="AS842" i="10"/>
  <c r="AR842" i="10"/>
  <c r="AQ842" i="10"/>
  <c r="AP842" i="10"/>
  <c r="AA842" i="10"/>
  <c r="W842" i="10"/>
  <c r="S842" i="10"/>
  <c r="AY841" i="10"/>
  <c r="AX841" i="10"/>
  <c r="AW841" i="10"/>
  <c r="AV841" i="10"/>
  <c r="AU841" i="10"/>
  <c r="AT841" i="10"/>
  <c r="AS841" i="10"/>
  <c r="AR841" i="10"/>
  <c r="AQ841" i="10"/>
  <c r="AP841" i="10"/>
  <c r="N841" i="10"/>
  <c r="J841" i="10"/>
  <c r="F841" i="10"/>
  <c r="AY840" i="10"/>
  <c r="AX840" i="10"/>
  <c r="AW840" i="10"/>
  <c r="AV840" i="10"/>
  <c r="AU840" i="10"/>
  <c r="AT840" i="10"/>
  <c r="AS840" i="10"/>
  <c r="AR840" i="10"/>
  <c r="AQ840" i="10"/>
  <c r="AP840" i="10"/>
  <c r="AO840" i="10"/>
  <c r="N840" i="10"/>
  <c r="J840" i="10"/>
  <c r="F840" i="10"/>
  <c r="AY839" i="10"/>
  <c r="AX839" i="10"/>
  <c r="AW839" i="10"/>
  <c r="AV839" i="10"/>
  <c r="AU839" i="10"/>
  <c r="AT839" i="10"/>
  <c r="AS839" i="10"/>
  <c r="AR839" i="10"/>
  <c r="AQ839" i="10"/>
  <c r="AP839" i="10"/>
  <c r="AO839" i="10"/>
  <c r="N839" i="10"/>
  <c r="J839" i="10"/>
  <c r="F839" i="10"/>
  <c r="AY838" i="10"/>
  <c r="AX838" i="10"/>
  <c r="AW838" i="10"/>
  <c r="AV838" i="10"/>
  <c r="AU838" i="10"/>
  <c r="AT838" i="10"/>
  <c r="AS838" i="10"/>
  <c r="AR838" i="10"/>
  <c r="AQ838" i="10"/>
  <c r="AP838" i="10"/>
  <c r="AO838" i="10"/>
  <c r="AA838" i="10"/>
  <c r="W838" i="10"/>
  <c r="S838" i="10"/>
  <c r="AY837" i="10"/>
  <c r="AX837" i="10"/>
  <c r="AW837" i="10"/>
  <c r="AV837" i="10"/>
  <c r="AU837" i="10"/>
  <c r="AT837" i="10"/>
  <c r="AS837" i="10"/>
  <c r="AR837" i="10"/>
  <c r="AQ837" i="10"/>
  <c r="AP837" i="10"/>
  <c r="AO837" i="10"/>
  <c r="N837" i="10"/>
  <c r="J837" i="10"/>
  <c r="F837" i="10"/>
  <c r="AY836" i="10"/>
  <c r="AX836" i="10"/>
  <c r="AW836" i="10"/>
  <c r="AV836" i="10"/>
  <c r="AU836" i="10"/>
  <c r="AT836" i="10"/>
  <c r="AS836" i="10"/>
  <c r="AR836" i="10"/>
  <c r="AQ836" i="10"/>
  <c r="AP836" i="10"/>
  <c r="AO836" i="10"/>
  <c r="N836" i="10"/>
  <c r="J836" i="10"/>
  <c r="F836" i="10"/>
  <c r="AY835" i="10"/>
  <c r="AX835" i="10"/>
  <c r="AW835" i="10"/>
  <c r="AV835" i="10"/>
  <c r="AU835" i="10"/>
  <c r="AT835" i="10"/>
  <c r="AS835" i="10"/>
  <c r="AR835" i="10"/>
  <c r="AQ835" i="10"/>
  <c r="AP835" i="10"/>
  <c r="AO835" i="10"/>
  <c r="N835" i="10"/>
  <c r="J835" i="10"/>
  <c r="F835" i="10"/>
  <c r="A835" i="10"/>
  <c r="A839" i="10" s="1"/>
  <c r="A843" i="10" s="1"/>
  <c r="A847" i="10" s="1"/>
  <c r="A851" i="10" s="1"/>
  <c r="A855" i="10" s="1"/>
  <c r="A859" i="10" s="1"/>
  <c r="A863" i="10" s="1"/>
  <c r="A867" i="10" s="1"/>
  <c r="A871" i="10" s="1"/>
  <c r="A875" i="10" s="1"/>
  <c r="A879" i="10" s="1"/>
  <c r="AY834" i="10"/>
  <c r="AX834" i="10"/>
  <c r="AW834" i="10"/>
  <c r="AV834" i="10"/>
  <c r="AU834" i="10"/>
  <c r="AT834" i="10"/>
  <c r="AS834" i="10"/>
  <c r="AR834" i="10"/>
  <c r="AQ834" i="10"/>
  <c r="AP834" i="10"/>
  <c r="AO834" i="10"/>
  <c r="AA834" i="10"/>
  <c r="W834" i="10"/>
  <c r="S834" i="10"/>
  <c r="AY833" i="10"/>
  <c r="AX833" i="10"/>
  <c r="AW833" i="10"/>
  <c r="AV833" i="10"/>
  <c r="AU833" i="10"/>
  <c r="AT833" i="10"/>
  <c r="AS833" i="10"/>
  <c r="AR833" i="10"/>
  <c r="AQ833" i="10"/>
  <c r="AP833" i="10"/>
  <c r="AO833" i="10"/>
  <c r="N833" i="10"/>
  <c r="J833" i="10"/>
  <c r="F833" i="10"/>
  <c r="AY832" i="10"/>
  <c r="AX832" i="10"/>
  <c r="AW832" i="10"/>
  <c r="AV832" i="10"/>
  <c r="AU832" i="10"/>
  <c r="AT832" i="10"/>
  <c r="AS832" i="10"/>
  <c r="AR832" i="10"/>
  <c r="AQ832" i="10"/>
  <c r="AP832" i="10"/>
  <c r="AO832" i="10"/>
  <c r="N832" i="10"/>
  <c r="J832" i="10"/>
  <c r="F832" i="10"/>
  <c r="AY831" i="10"/>
  <c r="AX831" i="10"/>
  <c r="AW831" i="10"/>
  <c r="AV831" i="10"/>
  <c r="AU831" i="10"/>
  <c r="AT831" i="10"/>
  <c r="AS831" i="10"/>
  <c r="AR831" i="10"/>
  <c r="AQ831" i="10"/>
  <c r="AP831" i="10"/>
  <c r="AO831" i="10"/>
  <c r="N831" i="10"/>
  <c r="J831" i="10"/>
  <c r="F831" i="10"/>
  <c r="A831" i="10"/>
  <c r="AA827" i="10"/>
  <c r="W827" i="10"/>
  <c r="S827" i="10"/>
  <c r="N826" i="10"/>
  <c r="J826" i="10"/>
  <c r="F826" i="10"/>
  <c r="N825" i="10"/>
  <c r="J825" i="10"/>
  <c r="F825" i="10"/>
  <c r="N824" i="10"/>
  <c r="J824" i="10"/>
  <c r="F824" i="10"/>
  <c r="AA823" i="10"/>
  <c r="W823" i="10"/>
  <c r="S823" i="10"/>
  <c r="N822" i="10"/>
  <c r="J822" i="10"/>
  <c r="F822" i="10"/>
  <c r="N821" i="10"/>
  <c r="J821" i="10"/>
  <c r="F821" i="10"/>
  <c r="N820" i="10"/>
  <c r="J820" i="10"/>
  <c r="F820" i="10"/>
  <c r="AA819" i="10"/>
  <c r="W819" i="10"/>
  <c r="S819" i="10"/>
  <c r="N818" i="10"/>
  <c r="J818" i="10"/>
  <c r="F818" i="10"/>
  <c r="N817" i="10"/>
  <c r="J817" i="10"/>
  <c r="F817" i="10"/>
  <c r="N816" i="10"/>
  <c r="J816" i="10"/>
  <c r="F816" i="10"/>
  <c r="AY815" i="10"/>
  <c r="AA815" i="10"/>
  <c r="W815" i="10"/>
  <c r="S815" i="10"/>
  <c r="AY814" i="10"/>
  <c r="N814" i="10"/>
  <c r="J814" i="10"/>
  <c r="F814" i="10"/>
  <c r="AY813" i="10"/>
  <c r="AQ813" i="10"/>
  <c r="N813" i="10"/>
  <c r="J813" i="10"/>
  <c r="F813" i="10"/>
  <c r="AY812" i="10"/>
  <c r="AQ812" i="10"/>
  <c r="N812" i="10"/>
  <c r="J812" i="10"/>
  <c r="F812" i="10"/>
  <c r="AY811" i="10"/>
  <c r="AX811" i="10"/>
  <c r="AW811" i="10"/>
  <c r="AV811" i="10"/>
  <c r="AU811" i="10"/>
  <c r="AT811" i="10"/>
  <c r="AS811" i="10"/>
  <c r="AR811" i="10"/>
  <c r="AQ811" i="10"/>
  <c r="AP811" i="10"/>
  <c r="AO811" i="10"/>
  <c r="AA811" i="10"/>
  <c r="W811" i="10"/>
  <c r="S811" i="10"/>
  <c r="AY810" i="10"/>
  <c r="AX810" i="10"/>
  <c r="AW810" i="10"/>
  <c r="AV810" i="10"/>
  <c r="AU810" i="10"/>
  <c r="AT810" i="10"/>
  <c r="AS810" i="10"/>
  <c r="AR810" i="10"/>
  <c r="AQ810" i="10"/>
  <c r="AP810" i="10"/>
  <c r="AO810" i="10"/>
  <c r="N810" i="10"/>
  <c r="J810" i="10"/>
  <c r="F810" i="10"/>
  <c r="AY809" i="10"/>
  <c r="AX809" i="10"/>
  <c r="AW809" i="10"/>
  <c r="AV809" i="10"/>
  <c r="AU809" i="10"/>
  <c r="AT809" i="10"/>
  <c r="AS809" i="10"/>
  <c r="AR809" i="10"/>
  <c r="AQ809" i="10"/>
  <c r="AP809" i="10"/>
  <c r="AO809" i="10"/>
  <c r="N809" i="10"/>
  <c r="J809" i="10"/>
  <c r="F809" i="10"/>
  <c r="AY808" i="10"/>
  <c r="AX808" i="10"/>
  <c r="AW808" i="10"/>
  <c r="AV808" i="10"/>
  <c r="AU808" i="10"/>
  <c r="AT808" i="10"/>
  <c r="AS808" i="10"/>
  <c r="AR808" i="10"/>
  <c r="AQ808" i="10"/>
  <c r="AP808" i="10"/>
  <c r="AO808" i="10"/>
  <c r="N808" i="10"/>
  <c r="J808" i="10"/>
  <c r="F808" i="10"/>
  <c r="AY807" i="10"/>
  <c r="AX807" i="10"/>
  <c r="AW807" i="10"/>
  <c r="AV807" i="10"/>
  <c r="AU807" i="10"/>
  <c r="AT807" i="10"/>
  <c r="AS807" i="10"/>
  <c r="AR807" i="10"/>
  <c r="AQ807" i="10"/>
  <c r="AP807" i="10"/>
  <c r="AO807" i="10"/>
  <c r="AA807" i="10"/>
  <c r="W807" i="10"/>
  <c r="S807" i="10"/>
  <c r="AY806" i="10"/>
  <c r="AX806" i="10"/>
  <c r="AW806" i="10"/>
  <c r="AV806" i="10"/>
  <c r="AU806" i="10"/>
  <c r="AT806" i="10"/>
  <c r="AS806" i="10"/>
  <c r="AR806" i="10"/>
  <c r="AQ806" i="10"/>
  <c r="AP806" i="10"/>
  <c r="AO806" i="10"/>
  <c r="N806" i="10"/>
  <c r="J806" i="10"/>
  <c r="F806" i="10"/>
  <c r="AY805" i="10"/>
  <c r="AX805" i="10"/>
  <c r="AW805" i="10"/>
  <c r="AV805" i="10"/>
  <c r="AU805" i="10"/>
  <c r="AT805" i="10"/>
  <c r="AS805" i="10"/>
  <c r="AR805" i="10"/>
  <c r="AQ805" i="10"/>
  <c r="AP805" i="10"/>
  <c r="AO805" i="10"/>
  <c r="N805" i="10"/>
  <c r="J805" i="10"/>
  <c r="F805" i="10"/>
  <c r="AY804" i="10"/>
  <c r="AX804" i="10"/>
  <c r="AW804" i="10"/>
  <c r="AV804" i="10"/>
  <c r="AU804" i="10"/>
  <c r="AT804" i="10"/>
  <c r="AS804" i="10"/>
  <c r="AR804" i="10"/>
  <c r="AQ804" i="10"/>
  <c r="AP804" i="10"/>
  <c r="AO804" i="10"/>
  <c r="N804" i="10"/>
  <c r="J804" i="10"/>
  <c r="F804" i="10"/>
  <c r="AY803" i="10"/>
  <c r="AX803" i="10"/>
  <c r="AW803" i="10"/>
  <c r="AV803" i="10"/>
  <c r="AU803" i="10"/>
  <c r="AT803" i="10"/>
  <c r="AS803" i="10"/>
  <c r="AR803" i="10"/>
  <c r="AQ803" i="10"/>
  <c r="AP803" i="10"/>
  <c r="AO803" i="10"/>
  <c r="AA803" i="10"/>
  <c r="W803" i="10"/>
  <c r="S803" i="10"/>
  <c r="AY802" i="10"/>
  <c r="AX802" i="10"/>
  <c r="AW802" i="10"/>
  <c r="AV802" i="10"/>
  <c r="AU802" i="10"/>
  <c r="AT802" i="10"/>
  <c r="AS802" i="10"/>
  <c r="AR802" i="10"/>
  <c r="AQ802" i="10"/>
  <c r="AP802" i="10"/>
  <c r="AO802" i="10"/>
  <c r="N802" i="10"/>
  <c r="J802" i="10"/>
  <c r="F802" i="10"/>
  <c r="AY801" i="10"/>
  <c r="AX801" i="10"/>
  <c r="AW801" i="10"/>
  <c r="AV801" i="10"/>
  <c r="AU801" i="10"/>
  <c r="AT801" i="10"/>
  <c r="AS801" i="10"/>
  <c r="AR801" i="10"/>
  <c r="AQ801" i="10"/>
  <c r="AP801" i="10"/>
  <c r="AO801" i="10"/>
  <c r="N801" i="10"/>
  <c r="J801" i="10"/>
  <c r="F801" i="10"/>
  <c r="AY800" i="10"/>
  <c r="AX800" i="10"/>
  <c r="AW800" i="10"/>
  <c r="AV800" i="10"/>
  <c r="AU800" i="10"/>
  <c r="AT800" i="10"/>
  <c r="AS800" i="10"/>
  <c r="AR800" i="10"/>
  <c r="AQ800" i="10"/>
  <c r="AP800" i="10"/>
  <c r="AO800" i="10"/>
  <c r="N800" i="10"/>
  <c r="J800" i="10"/>
  <c r="F800" i="10"/>
  <c r="A800" i="10"/>
  <c r="A804" i="10" s="1"/>
  <c r="A808" i="10" s="1"/>
  <c r="A812" i="10" s="1"/>
  <c r="A816" i="10" s="1"/>
  <c r="A820" i="10" s="1"/>
  <c r="A824" i="10" s="1"/>
  <c r="AY799" i="10"/>
  <c r="AX799" i="10"/>
  <c r="AW799" i="10"/>
  <c r="AV799" i="10"/>
  <c r="AU799" i="10"/>
  <c r="AT799" i="10"/>
  <c r="AS799" i="10"/>
  <c r="AR799" i="10"/>
  <c r="AQ799" i="10"/>
  <c r="AP799" i="10"/>
  <c r="AO799" i="10"/>
  <c r="AA799" i="10"/>
  <c r="W799" i="10"/>
  <c r="S799" i="10"/>
  <c r="AY798" i="10"/>
  <c r="AX798" i="10"/>
  <c r="AW798" i="10"/>
  <c r="AV798" i="10"/>
  <c r="AU798" i="10"/>
  <c r="AT798" i="10"/>
  <c r="AS798" i="10"/>
  <c r="AR798" i="10"/>
  <c r="AQ798" i="10"/>
  <c r="AP798" i="10"/>
  <c r="AO798" i="10"/>
  <c r="N798" i="10"/>
  <c r="J798" i="10"/>
  <c r="F798" i="10"/>
  <c r="AY797" i="10"/>
  <c r="AX797" i="10"/>
  <c r="AW797" i="10"/>
  <c r="AV797" i="10"/>
  <c r="AU797" i="10"/>
  <c r="AT797" i="10"/>
  <c r="AS797" i="10"/>
  <c r="AR797" i="10"/>
  <c r="AQ797" i="10"/>
  <c r="AP797" i="10"/>
  <c r="AO797" i="10"/>
  <c r="N797" i="10"/>
  <c r="J797" i="10"/>
  <c r="F797" i="10"/>
  <c r="AY796" i="10"/>
  <c r="AX796" i="10"/>
  <c r="AW796" i="10"/>
  <c r="AV796" i="10"/>
  <c r="AU796" i="10"/>
  <c r="AT796" i="10"/>
  <c r="AS796" i="10"/>
  <c r="AR796" i="10"/>
  <c r="AQ796" i="10"/>
  <c r="AP796" i="10"/>
  <c r="AO796" i="10"/>
  <c r="N796" i="10"/>
  <c r="J796" i="10"/>
  <c r="F796" i="10"/>
  <c r="AY795" i="10"/>
  <c r="AX795" i="10"/>
  <c r="AW795" i="10"/>
  <c r="AV795" i="10"/>
  <c r="AU795" i="10"/>
  <c r="AT795" i="10"/>
  <c r="AS795" i="10"/>
  <c r="AR795" i="10"/>
  <c r="AQ795" i="10"/>
  <c r="AP795" i="10"/>
  <c r="AO795" i="10"/>
  <c r="AA795" i="10"/>
  <c r="W795" i="10"/>
  <c r="S795" i="10"/>
  <c r="AY794" i="10"/>
  <c r="AX794" i="10"/>
  <c r="AW794" i="10"/>
  <c r="AV794" i="10"/>
  <c r="AU794" i="10"/>
  <c r="AT794" i="10"/>
  <c r="AS794" i="10"/>
  <c r="AR794" i="10"/>
  <c r="AQ794" i="10"/>
  <c r="AP794" i="10"/>
  <c r="AO794" i="10"/>
  <c r="N794" i="10"/>
  <c r="J794" i="10"/>
  <c r="F794" i="10"/>
  <c r="AY793" i="10"/>
  <c r="AX793" i="10"/>
  <c r="AW793" i="10"/>
  <c r="AV793" i="10"/>
  <c r="AU793" i="10"/>
  <c r="AT793" i="10"/>
  <c r="AS793" i="10"/>
  <c r="AR793" i="10"/>
  <c r="AQ793" i="10"/>
  <c r="AP793" i="10"/>
  <c r="AO793" i="10"/>
  <c r="N793" i="10"/>
  <c r="J793" i="10"/>
  <c r="F793" i="10"/>
  <c r="AY792" i="10"/>
  <c r="AX792" i="10"/>
  <c r="AW792" i="10"/>
  <c r="AV792" i="10"/>
  <c r="AU792" i="10"/>
  <c r="AT792" i="10"/>
  <c r="AS792" i="10"/>
  <c r="AR792" i="10"/>
  <c r="AQ792" i="10"/>
  <c r="AP792" i="10"/>
  <c r="AO792" i="10"/>
  <c r="N792" i="10"/>
  <c r="J792" i="10"/>
  <c r="F792" i="10"/>
  <c r="AY791" i="10"/>
  <c r="AX791" i="10"/>
  <c r="AW791" i="10"/>
  <c r="AV791" i="10"/>
  <c r="AU791" i="10"/>
  <c r="AT791" i="10"/>
  <c r="AS791" i="10"/>
  <c r="AR791" i="10"/>
  <c r="AQ791" i="10"/>
  <c r="AP791" i="10"/>
  <c r="AO791" i="10"/>
  <c r="AA791" i="10"/>
  <c r="W791" i="10"/>
  <c r="S791" i="10"/>
  <c r="AY790" i="10"/>
  <c r="AX790" i="10"/>
  <c r="AW790" i="10"/>
  <c r="AV790" i="10"/>
  <c r="AU790" i="10"/>
  <c r="AT790" i="10"/>
  <c r="AS790" i="10"/>
  <c r="AR790" i="10"/>
  <c r="AQ790" i="10"/>
  <c r="AP790" i="10"/>
  <c r="AO790" i="10"/>
  <c r="N790" i="10"/>
  <c r="J790" i="10"/>
  <c r="F790" i="10"/>
  <c r="AY789" i="10"/>
  <c r="AX789" i="10"/>
  <c r="AW789" i="10"/>
  <c r="AV789" i="10"/>
  <c r="AU789" i="10"/>
  <c r="AT789" i="10"/>
  <c r="AS789" i="10"/>
  <c r="AR789" i="10"/>
  <c r="AQ789" i="10"/>
  <c r="AP789" i="10"/>
  <c r="AO789" i="10"/>
  <c r="N789" i="10"/>
  <c r="J789" i="10"/>
  <c r="F789" i="10"/>
  <c r="AY788" i="10"/>
  <c r="AX788" i="10"/>
  <c r="AW788" i="10"/>
  <c r="AV788" i="10"/>
  <c r="AU788" i="10"/>
  <c r="AT788" i="10"/>
  <c r="AS788" i="10"/>
  <c r="AR788" i="10"/>
  <c r="AQ788" i="10"/>
  <c r="AP788" i="10"/>
  <c r="N788" i="10"/>
  <c r="J788" i="10"/>
  <c r="F788" i="10"/>
  <c r="AY787" i="10"/>
  <c r="AX787" i="10"/>
  <c r="AW787" i="10"/>
  <c r="AV787" i="10"/>
  <c r="AU787" i="10"/>
  <c r="AT787" i="10"/>
  <c r="AS787" i="10"/>
  <c r="AR787" i="10"/>
  <c r="AQ787" i="10"/>
  <c r="AP787" i="10"/>
  <c r="AA787" i="10"/>
  <c r="W787" i="10"/>
  <c r="S787" i="10"/>
  <c r="AY786" i="10"/>
  <c r="AX786" i="10"/>
  <c r="AW786" i="10"/>
  <c r="AV786" i="10"/>
  <c r="AU786" i="10"/>
  <c r="AT786" i="10"/>
  <c r="AS786" i="10"/>
  <c r="AR786" i="10"/>
  <c r="AQ786" i="10"/>
  <c r="AP786" i="10"/>
  <c r="N786" i="10"/>
  <c r="J786" i="10"/>
  <c r="F786" i="10"/>
  <c r="AY785" i="10"/>
  <c r="AX785" i="10"/>
  <c r="AW785" i="10"/>
  <c r="AV785" i="10"/>
  <c r="AU785" i="10"/>
  <c r="AT785" i="10"/>
  <c r="AS785" i="10"/>
  <c r="AR785" i="10"/>
  <c r="AQ785" i="10"/>
  <c r="AP785" i="10"/>
  <c r="AO785" i="10"/>
  <c r="N785" i="10"/>
  <c r="J785" i="10"/>
  <c r="F785" i="10"/>
  <c r="AY784" i="10"/>
  <c r="AX784" i="10"/>
  <c r="AW784" i="10"/>
  <c r="AV784" i="10"/>
  <c r="AU784" i="10"/>
  <c r="AT784" i="10"/>
  <c r="AS784" i="10"/>
  <c r="AR784" i="10"/>
  <c r="AQ784" i="10"/>
  <c r="AP784" i="10"/>
  <c r="AO784" i="10"/>
  <c r="N784" i="10"/>
  <c r="J784" i="10"/>
  <c r="F784" i="10"/>
  <c r="AY783" i="10"/>
  <c r="AX783" i="10"/>
  <c r="AW783" i="10"/>
  <c r="AV783" i="10"/>
  <c r="AU783" i="10"/>
  <c r="AT783" i="10"/>
  <c r="AS783" i="10"/>
  <c r="AR783" i="10"/>
  <c r="AQ783" i="10"/>
  <c r="AP783" i="10"/>
  <c r="AO783" i="10"/>
  <c r="AA783" i="10"/>
  <c r="W783" i="10"/>
  <c r="S783" i="10"/>
  <c r="AY782" i="10"/>
  <c r="AX782" i="10"/>
  <c r="AW782" i="10"/>
  <c r="AV782" i="10"/>
  <c r="AU782" i="10"/>
  <c r="AT782" i="10"/>
  <c r="AS782" i="10"/>
  <c r="AR782" i="10"/>
  <c r="AQ782" i="10"/>
  <c r="AP782" i="10"/>
  <c r="AO782" i="10"/>
  <c r="N782" i="10"/>
  <c r="J782" i="10"/>
  <c r="F782" i="10"/>
  <c r="AY781" i="10"/>
  <c r="AX781" i="10"/>
  <c r="AW781" i="10"/>
  <c r="AV781" i="10"/>
  <c r="AU781" i="10"/>
  <c r="AT781" i="10"/>
  <c r="AS781" i="10"/>
  <c r="AR781" i="10"/>
  <c r="AQ781" i="10"/>
  <c r="AP781" i="10"/>
  <c r="AO781" i="10"/>
  <c r="N781" i="10"/>
  <c r="J781" i="10"/>
  <c r="F781" i="10"/>
  <c r="AY780" i="10"/>
  <c r="AX780" i="10"/>
  <c r="AW780" i="10"/>
  <c r="AV780" i="10"/>
  <c r="AU780" i="10"/>
  <c r="AT780" i="10"/>
  <c r="AS780" i="10"/>
  <c r="AR780" i="10"/>
  <c r="AQ780" i="10"/>
  <c r="AP780" i="10"/>
  <c r="AO780" i="10"/>
  <c r="N780" i="10"/>
  <c r="J780" i="10"/>
  <c r="F780" i="10"/>
  <c r="A780" i="10"/>
  <c r="A784" i="10" s="1"/>
  <c r="A788" i="10" s="1"/>
  <c r="A792" i="10" s="1"/>
  <c r="A796" i="10" s="1"/>
  <c r="AY779" i="10"/>
  <c r="AX779" i="10"/>
  <c r="AW779" i="10"/>
  <c r="AV779" i="10"/>
  <c r="AU779" i="10"/>
  <c r="AT779" i="10"/>
  <c r="AS779" i="10"/>
  <c r="AR779" i="10"/>
  <c r="AQ779" i="10"/>
  <c r="AP779" i="10"/>
  <c r="AO779" i="10"/>
  <c r="AA779" i="10"/>
  <c r="W779" i="10"/>
  <c r="S779" i="10"/>
  <c r="AY778" i="10"/>
  <c r="AX778" i="10"/>
  <c r="AW778" i="10"/>
  <c r="AV778" i="10"/>
  <c r="AU778" i="10"/>
  <c r="AT778" i="10"/>
  <c r="AS778" i="10"/>
  <c r="AR778" i="10"/>
  <c r="AQ778" i="10"/>
  <c r="AP778" i="10"/>
  <c r="AO778" i="10"/>
  <c r="N778" i="10"/>
  <c r="J778" i="10"/>
  <c r="F778" i="10"/>
  <c r="AY777" i="10"/>
  <c r="AX777" i="10"/>
  <c r="AW777" i="10"/>
  <c r="AV777" i="10"/>
  <c r="AU777" i="10"/>
  <c r="AT777" i="10"/>
  <c r="AS777" i="10"/>
  <c r="AR777" i="10"/>
  <c r="AQ777" i="10"/>
  <c r="AP777" i="10"/>
  <c r="AO777" i="10"/>
  <c r="N777" i="10"/>
  <c r="J777" i="10"/>
  <c r="F777" i="10"/>
  <c r="AY776" i="10"/>
  <c r="AX776" i="10"/>
  <c r="AW776" i="10"/>
  <c r="AV776" i="10"/>
  <c r="AU776" i="10"/>
  <c r="AT776" i="10"/>
  <c r="AS776" i="10"/>
  <c r="AR776" i="10"/>
  <c r="AQ776" i="10"/>
  <c r="AP776" i="10"/>
  <c r="AO776" i="10"/>
  <c r="N776" i="10"/>
  <c r="J776" i="10"/>
  <c r="F776" i="10"/>
  <c r="A776" i="10"/>
  <c r="AA772" i="10"/>
  <c r="W772" i="10"/>
  <c r="S772" i="10"/>
  <c r="N771" i="10"/>
  <c r="J771" i="10"/>
  <c r="F771" i="10"/>
  <c r="N770" i="10"/>
  <c r="J770" i="10"/>
  <c r="F770" i="10"/>
  <c r="N769" i="10"/>
  <c r="J769" i="10"/>
  <c r="F769" i="10"/>
  <c r="AA768" i="10"/>
  <c r="W768" i="10"/>
  <c r="S768" i="10"/>
  <c r="N767" i="10"/>
  <c r="J767" i="10"/>
  <c r="F767" i="10"/>
  <c r="N766" i="10"/>
  <c r="J766" i="10"/>
  <c r="F766" i="10"/>
  <c r="N765" i="10"/>
  <c r="J765" i="10"/>
  <c r="F765" i="10"/>
  <c r="AA764" i="10"/>
  <c r="W764" i="10"/>
  <c r="S764" i="10"/>
  <c r="N763" i="10"/>
  <c r="J763" i="10"/>
  <c r="F763" i="10"/>
  <c r="N762" i="10"/>
  <c r="J762" i="10"/>
  <c r="F762" i="10"/>
  <c r="N761" i="10"/>
  <c r="J761" i="10"/>
  <c r="F761" i="10"/>
  <c r="AY760" i="10"/>
  <c r="AA760" i="10"/>
  <c r="W760" i="10"/>
  <c r="S760" i="10"/>
  <c r="AY759" i="10"/>
  <c r="N759" i="10"/>
  <c r="J759" i="10"/>
  <c r="F759" i="10"/>
  <c r="AY758" i="10"/>
  <c r="AQ758" i="10"/>
  <c r="N758" i="10"/>
  <c r="J758" i="10"/>
  <c r="F758" i="10"/>
  <c r="AY757" i="10"/>
  <c r="AQ757" i="10"/>
  <c r="N757" i="10"/>
  <c r="J757" i="10"/>
  <c r="F757" i="10"/>
  <c r="AY756" i="10"/>
  <c r="AX756" i="10"/>
  <c r="AW756" i="10"/>
  <c r="AV756" i="10"/>
  <c r="AU756" i="10"/>
  <c r="AT756" i="10"/>
  <c r="AS756" i="10"/>
  <c r="AR756" i="10"/>
  <c r="AQ756" i="10"/>
  <c r="AP756" i="10"/>
  <c r="AO756" i="10"/>
  <c r="AA756" i="10"/>
  <c r="W756" i="10"/>
  <c r="S756" i="10"/>
  <c r="AY755" i="10"/>
  <c r="AX755" i="10"/>
  <c r="AW755" i="10"/>
  <c r="AV755" i="10"/>
  <c r="AU755" i="10"/>
  <c r="AT755" i="10"/>
  <c r="AS755" i="10"/>
  <c r="AR755" i="10"/>
  <c r="AQ755" i="10"/>
  <c r="AP755" i="10"/>
  <c r="AO755" i="10"/>
  <c r="N755" i="10"/>
  <c r="J755" i="10"/>
  <c r="F755" i="10"/>
  <c r="AY754" i="10"/>
  <c r="AX754" i="10"/>
  <c r="AW754" i="10"/>
  <c r="AV754" i="10"/>
  <c r="AU754" i="10"/>
  <c r="AT754" i="10"/>
  <c r="AS754" i="10"/>
  <c r="AR754" i="10"/>
  <c r="AQ754" i="10"/>
  <c r="AP754" i="10"/>
  <c r="AO754" i="10"/>
  <c r="N754" i="10"/>
  <c r="J754" i="10"/>
  <c r="F754" i="10"/>
  <c r="AY753" i="10"/>
  <c r="AX753" i="10"/>
  <c r="AW753" i="10"/>
  <c r="AV753" i="10"/>
  <c r="AU753" i="10"/>
  <c r="AT753" i="10"/>
  <c r="AS753" i="10"/>
  <c r="AR753" i="10"/>
  <c r="AQ753" i="10"/>
  <c r="AP753" i="10"/>
  <c r="AO753" i="10"/>
  <c r="N753" i="10"/>
  <c r="J753" i="10"/>
  <c r="F753" i="10"/>
  <c r="AY752" i="10"/>
  <c r="AX752" i="10"/>
  <c r="AW752" i="10"/>
  <c r="AV752" i="10"/>
  <c r="AU752" i="10"/>
  <c r="AT752" i="10"/>
  <c r="AS752" i="10"/>
  <c r="AR752" i="10"/>
  <c r="AQ752" i="10"/>
  <c r="AP752" i="10"/>
  <c r="AO752" i="10"/>
  <c r="AA752" i="10"/>
  <c r="W752" i="10"/>
  <c r="S752" i="10"/>
  <c r="AY751" i="10"/>
  <c r="AX751" i="10"/>
  <c r="AW751" i="10"/>
  <c r="AV751" i="10"/>
  <c r="AU751" i="10"/>
  <c r="AT751" i="10"/>
  <c r="AS751" i="10"/>
  <c r="AR751" i="10"/>
  <c r="AQ751" i="10"/>
  <c r="AP751" i="10"/>
  <c r="AO751" i="10"/>
  <c r="N751" i="10"/>
  <c r="J751" i="10"/>
  <c r="F751" i="10"/>
  <c r="AY750" i="10"/>
  <c r="AX750" i="10"/>
  <c r="AW750" i="10"/>
  <c r="AV750" i="10"/>
  <c r="AU750" i="10"/>
  <c r="AT750" i="10"/>
  <c r="AS750" i="10"/>
  <c r="AR750" i="10"/>
  <c r="AQ750" i="10"/>
  <c r="AP750" i="10"/>
  <c r="AO750" i="10"/>
  <c r="N750" i="10"/>
  <c r="J750" i="10"/>
  <c r="F750" i="10"/>
  <c r="AY749" i="10"/>
  <c r="AX749" i="10"/>
  <c r="AW749" i="10"/>
  <c r="AV749" i="10"/>
  <c r="AU749" i="10"/>
  <c r="AT749" i="10"/>
  <c r="AS749" i="10"/>
  <c r="AR749" i="10"/>
  <c r="AQ749" i="10"/>
  <c r="AP749" i="10"/>
  <c r="AO749" i="10"/>
  <c r="N749" i="10"/>
  <c r="J749" i="10"/>
  <c r="F749" i="10"/>
  <c r="AY748" i="10"/>
  <c r="AX748" i="10"/>
  <c r="AW748" i="10"/>
  <c r="AV748" i="10"/>
  <c r="AU748" i="10"/>
  <c r="AT748" i="10"/>
  <c r="AS748" i="10"/>
  <c r="AR748" i="10"/>
  <c r="AQ748" i="10"/>
  <c r="AP748" i="10"/>
  <c r="AO748" i="10"/>
  <c r="AA748" i="10"/>
  <c r="W748" i="10"/>
  <c r="S748" i="10"/>
  <c r="AY747" i="10"/>
  <c r="AX747" i="10"/>
  <c r="AW747" i="10"/>
  <c r="AV747" i="10"/>
  <c r="AU747" i="10"/>
  <c r="AT747" i="10"/>
  <c r="AS747" i="10"/>
  <c r="AR747" i="10"/>
  <c r="AQ747" i="10"/>
  <c r="AP747" i="10"/>
  <c r="AO747" i="10"/>
  <c r="N747" i="10"/>
  <c r="J747" i="10"/>
  <c r="F747" i="10"/>
  <c r="AY746" i="10"/>
  <c r="AX746" i="10"/>
  <c r="AW746" i="10"/>
  <c r="AV746" i="10"/>
  <c r="AU746" i="10"/>
  <c r="AT746" i="10"/>
  <c r="AS746" i="10"/>
  <c r="AR746" i="10"/>
  <c r="AQ746" i="10"/>
  <c r="AP746" i="10"/>
  <c r="AO746" i="10"/>
  <c r="N746" i="10"/>
  <c r="J746" i="10"/>
  <c r="F746" i="10"/>
  <c r="AY745" i="10"/>
  <c r="AX745" i="10"/>
  <c r="AW745" i="10"/>
  <c r="AV745" i="10"/>
  <c r="AU745" i="10"/>
  <c r="AT745" i="10"/>
  <c r="AS745" i="10"/>
  <c r="AR745" i="10"/>
  <c r="AQ745" i="10"/>
  <c r="AP745" i="10"/>
  <c r="AO745" i="10"/>
  <c r="N745" i="10"/>
  <c r="J745" i="10"/>
  <c r="F745" i="10"/>
  <c r="AY744" i="10"/>
  <c r="AX744" i="10"/>
  <c r="AW744" i="10"/>
  <c r="AV744" i="10"/>
  <c r="AU744" i="10"/>
  <c r="AT744" i="10"/>
  <c r="AS744" i="10"/>
  <c r="AR744" i="10"/>
  <c r="AQ744" i="10"/>
  <c r="AP744" i="10"/>
  <c r="AO744" i="10"/>
  <c r="AA744" i="10"/>
  <c r="W744" i="10"/>
  <c r="S744" i="10"/>
  <c r="AY743" i="10"/>
  <c r="AX743" i="10"/>
  <c r="AW743" i="10"/>
  <c r="AV743" i="10"/>
  <c r="AU743" i="10"/>
  <c r="AT743" i="10"/>
  <c r="AS743" i="10"/>
  <c r="AR743" i="10"/>
  <c r="AQ743" i="10"/>
  <c r="AP743" i="10"/>
  <c r="AO743" i="10"/>
  <c r="N743" i="10"/>
  <c r="J743" i="10"/>
  <c r="F743" i="10"/>
  <c r="AY742" i="10"/>
  <c r="AX742" i="10"/>
  <c r="AW742" i="10"/>
  <c r="AV742" i="10"/>
  <c r="AU742" i="10"/>
  <c r="AT742" i="10"/>
  <c r="AS742" i="10"/>
  <c r="AR742" i="10"/>
  <c r="AQ742" i="10"/>
  <c r="AP742" i="10"/>
  <c r="AO742" i="10"/>
  <c r="N742" i="10"/>
  <c r="J742" i="10"/>
  <c r="F742" i="10"/>
  <c r="AY741" i="10"/>
  <c r="AX741" i="10"/>
  <c r="AW741" i="10"/>
  <c r="AV741" i="10"/>
  <c r="AU741" i="10"/>
  <c r="AT741" i="10"/>
  <c r="AS741" i="10"/>
  <c r="AR741" i="10"/>
  <c r="AQ741" i="10"/>
  <c r="AP741" i="10"/>
  <c r="AO741" i="10"/>
  <c r="N741" i="10"/>
  <c r="J741" i="10"/>
  <c r="F741" i="10"/>
  <c r="AY740" i="10"/>
  <c r="AX740" i="10"/>
  <c r="AW740" i="10"/>
  <c r="AV740" i="10"/>
  <c r="AU740" i="10"/>
  <c r="AT740" i="10"/>
  <c r="AS740" i="10"/>
  <c r="AR740" i="10"/>
  <c r="AQ740" i="10"/>
  <c r="AP740" i="10"/>
  <c r="AO740" i="10"/>
  <c r="AA740" i="10"/>
  <c r="W740" i="10"/>
  <c r="S740" i="10"/>
  <c r="AY739" i="10"/>
  <c r="AX739" i="10"/>
  <c r="AW739" i="10"/>
  <c r="AV739" i="10"/>
  <c r="AU739" i="10"/>
  <c r="AT739" i="10"/>
  <c r="AS739" i="10"/>
  <c r="AR739" i="10"/>
  <c r="AQ739" i="10"/>
  <c r="AP739" i="10"/>
  <c r="AO739" i="10"/>
  <c r="N739" i="10"/>
  <c r="J739" i="10"/>
  <c r="F739" i="10"/>
  <c r="AY738" i="10"/>
  <c r="AX738" i="10"/>
  <c r="AW738" i="10"/>
  <c r="AV738" i="10"/>
  <c r="AU738" i="10"/>
  <c r="AT738" i="10"/>
  <c r="AS738" i="10"/>
  <c r="AR738" i="10"/>
  <c r="AQ738" i="10"/>
  <c r="AP738" i="10"/>
  <c r="AO738" i="10"/>
  <c r="N738" i="10"/>
  <c r="J738" i="10"/>
  <c r="F738" i="10"/>
  <c r="AY737" i="10"/>
  <c r="AX737" i="10"/>
  <c r="AW737" i="10"/>
  <c r="AV737" i="10"/>
  <c r="AU737" i="10"/>
  <c r="AT737" i="10"/>
  <c r="AS737" i="10"/>
  <c r="AR737" i="10"/>
  <c r="AQ737" i="10"/>
  <c r="AP737" i="10"/>
  <c r="AO737" i="10"/>
  <c r="N737" i="10"/>
  <c r="J737" i="10"/>
  <c r="F737" i="10"/>
  <c r="AY736" i="10"/>
  <c r="AX736" i="10"/>
  <c r="AW736" i="10"/>
  <c r="AV736" i="10"/>
  <c r="AU736" i="10"/>
  <c r="AT736" i="10"/>
  <c r="AS736" i="10"/>
  <c r="AR736" i="10"/>
  <c r="AQ736" i="10"/>
  <c r="AP736" i="10"/>
  <c r="AO736" i="10"/>
  <c r="AA736" i="10"/>
  <c r="W736" i="10"/>
  <c r="S736" i="10"/>
  <c r="AY735" i="10"/>
  <c r="AX735" i="10"/>
  <c r="AW735" i="10"/>
  <c r="AV735" i="10"/>
  <c r="AU735" i="10"/>
  <c r="AT735" i="10"/>
  <c r="AS735" i="10"/>
  <c r="AR735" i="10"/>
  <c r="AQ735" i="10"/>
  <c r="AP735" i="10"/>
  <c r="AO735" i="10"/>
  <c r="N735" i="10"/>
  <c r="J735" i="10"/>
  <c r="F735" i="10"/>
  <c r="AY734" i="10"/>
  <c r="AX734" i="10"/>
  <c r="AW734" i="10"/>
  <c r="AV734" i="10"/>
  <c r="AU734" i="10"/>
  <c r="AT734" i="10"/>
  <c r="AS734" i="10"/>
  <c r="AR734" i="10"/>
  <c r="AQ734" i="10"/>
  <c r="AP734" i="10"/>
  <c r="AO734" i="10"/>
  <c r="N734" i="10"/>
  <c r="J734" i="10"/>
  <c r="F734" i="10"/>
  <c r="AY733" i="10"/>
  <c r="AX733" i="10"/>
  <c r="AW733" i="10"/>
  <c r="AV733" i="10"/>
  <c r="AU733" i="10"/>
  <c r="AT733" i="10"/>
  <c r="AS733" i="10"/>
  <c r="AR733" i="10"/>
  <c r="AQ733" i="10"/>
  <c r="AP733" i="10"/>
  <c r="N733" i="10"/>
  <c r="J733" i="10"/>
  <c r="F733" i="10"/>
  <c r="AY732" i="10"/>
  <c r="AX732" i="10"/>
  <c r="AW732" i="10"/>
  <c r="AV732" i="10"/>
  <c r="AU732" i="10"/>
  <c r="AT732" i="10"/>
  <c r="AS732" i="10"/>
  <c r="AR732" i="10"/>
  <c r="AQ732" i="10"/>
  <c r="AP732" i="10"/>
  <c r="AA732" i="10"/>
  <c r="W732" i="10"/>
  <c r="S732" i="10"/>
  <c r="AY731" i="10"/>
  <c r="AX731" i="10"/>
  <c r="AW731" i="10"/>
  <c r="AV731" i="10"/>
  <c r="AU731" i="10"/>
  <c r="AT731" i="10"/>
  <c r="AS731" i="10"/>
  <c r="AR731" i="10"/>
  <c r="AQ731" i="10"/>
  <c r="AP731" i="10"/>
  <c r="N731" i="10"/>
  <c r="J731" i="10"/>
  <c r="F731" i="10"/>
  <c r="AY730" i="10"/>
  <c r="AX730" i="10"/>
  <c r="AW730" i="10"/>
  <c r="AV730" i="10"/>
  <c r="AU730" i="10"/>
  <c r="AT730" i="10"/>
  <c r="AS730" i="10"/>
  <c r="AR730" i="10"/>
  <c r="AQ730" i="10"/>
  <c r="AP730" i="10"/>
  <c r="AO730" i="10"/>
  <c r="N730" i="10"/>
  <c r="J730" i="10"/>
  <c r="F730" i="10"/>
  <c r="AY729" i="10"/>
  <c r="AX729" i="10"/>
  <c r="AW729" i="10"/>
  <c r="AV729" i="10"/>
  <c r="AU729" i="10"/>
  <c r="AT729" i="10"/>
  <c r="AS729" i="10"/>
  <c r="AR729" i="10"/>
  <c r="AQ729" i="10"/>
  <c r="AP729" i="10"/>
  <c r="AO729" i="10"/>
  <c r="N729" i="10"/>
  <c r="J729" i="10"/>
  <c r="F729" i="10"/>
  <c r="A729" i="10"/>
  <c r="A733" i="10" s="1"/>
  <c r="A737" i="10" s="1"/>
  <c r="A741" i="10" s="1"/>
  <c r="A745" i="10" s="1"/>
  <c r="A749" i="10" s="1"/>
  <c r="A753" i="10" s="1"/>
  <c r="A757" i="10" s="1"/>
  <c r="A761" i="10" s="1"/>
  <c r="A765" i="10" s="1"/>
  <c r="A769" i="10" s="1"/>
  <c r="AY728" i="10"/>
  <c r="AX728" i="10"/>
  <c r="AW728" i="10"/>
  <c r="AV728" i="10"/>
  <c r="AU728" i="10"/>
  <c r="AT728" i="10"/>
  <c r="AS728" i="10"/>
  <c r="AR728" i="10"/>
  <c r="AQ728" i="10"/>
  <c r="AP728" i="10"/>
  <c r="AO728" i="10"/>
  <c r="AA728" i="10"/>
  <c r="W728" i="10"/>
  <c r="S728" i="10"/>
  <c r="AY727" i="10"/>
  <c r="AX727" i="10"/>
  <c r="AW727" i="10"/>
  <c r="AV727" i="10"/>
  <c r="AU727" i="10"/>
  <c r="AT727" i="10"/>
  <c r="AS727" i="10"/>
  <c r="AR727" i="10"/>
  <c r="AQ727" i="10"/>
  <c r="AP727" i="10"/>
  <c r="AO727" i="10"/>
  <c r="N727" i="10"/>
  <c r="J727" i="10"/>
  <c r="F727" i="10"/>
  <c r="AY726" i="10"/>
  <c r="AX726" i="10"/>
  <c r="AW726" i="10"/>
  <c r="AV726" i="10"/>
  <c r="AU726" i="10"/>
  <c r="AT726" i="10"/>
  <c r="AS726" i="10"/>
  <c r="AR726" i="10"/>
  <c r="AQ726" i="10"/>
  <c r="AP726" i="10"/>
  <c r="AO726" i="10"/>
  <c r="N726" i="10"/>
  <c r="J726" i="10"/>
  <c r="F726" i="10"/>
  <c r="AY725" i="10"/>
  <c r="AX725" i="10"/>
  <c r="AW725" i="10"/>
  <c r="AV725" i="10"/>
  <c r="AU725" i="10"/>
  <c r="AT725" i="10"/>
  <c r="AS725" i="10"/>
  <c r="AR725" i="10"/>
  <c r="AQ725" i="10"/>
  <c r="AP725" i="10"/>
  <c r="AO725" i="10"/>
  <c r="N725" i="10"/>
  <c r="J725" i="10"/>
  <c r="F725" i="10"/>
  <c r="AY724" i="10"/>
  <c r="AX724" i="10"/>
  <c r="AW724" i="10"/>
  <c r="AV724" i="10"/>
  <c r="AU724" i="10"/>
  <c r="AT724" i="10"/>
  <c r="AS724" i="10"/>
  <c r="AR724" i="10"/>
  <c r="AQ724" i="10"/>
  <c r="AP724" i="10"/>
  <c r="AO724" i="10"/>
  <c r="AA724" i="10"/>
  <c r="W724" i="10"/>
  <c r="S724" i="10"/>
  <c r="AY723" i="10"/>
  <c r="AX723" i="10"/>
  <c r="AW723" i="10"/>
  <c r="AV723" i="10"/>
  <c r="AU723" i="10"/>
  <c r="AT723" i="10"/>
  <c r="AS723" i="10"/>
  <c r="AR723" i="10"/>
  <c r="AQ723" i="10"/>
  <c r="AP723" i="10"/>
  <c r="AO723" i="10"/>
  <c r="N723" i="10"/>
  <c r="J723" i="10"/>
  <c r="F723" i="10"/>
  <c r="AY722" i="10"/>
  <c r="AX722" i="10"/>
  <c r="AW722" i="10"/>
  <c r="AV722" i="10"/>
  <c r="AU722" i="10"/>
  <c r="AT722" i="10"/>
  <c r="AS722" i="10"/>
  <c r="AR722" i="10"/>
  <c r="AQ722" i="10"/>
  <c r="AP722" i="10"/>
  <c r="AO722" i="10"/>
  <c r="N722" i="10"/>
  <c r="J722" i="10"/>
  <c r="F722" i="10"/>
  <c r="AY721" i="10"/>
  <c r="AX721" i="10"/>
  <c r="AW721" i="10"/>
  <c r="AV721" i="10"/>
  <c r="AU721" i="10"/>
  <c r="AT721" i="10"/>
  <c r="AS721" i="10"/>
  <c r="AR721" i="10"/>
  <c r="AQ721" i="10"/>
  <c r="AP721" i="10"/>
  <c r="AO721" i="10"/>
  <c r="N721" i="10"/>
  <c r="J721" i="10"/>
  <c r="F721" i="10"/>
  <c r="A721" i="10"/>
  <c r="A725" i="10" s="1"/>
  <c r="AA717" i="10"/>
  <c r="W717" i="10"/>
  <c r="S717" i="10"/>
  <c r="N716" i="10"/>
  <c r="J716" i="10"/>
  <c r="F716" i="10"/>
  <c r="N715" i="10"/>
  <c r="J715" i="10"/>
  <c r="F715" i="10"/>
  <c r="N714" i="10"/>
  <c r="J714" i="10"/>
  <c r="F714" i="10"/>
  <c r="AA713" i="10"/>
  <c r="W713" i="10"/>
  <c r="S713" i="10"/>
  <c r="N712" i="10"/>
  <c r="J712" i="10"/>
  <c r="F712" i="10"/>
  <c r="N711" i="10"/>
  <c r="J711" i="10"/>
  <c r="F711" i="10"/>
  <c r="N710" i="10"/>
  <c r="J710" i="10"/>
  <c r="F710" i="10"/>
  <c r="AA709" i="10"/>
  <c r="W709" i="10"/>
  <c r="S709" i="10"/>
  <c r="N708" i="10"/>
  <c r="J708" i="10"/>
  <c r="F708" i="10"/>
  <c r="N707" i="10"/>
  <c r="J707" i="10"/>
  <c r="F707" i="10"/>
  <c r="N706" i="10"/>
  <c r="J706" i="10"/>
  <c r="F706" i="10"/>
  <c r="AY705" i="10"/>
  <c r="AA705" i="10"/>
  <c r="W705" i="10"/>
  <c r="S705" i="10"/>
  <c r="AY704" i="10"/>
  <c r="N704" i="10"/>
  <c r="J704" i="10"/>
  <c r="F704" i="10"/>
  <c r="AY703" i="10"/>
  <c r="AQ703" i="10"/>
  <c r="N703" i="10"/>
  <c r="J703" i="10"/>
  <c r="F703" i="10"/>
  <c r="AY702" i="10"/>
  <c r="AQ702" i="10"/>
  <c r="N702" i="10"/>
  <c r="J702" i="10"/>
  <c r="F702" i="10"/>
  <c r="AY701" i="10"/>
  <c r="AX701" i="10"/>
  <c r="AW701" i="10"/>
  <c r="AV701" i="10"/>
  <c r="AU701" i="10"/>
  <c r="AT701" i="10"/>
  <c r="AS701" i="10"/>
  <c r="AR701" i="10"/>
  <c r="AQ701" i="10"/>
  <c r="AP701" i="10"/>
  <c r="AO701" i="10"/>
  <c r="AA701" i="10"/>
  <c r="W701" i="10"/>
  <c r="S701" i="10"/>
  <c r="AY700" i="10"/>
  <c r="AX700" i="10"/>
  <c r="AW700" i="10"/>
  <c r="AV700" i="10"/>
  <c r="AU700" i="10"/>
  <c r="AT700" i="10"/>
  <c r="AS700" i="10"/>
  <c r="AR700" i="10"/>
  <c r="AQ700" i="10"/>
  <c r="AP700" i="10"/>
  <c r="AO700" i="10"/>
  <c r="N700" i="10"/>
  <c r="J700" i="10"/>
  <c r="F700" i="10"/>
  <c r="AY699" i="10"/>
  <c r="AX699" i="10"/>
  <c r="AW699" i="10"/>
  <c r="AV699" i="10"/>
  <c r="AU699" i="10"/>
  <c r="AT699" i="10"/>
  <c r="AS699" i="10"/>
  <c r="AR699" i="10"/>
  <c r="AQ699" i="10"/>
  <c r="AP699" i="10"/>
  <c r="AO699" i="10"/>
  <c r="N699" i="10"/>
  <c r="J699" i="10"/>
  <c r="F699" i="10"/>
  <c r="AY698" i="10"/>
  <c r="AX698" i="10"/>
  <c r="AW698" i="10"/>
  <c r="AV698" i="10"/>
  <c r="AU698" i="10"/>
  <c r="AT698" i="10"/>
  <c r="AS698" i="10"/>
  <c r="AR698" i="10"/>
  <c r="AQ698" i="10"/>
  <c r="AP698" i="10"/>
  <c r="AO698" i="10"/>
  <c r="N698" i="10"/>
  <c r="J698" i="10"/>
  <c r="F698" i="10"/>
  <c r="AY697" i="10"/>
  <c r="AX697" i="10"/>
  <c r="AW697" i="10"/>
  <c r="AV697" i="10"/>
  <c r="AU697" i="10"/>
  <c r="AT697" i="10"/>
  <c r="AS697" i="10"/>
  <c r="AR697" i="10"/>
  <c r="AQ697" i="10"/>
  <c r="AP697" i="10"/>
  <c r="AO697" i="10"/>
  <c r="AA697" i="10"/>
  <c r="W697" i="10"/>
  <c r="S697" i="10"/>
  <c r="AY696" i="10"/>
  <c r="AX696" i="10"/>
  <c r="AW696" i="10"/>
  <c r="AV696" i="10"/>
  <c r="AU696" i="10"/>
  <c r="AT696" i="10"/>
  <c r="AS696" i="10"/>
  <c r="AR696" i="10"/>
  <c r="AQ696" i="10"/>
  <c r="AP696" i="10"/>
  <c r="AO696" i="10"/>
  <c r="N696" i="10"/>
  <c r="J696" i="10"/>
  <c r="F696" i="10"/>
  <c r="AY695" i="10"/>
  <c r="AX695" i="10"/>
  <c r="AW695" i="10"/>
  <c r="AV695" i="10"/>
  <c r="AU695" i="10"/>
  <c r="AT695" i="10"/>
  <c r="AS695" i="10"/>
  <c r="AR695" i="10"/>
  <c r="AQ695" i="10"/>
  <c r="AP695" i="10"/>
  <c r="AO695" i="10"/>
  <c r="N695" i="10"/>
  <c r="J695" i="10"/>
  <c r="F695" i="10"/>
  <c r="AY694" i="10"/>
  <c r="AX694" i="10"/>
  <c r="AW694" i="10"/>
  <c r="AV694" i="10"/>
  <c r="AU694" i="10"/>
  <c r="AT694" i="10"/>
  <c r="AS694" i="10"/>
  <c r="AR694" i="10"/>
  <c r="AQ694" i="10"/>
  <c r="AP694" i="10"/>
  <c r="AO694" i="10"/>
  <c r="N694" i="10"/>
  <c r="J694" i="10"/>
  <c r="F694" i="10"/>
  <c r="AY693" i="10"/>
  <c r="AX693" i="10"/>
  <c r="AW693" i="10"/>
  <c r="AV693" i="10"/>
  <c r="AU693" i="10"/>
  <c r="AT693" i="10"/>
  <c r="AS693" i="10"/>
  <c r="AR693" i="10"/>
  <c r="AQ693" i="10"/>
  <c r="AP693" i="10"/>
  <c r="AO693" i="10"/>
  <c r="AA693" i="10"/>
  <c r="W693" i="10"/>
  <c r="S693" i="10"/>
  <c r="AY692" i="10"/>
  <c r="AX692" i="10"/>
  <c r="AW692" i="10"/>
  <c r="AV692" i="10"/>
  <c r="AU692" i="10"/>
  <c r="AT692" i="10"/>
  <c r="AS692" i="10"/>
  <c r="AR692" i="10"/>
  <c r="AQ692" i="10"/>
  <c r="AP692" i="10"/>
  <c r="AO692" i="10"/>
  <c r="N692" i="10"/>
  <c r="J692" i="10"/>
  <c r="F692" i="10"/>
  <c r="AY691" i="10"/>
  <c r="AX691" i="10"/>
  <c r="AW691" i="10"/>
  <c r="AV691" i="10"/>
  <c r="AU691" i="10"/>
  <c r="AT691" i="10"/>
  <c r="AS691" i="10"/>
  <c r="AR691" i="10"/>
  <c r="AQ691" i="10"/>
  <c r="AP691" i="10"/>
  <c r="AO691" i="10"/>
  <c r="N691" i="10"/>
  <c r="J691" i="10"/>
  <c r="F691" i="10"/>
  <c r="AY690" i="10"/>
  <c r="AX690" i="10"/>
  <c r="AW690" i="10"/>
  <c r="AV690" i="10"/>
  <c r="AU690" i="10"/>
  <c r="AT690" i="10"/>
  <c r="AS690" i="10"/>
  <c r="AR690" i="10"/>
  <c r="AQ690" i="10"/>
  <c r="AP690" i="10"/>
  <c r="AO690" i="10"/>
  <c r="N690" i="10"/>
  <c r="J690" i="10"/>
  <c r="F690" i="10"/>
  <c r="AY689" i="10"/>
  <c r="AX689" i="10"/>
  <c r="AW689" i="10"/>
  <c r="AV689" i="10"/>
  <c r="AU689" i="10"/>
  <c r="AT689" i="10"/>
  <c r="AS689" i="10"/>
  <c r="AR689" i="10"/>
  <c r="AQ689" i="10"/>
  <c r="AP689" i="10"/>
  <c r="AO689" i="10"/>
  <c r="AA689" i="10"/>
  <c r="W689" i="10"/>
  <c r="S689" i="10"/>
  <c r="AY688" i="10"/>
  <c r="AX688" i="10"/>
  <c r="AW688" i="10"/>
  <c r="AV688" i="10"/>
  <c r="AU688" i="10"/>
  <c r="AT688" i="10"/>
  <c r="AS688" i="10"/>
  <c r="AR688" i="10"/>
  <c r="AQ688" i="10"/>
  <c r="AP688" i="10"/>
  <c r="AO688" i="10"/>
  <c r="N688" i="10"/>
  <c r="J688" i="10"/>
  <c r="F688" i="10"/>
  <c r="AY687" i="10"/>
  <c r="AX687" i="10"/>
  <c r="AW687" i="10"/>
  <c r="AV687" i="10"/>
  <c r="AU687" i="10"/>
  <c r="AT687" i="10"/>
  <c r="AS687" i="10"/>
  <c r="AR687" i="10"/>
  <c r="AQ687" i="10"/>
  <c r="AP687" i="10"/>
  <c r="AO687" i="10"/>
  <c r="N687" i="10"/>
  <c r="J687" i="10"/>
  <c r="F687" i="10"/>
  <c r="AY686" i="10"/>
  <c r="AX686" i="10"/>
  <c r="AW686" i="10"/>
  <c r="AV686" i="10"/>
  <c r="AU686" i="10"/>
  <c r="AT686" i="10"/>
  <c r="AS686" i="10"/>
  <c r="AR686" i="10"/>
  <c r="AQ686" i="10"/>
  <c r="AP686" i="10"/>
  <c r="AO686" i="10"/>
  <c r="N686" i="10"/>
  <c r="J686" i="10"/>
  <c r="F686" i="10"/>
  <c r="AY685" i="10"/>
  <c r="AX685" i="10"/>
  <c r="AW685" i="10"/>
  <c r="AV685" i="10"/>
  <c r="AU685" i="10"/>
  <c r="AT685" i="10"/>
  <c r="AS685" i="10"/>
  <c r="AR685" i="10"/>
  <c r="AQ685" i="10"/>
  <c r="AP685" i="10"/>
  <c r="AO685" i="10"/>
  <c r="AA685" i="10"/>
  <c r="W685" i="10"/>
  <c r="S685" i="10"/>
  <c r="AY684" i="10"/>
  <c r="AX684" i="10"/>
  <c r="AW684" i="10"/>
  <c r="AV684" i="10"/>
  <c r="AU684" i="10"/>
  <c r="AT684" i="10"/>
  <c r="AS684" i="10"/>
  <c r="AR684" i="10"/>
  <c r="AQ684" i="10"/>
  <c r="AP684" i="10"/>
  <c r="AO684" i="10"/>
  <c r="N684" i="10"/>
  <c r="J684" i="10"/>
  <c r="F684" i="10"/>
  <c r="AY683" i="10"/>
  <c r="AX683" i="10"/>
  <c r="AW683" i="10"/>
  <c r="AV683" i="10"/>
  <c r="AU683" i="10"/>
  <c r="AT683" i="10"/>
  <c r="AS683" i="10"/>
  <c r="AR683" i="10"/>
  <c r="AQ683" i="10"/>
  <c r="AP683" i="10"/>
  <c r="AO683" i="10"/>
  <c r="N683" i="10"/>
  <c r="J683" i="10"/>
  <c r="F683" i="10"/>
  <c r="AY682" i="10"/>
  <c r="AX682" i="10"/>
  <c r="AW682" i="10"/>
  <c r="AV682" i="10"/>
  <c r="AU682" i="10"/>
  <c r="AT682" i="10"/>
  <c r="AS682" i="10"/>
  <c r="AR682" i="10"/>
  <c r="AQ682" i="10"/>
  <c r="AP682" i="10"/>
  <c r="AO682" i="10"/>
  <c r="N682" i="10"/>
  <c r="J682" i="10"/>
  <c r="F682" i="10"/>
  <c r="AY681" i="10"/>
  <c r="AX681" i="10"/>
  <c r="AW681" i="10"/>
  <c r="AV681" i="10"/>
  <c r="AU681" i="10"/>
  <c r="AT681" i="10"/>
  <c r="AS681" i="10"/>
  <c r="AR681" i="10"/>
  <c r="AQ681" i="10"/>
  <c r="AP681" i="10"/>
  <c r="AO681" i="10"/>
  <c r="AA681" i="10"/>
  <c r="W681" i="10"/>
  <c r="S681" i="10"/>
  <c r="AY680" i="10"/>
  <c r="AX680" i="10"/>
  <c r="AW680" i="10"/>
  <c r="AV680" i="10"/>
  <c r="AU680" i="10"/>
  <c r="AT680" i="10"/>
  <c r="AS680" i="10"/>
  <c r="AR680" i="10"/>
  <c r="AQ680" i="10"/>
  <c r="AP680" i="10"/>
  <c r="AO680" i="10"/>
  <c r="N680" i="10"/>
  <c r="J680" i="10"/>
  <c r="F680" i="10"/>
  <c r="AY679" i="10"/>
  <c r="AX679" i="10"/>
  <c r="AW679" i="10"/>
  <c r="AV679" i="10"/>
  <c r="AU679" i="10"/>
  <c r="AT679" i="10"/>
  <c r="AS679" i="10"/>
  <c r="AR679" i="10"/>
  <c r="AQ679" i="10"/>
  <c r="AP679" i="10"/>
  <c r="AO679" i="10"/>
  <c r="N679" i="10"/>
  <c r="J679" i="10"/>
  <c r="F679" i="10"/>
  <c r="AY678" i="10"/>
  <c r="AX678" i="10"/>
  <c r="AW678" i="10"/>
  <c r="AV678" i="10"/>
  <c r="AU678" i="10"/>
  <c r="AT678" i="10"/>
  <c r="AS678" i="10"/>
  <c r="AR678" i="10"/>
  <c r="AQ678" i="10"/>
  <c r="AP678" i="10"/>
  <c r="N678" i="10"/>
  <c r="J678" i="10"/>
  <c r="F678" i="10"/>
  <c r="AY677" i="10"/>
  <c r="AX677" i="10"/>
  <c r="AW677" i="10"/>
  <c r="AV677" i="10"/>
  <c r="AU677" i="10"/>
  <c r="AT677" i="10"/>
  <c r="AS677" i="10"/>
  <c r="AR677" i="10"/>
  <c r="AQ677" i="10"/>
  <c r="AP677" i="10"/>
  <c r="AA677" i="10"/>
  <c r="W677" i="10"/>
  <c r="S677" i="10"/>
  <c r="AY676" i="10"/>
  <c r="AX676" i="10"/>
  <c r="AW676" i="10"/>
  <c r="AV676" i="10"/>
  <c r="AU676" i="10"/>
  <c r="AT676" i="10"/>
  <c r="AS676" i="10"/>
  <c r="AR676" i="10"/>
  <c r="AQ676" i="10"/>
  <c r="AP676" i="10"/>
  <c r="N676" i="10"/>
  <c r="J676" i="10"/>
  <c r="F676" i="10"/>
  <c r="AY675" i="10"/>
  <c r="AX675" i="10"/>
  <c r="AW675" i="10"/>
  <c r="AV675" i="10"/>
  <c r="AU675" i="10"/>
  <c r="AT675" i="10"/>
  <c r="AS675" i="10"/>
  <c r="AR675" i="10"/>
  <c r="AQ675" i="10"/>
  <c r="AP675" i="10"/>
  <c r="AO675" i="10"/>
  <c r="N675" i="10"/>
  <c r="J675" i="10"/>
  <c r="F675" i="10"/>
  <c r="AY674" i="10"/>
  <c r="AX674" i="10"/>
  <c r="AW674" i="10"/>
  <c r="AV674" i="10"/>
  <c r="AU674" i="10"/>
  <c r="AT674" i="10"/>
  <c r="AS674" i="10"/>
  <c r="AR674" i="10"/>
  <c r="AQ674" i="10"/>
  <c r="AP674" i="10"/>
  <c r="AO674" i="10"/>
  <c r="N674" i="10"/>
  <c r="J674" i="10"/>
  <c r="F674" i="10"/>
  <c r="AY673" i="10"/>
  <c r="AX673" i="10"/>
  <c r="AW673" i="10"/>
  <c r="AV673" i="10"/>
  <c r="AU673" i="10"/>
  <c r="AT673" i="10"/>
  <c r="AS673" i="10"/>
  <c r="AR673" i="10"/>
  <c r="AQ673" i="10"/>
  <c r="AP673" i="10"/>
  <c r="AO673" i="10"/>
  <c r="AA673" i="10"/>
  <c r="W673" i="10"/>
  <c r="S673" i="10"/>
  <c r="AY672" i="10"/>
  <c r="AX672" i="10"/>
  <c r="AW672" i="10"/>
  <c r="AV672" i="10"/>
  <c r="AU672" i="10"/>
  <c r="AT672" i="10"/>
  <c r="AS672" i="10"/>
  <c r="AR672" i="10"/>
  <c r="AQ672" i="10"/>
  <c r="AP672" i="10"/>
  <c r="AO672" i="10"/>
  <c r="N672" i="10"/>
  <c r="J672" i="10"/>
  <c r="F672" i="10"/>
  <c r="AY671" i="10"/>
  <c r="AX671" i="10"/>
  <c r="AW671" i="10"/>
  <c r="AV671" i="10"/>
  <c r="AU671" i="10"/>
  <c r="AT671" i="10"/>
  <c r="AS671" i="10"/>
  <c r="AR671" i="10"/>
  <c r="AQ671" i="10"/>
  <c r="AP671" i="10"/>
  <c r="AO671" i="10"/>
  <c r="N671" i="10"/>
  <c r="J671" i="10"/>
  <c r="F671" i="10"/>
  <c r="AY670" i="10"/>
  <c r="AX670" i="10"/>
  <c r="AW670" i="10"/>
  <c r="AV670" i="10"/>
  <c r="AU670" i="10"/>
  <c r="AT670" i="10"/>
  <c r="AS670" i="10"/>
  <c r="AR670" i="10"/>
  <c r="AQ670" i="10"/>
  <c r="AP670" i="10"/>
  <c r="AO670" i="10"/>
  <c r="N670" i="10"/>
  <c r="J670" i="10"/>
  <c r="F670" i="10"/>
  <c r="AY669" i="10"/>
  <c r="AX669" i="10"/>
  <c r="AW669" i="10"/>
  <c r="AV669" i="10"/>
  <c r="AU669" i="10"/>
  <c r="AT669" i="10"/>
  <c r="AS669" i="10"/>
  <c r="AR669" i="10"/>
  <c r="AQ669" i="10"/>
  <c r="AP669" i="10"/>
  <c r="AO669" i="10"/>
  <c r="AA669" i="10"/>
  <c r="W669" i="10"/>
  <c r="S669" i="10"/>
  <c r="AY668" i="10"/>
  <c r="AX668" i="10"/>
  <c r="AW668" i="10"/>
  <c r="AV668" i="10"/>
  <c r="AU668" i="10"/>
  <c r="AT668" i="10"/>
  <c r="AS668" i="10"/>
  <c r="AR668" i="10"/>
  <c r="AQ668" i="10"/>
  <c r="AP668" i="10"/>
  <c r="AO668" i="10"/>
  <c r="N668" i="10"/>
  <c r="J668" i="10"/>
  <c r="F668" i="10"/>
  <c r="AY667" i="10"/>
  <c r="AX667" i="10"/>
  <c r="AW667" i="10"/>
  <c r="AV667" i="10"/>
  <c r="AU667" i="10"/>
  <c r="AT667" i="10"/>
  <c r="AS667" i="10"/>
  <c r="AR667" i="10"/>
  <c r="AQ667" i="10"/>
  <c r="AP667" i="10"/>
  <c r="AO667" i="10"/>
  <c r="N667" i="10"/>
  <c r="J667" i="10"/>
  <c r="F667" i="10"/>
  <c r="AY666" i="10"/>
  <c r="AX666" i="10"/>
  <c r="AW666" i="10"/>
  <c r="AV666" i="10"/>
  <c r="AU666" i="10"/>
  <c r="AT666" i="10"/>
  <c r="AS666" i="10"/>
  <c r="AR666" i="10"/>
  <c r="AQ666" i="10"/>
  <c r="AP666" i="10"/>
  <c r="AO666" i="10"/>
  <c r="N666" i="10"/>
  <c r="J666" i="10"/>
  <c r="F666" i="10"/>
  <c r="A666" i="10"/>
  <c r="A670" i="10" s="1"/>
  <c r="A674" i="10" s="1"/>
  <c r="A678" i="10" s="1"/>
  <c r="A682" i="10" s="1"/>
  <c r="A686" i="10" s="1"/>
  <c r="A690" i="10" s="1"/>
  <c r="A694" i="10" s="1"/>
  <c r="A698" i="10" s="1"/>
  <c r="A702" i="10" s="1"/>
  <c r="A706" i="10" s="1"/>
  <c r="A710" i="10" s="1"/>
  <c r="A714" i="10" s="1"/>
  <c r="AA662" i="10"/>
  <c r="W662" i="10"/>
  <c r="S662" i="10"/>
  <c r="N661" i="10"/>
  <c r="J661" i="10"/>
  <c r="F661" i="10"/>
  <c r="N660" i="10"/>
  <c r="J660" i="10"/>
  <c r="F660" i="10"/>
  <c r="N659" i="10"/>
  <c r="J659" i="10"/>
  <c r="F659" i="10"/>
  <c r="AA658" i="10"/>
  <c r="W658" i="10"/>
  <c r="S658" i="10"/>
  <c r="N657" i="10"/>
  <c r="J657" i="10"/>
  <c r="F657" i="10"/>
  <c r="N656" i="10"/>
  <c r="J656" i="10"/>
  <c r="F656" i="10"/>
  <c r="N655" i="10"/>
  <c r="J655" i="10"/>
  <c r="F655" i="10"/>
  <c r="AA654" i="10"/>
  <c r="W654" i="10"/>
  <c r="S654" i="10"/>
  <c r="N653" i="10"/>
  <c r="J653" i="10"/>
  <c r="F653" i="10"/>
  <c r="N652" i="10"/>
  <c r="J652" i="10"/>
  <c r="F652" i="10"/>
  <c r="N651" i="10"/>
  <c r="J651" i="10"/>
  <c r="F651" i="10"/>
  <c r="AY650" i="10"/>
  <c r="AA650" i="10"/>
  <c r="W650" i="10"/>
  <c r="S650" i="10"/>
  <c r="AY649" i="10"/>
  <c r="N649" i="10"/>
  <c r="J649" i="10"/>
  <c r="F649" i="10"/>
  <c r="AY648" i="10"/>
  <c r="AQ648" i="10"/>
  <c r="N648" i="10"/>
  <c r="J648" i="10"/>
  <c r="F648" i="10"/>
  <c r="AY647" i="10"/>
  <c r="AQ647" i="10"/>
  <c r="N647" i="10"/>
  <c r="J647" i="10"/>
  <c r="F647" i="10"/>
  <c r="AY646" i="10"/>
  <c r="AX646" i="10"/>
  <c r="AW646" i="10"/>
  <c r="AV646" i="10"/>
  <c r="AU646" i="10"/>
  <c r="AT646" i="10"/>
  <c r="AS646" i="10"/>
  <c r="AR646" i="10"/>
  <c r="AQ646" i="10"/>
  <c r="AP646" i="10"/>
  <c r="AO646" i="10"/>
  <c r="AA646" i="10"/>
  <c r="W646" i="10"/>
  <c r="S646" i="10"/>
  <c r="AY645" i="10"/>
  <c r="AX645" i="10"/>
  <c r="AW645" i="10"/>
  <c r="AV645" i="10"/>
  <c r="AU645" i="10"/>
  <c r="AT645" i="10"/>
  <c r="AS645" i="10"/>
  <c r="AR645" i="10"/>
  <c r="AQ645" i="10"/>
  <c r="AP645" i="10"/>
  <c r="AO645" i="10"/>
  <c r="N645" i="10"/>
  <c r="J645" i="10"/>
  <c r="F645" i="10"/>
  <c r="AY644" i="10"/>
  <c r="AX644" i="10"/>
  <c r="AW644" i="10"/>
  <c r="AV644" i="10"/>
  <c r="AU644" i="10"/>
  <c r="AT644" i="10"/>
  <c r="AS644" i="10"/>
  <c r="AR644" i="10"/>
  <c r="AQ644" i="10"/>
  <c r="AP644" i="10"/>
  <c r="AO644" i="10"/>
  <c r="N644" i="10"/>
  <c r="J644" i="10"/>
  <c r="F644" i="10"/>
  <c r="AY643" i="10"/>
  <c r="AX643" i="10"/>
  <c r="AW643" i="10"/>
  <c r="AV643" i="10"/>
  <c r="AU643" i="10"/>
  <c r="AT643" i="10"/>
  <c r="AS643" i="10"/>
  <c r="AR643" i="10"/>
  <c r="AQ643" i="10"/>
  <c r="AP643" i="10"/>
  <c r="AO643" i="10"/>
  <c r="N643" i="10"/>
  <c r="J643" i="10"/>
  <c r="F643" i="10"/>
  <c r="AY642" i="10"/>
  <c r="AX642" i="10"/>
  <c r="AW642" i="10"/>
  <c r="AV642" i="10"/>
  <c r="AU642" i="10"/>
  <c r="AT642" i="10"/>
  <c r="AS642" i="10"/>
  <c r="AR642" i="10"/>
  <c r="AQ642" i="10"/>
  <c r="AP642" i="10"/>
  <c r="AO642" i="10"/>
  <c r="AA642" i="10"/>
  <c r="W642" i="10"/>
  <c r="S642" i="10"/>
  <c r="AY641" i="10"/>
  <c r="AX641" i="10"/>
  <c r="AW641" i="10"/>
  <c r="AV641" i="10"/>
  <c r="AU641" i="10"/>
  <c r="AT641" i="10"/>
  <c r="AS641" i="10"/>
  <c r="AR641" i="10"/>
  <c r="AQ641" i="10"/>
  <c r="AP641" i="10"/>
  <c r="AO641" i="10"/>
  <c r="N641" i="10"/>
  <c r="J641" i="10"/>
  <c r="F641" i="10"/>
  <c r="AY640" i="10"/>
  <c r="AX640" i="10"/>
  <c r="AW640" i="10"/>
  <c r="AV640" i="10"/>
  <c r="AU640" i="10"/>
  <c r="AT640" i="10"/>
  <c r="AS640" i="10"/>
  <c r="AR640" i="10"/>
  <c r="AQ640" i="10"/>
  <c r="AP640" i="10"/>
  <c r="AO640" i="10"/>
  <c r="N640" i="10"/>
  <c r="J640" i="10"/>
  <c r="F640" i="10"/>
  <c r="AY639" i="10"/>
  <c r="AX639" i="10"/>
  <c r="AW639" i="10"/>
  <c r="AV639" i="10"/>
  <c r="AU639" i="10"/>
  <c r="AT639" i="10"/>
  <c r="AS639" i="10"/>
  <c r="AR639" i="10"/>
  <c r="AQ639" i="10"/>
  <c r="AP639" i="10"/>
  <c r="AO639" i="10"/>
  <c r="N639" i="10"/>
  <c r="J639" i="10"/>
  <c r="F639" i="10"/>
  <c r="AY638" i="10"/>
  <c r="AX638" i="10"/>
  <c r="AW638" i="10"/>
  <c r="AV638" i="10"/>
  <c r="AU638" i="10"/>
  <c r="AT638" i="10"/>
  <c r="AS638" i="10"/>
  <c r="AR638" i="10"/>
  <c r="AQ638" i="10"/>
  <c r="AP638" i="10"/>
  <c r="AO638" i="10"/>
  <c r="AA638" i="10"/>
  <c r="W638" i="10"/>
  <c r="S638" i="10"/>
  <c r="AY637" i="10"/>
  <c r="AX637" i="10"/>
  <c r="AW637" i="10"/>
  <c r="AV637" i="10"/>
  <c r="AU637" i="10"/>
  <c r="AT637" i="10"/>
  <c r="AS637" i="10"/>
  <c r="AR637" i="10"/>
  <c r="AQ637" i="10"/>
  <c r="AP637" i="10"/>
  <c r="AO637" i="10"/>
  <c r="N637" i="10"/>
  <c r="J637" i="10"/>
  <c r="F637" i="10"/>
  <c r="AY636" i="10"/>
  <c r="AX636" i="10"/>
  <c r="AW636" i="10"/>
  <c r="AV636" i="10"/>
  <c r="AU636" i="10"/>
  <c r="AT636" i="10"/>
  <c r="AS636" i="10"/>
  <c r="AR636" i="10"/>
  <c r="AQ636" i="10"/>
  <c r="AP636" i="10"/>
  <c r="AO636" i="10"/>
  <c r="N636" i="10"/>
  <c r="J636" i="10"/>
  <c r="F636" i="10"/>
  <c r="AY635" i="10"/>
  <c r="AX635" i="10"/>
  <c r="AW635" i="10"/>
  <c r="AV635" i="10"/>
  <c r="AU635" i="10"/>
  <c r="AT635" i="10"/>
  <c r="AS635" i="10"/>
  <c r="AR635" i="10"/>
  <c r="AQ635" i="10"/>
  <c r="AP635" i="10"/>
  <c r="AO635" i="10"/>
  <c r="N635" i="10"/>
  <c r="J635" i="10"/>
  <c r="F635" i="10"/>
  <c r="AY634" i="10"/>
  <c r="AX634" i="10"/>
  <c r="AW634" i="10"/>
  <c r="AV634" i="10"/>
  <c r="AU634" i="10"/>
  <c r="AT634" i="10"/>
  <c r="AS634" i="10"/>
  <c r="AR634" i="10"/>
  <c r="AQ634" i="10"/>
  <c r="AP634" i="10"/>
  <c r="AO634" i="10"/>
  <c r="AA634" i="10"/>
  <c r="W634" i="10"/>
  <c r="S634" i="10"/>
  <c r="AY633" i="10"/>
  <c r="AX633" i="10"/>
  <c r="AW633" i="10"/>
  <c r="AV633" i="10"/>
  <c r="AU633" i="10"/>
  <c r="AT633" i="10"/>
  <c r="AS633" i="10"/>
  <c r="AR633" i="10"/>
  <c r="AQ633" i="10"/>
  <c r="AP633" i="10"/>
  <c r="AO633" i="10"/>
  <c r="N633" i="10"/>
  <c r="J633" i="10"/>
  <c r="F633" i="10"/>
  <c r="AY632" i="10"/>
  <c r="AX632" i="10"/>
  <c r="AW632" i="10"/>
  <c r="AV632" i="10"/>
  <c r="AU632" i="10"/>
  <c r="AT632" i="10"/>
  <c r="AS632" i="10"/>
  <c r="AR632" i="10"/>
  <c r="AQ632" i="10"/>
  <c r="AP632" i="10"/>
  <c r="AO632" i="10"/>
  <c r="N632" i="10"/>
  <c r="J632" i="10"/>
  <c r="F632" i="10"/>
  <c r="AY631" i="10"/>
  <c r="AX631" i="10"/>
  <c r="AW631" i="10"/>
  <c r="AV631" i="10"/>
  <c r="AU631" i="10"/>
  <c r="AT631" i="10"/>
  <c r="AS631" i="10"/>
  <c r="AR631" i="10"/>
  <c r="AQ631" i="10"/>
  <c r="AP631" i="10"/>
  <c r="AO631" i="10"/>
  <c r="N631" i="10"/>
  <c r="J631" i="10"/>
  <c r="F631" i="10"/>
  <c r="AY630" i="10"/>
  <c r="AX630" i="10"/>
  <c r="AW630" i="10"/>
  <c r="AV630" i="10"/>
  <c r="AU630" i="10"/>
  <c r="AT630" i="10"/>
  <c r="AS630" i="10"/>
  <c r="AR630" i="10"/>
  <c r="AQ630" i="10"/>
  <c r="AP630" i="10"/>
  <c r="AO630" i="10"/>
  <c r="AA630" i="10"/>
  <c r="W630" i="10"/>
  <c r="S630" i="10"/>
  <c r="AY629" i="10"/>
  <c r="AX629" i="10"/>
  <c r="AW629" i="10"/>
  <c r="AV629" i="10"/>
  <c r="AU629" i="10"/>
  <c r="AT629" i="10"/>
  <c r="AS629" i="10"/>
  <c r="AR629" i="10"/>
  <c r="AQ629" i="10"/>
  <c r="AP629" i="10"/>
  <c r="AO629" i="10"/>
  <c r="N629" i="10"/>
  <c r="J629" i="10"/>
  <c r="F629" i="10"/>
  <c r="AY628" i="10"/>
  <c r="AX628" i="10"/>
  <c r="AW628" i="10"/>
  <c r="AV628" i="10"/>
  <c r="AU628" i="10"/>
  <c r="AT628" i="10"/>
  <c r="AS628" i="10"/>
  <c r="AR628" i="10"/>
  <c r="AQ628" i="10"/>
  <c r="AP628" i="10"/>
  <c r="AO628" i="10"/>
  <c r="N628" i="10"/>
  <c r="J628" i="10"/>
  <c r="F628" i="10"/>
  <c r="AY627" i="10"/>
  <c r="AX627" i="10"/>
  <c r="AW627" i="10"/>
  <c r="AV627" i="10"/>
  <c r="AU627" i="10"/>
  <c r="AT627" i="10"/>
  <c r="AS627" i="10"/>
  <c r="AR627" i="10"/>
  <c r="AQ627" i="10"/>
  <c r="AP627" i="10"/>
  <c r="AO627" i="10"/>
  <c r="N627" i="10"/>
  <c r="J627" i="10"/>
  <c r="F627" i="10"/>
  <c r="AY626" i="10"/>
  <c r="AX626" i="10"/>
  <c r="AW626" i="10"/>
  <c r="AV626" i="10"/>
  <c r="AU626" i="10"/>
  <c r="AT626" i="10"/>
  <c r="AS626" i="10"/>
  <c r="AR626" i="10"/>
  <c r="AQ626" i="10"/>
  <c r="AP626" i="10"/>
  <c r="AO626" i="10"/>
  <c r="AA626" i="10"/>
  <c r="W626" i="10"/>
  <c r="S626" i="10"/>
  <c r="AY625" i="10"/>
  <c r="AX625" i="10"/>
  <c r="AW625" i="10"/>
  <c r="AV625" i="10"/>
  <c r="AU625" i="10"/>
  <c r="AT625" i="10"/>
  <c r="AS625" i="10"/>
  <c r="AR625" i="10"/>
  <c r="AQ625" i="10"/>
  <c r="AP625" i="10"/>
  <c r="AO625" i="10"/>
  <c r="N625" i="10"/>
  <c r="J625" i="10"/>
  <c r="F625" i="10"/>
  <c r="AY624" i="10"/>
  <c r="AX624" i="10"/>
  <c r="AW624" i="10"/>
  <c r="AV624" i="10"/>
  <c r="AU624" i="10"/>
  <c r="AT624" i="10"/>
  <c r="AS624" i="10"/>
  <c r="AR624" i="10"/>
  <c r="AQ624" i="10"/>
  <c r="AP624" i="10"/>
  <c r="AO624" i="10"/>
  <c r="N624" i="10"/>
  <c r="J624" i="10"/>
  <c r="F624" i="10"/>
  <c r="AY623" i="10"/>
  <c r="AX623" i="10"/>
  <c r="AW623" i="10"/>
  <c r="AV623" i="10"/>
  <c r="AU623" i="10"/>
  <c r="AT623" i="10"/>
  <c r="AS623" i="10"/>
  <c r="AR623" i="10"/>
  <c r="AQ623" i="10"/>
  <c r="AP623" i="10"/>
  <c r="N623" i="10"/>
  <c r="J623" i="10"/>
  <c r="F623" i="10"/>
  <c r="AY622" i="10"/>
  <c r="AX622" i="10"/>
  <c r="AW622" i="10"/>
  <c r="AV622" i="10"/>
  <c r="AU622" i="10"/>
  <c r="AT622" i="10"/>
  <c r="AS622" i="10"/>
  <c r="AR622" i="10"/>
  <c r="AQ622" i="10"/>
  <c r="AP622" i="10"/>
  <c r="AA622" i="10"/>
  <c r="W622" i="10"/>
  <c r="S622" i="10"/>
  <c r="AY621" i="10"/>
  <c r="AX621" i="10"/>
  <c r="AW621" i="10"/>
  <c r="AV621" i="10"/>
  <c r="AU621" i="10"/>
  <c r="AT621" i="10"/>
  <c r="AS621" i="10"/>
  <c r="AR621" i="10"/>
  <c r="AQ621" i="10"/>
  <c r="AP621" i="10"/>
  <c r="N621" i="10"/>
  <c r="J621" i="10"/>
  <c r="F621" i="10"/>
  <c r="AY620" i="10"/>
  <c r="AX620" i="10"/>
  <c r="AW620" i="10"/>
  <c r="AV620" i="10"/>
  <c r="AU620" i="10"/>
  <c r="AT620" i="10"/>
  <c r="AS620" i="10"/>
  <c r="AR620" i="10"/>
  <c r="AQ620" i="10"/>
  <c r="AP620" i="10"/>
  <c r="AO620" i="10"/>
  <c r="N620" i="10"/>
  <c r="J620" i="10"/>
  <c r="F620" i="10"/>
  <c r="AY619" i="10"/>
  <c r="AX619" i="10"/>
  <c r="AW619" i="10"/>
  <c r="AV619" i="10"/>
  <c r="AU619" i="10"/>
  <c r="AT619" i="10"/>
  <c r="AS619" i="10"/>
  <c r="AR619" i="10"/>
  <c r="AQ619" i="10"/>
  <c r="AP619" i="10"/>
  <c r="AO619" i="10"/>
  <c r="N619" i="10"/>
  <c r="J619" i="10"/>
  <c r="F619" i="10"/>
  <c r="AY618" i="10"/>
  <c r="AX618" i="10"/>
  <c r="AW618" i="10"/>
  <c r="AV618" i="10"/>
  <c r="AU618" i="10"/>
  <c r="AT618" i="10"/>
  <c r="AS618" i="10"/>
  <c r="AR618" i="10"/>
  <c r="AQ618" i="10"/>
  <c r="AP618" i="10"/>
  <c r="AO618" i="10"/>
  <c r="AA618" i="10"/>
  <c r="W618" i="10"/>
  <c r="S618" i="10"/>
  <c r="AY617" i="10"/>
  <c r="AX617" i="10"/>
  <c r="AW617" i="10"/>
  <c r="AV617" i="10"/>
  <c r="AU617" i="10"/>
  <c r="AT617" i="10"/>
  <c r="AS617" i="10"/>
  <c r="AR617" i="10"/>
  <c r="AQ617" i="10"/>
  <c r="AP617" i="10"/>
  <c r="AO617" i="10"/>
  <c r="N617" i="10"/>
  <c r="J617" i="10"/>
  <c r="F617" i="10"/>
  <c r="AY616" i="10"/>
  <c r="AX616" i="10"/>
  <c r="AW616" i="10"/>
  <c r="AV616" i="10"/>
  <c r="AU616" i="10"/>
  <c r="AT616" i="10"/>
  <c r="AS616" i="10"/>
  <c r="AR616" i="10"/>
  <c r="AQ616" i="10"/>
  <c r="AP616" i="10"/>
  <c r="AO616" i="10"/>
  <c r="N616" i="10"/>
  <c r="J616" i="10"/>
  <c r="F616" i="10"/>
  <c r="AY615" i="10"/>
  <c r="AX615" i="10"/>
  <c r="AW615" i="10"/>
  <c r="AV615" i="10"/>
  <c r="AU615" i="10"/>
  <c r="AT615" i="10"/>
  <c r="AS615" i="10"/>
  <c r="AR615" i="10"/>
  <c r="AQ615" i="10"/>
  <c r="AP615" i="10"/>
  <c r="AO615" i="10"/>
  <c r="N615" i="10"/>
  <c r="J615" i="10"/>
  <c r="F615" i="10"/>
  <c r="A615" i="10"/>
  <c r="A619" i="10" s="1"/>
  <c r="A623" i="10" s="1"/>
  <c r="A627" i="10" s="1"/>
  <c r="A631" i="10" s="1"/>
  <c r="A635" i="10" s="1"/>
  <c r="A639" i="10" s="1"/>
  <c r="A643" i="10" s="1"/>
  <c r="A647" i="10" s="1"/>
  <c r="A651" i="10" s="1"/>
  <c r="A655" i="10" s="1"/>
  <c r="A659" i="10" s="1"/>
  <c r="AY614" i="10"/>
  <c r="AX614" i="10"/>
  <c r="AW614" i="10"/>
  <c r="AV614" i="10"/>
  <c r="AU614" i="10"/>
  <c r="AT614" i="10"/>
  <c r="AS614" i="10"/>
  <c r="AR614" i="10"/>
  <c r="AQ614" i="10"/>
  <c r="AP614" i="10"/>
  <c r="AO614" i="10"/>
  <c r="AA614" i="10"/>
  <c r="W614" i="10"/>
  <c r="S614" i="10"/>
  <c r="AY613" i="10"/>
  <c r="AX613" i="10"/>
  <c r="AW613" i="10"/>
  <c r="AV613" i="10"/>
  <c r="AU613" i="10"/>
  <c r="AT613" i="10"/>
  <c r="AS613" i="10"/>
  <c r="AR613" i="10"/>
  <c r="AQ613" i="10"/>
  <c r="AP613" i="10"/>
  <c r="AO613" i="10"/>
  <c r="N613" i="10"/>
  <c r="J613" i="10"/>
  <c r="F613" i="10"/>
  <c r="AY612" i="10"/>
  <c r="AX612" i="10"/>
  <c r="AW612" i="10"/>
  <c r="AV612" i="10"/>
  <c r="AU612" i="10"/>
  <c r="AT612" i="10"/>
  <c r="AS612" i="10"/>
  <c r="AR612" i="10"/>
  <c r="AQ612" i="10"/>
  <c r="AP612" i="10"/>
  <c r="AO612" i="10"/>
  <c r="N612" i="10"/>
  <c r="J612" i="10"/>
  <c r="F612" i="10"/>
  <c r="AY611" i="10"/>
  <c r="AX611" i="10"/>
  <c r="AW611" i="10"/>
  <c r="AV611" i="10"/>
  <c r="AU611" i="10"/>
  <c r="AT611" i="10"/>
  <c r="AS611" i="10"/>
  <c r="AR611" i="10"/>
  <c r="AQ611" i="10"/>
  <c r="AP611" i="10"/>
  <c r="AO611" i="10"/>
  <c r="N611" i="10"/>
  <c r="J611" i="10"/>
  <c r="F611" i="10"/>
  <c r="A611" i="10"/>
  <c r="AA607" i="10"/>
  <c r="W607" i="10"/>
  <c r="S607" i="10"/>
  <c r="N606" i="10"/>
  <c r="J606" i="10"/>
  <c r="F606" i="10"/>
  <c r="N605" i="10"/>
  <c r="J605" i="10"/>
  <c r="F605" i="10"/>
  <c r="N604" i="10"/>
  <c r="J604" i="10"/>
  <c r="F604" i="10"/>
  <c r="AA603" i="10"/>
  <c r="W603" i="10"/>
  <c r="S603" i="10"/>
  <c r="N602" i="10"/>
  <c r="J602" i="10"/>
  <c r="F602" i="10"/>
  <c r="N601" i="10"/>
  <c r="J601" i="10"/>
  <c r="F601" i="10"/>
  <c r="N600" i="10"/>
  <c r="J600" i="10"/>
  <c r="F600" i="10"/>
  <c r="AA599" i="10"/>
  <c r="W599" i="10"/>
  <c r="S599" i="10"/>
  <c r="N598" i="10"/>
  <c r="J598" i="10"/>
  <c r="F598" i="10"/>
  <c r="N597" i="10"/>
  <c r="J597" i="10"/>
  <c r="F597" i="10"/>
  <c r="N596" i="10"/>
  <c r="J596" i="10"/>
  <c r="F596" i="10"/>
  <c r="AY595" i="10"/>
  <c r="AA595" i="10"/>
  <c r="W595" i="10"/>
  <c r="S595" i="10"/>
  <c r="AY594" i="10"/>
  <c r="N594" i="10"/>
  <c r="J594" i="10"/>
  <c r="F594" i="10"/>
  <c r="AY593" i="10"/>
  <c r="AQ593" i="10"/>
  <c r="N593" i="10"/>
  <c r="J593" i="10"/>
  <c r="F593" i="10"/>
  <c r="AY592" i="10"/>
  <c r="AQ592" i="10"/>
  <c r="N592" i="10"/>
  <c r="J592" i="10"/>
  <c r="F592" i="10"/>
  <c r="AY591" i="10"/>
  <c r="AX591" i="10"/>
  <c r="AW591" i="10"/>
  <c r="AV591" i="10"/>
  <c r="AU591" i="10"/>
  <c r="AT591" i="10"/>
  <c r="AS591" i="10"/>
  <c r="AR591" i="10"/>
  <c r="AQ591" i="10"/>
  <c r="AP591" i="10"/>
  <c r="AO591" i="10"/>
  <c r="AA591" i="10"/>
  <c r="W591" i="10"/>
  <c r="S591" i="10"/>
  <c r="AY590" i="10"/>
  <c r="AX590" i="10"/>
  <c r="AW590" i="10"/>
  <c r="AV590" i="10"/>
  <c r="AU590" i="10"/>
  <c r="AT590" i="10"/>
  <c r="AS590" i="10"/>
  <c r="AR590" i="10"/>
  <c r="AQ590" i="10"/>
  <c r="AP590" i="10"/>
  <c r="AO590" i="10"/>
  <c r="N590" i="10"/>
  <c r="J590" i="10"/>
  <c r="F590" i="10"/>
  <c r="AY589" i="10"/>
  <c r="AX589" i="10"/>
  <c r="AW589" i="10"/>
  <c r="AV589" i="10"/>
  <c r="AU589" i="10"/>
  <c r="AT589" i="10"/>
  <c r="AS589" i="10"/>
  <c r="AR589" i="10"/>
  <c r="AQ589" i="10"/>
  <c r="AP589" i="10"/>
  <c r="AO589" i="10"/>
  <c r="N589" i="10"/>
  <c r="J589" i="10"/>
  <c r="F589" i="10"/>
  <c r="AY588" i="10"/>
  <c r="AX588" i="10"/>
  <c r="AW588" i="10"/>
  <c r="AV588" i="10"/>
  <c r="AU588" i="10"/>
  <c r="AT588" i="10"/>
  <c r="AS588" i="10"/>
  <c r="AR588" i="10"/>
  <c r="AQ588" i="10"/>
  <c r="AP588" i="10"/>
  <c r="AO588" i="10"/>
  <c r="N588" i="10"/>
  <c r="J588" i="10"/>
  <c r="F588" i="10"/>
  <c r="AY587" i="10"/>
  <c r="AX587" i="10"/>
  <c r="AW587" i="10"/>
  <c r="AV587" i="10"/>
  <c r="AU587" i="10"/>
  <c r="AT587" i="10"/>
  <c r="AS587" i="10"/>
  <c r="AR587" i="10"/>
  <c r="AQ587" i="10"/>
  <c r="AP587" i="10"/>
  <c r="AO587" i="10"/>
  <c r="AA587" i="10"/>
  <c r="W587" i="10"/>
  <c r="S587" i="10"/>
  <c r="AY586" i="10"/>
  <c r="AX586" i="10"/>
  <c r="AW586" i="10"/>
  <c r="AV586" i="10"/>
  <c r="AU586" i="10"/>
  <c r="AT586" i="10"/>
  <c r="AS586" i="10"/>
  <c r="AR586" i="10"/>
  <c r="AQ586" i="10"/>
  <c r="AP586" i="10"/>
  <c r="AO586" i="10"/>
  <c r="N586" i="10"/>
  <c r="J586" i="10"/>
  <c r="F586" i="10"/>
  <c r="AY585" i="10"/>
  <c r="AX585" i="10"/>
  <c r="AW585" i="10"/>
  <c r="AV585" i="10"/>
  <c r="AU585" i="10"/>
  <c r="AT585" i="10"/>
  <c r="AS585" i="10"/>
  <c r="AR585" i="10"/>
  <c r="AQ585" i="10"/>
  <c r="AP585" i="10"/>
  <c r="AO585" i="10"/>
  <c r="N585" i="10"/>
  <c r="J585" i="10"/>
  <c r="F585" i="10"/>
  <c r="AY584" i="10"/>
  <c r="AX584" i="10"/>
  <c r="AW584" i="10"/>
  <c r="AV584" i="10"/>
  <c r="AU584" i="10"/>
  <c r="AT584" i="10"/>
  <c r="AS584" i="10"/>
  <c r="AR584" i="10"/>
  <c r="AQ584" i="10"/>
  <c r="AP584" i="10"/>
  <c r="AO584" i="10"/>
  <c r="N584" i="10"/>
  <c r="J584" i="10"/>
  <c r="F584" i="10"/>
  <c r="AY583" i="10"/>
  <c r="AX583" i="10"/>
  <c r="AW583" i="10"/>
  <c r="AV583" i="10"/>
  <c r="AU583" i="10"/>
  <c r="AT583" i="10"/>
  <c r="AS583" i="10"/>
  <c r="AR583" i="10"/>
  <c r="AQ583" i="10"/>
  <c r="AP583" i="10"/>
  <c r="AO583" i="10"/>
  <c r="AA583" i="10"/>
  <c r="W583" i="10"/>
  <c r="S583" i="10"/>
  <c r="AY582" i="10"/>
  <c r="AX582" i="10"/>
  <c r="AW582" i="10"/>
  <c r="AV582" i="10"/>
  <c r="AU582" i="10"/>
  <c r="AT582" i="10"/>
  <c r="AS582" i="10"/>
  <c r="AR582" i="10"/>
  <c r="AQ582" i="10"/>
  <c r="AP582" i="10"/>
  <c r="AO582" i="10"/>
  <c r="N582" i="10"/>
  <c r="J582" i="10"/>
  <c r="F582" i="10"/>
  <c r="AY581" i="10"/>
  <c r="AX581" i="10"/>
  <c r="AW581" i="10"/>
  <c r="AV581" i="10"/>
  <c r="AU581" i="10"/>
  <c r="AT581" i="10"/>
  <c r="AS581" i="10"/>
  <c r="AR581" i="10"/>
  <c r="AQ581" i="10"/>
  <c r="AP581" i="10"/>
  <c r="AO581" i="10"/>
  <c r="N581" i="10"/>
  <c r="J581" i="10"/>
  <c r="F581" i="10"/>
  <c r="AY580" i="10"/>
  <c r="AX580" i="10"/>
  <c r="AW580" i="10"/>
  <c r="AV580" i="10"/>
  <c r="AU580" i="10"/>
  <c r="AT580" i="10"/>
  <c r="AS580" i="10"/>
  <c r="AR580" i="10"/>
  <c r="AQ580" i="10"/>
  <c r="AP580" i="10"/>
  <c r="AO580" i="10"/>
  <c r="N580" i="10"/>
  <c r="J580" i="10"/>
  <c r="F580" i="10"/>
  <c r="AY579" i="10"/>
  <c r="AX579" i="10"/>
  <c r="AW579" i="10"/>
  <c r="AV579" i="10"/>
  <c r="AU579" i="10"/>
  <c r="AT579" i="10"/>
  <c r="AS579" i="10"/>
  <c r="AR579" i="10"/>
  <c r="AQ579" i="10"/>
  <c r="AP579" i="10"/>
  <c r="AO579" i="10"/>
  <c r="AA579" i="10"/>
  <c r="W579" i="10"/>
  <c r="S579" i="10"/>
  <c r="AY578" i="10"/>
  <c r="AX578" i="10"/>
  <c r="AW578" i="10"/>
  <c r="AV578" i="10"/>
  <c r="AU578" i="10"/>
  <c r="AT578" i="10"/>
  <c r="AS578" i="10"/>
  <c r="AR578" i="10"/>
  <c r="AQ578" i="10"/>
  <c r="AP578" i="10"/>
  <c r="AO578" i="10"/>
  <c r="N578" i="10"/>
  <c r="J578" i="10"/>
  <c r="F578" i="10"/>
  <c r="AY577" i="10"/>
  <c r="AX577" i="10"/>
  <c r="AW577" i="10"/>
  <c r="AV577" i="10"/>
  <c r="AU577" i="10"/>
  <c r="AT577" i="10"/>
  <c r="AS577" i="10"/>
  <c r="AR577" i="10"/>
  <c r="AQ577" i="10"/>
  <c r="AP577" i="10"/>
  <c r="AO577" i="10"/>
  <c r="N577" i="10"/>
  <c r="J577" i="10"/>
  <c r="F577" i="10"/>
  <c r="AY576" i="10"/>
  <c r="AX576" i="10"/>
  <c r="AW576" i="10"/>
  <c r="AV576" i="10"/>
  <c r="AU576" i="10"/>
  <c r="AT576" i="10"/>
  <c r="AS576" i="10"/>
  <c r="AR576" i="10"/>
  <c r="AQ576" i="10"/>
  <c r="AP576" i="10"/>
  <c r="AO576" i="10"/>
  <c r="N576" i="10"/>
  <c r="J576" i="10"/>
  <c r="F576" i="10"/>
  <c r="AY575" i="10"/>
  <c r="AX575" i="10"/>
  <c r="AW575" i="10"/>
  <c r="AV575" i="10"/>
  <c r="AU575" i="10"/>
  <c r="AT575" i="10"/>
  <c r="AS575" i="10"/>
  <c r="AR575" i="10"/>
  <c r="AQ575" i="10"/>
  <c r="AP575" i="10"/>
  <c r="AO575" i="10"/>
  <c r="AA575" i="10"/>
  <c r="W575" i="10"/>
  <c r="S575" i="10"/>
  <c r="AY574" i="10"/>
  <c r="AX574" i="10"/>
  <c r="AW574" i="10"/>
  <c r="AV574" i="10"/>
  <c r="AU574" i="10"/>
  <c r="AT574" i="10"/>
  <c r="AS574" i="10"/>
  <c r="AR574" i="10"/>
  <c r="AQ574" i="10"/>
  <c r="AP574" i="10"/>
  <c r="AO574" i="10"/>
  <c r="N574" i="10"/>
  <c r="J574" i="10"/>
  <c r="F574" i="10"/>
  <c r="AY573" i="10"/>
  <c r="AX573" i="10"/>
  <c r="AW573" i="10"/>
  <c r="AV573" i="10"/>
  <c r="AU573" i="10"/>
  <c r="AT573" i="10"/>
  <c r="AS573" i="10"/>
  <c r="AR573" i="10"/>
  <c r="AQ573" i="10"/>
  <c r="AP573" i="10"/>
  <c r="AO573" i="10"/>
  <c r="N573" i="10"/>
  <c r="J573" i="10"/>
  <c r="F573" i="10"/>
  <c r="AY572" i="10"/>
  <c r="AX572" i="10"/>
  <c r="AW572" i="10"/>
  <c r="AV572" i="10"/>
  <c r="AU572" i="10"/>
  <c r="AT572" i="10"/>
  <c r="AS572" i="10"/>
  <c r="AR572" i="10"/>
  <c r="AQ572" i="10"/>
  <c r="AP572" i="10"/>
  <c r="AO572" i="10"/>
  <c r="N572" i="10"/>
  <c r="J572" i="10"/>
  <c r="F572" i="10"/>
  <c r="AY571" i="10"/>
  <c r="AX571" i="10"/>
  <c r="AW571" i="10"/>
  <c r="AV571" i="10"/>
  <c r="AU571" i="10"/>
  <c r="AT571" i="10"/>
  <c r="AS571" i="10"/>
  <c r="AR571" i="10"/>
  <c r="AQ571" i="10"/>
  <c r="AP571" i="10"/>
  <c r="AO571" i="10"/>
  <c r="AA571" i="10"/>
  <c r="W571" i="10"/>
  <c r="S571" i="10"/>
  <c r="AY570" i="10"/>
  <c r="AX570" i="10"/>
  <c r="AW570" i="10"/>
  <c r="AV570" i="10"/>
  <c r="AU570" i="10"/>
  <c r="AT570" i="10"/>
  <c r="AS570" i="10"/>
  <c r="AR570" i="10"/>
  <c r="AQ570" i="10"/>
  <c r="AP570" i="10"/>
  <c r="AO570" i="10"/>
  <c r="N570" i="10"/>
  <c r="J570" i="10"/>
  <c r="F570" i="10"/>
  <c r="AY569" i="10"/>
  <c r="AX569" i="10"/>
  <c r="AW569" i="10"/>
  <c r="AV569" i="10"/>
  <c r="AU569" i="10"/>
  <c r="AT569" i="10"/>
  <c r="AS569" i="10"/>
  <c r="AR569" i="10"/>
  <c r="AQ569" i="10"/>
  <c r="AP569" i="10"/>
  <c r="AO569" i="10"/>
  <c r="N569" i="10"/>
  <c r="J569" i="10"/>
  <c r="F569" i="10"/>
  <c r="AY568" i="10"/>
  <c r="AX568" i="10"/>
  <c r="AW568" i="10"/>
  <c r="AV568" i="10"/>
  <c r="AU568" i="10"/>
  <c r="AT568" i="10"/>
  <c r="AS568" i="10"/>
  <c r="AR568" i="10"/>
  <c r="AQ568" i="10"/>
  <c r="AP568" i="10"/>
  <c r="N568" i="10"/>
  <c r="J568" i="10"/>
  <c r="F568" i="10"/>
  <c r="AY567" i="10"/>
  <c r="AX567" i="10"/>
  <c r="AW567" i="10"/>
  <c r="AV567" i="10"/>
  <c r="AU567" i="10"/>
  <c r="AT567" i="10"/>
  <c r="AS567" i="10"/>
  <c r="AR567" i="10"/>
  <c r="AQ567" i="10"/>
  <c r="AP567" i="10"/>
  <c r="AA567" i="10"/>
  <c r="W567" i="10"/>
  <c r="S567" i="10"/>
  <c r="AY566" i="10"/>
  <c r="AX566" i="10"/>
  <c r="AW566" i="10"/>
  <c r="AV566" i="10"/>
  <c r="AU566" i="10"/>
  <c r="AT566" i="10"/>
  <c r="AS566" i="10"/>
  <c r="AR566" i="10"/>
  <c r="AQ566" i="10"/>
  <c r="AP566" i="10"/>
  <c r="N566" i="10"/>
  <c r="J566" i="10"/>
  <c r="F566" i="10"/>
  <c r="AY565" i="10"/>
  <c r="AX565" i="10"/>
  <c r="AW565" i="10"/>
  <c r="AV565" i="10"/>
  <c r="AU565" i="10"/>
  <c r="AT565" i="10"/>
  <c r="AS565" i="10"/>
  <c r="AR565" i="10"/>
  <c r="AQ565" i="10"/>
  <c r="AP565" i="10"/>
  <c r="AO565" i="10"/>
  <c r="N565" i="10"/>
  <c r="J565" i="10"/>
  <c r="F565" i="10"/>
  <c r="AY564" i="10"/>
  <c r="AX564" i="10"/>
  <c r="AW564" i="10"/>
  <c r="AV564" i="10"/>
  <c r="AU564" i="10"/>
  <c r="AT564" i="10"/>
  <c r="AS564" i="10"/>
  <c r="AR564" i="10"/>
  <c r="AQ564" i="10"/>
  <c r="AP564" i="10"/>
  <c r="AO564" i="10"/>
  <c r="N564" i="10"/>
  <c r="J564" i="10"/>
  <c r="F564" i="10"/>
  <c r="AY563" i="10"/>
  <c r="AX563" i="10"/>
  <c r="AW563" i="10"/>
  <c r="AV563" i="10"/>
  <c r="AU563" i="10"/>
  <c r="AT563" i="10"/>
  <c r="AS563" i="10"/>
  <c r="AR563" i="10"/>
  <c r="AQ563" i="10"/>
  <c r="AP563" i="10"/>
  <c r="AO563" i="10"/>
  <c r="AA563" i="10"/>
  <c r="W563" i="10"/>
  <c r="S563" i="10"/>
  <c r="AY562" i="10"/>
  <c r="AX562" i="10"/>
  <c r="AW562" i="10"/>
  <c r="AV562" i="10"/>
  <c r="AU562" i="10"/>
  <c r="AT562" i="10"/>
  <c r="AS562" i="10"/>
  <c r="AR562" i="10"/>
  <c r="AQ562" i="10"/>
  <c r="AP562" i="10"/>
  <c r="AO562" i="10"/>
  <c r="N562" i="10"/>
  <c r="J562" i="10"/>
  <c r="F562" i="10"/>
  <c r="AY561" i="10"/>
  <c r="AX561" i="10"/>
  <c r="AW561" i="10"/>
  <c r="AV561" i="10"/>
  <c r="AU561" i="10"/>
  <c r="AT561" i="10"/>
  <c r="AS561" i="10"/>
  <c r="AR561" i="10"/>
  <c r="AQ561" i="10"/>
  <c r="AP561" i="10"/>
  <c r="AO561" i="10"/>
  <c r="N561" i="10"/>
  <c r="J561" i="10"/>
  <c r="F561" i="10"/>
  <c r="AY560" i="10"/>
  <c r="AX560" i="10"/>
  <c r="AW560" i="10"/>
  <c r="AV560" i="10"/>
  <c r="AU560" i="10"/>
  <c r="AT560" i="10"/>
  <c r="AS560" i="10"/>
  <c r="AR560" i="10"/>
  <c r="AQ560" i="10"/>
  <c r="AP560" i="10"/>
  <c r="AO560" i="10"/>
  <c r="N560" i="10"/>
  <c r="J560" i="10"/>
  <c r="F560" i="10"/>
  <c r="AY559" i="10"/>
  <c r="AX559" i="10"/>
  <c r="AW559" i="10"/>
  <c r="AV559" i="10"/>
  <c r="AU559" i="10"/>
  <c r="AT559" i="10"/>
  <c r="AS559" i="10"/>
  <c r="AR559" i="10"/>
  <c r="AQ559" i="10"/>
  <c r="AP559" i="10"/>
  <c r="AO559" i="10"/>
  <c r="AA559" i="10"/>
  <c r="W559" i="10"/>
  <c r="S559" i="10"/>
  <c r="AY558" i="10"/>
  <c r="AX558" i="10"/>
  <c r="AW558" i="10"/>
  <c r="AV558" i="10"/>
  <c r="AU558" i="10"/>
  <c r="AT558" i="10"/>
  <c r="AS558" i="10"/>
  <c r="AR558" i="10"/>
  <c r="AQ558" i="10"/>
  <c r="AP558" i="10"/>
  <c r="AO558" i="10"/>
  <c r="N558" i="10"/>
  <c r="J558" i="10"/>
  <c r="F558" i="10"/>
  <c r="AY557" i="10"/>
  <c r="AX557" i="10"/>
  <c r="AW557" i="10"/>
  <c r="AV557" i="10"/>
  <c r="AU557" i="10"/>
  <c r="AT557" i="10"/>
  <c r="AS557" i="10"/>
  <c r="AR557" i="10"/>
  <c r="AQ557" i="10"/>
  <c r="AP557" i="10"/>
  <c r="AO557" i="10"/>
  <c r="N557" i="10"/>
  <c r="J557" i="10"/>
  <c r="F557" i="10"/>
  <c r="AY556" i="10"/>
  <c r="AX556" i="10"/>
  <c r="AW556" i="10"/>
  <c r="AV556" i="10"/>
  <c r="AU556" i="10"/>
  <c r="AT556" i="10"/>
  <c r="AS556" i="10"/>
  <c r="AR556" i="10"/>
  <c r="AQ556" i="10"/>
  <c r="AP556" i="10"/>
  <c r="AO556" i="10"/>
  <c r="N556" i="10"/>
  <c r="J556" i="10"/>
  <c r="F556" i="10"/>
  <c r="A556" i="10"/>
  <c r="A560" i="10" s="1"/>
  <c r="A564" i="10" s="1"/>
  <c r="A568" i="10" s="1"/>
  <c r="A572" i="10" s="1"/>
  <c r="A576" i="10" s="1"/>
  <c r="A580" i="10" s="1"/>
  <c r="A584" i="10" s="1"/>
  <c r="A588" i="10" s="1"/>
  <c r="A592" i="10" s="1"/>
  <c r="A596" i="10" s="1"/>
  <c r="A600" i="10" s="1"/>
  <c r="A604" i="10" s="1"/>
  <c r="AA552" i="10"/>
  <c r="W552" i="10"/>
  <c r="S552" i="10"/>
  <c r="N551" i="10"/>
  <c r="J551" i="10"/>
  <c r="F551" i="10"/>
  <c r="N550" i="10"/>
  <c r="J550" i="10"/>
  <c r="F550" i="10"/>
  <c r="N549" i="10"/>
  <c r="J549" i="10"/>
  <c r="F549" i="10"/>
  <c r="AA548" i="10"/>
  <c r="W548" i="10"/>
  <c r="S548" i="10"/>
  <c r="N547" i="10"/>
  <c r="J547" i="10"/>
  <c r="F547" i="10"/>
  <c r="N546" i="10"/>
  <c r="J546" i="10"/>
  <c r="F546" i="10"/>
  <c r="N545" i="10"/>
  <c r="J545" i="10"/>
  <c r="F545" i="10"/>
  <c r="AA544" i="10"/>
  <c r="W544" i="10"/>
  <c r="S544" i="10"/>
  <c r="N543" i="10"/>
  <c r="J543" i="10"/>
  <c r="F543" i="10"/>
  <c r="N542" i="10"/>
  <c r="J542" i="10"/>
  <c r="F542" i="10"/>
  <c r="N541" i="10"/>
  <c r="J541" i="10"/>
  <c r="F541" i="10"/>
  <c r="AY540" i="10"/>
  <c r="AA540" i="10"/>
  <c r="W540" i="10"/>
  <c r="S540" i="10"/>
  <c r="AY539" i="10"/>
  <c r="N539" i="10"/>
  <c r="J539" i="10"/>
  <c r="F539" i="10"/>
  <c r="AY538" i="10"/>
  <c r="AQ538" i="10"/>
  <c r="N538" i="10"/>
  <c r="J538" i="10"/>
  <c r="F538" i="10"/>
  <c r="AY537" i="10"/>
  <c r="AQ537" i="10"/>
  <c r="N537" i="10"/>
  <c r="J537" i="10"/>
  <c r="F537" i="10"/>
  <c r="AY536" i="10"/>
  <c r="AX536" i="10"/>
  <c r="AW536" i="10"/>
  <c r="AV536" i="10"/>
  <c r="AU536" i="10"/>
  <c r="AT536" i="10"/>
  <c r="AS536" i="10"/>
  <c r="AR536" i="10"/>
  <c r="AQ536" i="10"/>
  <c r="AP536" i="10"/>
  <c r="AO536" i="10"/>
  <c r="AA536" i="10"/>
  <c r="W536" i="10"/>
  <c r="S536" i="10"/>
  <c r="AY535" i="10"/>
  <c r="AX535" i="10"/>
  <c r="AW535" i="10"/>
  <c r="AV535" i="10"/>
  <c r="AU535" i="10"/>
  <c r="AT535" i="10"/>
  <c r="AS535" i="10"/>
  <c r="AR535" i="10"/>
  <c r="AQ535" i="10"/>
  <c r="AP535" i="10"/>
  <c r="AO535" i="10"/>
  <c r="N535" i="10"/>
  <c r="J535" i="10"/>
  <c r="F535" i="10"/>
  <c r="AY534" i="10"/>
  <c r="AX534" i="10"/>
  <c r="AW534" i="10"/>
  <c r="AV534" i="10"/>
  <c r="AU534" i="10"/>
  <c r="AT534" i="10"/>
  <c r="AS534" i="10"/>
  <c r="AR534" i="10"/>
  <c r="AQ534" i="10"/>
  <c r="AP534" i="10"/>
  <c r="AO534" i="10"/>
  <c r="N534" i="10"/>
  <c r="J534" i="10"/>
  <c r="F534" i="10"/>
  <c r="AY533" i="10"/>
  <c r="AX533" i="10"/>
  <c r="AW533" i="10"/>
  <c r="AV533" i="10"/>
  <c r="AU533" i="10"/>
  <c r="AT533" i="10"/>
  <c r="AS533" i="10"/>
  <c r="AR533" i="10"/>
  <c r="AQ533" i="10"/>
  <c r="AP533" i="10"/>
  <c r="AO533" i="10"/>
  <c r="N533" i="10"/>
  <c r="J533" i="10"/>
  <c r="F533" i="10"/>
  <c r="AY532" i="10"/>
  <c r="AX532" i="10"/>
  <c r="AW532" i="10"/>
  <c r="AV532" i="10"/>
  <c r="AU532" i="10"/>
  <c r="AT532" i="10"/>
  <c r="AS532" i="10"/>
  <c r="AR532" i="10"/>
  <c r="AQ532" i="10"/>
  <c r="AP532" i="10"/>
  <c r="AO532" i="10"/>
  <c r="AA532" i="10"/>
  <c r="W532" i="10"/>
  <c r="S532" i="10"/>
  <c r="AY531" i="10"/>
  <c r="AX531" i="10"/>
  <c r="AW531" i="10"/>
  <c r="AV531" i="10"/>
  <c r="AU531" i="10"/>
  <c r="AT531" i="10"/>
  <c r="AS531" i="10"/>
  <c r="AR531" i="10"/>
  <c r="AQ531" i="10"/>
  <c r="AP531" i="10"/>
  <c r="AO531" i="10"/>
  <c r="N531" i="10"/>
  <c r="J531" i="10"/>
  <c r="F531" i="10"/>
  <c r="AY530" i="10"/>
  <c r="AX530" i="10"/>
  <c r="AW530" i="10"/>
  <c r="AV530" i="10"/>
  <c r="AU530" i="10"/>
  <c r="AT530" i="10"/>
  <c r="AS530" i="10"/>
  <c r="AR530" i="10"/>
  <c r="AQ530" i="10"/>
  <c r="AP530" i="10"/>
  <c r="AO530" i="10"/>
  <c r="N530" i="10"/>
  <c r="J530" i="10"/>
  <c r="F530" i="10"/>
  <c r="AY529" i="10"/>
  <c r="AX529" i="10"/>
  <c r="AW529" i="10"/>
  <c r="AV529" i="10"/>
  <c r="AU529" i="10"/>
  <c r="AT529" i="10"/>
  <c r="AS529" i="10"/>
  <c r="AR529" i="10"/>
  <c r="AQ529" i="10"/>
  <c r="AP529" i="10"/>
  <c r="AO529" i="10"/>
  <c r="N529" i="10"/>
  <c r="J529" i="10"/>
  <c r="F529" i="10"/>
  <c r="AY528" i="10"/>
  <c r="AX528" i="10"/>
  <c r="AW528" i="10"/>
  <c r="AV528" i="10"/>
  <c r="AU528" i="10"/>
  <c r="AT528" i="10"/>
  <c r="AS528" i="10"/>
  <c r="AR528" i="10"/>
  <c r="AQ528" i="10"/>
  <c r="AP528" i="10"/>
  <c r="AO528" i="10"/>
  <c r="AA528" i="10"/>
  <c r="W528" i="10"/>
  <c r="S528" i="10"/>
  <c r="AY527" i="10"/>
  <c r="AX527" i="10"/>
  <c r="AW527" i="10"/>
  <c r="AV527" i="10"/>
  <c r="AU527" i="10"/>
  <c r="AT527" i="10"/>
  <c r="AS527" i="10"/>
  <c r="AR527" i="10"/>
  <c r="AQ527" i="10"/>
  <c r="AP527" i="10"/>
  <c r="AO527" i="10"/>
  <c r="N527" i="10"/>
  <c r="J527" i="10"/>
  <c r="F527" i="10"/>
  <c r="AY526" i="10"/>
  <c r="AX526" i="10"/>
  <c r="AW526" i="10"/>
  <c r="AV526" i="10"/>
  <c r="AU526" i="10"/>
  <c r="AT526" i="10"/>
  <c r="AS526" i="10"/>
  <c r="AR526" i="10"/>
  <c r="AQ526" i="10"/>
  <c r="AP526" i="10"/>
  <c r="AO526" i="10"/>
  <c r="N526" i="10"/>
  <c r="J526" i="10"/>
  <c r="F526" i="10"/>
  <c r="AY525" i="10"/>
  <c r="AX525" i="10"/>
  <c r="AW525" i="10"/>
  <c r="AV525" i="10"/>
  <c r="AU525" i="10"/>
  <c r="AT525" i="10"/>
  <c r="AS525" i="10"/>
  <c r="AR525" i="10"/>
  <c r="AQ525" i="10"/>
  <c r="AP525" i="10"/>
  <c r="AO525" i="10"/>
  <c r="N525" i="10"/>
  <c r="J525" i="10"/>
  <c r="F525" i="10"/>
  <c r="AY524" i="10"/>
  <c r="AX524" i="10"/>
  <c r="AW524" i="10"/>
  <c r="AV524" i="10"/>
  <c r="AU524" i="10"/>
  <c r="AT524" i="10"/>
  <c r="AS524" i="10"/>
  <c r="AR524" i="10"/>
  <c r="AQ524" i="10"/>
  <c r="AP524" i="10"/>
  <c r="AO524" i="10"/>
  <c r="AA524" i="10"/>
  <c r="W524" i="10"/>
  <c r="S524" i="10"/>
  <c r="AY523" i="10"/>
  <c r="AX523" i="10"/>
  <c r="AW523" i="10"/>
  <c r="AV523" i="10"/>
  <c r="AU523" i="10"/>
  <c r="AT523" i="10"/>
  <c r="AS523" i="10"/>
  <c r="AR523" i="10"/>
  <c r="AQ523" i="10"/>
  <c r="AP523" i="10"/>
  <c r="AO523" i="10"/>
  <c r="N523" i="10"/>
  <c r="J523" i="10"/>
  <c r="F523" i="10"/>
  <c r="AY522" i="10"/>
  <c r="AX522" i="10"/>
  <c r="AW522" i="10"/>
  <c r="AV522" i="10"/>
  <c r="AU522" i="10"/>
  <c r="AT522" i="10"/>
  <c r="AS522" i="10"/>
  <c r="AR522" i="10"/>
  <c r="AQ522" i="10"/>
  <c r="AP522" i="10"/>
  <c r="AO522" i="10"/>
  <c r="N522" i="10"/>
  <c r="J522" i="10"/>
  <c r="F522" i="10"/>
  <c r="AY521" i="10"/>
  <c r="AX521" i="10"/>
  <c r="AW521" i="10"/>
  <c r="AV521" i="10"/>
  <c r="AU521" i="10"/>
  <c r="AT521" i="10"/>
  <c r="AS521" i="10"/>
  <c r="AR521" i="10"/>
  <c r="AQ521" i="10"/>
  <c r="AP521" i="10"/>
  <c r="AO521" i="10"/>
  <c r="N521" i="10"/>
  <c r="J521" i="10"/>
  <c r="F521" i="10"/>
  <c r="AY520" i="10"/>
  <c r="AX520" i="10"/>
  <c r="AW520" i="10"/>
  <c r="AV520" i="10"/>
  <c r="AU520" i="10"/>
  <c r="AT520" i="10"/>
  <c r="AS520" i="10"/>
  <c r="AR520" i="10"/>
  <c r="AQ520" i="10"/>
  <c r="AP520" i="10"/>
  <c r="AO520" i="10"/>
  <c r="AA520" i="10"/>
  <c r="W520" i="10"/>
  <c r="S520" i="10"/>
  <c r="AY519" i="10"/>
  <c r="AX519" i="10"/>
  <c r="AW519" i="10"/>
  <c r="AV519" i="10"/>
  <c r="AU519" i="10"/>
  <c r="AT519" i="10"/>
  <c r="AS519" i="10"/>
  <c r="AR519" i="10"/>
  <c r="AQ519" i="10"/>
  <c r="AP519" i="10"/>
  <c r="AO519" i="10"/>
  <c r="N519" i="10"/>
  <c r="J519" i="10"/>
  <c r="F519" i="10"/>
  <c r="AY518" i="10"/>
  <c r="AX518" i="10"/>
  <c r="AW518" i="10"/>
  <c r="AV518" i="10"/>
  <c r="AU518" i="10"/>
  <c r="AT518" i="10"/>
  <c r="AS518" i="10"/>
  <c r="AR518" i="10"/>
  <c r="AQ518" i="10"/>
  <c r="AP518" i="10"/>
  <c r="AO518" i="10"/>
  <c r="N518" i="10"/>
  <c r="J518" i="10"/>
  <c r="F518" i="10"/>
  <c r="AY517" i="10"/>
  <c r="AX517" i="10"/>
  <c r="AW517" i="10"/>
  <c r="AV517" i="10"/>
  <c r="AU517" i="10"/>
  <c r="AT517" i="10"/>
  <c r="AS517" i="10"/>
  <c r="AR517" i="10"/>
  <c r="AQ517" i="10"/>
  <c r="AP517" i="10"/>
  <c r="AO517" i="10"/>
  <c r="N517" i="10"/>
  <c r="J517" i="10"/>
  <c r="F517" i="10"/>
  <c r="AY516" i="10"/>
  <c r="AX516" i="10"/>
  <c r="AW516" i="10"/>
  <c r="AV516" i="10"/>
  <c r="AU516" i="10"/>
  <c r="AT516" i="10"/>
  <c r="AS516" i="10"/>
  <c r="AR516" i="10"/>
  <c r="AQ516" i="10"/>
  <c r="AP516" i="10"/>
  <c r="AO516" i="10"/>
  <c r="AA516" i="10"/>
  <c r="W516" i="10"/>
  <c r="S516" i="10"/>
  <c r="AY515" i="10"/>
  <c r="AX515" i="10"/>
  <c r="AW515" i="10"/>
  <c r="AV515" i="10"/>
  <c r="AU515" i="10"/>
  <c r="AT515" i="10"/>
  <c r="AS515" i="10"/>
  <c r="AR515" i="10"/>
  <c r="AQ515" i="10"/>
  <c r="AP515" i="10"/>
  <c r="AO515" i="10"/>
  <c r="N515" i="10"/>
  <c r="J515" i="10"/>
  <c r="F515" i="10"/>
  <c r="AY514" i="10"/>
  <c r="AX514" i="10"/>
  <c r="AW514" i="10"/>
  <c r="AV514" i="10"/>
  <c r="AU514" i="10"/>
  <c r="AT514" i="10"/>
  <c r="AS514" i="10"/>
  <c r="AR514" i="10"/>
  <c r="AQ514" i="10"/>
  <c r="AP514" i="10"/>
  <c r="AO514" i="10"/>
  <c r="N514" i="10"/>
  <c r="J514" i="10"/>
  <c r="F514" i="10"/>
  <c r="AY513" i="10"/>
  <c r="AX513" i="10"/>
  <c r="AW513" i="10"/>
  <c r="AV513" i="10"/>
  <c r="AU513" i="10"/>
  <c r="AT513" i="10"/>
  <c r="AS513" i="10"/>
  <c r="AR513" i="10"/>
  <c r="AQ513" i="10"/>
  <c r="AP513" i="10"/>
  <c r="N513" i="10"/>
  <c r="J513" i="10"/>
  <c r="F513" i="10"/>
  <c r="AY512" i="10"/>
  <c r="AX512" i="10"/>
  <c r="AW512" i="10"/>
  <c r="AV512" i="10"/>
  <c r="AU512" i="10"/>
  <c r="AT512" i="10"/>
  <c r="AS512" i="10"/>
  <c r="AR512" i="10"/>
  <c r="AQ512" i="10"/>
  <c r="AP512" i="10"/>
  <c r="AA512" i="10"/>
  <c r="W512" i="10"/>
  <c r="S512" i="10"/>
  <c r="AY511" i="10"/>
  <c r="AX511" i="10"/>
  <c r="AW511" i="10"/>
  <c r="AV511" i="10"/>
  <c r="AU511" i="10"/>
  <c r="AT511" i="10"/>
  <c r="AS511" i="10"/>
  <c r="AR511" i="10"/>
  <c r="AQ511" i="10"/>
  <c r="AP511" i="10"/>
  <c r="N511" i="10"/>
  <c r="J511" i="10"/>
  <c r="F511" i="10"/>
  <c r="AY510" i="10"/>
  <c r="AX510" i="10"/>
  <c r="AW510" i="10"/>
  <c r="AV510" i="10"/>
  <c r="AU510" i="10"/>
  <c r="AT510" i="10"/>
  <c r="AS510" i="10"/>
  <c r="AR510" i="10"/>
  <c r="AQ510" i="10"/>
  <c r="AP510" i="10"/>
  <c r="AO510" i="10"/>
  <c r="N510" i="10"/>
  <c r="J510" i="10"/>
  <c r="F510" i="10"/>
  <c r="AY509" i="10"/>
  <c r="AX509" i="10"/>
  <c r="AW509" i="10"/>
  <c r="AV509" i="10"/>
  <c r="AU509" i="10"/>
  <c r="AT509" i="10"/>
  <c r="AS509" i="10"/>
  <c r="AR509" i="10"/>
  <c r="AQ509" i="10"/>
  <c r="AP509" i="10"/>
  <c r="AO509" i="10"/>
  <c r="N509" i="10"/>
  <c r="J509" i="10"/>
  <c r="F509" i="10"/>
  <c r="AY508" i="10"/>
  <c r="AX508" i="10"/>
  <c r="AW508" i="10"/>
  <c r="AV508" i="10"/>
  <c r="AU508" i="10"/>
  <c r="AT508" i="10"/>
  <c r="AS508" i="10"/>
  <c r="AR508" i="10"/>
  <c r="AQ508" i="10"/>
  <c r="AP508" i="10"/>
  <c r="AO508" i="10"/>
  <c r="AA508" i="10"/>
  <c r="W508" i="10"/>
  <c r="S508" i="10"/>
  <c r="AY507" i="10"/>
  <c r="AX507" i="10"/>
  <c r="AW507" i="10"/>
  <c r="AV507" i="10"/>
  <c r="AU507" i="10"/>
  <c r="AT507" i="10"/>
  <c r="AS507" i="10"/>
  <c r="AR507" i="10"/>
  <c r="AQ507" i="10"/>
  <c r="AP507" i="10"/>
  <c r="AO507" i="10"/>
  <c r="N507" i="10"/>
  <c r="J507" i="10"/>
  <c r="F507" i="10"/>
  <c r="AY506" i="10"/>
  <c r="AX506" i="10"/>
  <c r="AW506" i="10"/>
  <c r="AV506" i="10"/>
  <c r="AU506" i="10"/>
  <c r="AT506" i="10"/>
  <c r="AS506" i="10"/>
  <c r="AR506" i="10"/>
  <c r="AQ506" i="10"/>
  <c r="AP506" i="10"/>
  <c r="AO506" i="10"/>
  <c r="N506" i="10"/>
  <c r="J506" i="10"/>
  <c r="F506" i="10"/>
  <c r="AY505" i="10"/>
  <c r="AX505" i="10"/>
  <c r="AW505" i="10"/>
  <c r="AV505" i="10"/>
  <c r="AU505" i="10"/>
  <c r="AT505" i="10"/>
  <c r="AS505" i="10"/>
  <c r="AR505" i="10"/>
  <c r="AQ505" i="10"/>
  <c r="AP505" i="10"/>
  <c r="AO505" i="10"/>
  <c r="N505" i="10"/>
  <c r="J505" i="10"/>
  <c r="F505" i="10"/>
  <c r="AY504" i="10"/>
  <c r="AX504" i="10"/>
  <c r="AW504" i="10"/>
  <c r="AV504" i="10"/>
  <c r="AU504" i="10"/>
  <c r="AT504" i="10"/>
  <c r="AS504" i="10"/>
  <c r="AR504" i="10"/>
  <c r="AQ504" i="10"/>
  <c r="AP504" i="10"/>
  <c r="AO504" i="10"/>
  <c r="AA504" i="10"/>
  <c r="W504" i="10"/>
  <c r="S504" i="10"/>
  <c r="AY503" i="10"/>
  <c r="AX503" i="10"/>
  <c r="AW503" i="10"/>
  <c r="AV503" i="10"/>
  <c r="AU503" i="10"/>
  <c r="AT503" i="10"/>
  <c r="AS503" i="10"/>
  <c r="AR503" i="10"/>
  <c r="AQ503" i="10"/>
  <c r="AP503" i="10"/>
  <c r="AO503" i="10"/>
  <c r="N503" i="10"/>
  <c r="J503" i="10"/>
  <c r="F503" i="10"/>
  <c r="AY502" i="10"/>
  <c r="AX502" i="10"/>
  <c r="AW502" i="10"/>
  <c r="AV502" i="10"/>
  <c r="AU502" i="10"/>
  <c r="AT502" i="10"/>
  <c r="AS502" i="10"/>
  <c r="AR502" i="10"/>
  <c r="AQ502" i="10"/>
  <c r="AP502" i="10"/>
  <c r="AO502" i="10"/>
  <c r="N502" i="10"/>
  <c r="J502" i="10"/>
  <c r="F502" i="10"/>
  <c r="AY501" i="10"/>
  <c r="AX501" i="10"/>
  <c r="AW501" i="10"/>
  <c r="AV501" i="10"/>
  <c r="AU501" i="10"/>
  <c r="AT501" i="10"/>
  <c r="AS501" i="10"/>
  <c r="AR501" i="10"/>
  <c r="AQ501" i="10"/>
  <c r="AP501" i="10"/>
  <c r="AO501" i="10"/>
  <c r="N501" i="10"/>
  <c r="J501" i="10"/>
  <c r="F501" i="10"/>
  <c r="A501" i="10"/>
  <c r="A505" i="10" s="1"/>
  <c r="A509" i="10" s="1"/>
  <c r="A513" i="10" s="1"/>
  <c r="A517" i="10" s="1"/>
  <c r="A521" i="10" s="1"/>
  <c r="A525" i="10" s="1"/>
  <c r="A529" i="10" s="1"/>
  <c r="A533" i="10" s="1"/>
  <c r="A537" i="10" s="1"/>
  <c r="A541" i="10" s="1"/>
  <c r="A545" i="10" s="1"/>
  <c r="A549" i="10" s="1"/>
  <c r="AA497" i="10"/>
  <c r="W497" i="10"/>
  <c r="S497" i="10"/>
  <c r="N496" i="10"/>
  <c r="J496" i="10"/>
  <c r="F496" i="10"/>
  <c r="N495" i="10"/>
  <c r="J495" i="10"/>
  <c r="F495" i="10"/>
  <c r="N494" i="10"/>
  <c r="J494" i="10"/>
  <c r="F494" i="10"/>
  <c r="AA493" i="10"/>
  <c r="W493" i="10"/>
  <c r="S493" i="10"/>
  <c r="N492" i="10"/>
  <c r="J492" i="10"/>
  <c r="F492" i="10"/>
  <c r="N491" i="10"/>
  <c r="J491" i="10"/>
  <c r="F491" i="10"/>
  <c r="N490" i="10"/>
  <c r="J490" i="10"/>
  <c r="F490" i="10"/>
  <c r="AA489" i="10"/>
  <c r="W489" i="10"/>
  <c r="S489" i="10"/>
  <c r="N488" i="10"/>
  <c r="J488" i="10"/>
  <c r="F488" i="10"/>
  <c r="N487" i="10"/>
  <c r="J487" i="10"/>
  <c r="F487" i="10"/>
  <c r="N486" i="10"/>
  <c r="J486" i="10"/>
  <c r="F486" i="10"/>
  <c r="AY485" i="10"/>
  <c r="AA485" i="10"/>
  <c r="W485" i="10"/>
  <c r="S485" i="10"/>
  <c r="AY484" i="10"/>
  <c r="N484" i="10"/>
  <c r="J484" i="10"/>
  <c r="F484" i="10"/>
  <c r="AY483" i="10"/>
  <c r="AQ483" i="10"/>
  <c r="N483" i="10"/>
  <c r="J483" i="10"/>
  <c r="F483" i="10"/>
  <c r="AY482" i="10"/>
  <c r="AQ482" i="10"/>
  <c r="N482" i="10"/>
  <c r="J482" i="10"/>
  <c r="F482" i="10"/>
  <c r="AY481" i="10"/>
  <c r="AX481" i="10"/>
  <c r="AW481" i="10"/>
  <c r="AV481" i="10"/>
  <c r="AU481" i="10"/>
  <c r="AT481" i="10"/>
  <c r="AS481" i="10"/>
  <c r="AR481" i="10"/>
  <c r="AQ481" i="10"/>
  <c r="AP481" i="10"/>
  <c r="AO481" i="10"/>
  <c r="AA481" i="10"/>
  <c r="W481" i="10"/>
  <c r="S481" i="10"/>
  <c r="AY480" i="10"/>
  <c r="AX480" i="10"/>
  <c r="AW480" i="10"/>
  <c r="AV480" i="10"/>
  <c r="AU480" i="10"/>
  <c r="AT480" i="10"/>
  <c r="AS480" i="10"/>
  <c r="AR480" i="10"/>
  <c r="AQ480" i="10"/>
  <c r="AP480" i="10"/>
  <c r="AO480" i="10"/>
  <c r="N480" i="10"/>
  <c r="J480" i="10"/>
  <c r="F480" i="10"/>
  <c r="AY479" i="10"/>
  <c r="AX479" i="10"/>
  <c r="AW479" i="10"/>
  <c r="AV479" i="10"/>
  <c r="AU479" i="10"/>
  <c r="AT479" i="10"/>
  <c r="AS479" i="10"/>
  <c r="AR479" i="10"/>
  <c r="AQ479" i="10"/>
  <c r="AP479" i="10"/>
  <c r="AO479" i="10"/>
  <c r="N479" i="10"/>
  <c r="J479" i="10"/>
  <c r="F479" i="10"/>
  <c r="AY478" i="10"/>
  <c r="AX478" i="10"/>
  <c r="AW478" i="10"/>
  <c r="AV478" i="10"/>
  <c r="AU478" i="10"/>
  <c r="AT478" i="10"/>
  <c r="AS478" i="10"/>
  <c r="AR478" i="10"/>
  <c r="AQ478" i="10"/>
  <c r="AP478" i="10"/>
  <c r="AO478" i="10"/>
  <c r="N478" i="10"/>
  <c r="J478" i="10"/>
  <c r="F478" i="10"/>
  <c r="AY477" i="10"/>
  <c r="AX477" i="10"/>
  <c r="AW477" i="10"/>
  <c r="AV477" i="10"/>
  <c r="AU477" i="10"/>
  <c r="AT477" i="10"/>
  <c r="AS477" i="10"/>
  <c r="AR477" i="10"/>
  <c r="AQ477" i="10"/>
  <c r="AP477" i="10"/>
  <c r="AO477" i="10"/>
  <c r="AA477" i="10"/>
  <c r="W477" i="10"/>
  <c r="S477" i="10"/>
  <c r="AY476" i="10"/>
  <c r="AX476" i="10"/>
  <c r="AW476" i="10"/>
  <c r="AV476" i="10"/>
  <c r="AU476" i="10"/>
  <c r="AT476" i="10"/>
  <c r="AS476" i="10"/>
  <c r="AR476" i="10"/>
  <c r="AQ476" i="10"/>
  <c r="AP476" i="10"/>
  <c r="AO476" i="10"/>
  <c r="N476" i="10"/>
  <c r="J476" i="10"/>
  <c r="F476" i="10"/>
  <c r="AY475" i="10"/>
  <c r="AX475" i="10"/>
  <c r="AW475" i="10"/>
  <c r="AV475" i="10"/>
  <c r="AU475" i="10"/>
  <c r="AT475" i="10"/>
  <c r="AS475" i="10"/>
  <c r="AR475" i="10"/>
  <c r="AQ475" i="10"/>
  <c r="AP475" i="10"/>
  <c r="AO475" i="10"/>
  <c r="N475" i="10"/>
  <c r="J475" i="10"/>
  <c r="F475" i="10"/>
  <c r="AY474" i="10"/>
  <c r="AX474" i="10"/>
  <c r="AW474" i="10"/>
  <c r="AV474" i="10"/>
  <c r="AU474" i="10"/>
  <c r="AT474" i="10"/>
  <c r="AS474" i="10"/>
  <c r="AR474" i="10"/>
  <c r="AQ474" i="10"/>
  <c r="AP474" i="10"/>
  <c r="AO474" i="10"/>
  <c r="N474" i="10"/>
  <c r="J474" i="10"/>
  <c r="F474" i="10"/>
  <c r="AY473" i="10"/>
  <c r="AX473" i="10"/>
  <c r="AW473" i="10"/>
  <c r="AV473" i="10"/>
  <c r="AU473" i="10"/>
  <c r="AT473" i="10"/>
  <c r="AS473" i="10"/>
  <c r="AR473" i="10"/>
  <c r="AQ473" i="10"/>
  <c r="AP473" i="10"/>
  <c r="AO473" i="10"/>
  <c r="AA473" i="10"/>
  <c r="W473" i="10"/>
  <c r="S473" i="10"/>
  <c r="AY472" i="10"/>
  <c r="AX472" i="10"/>
  <c r="AW472" i="10"/>
  <c r="AV472" i="10"/>
  <c r="AU472" i="10"/>
  <c r="AT472" i="10"/>
  <c r="AS472" i="10"/>
  <c r="AR472" i="10"/>
  <c r="AQ472" i="10"/>
  <c r="AP472" i="10"/>
  <c r="AO472" i="10"/>
  <c r="N472" i="10"/>
  <c r="F472" i="10"/>
  <c r="AY471" i="10"/>
  <c r="AX471" i="10"/>
  <c r="AW471" i="10"/>
  <c r="AV471" i="10"/>
  <c r="AU471" i="10"/>
  <c r="AT471" i="10"/>
  <c r="AS471" i="10"/>
  <c r="AR471" i="10"/>
  <c r="AQ471" i="10"/>
  <c r="AP471" i="10"/>
  <c r="AO471" i="10"/>
  <c r="N471" i="10"/>
  <c r="J471" i="10"/>
  <c r="F471" i="10"/>
  <c r="AY470" i="10"/>
  <c r="AX470" i="10"/>
  <c r="AW470" i="10"/>
  <c r="AV470" i="10"/>
  <c r="AU470" i="10"/>
  <c r="AT470" i="10"/>
  <c r="AS470" i="10"/>
  <c r="AR470" i="10"/>
  <c r="AQ470" i="10"/>
  <c r="AP470" i="10"/>
  <c r="AO470" i="10"/>
  <c r="N470" i="10"/>
  <c r="J470" i="10"/>
  <c r="F470" i="10"/>
  <c r="AY469" i="10"/>
  <c r="AX469" i="10"/>
  <c r="AW469" i="10"/>
  <c r="AV469" i="10"/>
  <c r="AU469" i="10"/>
  <c r="AT469" i="10"/>
  <c r="AS469" i="10"/>
  <c r="AR469" i="10"/>
  <c r="AQ469" i="10"/>
  <c r="AP469" i="10"/>
  <c r="AO469" i="10"/>
  <c r="AA469" i="10"/>
  <c r="W469" i="10"/>
  <c r="S469" i="10"/>
  <c r="AY468" i="10"/>
  <c r="AX468" i="10"/>
  <c r="AW468" i="10"/>
  <c r="AV468" i="10"/>
  <c r="AU468" i="10"/>
  <c r="AT468" i="10"/>
  <c r="AS468" i="10"/>
  <c r="AR468" i="10"/>
  <c r="AQ468" i="10"/>
  <c r="AP468" i="10"/>
  <c r="AO468" i="10"/>
  <c r="N468" i="10"/>
  <c r="J468" i="10"/>
  <c r="AY467" i="10"/>
  <c r="AX467" i="10"/>
  <c r="AW467" i="10"/>
  <c r="AV467" i="10"/>
  <c r="AU467" i="10"/>
  <c r="AT467" i="10"/>
  <c r="AS467" i="10"/>
  <c r="AR467" i="10"/>
  <c r="AQ467" i="10"/>
  <c r="AP467" i="10"/>
  <c r="AO467" i="10"/>
  <c r="N467" i="10"/>
  <c r="J467" i="10"/>
  <c r="F467" i="10"/>
  <c r="AY466" i="10"/>
  <c r="AX466" i="10"/>
  <c r="AW466" i="10"/>
  <c r="AV466" i="10"/>
  <c r="AU466" i="10"/>
  <c r="AT466" i="10"/>
  <c r="AS466" i="10"/>
  <c r="AR466" i="10"/>
  <c r="AQ466" i="10"/>
  <c r="AP466" i="10"/>
  <c r="AO466" i="10"/>
  <c r="N466" i="10"/>
  <c r="J466" i="10"/>
  <c r="F466" i="10"/>
  <c r="AY465" i="10"/>
  <c r="AX465" i="10"/>
  <c r="AW465" i="10"/>
  <c r="AV465" i="10"/>
  <c r="AU465" i="10"/>
  <c r="AT465" i="10"/>
  <c r="AS465" i="10"/>
  <c r="AR465" i="10"/>
  <c r="AQ465" i="10"/>
  <c r="AP465" i="10"/>
  <c r="AO465" i="10"/>
  <c r="AA465" i="10"/>
  <c r="W465" i="10"/>
  <c r="S465" i="10"/>
  <c r="AY464" i="10"/>
  <c r="AX464" i="10"/>
  <c r="AW464" i="10"/>
  <c r="AV464" i="10"/>
  <c r="AU464" i="10"/>
  <c r="AT464" i="10"/>
  <c r="AS464" i="10"/>
  <c r="AR464" i="10"/>
  <c r="AQ464" i="10"/>
  <c r="AP464" i="10"/>
  <c r="AO464" i="10"/>
  <c r="N464" i="10"/>
  <c r="J464" i="10"/>
  <c r="F464" i="10"/>
  <c r="AY463" i="10"/>
  <c r="AX463" i="10"/>
  <c r="AW463" i="10"/>
  <c r="AV463" i="10"/>
  <c r="AU463" i="10"/>
  <c r="AT463" i="10"/>
  <c r="AS463" i="10"/>
  <c r="AR463" i="10"/>
  <c r="AQ463" i="10"/>
  <c r="AP463" i="10"/>
  <c r="AO463" i="10"/>
  <c r="N463" i="10"/>
  <c r="J463" i="10"/>
  <c r="F463" i="10"/>
  <c r="AY462" i="10"/>
  <c r="AX462" i="10"/>
  <c r="AW462" i="10"/>
  <c r="AV462" i="10"/>
  <c r="AU462" i="10"/>
  <c r="AT462" i="10"/>
  <c r="AS462" i="10"/>
  <c r="AR462" i="10"/>
  <c r="AQ462" i="10"/>
  <c r="AP462" i="10"/>
  <c r="AO462" i="10"/>
  <c r="N462" i="10"/>
  <c r="J462" i="10"/>
  <c r="F462" i="10"/>
  <c r="AY461" i="10"/>
  <c r="AX461" i="10"/>
  <c r="AW461" i="10"/>
  <c r="AV461" i="10"/>
  <c r="AU461" i="10"/>
  <c r="AT461" i="10"/>
  <c r="AS461" i="10"/>
  <c r="AR461" i="10"/>
  <c r="AQ461" i="10"/>
  <c r="AP461" i="10"/>
  <c r="AO461" i="10"/>
  <c r="AA461" i="10"/>
  <c r="W461" i="10"/>
  <c r="S461" i="10"/>
  <c r="AY460" i="10"/>
  <c r="AX460" i="10"/>
  <c r="AW460" i="10"/>
  <c r="AV460" i="10"/>
  <c r="AU460" i="10"/>
  <c r="AT460" i="10"/>
  <c r="AS460" i="10"/>
  <c r="AR460" i="10"/>
  <c r="AQ460" i="10"/>
  <c r="AP460" i="10"/>
  <c r="AO460" i="10"/>
  <c r="N460" i="10"/>
  <c r="J460" i="10"/>
  <c r="F460" i="10"/>
  <c r="AY459" i="10"/>
  <c r="AX459" i="10"/>
  <c r="AW459" i="10"/>
  <c r="AV459" i="10"/>
  <c r="AU459" i="10"/>
  <c r="AT459" i="10"/>
  <c r="AS459" i="10"/>
  <c r="AR459" i="10"/>
  <c r="AQ459" i="10"/>
  <c r="AP459" i="10"/>
  <c r="AO459" i="10"/>
  <c r="N459" i="10"/>
  <c r="J459" i="10"/>
  <c r="F459" i="10"/>
  <c r="AY458" i="10"/>
  <c r="AX458" i="10"/>
  <c r="AW458" i="10"/>
  <c r="AV458" i="10"/>
  <c r="AU458" i="10"/>
  <c r="AT458" i="10"/>
  <c r="AS458" i="10"/>
  <c r="AR458" i="10"/>
  <c r="AQ458" i="10"/>
  <c r="AP458" i="10"/>
  <c r="N458" i="10"/>
  <c r="J458" i="10"/>
  <c r="F458" i="10"/>
  <c r="AY457" i="10"/>
  <c r="AX457" i="10"/>
  <c r="AW457" i="10"/>
  <c r="AV457" i="10"/>
  <c r="AU457" i="10"/>
  <c r="AT457" i="10"/>
  <c r="AS457" i="10"/>
  <c r="AR457" i="10"/>
  <c r="AQ457" i="10"/>
  <c r="AP457" i="10"/>
  <c r="AA457" i="10"/>
  <c r="W457" i="10"/>
  <c r="S457" i="10"/>
  <c r="AY456" i="10"/>
  <c r="AX456" i="10"/>
  <c r="AW456" i="10"/>
  <c r="AV456" i="10"/>
  <c r="AU456" i="10"/>
  <c r="AT456" i="10"/>
  <c r="AS456" i="10"/>
  <c r="AR456" i="10"/>
  <c r="AQ456" i="10"/>
  <c r="AP456" i="10"/>
  <c r="N456" i="10"/>
  <c r="J456" i="10"/>
  <c r="F456" i="10"/>
  <c r="AY455" i="10"/>
  <c r="AX455" i="10"/>
  <c r="AW455" i="10"/>
  <c r="AV455" i="10"/>
  <c r="AU455" i="10"/>
  <c r="AT455" i="10"/>
  <c r="AS455" i="10"/>
  <c r="AR455" i="10"/>
  <c r="AQ455" i="10"/>
  <c r="AP455" i="10"/>
  <c r="AO455" i="10"/>
  <c r="N455" i="10"/>
  <c r="J455" i="10"/>
  <c r="F455" i="10"/>
  <c r="AY454" i="10"/>
  <c r="AX454" i="10"/>
  <c r="AW454" i="10"/>
  <c r="AV454" i="10"/>
  <c r="AU454" i="10"/>
  <c r="AT454" i="10"/>
  <c r="AS454" i="10"/>
  <c r="AR454" i="10"/>
  <c r="AQ454" i="10"/>
  <c r="AP454" i="10"/>
  <c r="AO454" i="10"/>
  <c r="N454" i="10"/>
  <c r="J454" i="10"/>
  <c r="F454" i="10"/>
  <c r="AY453" i="10"/>
  <c r="AX453" i="10"/>
  <c r="AW453" i="10"/>
  <c r="AV453" i="10"/>
  <c r="AU453" i="10"/>
  <c r="AT453" i="10"/>
  <c r="AS453" i="10"/>
  <c r="AR453" i="10"/>
  <c r="AQ453" i="10"/>
  <c r="AP453" i="10"/>
  <c r="AO453" i="10"/>
  <c r="AA453" i="10"/>
  <c r="W453" i="10"/>
  <c r="S453" i="10"/>
  <c r="AY452" i="10"/>
  <c r="AX452" i="10"/>
  <c r="AW452" i="10"/>
  <c r="AV452" i="10"/>
  <c r="AU452" i="10"/>
  <c r="AT452" i="10"/>
  <c r="AS452" i="10"/>
  <c r="AR452" i="10"/>
  <c r="AQ452" i="10"/>
  <c r="AP452" i="10"/>
  <c r="AO452" i="10"/>
  <c r="N452" i="10"/>
  <c r="J452" i="10"/>
  <c r="F452" i="10"/>
  <c r="AY451" i="10"/>
  <c r="AX451" i="10"/>
  <c r="AW451" i="10"/>
  <c r="AV451" i="10"/>
  <c r="AU451" i="10"/>
  <c r="AT451" i="10"/>
  <c r="AS451" i="10"/>
  <c r="AR451" i="10"/>
  <c r="AQ451" i="10"/>
  <c r="AP451" i="10"/>
  <c r="AO451" i="10"/>
  <c r="N451" i="10"/>
  <c r="J451" i="10"/>
  <c r="F451" i="10"/>
  <c r="AY450" i="10"/>
  <c r="AX450" i="10"/>
  <c r="AW450" i="10"/>
  <c r="AV450" i="10"/>
  <c r="AU450" i="10"/>
  <c r="AT450" i="10"/>
  <c r="AS450" i="10"/>
  <c r="AR450" i="10"/>
  <c r="AQ450" i="10"/>
  <c r="AP450" i="10"/>
  <c r="AO450" i="10"/>
  <c r="N450" i="10"/>
  <c r="J450" i="10"/>
  <c r="F450" i="10"/>
  <c r="AY449" i="10"/>
  <c r="AX449" i="10"/>
  <c r="AW449" i="10"/>
  <c r="AV449" i="10"/>
  <c r="AU449" i="10"/>
  <c r="AT449" i="10"/>
  <c r="AS449" i="10"/>
  <c r="AR449" i="10"/>
  <c r="AQ449" i="10"/>
  <c r="AP449" i="10"/>
  <c r="AO449" i="10"/>
  <c r="AA449" i="10"/>
  <c r="W449" i="10"/>
  <c r="S449" i="10"/>
  <c r="AY448" i="10"/>
  <c r="AX448" i="10"/>
  <c r="AW448" i="10"/>
  <c r="AV448" i="10"/>
  <c r="AU448" i="10"/>
  <c r="AT448" i="10"/>
  <c r="AS448" i="10"/>
  <c r="AR448" i="10"/>
  <c r="AQ448" i="10"/>
  <c r="AP448" i="10"/>
  <c r="AO448" i="10"/>
  <c r="N448" i="10"/>
  <c r="J448" i="10"/>
  <c r="F448" i="10"/>
  <c r="AY447" i="10"/>
  <c r="AX447" i="10"/>
  <c r="AW447" i="10"/>
  <c r="AV447" i="10"/>
  <c r="AU447" i="10"/>
  <c r="AT447" i="10"/>
  <c r="AS447" i="10"/>
  <c r="AR447" i="10"/>
  <c r="AQ447" i="10"/>
  <c r="AP447" i="10"/>
  <c r="AO447" i="10"/>
  <c r="N447" i="10"/>
  <c r="J447" i="10"/>
  <c r="F447" i="10"/>
  <c r="AY446" i="10"/>
  <c r="AX446" i="10"/>
  <c r="AW446" i="10"/>
  <c r="AV446" i="10"/>
  <c r="AU446" i="10"/>
  <c r="AT446" i="10"/>
  <c r="AS446" i="10"/>
  <c r="AR446" i="10"/>
  <c r="AQ446" i="10"/>
  <c r="AP446" i="10"/>
  <c r="AO446" i="10"/>
  <c r="N446" i="10"/>
  <c r="J446" i="10"/>
  <c r="F446" i="10"/>
  <c r="A446" i="10"/>
  <c r="A450" i="10" s="1"/>
  <c r="A454" i="10" s="1"/>
  <c r="A458" i="10" s="1"/>
  <c r="A462" i="10" s="1"/>
  <c r="A466" i="10" s="1"/>
  <c r="A470" i="10" s="1"/>
  <c r="A474" i="10" s="1"/>
  <c r="A478" i="10" s="1"/>
  <c r="A482" i="10" s="1"/>
  <c r="A486" i="10" s="1"/>
  <c r="A490" i="10" s="1"/>
  <c r="A494" i="10" s="1"/>
  <c r="AA442" i="10"/>
  <c r="W442" i="10"/>
  <c r="S442" i="10"/>
  <c r="N441" i="10"/>
  <c r="J441" i="10"/>
  <c r="F441" i="10"/>
  <c r="N440" i="10"/>
  <c r="J440" i="10"/>
  <c r="F440" i="10"/>
  <c r="N439" i="10"/>
  <c r="J439" i="10"/>
  <c r="F439" i="10"/>
  <c r="AA438" i="10"/>
  <c r="W438" i="10"/>
  <c r="S438" i="10"/>
  <c r="N437" i="10"/>
  <c r="J437" i="10"/>
  <c r="F437" i="10"/>
  <c r="N436" i="10"/>
  <c r="J436" i="10"/>
  <c r="F436" i="10"/>
  <c r="N435" i="10"/>
  <c r="J435" i="10"/>
  <c r="F435" i="10"/>
  <c r="AA434" i="10"/>
  <c r="W434" i="10"/>
  <c r="S434" i="10"/>
  <c r="N433" i="10"/>
  <c r="J433" i="10"/>
  <c r="F433" i="10"/>
  <c r="N432" i="10"/>
  <c r="J432" i="10"/>
  <c r="F432" i="10"/>
  <c r="N431" i="10"/>
  <c r="J431" i="10"/>
  <c r="F431" i="10"/>
  <c r="AY430" i="10"/>
  <c r="AA430" i="10"/>
  <c r="W430" i="10"/>
  <c r="S430" i="10"/>
  <c r="AY429" i="10"/>
  <c r="N429" i="10"/>
  <c r="J429" i="10"/>
  <c r="F429" i="10"/>
  <c r="AY428" i="10"/>
  <c r="AQ428" i="10"/>
  <c r="N428" i="10"/>
  <c r="J428" i="10"/>
  <c r="F428" i="10"/>
  <c r="AY427" i="10"/>
  <c r="AQ427" i="10"/>
  <c r="N427" i="10"/>
  <c r="J427" i="10"/>
  <c r="F427" i="10"/>
  <c r="AY426" i="10"/>
  <c r="AX426" i="10"/>
  <c r="AW426" i="10"/>
  <c r="AV426" i="10"/>
  <c r="AU426" i="10"/>
  <c r="AT426" i="10"/>
  <c r="AS426" i="10"/>
  <c r="AR426" i="10"/>
  <c r="AQ426" i="10"/>
  <c r="AP426" i="10"/>
  <c r="AO426" i="10"/>
  <c r="AA426" i="10"/>
  <c r="W426" i="10"/>
  <c r="S426" i="10"/>
  <c r="AY425" i="10"/>
  <c r="AX425" i="10"/>
  <c r="AW425" i="10"/>
  <c r="AV425" i="10"/>
  <c r="AU425" i="10"/>
  <c r="AT425" i="10"/>
  <c r="AS425" i="10"/>
  <c r="AR425" i="10"/>
  <c r="AQ425" i="10"/>
  <c r="AP425" i="10"/>
  <c r="AO425" i="10"/>
  <c r="N425" i="10"/>
  <c r="J425" i="10"/>
  <c r="F425" i="10"/>
  <c r="AY424" i="10"/>
  <c r="AX424" i="10"/>
  <c r="AW424" i="10"/>
  <c r="AV424" i="10"/>
  <c r="AU424" i="10"/>
  <c r="AT424" i="10"/>
  <c r="AS424" i="10"/>
  <c r="AR424" i="10"/>
  <c r="AQ424" i="10"/>
  <c r="AP424" i="10"/>
  <c r="AO424" i="10"/>
  <c r="N424" i="10"/>
  <c r="J424" i="10"/>
  <c r="F424" i="10"/>
  <c r="AY423" i="10"/>
  <c r="AX423" i="10"/>
  <c r="AW423" i="10"/>
  <c r="AV423" i="10"/>
  <c r="AU423" i="10"/>
  <c r="AT423" i="10"/>
  <c r="AS423" i="10"/>
  <c r="AR423" i="10"/>
  <c r="AQ423" i="10"/>
  <c r="AP423" i="10"/>
  <c r="AO423" i="10"/>
  <c r="N423" i="10"/>
  <c r="J423" i="10"/>
  <c r="F423" i="10"/>
  <c r="AY422" i="10"/>
  <c r="AX422" i="10"/>
  <c r="AW422" i="10"/>
  <c r="AV422" i="10"/>
  <c r="AU422" i="10"/>
  <c r="AT422" i="10"/>
  <c r="AS422" i="10"/>
  <c r="AR422" i="10"/>
  <c r="AQ422" i="10"/>
  <c r="AP422" i="10"/>
  <c r="AO422" i="10"/>
  <c r="AA422" i="10"/>
  <c r="W422" i="10"/>
  <c r="S422" i="10"/>
  <c r="AY421" i="10"/>
  <c r="AX421" i="10"/>
  <c r="AW421" i="10"/>
  <c r="AV421" i="10"/>
  <c r="AU421" i="10"/>
  <c r="AT421" i="10"/>
  <c r="AS421" i="10"/>
  <c r="AR421" i="10"/>
  <c r="AQ421" i="10"/>
  <c r="AP421" i="10"/>
  <c r="AO421" i="10"/>
  <c r="N421" i="10"/>
  <c r="J421" i="10"/>
  <c r="F421" i="10"/>
  <c r="AY420" i="10"/>
  <c r="AX420" i="10"/>
  <c r="AW420" i="10"/>
  <c r="AV420" i="10"/>
  <c r="AU420" i="10"/>
  <c r="AT420" i="10"/>
  <c r="AS420" i="10"/>
  <c r="AR420" i="10"/>
  <c r="AQ420" i="10"/>
  <c r="AP420" i="10"/>
  <c r="AO420" i="10"/>
  <c r="N420" i="10"/>
  <c r="J420" i="10"/>
  <c r="F420" i="10"/>
  <c r="AY419" i="10"/>
  <c r="AX419" i="10"/>
  <c r="AW419" i="10"/>
  <c r="AV419" i="10"/>
  <c r="AU419" i="10"/>
  <c r="AT419" i="10"/>
  <c r="AS419" i="10"/>
  <c r="AR419" i="10"/>
  <c r="AQ419" i="10"/>
  <c r="AP419" i="10"/>
  <c r="AO419" i="10"/>
  <c r="N419" i="10"/>
  <c r="J419" i="10"/>
  <c r="F419" i="10"/>
  <c r="AY418" i="10"/>
  <c r="AX418" i="10"/>
  <c r="AW418" i="10"/>
  <c r="AV418" i="10"/>
  <c r="AU418" i="10"/>
  <c r="AT418" i="10"/>
  <c r="AS418" i="10"/>
  <c r="AR418" i="10"/>
  <c r="AQ418" i="10"/>
  <c r="AP418" i="10"/>
  <c r="AO418" i="10"/>
  <c r="AA418" i="10"/>
  <c r="W418" i="10"/>
  <c r="S418" i="10"/>
  <c r="AY417" i="10"/>
  <c r="AX417" i="10"/>
  <c r="AW417" i="10"/>
  <c r="AV417" i="10"/>
  <c r="AU417" i="10"/>
  <c r="AT417" i="10"/>
  <c r="AS417" i="10"/>
  <c r="AR417" i="10"/>
  <c r="AQ417" i="10"/>
  <c r="AP417" i="10"/>
  <c r="AO417" i="10"/>
  <c r="N417" i="10"/>
  <c r="J417" i="10"/>
  <c r="F417" i="10"/>
  <c r="AY416" i="10"/>
  <c r="AX416" i="10"/>
  <c r="AW416" i="10"/>
  <c r="AV416" i="10"/>
  <c r="AU416" i="10"/>
  <c r="AT416" i="10"/>
  <c r="AS416" i="10"/>
  <c r="AR416" i="10"/>
  <c r="AQ416" i="10"/>
  <c r="AP416" i="10"/>
  <c r="AO416" i="10"/>
  <c r="N416" i="10"/>
  <c r="J416" i="10"/>
  <c r="F416" i="10"/>
  <c r="AY415" i="10"/>
  <c r="AX415" i="10"/>
  <c r="AW415" i="10"/>
  <c r="AV415" i="10"/>
  <c r="AU415" i="10"/>
  <c r="AT415" i="10"/>
  <c r="AS415" i="10"/>
  <c r="AR415" i="10"/>
  <c r="AQ415" i="10"/>
  <c r="AP415" i="10"/>
  <c r="AO415" i="10"/>
  <c r="N415" i="10"/>
  <c r="J415" i="10"/>
  <c r="F415" i="10"/>
  <c r="AY414" i="10"/>
  <c r="AX414" i="10"/>
  <c r="AW414" i="10"/>
  <c r="AV414" i="10"/>
  <c r="AU414" i="10"/>
  <c r="AT414" i="10"/>
  <c r="AS414" i="10"/>
  <c r="AR414" i="10"/>
  <c r="AQ414" i="10"/>
  <c r="AP414" i="10"/>
  <c r="AO414" i="10"/>
  <c r="AA414" i="10"/>
  <c r="W414" i="10"/>
  <c r="S414" i="10"/>
  <c r="AY413" i="10"/>
  <c r="AX413" i="10"/>
  <c r="AW413" i="10"/>
  <c r="AV413" i="10"/>
  <c r="AU413" i="10"/>
  <c r="AT413" i="10"/>
  <c r="AS413" i="10"/>
  <c r="AR413" i="10"/>
  <c r="AQ413" i="10"/>
  <c r="AP413" i="10"/>
  <c r="AO413" i="10"/>
  <c r="N413" i="10"/>
  <c r="J413" i="10"/>
  <c r="F413" i="10"/>
  <c r="AY412" i="10"/>
  <c r="AX412" i="10"/>
  <c r="AW412" i="10"/>
  <c r="AV412" i="10"/>
  <c r="AU412" i="10"/>
  <c r="AT412" i="10"/>
  <c r="AS412" i="10"/>
  <c r="AR412" i="10"/>
  <c r="AQ412" i="10"/>
  <c r="AP412" i="10"/>
  <c r="AO412" i="10"/>
  <c r="N412" i="10"/>
  <c r="J412" i="10"/>
  <c r="F412" i="10"/>
  <c r="AY411" i="10"/>
  <c r="AX411" i="10"/>
  <c r="AW411" i="10"/>
  <c r="AV411" i="10"/>
  <c r="AU411" i="10"/>
  <c r="AT411" i="10"/>
  <c r="AS411" i="10"/>
  <c r="AR411" i="10"/>
  <c r="AQ411" i="10"/>
  <c r="AP411" i="10"/>
  <c r="AO411" i="10"/>
  <c r="N411" i="10"/>
  <c r="J411" i="10"/>
  <c r="F411" i="10"/>
  <c r="AY410" i="10"/>
  <c r="AX410" i="10"/>
  <c r="AW410" i="10"/>
  <c r="AV410" i="10"/>
  <c r="AU410" i="10"/>
  <c r="AT410" i="10"/>
  <c r="AS410" i="10"/>
  <c r="AR410" i="10"/>
  <c r="AQ410" i="10"/>
  <c r="AP410" i="10"/>
  <c r="AO410" i="10"/>
  <c r="AA410" i="10"/>
  <c r="W410" i="10"/>
  <c r="S410" i="10"/>
  <c r="AY409" i="10"/>
  <c r="AX409" i="10"/>
  <c r="AW409" i="10"/>
  <c r="AV409" i="10"/>
  <c r="AU409" i="10"/>
  <c r="AT409" i="10"/>
  <c r="AS409" i="10"/>
  <c r="AR409" i="10"/>
  <c r="AQ409" i="10"/>
  <c r="AP409" i="10"/>
  <c r="AO409" i="10"/>
  <c r="N409" i="10"/>
  <c r="J409" i="10"/>
  <c r="F409" i="10"/>
  <c r="AY408" i="10"/>
  <c r="AX408" i="10"/>
  <c r="AW408" i="10"/>
  <c r="AV408" i="10"/>
  <c r="AU408" i="10"/>
  <c r="AT408" i="10"/>
  <c r="AS408" i="10"/>
  <c r="AR408" i="10"/>
  <c r="AQ408" i="10"/>
  <c r="AP408" i="10"/>
  <c r="AO408" i="10"/>
  <c r="N408" i="10"/>
  <c r="J408" i="10"/>
  <c r="F408" i="10"/>
  <c r="AY407" i="10"/>
  <c r="AX407" i="10"/>
  <c r="AW407" i="10"/>
  <c r="AV407" i="10"/>
  <c r="AU407" i="10"/>
  <c r="AT407" i="10"/>
  <c r="AS407" i="10"/>
  <c r="AR407" i="10"/>
  <c r="AQ407" i="10"/>
  <c r="AP407" i="10"/>
  <c r="AO407" i="10"/>
  <c r="N407" i="10"/>
  <c r="J407" i="10"/>
  <c r="F407" i="10"/>
  <c r="AY406" i="10"/>
  <c r="AX406" i="10"/>
  <c r="AW406" i="10"/>
  <c r="AV406" i="10"/>
  <c r="AU406" i="10"/>
  <c r="AT406" i="10"/>
  <c r="AS406" i="10"/>
  <c r="AR406" i="10"/>
  <c r="AQ406" i="10"/>
  <c r="AP406" i="10"/>
  <c r="AO406" i="10"/>
  <c r="AA406" i="10"/>
  <c r="W406" i="10"/>
  <c r="S406" i="10"/>
  <c r="AY405" i="10"/>
  <c r="AX405" i="10"/>
  <c r="AW405" i="10"/>
  <c r="AV405" i="10"/>
  <c r="AU405" i="10"/>
  <c r="AT405" i="10"/>
  <c r="AS405" i="10"/>
  <c r="AR405" i="10"/>
  <c r="AQ405" i="10"/>
  <c r="AP405" i="10"/>
  <c r="AO405" i="10"/>
  <c r="N405" i="10"/>
  <c r="J405" i="10"/>
  <c r="F405" i="10"/>
  <c r="AY404" i="10"/>
  <c r="AX404" i="10"/>
  <c r="AW404" i="10"/>
  <c r="AV404" i="10"/>
  <c r="AU404" i="10"/>
  <c r="AT404" i="10"/>
  <c r="AS404" i="10"/>
  <c r="AR404" i="10"/>
  <c r="AQ404" i="10"/>
  <c r="AP404" i="10"/>
  <c r="AO404" i="10"/>
  <c r="N404" i="10"/>
  <c r="J404" i="10"/>
  <c r="F404" i="10"/>
  <c r="AY403" i="10"/>
  <c r="AX403" i="10"/>
  <c r="AW403" i="10"/>
  <c r="AV403" i="10"/>
  <c r="AU403" i="10"/>
  <c r="AT403" i="10"/>
  <c r="AS403" i="10"/>
  <c r="AR403" i="10"/>
  <c r="AQ403" i="10"/>
  <c r="AP403" i="10"/>
  <c r="N403" i="10"/>
  <c r="J403" i="10"/>
  <c r="F403" i="10"/>
  <c r="AY402" i="10"/>
  <c r="AX402" i="10"/>
  <c r="AW402" i="10"/>
  <c r="AV402" i="10"/>
  <c r="AU402" i="10"/>
  <c r="AT402" i="10"/>
  <c r="AS402" i="10"/>
  <c r="AR402" i="10"/>
  <c r="AQ402" i="10"/>
  <c r="AP402" i="10"/>
  <c r="AA402" i="10"/>
  <c r="W402" i="10"/>
  <c r="S402" i="10"/>
  <c r="AY401" i="10"/>
  <c r="AX401" i="10"/>
  <c r="AW401" i="10"/>
  <c r="AV401" i="10"/>
  <c r="AU401" i="10"/>
  <c r="AT401" i="10"/>
  <c r="AS401" i="10"/>
  <c r="AR401" i="10"/>
  <c r="AQ401" i="10"/>
  <c r="AP401" i="10"/>
  <c r="N401" i="10"/>
  <c r="J401" i="10"/>
  <c r="F401" i="10"/>
  <c r="AY400" i="10"/>
  <c r="AX400" i="10"/>
  <c r="AW400" i="10"/>
  <c r="AV400" i="10"/>
  <c r="AU400" i="10"/>
  <c r="AT400" i="10"/>
  <c r="AS400" i="10"/>
  <c r="AR400" i="10"/>
  <c r="AQ400" i="10"/>
  <c r="AP400" i="10"/>
  <c r="AO400" i="10"/>
  <c r="N400" i="10"/>
  <c r="J400" i="10"/>
  <c r="F400" i="10"/>
  <c r="AY399" i="10"/>
  <c r="AX399" i="10"/>
  <c r="AW399" i="10"/>
  <c r="AV399" i="10"/>
  <c r="AU399" i="10"/>
  <c r="AT399" i="10"/>
  <c r="AS399" i="10"/>
  <c r="AR399" i="10"/>
  <c r="AQ399" i="10"/>
  <c r="AP399" i="10"/>
  <c r="AO399" i="10"/>
  <c r="N399" i="10"/>
  <c r="J399" i="10"/>
  <c r="F399" i="10"/>
  <c r="AY398" i="10"/>
  <c r="AX398" i="10"/>
  <c r="AW398" i="10"/>
  <c r="AV398" i="10"/>
  <c r="AU398" i="10"/>
  <c r="AT398" i="10"/>
  <c r="AS398" i="10"/>
  <c r="AR398" i="10"/>
  <c r="AQ398" i="10"/>
  <c r="AP398" i="10"/>
  <c r="AO398" i="10"/>
  <c r="AA398" i="10"/>
  <c r="W398" i="10"/>
  <c r="S398" i="10"/>
  <c r="AY397" i="10"/>
  <c r="AX397" i="10"/>
  <c r="AW397" i="10"/>
  <c r="AV397" i="10"/>
  <c r="AU397" i="10"/>
  <c r="AT397" i="10"/>
  <c r="AS397" i="10"/>
  <c r="AR397" i="10"/>
  <c r="AQ397" i="10"/>
  <c r="AP397" i="10"/>
  <c r="AO397" i="10"/>
  <c r="N397" i="10"/>
  <c r="J397" i="10"/>
  <c r="F397" i="10"/>
  <c r="AY396" i="10"/>
  <c r="AX396" i="10"/>
  <c r="AW396" i="10"/>
  <c r="AV396" i="10"/>
  <c r="AU396" i="10"/>
  <c r="AT396" i="10"/>
  <c r="AS396" i="10"/>
  <c r="AR396" i="10"/>
  <c r="AQ396" i="10"/>
  <c r="AP396" i="10"/>
  <c r="AO396" i="10"/>
  <c r="N396" i="10"/>
  <c r="J396" i="10"/>
  <c r="F396" i="10"/>
  <c r="AY395" i="10"/>
  <c r="AX395" i="10"/>
  <c r="AW395" i="10"/>
  <c r="AV395" i="10"/>
  <c r="AU395" i="10"/>
  <c r="AT395" i="10"/>
  <c r="AS395" i="10"/>
  <c r="AR395" i="10"/>
  <c r="AQ395" i="10"/>
  <c r="AP395" i="10"/>
  <c r="AO395" i="10"/>
  <c r="N395" i="10"/>
  <c r="J395" i="10"/>
  <c r="F395" i="10"/>
  <c r="AY394" i="10"/>
  <c r="AX394" i="10"/>
  <c r="AW394" i="10"/>
  <c r="AV394" i="10"/>
  <c r="AU394" i="10"/>
  <c r="AT394" i="10"/>
  <c r="AS394" i="10"/>
  <c r="AR394" i="10"/>
  <c r="AQ394" i="10"/>
  <c r="AP394" i="10"/>
  <c r="AO394" i="10"/>
  <c r="AA394" i="10"/>
  <c r="W394" i="10"/>
  <c r="S394" i="10"/>
  <c r="AY393" i="10"/>
  <c r="AX393" i="10"/>
  <c r="AW393" i="10"/>
  <c r="AV393" i="10"/>
  <c r="AU393" i="10"/>
  <c r="AT393" i="10"/>
  <c r="AS393" i="10"/>
  <c r="AR393" i="10"/>
  <c r="AQ393" i="10"/>
  <c r="AP393" i="10"/>
  <c r="AO393" i="10"/>
  <c r="N393" i="10"/>
  <c r="J393" i="10"/>
  <c r="F393" i="10"/>
  <c r="AY392" i="10"/>
  <c r="AX392" i="10"/>
  <c r="AW392" i="10"/>
  <c r="AV392" i="10"/>
  <c r="AU392" i="10"/>
  <c r="AT392" i="10"/>
  <c r="AS392" i="10"/>
  <c r="AR392" i="10"/>
  <c r="AQ392" i="10"/>
  <c r="AP392" i="10"/>
  <c r="AO392" i="10"/>
  <c r="N392" i="10"/>
  <c r="J392" i="10"/>
  <c r="F392" i="10"/>
  <c r="AY391" i="10"/>
  <c r="AX391" i="10"/>
  <c r="AW391" i="10"/>
  <c r="AV391" i="10"/>
  <c r="AU391" i="10"/>
  <c r="AT391" i="10"/>
  <c r="AS391" i="10"/>
  <c r="AR391" i="10"/>
  <c r="AQ391" i="10"/>
  <c r="AP391" i="10"/>
  <c r="AO391" i="10"/>
  <c r="N391" i="10"/>
  <c r="J391" i="10"/>
  <c r="F391" i="10"/>
  <c r="A391" i="10"/>
  <c r="A395" i="10" s="1"/>
  <c r="A399" i="10" s="1"/>
  <c r="A403" i="10" s="1"/>
  <c r="A407" i="10" s="1"/>
  <c r="A411" i="10" s="1"/>
  <c r="A415" i="10" s="1"/>
  <c r="A419" i="10" s="1"/>
  <c r="A423" i="10" s="1"/>
  <c r="A427" i="10" s="1"/>
  <c r="A431" i="10" s="1"/>
  <c r="A435" i="10" s="1"/>
  <c r="A439" i="10" s="1"/>
  <c r="AA387" i="10"/>
  <c r="W387" i="10"/>
  <c r="S387" i="10"/>
  <c r="N386" i="10"/>
  <c r="J386" i="10"/>
  <c r="F386" i="10"/>
  <c r="N385" i="10"/>
  <c r="J385" i="10"/>
  <c r="F385" i="10"/>
  <c r="N384" i="10"/>
  <c r="J384" i="10"/>
  <c r="F384" i="10"/>
  <c r="AA383" i="10"/>
  <c r="W383" i="10"/>
  <c r="S383" i="10"/>
  <c r="N382" i="10"/>
  <c r="J382" i="10"/>
  <c r="F382" i="10"/>
  <c r="N381" i="10"/>
  <c r="J381" i="10"/>
  <c r="F381" i="10"/>
  <c r="N380" i="10"/>
  <c r="J380" i="10"/>
  <c r="F380" i="10"/>
  <c r="AA379" i="10"/>
  <c r="W379" i="10"/>
  <c r="S379" i="10"/>
  <c r="N378" i="10"/>
  <c r="J378" i="10"/>
  <c r="F378" i="10"/>
  <c r="N377" i="10"/>
  <c r="J377" i="10"/>
  <c r="F377" i="10"/>
  <c r="N376" i="10"/>
  <c r="J376" i="10"/>
  <c r="F376" i="10"/>
  <c r="AY375" i="10"/>
  <c r="AA375" i="10"/>
  <c r="W375" i="10"/>
  <c r="S375" i="10"/>
  <c r="AY374" i="10"/>
  <c r="N374" i="10"/>
  <c r="J374" i="10"/>
  <c r="F374" i="10"/>
  <c r="AY373" i="10"/>
  <c r="AQ373" i="10"/>
  <c r="N373" i="10"/>
  <c r="J373" i="10"/>
  <c r="F373" i="10"/>
  <c r="AY372" i="10"/>
  <c r="AQ372" i="10"/>
  <c r="N372" i="10"/>
  <c r="J372" i="10"/>
  <c r="F372" i="10"/>
  <c r="AY371" i="10"/>
  <c r="AX371" i="10"/>
  <c r="AW371" i="10"/>
  <c r="AV371" i="10"/>
  <c r="AU371" i="10"/>
  <c r="AT371" i="10"/>
  <c r="AS371" i="10"/>
  <c r="AR371" i="10"/>
  <c r="AQ371" i="10"/>
  <c r="AP371" i="10"/>
  <c r="AO371" i="10"/>
  <c r="AA371" i="10"/>
  <c r="W371" i="10"/>
  <c r="S371" i="10"/>
  <c r="AY370" i="10"/>
  <c r="AX370" i="10"/>
  <c r="AW370" i="10"/>
  <c r="AV370" i="10"/>
  <c r="AU370" i="10"/>
  <c r="AT370" i="10"/>
  <c r="AS370" i="10"/>
  <c r="AR370" i="10"/>
  <c r="AQ370" i="10"/>
  <c r="AP370" i="10"/>
  <c r="AO370" i="10"/>
  <c r="N370" i="10"/>
  <c r="J370" i="10"/>
  <c r="F370" i="10"/>
  <c r="AY369" i="10"/>
  <c r="AX369" i="10"/>
  <c r="AW369" i="10"/>
  <c r="AV369" i="10"/>
  <c r="AU369" i="10"/>
  <c r="AT369" i="10"/>
  <c r="AS369" i="10"/>
  <c r="AR369" i="10"/>
  <c r="AQ369" i="10"/>
  <c r="AP369" i="10"/>
  <c r="AO369" i="10"/>
  <c r="N369" i="10"/>
  <c r="J369" i="10"/>
  <c r="F369" i="10"/>
  <c r="AY368" i="10"/>
  <c r="AX368" i="10"/>
  <c r="AW368" i="10"/>
  <c r="AV368" i="10"/>
  <c r="AU368" i="10"/>
  <c r="AT368" i="10"/>
  <c r="AS368" i="10"/>
  <c r="AR368" i="10"/>
  <c r="AQ368" i="10"/>
  <c r="AP368" i="10"/>
  <c r="AO368" i="10"/>
  <c r="N368" i="10"/>
  <c r="J368" i="10"/>
  <c r="F368" i="10"/>
  <c r="AY367" i="10"/>
  <c r="AX367" i="10"/>
  <c r="AW367" i="10"/>
  <c r="AV367" i="10"/>
  <c r="AU367" i="10"/>
  <c r="AT367" i="10"/>
  <c r="AS367" i="10"/>
  <c r="AR367" i="10"/>
  <c r="AQ367" i="10"/>
  <c r="AP367" i="10"/>
  <c r="AO367" i="10"/>
  <c r="AA367" i="10"/>
  <c r="W367" i="10"/>
  <c r="S367" i="10"/>
  <c r="AY366" i="10"/>
  <c r="AX366" i="10"/>
  <c r="AW366" i="10"/>
  <c r="AV366" i="10"/>
  <c r="AU366" i="10"/>
  <c r="AT366" i="10"/>
  <c r="AS366" i="10"/>
  <c r="AR366" i="10"/>
  <c r="AQ366" i="10"/>
  <c r="AP366" i="10"/>
  <c r="AO366" i="10"/>
  <c r="N366" i="10"/>
  <c r="J366" i="10"/>
  <c r="F366" i="10"/>
  <c r="AY365" i="10"/>
  <c r="AX365" i="10"/>
  <c r="AW365" i="10"/>
  <c r="AV365" i="10"/>
  <c r="AU365" i="10"/>
  <c r="AT365" i="10"/>
  <c r="AS365" i="10"/>
  <c r="AR365" i="10"/>
  <c r="AQ365" i="10"/>
  <c r="AP365" i="10"/>
  <c r="AO365" i="10"/>
  <c r="N365" i="10"/>
  <c r="J365" i="10"/>
  <c r="F365" i="10"/>
  <c r="AY364" i="10"/>
  <c r="AX364" i="10"/>
  <c r="AW364" i="10"/>
  <c r="AV364" i="10"/>
  <c r="AU364" i="10"/>
  <c r="AT364" i="10"/>
  <c r="AS364" i="10"/>
  <c r="AR364" i="10"/>
  <c r="AQ364" i="10"/>
  <c r="AP364" i="10"/>
  <c r="AO364" i="10"/>
  <c r="N364" i="10"/>
  <c r="J364" i="10"/>
  <c r="F364" i="10"/>
  <c r="AY363" i="10"/>
  <c r="AX363" i="10"/>
  <c r="AW363" i="10"/>
  <c r="AV363" i="10"/>
  <c r="AU363" i="10"/>
  <c r="AT363" i="10"/>
  <c r="AS363" i="10"/>
  <c r="AR363" i="10"/>
  <c r="AQ363" i="10"/>
  <c r="AP363" i="10"/>
  <c r="AO363" i="10"/>
  <c r="AA363" i="10"/>
  <c r="W363" i="10"/>
  <c r="S363" i="10"/>
  <c r="AY362" i="10"/>
  <c r="AX362" i="10"/>
  <c r="AW362" i="10"/>
  <c r="AV362" i="10"/>
  <c r="AU362" i="10"/>
  <c r="AT362" i="10"/>
  <c r="AS362" i="10"/>
  <c r="AR362" i="10"/>
  <c r="AQ362" i="10"/>
  <c r="AP362" i="10"/>
  <c r="AO362" i="10"/>
  <c r="N362" i="10"/>
  <c r="J362" i="10"/>
  <c r="F362" i="10"/>
  <c r="AY361" i="10"/>
  <c r="AX361" i="10"/>
  <c r="AW361" i="10"/>
  <c r="AV361" i="10"/>
  <c r="AU361" i="10"/>
  <c r="AT361" i="10"/>
  <c r="AS361" i="10"/>
  <c r="AR361" i="10"/>
  <c r="AQ361" i="10"/>
  <c r="AP361" i="10"/>
  <c r="AO361" i="10"/>
  <c r="N361" i="10"/>
  <c r="J361" i="10"/>
  <c r="F361" i="10"/>
  <c r="AY360" i="10"/>
  <c r="AX360" i="10"/>
  <c r="AW360" i="10"/>
  <c r="AV360" i="10"/>
  <c r="AU360" i="10"/>
  <c r="AT360" i="10"/>
  <c r="AS360" i="10"/>
  <c r="AR360" i="10"/>
  <c r="AQ360" i="10"/>
  <c r="AP360" i="10"/>
  <c r="AO360" i="10"/>
  <c r="N360" i="10"/>
  <c r="J360" i="10"/>
  <c r="F360" i="10"/>
  <c r="AY359" i="10"/>
  <c r="AX359" i="10"/>
  <c r="AW359" i="10"/>
  <c r="AV359" i="10"/>
  <c r="AU359" i="10"/>
  <c r="AT359" i="10"/>
  <c r="AS359" i="10"/>
  <c r="AR359" i="10"/>
  <c r="AQ359" i="10"/>
  <c r="AP359" i="10"/>
  <c r="AO359" i="10"/>
  <c r="AA359" i="10"/>
  <c r="W359" i="10"/>
  <c r="S359" i="10"/>
  <c r="AY358" i="10"/>
  <c r="AX358" i="10"/>
  <c r="AW358" i="10"/>
  <c r="AV358" i="10"/>
  <c r="AU358" i="10"/>
  <c r="AT358" i="10"/>
  <c r="AS358" i="10"/>
  <c r="AR358" i="10"/>
  <c r="AQ358" i="10"/>
  <c r="AP358" i="10"/>
  <c r="AO358" i="10"/>
  <c r="N358" i="10"/>
  <c r="J358" i="10"/>
  <c r="F358" i="10"/>
  <c r="AY357" i="10"/>
  <c r="AX357" i="10"/>
  <c r="AW357" i="10"/>
  <c r="AV357" i="10"/>
  <c r="AU357" i="10"/>
  <c r="AT357" i="10"/>
  <c r="AS357" i="10"/>
  <c r="AR357" i="10"/>
  <c r="AQ357" i="10"/>
  <c r="AP357" i="10"/>
  <c r="AO357" i="10"/>
  <c r="N357" i="10"/>
  <c r="J357" i="10"/>
  <c r="F357" i="10"/>
  <c r="AY356" i="10"/>
  <c r="AX356" i="10"/>
  <c r="AW356" i="10"/>
  <c r="AV356" i="10"/>
  <c r="AU356" i="10"/>
  <c r="AT356" i="10"/>
  <c r="AS356" i="10"/>
  <c r="AR356" i="10"/>
  <c r="AQ356" i="10"/>
  <c r="AP356" i="10"/>
  <c r="AO356" i="10"/>
  <c r="N356" i="10"/>
  <c r="J356" i="10"/>
  <c r="F356" i="10"/>
  <c r="AY355" i="10"/>
  <c r="AX355" i="10"/>
  <c r="AW355" i="10"/>
  <c r="AV355" i="10"/>
  <c r="AU355" i="10"/>
  <c r="AT355" i="10"/>
  <c r="AS355" i="10"/>
  <c r="AR355" i="10"/>
  <c r="AQ355" i="10"/>
  <c r="AP355" i="10"/>
  <c r="AO355" i="10"/>
  <c r="AA355" i="10"/>
  <c r="W355" i="10"/>
  <c r="S355" i="10"/>
  <c r="AY354" i="10"/>
  <c r="AX354" i="10"/>
  <c r="AW354" i="10"/>
  <c r="AV354" i="10"/>
  <c r="AU354" i="10"/>
  <c r="AT354" i="10"/>
  <c r="AS354" i="10"/>
  <c r="AR354" i="10"/>
  <c r="AQ354" i="10"/>
  <c r="AP354" i="10"/>
  <c r="AO354" i="10"/>
  <c r="N354" i="10"/>
  <c r="J354" i="10"/>
  <c r="F354" i="10"/>
  <c r="AY353" i="10"/>
  <c r="AX353" i="10"/>
  <c r="AW353" i="10"/>
  <c r="AV353" i="10"/>
  <c r="AU353" i="10"/>
  <c r="AT353" i="10"/>
  <c r="AS353" i="10"/>
  <c r="AR353" i="10"/>
  <c r="AQ353" i="10"/>
  <c r="AP353" i="10"/>
  <c r="AO353" i="10"/>
  <c r="N353" i="10"/>
  <c r="J353" i="10"/>
  <c r="F353" i="10"/>
  <c r="AY352" i="10"/>
  <c r="AX352" i="10"/>
  <c r="AW352" i="10"/>
  <c r="AV352" i="10"/>
  <c r="AU352" i="10"/>
  <c r="AT352" i="10"/>
  <c r="AS352" i="10"/>
  <c r="AR352" i="10"/>
  <c r="AQ352" i="10"/>
  <c r="AP352" i="10"/>
  <c r="AO352" i="10"/>
  <c r="N352" i="10"/>
  <c r="J352" i="10"/>
  <c r="F352" i="10"/>
  <c r="AY351" i="10"/>
  <c r="AX351" i="10"/>
  <c r="AW351" i="10"/>
  <c r="AV351" i="10"/>
  <c r="AU351" i="10"/>
  <c r="AT351" i="10"/>
  <c r="AS351" i="10"/>
  <c r="AR351" i="10"/>
  <c r="AQ351" i="10"/>
  <c r="AP351" i="10"/>
  <c r="AO351" i="10"/>
  <c r="AA351" i="10"/>
  <c r="W351" i="10"/>
  <c r="S351" i="10"/>
  <c r="AY350" i="10"/>
  <c r="AX350" i="10"/>
  <c r="AW350" i="10"/>
  <c r="AV350" i="10"/>
  <c r="AU350" i="10"/>
  <c r="AT350" i="10"/>
  <c r="AS350" i="10"/>
  <c r="AR350" i="10"/>
  <c r="AQ350" i="10"/>
  <c r="AP350" i="10"/>
  <c r="AO350" i="10"/>
  <c r="N350" i="10"/>
  <c r="J350" i="10"/>
  <c r="F350" i="10"/>
  <c r="AY349" i="10"/>
  <c r="AX349" i="10"/>
  <c r="AW349" i="10"/>
  <c r="AV349" i="10"/>
  <c r="AU349" i="10"/>
  <c r="AT349" i="10"/>
  <c r="AS349" i="10"/>
  <c r="AR349" i="10"/>
  <c r="AQ349" i="10"/>
  <c r="AP349" i="10"/>
  <c r="AO349" i="10"/>
  <c r="N349" i="10"/>
  <c r="J349" i="10"/>
  <c r="F349" i="10"/>
  <c r="AY348" i="10"/>
  <c r="AX348" i="10"/>
  <c r="AW348" i="10"/>
  <c r="AV348" i="10"/>
  <c r="AU348" i="10"/>
  <c r="AT348" i="10"/>
  <c r="AS348" i="10"/>
  <c r="AR348" i="10"/>
  <c r="AQ348" i="10"/>
  <c r="AP348" i="10"/>
  <c r="N348" i="10"/>
  <c r="J348" i="10"/>
  <c r="F348" i="10"/>
  <c r="AY347" i="10"/>
  <c r="AX347" i="10"/>
  <c r="AW347" i="10"/>
  <c r="AV347" i="10"/>
  <c r="AU347" i="10"/>
  <c r="AT347" i="10"/>
  <c r="AS347" i="10"/>
  <c r="AR347" i="10"/>
  <c r="AQ347" i="10"/>
  <c r="AP347" i="10"/>
  <c r="AA347" i="10"/>
  <c r="W347" i="10"/>
  <c r="S347" i="10"/>
  <c r="AY346" i="10"/>
  <c r="AX346" i="10"/>
  <c r="AW346" i="10"/>
  <c r="AV346" i="10"/>
  <c r="AU346" i="10"/>
  <c r="AT346" i="10"/>
  <c r="AS346" i="10"/>
  <c r="AR346" i="10"/>
  <c r="AQ346" i="10"/>
  <c r="AP346" i="10"/>
  <c r="N346" i="10"/>
  <c r="J346" i="10"/>
  <c r="F346" i="10"/>
  <c r="AY345" i="10"/>
  <c r="AX345" i="10"/>
  <c r="AW345" i="10"/>
  <c r="AV345" i="10"/>
  <c r="AU345" i="10"/>
  <c r="AT345" i="10"/>
  <c r="AS345" i="10"/>
  <c r="AR345" i="10"/>
  <c r="AQ345" i="10"/>
  <c r="AP345" i="10"/>
  <c r="AO345" i="10"/>
  <c r="N345" i="10"/>
  <c r="J345" i="10"/>
  <c r="F345" i="10"/>
  <c r="AY344" i="10"/>
  <c r="AX344" i="10"/>
  <c r="AW344" i="10"/>
  <c r="AV344" i="10"/>
  <c r="AU344" i="10"/>
  <c r="AT344" i="10"/>
  <c r="AS344" i="10"/>
  <c r="AR344" i="10"/>
  <c r="AQ344" i="10"/>
  <c r="AP344" i="10"/>
  <c r="AO344" i="10"/>
  <c r="N344" i="10"/>
  <c r="J344" i="10"/>
  <c r="F344" i="10"/>
  <c r="A344" i="10"/>
  <c r="A348" i="10" s="1"/>
  <c r="A352" i="10" s="1"/>
  <c r="A356" i="10" s="1"/>
  <c r="A360" i="10" s="1"/>
  <c r="A364" i="10" s="1"/>
  <c r="A368" i="10" s="1"/>
  <c r="A372" i="10" s="1"/>
  <c r="A376" i="10" s="1"/>
  <c r="A380" i="10" s="1"/>
  <c r="A384" i="10" s="1"/>
  <c r="AY343" i="10"/>
  <c r="AX343" i="10"/>
  <c r="AW343" i="10"/>
  <c r="AV343" i="10"/>
  <c r="AU343" i="10"/>
  <c r="AT343" i="10"/>
  <c r="AS343" i="10"/>
  <c r="AR343" i="10"/>
  <c r="AQ343" i="10"/>
  <c r="AP343" i="10"/>
  <c r="AO343" i="10"/>
  <c r="AA343" i="10"/>
  <c r="W343" i="10"/>
  <c r="S343" i="10"/>
  <c r="AY342" i="10"/>
  <c r="AX342" i="10"/>
  <c r="AW342" i="10"/>
  <c r="AV342" i="10"/>
  <c r="AU342" i="10"/>
  <c r="AT342" i="10"/>
  <c r="AS342" i="10"/>
  <c r="AR342" i="10"/>
  <c r="AQ342" i="10"/>
  <c r="AP342" i="10"/>
  <c r="AO342" i="10"/>
  <c r="N342" i="10"/>
  <c r="J342" i="10"/>
  <c r="F342" i="10"/>
  <c r="AY341" i="10"/>
  <c r="AX341" i="10"/>
  <c r="AW341" i="10"/>
  <c r="AV341" i="10"/>
  <c r="AU341" i="10"/>
  <c r="AT341" i="10"/>
  <c r="AS341" i="10"/>
  <c r="AR341" i="10"/>
  <c r="AQ341" i="10"/>
  <c r="AP341" i="10"/>
  <c r="AO341" i="10"/>
  <c r="N341" i="10"/>
  <c r="J341" i="10"/>
  <c r="F341" i="10"/>
  <c r="AY340" i="10"/>
  <c r="AX340" i="10"/>
  <c r="AW340" i="10"/>
  <c r="AV340" i="10"/>
  <c r="AU340" i="10"/>
  <c r="AT340" i="10"/>
  <c r="AS340" i="10"/>
  <c r="AR340" i="10"/>
  <c r="AQ340" i="10"/>
  <c r="AP340" i="10"/>
  <c r="AO340" i="10"/>
  <c r="N340" i="10"/>
  <c r="J340" i="10"/>
  <c r="F340" i="10"/>
  <c r="AY339" i="10"/>
  <c r="AX339" i="10"/>
  <c r="AW339" i="10"/>
  <c r="AV339" i="10"/>
  <c r="AU339" i="10"/>
  <c r="AT339" i="10"/>
  <c r="AS339" i="10"/>
  <c r="AR339" i="10"/>
  <c r="AQ339" i="10"/>
  <c r="AP339" i="10"/>
  <c r="AO339" i="10"/>
  <c r="AA339" i="10"/>
  <c r="W339" i="10"/>
  <c r="S339" i="10"/>
  <c r="AY338" i="10"/>
  <c r="AX338" i="10"/>
  <c r="AW338" i="10"/>
  <c r="AV338" i="10"/>
  <c r="AU338" i="10"/>
  <c r="AT338" i="10"/>
  <c r="AS338" i="10"/>
  <c r="AR338" i="10"/>
  <c r="AQ338" i="10"/>
  <c r="AP338" i="10"/>
  <c r="AO338" i="10"/>
  <c r="N338" i="10"/>
  <c r="J338" i="10"/>
  <c r="F338" i="10"/>
  <c r="AY337" i="10"/>
  <c r="AX337" i="10"/>
  <c r="AW337" i="10"/>
  <c r="AV337" i="10"/>
  <c r="AU337" i="10"/>
  <c r="AT337" i="10"/>
  <c r="AS337" i="10"/>
  <c r="AR337" i="10"/>
  <c r="AQ337" i="10"/>
  <c r="AP337" i="10"/>
  <c r="AO337" i="10"/>
  <c r="N337" i="10"/>
  <c r="J337" i="10"/>
  <c r="F337" i="10"/>
  <c r="AY336" i="10"/>
  <c r="AX336" i="10"/>
  <c r="AW336" i="10"/>
  <c r="AV336" i="10"/>
  <c r="AU336" i="10"/>
  <c r="AT336" i="10"/>
  <c r="AS336" i="10"/>
  <c r="AR336" i="10"/>
  <c r="AQ336" i="10"/>
  <c r="AP336" i="10"/>
  <c r="AO336" i="10"/>
  <c r="N336" i="10"/>
  <c r="J336" i="10"/>
  <c r="F336" i="10"/>
  <c r="A336" i="10"/>
  <c r="A340" i="10" s="1"/>
  <c r="AA332" i="10"/>
  <c r="W332" i="10"/>
  <c r="S332" i="10"/>
  <c r="N331" i="10"/>
  <c r="J331" i="10"/>
  <c r="F331" i="10"/>
  <c r="N330" i="10"/>
  <c r="J330" i="10"/>
  <c r="F330" i="10"/>
  <c r="N329" i="10"/>
  <c r="J329" i="10"/>
  <c r="F329" i="10"/>
  <c r="AA328" i="10"/>
  <c r="W328" i="10"/>
  <c r="S328" i="10"/>
  <c r="N327" i="10"/>
  <c r="J327" i="10"/>
  <c r="F327" i="10"/>
  <c r="N326" i="10"/>
  <c r="J326" i="10"/>
  <c r="F326" i="10"/>
  <c r="N325" i="10"/>
  <c r="J325" i="10"/>
  <c r="F325" i="10"/>
  <c r="AA324" i="10"/>
  <c r="W324" i="10"/>
  <c r="S324" i="10"/>
  <c r="N323" i="10"/>
  <c r="J323" i="10"/>
  <c r="F323" i="10"/>
  <c r="N322" i="10"/>
  <c r="J322" i="10"/>
  <c r="F322" i="10"/>
  <c r="N321" i="10"/>
  <c r="J321" i="10"/>
  <c r="F321" i="10"/>
  <c r="AY320" i="10"/>
  <c r="AA320" i="10"/>
  <c r="W320" i="10"/>
  <c r="S320" i="10"/>
  <c r="AY319" i="10"/>
  <c r="N319" i="10"/>
  <c r="J319" i="10"/>
  <c r="F319" i="10"/>
  <c r="AY318" i="10"/>
  <c r="AQ318" i="10"/>
  <c r="N318" i="10"/>
  <c r="J318" i="10"/>
  <c r="F318" i="10"/>
  <c r="AY317" i="10"/>
  <c r="AQ317" i="10"/>
  <c r="N317" i="10"/>
  <c r="J317" i="10"/>
  <c r="F317" i="10"/>
  <c r="AY316" i="10"/>
  <c r="AX316" i="10"/>
  <c r="AW316" i="10"/>
  <c r="AV316" i="10"/>
  <c r="AU316" i="10"/>
  <c r="AT316" i="10"/>
  <c r="AS316" i="10"/>
  <c r="AR316" i="10"/>
  <c r="AQ316" i="10"/>
  <c r="AP316" i="10"/>
  <c r="AO316" i="10"/>
  <c r="AA316" i="10"/>
  <c r="W316" i="10"/>
  <c r="S316" i="10"/>
  <c r="AY315" i="10"/>
  <c r="AX315" i="10"/>
  <c r="AW315" i="10"/>
  <c r="AV315" i="10"/>
  <c r="AU315" i="10"/>
  <c r="AT315" i="10"/>
  <c r="AS315" i="10"/>
  <c r="AR315" i="10"/>
  <c r="AQ315" i="10"/>
  <c r="AP315" i="10"/>
  <c r="AO315" i="10"/>
  <c r="N315" i="10"/>
  <c r="J315" i="10"/>
  <c r="F315" i="10"/>
  <c r="AY314" i="10"/>
  <c r="AX314" i="10"/>
  <c r="AW314" i="10"/>
  <c r="AV314" i="10"/>
  <c r="AU314" i="10"/>
  <c r="AT314" i="10"/>
  <c r="AS314" i="10"/>
  <c r="AR314" i="10"/>
  <c r="AQ314" i="10"/>
  <c r="AP314" i="10"/>
  <c r="AO314" i="10"/>
  <c r="N314" i="10"/>
  <c r="J314" i="10"/>
  <c r="F314" i="10"/>
  <c r="AY313" i="10"/>
  <c r="AX313" i="10"/>
  <c r="AW313" i="10"/>
  <c r="AV313" i="10"/>
  <c r="AU313" i="10"/>
  <c r="AT313" i="10"/>
  <c r="AS313" i="10"/>
  <c r="AR313" i="10"/>
  <c r="AQ313" i="10"/>
  <c r="AP313" i="10"/>
  <c r="AO313" i="10"/>
  <c r="N313" i="10"/>
  <c r="J313" i="10"/>
  <c r="F313" i="10"/>
  <c r="AY312" i="10"/>
  <c r="AX312" i="10"/>
  <c r="AW312" i="10"/>
  <c r="AV312" i="10"/>
  <c r="AU312" i="10"/>
  <c r="AT312" i="10"/>
  <c r="AS312" i="10"/>
  <c r="AR312" i="10"/>
  <c r="AQ312" i="10"/>
  <c r="AP312" i="10"/>
  <c r="AO312" i="10"/>
  <c r="AA312" i="10"/>
  <c r="W312" i="10"/>
  <c r="AY311" i="10"/>
  <c r="AX311" i="10"/>
  <c r="AW311" i="10"/>
  <c r="AV311" i="10"/>
  <c r="AU311" i="10"/>
  <c r="AT311" i="10"/>
  <c r="AS311" i="10"/>
  <c r="AR311" i="10"/>
  <c r="AQ311" i="10"/>
  <c r="AP311" i="10"/>
  <c r="AO311" i="10"/>
  <c r="N311" i="10"/>
  <c r="J311" i="10"/>
  <c r="F311" i="10"/>
  <c r="AY310" i="10"/>
  <c r="AX310" i="10"/>
  <c r="AW310" i="10"/>
  <c r="AV310" i="10"/>
  <c r="AU310" i="10"/>
  <c r="AT310" i="10"/>
  <c r="AS310" i="10"/>
  <c r="AR310" i="10"/>
  <c r="AQ310" i="10"/>
  <c r="AP310" i="10"/>
  <c r="AO310" i="10"/>
  <c r="N310" i="10"/>
  <c r="J310" i="10"/>
  <c r="F310" i="10"/>
  <c r="AY309" i="10"/>
  <c r="AX309" i="10"/>
  <c r="AW309" i="10"/>
  <c r="AV309" i="10"/>
  <c r="AU309" i="10"/>
  <c r="AT309" i="10"/>
  <c r="AS309" i="10"/>
  <c r="AR309" i="10"/>
  <c r="AQ309" i="10"/>
  <c r="AP309" i="10"/>
  <c r="AO309" i="10"/>
  <c r="N309" i="10"/>
  <c r="J309" i="10"/>
  <c r="F309" i="10"/>
  <c r="AY308" i="10"/>
  <c r="AX308" i="10"/>
  <c r="AW308" i="10"/>
  <c r="AV308" i="10"/>
  <c r="AU308" i="10"/>
  <c r="AT308" i="10"/>
  <c r="AS308" i="10"/>
  <c r="AR308" i="10"/>
  <c r="AQ308" i="10"/>
  <c r="AP308" i="10"/>
  <c r="AO308" i="10"/>
  <c r="AA308" i="10"/>
  <c r="W308" i="10"/>
  <c r="S308" i="10"/>
  <c r="AY307" i="10"/>
  <c r="AX307" i="10"/>
  <c r="AW307" i="10"/>
  <c r="AV307" i="10"/>
  <c r="AU307" i="10"/>
  <c r="AT307" i="10"/>
  <c r="AS307" i="10"/>
  <c r="AR307" i="10"/>
  <c r="AQ307" i="10"/>
  <c r="AP307" i="10"/>
  <c r="AO307" i="10"/>
  <c r="N307" i="10"/>
  <c r="J307" i="10"/>
  <c r="F307" i="10"/>
  <c r="AY306" i="10"/>
  <c r="AX306" i="10"/>
  <c r="AW306" i="10"/>
  <c r="AV306" i="10"/>
  <c r="AU306" i="10"/>
  <c r="AT306" i="10"/>
  <c r="AS306" i="10"/>
  <c r="AR306" i="10"/>
  <c r="AQ306" i="10"/>
  <c r="AP306" i="10"/>
  <c r="AO306" i="10"/>
  <c r="N306" i="10"/>
  <c r="J306" i="10"/>
  <c r="F306" i="10"/>
  <c r="AY305" i="10"/>
  <c r="AX305" i="10"/>
  <c r="AW305" i="10"/>
  <c r="AV305" i="10"/>
  <c r="AU305" i="10"/>
  <c r="AT305" i="10"/>
  <c r="AS305" i="10"/>
  <c r="AR305" i="10"/>
  <c r="AQ305" i="10"/>
  <c r="AP305" i="10"/>
  <c r="AO305" i="10"/>
  <c r="N305" i="10"/>
  <c r="J305" i="10"/>
  <c r="F305" i="10"/>
  <c r="AY304" i="10"/>
  <c r="AX304" i="10"/>
  <c r="AW304" i="10"/>
  <c r="AV304" i="10"/>
  <c r="AU304" i="10"/>
  <c r="AT304" i="10"/>
  <c r="AS304" i="10"/>
  <c r="AR304" i="10"/>
  <c r="AQ304" i="10"/>
  <c r="AP304" i="10"/>
  <c r="AO304" i="10"/>
  <c r="AA304" i="10"/>
  <c r="W304" i="10"/>
  <c r="S304" i="10"/>
  <c r="AY303" i="10"/>
  <c r="AX303" i="10"/>
  <c r="AW303" i="10"/>
  <c r="AV303" i="10"/>
  <c r="AU303" i="10"/>
  <c r="AT303" i="10"/>
  <c r="AS303" i="10"/>
  <c r="AR303" i="10"/>
  <c r="AQ303" i="10"/>
  <c r="AP303" i="10"/>
  <c r="AO303" i="10"/>
  <c r="N303" i="10"/>
  <c r="J303" i="10"/>
  <c r="F303" i="10"/>
  <c r="AY302" i="10"/>
  <c r="AX302" i="10"/>
  <c r="AW302" i="10"/>
  <c r="AV302" i="10"/>
  <c r="AU302" i="10"/>
  <c r="AT302" i="10"/>
  <c r="AS302" i="10"/>
  <c r="AR302" i="10"/>
  <c r="AQ302" i="10"/>
  <c r="AP302" i="10"/>
  <c r="AO302" i="10"/>
  <c r="N302" i="10"/>
  <c r="J302" i="10"/>
  <c r="F302" i="10"/>
  <c r="AY301" i="10"/>
  <c r="AX301" i="10"/>
  <c r="AW301" i="10"/>
  <c r="AV301" i="10"/>
  <c r="AU301" i="10"/>
  <c r="AT301" i="10"/>
  <c r="AS301" i="10"/>
  <c r="AR301" i="10"/>
  <c r="AQ301" i="10"/>
  <c r="AP301" i="10"/>
  <c r="AO301" i="10"/>
  <c r="N301" i="10"/>
  <c r="J301" i="10"/>
  <c r="F301" i="10"/>
  <c r="AY300" i="10"/>
  <c r="AX300" i="10"/>
  <c r="AW300" i="10"/>
  <c r="AV300" i="10"/>
  <c r="AU300" i="10"/>
  <c r="AT300" i="10"/>
  <c r="AS300" i="10"/>
  <c r="AR300" i="10"/>
  <c r="AQ300" i="10"/>
  <c r="AP300" i="10"/>
  <c r="AO300" i="10"/>
  <c r="AA300" i="10"/>
  <c r="W300" i="10"/>
  <c r="S300" i="10"/>
  <c r="AY299" i="10"/>
  <c r="AX299" i="10"/>
  <c r="AW299" i="10"/>
  <c r="AV299" i="10"/>
  <c r="AU299" i="10"/>
  <c r="AT299" i="10"/>
  <c r="AS299" i="10"/>
  <c r="AR299" i="10"/>
  <c r="AQ299" i="10"/>
  <c r="AP299" i="10"/>
  <c r="AO299" i="10"/>
  <c r="N299" i="10"/>
  <c r="J299" i="10"/>
  <c r="F299" i="10"/>
  <c r="AY298" i="10"/>
  <c r="AX298" i="10"/>
  <c r="AW298" i="10"/>
  <c r="AV298" i="10"/>
  <c r="AU298" i="10"/>
  <c r="AT298" i="10"/>
  <c r="AS298" i="10"/>
  <c r="AR298" i="10"/>
  <c r="AQ298" i="10"/>
  <c r="AP298" i="10"/>
  <c r="AO298" i="10"/>
  <c r="N298" i="10"/>
  <c r="J298" i="10"/>
  <c r="F298" i="10"/>
  <c r="AY297" i="10"/>
  <c r="AX297" i="10"/>
  <c r="AW297" i="10"/>
  <c r="AV297" i="10"/>
  <c r="AU297" i="10"/>
  <c r="AT297" i="10"/>
  <c r="AS297" i="10"/>
  <c r="AR297" i="10"/>
  <c r="AQ297" i="10"/>
  <c r="AP297" i="10"/>
  <c r="AO297" i="10"/>
  <c r="N297" i="10"/>
  <c r="J297" i="10"/>
  <c r="F297" i="10"/>
  <c r="AY296" i="10"/>
  <c r="AX296" i="10"/>
  <c r="AW296" i="10"/>
  <c r="AV296" i="10"/>
  <c r="AU296" i="10"/>
  <c r="AT296" i="10"/>
  <c r="AS296" i="10"/>
  <c r="AR296" i="10"/>
  <c r="AQ296" i="10"/>
  <c r="AP296" i="10"/>
  <c r="AO296" i="10"/>
  <c r="AA296" i="10"/>
  <c r="W296" i="10"/>
  <c r="S296" i="10"/>
  <c r="AY295" i="10"/>
  <c r="AX295" i="10"/>
  <c r="AW295" i="10"/>
  <c r="AV295" i="10"/>
  <c r="AU295" i="10"/>
  <c r="AT295" i="10"/>
  <c r="AS295" i="10"/>
  <c r="AR295" i="10"/>
  <c r="AQ295" i="10"/>
  <c r="AP295" i="10"/>
  <c r="AO295" i="10"/>
  <c r="N295" i="10"/>
  <c r="J295" i="10"/>
  <c r="F295" i="10"/>
  <c r="AY294" i="10"/>
  <c r="AX294" i="10"/>
  <c r="AW294" i="10"/>
  <c r="AV294" i="10"/>
  <c r="AU294" i="10"/>
  <c r="AT294" i="10"/>
  <c r="AS294" i="10"/>
  <c r="AR294" i="10"/>
  <c r="AQ294" i="10"/>
  <c r="AP294" i="10"/>
  <c r="AO294" i="10"/>
  <c r="N294" i="10"/>
  <c r="J294" i="10"/>
  <c r="F294" i="10"/>
  <c r="AY293" i="10"/>
  <c r="AX293" i="10"/>
  <c r="AW293" i="10"/>
  <c r="AV293" i="10"/>
  <c r="AU293" i="10"/>
  <c r="AT293" i="10"/>
  <c r="AS293" i="10"/>
  <c r="AR293" i="10"/>
  <c r="AQ293" i="10"/>
  <c r="AP293" i="10"/>
  <c r="N293" i="10"/>
  <c r="J293" i="10"/>
  <c r="F293" i="10"/>
  <c r="AY292" i="10"/>
  <c r="AX292" i="10"/>
  <c r="AW292" i="10"/>
  <c r="AV292" i="10"/>
  <c r="AU292" i="10"/>
  <c r="AT292" i="10"/>
  <c r="AS292" i="10"/>
  <c r="AR292" i="10"/>
  <c r="AQ292" i="10"/>
  <c r="AP292" i="10"/>
  <c r="AA292" i="10"/>
  <c r="W292" i="10"/>
  <c r="S292" i="10"/>
  <c r="AY291" i="10"/>
  <c r="AX291" i="10"/>
  <c r="AW291" i="10"/>
  <c r="AV291" i="10"/>
  <c r="AU291" i="10"/>
  <c r="AT291" i="10"/>
  <c r="AS291" i="10"/>
  <c r="AR291" i="10"/>
  <c r="AQ291" i="10"/>
  <c r="AP291" i="10"/>
  <c r="N291" i="10"/>
  <c r="J291" i="10"/>
  <c r="F291" i="10"/>
  <c r="AY290" i="10"/>
  <c r="AX290" i="10"/>
  <c r="AW290" i="10"/>
  <c r="AV290" i="10"/>
  <c r="AU290" i="10"/>
  <c r="AT290" i="10"/>
  <c r="AS290" i="10"/>
  <c r="AR290" i="10"/>
  <c r="AQ290" i="10"/>
  <c r="AP290" i="10"/>
  <c r="AO290" i="10"/>
  <c r="N290" i="10"/>
  <c r="J290" i="10"/>
  <c r="F290" i="10"/>
  <c r="AY289" i="10"/>
  <c r="AX289" i="10"/>
  <c r="AW289" i="10"/>
  <c r="AV289" i="10"/>
  <c r="AU289" i="10"/>
  <c r="AT289" i="10"/>
  <c r="AS289" i="10"/>
  <c r="AR289" i="10"/>
  <c r="AQ289" i="10"/>
  <c r="AP289" i="10"/>
  <c r="AO289" i="10"/>
  <c r="N289" i="10"/>
  <c r="J289" i="10"/>
  <c r="F289" i="10"/>
  <c r="AY288" i="10"/>
  <c r="AX288" i="10"/>
  <c r="AW288" i="10"/>
  <c r="AV288" i="10"/>
  <c r="AU288" i="10"/>
  <c r="AT288" i="10"/>
  <c r="AS288" i="10"/>
  <c r="AR288" i="10"/>
  <c r="AQ288" i="10"/>
  <c r="AP288" i="10"/>
  <c r="AO288" i="10"/>
  <c r="AA288" i="10"/>
  <c r="W288" i="10"/>
  <c r="S288" i="10"/>
  <c r="AY287" i="10"/>
  <c r="AX287" i="10"/>
  <c r="AW287" i="10"/>
  <c r="AV287" i="10"/>
  <c r="AU287" i="10"/>
  <c r="AT287" i="10"/>
  <c r="AS287" i="10"/>
  <c r="AR287" i="10"/>
  <c r="AQ287" i="10"/>
  <c r="AP287" i="10"/>
  <c r="AO287" i="10"/>
  <c r="N287" i="10"/>
  <c r="J287" i="10"/>
  <c r="F287" i="10"/>
  <c r="AY286" i="10"/>
  <c r="AX286" i="10"/>
  <c r="AW286" i="10"/>
  <c r="AV286" i="10"/>
  <c r="AU286" i="10"/>
  <c r="AT286" i="10"/>
  <c r="AS286" i="10"/>
  <c r="AR286" i="10"/>
  <c r="AQ286" i="10"/>
  <c r="AP286" i="10"/>
  <c r="AO286" i="10"/>
  <c r="N286" i="10"/>
  <c r="J286" i="10"/>
  <c r="F286" i="10"/>
  <c r="AY285" i="10"/>
  <c r="AX285" i="10"/>
  <c r="AW285" i="10"/>
  <c r="AV285" i="10"/>
  <c r="AU285" i="10"/>
  <c r="AT285" i="10"/>
  <c r="AS285" i="10"/>
  <c r="AR285" i="10"/>
  <c r="AQ285" i="10"/>
  <c r="AP285" i="10"/>
  <c r="AO285" i="10"/>
  <c r="N285" i="10"/>
  <c r="J285" i="10"/>
  <c r="F285" i="10"/>
  <c r="A285" i="10"/>
  <c r="A289" i="10" s="1"/>
  <c r="A293" i="10" s="1"/>
  <c r="A297" i="10" s="1"/>
  <c r="A301" i="10" s="1"/>
  <c r="A305" i="10" s="1"/>
  <c r="A309" i="10" s="1"/>
  <c r="A313" i="10" s="1"/>
  <c r="A317" i="10" s="1"/>
  <c r="A321" i="10" s="1"/>
  <c r="A325" i="10" s="1"/>
  <c r="A329" i="10" s="1"/>
  <c r="AY284" i="10"/>
  <c r="AX284" i="10"/>
  <c r="AW284" i="10"/>
  <c r="AV284" i="10"/>
  <c r="AU284" i="10"/>
  <c r="AT284" i="10"/>
  <c r="AS284" i="10"/>
  <c r="AR284" i="10"/>
  <c r="AQ284" i="10"/>
  <c r="AP284" i="10"/>
  <c r="AO284" i="10"/>
  <c r="AA284" i="10"/>
  <c r="W284" i="10"/>
  <c r="S284" i="10"/>
  <c r="AY283" i="10"/>
  <c r="AX283" i="10"/>
  <c r="AW283" i="10"/>
  <c r="AV283" i="10"/>
  <c r="AU283" i="10"/>
  <c r="AT283" i="10"/>
  <c r="AS283" i="10"/>
  <c r="AR283" i="10"/>
  <c r="AQ283" i="10"/>
  <c r="AP283" i="10"/>
  <c r="AO283" i="10"/>
  <c r="N283" i="10"/>
  <c r="J283" i="10"/>
  <c r="F283" i="10"/>
  <c r="AY282" i="10"/>
  <c r="AX282" i="10"/>
  <c r="AW282" i="10"/>
  <c r="AV282" i="10"/>
  <c r="AU282" i="10"/>
  <c r="AT282" i="10"/>
  <c r="AS282" i="10"/>
  <c r="AR282" i="10"/>
  <c r="AQ282" i="10"/>
  <c r="AP282" i="10"/>
  <c r="AO282" i="10"/>
  <c r="N282" i="10"/>
  <c r="J282" i="10"/>
  <c r="F282" i="10"/>
  <c r="AY281" i="10"/>
  <c r="AX281" i="10"/>
  <c r="AW281" i="10"/>
  <c r="AV281" i="10"/>
  <c r="AU281" i="10"/>
  <c r="AT281" i="10"/>
  <c r="AS281" i="10"/>
  <c r="AR281" i="10"/>
  <c r="AQ281" i="10"/>
  <c r="AP281" i="10"/>
  <c r="AO281" i="10"/>
  <c r="N281" i="10"/>
  <c r="J281" i="10"/>
  <c r="F281" i="10"/>
  <c r="A281" i="10"/>
  <c r="AA277" i="10"/>
  <c r="W277" i="10"/>
  <c r="S277" i="10"/>
  <c r="N276" i="10"/>
  <c r="J276" i="10"/>
  <c r="F276" i="10"/>
  <c r="N275" i="10"/>
  <c r="J275" i="10"/>
  <c r="F275" i="10"/>
  <c r="N274" i="10"/>
  <c r="J274" i="10"/>
  <c r="F274" i="10"/>
  <c r="AA273" i="10"/>
  <c r="W273" i="10"/>
  <c r="S273" i="10"/>
  <c r="N272" i="10"/>
  <c r="J272" i="10"/>
  <c r="F272" i="10"/>
  <c r="N271" i="10"/>
  <c r="J271" i="10"/>
  <c r="F271" i="10"/>
  <c r="N270" i="10"/>
  <c r="J270" i="10"/>
  <c r="F270" i="10"/>
  <c r="AA269" i="10"/>
  <c r="W269" i="10"/>
  <c r="S269" i="10"/>
  <c r="N268" i="10"/>
  <c r="J268" i="10"/>
  <c r="F268" i="10"/>
  <c r="N267" i="10"/>
  <c r="J267" i="10"/>
  <c r="F267" i="10"/>
  <c r="N266" i="10"/>
  <c r="J266" i="10"/>
  <c r="F266" i="10"/>
  <c r="AY265" i="10"/>
  <c r="AA265" i="10"/>
  <c r="W265" i="10"/>
  <c r="S265" i="10"/>
  <c r="AY264" i="10"/>
  <c r="N264" i="10"/>
  <c r="J264" i="10"/>
  <c r="F264" i="10"/>
  <c r="AY263" i="10"/>
  <c r="AQ263" i="10"/>
  <c r="N263" i="10"/>
  <c r="J263" i="10"/>
  <c r="F263" i="10"/>
  <c r="AY262" i="10"/>
  <c r="AQ262" i="10"/>
  <c r="N262" i="10"/>
  <c r="J262" i="10"/>
  <c r="F262" i="10"/>
  <c r="AY261" i="10"/>
  <c r="AX261" i="10"/>
  <c r="AW261" i="10"/>
  <c r="AV261" i="10"/>
  <c r="AU261" i="10"/>
  <c r="AT261" i="10"/>
  <c r="AS261" i="10"/>
  <c r="AR261" i="10"/>
  <c r="AQ261" i="10"/>
  <c r="AP261" i="10"/>
  <c r="AO261" i="10"/>
  <c r="AA261" i="10"/>
  <c r="W261" i="10"/>
  <c r="S261" i="10"/>
  <c r="AY260" i="10"/>
  <c r="AX260" i="10"/>
  <c r="AW260" i="10"/>
  <c r="AV260" i="10"/>
  <c r="AU260" i="10"/>
  <c r="AT260" i="10"/>
  <c r="AS260" i="10"/>
  <c r="AR260" i="10"/>
  <c r="AQ260" i="10"/>
  <c r="AP260" i="10"/>
  <c r="AO260" i="10"/>
  <c r="N260" i="10"/>
  <c r="J260" i="10"/>
  <c r="F260" i="10"/>
  <c r="AY259" i="10"/>
  <c r="AX259" i="10"/>
  <c r="AW259" i="10"/>
  <c r="AV259" i="10"/>
  <c r="AU259" i="10"/>
  <c r="AT259" i="10"/>
  <c r="AS259" i="10"/>
  <c r="AR259" i="10"/>
  <c r="AQ259" i="10"/>
  <c r="AP259" i="10"/>
  <c r="AO259" i="10"/>
  <c r="N259" i="10"/>
  <c r="J259" i="10"/>
  <c r="F259" i="10"/>
  <c r="AY258" i="10"/>
  <c r="AX258" i="10"/>
  <c r="AW258" i="10"/>
  <c r="AV258" i="10"/>
  <c r="AU258" i="10"/>
  <c r="AT258" i="10"/>
  <c r="AS258" i="10"/>
  <c r="AR258" i="10"/>
  <c r="AQ258" i="10"/>
  <c r="AP258" i="10"/>
  <c r="AO258" i="10"/>
  <c r="N258" i="10"/>
  <c r="J258" i="10"/>
  <c r="F258" i="10"/>
  <c r="AY257" i="10"/>
  <c r="AX257" i="10"/>
  <c r="AW257" i="10"/>
  <c r="AV257" i="10"/>
  <c r="AU257" i="10"/>
  <c r="AT257" i="10"/>
  <c r="AS257" i="10"/>
  <c r="AR257" i="10"/>
  <c r="AQ257" i="10"/>
  <c r="AP257" i="10"/>
  <c r="AO257" i="10"/>
  <c r="AA257" i="10"/>
  <c r="W257" i="10"/>
  <c r="S257" i="10"/>
  <c r="AY256" i="10"/>
  <c r="AX256" i="10"/>
  <c r="AW256" i="10"/>
  <c r="AV256" i="10"/>
  <c r="AU256" i="10"/>
  <c r="AT256" i="10"/>
  <c r="AS256" i="10"/>
  <c r="AR256" i="10"/>
  <c r="AQ256" i="10"/>
  <c r="AP256" i="10"/>
  <c r="AO256" i="10"/>
  <c r="N256" i="10"/>
  <c r="J256" i="10"/>
  <c r="F256" i="10"/>
  <c r="AY255" i="10"/>
  <c r="AX255" i="10"/>
  <c r="AW255" i="10"/>
  <c r="AV255" i="10"/>
  <c r="AU255" i="10"/>
  <c r="AT255" i="10"/>
  <c r="AS255" i="10"/>
  <c r="AR255" i="10"/>
  <c r="AQ255" i="10"/>
  <c r="AP255" i="10"/>
  <c r="AO255" i="10"/>
  <c r="N255" i="10"/>
  <c r="J255" i="10"/>
  <c r="F255" i="10"/>
  <c r="AY254" i="10"/>
  <c r="AX254" i="10"/>
  <c r="AW254" i="10"/>
  <c r="AV254" i="10"/>
  <c r="AU254" i="10"/>
  <c r="AT254" i="10"/>
  <c r="AS254" i="10"/>
  <c r="AR254" i="10"/>
  <c r="AQ254" i="10"/>
  <c r="AP254" i="10"/>
  <c r="AO254" i="10"/>
  <c r="N254" i="10"/>
  <c r="J254" i="10"/>
  <c r="F254" i="10"/>
  <c r="AY253" i="10"/>
  <c r="AX253" i="10"/>
  <c r="AW253" i="10"/>
  <c r="AV253" i="10"/>
  <c r="AU253" i="10"/>
  <c r="AT253" i="10"/>
  <c r="AS253" i="10"/>
  <c r="AR253" i="10"/>
  <c r="AQ253" i="10"/>
  <c r="AP253" i="10"/>
  <c r="AO253" i="10"/>
  <c r="AA253" i="10"/>
  <c r="W253" i="10"/>
  <c r="S253" i="10"/>
  <c r="AY252" i="10"/>
  <c r="AX252" i="10"/>
  <c r="AW252" i="10"/>
  <c r="AV252" i="10"/>
  <c r="AU252" i="10"/>
  <c r="AT252" i="10"/>
  <c r="AS252" i="10"/>
  <c r="AR252" i="10"/>
  <c r="AQ252" i="10"/>
  <c r="AP252" i="10"/>
  <c r="AO252" i="10"/>
  <c r="N252" i="10"/>
  <c r="J252" i="10"/>
  <c r="F252" i="10"/>
  <c r="AY251" i="10"/>
  <c r="AX251" i="10"/>
  <c r="AW251" i="10"/>
  <c r="AV251" i="10"/>
  <c r="AU251" i="10"/>
  <c r="AT251" i="10"/>
  <c r="AS251" i="10"/>
  <c r="AR251" i="10"/>
  <c r="AQ251" i="10"/>
  <c r="AP251" i="10"/>
  <c r="AO251" i="10"/>
  <c r="N251" i="10"/>
  <c r="J251" i="10"/>
  <c r="F251" i="10"/>
  <c r="AY250" i="10"/>
  <c r="AX250" i="10"/>
  <c r="AW250" i="10"/>
  <c r="AV250" i="10"/>
  <c r="AU250" i="10"/>
  <c r="AT250" i="10"/>
  <c r="AS250" i="10"/>
  <c r="AR250" i="10"/>
  <c r="AQ250" i="10"/>
  <c r="AP250" i="10"/>
  <c r="AO250" i="10"/>
  <c r="N250" i="10"/>
  <c r="J250" i="10"/>
  <c r="F250" i="10"/>
  <c r="AY249" i="10"/>
  <c r="AX249" i="10"/>
  <c r="AW249" i="10"/>
  <c r="AV249" i="10"/>
  <c r="AU249" i="10"/>
  <c r="AT249" i="10"/>
  <c r="AS249" i="10"/>
  <c r="AR249" i="10"/>
  <c r="AQ249" i="10"/>
  <c r="AP249" i="10"/>
  <c r="AO249" i="10"/>
  <c r="AA249" i="10"/>
  <c r="W249" i="10"/>
  <c r="S249" i="10"/>
  <c r="AY248" i="10"/>
  <c r="AX248" i="10"/>
  <c r="AW248" i="10"/>
  <c r="AV248" i="10"/>
  <c r="AU248" i="10"/>
  <c r="AT248" i="10"/>
  <c r="AS248" i="10"/>
  <c r="AR248" i="10"/>
  <c r="AQ248" i="10"/>
  <c r="AP248" i="10"/>
  <c r="AO248" i="10"/>
  <c r="N248" i="10"/>
  <c r="J248" i="10"/>
  <c r="F248" i="10"/>
  <c r="AY247" i="10"/>
  <c r="AX247" i="10"/>
  <c r="AW247" i="10"/>
  <c r="AV247" i="10"/>
  <c r="AU247" i="10"/>
  <c r="AT247" i="10"/>
  <c r="AS247" i="10"/>
  <c r="AR247" i="10"/>
  <c r="AQ247" i="10"/>
  <c r="AP247" i="10"/>
  <c r="AO247" i="10"/>
  <c r="N247" i="10"/>
  <c r="J247" i="10"/>
  <c r="F247" i="10"/>
  <c r="AY246" i="10"/>
  <c r="AX246" i="10"/>
  <c r="AW246" i="10"/>
  <c r="AV246" i="10"/>
  <c r="AU246" i="10"/>
  <c r="AT246" i="10"/>
  <c r="AS246" i="10"/>
  <c r="AR246" i="10"/>
  <c r="AQ246" i="10"/>
  <c r="AP246" i="10"/>
  <c r="AO246" i="10"/>
  <c r="N246" i="10"/>
  <c r="J246" i="10"/>
  <c r="F246" i="10"/>
  <c r="AY245" i="10"/>
  <c r="AX245" i="10"/>
  <c r="AW245" i="10"/>
  <c r="AV245" i="10"/>
  <c r="AU245" i="10"/>
  <c r="AT245" i="10"/>
  <c r="AS245" i="10"/>
  <c r="AR245" i="10"/>
  <c r="AQ245" i="10"/>
  <c r="AP245" i="10"/>
  <c r="AO245" i="10"/>
  <c r="AA245" i="10"/>
  <c r="W245" i="10"/>
  <c r="S245" i="10"/>
  <c r="AY244" i="10"/>
  <c r="AX244" i="10"/>
  <c r="AW244" i="10"/>
  <c r="AV244" i="10"/>
  <c r="AU244" i="10"/>
  <c r="AT244" i="10"/>
  <c r="AS244" i="10"/>
  <c r="AR244" i="10"/>
  <c r="AQ244" i="10"/>
  <c r="AP244" i="10"/>
  <c r="AO244" i="10"/>
  <c r="N244" i="10"/>
  <c r="J244" i="10"/>
  <c r="F244" i="10"/>
  <c r="AY243" i="10"/>
  <c r="AX243" i="10"/>
  <c r="AW243" i="10"/>
  <c r="AV243" i="10"/>
  <c r="AU243" i="10"/>
  <c r="AT243" i="10"/>
  <c r="AS243" i="10"/>
  <c r="AR243" i="10"/>
  <c r="AQ243" i="10"/>
  <c r="AP243" i="10"/>
  <c r="AO243" i="10"/>
  <c r="N243" i="10"/>
  <c r="J243" i="10"/>
  <c r="F243" i="10"/>
  <c r="AY242" i="10"/>
  <c r="AX242" i="10"/>
  <c r="AW242" i="10"/>
  <c r="AV242" i="10"/>
  <c r="AU242" i="10"/>
  <c r="AT242" i="10"/>
  <c r="AS242" i="10"/>
  <c r="AR242" i="10"/>
  <c r="AQ242" i="10"/>
  <c r="AP242" i="10"/>
  <c r="AO242" i="10"/>
  <c r="N242" i="10"/>
  <c r="J242" i="10"/>
  <c r="F242" i="10"/>
  <c r="AY241" i="10"/>
  <c r="AX241" i="10"/>
  <c r="AW241" i="10"/>
  <c r="AV241" i="10"/>
  <c r="AU241" i="10"/>
  <c r="AT241" i="10"/>
  <c r="AS241" i="10"/>
  <c r="AR241" i="10"/>
  <c r="AQ241" i="10"/>
  <c r="AP241" i="10"/>
  <c r="AO241" i="10"/>
  <c r="AA241" i="10"/>
  <c r="W241" i="10"/>
  <c r="S241" i="10"/>
  <c r="AY240" i="10"/>
  <c r="AX240" i="10"/>
  <c r="AW240" i="10"/>
  <c r="AV240" i="10"/>
  <c r="AU240" i="10"/>
  <c r="AT240" i="10"/>
  <c r="AS240" i="10"/>
  <c r="AR240" i="10"/>
  <c r="AQ240" i="10"/>
  <c r="AP240" i="10"/>
  <c r="AO240" i="10"/>
  <c r="N240" i="10"/>
  <c r="J240" i="10"/>
  <c r="F240" i="10"/>
  <c r="AY239" i="10"/>
  <c r="AX239" i="10"/>
  <c r="AW239" i="10"/>
  <c r="AV239" i="10"/>
  <c r="AU239" i="10"/>
  <c r="AT239" i="10"/>
  <c r="AS239" i="10"/>
  <c r="AR239" i="10"/>
  <c r="AQ239" i="10"/>
  <c r="AP239" i="10"/>
  <c r="AO239" i="10"/>
  <c r="N239" i="10"/>
  <c r="J239" i="10"/>
  <c r="F239" i="10"/>
  <c r="AY238" i="10"/>
  <c r="AX238" i="10"/>
  <c r="AW238" i="10"/>
  <c r="AV238" i="10"/>
  <c r="AU238" i="10"/>
  <c r="AT238" i="10"/>
  <c r="AS238" i="10"/>
  <c r="AR238" i="10"/>
  <c r="AQ238" i="10"/>
  <c r="AP238" i="10"/>
  <c r="N238" i="10"/>
  <c r="J238" i="10"/>
  <c r="F238" i="10"/>
  <c r="AY237" i="10"/>
  <c r="AX237" i="10"/>
  <c r="AW237" i="10"/>
  <c r="AV237" i="10"/>
  <c r="AU237" i="10"/>
  <c r="AT237" i="10"/>
  <c r="AS237" i="10"/>
  <c r="AR237" i="10"/>
  <c r="AQ237" i="10"/>
  <c r="AP237" i="10"/>
  <c r="AA237" i="10"/>
  <c r="W237" i="10"/>
  <c r="S237" i="10"/>
  <c r="AY236" i="10"/>
  <c r="AX236" i="10"/>
  <c r="AW236" i="10"/>
  <c r="AV236" i="10"/>
  <c r="AU236" i="10"/>
  <c r="AT236" i="10"/>
  <c r="AS236" i="10"/>
  <c r="AR236" i="10"/>
  <c r="AQ236" i="10"/>
  <c r="AP236" i="10"/>
  <c r="N236" i="10"/>
  <c r="J236" i="10"/>
  <c r="F236" i="10"/>
  <c r="AY235" i="10"/>
  <c r="AX235" i="10"/>
  <c r="AW235" i="10"/>
  <c r="AV235" i="10"/>
  <c r="AU235" i="10"/>
  <c r="AT235" i="10"/>
  <c r="AS235" i="10"/>
  <c r="AR235" i="10"/>
  <c r="AQ235" i="10"/>
  <c r="AP235" i="10"/>
  <c r="AO235" i="10"/>
  <c r="N235" i="10"/>
  <c r="J235" i="10"/>
  <c r="F235" i="10"/>
  <c r="AY234" i="10"/>
  <c r="AX234" i="10"/>
  <c r="AW234" i="10"/>
  <c r="AV234" i="10"/>
  <c r="AU234" i="10"/>
  <c r="AT234" i="10"/>
  <c r="AS234" i="10"/>
  <c r="AR234" i="10"/>
  <c r="AQ234" i="10"/>
  <c r="AP234" i="10"/>
  <c r="AO234" i="10"/>
  <c r="N234" i="10"/>
  <c r="J234" i="10"/>
  <c r="F234" i="10"/>
  <c r="AY233" i="10"/>
  <c r="AX233" i="10"/>
  <c r="AW233" i="10"/>
  <c r="AV233" i="10"/>
  <c r="AU233" i="10"/>
  <c r="AT233" i="10"/>
  <c r="AS233" i="10"/>
  <c r="AR233" i="10"/>
  <c r="AQ233" i="10"/>
  <c r="AP233" i="10"/>
  <c r="AO233" i="10"/>
  <c r="AA233" i="10"/>
  <c r="W233" i="10"/>
  <c r="S233" i="10"/>
  <c r="AY232" i="10"/>
  <c r="AX232" i="10"/>
  <c r="AW232" i="10"/>
  <c r="AV232" i="10"/>
  <c r="AU232" i="10"/>
  <c r="AT232" i="10"/>
  <c r="AS232" i="10"/>
  <c r="AR232" i="10"/>
  <c r="AQ232" i="10"/>
  <c r="AP232" i="10"/>
  <c r="AO232" i="10"/>
  <c r="N232" i="10"/>
  <c r="J232" i="10"/>
  <c r="F232" i="10"/>
  <c r="AY231" i="10"/>
  <c r="AX231" i="10"/>
  <c r="AW231" i="10"/>
  <c r="AV231" i="10"/>
  <c r="AU231" i="10"/>
  <c r="AT231" i="10"/>
  <c r="AS231" i="10"/>
  <c r="AR231" i="10"/>
  <c r="AQ231" i="10"/>
  <c r="AP231" i="10"/>
  <c r="AO231" i="10"/>
  <c r="N231" i="10"/>
  <c r="J231" i="10"/>
  <c r="F231" i="10"/>
  <c r="AY230" i="10"/>
  <c r="AX230" i="10"/>
  <c r="AW230" i="10"/>
  <c r="AV230" i="10"/>
  <c r="AU230" i="10"/>
  <c r="AT230" i="10"/>
  <c r="AS230" i="10"/>
  <c r="AR230" i="10"/>
  <c r="AQ230" i="10"/>
  <c r="AP230" i="10"/>
  <c r="AO230" i="10"/>
  <c r="N230" i="10"/>
  <c r="J230" i="10"/>
  <c r="F230" i="10"/>
  <c r="AY229" i="10"/>
  <c r="AX229" i="10"/>
  <c r="AW229" i="10"/>
  <c r="AV229" i="10"/>
  <c r="AU229" i="10"/>
  <c r="AT229" i="10"/>
  <c r="AS229" i="10"/>
  <c r="AR229" i="10"/>
  <c r="AQ229" i="10"/>
  <c r="AP229" i="10"/>
  <c r="AO229" i="10"/>
  <c r="AA229" i="10"/>
  <c r="W229" i="10"/>
  <c r="S229" i="10"/>
  <c r="AY228" i="10"/>
  <c r="AX228" i="10"/>
  <c r="AW228" i="10"/>
  <c r="AV228" i="10"/>
  <c r="AU228" i="10"/>
  <c r="AT228" i="10"/>
  <c r="AS228" i="10"/>
  <c r="AR228" i="10"/>
  <c r="AQ228" i="10"/>
  <c r="AP228" i="10"/>
  <c r="AO228" i="10"/>
  <c r="N228" i="10"/>
  <c r="J228" i="10"/>
  <c r="F228" i="10"/>
  <c r="AY227" i="10"/>
  <c r="AX227" i="10"/>
  <c r="AW227" i="10"/>
  <c r="AV227" i="10"/>
  <c r="AU227" i="10"/>
  <c r="AT227" i="10"/>
  <c r="AS227" i="10"/>
  <c r="AR227" i="10"/>
  <c r="AQ227" i="10"/>
  <c r="AP227" i="10"/>
  <c r="AO227" i="10"/>
  <c r="N227" i="10"/>
  <c r="J227" i="10"/>
  <c r="F227" i="10"/>
  <c r="AY226" i="10"/>
  <c r="AX226" i="10"/>
  <c r="AW226" i="10"/>
  <c r="AV226" i="10"/>
  <c r="AU226" i="10"/>
  <c r="AT226" i="10"/>
  <c r="AS226" i="10"/>
  <c r="AR226" i="10"/>
  <c r="AQ226" i="10"/>
  <c r="AP226" i="10"/>
  <c r="AO226" i="10"/>
  <c r="N226" i="10"/>
  <c r="J226" i="10"/>
  <c r="F226" i="10"/>
  <c r="A226" i="10"/>
  <c r="A230" i="10" s="1"/>
  <c r="A234" i="10" s="1"/>
  <c r="A238" i="10" s="1"/>
  <c r="A242" i="10" s="1"/>
  <c r="A246" i="10" s="1"/>
  <c r="A250" i="10" s="1"/>
  <c r="A254" i="10" s="1"/>
  <c r="A258" i="10" s="1"/>
  <c r="A262" i="10" s="1"/>
  <c r="A266" i="10" s="1"/>
  <c r="A270" i="10" s="1"/>
  <c r="A274" i="10" s="1"/>
  <c r="AA222" i="10"/>
  <c r="W222" i="10"/>
  <c r="S222" i="10"/>
  <c r="N221" i="10"/>
  <c r="J221" i="10"/>
  <c r="F221" i="10"/>
  <c r="N220" i="10"/>
  <c r="J220" i="10"/>
  <c r="F220" i="10"/>
  <c r="N219" i="10"/>
  <c r="J219" i="10"/>
  <c r="F219" i="10"/>
  <c r="AA218" i="10"/>
  <c r="W218" i="10"/>
  <c r="S218" i="10"/>
  <c r="N217" i="10"/>
  <c r="J217" i="10"/>
  <c r="F217" i="10"/>
  <c r="N216" i="10"/>
  <c r="J216" i="10"/>
  <c r="F216" i="10"/>
  <c r="N215" i="10"/>
  <c r="J215" i="10"/>
  <c r="F215" i="10"/>
  <c r="AA214" i="10"/>
  <c r="W214" i="10"/>
  <c r="S214" i="10"/>
  <c r="N213" i="10"/>
  <c r="J213" i="10"/>
  <c r="F213" i="10"/>
  <c r="N212" i="10"/>
  <c r="J212" i="10"/>
  <c r="F212" i="10"/>
  <c r="N211" i="10"/>
  <c r="J211" i="10"/>
  <c r="F211" i="10"/>
  <c r="AY210" i="10"/>
  <c r="AA210" i="10"/>
  <c r="W210" i="10"/>
  <c r="S210" i="10"/>
  <c r="AY209" i="10"/>
  <c r="N209" i="10"/>
  <c r="J209" i="10"/>
  <c r="F209" i="10"/>
  <c r="AY208" i="10"/>
  <c r="AQ208" i="10"/>
  <c r="N208" i="10"/>
  <c r="J208" i="10"/>
  <c r="F208" i="10"/>
  <c r="AY207" i="10"/>
  <c r="AQ207" i="10"/>
  <c r="N207" i="10"/>
  <c r="J207" i="10"/>
  <c r="F207" i="10"/>
  <c r="AY206" i="10"/>
  <c r="AX206" i="10"/>
  <c r="AW206" i="10"/>
  <c r="AV206" i="10"/>
  <c r="AU206" i="10"/>
  <c r="AT206" i="10"/>
  <c r="AS206" i="10"/>
  <c r="AR206" i="10"/>
  <c r="AQ206" i="10"/>
  <c r="AP206" i="10"/>
  <c r="AO206" i="10"/>
  <c r="AA206" i="10"/>
  <c r="W206" i="10"/>
  <c r="S206" i="10"/>
  <c r="AY205" i="10"/>
  <c r="AX205" i="10"/>
  <c r="AW205" i="10"/>
  <c r="AV205" i="10"/>
  <c r="AU205" i="10"/>
  <c r="AT205" i="10"/>
  <c r="AS205" i="10"/>
  <c r="AR205" i="10"/>
  <c r="AQ205" i="10"/>
  <c r="AP205" i="10"/>
  <c r="AO205" i="10"/>
  <c r="N205" i="10"/>
  <c r="J205" i="10"/>
  <c r="F205" i="10"/>
  <c r="AY204" i="10"/>
  <c r="AX204" i="10"/>
  <c r="AW204" i="10"/>
  <c r="AV204" i="10"/>
  <c r="AU204" i="10"/>
  <c r="AT204" i="10"/>
  <c r="AS204" i="10"/>
  <c r="AR204" i="10"/>
  <c r="AQ204" i="10"/>
  <c r="AP204" i="10"/>
  <c r="AO204" i="10"/>
  <c r="N204" i="10"/>
  <c r="J204" i="10"/>
  <c r="F204" i="10"/>
  <c r="AY203" i="10"/>
  <c r="AX203" i="10"/>
  <c r="AW203" i="10"/>
  <c r="AV203" i="10"/>
  <c r="AU203" i="10"/>
  <c r="AT203" i="10"/>
  <c r="AS203" i="10"/>
  <c r="AR203" i="10"/>
  <c r="AQ203" i="10"/>
  <c r="AP203" i="10"/>
  <c r="AO203" i="10"/>
  <c r="N203" i="10"/>
  <c r="J203" i="10"/>
  <c r="F203" i="10"/>
  <c r="AY202" i="10"/>
  <c r="AX202" i="10"/>
  <c r="AW202" i="10"/>
  <c r="AV202" i="10"/>
  <c r="AU202" i="10"/>
  <c r="AT202" i="10"/>
  <c r="AS202" i="10"/>
  <c r="AR202" i="10"/>
  <c r="AQ202" i="10"/>
  <c r="AP202" i="10"/>
  <c r="AO202" i="10"/>
  <c r="AA202" i="10"/>
  <c r="W202" i="10"/>
  <c r="S202" i="10"/>
  <c r="AY201" i="10"/>
  <c r="AX201" i="10"/>
  <c r="AW201" i="10"/>
  <c r="AV201" i="10"/>
  <c r="AU201" i="10"/>
  <c r="AT201" i="10"/>
  <c r="AS201" i="10"/>
  <c r="AR201" i="10"/>
  <c r="AQ201" i="10"/>
  <c r="AP201" i="10"/>
  <c r="AO201" i="10"/>
  <c r="N201" i="10"/>
  <c r="J201" i="10"/>
  <c r="F201" i="10"/>
  <c r="AY200" i="10"/>
  <c r="AX200" i="10"/>
  <c r="AW200" i="10"/>
  <c r="AV200" i="10"/>
  <c r="AU200" i="10"/>
  <c r="AT200" i="10"/>
  <c r="AS200" i="10"/>
  <c r="AR200" i="10"/>
  <c r="AQ200" i="10"/>
  <c r="AP200" i="10"/>
  <c r="AO200" i="10"/>
  <c r="N200" i="10"/>
  <c r="J200" i="10"/>
  <c r="F200" i="10"/>
  <c r="AY199" i="10"/>
  <c r="AX199" i="10"/>
  <c r="AW199" i="10"/>
  <c r="AV199" i="10"/>
  <c r="AU199" i="10"/>
  <c r="AT199" i="10"/>
  <c r="AS199" i="10"/>
  <c r="AR199" i="10"/>
  <c r="AQ199" i="10"/>
  <c r="AP199" i="10"/>
  <c r="AO199" i="10"/>
  <c r="N199" i="10"/>
  <c r="J199" i="10"/>
  <c r="F199" i="10"/>
  <c r="AY198" i="10"/>
  <c r="AX198" i="10"/>
  <c r="AW198" i="10"/>
  <c r="AV198" i="10"/>
  <c r="AU198" i="10"/>
  <c r="AT198" i="10"/>
  <c r="AS198" i="10"/>
  <c r="AR198" i="10"/>
  <c r="AQ198" i="10"/>
  <c r="AP198" i="10"/>
  <c r="AO198" i="10"/>
  <c r="AA198" i="10"/>
  <c r="W198" i="10"/>
  <c r="S198" i="10"/>
  <c r="AY197" i="10"/>
  <c r="AX197" i="10"/>
  <c r="AW197" i="10"/>
  <c r="AV197" i="10"/>
  <c r="AU197" i="10"/>
  <c r="AT197" i="10"/>
  <c r="AS197" i="10"/>
  <c r="AR197" i="10"/>
  <c r="AQ197" i="10"/>
  <c r="AP197" i="10"/>
  <c r="AO197" i="10"/>
  <c r="N197" i="10"/>
  <c r="J197" i="10"/>
  <c r="F197" i="10"/>
  <c r="AY196" i="10"/>
  <c r="AX196" i="10"/>
  <c r="AW196" i="10"/>
  <c r="AV196" i="10"/>
  <c r="AU196" i="10"/>
  <c r="AT196" i="10"/>
  <c r="AS196" i="10"/>
  <c r="AR196" i="10"/>
  <c r="AQ196" i="10"/>
  <c r="AP196" i="10"/>
  <c r="AO196" i="10"/>
  <c r="N196" i="10"/>
  <c r="J196" i="10"/>
  <c r="F196" i="10"/>
  <c r="AY195" i="10"/>
  <c r="AX195" i="10"/>
  <c r="AW195" i="10"/>
  <c r="AV195" i="10"/>
  <c r="AU195" i="10"/>
  <c r="AT195" i="10"/>
  <c r="AS195" i="10"/>
  <c r="AR195" i="10"/>
  <c r="AQ195" i="10"/>
  <c r="AP195" i="10"/>
  <c r="AO195" i="10"/>
  <c r="N195" i="10"/>
  <c r="J195" i="10"/>
  <c r="F195" i="10"/>
  <c r="AY194" i="10"/>
  <c r="AX194" i="10"/>
  <c r="AW194" i="10"/>
  <c r="AV194" i="10"/>
  <c r="AU194" i="10"/>
  <c r="AT194" i="10"/>
  <c r="AS194" i="10"/>
  <c r="AR194" i="10"/>
  <c r="AQ194" i="10"/>
  <c r="AP194" i="10"/>
  <c r="AO194" i="10"/>
  <c r="AA194" i="10"/>
  <c r="W194" i="10"/>
  <c r="S194" i="10"/>
  <c r="AY193" i="10"/>
  <c r="AX193" i="10"/>
  <c r="AW193" i="10"/>
  <c r="AV193" i="10"/>
  <c r="AU193" i="10"/>
  <c r="AT193" i="10"/>
  <c r="AS193" i="10"/>
  <c r="AR193" i="10"/>
  <c r="AQ193" i="10"/>
  <c r="AP193" i="10"/>
  <c r="AO193" i="10"/>
  <c r="N193" i="10"/>
  <c r="J193" i="10"/>
  <c r="F193" i="10"/>
  <c r="AY192" i="10"/>
  <c r="AX192" i="10"/>
  <c r="AW192" i="10"/>
  <c r="AV192" i="10"/>
  <c r="AU192" i="10"/>
  <c r="AT192" i="10"/>
  <c r="AS192" i="10"/>
  <c r="AR192" i="10"/>
  <c r="AQ192" i="10"/>
  <c r="AP192" i="10"/>
  <c r="AO192" i="10"/>
  <c r="N192" i="10"/>
  <c r="J192" i="10"/>
  <c r="F192" i="10"/>
  <c r="AY191" i="10"/>
  <c r="AX191" i="10"/>
  <c r="AW191" i="10"/>
  <c r="AV191" i="10"/>
  <c r="AU191" i="10"/>
  <c r="AT191" i="10"/>
  <c r="AS191" i="10"/>
  <c r="AR191" i="10"/>
  <c r="AQ191" i="10"/>
  <c r="AP191" i="10"/>
  <c r="AO191" i="10"/>
  <c r="N191" i="10"/>
  <c r="J191" i="10"/>
  <c r="F191" i="10"/>
  <c r="AY190" i="10"/>
  <c r="AX190" i="10"/>
  <c r="AW190" i="10"/>
  <c r="AV190" i="10"/>
  <c r="AU190" i="10"/>
  <c r="AT190" i="10"/>
  <c r="AS190" i="10"/>
  <c r="AR190" i="10"/>
  <c r="AQ190" i="10"/>
  <c r="AP190" i="10"/>
  <c r="AO190" i="10"/>
  <c r="AA190" i="10"/>
  <c r="W190" i="10"/>
  <c r="S190" i="10"/>
  <c r="AY189" i="10"/>
  <c r="AX189" i="10"/>
  <c r="AW189" i="10"/>
  <c r="AV189" i="10"/>
  <c r="AU189" i="10"/>
  <c r="AT189" i="10"/>
  <c r="AS189" i="10"/>
  <c r="AR189" i="10"/>
  <c r="AQ189" i="10"/>
  <c r="AP189" i="10"/>
  <c r="AO189" i="10"/>
  <c r="N189" i="10"/>
  <c r="J189" i="10"/>
  <c r="F189" i="10"/>
  <c r="AY188" i="10"/>
  <c r="AX188" i="10"/>
  <c r="AW188" i="10"/>
  <c r="AV188" i="10"/>
  <c r="AU188" i="10"/>
  <c r="AT188" i="10"/>
  <c r="AS188" i="10"/>
  <c r="AR188" i="10"/>
  <c r="AQ188" i="10"/>
  <c r="AP188" i="10"/>
  <c r="AO188" i="10"/>
  <c r="N188" i="10"/>
  <c r="J188" i="10"/>
  <c r="F188" i="10"/>
  <c r="AY187" i="10"/>
  <c r="AX187" i="10"/>
  <c r="AW187" i="10"/>
  <c r="AV187" i="10"/>
  <c r="AU187" i="10"/>
  <c r="AT187" i="10"/>
  <c r="AS187" i="10"/>
  <c r="AR187" i="10"/>
  <c r="AQ187" i="10"/>
  <c r="AP187" i="10"/>
  <c r="AO187" i="10"/>
  <c r="N187" i="10"/>
  <c r="J187" i="10"/>
  <c r="F187" i="10"/>
  <c r="AY186" i="10"/>
  <c r="AX186" i="10"/>
  <c r="AW186" i="10"/>
  <c r="AV186" i="10"/>
  <c r="AU186" i="10"/>
  <c r="AT186" i="10"/>
  <c r="AS186" i="10"/>
  <c r="AR186" i="10"/>
  <c r="AQ186" i="10"/>
  <c r="AP186" i="10"/>
  <c r="AO186" i="10"/>
  <c r="AA186" i="10"/>
  <c r="W186" i="10"/>
  <c r="S186" i="10"/>
  <c r="AY185" i="10"/>
  <c r="AX185" i="10"/>
  <c r="AW185" i="10"/>
  <c r="AV185" i="10"/>
  <c r="AU185" i="10"/>
  <c r="AT185" i="10"/>
  <c r="AS185" i="10"/>
  <c r="AR185" i="10"/>
  <c r="AQ185" i="10"/>
  <c r="AP185" i="10"/>
  <c r="AO185" i="10"/>
  <c r="N185" i="10"/>
  <c r="J185" i="10"/>
  <c r="F185" i="10"/>
  <c r="AY184" i="10"/>
  <c r="AX184" i="10"/>
  <c r="AW184" i="10"/>
  <c r="AV184" i="10"/>
  <c r="AU184" i="10"/>
  <c r="AT184" i="10"/>
  <c r="AS184" i="10"/>
  <c r="AR184" i="10"/>
  <c r="AQ184" i="10"/>
  <c r="AP184" i="10"/>
  <c r="AO184" i="10"/>
  <c r="N184" i="10"/>
  <c r="J184" i="10"/>
  <c r="F184" i="10"/>
  <c r="AY183" i="10"/>
  <c r="AX183" i="10"/>
  <c r="AW183" i="10"/>
  <c r="AV183" i="10"/>
  <c r="AU183" i="10"/>
  <c r="AT183" i="10"/>
  <c r="AS183" i="10"/>
  <c r="AR183" i="10"/>
  <c r="AQ183" i="10"/>
  <c r="AP183" i="10"/>
  <c r="N183" i="10"/>
  <c r="J183" i="10"/>
  <c r="F183" i="10"/>
  <c r="AY182" i="10"/>
  <c r="AX182" i="10"/>
  <c r="AW182" i="10"/>
  <c r="AV182" i="10"/>
  <c r="AU182" i="10"/>
  <c r="AT182" i="10"/>
  <c r="AS182" i="10"/>
  <c r="AR182" i="10"/>
  <c r="AQ182" i="10"/>
  <c r="AP182" i="10"/>
  <c r="AA182" i="10"/>
  <c r="W182" i="10"/>
  <c r="S182" i="10"/>
  <c r="AY181" i="10"/>
  <c r="AX181" i="10"/>
  <c r="AW181" i="10"/>
  <c r="AV181" i="10"/>
  <c r="AU181" i="10"/>
  <c r="AT181" i="10"/>
  <c r="AS181" i="10"/>
  <c r="AR181" i="10"/>
  <c r="AQ181" i="10"/>
  <c r="AP181" i="10"/>
  <c r="N181" i="10"/>
  <c r="J181" i="10"/>
  <c r="F181" i="10"/>
  <c r="AY180" i="10"/>
  <c r="AX180" i="10"/>
  <c r="AW180" i="10"/>
  <c r="AV180" i="10"/>
  <c r="AU180" i="10"/>
  <c r="AT180" i="10"/>
  <c r="AS180" i="10"/>
  <c r="AR180" i="10"/>
  <c r="AQ180" i="10"/>
  <c r="AP180" i="10"/>
  <c r="AO180" i="10"/>
  <c r="N180" i="10"/>
  <c r="J180" i="10"/>
  <c r="F180" i="10"/>
  <c r="AY179" i="10"/>
  <c r="AX179" i="10"/>
  <c r="AW179" i="10"/>
  <c r="AV179" i="10"/>
  <c r="AU179" i="10"/>
  <c r="AT179" i="10"/>
  <c r="AS179" i="10"/>
  <c r="AR179" i="10"/>
  <c r="AQ179" i="10"/>
  <c r="AP179" i="10"/>
  <c r="AO179" i="10"/>
  <c r="N179" i="10"/>
  <c r="J179" i="10"/>
  <c r="F179" i="10"/>
  <c r="AY178" i="10"/>
  <c r="AX178" i="10"/>
  <c r="AW178" i="10"/>
  <c r="AV178" i="10"/>
  <c r="AU178" i="10"/>
  <c r="AT178" i="10"/>
  <c r="AS178" i="10"/>
  <c r="AR178" i="10"/>
  <c r="AQ178" i="10"/>
  <c r="AP178" i="10"/>
  <c r="AO178" i="10"/>
  <c r="AA178" i="10"/>
  <c r="W178" i="10"/>
  <c r="S178" i="10"/>
  <c r="AY177" i="10"/>
  <c r="AX177" i="10"/>
  <c r="AW177" i="10"/>
  <c r="AV177" i="10"/>
  <c r="AU177" i="10"/>
  <c r="AT177" i="10"/>
  <c r="AS177" i="10"/>
  <c r="AR177" i="10"/>
  <c r="AQ177" i="10"/>
  <c r="AP177" i="10"/>
  <c r="AO177" i="10"/>
  <c r="N177" i="10"/>
  <c r="J177" i="10"/>
  <c r="F177" i="10"/>
  <c r="AY176" i="10"/>
  <c r="AX176" i="10"/>
  <c r="AW176" i="10"/>
  <c r="AV176" i="10"/>
  <c r="AU176" i="10"/>
  <c r="AT176" i="10"/>
  <c r="AS176" i="10"/>
  <c r="AR176" i="10"/>
  <c r="AQ176" i="10"/>
  <c r="AP176" i="10"/>
  <c r="AO176" i="10"/>
  <c r="N176" i="10"/>
  <c r="J176" i="10"/>
  <c r="F176" i="10"/>
  <c r="AY175" i="10"/>
  <c r="AX175" i="10"/>
  <c r="AW175" i="10"/>
  <c r="AV175" i="10"/>
  <c r="AU175" i="10"/>
  <c r="AT175" i="10"/>
  <c r="AS175" i="10"/>
  <c r="AR175" i="10"/>
  <c r="AQ175" i="10"/>
  <c r="AP175" i="10"/>
  <c r="AO175" i="10"/>
  <c r="N175" i="10"/>
  <c r="J175" i="10"/>
  <c r="F175" i="10"/>
  <c r="AY174" i="10"/>
  <c r="AX174" i="10"/>
  <c r="AW174" i="10"/>
  <c r="AV174" i="10"/>
  <c r="AU174" i="10"/>
  <c r="AT174" i="10"/>
  <c r="AS174" i="10"/>
  <c r="AR174" i="10"/>
  <c r="AQ174" i="10"/>
  <c r="AP174" i="10"/>
  <c r="AO174" i="10"/>
  <c r="AA174" i="10"/>
  <c r="W174" i="10"/>
  <c r="S174" i="10"/>
  <c r="AY173" i="10"/>
  <c r="AX173" i="10"/>
  <c r="AW173" i="10"/>
  <c r="AV173" i="10"/>
  <c r="AU173" i="10"/>
  <c r="AT173" i="10"/>
  <c r="AS173" i="10"/>
  <c r="AR173" i="10"/>
  <c r="AQ173" i="10"/>
  <c r="AP173" i="10"/>
  <c r="AO173" i="10"/>
  <c r="N173" i="10"/>
  <c r="J173" i="10"/>
  <c r="F173" i="10"/>
  <c r="AY172" i="10"/>
  <c r="AX172" i="10"/>
  <c r="AW172" i="10"/>
  <c r="AV172" i="10"/>
  <c r="AU172" i="10"/>
  <c r="AT172" i="10"/>
  <c r="AS172" i="10"/>
  <c r="AR172" i="10"/>
  <c r="AQ172" i="10"/>
  <c r="AP172" i="10"/>
  <c r="AO172" i="10"/>
  <c r="N172" i="10"/>
  <c r="J172" i="10"/>
  <c r="F172" i="10"/>
  <c r="AY171" i="10"/>
  <c r="AX171" i="10"/>
  <c r="AW171" i="10"/>
  <c r="AV171" i="10"/>
  <c r="AU171" i="10"/>
  <c r="AT171" i="10"/>
  <c r="AS171" i="10"/>
  <c r="AR171" i="10"/>
  <c r="AQ171" i="10"/>
  <c r="AP171" i="10"/>
  <c r="AO171" i="10"/>
  <c r="N171" i="10"/>
  <c r="J171" i="10"/>
  <c r="F171" i="10"/>
  <c r="A171" i="10"/>
  <c r="A175" i="10" s="1"/>
  <c r="A179" i="10" s="1"/>
  <c r="A183" i="10" s="1"/>
  <c r="A187" i="10" s="1"/>
  <c r="A191" i="10" s="1"/>
  <c r="A195" i="10" s="1"/>
  <c r="A199" i="10" s="1"/>
  <c r="A203" i="10" s="1"/>
  <c r="A207" i="10" s="1"/>
  <c r="A211" i="10" s="1"/>
  <c r="A215" i="10" s="1"/>
  <c r="A219" i="10" s="1"/>
  <c r="AA167" i="10"/>
  <c r="W167" i="10"/>
  <c r="S167" i="10"/>
  <c r="N166" i="10"/>
  <c r="J166" i="10"/>
  <c r="F166" i="10"/>
  <c r="N165" i="10"/>
  <c r="J165" i="10"/>
  <c r="F165" i="10"/>
  <c r="N164" i="10"/>
  <c r="J164" i="10"/>
  <c r="F164" i="10"/>
  <c r="AA163" i="10"/>
  <c r="W163" i="10"/>
  <c r="S163" i="10"/>
  <c r="N162" i="10"/>
  <c r="J162" i="10"/>
  <c r="F162" i="10"/>
  <c r="N161" i="10"/>
  <c r="J161" i="10"/>
  <c r="F161" i="10"/>
  <c r="N160" i="10"/>
  <c r="J160" i="10"/>
  <c r="F160" i="10"/>
  <c r="AA159" i="10"/>
  <c r="W159" i="10"/>
  <c r="S159" i="10"/>
  <c r="N158" i="10"/>
  <c r="J158" i="10"/>
  <c r="F158" i="10"/>
  <c r="N157" i="10"/>
  <c r="J157" i="10"/>
  <c r="F157" i="10"/>
  <c r="N156" i="10"/>
  <c r="J156" i="10"/>
  <c r="F156" i="10"/>
  <c r="AY155" i="10"/>
  <c r="AA155" i="10"/>
  <c r="W155" i="10"/>
  <c r="S155" i="10"/>
  <c r="AY154" i="10"/>
  <c r="N154" i="10"/>
  <c r="J154" i="10"/>
  <c r="F154" i="10"/>
  <c r="AY153" i="10"/>
  <c r="AQ153" i="10"/>
  <c r="N153" i="10"/>
  <c r="J153" i="10"/>
  <c r="F153" i="10"/>
  <c r="AY152" i="10"/>
  <c r="AQ152" i="10"/>
  <c r="N152" i="10"/>
  <c r="J152" i="10"/>
  <c r="F152" i="10"/>
  <c r="AY151" i="10"/>
  <c r="AX151" i="10"/>
  <c r="AW151" i="10"/>
  <c r="AV151" i="10"/>
  <c r="AU151" i="10"/>
  <c r="AT151" i="10"/>
  <c r="AS151" i="10"/>
  <c r="AR151" i="10"/>
  <c r="AQ151" i="10"/>
  <c r="AP151" i="10"/>
  <c r="AO151" i="10"/>
  <c r="AA151" i="10"/>
  <c r="W151" i="10"/>
  <c r="S151" i="10"/>
  <c r="AY150" i="10"/>
  <c r="AX150" i="10"/>
  <c r="AW150" i="10"/>
  <c r="AV150" i="10"/>
  <c r="AU150" i="10"/>
  <c r="AT150" i="10"/>
  <c r="AS150" i="10"/>
  <c r="AR150" i="10"/>
  <c r="AQ150" i="10"/>
  <c r="AP150" i="10"/>
  <c r="AO150" i="10"/>
  <c r="N150" i="10"/>
  <c r="J150" i="10"/>
  <c r="F150" i="10"/>
  <c r="AY149" i="10"/>
  <c r="AX149" i="10"/>
  <c r="AW149" i="10"/>
  <c r="AV149" i="10"/>
  <c r="AU149" i="10"/>
  <c r="AT149" i="10"/>
  <c r="AS149" i="10"/>
  <c r="AR149" i="10"/>
  <c r="AQ149" i="10"/>
  <c r="AP149" i="10"/>
  <c r="AO149" i="10"/>
  <c r="N149" i="10"/>
  <c r="J149" i="10"/>
  <c r="F149" i="10"/>
  <c r="AY148" i="10"/>
  <c r="AX148" i="10"/>
  <c r="AW148" i="10"/>
  <c r="AV148" i="10"/>
  <c r="AU148" i="10"/>
  <c r="AT148" i="10"/>
  <c r="AS148" i="10"/>
  <c r="AR148" i="10"/>
  <c r="AQ148" i="10"/>
  <c r="AP148" i="10"/>
  <c r="AO148" i="10"/>
  <c r="N148" i="10"/>
  <c r="J148" i="10"/>
  <c r="F148" i="10"/>
  <c r="AY147" i="10"/>
  <c r="AX147" i="10"/>
  <c r="AW147" i="10"/>
  <c r="AV147" i="10"/>
  <c r="AU147" i="10"/>
  <c r="AT147" i="10"/>
  <c r="AS147" i="10"/>
  <c r="AR147" i="10"/>
  <c r="AQ147" i="10"/>
  <c r="AP147" i="10"/>
  <c r="AO147" i="10"/>
  <c r="AA147" i="10"/>
  <c r="W147" i="10"/>
  <c r="S147" i="10"/>
  <c r="AY146" i="10"/>
  <c r="AX146" i="10"/>
  <c r="AW146" i="10"/>
  <c r="AV146" i="10"/>
  <c r="AU146" i="10"/>
  <c r="AT146" i="10"/>
  <c r="AS146" i="10"/>
  <c r="AR146" i="10"/>
  <c r="AQ146" i="10"/>
  <c r="AP146" i="10"/>
  <c r="AO146" i="10"/>
  <c r="N146" i="10"/>
  <c r="J146" i="10"/>
  <c r="F146" i="10"/>
  <c r="AY145" i="10"/>
  <c r="AX145" i="10"/>
  <c r="AW145" i="10"/>
  <c r="AV145" i="10"/>
  <c r="AU145" i="10"/>
  <c r="AT145" i="10"/>
  <c r="AS145" i="10"/>
  <c r="AR145" i="10"/>
  <c r="AQ145" i="10"/>
  <c r="AP145" i="10"/>
  <c r="AO145" i="10"/>
  <c r="N145" i="10"/>
  <c r="J145" i="10"/>
  <c r="F145" i="10"/>
  <c r="AY144" i="10"/>
  <c r="AX144" i="10"/>
  <c r="AW144" i="10"/>
  <c r="AV144" i="10"/>
  <c r="AU144" i="10"/>
  <c r="AT144" i="10"/>
  <c r="AS144" i="10"/>
  <c r="AR144" i="10"/>
  <c r="AQ144" i="10"/>
  <c r="AP144" i="10"/>
  <c r="AO144" i="10"/>
  <c r="N144" i="10"/>
  <c r="J144" i="10"/>
  <c r="F144" i="10"/>
  <c r="AY143" i="10"/>
  <c r="AX143" i="10"/>
  <c r="AW143" i="10"/>
  <c r="AV143" i="10"/>
  <c r="AU143" i="10"/>
  <c r="AT143" i="10"/>
  <c r="AS143" i="10"/>
  <c r="AR143" i="10"/>
  <c r="AQ143" i="10"/>
  <c r="AP143" i="10"/>
  <c r="AO143" i="10"/>
  <c r="AA143" i="10"/>
  <c r="W143" i="10"/>
  <c r="S143" i="10"/>
  <c r="AY142" i="10"/>
  <c r="AX142" i="10"/>
  <c r="AW142" i="10"/>
  <c r="AV142" i="10"/>
  <c r="AU142" i="10"/>
  <c r="AT142" i="10"/>
  <c r="AS142" i="10"/>
  <c r="AR142" i="10"/>
  <c r="AQ142" i="10"/>
  <c r="AP142" i="10"/>
  <c r="AO142" i="10"/>
  <c r="N142" i="10"/>
  <c r="J142" i="10"/>
  <c r="F142" i="10"/>
  <c r="AY141" i="10"/>
  <c r="AX141" i="10"/>
  <c r="AW141" i="10"/>
  <c r="AV141" i="10"/>
  <c r="AU141" i="10"/>
  <c r="AT141" i="10"/>
  <c r="AS141" i="10"/>
  <c r="AR141" i="10"/>
  <c r="AQ141" i="10"/>
  <c r="AP141" i="10"/>
  <c r="AO141" i="10"/>
  <c r="N141" i="10"/>
  <c r="J141" i="10"/>
  <c r="F141" i="10"/>
  <c r="AY140" i="10"/>
  <c r="AX140" i="10"/>
  <c r="AW140" i="10"/>
  <c r="AV140" i="10"/>
  <c r="AU140" i="10"/>
  <c r="AT140" i="10"/>
  <c r="AS140" i="10"/>
  <c r="AR140" i="10"/>
  <c r="AQ140" i="10"/>
  <c r="AP140" i="10"/>
  <c r="AO140" i="10"/>
  <c r="N140" i="10"/>
  <c r="J140" i="10"/>
  <c r="F140" i="10"/>
  <c r="AY139" i="10"/>
  <c r="AX139" i="10"/>
  <c r="AW139" i="10"/>
  <c r="AV139" i="10"/>
  <c r="AU139" i="10"/>
  <c r="AT139" i="10"/>
  <c r="AS139" i="10"/>
  <c r="AR139" i="10"/>
  <c r="AQ139" i="10"/>
  <c r="AP139" i="10"/>
  <c r="AO139" i="10"/>
  <c r="AA139" i="10"/>
  <c r="W139" i="10"/>
  <c r="S139" i="10"/>
  <c r="AY138" i="10"/>
  <c r="AX138" i="10"/>
  <c r="AW138" i="10"/>
  <c r="AV138" i="10"/>
  <c r="AU138" i="10"/>
  <c r="AT138" i="10"/>
  <c r="AS138" i="10"/>
  <c r="AR138" i="10"/>
  <c r="AQ138" i="10"/>
  <c r="AP138" i="10"/>
  <c r="AO138" i="10"/>
  <c r="N138" i="10"/>
  <c r="J138" i="10"/>
  <c r="F138" i="10"/>
  <c r="AY137" i="10"/>
  <c r="AX137" i="10"/>
  <c r="AW137" i="10"/>
  <c r="AV137" i="10"/>
  <c r="AU137" i="10"/>
  <c r="AT137" i="10"/>
  <c r="AS137" i="10"/>
  <c r="AR137" i="10"/>
  <c r="AQ137" i="10"/>
  <c r="AP137" i="10"/>
  <c r="AO137" i="10"/>
  <c r="N137" i="10"/>
  <c r="J137" i="10"/>
  <c r="F137" i="10"/>
  <c r="AY136" i="10"/>
  <c r="AX136" i="10"/>
  <c r="AW136" i="10"/>
  <c r="AV136" i="10"/>
  <c r="AU136" i="10"/>
  <c r="AT136" i="10"/>
  <c r="AS136" i="10"/>
  <c r="AR136" i="10"/>
  <c r="AQ136" i="10"/>
  <c r="AP136" i="10"/>
  <c r="AO136" i="10"/>
  <c r="N136" i="10"/>
  <c r="J136" i="10"/>
  <c r="F136" i="10"/>
  <c r="AY135" i="10"/>
  <c r="AX135" i="10"/>
  <c r="AW135" i="10"/>
  <c r="AV135" i="10"/>
  <c r="AU135" i="10"/>
  <c r="AT135" i="10"/>
  <c r="AS135" i="10"/>
  <c r="AR135" i="10"/>
  <c r="AQ135" i="10"/>
  <c r="AP135" i="10"/>
  <c r="AO135" i="10"/>
  <c r="AA135" i="10"/>
  <c r="W135" i="10"/>
  <c r="S135" i="10"/>
  <c r="AY134" i="10"/>
  <c r="AX134" i="10"/>
  <c r="AW134" i="10"/>
  <c r="AV134" i="10"/>
  <c r="AU134" i="10"/>
  <c r="AT134" i="10"/>
  <c r="AS134" i="10"/>
  <c r="AR134" i="10"/>
  <c r="AQ134" i="10"/>
  <c r="AP134" i="10"/>
  <c r="AO134" i="10"/>
  <c r="N134" i="10"/>
  <c r="J134" i="10"/>
  <c r="F134" i="10"/>
  <c r="AY133" i="10"/>
  <c r="AX133" i="10"/>
  <c r="AW133" i="10"/>
  <c r="AV133" i="10"/>
  <c r="AU133" i="10"/>
  <c r="AT133" i="10"/>
  <c r="AS133" i="10"/>
  <c r="AR133" i="10"/>
  <c r="AQ133" i="10"/>
  <c r="AP133" i="10"/>
  <c r="AO133" i="10"/>
  <c r="N133" i="10"/>
  <c r="J133" i="10"/>
  <c r="F133" i="10"/>
  <c r="AY132" i="10"/>
  <c r="AX132" i="10"/>
  <c r="AW132" i="10"/>
  <c r="AV132" i="10"/>
  <c r="AU132" i="10"/>
  <c r="AT132" i="10"/>
  <c r="AS132" i="10"/>
  <c r="AR132" i="10"/>
  <c r="AQ132" i="10"/>
  <c r="AP132" i="10"/>
  <c r="AO132" i="10"/>
  <c r="N132" i="10"/>
  <c r="J132" i="10"/>
  <c r="F132" i="10"/>
  <c r="AY131" i="10"/>
  <c r="AX131" i="10"/>
  <c r="AW131" i="10"/>
  <c r="AV131" i="10"/>
  <c r="AU131" i="10"/>
  <c r="AT131" i="10"/>
  <c r="AS131" i="10"/>
  <c r="AR131" i="10"/>
  <c r="AQ131" i="10"/>
  <c r="AP131" i="10"/>
  <c r="AO131" i="10"/>
  <c r="AA131" i="10"/>
  <c r="W131" i="10"/>
  <c r="S131" i="10"/>
  <c r="AY130" i="10"/>
  <c r="AX130" i="10"/>
  <c r="AW130" i="10"/>
  <c r="AV130" i="10"/>
  <c r="AU130" i="10"/>
  <c r="AT130" i="10"/>
  <c r="AS130" i="10"/>
  <c r="AR130" i="10"/>
  <c r="AQ130" i="10"/>
  <c r="AP130" i="10"/>
  <c r="AO130" i="10"/>
  <c r="N130" i="10"/>
  <c r="J130" i="10"/>
  <c r="F130" i="10"/>
  <c r="AY129" i="10"/>
  <c r="AX129" i="10"/>
  <c r="AW129" i="10"/>
  <c r="AV129" i="10"/>
  <c r="AU129" i="10"/>
  <c r="AT129" i="10"/>
  <c r="AS129" i="10"/>
  <c r="AR129" i="10"/>
  <c r="AQ129" i="10"/>
  <c r="AP129" i="10"/>
  <c r="AO129" i="10"/>
  <c r="N129" i="10"/>
  <c r="J129" i="10"/>
  <c r="F129" i="10"/>
  <c r="AY128" i="10"/>
  <c r="AX128" i="10"/>
  <c r="AW128" i="10"/>
  <c r="AV128" i="10"/>
  <c r="AU128" i="10"/>
  <c r="AT128" i="10"/>
  <c r="AS128" i="10"/>
  <c r="AR128" i="10"/>
  <c r="AQ128" i="10"/>
  <c r="AP128" i="10"/>
  <c r="N128" i="10"/>
  <c r="J128" i="10"/>
  <c r="F128" i="10"/>
  <c r="AY127" i="10"/>
  <c r="AX127" i="10"/>
  <c r="AW127" i="10"/>
  <c r="AV127" i="10"/>
  <c r="AU127" i="10"/>
  <c r="AT127" i="10"/>
  <c r="AS127" i="10"/>
  <c r="AR127" i="10"/>
  <c r="AQ127" i="10"/>
  <c r="AP127" i="10"/>
  <c r="AA127" i="10"/>
  <c r="W127" i="10"/>
  <c r="S127" i="10"/>
  <c r="AY126" i="10"/>
  <c r="AX126" i="10"/>
  <c r="AW126" i="10"/>
  <c r="AV126" i="10"/>
  <c r="AU126" i="10"/>
  <c r="AT126" i="10"/>
  <c r="AS126" i="10"/>
  <c r="AR126" i="10"/>
  <c r="AQ126" i="10"/>
  <c r="AP126" i="10"/>
  <c r="N126" i="10"/>
  <c r="J126" i="10"/>
  <c r="F126" i="10"/>
  <c r="AY125" i="10"/>
  <c r="AX125" i="10"/>
  <c r="AW125" i="10"/>
  <c r="AV125" i="10"/>
  <c r="AU125" i="10"/>
  <c r="AT125" i="10"/>
  <c r="AS125" i="10"/>
  <c r="AR125" i="10"/>
  <c r="AQ125" i="10"/>
  <c r="AP125" i="10"/>
  <c r="AO125" i="10"/>
  <c r="N125" i="10"/>
  <c r="J125" i="10"/>
  <c r="F125" i="10"/>
  <c r="AY124" i="10"/>
  <c r="AX124" i="10"/>
  <c r="AW124" i="10"/>
  <c r="AV124" i="10"/>
  <c r="AU124" i="10"/>
  <c r="AT124" i="10"/>
  <c r="AS124" i="10"/>
  <c r="AR124" i="10"/>
  <c r="AQ124" i="10"/>
  <c r="AP124" i="10"/>
  <c r="AO124" i="10"/>
  <c r="N124" i="10"/>
  <c r="J124" i="10"/>
  <c r="F124" i="10"/>
  <c r="AY123" i="10"/>
  <c r="AX123" i="10"/>
  <c r="AW123" i="10"/>
  <c r="AV123" i="10"/>
  <c r="AU123" i="10"/>
  <c r="AT123" i="10"/>
  <c r="AS123" i="10"/>
  <c r="AR123" i="10"/>
  <c r="AQ123" i="10"/>
  <c r="AP123" i="10"/>
  <c r="AO123" i="10"/>
  <c r="AA123" i="10"/>
  <c r="W123" i="10"/>
  <c r="S123" i="10"/>
  <c r="AY122" i="10"/>
  <c r="AX122" i="10"/>
  <c r="AW122" i="10"/>
  <c r="AV122" i="10"/>
  <c r="AU122" i="10"/>
  <c r="AT122" i="10"/>
  <c r="AS122" i="10"/>
  <c r="AR122" i="10"/>
  <c r="AQ122" i="10"/>
  <c r="AP122" i="10"/>
  <c r="AO122" i="10"/>
  <c r="N122" i="10"/>
  <c r="J122" i="10"/>
  <c r="F122" i="10"/>
  <c r="AY121" i="10"/>
  <c r="AX121" i="10"/>
  <c r="AW121" i="10"/>
  <c r="AV121" i="10"/>
  <c r="AU121" i="10"/>
  <c r="AT121" i="10"/>
  <c r="AS121" i="10"/>
  <c r="AR121" i="10"/>
  <c r="AQ121" i="10"/>
  <c r="AP121" i="10"/>
  <c r="AO121" i="10"/>
  <c r="N121" i="10"/>
  <c r="J121" i="10"/>
  <c r="F121" i="10"/>
  <c r="AY120" i="10"/>
  <c r="AX120" i="10"/>
  <c r="AW120" i="10"/>
  <c r="AV120" i="10"/>
  <c r="AU120" i="10"/>
  <c r="AT120" i="10"/>
  <c r="AS120" i="10"/>
  <c r="AR120" i="10"/>
  <c r="AQ120" i="10"/>
  <c r="AP120" i="10"/>
  <c r="AO120" i="10"/>
  <c r="N120" i="10"/>
  <c r="J120" i="10"/>
  <c r="F120" i="10"/>
  <c r="A120" i="10"/>
  <c r="A124" i="10" s="1"/>
  <c r="A128" i="10" s="1"/>
  <c r="A132" i="10" s="1"/>
  <c r="A136" i="10" s="1"/>
  <c r="A140" i="10" s="1"/>
  <c r="A144" i="10" s="1"/>
  <c r="A148" i="10" s="1"/>
  <c r="A152" i="10" s="1"/>
  <c r="A156" i="10" s="1"/>
  <c r="A160" i="10" s="1"/>
  <c r="A164" i="10" s="1"/>
  <c r="AY119" i="10"/>
  <c r="AX119" i="10"/>
  <c r="AW119" i="10"/>
  <c r="AV119" i="10"/>
  <c r="AU119" i="10"/>
  <c r="AT119" i="10"/>
  <c r="AS119" i="10"/>
  <c r="AR119" i="10"/>
  <c r="AQ119" i="10"/>
  <c r="AP119" i="10"/>
  <c r="AO119" i="10"/>
  <c r="AA119" i="10"/>
  <c r="W119" i="10"/>
  <c r="S119" i="10"/>
  <c r="AY118" i="10"/>
  <c r="AX118" i="10"/>
  <c r="AW118" i="10"/>
  <c r="AV118" i="10"/>
  <c r="AU118" i="10"/>
  <c r="AT118" i="10"/>
  <c r="AS118" i="10"/>
  <c r="AR118" i="10"/>
  <c r="AQ118" i="10"/>
  <c r="AP118" i="10"/>
  <c r="AO118" i="10"/>
  <c r="N118" i="10"/>
  <c r="J118" i="10"/>
  <c r="F118" i="10"/>
  <c r="AY117" i="10"/>
  <c r="AX117" i="10"/>
  <c r="AW117" i="10"/>
  <c r="AV117" i="10"/>
  <c r="AU117" i="10"/>
  <c r="AT117" i="10"/>
  <c r="AS117" i="10"/>
  <c r="AR117" i="10"/>
  <c r="AQ117" i="10"/>
  <c r="AP117" i="10"/>
  <c r="AO117" i="10"/>
  <c r="N117" i="10"/>
  <c r="J117" i="10"/>
  <c r="F117" i="10"/>
  <c r="AY116" i="10"/>
  <c r="AX116" i="10"/>
  <c r="AW116" i="10"/>
  <c r="AV116" i="10"/>
  <c r="AU116" i="10"/>
  <c r="AT116" i="10"/>
  <c r="AS116" i="10"/>
  <c r="AR116" i="10"/>
  <c r="AQ116" i="10"/>
  <c r="AP116" i="10"/>
  <c r="AO116" i="10"/>
  <c r="N116" i="10"/>
  <c r="J116" i="10"/>
  <c r="F116" i="10"/>
  <c r="A116" i="10"/>
  <c r="AA112" i="10"/>
  <c r="W112" i="10"/>
  <c r="S112" i="10"/>
  <c r="N111" i="10"/>
  <c r="J111" i="10"/>
  <c r="F111" i="10"/>
  <c r="N110" i="10"/>
  <c r="J110" i="10"/>
  <c r="F110" i="10"/>
  <c r="N109" i="10"/>
  <c r="J109" i="10"/>
  <c r="F109" i="10"/>
  <c r="AA108" i="10"/>
  <c r="W108" i="10"/>
  <c r="S108" i="10"/>
  <c r="N107" i="10"/>
  <c r="J107" i="10"/>
  <c r="F107" i="10"/>
  <c r="N106" i="10"/>
  <c r="J106" i="10"/>
  <c r="F106" i="10"/>
  <c r="N105" i="10"/>
  <c r="J105" i="10"/>
  <c r="F105" i="10"/>
  <c r="AA104" i="10"/>
  <c r="W104" i="10"/>
  <c r="S104" i="10"/>
  <c r="N103" i="10"/>
  <c r="J103" i="10"/>
  <c r="F103" i="10"/>
  <c r="N102" i="10"/>
  <c r="J102" i="10"/>
  <c r="F102" i="10"/>
  <c r="N101" i="10"/>
  <c r="J101" i="10"/>
  <c r="F101" i="10"/>
  <c r="AY100" i="10"/>
  <c r="AA100" i="10"/>
  <c r="W100" i="10"/>
  <c r="S100" i="10"/>
  <c r="AY99" i="10"/>
  <c r="N99" i="10"/>
  <c r="J99" i="10"/>
  <c r="F99" i="10"/>
  <c r="AY98" i="10"/>
  <c r="AQ98" i="10"/>
  <c r="N98" i="10"/>
  <c r="J98" i="10"/>
  <c r="F98" i="10"/>
  <c r="AY97" i="10"/>
  <c r="AQ97" i="10"/>
  <c r="N97" i="10"/>
  <c r="J97" i="10"/>
  <c r="F97" i="10"/>
  <c r="AY96" i="10"/>
  <c r="AX96" i="10"/>
  <c r="AW96" i="10"/>
  <c r="AV96" i="10"/>
  <c r="AU96" i="10"/>
  <c r="AT96" i="10"/>
  <c r="AS96" i="10"/>
  <c r="AR96" i="10"/>
  <c r="AQ96" i="10"/>
  <c r="AP96" i="10"/>
  <c r="AO96" i="10"/>
  <c r="AN96" i="10"/>
  <c r="AA96" i="10"/>
  <c r="W96" i="10"/>
  <c r="S96" i="10"/>
  <c r="AY95" i="10"/>
  <c r="AX95" i="10"/>
  <c r="AW95" i="10"/>
  <c r="AV95" i="10"/>
  <c r="AU95" i="10"/>
  <c r="AT95" i="10"/>
  <c r="AS95" i="10"/>
  <c r="AR95" i="10"/>
  <c r="AQ95" i="10"/>
  <c r="AP95" i="10"/>
  <c r="AO95" i="10"/>
  <c r="N95" i="10"/>
  <c r="J95" i="10"/>
  <c r="F95" i="10"/>
  <c r="AY94" i="10"/>
  <c r="AX94" i="10"/>
  <c r="AW94" i="10"/>
  <c r="AV94" i="10"/>
  <c r="AU94" i="10"/>
  <c r="AT94" i="10"/>
  <c r="AS94" i="10"/>
  <c r="AR94" i="10"/>
  <c r="AQ94" i="10"/>
  <c r="AP94" i="10"/>
  <c r="AO94" i="10"/>
  <c r="N94" i="10"/>
  <c r="J94" i="10"/>
  <c r="F94" i="10"/>
  <c r="AY93" i="10"/>
  <c r="AX93" i="10"/>
  <c r="AW93" i="10"/>
  <c r="AV93" i="10"/>
  <c r="AU93" i="10"/>
  <c r="AT93" i="10"/>
  <c r="AS93" i="10"/>
  <c r="AR93" i="10"/>
  <c r="AQ93" i="10"/>
  <c r="AP93" i="10"/>
  <c r="AO93" i="10"/>
  <c r="N93" i="10"/>
  <c r="J93" i="10"/>
  <c r="F93" i="10"/>
  <c r="AY92" i="10"/>
  <c r="AX92" i="10"/>
  <c r="AW92" i="10"/>
  <c r="AV92" i="10"/>
  <c r="AU92" i="10"/>
  <c r="AT92" i="10"/>
  <c r="AS92" i="10"/>
  <c r="AR92" i="10"/>
  <c r="AQ92" i="10"/>
  <c r="AP92" i="10"/>
  <c r="AO92" i="10"/>
  <c r="AA92" i="10"/>
  <c r="W92" i="10"/>
  <c r="S92" i="10"/>
  <c r="AY91" i="10"/>
  <c r="AX91" i="10"/>
  <c r="AW91" i="10"/>
  <c r="AV91" i="10"/>
  <c r="AU91" i="10"/>
  <c r="AT91" i="10"/>
  <c r="AS91" i="10"/>
  <c r="AR91" i="10"/>
  <c r="AQ91" i="10"/>
  <c r="AP91" i="10"/>
  <c r="AO91" i="10"/>
  <c r="N91" i="10"/>
  <c r="J91" i="10"/>
  <c r="F91" i="10"/>
  <c r="AY90" i="10"/>
  <c r="AX90" i="10"/>
  <c r="AW90" i="10"/>
  <c r="AV90" i="10"/>
  <c r="AU90" i="10"/>
  <c r="AT90" i="10"/>
  <c r="AS90" i="10"/>
  <c r="AR90" i="10"/>
  <c r="AQ90" i="10"/>
  <c r="AP90" i="10"/>
  <c r="AO90" i="10"/>
  <c r="AN90" i="10"/>
  <c r="N90" i="10"/>
  <c r="J90" i="10"/>
  <c r="F90" i="10"/>
  <c r="AY89" i="10"/>
  <c r="AX89" i="10"/>
  <c r="AW89" i="10"/>
  <c r="AV89" i="10"/>
  <c r="AU89" i="10"/>
  <c r="AT89" i="10"/>
  <c r="AS89" i="10"/>
  <c r="AR89" i="10"/>
  <c r="AQ89" i="10"/>
  <c r="AP89" i="10"/>
  <c r="AO89" i="10"/>
  <c r="N89" i="10"/>
  <c r="J89" i="10"/>
  <c r="F89" i="10"/>
  <c r="AY88" i="10"/>
  <c r="AX88" i="10"/>
  <c r="AW88" i="10"/>
  <c r="AV88" i="10"/>
  <c r="AU88" i="10"/>
  <c r="AT88" i="10"/>
  <c r="AS88" i="10"/>
  <c r="AR88" i="10"/>
  <c r="AQ88" i="10"/>
  <c r="AP88" i="10"/>
  <c r="AO88" i="10"/>
  <c r="AA88" i="10"/>
  <c r="W88" i="10"/>
  <c r="S88" i="10"/>
  <c r="AY87" i="10"/>
  <c r="AX87" i="10"/>
  <c r="AW87" i="10"/>
  <c r="AV87" i="10"/>
  <c r="AU87" i="10"/>
  <c r="AT87" i="10"/>
  <c r="AS87" i="10"/>
  <c r="AR87" i="10"/>
  <c r="AQ87" i="10"/>
  <c r="AP87" i="10"/>
  <c r="AO87" i="10"/>
  <c r="N87" i="10"/>
  <c r="J87" i="10"/>
  <c r="F87" i="10"/>
  <c r="AY86" i="10"/>
  <c r="AX86" i="10"/>
  <c r="AW86" i="10"/>
  <c r="AV86" i="10"/>
  <c r="AU86" i="10"/>
  <c r="AT86" i="10"/>
  <c r="AS86" i="10"/>
  <c r="AR86" i="10"/>
  <c r="AQ86" i="10"/>
  <c r="AP86" i="10"/>
  <c r="AO86" i="10"/>
  <c r="N86" i="10"/>
  <c r="J86" i="10"/>
  <c r="F86" i="10"/>
  <c r="AY85" i="10"/>
  <c r="AX85" i="10"/>
  <c r="AW85" i="10"/>
  <c r="AV85" i="10"/>
  <c r="AU85" i="10"/>
  <c r="AT85" i="10"/>
  <c r="AS85" i="10"/>
  <c r="AR85" i="10"/>
  <c r="AQ85" i="10"/>
  <c r="AP85" i="10"/>
  <c r="AO85" i="10"/>
  <c r="AN85" i="10"/>
  <c r="N85" i="10"/>
  <c r="J85" i="10"/>
  <c r="F85" i="10"/>
  <c r="AY84" i="10"/>
  <c r="AX84" i="10"/>
  <c r="AW84" i="10"/>
  <c r="AV84" i="10"/>
  <c r="AU84" i="10"/>
  <c r="AT84" i="10"/>
  <c r="AS84" i="10"/>
  <c r="AR84" i="10"/>
  <c r="AQ84" i="10"/>
  <c r="AP84" i="10"/>
  <c r="AO84" i="10"/>
  <c r="AN84" i="10"/>
  <c r="AA84" i="10"/>
  <c r="W84" i="10"/>
  <c r="S84" i="10"/>
  <c r="AY83" i="10"/>
  <c r="AX83" i="10"/>
  <c r="AW83" i="10"/>
  <c r="AV83" i="10"/>
  <c r="AU83" i="10"/>
  <c r="AT83" i="10"/>
  <c r="AS83" i="10"/>
  <c r="AR83" i="10"/>
  <c r="AQ83" i="10"/>
  <c r="AP83" i="10"/>
  <c r="AO83" i="10"/>
  <c r="N83" i="10"/>
  <c r="J83" i="10"/>
  <c r="F83" i="10"/>
  <c r="AY82" i="10"/>
  <c r="AX82" i="10"/>
  <c r="AW82" i="10"/>
  <c r="AV82" i="10"/>
  <c r="AU82" i="10"/>
  <c r="AT82" i="10"/>
  <c r="AS82" i="10"/>
  <c r="AR82" i="10"/>
  <c r="AQ82" i="10"/>
  <c r="AP82" i="10"/>
  <c r="AO82" i="10"/>
  <c r="N82" i="10"/>
  <c r="J82" i="10"/>
  <c r="F82" i="10"/>
  <c r="AY81" i="10"/>
  <c r="AX81" i="10"/>
  <c r="AW81" i="10"/>
  <c r="AV81" i="10"/>
  <c r="AU81" i="10"/>
  <c r="AT81" i="10"/>
  <c r="AS81" i="10"/>
  <c r="AR81" i="10"/>
  <c r="AQ81" i="10"/>
  <c r="AP81" i="10"/>
  <c r="AO81" i="10"/>
  <c r="N81" i="10"/>
  <c r="J81" i="10"/>
  <c r="F81" i="10"/>
  <c r="AY80" i="10"/>
  <c r="AX80" i="10"/>
  <c r="AW80" i="10"/>
  <c r="AV80" i="10"/>
  <c r="AU80" i="10"/>
  <c r="AT80" i="10"/>
  <c r="AS80" i="10"/>
  <c r="AR80" i="10"/>
  <c r="AQ80" i="10"/>
  <c r="AP80" i="10"/>
  <c r="AO80" i="10"/>
  <c r="AA80" i="10"/>
  <c r="W80" i="10"/>
  <c r="S80" i="10"/>
  <c r="AY79" i="10"/>
  <c r="AX79" i="10"/>
  <c r="AW79" i="10"/>
  <c r="AV79" i="10"/>
  <c r="AU79" i="10"/>
  <c r="AT79" i="10"/>
  <c r="AS79" i="10"/>
  <c r="AR79" i="10"/>
  <c r="AQ79" i="10"/>
  <c r="AP79" i="10"/>
  <c r="AO79" i="10"/>
  <c r="AN79" i="10"/>
  <c r="N79" i="10"/>
  <c r="J79" i="10"/>
  <c r="F79" i="10"/>
  <c r="AY78" i="10"/>
  <c r="AX78" i="10"/>
  <c r="AW78" i="10"/>
  <c r="AV78" i="10"/>
  <c r="AU78" i="10"/>
  <c r="AT78" i="10"/>
  <c r="AS78" i="10"/>
  <c r="AR78" i="10"/>
  <c r="AQ78" i="10"/>
  <c r="AP78" i="10"/>
  <c r="AO78" i="10"/>
  <c r="N78" i="10"/>
  <c r="J78" i="10"/>
  <c r="F78" i="10"/>
  <c r="AY77" i="10"/>
  <c r="AX77" i="10"/>
  <c r="AW77" i="10"/>
  <c r="AV77" i="10"/>
  <c r="AU77" i="10"/>
  <c r="AT77" i="10"/>
  <c r="AS77" i="10"/>
  <c r="AR77" i="10"/>
  <c r="AQ77" i="10"/>
  <c r="AP77" i="10"/>
  <c r="AO77" i="10"/>
  <c r="N77" i="10"/>
  <c r="J77" i="10"/>
  <c r="F77" i="10"/>
  <c r="AY76" i="10"/>
  <c r="AX76" i="10"/>
  <c r="AW76" i="10"/>
  <c r="AV76" i="10"/>
  <c r="AU76" i="10"/>
  <c r="AT76" i="10"/>
  <c r="AS76" i="10"/>
  <c r="AR76" i="10"/>
  <c r="AQ76" i="10"/>
  <c r="AP76" i="10"/>
  <c r="AO76" i="10"/>
  <c r="AA76" i="10"/>
  <c r="W76" i="10"/>
  <c r="S76" i="10"/>
  <c r="AY75" i="10"/>
  <c r="AX75" i="10"/>
  <c r="AW75" i="10"/>
  <c r="AV75" i="10"/>
  <c r="AU75" i="10"/>
  <c r="AT75" i="10"/>
  <c r="AS75" i="10"/>
  <c r="AR75" i="10"/>
  <c r="AQ75" i="10"/>
  <c r="AP75" i="10"/>
  <c r="AO75" i="10"/>
  <c r="N75" i="10"/>
  <c r="J75" i="10"/>
  <c r="F75" i="10"/>
  <c r="AY74" i="10"/>
  <c r="AX74" i="10"/>
  <c r="AW74" i="10"/>
  <c r="AV74" i="10"/>
  <c r="AU74" i="10"/>
  <c r="AT74" i="10"/>
  <c r="AS74" i="10"/>
  <c r="AR74" i="10"/>
  <c r="AQ74" i="10"/>
  <c r="AP74" i="10"/>
  <c r="AO74" i="10"/>
  <c r="AN74" i="10"/>
  <c r="N74" i="10"/>
  <c r="J74" i="10"/>
  <c r="F74" i="10"/>
  <c r="AY73" i="10"/>
  <c r="AX73" i="10"/>
  <c r="AW73" i="10"/>
  <c r="AV73" i="10"/>
  <c r="AU73" i="10"/>
  <c r="AT73" i="10"/>
  <c r="AS73" i="10"/>
  <c r="AR73" i="10"/>
  <c r="AQ73" i="10"/>
  <c r="AP73" i="10"/>
  <c r="N73" i="10"/>
  <c r="J73" i="10"/>
  <c r="F73" i="10"/>
  <c r="AY72" i="10"/>
  <c r="AX72" i="10"/>
  <c r="AW72" i="10"/>
  <c r="AV72" i="10"/>
  <c r="AU72" i="10"/>
  <c r="AT72" i="10"/>
  <c r="AS72" i="10"/>
  <c r="AR72" i="10"/>
  <c r="AQ72" i="10"/>
  <c r="AP72" i="10"/>
  <c r="AA72" i="10"/>
  <c r="W72" i="10"/>
  <c r="S72" i="10"/>
  <c r="AY71" i="10"/>
  <c r="AX71" i="10"/>
  <c r="AW71" i="10"/>
  <c r="AV71" i="10"/>
  <c r="AU71" i="10"/>
  <c r="AT71" i="10"/>
  <c r="AS71" i="10"/>
  <c r="AR71" i="10"/>
  <c r="AQ71" i="10"/>
  <c r="AP71" i="10"/>
  <c r="N71" i="10"/>
  <c r="J71" i="10"/>
  <c r="F71" i="10"/>
  <c r="AY70" i="10"/>
  <c r="AX70" i="10"/>
  <c r="AW70" i="10"/>
  <c r="AV70" i="10"/>
  <c r="AU70" i="10"/>
  <c r="AT70" i="10"/>
  <c r="AS70" i="10"/>
  <c r="AR70" i="10"/>
  <c r="AQ70" i="10"/>
  <c r="AP70" i="10"/>
  <c r="AO70" i="10"/>
  <c r="N70" i="10"/>
  <c r="J70" i="10"/>
  <c r="F70" i="10"/>
  <c r="AY69" i="10"/>
  <c r="AX69" i="10"/>
  <c r="AW69" i="10"/>
  <c r="AV69" i="10"/>
  <c r="AU69" i="10"/>
  <c r="AT69" i="10"/>
  <c r="AS69" i="10"/>
  <c r="AR69" i="10"/>
  <c r="AQ69" i="10"/>
  <c r="AP69" i="10"/>
  <c r="AO69" i="10"/>
  <c r="N69" i="10"/>
  <c r="J69" i="10"/>
  <c r="F69" i="10"/>
  <c r="AY68" i="10"/>
  <c r="AX68" i="10"/>
  <c r="AW68" i="10"/>
  <c r="AV68" i="10"/>
  <c r="AU68" i="10"/>
  <c r="AT68" i="10"/>
  <c r="AS68" i="10"/>
  <c r="AR68" i="10"/>
  <c r="AQ68" i="10"/>
  <c r="AP68" i="10"/>
  <c r="AO68" i="10"/>
  <c r="AA68" i="10"/>
  <c r="W68" i="10"/>
  <c r="S68" i="10"/>
  <c r="AY67" i="10"/>
  <c r="AX67" i="10"/>
  <c r="AW67" i="10"/>
  <c r="AV67" i="10"/>
  <c r="AU67" i="10"/>
  <c r="AT67" i="10"/>
  <c r="AS67" i="10"/>
  <c r="AR67" i="10"/>
  <c r="AQ67" i="10"/>
  <c r="AP67" i="10"/>
  <c r="AO67" i="10"/>
  <c r="AN67" i="10"/>
  <c r="N67" i="10"/>
  <c r="J67" i="10"/>
  <c r="F67" i="10"/>
  <c r="AY66" i="10"/>
  <c r="AX66" i="10"/>
  <c r="AW66" i="10"/>
  <c r="AV66" i="10"/>
  <c r="AU66" i="10"/>
  <c r="AT66" i="10"/>
  <c r="AS66" i="10"/>
  <c r="AR66" i="10"/>
  <c r="AQ66" i="10"/>
  <c r="AP66" i="10"/>
  <c r="AO66" i="10"/>
  <c r="N66" i="10"/>
  <c r="J66" i="10"/>
  <c r="F66" i="10"/>
  <c r="AY65" i="10"/>
  <c r="AX65" i="10"/>
  <c r="AW65" i="10"/>
  <c r="AV65" i="10"/>
  <c r="AU65" i="10"/>
  <c r="AT65" i="10"/>
  <c r="AS65" i="10"/>
  <c r="AR65" i="10"/>
  <c r="AQ65" i="10"/>
  <c r="AP65" i="10"/>
  <c r="AO65" i="10"/>
  <c r="N65" i="10"/>
  <c r="J65" i="10"/>
  <c r="F65" i="10"/>
  <c r="AY64" i="10"/>
  <c r="AX64" i="10"/>
  <c r="AW64" i="10"/>
  <c r="AV64" i="10"/>
  <c r="AU64" i="10"/>
  <c r="AT64" i="10"/>
  <c r="AS64" i="10"/>
  <c r="AR64" i="10"/>
  <c r="AQ64" i="10"/>
  <c r="AP64" i="10"/>
  <c r="AO64" i="10"/>
  <c r="AA64" i="10"/>
  <c r="W64" i="10"/>
  <c r="S64" i="10"/>
  <c r="AY63" i="10"/>
  <c r="AX63" i="10"/>
  <c r="AW63" i="10"/>
  <c r="AV63" i="10"/>
  <c r="AU63" i="10"/>
  <c r="AT63" i="10"/>
  <c r="AS63" i="10"/>
  <c r="AR63" i="10"/>
  <c r="AQ63" i="10"/>
  <c r="AP63" i="10"/>
  <c r="AO63" i="10"/>
  <c r="N63" i="10"/>
  <c r="J63" i="10"/>
  <c r="F63" i="10"/>
  <c r="AY62" i="10"/>
  <c r="AX62" i="10"/>
  <c r="AW62" i="10"/>
  <c r="AV62" i="10"/>
  <c r="AU62" i="10"/>
  <c r="AT62" i="10"/>
  <c r="AS62" i="10"/>
  <c r="AR62" i="10"/>
  <c r="AQ62" i="10"/>
  <c r="AP62" i="10"/>
  <c r="AO62" i="10"/>
  <c r="N62" i="10"/>
  <c r="J62" i="10"/>
  <c r="F62" i="10"/>
  <c r="AY61" i="10"/>
  <c r="AX61" i="10"/>
  <c r="AW61" i="10"/>
  <c r="AV61" i="10"/>
  <c r="AU61" i="10"/>
  <c r="AT61" i="10"/>
  <c r="AS61" i="10"/>
  <c r="AR61" i="10"/>
  <c r="AQ61" i="10"/>
  <c r="AP61" i="10"/>
  <c r="AO61" i="10"/>
  <c r="AN61" i="10"/>
  <c r="N61" i="10"/>
  <c r="J61" i="10"/>
  <c r="F61" i="10"/>
  <c r="A61" i="10"/>
  <c r="A65" i="10" s="1"/>
  <c r="A69" i="10" s="1"/>
  <c r="A73" i="10" s="1"/>
  <c r="A77" i="10" s="1"/>
  <c r="A81" i="10" s="1"/>
  <c r="A85" i="10" s="1"/>
  <c r="A89" i="10" s="1"/>
  <c r="A93" i="10" s="1"/>
  <c r="A97" i="10" s="1"/>
  <c r="A101" i="10" s="1"/>
  <c r="A105" i="10" s="1"/>
  <c r="A109" i="10" s="1"/>
  <c r="A59" i="10"/>
  <c r="A114" i="10" s="1"/>
  <c r="AN138" i="10" s="1"/>
  <c r="AA57" i="10"/>
  <c r="W57" i="10"/>
  <c r="S57" i="10"/>
  <c r="N56" i="10"/>
  <c r="J56" i="10"/>
  <c r="F56" i="10"/>
  <c r="N55" i="10"/>
  <c r="J55" i="10"/>
  <c r="F55" i="10"/>
  <c r="N54" i="10"/>
  <c r="J54" i="10"/>
  <c r="F54" i="10"/>
  <c r="AA53" i="10"/>
  <c r="W53" i="10"/>
  <c r="S53" i="10"/>
  <c r="N52" i="10"/>
  <c r="J52" i="10"/>
  <c r="F52" i="10"/>
  <c r="N51" i="10"/>
  <c r="J51" i="10"/>
  <c r="F51" i="10"/>
  <c r="N50" i="10"/>
  <c r="J50" i="10"/>
  <c r="F50" i="10"/>
  <c r="AA49" i="10"/>
  <c r="W49" i="10"/>
  <c r="S49" i="10"/>
  <c r="N48" i="10"/>
  <c r="J48" i="10"/>
  <c r="F48" i="10"/>
  <c r="N47" i="10"/>
  <c r="J47" i="10"/>
  <c r="F47" i="10"/>
  <c r="N46" i="10"/>
  <c r="J46" i="10"/>
  <c r="F46" i="10"/>
  <c r="AY45" i="10"/>
  <c r="AA45" i="10"/>
  <c r="W45" i="10"/>
  <c r="S45" i="10"/>
  <c r="AY44" i="10"/>
  <c r="N44" i="10"/>
  <c r="J44" i="10"/>
  <c r="F44" i="10"/>
  <c r="AY43" i="10"/>
  <c r="AQ43" i="10"/>
  <c r="N43" i="10"/>
  <c r="J43" i="10"/>
  <c r="F43" i="10"/>
  <c r="AY42" i="10"/>
  <c r="AQ42" i="10"/>
  <c r="N42" i="10"/>
  <c r="J42" i="10"/>
  <c r="F42" i="10"/>
  <c r="AY41" i="10"/>
  <c r="AX41" i="10"/>
  <c r="AW41" i="10"/>
  <c r="AV41" i="10"/>
  <c r="AU41" i="10"/>
  <c r="AT41" i="10"/>
  <c r="AS41" i="10"/>
  <c r="AR41" i="10"/>
  <c r="AQ41" i="10"/>
  <c r="AP41" i="10"/>
  <c r="AO41" i="10"/>
  <c r="AN41" i="10"/>
  <c r="AA41" i="10"/>
  <c r="W41" i="10"/>
  <c r="S41" i="10"/>
  <c r="AY40" i="10"/>
  <c r="AX40" i="10"/>
  <c r="AW40" i="10"/>
  <c r="AV40" i="10"/>
  <c r="AU40" i="10"/>
  <c r="AT40" i="10"/>
  <c r="AS40" i="10"/>
  <c r="AR40" i="10"/>
  <c r="AQ40" i="10"/>
  <c r="AP40" i="10"/>
  <c r="AO40" i="10"/>
  <c r="AN40" i="10"/>
  <c r="N40" i="10"/>
  <c r="J40" i="10"/>
  <c r="F40" i="10"/>
  <c r="AY39" i="10"/>
  <c r="AX39" i="10"/>
  <c r="AW39" i="10"/>
  <c r="AV39" i="10"/>
  <c r="AU39" i="10"/>
  <c r="AT39" i="10"/>
  <c r="AS39" i="10"/>
  <c r="AR39" i="10"/>
  <c r="AQ39" i="10"/>
  <c r="AP39" i="10"/>
  <c r="AO39" i="10"/>
  <c r="AN39" i="10"/>
  <c r="AE39" i="10"/>
  <c r="N39" i="10"/>
  <c r="J39" i="10"/>
  <c r="F39" i="10"/>
  <c r="AY38" i="10"/>
  <c r="AX38" i="10"/>
  <c r="AW38" i="10"/>
  <c r="AV38" i="10"/>
  <c r="AU38" i="10"/>
  <c r="AT38" i="10"/>
  <c r="AS38" i="10"/>
  <c r="AR38" i="10"/>
  <c r="AQ38" i="10"/>
  <c r="AP38" i="10"/>
  <c r="AO38" i="10"/>
  <c r="AN38" i="10"/>
  <c r="N38" i="10"/>
  <c r="J38" i="10"/>
  <c r="F38" i="10"/>
  <c r="AY37" i="10"/>
  <c r="AX37" i="10"/>
  <c r="AW37" i="10"/>
  <c r="AV37" i="10"/>
  <c r="AU37" i="10"/>
  <c r="AT37" i="10"/>
  <c r="AS37" i="10"/>
  <c r="AR37" i="10"/>
  <c r="AQ37" i="10"/>
  <c r="AP37" i="10"/>
  <c r="AO37" i="10"/>
  <c r="AN37" i="10"/>
  <c r="AA37" i="10"/>
  <c r="W37" i="10"/>
  <c r="S37" i="10"/>
  <c r="AY36" i="10"/>
  <c r="AX36" i="10"/>
  <c r="AW36" i="10"/>
  <c r="AV36" i="10"/>
  <c r="AU36" i="10"/>
  <c r="AT36" i="10"/>
  <c r="AS36" i="10"/>
  <c r="AR36" i="10"/>
  <c r="AQ36" i="10"/>
  <c r="AP36" i="10"/>
  <c r="AO36" i="10"/>
  <c r="AN36" i="10"/>
  <c r="N36" i="10"/>
  <c r="J36" i="10"/>
  <c r="F36" i="10"/>
  <c r="AY35" i="10"/>
  <c r="AX35" i="10"/>
  <c r="AW35" i="10"/>
  <c r="AV35" i="10"/>
  <c r="AU35" i="10"/>
  <c r="AT35" i="10"/>
  <c r="AS35" i="10"/>
  <c r="AR35" i="10"/>
  <c r="AQ35" i="10"/>
  <c r="AP35" i="10"/>
  <c r="AO35" i="10"/>
  <c r="AN35" i="10"/>
  <c r="N35" i="10"/>
  <c r="J35" i="10"/>
  <c r="F35" i="10"/>
  <c r="AY34" i="10"/>
  <c r="AX34" i="10"/>
  <c r="AW34" i="10"/>
  <c r="AV34" i="10"/>
  <c r="AU34" i="10"/>
  <c r="AT34" i="10"/>
  <c r="AS34" i="10"/>
  <c r="AR34" i="10"/>
  <c r="AQ34" i="10"/>
  <c r="AP34" i="10"/>
  <c r="AO34" i="10"/>
  <c r="AN34" i="10"/>
  <c r="N34" i="10"/>
  <c r="J34" i="10"/>
  <c r="F34" i="10"/>
  <c r="AY33" i="10"/>
  <c r="AX33" i="10"/>
  <c r="AW33" i="10"/>
  <c r="AV33" i="10"/>
  <c r="AU33" i="10"/>
  <c r="AT33" i="10"/>
  <c r="AS33" i="10"/>
  <c r="AR33" i="10"/>
  <c r="AQ33" i="10"/>
  <c r="AP33" i="10"/>
  <c r="AO33" i="10"/>
  <c r="AN33" i="10"/>
  <c r="AA33" i="10"/>
  <c r="W33" i="10"/>
  <c r="S33" i="10"/>
  <c r="AY32" i="10"/>
  <c r="AX32" i="10"/>
  <c r="AW32" i="10"/>
  <c r="AV32" i="10"/>
  <c r="AU32" i="10"/>
  <c r="AT32" i="10"/>
  <c r="AS32" i="10"/>
  <c r="AR32" i="10"/>
  <c r="AQ32" i="10"/>
  <c r="AP32" i="10"/>
  <c r="AO32" i="10"/>
  <c r="AN32" i="10"/>
  <c r="N32" i="10"/>
  <c r="J32" i="10"/>
  <c r="F32" i="10"/>
  <c r="AY31" i="10"/>
  <c r="AX31" i="10"/>
  <c r="AW31" i="10"/>
  <c r="AV31" i="10"/>
  <c r="AU31" i="10"/>
  <c r="AT31" i="10"/>
  <c r="AS31" i="10"/>
  <c r="AR31" i="10"/>
  <c r="AQ31" i="10"/>
  <c r="AP31" i="10"/>
  <c r="AO31" i="10"/>
  <c r="AN31" i="10"/>
  <c r="N31" i="10"/>
  <c r="J31" i="10"/>
  <c r="F31" i="10"/>
  <c r="AY30" i="10"/>
  <c r="AX30" i="10"/>
  <c r="AW30" i="10"/>
  <c r="AV30" i="10"/>
  <c r="AU30" i="10"/>
  <c r="AT30" i="10"/>
  <c r="AS30" i="10"/>
  <c r="AR30" i="10"/>
  <c r="AQ30" i="10"/>
  <c r="AP30" i="10"/>
  <c r="AO30" i="10"/>
  <c r="AN30" i="10"/>
  <c r="N30" i="10"/>
  <c r="J30" i="10"/>
  <c r="F30" i="10"/>
  <c r="AY29" i="10"/>
  <c r="AX29" i="10"/>
  <c r="AW29" i="10"/>
  <c r="AV29" i="10"/>
  <c r="AU29" i="10"/>
  <c r="AT29" i="10"/>
  <c r="AS29" i="10"/>
  <c r="AR29" i="10"/>
  <c r="AQ29" i="10"/>
  <c r="AP29" i="10"/>
  <c r="AO29" i="10"/>
  <c r="AN29" i="10"/>
  <c r="AA29" i="10"/>
  <c r="W29" i="10"/>
  <c r="S29" i="10"/>
  <c r="AY28" i="10"/>
  <c r="AX28" i="10"/>
  <c r="AW28" i="10"/>
  <c r="AV28" i="10"/>
  <c r="AU28" i="10"/>
  <c r="AT28" i="10"/>
  <c r="AS28" i="10"/>
  <c r="AR28" i="10"/>
  <c r="AQ28" i="10"/>
  <c r="AP28" i="10"/>
  <c r="AO28" i="10"/>
  <c r="AN28" i="10"/>
  <c r="N28" i="10"/>
  <c r="J28" i="10"/>
  <c r="F28" i="10"/>
  <c r="AY27" i="10"/>
  <c r="AX27" i="10"/>
  <c r="AW27" i="10"/>
  <c r="AV27" i="10"/>
  <c r="AU27" i="10"/>
  <c r="AT27" i="10"/>
  <c r="AS27" i="10"/>
  <c r="AR27" i="10"/>
  <c r="AQ27" i="10"/>
  <c r="AP27" i="10"/>
  <c r="AO27" i="10"/>
  <c r="AN27" i="10"/>
  <c r="N27" i="10"/>
  <c r="J27" i="10"/>
  <c r="F27" i="10"/>
  <c r="AY26" i="10"/>
  <c r="AX26" i="10"/>
  <c r="AW26" i="10"/>
  <c r="AV26" i="10"/>
  <c r="AU26" i="10"/>
  <c r="AT26" i="10"/>
  <c r="AS26" i="10"/>
  <c r="AR26" i="10"/>
  <c r="AQ26" i="10"/>
  <c r="AP26" i="10"/>
  <c r="AO26" i="10"/>
  <c r="AN26" i="10"/>
  <c r="N26" i="10"/>
  <c r="J26" i="10"/>
  <c r="F26" i="10"/>
  <c r="AY25" i="10"/>
  <c r="AX25" i="10"/>
  <c r="AW25" i="10"/>
  <c r="AV25" i="10"/>
  <c r="AU25" i="10"/>
  <c r="AT25" i="10"/>
  <c r="AS25" i="10"/>
  <c r="AR25" i="10"/>
  <c r="AQ25" i="10"/>
  <c r="AP25" i="10"/>
  <c r="AO25" i="10"/>
  <c r="AN25" i="10"/>
  <c r="AA25" i="10"/>
  <c r="W25" i="10"/>
  <c r="S25" i="10"/>
  <c r="AY24" i="10"/>
  <c r="AX24" i="10"/>
  <c r="AW24" i="10"/>
  <c r="AV24" i="10"/>
  <c r="AU24" i="10"/>
  <c r="AT24" i="10"/>
  <c r="AS24" i="10"/>
  <c r="AR24" i="10"/>
  <c r="AQ24" i="10"/>
  <c r="AP24" i="10"/>
  <c r="AO24" i="10"/>
  <c r="AN24" i="10"/>
  <c r="N24" i="10"/>
  <c r="J24" i="10"/>
  <c r="F24" i="10"/>
  <c r="AY23" i="10"/>
  <c r="AX23" i="10"/>
  <c r="AW23" i="10"/>
  <c r="AV23" i="10"/>
  <c r="AU23" i="10"/>
  <c r="AT23" i="10"/>
  <c r="AS23" i="10"/>
  <c r="AR23" i="10"/>
  <c r="AQ23" i="10"/>
  <c r="AP23" i="10"/>
  <c r="AO23" i="10"/>
  <c r="AN23" i="10"/>
  <c r="N23" i="10"/>
  <c r="J23" i="10"/>
  <c r="F23" i="10"/>
  <c r="AY22" i="10"/>
  <c r="AX22" i="10"/>
  <c r="AW22" i="10"/>
  <c r="AV22" i="10"/>
  <c r="AU22" i="10"/>
  <c r="AT22" i="10"/>
  <c r="AS22" i="10"/>
  <c r="AR22" i="10"/>
  <c r="AQ22" i="10"/>
  <c r="AP22" i="10"/>
  <c r="AO22" i="10"/>
  <c r="AN22" i="10"/>
  <c r="N22" i="10"/>
  <c r="J22" i="10"/>
  <c r="F22" i="10"/>
  <c r="AY21" i="10"/>
  <c r="AX21" i="10"/>
  <c r="AW21" i="10"/>
  <c r="AV21" i="10"/>
  <c r="AU21" i="10"/>
  <c r="AT21" i="10"/>
  <c r="AS21" i="10"/>
  <c r="AR21" i="10"/>
  <c r="AQ21" i="10"/>
  <c r="AP21" i="10"/>
  <c r="AO21" i="10"/>
  <c r="AN21" i="10"/>
  <c r="AA21" i="10"/>
  <c r="W21" i="10"/>
  <c r="S21" i="10"/>
  <c r="AY20" i="10"/>
  <c r="AX20" i="10"/>
  <c r="AW20" i="10"/>
  <c r="AV20" i="10"/>
  <c r="AU20" i="10"/>
  <c r="AT20" i="10"/>
  <c r="AS20" i="10"/>
  <c r="AR20" i="10"/>
  <c r="AQ20" i="10"/>
  <c r="AP20" i="10"/>
  <c r="AO20" i="10"/>
  <c r="AN20" i="10"/>
  <c r="N20" i="10"/>
  <c r="J20" i="10"/>
  <c r="F20" i="10"/>
  <c r="AY19" i="10"/>
  <c r="AX19" i="10"/>
  <c r="AW19" i="10"/>
  <c r="AV19" i="10"/>
  <c r="AU19" i="10"/>
  <c r="AT19" i="10"/>
  <c r="AS19" i="10"/>
  <c r="AR19" i="10"/>
  <c r="AQ19" i="10"/>
  <c r="AP19" i="10"/>
  <c r="AO19" i="10"/>
  <c r="AN19" i="10"/>
  <c r="N19" i="10"/>
  <c r="J19" i="10"/>
  <c r="F19" i="10"/>
  <c r="BD18" i="10"/>
  <c r="BC18" i="10"/>
  <c r="BB18" i="10"/>
  <c r="BA18" i="10"/>
  <c r="AY18" i="10"/>
  <c r="AX18" i="10"/>
  <c r="AW18" i="10"/>
  <c r="AV18" i="10"/>
  <c r="AU18" i="10"/>
  <c r="AT18" i="10"/>
  <c r="AS18" i="10"/>
  <c r="AR18" i="10"/>
  <c r="AQ18" i="10"/>
  <c r="AP18" i="10"/>
  <c r="AN18" i="10"/>
  <c r="N18" i="10"/>
  <c r="J18" i="10"/>
  <c r="F18" i="10"/>
  <c r="BD17" i="10"/>
  <c r="BC17" i="10"/>
  <c r="BB17" i="10"/>
  <c r="BA17" i="10"/>
  <c r="AY17" i="10"/>
  <c r="AX17" i="10"/>
  <c r="AW17" i="10"/>
  <c r="AV17" i="10"/>
  <c r="AU17" i="10"/>
  <c r="AT17" i="10"/>
  <c r="AS17" i="10"/>
  <c r="AR17" i="10"/>
  <c r="AQ17" i="10"/>
  <c r="AP17" i="10"/>
  <c r="AN17" i="10"/>
  <c r="AA17" i="10"/>
  <c r="W17" i="10"/>
  <c r="S17" i="10"/>
  <c r="BF16" i="10"/>
  <c r="BD16" i="10"/>
  <c r="BC16" i="10"/>
  <c r="BB16" i="10"/>
  <c r="BA16" i="10"/>
  <c r="AY16" i="10"/>
  <c r="AX16" i="10"/>
  <c r="AW16" i="10"/>
  <c r="AV16" i="10"/>
  <c r="AU16" i="10"/>
  <c r="AT16" i="10"/>
  <c r="AS16" i="10"/>
  <c r="AR16" i="10"/>
  <c r="AQ16" i="10"/>
  <c r="AP16" i="10"/>
  <c r="AN16" i="10"/>
  <c r="N16" i="10"/>
  <c r="J16" i="10"/>
  <c r="F16" i="10"/>
  <c r="BD15" i="10"/>
  <c r="BC15" i="10"/>
  <c r="BB15" i="10"/>
  <c r="BA15" i="10"/>
  <c r="AY15" i="10"/>
  <c r="AX15" i="10"/>
  <c r="AW15" i="10"/>
  <c r="AV15" i="10"/>
  <c r="AU15" i="10"/>
  <c r="AT15" i="10"/>
  <c r="AS15" i="10"/>
  <c r="AR15" i="10"/>
  <c r="AQ15" i="10"/>
  <c r="AP15" i="10"/>
  <c r="AO15" i="10"/>
  <c r="AN15" i="10"/>
  <c r="N15" i="10"/>
  <c r="J15" i="10"/>
  <c r="F15" i="10"/>
  <c r="BD14" i="10"/>
  <c r="BC14" i="10"/>
  <c r="BB14" i="10"/>
  <c r="BA14" i="10"/>
  <c r="AY14" i="10"/>
  <c r="AX14" i="10"/>
  <c r="AW14" i="10"/>
  <c r="AV14" i="10"/>
  <c r="AU14" i="10"/>
  <c r="AT14" i="10"/>
  <c r="AS14" i="10"/>
  <c r="AR14" i="10"/>
  <c r="AQ14" i="10"/>
  <c r="AP14" i="10"/>
  <c r="AO14" i="10"/>
  <c r="AN14" i="10"/>
  <c r="N14" i="10"/>
  <c r="J14" i="10"/>
  <c r="F14" i="10"/>
  <c r="BD13" i="10"/>
  <c r="BC13" i="10"/>
  <c r="BB13" i="10"/>
  <c r="BA13" i="10"/>
  <c r="AY13" i="10"/>
  <c r="AX13" i="10"/>
  <c r="AW13" i="10"/>
  <c r="AV13" i="10"/>
  <c r="AU13" i="10"/>
  <c r="AT13" i="10"/>
  <c r="AS13" i="10"/>
  <c r="AR13" i="10"/>
  <c r="AQ13" i="10"/>
  <c r="AP13" i="10"/>
  <c r="AO13" i="10"/>
  <c r="AN13" i="10"/>
  <c r="AA13" i="10"/>
  <c r="W13" i="10"/>
  <c r="S13" i="10"/>
  <c r="BD12" i="10"/>
  <c r="BC12" i="10"/>
  <c r="BB12" i="10"/>
  <c r="BA12" i="10"/>
  <c r="AY12" i="10"/>
  <c r="AX12" i="10"/>
  <c r="AW12" i="10"/>
  <c r="AV12" i="10"/>
  <c r="AU12" i="10"/>
  <c r="AT12" i="10"/>
  <c r="AS12" i="10"/>
  <c r="AR12" i="10"/>
  <c r="AQ12" i="10"/>
  <c r="AP12" i="10"/>
  <c r="AO12" i="10"/>
  <c r="AN12" i="10"/>
  <c r="N12" i="10"/>
  <c r="J12" i="10"/>
  <c r="F12" i="10"/>
  <c r="BD11" i="10"/>
  <c r="BC11" i="10"/>
  <c r="BB11" i="10"/>
  <c r="BA11" i="10"/>
  <c r="AY11" i="10"/>
  <c r="AX11" i="10"/>
  <c r="AW11" i="10"/>
  <c r="AV11" i="10"/>
  <c r="AU11" i="10"/>
  <c r="AT11" i="10"/>
  <c r="AS11" i="10"/>
  <c r="AR11" i="10"/>
  <c r="AQ11" i="10"/>
  <c r="AP11" i="10"/>
  <c r="AO11" i="10"/>
  <c r="AN11" i="10"/>
  <c r="N11" i="10"/>
  <c r="J11" i="10"/>
  <c r="F11" i="10"/>
  <c r="BD10" i="10"/>
  <c r="BC10" i="10"/>
  <c r="BB10" i="10"/>
  <c r="BA10" i="10"/>
  <c r="AY10" i="10"/>
  <c r="AX10" i="10"/>
  <c r="AW10" i="10"/>
  <c r="AV10" i="10"/>
  <c r="AU10" i="10"/>
  <c r="AT10" i="10"/>
  <c r="AS10" i="10"/>
  <c r="AR10" i="10"/>
  <c r="AQ10" i="10"/>
  <c r="AP10" i="10"/>
  <c r="AO10" i="10"/>
  <c r="AN10" i="10"/>
  <c r="N10" i="10"/>
  <c r="J10" i="10"/>
  <c r="F10" i="10"/>
  <c r="A10" i="10"/>
  <c r="A14" i="10" s="1"/>
  <c r="A18" i="10" s="1"/>
  <c r="A22" i="10" s="1"/>
  <c r="A26" i="10" s="1"/>
  <c r="A30" i="10" s="1"/>
  <c r="A34" i="10" s="1"/>
  <c r="A38" i="10" s="1"/>
  <c r="A42" i="10" s="1"/>
  <c r="A46" i="10" s="1"/>
  <c r="A50" i="10" s="1"/>
  <c r="A54" i="10" s="1"/>
  <c r="BN9" i="10"/>
  <c r="BM9" i="10"/>
  <c r="BL9" i="10"/>
  <c r="BD9" i="10"/>
  <c r="BC9" i="10"/>
  <c r="BB9" i="10"/>
  <c r="BA9" i="10"/>
  <c r="AY9" i="10"/>
  <c r="AX9" i="10"/>
  <c r="AW9" i="10"/>
  <c r="AV9" i="10"/>
  <c r="AU9" i="10"/>
  <c r="AT9" i="10"/>
  <c r="AS9" i="10"/>
  <c r="AR9" i="10"/>
  <c r="AQ9" i="10"/>
  <c r="AP9" i="10"/>
  <c r="AO9" i="10"/>
  <c r="AN9" i="10"/>
  <c r="AA9" i="10"/>
  <c r="W9" i="10"/>
  <c r="S9" i="10"/>
  <c r="BN8" i="10"/>
  <c r="BM8" i="10"/>
  <c r="BL8" i="10"/>
  <c r="BD8" i="10"/>
  <c r="BC8" i="10"/>
  <c r="BB8" i="10"/>
  <c r="BA8" i="10"/>
  <c r="AY8" i="10"/>
  <c r="AX8" i="10"/>
  <c r="AW8" i="10"/>
  <c r="AV8" i="10"/>
  <c r="AU8" i="10"/>
  <c r="AT8" i="10"/>
  <c r="AS8" i="10"/>
  <c r="AR8" i="10"/>
  <c r="AQ8" i="10"/>
  <c r="AP8" i="10"/>
  <c r="AO8" i="10"/>
  <c r="AN8" i="10"/>
  <c r="N8" i="10"/>
  <c r="J8" i="10"/>
  <c r="F8" i="10"/>
  <c r="BN7" i="10"/>
  <c r="BM7" i="10"/>
  <c r="BL7" i="10"/>
  <c r="BJ7" i="10"/>
  <c r="BI7" i="10"/>
  <c r="BH7" i="10"/>
  <c r="BF7" i="10"/>
  <c r="BD7" i="10"/>
  <c r="BC7" i="10"/>
  <c r="BB7" i="10"/>
  <c r="BA7" i="10"/>
  <c r="AY7" i="10"/>
  <c r="AI21" i="10" s="1"/>
  <c r="AX7" i="10"/>
  <c r="AW7" i="10"/>
  <c r="AV7" i="10"/>
  <c r="AU7" i="10"/>
  <c r="AT7" i="10"/>
  <c r="AS7" i="10"/>
  <c r="AR7" i="10"/>
  <c r="AQ7" i="10"/>
  <c r="AP7" i="10"/>
  <c r="AO7" i="10"/>
  <c r="AN7" i="10"/>
  <c r="AH7" i="10"/>
  <c r="N7" i="10"/>
  <c r="J7" i="10"/>
  <c r="F7" i="10"/>
  <c r="AY6" i="10"/>
  <c r="AI22" i="10" s="1"/>
  <c r="AX6" i="10"/>
  <c r="AW6" i="10"/>
  <c r="AV6" i="10"/>
  <c r="AU6" i="10"/>
  <c r="AT6" i="10"/>
  <c r="AS6" i="10"/>
  <c r="AR6" i="10"/>
  <c r="AQ6" i="10"/>
  <c r="AP6" i="10"/>
  <c r="AG22" i="10" s="1"/>
  <c r="AO6" i="10"/>
  <c r="AN6" i="10"/>
  <c r="AI6" i="10"/>
  <c r="N6" i="10"/>
  <c r="J6" i="10"/>
  <c r="F6" i="10"/>
  <c r="A6" i="10"/>
  <c r="N3" i="10"/>
  <c r="N2" i="10"/>
  <c r="AA1267" i="9"/>
  <c r="W1267" i="9"/>
  <c r="S1267" i="9"/>
  <c r="N1266" i="9"/>
  <c r="J1266" i="9"/>
  <c r="F1266" i="9"/>
  <c r="N1265" i="9"/>
  <c r="J1265" i="9"/>
  <c r="F1265" i="9"/>
  <c r="N1264" i="9"/>
  <c r="J1264" i="9"/>
  <c r="F1264" i="9"/>
  <c r="AA1263" i="9"/>
  <c r="W1263" i="9"/>
  <c r="S1263" i="9"/>
  <c r="N1262" i="9"/>
  <c r="J1262" i="9"/>
  <c r="F1262" i="9"/>
  <c r="N1261" i="9"/>
  <c r="J1261" i="9"/>
  <c r="F1261" i="9"/>
  <c r="N1260" i="9"/>
  <c r="J1260" i="9"/>
  <c r="F1260" i="9"/>
  <c r="AA1259" i="9"/>
  <c r="W1259" i="9"/>
  <c r="S1259" i="9"/>
  <c r="N1258" i="9"/>
  <c r="J1258" i="9"/>
  <c r="F1258" i="9"/>
  <c r="N1257" i="9"/>
  <c r="J1257" i="9"/>
  <c r="F1257" i="9"/>
  <c r="N1256" i="9"/>
  <c r="J1256" i="9"/>
  <c r="F1256" i="9"/>
  <c r="AY1255" i="9"/>
  <c r="AA1255" i="9"/>
  <c r="W1255" i="9"/>
  <c r="S1255" i="9"/>
  <c r="AY1254" i="9"/>
  <c r="N1254" i="9"/>
  <c r="J1254" i="9"/>
  <c r="F1254" i="9"/>
  <c r="AY1253" i="9"/>
  <c r="AQ1253" i="9"/>
  <c r="N1253" i="9"/>
  <c r="J1253" i="9"/>
  <c r="F1253" i="9"/>
  <c r="AY1252" i="9"/>
  <c r="AQ1252" i="9"/>
  <c r="N1252" i="9"/>
  <c r="J1252" i="9"/>
  <c r="F1252" i="9"/>
  <c r="AY1251" i="9"/>
  <c r="AX1251" i="9"/>
  <c r="AW1251" i="9"/>
  <c r="AV1251" i="9"/>
  <c r="AU1251" i="9"/>
  <c r="AT1251" i="9"/>
  <c r="AS1251" i="9"/>
  <c r="AR1251" i="9"/>
  <c r="AQ1251" i="9"/>
  <c r="AP1251" i="9"/>
  <c r="AO1251" i="9"/>
  <c r="AA1251" i="9"/>
  <c r="W1251" i="9"/>
  <c r="S1251" i="9"/>
  <c r="AY1250" i="9"/>
  <c r="AX1250" i="9"/>
  <c r="AW1250" i="9"/>
  <c r="AV1250" i="9"/>
  <c r="AU1250" i="9"/>
  <c r="AT1250" i="9"/>
  <c r="AS1250" i="9"/>
  <c r="AR1250" i="9"/>
  <c r="AQ1250" i="9"/>
  <c r="AP1250" i="9"/>
  <c r="AO1250" i="9"/>
  <c r="N1250" i="9"/>
  <c r="J1250" i="9"/>
  <c r="F1250" i="9"/>
  <c r="AY1249" i="9"/>
  <c r="AX1249" i="9"/>
  <c r="AW1249" i="9"/>
  <c r="AV1249" i="9"/>
  <c r="AU1249" i="9"/>
  <c r="AT1249" i="9"/>
  <c r="AS1249" i="9"/>
  <c r="AR1249" i="9"/>
  <c r="AQ1249" i="9"/>
  <c r="AP1249" i="9"/>
  <c r="AO1249" i="9"/>
  <c r="N1249" i="9"/>
  <c r="J1249" i="9"/>
  <c r="F1249" i="9"/>
  <c r="AY1248" i="9"/>
  <c r="AX1248" i="9"/>
  <c r="AW1248" i="9"/>
  <c r="AV1248" i="9"/>
  <c r="AU1248" i="9"/>
  <c r="AT1248" i="9"/>
  <c r="AS1248" i="9"/>
  <c r="AR1248" i="9"/>
  <c r="AQ1248" i="9"/>
  <c r="AP1248" i="9"/>
  <c r="AO1248" i="9"/>
  <c r="N1248" i="9"/>
  <c r="J1248" i="9"/>
  <c r="F1248" i="9"/>
  <c r="AY1247" i="9"/>
  <c r="AX1247" i="9"/>
  <c r="AW1247" i="9"/>
  <c r="AV1247" i="9"/>
  <c r="AU1247" i="9"/>
  <c r="AT1247" i="9"/>
  <c r="AS1247" i="9"/>
  <c r="AR1247" i="9"/>
  <c r="AQ1247" i="9"/>
  <c r="AP1247" i="9"/>
  <c r="AO1247" i="9"/>
  <c r="AA1247" i="9"/>
  <c r="W1247" i="9"/>
  <c r="S1247" i="9"/>
  <c r="AY1246" i="9"/>
  <c r="AX1246" i="9"/>
  <c r="AW1246" i="9"/>
  <c r="AV1246" i="9"/>
  <c r="AU1246" i="9"/>
  <c r="AT1246" i="9"/>
  <c r="AS1246" i="9"/>
  <c r="AR1246" i="9"/>
  <c r="AQ1246" i="9"/>
  <c r="AP1246" i="9"/>
  <c r="AO1246" i="9"/>
  <c r="N1246" i="9"/>
  <c r="J1246" i="9"/>
  <c r="F1246" i="9"/>
  <c r="AY1245" i="9"/>
  <c r="AX1245" i="9"/>
  <c r="AW1245" i="9"/>
  <c r="AV1245" i="9"/>
  <c r="AU1245" i="9"/>
  <c r="AT1245" i="9"/>
  <c r="AS1245" i="9"/>
  <c r="AR1245" i="9"/>
  <c r="AQ1245" i="9"/>
  <c r="AP1245" i="9"/>
  <c r="AO1245" i="9"/>
  <c r="N1245" i="9"/>
  <c r="J1245" i="9"/>
  <c r="F1245" i="9"/>
  <c r="AY1244" i="9"/>
  <c r="AX1244" i="9"/>
  <c r="AW1244" i="9"/>
  <c r="AV1244" i="9"/>
  <c r="AU1244" i="9"/>
  <c r="AT1244" i="9"/>
  <c r="AS1244" i="9"/>
  <c r="AR1244" i="9"/>
  <c r="AQ1244" i="9"/>
  <c r="AP1244" i="9"/>
  <c r="AO1244" i="9"/>
  <c r="N1244" i="9"/>
  <c r="J1244" i="9"/>
  <c r="F1244" i="9"/>
  <c r="AY1243" i="9"/>
  <c r="AX1243" i="9"/>
  <c r="AW1243" i="9"/>
  <c r="AV1243" i="9"/>
  <c r="AU1243" i="9"/>
  <c r="AT1243" i="9"/>
  <c r="AS1243" i="9"/>
  <c r="AR1243" i="9"/>
  <c r="AQ1243" i="9"/>
  <c r="AP1243" i="9"/>
  <c r="AO1243" i="9"/>
  <c r="AA1243" i="9"/>
  <c r="W1243" i="9"/>
  <c r="S1243" i="9"/>
  <c r="AY1242" i="9"/>
  <c r="AX1242" i="9"/>
  <c r="AW1242" i="9"/>
  <c r="AV1242" i="9"/>
  <c r="AU1242" i="9"/>
  <c r="AT1242" i="9"/>
  <c r="AS1242" i="9"/>
  <c r="AR1242" i="9"/>
  <c r="AQ1242" i="9"/>
  <c r="AP1242" i="9"/>
  <c r="AO1242" i="9"/>
  <c r="N1242" i="9"/>
  <c r="J1242" i="9"/>
  <c r="F1242" i="9"/>
  <c r="AY1241" i="9"/>
  <c r="AX1241" i="9"/>
  <c r="AW1241" i="9"/>
  <c r="AV1241" i="9"/>
  <c r="AU1241" i="9"/>
  <c r="AT1241" i="9"/>
  <c r="AS1241" i="9"/>
  <c r="AR1241" i="9"/>
  <c r="AQ1241" i="9"/>
  <c r="AP1241" i="9"/>
  <c r="AO1241" i="9"/>
  <c r="N1241" i="9"/>
  <c r="J1241" i="9"/>
  <c r="F1241" i="9"/>
  <c r="AY1240" i="9"/>
  <c r="AX1240" i="9"/>
  <c r="AW1240" i="9"/>
  <c r="AV1240" i="9"/>
  <c r="AU1240" i="9"/>
  <c r="AT1240" i="9"/>
  <c r="AS1240" i="9"/>
  <c r="AR1240" i="9"/>
  <c r="AQ1240" i="9"/>
  <c r="AP1240" i="9"/>
  <c r="AO1240" i="9"/>
  <c r="N1240" i="9"/>
  <c r="J1240" i="9"/>
  <c r="F1240" i="9"/>
  <c r="AY1239" i="9"/>
  <c r="AX1239" i="9"/>
  <c r="AW1239" i="9"/>
  <c r="AV1239" i="9"/>
  <c r="AU1239" i="9"/>
  <c r="AT1239" i="9"/>
  <c r="AS1239" i="9"/>
  <c r="AR1239" i="9"/>
  <c r="AQ1239" i="9"/>
  <c r="AP1239" i="9"/>
  <c r="AO1239" i="9"/>
  <c r="AA1239" i="9"/>
  <c r="W1239" i="9"/>
  <c r="S1239" i="9"/>
  <c r="AY1238" i="9"/>
  <c r="AX1238" i="9"/>
  <c r="AW1238" i="9"/>
  <c r="AV1238" i="9"/>
  <c r="AU1238" i="9"/>
  <c r="AT1238" i="9"/>
  <c r="AS1238" i="9"/>
  <c r="AR1238" i="9"/>
  <c r="AQ1238" i="9"/>
  <c r="AP1238" i="9"/>
  <c r="AO1238" i="9"/>
  <c r="N1238" i="9"/>
  <c r="J1238" i="9"/>
  <c r="F1238" i="9"/>
  <c r="AY1237" i="9"/>
  <c r="AX1237" i="9"/>
  <c r="AW1237" i="9"/>
  <c r="AV1237" i="9"/>
  <c r="AU1237" i="9"/>
  <c r="AT1237" i="9"/>
  <c r="AS1237" i="9"/>
  <c r="AR1237" i="9"/>
  <c r="AQ1237" i="9"/>
  <c r="AP1237" i="9"/>
  <c r="AO1237" i="9"/>
  <c r="N1237" i="9"/>
  <c r="J1237" i="9"/>
  <c r="F1237" i="9"/>
  <c r="AY1236" i="9"/>
  <c r="AX1236" i="9"/>
  <c r="AW1236" i="9"/>
  <c r="AV1236" i="9"/>
  <c r="AU1236" i="9"/>
  <c r="AT1236" i="9"/>
  <c r="AS1236" i="9"/>
  <c r="AR1236" i="9"/>
  <c r="AQ1236" i="9"/>
  <c r="AP1236" i="9"/>
  <c r="AO1236" i="9"/>
  <c r="N1236" i="9"/>
  <c r="J1236" i="9"/>
  <c r="F1236" i="9"/>
  <c r="AY1235" i="9"/>
  <c r="AX1235" i="9"/>
  <c r="AW1235" i="9"/>
  <c r="AV1235" i="9"/>
  <c r="AU1235" i="9"/>
  <c r="AT1235" i="9"/>
  <c r="AS1235" i="9"/>
  <c r="AR1235" i="9"/>
  <c r="AQ1235" i="9"/>
  <c r="AP1235" i="9"/>
  <c r="AO1235" i="9"/>
  <c r="AA1235" i="9"/>
  <c r="W1235" i="9"/>
  <c r="S1235" i="9"/>
  <c r="AY1234" i="9"/>
  <c r="AX1234" i="9"/>
  <c r="AW1234" i="9"/>
  <c r="AV1234" i="9"/>
  <c r="AU1234" i="9"/>
  <c r="AT1234" i="9"/>
  <c r="AS1234" i="9"/>
  <c r="AR1234" i="9"/>
  <c r="AQ1234" i="9"/>
  <c r="AP1234" i="9"/>
  <c r="AO1234" i="9"/>
  <c r="N1234" i="9"/>
  <c r="J1234" i="9"/>
  <c r="F1234" i="9"/>
  <c r="AY1233" i="9"/>
  <c r="AX1233" i="9"/>
  <c r="AW1233" i="9"/>
  <c r="AV1233" i="9"/>
  <c r="AU1233" i="9"/>
  <c r="AT1233" i="9"/>
  <c r="AS1233" i="9"/>
  <c r="AR1233" i="9"/>
  <c r="AQ1233" i="9"/>
  <c r="AP1233" i="9"/>
  <c r="AO1233" i="9"/>
  <c r="N1233" i="9"/>
  <c r="J1233" i="9"/>
  <c r="F1233" i="9"/>
  <c r="AY1232" i="9"/>
  <c r="AX1232" i="9"/>
  <c r="AW1232" i="9"/>
  <c r="AV1232" i="9"/>
  <c r="AU1232" i="9"/>
  <c r="AT1232" i="9"/>
  <c r="AS1232" i="9"/>
  <c r="AR1232" i="9"/>
  <c r="AQ1232" i="9"/>
  <c r="AP1232" i="9"/>
  <c r="AO1232" i="9"/>
  <c r="N1232" i="9"/>
  <c r="J1232" i="9"/>
  <c r="F1232" i="9"/>
  <c r="AY1231" i="9"/>
  <c r="AX1231" i="9"/>
  <c r="AW1231" i="9"/>
  <c r="AV1231" i="9"/>
  <c r="AU1231" i="9"/>
  <c r="AT1231" i="9"/>
  <c r="AS1231" i="9"/>
  <c r="AR1231" i="9"/>
  <c r="AQ1231" i="9"/>
  <c r="AP1231" i="9"/>
  <c r="AO1231" i="9"/>
  <c r="AA1231" i="9"/>
  <c r="W1231" i="9"/>
  <c r="S1231" i="9"/>
  <c r="AY1230" i="9"/>
  <c r="AX1230" i="9"/>
  <c r="AW1230" i="9"/>
  <c r="AV1230" i="9"/>
  <c r="AU1230" i="9"/>
  <c r="AT1230" i="9"/>
  <c r="AS1230" i="9"/>
  <c r="AR1230" i="9"/>
  <c r="AQ1230" i="9"/>
  <c r="AP1230" i="9"/>
  <c r="AO1230" i="9"/>
  <c r="N1230" i="9"/>
  <c r="J1230" i="9"/>
  <c r="F1230" i="9"/>
  <c r="AY1229" i="9"/>
  <c r="AX1229" i="9"/>
  <c r="AW1229" i="9"/>
  <c r="AV1229" i="9"/>
  <c r="AU1229" i="9"/>
  <c r="AT1229" i="9"/>
  <c r="AS1229" i="9"/>
  <c r="AR1229" i="9"/>
  <c r="AQ1229" i="9"/>
  <c r="AP1229" i="9"/>
  <c r="AO1229" i="9"/>
  <c r="N1229" i="9"/>
  <c r="J1229" i="9"/>
  <c r="F1229" i="9"/>
  <c r="AY1228" i="9"/>
  <c r="AX1228" i="9"/>
  <c r="AW1228" i="9"/>
  <c r="AV1228" i="9"/>
  <c r="AU1228" i="9"/>
  <c r="AT1228" i="9"/>
  <c r="AS1228" i="9"/>
  <c r="AR1228" i="9"/>
  <c r="AQ1228" i="9"/>
  <c r="AP1228" i="9"/>
  <c r="N1228" i="9"/>
  <c r="J1228" i="9"/>
  <c r="F1228" i="9"/>
  <c r="A1228" i="9"/>
  <c r="A1232" i="9" s="1"/>
  <c r="A1236" i="9" s="1"/>
  <c r="A1240" i="9" s="1"/>
  <c r="A1244" i="9" s="1"/>
  <c r="A1248" i="9" s="1"/>
  <c r="A1252" i="9" s="1"/>
  <c r="A1256" i="9" s="1"/>
  <c r="A1260" i="9" s="1"/>
  <c r="A1264" i="9" s="1"/>
  <c r="AY1227" i="9"/>
  <c r="AX1227" i="9"/>
  <c r="AW1227" i="9"/>
  <c r="AV1227" i="9"/>
  <c r="AU1227" i="9"/>
  <c r="AT1227" i="9"/>
  <c r="AS1227" i="9"/>
  <c r="AR1227" i="9"/>
  <c r="AQ1227" i="9"/>
  <c r="AP1227" i="9"/>
  <c r="AA1227" i="9"/>
  <c r="W1227" i="9"/>
  <c r="S1227" i="9"/>
  <c r="AY1226" i="9"/>
  <c r="AX1226" i="9"/>
  <c r="AW1226" i="9"/>
  <c r="AV1226" i="9"/>
  <c r="AU1226" i="9"/>
  <c r="AT1226" i="9"/>
  <c r="AS1226" i="9"/>
  <c r="AR1226" i="9"/>
  <c r="AQ1226" i="9"/>
  <c r="AP1226" i="9"/>
  <c r="N1226" i="9"/>
  <c r="J1226" i="9"/>
  <c r="F1226" i="9"/>
  <c r="AY1225" i="9"/>
  <c r="AX1225" i="9"/>
  <c r="AW1225" i="9"/>
  <c r="AV1225" i="9"/>
  <c r="AU1225" i="9"/>
  <c r="AT1225" i="9"/>
  <c r="AS1225" i="9"/>
  <c r="AR1225" i="9"/>
  <c r="AQ1225" i="9"/>
  <c r="AP1225" i="9"/>
  <c r="AO1225" i="9"/>
  <c r="N1225" i="9"/>
  <c r="J1225" i="9"/>
  <c r="F1225" i="9"/>
  <c r="AY1224" i="9"/>
  <c r="AX1224" i="9"/>
  <c r="AW1224" i="9"/>
  <c r="AV1224" i="9"/>
  <c r="AU1224" i="9"/>
  <c r="AT1224" i="9"/>
  <c r="AS1224" i="9"/>
  <c r="AR1224" i="9"/>
  <c r="AQ1224" i="9"/>
  <c r="AP1224" i="9"/>
  <c r="AO1224" i="9"/>
  <c r="N1224" i="9"/>
  <c r="J1224" i="9"/>
  <c r="F1224" i="9"/>
  <c r="AY1223" i="9"/>
  <c r="AX1223" i="9"/>
  <c r="AW1223" i="9"/>
  <c r="AV1223" i="9"/>
  <c r="AU1223" i="9"/>
  <c r="AT1223" i="9"/>
  <c r="AS1223" i="9"/>
  <c r="AR1223" i="9"/>
  <c r="AQ1223" i="9"/>
  <c r="AP1223" i="9"/>
  <c r="AO1223" i="9"/>
  <c r="AA1223" i="9"/>
  <c r="W1223" i="9"/>
  <c r="S1223" i="9"/>
  <c r="AY1222" i="9"/>
  <c r="AX1222" i="9"/>
  <c r="AW1222" i="9"/>
  <c r="AV1222" i="9"/>
  <c r="AU1222" i="9"/>
  <c r="AT1222" i="9"/>
  <c r="AS1222" i="9"/>
  <c r="AR1222" i="9"/>
  <c r="AQ1222" i="9"/>
  <c r="AP1222" i="9"/>
  <c r="AO1222" i="9"/>
  <c r="N1222" i="9"/>
  <c r="J1222" i="9"/>
  <c r="F1222" i="9"/>
  <c r="AY1221" i="9"/>
  <c r="AX1221" i="9"/>
  <c r="AW1221" i="9"/>
  <c r="AV1221" i="9"/>
  <c r="AU1221" i="9"/>
  <c r="AT1221" i="9"/>
  <c r="AS1221" i="9"/>
  <c r="AR1221" i="9"/>
  <c r="AQ1221" i="9"/>
  <c r="AP1221" i="9"/>
  <c r="AO1221" i="9"/>
  <c r="N1221" i="9"/>
  <c r="J1221" i="9"/>
  <c r="F1221" i="9"/>
  <c r="AY1220" i="9"/>
  <c r="AX1220" i="9"/>
  <c r="AW1220" i="9"/>
  <c r="AV1220" i="9"/>
  <c r="AU1220" i="9"/>
  <c r="AT1220" i="9"/>
  <c r="AS1220" i="9"/>
  <c r="AR1220" i="9"/>
  <c r="AQ1220" i="9"/>
  <c r="AP1220" i="9"/>
  <c r="AO1220" i="9"/>
  <c r="N1220" i="9"/>
  <c r="J1220" i="9"/>
  <c r="F1220" i="9"/>
  <c r="AY1219" i="9"/>
  <c r="AX1219" i="9"/>
  <c r="AW1219" i="9"/>
  <c r="AV1219" i="9"/>
  <c r="AU1219" i="9"/>
  <c r="AT1219" i="9"/>
  <c r="AS1219" i="9"/>
  <c r="AR1219" i="9"/>
  <c r="AQ1219" i="9"/>
  <c r="AP1219" i="9"/>
  <c r="AO1219" i="9"/>
  <c r="AA1219" i="9"/>
  <c r="W1219" i="9"/>
  <c r="S1219" i="9"/>
  <c r="AY1218" i="9"/>
  <c r="AX1218" i="9"/>
  <c r="AW1218" i="9"/>
  <c r="AV1218" i="9"/>
  <c r="AU1218" i="9"/>
  <c r="AT1218" i="9"/>
  <c r="AS1218" i="9"/>
  <c r="AR1218" i="9"/>
  <c r="AQ1218" i="9"/>
  <c r="AP1218" i="9"/>
  <c r="AO1218" i="9"/>
  <c r="N1218" i="9"/>
  <c r="J1218" i="9"/>
  <c r="F1218" i="9"/>
  <c r="AY1217" i="9"/>
  <c r="AX1217" i="9"/>
  <c r="AW1217" i="9"/>
  <c r="AV1217" i="9"/>
  <c r="AU1217" i="9"/>
  <c r="AT1217" i="9"/>
  <c r="AS1217" i="9"/>
  <c r="AR1217" i="9"/>
  <c r="AQ1217" i="9"/>
  <c r="AP1217" i="9"/>
  <c r="AO1217" i="9"/>
  <c r="N1217" i="9"/>
  <c r="J1217" i="9"/>
  <c r="F1217" i="9"/>
  <c r="AY1216" i="9"/>
  <c r="AX1216" i="9"/>
  <c r="AW1216" i="9"/>
  <c r="AV1216" i="9"/>
  <c r="AU1216" i="9"/>
  <c r="AT1216" i="9"/>
  <c r="AS1216" i="9"/>
  <c r="AR1216" i="9"/>
  <c r="AQ1216" i="9"/>
  <c r="AP1216" i="9"/>
  <c r="AO1216" i="9"/>
  <c r="N1216" i="9"/>
  <c r="J1216" i="9"/>
  <c r="F1216" i="9"/>
  <c r="A1216" i="9"/>
  <c r="A1220" i="9" s="1"/>
  <c r="A1224" i="9" s="1"/>
  <c r="AA1212" i="9"/>
  <c r="W1212" i="9"/>
  <c r="S1212" i="9"/>
  <c r="N1211" i="9"/>
  <c r="J1211" i="9"/>
  <c r="F1211" i="9"/>
  <c r="N1210" i="9"/>
  <c r="J1210" i="9"/>
  <c r="F1210" i="9"/>
  <c r="N1209" i="9"/>
  <c r="J1209" i="9"/>
  <c r="F1209" i="9"/>
  <c r="A1209" i="9"/>
  <c r="AA1208" i="9"/>
  <c r="W1208" i="9"/>
  <c r="S1208" i="9"/>
  <c r="N1207" i="9"/>
  <c r="J1207" i="9"/>
  <c r="F1207" i="9"/>
  <c r="N1206" i="9"/>
  <c r="J1206" i="9"/>
  <c r="F1206" i="9"/>
  <c r="N1205" i="9"/>
  <c r="J1205" i="9"/>
  <c r="F1205" i="9"/>
  <c r="AA1204" i="9"/>
  <c r="W1204" i="9"/>
  <c r="S1204" i="9"/>
  <c r="N1203" i="9"/>
  <c r="J1203" i="9"/>
  <c r="F1203" i="9"/>
  <c r="N1202" i="9"/>
  <c r="J1202" i="9"/>
  <c r="F1202" i="9"/>
  <c r="N1201" i="9"/>
  <c r="J1201" i="9"/>
  <c r="F1201" i="9"/>
  <c r="AY1200" i="9"/>
  <c r="AA1200" i="9"/>
  <c r="W1200" i="9"/>
  <c r="S1200" i="9"/>
  <c r="AY1199" i="9"/>
  <c r="N1199" i="9"/>
  <c r="J1199" i="9"/>
  <c r="F1199" i="9"/>
  <c r="AY1198" i="9"/>
  <c r="AQ1198" i="9"/>
  <c r="N1198" i="9"/>
  <c r="J1198" i="9"/>
  <c r="F1198" i="9"/>
  <c r="AY1197" i="9"/>
  <c r="AQ1197" i="9"/>
  <c r="N1197" i="9"/>
  <c r="J1197" i="9"/>
  <c r="F1197" i="9"/>
  <c r="AY1196" i="9"/>
  <c r="AX1196" i="9"/>
  <c r="AW1196" i="9"/>
  <c r="AV1196" i="9"/>
  <c r="AU1196" i="9"/>
  <c r="AT1196" i="9"/>
  <c r="AS1196" i="9"/>
  <c r="AR1196" i="9"/>
  <c r="AQ1196" i="9"/>
  <c r="AP1196" i="9"/>
  <c r="AO1196" i="9"/>
  <c r="AA1196" i="9"/>
  <c r="W1196" i="9"/>
  <c r="S1196" i="9"/>
  <c r="AY1195" i="9"/>
  <c r="AX1195" i="9"/>
  <c r="AW1195" i="9"/>
  <c r="AV1195" i="9"/>
  <c r="AU1195" i="9"/>
  <c r="AT1195" i="9"/>
  <c r="AS1195" i="9"/>
  <c r="AR1195" i="9"/>
  <c r="AQ1195" i="9"/>
  <c r="AP1195" i="9"/>
  <c r="AO1195" i="9"/>
  <c r="N1195" i="9"/>
  <c r="J1195" i="9"/>
  <c r="F1195" i="9"/>
  <c r="AY1194" i="9"/>
  <c r="AX1194" i="9"/>
  <c r="AW1194" i="9"/>
  <c r="AV1194" i="9"/>
  <c r="AU1194" i="9"/>
  <c r="AT1194" i="9"/>
  <c r="AS1194" i="9"/>
  <c r="AR1194" i="9"/>
  <c r="AQ1194" i="9"/>
  <c r="AP1194" i="9"/>
  <c r="AO1194" i="9"/>
  <c r="N1194" i="9"/>
  <c r="J1194" i="9"/>
  <c r="F1194" i="9"/>
  <c r="AY1193" i="9"/>
  <c r="AX1193" i="9"/>
  <c r="AW1193" i="9"/>
  <c r="AV1193" i="9"/>
  <c r="AU1193" i="9"/>
  <c r="AT1193" i="9"/>
  <c r="AS1193" i="9"/>
  <c r="AR1193" i="9"/>
  <c r="AQ1193" i="9"/>
  <c r="AP1193" i="9"/>
  <c r="AO1193" i="9"/>
  <c r="N1193" i="9"/>
  <c r="J1193" i="9"/>
  <c r="F1193" i="9"/>
  <c r="AY1192" i="9"/>
  <c r="AX1192" i="9"/>
  <c r="AW1192" i="9"/>
  <c r="AV1192" i="9"/>
  <c r="AU1192" i="9"/>
  <c r="AT1192" i="9"/>
  <c r="AS1192" i="9"/>
  <c r="AR1192" i="9"/>
  <c r="AQ1192" i="9"/>
  <c r="AP1192" i="9"/>
  <c r="AO1192" i="9"/>
  <c r="AA1192" i="9"/>
  <c r="W1192" i="9"/>
  <c r="S1192" i="9"/>
  <c r="AY1191" i="9"/>
  <c r="AX1191" i="9"/>
  <c r="AW1191" i="9"/>
  <c r="AV1191" i="9"/>
  <c r="AU1191" i="9"/>
  <c r="AT1191" i="9"/>
  <c r="AS1191" i="9"/>
  <c r="AR1191" i="9"/>
  <c r="AQ1191" i="9"/>
  <c r="AP1191" i="9"/>
  <c r="AO1191" i="9"/>
  <c r="N1191" i="9"/>
  <c r="J1191" i="9"/>
  <c r="F1191" i="9"/>
  <c r="AY1190" i="9"/>
  <c r="AX1190" i="9"/>
  <c r="AW1190" i="9"/>
  <c r="AV1190" i="9"/>
  <c r="AU1190" i="9"/>
  <c r="AT1190" i="9"/>
  <c r="AS1190" i="9"/>
  <c r="AR1190" i="9"/>
  <c r="AQ1190" i="9"/>
  <c r="AP1190" i="9"/>
  <c r="AO1190" i="9"/>
  <c r="N1190" i="9"/>
  <c r="J1190" i="9"/>
  <c r="F1190" i="9"/>
  <c r="AY1189" i="9"/>
  <c r="AX1189" i="9"/>
  <c r="AW1189" i="9"/>
  <c r="AV1189" i="9"/>
  <c r="AU1189" i="9"/>
  <c r="AT1189" i="9"/>
  <c r="AS1189" i="9"/>
  <c r="AR1189" i="9"/>
  <c r="AQ1189" i="9"/>
  <c r="AP1189" i="9"/>
  <c r="AO1189" i="9"/>
  <c r="N1189" i="9"/>
  <c r="J1189" i="9"/>
  <c r="F1189" i="9"/>
  <c r="AY1188" i="9"/>
  <c r="AX1188" i="9"/>
  <c r="AW1188" i="9"/>
  <c r="AV1188" i="9"/>
  <c r="AU1188" i="9"/>
  <c r="AT1188" i="9"/>
  <c r="AS1188" i="9"/>
  <c r="AR1188" i="9"/>
  <c r="AQ1188" i="9"/>
  <c r="AP1188" i="9"/>
  <c r="AO1188" i="9"/>
  <c r="AA1188" i="9"/>
  <c r="W1188" i="9"/>
  <c r="S1188" i="9"/>
  <c r="AY1187" i="9"/>
  <c r="AX1187" i="9"/>
  <c r="AW1187" i="9"/>
  <c r="AV1187" i="9"/>
  <c r="AU1187" i="9"/>
  <c r="AT1187" i="9"/>
  <c r="AS1187" i="9"/>
  <c r="AR1187" i="9"/>
  <c r="AQ1187" i="9"/>
  <c r="AP1187" i="9"/>
  <c r="AO1187" i="9"/>
  <c r="N1187" i="9"/>
  <c r="J1187" i="9"/>
  <c r="F1187" i="9"/>
  <c r="AY1186" i="9"/>
  <c r="AX1186" i="9"/>
  <c r="AW1186" i="9"/>
  <c r="AV1186" i="9"/>
  <c r="AU1186" i="9"/>
  <c r="AT1186" i="9"/>
  <c r="AS1186" i="9"/>
  <c r="AR1186" i="9"/>
  <c r="AQ1186" i="9"/>
  <c r="AP1186" i="9"/>
  <c r="AO1186" i="9"/>
  <c r="N1186" i="9"/>
  <c r="J1186" i="9"/>
  <c r="F1186" i="9"/>
  <c r="AY1185" i="9"/>
  <c r="AX1185" i="9"/>
  <c r="AW1185" i="9"/>
  <c r="AV1185" i="9"/>
  <c r="AU1185" i="9"/>
  <c r="AT1185" i="9"/>
  <c r="AS1185" i="9"/>
  <c r="AR1185" i="9"/>
  <c r="AQ1185" i="9"/>
  <c r="AP1185" i="9"/>
  <c r="AO1185" i="9"/>
  <c r="N1185" i="9"/>
  <c r="J1185" i="9"/>
  <c r="F1185" i="9"/>
  <c r="AY1184" i="9"/>
  <c r="AX1184" i="9"/>
  <c r="AW1184" i="9"/>
  <c r="AV1184" i="9"/>
  <c r="AU1184" i="9"/>
  <c r="AT1184" i="9"/>
  <c r="AS1184" i="9"/>
  <c r="AR1184" i="9"/>
  <c r="AQ1184" i="9"/>
  <c r="AP1184" i="9"/>
  <c r="AO1184" i="9"/>
  <c r="AA1184" i="9"/>
  <c r="W1184" i="9"/>
  <c r="S1184" i="9"/>
  <c r="AY1183" i="9"/>
  <c r="AX1183" i="9"/>
  <c r="AW1183" i="9"/>
  <c r="AV1183" i="9"/>
  <c r="AU1183" i="9"/>
  <c r="AT1183" i="9"/>
  <c r="AS1183" i="9"/>
  <c r="AR1183" i="9"/>
  <c r="AQ1183" i="9"/>
  <c r="AP1183" i="9"/>
  <c r="AO1183" i="9"/>
  <c r="N1183" i="9"/>
  <c r="J1183" i="9"/>
  <c r="F1183" i="9"/>
  <c r="AY1182" i="9"/>
  <c r="AX1182" i="9"/>
  <c r="AW1182" i="9"/>
  <c r="AV1182" i="9"/>
  <c r="AU1182" i="9"/>
  <c r="AT1182" i="9"/>
  <c r="AS1182" i="9"/>
  <c r="AR1182" i="9"/>
  <c r="AQ1182" i="9"/>
  <c r="AP1182" i="9"/>
  <c r="AO1182" i="9"/>
  <c r="N1182" i="9"/>
  <c r="J1182" i="9"/>
  <c r="F1182" i="9"/>
  <c r="AY1181" i="9"/>
  <c r="AX1181" i="9"/>
  <c r="AW1181" i="9"/>
  <c r="AV1181" i="9"/>
  <c r="AU1181" i="9"/>
  <c r="AT1181" i="9"/>
  <c r="AS1181" i="9"/>
  <c r="AR1181" i="9"/>
  <c r="AQ1181" i="9"/>
  <c r="AP1181" i="9"/>
  <c r="AO1181" i="9"/>
  <c r="N1181" i="9"/>
  <c r="J1181" i="9"/>
  <c r="F1181" i="9"/>
  <c r="AY1180" i="9"/>
  <c r="AX1180" i="9"/>
  <c r="AW1180" i="9"/>
  <c r="AV1180" i="9"/>
  <c r="AU1180" i="9"/>
  <c r="AT1180" i="9"/>
  <c r="AS1180" i="9"/>
  <c r="AR1180" i="9"/>
  <c r="AQ1180" i="9"/>
  <c r="AP1180" i="9"/>
  <c r="AO1180" i="9"/>
  <c r="AA1180" i="9"/>
  <c r="W1180" i="9"/>
  <c r="S1180" i="9"/>
  <c r="AY1179" i="9"/>
  <c r="AX1179" i="9"/>
  <c r="AW1179" i="9"/>
  <c r="AV1179" i="9"/>
  <c r="AU1179" i="9"/>
  <c r="AT1179" i="9"/>
  <c r="AS1179" i="9"/>
  <c r="AR1179" i="9"/>
  <c r="AQ1179" i="9"/>
  <c r="AP1179" i="9"/>
  <c r="AO1179" i="9"/>
  <c r="N1179" i="9"/>
  <c r="J1179" i="9"/>
  <c r="F1179" i="9"/>
  <c r="AY1178" i="9"/>
  <c r="AX1178" i="9"/>
  <c r="AW1178" i="9"/>
  <c r="AV1178" i="9"/>
  <c r="AU1178" i="9"/>
  <c r="AT1178" i="9"/>
  <c r="AS1178" i="9"/>
  <c r="AR1178" i="9"/>
  <c r="AQ1178" i="9"/>
  <c r="AP1178" i="9"/>
  <c r="AO1178" i="9"/>
  <c r="N1178" i="9"/>
  <c r="J1178" i="9"/>
  <c r="F1178" i="9"/>
  <c r="AY1177" i="9"/>
  <c r="AX1177" i="9"/>
  <c r="AW1177" i="9"/>
  <c r="AV1177" i="9"/>
  <c r="AU1177" i="9"/>
  <c r="AT1177" i="9"/>
  <c r="AS1177" i="9"/>
  <c r="AR1177" i="9"/>
  <c r="AQ1177" i="9"/>
  <c r="AP1177" i="9"/>
  <c r="AO1177" i="9"/>
  <c r="N1177" i="9"/>
  <c r="J1177" i="9"/>
  <c r="F1177" i="9"/>
  <c r="AY1176" i="9"/>
  <c r="AX1176" i="9"/>
  <c r="AW1176" i="9"/>
  <c r="AV1176" i="9"/>
  <c r="AU1176" i="9"/>
  <c r="AT1176" i="9"/>
  <c r="AS1176" i="9"/>
  <c r="AR1176" i="9"/>
  <c r="AQ1176" i="9"/>
  <c r="AP1176" i="9"/>
  <c r="AO1176" i="9"/>
  <c r="AA1176" i="9"/>
  <c r="W1176" i="9"/>
  <c r="S1176" i="9"/>
  <c r="AY1175" i="9"/>
  <c r="AX1175" i="9"/>
  <c r="AW1175" i="9"/>
  <c r="AV1175" i="9"/>
  <c r="AU1175" i="9"/>
  <c r="AT1175" i="9"/>
  <c r="AS1175" i="9"/>
  <c r="AR1175" i="9"/>
  <c r="AQ1175" i="9"/>
  <c r="AP1175" i="9"/>
  <c r="AO1175" i="9"/>
  <c r="N1175" i="9"/>
  <c r="J1175" i="9"/>
  <c r="F1175" i="9"/>
  <c r="AY1174" i="9"/>
  <c r="AX1174" i="9"/>
  <c r="AW1174" i="9"/>
  <c r="AV1174" i="9"/>
  <c r="AU1174" i="9"/>
  <c r="AT1174" i="9"/>
  <c r="AS1174" i="9"/>
  <c r="AR1174" i="9"/>
  <c r="AQ1174" i="9"/>
  <c r="AP1174" i="9"/>
  <c r="AO1174" i="9"/>
  <c r="N1174" i="9"/>
  <c r="J1174" i="9"/>
  <c r="F1174" i="9"/>
  <c r="AY1173" i="9"/>
  <c r="AX1173" i="9"/>
  <c r="AW1173" i="9"/>
  <c r="AV1173" i="9"/>
  <c r="AU1173" i="9"/>
  <c r="AT1173" i="9"/>
  <c r="AS1173" i="9"/>
  <c r="AR1173" i="9"/>
  <c r="AQ1173" i="9"/>
  <c r="AP1173" i="9"/>
  <c r="N1173" i="9"/>
  <c r="J1173" i="9"/>
  <c r="F1173" i="9"/>
  <c r="AY1172" i="9"/>
  <c r="AX1172" i="9"/>
  <c r="AW1172" i="9"/>
  <c r="AV1172" i="9"/>
  <c r="AU1172" i="9"/>
  <c r="AT1172" i="9"/>
  <c r="AS1172" i="9"/>
  <c r="AR1172" i="9"/>
  <c r="AQ1172" i="9"/>
  <c r="AP1172" i="9"/>
  <c r="AA1172" i="9"/>
  <c r="W1172" i="9"/>
  <c r="S1172" i="9"/>
  <c r="AY1171" i="9"/>
  <c r="AX1171" i="9"/>
  <c r="AW1171" i="9"/>
  <c r="AV1171" i="9"/>
  <c r="AU1171" i="9"/>
  <c r="AT1171" i="9"/>
  <c r="AS1171" i="9"/>
  <c r="AR1171" i="9"/>
  <c r="AQ1171" i="9"/>
  <c r="AP1171" i="9"/>
  <c r="N1171" i="9"/>
  <c r="J1171" i="9"/>
  <c r="F1171" i="9"/>
  <c r="AY1170" i="9"/>
  <c r="AX1170" i="9"/>
  <c r="AW1170" i="9"/>
  <c r="AV1170" i="9"/>
  <c r="AU1170" i="9"/>
  <c r="AT1170" i="9"/>
  <c r="AS1170" i="9"/>
  <c r="AR1170" i="9"/>
  <c r="AQ1170" i="9"/>
  <c r="AP1170" i="9"/>
  <c r="AO1170" i="9"/>
  <c r="N1170" i="9"/>
  <c r="J1170" i="9"/>
  <c r="F1170" i="9"/>
  <c r="AY1169" i="9"/>
  <c r="AX1169" i="9"/>
  <c r="AW1169" i="9"/>
  <c r="AV1169" i="9"/>
  <c r="AU1169" i="9"/>
  <c r="AT1169" i="9"/>
  <c r="AS1169" i="9"/>
  <c r="AR1169" i="9"/>
  <c r="AQ1169" i="9"/>
  <c r="AP1169" i="9"/>
  <c r="AO1169" i="9"/>
  <c r="N1169" i="9"/>
  <c r="J1169" i="9"/>
  <c r="F1169" i="9"/>
  <c r="AY1168" i="9"/>
  <c r="AX1168" i="9"/>
  <c r="AW1168" i="9"/>
  <c r="AV1168" i="9"/>
  <c r="AU1168" i="9"/>
  <c r="AT1168" i="9"/>
  <c r="AS1168" i="9"/>
  <c r="AR1168" i="9"/>
  <c r="AQ1168" i="9"/>
  <c r="AP1168" i="9"/>
  <c r="AO1168" i="9"/>
  <c r="AA1168" i="9"/>
  <c r="W1168" i="9"/>
  <c r="S1168" i="9"/>
  <c r="AY1167" i="9"/>
  <c r="AX1167" i="9"/>
  <c r="AW1167" i="9"/>
  <c r="AV1167" i="9"/>
  <c r="AU1167" i="9"/>
  <c r="AT1167" i="9"/>
  <c r="AS1167" i="9"/>
  <c r="AR1167" i="9"/>
  <c r="AQ1167" i="9"/>
  <c r="AP1167" i="9"/>
  <c r="AO1167" i="9"/>
  <c r="N1167" i="9"/>
  <c r="J1167" i="9"/>
  <c r="F1167" i="9"/>
  <c r="AY1166" i="9"/>
  <c r="AX1166" i="9"/>
  <c r="AW1166" i="9"/>
  <c r="AV1166" i="9"/>
  <c r="AU1166" i="9"/>
  <c r="AT1166" i="9"/>
  <c r="AS1166" i="9"/>
  <c r="AR1166" i="9"/>
  <c r="AQ1166" i="9"/>
  <c r="AP1166" i="9"/>
  <c r="AO1166" i="9"/>
  <c r="N1166" i="9"/>
  <c r="J1166" i="9"/>
  <c r="F1166" i="9"/>
  <c r="AY1165" i="9"/>
  <c r="AX1165" i="9"/>
  <c r="AW1165" i="9"/>
  <c r="AV1165" i="9"/>
  <c r="AU1165" i="9"/>
  <c r="AT1165" i="9"/>
  <c r="AS1165" i="9"/>
  <c r="AR1165" i="9"/>
  <c r="AQ1165" i="9"/>
  <c r="AP1165" i="9"/>
  <c r="AO1165" i="9"/>
  <c r="N1165" i="9"/>
  <c r="J1165" i="9"/>
  <c r="F1165" i="9"/>
  <c r="A1165" i="9"/>
  <c r="A1169" i="9" s="1"/>
  <c r="A1173" i="9" s="1"/>
  <c r="A1177" i="9" s="1"/>
  <c r="A1181" i="9" s="1"/>
  <c r="A1185" i="9" s="1"/>
  <c r="A1189" i="9" s="1"/>
  <c r="A1193" i="9" s="1"/>
  <c r="A1197" i="9" s="1"/>
  <c r="A1201" i="9" s="1"/>
  <c r="A1205" i="9" s="1"/>
  <c r="AY1164" i="9"/>
  <c r="AX1164" i="9"/>
  <c r="AW1164" i="9"/>
  <c r="AV1164" i="9"/>
  <c r="AU1164" i="9"/>
  <c r="AT1164" i="9"/>
  <c r="AS1164" i="9"/>
  <c r="AR1164" i="9"/>
  <c r="AQ1164" i="9"/>
  <c r="AP1164" i="9"/>
  <c r="AO1164" i="9"/>
  <c r="AA1164" i="9"/>
  <c r="W1164" i="9"/>
  <c r="S1164" i="9"/>
  <c r="AY1163" i="9"/>
  <c r="AX1163" i="9"/>
  <c r="AW1163" i="9"/>
  <c r="AV1163" i="9"/>
  <c r="AU1163" i="9"/>
  <c r="AT1163" i="9"/>
  <c r="AS1163" i="9"/>
  <c r="AR1163" i="9"/>
  <c r="AQ1163" i="9"/>
  <c r="AP1163" i="9"/>
  <c r="AO1163" i="9"/>
  <c r="N1163" i="9"/>
  <c r="J1163" i="9"/>
  <c r="F1163" i="9"/>
  <c r="AY1162" i="9"/>
  <c r="AX1162" i="9"/>
  <c r="AW1162" i="9"/>
  <c r="AV1162" i="9"/>
  <c r="AU1162" i="9"/>
  <c r="AT1162" i="9"/>
  <c r="AS1162" i="9"/>
  <c r="AR1162" i="9"/>
  <c r="AQ1162" i="9"/>
  <c r="AP1162" i="9"/>
  <c r="AO1162" i="9"/>
  <c r="N1162" i="9"/>
  <c r="J1162" i="9"/>
  <c r="F1162" i="9"/>
  <c r="AY1161" i="9"/>
  <c r="AX1161" i="9"/>
  <c r="AW1161" i="9"/>
  <c r="AV1161" i="9"/>
  <c r="AU1161" i="9"/>
  <c r="AT1161" i="9"/>
  <c r="AS1161" i="9"/>
  <c r="AR1161" i="9"/>
  <c r="AQ1161" i="9"/>
  <c r="AP1161" i="9"/>
  <c r="AO1161" i="9"/>
  <c r="N1161" i="9"/>
  <c r="J1161" i="9"/>
  <c r="F1161" i="9"/>
  <c r="A1161" i="9"/>
  <c r="AA1157" i="9"/>
  <c r="W1157" i="9"/>
  <c r="S1157" i="9"/>
  <c r="N1156" i="9"/>
  <c r="J1156" i="9"/>
  <c r="F1156" i="9"/>
  <c r="N1155" i="9"/>
  <c r="J1155" i="9"/>
  <c r="F1155" i="9"/>
  <c r="N1154" i="9"/>
  <c r="J1154" i="9"/>
  <c r="F1154" i="9"/>
  <c r="AA1153" i="9"/>
  <c r="W1153" i="9"/>
  <c r="S1153" i="9"/>
  <c r="N1152" i="9"/>
  <c r="J1152" i="9"/>
  <c r="F1152" i="9"/>
  <c r="N1151" i="9"/>
  <c r="J1151" i="9"/>
  <c r="F1151" i="9"/>
  <c r="N1150" i="9"/>
  <c r="J1150" i="9"/>
  <c r="F1150" i="9"/>
  <c r="AA1149" i="9"/>
  <c r="W1149" i="9"/>
  <c r="S1149" i="9"/>
  <c r="N1148" i="9"/>
  <c r="J1148" i="9"/>
  <c r="F1148" i="9"/>
  <c r="N1147" i="9"/>
  <c r="J1147" i="9"/>
  <c r="F1147" i="9"/>
  <c r="N1146" i="9"/>
  <c r="J1146" i="9"/>
  <c r="F1146" i="9"/>
  <c r="AY1145" i="9"/>
  <c r="AA1145" i="9"/>
  <c r="W1145" i="9"/>
  <c r="S1145" i="9"/>
  <c r="AY1144" i="9"/>
  <c r="N1144" i="9"/>
  <c r="J1144" i="9"/>
  <c r="F1144" i="9"/>
  <c r="AY1143" i="9"/>
  <c r="AQ1143" i="9"/>
  <c r="N1143" i="9"/>
  <c r="J1143" i="9"/>
  <c r="F1143" i="9"/>
  <c r="AY1142" i="9"/>
  <c r="AQ1142" i="9"/>
  <c r="N1142" i="9"/>
  <c r="J1142" i="9"/>
  <c r="F1142" i="9"/>
  <c r="A1142" i="9"/>
  <c r="A1146" i="9" s="1"/>
  <c r="A1150" i="9" s="1"/>
  <c r="A1154" i="9" s="1"/>
  <c r="AY1141" i="9"/>
  <c r="AX1141" i="9"/>
  <c r="AW1141" i="9"/>
  <c r="AV1141" i="9"/>
  <c r="AU1141" i="9"/>
  <c r="AT1141" i="9"/>
  <c r="AS1141" i="9"/>
  <c r="AR1141" i="9"/>
  <c r="AQ1141" i="9"/>
  <c r="AP1141" i="9"/>
  <c r="AO1141" i="9"/>
  <c r="AA1141" i="9"/>
  <c r="W1141" i="9"/>
  <c r="S1141" i="9"/>
  <c r="AY1140" i="9"/>
  <c r="AX1140" i="9"/>
  <c r="AW1140" i="9"/>
  <c r="AV1140" i="9"/>
  <c r="AU1140" i="9"/>
  <c r="AT1140" i="9"/>
  <c r="AS1140" i="9"/>
  <c r="AR1140" i="9"/>
  <c r="AQ1140" i="9"/>
  <c r="AP1140" i="9"/>
  <c r="AO1140" i="9"/>
  <c r="N1140" i="9"/>
  <c r="J1140" i="9"/>
  <c r="F1140" i="9"/>
  <c r="AY1139" i="9"/>
  <c r="AX1139" i="9"/>
  <c r="AW1139" i="9"/>
  <c r="AV1139" i="9"/>
  <c r="AU1139" i="9"/>
  <c r="AT1139" i="9"/>
  <c r="AS1139" i="9"/>
  <c r="AR1139" i="9"/>
  <c r="AQ1139" i="9"/>
  <c r="AP1139" i="9"/>
  <c r="AO1139" i="9"/>
  <c r="N1139" i="9"/>
  <c r="J1139" i="9"/>
  <c r="F1139" i="9"/>
  <c r="AY1138" i="9"/>
  <c r="AX1138" i="9"/>
  <c r="AW1138" i="9"/>
  <c r="AV1138" i="9"/>
  <c r="AU1138" i="9"/>
  <c r="AT1138" i="9"/>
  <c r="AS1138" i="9"/>
  <c r="AR1138" i="9"/>
  <c r="AQ1138" i="9"/>
  <c r="AP1138" i="9"/>
  <c r="AO1138" i="9"/>
  <c r="N1138" i="9"/>
  <c r="J1138" i="9"/>
  <c r="F1138" i="9"/>
  <c r="AY1137" i="9"/>
  <c r="AX1137" i="9"/>
  <c r="AW1137" i="9"/>
  <c r="AV1137" i="9"/>
  <c r="AU1137" i="9"/>
  <c r="AT1137" i="9"/>
  <c r="AS1137" i="9"/>
  <c r="AR1137" i="9"/>
  <c r="AQ1137" i="9"/>
  <c r="AP1137" i="9"/>
  <c r="AO1137" i="9"/>
  <c r="AA1137" i="9"/>
  <c r="W1137" i="9"/>
  <c r="S1137" i="9"/>
  <c r="AY1136" i="9"/>
  <c r="AX1136" i="9"/>
  <c r="AW1136" i="9"/>
  <c r="AV1136" i="9"/>
  <c r="AU1136" i="9"/>
  <c r="AT1136" i="9"/>
  <c r="AS1136" i="9"/>
  <c r="AR1136" i="9"/>
  <c r="AQ1136" i="9"/>
  <c r="AP1136" i="9"/>
  <c r="AO1136" i="9"/>
  <c r="N1136" i="9"/>
  <c r="J1136" i="9"/>
  <c r="F1136" i="9"/>
  <c r="AY1135" i="9"/>
  <c r="AX1135" i="9"/>
  <c r="AW1135" i="9"/>
  <c r="AV1135" i="9"/>
  <c r="AU1135" i="9"/>
  <c r="AT1135" i="9"/>
  <c r="AS1135" i="9"/>
  <c r="AR1135" i="9"/>
  <c r="AQ1135" i="9"/>
  <c r="AP1135" i="9"/>
  <c r="AO1135" i="9"/>
  <c r="N1135" i="9"/>
  <c r="J1135" i="9"/>
  <c r="F1135" i="9"/>
  <c r="AY1134" i="9"/>
  <c r="AX1134" i="9"/>
  <c r="AW1134" i="9"/>
  <c r="AV1134" i="9"/>
  <c r="AU1134" i="9"/>
  <c r="AT1134" i="9"/>
  <c r="AS1134" i="9"/>
  <c r="AR1134" i="9"/>
  <c r="AQ1134" i="9"/>
  <c r="AP1134" i="9"/>
  <c r="AO1134" i="9"/>
  <c r="N1134" i="9"/>
  <c r="J1134" i="9"/>
  <c r="F1134" i="9"/>
  <c r="AY1133" i="9"/>
  <c r="AX1133" i="9"/>
  <c r="AW1133" i="9"/>
  <c r="AV1133" i="9"/>
  <c r="AU1133" i="9"/>
  <c r="AT1133" i="9"/>
  <c r="AS1133" i="9"/>
  <c r="AR1133" i="9"/>
  <c r="AQ1133" i="9"/>
  <c r="AP1133" i="9"/>
  <c r="AO1133" i="9"/>
  <c r="AA1133" i="9"/>
  <c r="W1133" i="9"/>
  <c r="S1133" i="9"/>
  <c r="AY1132" i="9"/>
  <c r="AX1132" i="9"/>
  <c r="AW1132" i="9"/>
  <c r="AV1132" i="9"/>
  <c r="AU1132" i="9"/>
  <c r="AT1132" i="9"/>
  <c r="AS1132" i="9"/>
  <c r="AR1132" i="9"/>
  <c r="AQ1132" i="9"/>
  <c r="AP1132" i="9"/>
  <c r="AO1132" i="9"/>
  <c r="N1132" i="9"/>
  <c r="J1132" i="9"/>
  <c r="F1132" i="9"/>
  <c r="AY1131" i="9"/>
  <c r="AX1131" i="9"/>
  <c r="AW1131" i="9"/>
  <c r="AV1131" i="9"/>
  <c r="AU1131" i="9"/>
  <c r="AT1131" i="9"/>
  <c r="AS1131" i="9"/>
  <c r="AR1131" i="9"/>
  <c r="AQ1131" i="9"/>
  <c r="AP1131" i="9"/>
  <c r="AO1131" i="9"/>
  <c r="N1131" i="9"/>
  <c r="J1131" i="9"/>
  <c r="F1131" i="9"/>
  <c r="AY1130" i="9"/>
  <c r="AX1130" i="9"/>
  <c r="AW1130" i="9"/>
  <c r="AV1130" i="9"/>
  <c r="AU1130" i="9"/>
  <c r="AT1130" i="9"/>
  <c r="AS1130" i="9"/>
  <c r="AR1130" i="9"/>
  <c r="AQ1130" i="9"/>
  <c r="AP1130" i="9"/>
  <c r="AO1130" i="9"/>
  <c r="N1130" i="9"/>
  <c r="J1130" i="9"/>
  <c r="F1130" i="9"/>
  <c r="A1130" i="9"/>
  <c r="A1134" i="9" s="1"/>
  <c r="A1138" i="9" s="1"/>
  <c r="AY1129" i="9"/>
  <c r="AX1129" i="9"/>
  <c r="AW1129" i="9"/>
  <c r="AV1129" i="9"/>
  <c r="AU1129" i="9"/>
  <c r="AT1129" i="9"/>
  <c r="AS1129" i="9"/>
  <c r="AR1129" i="9"/>
  <c r="AQ1129" i="9"/>
  <c r="AP1129" i="9"/>
  <c r="AO1129" i="9"/>
  <c r="AA1129" i="9"/>
  <c r="W1129" i="9"/>
  <c r="S1129" i="9"/>
  <c r="AY1128" i="9"/>
  <c r="AX1128" i="9"/>
  <c r="AW1128" i="9"/>
  <c r="AV1128" i="9"/>
  <c r="AU1128" i="9"/>
  <c r="AT1128" i="9"/>
  <c r="AS1128" i="9"/>
  <c r="AR1128" i="9"/>
  <c r="AQ1128" i="9"/>
  <c r="AP1128" i="9"/>
  <c r="AO1128" i="9"/>
  <c r="N1128" i="9"/>
  <c r="J1128" i="9"/>
  <c r="F1128" i="9"/>
  <c r="AY1127" i="9"/>
  <c r="AX1127" i="9"/>
  <c r="AW1127" i="9"/>
  <c r="AV1127" i="9"/>
  <c r="AU1127" i="9"/>
  <c r="AT1127" i="9"/>
  <c r="AS1127" i="9"/>
  <c r="AR1127" i="9"/>
  <c r="AQ1127" i="9"/>
  <c r="AP1127" i="9"/>
  <c r="AO1127" i="9"/>
  <c r="N1127" i="9"/>
  <c r="J1127" i="9"/>
  <c r="F1127" i="9"/>
  <c r="AY1126" i="9"/>
  <c r="AX1126" i="9"/>
  <c r="AW1126" i="9"/>
  <c r="AV1126" i="9"/>
  <c r="AU1126" i="9"/>
  <c r="AT1126" i="9"/>
  <c r="AS1126" i="9"/>
  <c r="AR1126" i="9"/>
  <c r="AQ1126" i="9"/>
  <c r="AP1126" i="9"/>
  <c r="AO1126" i="9"/>
  <c r="N1126" i="9"/>
  <c r="J1126" i="9"/>
  <c r="F1126" i="9"/>
  <c r="AY1125" i="9"/>
  <c r="AX1125" i="9"/>
  <c r="AW1125" i="9"/>
  <c r="AV1125" i="9"/>
  <c r="AU1125" i="9"/>
  <c r="AT1125" i="9"/>
  <c r="AS1125" i="9"/>
  <c r="AR1125" i="9"/>
  <c r="AQ1125" i="9"/>
  <c r="AP1125" i="9"/>
  <c r="AO1125" i="9"/>
  <c r="AA1125" i="9"/>
  <c r="W1125" i="9"/>
  <c r="S1125" i="9"/>
  <c r="AY1124" i="9"/>
  <c r="AX1124" i="9"/>
  <c r="AW1124" i="9"/>
  <c r="AV1124" i="9"/>
  <c r="AU1124" i="9"/>
  <c r="AT1124" i="9"/>
  <c r="AS1124" i="9"/>
  <c r="AR1124" i="9"/>
  <c r="AQ1124" i="9"/>
  <c r="AP1124" i="9"/>
  <c r="AO1124" i="9"/>
  <c r="N1124" i="9"/>
  <c r="J1124" i="9"/>
  <c r="F1124" i="9"/>
  <c r="AY1123" i="9"/>
  <c r="AX1123" i="9"/>
  <c r="AW1123" i="9"/>
  <c r="AV1123" i="9"/>
  <c r="AU1123" i="9"/>
  <c r="AT1123" i="9"/>
  <c r="AS1123" i="9"/>
  <c r="AR1123" i="9"/>
  <c r="AQ1123" i="9"/>
  <c r="AP1123" i="9"/>
  <c r="AO1123" i="9"/>
  <c r="N1123" i="9"/>
  <c r="J1123" i="9"/>
  <c r="F1123" i="9"/>
  <c r="AY1122" i="9"/>
  <c r="AX1122" i="9"/>
  <c r="AW1122" i="9"/>
  <c r="AV1122" i="9"/>
  <c r="AU1122" i="9"/>
  <c r="AT1122" i="9"/>
  <c r="AS1122" i="9"/>
  <c r="AR1122" i="9"/>
  <c r="AQ1122" i="9"/>
  <c r="AP1122" i="9"/>
  <c r="AO1122" i="9"/>
  <c r="N1122" i="9"/>
  <c r="J1122" i="9"/>
  <c r="F1122" i="9"/>
  <c r="AY1121" i="9"/>
  <c r="AX1121" i="9"/>
  <c r="AW1121" i="9"/>
  <c r="AV1121" i="9"/>
  <c r="AU1121" i="9"/>
  <c r="AT1121" i="9"/>
  <c r="AS1121" i="9"/>
  <c r="AR1121" i="9"/>
  <c r="AQ1121" i="9"/>
  <c r="AP1121" i="9"/>
  <c r="AO1121" i="9"/>
  <c r="AA1121" i="9"/>
  <c r="W1121" i="9"/>
  <c r="S1121" i="9"/>
  <c r="AY1120" i="9"/>
  <c r="AX1120" i="9"/>
  <c r="AW1120" i="9"/>
  <c r="AV1120" i="9"/>
  <c r="AU1120" i="9"/>
  <c r="AT1120" i="9"/>
  <c r="AS1120" i="9"/>
  <c r="AR1120" i="9"/>
  <c r="AQ1120" i="9"/>
  <c r="AP1120" i="9"/>
  <c r="AO1120" i="9"/>
  <c r="N1120" i="9"/>
  <c r="J1120" i="9"/>
  <c r="F1120" i="9"/>
  <c r="AY1119" i="9"/>
  <c r="AX1119" i="9"/>
  <c r="AW1119" i="9"/>
  <c r="AV1119" i="9"/>
  <c r="AU1119" i="9"/>
  <c r="AT1119" i="9"/>
  <c r="AS1119" i="9"/>
  <c r="AR1119" i="9"/>
  <c r="AQ1119" i="9"/>
  <c r="AP1119" i="9"/>
  <c r="AO1119" i="9"/>
  <c r="N1119" i="9"/>
  <c r="J1119" i="9"/>
  <c r="F1119" i="9"/>
  <c r="AY1118" i="9"/>
  <c r="AX1118" i="9"/>
  <c r="AW1118" i="9"/>
  <c r="AV1118" i="9"/>
  <c r="AU1118" i="9"/>
  <c r="AT1118" i="9"/>
  <c r="AS1118" i="9"/>
  <c r="AR1118" i="9"/>
  <c r="AQ1118" i="9"/>
  <c r="AP1118" i="9"/>
  <c r="N1118" i="9"/>
  <c r="J1118" i="9"/>
  <c r="F1118" i="9"/>
  <c r="AY1117" i="9"/>
  <c r="AX1117" i="9"/>
  <c r="AW1117" i="9"/>
  <c r="AV1117" i="9"/>
  <c r="AU1117" i="9"/>
  <c r="AT1117" i="9"/>
  <c r="AS1117" i="9"/>
  <c r="AR1117" i="9"/>
  <c r="AQ1117" i="9"/>
  <c r="AP1117" i="9"/>
  <c r="AA1117" i="9"/>
  <c r="W1117" i="9"/>
  <c r="S1117" i="9"/>
  <c r="AY1116" i="9"/>
  <c r="AX1116" i="9"/>
  <c r="AW1116" i="9"/>
  <c r="AV1116" i="9"/>
  <c r="AU1116" i="9"/>
  <c r="AT1116" i="9"/>
  <c r="AS1116" i="9"/>
  <c r="AR1116" i="9"/>
  <c r="AQ1116" i="9"/>
  <c r="AP1116" i="9"/>
  <c r="N1116" i="9"/>
  <c r="J1116" i="9"/>
  <c r="F1116" i="9"/>
  <c r="AY1115" i="9"/>
  <c r="AX1115" i="9"/>
  <c r="AW1115" i="9"/>
  <c r="AV1115" i="9"/>
  <c r="AU1115" i="9"/>
  <c r="AT1115" i="9"/>
  <c r="AS1115" i="9"/>
  <c r="AR1115" i="9"/>
  <c r="AQ1115" i="9"/>
  <c r="AP1115" i="9"/>
  <c r="AO1115" i="9"/>
  <c r="N1115" i="9"/>
  <c r="J1115" i="9"/>
  <c r="F1115" i="9"/>
  <c r="AY1114" i="9"/>
  <c r="AX1114" i="9"/>
  <c r="AW1114" i="9"/>
  <c r="AV1114" i="9"/>
  <c r="AU1114" i="9"/>
  <c r="AT1114" i="9"/>
  <c r="AS1114" i="9"/>
  <c r="AR1114" i="9"/>
  <c r="AQ1114" i="9"/>
  <c r="AP1114" i="9"/>
  <c r="AO1114" i="9"/>
  <c r="N1114" i="9"/>
  <c r="J1114" i="9"/>
  <c r="F1114" i="9"/>
  <c r="AY1113" i="9"/>
  <c r="AX1113" i="9"/>
  <c r="AW1113" i="9"/>
  <c r="AV1113" i="9"/>
  <c r="AU1113" i="9"/>
  <c r="AT1113" i="9"/>
  <c r="AS1113" i="9"/>
  <c r="AR1113" i="9"/>
  <c r="AQ1113" i="9"/>
  <c r="AP1113" i="9"/>
  <c r="AO1113" i="9"/>
  <c r="AA1113" i="9"/>
  <c r="W1113" i="9"/>
  <c r="S1113" i="9"/>
  <c r="AY1112" i="9"/>
  <c r="AX1112" i="9"/>
  <c r="AW1112" i="9"/>
  <c r="AV1112" i="9"/>
  <c r="AU1112" i="9"/>
  <c r="AT1112" i="9"/>
  <c r="AS1112" i="9"/>
  <c r="AR1112" i="9"/>
  <c r="AQ1112" i="9"/>
  <c r="AP1112" i="9"/>
  <c r="AO1112" i="9"/>
  <c r="N1112" i="9"/>
  <c r="J1112" i="9"/>
  <c r="F1112" i="9"/>
  <c r="AY1111" i="9"/>
  <c r="AX1111" i="9"/>
  <c r="AW1111" i="9"/>
  <c r="AV1111" i="9"/>
  <c r="AU1111" i="9"/>
  <c r="AT1111" i="9"/>
  <c r="AS1111" i="9"/>
  <c r="AR1111" i="9"/>
  <c r="AQ1111" i="9"/>
  <c r="AP1111" i="9"/>
  <c r="AO1111" i="9"/>
  <c r="N1111" i="9"/>
  <c r="J1111" i="9"/>
  <c r="F1111" i="9"/>
  <c r="AY1110" i="9"/>
  <c r="AX1110" i="9"/>
  <c r="AW1110" i="9"/>
  <c r="AV1110" i="9"/>
  <c r="AU1110" i="9"/>
  <c r="AT1110" i="9"/>
  <c r="AS1110" i="9"/>
  <c r="AR1110" i="9"/>
  <c r="AQ1110" i="9"/>
  <c r="AP1110" i="9"/>
  <c r="AO1110" i="9"/>
  <c r="N1110" i="9"/>
  <c r="J1110" i="9"/>
  <c r="F1110" i="9"/>
  <c r="AY1109" i="9"/>
  <c r="AX1109" i="9"/>
  <c r="AW1109" i="9"/>
  <c r="AV1109" i="9"/>
  <c r="AU1109" i="9"/>
  <c r="AT1109" i="9"/>
  <c r="AS1109" i="9"/>
  <c r="AR1109" i="9"/>
  <c r="AQ1109" i="9"/>
  <c r="AP1109" i="9"/>
  <c r="AO1109" i="9"/>
  <c r="AA1109" i="9"/>
  <c r="W1109" i="9"/>
  <c r="S1109" i="9"/>
  <c r="AY1108" i="9"/>
  <c r="AX1108" i="9"/>
  <c r="AW1108" i="9"/>
  <c r="AV1108" i="9"/>
  <c r="AU1108" i="9"/>
  <c r="AT1108" i="9"/>
  <c r="AS1108" i="9"/>
  <c r="AR1108" i="9"/>
  <c r="AQ1108" i="9"/>
  <c r="AP1108" i="9"/>
  <c r="AO1108" i="9"/>
  <c r="N1108" i="9"/>
  <c r="J1108" i="9"/>
  <c r="F1108" i="9"/>
  <c r="AY1107" i="9"/>
  <c r="AX1107" i="9"/>
  <c r="AW1107" i="9"/>
  <c r="AV1107" i="9"/>
  <c r="AU1107" i="9"/>
  <c r="AT1107" i="9"/>
  <c r="AS1107" i="9"/>
  <c r="AR1107" i="9"/>
  <c r="AQ1107" i="9"/>
  <c r="AP1107" i="9"/>
  <c r="AO1107" i="9"/>
  <c r="N1107" i="9"/>
  <c r="J1107" i="9"/>
  <c r="F1107" i="9"/>
  <c r="AY1106" i="9"/>
  <c r="AX1106" i="9"/>
  <c r="AW1106" i="9"/>
  <c r="AV1106" i="9"/>
  <c r="AU1106" i="9"/>
  <c r="AT1106" i="9"/>
  <c r="AS1106" i="9"/>
  <c r="AR1106" i="9"/>
  <c r="AQ1106" i="9"/>
  <c r="AP1106" i="9"/>
  <c r="AO1106" i="9"/>
  <c r="N1106" i="9"/>
  <c r="J1106" i="9"/>
  <c r="F1106" i="9"/>
  <c r="A1106" i="9"/>
  <c r="A1110" i="9" s="1"/>
  <c r="A1114" i="9" s="1"/>
  <c r="A1118" i="9" s="1"/>
  <c r="A1122" i="9" s="1"/>
  <c r="A1126" i="9" s="1"/>
  <c r="AA1102" i="9"/>
  <c r="W1102" i="9"/>
  <c r="S1102" i="9"/>
  <c r="N1101" i="9"/>
  <c r="J1101" i="9"/>
  <c r="F1101" i="9"/>
  <c r="N1100" i="9"/>
  <c r="J1100" i="9"/>
  <c r="F1100" i="9"/>
  <c r="N1099" i="9"/>
  <c r="J1099" i="9"/>
  <c r="F1099" i="9"/>
  <c r="AA1098" i="9"/>
  <c r="W1098" i="9"/>
  <c r="S1098" i="9"/>
  <c r="N1097" i="9"/>
  <c r="J1097" i="9"/>
  <c r="F1097" i="9"/>
  <c r="N1096" i="9"/>
  <c r="J1096" i="9"/>
  <c r="F1096" i="9"/>
  <c r="N1095" i="9"/>
  <c r="J1095" i="9"/>
  <c r="F1095" i="9"/>
  <c r="AA1094" i="9"/>
  <c r="W1094" i="9"/>
  <c r="S1094" i="9"/>
  <c r="N1093" i="9"/>
  <c r="J1093" i="9"/>
  <c r="F1093" i="9"/>
  <c r="N1092" i="9"/>
  <c r="J1092" i="9"/>
  <c r="F1092" i="9"/>
  <c r="N1091" i="9"/>
  <c r="J1091" i="9"/>
  <c r="F1091" i="9"/>
  <c r="A1091" i="9"/>
  <c r="A1095" i="9" s="1"/>
  <c r="A1099" i="9" s="1"/>
  <c r="AY1090" i="9"/>
  <c r="AA1090" i="9"/>
  <c r="W1090" i="9"/>
  <c r="S1090" i="9"/>
  <c r="AY1089" i="9"/>
  <c r="N1089" i="9"/>
  <c r="J1089" i="9"/>
  <c r="F1089" i="9"/>
  <c r="AY1088" i="9"/>
  <c r="AQ1088" i="9"/>
  <c r="N1088" i="9"/>
  <c r="J1088" i="9"/>
  <c r="F1088" i="9"/>
  <c r="AY1087" i="9"/>
  <c r="AQ1087" i="9"/>
  <c r="N1087" i="9"/>
  <c r="J1087" i="9"/>
  <c r="F1087" i="9"/>
  <c r="AY1086" i="9"/>
  <c r="AX1086" i="9"/>
  <c r="AW1086" i="9"/>
  <c r="AV1086" i="9"/>
  <c r="AU1086" i="9"/>
  <c r="AT1086" i="9"/>
  <c r="AS1086" i="9"/>
  <c r="AR1086" i="9"/>
  <c r="AQ1086" i="9"/>
  <c r="AP1086" i="9"/>
  <c r="AO1086" i="9"/>
  <c r="AA1086" i="9"/>
  <c r="W1086" i="9"/>
  <c r="S1086" i="9"/>
  <c r="AY1085" i="9"/>
  <c r="AX1085" i="9"/>
  <c r="AW1085" i="9"/>
  <c r="AV1085" i="9"/>
  <c r="AU1085" i="9"/>
  <c r="AT1085" i="9"/>
  <c r="AS1085" i="9"/>
  <c r="AR1085" i="9"/>
  <c r="AQ1085" i="9"/>
  <c r="AP1085" i="9"/>
  <c r="AO1085" i="9"/>
  <c r="N1085" i="9"/>
  <c r="J1085" i="9"/>
  <c r="F1085" i="9"/>
  <c r="AY1084" i="9"/>
  <c r="AX1084" i="9"/>
  <c r="AW1084" i="9"/>
  <c r="AV1084" i="9"/>
  <c r="AU1084" i="9"/>
  <c r="AT1084" i="9"/>
  <c r="AS1084" i="9"/>
  <c r="AR1084" i="9"/>
  <c r="AQ1084" i="9"/>
  <c r="AP1084" i="9"/>
  <c r="AO1084" i="9"/>
  <c r="N1084" i="9"/>
  <c r="J1084" i="9"/>
  <c r="F1084" i="9"/>
  <c r="AY1083" i="9"/>
  <c r="AX1083" i="9"/>
  <c r="AW1083" i="9"/>
  <c r="AV1083" i="9"/>
  <c r="AU1083" i="9"/>
  <c r="AT1083" i="9"/>
  <c r="AS1083" i="9"/>
  <c r="AR1083" i="9"/>
  <c r="AQ1083" i="9"/>
  <c r="AP1083" i="9"/>
  <c r="AO1083" i="9"/>
  <c r="N1083" i="9"/>
  <c r="J1083" i="9"/>
  <c r="F1083" i="9"/>
  <c r="AY1082" i="9"/>
  <c r="AX1082" i="9"/>
  <c r="AW1082" i="9"/>
  <c r="AV1082" i="9"/>
  <c r="AU1082" i="9"/>
  <c r="AT1082" i="9"/>
  <c r="AS1082" i="9"/>
  <c r="AR1082" i="9"/>
  <c r="AQ1082" i="9"/>
  <c r="AP1082" i="9"/>
  <c r="AO1082" i="9"/>
  <c r="AA1082" i="9"/>
  <c r="W1082" i="9"/>
  <c r="S1082" i="9"/>
  <c r="AY1081" i="9"/>
  <c r="AX1081" i="9"/>
  <c r="AW1081" i="9"/>
  <c r="AV1081" i="9"/>
  <c r="AU1081" i="9"/>
  <c r="AT1081" i="9"/>
  <c r="AS1081" i="9"/>
  <c r="AR1081" i="9"/>
  <c r="AQ1081" i="9"/>
  <c r="AP1081" i="9"/>
  <c r="AO1081" i="9"/>
  <c r="N1081" i="9"/>
  <c r="J1081" i="9"/>
  <c r="F1081" i="9"/>
  <c r="AY1080" i="9"/>
  <c r="AX1080" i="9"/>
  <c r="AW1080" i="9"/>
  <c r="AV1080" i="9"/>
  <c r="AU1080" i="9"/>
  <c r="AT1080" i="9"/>
  <c r="AS1080" i="9"/>
  <c r="AR1080" i="9"/>
  <c r="AQ1080" i="9"/>
  <c r="AP1080" i="9"/>
  <c r="AO1080" i="9"/>
  <c r="N1080" i="9"/>
  <c r="J1080" i="9"/>
  <c r="F1080" i="9"/>
  <c r="AY1079" i="9"/>
  <c r="AX1079" i="9"/>
  <c r="AW1079" i="9"/>
  <c r="AV1079" i="9"/>
  <c r="AU1079" i="9"/>
  <c r="AT1079" i="9"/>
  <c r="AS1079" i="9"/>
  <c r="AR1079" i="9"/>
  <c r="AQ1079" i="9"/>
  <c r="AP1079" i="9"/>
  <c r="AO1079" i="9"/>
  <c r="N1079" i="9"/>
  <c r="J1079" i="9"/>
  <c r="F1079" i="9"/>
  <c r="AY1078" i="9"/>
  <c r="AX1078" i="9"/>
  <c r="AW1078" i="9"/>
  <c r="AV1078" i="9"/>
  <c r="AU1078" i="9"/>
  <c r="AT1078" i="9"/>
  <c r="AS1078" i="9"/>
  <c r="AR1078" i="9"/>
  <c r="AQ1078" i="9"/>
  <c r="AP1078" i="9"/>
  <c r="AO1078" i="9"/>
  <c r="AA1078" i="9"/>
  <c r="W1078" i="9"/>
  <c r="S1078" i="9"/>
  <c r="AY1077" i="9"/>
  <c r="AX1077" i="9"/>
  <c r="AW1077" i="9"/>
  <c r="AV1077" i="9"/>
  <c r="AU1077" i="9"/>
  <c r="AT1077" i="9"/>
  <c r="AS1077" i="9"/>
  <c r="AR1077" i="9"/>
  <c r="AQ1077" i="9"/>
  <c r="AP1077" i="9"/>
  <c r="AO1077" i="9"/>
  <c r="N1077" i="9"/>
  <c r="J1077" i="9"/>
  <c r="F1077" i="9"/>
  <c r="AY1076" i="9"/>
  <c r="AX1076" i="9"/>
  <c r="AW1076" i="9"/>
  <c r="AV1076" i="9"/>
  <c r="AU1076" i="9"/>
  <c r="AT1076" i="9"/>
  <c r="AS1076" i="9"/>
  <c r="AR1076" i="9"/>
  <c r="AQ1076" i="9"/>
  <c r="AP1076" i="9"/>
  <c r="AO1076" i="9"/>
  <c r="N1076" i="9"/>
  <c r="J1076" i="9"/>
  <c r="F1076" i="9"/>
  <c r="AY1075" i="9"/>
  <c r="AX1075" i="9"/>
  <c r="AW1075" i="9"/>
  <c r="AV1075" i="9"/>
  <c r="AU1075" i="9"/>
  <c r="AT1075" i="9"/>
  <c r="AS1075" i="9"/>
  <c r="AR1075" i="9"/>
  <c r="AQ1075" i="9"/>
  <c r="AP1075" i="9"/>
  <c r="AO1075" i="9"/>
  <c r="N1075" i="9"/>
  <c r="J1075" i="9"/>
  <c r="F1075" i="9"/>
  <c r="AY1074" i="9"/>
  <c r="AX1074" i="9"/>
  <c r="AW1074" i="9"/>
  <c r="AV1074" i="9"/>
  <c r="AU1074" i="9"/>
  <c r="AT1074" i="9"/>
  <c r="AS1074" i="9"/>
  <c r="AR1074" i="9"/>
  <c r="AQ1074" i="9"/>
  <c r="AP1074" i="9"/>
  <c r="AO1074" i="9"/>
  <c r="AA1074" i="9"/>
  <c r="W1074" i="9"/>
  <c r="S1074" i="9"/>
  <c r="AY1073" i="9"/>
  <c r="AX1073" i="9"/>
  <c r="AW1073" i="9"/>
  <c r="AV1073" i="9"/>
  <c r="AU1073" i="9"/>
  <c r="AT1073" i="9"/>
  <c r="AS1073" i="9"/>
  <c r="AR1073" i="9"/>
  <c r="AQ1073" i="9"/>
  <c r="AP1073" i="9"/>
  <c r="AO1073" i="9"/>
  <c r="N1073" i="9"/>
  <c r="J1073" i="9"/>
  <c r="F1073" i="9"/>
  <c r="AY1072" i="9"/>
  <c r="AX1072" i="9"/>
  <c r="AW1072" i="9"/>
  <c r="AV1072" i="9"/>
  <c r="AU1072" i="9"/>
  <c r="AT1072" i="9"/>
  <c r="AS1072" i="9"/>
  <c r="AR1072" i="9"/>
  <c r="AQ1072" i="9"/>
  <c r="AP1072" i="9"/>
  <c r="AO1072" i="9"/>
  <c r="N1072" i="9"/>
  <c r="J1072" i="9"/>
  <c r="F1072" i="9"/>
  <c r="AY1071" i="9"/>
  <c r="AX1071" i="9"/>
  <c r="AW1071" i="9"/>
  <c r="AV1071" i="9"/>
  <c r="AU1071" i="9"/>
  <c r="AT1071" i="9"/>
  <c r="AS1071" i="9"/>
  <c r="AR1071" i="9"/>
  <c r="AQ1071" i="9"/>
  <c r="AP1071" i="9"/>
  <c r="AO1071" i="9"/>
  <c r="N1071" i="9"/>
  <c r="J1071" i="9"/>
  <c r="F1071" i="9"/>
  <c r="AY1070" i="9"/>
  <c r="AX1070" i="9"/>
  <c r="AW1070" i="9"/>
  <c r="AV1070" i="9"/>
  <c r="AU1070" i="9"/>
  <c r="AT1070" i="9"/>
  <c r="AS1070" i="9"/>
  <c r="AR1070" i="9"/>
  <c r="AQ1070" i="9"/>
  <c r="AP1070" i="9"/>
  <c r="AO1070" i="9"/>
  <c r="AA1070" i="9"/>
  <c r="W1070" i="9"/>
  <c r="S1070" i="9"/>
  <c r="AY1069" i="9"/>
  <c r="AX1069" i="9"/>
  <c r="AW1069" i="9"/>
  <c r="AV1069" i="9"/>
  <c r="AU1069" i="9"/>
  <c r="AT1069" i="9"/>
  <c r="AS1069" i="9"/>
  <c r="AR1069" i="9"/>
  <c r="AQ1069" i="9"/>
  <c r="AP1069" i="9"/>
  <c r="AO1069" i="9"/>
  <c r="N1069" i="9"/>
  <c r="J1069" i="9"/>
  <c r="F1069" i="9"/>
  <c r="AY1068" i="9"/>
  <c r="AX1068" i="9"/>
  <c r="AW1068" i="9"/>
  <c r="AV1068" i="9"/>
  <c r="AU1068" i="9"/>
  <c r="AT1068" i="9"/>
  <c r="AS1068" i="9"/>
  <c r="AR1068" i="9"/>
  <c r="AQ1068" i="9"/>
  <c r="AP1068" i="9"/>
  <c r="AO1068" i="9"/>
  <c r="N1068" i="9"/>
  <c r="J1068" i="9"/>
  <c r="F1068" i="9"/>
  <c r="AY1067" i="9"/>
  <c r="AX1067" i="9"/>
  <c r="AW1067" i="9"/>
  <c r="AV1067" i="9"/>
  <c r="AU1067" i="9"/>
  <c r="AT1067" i="9"/>
  <c r="AS1067" i="9"/>
  <c r="AR1067" i="9"/>
  <c r="AQ1067" i="9"/>
  <c r="AP1067" i="9"/>
  <c r="AO1067" i="9"/>
  <c r="N1067" i="9"/>
  <c r="J1067" i="9"/>
  <c r="F1067" i="9"/>
  <c r="AY1066" i="9"/>
  <c r="AX1066" i="9"/>
  <c r="AW1066" i="9"/>
  <c r="AV1066" i="9"/>
  <c r="AU1066" i="9"/>
  <c r="AT1066" i="9"/>
  <c r="AS1066" i="9"/>
  <c r="AR1066" i="9"/>
  <c r="AQ1066" i="9"/>
  <c r="AP1066" i="9"/>
  <c r="AO1066" i="9"/>
  <c r="AA1066" i="9"/>
  <c r="W1066" i="9"/>
  <c r="S1066" i="9"/>
  <c r="AY1065" i="9"/>
  <c r="AX1065" i="9"/>
  <c r="AW1065" i="9"/>
  <c r="AV1065" i="9"/>
  <c r="AU1065" i="9"/>
  <c r="AT1065" i="9"/>
  <c r="AS1065" i="9"/>
  <c r="AR1065" i="9"/>
  <c r="AQ1065" i="9"/>
  <c r="AP1065" i="9"/>
  <c r="AO1065" i="9"/>
  <c r="N1065" i="9"/>
  <c r="J1065" i="9"/>
  <c r="F1065" i="9"/>
  <c r="AY1064" i="9"/>
  <c r="AX1064" i="9"/>
  <c r="AW1064" i="9"/>
  <c r="AV1064" i="9"/>
  <c r="AU1064" i="9"/>
  <c r="AT1064" i="9"/>
  <c r="AS1064" i="9"/>
  <c r="AR1064" i="9"/>
  <c r="AQ1064" i="9"/>
  <c r="AP1064" i="9"/>
  <c r="AO1064" i="9"/>
  <c r="N1064" i="9"/>
  <c r="J1064" i="9"/>
  <c r="F1064" i="9"/>
  <c r="AY1063" i="9"/>
  <c r="AX1063" i="9"/>
  <c r="AW1063" i="9"/>
  <c r="AV1063" i="9"/>
  <c r="AU1063" i="9"/>
  <c r="AT1063" i="9"/>
  <c r="AS1063" i="9"/>
  <c r="AR1063" i="9"/>
  <c r="AQ1063" i="9"/>
  <c r="AP1063" i="9"/>
  <c r="N1063" i="9"/>
  <c r="J1063" i="9"/>
  <c r="F1063" i="9"/>
  <c r="AY1062" i="9"/>
  <c r="AX1062" i="9"/>
  <c r="AW1062" i="9"/>
  <c r="AV1062" i="9"/>
  <c r="AU1062" i="9"/>
  <c r="AT1062" i="9"/>
  <c r="AS1062" i="9"/>
  <c r="AR1062" i="9"/>
  <c r="AQ1062" i="9"/>
  <c r="AP1062" i="9"/>
  <c r="AA1062" i="9"/>
  <c r="W1062" i="9"/>
  <c r="S1062" i="9"/>
  <c r="AY1061" i="9"/>
  <c r="AX1061" i="9"/>
  <c r="AW1061" i="9"/>
  <c r="AV1061" i="9"/>
  <c r="AU1061" i="9"/>
  <c r="AT1061" i="9"/>
  <c r="AS1061" i="9"/>
  <c r="AR1061" i="9"/>
  <c r="AQ1061" i="9"/>
  <c r="AP1061" i="9"/>
  <c r="N1061" i="9"/>
  <c r="J1061" i="9"/>
  <c r="F1061" i="9"/>
  <c r="AY1060" i="9"/>
  <c r="AX1060" i="9"/>
  <c r="AW1060" i="9"/>
  <c r="AV1060" i="9"/>
  <c r="AU1060" i="9"/>
  <c r="AT1060" i="9"/>
  <c r="AS1060" i="9"/>
  <c r="AR1060" i="9"/>
  <c r="AQ1060" i="9"/>
  <c r="AP1060" i="9"/>
  <c r="AO1060" i="9"/>
  <c r="N1060" i="9"/>
  <c r="J1060" i="9"/>
  <c r="F1060" i="9"/>
  <c r="AY1059" i="9"/>
  <c r="AX1059" i="9"/>
  <c r="AW1059" i="9"/>
  <c r="AV1059" i="9"/>
  <c r="AU1059" i="9"/>
  <c r="AT1059" i="9"/>
  <c r="AS1059" i="9"/>
  <c r="AR1059" i="9"/>
  <c r="AQ1059" i="9"/>
  <c r="AP1059" i="9"/>
  <c r="AO1059" i="9"/>
  <c r="N1059" i="9"/>
  <c r="J1059" i="9"/>
  <c r="F1059" i="9"/>
  <c r="A1059" i="9"/>
  <c r="A1063" i="9" s="1"/>
  <c r="A1067" i="9" s="1"/>
  <c r="A1071" i="9" s="1"/>
  <c r="A1075" i="9" s="1"/>
  <c r="A1079" i="9" s="1"/>
  <c r="A1083" i="9" s="1"/>
  <c r="A1087" i="9" s="1"/>
  <c r="AY1058" i="9"/>
  <c r="AX1058" i="9"/>
  <c r="AW1058" i="9"/>
  <c r="AV1058" i="9"/>
  <c r="AU1058" i="9"/>
  <c r="AT1058" i="9"/>
  <c r="AS1058" i="9"/>
  <c r="AR1058" i="9"/>
  <c r="AQ1058" i="9"/>
  <c r="AP1058" i="9"/>
  <c r="AO1058" i="9"/>
  <c r="AA1058" i="9"/>
  <c r="W1058" i="9"/>
  <c r="S1058" i="9"/>
  <c r="AY1057" i="9"/>
  <c r="AX1057" i="9"/>
  <c r="AW1057" i="9"/>
  <c r="AV1057" i="9"/>
  <c r="AU1057" i="9"/>
  <c r="AT1057" i="9"/>
  <c r="AS1057" i="9"/>
  <c r="AR1057" i="9"/>
  <c r="AQ1057" i="9"/>
  <c r="AP1057" i="9"/>
  <c r="AO1057" i="9"/>
  <c r="N1057" i="9"/>
  <c r="J1057" i="9"/>
  <c r="F1057" i="9"/>
  <c r="AY1056" i="9"/>
  <c r="AX1056" i="9"/>
  <c r="AW1056" i="9"/>
  <c r="AV1056" i="9"/>
  <c r="AU1056" i="9"/>
  <c r="AT1056" i="9"/>
  <c r="AS1056" i="9"/>
  <c r="AR1056" i="9"/>
  <c r="AQ1056" i="9"/>
  <c r="AP1056" i="9"/>
  <c r="AO1056" i="9"/>
  <c r="N1056" i="9"/>
  <c r="J1056" i="9"/>
  <c r="F1056" i="9"/>
  <c r="AY1055" i="9"/>
  <c r="AX1055" i="9"/>
  <c r="AW1055" i="9"/>
  <c r="AV1055" i="9"/>
  <c r="AU1055" i="9"/>
  <c r="AT1055" i="9"/>
  <c r="AS1055" i="9"/>
  <c r="AR1055" i="9"/>
  <c r="AQ1055" i="9"/>
  <c r="AP1055" i="9"/>
  <c r="AO1055" i="9"/>
  <c r="N1055" i="9"/>
  <c r="J1055" i="9"/>
  <c r="F1055" i="9"/>
  <c r="A1055" i="9"/>
  <c r="AY1054" i="9"/>
  <c r="AX1054" i="9"/>
  <c r="AW1054" i="9"/>
  <c r="AV1054" i="9"/>
  <c r="AU1054" i="9"/>
  <c r="AT1054" i="9"/>
  <c r="AS1054" i="9"/>
  <c r="AR1054" i="9"/>
  <c r="AQ1054" i="9"/>
  <c r="AP1054" i="9"/>
  <c r="AO1054" i="9"/>
  <c r="AA1054" i="9"/>
  <c r="W1054" i="9"/>
  <c r="S1054" i="9"/>
  <c r="AY1053" i="9"/>
  <c r="AX1053" i="9"/>
  <c r="AW1053" i="9"/>
  <c r="AV1053" i="9"/>
  <c r="AU1053" i="9"/>
  <c r="AT1053" i="9"/>
  <c r="AS1053" i="9"/>
  <c r="AR1053" i="9"/>
  <c r="AQ1053" i="9"/>
  <c r="AP1053" i="9"/>
  <c r="AO1053" i="9"/>
  <c r="N1053" i="9"/>
  <c r="J1053" i="9"/>
  <c r="F1053" i="9"/>
  <c r="AY1052" i="9"/>
  <c r="AX1052" i="9"/>
  <c r="AW1052" i="9"/>
  <c r="AV1052" i="9"/>
  <c r="AU1052" i="9"/>
  <c r="AT1052" i="9"/>
  <c r="AS1052" i="9"/>
  <c r="AR1052" i="9"/>
  <c r="AQ1052" i="9"/>
  <c r="AP1052" i="9"/>
  <c r="AO1052" i="9"/>
  <c r="N1052" i="9"/>
  <c r="J1052" i="9"/>
  <c r="F1052" i="9"/>
  <c r="AY1051" i="9"/>
  <c r="AX1051" i="9"/>
  <c r="AW1051" i="9"/>
  <c r="AV1051" i="9"/>
  <c r="AU1051" i="9"/>
  <c r="AT1051" i="9"/>
  <c r="AS1051" i="9"/>
  <c r="AR1051" i="9"/>
  <c r="AQ1051" i="9"/>
  <c r="AP1051" i="9"/>
  <c r="AO1051" i="9"/>
  <c r="N1051" i="9"/>
  <c r="J1051" i="9"/>
  <c r="F1051" i="9"/>
  <c r="A1051" i="9"/>
  <c r="AA1047" i="9"/>
  <c r="W1047" i="9"/>
  <c r="S1047" i="9"/>
  <c r="N1046" i="9"/>
  <c r="J1046" i="9"/>
  <c r="F1046" i="9"/>
  <c r="N1045" i="9"/>
  <c r="J1045" i="9"/>
  <c r="F1045" i="9"/>
  <c r="N1044" i="9"/>
  <c r="J1044" i="9"/>
  <c r="F1044" i="9"/>
  <c r="AA1043" i="9"/>
  <c r="W1043" i="9"/>
  <c r="S1043" i="9"/>
  <c r="N1042" i="9"/>
  <c r="J1042" i="9"/>
  <c r="F1042" i="9"/>
  <c r="N1041" i="9"/>
  <c r="J1041" i="9"/>
  <c r="F1041" i="9"/>
  <c r="N1040" i="9"/>
  <c r="J1040" i="9"/>
  <c r="F1040" i="9"/>
  <c r="AA1039" i="9"/>
  <c r="W1039" i="9"/>
  <c r="S1039" i="9"/>
  <c r="N1038" i="9"/>
  <c r="J1038" i="9"/>
  <c r="F1038" i="9"/>
  <c r="N1037" i="9"/>
  <c r="J1037" i="9"/>
  <c r="F1037" i="9"/>
  <c r="N1036" i="9"/>
  <c r="J1036" i="9"/>
  <c r="F1036" i="9"/>
  <c r="AY1035" i="9"/>
  <c r="AA1035" i="9"/>
  <c r="W1035" i="9"/>
  <c r="S1035" i="9"/>
  <c r="AY1034" i="9"/>
  <c r="N1034" i="9"/>
  <c r="J1034" i="9"/>
  <c r="F1034" i="9"/>
  <c r="AY1033" i="9"/>
  <c r="AQ1033" i="9"/>
  <c r="N1033" i="9"/>
  <c r="J1033" i="9"/>
  <c r="F1033" i="9"/>
  <c r="AY1032" i="9"/>
  <c r="AQ1032" i="9"/>
  <c r="N1032" i="9"/>
  <c r="J1032" i="9"/>
  <c r="F1032" i="9"/>
  <c r="AY1031" i="9"/>
  <c r="AX1031" i="9"/>
  <c r="AW1031" i="9"/>
  <c r="AV1031" i="9"/>
  <c r="AU1031" i="9"/>
  <c r="AT1031" i="9"/>
  <c r="AS1031" i="9"/>
  <c r="AR1031" i="9"/>
  <c r="AQ1031" i="9"/>
  <c r="AP1031" i="9"/>
  <c r="AO1031" i="9"/>
  <c r="AA1031" i="9"/>
  <c r="W1031" i="9"/>
  <c r="S1031" i="9"/>
  <c r="AY1030" i="9"/>
  <c r="AX1030" i="9"/>
  <c r="AW1030" i="9"/>
  <c r="AV1030" i="9"/>
  <c r="AU1030" i="9"/>
  <c r="AT1030" i="9"/>
  <c r="AS1030" i="9"/>
  <c r="AR1030" i="9"/>
  <c r="AQ1030" i="9"/>
  <c r="AP1030" i="9"/>
  <c r="AO1030" i="9"/>
  <c r="N1030" i="9"/>
  <c r="J1030" i="9"/>
  <c r="F1030" i="9"/>
  <c r="AY1029" i="9"/>
  <c r="AX1029" i="9"/>
  <c r="AW1029" i="9"/>
  <c r="AV1029" i="9"/>
  <c r="AU1029" i="9"/>
  <c r="AT1029" i="9"/>
  <c r="AS1029" i="9"/>
  <c r="AR1029" i="9"/>
  <c r="AQ1029" i="9"/>
  <c r="AP1029" i="9"/>
  <c r="AO1029" i="9"/>
  <c r="N1029" i="9"/>
  <c r="J1029" i="9"/>
  <c r="F1029" i="9"/>
  <c r="AY1028" i="9"/>
  <c r="AX1028" i="9"/>
  <c r="AW1028" i="9"/>
  <c r="AV1028" i="9"/>
  <c r="AU1028" i="9"/>
  <c r="AT1028" i="9"/>
  <c r="AS1028" i="9"/>
  <c r="AR1028" i="9"/>
  <c r="AQ1028" i="9"/>
  <c r="AP1028" i="9"/>
  <c r="AO1028" i="9"/>
  <c r="N1028" i="9"/>
  <c r="J1028" i="9"/>
  <c r="F1028" i="9"/>
  <c r="AY1027" i="9"/>
  <c r="AX1027" i="9"/>
  <c r="AW1027" i="9"/>
  <c r="AV1027" i="9"/>
  <c r="AU1027" i="9"/>
  <c r="AT1027" i="9"/>
  <c r="AS1027" i="9"/>
  <c r="AR1027" i="9"/>
  <c r="AQ1027" i="9"/>
  <c r="AP1027" i="9"/>
  <c r="AO1027" i="9"/>
  <c r="AA1027" i="9"/>
  <c r="W1027" i="9"/>
  <c r="S1027" i="9"/>
  <c r="AY1026" i="9"/>
  <c r="AX1026" i="9"/>
  <c r="AW1026" i="9"/>
  <c r="AV1026" i="9"/>
  <c r="AU1026" i="9"/>
  <c r="AT1026" i="9"/>
  <c r="AS1026" i="9"/>
  <c r="AR1026" i="9"/>
  <c r="AQ1026" i="9"/>
  <c r="AP1026" i="9"/>
  <c r="AO1026" i="9"/>
  <c r="N1026" i="9"/>
  <c r="J1026" i="9"/>
  <c r="F1026" i="9"/>
  <c r="AY1025" i="9"/>
  <c r="AX1025" i="9"/>
  <c r="AW1025" i="9"/>
  <c r="AV1025" i="9"/>
  <c r="AU1025" i="9"/>
  <c r="AT1025" i="9"/>
  <c r="AS1025" i="9"/>
  <c r="AR1025" i="9"/>
  <c r="AQ1025" i="9"/>
  <c r="AP1025" i="9"/>
  <c r="AO1025" i="9"/>
  <c r="N1025" i="9"/>
  <c r="J1025" i="9"/>
  <c r="F1025" i="9"/>
  <c r="AY1024" i="9"/>
  <c r="AX1024" i="9"/>
  <c r="AW1024" i="9"/>
  <c r="AV1024" i="9"/>
  <c r="AU1024" i="9"/>
  <c r="AT1024" i="9"/>
  <c r="AS1024" i="9"/>
  <c r="AR1024" i="9"/>
  <c r="AQ1024" i="9"/>
  <c r="AP1024" i="9"/>
  <c r="AO1024" i="9"/>
  <c r="N1024" i="9"/>
  <c r="J1024" i="9"/>
  <c r="F1024" i="9"/>
  <c r="AY1023" i="9"/>
  <c r="AX1023" i="9"/>
  <c r="AW1023" i="9"/>
  <c r="AV1023" i="9"/>
  <c r="AU1023" i="9"/>
  <c r="AT1023" i="9"/>
  <c r="AS1023" i="9"/>
  <c r="AR1023" i="9"/>
  <c r="AQ1023" i="9"/>
  <c r="AP1023" i="9"/>
  <c r="AO1023" i="9"/>
  <c r="AA1023" i="9"/>
  <c r="W1023" i="9"/>
  <c r="S1023" i="9"/>
  <c r="AY1022" i="9"/>
  <c r="AX1022" i="9"/>
  <c r="AW1022" i="9"/>
  <c r="AV1022" i="9"/>
  <c r="AU1022" i="9"/>
  <c r="AT1022" i="9"/>
  <c r="AS1022" i="9"/>
  <c r="AR1022" i="9"/>
  <c r="AQ1022" i="9"/>
  <c r="AP1022" i="9"/>
  <c r="AO1022" i="9"/>
  <c r="N1022" i="9"/>
  <c r="J1022" i="9"/>
  <c r="F1022" i="9"/>
  <c r="AY1021" i="9"/>
  <c r="AX1021" i="9"/>
  <c r="AW1021" i="9"/>
  <c r="AV1021" i="9"/>
  <c r="AU1021" i="9"/>
  <c r="AT1021" i="9"/>
  <c r="AS1021" i="9"/>
  <c r="AR1021" i="9"/>
  <c r="AQ1021" i="9"/>
  <c r="AP1021" i="9"/>
  <c r="AO1021" i="9"/>
  <c r="N1021" i="9"/>
  <c r="J1021" i="9"/>
  <c r="F1021" i="9"/>
  <c r="AY1020" i="9"/>
  <c r="AX1020" i="9"/>
  <c r="AW1020" i="9"/>
  <c r="AV1020" i="9"/>
  <c r="AU1020" i="9"/>
  <c r="AT1020" i="9"/>
  <c r="AS1020" i="9"/>
  <c r="AR1020" i="9"/>
  <c r="AQ1020" i="9"/>
  <c r="AP1020" i="9"/>
  <c r="AO1020" i="9"/>
  <c r="N1020" i="9"/>
  <c r="J1020" i="9"/>
  <c r="F1020" i="9"/>
  <c r="AY1019" i="9"/>
  <c r="AX1019" i="9"/>
  <c r="AW1019" i="9"/>
  <c r="AV1019" i="9"/>
  <c r="AU1019" i="9"/>
  <c r="AT1019" i="9"/>
  <c r="AS1019" i="9"/>
  <c r="AR1019" i="9"/>
  <c r="AQ1019" i="9"/>
  <c r="AP1019" i="9"/>
  <c r="AO1019" i="9"/>
  <c r="AA1019" i="9"/>
  <c r="W1019" i="9"/>
  <c r="S1019" i="9"/>
  <c r="AY1018" i="9"/>
  <c r="AX1018" i="9"/>
  <c r="AW1018" i="9"/>
  <c r="AV1018" i="9"/>
  <c r="AU1018" i="9"/>
  <c r="AT1018" i="9"/>
  <c r="AS1018" i="9"/>
  <c r="AR1018" i="9"/>
  <c r="AQ1018" i="9"/>
  <c r="AP1018" i="9"/>
  <c r="AO1018" i="9"/>
  <c r="N1018" i="9"/>
  <c r="J1018" i="9"/>
  <c r="F1018" i="9"/>
  <c r="AY1017" i="9"/>
  <c r="AX1017" i="9"/>
  <c r="AW1017" i="9"/>
  <c r="AV1017" i="9"/>
  <c r="AU1017" i="9"/>
  <c r="AT1017" i="9"/>
  <c r="AS1017" i="9"/>
  <c r="AR1017" i="9"/>
  <c r="AQ1017" i="9"/>
  <c r="AP1017" i="9"/>
  <c r="AO1017" i="9"/>
  <c r="N1017" i="9"/>
  <c r="J1017" i="9"/>
  <c r="F1017" i="9"/>
  <c r="AY1016" i="9"/>
  <c r="AX1016" i="9"/>
  <c r="AW1016" i="9"/>
  <c r="AV1016" i="9"/>
  <c r="AU1016" i="9"/>
  <c r="AT1016" i="9"/>
  <c r="AS1016" i="9"/>
  <c r="AR1016" i="9"/>
  <c r="AQ1016" i="9"/>
  <c r="AP1016" i="9"/>
  <c r="AO1016" i="9"/>
  <c r="N1016" i="9"/>
  <c r="J1016" i="9"/>
  <c r="F1016" i="9"/>
  <c r="AY1015" i="9"/>
  <c r="AX1015" i="9"/>
  <c r="AW1015" i="9"/>
  <c r="AV1015" i="9"/>
  <c r="AU1015" i="9"/>
  <c r="AT1015" i="9"/>
  <c r="AS1015" i="9"/>
  <c r="AR1015" i="9"/>
  <c r="AQ1015" i="9"/>
  <c r="AP1015" i="9"/>
  <c r="AO1015" i="9"/>
  <c r="AA1015" i="9"/>
  <c r="W1015" i="9"/>
  <c r="S1015" i="9"/>
  <c r="AY1014" i="9"/>
  <c r="AX1014" i="9"/>
  <c r="AW1014" i="9"/>
  <c r="AV1014" i="9"/>
  <c r="AU1014" i="9"/>
  <c r="AT1014" i="9"/>
  <c r="AS1014" i="9"/>
  <c r="AR1014" i="9"/>
  <c r="AQ1014" i="9"/>
  <c r="AP1014" i="9"/>
  <c r="AO1014" i="9"/>
  <c r="N1014" i="9"/>
  <c r="J1014" i="9"/>
  <c r="F1014" i="9"/>
  <c r="AY1013" i="9"/>
  <c r="AX1013" i="9"/>
  <c r="AW1013" i="9"/>
  <c r="AV1013" i="9"/>
  <c r="AU1013" i="9"/>
  <c r="AT1013" i="9"/>
  <c r="AS1013" i="9"/>
  <c r="AR1013" i="9"/>
  <c r="AQ1013" i="9"/>
  <c r="AP1013" i="9"/>
  <c r="AO1013" i="9"/>
  <c r="N1013" i="9"/>
  <c r="J1013" i="9"/>
  <c r="F1013" i="9"/>
  <c r="AY1012" i="9"/>
  <c r="AX1012" i="9"/>
  <c r="AW1012" i="9"/>
  <c r="AV1012" i="9"/>
  <c r="AU1012" i="9"/>
  <c r="AT1012" i="9"/>
  <c r="AS1012" i="9"/>
  <c r="AR1012" i="9"/>
  <c r="AQ1012" i="9"/>
  <c r="AP1012" i="9"/>
  <c r="AO1012" i="9"/>
  <c r="N1012" i="9"/>
  <c r="J1012" i="9"/>
  <c r="F1012" i="9"/>
  <c r="AY1011" i="9"/>
  <c r="AX1011" i="9"/>
  <c r="AW1011" i="9"/>
  <c r="AV1011" i="9"/>
  <c r="AU1011" i="9"/>
  <c r="AT1011" i="9"/>
  <c r="AS1011" i="9"/>
  <c r="AR1011" i="9"/>
  <c r="AQ1011" i="9"/>
  <c r="AP1011" i="9"/>
  <c r="AO1011" i="9"/>
  <c r="AA1011" i="9"/>
  <c r="W1011" i="9"/>
  <c r="S1011" i="9"/>
  <c r="AY1010" i="9"/>
  <c r="AX1010" i="9"/>
  <c r="AW1010" i="9"/>
  <c r="AV1010" i="9"/>
  <c r="AU1010" i="9"/>
  <c r="AT1010" i="9"/>
  <c r="AS1010" i="9"/>
  <c r="AR1010" i="9"/>
  <c r="AQ1010" i="9"/>
  <c r="AP1010" i="9"/>
  <c r="AO1010" i="9"/>
  <c r="N1010" i="9"/>
  <c r="J1010" i="9"/>
  <c r="F1010" i="9"/>
  <c r="AY1009" i="9"/>
  <c r="AX1009" i="9"/>
  <c r="AW1009" i="9"/>
  <c r="AV1009" i="9"/>
  <c r="AU1009" i="9"/>
  <c r="AT1009" i="9"/>
  <c r="AS1009" i="9"/>
  <c r="AR1009" i="9"/>
  <c r="AQ1009" i="9"/>
  <c r="AP1009" i="9"/>
  <c r="AO1009" i="9"/>
  <c r="N1009" i="9"/>
  <c r="J1009" i="9"/>
  <c r="F1009" i="9"/>
  <c r="AY1008" i="9"/>
  <c r="AX1008" i="9"/>
  <c r="AW1008" i="9"/>
  <c r="AV1008" i="9"/>
  <c r="AU1008" i="9"/>
  <c r="AT1008" i="9"/>
  <c r="AS1008" i="9"/>
  <c r="AR1008" i="9"/>
  <c r="AQ1008" i="9"/>
  <c r="AP1008" i="9"/>
  <c r="N1008" i="9"/>
  <c r="J1008" i="9"/>
  <c r="F1008" i="9"/>
  <c r="A1008" i="9"/>
  <c r="A1012" i="9" s="1"/>
  <c r="A1016" i="9" s="1"/>
  <c r="A1020" i="9" s="1"/>
  <c r="A1024" i="9" s="1"/>
  <c r="A1028" i="9" s="1"/>
  <c r="A1032" i="9" s="1"/>
  <c r="A1036" i="9" s="1"/>
  <c r="A1040" i="9" s="1"/>
  <c r="A1044" i="9" s="1"/>
  <c r="AY1007" i="9"/>
  <c r="AX1007" i="9"/>
  <c r="AW1007" i="9"/>
  <c r="AV1007" i="9"/>
  <c r="AU1007" i="9"/>
  <c r="AT1007" i="9"/>
  <c r="AS1007" i="9"/>
  <c r="AR1007" i="9"/>
  <c r="AQ1007" i="9"/>
  <c r="AP1007" i="9"/>
  <c r="AA1007" i="9"/>
  <c r="W1007" i="9"/>
  <c r="S1007" i="9"/>
  <c r="AY1006" i="9"/>
  <c r="AX1006" i="9"/>
  <c r="AW1006" i="9"/>
  <c r="AV1006" i="9"/>
  <c r="AU1006" i="9"/>
  <c r="AT1006" i="9"/>
  <c r="AS1006" i="9"/>
  <c r="AR1006" i="9"/>
  <c r="AQ1006" i="9"/>
  <c r="AP1006" i="9"/>
  <c r="N1006" i="9"/>
  <c r="J1006" i="9"/>
  <c r="F1006" i="9"/>
  <c r="AY1005" i="9"/>
  <c r="AX1005" i="9"/>
  <c r="AW1005" i="9"/>
  <c r="AV1005" i="9"/>
  <c r="AU1005" i="9"/>
  <c r="AT1005" i="9"/>
  <c r="AS1005" i="9"/>
  <c r="AR1005" i="9"/>
  <c r="AQ1005" i="9"/>
  <c r="AP1005" i="9"/>
  <c r="AO1005" i="9"/>
  <c r="N1005" i="9"/>
  <c r="J1005" i="9"/>
  <c r="F1005" i="9"/>
  <c r="AY1004" i="9"/>
  <c r="AX1004" i="9"/>
  <c r="AW1004" i="9"/>
  <c r="AV1004" i="9"/>
  <c r="AU1004" i="9"/>
  <c r="AT1004" i="9"/>
  <c r="AS1004" i="9"/>
  <c r="AR1004" i="9"/>
  <c r="AQ1004" i="9"/>
  <c r="AP1004" i="9"/>
  <c r="AO1004" i="9"/>
  <c r="N1004" i="9"/>
  <c r="J1004" i="9"/>
  <c r="F1004" i="9"/>
  <c r="AY1003" i="9"/>
  <c r="AX1003" i="9"/>
  <c r="AW1003" i="9"/>
  <c r="AV1003" i="9"/>
  <c r="AU1003" i="9"/>
  <c r="AT1003" i="9"/>
  <c r="AS1003" i="9"/>
  <c r="AR1003" i="9"/>
  <c r="AQ1003" i="9"/>
  <c r="AP1003" i="9"/>
  <c r="AO1003" i="9"/>
  <c r="AA1003" i="9"/>
  <c r="W1003" i="9"/>
  <c r="S1003" i="9"/>
  <c r="AY1002" i="9"/>
  <c r="AX1002" i="9"/>
  <c r="AW1002" i="9"/>
  <c r="AV1002" i="9"/>
  <c r="AU1002" i="9"/>
  <c r="AT1002" i="9"/>
  <c r="AS1002" i="9"/>
  <c r="AR1002" i="9"/>
  <c r="AQ1002" i="9"/>
  <c r="AP1002" i="9"/>
  <c r="AO1002" i="9"/>
  <c r="N1002" i="9"/>
  <c r="J1002" i="9"/>
  <c r="F1002" i="9"/>
  <c r="AY1001" i="9"/>
  <c r="AX1001" i="9"/>
  <c r="AW1001" i="9"/>
  <c r="AV1001" i="9"/>
  <c r="AU1001" i="9"/>
  <c r="AT1001" i="9"/>
  <c r="AS1001" i="9"/>
  <c r="AR1001" i="9"/>
  <c r="AQ1001" i="9"/>
  <c r="AP1001" i="9"/>
  <c r="AO1001" i="9"/>
  <c r="N1001" i="9"/>
  <c r="J1001" i="9"/>
  <c r="F1001" i="9"/>
  <c r="AY1000" i="9"/>
  <c r="AX1000" i="9"/>
  <c r="AW1000" i="9"/>
  <c r="AV1000" i="9"/>
  <c r="AU1000" i="9"/>
  <c r="AT1000" i="9"/>
  <c r="AS1000" i="9"/>
  <c r="AR1000" i="9"/>
  <c r="AQ1000" i="9"/>
  <c r="AP1000" i="9"/>
  <c r="AO1000" i="9"/>
  <c r="N1000" i="9"/>
  <c r="J1000" i="9"/>
  <c r="F1000" i="9"/>
  <c r="AY999" i="9"/>
  <c r="AX999" i="9"/>
  <c r="AW999" i="9"/>
  <c r="AV999" i="9"/>
  <c r="AU999" i="9"/>
  <c r="AT999" i="9"/>
  <c r="AS999" i="9"/>
  <c r="AR999" i="9"/>
  <c r="AQ999" i="9"/>
  <c r="AP999" i="9"/>
  <c r="AO999" i="9"/>
  <c r="AA999" i="9"/>
  <c r="W999" i="9"/>
  <c r="S999" i="9"/>
  <c r="AY998" i="9"/>
  <c r="AX998" i="9"/>
  <c r="AW998" i="9"/>
  <c r="AV998" i="9"/>
  <c r="AU998" i="9"/>
  <c r="AT998" i="9"/>
  <c r="AS998" i="9"/>
  <c r="AR998" i="9"/>
  <c r="AQ998" i="9"/>
  <c r="AP998" i="9"/>
  <c r="AO998" i="9"/>
  <c r="N998" i="9"/>
  <c r="J998" i="9"/>
  <c r="F998" i="9"/>
  <c r="AY997" i="9"/>
  <c r="AX997" i="9"/>
  <c r="AW997" i="9"/>
  <c r="AV997" i="9"/>
  <c r="AU997" i="9"/>
  <c r="AT997" i="9"/>
  <c r="AS997" i="9"/>
  <c r="AR997" i="9"/>
  <c r="AQ997" i="9"/>
  <c r="AP997" i="9"/>
  <c r="AO997" i="9"/>
  <c r="N997" i="9"/>
  <c r="J997" i="9"/>
  <c r="F997" i="9"/>
  <c r="AY996" i="9"/>
  <c r="AX996" i="9"/>
  <c r="AW996" i="9"/>
  <c r="AV996" i="9"/>
  <c r="AU996" i="9"/>
  <c r="AT996" i="9"/>
  <c r="AS996" i="9"/>
  <c r="AR996" i="9"/>
  <c r="AQ996" i="9"/>
  <c r="AP996" i="9"/>
  <c r="AO996" i="9"/>
  <c r="N996" i="9"/>
  <c r="J996" i="9"/>
  <c r="F996" i="9"/>
  <c r="A996" i="9"/>
  <c r="A1000" i="9" s="1"/>
  <c r="A1004" i="9" s="1"/>
  <c r="AA992" i="9"/>
  <c r="W992" i="9"/>
  <c r="S992" i="9"/>
  <c r="N991" i="9"/>
  <c r="J991" i="9"/>
  <c r="F991" i="9"/>
  <c r="N990" i="9"/>
  <c r="J990" i="9"/>
  <c r="F990" i="9"/>
  <c r="N989" i="9"/>
  <c r="J989" i="9"/>
  <c r="F989" i="9"/>
  <c r="AA988" i="9"/>
  <c r="W988" i="9"/>
  <c r="S988" i="9"/>
  <c r="N987" i="9"/>
  <c r="J987" i="9"/>
  <c r="F987" i="9"/>
  <c r="N986" i="9"/>
  <c r="J986" i="9"/>
  <c r="F986" i="9"/>
  <c r="N985" i="9"/>
  <c r="J985" i="9"/>
  <c r="F985" i="9"/>
  <c r="AA984" i="9"/>
  <c r="W984" i="9"/>
  <c r="S984" i="9"/>
  <c r="N983" i="9"/>
  <c r="J983" i="9"/>
  <c r="F983" i="9"/>
  <c r="N982" i="9"/>
  <c r="J982" i="9"/>
  <c r="F982" i="9"/>
  <c r="N981" i="9"/>
  <c r="J981" i="9"/>
  <c r="F981" i="9"/>
  <c r="AY980" i="9"/>
  <c r="AA980" i="9"/>
  <c r="W980" i="9"/>
  <c r="S980" i="9"/>
  <c r="AY979" i="9"/>
  <c r="N979" i="9"/>
  <c r="J979" i="9"/>
  <c r="F979" i="9"/>
  <c r="AY978" i="9"/>
  <c r="AQ978" i="9"/>
  <c r="N978" i="9"/>
  <c r="J978" i="9"/>
  <c r="F978" i="9"/>
  <c r="AY977" i="9"/>
  <c r="AQ977" i="9"/>
  <c r="N977" i="9"/>
  <c r="J977" i="9"/>
  <c r="F977" i="9"/>
  <c r="AY976" i="9"/>
  <c r="AX976" i="9"/>
  <c r="AW976" i="9"/>
  <c r="AV976" i="9"/>
  <c r="AU976" i="9"/>
  <c r="AT976" i="9"/>
  <c r="AS976" i="9"/>
  <c r="AR976" i="9"/>
  <c r="AQ976" i="9"/>
  <c r="AP976" i="9"/>
  <c r="AO976" i="9"/>
  <c r="AA976" i="9"/>
  <c r="W976" i="9"/>
  <c r="S976" i="9"/>
  <c r="AY975" i="9"/>
  <c r="AX975" i="9"/>
  <c r="AW975" i="9"/>
  <c r="AV975" i="9"/>
  <c r="AU975" i="9"/>
  <c r="AT975" i="9"/>
  <c r="AS975" i="9"/>
  <c r="AR975" i="9"/>
  <c r="AQ975" i="9"/>
  <c r="AP975" i="9"/>
  <c r="AO975" i="9"/>
  <c r="N975" i="9"/>
  <c r="J975" i="9"/>
  <c r="F975" i="9"/>
  <c r="AY974" i="9"/>
  <c r="AX974" i="9"/>
  <c r="AW974" i="9"/>
  <c r="AV974" i="9"/>
  <c r="AU974" i="9"/>
  <c r="AT974" i="9"/>
  <c r="AS974" i="9"/>
  <c r="AR974" i="9"/>
  <c r="AQ974" i="9"/>
  <c r="AP974" i="9"/>
  <c r="AO974" i="9"/>
  <c r="N974" i="9"/>
  <c r="J974" i="9"/>
  <c r="F974" i="9"/>
  <c r="AY973" i="9"/>
  <c r="AX973" i="9"/>
  <c r="AW973" i="9"/>
  <c r="AV973" i="9"/>
  <c r="AU973" i="9"/>
  <c r="AT973" i="9"/>
  <c r="AS973" i="9"/>
  <c r="AR973" i="9"/>
  <c r="AQ973" i="9"/>
  <c r="AP973" i="9"/>
  <c r="AO973" i="9"/>
  <c r="N973" i="9"/>
  <c r="J973" i="9"/>
  <c r="F973" i="9"/>
  <c r="AY972" i="9"/>
  <c r="AX972" i="9"/>
  <c r="AW972" i="9"/>
  <c r="AV972" i="9"/>
  <c r="AU972" i="9"/>
  <c r="AT972" i="9"/>
  <c r="AS972" i="9"/>
  <c r="AR972" i="9"/>
  <c r="AQ972" i="9"/>
  <c r="AP972" i="9"/>
  <c r="AO972" i="9"/>
  <c r="AA972" i="9"/>
  <c r="W972" i="9"/>
  <c r="S972" i="9"/>
  <c r="AY971" i="9"/>
  <c r="AX971" i="9"/>
  <c r="AW971" i="9"/>
  <c r="AV971" i="9"/>
  <c r="AU971" i="9"/>
  <c r="AT971" i="9"/>
  <c r="AS971" i="9"/>
  <c r="AR971" i="9"/>
  <c r="AQ971" i="9"/>
  <c r="AP971" i="9"/>
  <c r="AO971" i="9"/>
  <c r="N971" i="9"/>
  <c r="J971" i="9"/>
  <c r="F971" i="9"/>
  <c r="AY970" i="9"/>
  <c r="AX970" i="9"/>
  <c r="AW970" i="9"/>
  <c r="AV970" i="9"/>
  <c r="AU970" i="9"/>
  <c r="AT970" i="9"/>
  <c r="AS970" i="9"/>
  <c r="AR970" i="9"/>
  <c r="AQ970" i="9"/>
  <c r="AP970" i="9"/>
  <c r="AO970" i="9"/>
  <c r="N970" i="9"/>
  <c r="J970" i="9"/>
  <c r="F970" i="9"/>
  <c r="AY969" i="9"/>
  <c r="AX969" i="9"/>
  <c r="AW969" i="9"/>
  <c r="AV969" i="9"/>
  <c r="AU969" i="9"/>
  <c r="AT969" i="9"/>
  <c r="AS969" i="9"/>
  <c r="AR969" i="9"/>
  <c r="AQ969" i="9"/>
  <c r="AP969" i="9"/>
  <c r="AO969" i="9"/>
  <c r="N969" i="9"/>
  <c r="J969" i="9"/>
  <c r="F969" i="9"/>
  <c r="AY968" i="9"/>
  <c r="AX968" i="9"/>
  <c r="AW968" i="9"/>
  <c r="AV968" i="9"/>
  <c r="AU968" i="9"/>
  <c r="AT968" i="9"/>
  <c r="AS968" i="9"/>
  <c r="AR968" i="9"/>
  <c r="AQ968" i="9"/>
  <c r="AP968" i="9"/>
  <c r="AO968" i="9"/>
  <c r="AA968" i="9"/>
  <c r="W968" i="9"/>
  <c r="S968" i="9"/>
  <c r="AY967" i="9"/>
  <c r="AX967" i="9"/>
  <c r="AW967" i="9"/>
  <c r="AV967" i="9"/>
  <c r="AU967" i="9"/>
  <c r="AT967" i="9"/>
  <c r="AS967" i="9"/>
  <c r="AR967" i="9"/>
  <c r="AQ967" i="9"/>
  <c r="AP967" i="9"/>
  <c r="AO967" i="9"/>
  <c r="N967" i="9"/>
  <c r="J967" i="9"/>
  <c r="F967" i="9"/>
  <c r="AY966" i="9"/>
  <c r="AX966" i="9"/>
  <c r="AW966" i="9"/>
  <c r="AV966" i="9"/>
  <c r="AU966" i="9"/>
  <c r="AT966" i="9"/>
  <c r="AS966" i="9"/>
  <c r="AR966" i="9"/>
  <c r="AQ966" i="9"/>
  <c r="AP966" i="9"/>
  <c r="AO966" i="9"/>
  <c r="N966" i="9"/>
  <c r="J966" i="9"/>
  <c r="F966" i="9"/>
  <c r="AY965" i="9"/>
  <c r="AX965" i="9"/>
  <c r="AW965" i="9"/>
  <c r="AV965" i="9"/>
  <c r="AU965" i="9"/>
  <c r="AT965" i="9"/>
  <c r="AS965" i="9"/>
  <c r="AR965" i="9"/>
  <c r="AQ965" i="9"/>
  <c r="AP965" i="9"/>
  <c r="AO965" i="9"/>
  <c r="N965" i="9"/>
  <c r="J965" i="9"/>
  <c r="F965" i="9"/>
  <c r="AY964" i="9"/>
  <c r="AX964" i="9"/>
  <c r="AW964" i="9"/>
  <c r="AV964" i="9"/>
  <c r="AU964" i="9"/>
  <c r="AT964" i="9"/>
  <c r="AS964" i="9"/>
  <c r="AR964" i="9"/>
  <c r="AQ964" i="9"/>
  <c r="AP964" i="9"/>
  <c r="AO964" i="9"/>
  <c r="AA964" i="9"/>
  <c r="W964" i="9"/>
  <c r="S964" i="9"/>
  <c r="AY963" i="9"/>
  <c r="AX963" i="9"/>
  <c r="AW963" i="9"/>
  <c r="AV963" i="9"/>
  <c r="AU963" i="9"/>
  <c r="AT963" i="9"/>
  <c r="AS963" i="9"/>
  <c r="AR963" i="9"/>
  <c r="AQ963" i="9"/>
  <c r="AP963" i="9"/>
  <c r="AO963" i="9"/>
  <c r="N963" i="9"/>
  <c r="J963" i="9"/>
  <c r="F963" i="9"/>
  <c r="AY962" i="9"/>
  <c r="AX962" i="9"/>
  <c r="AW962" i="9"/>
  <c r="AV962" i="9"/>
  <c r="AU962" i="9"/>
  <c r="AT962" i="9"/>
  <c r="AS962" i="9"/>
  <c r="AR962" i="9"/>
  <c r="AQ962" i="9"/>
  <c r="AP962" i="9"/>
  <c r="AO962" i="9"/>
  <c r="N962" i="9"/>
  <c r="J962" i="9"/>
  <c r="F962" i="9"/>
  <c r="AY961" i="9"/>
  <c r="AX961" i="9"/>
  <c r="AW961" i="9"/>
  <c r="AV961" i="9"/>
  <c r="AU961" i="9"/>
  <c r="AT961" i="9"/>
  <c r="AS961" i="9"/>
  <c r="AR961" i="9"/>
  <c r="AQ961" i="9"/>
  <c r="AP961" i="9"/>
  <c r="AO961" i="9"/>
  <c r="N961" i="9"/>
  <c r="J961" i="9"/>
  <c r="F961" i="9"/>
  <c r="AY960" i="9"/>
  <c r="AX960" i="9"/>
  <c r="AW960" i="9"/>
  <c r="AV960" i="9"/>
  <c r="AU960" i="9"/>
  <c r="AT960" i="9"/>
  <c r="AS960" i="9"/>
  <c r="AR960" i="9"/>
  <c r="AQ960" i="9"/>
  <c r="AP960" i="9"/>
  <c r="AO960" i="9"/>
  <c r="AA960" i="9"/>
  <c r="W960" i="9"/>
  <c r="S960" i="9"/>
  <c r="AY959" i="9"/>
  <c r="AX959" i="9"/>
  <c r="AW959" i="9"/>
  <c r="AV959" i="9"/>
  <c r="AU959" i="9"/>
  <c r="AT959" i="9"/>
  <c r="AS959" i="9"/>
  <c r="AR959" i="9"/>
  <c r="AQ959" i="9"/>
  <c r="AP959" i="9"/>
  <c r="AO959" i="9"/>
  <c r="N959" i="9"/>
  <c r="J959" i="9"/>
  <c r="F959" i="9"/>
  <c r="AY958" i="9"/>
  <c r="AX958" i="9"/>
  <c r="AW958" i="9"/>
  <c r="AV958" i="9"/>
  <c r="AU958" i="9"/>
  <c r="AT958" i="9"/>
  <c r="AS958" i="9"/>
  <c r="AR958" i="9"/>
  <c r="AQ958" i="9"/>
  <c r="AP958" i="9"/>
  <c r="AO958" i="9"/>
  <c r="N958" i="9"/>
  <c r="J958" i="9"/>
  <c r="F958" i="9"/>
  <c r="AY957" i="9"/>
  <c r="AX957" i="9"/>
  <c r="AW957" i="9"/>
  <c r="AV957" i="9"/>
  <c r="AU957" i="9"/>
  <c r="AT957" i="9"/>
  <c r="AS957" i="9"/>
  <c r="AR957" i="9"/>
  <c r="AQ957" i="9"/>
  <c r="AP957" i="9"/>
  <c r="AO957" i="9"/>
  <c r="N957" i="9"/>
  <c r="J957" i="9"/>
  <c r="F957" i="9"/>
  <c r="AY956" i="9"/>
  <c r="AX956" i="9"/>
  <c r="AW956" i="9"/>
  <c r="AV956" i="9"/>
  <c r="AU956" i="9"/>
  <c r="AT956" i="9"/>
  <c r="AS956" i="9"/>
  <c r="AR956" i="9"/>
  <c r="AQ956" i="9"/>
  <c r="AP956" i="9"/>
  <c r="AO956" i="9"/>
  <c r="AA956" i="9"/>
  <c r="W956" i="9"/>
  <c r="S956" i="9"/>
  <c r="AY955" i="9"/>
  <c r="AX955" i="9"/>
  <c r="AW955" i="9"/>
  <c r="AV955" i="9"/>
  <c r="AU955" i="9"/>
  <c r="AT955" i="9"/>
  <c r="AS955" i="9"/>
  <c r="AR955" i="9"/>
  <c r="AQ955" i="9"/>
  <c r="AP955" i="9"/>
  <c r="AO955" i="9"/>
  <c r="N955" i="9"/>
  <c r="J955" i="9"/>
  <c r="F955" i="9"/>
  <c r="AY954" i="9"/>
  <c r="AX954" i="9"/>
  <c r="AW954" i="9"/>
  <c r="AV954" i="9"/>
  <c r="AU954" i="9"/>
  <c r="AT954" i="9"/>
  <c r="AS954" i="9"/>
  <c r="AR954" i="9"/>
  <c r="AQ954" i="9"/>
  <c r="AP954" i="9"/>
  <c r="AO954" i="9"/>
  <c r="N954" i="9"/>
  <c r="J954" i="9"/>
  <c r="F954" i="9"/>
  <c r="AY953" i="9"/>
  <c r="AX953" i="9"/>
  <c r="AW953" i="9"/>
  <c r="AV953" i="9"/>
  <c r="AU953" i="9"/>
  <c r="AT953" i="9"/>
  <c r="AS953" i="9"/>
  <c r="AR953" i="9"/>
  <c r="AQ953" i="9"/>
  <c r="AP953" i="9"/>
  <c r="N953" i="9"/>
  <c r="J953" i="9"/>
  <c r="F953" i="9"/>
  <c r="AY952" i="9"/>
  <c r="AX952" i="9"/>
  <c r="AW952" i="9"/>
  <c r="AV952" i="9"/>
  <c r="AU952" i="9"/>
  <c r="AT952" i="9"/>
  <c r="AS952" i="9"/>
  <c r="AR952" i="9"/>
  <c r="AQ952" i="9"/>
  <c r="AP952" i="9"/>
  <c r="AA952" i="9"/>
  <c r="W952" i="9"/>
  <c r="S952" i="9"/>
  <c r="AY951" i="9"/>
  <c r="AX951" i="9"/>
  <c r="AW951" i="9"/>
  <c r="AV951" i="9"/>
  <c r="AU951" i="9"/>
  <c r="AT951" i="9"/>
  <c r="AS951" i="9"/>
  <c r="AR951" i="9"/>
  <c r="AQ951" i="9"/>
  <c r="AP951" i="9"/>
  <c r="N951" i="9"/>
  <c r="J951" i="9"/>
  <c r="F951" i="9"/>
  <c r="AY950" i="9"/>
  <c r="AX950" i="9"/>
  <c r="AW950" i="9"/>
  <c r="AV950" i="9"/>
  <c r="AU950" i="9"/>
  <c r="AT950" i="9"/>
  <c r="AS950" i="9"/>
  <c r="AR950" i="9"/>
  <c r="AQ950" i="9"/>
  <c r="AP950" i="9"/>
  <c r="AO950" i="9"/>
  <c r="N950" i="9"/>
  <c r="J950" i="9"/>
  <c r="F950" i="9"/>
  <c r="AY949" i="9"/>
  <c r="AX949" i="9"/>
  <c r="AW949" i="9"/>
  <c r="AV949" i="9"/>
  <c r="AU949" i="9"/>
  <c r="AT949" i="9"/>
  <c r="AS949" i="9"/>
  <c r="AR949" i="9"/>
  <c r="AQ949" i="9"/>
  <c r="AP949" i="9"/>
  <c r="AO949" i="9"/>
  <c r="N949" i="9"/>
  <c r="J949" i="9"/>
  <c r="F949" i="9"/>
  <c r="AY948" i="9"/>
  <c r="AX948" i="9"/>
  <c r="AW948" i="9"/>
  <c r="AV948" i="9"/>
  <c r="AU948" i="9"/>
  <c r="AT948" i="9"/>
  <c r="AS948" i="9"/>
  <c r="AR948" i="9"/>
  <c r="AQ948" i="9"/>
  <c r="AP948" i="9"/>
  <c r="AO948" i="9"/>
  <c r="AA948" i="9"/>
  <c r="W948" i="9"/>
  <c r="S948" i="9"/>
  <c r="AY947" i="9"/>
  <c r="AX947" i="9"/>
  <c r="AW947" i="9"/>
  <c r="AV947" i="9"/>
  <c r="AU947" i="9"/>
  <c r="AT947" i="9"/>
  <c r="AS947" i="9"/>
  <c r="AR947" i="9"/>
  <c r="AQ947" i="9"/>
  <c r="AP947" i="9"/>
  <c r="AO947" i="9"/>
  <c r="N947" i="9"/>
  <c r="J947" i="9"/>
  <c r="F947" i="9"/>
  <c r="AY946" i="9"/>
  <c r="AX946" i="9"/>
  <c r="AW946" i="9"/>
  <c r="AV946" i="9"/>
  <c r="AU946" i="9"/>
  <c r="AT946" i="9"/>
  <c r="AS946" i="9"/>
  <c r="AR946" i="9"/>
  <c r="AQ946" i="9"/>
  <c r="AP946" i="9"/>
  <c r="AO946" i="9"/>
  <c r="N946" i="9"/>
  <c r="J946" i="9"/>
  <c r="F946" i="9"/>
  <c r="AY945" i="9"/>
  <c r="AX945" i="9"/>
  <c r="AW945" i="9"/>
  <c r="AV945" i="9"/>
  <c r="AU945" i="9"/>
  <c r="AT945" i="9"/>
  <c r="AS945" i="9"/>
  <c r="AR945" i="9"/>
  <c r="AQ945" i="9"/>
  <c r="AP945" i="9"/>
  <c r="AO945" i="9"/>
  <c r="N945" i="9"/>
  <c r="J945" i="9"/>
  <c r="F945" i="9"/>
  <c r="A945" i="9"/>
  <c r="A949" i="9" s="1"/>
  <c r="A953" i="9" s="1"/>
  <c r="A957" i="9" s="1"/>
  <c r="A961" i="9" s="1"/>
  <c r="A965" i="9" s="1"/>
  <c r="A969" i="9" s="1"/>
  <c r="A973" i="9" s="1"/>
  <c r="A977" i="9" s="1"/>
  <c r="A981" i="9" s="1"/>
  <c r="A985" i="9" s="1"/>
  <c r="A989" i="9" s="1"/>
  <c r="AY944" i="9"/>
  <c r="AX944" i="9"/>
  <c r="AW944" i="9"/>
  <c r="AV944" i="9"/>
  <c r="AU944" i="9"/>
  <c r="AT944" i="9"/>
  <c r="AS944" i="9"/>
  <c r="AR944" i="9"/>
  <c r="AQ944" i="9"/>
  <c r="AP944" i="9"/>
  <c r="AO944" i="9"/>
  <c r="AA944" i="9"/>
  <c r="W944" i="9"/>
  <c r="S944" i="9"/>
  <c r="AY943" i="9"/>
  <c r="AX943" i="9"/>
  <c r="AW943" i="9"/>
  <c r="AV943" i="9"/>
  <c r="AU943" i="9"/>
  <c r="AT943" i="9"/>
  <c r="AS943" i="9"/>
  <c r="AR943" i="9"/>
  <c r="AQ943" i="9"/>
  <c r="AP943" i="9"/>
  <c r="AO943" i="9"/>
  <c r="N943" i="9"/>
  <c r="J943" i="9"/>
  <c r="F943" i="9"/>
  <c r="AY942" i="9"/>
  <c r="AX942" i="9"/>
  <c r="AW942" i="9"/>
  <c r="AV942" i="9"/>
  <c r="AU942" i="9"/>
  <c r="AT942" i="9"/>
  <c r="AS942" i="9"/>
  <c r="AR942" i="9"/>
  <c r="AQ942" i="9"/>
  <c r="AP942" i="9"/>
  <c r="AO942" i="9"/>
  <c r="N942" i="9"/>
  <c r="J942" i="9"/>
  <c r="F942" i="9"/>
  <c r="AY941" i="9"/>
  <c r="AX941" i="9"/>
  <c r="AW941" i="9"/>
  <c r="AV941" i="9"/>
  <c r="AU941" i="9"/>
  <c r="AT941" i="9"/>
  <c r="AS941" i="9"/>
  <c r="AR941" i="9"/>
  <c r="AQ941" i="9"/>
  <c r="AP941" i="9"/>
  <c r="AO941" i="9"/>
  <c r="N941" i="9"/>
  <c r="J941" i="9"/>
  <c r="F941" i="9"/>
  <c r="A941" i="9"/>
  <c r="AA937" i="9"/>
  <c r="W937" i="9"/>
  <c r="S937" i="9"/>
  <c r="N936" i="9"/>
  <c r="J936" i="9"/>
  <c r="F936" i="9"/>
  <c r="N935" i="9"/>
  <c r="J935" i="9"/>
  <c r="F935" i="9"/>
  <c r="N934" i="9"/>
  <c r="J934" i="9"/>
  <c r="F934" i="9"/>
  <c r="AA933" i="9"/>
  <c r="W933" i="9"/>
  <c r="S933" i="9"/>
  <c r="N932" i="9"/>
  <c r="J932" i="9"/>
  <c r="F932" i="9"/>
  <c r="N931" i="9"/>
  <c r="J931" i="9"/>
  <c r="F931" i="9"/>
  <c r="N930" i="9"/>
  <c r="J930" i="9"/>
  <c r="F930" i="9"/>
  <c r="AA929" i="9"/>
  <c r="W929" i="9"/>
  <c r="S929" i="9"/>
  <c r="N928" i="9"/>
  <c r="J928" i="9"/>
  <c r="F928" i="9"/>
  <c r="N927" i="9"/>
  <c r="J927" i="9"/>
  <c r="F927" i="9"/>
  <c r="N926" i="9"/>
  <c r="J926" i="9"/>
  <c r="F926" i="9"/>
  <c r="AY925" i="9"/>
  <c r="AA925" i="9"/>
  <c r="W925" i="9"/>
  <c r="S925" i="9"/>
  <c r="AY924" i="9"/>
  <c r="N924" i="9"/>
  <c r="J924" i="9"/>
  <c r="F924" i="9"/>
  <c r="AY923" i="9"/>
  <c r="AQ923" i="9"/>
  <c r="N923" i="9"/>
  <c r="J923" i="9"/>
  <c r="F923" i="9"/>
  <c r="AY922" i="9"/>
  <c r="AQ922" i="9"/>
  <c r="N922" i="9"/>
  <c r="J922" i="9"/>
  <c r="F922" i="9"/>
  <c r="A922" i="9"/>
  <c r="A926" i="9" s="1"/>
  <c r="A930" i="9" s="1"/>
  <c r="A934" i="9" s="1"/>
  <c r="AY921" i="9"/>
  <c r="AX921" i="9"/>
  <c r="AW921" i="9"/>
  <c r="AV921" i="9"/>
  <c r="AU921" i="9"/>
  <c r="AT921" i="9"/>
  <c r="AS921" i="9"/>
  <c r="AR921" i="9"/>
  <c r="AQ921" i="9"/>
  <c r="AP921" i="9"/>
  <c r="AO921" i="9"/>
  <c r="AA921" i="9"/>
  <c r="W921" i="9"/>
  <c r="S921" i="9"/>
  <c r="AY920" i="9"/>
  <c r="AX920" i="9"/>
  <c r="AW920" i="9"/>
  <c r="AV920" i="9"/>
  <c r="AU920" i="9"/>
  <c r="AT920" i="9"/>
  <c r="AS920" i="9"/>
  <c r="AR920" i="9"/>
  <c r="AQ920" i="9"/>
  <c r="AP920" i="9"/>
  <c r="AO920" i="9"/>
  <c r="N920" i="9"/>
  <c r="J920" i="9"/>
  <c r="F920" i="9"/>
  <c r="AY919" i="9"/>
  <c r="AX919" i="9"/>
  <c r="AW919" i="9"/>
  <c r="AV919" i="9"/>
  <c r="AU919" i="9"/>
  <c r="AT919" i="9"/>
  <c r="AS919" i="9"/>
  <c r="AR919" i="9"/>
  <c r="AQ919" i="9"/>
  <c r="AP919" i="9"/>
  <c r="AO919" i="9"/>
  <c r="N919" i="9"/>
  <c r="J919" i="9"/>
  <c r="F919" i="9"/>
  <c r="AY918" i="9"/>
  <c r="AX918" i="9"/>
  <c r="AW918" i="9"/>
  <c r="AV918" i="9"/>
  <c r="AU918" i="9"/>
  <c r="AT918" i="9"/>
  <c r="AS918" i="9"/>
  <c r="AR918" i="9"/>
  <c r="AQ918" i="9"/>
  <c r="AP918" i="9"/>
  <c r="AO918" i="9"/>
  <c r="N918" i="9"/>
  <c r="J918" i="9"/>
  <c r="F918" i="9"/>
  <c r="AY917" i="9"/>
  <c r="AX917" i="9"/>
  <c r="AW917" i="9"/>
  <c r="AV917" i="9"/>
  <c r="AU917" i="9"/>
  <c r="AT917" i="9"/>
  <c r="AS917" i="9"/>
  <c r="AR917" i="9"/>
  <c r="AQ917" i="9"/>
  <c r="AP917" i="9"/>
  <c r="AO917" i="9"/>
  <c r="AA917" i="9"/>
  <c r="W917" i="9"/>
  <c r="S917" i="9"/>
  <c r="AY916" i="9"/>
  <c r="AX916" i="9"/>
  <c r="AW916" i="9"/>
  <c r="AV916" i="9"/>
  <c r="AU916" i="9"/>
  <c r="AT916" i="9"/>
  <c r="AS916" i="9"/>
  <c r="AR916" i="9"/>
  <c r="AQ916" i="9"/>
  <c r="AP916" i="9"/>
  <c r="AO916" i="9"/>
  <c r="N916" i="9"/>
  <c r="J916" i="9"/>
  <c r="F916" i="9"/>
  <c r="AY915" i="9"/>
  <c r="AX915" i="9"/>
  <c r="AW915" i="9"/>
  <c r="AV915" i="9"/>
  <c r="AU915" i="9"/>
  <c r="AT915" i="9"/>
  <c r="AS915" i="9"/>
  <c r="AR915" i="9"/>
  <c r="AQ915" i="9"/>
  <c r="AP915" i="9"/>
  <c r="AO915" i="9"/>
  <c r="N915" i="9"/>
  <c r="J915" i="9"/>
  <c r="F915" i="9"/>
  <c r="AY914" i="9"/>
  <c r="AX914" i="9"/>
  <c r="AW914" i="9"/>
  <c r="AV914" i="9"/>
  <c r="AU914" i="9"/>
  <c r="AT914" i="9"/>
  <c r="AS914" i="9"/>
  <c r="AR914" i="9"/>
  <c r="AQ914" i="9"/>
  <c r="AP914" i="9"/>
  <c r="AO914" i="9"/>
  <c r="N914" i="9"/>
  <c r="J914" i="9"/>
  <c r="F914" i="9"/>
  <c r="AY913" i="9"/>
  <c r="AX913" i="9"/>
  <c r="AW913" i="9"/>
  <c r="AV913" i="9"/>
  <c r="AU913" i="9"/>
  <c r="AT913" i="9"/>
  <c r="AS913" i="9"/>
  <c r="AR913" i="9"/>
  <c r="AQ913" i="9"/>
  <c r="AP913" i="9"/>
  <c r="AO913" i="9"/>
  <c r="AA913" i="9"/>
  <c r="W913" i="9"/>
  <c r="S913" i="9"/>
  <c r="AY912" i="9"/>
  <c r="AX912" i="9"/>
  <c r="AW912" i="9"/>
  <c r="AV912" i="9"/>
  <c r="AU912" i="9"/>
  <c r="AT912" i="9"/>
  <c r="AS912" i="9"/>
  <c r="AR912" i="9"/>
  <c r="AQ912" i="9"/>
  <c r="AP912" i="9"/>
  <c r="AO912" i="9"/>
  <c r="N912" i="9"/>
  <c r="J912" i="9"/>
  <c r="F912" i="9"/>
  <c r="AY911" i="9"/>
  <c r="AX911" i="9"/>
  <c r="AW911" i="9"/>
  <c r="AV911" i="9"/>
  <c r="AU911" i="9"/>
  <c r="AT911" i="9"/>
  <c r="AS911" i="9"/>
  <c r="AR911" i="9"/>
  <c r="AQ911" i="9"/>
  <c r="AP911" i="9"/>
  <c r="AO911" i="9"/>
  <c r="N911" i="9"/>
  <c r="J911" i="9"/>
  <c r="F911" i="9"/>
  <c r="AY910" i="9"/>
  <c r="AX910" i="9"/>
  <c r="AW910" i="9"/>
  <c r="AV910" i="9"/>
  <c r="AU910" i="9"/>
  <c r="AT910" i="9"/>
  <c r="AS910" i="9"/>
  <c r="AR910" i="9"/>
  <c r="AQ910" i="9"/>
  <c r="AP910" i="9"/>
  <c r="AO910" i="9"/>
  <c r="N910" i="9"/>
  <c r="J910" i="9"/>
  <c r="F910" i="9"/>
  <c r="A910" i="9"/>
  <c r="A914" i="9" s="1"/>
  <c r="A918" i="9" s="1"/>
  <c r="AY909" i="9"/>
  <c r="AX909" i="9"/>
  <c r="AW909" i="9"/>
  <c r="AV909" i="9"/>
  <c r="AU909" i="9"/>
  <c r="AT909" i="9"/>
  <c r="AS909" i="9"/>
  <c r="AR909" i="9"/>
  <c r="AQ909" i="9"/>
  <c r="AP909" i="9"/>
  <c r="AO909" i="9"/>
  <c r="AA909" i="9"/>
  <c r="W909" i="9"/>
  <c r="S909" i="9"/>
  <c r="AY908" i="9"/>
  <c r="AX908" i="9"/>
  <c r="AW908" i="9"/>
  <c r="AV908" i="9"/>
  <c r="AU908" i="9"/>
  <c r="AT908" i="9"/>
  <c r="AS908" i="9"/>
  <c r="AR908" i="9"/>
  <c r="AQ908" i="9"/>
  <c r="AP908" i="9"/>
  <c r="AO908" i="9"/>
  <c r="N908" i="9"/>
  <c r="J908" i="9"/>
  <c r="F908" i="9"/>
  <c r="AY907" i="9"/>
  <c r="AX907" i="9"/>
  <c r="AW907" i="9"/>
  <c r="AV907" i="9"/>
  <c r="AU907" i="9"/>
  <c r="AT907" i="9"/>
  <c r="AS907" i="9"/>
  <c r="AR907" i="9"/>
  <c r="AQ907" i="9"/>
  <c r="AP907" i="9"/>
  <c r="AO907" i="9"/>
  <c r="N907" i="9"/>
  <c r="J907" i="9"/>
  <c r="F907" i="9"/>
  <c r="AY906" i="9"/>
  <c r="AX906" i="9"/>
  <c r="AW906" i="9"/>
  <c r="AV906" i="9"/>
  <c r="AU906" i="9"/>
  <c r="AT906" i="9"/>
  <c r="AS906" i="9"/>
  <c r="AR906" i="9"/>
  <c r="AQ906" i="9"/>
  <c r="AP906" i="9"/>
  <c r="AO906" i="9"/>
  <c r="N906" i="9"/>
  <c r="J906" i="9"/>
  <c r="F906" i="9"/>
  <c r="AY905" i="9"/>
  <c r="AX905" i="9"/>
  <c r="AW905" i="9"/>
  <c r="AV905" i="9"/>
  <c r="AU905" i="9"/>
  <c r="AT905" i="9"/>
  <c r="AS905" i="9"/>
  <c r="AR905" i="9"/>
  <c r="AQ905" i="9"/>
  <c r="AP905" i="9"/>
  <c r="AO905" i="9"/>
  <c r="AA905" i="9"/>
  <c r="W905" i="9"/>
  <c r="S905" i="9"/>
  <c r="AY904" i="9"/>
  <c r="AX904" i="9"/>
  <c r="AW904" i="9"/>
  <c r="AV904" i="9"/>
  <c r="AU904" i="9"/>
  <c r="AT904" i="9"/>
  <c r="AS904" i="9"/>
  <c r="AR904" i="9"/>
  <c r="AQ904" i="9"/>
  <c r="AP904" i="9"/>
  <c r="AO904" i="9"/>
  <c r="N904" i="9"/>
  <c r="J904" i="9"/>
  <c r="F904" i="9"/>
  <c r="AY903" i="9"/>
  <c r="AX903" i="9"/>
  <c r="AW903" i="9"/>
  <c r="AV903" i="9"/>
  <c r="AU903" i="9"/>
  <c r="AT903" i="9"/>
  <c r="AS903" i="9"/>
  <c r="AR903" i="9"/>
  <c r="AQ903" i="9"/>
  <c r="AP903" i="9"/>
  <c r="AO903" i="9"/>
  <c r="N903" i="9"/>
  <c r="J903" i="9"/>
  <c r="F903" i="9"/>
  <c r="AY902" i="9"/>
  <c r="AX902" i="9"/>
  <c r="AW902" i="9"/>
  <c r="AV902" i="9"/>
  <c r="AU902" i="9"/>
  <c r="AT902" i="9"/>
  <c r="AS902" i="9"/>
  <c r="AR902" i="9"/>
  <c r="AQ902" i="9"/>
  <c r="AP902" i="9"/>
  <c r="AO902" i="9"/>
  <c r="N902" i="9"/>
  <c r="J902" i="9"/>
  <c r="F902" i="9"/>
  <c r="AY901" i="9"/>
  <c r="AX901" i="9"/>
  <c r="AW901" i="9"/>
  <c r="AV901" i="9"/>
  <c r="AU901" i="9"/>
  <c r="AT901" i="9"/>
  <c r="AS901" i="9"/>
  <c r="AR901" i="9"/>
  <c r="AQ901" i="9"/>
  <c r="AP901" i="9"/>
  <c r="AO901" i="9"/>
  <c r="AA901" i="9"/>
  <c r="W901" i="9"/>
  <c r="S901" i="9"/>
  <c r="AY900" i="9"/>
  <c r="AX900" i="9"/>
  <c r="AW900" i="9"/>
  <c r="AV900" i="9"/>
  <c r="AU900" i="9"/>
  <c r="AT900" i="9"/>
  <c r="AS900" i="9"/>
  <c r="AR900" i="9"/>
  <c r="AQ900" i="9"/>
  <c r="AP900" i="9"/>
  <c r="AO900" i="9"/>
  <c r="N900" i="9"/>
  <c r="J900" i="9"/>
  <c r="F900" i="9"/>
  <c r="AY899" i="9"/>
  <c r="AX899" i="9"/>
  <c r="AW899" i="9"/>
  <c r="AV899" i="9"/>
  <c r="AU899" i="9"/>
  <c r="AT899" i="9"/>
  <c r="AS899" i="9"/>
  <c r="AR899" i="9"/>
  <c r="AQ899" i="9"/>
  <c r="AP899" i="9"/>
  <c r="AO899" i="9"/>
  <c r="N899" i="9"/>
  <c r="J899" i="9"/>
  <c r="F899" i="9"/>
  <c r="AY898" i="9"/>
  <c r="AX898" i="9"/>
  <c r="AW898" i="9"/>
  <c r="AV898" i="9"/>
  <c r="AU898" i="9"/>
  <c r="AT898" i="9"/>
  <c r="AS898" i="9"/>
  <c r="AR898" i="9"/>
  <c r="AQ898" i="9"/>
  <c r="AP898" i="9"/>
  <c r="N898" i="9"/>
  <c r="J898" i="9"/>
  <c r="F898" i="9"/>
  <c r="AY897" i="9"/>
  <c r="AX897" i="9"/>
  <c r="AW897" i="9"/>
  <c r="AV897" i="9"/>
  <c r="AU897" i="9"/>
  <c r="AT897" i="9"/>
  <c r="AS897" i="9"/>
  <c r="AR897" i="9"/>
  <c r="AQ897" i="9"/>
  <c r="AP897" i="9"/>
  <c r="AA897" i="9"/>
  <c r="W897" i="9"/>
  <c r="S897" i="9"/>
  <c r="AY896" i="9"/>
  <c r="AX896" i="9"/>
  <c r="AW896" i="9"/>
  <c r="AV896" i="9"/>
  <c r="AU896" i="9"/>
  <c r="AT896" i="9"/>
  <c r="AS896" i="9"/>
  <c r="AR896" i="9"/>
  <c r="AQ896" i="9"/>
  <c r="AP896" i="9"/>
  <c r="N896" i="9"/>
  <c r="J896" i="9"/>
  <c r="F896" i="9"/>
  <c r="AY895" i="9"/>
  <c r="AX895" i="9"/>
  <c r="AW895" i="9"/>
  <c r="AV895" i="9"/>
  <c r="AU895" i="9"/>
  <c r="AT895" i="9"/>
  <c r="AS895" i="9"/>
  <c r="AR895" i="9"/>
  <c r="AQ895" i="9"/>
  <c r="AP895" i="9"/>
  <c r="AO895" i="9"/>
  <c r="N895" i="9"/>
  <c r="J895" i="9"/>
  <c r="F895" i="9"/>
  <c r="AY894" i="9"/>
  <c r="AX894" i="9"/>
  <c r="AW894" i="9"/>
  <c r="AV894" i="9"/>
  <c r="AU894" i="9"/>
  <c r="AT894" i="9"/>
  <c r="AS894" i="9"/>
  <c r="AR894" i="9"/>
  <c r="AQ894" i="9"/>
  <c r="AP894" i="9"/>
  <c r="AO894" i="9"/>
  <c r="N894" i="9"/>
  <c r="J894" i="9"/>
  <c r="F894" i="9"/>
  <c r="AY893" i="9"/>
  <c r="AX893" i="9"/>
  <c r="AW893" i="9"/>
  <c r="AV893" i="9"/>
  <c r="AU893" i="9"/>
  <c r="AT893" i="9"/>
  <c r="AS893" i="9"/>
  <c r="AR893" i="9"/>
  <c r="AQ893" i="9"/>
  <c r="AP893" i="9"/>
  <c r="AO893" i="9"/>
  <c r="AA893" i="9"/>
  <c r="W893" i="9"/>
  <c r="S893" i="9"/>
  <c r="AY892" i="9"/>
  <c r="AX892" i="9"/>
  <c r="AW892" i="9"/>
  <c r="AV892" i="9"/>
  <c r="AU892" i="9"/>
  <c r="AT892" i="9"/>
  <c r="AS892" i="9"/>
  <c r="AR892" i="9"/>
  <c r="AQ892" i="9"/>
  <c r="AP892" i="9"/>
  <c r="AO892" i="9"/>
  <c r="N892" i="9"/>
  <c r="J892" i="9"/>
  <c r="F892" i="9"/>
  <c r="AY891" i="9"/>
  <c r="AX891" i="9"/>
  <c r="AW891" i="9"/>
  <c r="AV891" i="9"/>
  <c r="AU891" i="9"/>
  <c r="AT891" i="9"/>
  <c r="AS891" i="9"/>
  <c r="AR891" i="9"/>
  <c r="AQ891" i="9"/>
  <c r="AP891" i="9"/>
  <c r="AO891" i="9"/>
  <c r="N891" i="9"/>
  <c r="J891" i="9"/>
  <c r="F891" i="9"/>
  <c r="AY890" i="9"/>
  <c r="AX890" i="9"/>
  <c r="AW890" i="9"/>
  <c r="AV890" i="9"/>
  <c r="AU890" i="9"/>
  <c r="AT890" i="9"/>
  <c r="AS890" i="9"/>
  <c r="AR890" i="9"/>
  <c r="AQ890" i="9"/>
  <c r="AP890" i="9"/>
  <c r="AO890" i="9"/>
  <c r="N890" i="9"/>
  <c r="J890" i="9"/>
  <c r="F890" i="9"/>
  <c r="AY889" i="9"/>
  <c r="AX889" i="9"/>
  <c r="AW889" i="9"/>
  <c r="AV889" i="9"/>
  <c r="AU889" i="9"/>
  <c r="AT889" i="9"/>
  <c r="AS889" i="9"/>
  <c r="AR889" i="9"/>
  <c r="AQ889" i="9"/>
  <c r="AP889" i="9"/>
  <c r="AO889" i="9"/>
  <c r="AA889" i="9"/>
  <c r="W889" i="9"/>
  <c r="S889" i="9"/>
  <c r="AY888" i="9"/>
  <c r="AX888" i="9"/>
  <c r="AW888" i="9"/>
  <c r="AV888" i="9"/>
  <c r="AU888" i="9"/>
  <c r="AT888" i="9"/>
  <c r="AS888" i="9"/>
  <c r="AR888" i="9"/>
  <c r="AQ888" i="9"/>
  <c r="AP888" i="9"/>
  <c r="AO888" i="9"/>
  <c r="N888" i="9"/>
  <c r="J888" i="9"/>
  <c r="F888" i="9"/>
  <c r="AY887" i="9"/>
  <c r="AX887" i="9"/>
  <c r="AW887" i="9"/>
  <c r="AV887" i="9"/>
  <c r="AU887" i="9"/>
  <c r="AT887" i="9"/>
  <c r="AS887" i="9"/>
  <c r="AR887" i="9"/>
  <c r="AQ887" i="9"/>
  <c r="AP887" i="9"/>
  <c r="AO887" i="9"/>
  <c r="N887" i="9"/>
  <c r="J887" i="9"/>
  <c r="F887" i="9"/>
  <c r="AY886" i="9"/>
  <c r="AX886" i="9"/>
  <c r="AW886" i="9"/>
  <c r="AV886" i="9"/>
  <c r="AU886" i="9"/>
  <c r="AT886" i="9"/>
  <c r="AS886" i="9"/>
  <c r="AR886" i="9"/>
  <c r="AQ886" i="9"/>
  <c r="AP886" i="9"/>
  <c r="AO886" i="9"/>
  <c r="N886" i="9"/>
  <c r="J886" i="9"/>
  <c r="F886" i="9"/>
  <c r="A886" i="9"/>
  <c r="A890" i="9" s="1"/>
  <c r="A894" i="9" s="1"/>
  <c r="A898" i="9" s="1"/>
  <c r="A902" i="9" s="1"/>
  <c r="A906" i="9" s="1"/>
  <c r="AA882" i="9"/>
  <c r="W882" i="9"/>
  <c r="S882" i="9"/>
  <c r="N881" i="9"/>
  <c r="J881" i="9"/>
  <c r="F881" i="9"/>
  <c r="N880" i="9"/>
  <c r="J880" i="9"/>
  <c r="F880" i="9"/>
  <c r="N879" i="9"/>
  <c r="J879" i="9"/>
  <c r="F879" i="9"/>
  <c r="AA878" i="9"/>
  <c r="W878" i="9"/>
  <c r="S878" i="9"/>
  <c r="N877" i="9"/>
  <c r="J877" i="9"/>
  <c r="F877" i="9"/>
  <c r="N876" i="9"/>
  <c r="J876" i="9"/>
  <c r="F876" i="9"/>
  <c r="N875" i="9"/>
  <c r="J875" i="9"/>
  <c r="F875" i="9"/>
  <c r="AA874" i="9"/>
  <c r="W874" i="9"/>
  <c r="S874" i="9"/>
  <c r="N873" i="9"/>
  <c r="J873" i="9"/>
  <c r="F873" i="9"/>
  <c r="N872" i="9"/>
  <c r="J872" i="9"/>
  <c r="F872" i="9"/>
  <c r="N871" i="9"/>
  <c r="J871" i="9"/>
  <c r="F871" i="9"/>
  <c r="AY870" i="9"/>
  <c r="AA870" i="9"/>
  <c r="W870" i="9"/>
  <c r="S870" i="9"/>
  <c r="AY869" i="9"/>
  <c r="N869" i="9"/>
  <c r="J869" i="9"/>
  <c r="F869" i="9"/>
  <c r="AY868" i="9"/>
  <c r="AQ868" i="9"/>
  <c r="N868" i="9"/>
  <c r="J868" i="9"/>
  <c r="F868" i="9"/>
  <c r="AY867" i="9"/>
  <c r="AQ867" i="9"/>
  <c r="N867" i="9"/>
  <c r="J867" i="9"/>
  <c r="F867" i="9"/>
  <c r="AY866" i="9"/>
  <c r="AX866" i="9"/>
  <c r="AW866" i="9"/>
  <c r="AV866" i="9"/>
  <c r="AU866" i="9"/>
  <c r="AT866" i="9"/>
  <c r="AS866" i="9"/>
  <c r="AR866" i="9"/>
  <c r="AQ866" i="9"/>
  <c r="AP866" i="9"/>
  <c r="AO866" i="9"/>
  <c r="AA866" i="9"/>
  <c r="W866" i="9"/>
  <c r="S866" i="9"/>
  <c r="AY865" i="9"/>
  <c r="AX865" i="9"/>
  <c r="AW865" i="9"/>
  <c r="AV865" i="9"/>
  <c r="AU865" i="9"/>
  <c r="AT865" i="9"/>
  <c r="AS865" i="9"/>
  <c r="AR865" i="9"/>
  <c r="AQ865" i="9"/>
  <c r="AP865" i="9"/>
  <c r="AO865" i="9"/>
  <c r="N865" i="9"/>
  <c r="J865" i="9"/>
  <c r="F865" i="9"/>
  <c r="AY864" i="9"/>
  <c r="AX864" i="9"/>
  <c r="AW864" i="9"/>
  <c r="AV864" i="9"/>
  <c r="AU864" i="9"/>
  <c r="AT864" i="9"/>
  <c r="AS864" i="9"/>
  <c r="AR864" i="9"/>
  <c r="AQ864" i="9"/>
  <c r="AP864" i="9"/>
  <c r="AO864" i="9"/>
  <c r="N864" i="9"/>
  <c r="J864" i="9"/>
  <c r="F864" i="9"/>
  <c r="AY863" i="9"/>
  <c r="AX863" i="9"/>
  <c r="AW863" i="9"/>
  <c r="AV863" i="9"/>
  <c r="AU863" i="9"/>
  <c r="AT863" i="9"/>
  <c r="AS863" i="9"/>
  <c r="AR863" i="9"/>
  <c r="AQ863" i="9"/>
  <c r="AP863" i="9"/>
  <c r="AO863" i="9"/>
  <c r="N863" i="9"/>
  <c r="J863" i="9"/>
  <c r="F863" i="9"/>
  <c r="AY862" i="9"/>
  <c r="AX862" i="9"/>
  <c r="AW862" i="9"/>
  <c r="AV862" i="9"/>
  <c r="AU862" i="9"/>
  <c r="AT862" i="9"/>
  <c r="AS862" i="9"/>
  <c r="AR862" i="9"/>
  <c r="AQ862" i="9"/>
  <c r="AP862" i="9"/>
  <c r="AO862" i="9"/>
  <c r="AA862" i="9"/>
  <c r="W862" i="9"/>
  <c r="S862" i="9"/>
  <c r="AY861" i="9"/>
  <c r="AX861" i="9"/>
  <c r="AW861" i="9"/>
  <c r="AV861" i="9"/>
  <c r="AU861" i="9"/>
  <c r="AT861" i="9"/>
  <c r="AS861" i="9"/>
  <c r="AR861" i="9"/>
  <c r="AQ861" i="9"/>
  <c r="AP861" i="9"/>
  <c r="AO861" i="9"/>
  <c r="N861" i="9"/>
  <c r="J861" i="9"/>
  <c r="F861" i="9"/>
  <c r="AY860" i="9"/>
  <c r="AX860" i="9"/>
  <c r="AW860" i="9"/>
  <c r="AV860" i="9"/>
  <c r="AU860" i="9"/>
  <c r="AT860" i="9"/>
  <c r="AS860" i="9"/>
  <c r="AR860" i="9"/>
  <c r="AQ860" i="9"/>
  <c r="AP860" i="9"/>
  <c r="AO860" i="9"/>
  <c r="N860" i="9"/>
  <c r="J860" i="9"/>
  <c r="F860" i="9"/>
  <c r="AY859" i="9"/>
  <c r="AX859" i="9"/>
  <c r="AW859" i="9"/>
  <c r="AV859" i="9"/>
  <c r="AU859" i="9"/>
  <c r="AT859" i="9"/>
  <c r="AS859" i="9"/>
  <c r="AR859" i="9"/>
  <c r="AQ859" i="9"/>
  <c r="AP859" i="9"/>
  <c r="AO859" i="9"/>
  <c r="N859" i="9"/>
  <c r="J859" i="9"/>
  <c r="F859" i="9"/>
  <c r="AY858" i="9"/>
  <c r="AX858" i="9"/>
  <c r="AW858" i="9"/>
  <c r="AV858" i="9"/>
  <c r="AU858" i="9"/>
  <c r="AT858" i="9"/>
  <c r="AS858" i="9"/>
  <c r="AR858" i="9"/>
  <c r="AQ858" i="9"/>
  <c r="AP858" i="9"/>
  <c r="AO858" i="9"/>
  <c r="AA858" i="9"/>
  <c r="W858" i="9"/>
  <c r="S858" i="9"/>
  <c r="AY857" i="9"/>
  <c r="AX857" i="9"/>
  <c r="AW857" i="9"/>
  <c r="AV857" i="9"/>
  <c r="AU857" i="9"/>
  <c r="AT857" i="9"/>
  <c r="AS857" i="9"/>
  <c r="AR857" i="9"/>
  <c r="AQ857" i="9"/>
  <c r="AP857" i="9"/>
  <c r="AO857" i="9"/>
  <c r="N857" i="9"/>
  <c r="J857" i="9"/>
  <c r="F857" i="9"/>
  <c r="AY856" i="9"/>
  <c r="AX856" i="9"/>
  <c r="AW856" i="9"/>
  <c r="AV856" i="9"/>
  <c r="AU856" i="9"/>
  <c r="AT856" i="9"/>
  <c r="AS856" i="9"/>
  <c r="AR856" i="9"/>
  <c r="AQ856" i="9"/>
  <c r="AP856" i="9"/>
  <c r="AO856" i="9"/>
  <c r="N856" i="9"/>
  <c r="J856" i="9"/>
  <c r="F856" i="9"/>
  <c r="AY855" i="9"/>
  <c r="AX855" i="9"/>
  <c r="AW855" i="9"/>
  <c r="AV855" i="9"/>
  <c r="AU855" i="9"/>
  <c r="AT855" i="9"/>
  <c r="AS855" i="9"/>
  <c r="AR855" i="9"/>
  <c r="AQ855" i="9"/>
  <c r="AP855" i="9"/>
  <c r="AO855" i="9"/>
  <c r="N855" i="9"/>
  <c r="J855" i="9"/>
  <c r="F855" i="9"/>
  <c r="AY854" i="9"/>
  <c r="AX854" i="9"/>
  <c r="AW854" i="9"/>
  <c r="AV854" i="9"/>
  <c r="AU854" i="9"/>
  <c r="AT854" i="9"/>
  <c r="AS854" i="9"/>
  <c r="AR854" i="9"/>
  <c r="AQ854" i="9"/>
  <c r="AP854" i="9"/>
  <c r="AO854" i="9"/>
  <c r="AA854" i="9"/>
  <c r="W854" i="9"/>
  <c r="S854" i="9"/>
  <c r="AY853" i="9"/>
  <c r="AX853" i="9"/>
  <c r="AW853" i="9"/>
  <c r="AV853" i="9"/>
  <c r="AU853" i="9"/>
  <c r="AT853" i="9"/>
  <c r="AS853" i="9"/>
  <c r="AR853" i="9"/>
  <c r="AQ853" i="9"/>
  <c r="AP853" i="9"/>
  <c r="AO853" i="9"/>
  <c r="N853" i="9"/>
  <c r="J853" i="9"/>
  <c r="F853" i="9"/>
  <c r="AY852" i="9"/>
  <c r="AX852" i="9"/>
  <c r="AW852" i="9"/>
  <c r="AV852" i="9"/>
  <c r="AU852" i="9"/>
  <c r="AT852" i="9"/>
  <c r="AS852" i="9"/>
  <c r="AR852" i="9"/>
  <c r="AQ852" i="9"/>
  <c r="AP852" i="9"/>
  <c r="AO852" i="9"/>
  <c r="N852" i="9"/>
  <c r="J852" i="9"/>
  <c r="F852" i="9"/>
  <c r="AY851" i="9"/>
  <c r="AX851" i="9"/>
  <c r="AW851" i="9"/>
  <c r="AV851" i="9"/>
  <c r="AU851" i="9"/>
  <c r="AT851" i="9"/>
  <c r="AS851" i="9"/>
  <c r="AR851" i="9"/>
  <c r="AQ851" i="9"/>
  <c r="AP851" i="9"/>
  <c r="AO851" i="9"/>
  <c r="N851" i="9"/>
  <c r="J851" i="9"/>
  <c r="F851" i="9"/>
  <c r="AY850" i="9"/>
  <c r="AX850" i="9"/>
  <c r="AW850" i="9"/>
  <c r="AV850" i="9"/>
  <c r="AU850" i="9"/>
  <c r="AT850" i="9"/>
  <c r="AS850" i="9"/>
  <c r="AR850" i="9"/>
  <c r="AQ850" i="9"/>
  <c r="AP850" i="9"/>
  <c r="AO850" i="9"/>
  <c r="AA850" i="9"/>
  <c r="W850" i="9"/>
  <c r="S850" i="9"/>
  <c r="AY849" i="9"/>
  <c r="AX849" i="9"/>
  <c r="AW849" i="9"/>
  <c r="AV849" i="9"/>
  <c r="AU849" i="9"/>
  <c r="AT849" i="9"/>
  <c r="AS849" i="9"/>
  <c r="AR849" i="9"/>
  <c r="AQ849" i="9"/>
  <c r="AP849" i="9"/>
  <c r="AO849" i="9"/>
  <c r="N849" i="9"/>
  <c r="J849" i="9"/>
  <c r="F849" i="9"/>
  <c r="AY848" i="9"/>
  <c r="AX848" i="9"/>
  <c r="AW848" i="9"/>
  <c r="AV848" i="9"/>
  <c r="AU848" i="9"/>
  <c r="AT848" i="9"/>
  <c r="AS848" i="9"/>
  <c r="AR848" i="9"/>
  <c r="AQ848" i="9"/>
  <c r="AP848" i="9"/>
  <c r="AO848" i="9"/>
  <c r="N848" i="9"/>
  <c r="J848" i="9"/>
  <c r="F848" i="9"/>
  <c r="AY847" i="9"/>
  <c r="AX847" i="9"/>
  <c r="AW847" i="9"/>
  <c r="AV847" i="9"/>
  <c r="AU847" i="9"/>
  <c r="AT847" i="9"/>
  <c r="AS847" i="9"/>
  <c r="AR847" i="9"/>
  <c r="AQ847" i="9"/>
  <c r="AP847" i="9"/>
  <c r="AO847" i="9"/>
  <c r="N847" i="9"/>
  <c r="J847" i="9"/>
  <c r="F847" i="9"/>
  <c r="AY846" i="9"/>
  <c r="AX846" i="9"/>
  <c r="AW846" i="9"/>
  <c r="AV846" i="9"/>
  <c r="AU846" i="9"/>
  <c r="AT846" i="9"/>
  <c r="AS846" i="9"/>
  <c r="AR846" i="9"/>
  <c r="AQ846" i="9"/>
  <c r="AP846" i="9"/>
  <c r="AO846" i="9"/>
  <c r="AA846" i="9"/>
  <c r="W846" i="9"/>
  <c r="S846" i="9"/>
  <c r="AY845" i="9"/>
  <c r="AX845" i="9"/>
  <c r="AW845" i="9"/>
  <c r="AV845" i="9"/>
  <c r="AU845" i="9"/>
  <c r="AT845" i="9"/>
  <c r="AS845" i="9"/>
  <c r="AR845" i="9"/>
  <c r="AQ845" i="9"/>
  <c r="AP845" i="9"/>
  <c r="AO845" i="9"/>
  <c r="N845" i="9"/>
  <c r="J845" i="9"/>
  <c r="F845" i="9"/>
  <c r="AY844" i="9"/>
  <c r="AX844" i="9"/>
  <c r="AW844" i="9"/>
  <c r="AV844" i="9"/>
  <c r="AU844" i="9"/>
  <c r="AT844" i="9"/>
  <c r="AS844" i="9"/>
  <c r="AR844" i="9"/>
  <c r="AQ844" i="9"/>
  <c r="AP844" i="9"/>
  <c r="AO844" i="9"/>
  <c r="N844" i="9"/>
  <c r="J844" i="9"/>
  <c r="F844" i="9"/>
  <c r="AY843" i="9"/>
  <c r="AX843" i="9"/>
  <c r="AW843" i="9"/>
  <c r="AV843" i="9"/>
  <c r="AU843" i="9"/>
  <c r="AT843" i="9"/>
  <c r="AS843" i="9"/>
  <c r="AR843" i="9"/>
  <c r="AQ843" i="9"/>
  <c r="AP843" i="9"/>
  <c r="N843" i="9"/>
  <c r="J843" i="9"/>
  <c r="F843" i="9"/>
  <c r="AY842" i="9"/>
  <c r="AX842" i="9"/>
  <c r="AW842" i="9"/>
  <c r="AV842" i="9"/>
  <c r="AU842" i="9"/>
  <c r="AT842" i="9"/>
  <c r="AS842" i="9"/>
  <c r="AR842" i="9"/>
  <c r="AQ842" i="9"/>
  <c r="AP842" i="9"/>
  <c r="AA842" i="9"/>
  <c r="W842" i="9"/>
  <c r="S842" i="9"/>
  <c r="AY841" i="9"/>
  <c r="AX841" i="9"/>
  <c r="AW841" i="9"/>
  <c r="AV841" i="9"/>
  <c r="AU841" i="9"/>
  <c r="AT841" i="9"/>
  <c r="AS841" i="9"/>
  <c r="AR841" i="9"/>
  <c r="AQ841" i="9"/>
  <c r="AP841" i="9"/>
  <c r="N841" i="9"/>
  <c r="J841" i="9"/>
  <c r="F841" i="9"/>
  <c r="AY840" i="9"/>
  <c r="AX840" i="9"/>
  <c r="AW840" i="9"/>
  <c r="AV840" i="9"/>
  <c r="AU840" i="9"/>
  <c r="AT840" i="9"/>
  <c r="AS840" i="9"/>
  <c r="AR840" i="9"/>
  <c r="AQ840" i="9"/>
  <c r="AP840" i="9"/>
  <c r="AO840" i="9"/>
  <c r="N840" i="9"/>
  <c r="J840" i="9"/>
  <c r="F840" i="9"/>
  <c r="AY839" i="9"/>
  <c r="AX839" i="9"/>
  <c r="AW839" i="9"/>
  <c r="AV839" i="9"/>
  <c r="AU839" i="9"/>
  <c r="AT839" i="9"/>
  <c r="AS839" i="9"/>
  <c r="AR839" i="9"/>
  <c r="AQ839" i="9"/>
  <c r="AP839" i="9"/>
  <c r="AO839" i="9"/>
  <c r="N839" i="9"/>
  <c r="J839" i="9"/>
  <c r="F839" i="9"/>
  <c r="A839" i="9"/>
  <c r="A843" i="9" s="1"/>
  <c r="A847" i="9" s="1"/>
  <c r="A851" i="9" s="1"/>
  <c r="A855" i="9" s="1"/>
  <c r="A859" i="9" s="1"/>
  <c r="A863" i="9" s="1"/>
  <c r="A867" i="9" s="1"/>
  <c r="A871" i="9" s="1"/>
  <c r="A875" i="9" s="1"/>
  <c r="A879" i="9" s="1"/>
  <c r="AY838" i="9"/>
  <c r="AX838" i="9"/>
  <c r="AW838" i="9"/>
  <c r="AV838" i="9"/>
  <c r="AU838" i="9"/>
  <c r="AT838" i="9"/>
  <c r="AS838" i="9"/>
  <c r="AR838" i="9"/>
  <c r="AQ838" i="9"/>
  <c r="AP838" i="9"/>
  <c r="AO838" i="9"/>
  <c r="AA838" i="9"/>
  <c r="W838" i="9"/>
  <c r="S838" i="9"/>
  <c r="AY837" i="9"/>
  <c r="AX837" i="9"/>
  <c r="AW837" i="9"/>
  <c r="AV837" i="9"/>
  <c r="AU837" i="9"/>
  <c r="AT837" i="9"/>
  <c r="AS837" i="9"/>
  <c r="AR837" i="9"/>
  <c r="AQ837" i="9"/>
  <c r="AP837" i="9"/>
  <c r="AO837" i="9"/>
  <c r="N837" i="9"/>
  <c r="J837" i="9"/>
  <c r="F837" i="9"/>
  <c r="AY836" i="9"/>
  <c r="AX836" i="9"/>
  <c r="AW836" i="9"/>
  <c r="AV836" i="9"/>
  <c r="AU836" i="9"/>
  <c r="AT836" i="9"/>
  <c r="AS836" i="9"/>
  <c r="AR836" i="9"/>
  <c r="AQ836" i="9"/>
  <c r="AP836" i="9"/>
  <c r="AO836" i="9"/>
  <c r="N836" i="9"/>
  <c r="J836" i="9"/>
  <c r="F836" i="9"/>
  <c r="AY835" i="9"/>
  <c r="AX835" i="9"/>
  <c r="AW835" i="9"/>
  <c r="AV835" i="9"/>
  <c r="AU835" i="9"/>
  <c r="AT835" i="9"/>
  <c r="AS835" i="9"/>
  <c r="AR835" i="9"/>
  <c r="AQ835" i="9"/>
  <c r="AP835" i="9"/>
  <c r="AO835" i="9"/>
  <c r="N835" i="9"/>
  <c r="J835" i="9"/>
  <c r="F835" i="9"/>
  <c r="A835" i="9"/>
  <c r="AY834" i="9"/>
  <c r="AX834" i="9"/>
  <c r="AW834" i="9"/>
  <c r="AV834" i="9"/>
  <c r="AU834" i="9"/>
  <c r="AT834" i="9"/>
  <c r="AS834" i="9"/>
  <c r="AR834" i="9"/>
  <c r="AQ834" i="9"/>
  <c r="AP834" i="9"/>
  <c r="AO834" i="9"/>
  <c r="AA834" i="9"/>
  <c r="W834" i="9"/>
  <c r="S834" i="9"/>
  <c r="AY833" i="9"/>
  <c r="AX833" i="9"/>
  <c r="AW833" i="9"/>
  <c r="AV833" i="9"/>
  <c r="AU833" i="9"/>
  <c r="AT833" i="9"/>
  <c r="AS833" i="9"/>
  <c r="AR833" i="9"/>
  <c r="AQ833" i="9"/>
  <c r="AP833" i="9"/>
  <c r="AO833" i="9"/>
  <c r="N833" i="9"/>
  <c r="J833" i="9"/>
  <c r="F833" i="9"/>
  <c r="AY832" i="9"/>
  <c r="AX832" i="9"/>
  <c r="AW832" i="9"/>
  <c r="AV832" i="9"/>
  <c r="AU832" i="9"/>
  <c r="AT832" i="9"/>
  <c r="AS832" i="9"/>
  <c r="AR832" i="9"/>
  <c r="AQ832" i="9"/>
  <c r="AP832" i="9"/>
  <c r="AO832" i="9"/>
  <c r="N832" i="9"/>
  <c r="J832" i="9"/>
  <c r="F832" i="9"/>
  <c r="AY831" i="9"/>
  <c r="AX831" i="9"/>
  <c r="AW831" i="9"/>
  <c r="AV831" i="9"/>
  <c r="AU831" i="9"/>
  <c r="AT831" i="9"/>
  <c r="AS831" i="9"/>
  <c r="AR831" i="9"/>
  <c r="AQ831" i="9"/>
  <c r="AP831" i="9"/>
  <c r="AO831" i="9"/>
  <c r="N831" i="9"/>
  <c r="J831" i="9"/>
  <c r="F831" i="9"/>
  <c r="A831" i="9"/>
  <c r="AA827" i="9"/>
  <c r="W827" i="9"/>
  <c r="S827" i="9"/>
  <c r="N826" i="9"/>
  <c r="J826" i="9"/>
  <c r="F826" i="9"/>
  <c r="N825" i="9"/>
  <c r="J825" i="9"/>
  <c r="F825" i="9"/>
  <c r="N824" i="9"/>
  <c r="J824" i="9"/>
  <c r="F824" i="9"/>
  <c r="AA823" i="9"/>
  <c r="W823" i="9"/>
  <c r="S823" i="9"/>
  <c r="N822" i="9"/>
  <c r="J822" i="9"/>
  <c r="F822" i="9"/>
  <c r="N821" i="9"/>
  <c r="J821" i="9"/>
  <c r="F821" i="9"/>
  <c r="N820" i="9"/>
  <c r="J820" i="9"/>
  <c r="F820" i="9"/>
  <c r="AA819" i="9"/>
  <c r="W819" i="9"/>
  <c r="S819" i="9"/>
  <c r="N818" i="9"/>
  <c r="J818" i="9"/>
  <c r="F818" i="9"/>
  <c r="N817" i="9"/>
  <c r="J817" i="9"/>
  <c r="F817" i="9"/>
  <c r="N816" i="9"/>
  <c r="J816" i="9"/>
  <c r="F816" i="9"/>
  <c r="AY815" i="9"/>
  <c r="AA815" i="9"/>
  <c r="W815" i="9"/>
  <c r="S815" i="9"/>
  <c r="AY814" i="9"/>
  <c r="N814" i="9"/>
  <c r="J814" i="9"/>
  <c r="F814" i="9"/>
  <c r="AY813" i="9"/>
  <c r="AQ813" i="9"/>
  <c r="N813" i="9"/>
  <c r="J813" i="9"/>
  <c r="F813" i="9"/>
  <c r="AY812" i="9"/>
  <c r="AQ812" i="9"/>
  <c r="N812" i="9"/>
  <c r="J812" i="9"/>
  <c r="F812" i="9"/>
  <c r="AY811" i="9"/>
  <c r="AX811" i="9"/>
  <c r="AW811" i="9"/>
  <c r="AV811" i="9"/>
  <c r="AU811" i="9"/>
  <c r="AT811" i="9"/>
  <c r="AS811" i="9"/>
  <c r="AR811" i="9"/>
  <c r="AQ811" i="9"/>
  <c r="AP811" i="9"/>
  <c r="AO811" i="9"/>
  <c r="AA811" i="9"/>
  <c r="W811" i="9"/>
  <c r="S811" i="9"/>
  <c r="AY810" i="9"/>
  <c r="AX810" i="9"/>
  <c r="AW810" i="9"/>
  <c r="AV810" i="9"/>
  <c r="AU810" i="9"/>
  <c r="AT810" i="9"/>
  <c r="AS810" i="9"/>
  <c r="AR810" i="9"/>
  <c r="AQ810" i="9"/>
  <c r="AP810" i="9"/>
  <c r="AO810" i="9"/>
  <c r="N810" i="9"/>
  <c r="J810" i="9"/>
  <c r="F810" i="9"/>
  <c r="AY809" i="9"/>
  <c r="AX809" i="9"/>
  <c r="AW809" i="9"/>
  <c r="AV809" i="9"/>
  <c r="AU809" i="9"/>
  <c r="AT809" i="9"/>
  <c r="AS809" i="9"/>
  <c r="AR809" i="9"/>
  <c r="AQ809" i="9"/>
  <c r="AP809" i="9"/>
  <c r="AO809" i="9"/>
  <c r="N809" i="9"/>
  <c r="J809" i="9"/>
  <c r="F809" i="9"/>
  <c r="AY808" i="9"/>
  <c r="AX808" i="9"/>
  <c r="AW808" i="9"/>
  <c r="AV808" i="9"/>
  <c r="AU808" i="9"/>
  <c r="AT808" i="9"/>
  <c r="AS808" i="9"/>
  <c r="AR808" i="9"/>
  <c r="AQ808" i="9"/>
  <c r="AP808" i="9"/>
  <c r="AO808" i="9"/>
  <c r="N808" i="9"/>
  <c r="J808" i="9"/>
  <c r="F808" i="9"/>
  <c r="AY807" i="9"/>
  <c r="AX807" i="9"/>
  <c r="AW807" i="9"/>
  <c r="AV807" i="9"/>
  <c r="AU807" i="9"/>
  <c r="AT807" i="9"/>
  <c r="AS807" i="9"/>
  <c r="AR807" i="9"/>
  <c r="AQ807" i="9"/>
  <c r="AP807" i="9"/>
  <c r="AO807" i="9"/>
  <c r="AA807" i="9"/>
  <c r="W807" i="9"/>
  <c r="S807" i="9"/>
  <c r="AY806" i="9"/>
  <c r="AX806" i="9"/>
  <c r="AW806" i="9"/>
  <c r="AV806" i="9"/>
  <c r="AU806" i="9"/>
  <c r="AT806" i="9"/>
  <c r="AS806" i="9"/>
  <c r="AR806" i="9"/>
  <c r="AQ806" i="9"/>
  <c r="AP806" i="9"/>
  <c r="AO806" i="9"/>
  <c r="N806" i="9"/>
  <c r="J806" i="9"/>
  <c r="F806" i="9"/>
  <c r="AY805" i="9"/>
  <c r="AX805" i="9"/>
  <c r="AW805" i="9"/>
  <c r="AV805" i="9"/>
  <c r="AU805" i="9"/>
  <c r="AT805" i="9"/>
  <c r="AS805" i="9"/>
  <c r="AR805" i="9"/>
  <c r="AQ805" i="9"/>
  <c r="AP805" i="9"/>
  <c r="AO805" i="9"/>
  <c r="N805" i="9"/>
  <c r="J805" i="9"/>
  <c r="F805" i="9"/>
  <c r="AY804" i="9"/>
  <c r="AX804" i="9"/>
  <c r="AW804" i="9"/>
  <c r="AV804" i="9"/>
  <c r="AU804" i="9"/>
  <c r="AT804" i="9"/>
  <c r="AS804" i="9"/>
  <c r="AR804" i="9"/>
  <c r="AQ804" i="9"/>
  <c r="AP804" i="9"/>
  <c r="AO804" i="9"/>
  <c r="N804" i="9"/>
  <c r="J804" i="9"/>
  <c r="F804" i="9"/>
  <c r="AY803" i="9"/>
  <c r="AX803" i="9"/>
  <c r="AW803" i="9"/>
  <c r="AV803" i="9"/>
  <c r="AU803" i="9"/>
  <c r="AT803" i="9"/>
  <c r="AS803" i="9"/>
  <c r="AR803" i="9"/>
  <c r="AQ803" i="9"/>
  <c r="AP803" i="9"/>
  <c r="AO803" i="9"/>
  <c r="AA803" i="9"/>
  <c r="W803" i="9"/>
  <c r="S803" i="9"/>
  <c r="AY802" i="9"/>
  <c r="AX802" i="9"/>
  <c r="AW802" i="9"/>
  <c r="AV802" i="9"/>
  <c r="AU802" i="9"/>
  <c r="AT802" i="9"/>
  <c r="AS802" i="9"/>
  <c r="AR802" i="9"/>
  <c r="AQ802" i="9"/>
  <c r="AP802" i="9"/>
  <c r="AO802" i="9"/>
  <c r="N802" i="9"/>
  <c r="J802" i="9"/>
  <c r="F802" i="9"/>
  <c r="AY801" i="9"/>
  <c r="AX801" i="9"/>
  <c r="AW801" i="9"/>
  <c r="AV801" i="9"/>
  <c r="AU801" i="9"/>
  <c r="AT801" i="9"/>
  <c r="AS801" i="9"/>
  <c r="AR801" i="9"/>
  <c r="AQ801" i="9"/>
  <c r="AP801" i="9"/>
  <c r="AO801" i="9"/>
  <c r="N801" i="9"/>
  <c r="J801" i="9"/>
  <c r="F801" i="9"/>
  <c r="AY800" i="9"/>
  <c r="AX800" i="9"/>
  <c r="AW800" i="9"/>
  <c r="AV800" i="9"/>
  <c r="AU800" i="9"/>
  <c r="AT800" i="9"/>
  <c r="AS800" i="9"/>
  <c r="AR800" i="9"/>
  <c r="AQ800" i="9"/>
  <c r="AP800" i="9"/>
  <c r="AO800" i="9"/>
  <c r="N800" i="9"/>
  <c r="J800" i="9"/>
  <c r="F800" i="9"/>
  <c r="AY799" i="9"/>
  <c r="AX799" i="9"/>
  <c r="AW799" i="9"/>
  <c r="AV799" i="9"/>
  <c r="AU799" i="9"/>
  <c r="AT799" i="9"/>
  <c r="AS799" i="9"/>
  <c r="AR799" i="9"/>
  <c r="AQ799" i="9"/>
  <c r="AP799" i="9"/>
  <c r="AO799" i="9"/>
  <c r="AA799" i="9"/>
  <c r="W799" i="9"/>
  <c r="S799" i="9"/>
  <c r="AY798" i="9"/>
  <c r="AX798" i="9"/>
  <c r="AW798" i="9"/>
  <c r="AV798" i="9"/>
  <c r="AU798" i="9"/>
  <c r="AT798" i="9"/>
  <c r="AS798" i="9"/>
  <c r="AR798" i="9"/>
  <c r="AQ798" i="9"/>
  <c r="AP798" i="9"/>
  <c r="AO798" i="9"/>
  <c r="N798" i="9"/>
  <c r="J798" i="9"/>
  <c r="F798" i="9"/>
  <c r="AY797" i="9"/>
  <c r="AX797" i="9"/>
  <c r="AW797" i="9"/>
  <c r="AV797" i="9"/>
  <c r="AU797" i="9"/>
  <c r="AT797" i="9"/>
  <c r="AS797" i="9"/>
  <c r="AR797" i="9"/>
  <c r="AQ797" i="9"/>
  <c r="AP797" i="9"/>
  <c r="AO797" i="9"/>
  <c r="N797" i="9"/>
  <c r="J797" i="9"/>
  <c r="F797" i="9"/>
  <c r="AY796" i="9"/>
  <c r="AX796" i="9"/>
  <c r="AW796" i="9"/>
  <c r="AV796" i="9"/>
  <c r="AU796" i="9"/>
  <c r="AT796" i="9"/>
  <c r="AS796" i="9"/>
  <c r="AR796" i="9"/>
  <c r="AQ796" i="9"/>
  <c r="AP796" i="9"/>
  <c r="AO796" i="9"/>
  <c r="N796" i="9"/>
  <c r="J796" i="9"/>
  <c r="F796" i="9"/>
  <c r="AY795" i="9"/>
  <c r="AX795" i="9"/>
  <c r="AW795" i="9"/>
  <c r="AV795" i="9"/>
  <c r="AU795" i="9"/>
  <c r="AT795" i="9"/>
  <c r="AS795" i="9"/>
  <c r="AR795" i="9"/>
  <c r="AQ795" i="9"/>
  <c r="AP795" i="9"/>
  <c r="AO795" i="9"/>
  <c r="AA795" i="9"/>
  <c r="W795" i="9"/>
  <c r="S795" i="9"/>
  <c r="AY794" i="9"/>
  <c r="AX794" i="9"/>
  <c r="AW794" i="9"/>
  <c r="AV794" i="9"/>
  <c r="AU794" i="9"/>
  <c r="AT794" i="9"/>
  <c r="AS794" i="9"/>
  <c r="AR794" i="9"/>
  <c r="AQ794" i="9"/>
  <c r="AP794" i="9"/>
  <c r="AO794" i="9"/>
  <c r="N794" i="9"/>
  <c r="J794" i="9"/>
  <c r="F794" i="9"/>
  <c r="AY793" i="9"/>
  <c r="AX793" i="9"/>
  <c r="AW793" i="9"/>
  <c r="AV793" i="9"/>
  <c r="AU793" i="9"/>
  <c r="AT793" i="9"/>
  <c r="AS793" i="9"/>
  <c r="AR793" i="9"/>
  <c r="AQ793" i="9"/>
  <c r="AP793" i="9"/>
  <c r="AO793" i="9"/>
  <c r="N793" i="9"/>
  <c r="J793" i="9"/>
  <c r="F793" i="9"/>
  <c r="AY792" i="9"/>
  <c r="AX792" i="9"/>
  <c r="AW792" i="9"/>
  <c r="AV792" i="9"/>
  <c r="AU792" i="9"/>
  <c r="AT792" i="9"/>
  <c r="AS792" i="9"/>
  <c r="AR792" i="9"/>
  <c r="AQ792" i="9"/>
  <c r="AP792" i="9"/>
  <c r="AO792" i="9"/>
  <c r="N792" i="9"/>
  <c r="J792" i="9"/>
  <c r="F792" i="9"/>
  <c r="AY791" i="9"/>
  <c r="AX791" i="9"/>
  <c r="AW791" i="9"/>
  <c r="AV791" i="9"/>
  <c r="AU791" i="9"/>
  <c r="AT791" i="9"/>
  <c r="AS791" i="9"/>
  <c r="AR791" i="9"/>
  <c r="AQ791" i="9"/>
  <c r="AP791" i="9"/>
  <c r="AO791" i="9"/>
  <c r="AA791" i="9"/>
  <c r="W791" i="9"/>
  <c r="S791" i="9"/>
  <c r="AY790" i="9"/>
  <c r="AX790" i="9"/>
  <c r="AW790" i="9"/>
  <c r="AV790" i="9"/>
  <c r="AU790" i="9"/>
  <c r="AT790" i="9"/>
  <c r="AS790" i="9"/>
  <c r="AR790" i="9"/>
  <c r="AQ790" i="9"/>
  <c r="AP790" i="9"/>
  <c r="AO790" i="9"/>
  <c r="N790" i="9"/>
  <c r="J790" i="9"/>
  <c r="F790" i="9"/>
  <c r="AY789" i="9"/>
  <c r="AX789" i="9"/>
  <c r="AW789" i="9"/>
  <c r="AV789" i="9"/>
  <c r="AU789" i="9"/>
  <c r="AT789" i="9"/>
  <c r="AS789" i="9"/>
  <c r="AR789" i="9"/>
  <c r="AQ789" i="9"/>
  <c r="AP789" i="9"/>
  <c r="AO789" i="9"/>
  <c r="N789" i="9"/>
  <c r="J789" i="9"/>
  <c r="F789" i="9"/>
  <c r="AY788" i="9"/>
  <c r="AX788" i="9"/>
  <c r="AW788" i="9"/>
  <c r="AV788" i="9"/>
  <c r="AU788" i="9"/>
  <c r="AT788" i="9"/>
  <c r="AS788" i="9"/>
  <c r="AR788" i="9"/>
  <c r="AQ788" i="9"/>
  <c r="AP788" i="9"/>
  <c r="N788" i="9"/>
  <c r="J788" i="9"/>
  <c r="F788" i="9"/>
  <c r="A788" i="9"/>
  <c r="A792" i="9" s="1"/>
  <c r="A796" i="9" s="1"/>
  <c r="A800" i="9" s="1"/>
  <c r="A804" i="9" s="1"/>
  <c r="A808" i="9" s="1"/>
  <c r="A812" i="9" s="1"/>
  <c r="A816" i="9" s="1"/>
  <c r="A820" i="9" s="1"/>
  <c r="A824" i="9" s="1"/>
  <c r="AY787" i="9"/>
  <c r="AX787" i="9"/>
  <c r="AW787" i="9"/>
  <c r="AV787" i="9"/>
  <c r="AU787" i="9"/>
  <c r="AT787" i="9"/>
  <c r="AS787" i="9"/>
  <c r="AR787" i="9"/>
  <c r="AQ787" i="9"/>
  <c r="AP787" i="9"/>
  <c r="AA787" i="9"/>
  <c r="W787" i="9"/>
  <c r="S787" i="9"/>
  <c r="AY786" i="9"/>
  <c r="AX786" i="9"/>
  <c r="AW786" i="9"/>
  <c r="AV786" i="9"/>
  <c r="AU786" i="9"/>
  <c r="AT786" i="9"/>
  <c r="AS786" i="9"/>
  <c r="AR786" i="9"/>
  <c r="AQ786" i="9"/>
  <c r="AP786" i="9"/>
  <c r="N786" i="9"/>
  <c r="J786" i="9"/>
  <c r="F786" i="9"/>
  <c r="AY785" i="9"/>
  <c r="AX785" i="9"/>
  <c r="AW785" i="9"/>
  <c r="AV785" i="9"/>
  <c r="AU785" i="9"/>
  <c r="AT785" i="9"/>
  <c r="AS785" i="9"/>
  <c r="AR785" i="9"/>
  <c r="AQ785" i="9"/>
  <c r="AP785" i="9"/>
  <c r="AO785" i="9"/>
  <c r="N785" i="9"/>
  <c r="J785" i="9"/>
  <c r="F785" i="9"/>
  <c r="AY784" i="9"/>
  <c r="AX784" i="9"/>
  <c r="AW784" i="9"/>
  <c r="AV784" i="9"/>
  <c r="AU784" i="9"/>
  <c r="AT784" i="9"/>
  <c r="AS784" i="9"/>
  <c r="AR784" i="9"/>
  <c r="AQ784" i="9"/>
  <c r="AP784" i="9"/>
  <c r="AO784" i="9"/>
  <c r="N784" i="9"/>
  <c r="J784" i="9"/>
  <c r="F784" i="9"/>
  <c r="AY783" i="9"/>
  <c r="AX783" i="9"/>
  <c r="AW783" i="9"/>
  <c r="AV783" i="9"/>
  <c r="AU783" i="9"/>
  <c r="AT783" i="9"/>
  <c r="AS783" i="9"/>
  <c r="AR783" i="9"/>
  <c r="AQ783" i="9"/>
  <c r="AP783" i="9"/>
  <c r="AO783" i="9"/>
  <c r="AA783" i="9"/>
  <c r="W783" i="9"/>
  <c r="S783" i="9"/>
  <c r="AY782" i="9"/>
  <c r="AX782" i="9"/>
  <c r="AW782" i="9"/>
  <c r="AV782" i="9"/>
  <c r="AU782" i="9"/>
  <c r="AT782" i="9"/>
  <c r="AS782" i="9"/>
  <c r="AR782" i="9"/>
  <c r="AQ782" i="9"/>
  <c r="AP782" i="9"/>
  <c r="AO782" i="9"/>
  <c r="N782" i="9"/>
  <c r="J782" i="9"/>
  <c r="F782" i="9"/>
  <c r="AY781" i="9"/>
  <c r="AX781" i="9"/>
  <c r="AW781" i="9"/>
  <c r="AV781" i="9"/>
  <c r="AU781" i="9"/>
  <c r="AT781" i="9"/>
  <c r="AS781" i="9"/>
  <c r="AR781" i="9"/>
  <c r="AQ781" i="9"/>
  <c r="AP781" i="9"/>
  <c r="AO781" i="9"/>
  <c r="N781" i="9"/>
  <c r="J781" i="9"/>
  <c r="F781" i="9"/>
  <c r="AY780" i="9"/>
  <c r="AX780" i="9"/>
  <c r="AW780" i="9"/>
  <c r="AV780" i="9"/>
  <c r="AU780" i="9"/>
  <c r="AT780" i="9"/>
  <c r="AS780" i="9"/>
  <c r="AR780" i="9"/>
  <c r="AQ780" i="9"/>
  <c r="AP780" i="9"/>
  <c r="AO780" i="9"/>
  <c r="N780" i="9"/>
  <c r="J780" i="9"/>
  <c r="F780" i="9"/>
  <c r="AY779" i="9"/>
  <c r="AX779" i="9"/>
  <c r="AW779" i="9"/>
  <c r="AV779" i="9"/>
  <c r="AU779" i="9"/>
  <c r="AT779" i="9"/>
  <c r="AS779" i="9"/>
  <c r="AR779" i="9"/>
  <c r="AQ779" i="9"/>
  <c r="AP779" i="9"/>
  <c r="AO779" i="9"/>
  <c r="AA779" i="9"/>
  <c r="W779" i="9"/>
  <c r="S779" i="9"/>
  <c r="AY778" i="9"/>
  <c r="AX778" i="9"/>
  <c r="AW778" i="9"/>
  <c r="AV778" i="9"/>
  <c r="AU778" i="9"/>
  <c r="AT778" i="9"/>
  <c r="AS778" i="9"/>
  <c r="AR778" i="9"/>
  <c r="AQ778" i="9"/>
  <c r="AP778" i="9"/>
  <c r="AO778" i="9"/>
  <c r="N778" i="9"/>
  <c r="J778" i="9"/>
  <c r="F778" i="9"/>
  <c r="AY777" i="9"/>
  <c r="AX777" i="9"/>
  <c r="AW777" i="9"/>
  <c r="AV777" i="9"/>
  <c r="AU777" i="9"/>
  <c r="AT777" i="9"/>
  <c r="AS777" i="9"/>
  <c r="AR777" i="9"/>
  <c r="AQ777" i="9"/>
  <c r="AP777" i="9"/>
  <c r="AO777" i="9"/>
  <c r="N777" i="9"/>
  <c r="J777" i="9"/>
  <c r="F777" i="9"/>
  <c r="AY776" i="9"/>
  <c r="AX776" i="9"/>
  <c r="AW776" i="9"/>
  <c r="AV776" i="9"/>
  <c r="AU776" i="9"/>
  <c r="AT776" i="9"/>
  <c r="AS776" i="9"/>
  <c r="AR776" i="9"/>
  <c r="AQ776" i="9"/>
  <c r="AP776" i="9"/>
  <c r="AO776" i="9"/>
  <c r="N776" i="9"/>
  <c r="J776" i="9"/>
  <c r="F776" i="9"/>
  <c r="A776" i="9"/>
  <c r="A780" i="9" s="1"/>
  <c r="A784" i="9" s="1"/>
  <c r="AA772" i="9"/>
  <c r="W772" i="9"/>
  <c r="S772" i="9"/>
  <c r="N771" i="9"/>
  <c r="J771" i="9"/>
  <c r="F771" i="9"/>
  <c r="N770" i="9"/>
  <c r="J770" i="9"/>
  <c r="F770" i="9"/>
  <c r="N769" i="9"/>
  <c r="J769" i="9"/>
  <c r="F769" i="9"/>
  <c r="AA768" i="9"/>
  <c r="W768" i="9"/>
  <c r="S768" i="9"/>
  <c r="N767" i="9"/>
  <c r="J767" i="9"/>
  <c r="F767" i="9"/>
  <c r="N766" i="9"/>
  <c r="J766" i="9"/>
  <c r="F766" i="9"/>
  <c r="N765" i="9"/>
  <c r="J765" i="9"/>
  <c r="F765" i="9"/>
  <c r="AA764" i="9"/>
  <c r="W764" i="9"/>
  <c r="S764" i="9"/>
  <c r="N763" i="9"/>
  <c r="J763" i="9"/>
  <c r="F763" i="9"/>
  <c r="N762" i="9"/>
  <c r="J762" i="9"/>
  <c r="F762" i="9"/>
  <c r="N761" i="9"/>
  <c r="J761" i="9"/>
  <c r="F761" i="9"/>
  <c r="AY760" i="9"/>
  <c r="AA760" i="9"/>
  <c r="W760" i="9"/>
  <c r="S760" i="9"/>
  <c r="AY759" i="9"/>
  <c r="N759" i="9"/>
  <c r="J759" i="9"/>
  <c r="F759" i="9"/>
  <c r="AY758" i="9"/>
  <c r="AQ758" i="9"/>
  <c r="N758" i="9"/>
  <c r="J758" i="9"/>
  <c r="F758" i="9"/>
  <c r="AY757" i="9"/>
  <c r="AQ757" i="9"/>
  <c r="N757" i="9"/>
  <c r="J757" i="9"/>
  <c r="F757" i="9"/>
  <c r="AY756" i="9"/>
  <c r="AX756" i="9"/>
  <c r="AW756" i="9"/>
  <c r="AV756" i="9"/>
  <c r="AU756" i="9"/>
  <c r="AT756" i="9"/>
  <c r="AS756" i="9"/>
  <c r="AR756" i="9"/>
  <c r="AQ756" i="9"/>
  <c r="AP756" i="9"/>
  <c r="AO756" i="9"/>
  <c r="AA756" i="9"/>
  <c r="W756" i="9"/>
  <c r="S756" i="9"/>
  <c r="AY755" i="9"/>
  <c r="AX755" i="9"/>
  <c r="AW755" i="9"/>
  <c r="AV755" i="9"/>
  <c r="AU755" i="9"/>
  <c r="AT755" i="9"/>
  <c r="AS755" i="9"/>
  <c r="AR755" i="9"/>
  <c r="AQ755" i="9"/>
  <c r="AP755" i="9"/>
  <c r="AO755" i="9"/>
  <c r="N755" i="9"/>
  <c r="J755" i="9"/>
  <c r="F755" i="9"/>
  <c r="AY754" i="9"/>
  <c r="AX754" i="9"/>
  <c r="AW754" i="9"/>
  <c r="AV754" i="9"/>
  <c r="AU754" i="9"/>
  <c r="AT754" i="9"/>
  <c r="AS754" i="9"/>
  <c r="AR754" i="9"/>
  <c r="AQ754" i="9"/>
  <c r="AP754" i="9"/>
  <c r="AO754" i="9"/>
  <c r="N754" i="9"/>
  <c r="J754" i="9"/>
  <c r="F754" i="9"/>
  <c r="AY753" i="9"/>
  <c r="AX753" i="9"/>
  <c r="AW753" i="9"/>
  <c r="AV753" i="9"/>
  <c r="AU753" i="9"/>
  <c r="AT753" i="9"/>
  <c r="AS753" i="9"/>
  <c r="AR753" i="9"/>
  <c r="AQ753" i="9"/>
  <c r="AP753" i="9"/>
  <c r="AO753" i="9"/>
  <c r="N753" i="9"/>
  <c r="J753" i="9"/>
  <c r="F753" i="9"/>
  <c r="AY752" i="9"/>
  <c r="AX752" i="9"/>
  <c r="AW752" i="9"/>
  <c r="AV752" i="9"/>
  <c r="AU752" i="9"/>
  <c r="AT752" i="9"/>
  <c r="AS752" i="9"/>
  <c r="AR752" i="9"/>
  <c r="AQ752" i="9"/>
  <c r="AP752" i="9"/>
  <c r="AO752" i="9"/>
  <c r="AA752" i="9"/>
  <c r="W752" i="9"/>
  <c r="S752" i="9"/>
  <c r="AY751" i="9"/>
  <c r="AX751" i="9"/>
  <c r="AW751" i="9"/>
  <c r="AV751" i="9"/>
  <c r="AU751" i="9"/>
  <c r="AT751" i="9"/>
  <c r="AS751" i="9"/>
  <c r="AR751" i="9"/>
  <c r="AQ751" i="9"/>
  <c r="AP751" i="9"/>
  <c r="AO751" i="9"/>
  <c r="N751" i="9"/>
  <c r="J751" i="9"/>
  <c r="F751" i="9"/>
  <c r="AY750" i="9"/>
  <c r="AX750" i="9"/>
  <c r="AW750" i="9"/>
  <c r="AV750" i="9"/>
  <c r="AU750" i="9"/>
  <c r="AT750" i="9"/>
  <c r="AS750" i="9"/>
  <c r="AR750" i="9"/>
  <c r="AQ750" i="9"/>
  <c r="AP750" i="9"/>
  <c r="AO750" i="9"/>
  <c r="N750" i="9"/>
  <c r="J750" i="9"/>
  <c r="F750" i="9"/>
  <c r="AY749" i="9"/>
  <c r="AX749" i="9"/>
  <c r="AW749" i="9"/>
  <c r="AV749" i="9"/>
  <c r="AU749" i="9"/>
  <c r="AT749" i="9"/>
  <c r="AS749" i="9"/>
  <c r="AR749" i="9"/>
  <c r="AQ749" i="9"/>
  <c r="AP749" i="9"/>
  <c r="AO749" i="9"/>
  <c r="N749" i="9"/>
  <c r="J749" i="9"/>
  <c r="F749" i="9"/>
  <c r="AY748" i="9"/>
  <c r="AX748" i="9"/>
  <c r="AW748" i="9"/>
  <c r="AV748" i="9"/>
  <c r="AU748" i="9"/>
  <c r="AT748" i="9"/>
  <c r="AS748" i="9"/>
  <c r="AR748" i="9"/>
  <c r="AQ748" i="9"/>
  <c r="AP748" i="9"/>
  <c r="AO748" i="9"/>
  <c r="AA748" i="9"/>
  <c r="W748" i="9"/>
  <c r="S748" i="9"/>
  <c r="AY747" i="9"/>
  <c r="AX747" i="9"/>
  <c r="AW747" i="9"/>
  <c r="AV747" i="9"/>
  <c r="AU747" i="9"/>
  <c r="AT747" i="9"/>
  <c r="AS747" i="9"/>
  <c r="AR747" i="9"/>
  <c r="AQ747" i="9"/>
  <c r="AP747" i="9"/>
  <c r="AO747" i="9"/>
  <c r="N747" i="9"/>
  <c r="J747" i="9"/>
  <c r="F747" i="9"/>
  <c r="AY746" i="9"/>
  <c r="AX746" i="9"/>
  <c r="AW746" i="9"/>
  <c r="AV746" i="9"/>
  <c r="AU746" i="9"/>
  <c r="AT746" i="9"/>
  <c r="AS746" i="9"/>
  <c r="AR746" i="9"/>
  <c r="AQ746" i="9"/>
  <c r="AP746" i="9"/>
  <c r="AO746" i="9"/>
  <c r="N746" i="9"/>
  <c r="J746" i="9"/>
  <c r="F746" i="9"/>
  <c r="AY745" i="9"/>
  <c r="AX745" i="9"/>
  <c r="AW745" i="9"/>
  <c r="AV745" i="9"/>
  <c r="AU745" i="9"/>
  <c r="AT745" i="9"/>
  <c r="AS745" i="9"/>
  <c r="AR745" i="9"/>
  <c r="AQ745" i="9"/>
  <c r="AP745" i="9"/>
  <c r="AO745" i="9"/>
  <c r="N745" i="9"/>
  <c r="J745" i="9"/>
  <c r="F745" i="9"/>
  <c r="AY744" i="9"/>
  <c r="AX744" i="9"/>
  <c r="AW744" i="9"/>
  <c r="AV744" i="9"/>
  <c r="AU744" i="9"/>
  <c r="AT744" i="9"/>
  <c r="AS744" i="9"/>
  <c r="AR744" i="9"/>
  <c r="AQ744" i="9"/>
  <c r="AP744" i="9"/>
  <c r="AO744" i="9"/>
  <c r="AA744" i="9"/>
  <c r="W744" i="9"/>
  <c r="S744" i="9"/>
  <c r="AY743" i="9"/>
  <c r="AX743" i="9"/>
  <c r="AW743" i="9"/>
  <c r="AV743" i="9"/>
  <c r="AU743" i="9"/>
  <c r="AT743" i="9"/>
  <c r="AS743" i="9"/>
  <c r="AR743" i="9"/>
  <c r="AQ743" i="9"/>
  <c r="AP743" i="9"/>
  <c r="AO743" i="9"/>
  <c r="N743" i="9"/>
  <c r="J743" i="9"/>
  <c r="F743" i="9"/>
  <c r="AY742" i="9"/>
  <c r="AX742" i="9"/>
  <c r="AW742" i="9"/>
  <c r="AV742" i="9"/>
  <c r="AU742" i="9"/>
  <c r="AT742" i="9"/>
  <c r="AS742" i="9"/>
  <c r="AR742" i="9"/>
  <c r="AQ742" i="9"/>
  <c r="AP742" i="9"/>
  <c r="AO742" i="9"/>
  <c r="N742" i="9"/>
  <c r="J742" i="9"/>
  <c r="F742" i="9"/>
  <c r="AY741" i="9"/>
  <c r="AX741" i="9"/>
  <c r="AW741" i="9"/>
  <c r="AV741" i="9"/>
  <c r="AU741" i="9"/>
  <c r="AT741" i="9"/>
  <c r="AS741" i="9"/>
  <c r="AR741" i="9"/>
  <c r="AQ741" i="9"/>
  <c r="AP741" i="9"/>
  <c r="AO741" i="9"/>
  <c r="N741" i="9"/>
  <c r="J741" i="9"/>
  <c r="F741" i="9"/>
  <c r="AY740" i="9"/>
  <c r="AX740" i="9"/>
  <c r="AW740" i="9"/>
  <c r="AV740" i="9"/>
  <c r="AU740" i="9"/>
  <c r="AT740" i="9"/>
  <c r="AS740" i="9"/>
  <c r="AR740" i="9"/>
  <c r="AQ740" i="9"/>
  <c r="AP740" i="9"/>
  <c r="AO740" i="9"/>
  <c r="AA740" i="9"/>
  <c r="W740" i="9"/>
  <c r="S740" i="9"/>
  <c r="AY739" i="9"/>
  <c r="AX739" i="9"/>
  <c r="AW739" i="9"/>
  <c r="AV739" i="9"/>
  <c r="AU739" i="9"/>
  <c r="AT739" i="9"/>
  <c r="AS739" i="9"/>
  <c r="AR739" i="9"/>
  <c r="AQ739" i="9"/>
  <c r="AP739" i="9"/>
  <c r="AO739" i="9"/>
  <c r="N739" i="9"/>
  <c r="J739" i="9"/>
  <c r="F739" i="9"/>
  <c r="AY738" i="9"/>
  <c r="AX738" i="9"/>
  <c r="AW738" i="9"/>
  <c r="AV738" i="9"/>
  <c r="AU738" i="9"/>
  <c r="AT738" i="9"/>
  <c r="AS738" i="9"/>
  <c r="AR738" i="9"/>
  <c r="AQ738" i="9"/>
  <c r="AP738" i="9"/>
  <c r="AO738" i="9"/>
  <c r="N738" i="9"/>
  <c r="J738" i="9"/>
  <c r="F738" i="9"/>
  <c r="AY737" i="9"/>
  <c r="AX737" i="9"/>
  <c r="AW737" i="9"/>
  <c r="AV737" i="9"/>
  <c r="AU737" i="9"/>
  <c r="AT737" i="9"/>
  <c r="AS737" i="9"/>
  <c r="AR737" i="9"/>
  <c r="AQ737" i="9"/>
  <c r="AP737" i="9"/>
  <c r="AO737" i="9"/>
  <c r="N737" i="9"/>
  <c r="J737" i="9"/>
  <c r="F737" i="9"/>
  <c r="AY736" i="9"/>
  <c r="AX736" i="9"/>
  <c r="AW736" i="9"/>
  <c r="AV736" i="9"/>
  <c r="AU736" i="9"/>
  <c r="AT736" i="9"/>
  <c r="AS736" i="9"/>
  <c r="AR736" i="9"/>
  <c r="AQ736" i="9"/>
  <c r="AP736" i="9"/>
  <c r="AO736" i="9"/>
  <c r="AA736" i="9"/>
  <c r="W736" i="9"/>
  <c r="S736" i="9"/>
  <c r="AY735" i="9"/>
  <c r="AX735" i="9"/>
  <c r="AW735" i="9"/>
  <c r="AV735" i="9"/>
  <c r="AU735" i="9"/>
  <c r="AT735" i="9"/>
  <c r="AS735" i="9"/>
  <c r="AR735" i="9"/>
  <c r="AQ735" i="9"/>
  <c r="AP735" i="9"/>
  <c r="AO735" i="9"/>
  <c r="N735" i="9"/>
  <c r="J735" i="9"/>
  <c r="F735" i="9"/>
  <c r="AY734" i="9"/>
  <c r="AX734" i="9"/>
  <c r="AW734" i="9"/>
  <c r="AV734" i="9"/>
  <c r="AU734" i="9"/>
  <c r="AT734" i="9"/>
  <c r="AS734" i="9"/>
  <c r="AR734" i="9"/>
  <c r="AQ734" i="9"/>
  <c r="AP734" i="9"/>
  <c r="AO734" i="9"/>
  <c r="N734" i="9"/>
  <c r="J734" i="9"/>
  <c r="F734" i="9"/>
  <c r="AY733" i="9"/>
  <c r="AX733" i="9"/>
  <c r="AW733" i="9"/>
  <c r="AV733" i="9"/>
  <c r="AU733" i="9"/>
  <c r="AT733" i="9"/>
  <c r="AS733" i="9"/>
  <c r="AR733" i="9"/>
  <c r="AQ733" i="9"/>
  <c r="AP733" i="9"/>
  <c r="N733" i="9"/>
  <c r="J733" i="9"/>
  <c r="F733" i="9"/>
  <c r="AY732" i="9"/>
  <c r="AX732" i="9"/>
  <c r="AW732" i="9"/>
  <c r="AV732" i="9"/>
  <c r="AU732" i="9"/>
  <c r="AT732" i="9"/>
  <c r="AS732" i="9"/>
  <c r="AR732" i="9"/>
  <c r="AQ732" i="9"/>
  <c r="AP732" i="9"/>
  <c r="AA732" i="9"/>
  <c r="W732" i="9"/>
  <c r="S732" i="9"/>
  <c r="AY731" i="9"/>
  <c r="AX731" i="9"/>
  <c r="AW731" i="9"/>
  <c r="AV731" i="9"/>
  <c r="AU731" i="9"/>
  <c r="AT731" i="9"/>
  <c r="AS731" i="9"/>
  <c r="AR731" i="9"/>
  <c r="AQ731" i="9"/>
  <c r="AP731" i="9"/>
  <c r="N731" i="9"/>
  <c r="J731" i="9"/>
  <c r="F731" i="9"/>
  <c r="AY730" i="9"/>
  <c r="AX730" i="9"/>
  <c r="AW730" i="9"/>
  <c r="AV730" i="9"/>
  <c r="AU730" i="9"/>
  <c r="AT730" i="9"/>
  <c r="AS730" i="9"/>
  <c r="AR730" i="9"/>
  <c r="AQ730" i="9"/>
  <c r="AP730" i="9"/>
  <c r="AO730" i="9"/>
  <c r="N730" i="9"/>
  <c r="J730" i="9"/>
  <c r="F730" i="9"/>
  <c r="AY729" i="9"/>
  <c r="AX729" i="9"/>
  <c r="AW729" i="9"/>
  <c r="AV729" i="9"/>
  <c r="AU729" i="9"/>
  <c r="AT729" i="9"/>
  <c r="AS729" i="9"/>
  <c r="AR729" i="9"/>
  <c r="AQ729" i="9"/>
  <c r="AP729" i="9"/>
  <c r="AO729" i="9"/>
  <c r="N729" i="9"/>
  <c r="J729" i="9"/>
  <c r="F729" i="9"/>
  <c r="AY728" i="9"/>
  <c r="AX728" i="9"/>
  <c r="AW728" i="9"/>
  <c r="AV728" i="9"/>
  <c r="AU728" i="9"/>
  <c r="AT728" i="9"/>
  <c r="AS728" i="9"/>
  <c r="AR728" i="9"/>
  <c r="AQ728" i="9"/>
  <c r="AP728" i="9"/>
  <c r="AO728" i="9"/>
  <c r="AA728" i="9"/>
  <c r="W728" i="9"/>
  <c r="S728" i="9"/>
  <c r="AY727" i="9"/>
  <c r="AX727" i="9"/>
  <c r="AW727" i="9"/>
  <c r="AV727" i="9"/>
  <c r="AU727" i="9"/>
  <c r="AT727" i="9"/>
  <c r="AS727" i="9"/>
  <c r="AR727" i="9"/>
  <c r="AQ727" i="9"/>
  <c r="AP727" i="9"/>
  <c r="AO727" i="9"/>
  <c r="N727" i="9"/>
  <c r="J727" i="9"/>
  <c r="F727" i="9"/>
  <c r="AY726" i="9"/>
  <c r="AX726" i="9"/>
  <c r="AW726" i="9"/>
  <c r="AV726" i="9"/>
  <c r="AU726" i="9"/>
  <c r="AT726" i="9"/>
  <c r="AS726" i="9"/>
  <c r="AR726" i="9"/>
  <c r="AQ726" i="9"/>
  <c r="AP726" i="9"/>
  <c r="AO726" i="9"/>
  <c r="N726" i="9"/>
  <c r="J726" i="9"/>
  <c r="F726" i="9"/>
  <c r="AY725" i="9"/>
  <c r="AX725" i="9"/>
  <c r="AW725" i="9"/>
  <c r="AV725" i="9"/>
  <c r="AU725" i="9"/>
  <c r="AT725" i="9"/>
  <c r="AS725" i="9"/>
  <c r="AR725" i="9"/>
  <c r="AQ725" i="9"/>
  <c r="AP725" i="9"/>
  <c r="AO725" i="9"/>
  <c r="N725" i="9"/>
  <c r="J725" i="9"/>
  <c r="F725" i="9"/>
  <c r="A725" i="9"/>
  <c r="A729" i="9" s="1"/>
  <c r="A733" i="9" s="1"/>
  <c r="A737" i="9" s="1"/>
  <c r="A741" i="9" s="1"/>
  <c r="A745" i="9" s="1"/>
  <c r="A749" i="9" s="1"/>
  <c r="A753" i="9" s="1"/>
  <c r="A757" i="9" s="1"/>
  <c r="A761" i="9" s="1"/>
  <c r="A765" i="9" s="1"/>
  <c r="A769" i="9" s="1"/>
  <c r="AY724" i="9"/>
  <c r="AX724" i="9"/>
  <c r="AW724" i="9"/>
  <c r="AV724" i="9"/>
  <c r="AU724" i="9"/>
  <c r="AT724" i="9"/>
  <c r="AS724" i="9"/>
  <c r="AR724" i="9"/>
  <c r="AQ724" i="9"/>
  <c r="AP724" i="9"/>
  <c r="AO724" i="9"/>
  <c r="AA724" i="9"/>
  <c r="W724" i="9"/>
  <c r="S724" i="9"/>
  <c r="AY723" i="9"/>
  <c r="AX723" i="9"/>
  <c r="AW723" i="9"/>
  <c r="AV723" i="9"/>
  <c r="AU723" i="9"/>
  <c r="AT723" i="9"/>
  <c r="AS723" i="9"/>
  <c r="AR723" i="9"/>
  <c r="AQ723" i="9"/>
  <c r="AP723" i="9"/>
  <c r="AO723" i="9"/>
  <c r="N723" i="9"/>
  <c r="J723" i="9"/>
  <c r="F723" i="9"/>
  <c r="AY722" i="9"/>
  <c r="AX722" i="9"/>
  <c r="AW722" i="9"/>
  <c r="AV722" i="9"/>
  <c r="AU722" i="9"/>
  <c r="AT722" i="9"/>
  <c r="AS722" i="9"/>
  <c r="AR722" i="9"/>
  <c r="AQ722" i="9"/>
  <c r="AP722" i="9"/>
  <c r="AO722" i="9"/>
  <c r="N722" i="9"/>
  <c r="J722" i="9"/>
  <c r="F722" i="9"/>
  <c r="AY721" i="9"/>
  <c r="AX721" i="9"/>
  <c r="AW721" i="9"/>
  <c r="AV721" i="9"/>
  <c r="AU721" i="9"/>
  <c r="AT721" i="9"/>
  <c r="AS721" i="9"/>
  <c r="AR721" i="9"/>
  <c r="AQ721" i="9"/>
  <c r="AP721" i="9"/>
  <c r="AO721" i="9"/>
  <c r="N721" i="9"/>
  <c r="J721" i="9"/>
  <c r="F721" i="9"/>
  <c r="A721" i="9"/>
  <c r="AA717" i="9"/>
  <c r="W717" i="9"/>
  <c r="S717" i="9"/>
  <c r="N716" i="9"/>
  <c r="J716" i="9"/>
  <c r="F716" i="9"/>
  <c r="N715" i="9"/>
  <c r="J715" i="9"/>
  <c r="F715" i="9"/>
  <c r="N714" i="9"/>
  <c r="J714" i="9"/>
  <c r="F714" i="9"/>
  <c r="AA713" i="9"/>
  <c r="W713" i="9"/>
  <c r="S713" i="9"/>
  <c r="N712" i="9"/>
  <c r="J712" i="9"/>
  <c r="F712" i="9"/>
  <c r="N711" i="9"/>
  <c r="J711" i="9"/>
  <c r="F711" i="9"/>
  <c r="N710" i="9"/>
  <c r="J710" i="9"/>
  <c r="F710" i="9"/>
  <c r="AA709" i="9"/>
  <c r="W709" i="9"/>
  <c r="S709" i="9"/>
  <c r="N708" i="9"/>
  <c r="J708" i="9"/>
  <c r="F708" i="9"/>
  <c r="N707" i="9"/>
  <c r="J707" i="9"/>
  <c r="F707" i="9"/>
  <c r="N706" i="9"/>
  <c r="J706" i="9"/>
  <c r="F706" i="9"/>
  <c r="AY705" i="9"/>
  <c r="AA705" i="9"/>
  <c r="W705" i="9"/>
  <c r="S705" i="9"/>
  <c r="AY704" i="9"/>
  <c r="N704" i="9"/>
  <c r="J704" i="9"/>
  <c r="F704" i="9"/>
  <c r="AY703" i="9"/>
  <c r="AQ703" i="9"/>
  <c r="N703" i="9"/>
  <c r="J703" i="9"/>
  <c r="F703" i="9"/>
  <c r="AY702" i="9"/>
  <c r="AQ702" i="9"/>
  <c r="N702" i="9"/>
  <c r="J702" i="9"/>
  <c r="F702" i="9"/>
  <c r="AY701" i="9"/>
  <c r="AX701" i="9"/>
  <c r="AW701" i="9"/>
  <c r="AV701" i="9"/>
  <c r="AU701" i="9"/>
  <c r="AT701" i="9"/>
  <c r="AS701" i="9"/>
  <c r="AR701" i="9"/>
  <c r="AQ701" i="9"/>
  <c r="AP701" i="9"/>
  <c r="AO701" i="9"/>
  <c r="AA701" i="9"/>
  <c r="W701" i="9"/>
  <c r="S701" i="9"/>
  <c r="AY700" i="9"/>
  <c r="AX700" i="9"/>
  <c r="AW700" i="9"/>
  <c r="AV700" i="9"/>
  <c r="AU700" i="9"/>
  <c r="AT700" i="9"/>
  <c r="AS700" i="9"/>
  <c r="AR700" i="9"/>
  <c r="AQ700" i="9"/>
  <c r="AP700" i="9"/>
  <c r="AO700" i="9"/>
  <c r="N700" i="9"/>
  <c r="J700" i="9"/>
  <c r="F700" i="9"/>
  <c r="AY699" i="9"/>
  <c r="AX699" i="9"/>
  <c r="AW699" i="9"/>
  <c r="AV699" i="9"/>
  <c r="AU699" i="9"/>
  <c r="AT699" i="9"/>
  <c r="AS699" i="9"/>
  <c r="AR699" i="9"/>
  <c r="AQ699" i="9"/>
  <c r="AP699" i="9"/>
  <c r="AO699" i="9"/>
  <c r="N699" i="9"/>
  <c r="J699" i="9"/>
  <c r="F699" i="9"/>
  <c r="AY698" i="9"/>
  <c r="AX698" i="9"/>
  <c r="AW698" i="9"/>
  <c r="AV698" i="9"/>
  <c r="AU698" i="9"/>
  <c r="AT698" i="9"/>
  <c r="AS698" i="9"/>
  <c r="AR698" i="9"/>
  <c r="AQ698" i="9"/>
  <c r="AP698" i="9"/>
  <c r="AO698" i="9"/>
  <c r="N698" i="9"/>
  <c r="J698" i="9"/>
  <c r="F698" i="9"/>
  <c r="AY697" i="9"/>
  <c r="AX697" i="9"/>
  <c r="AW697" i="9"/>
  <c r="AV697" i="9"/>
  <c r="AU697" i="9"/>
  <c r="AT697" i="9"/>
  <c r="AS697" i="9"/>
  <c r="AR697" i="9"/>
  <c r="AQ697" i="9"/>
  <c r="AP697" i="9"/>
  <c r="AO697" i="9"/>
  <c r="AA697" i="9"/>
  <c r="W697" i="9"/>
  <c r="S697" i="9"/>
  <c r="AY696" i="9"/>
  <c r="AX696" i="9"/>
  <c r="AW696" i="9"/>
  <c r="AV696" i="9"/>
  <c r="AU696" i="9"/>
  <c r="AT696" i="9"/>
  <c r="AS696" i="9"/>
  <c r="AR696" i="9"/>
  <c r="AQ696" i="9"/>
  <c r="AP696" i="9"/>
  <c r="AO696" i="9"/>
  <c r="N696" i="9"/>
  <c r="J696" i="9"/>
  <c r="F696" i="9"/>
  <c r="AY695" i="9"/>
  <c r="AX695" i="9"/>
  <c r="AW695" i="9"/>
  <c r="AV695" i="9"/>
  <c r="AU695" i="9"/>
  <c r="AT695" i="9"/>
  <c r="AS695" i="9"/>
  <c r="AR695" i="9"/>
  <c r="AQ695" i="9"/>
  <c r="AP695" i="9"/>
  <c r="AO695" i="9"/>
  <c r="N695" i="9"/>
  <c r="J695" i="9"/>
  <c r="F695" i="9"/>
  <c r="AY694" i="9"/>
  <c r="AX694" i="9"/>
  <c r="AW694" i="9"/>
  <c r="AV694" i="9"/>
  <c r="AU694" i="9"/>
  <c r="AT694" i="9"/>
  <c r="AS694" i="9"/>
  <c r="AR694" i="9"/>
  <c r="AQ694" i="9"/>
  <c r="AP694" i="9"/>
  <c r="AO694" i="9"/>
  <c r="N694" i="9"/>
  <c r="J694" i="9"/>
  <c r="F694" i="9"/>
  <c r="AY693" i="9"/>
  <c r="AX693" i="9"/>
  <c r="AW693" i="9"/>
  <c r="AV693" i="9"/>
  <c r="AU693" i="9"/>
  <c r="AT693" i="9"/>
  <c r="AS693" i="9"/>
  <c r="AR693" i="9"/>
  <c r="AQ693" i="9"/>
  <c r="AP693" i="9"/>
  <c r="AO693" i="9"/>
  <c r="AA693" i="9"/>
  <c r="W693" i="9"/>
  <c r="S693" i="9"/>
  <c r="AY692" i="9"/>
  <c r="AX692" i="9"/>
  <c r="AW692" i="9"/>
  <c r="AV692" i="9"/>
  <c r="AU692" i="9"/>
  <c r="AT692" i="9"/>
  <c r="AS692" i="9"/>
  <c r="AR692" i="9"/>
  <c r="AQ692" i="9"/>
  <c r="AP692" i="9"/>
  <c r="AO692" i="9"/>
  <c r="N692" i="9"/>
  <c r="J692" i="9"/>
  <c r="F692" i="9"/>
  <c r="AY691" i="9"/>
  <c r="AX691" i="9"/>
  <c r="AW691" i="9"/>
  <c r="AV691" i="9"/>
  <c r="AU691" i="9"/>
  <c r="AT691" i="9"/>
  <c r="AS691" i="9"/>
  <c r="AR691" i="9"/>
  <c r="AQ691" i="9"/>
  <c r="AP691" i="9"/>
  <c r="AO691" i="9"/>
  <c r="N691" i="9"/>
  <c r="J691" i="9"/>
  <c r="F691" i="9"/>
  <c r="AY690" i="9"/>
  <c r="AX690" i="9"/>
  <c r="AW690" i="9"/>
  <c r="AV690" i="9"/>
  <c r="AU690" i="9"/>
  <c r="AT690" i="9"/>
  <c r="AS690" i="9"/>
  <c r="AR690" i="9"/>
  <c r="AQ690" i="9"/>
  <c r="AP690" i="9"/>
  <c r="AO690" i="9"/>
  <c r="N690" i="9"/>
  <c r="J690" i="9"/>
  <c r="F690" i="9"/>
  <c r="AY689" i="9"/>
  <c r="AX689" i="9"/>
  <c r="AW689" i="9"/>
  <c r="AV689" i="9"/>
  <c r="AU689" i="9"/>
  <c r="AT689" i="9"/>
  <c r="AS689" i="9"/>
  <c r="AR689" i="9"/>
  <c r="AQ689" i="9"/>
  <c r="AP689" i="9"/>
  <c r="AO689" i="9"/>
  <c r="AA689" i="9"/>
  <c r="W689" i="9"/>
  <c r="S689" i="9"/>
  <c r="AY688" i="9"/>
  <c r="AX688" i="9"/>
  <c r="AW688" i="9"/>
  <c r="AV688" i="9"/>
  <c r="AU688" i="9"/>
  <c r="AT688" i="9"/>
  <c r="AS688" i="9"/>
  <c r="AR688" i="9"/>
  <c r="AQ688" i="9"/>
  <c r="AP688" i="9"/>
  <c r="AO688" i="9"/>
  <c r="N688" i="9"/>
  <c r="J688" i="9"/>
  <c r="F688" i="9"/>
  <c r="AY687" i="9"/>
  <c r="AX687" i="9"/>
  <c r="AW687" i="9"/>
  <c r="AV687" i="9"/>
  <c r="AU687" i="9"/>
  <c r="AT687" i="9"/>
  <c r="AS687" i="9"/>
  <c r="AR687" i="9"/>
  <c r="AQ687" i="9"/>
  <c r="AP687" i="9"/>
  <c r="AO687" i="9"/>
  <c r="N687" i="9"/>
  <c r="J687" i="9"/>
  <c r="F687" i="9"/>
  <c r="AY686" i="9"/>
  <c r="AX686" i="9"/>
  <c r="AW686" i="9"/>
  <c r="AV686" i="9"/>
  <c r="AU686" i="9"/>
  <c r="AT686" i="9"/>
  <c r="AS686" i="9"/>
  <c r="AR686" i="9"/>
  <c r="AQ686" i="9"/>
  <c r="AP686" i="9"/>
  <c r="AO686" i="9"/>
  <c r="N686" i="9"/>
  <c r="J686" i="9"/>
  <c r="F686" i="9"/>
  <c r="AY685" i="9"/>
  <c r="AX685" i="9"/>
  <c r="AW685" i="9"/>
  <c r="AV685" i="9"/>
  <c r="AU685" i="9"/>
  <c r="AT685" i="9"/>
  <c r="AS685" i="9"/>
  <c r="AR685" i="9"/>
  <c r="AQ685" i="9"/>
  <c r="AP685" i="9"/>
  <c r="AO685" i="9"/>
  <c r="AA685" i="9"/>
  <c r="W685" i="9"/>
  <c r="S685" i="9"/>
  <c r="AY684" i="9"/>
  <c r="AX684" i="9"/>
  <c r="AW684" i="9"/>
  <c r="AV684" i="9"/>
  <c r="AU684" i="9"/>
  <c r="AT684" i="9"/>
  <c r="AS684" i="9"/>
  <c r="AR684" i="9"/>
  <c r="AQ684" i="9"/>
  <c r="AP684" i="9"/>
  <c r="AO684" i="9"/>
  <c r="N684" i="9"/>
  <c r="J684" i="9"/>
  <c r="F684" i="9"/>
  <c r="AY683" i="9"/>
  <c r="AX683" i="9"/>
  <c r="AW683" i="9"/>
  <c r="AV683" i="9"/>
  <c r="AU683" i="9"/>
  <c r="AT683" i="9"/>
  <c r="AS683" i="9"/>
  <c r="AR683" i="9"/>
  <c r="AQ683" i="9"/>
  <c r="AP683" i="9"/>
  <c r="AO683" i="9"/>
  <c r="N683" i="9"/>
  <c r="J683" i="9"/>
  <c r="F683" i="9"/>
  <c r="AY682" i="9"/>
  <c r="AX682" i="9"/>
  <c r="AW682" i="9"/>
  <c r="AV682" i="9"/>
  <c r="AU682" i="9"/>
  <c r="AT682" i="9"/>
  <c r="AS682" i="9"/>
  <c r="AR682" i="9"/>
  <c r="AQ682" i="9"/>
  <c r="AP682" i="9"/>
  <c r="AO682" i="9"/>
  <c r="N682" i="9"/>
  <c r="J682" i="9"/>
  <c r="F682" i="9"/>
  <c r="AY681" i="9"/>
  <c r="AX681" i="9"/>
  <c r="AW681" i="9"/>
  <c r="AV681" i="9"/>
  <c r="AU681" i="9"/>
  <c r="AT681" i="9"/>
  <c r="AS681" i="9"/>
  <c r="AR681" i="9"/>
  <c r="AQ681" i="9"/>
  <c r="AP681" i="9"/>
  <c r="AO681" i="9"/>
  <c r="AA681" i="9"/>
  <c r="W681" i="9"/>
  <c r="S681" i="9"/>
  <c r="AY680" i="9"/>
  <c r="AX680" i="9"/>
  <c r="AW680" i="9"/>
  <c r="AV680" i="9"/>
  <c r="AU680" i="9"/>
  <c r="AT680" i="9"/>
  <c r="AS680" i="9"/>
  <c r="AR680" i="9"/>
  <c r="AQ680" i="9"/>
  <c r="AP680" i="9"/>
  <c r="AO680" i="9"/>
  <c r="N680" i="9"/>
  <c r="J680" i="9"/>
  <c r="F680" i="9"/>
  <c r="AY679" i="9"/>
  <c r="AX679" i="9"/>
  <c r="AW679" i="9"/>
  <c r="AV679" i="9"/>
  <c r="AU679" i="9"/>
  <c r="AT679" i="9"/>
  <c r="AS679" i="9"/>
  <c r="AR679" i="9"/>
  <c r="AQ679" i="9"/>
  <c r="AP679" i="9"/>
  <c r="AO679" i="9"/>
  <c r="N679" i="9"/>
  <c r="J679" i="9"/>
  <c r="F679" i="9"/>
  <c r="AY678" i="9"/>
  <c r="AX678" i="9"/>
  <c r="AW678" i="9"/>
  <c r="AV678" i="9"/>
  <c r="AU678" i="9"/>
  <c r="AT678" i="9"/>
  <c r="AS678" i="9"/>
  <c r="AR678" i="9"/>
  <c r="AQ678" i="9"/>
  <c r="AP678" i="9"/>
  <c r="N678" i="9"/>
  <c r="J678" i="9"/>
  <c r="F678" i="9"/>
  <c r="AY677" i="9"/>
  <c r="AX677" i="9"/>
  <c r="AW677" i="9"/>
  <c r="AV677" i="9"/>
  <c r="AU677" i="9"/>
  <c r="AT677" i="9"/>
  <c r="AS677" i="9"/>
  <c r="AR677" i="9"/>
  <c r="AQ677" i="9"/>
  <c r="AP677" i="9"/>
  <c r="AA677" i="9"/>
  <c r="W677" i="9"/>
  <c r="S677" i="9"/>
  <c r="AY676" i="9"/>
  <c r="AX676" i="9"/>
  <c r="AW676" i="9"/>
  <c r="AV676" i="9"/>
  <c r="AU676" i="9"/>
  <c r="AT676" i="9"/>
  <c r="AS676" i="9"/>
  <c r="AR676" i="9"/>
  <c r="AQ676" i="9"/>
  <c r="AP676" i="9"/>
  <c r="N676" i="9"/>
  <c r="J676" i="9"/>
  <c r="F676" i="9"/>
  <c r="AY675" i="9"/>
  <c r="AX675" i="9"/>
  <c r="AW675" i="9"/>
  <c r="AV675" i="9"/>
  <c r="AU675" i="9"/>
  <c r="AT675" i="9"/>
  <c r="AS675" i="9"/>
  <c r="AR675" i="9"/>
  <c r="AQ675" i="9"/>
  <c r="AP675" i="9"/>
  <c r="AO675" i="9"/>
  <c r="N675" i="9"/>
  <c r="J675" i="9"/>
  <c r="F675" i="9"/>
  <c r="AY674" i="9"/>
  <c r="AX674" i="9"/>
  <c r="AW674" i="9"/>
  <c r="AV674" i="9"/>
  <c r="AU674" i="9"/>
  <c r="AT674" i="9"/>
  <c r="AS674" i="9"/>
  <c r="AR674" i="9"/>
  <c r="AQ674" i="9"/>
  <c r="AP674" i="9"/>
  <c r="AO674" i="9"/>
  <c r="N674" i="9"/>
  <c r="J674" i="9"/>
  <c r="F674" i="9"/>
  <c r="AY673" i="9"/>
  <c r="AX673" i="9"/>
  <c r="AW673" i="9"/>
  <c r="AV673" i="9"/>
  <c r="AU673" i="9"/>
  <c r="AT673" i="9"/>
  <c r="AS673" i="9"/>
  <c r="AR673" i="9"/>
  <c r="AQ673" i="9"/>
  <c r="AP673" i="9"/>
  <c r="AO673" i="9"/>
  <c r="AA673" i="9"/>
  <c r="W673" i="9"/>
  <c r="S673" i="9"/>
  <c r="AY672" i="9"/>
  <c r="AX672" i="9"/>
  <c r="AW672" i="9"/>
  <c r="AV672" i="9"/>
  <c r="AU672" i="9"/>
  <c r="AT672" i="9"/>
  <c r="AS672" i="9"/>
  <c r="AR672" i="9"/>
  <c r="AQ672" i="9"/>
  <c r="AP672" i="9"/>
  <c r="AO672" i="9"/>
  <c r="N672" i="9"/>
  <c r="J672" i="9"/>
  <c r="F672" i="9"/>
  <c r="AY671" i="9"/>
  <c r="AX671" i="9"/>
  <c r="AW671" i="9"/>
  <c r="AV671" i="9"/>
  <c r="AU671" i="9"/>
  <c r="AT671" i="9"/>
  <c r="AS671" i="9"/>
  <c r="AR671" i="9"/>
  <c r="AQ671" i="9"/>
  <c r="AP671" i="9"/>
  <c r="AO671" i="9"/>
  <c r="N671" i="9"/>
  <c r="J671" i="9"/>
  <c r="F671" i="9"/>
  <c r="AY670" i="9"/>
  <c r="AX670" i="9"/>
  <c r="AW670" i="9"/>
  <c r="AV670" i="9"/>
  <c r="AU670" i="9"/>
  <c r="AT670" i="9"/>
  <c r="AS670" i="9"/>
  <c r="AR670" i="9"/>
  <c r="AQ670" i="9"/>
  <c r="AP670" i="9"/>
  <c r="AO670" i="9"/>
  <c r="N670" i="9"/>
  <c r="J670" i="9"/>
  <c r="F670" i="9"/>
  <c r="AY669" i="9"/>
  <c r="AX669" i="9"/>
  <c r="AW669" i="9"/>
  <c r="AV669" i="9"/>
  <c r="AU669" i="9"/>
  <c r="AT669" i="9"/>
  <c r="AS669" i="9"/>
  <c r="AR669" i="9"/>
  <c r="AQ669" i="9"/>
  <c r="AP669" i="9"/>
  <c r="AO669" i="9"/>
  <c r="AA669" i="9"/>
  <c r="W669" i="9"/>
  <c r="S669" i="9"/>
  <c r="AY668" i="9"/>
  <c r="AX668" i="9"/>
  <c r="AW668" i="9"/>
  <c r="AV668" i="9"/>
  <c r="AU668" i="9"/>
  <c r="AT668" i="9"/>
  <c r="AS668" i="9"/>
  <c r="AR668" i="9"/>
  <c r="AQ668" i="9"/>
  <c r="AP668" i="9"/>
  <c r="AO668" i="9"/>
  <c r="N668" i="9"/>
  <c r="J668" i="9"/>
  <c r="F668" i="9"/>
  <c r="AY667" i="9"/>
  <c r="AX667" i="9"/>
  <c r="AW667" i="9"/>
  <c r="AV667" i="9"/>
  <c r="AU667" i="9"/>
  <c r="AT667" i="9"/>
  <c r="AS667" i="9"/>
  <c r="AR667" i="9"/>
  <c r="AQ667" i="9"/>
  <c r="AP667" i="9"/>
  <c r="AO667" i="9"/>
  <c r="N667" i="9"/>
  <c r="J667" i="9"/>
  <c r="F667" i="9"/>
  <c r="AY666" i="9"/>
  <c r="AX666" i="9"/>
  <c r="AW666" i="9"/>
  <c r="AV666" i="9"/>
  <c r="AU666" i="9"/>
  <c r="AT666" i="9"/>
  <c r="AS666" i="9"/>
  <c r="AR666" i="9"/>
  <c r="AQ666" i="9"/>
  <c r="AP666" i="9"/>
  <c r="AO666" i="9"/>
  <c r="N666" i="9"/>
  <c r="J666" i="9"/>
  <c r="F666" i="9"/>
  <c r="A666" i="9"/>
  <c r="A670" i="9" s="1"/>
  <c r="A674" i="9" s="1"/>
  <c r="A678" i="9" s="1"/>
  <c r="A682" i="9" s="1"/>
  <c r="A686" i="9" s="1"/>
  <c r="A690" i="9" s="1"/>
  <c r="A694" i="9" s="1"/>
  <c r="A698" i="9" s="1"/>
  <c r="A702" i="9" s="1"/>
  <c r="A706" i="9" s="1"/>
  <c r="A710" i="9" s="1"/>
  <c r="A714" i="9" s="1"/>
  <c r="AA662" i="9"/>
  <c r="W662" i="9"/>
  <c r="S662" i="9"/>
  <c r="N661" i="9"/>
  <c r="J661" i="9"/>
  <c r="F661" i="9"/>
  <c r="N660" i="9"/>
  <c r="J660" i="9"/>
  <c r="F660" i="9"/>
  <c r="N659" i="9"/>
  <c r="J659" i="9"/>
  <c r="F659" i="9"/>
  <c r="AA658" i="9"/>
  <c r="W658" i="9"/>
  <c r="S658" i="9"/>
  <c r="N657" i="9"/>
  <c r="J657" i="9"/>
  <c r="F657" i="9"/>
  <c r="N656" i="9"/>
  <c r="J656" i="9"/>
  <c r="F656" i="9"/>
  <c r="N655" i="9"/>
  <c r="J655" i="9"/>
  <c r="F655" i="9"/>
  <c r="AA654" i="9"/>
  <c r="W654" i="9"/>
  <c r="S654" i="9"/>
  <c r="N653" i="9"/>
  <c r="J653" i="9"/>
  <c r="F653" i="9"/>
  <c r="N652" i="9"/>
  <c r="J652" i="9"/>
  <c r="F652" i="9"/>
  <c r="N651" i="9"/>
  <c r="J651" i="9"/>
  <c r="F651" i="9"/>
  <c r="AY650" i="9"/>
  <c r="AA650" i="9"/>
  <c r="W650" i="9"/>
  <c r="S650" i="9"/>
  <c r="AY649" i="9"/>
  <c r="N649" i="9"/>
  <c r="J649" i="9"/>
  <c r="F649" i="9"/>
  <c r="AY648" i="9"/>
  <c r="AQ648" i="9"/>
  <c r="N648" i="9"/>
  <c r="J648" i="9"/>
  <c r="F648" i="9"/>
  <c r="AY647" i="9"/>
  <c r="AQ647" i="9"/>
  <c r="N647" i="9"/>
  <c r="J647" i="9"/>
  <c r="F647" i="9"/>
  <c r="AY646" i="9"/>
  <c r="AX646" i="9"/>
  <c r="AW646" i="9"/>
  <c r="AV646" i="9"/>
  <c r="AU646" i="9"/>
  <c r="AT646" i="9"/>
  <c r="AS646" i="9"/>
  <c r="AR646" i="9"/>
  <c r="AQ646" i="9"/>
  <c r="AP646" i="9"/>
  <c r="AO646" i="9"/>
  <c r="AA646" i="9"/>
  <c r="W646" i="9"/>
  <c r="S646" i="9"/>
  <c r="AY645" i="9"/>
  <c r="AX645" i="9"/>
  <c r="AW645" i="9"/>
  <c r="AV645" i="9"/>
  <c r="AU645" i="9"/>
  <c r="AT645" i="9"/>
  <c r="AS645" i="9"/>
  <c r="AR645" i="9"/>
  <c r="AQ645" i="9"/>
  <c r="AP645" i="9"/>
  <c r="AO645" i="9"/>
  <c r="N645" i="9"/>
  <c r="J645" i="9"/>
  <c r="F645" i="9"/>
  <c r="AY644" i="9"/>
  <c r="AX644" i="9"/>
  <c r="AW644" i="9"/>
  <c r="AV644" i="9"/>
  <c r="AU644" i="9"/>
  <c r="AT644" i="9"/>
  <c r="AS644" i="9"/>
  <c r="AR644" i="9"/>
  <c r="AQ644" i="9"/>
  <c r="AP644" i="9"/>
  <c r="AO644" i="9"/>
  <c r="N644" i="9"/>
  <c r="J644" i="9"/>
  <c r="F644" i="9"/>
  <c r="AY643" i="9"/>
  <c r="AX643" i="9"/>
  <c r="AW643" i="9"/>
  <c r="AV643" i="9"/>
  <c r="AU643" i="9"/>
  <c r="AT643" i="9"/>
  <c r="AS643" i="9"/>
  <c r="AR643" i="9"/>
  <c r="AQ643" i="9"/>
  <c r="AP643" i="9"/>
  <c r="AO643" i="9"/>
  <c r="N643" i="9"/>
  <c r="J643" i="9"/>
  <c r="F643" i="9"/>
  <c r="AY642" i="9"/>
  <c r="AX642" i="9"/>
  <c r="AW642" i="9"/>
  <c r="AV642" i="9"/>
  <c r="AU642" i="9"/>
  <c r="AT642" i="9"/>
  <c r="AS642" i="9"/>
  <c r="AR642" i="9"/>
  <c r="AQ642" i="9"/>
  <c r="AP642" i="9"/>
  <c r="AO642" i="9"/>
  <c r="AA642" i="9"/>
  <c r="W642" i="9"/>
  <c r="S642" i="9"/>
  <c r="AY641" i="9"/>
  <c r="AX641" i="9"/>
  <c r="AW641" i="9"/>
  <c r="AV641" i="9"/>
  <c r="AU641" i="9"/>
  <c r="AT641" i="9"/>
  <c r="AS641" i="9"/>
  <c r="AR641" i="9"/>
  <c r="AQ641" i="9"/>
  <c r="AP641" i="9"/>
  <c r="AO641" i="9"/>
  <c r="N641" i="9"/>
  <c r="J641" i="9"/>
  <c r="F641" i="9"/>
  <c r="AY640" i="9"/>
  <c r="AX640" i="9"/>
  <c r="AW640" i="9"/>
  <c r="AV640" i="9"/>
  <c r="AU640" i="9"/>
  <c r="AT640" i="9"/>
  <c r="AS640" i="9"/>
  <c r="AR640" i="9"/>
  <c r="AQ640" i="9"/>
  <c r="AP640" i="9"/>
  <c r="AO640" i="9"/>
  <c r="N640" i="9"/>
  <c r="J640" i="9"/>
  <c r="F640" i="9"/>
  <c r="AY639" i="9"/>
  <c r="AX639" i="9"/>
  <c r="AW639" i="9"/>
  <c r="AV639" i="9"/>
  <c r="AU639" i="9"/>
  <c r="AT639" i="9"/>
  <c r="AS639" i="9"/>
  <c r="AR639" i="9"/>
  <c r="AQ639" i="9"/>
  <c r="AP639" i="9"/>
  <c r="AO639" i="9"/>
  <c r="N639" i="9"/>
  <c r="J639" i="9"/>
  <c r="F639" i="9"/>
  <c r="AY638" i="9"/>
  <c r="AX638" i="9"/>
  <c r="AW638" i="9"/>
  <c r="AV638" i="9"/>
  <c r="AU638" i="9"/>
  <c r="AT638" i="9"/>
  <c r="AS638" i="9"/>
  <c r="AR638" i="9"/>
  <c r="AQ638" i="9"/>
  <c r="AP638" i="9"/>
  <c r="AO638" i="9"/>
  <c r="AA638" i="9"/>
  <c r="W638" i="9"/>
  <c r="S638" i="9"/>
  <c r="AY637" i="9"/>
  <c r="AX637" i="9"/>
  <c r="AW637" i="9"/>
  <c r="AV637" i="9"/>
  <c r="AU637" i="9"/>
  <c r="AT637" i="9"/>
  <c r="AS637" i="9"/>
  <c r="AR637" i="9"/>
  <c r="AQ637" i="9"/>
  <c r="AP637" i="9"/>
  <c r="AO637" i="9"/>
  <c r="N637" i="9"/>
  <c r="J637" i="9"/>
  <c r="F637" i="9"/>
  <c r="AY636" i="9"/>
  <c r="AX636" i="9"/>
  <c r="AW636" i="9"/>
  <c r="AV636" i="9"/>
  <c r="AU636" i="9"/>
  <c r="AT636" i="9"/>
  <c r="AS636" i="9"/>
  <c r="AR636" i="9"/>
  <c r="AQ636" i="9"/>
  <c r="AP636" i="9"/>
  <c r="AO636" i="9"/>
  <c r="N636" i="9"/>
  <c r="J636" i="9"/>
  <c r="F636" i="9"/>
  <c r="AY635" i="9"/>
  <c r="AX635" i="9"/>
  <c r="AW635" i="9"/>
  <c r="AV635" i="9"/>
  <c r="AU635" i="9"/>
  <c r="AT635" i="9"/>
  <c r="AS635" i="9"/>
  <c r="AR635" i="9"/>
  <c r="AQ635" i="9"/>
  <c r="AP635" i="9"/>
  <c r="AO635" i="9"/>
  <c r="N635" i="9"/>
  <c r="J635" i="9"/>
  <c r="F635" i="9"/>
  <c r="AY634" i="9"/>
  <c r="AX634" i="9"/>
  <c r="AW634" i="9"/>
  <c r="AV634" i="9"/>
  <c r="AU634" i="9"/>
  <c r="AT634" i="9"/>
  <c r="AS634" i="9"/>
  <c r="AR634" i="9"/>
  <c r="AQ634" i="9"/>
  <c r="AP634" i="9"/>
  <c r="AO634" i="9"/>
  <c r="AA634" i="9"/>
  <c r="W634" i="9"/>
  <c r="S634" i="9"/>
  <c r="AY633" i="9"/>
  <c r="AX633" i="9"/>
  <c r="AW633" i="9"/>
  <c r="AV633" i="9"/>
  <c r="AU633" i="9"/>
  <c r="AT633" i="9"/>
  <c r="AS633" i="9"/>
  <c r="AR633" i="9"/>
  <c r="AQ633" i="9"/>
  <c r="AP633" i="9"/>
  <c r="AO633" i="9"/>
  <c r="N633" i="9"/>
  <c r="J633" i="9"/>
  <c r="F633" i="9"/>
  <c r="AY632" i="9"/>
  <c r="AX632" i="9"/>
  <c r="AW632" i="9"/>
  <c r="AV632" i="9"/>
  <c r="AU632" i="9"/>
  <c r="AT632" i="9"/>
  <c r="AS632" i="9"/>
  <c r="AR632" i="9"/>
  <c r="AQ632" i="9"/>
  <c r="AP632" i="9"/>
  <c r="AO632" i="9"/>
  <c r="N632" i="9"/>
  <c r="J632" i="9"/>
  <c r="F632" i="9"/>
  <c r="AY631" i="9"/>
  <c r="AX631" i="9"/>
  <c r="AW631" i="9"/>
  <c r="AV631" i="9"/>
  <c r="AU631" i="9"/>
  <c r="AT631" i="9"/>
  <c r="AS631" i="9"/>
  <c r="AR631" i="9"/>
  <c r="AQ631" i="9"/>
  <c r="AP631" i="9"/>
  <c r="AO631" i="9"/>
  <c r="N631" i="9"/>
  <c r="J631" i="9"/>
  <c r="F631" i="9"/>
  <c r="A631" i="9"/>
  <c r="A635" i="9" s="1"/>
  <c r="A639" i="9" s="1"/>
  <c r="A643" i="9" s="1"/>
  <c r="A647" i="9" s="1"/>
  <c r="A651" i="9" s="1"/>
  <c r="A655" i="9" s="1"/>
  <c r="A659" i="9" s="1"/>
  <c r="AY630" i="9"/>
  <c r="AX630" i="9"/>
  <c r="AW630" i="9"/>
  <c r="AV630" i="9"/>
  <c r="AU630" i="9"/>
  <c r="AT630" i="9"/>
  <c r="AS630" i="9"/>
  <c r="AR630" i="9"/>
  <c r="AQ630" i="9"/>
  <c r="AP630" i="9"/>
  <c r="AO630" i="9"/>
  <c r="AA630" i="9"/>
  <c r="W630" i="9"/>
  <c r="S630" i="9"/>
  <c r="AY629" i="9"/>
  <c r="AX629" i="9"/>
  <c r="AW629" i="9"/>
  <c r="AV629" i="9"/>
  <c r="AU629" i="9"/>
  <c r="AT629" i="9"/>
  <c r="AS629" i="9"/>
  <c r="AR629" i="9"/>
  <c r="AQ629" i="9"/>
  <c r="AP629" i="9"/>
  <c r="AO629" i="9"/>
  <c r="N629" i="9"/>
  <c r="J629" i="9"/>
  <c r="F629" i="9"/>
  <c r="AY628" i="9"/>
  <c r="AX628" i="9"/>
  <c r="AW628" i="9"/>
  <c r="AV628" i="9"/>
  <c r="AU628" i="9"/>
  <c r="AT628" i="9"/>
  <c r="AS628" i="9"/>
  <c r="AR628" i="9"/>
  <c r="AQ628" i="9"/>
  <c r="AP628" i="9"/>
  <c r="AO628" i="9"/>
  <c r="N628" i="9"/>
  <c r="J628" i="9"/>
  <c r="F628" i="9"/>
  <c r="AY627" i="9"/>
  <c r="AX627" i="9"/>
  <c r="AW627" i="9"/>
  <c r="AV627" i="9"/>
  <c r="AU627" i="9"/>
  <c r="AT627" i="9"/>
  <c r="AS627" i="9"/>
  <c r="AR627" i="9"/>
  <c r="AQ627" i="9"/>
  <c r="AP627" i="9"/>
  <c r="AO627" i="9"/>
  <c r="N627" i="9"/>
  <c r="J627" i="9"/>
  <c r="F627" i="9"/>
  <c r="AY626" i="9"/>
  <c r="AX626" i="9"/>
  <c r="AW626" i="9"/>
  <c r="AV626" i="9"/>
  <c r="AU626" i="9"/>
  <c r="AT626" i="9"/>
  <c r="AS626" i="9"/>
  <c r="AR626" i="9"/>
  <c r="AQ626" i="9"/>
  <c r="AP626" i="9"/>
  <c r="AO626" i="9"/>
  <c r="AA626" i="9"/>
  <c r="W626" i="9"/>
  <c r="S626" i="9"/>
  <c r="AY625" i="9"/>
  <c r="AX625" i="9"/>
  <c r="AW625" i="9"/>
  <c r="AV625" i="9"/>
  <c r="AU625" i="9"/>
  <c r="AT625" i="9"/>
  <c r="AS625" i="9"/>
  <c r="AR625" i="9"/>
  <c r="AQ625" i="9"/>
  <c r="AP625" i="9"/>
  <c r="AO625" i="9"/>
  <c r="N625" i="9"/>
  <c r="J625" i="9"/>
  <c r="F625" i="9"/>
  <c r="AY624" i="9"/>
  <c r="AX624" i="9"/>
  <c r="AW624" i="9"/>
  <c r="AV624" i="9"/>
  <c r="AU624" i="9"/>
  <c r="AT624" i="9"/>
  <c r="AS624" i="9"/>
  <c r="AR624" i="9"/>
  <c r="AQ624" i="9"/>
  <c r="AP624" i="9"/>
  <c r="AO624" i="9"/>
  <c r="N624" i="9"/>
  <c r="J624" i="9"/>
  <c r="F624" i="9"/>
  <c r="AY623" i="9"/>
  <c r="AX623" i="9"/>
  <c r="AW623" i="9"/>
  <c r="AV623" i="9"/>
  <c r="AU623" i="9"/>
  <c r="AT623" i="9"/>
  <c r="AS623" i="9"/>
  <c r="AR623" i="9"/>
  <c r="AQ623" i="9"/>
  <c r="AP623" i="9"/>
  <c r="N623" i="9"/>
  <c r="J623" i="9"/>
  <c r="F623" i="9"/>
  <c r="AY622" i="9"/>
  <c r="AX622" i="9"/>
  <c r="AW622" i="9"/>
  <c r="AV622" i="9"/>
  <c r="AU622" i="9"/>
  <c r="AT622" i="9"/>
  <c r="AS622" i="9"/>
  <c r="AR622" i="9"/>
  <c r="AQ622" i="9"/>
  <c r="AP622" i="9"/>
  <c r="AA622" i="9"/>
  <c r="W622" i="9"/>
  <c r="S622" i="9"/>
  <c r="AY621" i="9"/>
  <c r="AX621" i="9"/>
  <c r="AW621" i="9"/>
  <c r="AV621" i="9"/>
  <c r="AU621" i="9"/>
  <c r="AT621" i="9"/>
  <c r="AS621" i="9"/>
  <c r="AR621" i="9"/>
  <c r="AQ621" i="9"/>
  <c r="AP621" i="9"/>
  <c r="N621" i="9"/>
  <c r="J621" i="9"/>
  <c r="F621" i="9"/>
  <c r="AY620" i="9"/>
  <c r="AX620" i="9"/>
  <c r="AW620" i="9"/>
  <c r="AV620" i="9"/>
  <c r="AU620" i="9"/>
  <c r="AT620" i="9"/>
  <c r="AS620" i="9"/>
  <c r="AR620" i="9"/>
  <c r="AQ620" i="9"/>
  <c r="AP620" i="9"/>
  <c r="AO620" i="9"/>
  <c r="N620" i="9"/>
  <c r="J620" i="9"/>
  <c r="F620" i="9"/>
  <c r="AY619" i="9"/>
  <c r="AX619" i="9"/>
  <c r="AW619" i="9"/>
  <c r="AV619" i="9"/>
  <c r="AU619" i="9"/>
  <c r="AT619" i="9"/>
  <c r="AS619" i="9"/>
  <c r="AR619" i="9"/>
  <c r="AQ619" i="9"/>
  <c r="AP619" i="9"/>
  <c r="AO619" i="9"/>
  <c r="N619" i="9"/>
  <c r="J619" i="9"/>
  <c r="F619" i="9"/>
  <c r="AY618" i="9"/>
  <c r="AX618" i="9"/>
  <c r="AW618" i="9"/>
  <c r="AV618" i="9"/>
  <c r="AU618" i="9"/>
  <c r="AT618" i="9"/>
  <c r="AS618" i="9"/>
  <c r="AR618" i="9"/>
  <c r="AQ618" i="9"/>
  <c r="AP618" i="9"/>
  <c r="AO618" i="9"/>
  <c r="AA618" i="9"/>
  <c r="W618" i="9"/>
  <c r="S618" i="9"/>
  <c r="AY617" i="9"/>
  <c r="AX617" i="9"/>
  <c r="AW617" i="9"/>
  <c r="AV617" i="9"/>
  <c r="AU617" i="9"/>
  <c r="AT617" i="9"/>
  <c r="AS617" i="9"/>
  <c r="AR617" i="9"/>
  <c r="AQ617" i="9"/>
  <c r="AP617" i="9"/>
  <c r="AO617" i="9"/>
  <c r="N617" i="9"/>
  <c r="J617" i="9"/>
  <c r="F617" i="9"/>
  <c r="AY616" i="9"/>
  <c r="AX616" i="9"/>
  <c r="AW616" i="9"/>
  <c r="AV616" i="9"/>
  <c r="AU616" i="9"/>
  <c r="AT616" i="9"/>
  <c r="AS616" i="9"/>
  <c r="AR616" i="9"/>
  <c r="AQ616" i="9"/>
  <c r="AP616" i="9"/>
  <c r="AO616" i="9"/>
  <c r="N616" i="9"/>
  <c r="J616" i="9"/>
  <c r="F616" i="9"/>
  <c r="AY615" i="9"/>
  <c r="AX615" i="9"/>
  <c r="AW615" i="9"/>
  <c r="AV615" i="9"/>
  <c r="AU615" i="9"/>
  <c r="AT615" i="9"/>
  <c r="AS615" i="9"/>
  <c r="AR615" i="9"/>
  <c r="AQ615" i="9"/>
  <c r="AP615" i="9"/>
  <c r="AO615" i="9"/>
  <c r="N615" i="9"/>
  <c r="J615" i="9"/>
  <c r="F615" i="9"/>
  <c r="AY614" i="9"/>
  <c r="AX614" i="9"/>
  <c r="AW614" i="9"/>
  <c r="AV614" i="9"/>
  <c r="AU614" i="9"/>
  <c r="AT614" i="9"/>
  <c r="AS614" i="9"/>
  <c r="AR614" i="9"/>
  <c r="AQ614" i="9"/>
  <c r="AP614" i="9"/>
  <c r="AO614" i="9"/>
  <c r="AA614" i="9"/>
  <c r="W614" i="9"/>
  <c r="S614" i="9"/>
  <c r="AY613" i="9"/>
  <c r="AX613" i="9"/>
  <c r="AW613" i="9"/>
  <c r="AV613" i="9"/>
  <c r="AU613" i="9"/>
  <c r="AT613" i="9"/>
  <c r="AS613" i="9"/>
  <c r="AR613" i="9"/>
  <c r="AQ613" i="9"/>
  <c r="AP613" i="9"/>
  <c r="AO613" i="9"/>
  <c r="N613" i="9"/>
  <c r="J613" i="9"/>
  <c r="F613" i="9"/>
  <c r="AY612" i="9"/>
  <c r="AX612" i="9"/>
  <c r="AW612" i="9"/>
  <c r="AV612" i="9"/>
  <c r="AU612" i="9"/>
  <c r="AT612" i="9"/>
  <c r="AS612" i="9"/>
  <c r="AR612" i="9"/>
  <c r="AQ612" i="9"/>
  <c r="AP612" i="9"/>
  <c r="AO612" i="9"/>
  <c r="N612" i="9"/>
  <c r="J612" i="9"/>
  <c r="F612" i="9"/>
  <c r="AY611" i="9"/>
  <c r="AX611" i="9"/>
  <c r="AW611" i="9"/>
  <c r="AV611" i="9"/>
  <c r="AU611" i="9"/>
  <c r="AT611" i="9"/>
  <c r="AS611" i="9"/>
  <c r="AR611" i="9"/>
  <c r="AQ611" i="9"/>
  <c r="AP611" i="9"/>
  <c r="AO611" i="9"/>
  <c r="N611" i="9"/>
  <c r="J611" i="9"/>
  <c r="F611" i="9"/>
  <c r="A611" i="9"/>
  <c r="A615" i="9" s="1"/>
  <c r="A619" i="9" s="1"/>
  <c r="A623" i="9" s="1"/>
  <c r="A627" i="9" s="1"/>
  <c r="AA607" i="9"/>
  <c r="W607" i="9"/>
  <c r="S607" i="9"/>
  <c r="N606" i="9"/>
  <c r="J606" i="9"/>
  <c r="F606" i="9"/>
  <c r="N605" i="9"/>
  <c r="J605" i="9"/>
  <c r="F605" i="9"/>
  <c r="N604" i="9"/>
  <c r="J604" i="9"/>
  <c r="F604" i="9"/>
  <c r="AA603" i="9"/>
  <c r="W603" i="9"/>
  <c r="S603" i="9"/>
  <c r="N602" i="9"/>
  <c r="J602" i="9"/>
  <c r="F602" i="9"/>
  <c r="N601" i="9"/>
  <c r="J601" i="9"/>
  <c r="F601" i="9"/>
  <c r="N600" i="9"/>
  <c r="J600" i="9"/>
  <c r="F600" i="9"/>
  <c r="AA599" i="9"/>
  <c r="W599" i="9"/>
  <c r="S599" i="9"/>
  <c r="N598" i="9"/>
  <c r="J598" i="9"/>
  <c r="F598" i="9"/>
  <c r="N597" i="9"/>
  <c r="J597" i="9"/>
  <c r="F597" i="9"/>
  <c r="N596" i="9"/>
  <c r="J596" i="9"/>
  <c r="F596" i="9"/>
  <c r="AY595" i="9"/>
  <c r="AA595" i="9"/>
  <c r="W595" i="9"/>
  <c r="S595" i="9"/>
  <c r="AY594" i="9"/>
  <c r="N594" i="9"/>
  <c r="J594" i="9"/>
  <c r="F594" i="9"/>
  <c r="AY593" i="9"/>
  <c r="AQ593" i="9"/>
  <c r="N593" i="9"/>
  <c r="J593" i="9"/>
  <c r="F593" i="9"/>
  <c r="AY592" i="9"/>
  <c r="AQ592" i="9"/>
  <c r="N592" i="9"/>
  <c r="J592" i="9"/>
  <c r="F592" i="9"/>
  <c r="AY591" i="9"/>
  <c r="AX591" i="9"/>
  <c r="AW591" i="9"/>
  <c r="AV591" i="9"/>
  <c r="AU591" i="9"/>
  <c r="AT591" i="9"/>
  <c r="AS591" i="9"/>
  <c r="AR591" i="9"/>
  <c r="AQ591" i="9"/>
  <c r="AP591" i="9"/>
  <c r="AO591" i="9"/>
  <c r="AA591" i="9"/>
  <c r="W591" i="9"/>
  <c r="S591" i="9"/>
  <c r="AY590" i="9"/>
  <c r="AX590" i="9"/>
  <c r="AW590" i="9"/>
  <c r="AV590" i="9"/>
  <c r="AU590" i="9"/>
  <c r="AT590" i="9"/>
  <c r="AS590" i="9"/>
  <c r="AR590" i="9"/>
  <c r="AQ590" i="9"/>
  <c r="AP590" i="9"/>
  <c r="AO590" i="9"/>
  <c r="N590" i="9"/>
  <c r="J590" i="9"/>
  <c r="F590" i="9"/>
  <c r="AY589" i="9"/>
  <c r="AX589" i="9"/>
  <c r="AW589" i="9"/>
  <c r="AV589" i="9"/>
  <c r="AU589" i="9"/>
  <c r="AT589" i="9"/>
  <c r="AS589" i="9"/>
  <c r="AR589" i="9"/>
  <c r="AQ589" i="9"/>
  <c r="AP589" i="9"/>
  <c r="AO589" i="9"/>
  <c r="N589" i="9"/>
  <c r="J589" i="9"/>
  <c r="F589" i="9"/>
  <c r="AY588" i="9"/>
  <c r="AX588" i="9"/>
  <c r="AW588" i="9"/>
  <c r="AV588" i="9"/>
  <c r="AU588" i="9"/>
  <c r="AT588" i="9"/>
  <c r="AS588" i="9"/>
  <c r="AR588" i="9"/>
  <c r="AQ588" i="9"/>
  <c r="AP588" i="9"/>
  <c r="AO588" i="9"/>
  <c r="N588" i="9"/>
  <c r="J588" i="9"/>
  <c r="F588" i="9"/>
  <c r="AY587" i="9"/>
  <c r="AX587" i="9"/>
  <c r="AW587" i="9"/>
  <c r="AV587" i="9"/>
  <c r="AU587" i="9"/>
  <c r="AT587" i="9"/>
  <c r="AS587" i="9"/>
  <c r="AR587" i="9"/>
  <c r="AQ587" i="9"/>
  <c r="AP587" i="9"/>
  <c r="AO587" i="9"/>
  <c r="AA587" i="9"/>
  <c r="W587" i="9"/>
  <c r="S587" i="9"/>
  <c r="AY586" i="9"/>
  <c r="AX586" i="9"/>
  <c r="AW586" i="9"/>
  <c r="AV586" i="9"/>
  <c r="AU586" i="9"/>
  <c r="AT586" i="9"/>
  <c r="AS586" i="9"/>
  <c r="AR586" i="9"/>
  <c r="AQ586" i="9"/>
  <c r="AP586" i="9"/>
  <c r="AO586" i="9"/>
  <c r="N586" i="9"/>
  <c r="J586" i="9"/>
  <c r="F586" i="9"/>
  <c r="AY585" i="9"/>
  <c r="AX585" i="9"/>
  <c r="AW585" i="9"/>
  <c r="AV585" i="9"/>
  <c r="AU585" i="9"/>
  <c r="AT585" i="9"/>
  <c r="AS585" i="9"/>
  <c r="AR585" i="9"/>
  <c r="AQ585" i="9"/>
  <c r="AP585" i="9"/>
  <c r="AO585" i="9"/>
  <c r="N585" i="9"/>
  <c r="J585" i="9"/>
  <c r="F585" i="9"/>
  <c r="AY584" i="9"/>
  <c r="AX584" i="9"/>
  <c r="AW584" i="9"/>
  <c r="AV584" i="9"/>
  <c r="AU584" i="9"/>
  <c r="AT584" i="9"/>
  <c r="AS584" i="9"/>
  <c r="AR584" i="9"/>
  <c r="AQ584" i="9"/>
  <c r="AP584" i="9"/>
  <c r="AO584" i="9"/>
  <c r="N584" i="9"/>
  <c r="J584" i="9"/>
  <c r="F584" i="9"/>
  <c r="AY583" i="9"/>
  <c r="AX583" i="9"/>
  <c r="AW583" i="9"/>
  <c r="AV583" i="9"/>
  <c r="AU583" i="9"/>
  <c r="AT583" i="9"/>
  <c r="AS583" i="9"/>
  <c r="AR583" i="9"/>
  <c r="AQ583" i="9"/>
  <c r="AP583" i="9"/>
  <c r="AO583" i="9"/>
  <c r="AA583" i="9"/>
  <c r="W583" i="9"/>
  <c r="S583" i="9"/>
  <c r="AY582" i="9"/>
  <c r="AX582" i="9"/>
  <c r="AW582" i="9"/>
  <c r="AV582" i="9"/>
  <c r="AU582" i="9"/>
  <c r="AT582" i="9"/>
  <c r="AS582" i="9"/>
  <c r="AR582" i="9"/>
  <c r="AQ582" i="9"/>
  <c r="AP582" i="9"/>
  <c r="AO582" i="9"/>
  <c r="N582" i="9"/>
  <c r="J582" i="9"/>
  <c r="F582" i="9"/>
  <c r="AY581" i="9"/>
  <c r="AX581" i="9"/>
  <c r="AW581" i="9"/>
  <c r="AV581" i="9"/>
  <c r="AU581" i="9"/>
  <c r="AT581" i="9"/>
  <c r="AS581" i="9"/>
  <c r="AR581" i="9"/>
  <c r="AQ581" i="9"/>
  <c r="AP581" i="9"/>
  <c r="AO581" i="9"/>
  <c r="N581" i="9"/>
  <c r="J581" i="9"/>
  <c r="F581" i="9"/>
  <c r="AY580" i="9"/>
  <c r="AX580" i="9"/>
  <c r="AW580" i="9"/>
  <c r="AV580" i="9"/>
  <c r="AU580" i="9"/>
  <c r="AT580" i="9"/>
  <c r="AS580" i="9"/>
  <c r="AR580" i="9"/>
  <c r="AQ580" i="9"/>
  <c r="AP580" i="9"/>
  <c r="AO580" i="9"/>
  <c r="N580" i="9"/>
  <c r="J580" i="9"/>
  <c r="F580" i="9"/>
  <c r="AY579" i="9"/>
  <c r="AX579" i="9"/>
  <c r="AW579" i="9"/>
  <c r="AV579" i="9"/>
  <c r="AU579" i="9"/>
  <c r="AT579" i="9"/>
  <c r="AS579" i="9"/>
  <c r="AR579" i="9"/>
  <c r="AQ579" i="9"/>
  <c r="AP579" i="9"/>
  <c r="AO579" i="9"/>
  <c r="AA579" i="9"/>
  <c r="W579" i="9"/>
  <c r="S579" i="9"/>
  <c r="AY578" i="9"/>
  <c r="AX578" i="9"/>
  <c r="AW578" i="9"/>
  <c r="AV578" i="9"/>
  <c r="AU578" i="9"/>
  <c r="AT578" i="9"/>
  <c r="AS578" i="9"/>
  <c r="AR578" i="9"/>
  <c r="AQ578" i="9"/>
  <c r="AP578" i="9"/>
  <c r="AO578" i="9"/>
  <c r="N578" i="9"/>
  <c r="J578" i="9"/>
  <c r="F578" i="9"/>
  <c r="AY577" i="9"/>
  <c r="AX577" i="9"/>
  <c r="AW577" i="9"/>
  <c r="AV577" i="9"/>
  <c r="AU577" i="9"/>
  <c r="AT577" i="9"/>
  <c r="AS577" i="9"/>
  <c r="AR577" i="9"/>
  <c r="AQ577" i="9"/>
  <c r="AP577" i="9"/>
  <c r="AO577" i="9"/>
  <c r="N577" i="9"/>
  <c r="J577" i="9"/>
  <c r="F577" i="9"/>
  <c r="AY576" i="9"/>
  <c r="AX576" i="9"/>
  <c r="AW576" i="9"/>
  <c r="AV576" i="9"/>
  <c r="AU576" i="9"/>
  <c r="AT576" i="9"/>
  <c r="AS576" i="9"/>
  <c r="AR576" i="9"/>
  <c r="AQ576" i="9"/>
  <c r="AP576" i="9"/>
  <c r="AO576" i="9"/>
  <c r="N576" i="9"/>
  <c r="J576" i="9"/>
  <c r="F576" i="9"/>
  <c r="AY575" i="9"/>
  <c r="AX575" i="9"/>
  <c r="AW575" i="9"/>
  <c r="AV575" i="9"/>
  <c r="AU575" i="9"/>
  <c r="AT575" i="9"/>
  <c r="AS575" i="9"/>
  <c r="AR575" i="9"/>
  <c r="AQ575" i="9"/>
  <c r="AP575" i="9"/>
  <c r="AO575" i="9"/>
  <c r="AA575" i="9"/>
  <c r="W575" i="9"/>
  <c r="S575" i="9"/>
  <c r="AY574" i="9"/>
  <c r="AX574" i="9"/>
  <c r="AW574" i="9"/>
  <c r="AV574" i="9"/>
  <c r="AU574" i="9"/>
  <c r="AT574" i="9"/>
  <c r="AS574" i="9"/>
  <c r="AR574" i="9"/>
  <c r="AQ574" i="9"/>
  <c r="AP574" i="9"/>
  <c r="AO574" i="9"/>
  <c r="N574" i="9"/>
  <c r="J574" i="9"/>
  <c r="F574" i="9"/>
  <c r="AY573" i="9"/>
  <c r="AX573" i="9"/>
  <c r="AW573" i="9"/>
  <c r="AV573" i="9"/>
  <c r="AU573" i="9"/>
  <c r="AT573" i="9"/>
  <c r="AS573" i="9"/>
  <c r="AR573" i="9"/>
  <c r="AQ573" i="9"/>
  <c r="AP573" i="9"/>
  <c r="AO573" i="9"/>
  <c r="N573" i="9"/>
  <c r="J573" i="9"/>
  <c r="F573" i="9"/>
  <c r="AY572" i="9"/>
  <c r="AX572" i="9"/>
  <c r="AW572" i="9"/>
  <c r="AV572" i="9"/>
  <c r="AU572" i="9"/>
  <c r="AT572" i="9"/>
  <c r="AS572" i="9"/>
  <c r="AR572" i="9"/>
  <c r="AQ572" i="9"/>
  <c r="AP572" i="9"/>
  <c r="AO572" i="9"/>
  <c r="N572" i="9"/>
  <c r="J572" i="9"/>
  <c r="F572" i="9"/>
  <c r="AY571" i="9"/>
  <c r="AX571" i="9"/>
  <c r="AW571" i="9"/>
  <c r="AV571" i="9"/>
  <c r="AU571" i="9"/>
  <c r="AT571" i="9"/>
  <c r="AS571" i="9"/>
  <c r="AR571" i="9"/>
  <c r="AQ571" i="9"/>
  <c r="AP571" i="9"/>
  <c r="AO571" i="9"/>
  <c r="AA571" i="9"/>
  <c r="W571" i="9"/>
  <c r="S571" i="9"/>
  <c r="AY570" i="9"/>
  <c r="AX570" i="9"/>
  <c r="AW570" i="9"/>
  <c r="AV570" i="9"/>
  <c r="AU570" i="9"/>
  <c r="AT570" i="9"/>
  <c r="AS570" i="9"/>
  <c r="AR570" i="9"/>
  <c r="AQ570" i="9"/>
  <c r="AP570" i="9"/>
  <c r="AO570" i="9"/>
  <c r="N570" i="9"/>
  <c r="J570" i="9"/>
  <c r="F570" i="9"/>
  <c r="AY569" i="9"/>
  <c r="AX569" i="9"/>
  <c r="AW569" i="9"/>
  <c r="AV569" i="9"/>
  <c r="AU569" i="9"/>
  <c r="AT569" i="9"/>
  <c r="AS569" i="9"/>
  <c r="AR569" i="9"/>
  <c r="AQ569" i="9"/>
  <c r="AP569" i="9"/>
  <c r="AO569" i="9"/>
  <c r="N569" i="9"/>
  <c r="J569" i="9"/>
  <c r="F569" i="9"/>
  <c r="AY568" i="9"/>
  <c r="AX568" i="9"/>
  <c r="AW568" i="9"/>
  <c r="AV568" i="9"/>
  <c r="AU568" i="9"/>
  <c r="AT568" i="9"/>
  <c r="AS568" i="9"/>
  <c r="AR568" i="9"/>
  <c r="AQ568" i="9"/>
  <c r="AP568" i="9"/>
  <c r="N568" i="9"/>
  <c r="J568" i="9"/>
  <c r="F568" i="9"/>
  <c r="AY567" i="9"/>
  <c r="AX567" i="9"/>
  <c r="AW567" i="9"/>
  <c r="AV567" i="9"/>
  <c r="AU567" i="9"/>
  <c r="AT567" i="9"/>
  <c r="AS567" i="9"/>
  <c r="AR567" i="9"/>
  <c r="AQ567" i="9"/>
  <c r="AP567" i="9"/>
  <c r="AA567" i="9"/>
  <c r="W567" i="9"/>
  <c r="S567" i="9"/>
  <c r="AY566" i="9"/>
  <c r="AX566" i="9"/>
  <c r="AW566" i="9"/>
  <c r="AV566" i="9"/>
  <c r="AU566" i="9"/>
  <c r="AT566" i="9"/>
  <c r="AS566" i="9"/>
  <c r="AR566" i="9"/>
  <c r="AQ566" i="9"/>
  <c r="AP566" i="9"/>
  <c r="N566" i="9"/>
  <c r="J566" i="9"/>
  <c r="F566" i="9"/>
  <c r="AY565" i="9"/>
  <c r="AX565" i="9"/>
  <c r="AW565" i="9"/>
  <c r="AV565" i="9"/>
  <c r="AU565" i="9"/>
  <c r="AT565" i="9"/>
  <c r="AS565" i="9"/>
  <c r="AR565" i="9"/>
  <c r="AQ565" i="9"/>
  <c r="AP565" i="9"/>
  <c r="AO565" i="9"/>
  <c r="N565" i="9"/>
  <c r="J565" i="9"/>
  <c r="F565" i="9"/>
  <c r="AY564" i="9"/>
  <c r="AX564" i="9"/>
  <c r="AW564" i="9"/>
  <c r="AV564" i="9"/>
  <c r="AU564" i="9"/>
  <c r="AT564" i="9"/>
  <c r="AS564" i="9"/>
  <c r="AR564" i="9"/>
  <c r="AQ564" i="9"/>
  <c r="AP564" i="9"/>
  <c r="AO564" i="9"/>
  <c r="N564" i="9"/>
  <c r="J564" i="9"/>
  <c r="F564" i="9"/>
  <c r="AY563" i="9"/>
  <c r="AX563" i="9"/>
  <c r="AW563" i="9"/>
  <c r="AV563" i="9"/>
  <c r="AU563" i="9"/>
  <c r="AT563" i="9"/>
  <c r="AS563" i="9"/>
  <c r="AR563" i="9"/>
  <c r="AQ563" i="9"/>
  <c r="AP563" i="9"/>
  <c r="AO563" i="9"/>
  <c r="AA563" i="9"/>
  <c r="W563" i="9"/>
  <c r="S563" i="9"/>
  <c r="AY562" i="9"/>
  <c r="AX562" i="9"/>
  <c r="AW562" i="9"/>
  <c r="AV562" i="9"/>
  <c r="AU562" i="9"/>
  <c r="AT562" i="9"/>
  <c r="AS562" i="9"/>
  <c r="AR562" i="9"/>
  <c r="AQ562" i="9"/>
  <c r="AP562" i="9"/>
  <c r="AO562" i="9"/>
  <c r="N562" i="9"/>
  <c r="J562" i="9"/>
  <c r="F562" i="9"/>
  <c r="AY561" i="9"/>
  <c r="AX561" i="9"/>
  <c r="AW561" i="9"/>
  <c r="AV561" i="9"/>
  <c r="AU561" i="9"/>
  <c r="AT561" i="9"/>
  <c r="AS561" i="9"/>
  <c r="AR561" i="9"/>
  <c r="AQ561" i="9"/>
  <c r="AP561" i="9"/>
  <c r="AO561" i="9"/>
  <c r="N561" i="9"/>
  <c r="J561" i="9"/>
  <c r="F561" i="9"/>
  <c r="AY560" i="9"/>
  <c r="AX560" i="9"/>
  <c r="AW560" i="9"/>
  <c r="AV560" i="9"/>
  <c r="AU560" i="9"/>
  <c r="AT560" i="9"/>
  <c r="AS560" i="9"/>
  <c r="AR560" i="9"/>
  <c r="AQ560" i="9"/>
  <c r="AP560" i="9"/>
  <c r="AO560" i="9"/>
  <c r="N560" i="9"/>
  <c r="J560" i="9"/>
  <c r="F560" i="9"/>
  <c r="A560" i="9"/>
  <c r="A564" i="9" s="1"/>
  <c r="A568" i="9" s="1"/>
  <c r="A572" i="9" s="1"/>
  <c r="A576" i="9" s="1"/>
  <c r="A580" i="9" s="1"/>
  <c r="A584" i="9" s="1"/>
  <c r="A588" i="9" s="1"/>
  <c r="A592" i="9" s="1"/>
  <c r="A596" i="9" s="1"/>
  <c r="A600" i="9" s="1"/>
  <c r="A604" i="9" s="1"/>
  <c r="AY559" i="9"/>
  <c r="AX559" i="9"/>
  <c r="AW559" i="9"/>
  <c r="AV559" i="9"/>
  <c r="AU559" i="9"/>
  <c r="AT559" i="9"/>
  <c r="AS559" i="9"/>
  <c r="AR559" i="9"/>
  <c r="AQ559" i="9"/>
  <c r="AP559" i="9"/>
  <c r="AO559" i="9"/>
  <c r="AA559" i="9"/>
  <c r="W559" i="9"/>
  <c r="S559" i="9"/>
  <c r="AY558" i="9"/>
  <c r="AX558" i="9"/>
  <c r="AW558" i="9"/>
  <c r="AV558" i="9"/>
  <c r="AU558" i="9"/>
  <c r="AT558" i="9"/>
  <c r="AS558" i="9"/>
  <c r="AR558" i="9"/>
  <c r="AQ558" i="9"/>
  <c r="AP558" i="9"/>
  <c r="AO558" i="9"/>
  <c r="N558" i="9"/>
  <c r="J558" i="9"/>
  <c r="F558" i="9"/>
  <c r="AY557" i="9"/>
  <c r="AX557" i="9"/>
  <c r="AW557" i="9"/>
  <c r="AV557" i="9"/>
  <c r="AU557" i="9"/>
  <c r="AT557" i="9"/>
  <c r="AS557" i="9"/>
  <c r="AR557" i="9"/>
  <c r="AQ557" i="9"/>
  <c r="AP557" i="9"/>
  <c r="AO557" i="9"/>
  <c r="N557" i="9"/>
  <c r="J557" i="9"/>
  <c r="F557" i="9"/>
  <c r="AY556" i="9"/>
  <c r="AX556" i="9"/>
  <c r="AW556" i="9"/>
  <c r="AV556" i="9"/>
  <c r="AU556" i="9"/>
  <c r="AT556" i="9"/>
  <c r="AS556" i="9"/>
  <c r="AR556" i="9"/>
  <c r="AQ556" i="9"/>
  <c r="AP556" i="9"/>
  <c r="AO556" i="9"/>
  <c r="N556" i="9"/>
  <c r="J556" i="9"/>
  <c r="F556" i="9"/>
  <c r="A556" i="9"/>
  <c r="AA552" i="9"/>
  <c r="W552" i="9"/>
  <c r="S552" i="9"/>
  <c r="N551" i="9"/>
  <c r="J551" i="9"/>
  <c r="F551" i="9"/>
  <c r="N550" i="9"/>
  <c r="J550" i="9"/>
  <c r="F550" i="9"/>
  <c r="N549" i="9"/>
  <c r="J549" i="9"/>
  <c r="F549" i="9"/>
  <c r="AA548" i="9"/>
  <c r="W548" i="9"/>
  <c r="S548" i="9"/>
  <c r="N547" i="9"/>
  <c r="J547" i="9"/>
  <c r="F547" i="9"/>
  <c r="N546" i="9"/>
  <c r="J546" i="9"/>
  <c r="F546" i="9"/>
  <c r="N545" i="9"/>
  <c r="J545" i="9"/>
  <c r="F545" i="9"/>
  <c r="AA544" i="9"/>
  <c r="W544" i="9"/>
  <c r="S544" i="9"/>
  <c r="N543" i="9"/>
  <c r="J543" i="9"/>
  <c r="F543" i="9"/>
  <c r="N542" i="9"/>
  <c r="J542" i="9"/>
  <c r="F542" i="9"/>
  <c r="N541" i="9"/>
  <c r="J541" i="9"/>
  <c r="F541" i="9"/>
  <c r="AY540" i="9"/>
  <c r="AA540" i="9"/>
  <c r="W540" i="9"/>
  <c r="S540" i="9"/>
  <c r="AY539" i="9"/>
  <c r="N539" i="9"/>
  <c r="J539" i="9"/>
  <c r="F539" i="9"/>
  <c r="AY538" i="9"/>
  <c r="AQ538" i="9"/>
  <c r="N538" i="9"/>
  <c r="J538" i="9"/>
  <c r="F538" i="9"/>
  <c r="AY537" i="9"/>
  <c r="AQ537" i="9"/>
  <c r="N537" i="9"/>
  <c r="J537" i="9"/>
  <c r="F537" i="9"/>
  <c r="AY536" i="9"/>
  <c r="AX536" i="9"/>
  <c r="AW536" i="9"/>
  <c r="AV536" i="9"/>
  <c r="AU536" i="9"/>
  <c r="AT536" i="9"/>
  <c r="AS536" i="9"/>
  <c r="AR536" i="9"/>
  <c r="AQ536" i="9"/>
  <c r="AP536" i="9"/>
  <c r="AO536" i="9"/>
  <c r="AA536" i="9"/>
  <c r="W536" i="9"/>
  <c r="S536" i="9"/>
  <c r="AY535" i="9"/>
  <c r="AX535" i="9"/>
  <c r="AW535" i="9"/>
  <c r="AV535" i="9"/>
  <c r="AU535" i="9"/>
  <c r="AT535" i="9"/>
  <c r="AS535" i="9"/>
  <c r="AR535" i="9"/>
  <c r="AQ535" i="9"/>
  <c r="AP535" i="9"/>
  <c r="AO535" i="9"/>
  <c r="N535" i="9"/>
  <c r="J535" i="9"/>
  <c r="F535" i="9"/>
  <c r="AY534" i="9"/>
  <c r="AX534" i="9"/>
  <c r="AW534" i="9"/>
  <c r="AV534" i="9"/>
  <c r="AU534" i="9"/>
  <c r="AT534" i="9"/>
  <c r="AS534" i="9"/>
  <c r="AR534" i="9"/>
  <c r="AQ534" i="9"/>
  <c r="AP534" i="9"/>
  <c r="AO534" i="9"/>
  <c r="N534" i="9"/>
  <c r="J534" i="9"/>
  <c r="F534" i="9"/>
  <c r="AY533" i="9"/>
  <c r="AX533" i="9"/>
  <c r="AW533" i="9"/>
  <c r="AV533" i="9"/>
  <c r="AU533" i="9"/>
  <c r="AT533" i="9"/>
  <c r="AS533" i="9"/>
  <c r="AR533" i="9"/>
  <c r="AQ533" i="9"/>
  <c r="AP533" i="9"/>
  <c r="AO533" i="9"/>
  <c r="N533" i="9"/>
  <c r="J533" i="9"/>
  <c r="F533" i="9"/>
  <c r="AY532" i="9"/>
  <c r="AX532" i="9"/>
  <c r="AW532" i="9"/>
  <c r="AV532" i="9"/>
  <c r="AU532" i="9"/>
  <c r="AT532" i="9"/>
  <c r="AS532" i="9"/>
  <c r="AR532" i="9"/>
  <c r="AQ532" i="9"/>
  <c r="AP532" i="9"/>
  <c r="AO532" i="9"/>
  <c r="AA532" i="9"/>
  <c r="W532" i="9"/>
  <c r="S532" i="9"/>
  <c r="AY531" i="9"/>
  <c r="AX531" i="9"/>
  <c r="AW531" i="9"/>
  <c r="AV531" i="9"/>
  <c r="AU531" i="9"/>
  <c r="AT531" i="9"/>
  <c r="AS531" i="9"/>
  <c r="AR531" i="9"/>
  <c r="AQ531" i="9"/>
  <c r="AP531" i="9"/>
  <c r="AO531" i="9"/>
  <c r="N531" i="9"/>
  <c r="J531" i="9"/>
  <c r="F531" i="9"/>
  <c r="AY530" i="9"/>
  <c r="AX530" i="9"/>
  <c r="AW530" i="9"/>
  <c r="AV530" i="9"/>
  <c r="AU530" i="9"/>
  <c r="AT530" i="9"/>
  <c r="AS530" i="9"/>
  <c r="AR530" i="9"/>
  <c r="AQ530" i="9"/>
  <c r="AP530" i="9"/>
  <c r="AO530" i="9"/>
  <c r="N530" i="9"/>
  <c r="J530" i="9"/>
  <c r="F530" i="9"/>
  <c r="AY529" i="9"/>
  <c r="AX529" i="9"/>
  <c r="AW529" i="9"/>
  <c r="AV529" i="9"/>
  <c r="AU529" i="9"/>
  <c r="AT529" i="9"/>
  <c r="AS529" i="9"/>
  <c r="AR529" i="9"/>
  <c r="AQ529" i="9"/>
  <c r="AP529" i="9"/>
  <c r="AO529" i="9"/>
  <c r="N529" i="9"/>
  <c r="J529" i="9"/>
  <c r="F529" i="9"/>
  <c r="AY528" i="9"/>
  <c r="AX528" i="9"/>
  <c r="AW528" i="9"/>
  <c r="AV528" i="9"/>
  <c r="AU528" i="9"/>
  <c r="AT528" i="9"/>
  <c r="AS528" i="9"/>
  <c r="AR528" i="9"/>
  <c r="AQ528" i="9"/>
  <c r="AP528" i="9"/>
  <c r="AO528" i="9"/>
  <c r="AA528" i="9"/>
  <c r="W528" i="9"/>
  <c r="S528" i="9"/>
  <c r="AY527" i="9"/>
  <c r="AX527" i="9"/>
  <c r="AW527" i="9"/>
  <c r="AV527" i="9"/>
  <c r="AU527" i="9"/>
  <c r="AT527" i="9"/>
  <c r="AS527" i="9"/>
  <c r="AR527" i="9"/>
  <c r="AQ527" i="9"/>
  <c r="AP527" i="9"/>
  <c r="AO527" i="9"/>
  <c r="N527" i="9"/>
  <c r="J527" i="9"/>
  <c r="F527" i="9"/>
  <c r="AY526" i="9"/>
  <c r="AX526" i="9"/>
  <c r="AW526" i="9"/>
  <c r="AV526" i="9"/>
  <c r="AU526" i="9"/>
  <c r="AT526" i="9"/>
  <c r="AS526" i="9"/>
  <c r="AR526" i="9"/>
  <c r="AQ526" i="9"/>
  <c r="AP526" i="9"/>
  <c r="AO526" i="9"/>
  <c r="N526" i="9"/>
  <c r="J526" i="9"/>
  <c r="F526" i="9"/>
  <c r="AY525" i="9"/>
  <c r="AX525" i="9"/>
  <c r="AW525" i="9"/>
  <c r="AV525" i="9"/>
  <c r="AU525" i="9"/>
  <c r="AT525" i="9"/>
  <c r="AS525" i="9"/>
  <c r="AR525" i="9"/>
  <c r="AQ525" i="9"/>
  <c r="AP525" i="9"/>
  <c r="AO525" i="9"/>
  <c r="N525" i="9"/>
  <c r="J525" i="9"/>
  <c r="F525" i="9"/>
  <c r="AY524" i="9"/>
  <c r="AX524" i="9"/>
  <c r="AW524" i="9"/>
  <c r="AV524" i="9"/>
  <c r="AU524" i="9"/>
  <c r="AT524" i="9"/>
  <c r="AS524" i="9"/>
  <c r="AR524" i="9"/>
  <c r="AQ524" i="9"/>
  <c r="AP524" i="9"/>
  <c r="AO524" i="9"/>
  <c r="AA524" i="9"/>
  <c r="W524" i="9"/>
  <c r="S524" i="9"/>
  <c r="AY523" i="9"/>
  <c r="AX523" i="9"/>
  <c r="AW523" i="9"/>
  <c r="AV523" i="9"/>
  <c r="AU523" i="9"/>
  <c r="AT523" i="9"/>
  <c r="AS523" i="9"/>
  <c r="AR523" i="9"/>
  <c r="AQ523" i="9"/>
  <c r="AP523" i="9"/>
  <c r="AO523" i="9"/>
  <c r="N523" i="9"/>
  <c r="J523" i="9"/>
  <c r="F523" i="9"/>
  <c r="AY522" i="9"/>
  <c r="AX522" i="9"/>
  <c r="AW522" i="9"/>
  <c r="AV522" i="9"/>
  <c r="AU522" i="9"/>
  <c r="AT522" i="9"/>
  <c r="AS522" i="9"/>
  <c r="AR522" i="9"/>
  <c r="AQ522" i="9"/>
  <c r="AP522" i="9"/>
  <c r="AO522" i="9"/>
  <c r="N522" i="9"/>
  <c r="J522" i="9"/>
  <c r="F522" i="9"/>
  <c r="AY521" i="9"/>
  <c r="AX521" i="9"/>
  <c r="AW521" i="9"/>
  <c r="AV521" i="9"/>
  <c r="AU521" i="9"/>
  <c r="AT521" i="9"/>
  <c r="AS521" i="9"/>
  <c r="AR521" i="9"/>
  <c r="AQ521" i="9"/>
  <c r="AP521" i="9"/>
  <c r="AO521" i="9"/>
  <c r="N521" i="9"/>
  <c r="J521" i="9"/>
  <c r="F521" i="9"/>
  <c r="AY520" i="9"/>
  <c r="AX520" i="9"/>
  <c r="AW520" i="9"/>
  <c r="AV520" i="9"/>
  <c r="AU520" i="9"/>
  <c r="AT520" i="9"/>
  <c r="AS520" i="9"/>
  <c r="AR520" i="9"/>
  <c r="AQ520" i="9"/>
  <c r="AP520" i="9"/>
  <c r="AO520" i="9"/>
  <c r="AA520" i="9"/>
  <c r="W520" i="9"/>
  <c r="S520" i="9"/>
  <c r="AY519" i="9"/>
  <c r="AX519" i="9"/>
  <c r="AW519" i="9"/>
  <c r="AV519" i="9"/>
  <c r="AU519" i="9"/>
  <c r="AT519" i="9"/>
  <c r="AS519" i="9"/>
  <c r="AR519" i="9"/>
  <c r="AQ519" i="9"/>
  <c r="AP519" i="9"/>
  <c r="AO519" i="9"/>
  <c r="N519" i="9"/>
  <c r="J519" i="9"/>
  <c r="F519" i="9"/>
  <c r="AY518" i="9"/>
  <c r="AX518" i="9"/>
  <c r="AW518" i="9"/>
  <c r="AV518" i="9"/>
  <c r="AU518" i="9"/>
  <c r="AT518" i="9"/>
  <c r="AS518" i="9"/>
  <c r="AR518" i="9"/>
  <c r="AQ518" i="9"/>
  <c r="AP518" i="9"/>
  <c r="AO518" i="9"/>
  <c r="N518" i="9"/>
  <c r="J518" i="9"/>
  <c r="F518" i="9"/>
  <c r="AY517" i="9"/>
  <c r="AX517" i="9"/>
  <c r="AW517" i="9"/>
  <c r="AV517" i="9"/>
  <c r="AU517" i="9"/>
  <c r="AT517" i="9"/>
  <c r="AS517" i="9"/>
  <c r="AR517" i="9"/>
  <c r="AQ517" i="9"/>
  <c r="AP517" i="9"/>
  <c r="AO517" i="9"/>
  <c r="N517" i="9"/>
  <c r="J517" i="9"/>
  <c r="F517" i="9"/>
  <c r="AY516" i="9"/>
  <c r="AX516" i="9"/>
  <c r="AW516" i="9"/>
  <c r="AV516" i="9"/>
  <c r="AU516" i="9"/>
  <c r="AT516" i="9"/>
  <c r="AS516" i="9"/>
  <c r="AR516" i="9"/>
  <c r="AQ516" i="9"/>
  <c r="AP516" i="9"/>
  <c r="AO516" i="9"/>
  <c r="AA516" i="9"/>
  <c r="W516" i="9"/>
  <c r="S516" i="9"/>
  <c r="AY515" i="9"/>
  <c r="AX515" i="9"/>
  <c r="AW515" i="9"/>
  <c r="AV515" i="9"/>
  <c r="AU515" i="9"/>
  <c r="AT515" i="9"/>
  <c r="AS515" i="9"/>
  <c r="AR515" i="9"/>
  <c r="AQ515" i="9"/>
  <c r="AP515" i="9"/>
  <c r="AO515" i="9"/>
  <c r="N515" i="9"/>
  <c r="J515" i="9"/>
  <c r="F515" i="9"/>
  <c r="AY514" i="9"/>
  <c r="AX514" i="9"/>
  <c r="AW514" i="9"/>
  <c r="AV514" i="9"/>
  <c r="AU514" i="9"/>
  <c r="AT514" i="9"/>
  <c r="AS514" i="9"/>
  <c r="AR514" i="9"/>
  <c r="AQ514" i="9"/>
  <c r="AP514" i="9"/>
  <c r="AO514" i="9"/>
  <c r="N514" i="9"/>
  <c r="J514" i="9"/>
  <c r="F514" i="9"/>
  <c r="AY513" i="9"/>
  <c r="AX513" i="9"/>
  <c r="AW513" i="9"/>
  <c r="AV513" i="9"/>
  <c r="AU513" i="9"/>
  <c r="AT513" i="9"/>
  <c r="AS513" i="9"/>
  <c r="AR513" i="9"/>
  <c r="AQ513" i="9"/>
  <c r="AP513" i="9"/>
  <c r="N513" i="9"/>
  <c r="J513" i="9"/>
  <c r="F513" i="9"/>
  <c r="AY512" i="9"/>
  <c r="AX512" i="9"/>
  <c r="AW512" i="9"/>
  <c r="AV512" i="9"/>
  <c r="AU512" i="9"/>
  <c r="AT512" i="9"/>
  <c r="AS512" i="9"/>
  <c r="AR512" i="9"/>
  <c r="AQ512" i="9"/>
  <c r="AP512" i="9"/>
  <c r="AA512" i="9"/>
  <c r="W512" i="9"/>
  <c r="S512" i="9"/>
  <c r="AY511" i="9"/>
  <c r="AX511" i="9"/>
  <c r="AW511" i="9"/>
  <c r="AV511" i="9"/>
  <c r="AU511" i="9"/>
  <c r="AT511" i="9"/>
  <c r="AS511" i="9"/>
  <c r="AR511" i="9"/>
  <c r="AQ511" i="9"/>
  <c r="AP511" i="9"/>
  <c r="N511" i="9"/>
  <c r="J511" i="9"/>
  <c r="F511" i="9"/>
  <c r="AY510" i="9"/>
  <c r="AX510" i="9"/>
  <c r="AW510" i="9"/>
  <c r="AV510" i="9"/>
  <c r="AU510" i="9"/>
  <c r="AT510" i="9"/>
  <c r="AS510" i="9"/>
  <c r="AR510" i="9"/>
  <c r="AQ510" i="9"/>
  <c r="AP510" i="9"/>
  <c r="AO510" i="9"/>
  <c r="N510" i="9"/>
  <c r="J510" i="9"/>
  <c r="F510" i="9"/>
  <c r="AY509" i="9"/>
  <c r="AX509" i="9"/>
  <c r="AW509" i="9"/>
  <c r="AV509" i="9"/>
  <c r="AU509" i="9"/>
  <c r="AT509" i="9"/>
  <c r="AS509" i="9"/>
  <c r="AR509" i="9"/>
  <c r="AQ509" i="9"/>
  <c r="AP509" i="9"/>
  <c r="AO509" i="9"/>
  <c r="N509" i="9"/>
  <c r="J509" i="9"/>
  <c r="F509" i="9"/>
  <c r="AY508" i="9"/>
  <c r="AX508" i="9"/>
  <c r="AW508" i="9"/>
  <c r="AV508" i="9"/>
  <c r="AU508" i="9"/>
  <c r="AT508" i="9"/>
  <c r="AS508" i="9"/>
  <c r="AR508" i="9"/>
  <c r="AQ508" i="9"/>
  <c r="AP508" i="9"/>
  <c r="AO508" i="9"/>
  <c r="AA508" i="9"/>
  <c r="W508" i="9"/>
  <c r="S508" i="9"/>
  <c r="AY507" i="9"/>
  <c r="AX507" i="9"/>
  <c r="AW507" i="9"/>
  <c r="AV507" i="9"/>
  <c r="AU507" i="9"/>
  <c r="AT507" i="9"/>
  <c r="AS507" i="9"/>
  <c r="AR507" i="9"/>
  <c r="AQ507" i="9"/>
  <c r="AP507" i="9"/>
  <c r="AO507" i="9"/>
  <c r="N507" i="9"/>
  <c r="J507" i="9"/>
  <c r="F507" i="9"/>
  <c r="AY506" i="9"/>
  <c r="AX506" i="9"/>
  <c r="AW506" i="9"/>
  <c r="AV506" i="9"/>
  <c r="AU506" i="9"/>
  <c r="AT506" i="9"/>
  <c r="AS506" i="9"/>
  <c r="AR506" i="9"/>
  <c r="AQ506" i="9"/>
  <c r="AP506" i="9"/>
  <c r="AO506" i="9"/>
  <c r="N506" i="9"/>
  <c r="J506" i="9"/>
  <c r="F506" i="9"/>
  <c r="AY505" i="9"/>
  <c r="AX505" i="9"/>
  <c r="AW505" i="9"/>
  <c r="AV505" i="9"/>
  <c r="AU505" i="9"/>
  <c r="AT505" i="9"/>
  <c r="AS505" i="9"/>
  <c r="AR505" i="9"/>
  <c r="AQ505" i="9"/>
  <c r="AP505" i="9"/>
  <c r="AO505" i="9"/>
  <c r="N505" i="9"/>
  <c r="J505" i="9"/>
  <c r="F505" i="9"/>
  <c r="AY504" i="9"/>
  <c r="AX504" i="9"/>
  <c r="AW504" i="9"/>
  <c r="AV504" i="9"/>
  <c r="AU504" i="9"/>
  <c r="AT504" i="9"/>
  <c r="AS504" i="9"/>
  <c r="AR504" i="9"/>
  <c r="AQ504" i="9"/>
  <c r="AP504" i="9"/>
  <c r="AO504" i="9"/>
  <c r="AA504" i="9"/>
  <c r="W504" i="9"/>
  <c r="S504" i="9"/>
  <c r="AY503" i="9"/>
  <c r="AX503" i="9"/>
  <c r="AW503" i="9"/>
  <c r="AV503" i="9"/>
  <c r="AU503" i="9"/>
  <c r="AT503" i="9"/>
  <c r="AS503" i="9"/>
  <c r="AR503" i="9"/>
  <c r="AQ503" i="9"/>
  <c r="AP503" i="9"/>
  <c r="AO503" i="9"/>
  <c r="N503" i="9"/>
  <c r="J503" i="9"/>
  <c r="F503" i="9"/>
  <c r="AY502" i="9"/>
  <c r="AX502" i="9"/>
  <c r="AW502" i="9"/>
  <c r="AV502" i="9"/>
  <c r="AU502" i="9"/>
  <c r="AT502" i="9"/>
  <c r="AS502" i="9"/>
  <c r="AR502" i="9"/>
  <c r="AQ502" i="9"/>
  <c r="AP502" i="9"/>
  <c r="AO502" i="9"/>
  <c r="N502" i="9"/>
  <c r="J502" i="9"/>
  <c r="F502" i="9"/>
  <c r="AY501" i="9"/>
  <c r="AX501" i="9"/>
  <c r="AW501" i="9"/>
  <c r="AV501" i="9"/>
  <c r="AU501" i="9"/>
  <c r="AT501" i="9"/>
  <c r="AS501" i="9"/>
  <c r="AR501" i="9"/>
  <c r="AQ501" i="9"/>
  <c r="AP501" i="9"/>
  <c r="AO501" i="9"/>
  <c r="N501" i="9"/>
  <c r="J501" i="9"/>
  <c r="F501" i="9"/>
  <c r="A501" i="9"/>
  <c r="A505" i="9" s="1"/>
  <c r="A509" i="9" s="1"/>
  <c r="A513" i="9" s="1"/>
  <c r="A517" i="9" s="1"/>
  <c r="A521" i="9" s="1"/>
  <c r="A525" i="9" s="1"/>
  <c r="A529" i="9" s="1"/>
  <c r="A533" i="9" s="1"/>
  <c r="A537" i="9" s="1"/>
  <c r="A541" i="9" s="1"/>
  <c r="A545" i="9" s="1"/>
  <c r="A549" i="9" s="1"/>
  <c r="AA497" i="9"/>
  <c r="W497" i="9"/>
  <c r="S497" i="9"/>
  <c r="N496" i="9"/>
  <c r="J496" i="9"/>
  <c r="F496" i="9"/>
  <c r="N495" i="9"/>
  <c r="J495" i="9"/>
  <c r="F495" i="9"/>
  <c r="N494" i="9"/>
  <c r="J494" i="9"/>
  <c r="F494" i="9"/>
  <c r="AA493" i="9"/>
  <c r="W493" i="9"/>
  <c r="S493" i="9"/>
  <c r="N492" i="9"/>
  <c r="J492" i="9"/>
  <c r="F492" i="9"/>
  <c r="N491" i="9"/>
  <c r="J491" i="9"/>
  <c r="F491" i="9"/>
  <c r="N490" i="9"/>
  <c r="J490" i="9"/>
  <c r="F490" i="9"/>
  <c r="AA489" i="9"/>
  <c r="W489" i="9"/>
  <c r="S489" i="9"/>
  <c r="N488" i="9"/>
  <c r="J488" i="9"/>
  <c r="F488" i="9"/>
  <c r="N487" i="9"/>
  <c r="J487" i="9"/>
  <c r="F487" i="9"/>
  <c r="N486" i="9"/>
  <c r="J486" i="9"/>
  <c r="F486" i="9"/>
  <c r="A486" i="9"/>
  <c r="A490" i="9" s="1"/>
  <c r="A494" i="9" s="1"/>
  <c r="AY485" i="9"/>
  <c r="AA485" i="9"/>
  <c r="W485" i="9"/>
  <c r="S485" i="9"/>
  <c r="AY484" i="9"/>
  <c r="N484" i="9"/>
  <c r="J484" i="9"/>
  <c r="F484" i="9"/>
  <c r="AY483" i="9"/>
  <c r="AQ483" i="9"/>
  <c r="N483" i="9"/>
  <c r="J483" i="9"/>
  <c r="F483" i="9"/>
  <c r="AY482" i="9"/>
  <c r="AQ482" i="9"/>
  <c r="N482" i="9"/>
  <c r="J482" i="9"/>
  <c r="F482" i="9"/>
  <c r="AY481" i="9"/>
  <c r="AX481" i="9"/>
  <c r="AW481" i="9"/>
  <c r="AV481" i="9"/>
  <c r="AU481" i="9"/>
  <c r="AT481" i="9"/>
  <c r="AS481" i="9"/>
  <c r="AR481" i="9"/>
  <c r="AQ481" i="9"/>
  <c r="AP481" i="9"/>
  <c r="AO481" i="9"/>
  <c r="AA481" i="9"/>
  <c r="W481" i="9"/>
  <c r="S481" i="9"/>
  <c r="AY480" i="9"/>
  <c r="AX480" i="9"/>
  <c r="AW480" i="9"/>
  <c r="AV480" i="9"/>
  <c r="AU480" i="9"/>
  <c r="AT480" i="9"/>
  <c r="AS480" i="9"/>
  <c r="AR480" i="9"/>
  <c r="AQ480" i="9"/>
  <c r="AP480" i="9"/>
  <c r="AO480" i="9"/>
  <c r="N480" i="9"/>
  <c r="J480" i="9"/>
  <c r="F480" i="9"/>
  <c r="AY479" i="9"/>
  <c r="AX479" i="9"/>
  <c r="AW479" i="9"/>
  <c r="AV479" i="9"/>
  <c r="AU479" i="9"/>
  <c r="AT479" i="9"/>
  <c r="AS479" i="9"/>
  <c r="AR479" i="9"/>
  <c r="AQ479" i="9"/>
  <c r="AP479" i="9"/>
  <c r="AO479" i="9"/>
  <c r="N479" i="9"/>
  <c r="J479" i="9"/>
  <c r="F479" i="9"/>
  <c r="AY478" i="9"/>
  <c r="AX478" i="9"/>
  <c r="AW478" i="9"/>
  <c r="AV478" i="9"/>
  <c r="AU478" i="9"/>
  <c r="AT478" i="9"/>
  <c r="AS478" i="9"/>
  <c r="AR478" i="9"/>
  <c r="AQ478" i="9"/>
  <c r="AP478" i="9"/>
  <c r="AO478" i="9"/>
  <c r="N478" i="9"/>
  <c r="J478" i="9"/>
  <c r="F478" i="9"/>
  <c r="AY477" i="9"/>
  <c r="AX477" i="9"/>
  <c r="AW477" i="9"/>
  <c r="AV477" i="9"/>
  <c r="AU477" i="9"/>
  <c r="AT477" i="9"/>
  <c r="AS477" i="9"/>
  <c r="AR477" i="9"/>
  <c r="AQ477" i="9"/>
  <c r="AP477" i="9"/>
  <c r="AO477" i="9"/>
  <c r="AA477" i="9"/>
  <c r="W477" i="9"/>
  <c r="S477" i="9"/>
  <c r="AY476" i="9"/>
  <c r="AX476" i="9"/>
  <c r="AW476" i="9"/>
  <c r="AV476" i="9"/>
  <c r="AU476" i="9"/>
  <c r="AT476" i="9"/>
  <c r="AS476" i="9"/>
  <c r="AR476" i="9"/>
  <c r="AQ476" i="9"/>
  <c r="AP476" i="9"/>
  <c r="AO476" i="9"/>
  <c r="N476" i="9"/>
  <c r="J476" i="9"/>
  <c r="F476" i="9"/>
  <c r="AY475" i="9"/>
  <c r="AX475" i="9"/>
  <c r="AW475" i="9"/>
  <c r="AV475" i="9"/>
  <c r="AU475" i="9"/>
  <c r="AT475" i="9"/>
  <c r="AS475" i="9"/>
  <c r="AR475" i="9"/>
  <c r="AQ475" i="9"/>
  <c r="AP475" i="9"/>
  <c r="AO475" i="9"/>
  <c r="N475" i="9"/>
  <c r="J475" i="9"/>
  <c r="F475" i="9"/>
  <c r="AY474" i="9"/>
  <c r="AX474" i="9"/>
  <c r="AW474" i="9"/>
  <c r="AV474" i="9"/>
  <c r="AU474" i="9"/>
  <c r="AT474" i="9"/>
  <c r="AS474" i="9"/>
  <c r="AR474" i="9"/>
  <c r="AQ474" i="9"/>
  <c r="AP474" i="9"/>
  <c r="AO474" i="9"/>
  <c r="N474" i="9"/>
  <c r="J474" i="9"/>
  <c r="F474" i="9"/>
  <c r="AY473" i="9"/>
  <c r="AX473" i="9"/>
  <c r="AW473" i="9"/>
  <c r="AV473" i="9"/>
  <c r="AU473" i="9"/>
  <c r="AT473" i="9"/>
  <c r="AS473" i="9"/>
  <c r="AR473" i="9"/>
  <c r="AQ473" i="9"/>
  <c r="AP473" i="9"/>
  <c r="AO473" i="9"/>
  <c r="AA473" i="9"/>
  <c r="W473" i="9"/>
  <c r="S473" i="9"/>
  <c r="AY472" i="9"/>
  <c r="AX472" i="9"/>
  <c r="AW472" i="9"/>
  <c r="AV472" i="9"/>
  <c r="AU472" i="9"/>
  <c r="AT472" i="9"/>
  <c r="AS472" i="9"/>
  <c r="AR472" i="9"/>
  <c r="AQ472" i="9"/>
  <c r="AP472" i="9"/>
  <c r="AO472" i="9"/>
  <c r="N472" i="9"/>
  <c r="F472" i="9"/>
  <c r="AY471" i="9"/>
  <c r="AX471" i="9"/>
  <c r="AW471" i="9"/>
  <c r="AV471" i="9"/>
  <c r="AU471" i="9"/>
  <c r="AT471" i="9"/>
  <c r="AS471" i="9"/>
  <c r="AR471" i="9"/>
  <c r="AQ471" i="9"/>
  <c r="AP471" i="9"/>
  <c r="AO471" i="9"/>
  <c r="N471" i="9"/>
  <c r="J471" i="9"/>
  <c r="F471" i="9"/>
  <c r="AY470" i="9"/>
  <c r="AX470" i="9"/>
  <c r="AW470" i="9"/>
  <c r="AV470" i="9"/>
  <c r="AU470" i="9"/>
  <c r="AT470" i="9"/>
  <c r="AS470" i="9"/>
  <c r="AR470" i="9"/>
  <c r="AQ470" i="9"/>
  <c r="AP470" i="9"/>
  <c r="AO470" i="9"/>
  <c r="N470" i="9"/>
  <c r="J470" i="9"/>
  <c r="F470" i="9"/>
  <c r="AY469" i="9"/>
  <c r="AX469" i="9"/>
  <c r="AW469" i="9"/>
  <c r="AV469" i="9"/>
  <c r="AU469" i="9"/>
  <c r="AT469" i="9"/>
  <c r="AS469" i="9"/>
  <c r="AR469" i="9"/>
  <c r="AQ469" i="9"/>
  <c r="AP469" i="9"/>
  <c r="AO469" i="9"/>
  <c r="AA469" i="9"/>
  <c r="W469" i="9"/>
  <c r="S469" i="9"/>
  <c r="AY468" i="9"/>
  <c r="AX468" i="9"/>
  <c r="AW468" i="9"/>
  <c r="AV468" i="9"/>
  <c r="AU468" i="9"/>
  <c r="AT468" i="9"/>
  <c r="AS468" i="9"/>
  <c r="AR468" i="9"/>
  <c r="AQ468" i="9"/>
  <c r="AP468" i="9"/>
  <c r="AO468" i="9"/>
  <c r="N468" i="9"/>
  <c r="J468" i="9"/>
  <c r="AY467" i="9"/>
  <c r="AX467" i="9"/>
  <c r="AW467" i="9"/>
  <c r="AV467" i="9"/>
  <c r="AU467" i="9"/>
  <c r="AT467" i="9"/>
  <c r="AS467" i="9"/>
  <c r="AR467" i="9"/>
  <c r="AQ467" i="9"/>
  <c r="AP467" i="9"/>
  <c r="AO467" i="9"/>
  <c r="N467" i="9"/>
  <c r="J467" i="9"/>
  <c r="F467" i="9"/>
  <c r="AY466" i="9"/>
  <c r="AX466" i="9"/>
  <c r="AW466" i="9"/>
  <c r="AV466" i="9"/>
  <c r="AU466" i="9"/>
  <c r="AT466" i="9"/>
  <c r="AS466" i="9"/>
  <c r="AR466" i="9"/>
  <c r="AQ466" i="9"/>
  <c r="AP466" i="9"/>
  <c r="AO466" i="9"/>
  <c r="N466" i="9"/>
  <c r="J466" i="9"/>
  <c r="F466" i="9"/>
  <c r="AY465" i="9"/>
  <c r="AX465" i="9"/>
  <c r="AW465" i="9"/>
  <c r="AV465" i="9"/>
  <c r="AU465" i="9"/>
  <c r="AT465" i="9"/>
  <c r="AS465" i="9"/>
  <c r="AR465" i="9"/>
  <c r="AQ465" i="9"/>
  <c r="AP465" i="9"/>
  <c r="AO465" i="9"/>
  <c r="AA465" i="9"/>
  <c r="W465" i="9"/>
  <c r="S465" i="9"/>
  <c r="AY464" i="9"/>
  <c r="AX464" i="9"/>
  <c r="AW464" i="9"/>
  <c r="AV464" i="9"/>
  <c r="AU464" i="9"/>
  <c r="AT464" i="9"/>
  <c r="AS464" i="9"/>
  <c r="AR464" i="9"/>
  <c r="AQ464" i="9"/>
  <c r="AP464" i="9"/>
  <c r="AO464" i="9"/>
  <c r="N464" i="9"/>
  <c r="J464" i="9"/>
  <c r="F464" i="9"/>
  <c r="AY463" i="9"/>
  <c r="AX463" i="9"/>
  <c r="AW463" i="9"/>
  <c r="AV463" i="9"/>
  <c r="AU463" i="9"/>
  <c r="AT463" i="9"/>
  <c r="AS463" i="9"/>
  <c r="AR463" i="9"/>
  <c r="AQ463" i="9"/>
  <c r="AP463" i="9"/>
  <c r="AO463" i="9"/>
  <c r="N463" i="9"/>
  <c r="J463" i="9"/>
  <c r="F463" i="9"/>
  <c r="AY462" i="9"/>
  <c r="AX462" i="9"/>
  <c r="AW462" i="9"/>
  <c r="AV462" i="9"/>
  <c r="AU462" i="9"/>
  <c r="AT462" i="9"/>
  <c r="AS462" i="9"/>
  <c r="AR462" i="9"/>
  <c r="AQ462" i="9"/>
  <c r="AP462" i="9"/>
  <c r="AO462" i="9"/>
  <c r="N462" i="9"/>
  <c r="J462" i="9"/>
  <c r="F462" i="9"/>
  <c r="AY461" i="9"/>
  <c r="AX461" i="9"/>
  <c r="AW461" i="9"/>
  <c r="AV461" i="9"/>
  <c r="AU461" i="9"/>
  <c r="AT461" i="9"/>
  <c r="AS461" i="9"/>
  <c r="AR461" i="9"/>
  <c r="AQ461" i="9"/>
  <c r="AP461" i="9"/>
  <c r="AO461" i="9"/>
  <c r="AA461" i="9"/>
  <c r="W461" i="9"/>
  <c r="S461" i="9"/>
  <c r="AY460" i="9"/>
  <c r="AX460" i="9"/>
  <c r="AW460" i="9"/>
  <c r="AV460" i="9"/>
  <c r="AU460" i="9"/>
  <c r="AT460" i="9"/>
  <c r="AS460" i="9"/>
  <c r="AR460" i="9"/>
  <c r="AQ460" i="9"/>
  <c r="AP460" i="9"/>
  <c r="AO460" i="9"/>
  <c r="N460" i="9"/>
  <c r="J460" i="9"/>
  <c r="F460" i="9"/>
  <c r="AY459" i="9"/>
  <c r="AX459" i="9"/>
  <c r="AW459" i="9"/>
  <c r="AV459" i="9"/>
  <c r="AU459" i="9"/>
  <c r="AT459" i="9"/>
  <c r="AS459" i="9"/>
  <c r="AR459" i="9"/>
  <c r="AQ459" i="9"/>
  <c r="AP459" i="9"/>
  <c r="AO459" i="9"/>
  <c r="N459" i="9"/>
  <c r="J459" i="9"/>
  <c r="F459" i="9"/>
  <c r="AY458" i="9"/>
  <c r="AX458" i="9"/>
  <c r="AW458" i="9"/>
  <c r="AV458" i="9"/>
  <c r="AU458" i="9"/>
  <c r="AT458" i="9"/>
  <c r="AS458" i="9"/>
  <c r="AR458" i="9"/>
  <c r="AQ458" i="9"/>
  <c r="AP458" i="9"/>
  <c r="N458" i="9"/>
  <c r="J458" i="9"/>
  <c r="F458" i="9"/>
  <c r="AY457" i="9"/>
  <c r="AX457" i="9"/>
  <c r="AW457" i="9"/>
  <c r="AV457" i="9"/>
  <c r="AU457" i="9"/>
  <c r="AT457" i="9"/>
  <c r="AS457" i="9"/>
  <c r="AR457" i="9"/>
  <c r="AQ457" i="9"/>
  <c r="AP457" i="9"/>
  <c r="AA457" i="9"/>
  <c r="W457" i="9"/>
  <c r="S457" i="9"/>
  <c r="AY456" i="9"/>
  <c r="AX456" i="9"/>
  <c r="AW456" i="9"/>
  <c r="AV456" i="9"/>
  <c r="AU456" i="9"/>
  <c r="AT456" i="9"/>
  <c r="AS456" i="9"/>
  <c r="AR456" i="9"/>
  <c r="AQ456" i="9"/>
  <c r="AP456" i="9"/>
  <c r="N456" i="9"/>
  <c r="J456" i="9"/>
  <c r="F456" i="9"/>
  <c r="AY455" i="9"/>
  <c r="AX455" i="9"/>
  <c r="AW455" i="9"/>
  <c r="AV455" i="9"/>
  <c r="AU455" i="9"/>
  <c r="AT455" i="9"/>
  <c r="AS455" i="9"/>
  <c r="AR455" i="9"/>
  <c r="AQ455" i="9"/>
  <c r="AP455" i="9"/>
  <c r="AO455" i="9"/>
  <c r="N455" i="9"/>
  <c r="J455" i="9"/>
  <c r="F455" i="9"/>
  <c r="AY454" i="9"/>
  <c r="AX454" i="9"/>
  <c r="AW454" i="9"/>
  <c r="AV454" i="9"/>
  <c r="AU454" i="9"/>
  <c r="AT454" i="9"/>
  <c r="AS454" i="9"/>
  <c r="AR454" i="9"/>
  <c r="AQ454" i="9"/>
  <c r="AP454" i="9"/>
  <c r="AO454" i="9"/>
  <c r="N454" i="9"/>
  <c r="J454" i="9"/>
  <c r="F454" i="9"/>
  <c r="AY453" i="9"/>
  <c r="AX453" i="9"/>
  <c r="AW453" i="9"/>
  <c r="AV453" i="9"/>
  <c r="AU453" i="9"/>
  <c r="AT453" i="9"/>
  <c r="AS453" i="9"/>
  <c r="AR453" i="9"/>
  <c r="AQ453" i="9"/>
  <c r="AP453" i="9"/>
  <c r="AO453" i="9"/>
  <c r="AA453" i="9"/>
  <c r="W453" i="9"/>
  <c r="S453" i="9"/>
  <c r="AY452" i="9"/>
  <c r="AX452" i="9"/>
  <c r="AW452" i="9"/>
  <c r="AV452" i="9"/>
  <c r="AU452" i="9"/>
  <c r="AT452" i="9"/>
  <c r="AS452" i="9"/>
  <c r="AR452" i="9"/>
  <c r="AQ452" i="9"/>
  <c r="AP452" i="9"/>
  <c r="AO452" i="9"/>
  <c r="N452" i="9"/>
  <c r="J452" i="9"/>
  <c r="F452" i="9"/>
  <c r="AY451" i="9"/>
  <c r="AX451" i="9"/>
  <c r="AW451" i="9"/>
  <c r="AV451" i="9"/>
  <c r="AU451" i="9"/>
  <c r="AT451" i="9"/>
  <c r="AS451" i="9"/>
  <c r="AR451" i="9"/>
  <c r="AQ451" i="9"/>
  <c r="AP451" i="9"/>
  <c r="AO451" i="9"/>
  <c r="N451" i="9"/>
  <c r="J451" i="9"/>
  <c r="F451" i="9"/>
  <c r="AY450" i="9"/>
  <c r="AX450" i="9"/>
  <c r="AW450" i="9"/>
  <c r="AV450" i="9"/>
  <c r="AU450" i="9"/>
  <c r="AT450" i="9"/>
  <c r="AS450" i="9"/>
  <c r="AR450" i="9"/>
  <c r="AQ450" i="9"/>
  <c r="AP450" i="9"/>
  <c r="AO450" i="9"/>
  <c r="N450" i="9"/>
  <c r="J450" i="9"/>
  <c r="F450" i="9"/>
  <c r="A450" i="9"/>
  <c r="A454" i="9" s="1"/>
  <c r="A458" i="9" s="1"/>
  <c r="A462" i="9" s="1"/>
  <c r="A466" i="9" s="1"/>
  <c r="A470" i="9" s="1"/>
  <c r="A474" i="9" s="1"/>
  <c r="A478" i="9" s="1"/>
  <c r="A482" i="9" s="1"/>
  <c r="AY449" i="9"/>
  <c r="AX449" i="9"/>
  <c r="AW449" i="9"/>
  <c r="AV449" i="9"/>
  <c r="AU449" i="9"/>
  <c r="AT449" i="9"/>
  <c r="AS449" i="9"/>
  <c r="AR449" i="9"/>
  <c r="AQ449" i="9"/>
  <c r="AP449" i="9"/>
  <c r="AO449" i="9"/>
  <c r="AA449" i="9"/>
  <c r="W449" i="9"/>
  <c r="S449" i="9"/>
  <c r="AY448" i="9"/>
  <c r="AX448" i="9"/>
  <c r="AW448" i="9"/>
  <c r="AV448" i="9"/>
  <c r="AU448" i="9"/>
  <c r="AT448" i="9"/>
  <c r="AS448" i="9"/>
  <c r="AR448" i="9"/>
  <c r="AQ448" i="9"/>
  <c r="AP448" i="9"/>
  <c r="AO448" i="9"/>
  <c r="N448" i="9"/>
  <c r="J448" i="9"/>
  <c r="F448" i="9"/>
  <c r="AY447" i="9"/>
  <c r="AX447" i="9"/>
  <c r="AW447" i="9"/>
  <c r="AV447" i="9"/>
  <c r="AU447" i="9"/>
  <c r="AT447" i="9"/>
  <c r="AS447" i="9"/>
  <c r="AR447" i="9"/>
  <c r="AQ447" i="9"/>
  <c r="AP447" i="9"/>
  <c r="AO447" i="9"/>
  <c r="N447" i="9"/>
  <c r="J447" i="9"/>
  <c r="F447" i="9"/>
  <c r="AY446" i="9"/>
  <c r="AX446" i="9"/>
  <c r="AW446" i="9"/>
  <c r="AV446" i="9"/>
  <c r="AU446" i="9"/>
  <c r="AT446" i="9"/>
  <c r="AS446" i="9"/>
  <c r="AR446" i="9"/>
  <c r="AQ446" i="9"/>
  <c r="AP446" i="9"/>
  <c r="AO446" i="9"/>
  <c r="N446" i="9"/>
  <c r="J446" i="9"/>
  <c r="F446" i="9"/>
  <c r="A446" i="9"/>
  <c r="AA442" i="9"/>
  <c r="W442" i="9"/>
  <c r="S442" i="9"/>
  <c r="N441" i="9"/>
  <c r="J441" i="9"/>
  <c r="F441" i="9"/>
  <c r="N440" i="9"/>
  <c r="J440" i="9"/>
  <c r="F440" i="9"/>
  <c r="N439" i="9"/>
  <c r="J439" i="9"/>
  <c r="F439" i="9"/>
  <c r="AA438" i="9"/>
  <c r="W438" i="9"/>
  <c r="S438" i="9"/>
  <c r="N437" i="9"/>
  <c r="J437" i="9"/>
  <c r="F437" i="9"/>
  <c r="N436" i="9"/>
  <c r="J436" i="9"/>
  <c r="F436" i="9"/>
  <c r="N435" i="9"/>
  <c r="J435" i="9"/>
  <c r="F435" i="9"/>
  <c r="AA434" i="9"/>
  <c r="W434" i="9"/>
  <c r="S434" i="9"/>
  <c r="N433" i="9"/>
  <c r="J433" i="9"/>
  <c r="F433" i="9"/>
  <c r="N432" i="9"/>
  <c r="J432" i="9"/>
  <c r="F432" i="9"/>
  <c r="N431" i="9"/>
  <c r="J431" i="9"/>
  <c r="F431" i="9"/>
  <c r="AY430" i="9"/>
  <c r="AA430" i="9"/>
  <c r="W430" i="9"/>
  <c r="S430" i="9"/>
  <c r="AY429" i="9"/>
  <c r="N429" i="9"/>
  <c r="J429" i="9"/>
  <c r="F429" i="9"/>
  <c r="AY428" i="9"/>
  <c r="AQ428" i="9"/>
  <c r="N428" i="9"/>
  <c r="J428" i="9"/>
  <c r="F428" i="9"/>
  <c r="AY427" i="9"/>
  <c r="AQ427" i="9"/>
  <c r="N427" i="9"/>
  <c r="J427" i="9"/>
  <c r="F427" i="9"/>
  <c r="AY426" i="9"/>
  <c r="AX426" i="9"/>
  <c r="AW426" i="9"/>
  <c r="AV426" i="9"/>
  <c r="AU426" i="9"/>
  <c r="AT426" i="9"/>
  <c r="AS426" i="9"/>
  <c r="AR426" i="9"/>
  <c r="AQ426" i="9"/>
  <c r="AP426" i="9"/>
  <c r="AO426" i="9"/>
  <c r="AA426" i="9"/>
  <c r="W426" i="9"/>
  <c r="S426" i="9"/>
  <c r="AY425" i="9"/>
  <c r="AX425" i="9"/>
  <c r="AW425" i="9"/>
  <c r="AV425" i="9"/>
  <c r="AU425" i="9"/>
  <c r="AT425" i="9"/>
  <c r="AS425" i="9"/>
  <c r="AR425" i="9"/>
  <c r="AQ425" i="9"/>
  <c r="AP425" i="9"/>
  <c r="AO425" i="9"/>
  <c r="N425" i="9"/>
  <c r="J425" i="9"/>
  <c r="F425" i="9"/>
  <c r="AY424" i="9"/>
  <c r="AX424" i="9"/>
  <c r="AW424" i="9"/>
  <c r="AV424" i="9"/>
  <c r="AU424" i="9"/>
  <c r="AT424" i="9"/>
  <c r="AS424" i="9"/>
  <c r="AR424" i="9"/>
  <c r="AQ424" i="9"/>
  <c r="AP424" i="9"/>
  <c r="AO424" i="9"/>
  <c r="N424" i="9"/>
  <c r="J424" i="9"/>
  <c r="F424" i="9"/>
  <c r="AY423" i="9"/>
  <c r="AX423" i="9"/>
  <c r="AW423" i="9"/>
  <c r="AV423" i="9"/>
  <c r="AU423" i="9"/>
  <c r="AT423" i="9"/>
  <c r="AS423" i="9"/>
  <c r="AR423" i="9"/>
  <c r="AQ423" i="9"/>
  <c r="AP423" i="9"/>
  <c r="AO423" i="9"/>
  <c r="N423" i="9"/>
  <c r="J423" i="9"/>
  <c r="F423" i="9"/>
  <c r="AY422" i="9"/>
  <c r="AX422" i="9"/>
  <c r="AW422" i="9"/>
  <c r="AV422" i="9"/>
  <c r="AU422" i="9"/>
  <c r="AT422" i="9"/>
  <c r="AS422" i="9"/>
  <c r="AR422" i="9"/>
  <c r="AQ422" i="9"/>
  <c r="AP422" i="9"/>
  <c r="AO422" i="9"/>
  <c r="AA422" i="9"/>
  <c r="W422" i="9"/>
  <c r="S422" i="9"/>
  <c r="AY421" i="9"/>
  <c r="AX421" i="9"/>
  <c r="AW421" i="9"/>
  <c r="AV421" i="9"/>
  <c r="AU421" i="9"/>
  <c r="AT421" i="9"/>
  <c r="AS421" i="9"/>
  <c r="AR421" i="9"/>
  <c r="AQ421" i="9"/>
  <c r="AP421" i="9"/>
  <c r="AO421" i="9"/>
  <c r="N421" i="9"/>
  <c r="J421" i="9"/>
  <c r="F421" i="9"/>
  <c r="AY420" i="9"/>
  <c r="AX420" i="9"/>
  <c r="AW420" i="9"/>
  <c r="AV420" i="9"/>
  <c r="AU420" i="9"/>
  <c r="AT420" i="9"/>
  <c r="AS420" i="9"/>
  <c r="AR420" i="9"/>
  <c r="AQ420" i="9"/>
  <c r="AP420" i="9"/>
  <c r="AO420" i="9"/>
  <c r="N420" i="9"/>
  <c r="J420" i="9"/>
  <c r="F420" i="9"/>
  <c r="AY419" i="9"/>
  <c r="AX419" i="9"/>
  <c r="AW419" i="9"/>
  <c r="AV419" i="9"/>
  <c r="AU419" i="9"/>
  <c r="AT419" i="9"/>
  <c r="AS419" i="9"/>
  <c r="AR419" i="9"/>
  <c r="AQ419" i="9"/>
  <c r="AP419" i="9"/>
  <c r="AO419" i="9"/>
  <c r="N419" i="9"/>
  <c r="J419" i="9"/>
  <c r="F419" i="9"/>
  <c r="AY418" i="9"/>
  <c r="AX418" i="9"/>
  <c r="AW418" i="9"/>
  <c r="AV418" i="9"/>
  <c r="AU418" i="9"/>
  <c r="AT418" i="9"/>
  <c r="AS418" i="9"/>
  <c r="AR418" i="9"/>
  <c r="AQ418" i="9"/>
  <c r="AP418" i="9"/>
  <c r="AO418" i="9"/>
  <c r="AA418" i="9"/>
  <c r="W418" i="9"/>
  <c r="S418" i="9"/>
  <c r="AY417" i="9"/>
  <c r="AX417" i="9"/>
  <c r="AW417" i="9"/>
  <c r="AV417" i="9"/>
  <c r="AU417" i="9"/>
  <c r="AT417" i="9"/>
  <c r="AS417" i="9"/>
  <c r="AR417" i="9"/>
  <c r="AQ417" i="9"/>
  <c r="AP417" i="9"/>
  <c r="AO417" i="9"/>
  <c r="N417" i="9"/>
  <c r="J417" i="9"/>
  <c r="F417" i="9"/>
  <c r="AY416" i="9"/>
  <c r="AX416" i="9"/>
  <c r="AW416" i="9"/>
  <c r="AV416" i="9"/>
  <c r="AU416" i="9"/>
  <c r="AT416" i="9"/>
  <c r="AS416" i="9"/>
  <c r="AR416" i="9"/>
  <c r="AQ416" i="9"/>
  <c r="AP416" i="9"/>
  <c r="AO416" i="9"/>
  <c r="N416" i="9"/>
  <c r="J416" i="9"/>
  <c r="F416" i="9"/>
  <c r="AY415" i="9"/>
  <c r="AX415" i="9"/>
  <c r="AW415" i="9"/>
  <c r="AV415" i="9"/>
  <c r="AU415" i="9"/>
  <c r="AT415" i="9"/>
  <c r="AS415" i="9"/>
  <c r="AR415" i="9"/>
  <c r="AQ415" i="9"/>
  <c r="AP415" i="9"/>
  <c r="AO415" i="9"/>
  <c r="N415" i="9"/>
  <c r="J415" i="9"/>
  <c r="F415" i="9"/>
  <c r="A415" i="9"/>
  <c r="A419" i="9" s="1"/>
  <c r="A423" i="9" s="1"/>
  <c r="A427" i="9" s="1"/>
  <c r="A431" i="9" s="1"/>
  <c r="A435" i="9" s="1"/>
  <c r="A439" i="9" s="1"/>
  <c r="AY414" i="9"/>
  <c r="AX414" i="9"/>
  <c r="AW414" i="9"/>
  <c r="AV414" i="9"/>
  <c r="AU414" i="9"/>
  <c r="AT414" i="9"/>
  <c r="AS414" i="9"/>
  <c r="AR414" i="9"/>
  <c r="AQ414" i="9"/>
  <c r="AP414" i="9"/>
  <c r="AO414" i="9"/>
  <c r="AA414" i="9"/>
  <c r="W414" i="9"/>
  <c r="S414" i="9"/>
  <c r="AY413" i="9"/>
  <c r="AX413" i="9"/>
  <c r="AW413" i="9"/>
  <c r="AV413" i="9"/>
  <c r="AU413" i="9"/>
  <c r="AT413" i="9"/>
  <c r="AS413" i="9"/>
  <c r="AR413" i="9"/>
  <c r="AQ413" i="9"/>
  <c r="AP413" i="9"/>
  <c r="AO413" i="9"/>
  <c r="N413" i="9"/>
  <c r="J413" i="9"/>
  <c r="F413" i="9"/>
  <c r="AY412" i="9"/>
  <c r="AX412" i="9"/>
  <c r="AW412" i="9"/>
  <c r="AV412" i="9"/>
  <c r="AU412" i="9"/>
  <c r="AT412" i="9"/>
  <c r="AS412" i="9"/>
  <c r="AR412" i="9"/>
  <c r="AQ412" i="9"/>
  <c r="AP412" i="9"/>
  <c r="AO412" i="9"/>
  <c r="N412" i="9"/>
  <c r="J412" i="9"/>
  <c r="F412" i="9"/>
  <c r="AY411" i="9"/>
  <c r="AX411" i="9"/>
  <c r="AW411" i="9"/>
  <c r="AV411" i="9"/>
  <c r="AU411" i="9"/>
  <c r="AT411" i="9"/>
  <c r="AS411" i="9"/>
  <c r="AR411" i="9"/>
  <c r="AQ411" i="9"/>
  <c r="AP411" i="9"/>
  <c r="AO411" i="9"/>
  <c r="N411" i="9"/>
  <c r="J411" i="9"/>
  <c r="F411" i="9"/>
  <c r="AY410" i="9"/>
  <c r="AX410" i="9"/>
  <c r="AW410" i="9"/>
  <c r="AV410" i="9"/>
  <c r="AU410" i="9"/>
  <c r="AT410" i="9"/>
  <c r="AS410" i="9"/>
  <c r="AR410" i="9"/>
  <c r="AQ410" i="9"/>
  <c r="AP410" i="9"/>
  <c r="AO410" i="9"/>
  <c r="AA410" i="9"/>
  <c r="W410" i="9"/>
  <c r="S410" i="9"/>
  <c r="AY409" i="9"/>
  <c r="AX409" i="9"/>
  <c r="AW409" i="9"/>
  <c r="AV409" i="9"/>
  <c r="AU409" i="9"/>
  <c r="AT409" i="9"/>
  <c r="AS409" i="9"/>
  <c r="AR409" i="9"/>
  <c r="AQ409" i="9"/>
  <c r="AP409" i="9"/>
  <c r="AO409" i="9"/>
  <c r="N409" i="9"/>
  <c r="J409" i="9"/>
  <c r="F409" i="9"/>
  <c r="AY408" i="9"/>
  <c r="AX408" i="9"/>
  <c r="AW408" i="9"/>
  <c r="AV408" i="9"/>
  <c r="AU408" i="9"/>
  <c r="AT408" i="9"/>
  <c r="AS408" i="9"/>
  <c r="AR408" i="9"/>
  <c r="AQ408" i="9"/>
  <c r="AP408" i="9"/>
  <c r="AO408" i="9"/>
  <c r="N408" i="9"/>
  <c r="J408" i="9"/>
  <c r="F408" i="9"/>
  <c r="AY407" i="9"/>
  <c r="AX407" i="9"/>
  <c r="AW407" i="9"/>
  <c r="AV407" i="9"/>
  <c r="AU407" i="9"/>
  <c r="AT407" i="9"/>
  <c r="AS407" i="9"/>
  <c r="AR407" i="9"/>
  <c r="AQ407" i="9"/>
  <c r="AP407" i="9"/>
  <c r="AO407" i="9"/>
  <c r="N407" i="9"/>
  <c r="J407" i="9"/>
  <c r="F407" i="9"/>
  <c r="AY406" i="9"/>
  <c r="AX406" i="9"/>
  <c r="AW406" i="9"/>
  <c r="AV406" i="9"/>
  <c r="AU406" i="9"/>
  <c r="AT406" i="9"/>
  <c r="AS406" i="9"/>
  <c r="AR406" i="9"/>
  <c r="AQ406" i="9"/>
  <c r="AP406" i="9"/>
  <c r="AO406" i="9"/>
  <c r="AA406" i="9"/>
  <c r="W406" i="9"/>
  <c r="S406" i="9"/>
  <c r="AY405" i="9"/>
  <c r="AX405" i="9"/>
  <c r="AW405" i="9"/>
  <c r="AV405" i="9"/>
  <c r="AU405" i="9"/>
  <c r="AT405" i="9"/>
  <c r="AS405" i="9"/>
  <c r="AR405" i="9"/>
  <c r="AQ405" i="9"/>
  <c r="AP405" i="9"/>
  <c r="AO405" i="9"/>
  <c r="N405" i="9"/>
  <c r="J405" i="9"/>
  <c r="F405" i="9"/>
  <c r="AY404" i="9"/>
  <c r="AX404" i="9"/>
  <c r="AW404" i="9"/>
  <c r="AV404" i="9"/>
  <c r="AU404" i="9"/>
  <c r="AT404" i="9"/>
  <c r="AS404" i="9"/>
  <c r="AR404" i="9"/>
  <c r="AQ404" i="9"/>
  <c r="AP404" i="9"/>
  <c r="AO404" i="9"/>
  <c r="N404" i="9"/>
  <c r="J404" i="9"/>
  <c r="F404" i="9"/>
  <c r="AY403" i="9"/>
  <c r="AX403" i="9"/>
  <c r="AW403" i="9"/>
  <c r="AV403" i="9"/>
  <c r="AU403" i="9"/>
  <c r="AT403" i="9"/>
  <c r="AS403" i="9"/>
  <c r="AR403" i="9"/>
  <c r="AQ403" i="9"/>
  <c r="AP403" i="9"/>
  <c r="N403" i="9"/>
  <c r="J403" i="9"/>
  <c r="F403" i="9"/>
  <c r="AY402" i="9"/>
  <c r="AX402" i="9"/>
  <c r="AW402" i="9"/>
  <c r="AV402" i="9"/>
  <c r="AU402" i="9"/>
  <c r="AT402" i="9"/>
  <c r="AS402" i="9"/>
  <c r="AR402" i="9"/>
  <c r="AQ402" i="9"/>
  <c r="AP402" i="9"/>
  <c r="AA402" i="9"/>
  <c r="W402" i="9"/>
  <c r="S402" i="9"/>
  <c r="AY401" i="9"/>
  <c r="AX401" i="9"/>
  <c r="AW401" i="9"/>
  <c r="AV401" i="9"/>
  <c r="AU401" i="9"/>
  <c r="AT401" i="9"/>
  <c r="AS401" i="9"/>
  <c r="AR401" i="9"/>
  <c r="AQ401" i="9"/>
  <c r="AP401" i="9"/>
  <c r="N401" i="9"/>
  <c r="J401" i="9"/>
  <c r="F401" i="9"/>
  <c r="AY400" i="9"/>
  <c r="AX400" i="9"/>
  <c r="AW400" i="9"/>
  <c r="AV400" i="9"/>
  <c r="AU400" i="9"/>
  <c r="AT400" i="9"/>
  <c r="AS400" i="9"/>
  <c r="AR400" i="9"/>
  <c r="AQ400" i="9"/>
  <c r="AP400" i="9"/>
  <c r="AO400" i="9"/>
  <c r="N400" i="9"/>
  <c r="J400" i="9"/>
  <c r="F400" i="9"/>
  <c r="AY399" i="9"/>
  <c r="AX399" i="9"/>
  <c r="AW399" i="9"/>
  <c r="AV399" i="9"/>
  <c r="AU399" i="9"/>
  <c r="AT399" i="9"/>
  <c r="AS399" i="9"/>
  <c r="AR399" i="9"/>
  <c r="AQ399" i="9"/>
  <c r="AP399" i="9"/>
  <c r="AO399" i="9"/>
  <c r="N399" i="9"/>
  <c r="J399" i="9"/>
  <c r="F399" i="9"/>
  <c r="AY398" i="9"/>
  <c r="AX398" i="9"/>
  <c r="AW398" i="9"/>
  <c r="AV398" i="9"/>
  <c r="AU398" i="9"/>
  <c r="AT398" i="9"/>
  <c r="AS398" i="9"/>
  <c r="AR398" i="9"/>
  <c r="AQ398" i="9"/>
  <c r="AP398" i="9"/>
  <c r="AO398" i="9"/>
  <c r="AA398" i="9"/>
  <c r="W398" i="9"/>
  <c r="S398" i="9"/>
  <c r="AY397" i="9"/>
  <c r="AX397" i="9"/>
  <c r="AW397" i="9"/>
  <c r="AV397" i="9"/>
  <c r="AU397" i="9"/>
  <c r="AT397" i="9"/>
  <c r="AS397" i="9"/>
  <c r="AR397" i="9"/>
  <c r="AQ397" i="9"/>
  <c r="AP397" i="9"/>
  <c r="AO397" i="9"/>
  <c r="N397" i="9"/>
  <c r="J397" i="9"/>
  <c r="F397" i="9"/>
  <c r="AY396" i="9"/>
  <c r="AX396" i="9"/>
  <c r="AW396" i="9"/>
  <c r="AV396" i="9"/>
  <c r="AU396" i="9"/>
  <c r="AT396" i="9"/>
  <c r="AS396" i="9"/>
  <c r="AR396" i="9"/>
  <c r="AQ396" i="9"/>
  <c r="AP396" i="9"/>
  <c r="AO396" i="9"/>
  <c r="N396" i="9"/>
  <c r="J396" i="9"/>
  <c r="F396" i="9"/>
  <c r="AY395" i="9"/>
  <c r="AX395" i="9"/>
  <c r="AW395" i="9"/>
  <c r="AV395" i="9"/>
  <c r="AU395" i="9"/>
  <c r="AT395" i="9"/>
  <c r="AS395" i="9"/>
  <c r="AR395" i="9"/>
  <c r="AQ395" i="9"/>
  <c r="AP395" i="9"/>
  <c r="AO395" i="9"/>
  <c r="N395" i="9"/>
  <c r="J395" i="9"/>
  <c r="F395" i="9"/>
  <c r="AY394" i="9"/>
  <c r="AX394" i="9"/>
  <c r="AW394" i="9"/>
  <c r="AV394" i="9"/>
  <c r="AU394" i="9"/>
  <c r="AT394" i="9"/>
  <c r="AS394" i="9"/>
  <c r="AR394" i="9"/>
  <c r="AQ394" i="9"/>
  <c r="AP394" i="9"/>
  <c r="AO394" i="9"/>
  <c r="AA394" i="9"/>
  <c r="W394" i="9"/>
  <c r="S394" i="9"/>
  <c r="AY393" i="9"/>
  <c r="AX393" i="9"/>
  <c r="AW393" i="9"/>
  <c r="AV393" i="9"/>
  <c r="AU393" i="9"/>
  <c r="AT393" i="9"/>
  <c r="AS393" i="9"/>
  <c r="AR393" i="9"/>
  <c r="AQ393" i="9"/>
  <c r="AP393" i="9"/>
  <c r="AO393" i="9"/>
  <c r="N393" i="9"/>
  <c r="J393" i="9"/>
  <c r="F393" i="9"/>
  <c r="AY392" i="9"/>
  <c r="AX392" i="9"/>
  <c r="AW392" i="9"/>
  <c r="AV392" i="9"/>
  <c r="AU392" i="9"/>
  <c r="AT392" i="9"/>
  <c r="AS392" i="9"/>
  <c r="AR392" i="9"/>
  <c r="AQ392" i="9"/>
  <c r="AP392" i="9"/>
  <c r="AO392" i="9"/>
  <c r="N392" i="9"/>
  <c r="J392" i="9"/>
  <c r="F392" i="9"/>
  <c r="AY391" i="9"/>
  <c r="AX391" i="9"/>
  <c r="AW391" i="9"/>
  <c r="AV391" i="9"/>
  <c r="AU391" i="9"/>
  <c r="AT391" i="9"/>
  <c r="AS391" i="9"/>
  <c r="AR391" i="9"/>
  <c r="AQ391" i="9"/>
  <c r="AP391" i="9"/>
  <c r="AO391" i="9"/>
  <c r="N391" i="9"/>
  <c r="J391" i="9"/>
  <c r="F391" i="9"/>
  <c r="A391" i="9"/>
  <c r="A395" i="9" s="1"/>
  <c r="A399" i="9" s="1"/>
  <c r="A403" i="9" s="1"/>
  <c r="A407" i="9" s="1"/>
  <c r="A411" i="9" s="1"/>
  <c r="AA387" i="9"/>
  <c r="W387" i="9"/>
  <c r="S387" i="9"/>
  <c r="N386" i="9"/>
  <c r="J386" i="9"/>
  <c r="F386" i="9"/>
  <c r="N385" i="9"/>
  <c r="J385" i="9"/>
  <c r="F385" i="9"/>
  <c r="N384" i="9"/>
  <c r="J384" i="9"/>
  <c r="F384" i="9"/>
  <c r="AA383" i="9"/>
  <c r="W383" i="9"/>
  <c r="S383" i="9"/>
  <c r="N382" i="9"/>
  <c r="J382" i="9"/>
  <c r="F382" i="9"/>
  <c r="N381" i="9"/>
  <c r="J381" i="9"/>
  <c r="F381" i="9"/>
  <c r="N380" i="9"/>
  <c r="J380" i="9"/>
  <c r="F380" i="9"/>
  <c r="AA379" i="9"/>
  <c r="W379" i="9"/>
  <c r="S379" i="9"/>
  <c r="N378" i="9"/>
  <c r="J378" i="9"/>
  <c r="F378" i="9"/>
  <c r="N377" i="9"/>
  <c r="J377" i="9"/>
  <c r="F377" i="9"/>
  <c r="N376" i="9"/>
  <c r="J376" i="9"/>
  <c r="F376" i="9"/>
  <c r="AY375" i="9"/>
  <c r="AA375" i="9"/>
  <c r="W375" i="9"/>
  <c r="S375" i="9"/>
  <c r="AY374" i="9"/>
  <c r="N374" i="9"/>
  <c r="J374" i="9"/>
  <c r="F374" i="9"/>
  <c r="AY373" i="9"/>
  <c r="AQ373" i="9"/>
  <c r="N373" i="9"/>
  <c r="J373" i="9"/>
  <c r="F373" i="9"/>
  <c r="AY372" i="9"/>
  <c r="AQ372" i="9"/>
  <c r="N372" i="9"/>
  <c r="J372" i="9"/>
  <c r="F372" i="9"/>
  <c r="AY371" i="9"/>
  <c r="AX371" i="9"/>
  <c r="AW371" i="9"/>
  <c r="AV371" i="9"/>
  <c r="AU371" i="9"/>
  <c r="AT371" i="9"/>
  <c r="AS371" i="9"/>
  <c r="AR371" i="9"/>
  <c r="AQ371" i="9"/>
  <c r="AP371" i="9"/>
  <c r="AO371" i="9"/>
  <c r="AA371" i="9"/>
  <c r="W371" i="9"/>
  <c r="S371" i="9"/>
  <c r="AY370" i="9"/>
  <c r="AX370" i="9"/>
  <c r="AW370" i="9"/>
  <c r="AV370" i="9"/>
  <c r="AU370" i="9"/>
  <c r="AT370" i="9"/>
  <c r="AS370" i="9"/>
  <c r="AR370" i="9"/>
  <c r="AQ370" i="9"/>
  <c r="AP370" i="9"/>
  <c r="AO370" i="9"/>
  <c r="N370" i="9"/>
  <c r="J370" i="9"/>
  <c r="F370" i="9"/>
  <c r="AY369" i="9"/>
  <c r="AX369" i="9"/>
  <c r="AW369" i="9"/>
  <c r="AV369" i="9"/>
  <c r="AU369" i="9"/>
  <c r="AT369" i="9"/>
  <c r="AS369" i="9"/>
  <c r="AR369" i="9"/>
  <c r="AQ369" i="9"/>
  <c r="AP369" i="9"/>
  <c r="AO369" i="9"/>
  <c r="N369" i="9"/>
  <c r="J369" i="9"/>
  <c r="F369" i="9"/>
  <c r="AY368" i="9"/>
  <c r="AX368" i="9"/>
  <c r="AW368" i="9"/>
  <c r="AV368" i="9"/>
  <c r="AU368" i="9"/>
  <c r="AT368" i="9"/>
  <c r="AS368" i="9"/>
  <c r="AR368" i="9"/>
  <c r="AQ368" i="9"/>
  <c r="AP368" i="9"/>
  <c r="AO368" i="9"/>
  <c r="N368" i="9"/>
  <c r="J368" i="9"/>
  <c r="F368" i="9"/>
  <c r="AY367" i="9"/>
  <c r="AX367" i="9"/>
  <c r="AW367" i="9"/>
  <c r="AV367" i="9"/>
  <c r="AU367" i="9"/>
  <c r="AT367" i="9"/>
  <c r="AS367" i="9"/>
  <c r="AR367" i="9"/>
  <c r="AQ367" i="9"/>
  <c r="AP367" i="9"/>
  <c r="AO367" i="9"/>
  <c r="AA367" i="9"/>
  <c r="W367" i="9"/>
  <c r="S367" i="9"/>
  <c r="AY366" i="9"/>
  <c r="AX366" i="9"/>
  <c r="AW366" i="9"/>
  <c r="AV366" i="9"/>
  <c r="AU366" i="9"/>
  <c r="AT366" i="9"/>
  <c r="AS366" i="9"/>
  <c r="AR366" i="9"/>
  <c r="AQ366" i="9"/>
  <c r="AP366" i="9"/>
  <c r="AO366" i="9"/>
  <c r="N366" i="9"/>
  <c r="J366" i="9"/>
  <c r="F366" i="9"/>
  <c r="AY365" i="9"/>
  <c r="AX365" i="9"/>
  <c r="AW365" i="9"/>
  <c r="AV365" i="9"/>
  <c r="AU365" i="9"/>
  <c r="AT365" i="9"/>
  <c r="AS365" i="9"/>
  <c r="AR365" i="9"/>
  <c r="AQ365" i="9"/>
  <c r="AP365" i="9"/>
  <c r="AO365" i="9"/>
  <c r="N365" i="9"/>
  <c r="J365" i="9"/>
  <c r="F365" i="9"/>
  <c r="AY364" i="9"/>
  <c r="AX364" i="9"/>
  <c r="AW364" i="9"/>
  <c r="AV364" i="9"/>
  <c r="AU364" i="9"/>
  <c r="AT364" i="9"/>
  <c r="AS364" i="9"/>
  <c r="AR364" i="9"/>
  <c r="AQ364" i="9"/>
  <c r="AP364" i="9"/>
  <c r="AO364" i="9"/>
  <c r="N364" i="9"/>
  <c r="J364" i="9"/>
  <c r="F364" i="9"/>
  <c r="AY363" i="9"/>
  <c r="AX363" i="9"/>
  <c r="AW363" i="9"/>
  <c r="AV363" i="9"/>
  <c r="AU363" i="9"/>
  <c r="AT363" i="9"/>
  <c r="AS363" i="9"/>
  <c r="AR363" i="9"/>
  <c r="AQ363" i="9"/>
  <c r="AP363" i="9"/>
  <c r="AO363" i="9"/>
  <c r="AA363" i="9"/>
  <c r="W363" i="9"/>
  <c r="S363" i="9"/>
  <c r="AY362" i="9"/>
  <c r="AX362" i="9"/>
  <c r="AW362" i="9"/>
  <c r="AV362" i="9"/>
  <c r="AU362" i="9"/>
  <c r="AT362" i="9"/>
  <c r="AS362" i="9"/>
  <c r="AR362" i="9"/>
  <c r="AQ362" i="9"/>
  <c r="AP362" i="9"/>
  <c r="AO362" i="9"/>
  <c r="N362" i="9"/>
  <c r="J362" i="9"/>
  <c r="F362" i="9"/>
  <c r="AY361" i="9"/>
  <c r="AX361" i="9"/>
  <c r="AW361" i="9"/>
  <c r="AV361" i="9"/>
  <c r="AU361" i="9"/>
  <c r="AT361" i="9"/>
  <c r="AS361" i="9"/>
  <c r="AR361" i="9"/>
  <c r="AQ361" i="9"/>
  <c r="AP361" i="9"/>
  <c r="AO361" i="9"/>
  <c r="N361" i="9"/>
  <c r="J361" i="9"/>
  <c r="F361" i="9"/>
  <c r="AY360" i="9"/>
  <c r="AX360" i="9"/>
  <c r="AW360" i="9"/>
  <c r="AV360" i="9"/>
  <c r="AU360" i="9"/>
  <c r="AT360" i="9"/>
  <c r="AS360" i="9"/>
  <c r="AR360" i="9"/>
  <c r="AQ360" i="9"/>
  <c r="AP360" i="9"/>
  <c r="AO360" i="9"/>
  <c r="N360" i="9"/>
  <c r="J360" i="9"/>
  <c r="F360" i="9"/>
  <c r="AY359" i="9"/>
  <c r="AX359" i="9"/>
  <c r="AW359" i="9"/>
  <c r="AV359" i="9"/>
  <c r="AU359" i="9"/>
  <c r="AT359" i="9"/>
  <c r="AS359" i="9"/>
  <c r="AR359" i="9"/>
  <c r="AQ359" i="9"/>
  <c r="AP359" i="9"/>
  <c r="AO359" i="9"/>
  <c r="AA359" i="9"/>
  <c r="W359" i="9"/>
  <c r="S359" i="9"/>
  <c r="AY358" i="9"/>
  <c r="AX358" i="9"/>
  <c r="AW358" i="9"/>
  <c r="AV358" i="9"/>
  <c r="AU358" i="9"/>
  <c r="AT358" i="9"/>
  <c r="AS358" i="9"/>
  <c r="AR358" i="9"/>
  <c r="AQ358" i="9"/>
  <c r="AP358" i="9"/>
  <c r="AO358" i="9"/>
  <c r="N358" i="9"/>
  <c r="J358" i="9"/>
  <c r="F358" i="9"/>
  <c r="AY357" i="9"/>
  <c r="AX357" i="9"/>
  <c r="AW357" i="9"/>
  <c r="AV357" i="9"/>
  <c r="AU357" i="9"/>
  <c r="AT357" i="9"/>
  <c r="AS357" i="9"/>
  <c r="AR357" i="9"/>
  <c r="AQ357" i="9"/>
  <c r="AP357" i="9"/>
  <c r="AO357" i="9"/>
  <c r="N357" i="9"/>
  <c r="J357" i="9"/>
  <c r="F357" i="9"/>
  <c r="AY356" i="9"/>
  <c r="AX356" i="9"/>
  <c r="AW356" i="9"/>
  <c r="AV356" i="9"/>
  <c r="AU356" i="9"/>
  <c r="AT356" i="9"/>
  <c r="AS356" i="9"/>
  <c r="AR356" i="9"/>
  <c r="AQ356" i="9"/>
  <c r="AP356" i="9"/>
  <c r="AO356" i="9"/>
  <c r="N356" i="9"/>
  <c r="J356" i="9"/>
  <c r="F356" i="9"/>
  <c r="AY355" i="9"/>
  <c r="AX355" i="9"/>
  <c r="AW355" i="9"/>
  <c r="AV355" i="9"/>
  <c r="AU355" i="9"/>
  <c r="AT355" i="9"/>
  <c r="AS355" i="9"/>
  <c r="AR355" i="9"/>
  <c r="AQ355" i="9"/>
  <c r="AP355" i="9"/>
  <c r="AO355" i="9"/>
  <c r="AA355" i="9"/>
  <c r="W355" i="9"/>
  <c r="S355" i="9"/>
  <c r="AY354" i="9"/>
  <c r="AX354" i="9"/>
  <c r="AW354" i="9"/>
  <c r="AV354" i="9"/>
  <c r="AU354" i="9"/>
  <c r="AT354" i="9"/>
  <c r="AS354" i="9"/>
  <c r="AR354" i="9"/>
  <c r="AQ354" i="9"/>
  <c r="AP354" i="9"/>
  <c r="AO354" i="9"/>
  <c r="N354" i="9"/>
  <c r="J354" i="9"/>
  <c r="F354" i="9"/>
  <c r="AY353" i="9"/>
  <c r="AX353" i="9"/>
  <c r="AW353" i="9"/>
  <c r="AV353" i="9"/>
  <c r="AU353" i="9"/>
  <c r="AT353" i="9"/>
  <c r="AS353" i="9"/>
  <c r="AR353" i="9"/>
  <c r="AQ353" i="9"/>
  <c r="AP353" i="9"/>
  <c r="AO353" i="9"/>
  <c r="N353" i="9"/>
  <c r="J353" i="9"/>
  <c r="F353" i="9"/>
  <c r="AY352" i="9"/>
  <c r="AX352" i="9"/>
  <c r="AW352" i="9"/>
  <c r="AV352" i="9"/>
  <c r="AU352" i="9"/>
  <c r="AT352" i="9"/>
  <c r="AS352" i="9"/>
  <c r="AR352" i="9"/>
  <c r="AQ352" i="9"/>
  <c r="AP352" i="9"/>
  <c r="AO352" i="9"/>
  <c r="N352" i="9"/>
  <c r="J352" i="9"/>
  <c r="F352" i="9"/>
  <c r="AY351" i="9"/>
  <c r="AX351" i="9"/>
  <c r="AW351" i="9"/>
  <c r="AV351" i="9"/>
  <c r="AU351" i="9"/>
  <c r="AT351" i="9"/>
  <c r="AS351" i="9"/>
  <c r="AR351" i="9"/>
  <c r="AQ351" i="9"/>
  <c r="AP351" i="9"/>
  <c r="AO351" i="9"/>
  <c r="AA351" i="9"/>
  <c r="W351" i="9"/>
  <c r="S351" i="9"/>
  <c r="AY350" i="9"/>
  <c r="AX350" i="9"/>
  <c r="AW350" i="9"/>
  <c r="AV350" i="9"/>
  <c r="AU350" i="9"/>
  <c r="AT350" i="9"/>
  <c r="AS350" i="9"/>
  <c r="AR350" i="9"/>
  <c r="AQ350" i="9"/>
  <c r="AP350" i="9"/>
  <c r="AO350" i="9"/>
  <c r="N350" i="9"/>
  <c r="J350" i="9"/>
  <c r="F350" i="9"/>
  <c r="AY349" i="9"/>
  <c r="AX349" i="9"/>
  <c r="AW349" i="9"/>
  <c r="AV349" i="9"/>
  <c r="AU349" i="9"/>
  <c r="AT349" i="9"/>
  <c r="AS349" i="9"/>
  <c r="AR349" i="9"/>
  <c r="AQ349" i="9"/>
  <c r="AP349" i="9"/>
  <c r="AO349" i="9"/>
  <c r="N349" i="9"/>
  <c r="J349" i="9"/>
  <c r="F349" i="9"/>
  <c r="AY348" i="9"/>
  <c r="AX348" i="9"/>
  <c r="AW348" i="9"/>
  <c r="AV348" i="9"/>
  <c r="AU348" i="9"/>
  <c r="AT348" i="9"/>
  <c r="AS348" i="9"/>
  <c r="AR348" i="9"/>
  <c r="AQ348" i="9"/>
  <c r="AP348" i="9"/>
  <c r="N348" i="9"/>
  <c r="J348" i="9"/>
  <c r="F348" i="9"/>
  <c r="AY347" i="9"/>
  <c r="AX347" i="9"/>
  <c r="AW347" i="9"/>
  <c r="AV347" i="9"/>
  <c r="AU347" i="9"/>
  <c r="AT347" i="9"/>
  <c r="AS347" i="9"/>
  <c r="AR347" i="9"/>
  <c r="AQ347" i="9"/>
  <c r="AP347" i="9"/>
  <c r="AA347" i="9"/>
  <c r="W347" i="9"/>
  <c r="S347" i="9"/>
  <c r="AY346" i="9"/>
  <c r="AX346" i="9"/>
  <c r="AW346" i="9"/>
  <c r="AV346" i="9"/>
  <c r="AU346" i="9"/>
  <c r="AT346" i="9"/>
  <c r="AS346" i="9"/>
  <c r="AR346" i="9"/>
  <c r="AQ346" i="9"/>
  <c r="AP346" i="9"/>
  <c r="N346" i="9"/>
  <c r="J346" i="9"/>
  <c r="F346" i="9"/>
  <c r="AY345" i="9"/>
  <c r="AX345" i="9"/>
  <c r="AW345" i="9"/>
  <c r="AV345" i="9"/>
  <c r="AU345" i="9"/>
  <c r="AT345" i="9"/>
  <c r="AS345" i="9"/>
  <c r="AR345" i="9"/>
  <c r="AQ345" i="9"/>
  <c r="AP345" i="9"/>
  <c r="AO345" i="9"/>
  <c r="N345" i="9"/>
  <c r="J345" i="9"/>
  <c r="F345" i="9"/>
  <c r="AY344" i="9"/>
  <c r="AX344" i="9"/>
  <c r="AW344" i="9"/>
  <c r="AV344" i="9"/>
  <c r="AU344" i="9"/>
  <c r="AT344" i="9"/>
  <c r="AS344" i="9"/>
  <c r="AR344" i="9"/>
  <c r="AQ344" i="9"/>
  <c r="AP344" i="9"/>
  <c r="AO344" i="9"/>
  <c r="N344" i="9"/>
  <c r="J344" i="9"/>
  <c r="F344" i="9"/>
  <c r="AY343" i="9"/>
  <c r="AX343" i="9"/>
  <c r="AW343" i="9"/>
  <c r="AV343" i="9"/>
  <c r="AU343" i="9"/>
  <c r="AT343" i="9"/>
  <c r="AS343" i="9"/>
  <c r="AR343" i="9"/>
  <c r="AQ343" i="9"/>
  <c r="AP343" i="9"/>
  <c r="AO343" i="9"/>
  <c r="AA343" i="9"/>
  <c r="W343" i="9"/>
  <c r="S343" i="9"/>
  <c r="AY342" i="9"/>
  <c r="AX342" i="9"/>
  <c r="AW342" i="9"/>
  <c r="AV342" i="9"/>
  <c r="AU342" i="9"/>
  <c r="AT342" i="9"/>
  <c r="AS342" i="9"/>
  <c r="AR342" i="9"/>
  <c r="AQ342" i="9"/>
  <c r="AP342" i="9"/>
  <c r="AO342" i="9"/>
  <c r="N342" i="9"/>
  <c r="J342" i="9"/>
  <c r="F342" i="9"/>
  <c r="AY341" i="9"/>
  <c r="AX341" i="9"/>
  <c r="AW341" i="9"/>
  <c r="AV341" i="9"/>
  <c r="AU341" i="9"/>
  <c r="AT341" i="9"/>
  <c r="AS341" i="9"/>
  <c r="AR341" i="9"/>
  <c r="AQ341" i="9"/>
  <c r="AP341" i="9"/>
  <c r="AO341" i="9"/>
  <c r="N341" i="9"/>
  <c r="J341" i="9"/>
  <c r="F341" i="9"/>
  <c r="AY340" i="9"/>
  <c r="AX340" i="9"/>
  <c r="AW340" i="9"/>
  <c r="AV340" i="9"/>
  <c r="AU340" i="9"/>
  <c r="AT340" i="9"/>
  <c r="AS340" i="9"/>
  <c r="AR340" i="9"/>
  <c r="AQ340" i="9"/>
  <c r="AP340" i="9"/>
  <c r="AO340" i="9"/>
  <c r="N340" i="9"/>
  <c r="J340" i="9"/>
  <c r="F340" i="9"/>
  <c r="AY339" i="9"/>
  <c r="AX339" i="9"/>
  <c r="AW339" i="9"/>
  <c r="AV339" i="9"/>
  <c r="AU339" i="9"/>
  <c r="AT339" i="9"/>
  <c r="AS339" i="9"/>
  <c r="AR339" i="9"/>
  <c r="AQ339" i="9"/>
  <c r="AP339" i="9"/>
  <c r="AO339" i="9"/>
  <c r="AA339" i="9"/>
  <c r="W339" i="9"/>
  <c r="S339" i="9"/>
  <c r="AY338" i="9"/>
  <c r="AX338" i="9"/>
  <c r="AW338" i="9"/>
  <c r="AV338" i="9"/>
  <c r="AU338" i="9"/>
  <c r="AT338" i="9"/>
  <c r="AS338" i="9"/>
  <c r="AR338" i="9"/>
  <c r="AQ338" i="9"/>
  <c r="AP338" i="9"/>
  <c r="AO338" i="9"/>
  <c r="N338" i="9"/>
  <c r="J338" i="9"/>
  <c r="F338" i="9"/>
  <c r="AY337" i="9"/>
  <c r="AX337" i="9"/>
  <c r="AW337" i="9"/>
  <c r="AV337" i="9"/>
  <c r="AU337" i="9"/>
  <c r="AT337" i="9"/>
  <c r="AS337" i="9"/>
  <c r="AR337" i="9"/>
  <c r="AQ337" i="9"/>
  <c r="AP337" i="9"/>
  <c r="AO337" i="9"/>
  <c r="N337" i="9"/>
  <c r="J337" i="9"/>
  <c r="F337" i="9"/>
  <c r="AY336" i="9"/>
  <c r="AX336" i="9"/>
  <c r="AW336" i="9"/>
  <c r="AV336" i="9"/>
  <c r="AU336" i="9"/>
  <c r="AT336" i="9"/>
  <c r="AS336" i="9"/>
  <c r="AR336" i="9"/>
  <c r="AQ336" i="9"/>
  <c r="AP336" i="9"/>
  <c r="AO336" i="9"/>
  <c r="N336" i="9"/>
  <c r="J336" i="9"/>
  <c r="F336" i="9"/>
  <c r="A336" i="9"/>
  <c r="A340" i="9" s="1"/>
  <c r="A344" i="9" s="1"/>
  <c r="A348" i="9" s="1"/>
  <c r="A352" i="9" s="1"/>
  <c r="A356" i="9" s="1"/>
  <c r="A360" i="9" s="1"/>
  <c r="A364" i="9" s="1"/>
  <c r="A368" i="9" s="1"/>
  <c r="A372" i="9" s="1"/>
  <c r="A376" i="9" s="1"/>
  <c r="A380" i="9" s="1"/>
  <c r="A384" i="9" s="1"/>
  <c r="AA332" i="9"/>
  <c r="W332" i="9"/>
  <c r="S332" i="9"/>
  <c r="N331" i="9"/>
  <c r="J331" i="9"/>
  <c r="F331" i="9"/>
  <c r="N330" i="9"/>
  <c r="J330" i="9"/>
  <c r="F330" i="9"/>
  <c r="N329" i="9"/>
  <c r="J329" i="9"/>
  <c r="F329" i="9"/>
  <c r="AA328" i="9"/>
  <c r="W328" i="9"/>
  <c r="S328" i="9"/>
  <c r="N327" i="9"/>
  <c r="J327" i="9"/>
  <c r="F327" i="9"/>
  <c r="N326" i="9"/>
  <c r="J326" i="9"/>
  <c r="F326" i="9"/>
  <c r="N325" i="9"/>
  <c r="J325" i="9"/>
  <c r="F325" i="9"/>
  <c r="AA324" i="9"/>
  <c r="W324" i="9"/>
  <c r="S324" i="9"/>
  <c r="N323" i="9"/>
  <c r="J323" i="9"/>
  <c r="F323" i="9"/>
  <c r="N322" i="9"/>
  <c r="J322" i="9"/>
  <c r="F322" i="9"/>
  <c r="N321" i="9"/>
  <c r="J321" i="9"/>
  <c r="F321" i="9"/>
  <c r="AY320" i="9"/>
  <c r="AA320" i="9"/>
  <c r="W320" i="9"/>
  <c r="S320" i="9"/>
  <c r="AY319" i="9"/>
  <c r="N319" i="9"/>
  <c r="J319" i="9"/>
  <c r="F319" i="9"/>
  <c r="AY318" i="9"/>
  <c r="AQ318" i="9"/>
  <c r="N318" i="9"/>
  <c r="J318" i="9"/>
  <c r="F318" i="9"/>
  <c r="AY317" i="9"/>
  <c r="AQ317" i="9"/>
  <c r="N317" i="9"/>
  <c r="J317" i="9"/>
  <c r="F317" i="9"/>
  <c r="AY316" i="9"/>
  <c r="AX316" i="9"/>
  <c r="AW316" i="9"/>
  <c r="AV316" i="9"/>
  <c r="AU316" i="9"/>
  <c r="AT316" i="9"/>
  <c r="AS316" i="9"/>
  <c r="AR316" i="9"/>
  <c r="AQ316" i="9"/>
  <c r="AP316" i="9"/>
  <c r="AO316" i="9"/>
  <c r="AA316" i="9"/>
  <c r="W316" i="9"/>
  <c r="S316" i="9"/>
  <c r="AY315" i="9"/>
  <c r="AX315" i="9"/>
  <c r="AW315" i="9"/>
  <c r="AV315" i="9"/>
  <c r="AU315" i="9"/>
  <c r="AT315" i="9"/>
  <c r="AS315" i="9"/>
  <c r="AR315" i="9"/>
  <c r="AQ315" i="9"/>
  <c r="AP315" i="9"/>
  <c r="AO315" i="9"/>
  <c r="N315" i="9"/>
  <c r="J315" i="9"/>
  <c r="F315" i="9"/>
  <c r="AY314" i="9"/>
  <c r="AX314" i="9"/>
  <c r="AW314" i="9"/>
  <c r="AV314" i="9"/>
  <c r="AU314" i="9"/>
  <c r="AT314" i="9"/>
  <c r="AS314" i="9"/>
  <c r="AR314" i="9"/>
  <c r="AQ314" i="9"/>
  <c r="AP314" i="9"/>
  <c r="AO314" i="9"/>
  <c r="N314" i="9"/>
  <c r="J314" i="9"/>
  <c r="F314" i="9"/>
  <c r="AY313" i="9"/>
  <c r="AX313" i="9"/>
  <c r="AW313" i="9"/>
  <c r="AV313" i="9"/>
  <c r="AU313" i="9"/>
  <c r="AT313" i="9"/>
  <c r="AS313" i="9"/>
  <c r="AR313" i="9"/>
  <c r="AQ313" i="9"/>
  <c r="AP313" i="9"/>
  <c r="AO313" i="9"/>
  <c r="N313" i="9"/>
  <c r="J313" i="9"/>
  <c r="F313" i="9"/>
  <c r="AY312" i="9"/>
  <c r="AX312" i="9"/>
  <c r="AW312" i="9"/>
  <c r="AV312" i="9"/>
  <c r="AU312" i="9"/>
  <c r="AT312" i="9"/>
  <c r="AS312" i="9"/>
  <c r="AR312" i="9"/>
  <c r="AQ312" i="9"/>
  <c r="AP312" i="9"/>
  <c r="AO312" i="9"/>
  <c r="AA312" i="9"/>
  <c r="W312" i="9"/>
  <c r="AY311" i="9"/>
  <c r="AX311" i="9"/>
  <c r="AW311" i="9"/>
  <c r="AV311" i="9"/>
  <c r="AU311" i="9"/>
  <c r="AT311" i="9"/>
  <c r="AS311" i="9"/>
  <c r="AR311" i="9"/>
  <c r="AQ311" i="9"/>
  <c r="AP311" i="9"/>
  <c r="AO311" i="9"/>
  <c r="N311" i="9"/>
  <c r="J311" i="9"/>
  <c r="F311" i="9"/>
  <c r="AY310" i="9"/>
  <c r="AX310" i="9"/>
  <c r="AW310" i="9"/>
  <c r="AV310" i="9"/>
  <c r="AU310" i="9"/>
  <c r="AT310" i="9"/>
  <c r="AS310" i="9"/>
  <c r="AR310" i="9"/>
  <c r="AQ310" i="9"/>
  <c r="AP310" i="9"/>
  <c r="AO310" i="9"/>
  <c r="N310" i="9"/>
  <c r="J310" i="9"/>
  <c r="F310" i="9"/>
  <c r="AY309" i="9"/>
  <c r="AX309" i="9"/>
  <c r="AW309" i="9"/>
  <c r="AV309" i="9"/>
  <c r="AU309" i="9"/>
  <c r="AT309" i="9"/>
  <c r="AS309" i="9"/>
  <c r="AR309" i="9"/>
  <c r="AQ309" i="9"/>
  <c r="AP309" i="9"/>
  <c r="AO309" i="9"/>
  <c r="N309" i="9"/>
  <c r="J309" i="9"/>
  <c r="F309" i="9"/>
  <c r="AY308" i="9"/>
  <c r="AX308" i="9"/>
  <c r="AW308" i="9"/>
  <c r="AV308" i="9"/>
  <c r="AU308" i="9"/>
  <c r="AT308" i="9"/>
  <c r="AS308" i="9"/>
  <c r="AR308" i="9"/>
  <c r="AQ308" i="9"/>
  <c r="AP308" i="9"/>
  <c r="AO308" i="9"/>
  <c r="AA308" i="9"/>
  <c r="W308" i="9"/>
  <c r="S308" i="9"/>
  <c r="AY307" i="9"/>
  <c r="AX307" i="9"/>
  <c r="AW307" i="9"/>
  <c r="AV307" i="9"/>
  <c r="AU307" i="9"/>
  <c r="AT307" i="9"/>
  <c r="AS307" i="9"/>
  <c r="AR307" i="9"/>
  <c r="AQ307" i="9"/>
  <c r="AP307" i="9"/>
  <c r="AO307" i="9"/>
  <c r="N307" i="9"/>
  <c r="J307" i="9"/>
  <c r="F307" i="9"/>
  <c r="AY306" i="9"/>
  <c r="AX306" i="9"/>
  <c r="AW306" i="9"/>
  <c r="AV306" i="9"/>
  <c r="AU306" i="9"/>
  <c r="AT306" i="9"/>
  <c r="AS306" i="9"/>
  <c r="AR306" i="9"/>
  <c r="AQ306" i="9"/>
  <c r="AP306" i="9"/>
  <c r="AO306" i="9"/>
  <c r="N306" i="9"/>
  <c r="J306" i="9"/>
  <c r="F306" i="9"/>
  <c r="AY305" i="9"/>
  <c r="AX305" i="9"/>
  <c r="AW305" i="9"/>
  <c r="AV305" i="9"/>
  <c r="AU305" i="9"/>
  <c r="AT305" i="9"/>
  <c r="AS305" i="9"/>
  <c r="AR305" i="9"/>
  <c r="AQ305" i="9"/>
  <c r="AP305" i="9"/>
  <c r="AO305" i="9"/>
  <c r="N305" i="9"/>
  <c r="J305" i="9"/>
  <c r="F305" i="9"/>
  <c r="AY304" i="9"/>
  <c r="AX304" i="9"/>
  <c r="AW304" i="9"/>
  <c r="AV304" i="9"/>
  <c r="AU304" i="9"/>
  <c r="AT304" i="9"/>
  <c r="AS304" i="9"/>
  <c r="AR304" i="9"/>
  <c r="AQ304" i="9"/>
  <c r="AP304" i="9"/>
  <c r="AO304" i="9"/>
  <c r="AA304" i="9"/>
  <c r="W304" i="9"/>
  <c r="S304" i="9"/>
  <c r="AY303" i="9"/>
  <c r="AX303" i="9"/>
  <c r="AW303" i="9"/>
  <c r="AV303" i="9"/>
  <c r="AU303" i="9"/>
  <c r="AT303" i="9"/>
  <c r="AS303" i="9"/>
  <c r="AR303" i="9"/>
  <c r="AQ303" i="9"/>
  <c r="AP303" i="9"/>
  <c r="AO303" i="9"/>
  <c r="N303" i="9"/>
  <c r="J303" i="9"/>
  <c r="F303" i="9"/>
  <c r="AY302" i="9"/>
  <c r="AX302" i="9"/>
  <c r="AW302" i="9"/>
  <c r="AV302" i="9"/>
  <c r="AU302" i="9"/>
  <c r="AT302" i="9"/>
  <c r="AS302" i="9"/>
  <c r="AR302" i="9"/>
  <c r="AQ302" i="9"/>
  <c r="AP302" i="9"/>
  <c r="AO302" i="9"/>
  <c r="N302" i="9"/>
  <c r="J302" i="9"/>
  <c r="F302" i="9"/>
  <c r="AY301" i="9"/>
  <c r="AX301" i="9"/>
  <c r="AW301" i="9"/>
  <c r="AV301" i="9"/>
  <c r="AU301" i="9"/>
  <c r="AT301" i="9"/>
  <c r="AS301" i="9"/>
  <c r="AR301" i="9"/>
  <c r="AQ301" i="9"/>
  <c r="AP301" i="9"/>
  <c r="AO301" i="9"/>
  <c r="N301" i="9"/>
  <c r="J301" i="9"/>
  <c r="F301" i="9"/>
  <c r="AY300" i="9"/>
  <c r="AX300" i="9"/>
  <c r="AW300" i="9"/>
  <c r="AV300" i="9"/>
  <c r="AU300" i="9"/>
  <c r="AT300" i="9"/>
  <c r="AS300" i="9"/>
  <c r="AR300" i="9"/>
  <c r="AQ300" i="9"/>
  <c r="AP300" i="9"/>
  <c r="AO300" i="9"/>
  <c r="AA300" i="9"/>
  <c r="W300" i="9"/>
  <c r="S300" i="9"/>
  <c r="AY299" i="9"/>
  <c r="AX299" i="9"/>
  <c r="AW299" i="9"/>
  <c r="AV299" i="9"/>
  <c r="AU299" i="9"/>
  <c r="AT299" i="9"/>
  <c r="AS299" i="9"/>
  <c r="AR299" i="9"/>
  <c r="AQ299" i="9"/>
  <c r="AP299" i="9"/>
  <c r="AO299" i="9"/>
  <c r="N299" i="9"/>
  <c r="J299" i="9"/>
  <c r="F299" i="9"/>
  <c r="AY298" i="9"/>
  <c r="AX298" i="9"/>
  <c r="AW298" i="9"/>
  <c r="AV298" i="9"/>
  <c r="AU298" i="9"/>
  <c r="AT298" i="9"/>
  <c r="AS298" i="9"/>
  <c r="AR298" i="9"/>
  <c r="AQ298" i="9"/>
  <c r="AP298" i="9"/>
  <c r="AO298" i="9"/>
  <c r="N298" i="9"/>
  <c r="J298" i="9"/>
  <c r="F298" i="9"/>
  <c r="AY297" i="9"/>
  <c r="AX297" i="9"/>
  <c r="AW297" i="9"/>
  <c r="AV297" i="9"/>
  <c r="AU297" i="9"/>
  <c r="AT297" i="9"/>
  <c r="AS297" i="9"/>
  <c r="AR297" i="9"/>
  <c r="AQ297" i="9"/>
  <c r="AP297" i="9"/>
  <c r="AO297" i="9"/>
  <c r="N297" i="9"/>
  <c r="J297" i="9"/>
  <c r="F297" i="9"/>
  <c r="AY296" i="9"/>
  <c r="AX296" i="9"/>
  <c r="AW296" i="9"/>
  <c r="AV296" i="9"/>
  <c r="AU296" i="9"/>
  <c r="AT296" i="9"/>
  <c r="AS296" i="9"/>
  <c r="AR296" i="9"/>
  <c r="AQ296" i="9"/>
  <c r="AP296" i="9"/>
  <c r="AO296" i="9"/>
  <c r="AA296" i="9"/>
  <c r="W296" i="9"/>
  <c r="S296" i="9"/>
  <c r="AY295" i="9"/>
  <c r="AX295" i="9"/>
  <c r="AW295" i="9"/>
  <c r="AV295" i="9"/>
  <c r="AU295" i="9"/>
  <c r="AT295" i="9"/>
  <c r="AS295" i="9"/>
  <c r="AR295" i="9"/>
  <c r="AQ295" i="9"/>
  <c r="AP295" i="9"/>
  <c r="AO295" i="9"/>
  <c r="N295" i="9"/>
  <c r="J295" i="9"/>
  <c r="F295" i="9"/>
  <c r="AY294" i="9"/>
  <c r="AX294" i="9"/>
  <c r="AW294" i="9"/>
  <c r="AV294" i="9"/>
  <c r="AU294" i="9"/>
  <c r="AT294" i="9"/>
  <c r="AS294" i="9"/>
  <c r="AR294" i="9"/>
  <c r="AQ294" i="9"/>
  <c r="AP294" i="9"/>
  <c r="AO294" i="9"/>
  <c r="N294" i="9"/>
  <c r="J294" i="9"/>
  <c r="F294" i="9"/>
  <c r="AY293" i="9"/>
  <c r="AX293" i="9"/>
  <c r="AW293" i="9"/>
  <c r="AV293" i="9"/>
  <c r="AU293" i="9"/>
  <c r="AT293" i="9"/>
  <c r="AS293" i="9"/>
  <c r="AR293" i="9"/>
  <c r="AQ293" i="9"/>
  <c r="AP293" i="9"/>
  <c r="N293" i="9"/>
  <c r="J293" i="9"/>
  <c r="F293" i="9"/>
  <c r="AY292" i="9"/>
  <c r="AX292" i="9"/>
  <c r="AW292" i="9"/>
  <c r="AV292" i="9"/>
  <c r="AU292" i="9"/>
  <c r="AT292" i="9"/>
  <c r="AS292" i="9"/>
  <c r="AR292" i="9"/>
  <c r="AQ292" i="9"/>
  <c r="AP292" i="9"/>
  <c r="AA292" i="9"/>
  <c r="W292" i="9"/>
  <c r="S292" i="9"/>
  <c r="AY291" i="9"/>
  <c r="AX291" i="9"/>
  <c r="AW291" i="9"/>
  <c r="AV291" i="9"/>
  <c r="AU291" i="9"/>
  <c r="AT291" i="9"/>
  <c r="AS291" i="9"/>
  <c r="AR291" i="9"/>
  <c r="AQ291" i="9"/>
  <c r="AP291" i="9"/>
  <c r="N291" i="9"/>
  <c r="J291" i="9"/>
  <c r="F291" i="9"/>
  <c r="AY290" i="9"/>
  <c r="AX290" i="9"/>
  <c r="AW290" i="9"/>
  <c r="AV290" i="9"/>
  <c r="AU290" i="9"/>
  <c r="AT290" i="9"/>
  <c r="AS290" i="9"/>
  <c r="AR290" i="9"/>
  <c r="AQ290" i="9"/>
  <c r="AP290" i="9"/>
  <c r="AO290" i="9"/>
  <c r="N290" i="9"/>
  <c r="J290" i="9"/>
  <c r="F290" i="9"/>
  <c r="AY289" i="9"/>
  <c r="AX289" i="9"/>
  <c r="AW289" i="9"/>
  <c r="AV289" i="9"/>
  <c r="AU289" i="9"/>
  <c r="AT289" i="9"/>
  <c r="AS289" i="9"/>
  <c r="AR289" i="9"/>
  <c r="AQ289" i="9"/>
  <c r="AP289" i="9"/>
  <c r="AO289" i="9"/>
  <c r="N289" i="9"/>
  <c r="J289" i="9"/>
  <c r="F289" i="9"/>
  <c r="AY288" i="9"/>
  <c r="AX288" i="9"/>
  <c r="AW288" i="9"/>
  <c r="AV288" i="9"/>
  <c r="AU288" i="9"/>
  <c r="AT288" i="9"/>
  <c r="AS288" i="9"/>
  <c r="AR288" i="9"/>
  <c r="AQ288" i="9"/>
  <c r="AP288" i="9"/>
  <c r="AO288" i="9"/>
  <c r="AA288" i="9"/>
  <c r="W288" i="9"/>
  <c r="S288" i="9"/>
  <c r="AY287" i="9"/>
  <c r="AX287" i="9"/>
  <c r="AW287" i="9"/>
  <c r="AV287" i="9"/>
  <c r="AU287" i="9"/>
  <c r="AT287" i="9"/>
  <c r="AS287" i="9"/>
  <c r="AR287" i="9"/>
  <c r="AQ287" i="9"/>
  <c r="AP287" i="9"/>
  <c r="AO287" i="9"/>
  <c r="N287" i="9"/>
  <c r="J287" i="9"/>
  <c r="F287" i="9"/>
  <c r="AY286" i="9"/>
  <c r="AX286" i="9"/>
  <c r="AW286" i="9"/>
  <c r="AV286" i="9"/>
  <c r="AU286" i="9"/>
  <c r="AT286" i="9"/>
  <c r="AS286" i="9"/>
  <c r="AR286" i="9"/>
  <c r="AQ286" i="9"/>
  <c r="AP286" i="9"/>
  <c r="AO286" i="9"/>
  <c r="N286" i="9"/>
  <c r="J286" i="9"/>
  <c r="F286" i="9"/>
  <c r="AY285" i="9"/>
  <c r="AX285" i="9"/>
  <c r="AW285" i="9"/>
  <c r="AV285" i="9"/>
  <c r="AU285" i="9"/>
  <c r="AT285" i="9"/>
  <c r="AS285" i="9"/>
  <c r="AR285" i="9"/>
  <c r="AQ285" i="9"/>
  <c r="AP285" i="9"/>
  <c r="AO285" i="9"/>
  <c r="N285" i="9"/>
  <c r="J285" i="9"/>
  <c r="F285" i="9"/>
  <c r="A285" i="9"/>
  <c r="A289" i="9" s="1"/>
  <c r="A293" i="9" s="1"/>
  <c r="A297" i="9" s="1"/>
  <c r="A301" i="9" s="1"/>
  <c r="A305" i="9" s="1"/>
  <c r="A309" i="9" s="1"/>
  <c r="A313" i="9" s="1"/>
  <c r="A317" i="9" s="1"/>
  <c r="A321" i="9" s="1"/>
  <c r="A325" i="9" s="1"/>
  <c r="A329" i="9" s="1"/>
  <c r="AY284" i="9"/>
  <c r="AX284" i="9"/>
  <c r="AW284" i="9"/>
  <c r="AV284" i="9"/>
  <c r="AU284" i="9"/>
  <c r="AT284" i="9"/>
  <c r="AS284" i="9"/>
  <c r="AR284" i="9"/>
  <c r="AQ284" i="9"/>
  <c r="AP284" i="9"/>
  <c r="AO284" i="9"/>
  <c r="AA284" i="9"/>
  <c r="W284" i="9"/>
  <c r="S284" i="9"/>
  <c r="AY283" i="9"/>
  <c r="AX283" i="9"/>
  <c r="AW283" i="9"/>
  <c r="AV283" i="9"/>
  <c r="AU283" i="9"/>
  <c r="AT283" i="9"/>
  <c r="AS283" i="9"/>
  <c r="AR283" i="9"/>
  <c r="AQ283" i="9"/>
  <c r="AP283" i="9"/>
  <c r="AO283" i="9"/>
  <c r="N283" i="9"/>
  <c r="J283" i="9"/>
  <c r="F283" i="9"/>
  <c r="AY282" i="9"/>
  <c r="AX282" i="9"/>
  <c r="AW282" i="9"/>
  <c r="AV282" i="9"/>
  <c r="AU282" i="9"/>
  <c r="AT282" i="9"/>
  <c r="AS282" i="9"/>
  <c r="AR282" i="9"/>
  <c r="AQ282" i="9"/>
  <c r="AP282" i="9"/>
  <c r="AO282" i="9"/>
  <c r="N282" i="9"/>
  <c r="J282" i="9"/>
  <c r="F282" i="9"/>
  <c r="AY281" i="9"/>
  <c r="AX281" i="9"/>
  <c r="AW281" i="9"/>
  <c r="AV281" i="9"/>
  <c r="AU281" i="9"/>
  <c r="AT281" i="9"/>
  <c r="AS281" i="9"/>
  <c r="AR281" i="9"/>
  <c r="AQ281" i="9"/>
  <c r="AP281" i="9"/>
  <c r="AO281" i="9"/>
  <c r="N281" i="9"/>
  <c r="J281" i="9"/>
  <c r="F281" i="9"/>
  <c r="A281" i="9"/>
  <c r="AA277" i="9"/>
  <c r="W277" i="9"/>
  <c r="S277" i="9"/>
  <c r="N276" i="9"/>
  <c r="J276" i="9"/>
  <c r="F276" i="9"/>
  <c r="N275" i="9"/>
  <c r="J275" i="9"/>
  <c r="F275" i="9"/>
  <c r="N274" i="9"/>
  <c r="J274" i="9"/>
  <c r="F274" i="9"/>
  <c r="AA273" i="9"/>
  <c r="W273" i="9"/>
  <c r="S273" i="9"/>
  <c r="N272" i="9"/>
  <c r="J272" i="9"/>
  <c r="F272" i="9"/>
  <c r="N271" i="9"/>
  <c r="J271" i="9"/>
  <c r="F271" i="9"/>
  <c r="N270" i="9"/>
  <c r="J270" i="9"/>
  <c r="F270" i="9"/>
  <c r="AA269" i="9"/>
  <c r="W269" i="9"/>
  <c r="S269" i="9"/>
  <c r="N268" i="9"/>
  <c r="J268" i="9"/>
  <c r="F268" i="9"/>
  <c r="N267" i="9"/>
  <c r="J267" i="9"/>
  <c r="F267" i="9"/>
  <c r="N266" i="9"/>
  <c r="J266" i="9"/>
  <c r="F266" i="9"/>
  <c r="AY265" i="9"/>
  <c r="AA265" i="9"/>
  <c r="W265" i="9"/>
  <c r="S265" i="9"/>
  <c r="AY264" i="9"/>
  <c r="N264" i="9"/>
  <c r="J264" i="9"/>
  <c r="F264" i="9"/>
  <c r="AY263" i="9"/>
  <c r="AQ263" i="9"/>
  <c r="N263" i="9"/>
  <c r="J263" i="9"/>
  <c r="F263" i="9"/>
  <c r="AY262" i="9"/>
  <c r="AQ262" i="9"/>
  <c r="N262" i="9"/>
  <c r="J262" i="9"/>
  <c r="F262" i="9"/>
  <c r="AY261" i="9"/>
  <c r="AX261" i="9"/>
  <c r="AW261" i="9"/>
  <c r="AV261" i="9"/>
  <c r="AU261" i="9"/>
  <c r="AT261" i="9"/>
  <c r="AS261" i="9"/>
  <c r="AR261" i="9"/>
  <c r="AQ261" i="9"/>
  <c r="AP261" i="9"/>
  <c r="AO261" i="9"/>
  <c r="AA261" i="9"/>
  <c r="W261" i="9"/>
  <c r="S261" i="9"/>
  <c r="AY260" i="9"/>
  <c r="AX260" i="9"/>
  <c r="AW260" i="9"/>
  <c r="AV260" i="9"/>
  <c r="AU260" i="9"/>
  <c r="AT260" i="9"/>
  <c r="AS260" i="9"/>
  <c r="AR260" i="9"/>
  <c r="AQ260" i="9"/>
  <c r="AP260" i="9"/>
  <c r="AO260" i="9"/>
  <c r="N260" i="9"/>
  <c r="J260" i="9"/>
  <c r="F260" i="9"/>
  <c r="AY259" i="9"/>
  <c r="AX259" i="9"/>
  <c r="AW259" i="9"/>
  <c r="AV259" i="9"/>
  <c r="AU259" i="9"/>
  <c r="AT259" i="9"/>
  <c r="AS259" i="9"/>
  <c r="AR259" i="9"/>
  <c r="AQ259" i="9"/>
  <c r="AP259" i="9"/>
  <c r="AO259" i="9"/>
  <c r="N259" i="9"/>
  <c r="J259" i="9"/>
  <c r="F259" i="9"/>
  <c r="AY258" i="9"/>
  <c r="AX258" i="9"/>
  <c r="AW258" i="9"/>
  <c r="AV258" i="9"/>
  <c r="AU258" i="9"/>
  <c r="AT258" i="9"/>
  <c r="AS258" i="9"/>
  <c r="AR258" i="9"/>
  <c r="AQ258" i="9"/>
  <c r="AP258" i="9"/>
  <c r="AO258" i="9"/>
  <c r="N258" i="9"/>
  <c r="J258" i="9"/>
  <c r="F258" i="9"/>
  <c r="AY257" i="9"/>
  <c r="AX257" i="9"/>
  <c r="AW257" i="9"/>
  <c r="AV257" i="9"/>
  <c r="AU257" i="9"/>
  <c r="AT257" i="9"/>
  <c r="AS257" i="9"/>
  <c r="AR257" i="9"/>
  <c r="AQ257" i="9"/>
  <c r="AP257" i="9"/>
  <c r="AO257" i="9"/>
  <c r="AA257" i="9"/>
  <c r="W257" i="9"/>
  <c r="S257" i="9"/>
  <c r="AY256" i="9"/>
  <c r="AX256" i="9"/>
  <c r="AW256" i="9"/>
  <c r="AV256" i="9"/>
  <c r="AU256" i="9"/>
  <c r="AT256" i="9"/>
  <c r="AS256" i="9"/>
  <c r="AR256" i="9"/>
  <c r="AQ256" i="9"/>
  <c r="AP256" i="9"/>
  <c r="AO256" i="9"/>
  <c r="N256" i="9"/>
  <c r="J256" i="9"/>
  <c r="F256" i="9"/>
  <c r="AY255" i="9"/>
  <c r="AX255" i="9"/>
  <c r="AW255" i="9"/>
  <c r="AV255" i="9"/>
  <c r="AU255" i="9"/>
  <c r="AT255" i="9"/>
  <c r="AS255" i="9"/>
  <c r="AR255" i="9"/>
  <c r="AQ255" i="9"/>
  <c r="AP255" i="9"/>
  <c r="AO255" i="9"/>
  <c r="N255" i="9"/>
  <c r="J255" i="9"/>
  <c r="F255" i="9"/>
  <c r="AY254" i="9"/>
  <c r="AX254" i="9"/>
  <c r="AW254" i="9"/>
  <c r="AV254" i="9"/>
  <c r="AU254" i="9"/>
  <c r="AT254" i="9"/>
  <c r="AS254" i="9"/>
  <c r="AR254" i="9"/>
  <c r="AQ254" i="9"/>
  <c r="AP254" i="9"/>
  <c r="AO254" i="9"/>
  <c r="N254" i="9"/>
  <c r="J254" i="9"/>
  <c r="F254" i="9"/>
  <c r="AY253" i="9"/>
  <c r="AX253" i="9"/>
  <c r="AW253" i="9"/>
  <c r="AV253" i="9"/>
  <c r="AU253" i="9"/>
  <c r="AT253" i="9"/>
  <c r="AS253" i="9"/>
  <c r="AR253" i="9"/>
  <c r="AQ253" i="9"/>
  <c r="AP253" i="9"/>
  <c r="AO253" i="9"/>
  <c r="AA253" i="9"/>
  <c r="W253" i="9"/>
  <c r="S253" i="9"/>
  <c r="AY252" i="9"/>
  <c r="AX252" i="9"/>
  <c r="AW252" i="9"/>
  <c r="AV252" i="9"/>
  <c r="AU252" i="9"/>
  <c r="AT252" i="9"/>
  <c r="AS252" i="9"/>
  <c r="AR252" i="9"/>
  <c r="AQ252" i="9"/>
  <c r="AP252" i="9"/>
  <c r="AO252" i="9"/>
  <c r="N252" i="9"/>
  <c r="J252" i="9"/>
  <c r="F252" i="9"/>
  <c r="AY251" i="9"/>
  <c r="AX251" i="9"/>
  <c r="AW251" i="9"/>
  <c r="AV251" i="9"/>
  <c r="AU251" i="9"/>
  <c r="AT251" i="9"/>
  <c r="AS251" i="9"/>
  <c r="AR251" i="9"/>
  <c r="AQ251" i="9"/>
  <c r="AP251" i="9"/>
  <c r="AO251" i="9"/>
  <c r="N251" i="9"/>
  <c r="J251" i="9"/>
  <c r="F251" i="9"/>
  <c r="AY250" i="9"/>
  <c r="AX250" i="9"/>
  <c r="AW250" i="9"/>
  <c r="AV250" i="9"/>
  <c r="AU250" i="9"/>
  <c r="AT250" i="9"/>
  <c r="AS250" i="9"/>
  <c r="AR250" i="9"/>
  <c r="AQ250" i="9"/>
  <c r="AP250" i="9"/>
  <c r="AO250" i="9"/>
  <c r="N250" i="9"/>
  <c r="J250" i="9"/>
  <c r="F250" i="9"/>
  <c r="AY249" i="9"/>
  <c r="AX249" i="9"/>
  <c r="AW249" i="9"/>
  <c r="AV249" i="9"/>
  <c r="AU249" i="9"/>
  <c r="AT249" i="9"/>
  <c r="AS249" i="9"/>
  <c r="AR249" i="9"/>
  <c r="AQ249" i="9"/>
  <c r="AP249" i="9"/>
  <c r="AO249" i="9"/>
  <c r="AA249" i="9"/>
  <c r="W249" i="9"/>
  <c r="S249" i="9"/>
  <c r="AY248" i="9"/>
  <c r="AX248" i="9"/>
  <c r="AW248" i="9"/>
  <c r="AV248" i="9"/>
  <c r="AU248" i="9"/>
  <c r="AT248" i="9"/>
  <c r="AS248" i="9"/>
  <c r="AR248" i="9"/>
  <c r="AQ248" i="9"/>
  <c r="AP248" i="9"/>
  <c r="AO248" i="9"/>
  <c r="N248" i="9"/>
  <c r="J248" i="9"/>
  <c r="F248" i="9"/>
  <c r="AY247" i="9"/>
  <c r="AX247" i="9"/>
  <c r="AW247" i="9"/>
  <c r="AV247" i="9"/>
  <c r="AU247" i="9"/>
  <c r="AT247" i="9"/>
  <c r="AS247" i="9"/>
  <c r="AR247" i="9"/>
  <c r="AQ247" i="9"/>
  <c r="AP247" i="9"/>
  <c r="AO247" i="9"/>
  <c r="N247" i="9"/>
  <c r="J247" i="9"/>
  <c r="F247" i="9"/>
  <c r="AY246" i="9"/>
  <c r="AX246" i="9"/>
  <c r="AW246" i="9"/>
  <c r="AV246" i="9"/>
  <c r="AU246" i="9"/>
  <c r="AT246" i="9"/>
  <c r="AS246" i="9"/>
  <c r="AR246" i="9"/>
  <c r="AQ246" i="9"/>
  <c r="AP246" i="9"/>
  <c r="AO246" i="9"/>
  <c r="N246" i="9"/>
  <c r="J246" i="9"/>
  <c r="F246" i="9"/>
  <c r="AY245" i="9"/>
  <c r="AX245" i="9"/>
  <c r="AW245" i="9"/>
  <c r="AV245" i="9"/>
  <c r="AU245" i="9"/>
  <c r="AT245" i="9"/>
  <c r="AS245" i="9"/>
  <c r="AR245" i="9"/>
  <c r="AQ245" i="9"/>
  <c r="AP245" i="9"/>
  <c r="AO245" i="9"/>
  <c r="AA245" i="9"/>
  <c r="W245" i="9"/>
  <c r="S245" i="9"/>
  <c r="AY244" i="9"/>
  <c r="AX244" i="9"/>
  <c r="AW244" i="9"/>
  <c r="AV244" i="9"/>
  <c r="AU244" i="9"/>
  <c r="AT244" i="9"/>
  <c r="AS244" i="9"/>
  <c r="AR244" i="9"/>
  <c r="AQ244" i="9"/>
  <c r="AP244" i="9"/>
  <c r="AO244" i="9"/>
  <c r="N244" i="9"/>
  <c r="J244" i="9"/>
  <c r="F244" i="9"/>
  <c r="AY243" i="9"/>
  <c r="AX243" i="9"/>
  <c r="AW243" i="9"/>
  <c r="AV243" i="9"/>
  <c r="AU243" i="9"/>
  <c r="AT243" i="9"/>
  <c r="AS243" i="9"/>
  <c r="AR243" i="9"/>
  <c r="AQ243" i="9"/>
  <c r="AP243" i="9"/>
  <c r="AO243" i="9"/>
  <c r="N243" i="9"/>
  <c r="J243" i="9"/>
  <c r="F243" i="9"/>
  <c r="AY242" i="9"/>
  <c r="AX242" i="9"/>
  <c r="AW242" i="9"/>
  <c r="AV242" i="9"/>
  <c r="AU242" i="9"/>
  <c r="AT242" i="9"/>
  <c r="AS242" i="9"/>
  <c r="AR242" i="9"/>
  <c r="AQ242" i="9"/>
  <c r="AP242" i="9"/>
  <c r="AO242" i="9"/>
  <c r="N242" i="9"/>
  <c r="J242" i="9"/>
  <c r="F242" i="9"/>
  <c r="AY241" i="9"/>
  <c r="AX241" i="9"/>
  <c r="AW241" i="9"/>
  <c r="AV241" i="9"/>
  <c r="AU241" i="9"/>
  <c r="AT241" i="9"/>
  <c r="AS241" i="9"/>
  <c r="AR241" i="9"/>
  <c r="AQ241" i="9"/>
  <c r="AP241" i="9"/>
  <c r="AO241" i="9"/>
  <c r="AA241" i="9"/>
  <c r="W241" i="9"/>
  <c r="S241" i="9"/>
  <c r="AY240" i="9"/>
  <c r="AX240" i="9"/>
  <c r="AW240" i="9"/>
  <c r="AV240" i="9"/>
  <c r="AU240" i="9"/>
  <c r="AT240" i="9"/>
  <c r="AS240" i="9"/>
  <c r="AR240" i="9"/>
  <c r="AQ240" i="9"/>
  <c r="AP240" i="9"/>
  <c r="AO240" i="9"/>
  <c r="N240" i="9"/>
  <c r="J240" i="9"/>
  <c r="F240" i="9"/>
  <c r="AY239" i="9"/>
  <c r="AX239" i="9"/>
  <c r="AW239" i="9"/>
  <c r="AV239" i="9"/>
  <c r="AU239" i="9"/>
  <c r="AT239" i="9"/>
  <c r="AS239" i="9"/>
  <c r="AR239" i="9"/>
  <c r="AQ239" i="9"/>
  <c r="AP239" i="9"/>
  <c r="AO239" i="9"/>
  <c r="N239" i="9"/>
  <c r="J239" i="9"/>
  <c r="F239" i="9"/>
  <c r="AY238" i="9"/>
  <c r="AX238" i="9"/>
  <c r="AW238" i="9"/>
  <c r="AV238" i="9"/>
  <c r="AU238" i="9"/>
  <c r="AT238" i="9"/>
  <c r="AS238" i="9"/>
  <c r="AR238" i="9"/>
  <c r="AQ238" i="9"/>
  <c r="AP238" i="9"/>
  <c r="N238" i="9"/>
  <c r="J238" i="9"/>
  <c r="F238" i="9"/>
  <c r="AY237" i="9"/>
  <c r="AX237" i="9"/>
  <c r="AW237" i="9"/>
  <c r="AV237" i="9"/>
  <c r="AU237" i="9"/>
  <c r="AT237" i="9"/>
  <c r="AS237" i="9"/>
  <c r="AR237" i="9"/>
  <c r="AQ237" i="9"/>
  <c r="AP237" i="9"/>
  <c r="AA237" i="9"/>
  <c r="W237" i="9"/>
  <c r="S237" i="9"/>
  <c r="AY236" i="9"/>
  <c r="AX236" i="9"/>
  <c r="AW236" i="9"/>
  <c r="AV236" i="9"/>
  <c r="AU236" i="9"/>
  <c r="AT236" i="9"/>
  <c r="AS236" i="9"/>
  <c r="AR236" i="9"/>
  <c r="AQ236" i="9"/>
  <c r="AP236" i="9"/>
  <c r="N236" i="9"/>
  <c r="J236" i="9"/>
  <c r="F236" i="9"/>
  <c r="AY235" i="9"/>
  <c r="AX235" i="9"/>
  <c r="AW235" i="9"/>
  <c r="AV235" i="9"/>
  <c r="AU235" i="9"/>
  <c r="AT235" i="9"/>
  <c r="AS235" i="9"/>
  <c r="AR235" i="9"/>
  <c r="AQ235" i="9"/>
  <c r="AP235" i="9"/>
  <c r="AO235" i="9"/>
  <c r="N235" i="9"/>
  <c r="J235" i="9"/>
  <c r="F235" i="9"/>
  <c r="AY234" i="9"/>
  <c r="AX234" i="9"/>
  <c r="AW234" i="9"/>
  <c r="AV234" i="9"/>
  <c r="AU234" i="9"/>
  <c r="AT234" i="9"/>
  <c r="AS234" i="9"/>
  <c r="AR234" i="9"/>
  <c r="AQ234" i="9"/>
  <c r="AP234" i="9"/>
  <c r="AO234" i="9"/>
  <c r="N234" i="9"/>
  <c r="J234" i="9"/>
  <c r="F234" i="9"/>
  <c r="AY233" i="9"/>
  <c r="AX233" i="9"/>
  <c r="AW233" i="9"/>
  <c r="AV233" i="9"/>
  <c r="AU233" i="9"/>
  <c r="AT233" i="9"/>
  <c r="AS233" i="9"/>
  <c r="AR233" i="9"/>
  <c r="AQ233" i="9"/>
  <c r="AP233" i="9"/>
  <c r="AO233" i="9"/>
  <c r="AA233" i="9"/>
  <c r="W233" i="9"/>
  <c r="S233" i="9"/>
  <c r="AY232" i="9"/>
  <c r="AX232" i="9"/>
  <c r="AW232" i="9"/>
  <c r="AV232" i="9"/>
  <c r="AU232" i="9"/>
  <c r="AT232" i="9"/>
  <c r="AS232" i="9"/>
  <c r="AR232" i="9"/>
  <c r="AQ232" i="9"/>
  <c r="AP232" i="9"/>
  <c r="AO232" i="9"/>
  <c r="N232" i="9"/>
  <c r="J232" i="9"/>
  <c r="F232" i="9"/>
  <c r="AY231" i="9"/>
  <c r="AX231" i="9"/>
  <c r="AW231" i="9"/>
  <c r="AV231" i="9"/>
  <c r="AU231" i="9"/>
  <c r="AT231" i="9"/>
  <c r="AS231" i="9"/>
  <c r="AR231" i="9"/>
  <c r="AQ231" i="9"/>
  <c r="AP231" i="9"/>
  <c r="AO231" i="9"/>
  <c r="N231" i="9"/>
  <c r="J231" i="9"/>
  <c r="F231" i="9"/>
  <c r="AY230" i="9"/>
  <c r="AX230" i="9"/>
  <c r="AW230" i="9"/>
  <c r="AV230" i="9"/>
  <c r="AU230" i="9"/>
  <c r="AT230" i="9"/>
  <c r="AS230" i="9"/>
  <c r="AR230" i="9"/>
  <c r="AQ230" i="9"/>
  <c r="AP230" i="9"/>
  <c r="AO230" i="9"/>
  <c r="N230" i="9"/>
  <c r="J230" i="9"/>
  <c r="F230" i="9"/>
  <c r="AY229" i="9"/>
  <c r="AX229" i="9"/>
  <c r="AW229" i="9"/>
  <c r="AV229" i="9"/>
  <c r="AU229" i="9"/>
  <c r="AT229" i="9"/>
  <c r="AS229" i="9"/>
  <c r="AR229" i="9"/>
  <c r="AQ229" i="9"/>
  <c r="AP229" i="9"/>
  <c r="AO229" i="9"/>
  <c r="AA229" i="9"/>
  <c r="W229" i="9"/>
  <c r="S229" i="9"/>
  <c r="AY228" i="9"/>
  <c r="AX228" i="9"/>
  <c r="AW228" i="9"/>
  <c r="AV228" i="9"/>
  <c r="AU228" i="9"/>
  <c r="AT228" i="9"/>
  <c r="AS228" i="9"/>
  <c r="AR228" i="9"/>
  <c r="AQ228" i="9"/>
  <c r="AP228" i="9"/>
  <c r="AO228" i="9"/>
  <c r="N228" i="9"/>
  <c r="J228" i="9"/>
  <c r="F228" i="9"/>
  <c r="AY227" i="9"/>
  <c r="AX227" i="9"/>
  <c r="AW227" i="9"/>
  <c r="AV227" i="9"/>
  <c r="AU227" i="9"/>
  <c r="AT227" i="9"/>
  <c r="AS227" i="9"/>
  <c r="AR227" i="9"/>
  <c r="AQ227" i="9"/>
  <c r="AP227" i="9"/>
  <c r="AO227" i="9"/>
  <c r="N227" i="9"/>
  <c r="J227" i="9"/>
  <c r="F227" i="9"/>
  <c r="AY226" i="9"/>
  <c r="AX226" i="9"/>
  <c r="AW226" i="9"/>
  <c r="AV226" i="9"/>
  <c r="AU226" i="9"/>
  <c r="AT226" i="9"/>
  <c r="AS226" i="9"/>
  <c r="AR226" i="9"/>
  <c r="AQ226" i="9"/>
  <c r="AP226" i="9"/>
  <c r="AO226" i="9"/>
  <c r="N226" i="9"/>
  <c r="J226" i="9"/>
  <c r="F226" i="9"/>
  <c r="A226" i="9"/>
  <c r="A230" i="9" s="1"/>
  <c r="A234" i="9" s="1"/>
  <c r="A238" i="9" s="1"/>
  <c r="A242" i="9" s="1"/>
  <c r="A246" i="9" s="1"/>
  <c r="A250" i="9" s="1"/>
  <c r="A254" i="9" s="1"/>
  <c r="A258" i="9" s="1"/>
  <c r="A262" i="9" s="1"/>
  <c r="A266" i="9" s="1"/>
  <c r="A270" i="9" s="1"/>
  <c r="A274" i="9" s="1"/>
  <c r="AA222" i="9"/>
  <c r="W222" i="9"/>
  <c r="S222" i="9"/>
  <c r="N221" i="9"/>
  <c r="J221" i="9"/>
  <c r="F221" i="9"/>
  <c r="N220" i="9"/>
  <c r="J220" i="9"/>
  <c r="F220" i="9"/>
  <c r="N219" i="9"/>
  <c r="J219" i="9"/>
  <c r="F219" i="9"/>
  <c r="AA218" i="9"/>
  <c r="W218" i="9"/>
  <c r="S218" i="9"/>
  <c r="N217" i="9"/>
  <c r="J217" i="9"/>
  <c r="F217" i="9"/>
  <c r="N216" i="9"/>
  <c r="J216" i="9"/>
  <c r="F216" i="9"/>
  <c r="N215" i="9"/>
  <c r="J215" i="9"/>
  <c r="F215" i="9"/>
  <c r="AA214" i="9"/>
  <c r="W214" i="9"/>
  <c r="S214" i="9"/>
  <c r="N213" i="9"/>
  <c r="J213" i="9"/>
  <c r="F213" i="9"/>
  <c r="N212" i="9"/>
  <c r="J212" i="9"/>
  <c r="F212" i="9"/>
  <c r="N211" i="9"/>
  <c r="J211" i="9"/>
  <c r="F211" i="9"/>
  <c r="AY210" i="9"/>
  <c r="AA210" i="9"/>
  <c r="W210" i="9"/>
  <c r="S210" i="9"/>
  <c r="AY209" i="9"/>
  <c r="N209" i="9"/>
  <c r="J209" i="9"/>
  <c r="F209" i="9"/>
  <c r="AY208" i="9"/>
  <c r="AQ208" i="9"/>
  <c r="N208" i="9"/>
  <c r="J208" i="9"/>
  <c r="F208" i="9"/>
  <c r="AY207" i="9"/>
  <c r="AQ207" i="9"/>
  <c r="N207" i="9"/>
  <c r="J207" i="9"/>
  <c r="F207" i="9"/>
  <c r="AY206" i="9"/>
  <c r="AX206" i="9"/>
  <c r="AW206" i="9"/>
  <c r="AV206" i="9"/>
  <c r="AU206" i="9"/>
  <c r="AT206" i="9"/>
  <c r="AS206" i="9"/>
  <c r="AR206" i="9"/>
  <c r="AQ206" i="9"/>
  <c r="AP206" i="9"/>
  <c r="AO206" i="9"/>
  <c r="AA206" i="9"/>
  <c r="W206" i="9"/>
  <c r="S206" i="9"/>
  <c r="AY205" i="9"/>
  <c r="AX205" i="9"/>
  <c r="AW205" i="9"/>
  <c r="AV205" i="9"/>
  <c r="AU205" i="9"/>
  <c r="AT205" i="9"/>
  <c r="AS205" i="9"/>
  <c r="AR205" i="9"/>
  <c r="AQ205" i="9"/>
  <c r="AP205" i="9"/>
  <c r="AO205" i="9"/>
  <c r="N205" i="9"/>
  <c r="J205" i="9"/>
  <c r="F205" i="9"/>
  <c r="AY204" i="9"/>
  <c r="AX204" i="9"/>
  <c r="AW204" i="9"/>
  <c r="AV204" i="9"/>
  <c r="AU204" i="9"/>
  <c r="AT204" i="9"/>
  <c r="AS204" i="9"/>
  <c r="AR204" i="9"/>
  <c r="AQ204" i="9"/>
  <c r="AP204" i="9"/>
  <c r="AO204" i="9"/>
  <c r="N204" i="9"/>
  <c r="J204" i="9"/>
  <c r="F204" i="9"/>
  <c r="AY203" i="9"/>
  <c r="AX203" i="9"/>
  <c r="AW203" i="9"/>
  <c r="AV203" i="9"/>
  <c r="AU203" i="9"/>
  <c r="AT203" i="9"/>
  <c r="AS203" i="9"/>
  <c r="AR203" i="9"/>
  <c r="AQ203" i="9"/>
  <c r="AP203" i="9"/>
  <c r="AO203" i="9"/>
  <c r="N203" i="9"/>
  <c r="J203" i="9"/>
  <c r="F203" i="9"/>
  <c r="AY202" i="9"/>
  <c r="AX202" i="9"/>
  <c r="AW202" i="9"/>
  <c r="AV202" i="9"/>
  <c r="AU202" i="9"/>
  <c r="AT202" i="9"/>
  <c r="AS202" i="9"/>
  <c r="AR202" i="9"/>
  <c r="AQ202" i="9"/>
  <c r="AP202" i="9"/>
  <c r="AO202" i="9"/>
  <c r="AA202" i="9"/>
  <c r="W202" i="9"/>
  <c r="S202" i="9"/>
  <c r="AY201" i="9"/>
  <c r="AX201" i="9"/>
  <c r="AW201" i="9"/>
  <c r="AV201" i="9"/>
  <c r="AU201" i="9"/>
  <c r="AT201" i="9"/>
  <c r="AS201" i="9"/>
  <c r="AR201" i="9"/>
  <c r="AQ201" i="9"/>
  <c r="AP201" i="9"/>
  <c r="AO201" i="9"/>
  <c r="N201" i="9"/>
  <c r="J201" i="9"/>
  <c r="F201" i="9"/>
  <c r="AY200" i="9"/>
  <c r="AX200" i="9"/>
  <c r="AW200" i="9"/>
  <c r="AV200" i="9"/>
  <c r="AU200" i="9"/>
  <c r="AT200" i="9"/>
  <c r="AS200" i="9"/>
  <c r="AR200" i="9"/>
  <c r="AQ200" i="9"/>
  <c r="AP200" i="9"/>
  <c r="AO200" i="9"/>
  <c r="N200" i="9"/>
  <c r="J200" i="9"/>
  <c r="F200" i="9"/>
  <c r="AY199" i="9"/>
  <c r="AX199" i="9"/>
  <c r="AW199" i="9"/>
  <c r="AV199" i="9"/>
  <c r="AU199" i="9"/>
  <c r="AT199" i="9"/>
  <c r="AS199" i="9"/>
  <c r="AR199" i="9"/>
  <c r="AQ199" i="9"/>
  <c r="AP199" i="9"/>
  <c r="AO199" i="9"/>
  <c r="N199" i="9"/>
  <c r="J199" i="9"/>
  <c r="F199" i="9"/>
  <c r="AY198" i="9"/>
  <c r="AX198" i="9"/>
  <c r="AW198" i="9"/>
  <c r="AV198" i="9"/>
  <c r="AU198" i="9"/>
  <c r="AT198" i="9"/>
  <c r="AS198" i="9"/>
  <c r="AR198" i="9"/>
  <c r="AQ198" i="9"/>
  <c r="AP198" i="9"/>
  <c r="AO198" i="9"/>
  <c r="AA198" i="9"/>
  <c r="W198" i="9"/>
  <c r="S198" i="9"/>
  <c r="AY197" i="9"/>
  <c r="AX197" i="9"/>
  <c r="AW197" i="9"/>
  <c r="AV197" i="9"/>
  <c r="AU197" i="9"/>
  <c r="AT197" i="9"/>
  <c r="AS197" i="9"/>
  <c r="AR197" i="9"/>
  <c r="AQ197" i="9"/>
  <c r="AP197" i="9"/>
  <c r="AO197" i="9"/>
  <c r="N197" i="9"/>
  <c r="J197" i="9"/>
  <c r="F197" i="9"/>
  <c r="AY196" i="9"/>
  <c r="AX196" i="9"/>
  <c r="AW196" i="9"/>
  <c r="AV196" i="9"/>
  <c r="AU196" i="9"/>
  <c r="AT196" i="9"/>
  <c r="AS196" i="9"/>
  <c r="AR196" i="9"/>
  <c r="AQ196" i="9"/>
  <c r="AP196" i="9"/>
  <c r="AO196" i="9"/>
  <c r="N196" i="9"/>
  <c r="J196" i="9"/>
  <c r="F196" i="9"/>
  <c r="AY195" i="9"/>
  <c r="AX195" i="9"/>
  <c r="AW195" i="9"/>
  <c r="AV195" i="9"/>
  <c r="AU195" i="9"/>
  <c r="AT195" i="9"/>
  <c r="AS195" i="9"/>
  <c r="AR195" i="9"/>
  <c r="AQ195" i="9"/>
  <c r="AP195" i="9"/>
  <c r="AO195" i="9"/>
  <c r="N195" i="9"/>
  <c r="J195" i="9"/>
  <c r="F195" i="9"/>
  <c r="AY194" i="9"/>
  <c r="AX194" i="9"/>
  <c r="AW194" i="9"/>
  <c r="AV194" i="9"/>
  <c r="AU194" i="9"/>
  <c r="AT194" i="9"/>
  <c r="AS194" i="9"/>
  <c r="AR194" i="9"/>
  <c r="AQ194" i="9"/>
  <c r="AP194" i="9"/>
  <c r="AO194" i="9"/>
  <c r="AA194" i="9"/>
  <c r="W194" i="9"/>
  <c r="S194" i="9"/>
  <c r="AY193" i="9"/>
  <c r="AX193" i="9"/>
  <c r="AW193" i="9"/>
  <c r="AV193" i="9"/>
  <c r="AU193" i="9"/>
  <c r="AT193" i="9"/>
  <c r="AS193" i="9"/>
  <c r="AR193" i="9"/>
  <c r="AQ193" i="9"/>
  <c r="AP193" i="9"/>
  <c r="AO193" i="9"/>
  <c r="N193" i="9"/>
  <c r="J193" i="9"/>
  <c r="F193" i="9"/>
  <c r="AY192" i="9"/>
  <c r="AX192" i="9"/>
  <c r="AW192" i="9"/>
  <c r="AV192" i="9"/>
  <c r="AU192" i="9"/>
  <c r="AT192" i="9"/>
  <c r="AS192" i="9"/>
  <c r="AR192" i="9"/>
  <c r="AQ192" i="9"/>
  <c r="AP192" i="9"/>
  <c r="AO192" i="9"/>
  <c r="N192" i="9"/>
  <c r="J192" i="9"/>
  <c r="F192" i="9"/>
  <c r="AY191" i="9"/>
  <c r="AX191" i="9"/>
  <c r="AW191" i="9"/>
  <c r="AV191" i="9"/>
  <c r="AU191" i="9"/>
  <c r="AT191" i="9"/>
  <c r="AS191" i="9"/>
  <c r="AR191" i="9"/>
  <c r="AQ191" i="9"/>
  <c r="AP191" i="9"/>
  <c r="AO191" i="9"/>
  <c r="N191" i="9"/>
  <c r="J191" i="9"/>
  <c r="F191" i="9"/>
  <c r="AY190" i="9"/>
  <c r="AX190" i="9"/>
  <c r="AW190" i="9"/>
  <c r="AV190" i="9"/>
  <c r="AU190" i="9"/>
  <c r="AT190" i="9"/>
  <c r="AS190" i="9"/>
  <c r="AR190" i="9"/>
  <c r="AQ190" i="9"/>
  <c r="AP190" i="9"/>
  <c r="AO190" i="9"/>
  <c r="AA190" i="9"/>
  <c r="W190" i="9"/>
  <c r="S190" i="9"/>
  <c r="AY189" i="9"/>
  <c r="AX189" i="9"/>
  <c r="AW189" i="9"/>
  <c r="AV189" i="9"/>
  <c r="AU189" i="9"/>
  <c r="AT189" i="9"/>
  <c r="AS189" i="9"/>
  <c r="AR189" i="9"/>
  <c r="AQ189" i="9"/>
  <c r="AP189" i="9"/>
  <c r="AO189" i="9"/>
  <c r="N189" i="9"/>
  <c r="J189" i="9"/>
  <c r="F189" i="9"/>
  <c r="AY188" i="9"/>
  <c r="AX188" i="9"/>
  <c r="AW188" i="9"/>
  <c r="AV188" i="9"/>
  <c r="AU188" i="9"/>
  <c r="AT188" i="9"/>
  <c r="AS188" i="9"/>
  <c r="AR188" i="9"/>
  <c r="AQ188" i="9"/>
  <c r="AP188" i="9"/>
  <c r="AO188" i="9"/>
  <c r="N188" i="9"/>
  <c r="J188" i="9"/>
  <c r="F188" i="9"/>
  <c r="AY187" i="9"/>
  <c r="AX187" i="9"/>
  <c r="AW187" i="9"/>
  <c r="AV187" i="9"/>
  <c r="AU187" i="9"/>
  <c r="AT187" i="9"/>
  <c r="AS187" i="9"/>
  <c r="AR187" i="9"/>
  <c r="AQ187" i="9"/>
  <c r="AP187" i="9"/>
  <c r="AO187" i="9"/>
  <c r="N187" i="9"/>
  <c r="J187" i="9"/>
  <c r="F187" i="9"/>
  <c r="AY186" i="9"/>
  <c r="AX186" i="9"/>
  <c r="AW186" i="9"/>
  <c r="AV186" i="9"/>
  <c r="AU186" i="9"/>
  <c r="AT186" i="9"/>
  <c r="AS186" i="9"/>
  <c r="AR186" i="9"/>
  <c r="AQ186" i="9"/>
  <c r="AP186" i="9"/>
  <c r="AO186" i="9"/>
  <c r="AA186" i="9"/>
  <c r="W186" i="9"/>
  <c r="S186" i="9"/>
  <c r="AY185" i="9"/>
  <c r="AX185" i="9"/>
  <c r="AW185" i="9"/>
  <c r="AV185" i="9"/>
  <c r="AU185" i="9"/>
  <c r="AT185" i="9"/>
  <c r="AS185" i="9"/>
  <c r="AR185" i="9"/>
  <c r="AQ185" i="9"/>
  <c r="AP185" i="9"/>
  <c r="AO185" i="9"/>
  <c r="N185" i="9"/>
  <c r="J185" i="9"/>
  <c r="F185" i="9"/>
  <c r="AY184" i="9"/>
  <c r="AX184" i="9"/>
  <c r="AW184" i="9"/>
  <c r="AV184" i="9"/>
  <c r="AU184" i="9"/>
  <c r="AT184" i="9"/>
  <c r="AS184" i="9"/>
  <c r="AR184" i="9"/>
  <c r="AQ184" i="9"/>
  <c r="AP184" i="9"/>
  <c r="AO184" i="9"/>
  <c r="N184" i="9"/>
  <c r="J184" i="9"/>
  <c r="F184" i="9"/>
  <c r="AY183" i="9"/>
  <c r="AX183" i="9"/>
  <c r="AW183" i="9"/>
  <c r="AV183" i="9"/>
  <c r="AU183" i="9"/>
  <c r="AT183" i="9"/>
  <c r="AS183" i="9"/>
  <c r="AR183" i="9"/>
  <c r="AQ183" i="9"/>
  <c r="AP183" i="9"/>
  <c r="N183" i="9"/>
  <c r="J183" i="9"/>
  <c r="F183" i="9"/>
  <c r="AY182" i="9"/>
  <c r="AX182" i="9"/>
  <c r="AW182" i="9"/>
  <c r="AV182" i="9"/>
  <c r="AU182" i="9"/>
  <c r="AT182" i="9"/>
  <c r="AS182" i="9"/>
  <c r="AR182" i="9"/>
  <c r="AQ182" i="9"/>
  <c r="AP182" i="9"/>
  <c r="AA182" i="9"/>
  <c r="W182" i="9"/>
  <c r="S182" i="9"/>
  <c r="AY181" i="9"/>
  <c r="AX181" i="9"/>
  <c r="AW181" i="9"/>
  <c r="AV181" i="9"/>
  <c r="AU181" i="9"/>
  <c r="AT181" i="9"/>
  <c r="AS181" i="9"/>
  <c r="AR181" i="9"/>
  <c r="AQ181" i="9"/>
  <c r="AP181" i="9"/>
  <c r="N181" i="9"/>
  <c r="J181" i="9"/>
  <c r="F181" i="9"/>
  <c r="AY180" i="9"/>
  <c r="AX180" i="9"/>
  <c r="AW180" i="9"/>
  <c r="AV180" i="9"/>
  <c r="AU180" i="9"/>
  <c r="AT180" i="9"/>
  <c r="AS180" i="9"/>
  <c r="AR180" i="9"/>
  <c r="AQ180" i="9"/>
  <c r="AP180" i="9"/>
  <c r="AO180" i="9"/>
  <c r="N180" i="9"/>
  <c r="J180" i="9"/>
  <c r="F180" i="9"/>
  <c r="AY179" i="9"/>
  <c r="AX179" i="9"/>
  <c r="AW179" i="9"/>
  <c r="AV179" i="9"/>
  <c r="AU179" i="9"/>
  <c r="AT179" i="9"/>
  <c r="AS179" i="9"/>
  <c r="AR179" i="9"/>
  <c r="AQ179" i="9"/>
  <c r="AP179" i="9"/>
  <c r="AO179" i="9"/>
  <c r="N179" i="9"/>
  <c r="J179" i="9"/>
  <c r="F179" i="9"/>
  <c r="AY178" i="9"/>
  <c r="AX178" i="9"/>
  <c r="AW178" i="9"/>
  <c r="AV178" i="9"/>
  <c r="AU178" i="9"/>
  <c r="AT178" i="9"/>
  <c r="AS178" i="9"/>
  <c r="AR178" i="9"/>
  <c r="AQ178" i="9"/>
  <c r="AP178" i="9"/>
  <c r="AO178" i="9"/>
  <c r="AA178" i="9"/>
  <c r="W178" i="9"/>
  <c r="S178" i="9"/>
  <c r="AY177" i="9"/>
  <c r="AX177" i="9"/>
  <c r="AW177" i="9"/>
  <c r="AV177" i="9"/>
  <c r="AU177" i="9"/>
  <c r="AT177" i="9"/>
  <c r="AS177" i="9"/>
  <c r="AR177" i="9"/>
  <c r="AQ177" i="9"/>
  <c r="AP177" i="9"/>
  <c r="AO177" i="9"/>
  <c r="N177" i="9"/>
  <c r="J177" i="9"/>
  <c r="F177" i="9"/>
  <c r="AY176" i="9"/>
  <c r="AX176" i="9"/>
  <c r="AW176" i="9"/>
  <c r="AV176" i="9"/>
  <c r="AU176" i="9"/>
  <c r="AT176" i="9"/>
  <c r="AS176" i="9"/>
  <c r="AR176" i="9"/>
  <c r="AQ176" i="9"/>
  <c r="AP176" i="9"/>
  <c r="AO176" i="9"/>
  <c r="N176" i="9"/>
  <c r="J176" i="9"/>
  <c r="F176" i="9"/>
  <c r="AY175" i="9"/>
  <c r="AX175" i="9"/>
  <c r="AW175" i="9"/>
  <c r="AV175" i="9"/>
  <c r="AU175" i="9"/>
  <c r="AT175" i="9"/>
  <c r="AS175" i="9"/>
  <c r="AR175" i="9"/>
  <c r="AQ175" i="9"/>
  <c r="AP175" i="9"/>
  <c r="AO175" i="9"/>
  <c r="N175" i="9"/>
  <c r="J175" i="9"/>
  <c r="F175" i="9"/>
  <c r="AY174" i="9"/>
  <c r="AX174" i="9"/>
  <c r="AW174" i="9"/>
  <c r="AV174" i="9"/>
  <c r="AU174" i="9"/>
  <c r="AT174" i="9"/>
  <c r="AS174" i="9"/>
  <c r="AR174" i="9"/>
  <c r="AQ174" i="9"/>
  <c r="AP174" i="9"/>
  <c r="AO174" i="9"/>
  <c r="AA174" i="9"/>
  <c r="W174" i="9"/>
  <c r="S174" i="9"/>
  <c r="AY173" i="9"/>
  <c r="AX173" i="9"/>
  <c r="AW173" i="9"/>
  <c r="AV173" i="9"/>
  <c r="AU173" i="9"/>
  <c r="AT173" i="9"/>
  <c r="AS173" i="9"/>
  <c r="AR173" i="9"/>
  <c r="AQ173" i="9"/>
  <c r="AP173" i="9"/>
  <c r="AO173" i="9"/>
  <c r="N173" i="9"/>
  <c r="J173" i="9"/>
  <c r="F173" i="9"/>
  <c r="AY172" i="9"/>
  <c r="AX172" i="9"/>
  <c r="AW172" i="9"/>
  <c r="AV172" i="9"/>
  <c r="AU172" i="9"/>
  <c r="AT172" i="9"/>
  <c r="AS172" i="9"/>
  <c r="AR172" i="9"/>
  <c r="AQ172" i="9"/>
  <c r="AP172" i="9"/>
  <c r="AO172" i="9"/>
  <c r="N172" i="9"/>
  <c r="J172" i="9"/>
  <c r="F172" i="9"/>
  <c r="AY171" i="9"/>
  <c r="AX171" i="9"/>
  <c r="AW171" i="9"/>
  <c r="AV171" i="9"/>
  <c r="AU171" i="9"/>
  <c r="AT171" i="9"/>
  <c r="AS171" i="9"/>
  <c r="AR171" i="9"/>
  <c r="AQ171" i="9"/>
  <c r="AP171" i="9"/>
  <c r="AO171" i="9"/>
  <c r="N171" i="9"/>
  <c r="J171" i="9"/>
  <c r="F171" i="9"/>
  <c r="A171" i="9"/>
  <c r="A175" i="9" s="1"/>
  <c r="A179" i="9" s="1"/>
  <c r="A183" i="9" s="1"/>
  <c r="A187" i="9" s="1"/>
  <c r="A191" i="9" s="1"/>
  <c r="A195" i="9" s="1"/>
  <c r="A199" i="9" s="1"/>
  <c r="A203" i="9" s="1"/>
  <c r="A207" i="9" s="1"/>
  <c r="A211" i="9" s="1"/>
  <c r="A215" i="9" s="1"/>
  <c r="A219" i="9" s="1"/>
  <c r="AA167" i="9"/>
  <c r="W167" i="9"/>
  <c r="S167" i="9"/>
  <c r="N166" i="9"/>
  <c r="J166" i="9"/>
  <c r="F166" i="9"/>
  <c r="N165" i="9"/>
  <c r="J165" i="9"/>
  <c r="F165" i="9"/>
  <c r="N164" i="9"/>
  <c r="J164" i="9"/>
  <c r="F164" i="9"/>
  <c r="AA163" i="9"/>
  <c r="W163" i="9"/>
  <c r="S163" i="9"/>
  <c r="N162" i="9"/>
  <c r="J162" i="9"/>
  <c r="F162" i="9"/>
  <c r="N161" i="9"/>
  <c r="J161" i="9"/>
  <c r="F161" i="9"/>
  <c r="N160" i="9"/>
  <c r="J160" i="9"/>
  <c r="F160" i="9"/>
  <c r="AA159" i="9"/>
  <c r="W159" i="9"/>
  <c r="S159" i="9"/>
  <c r="N158" i="9"/>
  <c r="J158" i="9"/>
  <c r="F158" i="9"/>
  <c r="N157" i="9"/>
  <c r="J157" i="9"/>
  <c r="F157" i="9"/>
  <c r="N156" i="9"/>
  <c r="J156" i="9"/>
  <c r="F156" i="9"/>
  <c r="AY155" i="9"/>
  <c r="AA155" i="9"/>
  <c r="W155" i="9"/>
  <c r="S155" i="9"/>
  <c r="AY154" i="9"/>
  <c r="N154" i="9"/>
  <c r="J154" i="9"/>
  <c r="F154" i="9"/>
  <c r="AY153" i="9"/>
  <c r="AQ153" i="9"/>
  <c r="N153" i="9"/>
  <c r="J153" i="9"/>
  <c r="F153" i="9"/>
  <c r="AY152" i="9"/>
  <c r="AQ152" i="9"/>
  <c r="N152" i="9"/>
  <c r="J152" i="9"/>
  <c r="F152" i="9"/>
  <c r="AY151" i="9"/>
  <c r="AX151" i="9"/>
  <c r="AW151" i="9"/>
  <c r="AV151" i="9"/>
  <c r="AU151" i="9"/>
  <c r="AT151" i="9"/>
  <c r="AS151" i="9"/>
  <c r="AR151" i="9"/>
  <c r="AQ151" i="9"/>
  <c r="AP151" i="9"/>
  <c r="AO151" i="9"/>
  <c r="AA151" i="9"/>
  <c r="W151" i="9"/>
  <c r="S151" i="9"/>
  <c r="AY150" i="9"/>
  <c r="AX150" i="9"/>
  <c r="AW150" i="9"/>
  <c r="AV150" i="9"/>
  <c r="AU150" i="9"/>
  <c r="AT150" i="9"/>
  <c r="AS150" i="9"/>
  <c r="AR150" i="9"/>
  <c r="AQ150" i="9"/>
  <c r="AP150" i="9"/>
  <c r="AO150" i="9"/>
  <c r="N150" i="9"/>
  <c r="J150" i="9"/>
  <c r="F150" i="9"/>
  <c r="AY149" i="9"/>
  <c r="AX149" i="9"/>
  <c r="AW149" i="9"/>
  <c r="AV149" i="9"/>
  <c r="AU149" i="9"/>
  <c r="AT149" i="9"/>
  <c r="AS149" i="9"/>
  <c r="AR149" i="9"/>
  <c r="AQ149" i="9"/>
  <c r="AP149" i="9"/>
  <c r="AO149" i="9"/>
  <c r="N149" i="9"/>
  <c r="J149" i="9"/>
  <c r="F149" i="9"/>
  <c r="AY148" i="9"/>
  <c r="AX148" i="9"/>
  <c r="AW148" i="9"/>
  <c r="AV148" i="9"/>
  <c r="AU148" i="9"/>
  <c r="AT148" i="9"/>
  <c r="AS148" i="9"/>
  <c r="AR148" i="9"/>
  <c r="AQ148" i="9"/>
  <c r="AP148" i="9"/>
  <c r="AO148" i="9"/>
  <c r="N148" i="9"/>
  <c r="J148" i="9"/>
  <c r="F148" i="9"/>
  <c r="AY147" i="9"/>
  <c r="AX147" i="9"/>
  <c r="AW147" i="9"/>
  <c r="AV147" i="9"/>
  <c r="AU147" i="9"/>
  <c r="AT147" i="9"/>
  <c r="AS147" i="9"/>
  <c r="AR147" i="9"/>
  <c r="AQ147" i="9"/>
  <c r="AP147" i="9"/>
  <c r="AO147" i="9"/>
  <c r="AA147" i="9"/>
  <c r="W147" i="9"/>
  <c r="S147" i="9"/>
  <c r="AY146" i="9"/>
  <c r="AX146" i="9"/>
  <c r="AW146" i="9"/>
  <c r="AV146" i="9"/>
  <c r="AU146" i="9"/>
  <c r="AT146" i="9"/>
  <c r="AS146" i="9"/>
  <c r="AR146" i="9"/>
  <c r="AQ146" i="9"/>
  <c r="AP146" i="9"/>
  <c r="AO146" i="9"/>
  <c r="N146" i="9"/>
  <c r="J146" i="9"/>
  <c r="F146" i="9"/>
  <c r="AY145" i="9"/>
  <c r="AX145" i="9"/>
  <c r="AW145" i="9"/>
  <c r="AV145" i="9"/>
  <c r="AU145" i="9"/>
  <c r="AT145" i="9"/>
  <c r="AS145" i="9"/>
  <c r="AR145" i="9"/>
  <c r="AQ145" i="9"/>
  <c r="AP145" i="9"/>
  <c r="AO145" i="9"/>
  <c r="N145" i="9"/>
  <c r="J145" i="9"/>
  <c r="F145" i="9"/>
  <c r="AY144" i="9"/>
  <c r="AX144" i="9"/>
  <c r="AW144" i="9"/>
  <c r="AV144" i="9"/>
  <c r="AU144" i="9"/>
  <c r="AT144" i="9"/>
  <c r="AS144" i="9"/>
  <c r="AR144" i="9"/>
  <c r="AQ144" i="9"/>
  <c r="AP144" i="9"/>
  <c r="AO144" i="9"/>
  <c r="N144" i="9"/>
  <c r="J144" i="9"/>
  <c r="F144" i="9"/>
  <c r="AY143" i="9"/>
  <c r="AX143" i="9"/>
  <c r="AW143" i="9"/>
  <c r="AV143" i="9"/>
  <c r="AU143" i="9"/>
  <c r="AT143" i="9"/>
  <c r="AS143" i="9"/>
  <c r="AR143" i="9"/>
  <c r="AQ143" i="9"/>
  <c r="AP143" i="9"/>
  <c r="AO143" i="9"/>
  <c r="AA143" i="9"/>
  <c r="W143" i="9"/>
  <c r="S143" i="9"/>
  <c r="AY142" i="9"/>
  <c r="AX142" i="9"/>
  <c r="AW142" i="9"/>
  <c r="AV142" i="9"/>
  <c r="AU142" i="9"/>
  <c r="AT142" i="9"/>
  <c r="AS142" i="9"/>
  <c r="AR142" i="9"/>
  <c r="AQ142" i="9"/>
  <c r="AP142" i="9"/>
  <c r="AO142" i="9"/>
  <c r="N142" i="9"/>
  <c r="J142" i="9"/>
  <c r="F142" i="9"/>
  <c r="AY141" i="9"/>
  <c r="AX141" i="9"/>
  <c r="AW141" i="9"/>
  <c r="AV141" i="9"/>
  <c r="AU141" i="9"/>
  <c r="AT141" i="9"/>
  <c r="AS141" i="9"/>
  <c r="AR141" i="9"/>
  <c r="AQ141" i="9"/>
  <c r="AP141" i="9"/>
  <c r="AO141" i="9"/>
  <c r="N141" i="9"/>
  <c r="J141" i="9"/>
  <c r="F141" i="9"/>
  <c r="AY140" i="9"/>
  <c r="AX140" i="9"/>
  <c r="AW140" i="9"/>
  <c r="AV140" i="9"/>
  <c r="AU140" i="9"/>
  <c r="AT140" i="9"/>
  <c r="AS140" i="9"/>
  <c r="AR140" i="9"/>
  <c r="AQ140" i="9"/>
  <c r="AP140" i="9"/>
  <c r="AO140" i="9"/>
  <c r="N140" i="9"/>
  <c r="J140" i="9"/>
  <c r="F140" i="9"/>
  <c r="AY139" i="9"/>
  <c r="AX139" i="9"/>
  <c r="AW139" i="9"/>
  <c r="AV139" i="9"/>
  <c r="AU139" i="9"/>
  <c r="AT139" i="9"/>
  <c r="AS139" i="9"/>
  <c r="AR139" i="9"/>
  <c r="AQ139" i="9"/>
  <c r="AP139" i="9"/>
  <c r="AO139" i="9"/>
  <c r="AA139" i="9"/>
  <c r="W139" i="9"/>
  <c r="S139" i="9"/>
  <c r="AY138" i="9"/>
  <c r="AX138" i="9"/>
  <c r="AW138" i="9"/>
  <c r="AV138" i="9"/>
  <c r="AU138" i="9"/>
  <c r="AT138" i="9"/>
  <c r="AS138" i="9"/>
  <c r="AR138" i="9"/>
  <c r="AQ138" i="9"/>
  <c r="AP138" i="9"/>
  <c r="AO138" i="9"/>
  <c r="N138" i="9"/>
  <c r="J138" i="9"/>
  <c r="F138" i="9"/>
  <c r="AY137" i="9"/>
  <c r="AX137" i="9"/>
  <c r="AW137" i="9"/>
  <c r="AV137" i="9"/>
  <c r="AU137" i="9"/>
  <c r="AT137" i="9"/>
  <c r="AS137" i="9"/>
  <c r="AR137" i="9"/>
  <c r="AQ137" i="9"/>
  <c r="AP137" i="9"/>
  <c r="AO137" i="9"/>
  <c r="N137" i="9"/>
  <c r="J137" i="9"/>
  <c r="F137" i="9"/>
  <c r="AY136" i="9"/>
  <c r="AX136" i="9"/>
  <c r="AW136" i="9"/>
  <c r="AV136" i="9"/>
  <c r="AU136" i="9"/>
  <c r="AT136" i="9"/>
  <c r="AS136" i="9"/>
  <c r="AR136" i="9"/>
  <c r="AQ136" i="9"/>
  <c r="AP136" i="9"/>
  <c r="AO136" i="9"/>
  <c r="N136" i="9"/>
  <c r="J136" i="9"/>
  <c r="F136" i="9"/>
  <c r="AY135" i="9"/>
  <c r="AX135" i="9"/>
  <c r="AW135" i="9"/>
  <c r="AV135" i="9"/>
  <c r="AU135" i="9"/>
  <c r="AT135" i="9"/>
  <c r="AS135" i="9"/>
  <c r="AR135" i="9"/>
  <c r="AQ135" i="9"/>
  <c r="AP135" i="9"/>
  <c r="AO135" i="9"/>
  <c r="AA135" i="9"/>
  <c r="W135" i="9"/>
  <c r="S135" i="9"/>
  <c r="AY134" i="9"/>
  <c r="AX134" i="9"/>
  <c r="AW134" i="9"/>
  <c r="AV134" i="9"/>
  <c r="AU134" i="9"/>
  <c r="AT134" i="9"/>
  <c r="AS134" i="9"/>
  <c r="AR134" i="9"/>
  <c r="AQ134" i="9"/>
  <c r="AP134" i="9"/>
  <c r="AO134" i="9"/>
  <c r="N134" i="9"/>
  <c r="J134" i="9"/>
  <c r="F134" i="9"/>
  <c r="AY133" i="9"/>
  <c r="AX133" i="9"/>
  <c r="AW133" i="9"/>
  <c r="AV133" i="9"/>
  <c r="AU133" i="9"/>
  <c r="AT133" i="9"/>
  <c r="AS133" i="9"/>
  <c r="AR133" i="9"/>
  <c r="AQ133" i="9"/>
  <c r="AP133" i="9"/>
  <c r="AO133" i="9"/>
  <c r="N133" i="9"/>
  <c r="J133" i="9"/>
  <c r="F133" i="9"/>
  <c r="AY132" i="9"/>
  <c r="AX132" i="9"/>
  <c r="AW132" i="9"/>
  <c r="AV132" i="9"/>
  <c r="AU132" i="9"/>
  <c r="AT132" i="9"/>
  <c r="AS132" i="9"/>
  <c r="AR132" i="9"/>
  <c r="AQ132" i="9"/>
  <c r="AP132" i="9"/>
  <c r="AO132" i="9"/>
  <c r="N132" i="9"/>
  <c r="J132" i="9"/>
  <c r="F132" i="9"/>
  <c r="AY131" i="9"/>
  <c r="AX131" i="9"/>
  <c r="AW131" i="9"/>
  <c r="AV131" i="9"/>
  <c r="AU131" i="9"/>
  <c r="AT131" i="9"/>
  <c r="AS131" i="9"/>
  <c r="AR131" i="9"/>
  <c r="AQ131" i="9"/>
  <c r="AP131" i="9"/>
  <c r="AO131" i="9"/>
  <c r="AA131" i="9"/>
  <c r="W131" i="9"/>
  <c r="S131" i="9"/>
  <c r="AY130" i="9"/>
  <c r="AX130" i="9"/>
  <c r="AW130" i="9"/>
  <c r="AV130" i="9"/>
  <c r="AU130" i="9"/>
  <c r="AT130" i="9"/>
  <c r="AS130" i="9"/>
  <c r="AR130" i="9"/>
  <c r="AQ130" i="9"/>
  <c r="AP130" i="9"/>
  <c r="AO130" i="9"/>
  <c r="N130" i="9"/>
  <c r="J130" i="9"/>
  <c r="F130" i="9"/>
  <c r="AY129" i="9"/>
  <c r="AX129" i="9"/>
  <c r="AW129" i="9"/>
  <c r="AV129" i="9"/>
  <c r="AU129" i="9"/>
  <c r="AT129" i="9"/>
  <c r="AS129" i="9"/>
  <c r="AR129" i="9"/>
  <c r="AQ129" i="9"/>
  <c r="AP129" i="9"/>
  <c r="AO129" i="9"/>
  <c r="N129" i="9"/>
  <c r="J129" i="9"/>
  <c r="F129" i="9"/>
  <c r="AY128" i="9"/>
  <c r="AX128" i="9"/>
  <c r="AW128" i="9"/>
  <c r="AV128" i="9"/>
  <c r="AU128" i="9"/>
  <c r="AT128" i="9"/>
  <c r="AS128" i="9"/>
  <c r="AR128" i="9"/>
  <c r="AQ128" i="9"/>
  <c r="AP128" i="9"/>
  <c r="N128" i="9"/>
  <c r="J128" i="9"/>
  <c r="F128" i="9"/>
  <c r="AY127" i="9"/>
  <c r="AX127" i="9"/>
  <c r="AW127" i="9"/>
  <c r="AV127" i="9"/>
  <c r="AU127" i="9"/>
  <c r="AT127" i="9"/>
  <c r="AS127" i="9"/>
  <c r="AR127" i="9"/>
  <c r="AQ127" i="9"/>
  <c r="AP127" i="9"/>
  <c r="AA127" i="9"/>
  <c r="W127" i="9"/>
  <c r="S127" i="9"/>
  <c r="AY126" i="9"/>
  <c r="AX126" i="9"/>
  <c r="AW126" i="9"/>
  <c r="AV126" i="9"/>
  <c r="AU126" i="9"/>
  <c r="AT126" i="9"/>
  <c r="AS126" i="9"/>
  <c r="AR126" i="9"/>
  <c r="AQ126" i="9"/>
  <c r="AP126" i="9"/>
  <c r="N126" i="9"/>
  <c r="J126" i="9"/>
  <c r="F126" i="9"/>
  <c r="AY125" i="9"/>
  <c r="AX125" i="9"/>
  <c r="AW125" i="9"/>
  <c r="AV125" i="9"/>
  <c r="AU125" i="9"/>
  <c r="AT125" i="9"/>
  <c r="AS125" i="9"/>
  <c r="AR125" i="9"/>
  <c r="AQ125" i="9"/>
  <c r="AP125" i="9"/>
  <c r="AO125" i="9"/>
  <c r="N125" i="9"/>
  <c r="J125" i="9"/>
  <c r="F125" i="9"/>
  <c r="AY124" i="9"/>
  <c r="AX124" i="9"/>
  <c r="AW124" i="9"/>
  <c r="AV124" i="9"/>
  <c r="AU124" i="9"/>
  <c r="AT124" i="9"/>
  <c r="AS124" i="9"/>
  <c r="AR124" i="9"/>
  <c r="AQ124" i="9"/>
  <c r="AP124" i="9"/>
  <c r="AO124" i="9"/>
  <c r="N124" i="9"/>
  <c r="J124" i="9"/>
  <c r="F124" i="9"/>
  <c r="A124" i="9"/>
  <c r="A128" i="9" s="1"/>
  <c r="A132" i="9" s="1"/>
  <c r="A136" i="9" s="1"/>
  <c r="A140" i="9" s="1"/>
  <c r="A144" i="9" s="1"/>
  <c r="A148" i="9" s="1"/>
  <c r="A152" i="9" s="1"/>
  <c r="A156" i="9" s="1"/>
  <c r="A160" i="9" s="1"/>
  <c r="A164" i="9" s="1"/>
  <c r="AY123" i="9"/>
  <c r="AX123" i="9"/>
  <c r="AW123" i="9"/>
  <c r="AV123" i="9"/>
  <c r="AU123" i="9"/>
  <c r="AT123" i="9"/>
  <c r="AS123" i="9"/>
  <c r="AR123" i="9"/>
  <c r="AQ123" i="9"/>
  <c r="AP123" i="9"/>
  <c r="AO123" i="9"/>
  <c r="AA123" i="9"/>
  <c r="W123" i="9"/>
  <c r="S123" i="9"/>
  <c r="AY122" i="9"/>
  <c r="AX122" i="9"/>
  <c r="AW122" i="9"/>
  <c r="AV122" i="9"/>
  <c r="AU122" i="9"/>
  <c r="AT122" i="9"/>
  <c r="AS122" i="9"/>
  <c r="AR122" i="9"/>
  <c r="AQ122" i="9"/>
  <c r="AP122" i="9"/>
  <c r="AO122" i="9"/>
  <c r="N122" i="9"/>
  <c r="J122" i="9"/>
  <c r="F122" i="9"/>
  <c r="AY121" i="9"/>
  <c r="AX121" i="9"/>
  <c r="AW121" i="9"/>
  <c r="AV121" i="9"/>
  <c r="AU121" i="9"/>
  <c r="AT121" i="9"/>
  <c r="AS121" i="9"/>
  <c r="AR121" i="9"/>
  <c r="AQ121" i="9"/>
  <c r="AP121" i="9"/>
  <c r="AO121" i="9"/>
  <c r="N121" i="9"/>
  <c r="J121" i="9"/>
  <c r="F121" i="9"/>
  <c r="AY120" i="9"/>
  <c r="AX120" i="9"/>
  <c r="AW120" i="9"/>
  <c r="AV120" i="9"/>
  <c r="AU120" i="9"/>
  <c r="AT120" i="9"/>
  <c r="AS120" i="9"/>
  <c r="AR120" i="9"/>
  <c r="AQ120" i="9"/>
  <c r="AP120" i="9"/>
  <c r="AO120" i="9"/>
  <c r="N120" i="9"/>
  <c r="J120" i="9"/>
  <c r="F120" i="9"/>
  <c r="A120" i="9"/>
  <c r="AY119" i="9"/>
  <c r="AX119" i="9"/>
  <c r="AW119" i="9"/>
  <c r="AV119" i="9"/>
  <c r="AU119" i="9"/>
  <c r="AT119" i="9"/>
  <c r="AS119" i="9"/>
  <c r="AR119" i="9"/>
  <c r="AQ119" i="9"/>
  <c r="AP119" i="9"/>
  <c r="AO119" i="9"/>
  <c r="AA119" i="9"/>
  <c r="W119" i="9"/>
  <c r="S119" i="9"/>
  <c r="AY118" i="9"/>
  <c r="AX118" i="9"/>
  <c r="AW118" i="9"/>
  <c r="AV118" i="9"/>
  <c r="AU118" i="9"/>
  <c r="AT118" i="9"/>
  <c r="AS118" i="9"/>
  <c r="AR118" i="9"/>
  <c r="AQ118" i="9"/>
  <c r="AP118" i="9"/>
  <c r="AO118" i="9"/>
  <c r="N118" i="9"/>
  <c r="J118" i="9"/>
  <c r="F118" i="9"/>
  <c r="AY117" i="9"/>
  <c r="AX117" i="9"/>
  <c r="AW117" i="9"/>
  <c r="AV117" i="9"/>
  <c r="AU117" i="9"/>
  <c r="AT117" i="9"/>
  <c r="AS117" i="9"/>
  <c r="AR117" i="9"/>
  <c r="AQ117" i="9"/>
  <c r="AP117" i="9"/>
  <c r="AO117" i="9"/>
  <c r="N117" i="9"/>
  <c r="J117" i="9"/>
  <c r="F117" i="9"/>
  <c r="AY116" i="9"/>
  <c r="AX116" i="9"/>
  <c r="AW116" i="9"/>
  <c r="AV116" i="9"/>
  <c r="AU116" i="9"/>
  <c r="AT116" i="9"/>
  <c r="AS116" i="9"/>
  <c r="AR116" i="9"/>
  <c r="AQ116" i="9"/>
  <c r="AP116" i="9"/>
  <c r="AO116" i="9"/>
  <c r="N116" i="9"/>
  <c r="J116" i="9"/>
  <c r="F116" i="9"/>
  <c r="A116" i="9"/>
  <c r="A114" i="9"/>
  <c r="AN151" i="9" s="1"/>
  <c r="AA112" i="9"/>
  <c r="W112" i="9"/>
  <c r="S112" i="9"/>
  <c r="N111" i="9"/>
  <c r="J111" i="9"/>
  <c r="F111" i="9"/>
  <c r="N110" i="9"/>
  <c r="J110" i="9"/>
  <c r="F110" i="9"/>
  <c r="N109" i="9"/>
  <c r="J109" i="9"/>
  <c r="F109" i="9"/>
  <c r="AA108" i="9"/>
  <c r="W108" i="9"/>
  <c r="S108" i="9"/>
  <c r="N107" i="9"/>
  <c r="J107" i="9"/>
  <c r="F107" i="9"/>
  <c r="N106" i="9"/>
  <c r="J106" i="9"/>
  <c r="F106" i="9"/>
  <c r="N105" i="9"/>
  <c r="J105" i="9"/>
  <c r="F105" i="9"/>
  <c r="AA104" i="9"/>
  <c r="W104" i="9"/>
  <c r="S104" i="9"/>
  <c r="N103" i="9"/>
  <c r="J103" i="9"/>
  <c r="F103" i="9"/>
  <c r="N102" i="9"/>
  <c r="J102" i="9"/>
  <c r="F102" i="9"/>
  <c r="N101" i="9"/>
  <c r="J101" i="9"/>
  <c r="F101" i="9"/>
  <c r="AY100" i="9"/>
  <c r="AA100" i="9"/>
  <c r="W100" i="9"/>
  <c r="S100" i="9"/>
  <c r="AY99" i="9"/>
  <c r="N99" i="9"/>
  <c r="J99" i="9"/>
  <c r="F99" i="9"/>
  <c r="AY98" i="9"/>
  <c r="AQ98" i="9"/>
  <c r="N98" i="9"/>
  <c r="J98" i="9"/>
  <c r="F98" i="9"/>
  <c r="AY97" i="9"/>
  <c r="AQ97" i="9"/>
  <c r="N97" i="9"/>
  <c r="J97" i="9"/>
  <c r="F97" i="9"/>
  <c r="AY96" i="9"/>
  <c r="AX96" i="9"/>
  <c r="AW96" i="9"/>
  <c r="AV96" i="9"/>
  <c r="AU96" i="9"/>
  <c r="AT96" i="9"/>
  <c r="AS96" i="9"/>
  <c r="AR96" i="9"/>
  <c r="AQ96" i="9"/>
  <c r="AP96" i="9"/>
  <c r="AO96" i="9"/>
  <c r="AN96" i="9"/>
  <c r="AA96" i="9"/>
  <c r="W96" i="9"/>
  <c r="S96" i="9"/>
  <c r="AY95" i="9"/>
  <c r="AX95" i="9"/>
  <c r="AW95" i="9"/>
  <c r="AV95" i="9"/>
  <c r="AU95" i="9"/>
  <c r="AT95" i="9"/>
  <c r="AS95" i="9"/>
  <c r="AR95" i="9"/>
  <c r="AQ95" i="9"/>
  <c r="AP95" i="9"/>
  <c r="AO95" i="9"/>
  <c r="AN95" i="9"/>
  <c r="N95" i="9"/>
  <c r="J95" i="9"/>
  <c r="F95" i="9"/>
  <c r="AY94" i="9"/>
  <c r="AX94" i="9"/>
  <c r="AW94" i="9"/>
  <c r="AV94" i="9"/>
  <c r="AU94" i="9"/>
  <c r="AT94" i="9"/>
  <c r="AS94" i="9"/>
  <c r="AR94" i="9"/>
  <c r="AQ94" i="9"/>
  <c r="AP94" i="9"/>
  <c r="AO94" i="9"/>
  <c r="AN94" i="9"/>
  <c r="AE94" i="9"/>
  <c r="N94" i="9"/>
  <c r="J94" i="9"/>
  <c r="F94" i="9"/>
  <c r="AY93" i="9"/>
  <c r="AX93" i="9"/>
  <c r="AW93" i="9"/>
  <c r="AV93" i="9"/>
  <c r="AU93" i="9"/>
  <c r="AT93" i="9"/>
  <c r="AS93" i="9"/>
  <c r="AR93" i="9"/>
  <c r="AQ93" i="9"/>
  <c r="AP93" i="9"/>
  <c r="AO93" i="9"/>
  <c r="AN93" i="9"/>
  <c r="N93" i="9"/>
  <c r="J93" i="9"/>
  <c r="F93" i="9"/>
  <c r="AY92" i="9"/>
  <c r="AX92" i="9"/>
  <c r="AW92" i="9"/>
  <c r="AV92" i="9"/>
  <c r="AU92" i="9"/>
  <c r="AT92" i="9"/>
  <c r="AS92" i="9"/>
  <c r="AR92" i="9"/>
  <c r="AQ92" i="9"/>
  <c r="AP92" i="9"/>
  <c r="AO92" i="9"/>
  <c r="AN92" i="9"/>
  <c r="AA92" i="9"/>
  <c r="W92" i="9"/>
  <c r="S92" i="9"/>
  <c r="AY91" i="9"/>
  <c r="AX91" i="9"/>
  <c r="AW91" i="9"/>
  <c r="AV91" i="9"/>
  <c r="AU91" i="9"/>
  <c r="AT91" i="9"/>
  <c r="AS91" i="9"/>
  <c r="AR91" i="9"/>
  <c r="AQ91" i="9"/>
  <c r="AP91" i="9"/>
  <c r="AO91" i="9"/>
  <c r="N91" i="9"/>
  <c r="J91" i="9"/>
  <c r="F91" i="9"/>
  <c r="AY90" i="9"/>
  <c r="AX90" i="9"/>
  <c r="AW90" i="9"/>
  <c r="AV90" i="9"/>
  <c r="AU90" i="9"/>
  <c r="AT90" i="9"/>
  <c r="AS90" i="9"/>
  <c r="AR90" i="9"/>
  <c r="AQ90" i="9"/>
  <c r="AP90" i="9"/>
  <c r="AO90" i="9"/>
  <c r="AN90" i="9"/>
  <c r="N90" i="9"/>
  <c r="J90" i="9"/>
  <c r="F90" i="9"/>
  <c r="AY89" i="9"/>
  <c r="AX89" i="9"/>
  <c r="AW89" i="9"/>
  <c r="AV89" i="9"/>
  <c r="AU89" i="9"/>
  <c r="AT89" i="9"/>
  <c r="AS89" i="9"/>
  <c r="AR89" i="9"/>
  <c r="AQ89" i="9"/>
  <c r="AP89" i="9"/>
  <c r="AO89" i="9"/>
  <c r="AN89" i="9"/>
  <c r="N89" i="9"/>
  <c r="J89" i="9"/>
  <c r="F89" i="9"/>
  <c r="AY88" i="9"/>
  <c r="AX88" i="9"/>
  <c r="AW88" i="9"/>
  <c r="AV88" i="9"/>
  <c r="AU88" i="9"/>
  <c r="AT88" i="9"/>
  <c r="AS88" i="9"/>
  <c r="AR88" i="9"/>
  <c r="AQ88" i="9"/>
  <c r="AP88" i="9"/>
  <c r="AO88" i="9"/>
  <c r="AN88" i="9"/>
  <c r="AA88" i="9"/>
  <c r="W88" i="9"/>
  <c r="S88" i="9"/>
  <c r="AY87" i="9"/>
  <c r="AX87" i="9"/>
  <c r="AW87" i="9"/>
  <c r="AV87" i="9"/>
  <c r="AU87" i="9"/>
  <c r="AT87" i="9"/>
  <c r="AS87" i="9"/>
  <c r="AR87" i="9"/>
  <c r="AQ87" i="9"/>
  <c r="AP87" i="9"/>
  <c r="AO87" i="9"/>
  <c r="AN87" i="9"/>
  <c r="N87" i="9"/>
  <c r="J87" i="9"/>
  <c r="F87" i="9"/>
  <c r="AY86" i="9"/>
  <c r="AX86" i="9"/>
  <c r="AW86" i="9"/>
  <c r="AV86" i="9"/>
  <c r="AU86" i="9"/>
  <c r="AT86" i="9"/>
  <c r="AS86" i="9"/>
  <c r="AR86" i="9"/>
  <c r="AQ86" i="9"/>
  <c r="AP86" i="9"/>
  <c r="AO86" i="9"/>
  <c r="N86" i="9"/>
  <c r="J86" i="9"/>
  <c r="F86" i="9"/>
  <c r="AY85" i="9"/>
  <c r="AX85" i="9"/>
  <c r="AW85" i="9"/>
  <c r="AV85" i="9"/>
  <c r="AU85" i="9"/>
  <c r="AT85" i="9"/>
  <c r="AS85" i="9"/>
  <c r="AR85" i="9"/>
  <c r="AQ85" i="9"/>
  <c r="AP85" i="9"/>
  <c r="AO85" i="9"/>
  <c r="AN85" i="9"/>
  <c r="N85" i="9"/>
  <c r="J85" i="9"/>
  <c r="F85" i="9"/>
  <c r="AY84" i="9"/>
  <c r="AX84" i="9"/>
  <c r="AW84" i="9"/>
  <c r="AV84" i="9"/>
  <c r="AU84" i="9"/>
  <c r="AT84" i="9"/>
  <c r="AS84" i="9"/>
  <c r="AR84" i="9"/>
  <c r="AQ84" i="9"/>
  <c r="AP84" i="9"/>
  <c r="AO84" i="9"/>
  <c r="AN84" i="9"/>
  <c r="AA84" i="9"/>
  <c r="W84" i="9"/>
  <c r="S84" i="9"/>
  <c r="AY83" i="9"/>
  <c r="AX83" i="9"/>
  <c r="AW83" i="9"/>
  <c r="AV83" i="9"/>
  <c r="AU83" i="9"/>
  <c r="AT83" i="9"/>
  <c r="AS83" i="9"/>
  <c r="AR83" i="9"/>
  <c r="AQ83" i="9"/>
  <c r="AP83" i="9"/>
  <c r="AO83" i="9"/>
  <c r="AN83" i="9"/>
  <c r="N83" i="9"/>
  <c r="J83" i="9"/>
  <c r="F83" i="9"/>
  <c r="AY82" i="9"/>
  <c r="AX82" i="9"/>
  <c r="AW82" i="9"/>
  <c r="AV82" i="9"/>
  <c r="AU82" i="9"/>
  <c r="AT82" i="9"/>
  <c r="AS82" i="9"/>
  <c r="AR82" i="9"/>
  <c r="AQ82" i="9"/>
  <c r="AP82" i="9"/>
  <c r="AO82" i="9"/>
  <c r="AN82" i="9"/>
  <c r="N82" i="9"/>
  <c r="J82" i="9"/>
  <c r="F82" i="9"/>
  <c r="AY81" i="9"/>
  <c r="AX81" i="9"/>
  <c r="AW81" i="9"/>
  <c r="AV81" i="9"/>
  <c r="AU81" i="9"/>
  <c r="AT81" i="9"/>
  <c r="AS81" i="9"/>
  <c r="AR81" i="9"/>
  <c r="AQ81" i="9"/>
  <c r="AP81" i="9"/>
  <c r="AO81" i="9"/>
  <c r="N81" i="9"/>
  <c r="J81" i="9"/>
  <c r="F81" i="9"/>
  <c r="AY80" i="9"/>
  <c r="AX80" i="9"/>
  <c r="AW80" i="9"/>
  <c r="AV80" i="9"/>
  <c r="AU80" i="9"/>
  <c r="AT80" i="9"/>
  <c r="AS80" i="9"/>
  <c r="AR80" i="9"/>
  <c r="AQ80" i="9"/>
  <c r="AP80" i="9"/>
  <c r="AO80" i="9"/>
  <c r="AA80" i="9"/>
  <c r="W80" i="9"/>
  <c r="S80" i="9"/>
  <c r="AY79" i="9"/>
  <c r="AX79" i="9"/>
  <c r="AW79" i="9"/>
  <c r="AV79" i="9"/>
  <c r="AU79" i="9"/>
  <c r="AT79" i="9"/>
  <c r="AS79" i="9"/>
  <c r="AR79" i="9"/>
  <c r="AQ79" i="9"/>
  <c r="AP79" i="9"/>
  <c r="AO79" i="9"/>
  <c r="AN79" i="9"/>
  <c r="N79" i="9"/>
  <c r="J79" i="9"/>
  <c r="F79" i="9"/>
  <c r="AY78" i="9"/>
  <c r="AX78" i="9"/>
  <c r="AW78" i="9"/>
  <c r="AV78" i="9"/>
  <c r="AU78" i="9"/>
  <c r="AT78" i="9"/>
  <c r="AS78" i="9"/>
  <c r="AR78" i="9"/>
  <c r="AQ78" i="9"/>
  <c r="AP78" i="9"/>
  <c r="AO78" i="9"/>
  <c r="AN78" i="9"/>
  <c r="N78" i="9"/>
  <c r="J78" i="9"/>
  <c r="F78" i="9"/>
  <c r="AY77" i="9"/>
  <c r="AX77" i="9"/>
  <c r="AW77" i="9"/>
  <c r="AV77" i="9"/>
  <c r="AU77" i="9"/>
  <c r="AT77" i="9"/>
  <c r="AS77" i="9"/>
  <c r="AR77" i="9"/>
  <c r="AQ77" i="9"/>
  <c r="AP77" i="9"/>
  <c r="AO77" i="9"/>
  <c r="AN77" i="9"/>
  <c r="N77" i="9"/>
  <c r="J77" i="9"/>
  <c r="F77" i="9"/>
  <c r="AY76" i="9"/>
  <c r="AX76" i="9"/>
  <c r="AW76" i="9"/>
  <c r="AV76" i="9"/>
  <c r="AU76" i="9"/>
  <c r="AT76" i="9"/>
  <c r="AS76" i="9"/>
  <c r="AR76" i="9"/>
  <c r="AQ76" i="9"/>
  <c r="AP76" i="9"/>
  <c r="AO76" i="9"/>
  <c r="AN76" i="9"/>
  <c r="AA76" i="9"/>
  <c r="W76" i="9"/>
  <c r="S76" i="9"/>
  <c r="AY75" i="9"/>
  <c r="AX75" i="9"/>
  <c r="AW75" i="9"/>
  <c r="AV75" i="9"/>
  <c r="AU75" i="9"/>
  <c r="AT75" i="9"/>
  <c r="AS75" i="9"/>
  <c r="AR75" i="9"/>
  <c r="AQ75" i="9"/>
  <c r="AP75" i="9"/>
  <c r="AO75" i="9"/>
  <c r="N75" i="9"/>
  <c r="J75" i="9"/>
  <c r="F75" i="9"/>
  <c r="AY74" i="9"/>
  <c r="AX74" i="9"/>
  <c r="AW74" i="9"/>
  <c r="AV74" i="9"/>
  <c r="AU74" i="9"/>
  <c r="AT74" i="9"/>
  <c r="AS74" i="9"/>
  <c r="AR74" i="9"/>
  <c r="AQ74" i="9"/>
  <c r="AP74" i="9"/>
  <c r="AO74" i="9"/>
  <c r="AN74" i="9"/>
  <c r="N74" i="9"/>
  <c r="J74" i="9"/>
  <c r="F74" i="9"/>
  <c r="AY73" i="9"/>
  <c r="AX73" i="9"/>
  <c r="AW73" i="9"/>
  <c r="AV73" i="9"/>
  <c r="AU73" i="9"/>
  <c r="AT73" i="9"/>
  <c r="AS73" i="9"/>
  <c r="AR73" i="9"/>
  <c r="AQ73" i="9"/>
  <c r="AP73" i="9"/>
  <c r="AN73" i="9"/>
  <c r="N73" i="9"/>
  <c r="J73" i="9"/>
  <c r="F73" i="9"/>
  <c r="AY72" i="9"/>
  <c r="AX72" i="9"/>
  <c r="AW72" i="9"/>
  <c r="AV72" i="9"/>
  <c r="AU72" i="9"/>
  <c r="AT72" i="9"/>
  <c r="AS72" i="9"/>
  <c r="AR72" i="9"/>
  <c r="AQ72" i="9"/>
  <c r="AP72" i="9"/>
  <c r="AA72" i="9"/>
  <c r="W72" i="9"/>
  <c r="S72" i="9"/>
  <c r="AY71" i="9"/>
  <c r="AX71" i="9"/>
  <c r="AW71" i="9"/>
  <c r="AV71" i="9"/>
  <c r="AU71" i="9"/>
  <c r="AT71" i="9"/>
  <c r="AS71" i="9"/>
  <c r="AR71" i="9"/>
  <c r="AQ71" i="9"/>
  <c r="AP71" i="9"/>
  <c r="AN71" i="9"/>
  <c r="N71" i="9"/>
  <c r="J71" i="9"/>
  <c r="F71" i="9"/>
  <c r="AY70" i="9"/>
  <c r="AX70" i="9"/>
  <c r="AW70" i="9"/>
  <c r="AV70" i="9"/>
  <c r="AU70" i="9"/>
  <c r="AT70" i="9"/>
  <c r="AS70" i="9"/>
  <c r="AR70" i="9"/>
  <c r="AQ70" i="9"/>
  <c r="AP70" i="9"/>
  <c r="AO70" i="9"/>
  <c r="AN70" i="9"/>
  <c r="N70" i="9"/>
  <c r="J70" i="9"/>
  <c r="F70" i="9"/>
  <c r="AY69" i="9"/>
  <c r="AX69" i="9"/>
  <c r="AW69" i="9"/>
  <c r="AV69" i="9"/>
  <c r="AU69" i="9"/>
  <c r="AT69" i="9"/>
  <c r="AS69" i="9"/>
  <c r="AR69" i="9"/>
  <c r="AQ69" i="9"/>
  <c r="AP69" i="9"/>
  <c r="AO69" i="9"/>
  <c r="N69" i="9"/>
  <c r="J69" i="9"/>
  <c r="F69" i="9"/>
  <c r="AY68" i="9"/>
  <c r="AX68" i="9"/>
  <c r="AW68" i="9"/>
  <c r="AV68" i="9"/>
  <c r="AU68" i="9"/>
  <c r="AT68" i="9"/>
  <c r="AS68" i="9"/>
  <c r="AR68" i="9"/>
  <c r="AQ68" i="9"/>
  <c r="AP68" i="9"/>
  <c r="AO68" i="9"/>
  <c r="AA68" i="9"/>
  <c r="W68" i="9"/>
  <c r="S68" i="9"/>
  <c r="AY67" i="9"/>
  <c r="AX67" i="9"/>
  <c r="AW67" i="9"/>
  <c r="AV67" i="9"/>
  <c r="AU67" i="9"/>
  <c r="AT67" i="9"/>
  <c r="AS67" i="9"/>
  <c r="AR67" i="9"/>
  <c r="AQ67" i="9"/>
  <c r="AP67" i="9"/>
  <c r="AO67" i="9"/>
  <c r="AN67" i="9"/>
  <c r="N67" i="9"/>
  <c r="J67" i="9"/>
  <c r="F67" i="9"/>
  <c r="AY66" i="9"/>
  <c r="AX66" i="9"/>
  <c r="AW66" i="9"/>
  <c r="AV66" i="9"/>
  <c r="AU66" i="9"/>
  <c r="AT66" i="9"/>
  <c r="AS66" i="9"/>
  <c r="AR66" i="9"/>
  <c r="AQ66" i="9"/>
  <c r="AP66" i="9"/>
  <c r="AO66" i="9"/>
  <c r="AN66" i="9"/>
  <c r="N66" i="9"/>
  <c r="J66" i="9"/>
  <c r="F66" i="9"/>
  <c r="AY65" i="9"/>
  <c r="AX65" i="9"/>
  <c r="AW65" i="9"/>
  <c r="AV65" i="9"/>
  <c r="AU65" i="9"/>
  <c r="AT65" i="9"/>
  <c r="AS65" i="9"/>
  <c r="AR65" i="9"/>
  <c r="AQ65" i="9"/>
  <c r="AP65" i="9"/>
  <c r="AO65" i="9"/>
  <c r="AN65" i="9"/>
  <c r="N65" i="9"/>
  <c r="J65" i="9"/>
  <c r="F65" i="9"/>
  <c r="AY64" i="9"/>
  <c r="AX64" i="9"/>
  <c r="AW64" i="9"/>
  <c r="AV64" i="9"/>
  <c r="AU64" i="9"/>
  <c r="AT64" i="9"/>
  <c r="AS64" i="9"/>
  <c r="AR64" i="9"/>
  <c r="AQ64" i="9"/>
  <c r="AP64" i="9"/>
  <c r="AO64" i="9"/>
  <c r="AN64" i="9"/>
  <c r="AA64" i="9"/>
  <c r="W64" i="9"/>
  <c r="S64" i="9"/>
  <c r="AY63" i="9"/>
  <c r="AX63" i="9"/>
  <c r="AW63" i="9"/>
  <c r="AV63" i="9"/>
  <c r="AU63" i="9"/>
  <c r="AT63" i="9"/>
  <c r="AS63" i="9"/>
  <c r="AR63" i="9"/>
  <c r="AQ63" i="9"/>
  <c r="AP63" i="9"/>
  <c r="AO63" i="9"/>
  <c r="AN63" i="9"/>
  <c r="N63" i="9"/>
  <c r="J63" i="9"/>
  <c r="F63" i="9"/>
  <c r="AY62" i="9"/>
  <c r="AX62" i="9"/>
  <c r="AW62" i="9"/>
  <c r="AV62" i="9"/>
  <c r="AU62" i="9"/>
  <c r="AT62" i="9"/>
  <c r="AS62" i="9"/>
  <c r="AR62" i="9"/>
  <c r="AQ62" i="9"/>
  <c r="AP62" i="9"/>
  <c r="AO62" i="9"/>
  <c r="N62" i="9"/>
  <c r="J62" i="9"/>
  <c r="F62" i="9"/>
  <c r="AY61" i="9"/>
  <c r="AX61" i="9"/>
  <c r="AW61" i="9"/>
  <c r="AV61" i="9"/>
  <c r="AU61" i="9"/>
  <c r="AT61" i="9"/>
  <c r="AS61" i="9"/>
  <c r="AR61" i="9"/>
  <c r="AQ61" i="9"/>
  <c r="AP61" i="9"/>
  <c r="AO61" i="9"/>
  <c r="AN61" i="9"/>
  <c r="N61" i="9"/>
  <c r="J61" i="9"/>
  <c r="F61" i="9"/>
  <c r="A61" i="9"/>
  <c r="A65" i="9" s="1"/>
  <c r="A69" i="9" s="1"/>
  <c r="A73" i="9" s="1"/>
  <c r="A77" i="9" s="1"/>
  <c r="A81" i="9" s="1"/>
  <c r="A85" i="9" s="1"/>
  <c r="A89" i="9" s="1"/>
  <c r="A93" i="9" s="1"/>
  <c r="A97" i="9" s="1"/>
  <c r="A101" i="9" s="1"/>
  <c r="A105" i="9" s="1"/>
  <c r="A109" i="9" s="1"/>
  <c r="A59" i="9"/>
  <c r="AN91" i="9" s="1"/>
  <c r="AA57" i="9"/>
  <c r="W57" i="9"/>
  <c r="S57" i="9"/>
  <c r="N56" i="9"/>
  <c r="J56" i="9"/>
  <c r="F56" i="9"/>
  <c r="N55" i="9"/>
  <c r="J55" i="9"/>
  <c r="F55" i="9"/>
  <c r="N54" i="9"/>
  <c r="J54" i="9"/>
  <c r="F54" i="9"/>
  <c r="AA53" i="9"/>
  <c r="W53" i="9"/>
  <c r="S53" i="9"/>
  <c r="N52" i="9"/>
  <c r="J52" i="9"/>
  <c r="F52" i="9"/>
  <c r="N51" i="9"/>
  <c r="J51" i="9"/>
  <c r="F51" i="9"/>
  <c r="N50" i="9"/>
  <c r="J50" i="9"/>
  <c r="F50" i="9"/>
  <c r="AA49" i="9"/>
  <c r="W49" i="9"/>
  <c r="S49" i="9"/>
  <c r="N48" i="9"/>
  <c r="J48" i="9"/>
  <c r="F48" i="9"/>
  <c r="N47" i="9"/>
  <c r="J47" i="9"/>
  <c r="F47" i="9"/>
  <c r="N46" i="9"/>
  <c r="J46" i="9"/>
  <c r="F46" i="9"/>
  <c r="AY45" i="9"/>
  <c r="AA45" i="9"/>
  <c r="W45" i="9"/>
  <c r="S45" i="9"/>
  <c r="AY44" i="9"/>
  <c r="N44" i="9"/>
  <c r="J44" i="9"/>
  <c r="F44" i="9"/>
  <c r="AY43" i="9"/>
  <c r="AQ43" i="9"/>
  <c r="N43" i="9"/>
  <c r="J43" i="9"/>
  <c r="F43" i="9"/>
  <c r="AY42" i="9"/>
  <c r="AQ42" i="9"/>
  <c r="N42" i="9"/>
  <c r="J42" i="9"/>
  <c r="F42" i="9"/>
  <c r="AY41" i="9"/>
  <c r="AX41" i="9"/>
  <c r="AW41" i="9"/>
  <c r="AV41" i="9"/>
  <c r="AU41" i="9"/>
  <c r="AT41" i="9"/>
  <c r="AS41" i="9"/>
  <c r="AR41" i="9"/>
  <c r="AQ41" i="9"/>
  <c r="AP41" i="9"/>
  <c r="AO41" i="9"/>
  <c r="AN41" i="9"/>
  <c r="AA41" i="9"/>
  <c r="W41" i="9"/>
  <c r="S41" i="9"/>
  <c r="AY40" i="9"/>
  <c r="AX40" i="9"/>
  <c r="AW40" i="9"/>
  <c r="AV40" i="9"/>
  <c r="AU40" i="9"/>
  <c r="AT40" i="9"/>
  <c r="AS40" i="9"/>
  <c r="AR40" i="9"/>
  <c r="AQ40" i="9"/>
  <c r="AP40" i="9"/>
  <c r="AO40" i="9"/>
  <c r="AN40" i="9"/>
  <c r="N40" i="9"/>
  <c r="J40" i="9"/>
  <c r="F40" i="9"/>
  <c r="AY39" i="9"/>
  <c r="AX39" i="9"/>
  <c r="AW39" i="9"/>
  <c r="AV39" i="9"/>
  <c r="AU39" i="9"/>
  <c r="AT39" i="9"/>
  <c r="AS39" i="9"/>
  <c r="AR39" i="9"/>
  <c r="AQ39" i="9"/>
  <c r="AP39" i="9"/>
  <c r="AO39" i="9"/>
  <c r="AN39" i="9"/>
  <c r="AE39" i="9"/>
  <c r="N39" i="9"/>
  <c r="J39" i="9"/>
  <c r="F39" i="9"/>
  <c r="AY38" i="9"/>
  <c r="AX38" i="9"/>
  <c r="AW38" i="9"/>
  <c r="AV38" i="9"/>
  <c r="AU38" i="9"/>
  <c r="AT38" i="9"/>
  <c r="AS38" i="9"/>
  <c r="AR38" i="9"/>
  <c r="AQ38" i="9"/>
  <c r="AP38" i="9"/>
  <c r="AO38" i="9"/>
  <c r="AN38" i="9"/>
  <c r="N38" i="9"/>
  <c r="J38" i="9"/>
  <c r="F38" i="9"/>
  <c r="AY37" i="9"/>
  <c r="AX37" i="9"/>
  <c r="AW37" i="9"/>
  <c r="AV37" i="9"/>
  <c r="AU37" i="9"/>
  <c r="AT37" i="9"/>
  <c r="AS37" i="9"/>
  <c r="AR37" i="9"/>
  <c r="AQ37" i="9"/>
  <c r="AP37" i="9"/>
  <c r="AO37" i="9"/>
  <c r="AN37" i="9"/>
  <c r="AA37" i="9"/>
  <c r="W37" i="9"/>
  <c r="S37" i="9"/>
  <c r="AY36" i="9"/>
  <c r="AX36" i="9"/>
  <c r="AW36" i="9"/>
  <c r="AV36" i="9"/>
  <c r="AU36" i="9"/>
  <c r="AT36" i="9"/>
  <c r="AS36" i="9"/>
  <c r="AR36" i="9"/>
  <c r="AQ36" i="9"/>
  <c r="AP36" i="9"/>
  <c r="AO36" i="9"/>
  <c r="AN36" i="9"/>
  <c r="N36" i="9"/>
  <c r="J36" i="9"/>
  <c r="F36" i="9"/>
  <c r="AY35" i="9"/>
  <c r="AX35" i="9"/>
  <c r="AW35" i="9"/>
  <c r="AV35" i="9"/>
  <c r="AU35" i="9"/>
  <c r="AT35" i="9"/>
  <c r="AS35" i="9"/>
  <c r="AR35" i="9"/>
  <c r="AQ35" i="9"/>
  <c r="AP35" i="9"/>
  <c r="AO35" i="9"/>
  <c r="AN35" i="9"/>
  <c r="N35" i="9"/>
  <c r="J35" i="9"/>
  <c r="F35" i="9"/>
  <c r="AY34" i="9"/>
  <c r="AX34" i="9"/>
  <c r="AW34" i="9"/>
  <c r="AV34" i="9"/>
  <c r="AU34" i="9"/>
  <c r="AT34" i="9"/>
  <c r="AS34" i="9"/>
  <c r="AR34" i="9"/>
  <c r="AQ34" i="9"/>
  <c r="AP34" i="9"/>
  <c r="AO34" i="9"/>
  <c r="AN34" i="9"/>
  <c r="N34" i="9"/>
  <c r="J34" i="9"/>
  <c r="F34" i="9"/>
  <c r="AY33" i="9"/>
  <c r="AX33" i="9"/>
  <c r="AW33" i="9"/>
  <c r="AV33" i="9"/>
  <c r="AU33" i="9"/>
  <c r="AT33" i="9"/>
  <c r="AS33" i="9"/>
  <c r="AR33" i="9"/>
  <c r="AQ33" i="9"/>
  <c r="AP33" i="9"/>
  <c r="AO33" i="9"/>
  <c r="AN33" i="9"/>
  <c r="AA33" i="9"/>
  <c r="W33" i="9"/>
  <c r="S33" i="9"/>
  <c r="AY32" i="9"/>
  <c r="AX32" i="9"/>
  <c r="AW32" i="9"/>
  <c r="AV32" i="9"/>
  <c r="AU32" i="9"/>
  <c r="AT32" i="9"/>
  <c r="AS32" i="9"/>
  <c r="AR32" i="9"/>
  <c r="AQ32" i="9"/>
  <c r="AP32" i="9"/>
  <c r="AO32" i="9"/>
  <c r="AN32" i="9"/>
  <c r="N32" i="9"/>
  <c r="J32" i="9"/>
  <c r="F32" i="9"/>
  <c r="AY31" i="9"/>
  <c r="AX31" i="9"/>
  <c r="AW31" i="9"/>
  <c r="AV31" i="9"/>
  <c r="AU31" i="9"/>
  <c r="AT31" i="9"/>
  <c r="AS31" i="9"/>
  <c r="AR31" i="9"/>
  <c r="AQ31" i="9"/>
  <c r="AP31" i="9"/>
  <c r="AO31" i="9"/>
  <c r="AN31" i="9"/>
  <c r="N31" i="9"/>
  <c r="J31" i="9"/>
  <c r="F31" i="9"/>
  <c r="AY30" i="9"/>
  <c r="AX30" i="9"/>
  <c r="AW30" i="9"/>
  <c r="AV30" i="9"/>
  <c r="AU30" i="9"/>
  <c r="AT30" i="9"/>
  <c r="AS30" i="9"/>
  <c r="AR30" i="9"/>
  <c r="AQ30" i="9"/>
  <c r="AP30" i="9"/>
  <c r="AO30" i="9"/>
  <c r="AN30" i="9"/>
  <c r="N30" i="9"/>
  <c r="J30" i="9"/>
  <c r="F30" i="9"/>
  <c r="AY29" i="9"/>
  <c r="AX29" i="9"/>
  <c r="AW29" i="9"/>
  <c r="AV29" i="9"/>
  <c r="AU29" i="9"/>
  <c r="AT29" i="9"/>
  <c r="AS29" i="9"/>
  <c r="AR29" i="9"/>
  <c r="AQ29" i="9"/>
  <c r="AP29" i="9"/>
  <c r="AO29" i="9"/>
  <c r="AN29" i="9"/>
  <c r="AA29" i="9"/>
  <c r="W29" i="9"/>
  <c r="S29" i="9"/>
  <c r="AY28" i="9"/>
  <c r="AX28" i="9"/>
  <c r="AW28" i="9"/>
  <c r="AV28" i="9"/>
  <c r="AU28" i="9"/>
  <c r="AT28" i="9"/>
  <c r="AS28" i="9"/>
  <c r="AR28" i="9"/>
  <c r="AQ28" i="9"/>
  <c r="AP28" i="9"/>
  <c r="AO28" i="9"/>
  <c r="AN28" i="9"/>
  <c r="N28" i="9"/>
  <c r="J28" i="9"/>
  <c r="F28" i="9"/>
  <c r="AY27" i="9"/>
  <c r="AX27" i="9"/>
  <c r="AW27" i="9"/>
  <c r="AV27" i="9"/>
  <c r="AU27" i="9"/>
  <c r="AT27" i="9"/>
  <c r="AS27" i="9"/>
  <c r="AR27" i="9"/>
  <c r="AQ27" i="9"/>
  <c r="AP27" i="9"/>
  <c r="AO27" i="9"/>
  <c r="AN27" i="9"/>
  <c r="N27" i="9"/>
  <c r="J27" i="9"/>
  <c r="F27" i="9"/>
  <c r="AY26" i="9"/>
  <c r="AX26" i="9"/>
  <c r="AW26" i="9"/>
  <c r="AV26" i="9"/>
  <c r="AU26" i="9"/>
  <c r="AT26" i="9"/>
  <c r="AS26" i="9"/>
  <c r="AR26" i="9"/>
  <c r="AQ26" i="9"/>
  <c r="AP26" i="9"/>
  <c r="AO26" i="9"/>
  <c r="AN26" i="9"/>
  <c r="N26" i="9"/>
  <c r="J26" i="9"/>
  <c r="F26" i="9"/>
  <c r="AY25" i="9"/>
  <c r="AX25" i="9"/>
  <c r="AW25" i="9"/>
  <c r="AV25" i="9"/>
  <c r="AU25" i="9"/>
  <c r="AT25" i="9"/>
  <c r="AS25" i="9"/>
  <c r="AR25" i="9"/>
  <c r="AQ25" i="9"/>
  <c r="AP25" i="9"/>
  <c r="AO25" i="9"/>
  <c r="AN25" i="9"/>
  <c r="AA25" i="9"/>
  <c r="W25" i="9"/>
  <c r="S25" i="9"/>
  <c r="AY24" i="9"/>
  <c r="AX24" i="9"/>
  <c r="AW24" i="9"/>
  <c r="AV24" i="9"/>
  <c r="AU24" i="9"/>
  <c r="AT24" i="9"/>
  <c r="AS24" i="9"/>
  <c r="AR24" i="9"/>
  <c r="AQ24" i="9"/>
  <c r="AP24" i="9"/>
  <c r="AO24" i="9"/>
  <c r="AN24" i="9"/>
  <c r="N24" i="9"/>
  <c r="J24" i="9"/>
  <c r="F24" i="9"/>
  <c r="AY23" i="9"/>
  <c r="AX23" i="9"/>
  <c r="AW23" i="9"/>
  <c r="AV23" i="9"/>
  <c r="AU23" i="9"/>
  <c r="AT23" i="9"/>
  <c r="AS23" i="9"/>
  <c r="AR23" i="9"/>
  <c r="AQ23" i="9"/>
  <c r="AP23" i="9"/>
  <c r="AO23" i="9"/>
  <c r="AN23" i="9"/>
  <c r="N23" i="9"/>
  <c r="J23" i="9"/>
  <c r="F23" i="9"/>
  <c r="AY22" i="9"/>
  <c r="AX22" i="9"/>
  <c r="AW22" i="9"/>
  <c r="AV22" i="9"/>
  <c r="AU22" i="9"/>
  <c r="AT22" i="9"/>
  <c r="AS22" i="9"/>
  <c r="AR22" i="9"/>
  <c r="AQ22" i="9"/>
  <c r="AP22" i="9"/>
  <c r="AO22" i="9"/>
  <c r="AN22" i="9"/>
  <c r="N22" i="9"/>
  <c r="J22" i="9"/>
  <c r="F22" i="9"/>
  <c r="AY21" i="9"/>
  <c r="AX21" i="9"/>
  <c r="AW21" i="9"/>
  <c r="AV21" i="9"/>
  <c r="AU21" i="9"/>
  <c r="AT21" i="9"/>
  <c r="AS21" i="9"/>
  <c r="AR21" i="9"/>
  <c r="AQ21" i="9"/>
  <c r="AP21" i="9"/>
  <c r="AO21" i="9"/>
  <c r="AN21" i="9"/>
  <c r="AA21" i="9"/>
  <c r="W21" i="9"/>
  <c r="S21" i="9"/>
  <c r="AY20" i="9"/>
  <c r="AX20" i="9"/>
  <c r="AW20" i="9"/>
  <c r="AV20" i="9"/>
  <c r="AU20" i="9"/>
  <c r="AT20" i="9"/>
  <c r="AS20" i="9"/>
  <c r="AR20" i="9"/>
  <c r="AQ20" i="9"/>
  <c r="AP20" i="9"/>
  <c r="AO20" i="9"/>
  <c r="AN20" i="9"/>
  <c r="N20" i="9"/>
  <c r="J20" i="9"/>
  <c r="F20" i="9"/>
  <c r="AY19" i="9"/>
  <c r="AX19" i="9"/>
  <c r="AW19" i="9"/>
  <c r="AV19" i="9"/>
  <c r="AU19" i="9"/>
  <c r="AT19" i="9"/>
  <c r="AS19" i="9"/>
  <c r="AR19" i="9"/>
  <c r="AQ19" i="9"/>
  <c r="AP19" i="9"/>
  <c r="AO19" i="9"/>
  <c r="AN19" i="9"/>
  <c r="N19" i="9"/>
  <c r="J19" i="9"/>
  <c r="F19" i="9"/>
  <c r="AY18" i="9"/>
  <c r="AX18" i="9"/>
  <c r="AW18" i="9"/>
  <c r="AV18" i="9"/>
  <c r="AU18" i="9"/>
  <c r="AT18" i="9"/>
  <c r="AS18" i="9"/>
  <c r="AR18" i="9"/>
  <c r="AQ18" i="9"/>
  <c r="AP18" i="9"/>
  <c r="AN18" i="9"/>
  <c r="N18" i="9"/>
  <c r="J18" i="9"/>
  <c r="F18" i="9"/>
  <c r="AY17" i="9"/>
  <c r="AX17" i="9"/>
  <c r="AW17" i="9"/>
  <c r="AV17" i="9"/>
  <c r="AU17" i="9"/>
  <c r="AT17" i="9"/>
  <c r="AS17" i="9"/>
  <c r="AR17" i="9"/>
  <c r="AQ17" i="9"/>
  <c r="AP17" i="9"/>
  <c r="AN17" i="9"/>
  <c r="AA17" i="9"/>
  <c r="W17" i="9"/>
  <c r="S17" i="9"/>
  <c r="BF16" i="9"/>
  <c r="AY16" i="9"/>
  <c r="AX16" i="9"/>
  <c r="AW16" i="9"/>
  <c r="AV16" i="9"/>
  <c r="AU16" i="9"/>
  <c r="AT16" i="9"/>
  <c r="AS16" i="9"/>
  <c r="AR16" i="9"/>
  <c r="AQ16" i="9"/>
  <c r="AP16" i="9"/>
  <c r="AN16" i="9"/>
  <c r="N16" i="9"/>
  <c r="J16" i="9"/>
  <c r="F16" i="9"/>
  <c r="AY15" i="9"/>
  <c r="AX15" i="9"/>
  <c r="AW15" i="9"/>
  <c r="AV15" i="9"/>
  <c r="AU15" i="9"/>
  <c r="AT15" i="9"/>
  <c r="AS15" i="9"/>
  <c r="AR15" i="9"/>
  <c r="AQ15" i="9"/>
  <c r="AP15" i="9"/>
  <c r="AO15" i="9"/>
  <c r="AN15" i="9"/>
  <c r="N15" i="9"/>
  <c r="J15" i="9"/>
  <c r="F15" i="9"/>
  <c r="AY14" i="9"/>
  <c r="AI17" i="9" s="1"/>
  <c r="AX14" i="9"/>
  <c r="AW14" i="9"/>
  <c r="AV14" i="9"/>
  <c r="AU14" i="9"/>
  <c r="AT14" i="9"/>
  <c r="AS14" i="9"/>
  <c r="AR14" i="9"/>
  <c r="AQ14" i="9"/>
  <c r="AP14" i="9"/>
  <c r="AO14" i="9"/>
  <c r="AN14" i="9"/>
  <c r="N14" i="9"/>
  <c r="J14" i="9"/>
  <c r="F14" i="9"/>
  <c r="BD13" i="9"/>
  <c r="BC13" i="9"/>
  <c r="BB13" i="9"/>
  <c r="BA13" i="9"/>
  <c r="AY13" i="9"/>
  <c r="AX13" i="9"/>
  <c r="AW13" i="9"/>
  <c r="AV13" i="9"/>
  <c r="AU13" i="9"/>
  <c r="AT13" i="9"/>
  <c r="AS13" i="9"/>
  <c r="AR13" i="9"/>
  <c r="AQ13" i="9"/>
  <c r="AP13" i="9"/>
  <c r="AO13" i="9"/>
  <c r="AN13" i="9"/>
  <c r="AA13" i="9"/>
  <c r="W13" i="9"/>
  <c r="S13" i="9"/>
  <c r="BD12" i="9"/>
  <c r="BC12" i="9"/>
  <c r="BB12" i="9"/>
  <c r="BA12" i="9"/>
  <c r="AY12" i="9"/>
  <c r="AX12" i="9"/>
  <c r="AW12" i="9"/>
  <c r="AV12" i="9"/>
  <c r="AU12" i="9"/>
  <c r="AT12" i="9"/>
  <c r="AS12" i="9"/>
  <c r="AR12" i="9"/>
  <c r="AQ12" i="9"/>
  <c r="AP12" i="9"/>
  <c r="AO12" i="9"/>
  <c r="AN12" i="9"/>
  <c r="N12" i="9"/>
  <c r="J12" i="9"/>
  <c r="F12" i="9"/>
  <c r="BN11" i="9"/>
  <c r="BM11" i="9"/>
  <c r="BL11" i="9"/>
  <c r="BD11" i="9"/>
  <c r="BC11" i="9"/>
  <c r="BB11" i="9"/>
  <c r="BA11" i="9"/>
  <c r="AY11" i="9"/>
  <c r="AX11" i="9"/>
  <c r="AW11" i="9"/>
  <c r="AV11" i="9"/>
  <c r="AU11" i="9"/>
  <c r="AT11" i="9"/>
  <c r="AS11" i="9"/>
  <c r="AR11" i="9"/>
  <c r="AQ11" i="9"/>
  <c r="AP11" i="9"/>
  <c r="AO11" i="9"/>
  <c r="AN11" i="9"/>
  <c r="N11" i="9"/>
  <c r="J11" i="9"/>
  <c r="F11" i="9"/>
  <c r="BN10" i="9"/>
  <c r="BM10" i="9"/>
  <c r="BL10" i="9"/>
  <c r="BD10" i="9"/>
  <c r="BC10" i="9"/>
  <c r="BB10" i="9"/>
  <c r="BA10" i="9"/>
  <c r="AY10" i="9"/>
  <c r="AX10" i="9"/>
  <c r="AW10" i="9"/>
  <c r="AV10" i="9"/>
  <c r="AU10" i="9"/>
  <c r="AT10" i="9"/>
  <c r="AS10" i="9"/>
  <c r="AR10" i="9"/>
  <c r="AQ10" i="9"/>
  <c r="AP10" i="9"/>
  <c r="AH19" i="9" s="1"/>
  <c r="AO10" i="9"/>
  <c r="AN10" i="9"/>
  <c r="AG10" i="9"/>
  <c r="N10" i="9"/>
  <c r="J10" i="9"/>
  <c r="F10" i="9"/>
  <c r="A10" i="9"/>
  <c r="A14" i="9" s="1"/>
  <c r="A18" i="9" s="1"/>
  <c r="A22" i="9" s="1"/>
  <c r="A26" i="9" s="1"/>
  <c r="A30" i="9" s="1"/>
  <c r="A34" i="9" s="1"/>
  <c r="A38" i="9" s="1"/>
  <c r="A42" i="9" s="1"/>
  <c r="A46" i="9" s="1"/>
  <c r="A50" i="9" s="1"/>
  <c r="A54" i="9" s="1"/>
  <c r="BN9" i="9"/>
  <c r="BM9" i="9"/>
  <c r="BL9" i="9"/>
  <c r="BJ9" i="9"/>
  <c r="BI9" i="9"/>
  <c r="BH9" i="9"/>
  <c r="BF9" i="9"/>
  <c r="BD9" i="9"/>
  <c r="BC9" i="9"/>
  <c r="BB9" i="9"/>
  <c r="BA9" i="9"/>
  <c r="AY9" i="9"/>
  <c r="AX9" i="9"/>
  <c r="AW9" i="9"/>
  <c r="AV9" i="9"/>
  <c r="AU9" i="9"/>
  <c r="AT9" i="9"/>
  <c r="AS9" i="9"/>
  <c r="AR9" i="9"/>
  <c r="AQ9" i="9"/>
  <c r="AP9" i="9"/>
  <c r="AO9" i="9"/>
  <c r="AN9" i="9"/>
  <c r="AI9" i="9"/>
  <c r="AA9" i="9"/>
  <c r="W9" i="9"/>
  <c r="S9" i="9"/>
  <c r="BN8" i="9"/>
  <c r="BM8" i="9"/>
  <c r="BL8" i="9"/>
  <c r="BJ8" i="9"/>
  <c r="BI8" i="9"/>
  <c r="BH8" i="9"/>
  <c r="BF8" i="9"/>
  <c r="BD8" i="9"/>
  <c r="BC8" i="9"/>
  <c r="BB8" i="9"/>
  <c r="BA8" i="9"/>
  <c r="AY8" i="9"/>
  <c r="AX8" i="9"/>
  <c r="AW8" i="9"/>
  <c r="AV8" i="9"/>
  <c r="AU8" i="9"/>
  <c r="AT8" i="9"/>
  <c r="AS8" i="9"/>
  <c r="AR8" i="9"/>
  <c r="AQ8" i="9"/>
  <c r="AP8" i="9"/>
  <c r="AO8" i="9"/>
  <c r="AN8" i="9"/>
  <c r="AI8" i="9"/>
  <c r="N8" i="9"/>
  <c r="J8" i="9"/>
  <c r="F8" i="9"/>
  <c r="BN7" i="9"/>
  <c r="BM7" i="9"/>
  <c r="BL7" i="9"/>
  <c r="BJ7" i="9"/>
  <c r="BI7" i="9"/>
  <c r="BH7" i="9"/>
  <c r="BF7" i="9"/>
  <c r="BD7" i="9"/>
  <c r="BC7" i="9"/>
  <c r="BB7" i="9"/>
  <c r="BA7" i="9"/>
  <c r="AY7" i="9"/>
  <c r="AX7" i="9"/>
  <c r="AW7" i="9"/>
  <c r="AV7" i="9"/>
  <c r="AU7" i="9"/>
  <c r="AT7" i="9"/>
  <c r="AS7" i="9"/>
  <c r="AR7" i="9"/>
  <c r="AQ7" i="9"/>
  <c r="AP7" i="9"/>
  <c r="AG6" i="9" s="1"/>
  <c r="AO7" i="9"/>
  <c r="AN7" i="9"/>
  <c r="AI7" i="9"/>
  <c r="N7" i="9"/>
  <c r="J7" i="9"/>
  <c r="F7" i="9"/>
  <c r="AY6" i="9"/>
  <c r="AI22" i="9" s="1"/>
  <c r="AX6" i="9"/>
  <c r="AW6" i="9"/>
  <c r="AV6" i="9"/>
  <c r="AU6" i="9"/>
  <c r="AT6" i="9"/>
  <c r="AS6" i="9"/>
  <c r="AR6" i="9"/>
  <c r="AQ6" i="9"/>
  <c r="AP6" i="9"/>
  <c r="AG21" i="9" s="1"/>
  <c r="AO6" i="9"/>
  <c r="AN6" i="9"/>
  <c r="N6" i="9"/>
  <c r="J6" i="9"/>
  <c r="F6" i="9"/>
  <c r="A6" i="9"/>
  <c r="N3" i="9"/>
  <c r="N2" i="9"/>
  <c r="Q450" i="9" s="1"/>
  <c r="AL1266" i="11" a="1"/>
  <c r="AJ1266" i="11" a="1"/>
  <c r="AH1266" i="11" a="1"/>
  <c r="AK1264" i="11" a="1"/>
  <c r="AI1264" i="11" a="1"/>
  <c r="AG1264" i="11" a="1"/>
  <c r="AK1263" i="11" a="1"/>
  <c r="AI1263" i="11" a="1"/>
  <c r="AG1263" i="11" a="1"/>
  <c r="AL1261" i="11" a="1"/>
  <c r="AJ1261" i="11" a="1"/>
  <c r="AH1261" i="11" a="1"/>
  <c r="AK1258" i="11" a="1"/>
  <c r="AI1258" i="11" a="1"/>
  <c r="AG1258" i="11" a="1"/>
  <c r="AL1256" i="11" a="1"/>
  <c r="AJ1256" i="11" a="1"/>
  <c r="AH1256" i="11" a="1"/>
  <c r="AK1253" i="11" a="1"/>
  <c r="AI1253" i="11" a="1"/>
  <c r="AG1253" i="11" a="1"/>
  <c r="AL1212" i="11" a="1"/>
  <c r="AJ1212" i="11" a="1"/>
  <c r="AH1212" i="11" a="1"/>
  <c r="AK1210" i="11" a="1"/>
  <c r="AI1210" i="11" a="1"/>
  <c r="AG1210" i="11" a="1"/>
  <c r="AL1207" i="11" a="1"/>
  <c r="AJ1207" i="11" a="1"/>
  <c r="AH1207" i="11" a="1"/>
  <c r="AK1205" i="11" a="1"/>
  <c r="AI1205" i="11" a="1"/>
  <c r="AG1205" i="11" a="1"/>
  <c r="AK1204" i="11" a="1"/>
  <c r="AI1204" i="11" a="1"/>
  <c r="AG1204" i="11" a="1"/>
  <c r="AL1267" i="11" a="1"/>
  <c r="AJ1267" i="11" a="1"/>
  <c r="AH1267" i="11" a="1"/>
  <c r="AK1265" i="11" a="1"/>
  <c r="AI1265" i="11" a="1"/>
  <c r="AG1265" i="11" a="1"/>
  <c r="AL1262" i="11" a="1"/>
  <c r="AJ1262" i="11" a="1"/>
  <c r="AH1262" i="11" a="1"/>
  <c r="AK1260" i="11" a="1"/>
  <c r="AI1260" i="11" a="1"/>
  <c r="AG1260" i="11" a="1"/>
  <c r="AK1259" i="11" a="1"/>
  <c r="AI1259" i="11" a="1"/>
  <c r="AG1259" i="11" a="1"/>
  <c r="AL1257" i="11" a="1"/>
  <c r="AJ1257" i="11" a="1"/>
  <c r="AH1257" i="11" a="1"/>
  <c r="AL1255" i="11" a="1"/>
  <c r="AJ1255" i="11" a="1"/>
  <c r="AH1255" i="11" a="1"/>
  <c r="AL1254" i="11" a="1"/>
  <c r="AJ1254" i="11" a="1"/>
  <c r="AH1254" i="11" a="1"/>
  <c r="AK1252" i="11" a="1"/>
  <c r="AI1252" i="11" a="1"/>
  <c r="AG1252" i="11" a="1"/>
  <c r="AK1251" i="11" a="1"/>
  <c r="AI1251" i="11" a="1"/>
  <c r="AG1251" i="11" a="1"/>
  <c r="AK1211" i="11" a="1"/>
  <c r="AI1211" i="11" a="1"/>
  <c r="AG1211" i="11" a="1"/>
  <c r="AL1209" i="11" a="1"/>
  <c r="AJ1209" i="11" a="1"/>
  <c r="AH1209" i="11" a="1"/>
  <c r="AL1208" i="11" a="1"/>
  <c r="AK1266" i="11" a="1"/>
  <c r="AI1266" i="11" a="1"/>
  <c r="AG1266" i="11" a="1"/>
  <c r="AL1264" i="11" a="1"/>
  <c r="AJ1264" i="11" a="1"/>
  <c r="AH1264" i="11" a="1"/>
  <c r="AL1263" i="11" a="1"/>
  <c r="AJ1263" i="11" a="1"/>
  <c r="AH1263" i="11" a="1"/>
  <c r="AK1261" i="11" a="1"/>
  <c r="AI1261" i="11" a="1"/>
  <c r="AG1261" i="11" a="1"/>
  <c r="AL1258" i="11" a="1"/>
  <c r="AJ1258" i="11" a="1"/>
  <c r="AH1258" i="11" a="1"/>
  <c r="AK1256" i="11" a="1"/>
  <c r="AI1256" i="11" a="1"/>
  <c r="AG1256" i="11" a="1"/>
  <c r="AL1253" i="11" a="1"/>
  <c r="AJ1253" i="11" a="1"/>
  <c r="AH1253" i="11" a="1"/>
  <c r="AK1212" i="11" a="1"/>
  <c r="AI1212" i="11" a="1"/>
  <c r="AG1212" i="11" a="1"/>
  <c r="AL1210" i="11" a="1"/>
  <c r="AJ1210" i="11" a="1"/>
  <c r="AH1210" i="11" a="1"/>
  <c r="AK1207" i="11" a="1"/>
  <c r="AI1207" i="11" a="1"/>
  <c r="AG1207" i="11" a="1"/>
  <c r="AL1205" i="11" a="1"/>
  <c r="AJ1205" i="11" a="1"/>
  <c r="AH1205" i="11" a="1"/>
  <c r="AL1204" i="11" a="1"/>
  <c r="AJ1204" i="11" a="1"/>
  <c r="AH1204" i="11" a="1"/>
  <c r="AK1267" i="11" a="1"/>
  <c r="AI1267" i="11" a="1"/>
  <c r="AG1267" i="11" a="1"/>
  <c r="AL1265" i="11" a="1"/>
  <c r="AJ1265" i="11" a="1"/>
  <c r="AH1265" i="11" a="1"/>
  <c r="AK1262" i="11" a="1"/>
  <c r="AI1262" i="11" a="1"/>
  <c r="AG1262" i="11" a="1"/>
  <c r="AL1260" i="11" a="1"/>
  <c r="AJ1260" i="11" a="1"/>
  <c r="AH1260" i="11" a="1"/>
  <c r="AL1259" i="11" a="1"/>
  <c r="AJ1259" i="11" a="1"/>
  <c r="AH1259" i="11" a="1"/>
  <c r="AK1257" i="11" a="1"/>
  <c r="AI1257" i="11" a="1"/>
  <c r="AG1257" i="11" a="1"/>
  <c r="AK1255" i="11" a="1"/>
  <c r="AI1255" i="11" a="1"/>
  <c r="AG1255" i="11" a="1"/>
  <c r="AK1254" i="11" a="1"/>
  <c r="AI1254" i="11" a="1"/>
  <c r="AG1254" i="11" a="1"/>
  <c r="AL1252" i="11" a="1"/>
  <c r="AJ1252" i="11" a="1"/>
  <c r="AH1252" i="11" a="1"/>
  <c r="AL1251" i="11" a="1"/>
  <c r="AJ1251" i="11" a="1"/>
  <c r="AH1251" i="11" a="1"/>
  <c r="AL1211" i="11" a="1"/>
  <c r="AJ1211" i="11" a="1"/>
  <c r="AH1211" i="11" a="1"/>
  <c r="AK1209" i="11" a="1"/>
  <c r="AI1209" i="11" a="1"/>
  <c r="AG1209" i="11" a="1"/>
  <c r="AK1208" i="11" a="1"/>
  <c r="AI1208" i="11" a="1"/>
  <c r="AG1208" i="11" a="1"/>
  <c r="AL1206" i="11" a="1"/>
  <c r="AJ1206" i="11" a="1"/>
  <c r="AH1206" i="11" a="1"/>
  <c r="AK1203" i="11" a="1"/>
  <c r="AI1203" i="11" a="1"/>
  <c r="AG1203" i="11" a="1"/>
  <c r="AL1203" i="11" a="1"/>
  <c r="AH1203" i="11" a="1"/>
  <c r="AL1201" i="11" a="1"/>
  <c r="AJ1201" i="11" a="1"/>
  <c r="AH1201" i="11" a="1"/>
  <c r="AK1198" i="11" a="1"/>
  <c r="AI1198" i="11" a="1"/>
  <c r="AG1198" i="11" a="1"/>
  <c r="AL1157" i="11" a="1"/>
  <c r="AJ1157" i="11" a="1"/>
  <c r="AH1157" i="11" a="1"/>
  <c r="AK1155" i="11" a="1"/>
  <c r="AI1155" i="11" a="1"/>
  <c r="AG1155" i="11" a="1"/>
  <c r="AL1152" i="11" a="1"/>
  <c r="AJ1152" i="11" a="1"/>
  <c r="AH1152" i="11" a="1"/>
  <c r="AK1150" i="11" a="1"/>
  <c r="AI1150" i="11" a="1"/>
  <c r="AG1150" i="11" a="1"/>
  <c r="AK1149" i="11" a="1"/>
  <c r="AI1149" i="11" a="1"/>
  <c r="AG1149" i="11" a="1"/>
  <c r="AL1147" i="11" a="1"/>
  <c r="AJ1147" i="11" a="1"/>
  <c r="AH1147" i="11" a="1"/>
  <c r="AL1145" i="11" a="1"/>
  <c r="AJ1145" i="11" a="1"/>
  <c r="AH1145" i="11" a="1"/>
  <c r="AL1144" i="11" a="1"/>
  <c r="AJ1144" i="11" a="1"/>
  <c r="AH1144" i="11" a="1"/>
  <c r="AK1142" i="11" a="1"/>
  <c r="AI1142" i="11" a="1"/>
  <c r="AG1142" i="11" a="1"/>
  <c r="AK1141" i="11" a="1"/>
  <c r="AI1141" i="11" a="1"/>
  <c r="AG1141" i="11" a="1"/>
  <c r="AK1206" i="11" a="1"/>
  <c r="AL1202" i="11" a="1"/>
  <c r="AJ1202" i="11" a="1"/>
  <c r="AH1202" i="11" a="1"/>
  <c r="AL1200" i="11" a="1"/>
  <c r="AJ1200" i="11" a="1"/>
  <c r="AH1200" i="11" a="1"/>
  <c r="AL1199" i="11" a="1"/>
  <c r="AJ1199" i="11" a="1"/>
  <c r="AH1199" i="11" a="1"/>
  <c r="AK1197" i="11" a="1"/>
  <c r="AI1197" i="11" a="1"/>
  <c r="AG1197" i="11" a="1"/>
  <c r="AK1196" i="11" a="1"/>
  <c r="AI1196" i="11" a="1"/>
  <c r="AG1196" i="11" a="1"/>
  <c r="AK1156" i="11" a="1"/>
  <c r="AI1156" i="11" a="1"/>
  <c r="AG1156" i="11" a="1"/>
  <c r="AL1154" i="11" a="1"/>
  <c r="AJ1154" i="11" a="1"/>
  <c r="AH1154" i="11" a="1"/>
  <c r="AL1153" i="11" a="1"/>
  <c r="AJ1153" i="11" a="1"/>
  <c r="AH1153" i="11" a="1"/>
  <c r="AK1151" i="11" a="1"/>
  <c r="AI1151" i="11" a="1"/>
  <c r="AG1151" i="11" a="1"/>
  <c r="AL1148" i="11" a="1"/>
  <c r="AJ1148" i="11" a="1"/>
  <c r="AH1148" i="11" a="1"/>
  <c r="AK1146" i="11" a="1"/>
  <c r="AI1146" i="11" a="1"/>
  <c r="AG1146" i="11" a="1"/>
  <c r="AL1143" i="11" a="1"/>
  <c r="AJ1143" i="11" a="1"/>
  <c r="AH1143" i="11" a="1"/>
  <c r="AJ1208" i="11" a="1"/>
  <c r="AI1206" i="11" a="1"/>
  <c r="AJ1203" i="11" a="1"/>
  <c r="AK1201" i="11" a="1"/>
  <c r="AI1201" i="11" a="1"/>
  <c r="AG1201" i="11" a="1"/>
  <c r="AL1198" i="11" a="1"/>
  <c r="AJ1198" i="11" a="1"/>
  <c r="AH1198" i="11" a="1"/>
  <c r="AK1157" i="11" a="1"/>
  <c r="AI1157" i="11" a="1"/>
  <c r="AG1157" i="11" a="1"/>
  <c r="AL1155" i="11" a="1"/>
  <c r="AJ1155" i="11" a="1"/>
  <c r="AH1155" i="11" a="1"/>
  <c r="AK1152" i="11" a="1"/>
  <c r="AI1152" i="11" a="1"/>
  <c r="AG1152" i="11" a="1"/>
  <c r="AL1150" i="11" a="1"/>
  <c r="AJ1150" i="11" a="1"/>
  <c r="AH1150" i="11" a="1"/>
  <c r="AL1149" i="11" a="1"/>
  <c r="AJ1149" i="11" a="1"/>
  <c r="AH1149" i="11" a="1"/>
  <c r="AK1147" i="11" a="1"/>
  <c r="AI1147" i="11" a="1"/>
  <c r="AG1147" i="11" a="1"/>
  <c r="AK1145" i="11" a="1"/>
  <c r="AI1145" i="11" a="1"/>
  <c r="AG1145" i="11" a="1"/>
  <c r="AK1144" i="11" a="1"/>
  <c r="AI1144" i="11" a="1"/>
  <c r="AG1144" i="11" a="1"/>
  <c r="AL1142" i="11" a="1"/>
  <c r="AJ1142" i="11" a="1"/>
  <c r="AH1142" i="11" a="1"/>
  <c r="AL1141" i="11" a="1"/>
  <c r="AJ1141" i="11" a="1"/>
  <c r="AH1141" i="11" a="1"/>
  <c r="AG1202" i="11" a="1"/>
  <c r="AK1200" i="11" a="1"/>
  <c r="AI1199" i="11" a="1"/>
  <c r="AJ1197" i="11" a="1"/>
  <c r="AL1196" i="11" a="1"/>
  <c r="AH1156" i="11" a="1"/>
  <c r="AG1154" i="11" a="1"/>
  <c r="AK1153" i="11" a="1"/>
  <c r="AL1151" i="11" a="1"/>
  <c r="AG1148" i="11" a="1"/>
  <c r="AH1146" i="11" a="1"/>
  <c r="AK1143" i="11" a="1"/>
  <c r="AK1102" i="11" a="1"/>
  <c r="AI1102" i="11" a="1"/>
  <c r="AG1102" i="11" a="1"/>
  <c r="AL1100" i="11" a="1"/>
  <c r="AJ1100" i="11" a="1"/>
  <c r="AH1100" i="11" a="1"/>
  <c r="AK1097" i="11" a="1"/>
  <c r="AI1097" i="11" a="1"/>
  <c r="AG1097" i="11" a="1"/>
  <c r="AL1095" i="11" a="1"/>
  <c r="AJ1095" i="11" a="1"/>
  <c r="AH1095" i="11" a="1"/>
  <c r="AL1094" i="11" a="1"/>
  <c r="AJ1094" i="11" a="1"/>
  <c r="AH1094" i="11" a="1"/>
  <c r="AK1092" i="11" a="1"/>
  <c r="AI1092" i="11" a="1"/>
  <c r="AG1092" i="11" a="1"/>
  <c r="AK1090" i="11" a="1"/>
  <c r="AI1090" i="11" a="1"/>
  <c r="AG1090" i="11" a="1"/>
  <c r="AK1089" i="11" a="1"/>
  <c r="AI1089" i="11" a="1"/>
  <c r="AG1089" i="11" a="1"/>
  <c r="AL1087" i="11" a="1"/>
  <c r="AJ1087" i="11" a="1"/>
  <c r="AH1087" i="11" a="1"/>
  <c r="AL1086" i="11" a="1"/>
  <c r="AJ1086" i="11" a="1"/>
  <c r="AH1086" i="11" a="1"/>
  <c r="AI1200" i="11" a="1"/>
  <c r="AG1199" i="11" a="1"/>
  <c r="AH1197" i="11" a="1"/>
  <c r="AJ1196" i="11" a="1"/>
  <c r="AI1153" i="11" a="1"/>
  <c r="AJ1151" i="11" a="1"/>
  <c r="AI1143" i="11" a="1"/>
  <c r="AL1101" i="11" a="1"/>
  <c r="AJ1101" i="11" a="1"/>
  <c r="AH1101" i="11" a="1"/>
  <c r="AK1099" i="11" a="1"/>
  <c r="AI1099" i="11" a="1"/>
  <c r="AG1099" i="11" a="1"/>
  <c r="AK1098" i="11" a="1"/>
  <c r="AI1098" i="11" a="1"/>
  <c r="AG1098" i="11" a="1"/>
  <c r="AL1096" i="11" a="1"/>
  <c r="AJ1096" i="11" a="1"/>
  <c r="AH1096" i="11" a="1"/>
  <c r="AK1093" i="11" a="1"/>
  <c r="AI1093" i="11" a="1"/>
  <c r="AG1093" i="11" a="1"/>
  <c r="AL1091" i="11" a="1"/>
  <c r="AJ1091" i="11" a="1"/>
  <c r="AH1091" i="11" a="1"/>
  <c r="AK1088" i="11" a="1"/>
  <c r="AI1088" i="11" a="1"/>
  <c r="AG1088" i="11" a="1"/>
  <c r="AH1208" i="11" a="1"/>
  <c r="AG1206" i="11" a="1"/>
  <c r="AK1202" i="11" a="1"/>
  <c r="AG1200" i="11" a="1"/>
  <c r="AH1196" i="11" a="1"/>
  <c r="AL1156" i="11" a="1"/>
  <c r="AK1154" i="11" a="1"/>
  <c r="AG1153" i="11" a="1"/>
  <c r="AH1151" i="11" a="1"/>
  <c r="AK1148" i="11" a="1"/>
  <c r="AL1146" i="11" a="1"/>
  <c r="AG1143" i="11" a="1"/>
  <c r="AL1102" i="11" a="1"/>
  <c r="AJ1102" i="11" a="1"/>
  <c r="AH1102" i="11" a="1"/>
  <c r="AK1100" i="11" a="1"/>
  <c r="AI1100" i="11" a="1"/>
  <c r="AG1100" i="11" a="1"/>
  <c r="AL1097" i="11" a="1"/>
  <c r="AJ1097" i="11" a="1"/>
  <c r="AH1097" i="11" a="1"/>
  <c r="AK1095" i="11" a="1"/>
  <c r="AI1095" i="11" a="1"/>
  <c r="AG1095" i="11" a="1"/>
  <c r="AK1094" i="11" a="1"/>
  <c r="AI1094" i="11" a="1"/>
  <c r="AG1094" i="11" a="1"/>
  <c r="AL1092" i="11" a="1"/>
  <c r="AJ1092" i="11" a="1"/>
  <c r="AH1092" i="11" a="1"/>
  <c r="AL1090" i="11" a="1"/>
  <c r="AJ1090" i="11" a="1"/>
  <c r="AH1090" i="11" a="1"/>
  <c r="AL1089" i="11" a="1"/>
  <c r="AJ1089" i="11" a="1"/>
  <c r="AH1089" i="11" a="1"/>
  <c r="AK1087" i="11" a="1"/>
  <c r="AI1087" i="11" a="1"/>
  <c r="AG1087" i="11" a="1"/>
  <c r="AK1086" i="11" a="1"/>
  <c r="AI1086" i="11" a="1"/>
  <c r="AG1086" i="11" a="1"/>
  <c r="AI1202" i="11" a="1"/>
  <c r="AK1199" i="11" a="1"/>
  <c r="AL1197" i="11" a="1"/>
  <c r="AI1154" i="11" a="1"/>
  <c r="AJ1146" i="11" a="1"/>
  <c r="AG1101" i="11" a="1"/>
  <c r="AH1099" i="11" a="1"/>
  <c r="AL1098" i="11" a="1"/>
  <c r="AK1096" i="11" a="1"/>
  <c r="AJ1093" i="11" a="1"/>
  <c r="AI1091" i="11" a="1"/>
  <c r="AL1047" i="11" a="1"/>
  <c r="AJ1047" i="11" a="1"/>
  <c r="AH1047" i="11" a="1"/>
  <c r="AK1045" i="11" a="1"/>
  <c r="AI1045" i="11" a="1"/>
  <c r="AG1045" i="11" a="1"/>
  <c r="AL1042" i="11" a="1"/>
  <c r="AJ1042" i="11" a="1"/>
  <c r="AH1042" i="11" a="1"/>
  <c r="AK1040" i="11" a="1"/>
  <c r="AI1040" i="11" a="1"/>
  <c r="AG1040" i="11" a="1"/>
  <c r="AK1039" i="11" a="1"/>
  <c r="AI1039" i="11" a="1"/>
  <c r="AG1039" i="11" a="1"/>
  <c r="AL1037" i="11" a="1"/>
  <c r="AJ1037" i="11" a="1"/>
  <c r="AH1037" i="11" a="1"/>
  <c r="AL1035" i="11" a="1"/>
  <c r="AJ1035" i="11" a="1"/>
  <c r="AH1035" i="11" a="1"/>
  <c r="AL1034" i="11" a="1"/>
  <c r="AJ1034" i="11" a="1"/>
  <c r="AH1034" i="11" a="1"/>
  <c r="AK1032" i="11" a="1"/>
  <c r="AI1032" i="11" a="1"/>
  <c r="AG1032" i="11" a="1"/>
  <c r="AK1031" i="11" a="1"/>
  <c r="AI1031" i="11" a="1"/>
  <c r="AG1031" i="11" a="1"/>
  <c r="AK991" i="11" a="1"/>
  <c r="AI991" i="11" a="1"/>
  <c r="AG991" i="11" a="1"/>
  <c r="AL989" i="11" a="1"/>
  <c r="AJ989" i="11" a="1"/>
  <c r="AH989" i="11" a="1"/>
  <c r="AL988" i="11" a="1"/>
  <c r="AJ988" i="11" a="1"/>
  <c r="AH988" i="11" a="1"/>
  <c r="AK986" i="11" a="1"/>
  <c r="AI986" i="11" a="1"/>
  <c r="AG986" i="11" a="1"/>
  <c r="AJ1156" i="11" a="1"/>
  <c r="AI1148" i="11" a="1"/>
  <c r="AJ1098" i="11" a="1"/>
  <c r="AI1096" i="11" a="1"/>
  <c r="AH1093" i="11" a="1"/>
  <c r="AG1091" i="11" a="1"/>
  <c r="AL1088" i="11" a="1"/>
  <c r="AK1046" i="11" a="1"/>
  <c r="AI1046" i="11" a="1"/>
  <c r="AG1046" i="11" a="1"/>
  <c r="AL1044" i="11" a="1"/>
  <c r="AJ1044" i="11" a="1"/>
  <c r="AH1044" i="11" a="1"/>
  <c r="AL1043" i="11" a="1"/>
  <c r="AJ1043" i="11" a="1"/>
  <c r="AH1043" i="11" a="1"/>
  <c r="AK1041" i="11" a="1"/>
  <c r="AI1041" i="11" a="1"/>
  <c r="AG1041" i="11" a="1"/>
  <c r="AL1038" i="11" a="1"/>
  <c r="AJ1038" i="11" a="1"/>
  <c r="AH1038" i="11" a="1"/>
  <c r="AK1036" i="11" a="1"/>
  <c r="AI1036" i="11" a="1"/>
  <c r="AG1036" i="11" a="1"/>
  <c r="AL1033" i="11" a="1"/>
  <c r="AJ1033" i="11" a="1"/>
  <c r="AH1033" i="11" a="1"/>
  <c r="AK992" i="11" a="1"/>
  <c r="AI992" i="11" a="1"/>
  <c r="AG992" i="11" a="1"/>
  <c r="AL990" i="11" a="1"/>
  <c r="AJ990" i="11" a="1"/>
  <c r="AH990" i="11" a="1"/>
  <c r="AK987" i="11" a="1"/>
  <c r="AI987" i="11" a="1"/>
  <c r="AG987" i="11" a="1"/>
  <c r="AL985" i="11" a="1"/>
  <c r="AJ985" i="11" a="1"/>
  <c r="AH985" i="11" a="1"/>
  <c r="AL984" i="11" a="1"/>
  <c r="AJ984" i="11" a="1"/>
  <c r="AH984" i="11" a="1"/>
  <c r="AK982" i="11" a="1"/>
  <c r="AI982" i="11" a="1"/>
  <c r="AG982" i="11" a="1"/>
  <c r="AK980" i="11" a="1"/>
  <c r="AI980" i="11" a="1"/>
  <c r="AG980" i="11" a="1"/>
  <c r="AK979" i="11" a="1"/>
  <c r="AI979" i="11" a="1"/>
  <c r="AG979" i="11" a="1"/>
  <c r="AL977" i="11" a="1"/>
  <c r="AJ977" i="11" a="1"/>
  <c r="AH977" i="11" a="1"/>
  <c r="AL976" i="11" a="1"/>
  <c r="AJ976" i="11" a="1"/>
  <c r="AH976" i="11" a="1"/>
  <c r="AL936" i="11" a="1"/>
  <c r="AJ936" i="11" a="1"/>
  <c r="AH936" i="11" a="1"/>
  <c r="AK934" i="11" a="1"/>
  <c r="AI934" i="11" a="1"/>
  <c r="AG934" i="11" a="1"/>
  <c r="AK933" i="11" a="1"/>
  <c r="AI933" i="11" a="1"/>
  <c r="AG933" i="11" a="1"/>
  <c r="AL931" i="11" a="1"/>
  <c r="AJ931" i="11" a="1"/>
  <c r="AH931" i="11" a="1"/>
  <c r="AK928" i="11" a="1"/>
  <c r="AI928" i="11" a="1"/>
  <c r="AG928" i="11" a="1"/>
  <c r="AL926" i="11" a="1"/>
  <c r="AJ926" i="11" a="1"/>
  <c r="AH926" i="11" a="1"/>
  <c r="AK1101" i="11" a="1"/>
  <c r="AL1099" i="11" a="1"/>
  <c r="AH1098" i="11" a="1"/>
  <c r="AG1096" i="11" a="1"/>
  <c r="AJ1088" i="11" a="1"/>
  <c r="AK1047" i="11" a="1"/>
  <c r="AI1047" i="11" a="1"/>
  <c r="AG1047" i="11" a="1"/>
  <c r="AL1045" i="11" a="1"/>
  <c r="AJ1045" i="11" a="1"/>
  <c r="AH1045" i="11" a="1"/>
  <c r="AK1042" i="11" a="1"/>
  <c r="AI1042" i="11" a="1"/>
  <c r="AG1042" i="11" a="1"/>
  <c r="AL1040" i="11" a="1"/>
  <c r="AJ1040" i="11" a="1"/>
  <c r="AH1040" i="11" a="1"/>
  <c r="AL1039" i="11" a="1"/>
  <c r="AJ1039" i="11" a="1"/>
  <c r="AH1039" i="11" a="1"/>
  <c r="AK1037" i="11" a="1"/>
  <c r="AI1037" i="11" a="1"/>
  <c r="AG1037" i="11" a="1"/>
  <c r="AK1035" i="11" a="1"/>
  <c r="AI1035" i="11" a="1"/>
  <c r="AG1035" i="11" a="1"/>
  <c r="AK1034" i="11" a="1"/>
  <c r="AI1034" i="11" a="1"/>
  <c r="AG1034" i="11" a="1"/>
  <c r="AL1032" i="11" a="1"/>
  <c r="AJ1032" i="11" a="1"/>
  <c r="AH1032" i="11" a="1"/>
  <c r="AL1031" i="11" a="1"/>
  <c r="AJ1031" i="11" a="1"/>
  <c r="AH1031" i="11" a="1"/>
  <c r="AL991" i="11" a="1"/>
  <c r="AJ991" i="11" a="1"/>
  <c r="AH991" i="11" a="1"/>
  <c r="AK989" i="11" a="1"/>
  <c r="AI989" i="11" a="1"/>
  <c r="AG989" i="11" a="1"/>
  <c r="AK988" i="11" a="1"/>
  <c r="AI988" i="11" a="1"/>
  <c r="AG988" i="11" a="1"/>
  <c r="AL986" i="11" a="1"/>
  <c r="AJ986" i="11" a="1"/>
  <c r="AH986" i="11" a="1"/>
  <c r="AK983" i="11" a="1"/>
  <c r="AI983" i="11" a="1"/>
  <c r="AG983" i="11" a="1"/>
  <c r="AL981" i="11" a="1"/>
  <c r="AJ981" i="11" a="1"/>
  <c r="AH981" i="11" a="1"/>
  <c r="AK978" i="11" a="1"/>
  <c r="AI978" i="11" a="1"/>
  <c r="AG978" i="11" a="1"/>
  <c r="AI1101" i="11" a="1"/>
  <c r="AL1046" i="11" a="1"/>
  <c r="AK1044" i="11" a="1"/>
  <c r="AG1043" i="11" a="1"/>
  <c r="AH1041" i="11" a="1"/>
  <c r="AK1038" i="11" a="1"/>
  <c r="AL1036" i="11" a="1"/>
  <c r="AG1033" i="11" a="1"/>
  <c r="AL987" i="11" a="1"/>
  <c r="AK985" i="11" a="1"/>
  <c r="AJ983" i="11" a="1"/>
  <c r="AJ980" i="11" a="1"/>
  <c r="AL979" i="11" a="1"/>
  <c r="AH979" i="11" a="1"/>
  <c r="AI977" i="11" a="1"/>
  <c r="AK976" i="11" a="1"/>
  <c r="AG976" i="11" a="1"/>
  <c r="AK937" i="11" a="1"/>
  <c r="AH937" i="11" a="1"/>
  <c r="AH935" i="11" a="1"/>
  <c r="AH934" i="11" a="1"/>
  <c r="AI932" i="11" a="1"/>
  <c r="AK931" i="11" a="1"/>
  <c r="AK930" i="11" a="1"/>
  <c r="AL929" i="11" a="1"/>
  <c r="AI929" i="11" a="1"/>
  <c r="AL928" i="11" a="1"/>
  <c r="AL927" i="11" a="1"/>
  <c r="AG927" i="11" a="1"/>
  <c r="AI926" i="11" a="1"/>
  <c r="AK925" i="11" a="1"/>
  <c r="AH925" i="11" a="1"/>
  <c r="AI924" i="11" a="1"/>
  <c r="AK922" i="11" a="1"/>
  <c r="AI922" i="11" a="1"/>
  <c r="AG922" i="11" a="1"/>
  <c r="AK921" i="11" a="1"/>
  <c r="AI921" i="11" a="1"/>
  <c r="AG921" i="11" a="1"/>
  <c r="AL1093" i="11" a="1"/>
  <c r="AK1091" i="11" a="1"/>
  <c r="AH1088" i="11" a="1"/>
  <c r="AJ1046" i="11" a="1"/>
  <c r="AI1044" i="11" a="1"/>
  <c r="AI1038" i="11" a="1"/>
  <c r="AJ1036" i="11" a="1"/>
  <c r="AL992" i="11" a="1"/>
  <c r="AK990" i="11" a="1"/>
  <c r="AJ987" i="11" a="1"/>
  <c r="AI985" i="11" a="1"/>
  <c r="AK984" i="11" a="1"/>
  <c r="AG984" i="11" a="1"/>
  <c r="AJ982" i="11" a="1"/>
  <c r="AK981" i="11" a="1"/>
  <c r="AG981" i="11" a="1"/>
  <c r="AJ978" i="11" a="1"/>
  <c r="AJ937" i="11" a="1"/>
  <c r="AG936" i="11" a="1"/>
  <c r="AJ935" i="11" a="1"/>
  <c r="AG935" i="11" a="1"/>
  <c r="AJ934" i="11" a="1"/>
  <c r="AH933" i="11" a="1"/>
  <c r="AK932" i="11" a="1"/>
  <c r="AH932" i="11" a="1"/>
  <c r="AH930" i="11" a="1"/>
  <c r="AK929" i="11" a="1"/>
  <c r="AI927" i="11" a="1"/>
  <c r="AK926" i="11" a="1"/>
  <c r="AJ925" i="11" a="1"/>
  <c r="AK924" i="11" a="1"/>
  <c r="AH924" i="11" a="1"/>
  <c r="AL923" i="11" a="1"/>
  <c r="AJ923" i="11" a="1"/>
  <c r="AH923" i="11" a="1"/>
  <c r="AH1046" i="11" a="1"/>
  <c r="AG1044" i="11" a="1"/>
  <c r="AK1043" i="11" a="1"/>
  <c r="AL1041" i="11" a="1"/>
  <c r="AG1038" i="11" a="1"/>
  <c r="AH1036" i="11" a="1"/>
  <c r="AK1033" i="11" a="1"/>
  <c r="AJ992" i="11" a="1"/>
  <c r="AI990" i="11" a="1"/>
  <c r="AH987" i="11" a="1"/>
  <c r="AL983" i="11" a="1"/>
  <c r="AH983" i="11" a="1"/>
  <c r="AL980" i="11" a="1"/>
  <c r="AH980" i="11" a="1"/>
  <c r="AJ979" i="11" a="1"/>
  <c r="AK977" i="11" a="1"/>
  <c r="AG977" i="11" a="1"/>
  <c r="AI976" i="11" a="1"/>
  <c r="AL937" i="11" a="1"/>
  <c r="AG937" i="11" a="1"/>
  <c r="AI936" i="11" a="1"/>
  <c r="AL935" i="11" a="1"/>
  <c r="AI935" i="11" a="1"/>
  <c r="AL934" i="11" a="1"/>
  <c r="AJ933" i="11" a="1"/>
  <c r="AJ932" i="11" a="1"/>
  <c r="AG931" i="11" a="1"/>
  <c r="AJ930" i="11" a="1"/>
  <c r="AG930" i="11" a="1"/>
  <c r="AH929" i="11" a="1"/>
  <c r="AH928" i="11" a="1"/>
  <c r="AK927" i="11" a="1"/>
  <c r="AH927" i="11" a="1"/>
  <c r="AL925" i="11" a="1"/>
  <c r="AG925" i="11" a="1"/>
  <c r="AJ924" i="11" a="1"/>
  <c r="AL922" i="11" a="1"/>
  <c r="AJ922" i="11" a="1"/>
  <c r="AH922" i="11" a="1"/>
  <c r="AL921" i="11" a="1"/>
  <c r="AJ921" i="11" a="1"/>
  <c r="AH921" i="11" a="1"/>
  <c r="AL881" i="11" a="1"/>
  <c r="AJ881" i="11" a="1"/>
  <c r="AH881" i="11" a="1"/>
  <c r="AK879" i="11" a="1"/>
  <c r="AI879" i="11" a="1"/>
  <c r="AG879" i="11" a="1"/>
  <c r="AK878" i="11" a="1"/>
  <c r="AI878" i="11" a="1"/>
  <c r="AG878" i="11" a="1"/>
  <c r="AL876" i="11" a="1"/>
  <c r="AJ876" i="11" a="1"/>
  <c r="AH876" i="11" a="1"/>
  <c r="AK873" i="11" a="1"/>
  <c r="AI873" i="11" a="1"/>
  <c r="AG873" i="11" a="1"/>
  <c r="AL871" i="11" a="1"/>
  <c r="AJ871" i="11" a="1"/>
  <c r="AH871" i="11" a="1"/>
  <c r="AK868" i="11" a="1"/>
  <c r="AI868" i="11" a="1"/>
  <c r="AG868" i="11" a="1"/>
  <c r="AL827" i="11" a="1"/>
  <c r="AJ827" i="11" a="1"/>
  <c r="AH827" i="11" a="1"/>
  <c r="AK825" i="11" a="1"/>
  <c r="AI825" i="11" a="1"/>
  <c r="AG825" i="11" a="1"/>
  <c r="AL822" i="11" a="1"/>
  <c r="AJ822" i="11" a="1"/>
  <c r="AH822" i="11" a="1"/>
  <c r="AJ1099" i="11" a="1"/>
  <c r="AI1043" i="11" a="1"/>
  <c r="AJ1041" i="11" a="1"/>
  <c r="AI1033" i="11" a="1"/>
  <c r="AH982" i="11" a="1"/>
  <c r="AI981" i="11" a="1"/>
  <c r="AI930" i="11" a="1"/>
  <c r="AJ927" i="11" a="1"/>
  <c r="AI925" i="11" a="1"/>
  <c r="AK882" i="11" a="1"/>
  <c r="AH882" i="11" a="1"/>
  <c r="AH880" i="11" a="1"/>
  <c r="AH879" i="11" a="1"/>
  <c r="AI877" i="11" a="1"/>
  <c r="AK876" i="11" a="1"/>
  <c r="AK875" i="11" a="1"/>
  <c r="AL874" i="11" a="1"/>
  <c r="AI874" i="11" a="1"/>
  <c r="AL873" i="11" a="1"/>
  <c r="AL872" i="11" a="1"/>
  <c r="AG872" i="11" a="1"/>
  <c r="AI871" i="11" a="1"/>
  <c r="AK870" i="11" a="1"/>
  <c r="AH870" i="11" a="1"/>
  <c r="AI869" i="11" a="1"/>
  <c r="AJ868" i="11" a="1"/>
  <c r="AK867" i="11" a="1"/>
  <c r="AL866" i="11" a="1"/>
  <c r="AI866" i="11" a="1"/>
  <c r="AK827" i="11" a="1"/>
  <c r="AK826" i="11" a="1"/>
  <c r="AI824" i="11" a="1"/>
  <c r="AI823" i="11" a="1"/>
  <c r="AK822" i="11" a="1"/>
  <c r="AK821" i="11" a="1"/>
  <c r="AL820" i="11" a="1"/>
  <c r="AJ820" i="11" a="1"/>
  <c r="AH820" i="11" a="1"/>
  <c r="AL819" i="11" a="1"/>
  <c r="AJ819" i="11" a="1"/>
  <c r="AH819" i="11" a="1"/>
  <c r="AK817" i="11" a="1"/>
  <c r="AI817" i="11" a="1"/>
  <c r="AG817" i="11" a="1"/>
  <c r="AK815" i="11" a="1"/>
  <c r="AI815" i="11" a="1"/>
  <c r="AG815" i="11" a="1"/>
  <c r="AK814" i="11" a="1"/>
  <c r="AI814" i="11" a="1"/>
  <c r="AG814" i="11" a="1"/>
  <c r="AL812" i="11" a="1"/>
  <c r="AJ812" i="11" a="1"/>
  <c r="AH812" i="11" a="1"/>
  <c r="AL978" i="11" a="1"/>
  <c r="AL933" i="11" a="1"/>
  <c r="AG932" i="11" a="1"/>
  <c r="AL924" i="11" a="1"/>
  <c r="AK923" i="11" a="1"/>
  <c r="AJ882" i="11" a="1"/>
  <c r="AG881" i="11" a="1"/>
  <c r="AJ880" i="11" a="1"/>
  <c r="AG880" i="11" a="1"/>
  <c r="AJ879" i="11" a="1"/>
  <c r="AH878" i="11" a="1"/>
  <c r="AK877" i="11" a="1"/>
  <c r="AH877" i="11" a="1"/>
  <c r="AH875" i="11" a="1"/>
  <c r="AK874" i="11" a="1"/>
  <c r="AI872" i="11" a="1"/>
  <c r="AK871" i="11" a="1"/>
  <c r="AJ870" i="11" a="1"/>
  <c r="AK869" i="11" a="1"/>
  <c r="AH869" i="11" a="1"/>
  <c r="AL868" i="11" a="1"/>
  <c r="AH867" i="11" a="1"/>
  <c r="AK866" i="11" a="1"/>
  <c r="AH826" i="11" a="1"/>
  <c r="AH825" i="11" a="1"/>
  <c r="AK824" i="11" a="1"/>
  <c r="AH824" i="11" a="1"/>
  <c r="AK823" i="11" a="1"/>
  <c r="AH823" i="11" a="1"/>
  <c r="AH821" i="11" a="1"/>
  <c r="AK818" i="11" a="1"/>
  <c r="AI818" i="11" a="1"/>
  <c r="AG818" i="11" a="1"/>
  <c r="AL816" i="11" a="1"/>
  <c r="AJ816" i="11" a="1"/>
  <c r="AH816" i="11" a="1"/>
  <c r="AK813" i="11" a="1"/>
  <c r="AI813" i="11" a="1"/>
  <c r="AG813" i="11" a="1"/>
  <c r="AG985" i="11" a="1"/>
  <c r="AI984" i="11" a="1"/>
  <c r="AH978" i="11" a="1"/>
  <c r="AI937" i="11" a="1"/>
  <c r="AK936" i="11" a="1"/>
  <c r="AI931" i="11" a="1"/>
  <c r="AJ929" i="11" a="1"/>
  <c r="AG926" i="11" a="1"/>
  <c r="AI923" i="11" a="1"/>
  <c r="AL882" i="11" a="1"/>
  <c r="AG882" i="11" a="1"/>
  <c r="AI881" i="11" a="1"/>
  <c r="AL880" i="11" a="1"/>
  <c r="AI880" i="11" a="1"/>
  <c r="AL879" i="11" a="1"/>
  <c r="AJ878" i="11" a="1"/>
  <c r="AJ877" i="11" a="1"/>
  <c r="AG876" i="11" a="1"/>
  <c r="AJ875" i="11" a="1"/>
  <c r="AG875" i="11" a="1"/>
  <c r="AH874" i="11" a="1"/>
  <c r="AH873" i="11" a="1"/>
  <c r="AK872" i="11" a="1"/>
  <c r="AH872" i="11" a="1"/>
  <c r="AL870" i="11" a="1"/>
  <c r="AG870" i="11" a="1"/>
  <c r="AJ869" i="11" a="1"/>
  <c r="AJ867" i="11" a="1"/>
  <c r="AG867" i="11" a="1"/>
  <c r="AH866" i="11" a="1"/>
  <c r="AG827" i="11" a="1"/>
  <c r="AJ826" i="11" a="1"/>
  <c r="AG826" i="11" a="1"/>
  <c r="AJ825" i="11" a="1"/>
  <c r="AJ824" i="11" a="1"/>
  <c r="AJ823" i="11" a="1"/>
  <c r="AG822" i="11" a="1"/>
  <c r="AJ821" i="11" a="1"/>
  <c r="AK820" i="11" a="1"/>
  <c r="AI820" i="11" a="1"/>
  <c r="AG820" i="11" a="1"/>
  <c r="AH992" i="11" a="1"/>
  <c r="AG990" i="11" a="1"/>
  <c r="AL982" i="11" a="1"/>
  <c r="AK935" i="11" a="1"/>
  <c r="AL932" i="11" a="1"/>
  <c r="AL930" i="11" a="1"/>
  <c r="AG929" i="11" a="1"/>
  <c r="AJ928" i="11" a="1"/>
  <c r="AG924" i="11" a="1"/>
  <c r="AG923" i="11" a="1"/>
  <c r="AI882" i="11" a="1"/>
  <c r="AK881" i="11" a="1"/>
  <c r="AK880" i="11" a="1"/>
  <c r="AL878" i="11" a="1"/>
  <c r="AL877" i="11" a="1"/>
  <c r="AG877" i="11" a="1"/>
  <c r="AI876" i="11" a="1"/>
  <c r="AL875" i="11" a="1"/>
  <c r="AI875" i="11" a="1"/>
  <c r="AJ874" i="11" a="1"/>
  <c r="AG874" i="11" a="1"/>
  <c r="AJ873" i="11" a="1"/>
  <c r="AJ872" i="11" a="1"/>
  <c r="AG871" i="11" a="1"/>
  <c r="AI870" i="11" a="1"/>
  <c r="AL869" i="11" a="1"/>
  <c r="AG869" i="11" a="1"/>
  <c r="AH868" i="11" a="1"/>
  <c r="AL867" i="11" a="1"/>
  <c r="AI867" i="11" a="1"/>
  <c r="AJ866" i="11" a="1"/>
  <c r="AG866" i="11" a="1"/>
  <c r="AI827" i="11" a="1"/>
  <c r="AL826" i="11" a="1"/>
  <c r="AI826" i="11" a="1"/>
  <c r="AL825" i="11" a="1"/>
  <c r="AL824" i="11" a="1"/>
  <c r="AG824" i="11" a="1"/>
  <c r="AL823" i="11" a="1"/>
  <c r="AI822" i="11" a="1"/>
  <c r="AI819" i="11" a="1"/>
  <c r="AL817" i="11" a="1"/>
  <c r="AH817" i="11" a="1"/>
  <c r="AI816" i="11" a="1"/>
  <c r="AL813" i="11" a="1"/>
  <c r="AH813" i="11" a="1"/>
  <c r="AK772" i="11" a="1"/>
  <c r="AI772" i="11" a="1"/>
  <c r="AG772" i="11" a="1"/>
  <c r="AL770" i="11" a="1"/>
  <c r="AJ770" i="11" a="1"/>
  <c r="AH770" i="11" a="1"/>
  <c r="AK767" i="11" a="1"/>
  <c r="AI767" i="11" a="1"/>
  <c r="AG767" i="11" a="1"/>
  <c r="AL765" i="11" a="1"/>
  <c r="AJ765" i="11" a="1"/>
  <c r="AH765" i="11" a="1"/>
  <c r="AL764" i="11" a="1"/>
  <c r="AJ764" i="11" a="1"/>
  <c r="AH764" i="11" a="1"/>
  <c r="AK762" i="11" a="1"/>
  <c r="AI762" i="11" a="1"/>
  <c r="AG762" i="11" a="1"/>
  <c r="AK760" i="11" a="1"/>
  <c r="AI760" i="11" a="1"/>
  <c r="AG760" i="11" a="1"/>
  <c r="AK759" i="11" a="1"/>
  <c r="AI759" i="11" a="1"/>
  <c r="AG759" i="11" a="1"/>
  <c r="AL757" i="11" a="1"/>
  <c r="AJ757" i="11" a="1"/>
  <c r="AH757" i="11" a="1"/>
  <c r="AL756" i="11" a="1"/>
  <c r="AJ756" i="11" a="1"/>
  <c r="AH756" i="11" a="1"/>
  <c r="AL716" i="11" a="1"/>
  <c r="AJ716" i="11" a="1"/>
  <c r="AH716" i="11" a="1"/>
  <c r="AK714" i="11" a="1"/>
  <c r="AI714" i="11" a="1"/>
  <c r="AG714" i="11" a="1"/>
  <c r="AK713" i="11" a="1"/>
  <c r="AI713" i="11" a="1"/>
  <c r="AG713" i="11" a="1"/>
  <c r="AL711" i="11" a="1"/>
  <c r="AJ711" i="11" a="1"/>
  <c r="AH711" i="11" a="1"/>
  <c r="AK708" i="11" a="1"/>
  <c r="AI708" i="11" a="1"/>
  <c r="AG708" i="11" a="1"/>
  <c r="AL706" i="11" a="1"/>
  <c r="AJ706" i="11" a="1"/>
  <c r="AH706" i="11" a="1"/>
  <c r="AK703" i="11" a="1"/>
  <c r="AI703" i="11" a="1"/>
  <c r="AG703" i="11" a="1"/>
  <c r="AL662" i="11" a="1"/>
  <c r="AJ662" i="11" a="1"/>
  <c r="AH662" i="11" a="1"/>
  <c r="AK660" i="11" a="1"/>
  <c r="AI660" i="11" a="1"/>
  <c r="AG660" i="11" a="1"/>
  <c r="AL657" i="11" a="1"/>
  <c r="AJ657" i="11" a="1"/>
  <c r="AH657" i="11" a="1"/>
  <c r="AK655" i="11" a="1"/>
  <c r="AI655" i="11" a="1"/>
  <c r="AG655" i="11" a="1"/>
  <c r="AK654" i="11" a="1"/>
  <c r="AI654" i="11" a="1"/>
  <c r="AG654" i="11" a="1"/>
  <c r="AL652" i="11" a="1"/>
  <c r="AJ652" i="11" a="1"/>
  <c r="AH652" i="11" a="1"/>
  <c r="AL821" i="11" a="1"/>
  <c r="AJ818" i="11" a="1"/>
  <c r="AJ815" i="11" a="1"/>
  <c r="AL814" i="11" a="1"/>
  <c r="AH814" i="11" a="1"/>
  <c r="AI812" i="11" a="1"/>
  <c r="AL811" i="11" a="1"/>
  <c r="AJ811" i="11" a="1"/>
  <c r="AH811" i="11" a="1"/>
  <c r="AL771" i="11" a="1"/>
  <c r="AJ771" i="11" a="1"/>
  <c r="AH771" i="11" a="1"/>
  <c r="AK769" i="11" a="1"/>
  <c r="AI769" i="11" a="1"/>
  <c r="AG769" i="11" a="1"/>
  <c r="AK768" i="11" a="1"/>
  <c r="AI768" i="11" a="1"/>
  <c r="AG768" i="11" a="1"/>
  <c r="AL766" i="11" a="1"/>
  <c r="AJ766" i="11" a="1"/>
  <c r="AH766" i="11" a="1"/>
  <c r="AK763" i="11" a="1"/>
  <c r="AI763" i="11" a="1"/>
  <c r="AG763" i="11" a="1"/>
  <c r="AL761" i="11" a="1"/>
  <c r="AJ761" i="11" a="1"/>
  <c r="AH761" i="11" a="1"/>
  <c r="AK758" i="11" a="1"/>
  <c r="AI758" i="11" a="1"/>
  <c r="AG758" i="11" a="1"/>
  <c r="AL717" i="11" a="1"/>
  <c r="AJ717" i="11" a="1"/>
  <c r="AH717" i="11" a="1"/>
  <c r="AK715" i="11" a="1"/>
  <c r="AI715" i="11" a="1"/>
  <c r="AG715" i="11" a="1"/>
  <c r="AL712" i="11" a="1"/>
  <c r="AJ712" i="11" a="1"/>
  <c r="AH712" i="11" a="1"/>
  <c r="AK710" i="11" a="1"/>
  <c r="AI710" i="11" a="1"/>
  <c r="AG710" i="11" a="1"/>
  <c r="AK709" i="11" a="1"/>
  <c r="AI709" i="11" a="1"/>
  <c r="AG709" i="11" a="1"/>
  <c r="AL707" i="11" a="1"/>
  <c r="AJ707" i="11" a="1"/>
  <c r="AH707" i="11" a="1"/>
  <c r="AL705" i="11" a="1"/>
  <c r="AJ705" i="11" a="1"/>
  <c r="AH705" i="11" a="1"/>
  <c r="AL704" i="11" a="1"/>
  <c r="AJ704" i="11" a="1"/>
  <c r="AH704" i="11" a="1"/>
  <c r="AK702" i="11" a="1"/>
  <c r="AI702" i="11" a="1"/>
  <c r="AG702" i="11" a="1"/>
  <c r="AK701" i="11" a="1"/>
  <c r="AI701" i="11" a="1"/>
  <c r="AG701" i="11" a="1"/>
  <c r="AK661" i="11" a="1"/>
  <c r="AI661" i="11" a="1"/>
  <c r="AG661" i="11" a="1"/>
  <c r="AL659" i="11" a="1"/>
  <c r="AJ659" i="11" a="1"/>
  <c r="AH659" i="11" a="1"/>
  <c r="AL658" i="11" a="1"/>
  <c r="AJ658" i="11" a="1"/>
  <c r="AH658" i="11" a="1"/>
  <c r="AK656" i="11" a="1"/>
  <c r="AI656" i="11" a="1"/>
  <c r="AG656" i="11" a="1"/>
  <c r="AL653" i="11" a="1"/>
  <c r="AJ653" i="11" a="1"/>
  <c r="AH653" i="11" a="1"/>
  <c r="AK651" i="11" a="1"/>
  <c r="AI651" i="11" a="1"/>
  <c r="AI821" i="11" a="1"/>
  <c r="AK819" i="11" a="1"/>
  <c r="AG819" i="11" a="1"/>
  <c r="AJ817" i="11" a="1"/>
  <c r="AK816" i="11" a="1"/>
  <c r="AG816" i="11" a="1"/>
  <c r="AJ813" i="11" a="1"/>
  <c r="AL772" i="11" a="1"/>
  <c r="AJ772" i="11" a="1"/>
  <c r="AH772" i="11" a="1"/>
  <c r="AK770" i="11" a="1"/>
  <c r="AI770" i="11" a="1"/>
  <c r="AG770" i="11" a="1"/>
  <c r="AL767" i="11" a="1"/>
  <c r="AJ767" i="11" a="1"/>
  <c r="AH767" i="11" a="1"/>
  <c r="AK765" i="11" a="1"/>
  <c r="AI765" i="11" a="1"/>
  <c r="AG765" i="11" a="1"/>
  <c r="AK764" i="11" a="1"/>
  <c r="AI764" i="11" a="1"/>
  <c r="AG764" i="11" a="1"/>
  <c r="AL762" i="11" a="1"/>
  <c r="AJ762" i="11" a="1"/>
  <c r="AH762" i="11" a="1"/>
  <c r="AL760" i="11" a="1"/>
  <c r="AJ760" i="11" a="1"/>
  <c r="AH760" i="11" a="1"/>
  <c r="AL759" i="11" a="1"/>
  <c r="AJ759" i="11" a="1"/>
  <c r="AH759" i="11" a="1"/>
  <c r="AK757" i="11" a="1"/>
  <c r="AI757" i="11" a="1"/>
  <c r="AG757" i="11" a="1"/>
  <c r="AK756" i="11" a="1"/>
  <c r="AI756" i="11" a="1"/>
  <c r="AG756" i="11" a="1"/>
  <c r="AK716" i="11" a="1"/>
  <c r="AI716" i="11" a="1"/>
  <c r="AG716" i="11" a="1"/>
  <c r="AL714" i="11" a="1"/>
  <c r="AJ714" i="11" a="1"/>
  <c r="AH714" i="11" a="1"/>
  <c r="AL713" i="11" a="1"/>
  <c r="AJ713" i="11" a="1"/>
  <c r="AH713" i="11" a="1"/>
  <c r="AK711" i="11" a="1"/>
  <c r="AI711" i="11" a="1"/>
  <c r="AG711" i="11" a="1"/>
  <c r="AL708" i="11" a="1"/>
  <c r="AJ708" i="11" a="1"/>
  <c r="AH708" i="11" a="1"/>
  <c r="AK706" i="11" a="1"/>
  <c r="AI706" i="11" a="1"/>
  <c r="AG706" i="11" a="1"/>
  <c r="AL703" i="11" a="1"/>
  <c r="AJ703" i="11" a="1"/>
  <c r="AH703" i="11" a="1"/>
  <c r="AK662" i="11" a="1"/>
  <c r="AI662" i="11" a="1"/>
  <c r="AG662" i="11" a="1"/>
  <c r="AL660" i="11" a="1"/>
  <c r="AJ660" i="11" a="1"/>
  <c r="AH660" i="11" a="1"/>
  <c r="AK657" i="11" a="1"/>
  <c r="AI657" i="11" a="1"/>
  <c r="AG657" i="11" a="1"/>
  <c r="AL655" i="11" a="1"/>
  <c r="AJ655" i="11" a="1"/>
  <c r="AH655" i="11" a="1"/>
  <c r="AL654" i="11" a="1"/>
  <c r="AJ654" i="11" a="1"/>
  <c r="AH654" i="11" a="1"/>
  <c r="AG823" i="11" a="1"/>
  <c r="AG821" i="11" a="1"/>
  <c r="AL818" i="11" a="1"/>
  <c r="AH818" i="11" a="1"/>
  <c r="AL815" i="11" a="1"/>
  <c r="AH815" i="11" a="1"/>
  <c r="AJ814" i="11" a="1"/>
  <c r="AK812" i="11" a="1"/>
  <c r="AG812" i="11" a="1"/>
  <c r="AK811" i="11" a="1"/>
  <c r="AI811" i="11" a="1"/>
  <c r="AG811" i="11" a="1"/>
  <c r="AK771" i="11" a="1"/>
  <c r="AI771" i="11" a="1"/>
  <c r="AG771" i="11" a="1"/>
  <c r="AL769" i="11" a="1"/>
  <c r="AJ769" i="11" a="1"/>
  <c r="AH769" i="11" a="1"/>
  <c r="AL768" i="11" a="1"/>
  <c r="AJ768" i="11" a="1"/>
  <c r="AH768" i="11" a="1"/>
  <c r="AK766" i="11" a="1"/>
  <c r="AI766" i="11" a="1"/>
  <c r="AG766" i="11" a="1"/>
  <c r="AL763" i="11" a="1"/>
  <c r="AJ763" i="11" a="1"/>
  <c r="AH763" i="11" a="1"/>
  <c r="AK761" i="11" a="1"/>
  <c r="AI761" i="11" a="1"/>
  <c r="AG761" i="11" a="1"/>
  <c r="AL758" i="11" a="1"/>
  <c r="AJ758" i="11" a="1"/>
  <c r="AH758" i="11" a="1"/>
  <c r="AK717" i="11" a="1"/>
  <c r="AI717" i="11" a="1"/>
  <c r="AG717" i="11" a="1"/>
  <c r="AL715" i="11" a="1"/>
  <c r="AJ715" i="11" a="1"/>
  <c r="AH715" i="11" a="1"/>
  <c r="AK712" i="11" a="1"/>
  <c r="AI712" i="11" a="1"/>
  <c r="AG712" i="11" a="1"/>
  <c r="AL710" i="11" a="1"/>
  <c r="AJ710" i="11" a="1"/>
  <c r="AH710" i="11" a="1"/>
  <c r="AL709" i="11" a="1"/>
  <c r="AJ709" i="11" a="1"/>
  <c r="AH709" i="11" a="1"/>
  <c r="AK707" i="11" a="1"/>
  <c r="AI707" i="11" a="1"/>
  <c r="AG707" i="11" a="1"/>
  <c r="AK705" i="11" a="1"/>
  <c r="AI705" i="11" a="1"/>
  <c r="AG705" i="11" a="1"/>
  <c r="AK704" i="11" a="1"/>
  <c r="AI704" i="11" a="1"/>
  <c r="AG704" i="11" a="1"/>
  <c r="AL702" i="11" a="1"/>
  <c r="AJ702" i="11" a="1"/>
  <c r="AH702" i="11" a="1"/>
  <c r="AL701" i="11" a="1"/>
  <c r="AJ701" i="11" a="1"/>
  <c r="AH701" i="11" a="1"/>
  <c r="AL661" i="11" a="1"/>
  <c r="AJ661" i="11" a="1"/>
  <c r="AH661" i="11" a="1"/>
  <c r="AK659" i="11" a="1"/>
  <c r="AI659" i="11" a="1"/>
  <c r="AG659" i="11" a="1"/>
  <c r="AK658" i="11" a="1"/>
  <c r="AI658" i="11" a="1"/>
  <c r="AG658" i="11" a="1"/>
  <c r="AL656" i="11" a="1"/>
  <c r="AJ656" i="11" a="1"/>
  <c r="AH656" i="11" a="1"/>
  <c r="AK653" i="11" a="1"/>
  <c r="AI653" i="11" a="1"/>
  <c r="AG653" i="11" a="1"/>
  <c r="AL651" i="11" a="1"/>
  <c r="AJ651" i="11" a="1"/>
  <c r="AH651" i="11" a="1"/>
  <c r="AK652" i="11" a="1"/>
  <c r="AL650" i="11" a="1"/>
  <c r="AJ650" i="11" a="1"/>
  <c r="AH650" i="11" a="1"/>
  <c r="AL649" i="11" a="1"/>
  <c r="AJ649" i="11" a="1"/>
  <c r="AH649" i="11" a="1"/>
  <c r="AK647" i="11" a="1"/>
  <c r="AI647" i="11" a="1"/>
  <c r="AG647" i="11" a="1"/>
  <c r="AK646" i="11" a="1"/>
  <c r="AI646" i="11" a="1"/>
  <c r="AG646" i="11" a="1"/>
  <c r="AK606" i="11" a="1"/>
  <c r="AI606" i="11" a="1"/>
  <c r="AG606" i="11" a="1"/>
  <c r="AL604" i="11" a="1"/>
  <c r="AJ604" i="11" a="1"/>
  <c r="AH604" i="11" a="1"/>
  <c r="AL603" i="11" a="1"/>
  <c r="AJ603" i="11" a="1"/>
  <c r="AH603" i="11" a="1"/>
  <c r="AK601" i="11" a="1"/>
  <c r="AI601" i="11" a="1"/>
  <c r="AG601" i="11" a="1"/>
  <c r="AL598" i="11" a="1"/>
  <c r="AJ598" i="11" a="1"/>
  <c r="AH598" i="11" a="1"/>
  <c r="AK596" i="11" a="1"/>
  <c r="AI596" i="11" a="1"/>
  <c r="AG596" i="11" a="1"/>
  <c r="AL593" i="11" a="1"/>
  <c r="AJ593" i="11" a="1"/>
  <c r="AH593" i="11" a="1"/>
  <c r="AK552" i="11" a="1"/>
  <c r="AI552" i="11" a="1"/>
  <c r="AG552" i="11" a="1"/>
  <c r="AL550" i="11" a="1"/>
  <c r="AJ550" i="11" a="1"/>
  <c r="AH550" i="11" a="1"/>
  <c r="AK547" i="11" a="1"/>
  <c r="AI547" i="11" a="1"/>
  <c r="AG547" i="11" a="1"/>
  <c r="AL545" i="11" a="1"/>
  <c r="AJ545" i="11" a="1"/>
  <c r="AH545" i="11" a="1"/>
  <c r="AL544" i="11" a="1"/>
  <c r="AJ544" i="11" a="1"/>
  <c r="AH544" i="11" a="1"/>
  <c r="AK542" i="11" a="1"/>
  <c r="AI542" i="11" a="1"/>
  <c r="AG542" i="11" a="1"/>
  <c r="AK540" i="11" a="1"/>
  <c r="AI540" i="11" a="1"/>
  <c r="AG540" i="11" a="1"/>
  <c r="AK539" i="11" a="1"/>
  <c r="AI539" i="11" a="1"/>
  <c r="AG539" i="11" a="1"/>
  <c r="AL537" i="11" a="1"/>
  <c r="AJ537" i="11" a="1"/>
  <c r="AH537" i="11" a="1"/>
  <c r="AL536" i="11" a="1"/>
  <c r="AJ536" i="11" a="1"/>
  <c r="AH536" i="11" a="1"/>
  <c r="AL496" i="11" a="1"/>
  <c r="AJ496" i="11" a="1"/>
  <c r="AH496" i="11" a="1"/>
  <c r="AK494" i="11" a="1"/>
  <c r="AI494" i="11" a="1"/>
  <c r="AG494" i="11" a="1"/>
  <c r="AK493" i="11" a="1"/>
  <c r="AI493" i="11" a="1"/>
  <c r="AG493" i="11" a="1"/>
  <c r="AL491" i="11" a="1"/>
  <c r="AJ491" i="11" a="1"/>
  <c r="AH491" i="11" a="1"/>
  <c r="AK488" i="11" a="1"/>
  <c r="AI488" i="11" a="1"/>
  <c r="AG488" i="11" a="1"/>
  <c r="AL486" i="11" a="1"/>
  <c r="AJ486" i="11" a="1"/>
  <c r="AH486" i="11" a="1"/>
  <c r="AI652" i="11" a="1"/>
  <c r="AG651" i="11" a="1"/>
  <c r="AL648" i="11" a="1"/>
  <c r="AJ648" i="11" a="1"/>
  <c r="AH648" i="11" a="1"/>
  <c r="AK607" i="11" a="1"/>
  <c r="AI607" i="11" a="1"/>
  <c r="AG607" i="11" a="1"/>
  <c r="AL605" i="11" a="1"/>
  <c r="AJ605" i="11" a="1"/>
  <c r="AH605" i="11" a="1"/>
  <c r="AK602" i="11" a="1"/>
  <c r="AI602" i="11" a="1"/>
  <c r="AG602" i="11" a="1"/>
  <c r="AL600" i="11" a="1"/>
  <c r="AJ600" i="11" a="1"/>
  <c r="AH600" i="11" a="1"/>
  <c r="AL599" i="11" a="1"/>
  <c r="AJ599" i="11" a="1"/>
  <c r="AH599" i="11" a="1"/>
  <c r="AK597" i="11" a="1"/>
  <c r="AI597" i="11" a="1"/>
  <c r="AG597" i="11" a="1"/>
  <c r="AK595" i="11" a="1"/>
  <c r="AI595" i="11" a="1"/>
  <c r="AG595" i="11" a="1"/>
  <c r="AK594" i="11" a="1"/>
  <c r="AI594" i="11" a="1"/>
  <c r="AG594" i="11" a="1"/>
  <c r="AL592" i="11" a="1"/>
  <c r="AJ592" i="11" a="1"/>
  <c r="AH592" i="11" a="1"/>
  <c r="AL591" i="11" a="1"/>
  <c r="AJ591" i="11" a="1"/>
  <c r="AH591" i="11" a="1"/>
  <c r="AL551" i="11" a="1"/>
  <c r="AJ551" i="11" a="1"/>
  <c r="AH551" i="11" a="1"/>
  <c r="AK549" i="11" a="1"/>
  <c r="AI549" i="11" a="1"/>
  <c r="AG549" i="11" a="1"/>
  <c r="AK548" i="11" a="1"/>
  <c r="AI548" i="11" a="1"/>
  <c r="AG548" i="11" a="1"/>
  <c r="AL546" i="11" a="1"/>
  <c r="AJ546" i="11" a="1"/>
  <c r="AH546" i="11" a="1"/>
  <c r="AK543" i="11" a="1"/>
  <c r="AI543" i="11" a="1"/>
  <c r="AG543" i="11" a="1"/>
  <c r="AL541" i="11" a="1"/>
  <c r="AJ541" i="11" a="1"/>
  <c r="AH541" i="11" a="1"/>
  <c r="AK538" i="11" a="1"/>
  <c r="AI538" i="11" a="1"/>
  <c r="AG538" i="11" a="1"/>
  <c r="AL497" i="11" a="1"/>
  <c r="AJ497" i="11" a="1"/>
  <c r="AH497" i="11" a="1"/>
  <c r="AK495" i="11" a="1"/>
  <c r="AI495" i="11" a="1"/>
  <c r="AG495" i="11" a="1"/>
  <c r="AL492" i="11" a="1"/>
  <c r="AJ492" i="11" a="1"/>
  <c r="AH492" i="11" a="1"/>
  <c r="AK490" i="11" a="1"/>
  <c r="AI490" i="11" a="1"/>
  <c r="AG490" i="11" a="1"/>
  <c r="AK489" i="11" a="1"/>
  <c r="AI489" i="11" a="1"/>
  <c r="AG489" i="11" a="1"/>
  <c r="AL487" i="11" a="1"/>
  <c r="AJ487" i="11" a="1"/>
  <c r="AH487" i="11" a="1"/>
  <c r="AG652" i="11" a="1"/>
  <c r="AK650" i="11" a="1"/>
  <c r="AI650" i="11" a="1"/>
  <c r="AG650" i="11" a="1"/>
  <c r="AK649" i="11" a="1"/>
  <c r="AI649" i="11" a="1"/>
  <c r="AG649" i="11" a="1"/>
  <c r="AL647" i="11" a="1"/>
  <c r="AJ647" i="11" a="1"/>
  <c r="AH647" i="11" a="1"/>
  <c r="AL646" i="11" a="1"/>
  <c r="AJ646" i="11" a="1"/>
  <c r="AH646" i="11" a="1"/>
  <c r="AL606" i="11" a="1"/>
  <c r="AJ606" i="11" a="1"/>
  <c r="AH606" i="11" a="1"/>
  <c r="AK604" i="11" a="1"/>
  <c r="AI604" i="11" a="1"/>
  <c r="AG604" i="11" a="1"/>
  <c r="AK603" i="11" a="1"/>
  <c r="AI603" i="11" a="1"/>
  <c r="AG603" i="11" a="1"/>
  <c r="AL601" i="11" a="1"/>
  <c r="AJ601" i="11" a="1"/>
  <c r="AH601" i="11" a="1"/>
  <c r="AK598" i="11" a="1"/>
  <c r="AI598" i="11" a="1"/>
  <c r="AG598" i="11" a="1"/>
  <c r="AL596" i="11" a="1"/>
  <c r="AJ596" i="11" a="1"/>
  <c r="AH596" i="11" a="1"/>
  <c r="AK593" i="11" a="1"/>
  <c r="AI593" i="11" a="1"/>
  <c r="AG593" i="11" a="1"/>
  <c r="AL552" i="11" a="1"/>
  <c r="AJ552" i="11" a="1"/>
  <c r="AH552" i="11" a="1"/>
  <c r="AK550" i="11" a="1"/>
  <c r="AI550" i="11" a="1"/>
  <c r="AG550" i="11" a="1"/>
  <c r="AL547" i="11" a="1"/>
  <c r="AJ547" i="11" a="1"/>
  <c r="AH547" i="11" a="1"/>
  <c r="AK545" i="11" a="1"/>
  <c r="AI545" i="11" a="1"/>
  <c r="AG545" i="11" a="1"/>
  <c r="AK544" i="11" a="1"/>
  <c r="AI544" i="11" a="1"/>
  <c r="AG544" i="11" a="1"/>
  <c r="AL542" i="11" a="1"/>
  <c r="AJ542" i="11" a="1"/>
  <c r="AH542" i="11" a="1"/>
  <c r="AL540" i="11" a="1"/>
  <c r="AJ540" i="11" a="1"/>
  <c r="AH540" i="11" a="1"/>
  <c r="AL539" i="11" a="1"/>
  <c r="AJ539" i="11" a="1"/>
  <c r="AH539" i="11" a="1"/>
  <c r="AK537" i="11" a="1"/>
  <c r="AI537" i="11" a="1"/>
  <c r="AG537" i="11" a="1"/>
  <c r="AK536" i="11" a="1"/>
  <c r="AI536" i="11" a="1"/>
  <c r="AG536" i="11" a="1"/>
  <c r="AK496" i="11" a="1"/>
  <c r="AI496" i="11" a="1"/>
  <c r="AG496" i="11" a="1"/>
  <c r="AL494" i="11" a="1"/>
  <c r="AJ494" i="11" a="1"/>
  <c r="AH494" i="11" a="1"/>
  <c r="AL493" i="11" a="1"/>
  <c r="AJ493" i="11" a="1"/>
  <c r="AH493" i="11" a="1"/>
  <c r="AK491" i="11" a="1"/>
  <c r="AI491" i="11" a="1"/>
  <c r="AG491" i="11" a="1"/>
  <c r="AL488" i="11" a="1"/>
  <c r="AJ488" i="11" a="1"/>
  <c r="AH488" i="11" a="1"/>
  <c r="AK486" i="11" a="1"/>
  <c r="AK648" i="11" a="1"/>
  <c r="AI648" i="11" a="1"/>
  <c r="AG648" i="11" a="1"/>
  <c r="AL607" i="11" a="1"/>
  <c r="AJ607" i="11" a="1"/>
  <c r="AH607" i="11" a="1"/>
  <c r="AK605" i="11" a="1"/>
  <c r="AI605" i="11" a="1"/>
  <c r="AG605" i="11" a="1"/>
  <c r="AL602" i="11" a="1"/>
  <c r="AJ602" i="11" a="1"/>
  <c r="AH602" i="11" a="1"/>
  <c r="AK600" i="11" a="1"/>
  <c r="AI600" i="11" a="1"/>
  <c r="AG600" i="11" a="1"/>
  <c r="AK599" i="11" a="1"/>
  <c r="AI599" i="11" a="1"/>
  <c r="AG599" i="11" a="1"/>
  <c r="AL597" i="11" a="1"/>
  <c r="AJ597" i="11" a="1"/>
  <c r="AH597" i="11" a="1"/>
  <c r="AL595" i="11" a="1"/>
  <c r="AJ595" i="11" a="1"/>
  <c r="AH595" i="11" a="1"/>
  <c r="AL594" i="11" a="1"/>
  <c r="AJ594" i="11" a="1"/>
  <c r="AH594" i="11" a="1"/>
  <c r="AK592" i="11" a="1"/>
  <c r="AI592" i="11" a="1"/>
  <c r="AG592" i="11" a="1"/>
  <c r="AK591" i="11" a="1"/>
  <c r="AI591" i="11" a="1"/>
  <c r="AG591" i="11" a="1"/>
  <c r="AK551" i="11" a="1"/>
  <c r="AI551" i="11" a="1"/>
  <c r="AG551" i="11" a="1"/>
  <c r="AL549" i="11" a="1"/>
  <c r="AJ549" i="11" a="1"/>
  <c r="AH549" i="11" a="1"/>
  <c r="AL548" i="11" a="1"/>
  <c r="AJ548" i="11" a="1"/>
  <c r="AH548" i="11" a="1"/>
  <c r="AK546" i="11" a="1"/>
  <c r="AI546" i="11" a="1"/>
  <c r="AG546" i="11" a="1"/>
  <c r="AL543" i="11" a="1"/>
  <c r="AJ543" i="11" a="1"/>
  <c r="AH543" i="11" a="1"/>
  <c r="AK541" i="11" a="1"/>
  <c r="AI541" i="11" a="1"/>
  <c r="AG541" i="11" a="1"/>
  <c r="AL538" i="11" a="1"/>
  <c r="AJ538" i="11" a="1"/>
  <c r="AH538" i="11" a="1"/>
  <c r="AK497" i="11" a="1"/>
  <c r="AI497" i="11" a="1"/>
  <c r="AG497" i="11" a="1"/>
  <c r="AL495" i="11" a="1"/>
  <c r="AJ495" i="11" a="1"/>
  <c r="AH495" i="11" a="1"/>
  <c r="AK492" i="11" a="1"/>
  <c r="AI492" i="11" a="1"/>
  <c r="AG492" i="11" a="1"/>
  <c r="AL490" i="11" a="1"/>
  <c r="AJ490" i="11" a="1"/>
  <c r="AH490" i="11" a="1"/>
  <c r="AL489" i="11" a="1"/>
  <c r="AJ489" i="11" a="1"/>
  <c r="AH489" i="11" a="1"/>
  <c r="AK487" i="11" a="1"/>
  <c r="AI487" i="11" a="1"/>
  <c r="AG487" i="11" a="1"/>
  <c r="AG486" i="11" a="1"/>
  <c r="AI485" i="11" a="1"/>
  <c r="AL484" i="11" a="1"/>
  <c r="AJ484" i="11" a="1"/>
  <c r="AH484" i="11" a="1"/>
  <c r="AK482" i="11" a="1"/>
  <c r="AI482" i="11" a="1"/>
  <c r="AG482" i="11" a="1"/>
  <c r="AK481" i="11" a="1"/>
  <c r="AI481" i="11" a="1"/>
  <c r="AG481" i="11" a="1"/>
  <c r="AL441" i="11" a="1"/>
  <c r="AJ441" i="11" a="1"/>
  <c r="AH441" i="11" a="1"/>
  <c r="AK439" i="11" a="1"/>
  <c r="AI439" i="11" a="1"/>
  <c r="AG439" i="11" a="1"/>
  <c r="AK438" i="11" a="1"/>
  <c r="AI438" i="11" a="1"/>
  <c r="AG438" i="11" a="1"/>
  <c r="AL436" i="11" a="1"/>
  <c r="AJ436" i="11" a="1"/>
  <c r="AH436" i="11" a="1"/>
  <c r="AK433" i="11" a="1"/>
  <c r="AI433" i="11" a="1"/>
  <c r="AG433" i="11" a="1"/>
  <c r="AL431" i="11" a="1"/>
  <c r="AJ431" i="11" a="1"/>
  <c r="AH431" i="11" a="1"/>
  <c r="AK428" i="11" a="1"/>
  <c r="AI428" i="11" a="1"/>
  <c r="AG428" i="11" a="1"/>
  <c r="AL387" i="11" a="1"/>
  <c r="AJ387" i="11" a="1"/>
  <c r="AH387" i="11" a="1"/>
  <c r="AK385" i="11" a="1"/>
  <c r="AI385" i="11" a="1"/>
  <c r="AG385" i="11" a="1"/>
  <c r="AL382" i="11" a="1"/>
  <c r="AJ382" i="11" a="1"/>
  <c r="AH382" i="11" a="1"/>
  <c r="AK380" i="11" a="1"/>
  <c r="AI380" i="11" a="1"/>
  <c r="AG380" i="11" a="1"/>
  <c r="AK379" i="11" a="1"/>
  <c r="AI379" i="11" a="1"/>
  <c r="AG379" i="11" a="1"/>
  <c r="AL377" i="11" a="1"/>
  <c r="AJ377" i="11" a="1"/>
  <c r="AH377" i="11" a="1"/>
  <c r="AL375" i="11" a="1"/>
  <c r="AJ375" i="11" a="1"/>
  <c r="AH375" i="11" a="1"/>
  <c r="AL374" i="11" a="1"/>
  <c r="AJ374" i="11" a="1"/>
  <c r="AH374" i="11" a="1"/>
  <c r="AK372" i="11" a="1"/>
  <c r="AI372" i="11" a="1"/>
  <c r="AG372" i="11" a="1"/>
  <c r="AK371" i="11" a="1"/>
  <c r="AI371" i="11" a="1"/>
  <c r="AG371" i="11" a="1"/>
  <c r="AK331" i="11" a="1"/>
  <c r="AI331" i="11" a="1"/>
  <c r="AG331" i="11" a="1"/>
  <c r="AL329" i="11" a="1"/>
  <c r="AJ329" i="11" a="1"/>
  <c r="AH329" i="11" a="1"/>
  <c r="AL328" i="11" a="1"/>
  <c r="AJ328" i="11" a="1"/>
  <c r="AH328" i="11" a="1"/>
  <c r="AK326" i="11" a="1"/>
  <c r="AI326" i="11" a="1"/>
  <c r="AG326" i="11" a="1"/>
  <c r="AL323" i="11" a="1"/>
  <c r="AJ323" i="11" a="1"/>
  <c r="AH323" i="11" a="1"/>
  <c r="AK321" i="11" a="1"/>
  <c r="AI321" i="11" a="1"/>
  <c r="AG321" i="11" a="1"/>
  <c r="AL318" i="11" a="1"/>
  <c r="AJ318" i="11" a="1"/>
  <c r="AH318" i="11" a="1"/>
  <c r="AL276" i="11" a="1"/>
  <c r="AJ276" i="11" a="1"/>
  <c r="AH276" i="11" a="1"/>
  <c r="AK274" i="11" a="1"/>
  <c r="AI274" i="11" a="1"/>
  <c r="AG274" i="11" a="1"/>
  <c r="AK273" i="11" a="1"/>
  <c r="AI273" i="11" a="1"/>
  <c r="AG273" i="11" a="1"/>
  <c r="AL271" i="11" a="1"/>
  <c r="AJ271" i="11" a="1"/>
  <c r="AH271" i="11" a="1"/>
  <c r="AK268" i="11" a="1"/>
  <c r="AI268" i="11" a="1"/>
  <c r="AG268" i="11" a="1"/>
  <c r="AL266" i="11" a="1"/>
  <c r="AJ266" i="11" a="1"/>
  <c r="AH266" i="11" a="1"/>
  <c r="AK263" i="11" a="1"/>
  <c r="AI263" i="11" a="1"/>
  <c r="AG263" i="11" a="1"/>
  <c r="AL222" i="11" a="1"/>
  <c r="AJ222" i="11" a="1"/>
  <c r="AH222" i="11" a="1"/>
  <c r="AK220" i="11" a="1"/>
  <c r="AI220" i="11" a="1"/>
  <c r="AG220" i="11" a="1"/>
  <c r="AL217" i="11" a="1"/>
  <c r="AJ217" i="11" a="1"/>
  <c r="AH217" i="11" a="1"/>
  <c r="AK215" i="11" a="1"/>
  <c r="AI215" i="11" a="1"/>
  <c r="AG215" i="11" a="1"/>
  <c r="AK214" i="11" a="1"/>
  <c r="AI214" i="11" a="1"/>
  <c r="AG214" i="11" a="1"/>
  <c r="AL212" i="11" a="1"/>
  <c r="AJ212" i="11" a="1"/>
  <c r="AH212" i="11" a="1"/>
  <c r="AL210" i="11" a="1"/>
  <c r="AJ210" i="11" a="1"/>
  <c r="AH210" i="11" a="1"/>
  <c r="AL209" i="11" a="1"/>
  <c r="AJ209" i="11" a="1"/>
  <c r="AH209" i="11" a="1"/>
  <c r="AK207" i="11" a="1"/>
  <c r="AI207" i="11" a="1"/>
  <c r="AG207" i="11" a="1"/>
  <c r="AK206" i="11" a="1"/>
  <c r="AI206" i="11" a="1"/>
  <c r="AG206" i="11" a="1"/>
  <c r="AK166" i="11" a="1"/>
  <c r="AI166" i="11" a="1"/>
  <c r="AG166" i="11" a="1"/>
  <c r="AL164" i="11" a="1"/>
  <c r="AJ164" i="11" a="1"/>
  <c r="AH164" i="11" a="1"/>
  <c r="AL163" i="11" a="1"/>
  <c r="AJ163" i="11" a="1"/>
  <c r="AH163" i="11" a="1"/>
  <c r="AK161" i="11" a="1"/>
  <c r="AI161" i="11" a="1"/>
  <c r="AG161" i="11" a="1"/>
  <c r="AK485" i="11" a="1"/>
  <c r="AH485" i="11" a="1"/>
  <c r="AL483" i="11" a="1"/>
  <c r="AJ483" i="11" a="1"/>
  <c r="AH483" i="11" a="1"/>
  <c r="AL442" i="11" a="1"/>
  <c r="AJ442" i="11" a="1"/>
  <c r="AH442" i="11" a="1"/>
  <c r="AK440" i="11" a="1"/>
  <c r="AI440" i="11" a="1"/>
  <c r="AG440" i="11" a="1"/>
  <c r="AL437" i="11" a="1"/>
  <c r="AJ437" i="11" a="1"/>
  <c r="AH437" i="11" a="1"/>
  <c r="AK435" i="11" a="1"/>
  <c r="AI435" i="11" a="1"/>
  <c r="AG435" i="11" a="1"/>
  <c r="AK434" i="11" a="1"/>
  <c r="AI434" i="11" a="1"/>
  <c r="AG434" i="11" a="1"/>
  <c r="AL432" i="11" a="1"/>
  <c r="AJ432" i="11" a="1"/>
  <c r="AH432" i="11" a="1"/>
  <c r="AL430" i="11" a="1"/>
  <c r="AJ430" i="11" a="1"/>
  <c r="AH430" i="11" a="1"/>
  <c r="AL429" i="11" a="1"/>
  <c r="AJ429" i="11" a="1"/>
  <c r="AH429" i="11" a="1"/>
  <c r="AK427" i="11" a="1"/>
  <c r="AI427" i="11" a="1"/>
  <c r="AG427" i="11" a="1"/>
  <c r="AK426" i="11" a="1"/>
  <c r="AI426" i="11" a="1"/>
  <c r="AG426" i="11" a="1"/>
  <c r="AK386" i="11" a="1"/>
  <c r="AI386" i="11" a="1"/>
  <c r="AG386" i="11" a="1"/>
  <c r="AL384" i="11" a="1"/>
  <c r="AJ384" i="11" a="1"/>
  <c r="AH384" i="11" a="1"/>
  <c r="AL383" i="11" a="1"/>
  <c r="AJ383" i="11" a="1"/>
  <c r="AH383" i="11" a="1"/>
  <c r="AK381" i="11" a="1"/>
  <c r="AI381" i="11" a="1"/>
  <c r="AG381" i="11" a="1"/>
  <c r="AL378" i="11" a="1"/>
  <c r="AJ378" i="11" a="1"/>
  <c r="AH378" i="11" a="1"/>
  <c r="AK376" i="11" a="1"/>
  <c r="AI376" i="11" a="1"/>
  <c r="AG376" i="11" a="1"/>
  <c r="AL373" i="11" a="1"/>
  <c r="AJ373" i="11" a="1"/>
  <c r="AH373" i="11" a="1"/>
  <c r="AK332" i="11" a="1"/>
  <c r="AI332" i="11" a="1"/>
  <c r="AG332" i="11" a="1"/>
  <c r="AL330" i="11" a="1"/>
  <c r="AJ330" i="11" a="1"/>
  <c r="AH330" i="11" a="1"/>
  <c r="AK327" i="11" a="1"/>
  <c r="AI327" i="11" a="1"/>
  <c r="AG327" i="11" a="1"/>
  <c r="AL325" i="11" a="1"/>
  <c r="AJ325" i="11" a="1"/>
  <c r="AH325" i="11" a="1"/>
  <c r="AL324" i="11" a="1"/>
  <c r="AJ324" i="11" a="1"/>
  <c r="AH324" i="11" a="1"/>
  <c r="AK322" i="11" a="1"/>
  <c r="AI322" i="11" a="1"/>
  <c r="AG322" i="11" a="1"/>
  <c r="AK320" i="11" a="1"/>
  <c r="AI320" i="11" a="1"/>
  <c r="AG320" i="11" a="1"/>
  <c r="AK319" i="11" a="1"/>
  <c r="AI319" i="11" a="1"/>
  <c r="AG319" i="11" a="1"/>
  <c r="AL317" i="11" a="1"/>
  <c r="AJ317" i="11" a="1"/>
  <c r="AH317" i="11" a="1"/>
  <c r="AL316" i="11" a="1"/>
  <c r="AJ316" i="11" a="1"/>
  <c r="AH316" i="11" a="1"/>
  <c r="AL277" i="11" a="1"/>
  <c r="AJ277" i="11" a="1"/>
  <c r="AH277" i="11" a="1"/>
  <c r="AK275" i="11" a="1"/>
  <c r="AI275" i="11" a="1"/>
  <c r="AG275" i="11" a="1"/>
  <c r="AL272" i="11" a="1"/>
  <c r="AJ272" i="11" a="1"/>
  <c r="AH272" i="11" a="1"/>
  <c r="AK270" i="11" a="1"/>
  <c r="AI270" i="11" a="1"/>
  <c r="AG270" i="11" a="1"/>
  <c r="AK269" i="11" a="1"/>
  <c r="AI269" i="11" a="1"/>
  <c r="AG269" i="11" a="1"/>
  <c r="AL267" i="11" a="1"/>
  <c r="AJ267" i="11" a="1"/>
  <c r="AH267" i="11" a="1"/>
  <c r="AL265" i="11" a="1"/>
  <c r="AJ265" i="11" a="1"/>
  <c r="AH265" i="11" a="1"/>
  <c r="AL264" i="11" a="1"/>
  <c r="AJ264" i="11" a="1"/>
  <c r="AH264" i="11" a="1"/>
  <c r="AK262" i="11" a="1"/>
  <c r="AI262" i="11" a="1"/>
  <c r="AG262" i="11" a="1"/>
  <c r="AK261" i="11" a="1"/>
  <c r="AI261" i="11" a="1"/>
  <c r="AG261" i="11" a="1"/>
  <c r="AK221" i="11" a="1"/>
  <c r="AI221" i="11" a="1"/>
  <c r="AG221" i="11" a="1"/>
  <c r="AL219" i="11" a="1"/>
  <c r="AJ219" i="11" a="1"/>
  <c r="AH219" i="11" a="1"/>
  <c r="AL218" i="11" a="1"/>
  <c r="AJ218" i="11" a="1"/>
  <c r="AH218" i="11" a="1"/>
  <c r="AK216" i="11" a="1"/>
  <c r="AI216" i="11" a="1"/>
  <c r="AG216" i="11" a="1"/>
  <c r="AL213" i="11" a="1"/>
  <c r="AJ213" i="11" a="1"/>
  <c r="AH213" i="11" a="1"/>
  <c r="AK211" i="11" a="1"/>
  <c r="AI211" i="11" a="1"/>
  <c r="AG211" i="11" a="1"/>
  <c r="AL208" i="11" a="1"/>
  <c r="AJ208" i="11" a="1"/>
  <c r="AH208" i="11" a="1"/>
  <c r="AK167" i="11" a="1"/>
  <c r="AI167" i="11" a="1"/>
  <c r="AG167" i="11" a="1"/>
  <c r="AL165" i="11" a="1"/>
  <c r="AJ165" i="11" a="1"/>
  <c r="AH165" i="11" a="1"/>
  <c r="AK162" i="11" a="1"/>
  <c r="AI162" i="11" a="1"/>
  <c r="AG162" i="11" a="1"/>
  <c r="AL160" i="11" a="1"/>
  <c r="AJ160" i="11" a="1"/>
  <c r="AH160" i="11" a="1"/>
  <c r="AL159" i="11" a="1"/>
  <c r="AJ485" i="11" a="1"/>
  <c r="AK484" i="11" a="1"/>
  <c r="AI484" i="11" a="1"/>
  <c r="AG484" i="11" a="1"/>
  <c r="AL482" i="11" a="1"/>
  <c r="AJ482" i="11" a="1"/>
  <c r="AH482" i="11" a="1"/>
  <c r="AL481" i="11" a="1"/>
  <c r="AJ481" i="11" a="1"/>
  <c r="AH481" i="11" a="1"/>
  <c r="AK441" i="11" a="1"/>
  <c r="AI441" i="11" a="1"/>
  <c r="AG441" i="11" a="1"/>
  <c r="AL439" i="11" a="1"/>
  <c r="AJ439" i="11" a="1"/>
  <c r="AH439" i="11" a="1"/>
  <c r="AL438" i="11" a="1"/>
  <c r="AJ438" i="11" a="1"/>
  <c r="AH438" i="11" a="1"/>
  <c r="AK436" i="11" a="1"/>
  <c r="AI436" i="11" a="1"/>
  <c r="AG436" i="11" a="1"/>
  <c r="AL433" i="11" a="1"/>
  <c r="AJ433" i="11" a="1"/>
  <c r="AH433" i="11" a="1"/>
  <c r="AK431" i="11" a="1"/>
  <c r="AI431" i="11" a="1"/>
  <c r="AG431" i="11" a="1"/>
  <c r="AL428" i="11" a="1"/>
  <c r="AJ428" i="11" a="1"/>
  <c r="AH428" i="11" a="1"/>
  <c r="AK387" i="11" a="1"/>
  <c r="AI387" i="11" a="1"/>
  <c r="AG387" i="11" a="1"/>
  <c r="AL385" i="11" a="1"/>
  <c r="AJ385" i="11" a="1"/>
  <c r="AH385" i="11" a="1"/>
  <c r="AK382" i="11" a="1"/>
  <c r="AI382" i="11" a="1"/>
  <c r="AG382" i="11" a="1"/>
  <c r="AL380" i="11" a="1"/>
  <c r="AJ380" i="11" a="1"/>
  <c r="AH380" i="11" a="1"/>
  <c r="AL379" i="11" a="1"/>
  <c r="AJ379" i="11" a="1"/>
  <c r="AH379" i="11" a="1"/>
  <c r="AK377" i="11" a="1"/>
  <c r="AI377" i="11" a="1"/>
  <c r="AG377" i="11" a="1"/>
  <c r="AK375" i="11" a="1"/>
  <c r="AI375" i="11" a="1"/>
  <c r="AG375" i="11" a="1"/>
  <c r="AK374" i="11" a="1"/>
  <c r="AI374" i="11" a="1"/>
  <c r="AG374" i="11" a="1"/>
  <c r="AL372" i="11" a="1"/>
  <c r="AJ372" i="11" a="1"/>
  <c r="AH372" i="11" a="1"/>
  <c r="AL371" i="11" a="1"/>
  <c r="AJ371" i="11" a="1"/>
  <c r="AH371" i="11" a="1"/>
  <c r="AL331" i="11" a="1"/>
  <c r="AJ331" i="11" a="1"/>
  <c r="AH331" i="11" a="1"/>
  <c r="AK329" i="11" a="1"/>
  <c r="AI329" i="11" a="1"/>
  <c r="AG329" i="11" a="1"/>
  <c r="AK328" i="11" a="1"/>
  <c r="AI328" i="11" a="1"/>
  <c r="AG328" i="11" a="1"/>
  <c r="AL326" i="11" a="1"/>
  <c r="AJ326" i="11" a="1"/>
  <c r="AH326" i="11" a="1"/>
  <c r="AK323" i="11" a="1"/>
  <c r="AI323" i="11" a="1"/>
  <c r="AG323" i="11" a="1"/>
  <c r="AL321" i="11" a="1"/>
  <c r="AJ321" i="11" a="1"/>
  <c r="AH321" i="11" a="1"/>
  <c r="AK318" i="11" a="1"/>
  <c r="AI318" i="11" a="1"/>
  <c r="AG318" i="11" a="1"/>
  <c r="AK276" i="11" a="1"/>
  <c r="AI276" i="11" a="1"/>
  <c r="AG276" i="11" a="1"/>
  <c r="AL274" i="11" a="1"/>
  <c r="AJ274" i="11" a="1"/>
  <c r="AH274" i="11" a="1"/>
  <c r="AL273" i="11" a="1"/>
  <c r="AJ273" i="11" a="1"/>
  <c r="AH273" i="11" a="1"/>
  <c r="AK271" i="11" a="1"/>
  <c r="AI271" i="11" a="1"/>
  <c r="AG271" i="11" a="1"/>
  <c r="AL268" i="11" a="1"/>
  <c r="AJ268" i="11" a="1"/>
  <c r="AH268" i="11" a="1"/>
  <c r="AK266" i="11" a="1"/>
  <c r="AI266" i="11" a="1"/>
  <c r="AG266" i="11" a="1"/>
  <c r="AL263" i="11" a="1"/>
  <c r="AJ263" i="11" a="1"/>
  <c r="AH263" i="11" a="1"/>
  <c r="AK222" i="11" a="1"/>
  <c r="AI222" i="11" a="1"/>
  <c r="AG222" i="11" a="1"/>
  <c r="AL220" i="11" a="1"/>
  <c r="AJ220" i="11" a="1"/>
  <c r="AH220" i="11" a="1"/>
  <c r="AK217" i="11" a="1"/>
  <c r="AI217" i="11" a="1"/>
  <c r="AG217" i="11" a="1"/>
  <c r="AL215" i="11" a="1"/>
  <c r="AJ215" i="11" a="1"/>
  <c r="AH215" i="11" a="1"/>
  <c r="AL214" i="11" a="1"/>
  <c r="AJ214" i="11" a="1"/>
  <c r="AH214" i="11" a="1"/>
  <c r="AK212" i="11" a="1"/>
  <c r="AI212" i="11" a="1"/>
  <c r="AG212" i="11" a="1"/>
  <c r="AK210" i="11" a="1"/>
  <c r="AI210" i="11" a="1"/>
  <c r="AG210" i="11" a="1"/>
  <c r="AK209" i="11" a="1"/>
  <c r="AI209" i="11" a="1"/>
  <c r="AG209" i="11" a="1"/>
  <c r="AL207" i="11" a="1"/>
  <c r="AJ207" i="11" a="1"/>
  <c r="AH207" i="11" a="1"/>
  <c r="AL206" i="11" a="1"/>
  <c r="AJ206" i="11" a="1"/>
  <c r="AH206" i="11" a="1"/>
  <c r="AL166" i="11" a="1"/>
  <c r="AJ166" i="11" a="1"/>
  <c r="AH166" i="11" a="1"/>
  <c r="AK164" i="11" a="1"/>
  <c r="AI164" i="11" a="1"/>
  <c r="AG164" i="11" a="1"/>
  <c r="AK163" i="11" a="1"/>
  <c r="AI163" i="11" a="1"/>
  <c r="AG163" i="11" a="1"/>
  <c r="AL161" i="11" a="1"/>
  <c r="AJ161" i="11" a="1"/>
  <c r="AH161" i="11" a="1"/>
  <c r="AI486" i="11" a="1"/>
  <c r="AL485" i="11" a="1"/>
  <c r="AG485" i="11" a="1"/>
  <c r="AK483" i="11" a="1"/>
  <c r="AI483" i="11" a="1"/>
  <c r="AG483" i="11" a="1"/>
  <c r="AK442" i="11" a="1"/>
  <c r="AI442" i="11" a="1"/>
  <c r="AG442" i="11" a="1"/>
  <c r="AL440" i="11" a="1"/>
  <c r="AJ440" i="11" a="1"/>
  <c r="AH440" i="11" a="1"/>
  <c r="AK437" i="11" a="1"/>
  <c r="AI437" i="11" a="1"/>
  <c r="AG437" i="11" a="1"/>
  <c r="AL435" i="11" a="1"/>
  <c r="AJ435" i="11" a="1"/>
  <c r="AH435" i="11" a="1"/>
  <c r="AL434" i="11" a="1"/>
  <c r="AJ434" i="11" a="1"/>
  <c r="AH434" i="11" a="1"/>
  <c r="AK432" i="11" a="1"/>
  <c r="AI432" i="11" a="1"/>
  <c r="AG432" i="11" a="1"/>
  <c r="AK430" i="11" a="1"/>
  <c r="AI430" i="11" a="1"/>
  <c r="AG430" i="11" a="1"/>
  <c r="AK429" i="11" a="1"/>
  <c r="AI429" i="11" a="1"/>
  <c r="AG429" i="11" a="1"/>
  <c r="AL427" i="11" a="1"/>
  <c r="AJ427" i="11" a="1"/>
  <c r="AH427" i="11" a="1"/>
  <c r="AL426" i="11" a="1"/>
  <c r="AJ426" i="11" a="1"/>
  <c r="AH426" i="11" a="1"/>
  <c r="AL386" i="11" a="1"/>
  <c r="AJ386" i="11" a="1"/>
  <c r="AH386" i="11" a="1"/>
  <c r="AK384" i="11" a="1"/>
  <c r="AI384" i="11" a="1"/>
  <c r="AG384" i="11" a="1"/>
  <c r="AK383" i="11" a="1"/>
  <c r="AI383" i="11" a="1"/>
  <c r="AG383" i="11" a="1"/>
  <c r="AL381" i="11" a="1"/>
  <c r="AJ381" i="11" a="1"/>
  <c r="AH381" i="11" a="1"/>
  <c r="AK378" i="11" a="1"/>
  <c r="AI378" i="11" a="1"/>
  <c r="AG378" i="11" a="1"/>
  <c r="AL376" i="11" a="1"/>
  <c r="AJ376" i="11" a="1"/>
  <c r="AH376" i="11" a="1"/>
  <c r="AK373" i="11" a="1"/>
  <c r="AI373" i="11" a="1"/>
  <c r="AG373" i="11" a="1"/>
  <c r="AL332" i="11" a="1"/>
  <c r="AJ332" i="11" a="1"/>
  <c r="AH332" i="11" a="1"/>
  <c r="AK330" i="11" a="1"/>
  <c r="AI330" i="11" a="1"/>
  <c r="AG330" i="11" a="1"/>
  <c r="AL327" i="11" a="1"/>
  <c r="AJ327" i="11" a="1"/>
  <c r="AH327" i="11" a="1"/>
  <c r="AK325" i="11" a="1"/>
  <c r="AI325" i="11" a="1"/>
  <c r="AG325" i="11" a="1"/>
  <c r="AK324" i="11" a="1"/>
  <c r="AI324" i="11" a="1"/>
  <c r="AG324" i="11" a="1"/>
  <c r="AL322" i="11" a="1"/>
  <c r="AJ322" i="11" a="1"/>
  <c r="AH322" i="11" a="1"/>
  <c r="AL320" i="11" a="1"/>
  <c r="AJ320" i="11" a="1"/>
  <c r="AH320" i="11" a="1"/>
  <c r="AL319" i="11" a="1"/>
  <c r="AJ319" i="11" a="1"/>
  <c r="AH319" i="11" a="1"/>
  <c r="AK317" i="11" a="1"/>
  <c r="AI317" i="11" a="1"/>
  <c r="AG317" i="11" a="1"/>
  <c r="AK316" i="11" a="1"/>
  <c r="AI316" i="11" a="1"/>
  <c r="AG316" i="11" a="1"/>
  <c r="AK277" i="11" a="1"/>
  <c r="AI277" i="11" a="1"/>
  <c r="AG277" i="11" a="1"/>
  <c r="AL275" i="11" a="1"/>
  <c r="AJ275" i="11" a="1"/>
  <c r="AH275" i="11" a="1"/>
  <c r="AK272" i="11" a="1"/>
  <c r="AI272" i="11" a="1"/>
  <c r="AG272" i="11" a="1"/>
  <c r="AL270" i="11" a="1"/>
  <c r="AJ270" i="11" a="1"/>
  <c r="AH270" i="11" a="1"/>
  <c r="AL269" i="11" a="1"/>
  <c r="AJ269" i="11" a="1"/>
  <c r="AH269" i="11" a="1"/>
  <c r="AK267" i="11" a="1"/>
  <c r="AI267" i="11" a="1"/>
  <c r="AG267" i="11" a="1"/>
  <c r="AK265" i="11" a="1"/>
  <c r="AI265" i="11" a="1"/>
  <c r="AG265" i="11" a="1"/>
  <c r="AK264" i="11" a="1"/>
  <c r="AI264" i="11" a="1"/>
  <c r="AG264" i="11" a="1"/>
  <c r="AL262" i="11" a="1"/>
  <c r="AJ262" i="11" a="1"/>
  <c r="AH262" i="11" a="1"/>
  <c r="AL261" i="11" a="1"/>
  <c r="AJ261" i="11" a="1"/>
  <c r="AH261" i="11" a="1"/>
  <c r="AL221" i="11" a="1"/>
  <c r="AJ221" i="11" a="1"/>
  <c r="AH221" i="11" a="1"/>
  <c r="AK219" i="11" a="1"/>
  <c r="AI219" i="11" a="1"/>
  <c r="AG219" i="11" a="1"/>
  <c r="AK218" i="11" a="1"/>
  <c r="AI218" i="11" a="1"/>
  <c r="AG218" i="11" a="1"/>
  <c r="AL216" i="11" a="1"/>
  <c r="AJ216" i="11" a="1"/>
  <c r="AH216" i="11" a="1"/>
  <c r="AK213" i="11" a="1"/>
  <c r="AI213" i="11" a="1"/>
  <c r="AG213" i="11" a="1"/>
  <c r="AL211" i="11" a="1"/>
  <c r="AJ211" i="11" a="1"/>
  <c r="AH211" i="11" a="1"/>
  <c r="AK208" i="11" a="1"/>
  <c r="AI208" i="11" a="1"/>
  <c r="AG208" i="11" a="1"/>
  <c r="AL167" i="11" a="1"/>
  <c r="AJ167" i="11" a="1"/>
  <c r="AH167" i="11" a="1"/>
  <c r="AK165" i="11" a="1"/>
  <c r="AI165" i="11" a="1"/>
  <c r="AG165" i="11" a="1"/>
  <c r="AL162" i="11" a="1"/>
  <c r="AJ162" i="11" a="1"/>
  <c r="AH162" i="11" a="1"/>
  <c r="AK160" i="11" a="1"/>
  <c r="AI160" i="11" a="1"/>
  <c r="AG160" i="11" a="1"/>
  <c r="AK159" i="11" a="1"/>
  <c r="AI159" i="11" a="1"/>
  <c r="AG159" i="11" a="1"/>
  <c r="AK157" i="11" a="1"/>
  <c r="AI157" i="11" a="1"/>
  <c r="AG157" i="11" a="1"/>
  <c r="AK155" i="11" a="1"/>
  <c r="AI155" i="11" a="1"/>
  <c r="AG155" i="11" a="1"/>
  <c r="AK154" i="11" a="1"/>
  <c r="AI154" i="11" a="1"/>
  <c r="AG154" i="11" a="1"/>
  <c r="AL152" i="11" a="1"/>
  <c r="AJ152" i="11" a="1"/>
  <c r="AH152" i="11" a="1"/>
  <c r="AL151" i="11" a="1"/>
  <c r="AJ151" i="11" a="1"/>
  <c r="AH151" i="11" a="1"/>
  <c r="AL111" i="11" a="1"/>
  <c r="AJ111" i="11" a="1"/>
  <c r="AH111" i="11" a="1"/>
  <c r="AK109" i="11" a="1"/>
  <c r="AI109" i="11" a="1"/>
  <c r="AG109" i="11" a="1"/>
  <c r="AK108" i="11" a="1"/>
  <c r="AI108" i="11" a="1"/>
  <c r="AG108" i="11" a="1"/>
  <c r="AL106" i="11" a="1"/>
  <c r="AJ106" i="11" a="1"/>
  <c r="AH106" i="11" a="1"/>
  <c r="AK103" i="11" a="1"/>
  <c r="AI103" i="11" a="1"/>
  <c r="AG103" i="11" a="1"/>
  <c r="AL101" i="11" a="1"/>
  <c r="AJ101" i="11" a="1"/>
  <c r="AH101" i="11" a="1"/>
  <c r="AK98" i="11" a="1"/>
  <c r="AI98" i="11" a="1"/>
  <c r="AG98" i="11" a="1"/>
  <c r="AL57" i="11" a="1"/>
  <c r="AJ57" i="11" a="1"/>
  <c r="AH57" i="11" a="1"/>
  <c r="AK55" i="11" a="1"/>
  <c r="AI55" i="11" a="1"/>
  <c r="AG55" i="11" a="1"/>
  <c r="AL52" i="11" a="1"/>
  <c r="AJ52" i="11" a="1"/>
  <c r="AH52" i="11" a="1"/>
  <c r="AK50" i="11" a="1"/>
  <c r="AI50" i="11" a="1"/>
  <c r="AG50" i="11" a="1"/>
  <c r="AK49" i="11" a="1"/>
  <c r="AI49" i="11" a="1"/>
  <c r="AG49" i="11" a="1"/>
  <c r="AL47" i="11" a="1"/>
  <c r="AJ47" i="11" a="1"/>
  <c r="AH47" i="11" a="1"/>
  <c r="AL45" i="11" a="1"/>
  <c r="AJ45" i="11" a="1"/>
  <c r="AH45" i="11" a="1"/>
  <c r="AL44" i="11" a="1"/>
  <c r="AJ44" i="11" a="1"/>
  <c r="AH44" i="11" a="1"/>
  <c r="AK42" i="11" a="1"/>
  <c r="AI42" i="11" a="1"/>
  <c r="AG42" i="11" a="1"/>
  <c r="AK41" i="11" a="1"/>
  <c r="AI41" i="11" a="1"/>
  <c r="AG41" i="11" a="1"/>
  <c r="AL22" i="11"/>
  <c r="AJ21" i="11"/>
  <c r="AK20" i="11"/>
  <c r="AL19" i="11"/>
  <c r="AL18" i="11"/>
  <c r="AJ16" i="11"/>
  <c r="AK15" i="11"/>
  <c r="AL14" i="11"/>
  <c r="AJ13" i="11"/>
  <c r="AK12" i="11"/>
  <c r="AL11" i="11"/>
  <c r="AL9" i="11"/>
  <c r="AJ6" i="11"/>
  <c r="AK1267" i="10" a="1"/>
  <c r="AI1267" i="10" a="1"/>
  <c r="AG1267" i="10" a="1"/>
  <c r="AL1265" i="10" a="1"/>
  <c r="AJ1265" i="10" a="1"/>
  <c r="AH1265" i="10" a="1"/>
  <c r="AK1262" i="10" a="1"/>
  <c r="AI1262" i="10" a="1"/>
  <c r="AG1262" i="10" a="1"/>
  <c r="AL1260" i="10" a="1"/>
  <c r="AJ1260" i="10" a="1"/>
  <c r="AH1260" i="10" a="1"/>
  <c r="AL1259" i="10" a="1"/>
  <c r="AJ1259" i="10" a="1"/>
  <c r="AH1259" i="10" a="1"/>
  <c r="AK1257" i="10" a="1"/>
  <c r="AI1257" i="10" a="1"/>
  <c r="AG1257" i="10" a="1"/>
  <c r="AK1255" i="10" a="1"/>
  <c r="AI1255" i="10" a="1"/>
  <c r="AG1255" i="10" a="1"/>
  <c r="AK1254" i="10" a="1"/>
  <c r="AI1254" i="10" a="1"/>
  <c r="AG1254" i="10" a="1"/>
  <c r="AL1252" i="10" a="1"/>
  <c r="AJ1252" i="10" a="1"/>
  <c r="AH1252" i="10" a="1"/>
  <c r="AL1251" i="10" a="1"/>
  <c r="AJ1251" i="10" a="1"/>
  <c r="AH1251" i="10" a="1"/>
  <c r="AL1211" i="10" a="1"/>
  <c r="AJ1211" i="10" a="1"/>
  <c r="AH1211" i="10" a="1"/>
  <c r="AK1209" i="10" a="1"/>
  <c r="AI1209" i="10" a="1"/>
  <c r="AG1209" i="10" a="1"/>
  <c r="AK1208" i="10" a="1"/>
  <c r="AI1208" i="10" a="1"/>
  <c r="AG1208" i="10" a="1"/>
  <c r="AL1206" i="10" a="1"/>
  <c r="AJ1206" i="10" a="1"/>
  <c r="AH1206" i="10" a="1"/>
  <c r="AK1203" i="10" a="1"/>
  <c r="AI1203" i="10" a="1"/>
  <c r="AG1203" i="10" a="1"/>
  <c r="AL1201" i="10" a="1"/>
  <c r="AJ1201" i="10" a="1"/>
  <c r="AH1201" i="10" a="1"/>
  <c r="AK1198" i="10" a="1"/>
  <c r="AI1198" i="10" a="1"/>
  <c r="AG1198" i="10" a="1"/>
  <c r="AL1157" i="10" a="1"/>
  <c r="AJ1157" i="10" a="1"/>
  <c r="AH1157" i="10" a="1"/>
  <c r="AK1155" i="10" a="1"/>
  <c r="AI1155" i="10" a="1"/>
  <c r="AG1155" i="10" a="1"/>
  <c r="AL1152" i="10" a="1"/>
  <c r="AJ1152" i="10" a="1"/>
  <c r="AH1152" i="10" a="1"/>
  <c r="AK1150" i="10" a="1"/>
  <c r="AI1150" i="10" a="1"/>
  <c r="AG1150" i="10" a="1"/>
  <c r="AK1149" i="10" a="1"/>
  <c r="AI1149" i="10" a="1"/>
  <c r="AG1149" i="10" a="1"/>
  <c r="AL1147" i="10" a="1"/>
  <c r="AJ1147" i="10" a="1"/>
  <c r="AH1147" i="10" a="1"/>
  <c r="AL1145" i="10" a="1"/>
  <c r="AJ1145" i="10" a="1"/>
  <c r="AH1145" i="10" a="1"/>
  <c r="AL1144" i="10" a="1"/>
  <c r="AJ1144" i="10" a="1"/>
  <c r="AH1144" i="10" a="1"/>
  <c r="AK1142" i="10" a="1"/>
  <c r="AI1142" i="10" a="1"/>
  <c r="AG1142" i="10" a="1"/>
  <c r="AK1141" i="10" a="1"/>
  <c r="AI1141" i="10" a="1"/>
  <c r="AG1141" i="10" a="1"/>
  <c r="AK1101" i="10" a="1"/>
  <c r="AI1101" i="10" a="1"/>
  <c r="AG1101" i="10" a="1"/>
  <c r="AH159" i="11" a="1"/>
  <c r="AK158" i="11" a="1"/>
  <c r="AI158" i="11" a="1"/>
  <c r="AG158" i="11" a="1"/>
  <c r="AL156" i="11" a="1"/>
  <c r="AJ156" i="11" a="1"/>
  <c r="AH156" i="11" a="1"/>
  <c r="AK153" i="11" a="1"/>
  <c r="AI153" i="11" a="1"/>
  <c r="AG153" i="11" a="1"/>
  <c r="AL112" i="11" a="1"/>
  <c r="AJ112" i="11" a="1"/>
  <c r="AH112" i="11" a="1"/>
  <c r="AK110" i="11" a="1"/>
  <c r="AI110" i="11" a="1"/>
  <c r="AG110" i="11" a="1"/>
  <c r="AL107" i="11" a="1"/>
  <c r="AJ107" i="11" a="1"/>
  <c r="AH107" i="11" a="1"/>
  <c r="AK105" i="11" a="1"/>
  <c r="AI105" i="11" a="1"/>
  <c r="AG105" i="11" a="1"/>
  <c r="AK104" i="11" a="1"/>
  <c r="AI104" i="11" a="1"/>
  <c r="AG104" i="11" a="1"/>
  <c r="AL102" i="11" a="1"/>
  <c r="AJ102" i="11" a="1"/>
  <c r="AH102" i="11" a="1"/>
  <c r="AL100" i="11" a="1"/>
  <c r="AJ100" i="11" a="1"/>
  <c r="AH100" i="11" a="1"/>
  <c r="AL99" i="11" a="1"/>
  <c r="AJ99" i="11" a="1"/>
  <c r="AH99" i="11" a="1"/>
  <c r="AK97" i="11" a="1"/>
  <c r="AI97" i="11" a="1"/>
  <c r="AG97" i="11" a="1"/>
  <c r="AK96" i="11" a="1"/>
  <c r="AI96" i="11" a="1"/>
  <c r="AG96" i="11" a="1"/>
  <c r="AK56" i="11" a="1"/>
  <c r="AI56" i="11" a="1"/>
  <c r="AG56" i="11" a="1"/>
  <c r="AL54" i="11" a="1"/>
  <c r="AJ54" i="11" a="1"/>
  <c r="AH54" i="11" a="1"/>
  <c r="AL53" i="11" a="1"/>
  <c r="AJ53" i="11" a="1"/>
  <c r="AH53" i="11" a="1"/>
  <c r="AK51" i="11" a="1"/>
  <c r="AI51" i="11" a="1"/>
  <c r="AG51" i="11" a="1"/>
  <c r="AL48" i="11" a="1"/>
  <c r="AJ48" i="11" a="1"/>
  <c r="AH48" i="11" a="1"/>
  <c r="AK46" i="11" a="1"/>
  <c r="AI46" i="11" a="1"/>
  <c r="AG46" i="11" a="1"/>
  <c r="AL43" i="11" a="1"/>
  <c r="AJ43" i="11" a="1"/>
  <c r="AH43" i="11" a="1"/>
  <c r="AK22" i="11"/>
  <c r="AJ20" i="11"/>
  <c r="AK19" i="11"/>
  <c r="AK18" i="11"/>
  <c r="AL17" i="11"/>
  <c r="AJ15" i="11"/>
  <c r="AK14" i="11"/>
  <c r="AJ12" i="11"/>
  <c r="AK11" i="11"/>
  <c r="AL10" i="11"/>
  <c r="AK9" i="11"/>
  <c r="AL8" i="11"/>
  <c r="AL7" i="11"/>
  <c r="AL1266" i="10" a="1"/>
  <c r="AJ1266" i="10" a="1"/>
  <c r="AH1266" i="10" a="1"/>
  <c r="AK1264" i="10" a="1"/>
  <c r="AI1264" i="10" a="1"/>
  <c r="AG1264" i="10" a="1"/>
  <c r="AK1263" i="10" a="1"/>
  <c r="AI1263" i="10" a="1"/>
  <c r="AG1263" i="10" a="1"/>
  <c r="AL1261" i="10" a="1"/>
  <c r="AJ1261" i="10" a="1"/>
  <c r="AH1261" i="10" a="1"/>
  <c r="AK1258" i="10" a="1"/>
  <c r="AI1258" i="10" a="1"/>
  <c r="AG1258" i="10" a="1"/>
  <c r="AL1256" i="10" a="1"/>
  <c r="AJ1256" i="10" a="1"/>
  <c r="AH1256" i="10" a="1"/>
  <c r="AK1253" i="10" a="1"/>
  <c r="AI1253" i="10" a="1"/>
  <c r="AG1253" i="10" a="1"/>
  <c r="AL1212" i="10" a="1"/>
  <c r="AJ1212" i="10" a="1"/>
  <c r="AH1212" i="10" a="1"/>
  <c r="AK1210" i="10" a="1"/>
  <c r="AI1210" i="10" a="1"/>
  <c r="AG1210" i="10" a="1"/>
  <c r="AL1207" i="10" a="1"/>
  <c r="AJ1207" i="10" a="1"/>
  <c r="AH1207" i="10" a="1"/>
  <c r="AK1205" i="10" a="1"/>
  <c r="AI1205" i="10" a="1"/>
  <c r="AG1205" i="10" a="1"/>
  <c r="AK1204" i="10" a="1"/>
  <c r="AI1204" i="10" a="1"/>
  <c r="AG1204" i="10" a="1"/>
  <c r="AL1202" i="10" a="1"/>
  <c r="AJ1202" i="10" a="1"/>
  <c r="AH1202" i="10" a="1"/>
  <c r="AL1200" i="10" a="1"/>
  <c r="AJ1200" i="10" a="1"/>
  <c r="AH1200" i="10" a="1"/>
  <c r="AL1199" i="10" a="1"/>
  <c r="AJ1199" i="10" a="1"/>
  <c r="AH1199" i="10" a="1"/>
  <c r="AK1197" i="10" a="1"/>
  <c r="AI1197" i="10" a="1"/>
  <c r="AG1197" i="10" a="1"/>
  <c r="AK1196" i="10" a="1"/>
  <c r="AI1196" i="10" a="1"/>
  <c r="AG1196" i="10" a="1"/>
  <c r="AK1156" i="10" a="1"/>
  <c r="AI1156" i="10" a="1"/>
  <c r="AG1156" i="10" a="1"/>
  <c r="AL1154" i="10" a="1"/>
  <c r="AJ1154" i="10" a="1"/>
  <c r="AH1154" i="10" a="1"/>
  <c r="AL1153" i="10" a="1"/>
  <c r="AJ1153" i="10" a="1"/>
  <c r="AH1153" i="10" a="1"/>
  <c r="AK1151" i="10" a="1"/>
  <c r="AI1151" i="10" a="1"/>
  <c r="AG1151" i="10" a="1"/>
  <c r="AL1148" i="10" a="1"/>
  <c r="AJ1148" i="10" a="1"/>
  <c r="AH1148" i="10" a="1"/>
  <c r="AK1146" i="10" a="1"/>
  <c r="AI1146" i="10" a="1"/>
  <c r="AG1146" i="10" a="1"/>
  <c r="AL1143" i="10" a="1"/>
  <c r="AJ1143" i="10" a="1"/>
  <c r="AH1143" i="10" a="1"/>
  <c r="AK1102" i="10" a="1"/>
  <c r="AI1102" i="10" a="1"/>
  <c r="AG1102" i="10" a="1"/>
  <c r="AL157" i="11" a="1"/>
  <c r="AJ157" i="11" a="1"/>
  <c r="AH157" i="11" a="1"/>
  <c r="AL155" i="11" a="1"/>
  <c r="AJ155" i="11" a="1"/>
  <c r="AH155" i="11" a="1"/>
  <c r="AL154" i="11" a="1"/>
  <c r="AJ154" i="11" a="1"/>
  <c r="AH154" i="11" a="1"/>
  <c r="AK152" i="11" a="1"/>
  <c r="AI152" i="11" a="1"/>
  <c r="AG152" i="11" a="1"/>
  <c r="AK151" i="11" a="1"/>
  <c r="AI151" i="11" a="1"/>
  <c r="AG151" i="11" a="1"/>
  <c r="AK111" i="11" a="1"/>
  <c r="AI111" i="11" a="1"/>
  <c r="AG111" i="11" a="1"/>
  <c r="AL109" i="11" a="1"/>
  <c r="AJ109" i="11" a="1"/>
  <c r="AH109" i="11" a="1"/>
  <c r="AL108" i="11" a="1"/>
  <c r="AJ108" i="11" a="1"/>
  <c r="AH108" i="11" a="1"/>
  <c r="AK106" i="11" a="1"/>
  <c r="AI106" i="11" a="1"/>
  <c r="AG106" i="11" a="1"/>
  <c r="AL103" i="11" a="1"/>
  <c r="AJ103" i="11" a="1"/>
  <c r="AH103" i="11" a="1"/>
  <c r="AK101" i="11" a="1"/>
  <c r="AI101" i="11" a="1"/>
  <c r="AG101" i="11" a="1"/>
  <c r="AL98" i="11" a="1"/>
  <c r="AJ98" i="11" a="1"/>
  <c r="AH98" i="11" a="1"/>
  <c r="AK57" i="11" a="1"/>
  <c r="AI57" i="11" a="1"/>
  <c r="AG57" i="11" a="1"/>
  <c r="AL55" i="11" a="1"/>
  <c r="AJ55" i="11" a="1"/>
  <c r="AH55" i="11" a="1"/>
  <c r="AK52" i="11" a="1"/>
  <c r="AI52" i="11" a="1"/>
  <c r="AG52" i="11" a="1"/>
  <c r="AL50" i="11" a="1"/>
  <c r="AJ50" i="11" a="1"/>
  <c r="AH50" i="11" a="1"/>
  <c r="AL49" i="11" a="1"/>
  <c r="AJ49" i="11" a="1"/>
  <c r="AH49" i="11" a="1"/>
  <c r="AK47" i="11" a="1"/>
  <c r="AI47" i="11" a="1"/>
  <c r="AG47" i="11" a="1"/>
  <c r="AK45" i="11" a="1"/>
  <c r="AI45" i="11" a="1"/>
  <c r="AG45" i="11" a="1"/>
  <c r="AK44" i="11" a="1"/>
  <c r="AI44" i="11" a="1"/>
  <c r="AG44" i="11" a="1"/>
  <c r="AL42" i="11" a="1"/>
  <c r="AJ42" i="11" a="1"/>
  <c r="AH42" i="11" a="1"/>
  <c r="AL41" i="11" a="1"/>
  <c r="AJ41" i="11" a="1"/>
  <c r="AH41" i="11" a="1"/>
  <c r="AJ22" i="11"/>
  <c r="AL21" i="11"/>
  <c r="AJ19" i="11"/>
  <c r="AJ18" i="11"/>
  <c r="AK17" i="11"/>
  <c r="AL16" i="11"/>
  <c r="AJ14" i="11"/>
  <c r="AL13" i="11"/>
  <c r="AJ11" i="11"/>
  <c r="AK10" i="11"/>
  <c r="AJ9" i="11"/>
  <c r="AK8" i="11"/>
  <c r="AK7" i="11"/>
  <c r="AJ159" i="11" a="1"/>
  <c r="AL158" i="11" a="1"/>
  <c r="AJ158" i="11" a="1"/>
  <c r="AH158" i="11" a="1"/>
  <c r="AK156" i="11" a="1"/>
  <c r="AI156" i="11" a="1"/>
  <c r="AG156" i="11" a="1"/>
  <c r="AL153" i="11" a="1"/>
  <c r="AJ153" i="11" a="1"/>
  <c r="AH153" i="11" a="1"/>
  <c r="AK112" i="11" a="1"/>
  <c r="AI112" i="11" a="1"/>
  <c r="AG112" i="11" a="1"/>
  <c r="AL110" i="11" a="1"/>
  <c r="AJ110" i="11" a="1"/>
  <c r="AH110" i="11" a="1"/>
  <c r="AK107" i="11" a="1"/>
  <c r="AI107" i="11" a="1"/>
  <c r="AG107" i="11" a="1"/>
  <c r="AL105" i="11" a="1"/>
  <c r="AJ105" i="11" a="1"/>
  <c r="AH105" i="11" a="1"/>
  <c r="AL104" i="11" a="1"/>
  <c r="AJ104" i="11" a="1"/>
  <c r="AH104" i="11" a="1"/>
  <c r="AK102" i="11" a="1"/>
  <c r="AI102" i="11" a="1"/>
  <c r="AG102" i="11" a="1"/>
  <c r="AK100" i="11" a="1"/>
  <c r="AI100" i="11" a="1"/>
  <c r="AG100" i="11" a="1"/>
  <c r="AK99" i="11" a="1"/>
  <c r="AI99" i="11" a="1"/>
  <c r="AG99" i="11" a="1"/>
  <c r="AL97" i="11" a="1"/>
  <c r="AJ97" i="11" a="1"/>
  <c r="AH97" i="11" a="1"/>
  <c r="AL96" i="11" a="1"/>
  <c r="AJ96" i="11" a="1"/>
  <c r="AH96" i="11" a="1"/>
  <c r="AL56" i="11" a="1"/>
  <c r="AJ56" i="11" a="1"/>
  <c r="AH56" i="11" a="1"/>
  <c r="AK54" i="11" a="1"/>
  <c r="AI54" i="11" a="1"/>
  <c r="AG54" i="11" a="1"/>
  <c r="AK53" i="11" a="1"/>
  <c r="AI53" i="11" a="1"/>
  <c r="AG53" i="11" a="1"/>
  <c r="AL51" i="11" a="1"/>
  <c r="AJ51" i="11" a="1"/>
  <c r="AH51" i="11" a="1"/>
  <c r="AK48" i="11" a="1"/>
  <c r="AI48" i="11" a="1"/>
  <c r="AG48" i="11" a="1"/>
  <c r="AL46" i="11" a="1"/>
  <c r="AJ46" i="11" a="1"/>
  <c r="AH46" i="11" a="1"/>
  <c r="AK43" i="11" a="1"/>
  <c r="AI43" i="11" a="1"/>
  <c r="AG43" i="11" a="1"/>
  <c r="AK21" i="11"/>
  <c r="AL20" i="11"/>
  <c r="AJ17" i="11"/>
  <c r="AK16" i="11"/>
  <c r="AL15" i="11"/>
  <c r="AK13" i="11"/>
  <c r="AL12" i="11"/>
  <c r="AJ10" i="11"/>
  <c r="AJ8" i="11"/>
  <c r="AJ7" i="11"/>
  <c r="AK6" i="11"/>
  <c r="AK1266" i="10" a="1"/>
  <c r="AI1266" i="10" a="1"/>
  <c r="AG1266" i="10" a="1"/>
  <c r="AL1264" i="10" a="1"/>
  <c r="AJ1264" i="10" a="1"/>
  <c r="AH1264" i="10" a="1"/>
  <c r="AL1263" i="10" a="1"/>
  <c r="AJ1263" i="10" a="1"/>
  <c r="AH1263" i="10" a="1"/>
  <c r="AK1261" i="10" a="1"/>
  <c r="AI1261" i="10" a="1"/>
  <c r="AG1261" i="10" a="1"/>
  <c r="AL1258" i="10" a="1"/>
  <c r="AJ1258" i="10" a="1"/>
  <c r="AH1258" i="10" a="1"/>
  <c r="AK1256" i="10" a="1"/>
  <c r="AI1256" i="10" a="1"/>
  <c r="AG1256" i="10" a="1"/>
  <c r="AL1253" i="10" a="1"/>
  <c r="AJ1253" i="10" a="1"/>
  <c r="AH1253" i="10" a="1"/>
  <c r="AK1212" i="10" a="1"/>
  <c r="AI1212" i="10" a="1"/>
  <c r="AG1212" i="10" a="1"/>
  <c r="AL1210" i="10" a="1"/>
  <c r="AJ1210" i="10" a="1"/>
  <c r="AH1210" i="10" a="1"/>
  <c r="AK1207" i="10" a="1"/>
  <c r="AI1207" i="10" a="1"/>
  <c r="AG1207" i="10" a="1"/>
  <c r="AL1205" i="10" a="1"/>
  <c r="AJ1205" i="10" a="1"/>
  <c r="AH1205" i="10" a="1"/>
  <c r="AL1204" i="10" a="1"/>
  <c r="AJ1204" i="10" a="1"/>
  <c r="AH1204" i="10" a="1"/>
  <c r="AK1202" i="10" a="1"/>
  <c r="AI1202" i="10" a="1"/>
  <c r="AG1202" i="10" a="1"/>
  <c r="AK1200" i="10" a="1"/>
  <c r="AI1200" i="10" a="1"/>
  <c r="AG1200" i="10" a="1"/>
  <c r="AK1199" i="10" a="1"/>
  <c r="AI1199" i="10" a="1"/>
  <c r="AG1199" i="10" a="1"/>
  <c r="AL1197" i="10" a="1"/>
  <c r="AJ1197" i="10" a="1"/>
  <c r="AH1197" i="10" a="1"/>
  <c r="AL1196" i="10" a="1"/>
  <c r="AJ1196" i="10" a="1"/>
  <c r="AH1196" i="10" a="1"/>
  <c r="AL1156" i="10" a="1"/>
  <c r="AJ1156" i="10" a="1"/>
  <c r="AH1156" i="10" a="1"/>
  <c r="AK1154" i="10" a="1"/>
  <c r="AI1154" i="10" a="1"/>
  <c r="AG1154" i="10" a="1"/>
  <c r="AK1153" i="10" a="1"/>
  <c r="AI1153" i="10" a="1"/>
  <c r="AG1153" i="10" a="1"/>
  <c r="AL1151" i="10" a="1"/>
  <c r="AJ1151" i="10" a="1"/>
  <c r="AH1151" i="10" a="1"/>
  <c r="AK1148" i="10" a="1"/>
  <c r="AI1148" i="10" a="1"/>
  <c r="AG1148" i="10" a="1"/>
  <c r="AL1146" i="10" a="1"/>
  <c r="AJ1146" i="10" a="1"/>
  <c r="AH1146" i="10" a="1"/>
  <c r="AK1143" i="10" a="1"/>
  <c r="AI1143" i="10" a="1"/>
  <c r="AG1143" i="10" a="1"/>
  <c r="AL1262" i="10" a="1"/>
  <c r="AK1260" i="10" a="1"/>
  <c r="AG1259" i="10" a="1"/>
  <c r="AH1257" i="10" a="1"/>
  <c r="AJ1255" i="10" a="1"/>
  <c r="AH1254" i="10" a="1"/>
  <c r="AG1252" i="10" a="1"/>
  <c r="AI1251" i="10" a="1"/>
  <c r="AK1211" i="10" a="1"/>
  <c r="AL1209" i="10" a="1"/>
  <c r="AH1208" i="10" a="1"/>
  <c r="AG1206" i="10" a="1"/>
  <c r="AJ1198" i="10" a="1"/>
  <c r="AI1152" i="10" a="1"/>
  <c r="AJ1150" i="10" a="1"/>
  <c r="AI1145" i="10" a="1"/>
  <c r="AG1144" i="10" a="1"/>
  <c r="AH1142" i="10" a="1"/>
  <c r="AJ1141" i="10" a="1"/>
  <c r="AJ1101" i="10" a="1"/>
  <c r="AL1100" i="10" a="1"/>
  <c r="AJ1100" i="10" a="1"/>
  <c r="AH1100" i="10" a="1"/>
  <c r="AK1097" i="10" a="1"/>
  <c r="AI1097" i="10" a="1"/>
  <c r="AG1097" i="10" a="1"/>
  <c r="AL1095" i="10" a="1"/>
  <c r="AJ1095" i="10" a="1"/>
  <c r="AH1095" i="10" a="1"/>
  <c r="AL1094" i="10" a="1"/>
  <c r="AJ1094" i="10" a="1"/>
  <c r="AH1094" i="10" a="1"/>
  <c r="AK1092" i="10" a="1"/>
  <c r="AI1092" i="10" a="1"/>
  <c r="AG1092" i="10" a="1"/>
  <c r="AK1090" i="10" a="1"/>
  <c r="AI1090" i="10" a="1"/>
  <c r="AG1090" i="10" a="1"/>
  <c r="AK1089" i="10" a="1"/>
  <c r="AI1089" i="10" a="1"/>
  <c r="AG1089" i="10" a="1"/>
  <c r="AL1087" i="10" a="1"/>
  <c r="AJ1087" i="10" a="1"/>
  <c r="AH1087" i="10" a="1"/>
  <c r="AL1086" i="10" a="1"/>
  <c r="AJ1086" i="10" a="1"/>
  <c r="AH1086" i="10" a="1"/>
  <c r="AL1046" i="10" a="1"/>
  <c r="AJ1046" i="10" a="1"/>
  <c r="AH1046" i="10" a="1"/>
  <c r="AK1044" i="10" a="1"/>
  <c r="AI1044" i="10" a="1"/>
  <c r="AG1044" i="10" a="1"/>
  <c r="AK1043" i="10" a="1"/>
  <c r="AI1043" i="10" a="1"/>
  <c r="AG1043" i="10" a="1"/>
  <c r="AL1041" i="10" a="1"/>
  <c r="AJ1041" i="10" a="1"/>
  <c r="AH1041" i="10" a="1"/>
  <c r="AK1038" i="10" a="1"/>
  <c r="AI1038" i="10" a="1"/>
  <c r="AG1038" i="10" a="1"/>
  <c r="AL1036" i="10" a="1"/>
  <c r="AJ1036" i="10" a="1"/>
  <c r="AH1036" i="10" a="1"/>
  <c r="AK1033" i="10" a="1"/>
  <c r="AI1033" i="10" a="1"/>
  <c r="AG1033" i="10" a="1"/>
  <c r="AL992" i="10" a="1"/>
  <c r="AJ992" i="10" a="1"/>
  <c r="AH992" i="10" a="1"/>
  <c r="AK990" i="10" a="1"/>
  <c r="AI990" i="10" a="1"/>
  <c r="AG990" i="10" a="1"/>
  <c r="AL987" i="10" a="1"/>
  <c r="AJ987" i="10" a="1"/>
  <c r="AH987" i="10" a="1"/>
  <c r="AK985" i="10" a="1"/>
  <c r="AI985" i="10" a="1"/>
  <c r="AG985" i="10" a="1"/>
  <c r="AK984" i="10" a="1"/>
  <c r="AI984" i="10" a="1"/>
  <c r="AG984" i="10" a="1"/>
  <c r="AL982" i="10" a="1"/>
  <c r="AJ982" i="10" a="1"/>
  <c r="AH982" i="10" a="1"/>
  <c r="AL980" i="10" a="1"/>
  <c r="AJ980" i="10" a="1"/>
  <c r="AH980" i="10" a="1"/>
  <c r="AL979" i="10" a="1"/>
  <c r="AJ979" i="10" a="1"/>
  <c r="AH979" i="10" a="1"/>
  <c r="AK977" i="10" a="1"/>
  <c r="AI977" i="10" a="1"/>
  <c r="AG977" i="10" a="1"/>
  <c r="AK976" i="10" a="1"/>
  <c r="AI976" i="10" a="1"/>
  <c r="AG976" i="10" a="1"/>
  <c r="AK936" i="10" a="1"/>
  <c r="AI936" i="10" a="1"/>
  <c r="AG936" i="10" a="1"/>
  <c r="AL934" i="10" a="1"/>
  <c r="AJ934" i="10" a="1"/>
  <c r="AH934" i="10" a="1"/>
  <c r="AL933" i="10" a="1"/>
  <c r="AJ933" i="10" a="1"/>
  <c r="AH933" i="10" a="1"/>
  <c r="AK931" i="10" a="1"/>
  <c r="AI931" i="10" a="1"/>
  <c r="AG931" i="10" a="1"/>
  <c r="AL928" i="10" a="1"/>
  <c r="AJ928" i="10" a="1"/>
  <c r="AH928" i="10" a="1"/>
  <c r="AK926" i="10" a="1"/>
  <c r="AI926" i="10" a="1"/>
  <c r="AG926" i="10" a="1"/>
  <c r="AL923" i="10" a="1"/>
  <c r="AJ923" i="10" a="1"/>
  <c r="AH923" i="10" a="1"/>
  <c r="AK882" i="10" a="1"/>
  <c r="AI882" i="10" a="1"/>
  <c r="AG882" i="10" a="1"/>
  <c r="AL880" i="10" a="1"/>
  <c r="AJ880" i="10" a="1"/>
  <c r="AH880" i="10" a="1"/>
  <c r="AK877" i="10" a="1"/>
  <c r="AI877" i="10" a="1"/>
  <c r="AG877" i="10" a="1"/>
  <c r="AL875" i="10" a="1"/>
  <c r="AJ875" i="10" a="1"/>
  <c r="AH875" i="10" a="1"/>
  <c r="AL874" i="10" a="1"/>
  <c r="AJ874" i="10" a="1"/>
  <c r="AH874" i="10" a="1"/>
  <c r="AK872" i="10" a="1"/>
  <c r="AI872" i="10" a="1"/>
  <c r="AG872" i="10" a="1"/>
  <c r="AK870" i="10" a="1"/>
  <c r="AI870" i="10" a="1"/>
  <c r="AG870" i="10" a="1"/>
  <c r="AK869" i="10" a="1"/>
  <c r="AI869" i="10" a="1"/>
  <c r="AG869" i="10" a="1"/>
  <c r="AL867" i="10" a="1"/>
  <c r="AJ867" i="10" a="1"/>
  <c r="AH867" i="10" a="1"/>
  <c r="AL866" i="10" a="1"/>
  <c r="AJ866" i="10" a="1"/>
  <c r="AH866" i="10" a="1"/>
  <c r="AL826" i="10" a="1"/>
  <c r="AJ826" i="10" a="1"/>
  <c r="AH826" i="10" a="1"/>
  <c r="AK824" i="10" a="1"/>
  <c r="AI824" i="10" a="1"/>
  <c r="AG824" i="10" a="1"/>
  <c r="AK823" i="10" a="1"/>
  <c r="AI823" i="10" a="1"/>
  <c r="AG823" i="10" a="1"/>
  <c r="AL821" i="10" a="1"/>
  <c r="AJ821" i="10" a="1"/>
  <c r="AH821" i="10" a="1"/>
  <c r="AK818" i="10" a="1"/>
  <c r="AI818" i="10" a="1"/>
  <c r="AG818" i="10" a="1"/>
  <c r="AL816" i="10" a="1"/>
  <c r="AJ816" i="10" a="1"/>
  <c r="AH816" i="10" a="1"/>
  <c r="AK813" i="10" a="1"/>
  <c r="AI813" i="10" a="1"/>
  <c r="AG813" i="10" a="1"/>
  <c r="AL6" i="11"/>
  <c r="AL1267" i="10" a="1"/>
  <c r="AK1265" i="10" a="1"/>
  <c r="AJ1262" i="10" a="1"/>
  <c r="AI1260" i="10" a="1"/>
  <c r="AH1255" i="10" a="1"/>
  <c r="AG1251" i="10" a="1"/>
  <c r="AI1211" i="10" a="1"/>
  <c r="AJ1209" i="10" a="1"/>
  <c r="AL1203" i="10" a="1"/>
  <c r="AK1201" i="10" a="1"/>
  <c r="AH1198" i="10" a="1"/>
  <c r="AK1157" i="10" a="1"/>
  <c r="AL1155" i="10" a="1"/>
  <c r="AG1152" i="10" a="1"/>
  <c r="AH1150" i="10" a="1"/>
  <c r="AL1149" i="10" a="1"/>
  <c r="AK1147" i="10" a="1"/>
  <c r="AG1145" i="10" a="1"/>
  <c r="AH1141" i="10" a="1"/>
  <c r="AL1102" i="10" a="1"/>
  <c r="AH1102" i="10" a="1"/>
  <c r="AK1099" i="10" a="1"/>
  <c r="AI1099" i="10" a="1"/>
  <c r="AG1099" i="10" a="1"/>
  <c r="AK1098" i="10" a="1"/>
  <c r="AI1098" i="10" a="1"/>
  <c r="AG1098" i="10" a="1"/>
  <c r="AL1096" i="10" a="1"/>
  <c r="AJ1096" i="10" a="1"/>
  <c r="AH1096" i="10" a="1"/>
  <c r="AK1093" i="10" a="1"/>
  <c r="AI1093" i="10" a="1"/>
  <c r="AG1093" i="10" a="1"/>
  <c r="AL1091" i="10" a="1"/>
  <c r="AJ1091" i="10" a="1"/>
  <c r="AH1091" i="10" a="1"/>
  <c r="AK1088" i="10" a="1"/>
  <c r="AI1088" i="10" a="1"/>
  <c r="AG1088" i="10" a="1"/>
  <c r="AL1047" i="10" a="1"/>
  <c r="AJ1047" i="10" a="1"/>
  <c r="AH1047" i="10" a="1"/>
  <c r="AK1045" i="10" a="1"/>
  <c r="AI1045" i="10" a="1"/>
  <c r="AG1045" i="10" a="1"/>
  <c r="AL1042" i="10" a="1"/>
  <c r="AJ1042" i="10" a="1"/>
  <c r="AH1042" i="10" a="1"/>
  <c r="AK1040" i="10" a="1"/>
  <c r="AI1040" i="10" a="1"/>
  <c r="AG1040" i="10" a="1"/>
  <c r="AK1039" i="10" a="1"/>
  <c r="AI1039" i="10" a="1"/>
  <c r="AG1039" i="10" a="1"/>
  <c r="AL1037" i="10" a="1"/>
  <c r="AJ1037" i="10" a="1"/>
  <c r="AH1037" i="10" a="1"/>
  <c r="AL1035" i="10" a="1"/>
  <c r="AJ1035" i="10" a="1"/>
  <c r="AH1035" i="10" a="1"/>
  <c r="AL1034" i="10" a="1"/>
  <c r="AJ1034" i="10" a="1"/>
  <c r="AH1034" i="10" a="1"/>
  <c r="AK1032" i="10" a="1"/>
  <c r="AI1032" i="10" a="1"/>
  <c r="AG1032" i="10" a="1"/>
  <c r="AK1031" i="10" a="1"/>
  <c r="AI1031" i="10" a="1"/>
  <c r="AG1031" i="10" a="1"/>
  <c r="AK991" i="10" a="1"/>
  <c r="AI991" i="10" a="1"/>
  <c r="AG991" i="10" a="1"/>
  <c r="AL989" i="10" a="1"/>
  <c r="AJ989" i="10" a="1"/>
  <c r="AH989" i="10" a="1"/>
  <c r="AL988" i="10" a="1"/>
  <c r="AJ988" i="10" a="1"/>
  <c r="AH988" i="10" a="1"/>
  <c r="AK986" i="10" a="1"/>
  <c r="AI986" i="10" a="1"/>
  <c r="AG986" i="10" a="1"/>
  <c r="AL983" i="10" a="1"/>
  <c r="AJ983" i="10" a="1"/>
  <c r="AH983" i="10" a="1"/>
  <c r="AK981" i="10" a="1"/>
  <c r="AI981" i="10" a="1"/>
  <c r="AG981" i="10" a="1"/>
  <c r="AL978" i="10" a="1"/>
  <c r="AJ978" i="10" a="1"/>
  <c r="AH978" i="10" a="1"/>
  <c r="AK937" i="10" a="1"/>
  <c r="AI937" i="10" a="1"/>
  <c r="AG937" i="10" a="1"/>
  <c r="AL935" i="10" a="1"/>
  <c r="AJ935" i="10" a="1"/>
  <c r="AH935" i="10" a="1"/>
  <c r="AK932" i="10" a="1"/>
  <c r="AI932" i="10" a="1"/>
  <c r="AG932" i="10" a="1"/>
  <c r="AL930" i="10" a="1"/>
  <c r="AJ930" i="10" a="1"/>
  <c r="AH930" i="10" a="1"/>
  <c r="AL929" i="10" a="1"/>
  <c r="AJ929" i="10" a="1"/>
  <c r="AH929" i="10" a="1"/>
  <c r="AK927" i="10" a="1"/>
  <c r="AI927" i="10" a="1"/>
  <c r="AG927" i="10" a="1"/>
  <c r="AK925" i="10" a="1"/>
  <c r="AI925" i="10" a="1"/>
  <c r="AG925" i="10" a="1"/>
  <c r="AK924" i="10" a="1"/>
  <c r="AI924" i="10" a="1"/>
  <c r="AG924" i="10" a="1"/>
  <c r="AL922" i="10" a="1"/>
  <c r="AJ922" i="10" a="1"/>
  <c r="AH922" i="10" a="1"/>
  <c r="AL921" i="10" a="1"/>
  <c r="AJ921" i="10" a="1"/>
  <c r="AH921" i="10" a="1"/>
  <c r="AL881" i="10" a="1"/>
  <c r="AJ881" i="10" a="1"/>
  <c r="AH881" i="10" a="1"/>
  <c r="AK879" i="10" a="1"/>
  <c r="AI879" i="10" a="1"/>
  <c r="AG879" i="10" a="1"/>
  <c r="AK878" i="10" a="1"/>
  <c r="AI878" i="10" a="1"/>
  <c r="AG878" i="10" a="1"/>
  <c r="AL876" i="10" a="1"/>
  <c r="AJ876" i="10" a="1"/>
  <c r="AH876" i="10" a="1"/>
  <c r="AK873" i="10" a="1"/>
  <c r="AI873" i="10" a="1"/>
  <c r="AG873" i="10" a="1"/>
  <c r="AL871" i="10" a="1"/>
  <c r="AJ871" i="10" a="1"/>
  <c r="AH871" i="10" a="1"/>
  <c r="AK868" i="10" a="1"/>
  <c r="AI868" i="10" a="1"/>
  <c r="AG868" i="10" a="1"/>
  <c r="AL827" i="10" a="1"/>
  <c r="AJ827" i="10" a="1"/>
  <c r="AH827" i="10" a="1"/>
  <c r="AK825" i="10" a="1"/>
  <c r="AI825" i="10" a="1"/>
  <c r="AG825" i="10" a="1"/>
  <c r="AL822" i="10" a="1"/>
  <c r="AJ822" i="10" a="1"/>
  <c r="AH822" i="10" a="1"/>
  <c r="AK820" i="10" a="1"/>
  <c r="AI820" i="10" a="1"/>
  <c r="AG820" i="10" a="1"/>
  <c r="AK819" i="10" a="1"/>
  <c r="AI819" i="10" a="1"/>
  <c r="AG819" i="10" a="1"/>
  <c r="AL817" i="10" a="1"/>
  <c r="AJ817" i="10" a="1"/>
  <c r="AH817" i="10" a="1"/>
  <c r="AL815" i="10" a="1"/>
  <c r="AJ815" i="10" a="1"/>
  <c r="AH815" i="10" a="1"/>
  <c r="AL814" i="10" a="1"/>
  <c r="AJ814" i="10" a="1"/>
  <c r="AH814" i="10" a="1"/>
  <c r="AK812" i="10" a="1"/>
  <c r="AI812" i="10" a="1"/>
  <c r="AG812" i="10" a="1"/>
  <c r="AK811" i="10" a="1"/>
  <c r="AI811" i="10" a="1"/>
  <c r="AG811" i="10" a="1"/>
  <c r="AH1267" i="10" a="1"/>
  <c r="AG1265" i="10" a="1"/>
  <c r="AI1259" i="10" a="1"/>
  <c r="AJ1257" i="10" a="1"/>
  <c r="AL1255" i="10" a="1"/>
  <c r="AJ1254" i="10" a="1"/>
  <c r="AI1252" i="10" a="1"/>
  <c r="AK1251" i="10" a="1"/>
  <c r="AJ1208" i="10" a="1"/>
  <c r="AI1206" i="10" a="1"/>
  <c r="AH1203" i="10" a="1"/>
  <c r="AG1201" i="10" a="1"/>
  <c r="AL1198" i="10" a="1"/>
  <c r="AG1157" i="10" a="1"/>
  <c r="AH1155" i="10" a="1"/>
  <c r="AK1152" i="10" a="1"/>
  <c r="AL1150" i="10" a="1"/>
  <c r="AH1149" i="10" a="1"/>
  <c r="AG1147" i="10" a="1"/>
  <c r="AK1145" i="10" a="1"/>
  <c r="AI1144" i="10" a="1"/>
  <c r="AJ1142" i="10" a="1"/>
  <c r="AL1141" i="10" a="1"/>
  <c r="AJ1102" i="10" a="1"/>
  <c r="AL1099" i="10" a="1"/>
  <c r="AJ1099" i="10" a="1"/>
  <c r="AH1099" i="10" a="1"/>
  <c r="AL1098" i="10" a="1"/>
  <c r="AJ1098" i="10" a="1"/>
  <c r="AH1098" i="10" a="1"/>
  <c r="AK1096" i="10" a="1"/>
  <c r="AI1096" i="10" a="1"/>
  <c r="AG1096" i="10" a="1"/>
  <c r="AL1093" i="10" a="1"/>
  <c r="AJ1093" i="10" a="1"/>
  <c r="AH1093" i="10" a="1"/>
  <c r="AK1091" i="10" a="1"/>
  <c r="AI1091" i="10" a="1"/>
  <c r="AG1091" i="10" a="1"/>
  <c r="AL1088" i="10" a="1"/>
  <c r="AJ1088" i="10" a="1"/>
  <c r="AH1088" i="10" a="1"/>
  <c r="AK1047" i="10" a="1"/>
  <c r="AI1047" i="10" a="1"/>
  <c r="AG1047" i="10" a="1"/>
  <c r="AL1045" i="10" a="1"/>
  <c r="AJ1045" i="10" a="1"/>
  <c r="AH1045" i="10" a="1"/>
  <c r="AK1042" i="10" a="1"/>
  <c r="AI1042" i="10" a="1"/>
  <c r="AG1042" i="10" a="1"/>
  <c r="AL1040" i="10" a="1"/>
  <c r="AJ1040" i="10" a="1"/>
  <c r="AH1040" i="10" a="1"/>
  <c r="AL1039" i="10" a="1"/>
  <c r="AJ1039" i="10" a="1"/>
  <c r="AH1039" i="10" a="1"/>
  <c r="AK1037" i="10" a="1"/>
  <c r="AI1037" i="10" a="1"/>
  <c r="AG1037" i="10" a="1"/>
  <c r="AK1035" i="10" a="1"/>
  <c r="AI1035" i="10" a="1"/>
  <c r="AG1035" i="10" a="1"/>
  <c r="AK1034" i="10" a="1"/>
  <c r="AI1034" i="10" a="1"/>
  <c r="AG1034" i="10" a="1"/>
  <c r="AL1032" i="10" a="1"/>
  <c r="AJ1032" i="10" a="1"/>
  <c r="AH1032" i="10" a="1"/>
  <c r="AL1031" i="10" a="1"/>
  <c r="AJ1031" i="10" a="1"/>
  <c r="AH1031" i="10" a="1"/>
  <c r="AL991" i="10" a="1"/>
  <c r="AJ991" i="10" a="1"/>
  <c r="AH991" i="10" a="1"/>
  <c r="AK989" i="10" a="1"/>
  <c r="AI989" i="10" a="1"/>
  <c r="AG989" i="10" a="1"/>
  <c r="AK988" i="10" a="1"/>
  <c r="AI988" i="10" a="1"/>
  <c r="AG988" i="10" a="1"/>
  <c r="AL986" i="10" a="1"/>
  <c r="AJ986" i="10" a="1"/>
  <c r="AH986" i="10" a="1"/>
  <c r="AK983" i="10" a="1"/>
  <c r="AI983" i="10" a="1"/>
  <c r="AG983" i="10" a="1"/>
  <c r="AL981" i="10" a="1"/>
  <c r="AJ981" i="10" a="1"/>
  <c r="AH981" i="10" a="1"/>
  <c r="AK978" i="10" a="1"/>
  <c r="AI978" i="10" a="1"/>
  <c r="AG978" i="10" a="1"/>
  <c r="AL937" i="10" a="1"/>
  <c r="AJ937" i="10" a="1"/>
  <c r="AH937" i="10" a="1"/>
  <c r="AK935" i="10" a="1"/>
  <c r="AI935" i="10" a="1"/>
  <c r="AG935" i="10" a="1"/>
  <c r="AL932" i="10" a="1"/>
  <c r="AJ932" i="10" a="1"/>
  <c r="AH932" i="10" a="1"/>
  <c r="AK930" i="10" a="1"/>
  <c r="AI930" i="10" a="1"/>
  <c r="AG930" i="10" a="1"/>
  <c r="AK929" i="10" a="1"/>
  <c r="AI929" i="10" a="1"/>
  <c r="AG929" i="10" a="1"/>
  <c r="AL927" i="10" a="1"/>
  <c r="AJ927" i="10" a="1"/>
  <c r="AH927" i="10" a="1"/>
  <c r="AL925" i="10" a="1"/>
  <c r="AJ925" i="10" a="1"/>
  <c r="AH925" i="10" a="1"/>
  <c r="AL924" i="10" a="1"/>
  <c r="AJ924" i="10" a="1"/>
  <c r="AH924" i="10" a="1"/>
  <c r="AK922" i="10" a="1"/>
  <c r="AI922" i="10" a="1"/>
  <c r="AG922" i="10" a="1"/>
  <c r="AK921" i="10" a="1"/>
  <c r="AI921" i="10" a="1"/>
  <c r="AG921" i="10" a="1"/>
  <c r="AK881" i="10" a="1"/>
  <c r="AI881" i="10" a="1"/>
  <c r="AG881" i="10" a="1"/>
  <c r="AL879" i="10" a="1"/>
  <c r="AJ879" i="10" a="1"/>
  <c r="AH879" i="10" a="1"/>
  <c r="AL878" i="10" a="1"/>
  <c r="AJ878" i="10" a="1"/>
  <c r="AH878" i="10" a="1"/>
  <c r="AK876" i="10" a="1"/>
  <c r="AI876" i="10" a="1"/>
  <c r="AG876" i="10" a="1"/>
  <c r="AL873" i="10" a="1"/>
  <c r="AJ873" i="10" a="1"/>
  <c r="AH873" i="10" a="1"/>
  <c r="AK871" i="10" a="1"/>
  <c r="AI871" i="10" a="1"/>
  <c r="AG871" i="10" a="1"/>
  <c r="AL868" i="10" a="1"/>
  <c r="AJ868" i="10" a="1"/>
  <c r="AH868" i="10" a="1"/>
  <c r="AK827" i="10" a="1"/>
  <c r="AI827" i="10" a="1"/>
  <c r="AG827" i="10" a="1"/>
  <c r="AL825" i="10" a="1"/>
  <c r="AJ825" i="10" a="1"/>
  <c r="AH825" i="10" a="1"/>
  <c r="AK822" i="10" a="1"/>
  <c r="AI822" i="10" a="1"/>
  <c r="AG822" i="10" a="1"/>
  <c r="AL820" i="10" a="1"/>
  <c r="AJ820" i="10" a="1"/>
  <c r="AH820" i="10" a="1"/>
  <c r="AL819" i="10" a="1"/>
  <c r="AJ1267" i="10" a="1"/>
  <c r="AG1100" i="10" a="1"/>
  <c r="AI1094" i="10" a="1"/>
  <c r="AJ1092" i="10" a="1"/>
  <c r="AL1090" i="10" a="1"/>
  <c r="AJ1089" i="10" a="1"/>
  <c r="AI1087" i="10" a="1"/>
  <c r="AK1086" i="10" a="1"/>
  <c r="AJ1043" i="10" a="1"/>
  <c r="AI1041" i="10" a="1"/>
  <c r="AH1038" i="10" a="1"/>
  <c r="AG1036" i="10" a="1"/>
  <c r="AL1033" i="10" a="1"/>
  <c r="AG992" i="10" a="1"/>
  <c r="AH990" i="10" a="1"/>
  <c r="AK987" i="10" a="1"/>
  <c r="AL985" i="10" a="1"/>
  <c r="AH984" i="10" a="1"/>
  <c r="AG982" i="10" a="1"/>
  <c r="AK980" i="10" a="1"/>
  <c r="AI979" i="10" a="1"/>
  <c r="AJ977" i="10" a="1"/>
  <c r="AL976" i="10" a="1"/>
  <c r="AI933" i="10" a="1"/>
  <c r="AJ931" i="10" a="1"/>
  <c r="AI923" i="10" a="1"/>
  <c r="AH882" i="10" a="1"/>
  <c r="AG880" i="10" a="1"/>
  <c r="AI874" i="10" a="1"/>
  <c r="AJ872" i="10" a="1"/>
  <c r="AL870" i="10" a="1"/>
  <c r="AJ869" i="10" a="1"/>
  <c r="AI867" i="10" a="1"/>
  <c r="AK866" i="10" a="1"/>
  <c r="AJ823" i="10" a="1"/>
  <c r="AI821" i="10" a="1"/>
  <c r="AL818" i="10" a="1"/>
  <c r="AH818" i="10" a="1"/>
  <c r="AI817" i="10" a="1"/>
  <c r="AI816" i="10" a="1"/>
  <c r="AI815" i="10" a="1"/>
  <c r="AK814" i="10" a="1"/>
  <c r="AG814" i="10" a="1"/>
  <c r="AJ813" i="10" a="1"/>
  <c r="AL772" i="10" a="1"/>
  <c r="AJ772" i="10" a="1"/>
  <c r="AH772" i="10" a="1"/>
  <c r="AK770" i="10" a="1"/>
  <c r="AI770" i="10" a="1"/>
  <c r="AG770" i="10" a="1"/>
  <c r="AL767" i="10" a="1"/>
  <c r="AJ767" i="10" a="1"/>
  <c r="AH767" i="10" a="1"/>
  <c r="AK765" i="10" a="1"/>
  <c r="AI765" i="10" a="1"/>
  <c r="AG765" i="10" a="1"/>
  <c r="AK764" i="10" a="1"/>
  <c r="AI764" i="10" a="1"/>
  <c r="AG764" i="10" a="1"/>
  <c r="AL762" i="10" a="1"/>
  <c r="AJ762" i="10" a="1"/>
  <c r="AH762" i="10" a="1"/>
  <c r="AL760" i="10" a="1"/>
  <c r="AJ760" i="10" a="1"/>
  <c r="AH760" i="10" a="1"/>
  <c r="AL759" i="10" a="1"/>
  <c r="AJ759" i="10" a="1"/>
  <c r="AH759" i="10" a="1"/>
  <c r="AK757" i="10" a="1"/>
  <c r="AI757" i="10" a="1"/>
  <c r="AG757" i="10" a="1"/>
  <c r="AK756" i="10" a="1"/>
  <c r="AI756" i="10" a="1"/>
  <c r="AG756" i="10" a="1"/>
  <c r="AK716" i="10" a="1"/>
  <c r="AI716" i="10" a="1"/>
  <c r="AG716" i="10" a="1"/>
  <c r="AL714" i="10" a="1"/>
  <c r="AJ714" i="10" a="1"/>
  <c r="AH714" i="10" a="1"/>
  <c r="AL713" i="10" a="1"/>
  <c r="AJ713" i="10" a="1"/>
  <c r="AH713" i="10" a="1"/>
  <c r="AK711" i="10" a="1"/>
  <c r="AI711" i="10" a="1"/>
  <c r="AG711" i="10" a="1"/>
  <c r="AL708" i="10" a="1"/>
  <c r="AJ708" i="10" a="1"/>
  <c r="AH708" i="10" a="1"/>
  <c r="AK706" i="10" a="1"/>
  <c r="AI706" i="10" a="1"/>
  <c r="AG706" i="10" a="1"/>
  <c r="AL703" i="10" a="1"/>
  <c r="AJ703" i="10" a="1"/>
  <c r="AH703" i="10" a="1"/>
  <c r="AK662" i="10" a="1"/>
  <c r="AI662" i="10" a="1"/>
  <c r="AG662" i="10" a="1"/>
  <c r="AL660" i="10" a="1"/>
  <c r="AJ660" i="10" a="1"/>
  <c r="AH660" i="10" a="1"/>
  <c r="AK657" i="10" a="1"/>
  <c r="AI657" i="10" a="1"/>
  <c r="AG657" i="10" a="1"/>
  <c r="AL655" i="10" a="1"/>
  <c r="AJ655" i="10" a="1"/>
  <c r="AH655" i="10" a="1"/>
  <c r="AL654" i="10" a="1"/>
  <c r="AJ654" i="10" a="1"/>
  <c r="AH654" i="10" a="1"/>
  <c r="AK652" i="10" a="1"/>
  <c r="AI652" i="10" a="1"/>
  <c r="AG652" i="10" a="1"/>
  <c r="AK650" i="10" a="1"/>
  <c r="AI650" i="10" a="1"/>
  <c r="AG650" i="10" a="1"/>
  <c r="AK649" i="10" a="1"/>
  <c r="AI649" i="10" a="1"/>
  <c r="AG649" i="10" a="1"/>
  <c r="AL647" i="10" a="1"/>
  <c r="AJ647" i="10" a="1"/>
  <c r="AH647" i="10" a="1"/>
  <c r="AL646" i="10" a="1"/>
  <c r="AJ646" i="10" a="1"/>
  <c r="AH646" i="10" a="1"/>
  <c r="AL606" i="10" a="1"/>
  <c r="AJ606" i="10" a="1"/>
  <c r="AH606" i="10" a="1"/>
  <c r="AK604" i="10" a="1"/>
  <c r="AI604" i="10" a="1"/>
  <c r="AG604" i="10" a="1"/>
  <c r="AK603" i="10" a="1"/>
  <c r="AI603" i="10" a="1"/>
  <c r="AG603" i="10" a="1"/>
  <c r="AL601" i="10" a="1"/>
  <c r="AJ601" i="10" a="1"/>
  <c r="AH601" i="10" a="1"/>
  <c r="AK598" i="10" a="1"/>
  <c r="AI598" i="10" a="1"/>
  <c r="AG598" i="10" a="1"/>
  <c r="AL596" i="10" a="1"/>
  <c r="AJ596" i="10" a="1"/>
  <c r="AH596" i="10" a="1"/>
  <c r="AK593" i="10" a="1"/>
  <c r="AI593" i="10" a="1"/>
  <c r="AG593" i="10" a="1"/>
  <c r="AL552" i="10" a="1"/>
  <c r="AJ552" i="10" a="1"/>
  <c r="AH552" i="10" a="1"/>
  <c r="AK550" i="10" a="1"/>
  <c r="AI550" i="10" a="1"/>
  <c r="AG550" i="10" a="1"/>
  <c r="AL547" i="10" a="1"/>
  <c r="AJ547" i="10" a="1"/>
  <c r="AH547" i="10" a="1"/>
  <c r="AK545" i="10" a="1"/>
  <c r="AI545" i="10" a="1"/>
  <c r="AG545" i="10" a="1"/>
  <c r="AK544" i="10" a="1"/>
  <c r="AI544" i="10" a="1"/>
  <c r="AG544" i="10" a="1"/>
  <c r="AL542" i="10" a="1"/>
  <c r="AJ542" i="10" a="1"/>
  <c r="AH542" i="10" a="1"/>
  <c r="AL540" i="10" a="1"/>
  <c r="AJ540" i="10" a="1"/>
  <c r="AH540" i="10" a="1"/>
  <c r="AL539" i="10" a="1"/>
  <c r="AJ539" i="10" a="1"/>
  <c r="AH539" i="10" a="1"/>
  <c r="AK537" i="10" a="1"/>
  <c r="AI537" i="10" a="1"/>
  <c r="AG537" i="10" a="1"/>
  <c r="AK536" i="10" a="1"/>
  <c r="AI536" i="10" a="1"/>
  <c r="AG536" i="10" a="1"/>
  <c r="AK496" i="10" a="1"/>
  <c r="AI496" i="10" a="1"/>
  <c r="AG496" i="10" a="1"/>
  <c r="AL494" i="10" a="1"/>
  <c r="AJ494" i="10" a="1"/>
  <c r="AH494" i="10" a="1"/>
  <c r="AL493" i="10" a="1"/>
  <c r="AJ493" i="10" a="1"/>
  <c r="AH493" i="10" a="1"/>
  <c r="AK491" i="10" a="1"/>
  <c r="AI491" i="10" a="1"/>
  <c r="AG491" i="10" a="1"/>
  <c r="AL488" i="10" a="1"/>
  <c r="AJ488" i="10" a="1"/>
  <c r="AH488" i="10" a="1"/>
  <c r="AK486" i="10" a="1"/>
  <c r="AI486" i="10" a="1"/>
  <c r="AG486" i="10" a="1"/>
  <c r="AL483" i="10" a="1"/>
  <c r="AJ483" i="10" a="1"/>
  <c r="AH483" i="10" a="1"/>
  <c r="AL442" i="10" a="1"/>
  <c r="AJ442" i="10" a="1"/>
  <c r="AH442" i="10" a="1"/>
  <c r="AK440" i="10" a="1"/>
  <c r="AI440" i="10" a="1"/>
  <c r="AG440" i="10" a="1"/>
  <c r="AL437" i="10" a="1"/>
  <c r="AJ437" i="10" a="1"/>
  <c r="AH437" i="10" a="1"/>
  <c r="AK435" i="10" a="1"/>
  <c r="AI435" i="10" a="1"/>
  <c r="AG435" i="10" a="1"/>
  <c r="AK434" i="10" a="1"/>
  <c r="AI434" i="10" a="1"/>
  <c r="AG434" i="10" a="1"/>
  <c r="AL432" i="10" a="1"/>
  <c r="AJ432" i="10" a="1"/>
  <c r="AH432" i="10" a="1"/>
  <c r="AL430" i="10" a="1"/>
  <c r="AJ430" i="10" a="1"/>
  <c r="AH430" i="10" a="1"/>
  <c r="AL429" i="10" a="1"/>
  <c r="AJ429" i="10" a="1"/>
  <c r="AH429" i="10" a="1"/>
  <c r="AK427" i="10" a="1"/>
  <c r="AI427" i="10" a="1"/>
  <c r="AG427" i="10" a="1"/>
  <c r="AK426" i="10" a="1"/>
  <c r="AI426" i="10" a="1"/>
  <c r="AG426" i="10" a="1"/>
  <c r="AK386" i="10" a="1"/>
  <c r="AI386" i="10" a="1"/>
  <c r="AG386" i="10" a="1"/>
  <c r="AL384" i="10" a="1"/>
  <c r="AJ384" i="10" a="1"/>
  <c r="AH384" i="10" a="1"/>
  <c r="AL383" i="10" a="1"/>
  <c r="AJ383" i="10" a="1"/>
  <c r="AH383" i="10" a="1"/>
  <c r="AK381" i="10" a="1"/>
  <c r="AI381" i="10" a="1"/>
  <c r="AG381" i="10" a="1"/>
  <c r="AL378" i="10" a="1"/>
  <c r="AJ378" i="10" a="1"/>
  <c r="AH378" i="10" a="1"/>
  <c r="AK376" i="10" a="1"/>
  <c r="AI376" i="10" a="1"/>
  <c r="AG376" i="10" a="1"/>
  <c r="AL373" i="10" a="1"/>
  <c r="AJ373" i="10" a="1"/>
  <c r="AH373" i="10" a="1"/>
  <c r="AK332" i="10" a="1"/>
  <c r="AI332" i="10" a="1"/>
  <c r="AG332" i="10" a="1"/>
  <c r="AL330" i="10" a="1"/>
  <c r="AJ330" i="10" a="1"/>
  <c r="AH330" i="10" a="1"/>
  <c r="AK327" i="10" a="1"/>
  <c r="AI327" i="10" a="1"/>
  <c r="AG327" i="10" a="1"/>
  <c r="AL325" i="10" a="1"/>
  <c r="AJ325" i="10" a="1"/>
  <c r="AH325" i="10" a="1"/>
  <c r="AL324" i="10" a="1"/>
  <c r="AJ324" i="10" a="1"/>
  <c r="AH324" i="10" a="1"/>
  <c r="AK322" i="10" a="1"/>
  <c r="AI322" i="10" a="1"/>
  <c r="AG322" i="10" a="1"/>
  <c r="AK320" i="10" a="1"/>
  <c r="AI320" i="10" a="1"/>
  <c r="AG320" i="10" a="1"/>
  <c r="AK319" i="10" a="1"/>
  <c r="AI319" i="10" a="1"/>
  <c r="AG319" i="10" a="1"/>
  <c r="AL317" i="10" a="1"/>
  <c r="AJ317" i="10" a="1"/>
  <c r="AH317" i="10" a="1"/>
  <c r="AL316" i="10" a="1"/>
  <c r="AJ316" i="10" a="1"/>
  <c r="AH316" i="10" a="1"/>
  <c r="AL277" i="10" a="1"/>
  <c r="AJ277" i="10" a="1"/>
  <c r="AH277" i="10" a="1"/>
  <c r="AK275" i="10" a="1"/>
  <c r="AI275" i="10" a="1"/>
  <c r="AG275" i="10" a="1"/>
  <c r="AL272" i="10" a="1"/>
  <c r="AJ272" i="10" a="1"/>
  <c r="AH272" i="10" a="1"/>
  <c r="AK270" i="10" a="1"/>
  <c r="AI270" i="10" a="1"/>
  <c r="AG270" i="10" a="1"/>
  <c r="AK269" i="10" a="1"/>
  <c r="AI269" i="10" a="1"/>
  <c r="AG269" i="10" a="1"/>
  <c r="AL267" i="10" a="1"/>
  <c r="AJ267" i="10" a="1"/>
  <c r="AH267" i="10" a="1"/>
  <c r="AL265" i="10" a="1"/>
  <c r="AJ265" i="10" a="1"/>
  <c r="AH265" i="10" a="1"/>
  <c r="AL264" i="10" a="1"/>
  <c r="AJ264" i="10" a="1"/>
  <c r="AH264" i="10" a="1"/>
  <c r="AK262" i="10" a="1"/>
  <c r="AI262" i="10" a="1"/>
  <c r="AG262" i="10" a="1"/>
  <c r="AI1265" i="10" a="1"/>
  <c r="AL1254" i="10" a="1"/>
  <c r="AK1252" i="10" a="1"/>
  <c r="AG1211" i="10" a="1"/>
  <c r="AH1209" i="10" a="1"/>
  <c r="AL1208" i="10" a="1"/>
  <c r="AK1206" i="10" a="1"/>
  <c r="AJ1203" i="10" a="1"/>
  <c r="AI1100" i="10" a="1"/>
  <c r="AH1097" i="10" a="1"/>
  <c r="AG1095" i="10" a="1"/>
  <c r="AK1094" i="10" a="1"/>
  <c r="AL1092" i="10" a="1"/>
  <c r="AL1089" i="10" a="1"/>
  <c r="AK1087" i="10" a="1"/>
  <c r="AG1046" i="10" a="1"/>
  <c r="AH1044" i="10" a="1"/>
  <c r="AL1043" i="10" a="1"/>
  <c r="AK1041" i="10" a="1"/>
  <c r="AJ1038" i="10" a="1"/>
  <c r="AI1036" i="10" a="1"/>
  <c r="AI992" i="10" a="1"/>
  <c r="AJ990" i="10" a="1"/>
  <c r="AJ984" i="10" a="1"/>
  <c r="AI982" i="10" a="1"/>
  <c r="AK979" i="10" a="1"/>
  <c r="AL977" i="10" a="1"/>
  <c r="AH936" i="10" a="1"/>
  <c r="AG934" i="10" a="1"/>
  <c r="AK933" i="10" a="1"/>
  <c r="AL931" i="10" a="1"/>
  <c r="AG928" i="10" a="1"/>
  <c r="AH926" i="10" a="1"/>
  <c r="AK923" i="10" a="1"/>
  <c r="AJ882" i="10" a="1"/>
  <c r="AI880" i="10" a="1"/>
  <c r="AH877" i="10" a="1"/>
  <c r="AG875" i="10" a="1"/>
  <c r="AK874" i="10" a="1"/>
  <c r="AL872" i="10" a="1"/>
  <c r="AL869" i="10" a="1"/>
  <c r="AK867" i="10" a="1"/>
  <c r="AG826" i="10" a="1"/>
  <c r="AH824" i="10" a="1"/>
  <c r="AL823" i="10" a="1"/>
  <c r="AK821" i="10" a="1"/>
  <c r="AH819" i="10" a="1"/>
  <c r="AJ812" i="10" a="1"/>
  <c r="AL811" i="10" a="1"/>
  <c r="AH811" i="10" a="1"/>
  <c r="AL771" i="10" a="1"/>
  <c r="AJ771" i="10" a="1"/>
  <c r="AH771" i="10" a="1"/>
  <c r="AK769" i="10" a="1"/>
  <c r="AI769" i="10" a="1"/>
  <c r="AG769" i="10" a="1"/>
  <c r="AK768" i="10" a="1"/>
  <c r="AI768" i="10" a="1"/>
  <c r="AG768" i="10" a="1"/>
  <c r="AL766" i="10" a="1"/>
  <c r="AJ766" i="10" a="1"/>
  <c r="AH766" i="10" a="1"/>
  <c r="AK763" i="10" a="1"/>
  <c r="AI763" i="10" a="1"/>
  <c r="AG763" i="10" a="1"/>
  <c r="AL761" i="10" a="1"/>
  <c r="AJ761" i="10" a="1"/>
  <c r="AH761" i="10" a="1"/>
  <c r="AK758" i="10" a="1"/>
  <c r="AI758" i="10" a="1"/>
  <c r="AG758" i="10" a="1"/>
  <c r="AL717" i="10" a="1"/>
  <c r="AJ717" i="10" a="1"/>
  <c r="AH717" i="10" a="1"/>
  <c r="AK715" i="10" a="1"/>
  <c r="AI715" i="10" a="1"/>
  <c r="AG715" i="10" a="1"/>
  <c r="AL712" i="10" a="1"/>
  <c r="AJ712" i="10" a="1"/>
  <c r="AH712" i="10" a="1"/>
  <c r="AK710" i="10" a="1"/>
  <c r="AI710" i="10" a="1"/>
  <c r="AG710" i="10" a="1"/>
  <c r="AK709" i="10" a="1"/>
  <c r="AI709" i="10" a="1"/>
  <c r="AG709" i="10" a="1"/>
  <c r="AL707" i="10" a="1"/>
  <c r="AJ707" i="10" a="1"/>
  <c r="AH707" i="10" a="1"/>
  <c r="AL705" i="10" a="1"/>
  <c r="AJ705" i="10" a="1"/>
  <c r="AH705" i="10" a="1"/>
  <c r="AL704" i="10" a="1"/>
  <c r="AJ704" i="10" a="1"/>
  <c r="AH704" i="10" a="1"/>
  <c r="AK702" i="10" a="1"/>
  <c r="AI702" i="10" a="1"/>
  <c r="AG702" i="10" a="1"/>
  <c r="AK701" i="10" a="1"/>
  <c r="AI701" i="10" a="1"/>
  <c r="AG701" i="10" a="1"/>
  <c r="AK661" i="10" a="1"/>
  <c r="AI661" i="10" a="1"/>
  <c r="AG661" i="10" a="1"/>
  <c r="AL659" i="10" a="1"/>
  <c r="AJ659" i="10" a="1"/>
  <c r="AH659" i="10" a="1"/>
  <c r="AL658" i="10" a="1"/>
  <c r="AJ658" i="10" a="1"/>
  <c r="AH658" i="10" a="1"/>
  <c r="AK656" i="10" a="1"/>
  <c r="AI656" i="10" a="1"/>
  <c r="AG656" i="10" a="1"/>
  <c r="AL653" i="10" a="1"/>
  <c r="AJ653" i="10" a="1"/>
  <c r="AH653" i="10" a="1"/>
  <c r="AK651" i="10" a="1"/>
  <c r="AI651" i="10" a="1"/>
  <c r="AG651" i="10" a="1"/>
  <c r="AL648" i="10" a="1"/>
  <c r="AJ648" i="10" a="1"/>
  <c r="AH648" i="10" a="1"/>
  <c r="AK607" i="10" a="1"/>
  <c r="AI607" i="10" a="1"/>
  <c r="AG607" i="10" a="1"/>
  <c r="AL605" i="10" a="1"/>
  <c r="AJ605" i="10" a="1"/>
  <c r="AH605" i="10" a="1"/>
  <c r="AK602" i="10" a="1"/>
  <c r="AI602" i="10" a="1"/>
  <c r="AG602" i="10" a="1"/>
  <c r="AL600" i="10" a="1"/>
  <c r="AJ600" i="10" a="1"/>
  <c r="AH600" i="10" a="1"/>
  <c r="AL599" i="10" a="1"/>
  <c r="AJ599" i="10" a="1"/>
  <c r="AH599" i="10" a="1"/>
  <c r="AK597" i="10" a="1"/>
  <c r="AI597" i="10" a="1"/>
  <c r="AG597" i="10" a="1"/>
  <c r="AK595" i="10" a="1"/>
  <c r="AI595" i="10" a="1"/>
  <c r="AG595" i="10" a="1"/>
  <c r="AK594" i="10" a="1"/>
  <c r="AI594" i="10" a="1"/>
  <c r="AG594" i="10" a="1"/>
  <c r="AL592" i="10" a="1"/>
  <c r="AJ592" i="10" a="1"/>
  <c r="AH592" i="10" a="1"/>
  <c r="AL591" i="10" a="1"/>
  <c r="AJ591" i="10" a="1"/>
  <c r="AH591" i="10" a="1"/>
  <c r="AL551" i="10" a="1"/>
  <c r="AJ551" i="10" a="1"/>
  <c r="AH551" i="10" a="1"/>
  <c r="AK549" i="10" a="1"/>
  <c r="AI549" i="10" a="1"/>
  <c r="AG549" i="10" a="1"/>
  <c r="AK548" i="10" a="1"/>
  <c r="AI548" i="10" a="1"/>
  <c r="AG548" i="10" a="1"/>
  <c r="AL546" i="10" a="1"/>
  <c r="AJ546" i="10" a="1"/>
  <c r="AH546" i="10" a="1"/>
  <c r="AK543" i="10" a="1"/>
  <c r="AI543" i="10" a="1"/>
  <c r="AG543" i="10" a="1"/>
  <c r="AL541" i="10" a="1"/>
  <c r="AJ541" i="10" a="1"/>
  <c r="AH541" i="10" a="1"/>
  <c r="AK538" i="10" a="1"/>
  <c r="AI538" i="10" a="1"/>
  <c r="AG538" i="10" a="1"/>
  <c r="AL497" i="10" a="1"/>
  <c r="AJ497" i="10" a="1"/>
  <c r="AH497" i="10" a="1"/>
  <c r="AK495" i="10" a="1"/>
  <c r="AI495" i="10" a="1"/>
  <c r="AG495" i="10" a="1"/>
  <c r="AL492" i="10" a="1"/>
  <c r="AJ492" i="10" a="1"/>
  <c r="AH492" i="10" a="1"/>
  <c r="AK490" i="10" a="1"/>
  <c r="AI490" i="10" a="1"/>
  <c r="AG490" i="10" a="1"/>
  <c r="AK489" i="10" a="1"/>
  <c r="AI489" i="10" a="1"/>
  <c r="AG489" i="10" a="1"/>
  <c r="AL487" i="10" a="1"/>
  <c r="AJ487" i="10" a="1"/>
  <c r="AH487" i="10" a="1"/>
  <c r="AL485" i="10" a="1"/>
  <c r="AJ485" i="10" a="1"/>
  <c r="AH485" i="10" a="1"/>
  <c r="AL484" i="10" a="1"/>
  <c r="AJ484" i="10" a="1"/>
  <c r="AH484" i="10" a="1"/>
  <c r="AK482" i="10" a="1"/>
  <c r="AI482" i="10" a="1"/>
  <c r="AG482" i="10" a="1"/>
  <c r="AK481" i="10" a="1"/>
  <c r="AI481" i="10" a="1"/>
  <c r="AG481" i="10" a="1"/>
  <c r="AL441" i="10" a="1"/>
  <c r="AJ441" i="10" a="1"/>
  <c r="AH441" i="10" a="1"/>
  <c r="AK439" i="10" a="1"/>
  <c r="AI439" i="10" a="1"/>
  <c r="AG439" i="10" a="1"/>
  <c r="AK438" i="10" a="1"/>
  <c r="AI438" i="10" a="1"/>
  <c r="AG438" i="10" a="1"/>
  <c r="AL436" i="10" a="1"/>
  <c r="AJ436" i="10" a="1"/>
  <c r="AH436" i="10" a="1"/>
  <c r="AK433" i="10" a="1"/>
  <c r="AI433" i="10" a="1"/>
  <c r="AG433" i="10" a="1"/>
  <c r="AL431" i="10" a="1"/>
  <c r="AJ431" i="10" a="1"/>
  <c r="AH431" i="10" a="1"/>
  <c r="AK428" i="10" a="1"/>
  <c r="AI428" i="10" a="1"/>
  <c r="AG428" i="10" a="1"/>
  <c r="AL387" i="10" a="1"/>
  <c r="AJ387" i="10" a="1"/>
  <c r="AH387" i="10" a="1"/>
  <c r="AK385" i="10" a="1"/>
  <c r="AI385" i="10" a="1"/>
  <c r="AG385" i="10" a="1"/>
  <c r="AL382" i="10" a="1"/>
  <c r="AJ382" i="10" a="1"/>
  <c r="AH382" i="10" a="1"/>
  <c r="AK380" i="10" a="1"/>
  <c r="AI380" i="10" a="1"/>
  <c r="AG380" i="10" a="1"/>
  <c r="AK379" i="10" a="1"/>
  <c r="AI379" i="10" a="1"/>
  <c r="AG379" i="10" a="1"/>
  <c r="AL377" i="10" a="1"/>
  <c r="AJ377" i="10" a="1"/>
  <c r="AH377" i="10" a="1"/>
  <c r="AL375" i="10" a="1"/>
  <c r="AJ375" i="10" a="1"/>
  <c r="AH375" i="10" a="1"/>
  <c r="AL374" i="10" a="1"/>
  <c r="AJ374" i="10" a="1"/>
  <c r="AH374" i="10" a="1"/>
  <c r="AK372" i="10" a="1"/>
  <c r="AI372" i="10" a="1"/>
  <c r="AG372" i="10" a="1"/>
  <c r="AK371" i="10" a="1"/>
  <c r="AI371" i="10" a="1"/>
  <c r="AG371" i="10" a="1"/>
  <c r="AK331" i="10" a="1"/>
  <c r="AI331" i="10" a="1"/>
  <c r="AG331" i="10" a="1"/>
  <c r="AL329" i="10" a="1"/>
  <c r="AJ329" i="10" a="1"/>
  <c r="AH329" i="10" a="1"/>
  <c r="AL328" i="10" a="1"/>
  <c r="AJ328" i="10" a="1"/>
  <c r="AH328" i="10" a="1"/>
  <c r="AK326" i="10" a="1"/>
  <c r="AI326" i="10" a="1"/>
  <c r="AG326" i="10" a="1"/>
  <c r="AL323" i="10" a="1"/>
  <c r="AJ323" i="10" a="1"/>
  <c r="AH323" i="10" a="1"/>
  <c r="AK321" i="10" a="1"/>
  <c r="AI321" i="10" a="1"/>
  <c r="AG321" i="10" a="1"/>
  <c r="AL318" i="10" a="1"/>
  <c r="AJ318" i="10" a="1"/>
  <c r="AH318" i="10" a="1"/>
  <c r="AL276" i="10" a="1"/>
  <c r="AJ276" i="10" a="1"/>
  <c r="AH276" i="10" a="1"/>
  <c r="AK274" i="10" a="1"/>
  <c r="AI274" i="10" a="1"/>
  <c r="AG274" i="10" a="1"/>
  <c r="AK273" i="10" a="1"/>
  <c r="AI273" i="10" a="1"/>
  <c r="AG273" i="10" a="1"/>
  <c r="AL271" i="10" a="1"/>
  <c r="AJ271" i="10" a="1"/>
  <c r="AH271" i="10" a="1"/>
  <c r="AK268" i="10" a="1"/>
  <c r="AI268" i="10" a="1"/>
  <c r="AG268" i="10" a="1"/>
  <c r="AL266" i="10" a="1"/>
  <c r="AJ266" i="10" a="1"/>
  <c r="AH266" i="10" a="1"/>
  <c r="AK263" i="10" a="1"/>
  <c r="AI263" i="10" a="1"/>
  <c r="AG263" i="10" a="1"/>
  <c r="AH1262" i="10" a="1"/>
  <c r="AG1260" i="10" a="1"/>
  <c r="AK1259" i="10" a="1"/>
  <c r="AL1257" i="10" a="1"/>
  <c r="AJ1155" i="10" a="1"/>
  <c r="AH1101" i="10" a="1"/>
  <c r="AK1100" i="10" a="1"/>
  <c r="AI1095" i="10" a="1"/>
  <c r="AG1094" i="10" a="1"/>
  <c r="AH1090" i="10" a="1"/>
  <c r="AI1086" i="10" a="1"/>
  <c r="AI1046" i="10" a="1"/>
  <c r="AL1044" i="10" a="1"/>
  <c r="AL1038" i="10" a="1"/>
  <c r="AH1033" i="10" a="1"/>
  <c r="AG987" i="10" a="1"/>
  <c r="AJ985" i="10" a="1"/>
  <c r="AJ936" i="10" a="1"/>
  <c r="AK934" i="10" a="1"/>
  <c r="AI928" i="10" a="1"/>
  <c r="AL926" i="10" a="1"/>
  <c r="AL877" i="10" a="1"/>
  <c r="AG821" i="10" a="1"/>
  <c r="AK772" i="10" a="1"/>
  <c r="AG772" i="10" a="1"/>
  <c r="AK771" i="10" a="1"/>
  <c r="AG771" i="10" a="1"/>
  <c r="AJ769" i="10" a="1"/>
  <c r="AJ765" i="10" a="1"/>
  <c r="AL764" i="10" a="1"/>
  <c r="AH764" i="10" a="1"/>
  <c r="AJ757" i="10" a="1"/>
  <c r="AL756" i="10" a="1"/>
  <c r="AH756" i="10" a="1"/>
  <c r="AL716" i="10" a="1"/>
  <c r="AH716" i="10" a="1"/>
  <c r="AK713" i="10" a="1"/>
  <c r="AG713" i="10" a="1"/>
  <c r="AK712" i="10" a="1"/>
  <c r="AG712" i="10" a="1"/>
  <c r="AJ710" i="10" a="1"/>
  <c r="AJ706" i="10" a="1"/>
  <c r="AJ662" i="10" a="1"/>
  <c r="AL657" i="10" a="1"/>
  <c r="AH657" i="10" a="1"/>
  <c r="AK654" i="10" a="1"/>
  <c r="AG654" i="10" a="1"/>
  <c r="AK653" i="10" a="1"/>
  <c r="AG653" i="10" a="1"/>
  <c r="AJ651" i="10" a="1"/>
  <c r="AL650" i="10" a="1"/>
  <c r="AH650" i="10" a="1"/>
  <c r="AJ649" i="10" a="1"/>
  <c r="AL604" i="10" a="1"/>
  <c r="AH604" i="10" a="1"/>
  <c r="AJ603" i="10" a="1"/>
  <c r="AL598" i="10" a="1"/>
  <c r="AH598" i="10" a="1"/>
  <c r="AL595" i="10" a="1"/>
  <c r="AH595" i="10" a="1"/>
  <c r="AJ594" i="10" a="1"/>
  <c r="AK592" i="10" a="1"/>
  <c r="AG592" i="10" a="1"/>
  <c r="AI591" i="10" a="1"/>
  <c r="AI552" i="10" a="1"/>
  <c r="AI551" i="10" a="1"/>
  <c r="AL549" i="10" a="1"/>
  <c r="AH549" i="10" a="1"/>
  <c r="AL545" i="10" a="1"/>
  <c r="AH545" i="10" a="1"/>
  <c r="AJ544" i="10" a="1"/>
  <c r="AL537" i="10" a="1"/>
  <c r="AH537" i="10" a="1"/>
  <c r="AJ536" i="10" a="1"/>
  <c r="AJ496" i="10" a="1"/>
  <c r="AI493" i="10" a="1"/>
  <c r="AI492" i="10" a="1"/>
  <c r="AL490" i="10" a="1"/>
  <c r="AH490" i="10" a="1"/>
  <c r="AL486" i="10" a="1"/>
  <c r="AH486" i="10" a="1"/>
  <c r="AI442" i="10" a="1"/>
  <c r="AI441" i="10" a="1"/>
  <c r="AL439" i="10" a="1"/>
  <c r="AH439" i="10" a="1"/>
  <c r="AL435" i="10" a="1"/>
  <c r="AH435" i="10" a="1"/>
  <c r="AJ434" i="10" a="1"/>
  <c r="AL427" i="10" a="1"/>
  <c r="AH427" i="10" a="1"/>
  <c r="AJ426" i="10" a="1"/>
  <c r="AJ386" i="10" a="1"/>
  <c r="AI383" i="10" a="1"/>
  <c r="AI382" i="10" a="1"/>
  <c r="AL380" i="10" a="1"/>
  <c r="AH380" i="10" a="1"/>
  <c r="AL376" i="10" a="1"/>
  <c r="AH376" i="10" a="1"/>
  <c r="AL332" i="10" a="1"/>
  <c r="AH332" i="10" a="1"/>
  <c r="AJ327" i="10" a="1"/>
  <c r="AI324" i="10" a="1"/>
  <c r="AI323" i="10" a="1"/>
  <c r="AL321" i="10" a="1"/>
  <c r="AH321" i="10" a="1"/>
  <c r="AJ320" i="10" a="1"/>
  <c r="AL319" i="10" a="1"/>
  <c r="AH319" i="10" a="1"/>
  <c r="AJ275" i="10" a="1"/>
  <c r="AL273" i="10" a="1"/>
  <c r="AH273" i="10" a="1"/>
  <c r="AI272" i="10" a="1"/>
  <c r="AI271" i="10" a="1"/>
  <c r="AJ268" i="10" a="1"/>
  <c r="AK267" i="10" a="1"/>
  <c r="AG267" i="10" a="1"/>
  <c r="AK266" i="10" a="1"/>
  <c r="AG266" i="10" a="1"/>
  <c r="AK265" i="10" a="1"/>
  <c r="AG265" i="10" a="1"/>
  <c r="AI264" i="10" a="1"/>
  <c r="AL263" i="10" a="1"/>
  <c r="AH263" i="10" a="1"/>
  <c r="AJ261" i="10" a="1"/>
  <c r="AG261" i="10" a="1"/>
  <c r="AK221" i="10" a="1"/>
  <c r="AI221" i="10" a="1"/>
  <c r="AG221" i="10" a="1"/>
  <c r="AL219" i="10" a="1"/>
  <c r="AJ219" i="10" a="1"/>
  <c r="AH219" i="10" a="1"/>
  <c r="AL218" i="10" a="1"/>
  <c r="AJ218" i="10" a="1"/>
  <c r="AH218" i="10" a="1"/>
  <c r="AK216" i="10" a="1"/>
  <c r="AI216" i="10" a="1"/>
  <c r="AG216" i="10" a="1"/>
  <c r="AL213" i="10" a="1"/>
  <c r="AJ213" i="10" a="1"/>
  <c r="AH213" i="10" a="1"/>
  <c r="AK211" i="10" a="1"/>
  <c r="AI211" i="10" a="1"/>
  <c r="AG211" i="10" a="1"/>
  <c r="AL208" i="10" a="1"/>
  <c r="AJ208" i="10" a="1"/>
  <c r="AH208" i="10" a="1"/>
  <c r="AK167" i="10" a="1"/>
  <c r="AI167" i="10" a="1"/>
  <c r="AG167" i="10" a="1"/>
  <c r="AL165" i="10" a="1"/>
  <c r="AJ165" i="10" a="1"/>
  <c r="AH165" i="10" a="1"/>
  <c r="AK162" i="10" a="1"/>
  <c r="AI162" i="10" a="1"/>
  <c r="AG162" i="10" a="1"/>
  <c r="AL160" i="10" a="1"/>
  <c r="AJ160" i="10" a="1"/>
  <c r="AH160" i="10" a="1"/>
  <c r="AL159" i="10" a="1"/>
  <c r="AJ159" i="10" a="1"/>
  <c r="AH159" i="10" a="1"/>
  <c r="AK157" i="10" a="1"/>
  <c r="AI157" i="10" a="1"/>
  <c r="AG157" i="10" a="1"/>
  <c r="AK155" i="10" a="1"/>
  <c r="AI155" i="10" a="1"/>
  <c r="AG155" i="10" a="1"/>
  <c r="AK154" i="10" a="1"/>
  <c r="AI154" i="10" a="1"/>
  <c r="AG154" i="10" a="1"/>
  <c r="AL152" i="10" a="1"/>
  <c r="AJ152" i="10" a="1"/>
  <c r="AH152" i="10" a="1"/>
  <c r="AL151" i="10" a="1"/>
  <c r="AJ151" i="10" a="1"/>
  <c r="AH151" i="10" a="1"/>
  <c r="AL111" i="10" a="1"/>
  <c r="AJ111" i="10" a="1"/>
  <c r="AH111" i="10" a="1"/>
  <c r="AK109" i="10" a="1"/>
  <c r="AI109" i="10" a="1"/>
  <c r="AG109" i="10" a="1"/>
  <c r="AK108" i="10" a="1"/>
  <c r="AI108" i="10" a="1"/>
  <c r="AG108" i="10" a="1"/>
  <c r="AL106" i="10" a="1"/>
  <c r="AJ106" i="10" a="1"/>
  <c r="AH106" i="10" a="1"/>
  <c r="AK103" i="10" a="1"/>
  <c r="AI103" i="10" a="1"/>
  <c r="AG103" i="10" a="1"/>
  <c r="AL101" i="10" a="1"/>
  <c r="AJ101" i="10" a="1"/>
  <c r="AH101" i="10" a="1"/>
  <c r="AK98" i="10" a="1"/>
  <c r="AI98" i="10" a="1"/>
  <c r="AG98" i="10" a="1"/>
  <c r="AL57" i="10" a="1"/>
  <c r="AJ57" i="10" a="1"/>
  <c r="AI1157" i="10" a="1"/>
  <c r="AL1142" i="10" a="1"/>
  <c r="AH1092" i="10" a="1"/>
  <c r="AH1089" i="10" a="1"/>
  <c r="AG1087" i="10" a="1"/>
  <c r="AG1086" i="10" a="1"/>
  <c r="AJ1044" i="10" a="1"/>
  <c r="AH1043" i="10" a="1"/>
  <c r="AK1036" i="10" a="1"/>
  <c r="AK992" i="10" a="1"/>
  <c r="AH985" i="10" a="1"/>
  <c r="AL984" i="10" a="1"/>
  <c r="AI980" i="10" a="1"/>
  <c r="AI934" i="10" a="1"/>
  <c r="AG933" i="10" a="1"/>
  <c r="AJ926" i="10" a="1"/>
  <c r="AL882" i="10" a="1"/>
  <c r="AJ877" i="10" a="1"/>
  <c r="AK875" i="10" a="1"/>
  <c r="AJ870" i="10" a="1"/>
  <c r="AK826" i="10" a="1"/>
  <c r="AJ819" i="10" a="1"/>
  <c r="AK817" i="10" a="1"/>
  <c r="AG816" i="10" a="1"/>
  <c r="AG815" i="10" a="1"/>
  <c r="AL813" i="10" a="1"/>
  <c r="AL812" i="10" a="1"/>
  <c r="AJ811" i="10" a="1"/>
  <c r="AL770" i="10" a="1"/>
  <c r="AH770" i="10" a="1"/>
  <c r="AJ768" i="10" a="1"/>
  <c r="AK767" i="10" a="1"/>
  <c r="AG767" i="10" a="1"/>
  <c r="AK766" i="10" a="1"/>
  <c r="AG766" i="10" a="1"/>
  <c r="AL763" i="10" a="1"/>
  <c r="AH763" i="10" a="1"/>
  <c r="AI762" i="10" a="1"/>
  <c r="AI761" i="10" a="1"/>
  <c r="AI760" i="10" a="1"/>
  <c r="AK759" i="10" a="1"/>
  <c r="AG759" i="10" a="1"/>
  <c r="AJ758" i="10" a="1"/>
  <c r="AI717" i="10" a="1"/>
  <c r="AL715" i="10" a="1"/>
  <c r="AH715" i="10" a="1"/>
  <c r="AI714" i="10" a="1"/>
  <c r="AL711" i="10" a="1"/>
  <c r="AH711" i="10" a="1"/>
  <c r="AJ709" i="10" a="1"/>
  <c r="AK708" i="10" a="1"/>
  <c r="AG708" i="10" a="1"/>
  <c r="AK707" i="10" a="1"/>
  <c r="AG707" i="10" a="1"/>
  <c r="AK705" i="10" a="1"/>
  <c r="AG705" i="10" a="1"/>
  <c r="AI704" i="10" a="1"/>
  <c r="AI703" i="10" a="1"/>
  <c r="AL702" i="10" a="1"/>
  <c r="AH702" i="10" a="1"/>
  <c r="AL701" i="10" a="1"/>
  <c r="AH701" i="10" a="1"/>
  <c r="AJ661" i="10" a="1"/>
  <c r="AK660" i="10" a="1"/>
  <c r="AG660" i="10" a="1"/>
  <c r="AK659" i="10" a="1"/>
  <c r="AG659" i="10" a="1"/>
  <c r="AI658" i="10" a="1"/>
  <c r="AL656" i="10" a="1"/>
  <c r="AH656" i="10" a="1"/>
  <c r="AI655" i="10" a="1"/>
  <c r="AL652" i="10" a="1"/>
  <c r="AH652" i="10" a="1"/>
  <c r="AK648" i="10" a="1"/>
  <c r="AG648" i="10" a="1"/>
  <c r="AK647" i="10" a="1"/>
  <c r="AG647" i="10" a="1"/>
  <c r="AK646" i="10" a="1"/>
  <c r="AG646" i="10" a="1"/>
  <c r="AL607" i="10" a="1"/>
  <c r="AH607" i="10" a="1"/>
  <c r="AI606" i="10" a="1"/>
  <c r="AI605" i="10" a="1"/>
  <c r="AJ602" i="10" a="1"/>
  <c r="AK601" i="10" a="1"/>
  <c r="AG601" i="10" a="1"/>
  <c r="AK600" i="10" a="1"/>
  <c r="AG600" i="10" a="1"/>
  <c r="AI599" i="10" a="1"/>
  <c r="AL597" i="10" a="1"/>
  <c r="AH597" i="10" a="1"/>
  <c r="AI596" i="10" a="1"/>
  <c r="AL593" i="10" a="1"/>
  <c r="AH593" i="10" a="1"/>
  <c r="AJ550" i="10" a="1"/>
  <c r="AL548" i="10" a="1"/>
  <c r="AH548" i="10" a="1"/>
  <c r="AI547" i="10" a="1"/>
  <c r="AI546" i="10" a="1"/>
  <c r="AJ543" i="10" a="1"/>
  <c r="AK542" i="10" a="1"/>
  <c r="AG542" i="10" a="1"/>
  <c r="AK541" i="10" a="1"/>
  <c r="AG541" i="10" a="1"/>
  <c r="AK540" i="10" a="1"/>
  <c r="AG540" i="10" a="1"/>
  <c r="AI539" i="10" a="1"/>
  <c r="AL538" i="10" a="1"/>
  <c r="AH538" i="10" a="1"/>
  <c r="AK497" i="10" a="1"/>
  <c r="AG497" i="10" a="1"/>
  <c r="AJ495" i="10" a="1"/>
  <c r="AK494" i="10" a="1"/>
  <c r="AG494" i="10" a="1"/>
  <c r="AJ491" i="10" a="1"/>
  <c r="AL489" i="10" a="1"/>
  <c r="AH489" i="10" a="1"/>
  <c r="AI488" i="10" a="1"/>
  <c r="AI487" i="10" a="1"/>
  <c r="AI485" i="10" a="1"/>
  <c r="AK484" i="10" a="1"/>
  <c r="AG484" i="10" a="1"/>
  <c r="AK483" i="10" a="1"/>
  <c r="AG483" i="10" a="1"/>
  <c r="AJ482" i="10" a="1"/>
  <c r="AJ481" i="10" a="1"/>
  <c r="AJ440" i="10" a="1"/>
  <c r="AL438" i="10" a="1"/>
  <c r="AH438" i="10" a="1"/>
  <c r="AI437" i="10" a="1"/>
  <c r="AI436" i="10" a="1"/>
  <c r="AJ433" i="10" a="1"/>
  <c r="AK432" i="10" a="1"/>
  <c r="AG432" i="10" a="1"/>
  <c r="AK431" i="10" a="1"/>
  <c r="AG431" i="10" a="1"/>
  <c r="AK430" i="10" a="1"/>
  <c r="AG430" i="10" a="1"/>
  <c r="AI429" i="10" a="1"/>
  <c r="AL428" i="10" a="1"/>
  <c r="AH428" i="10" a="1"/>
  <c r="AK387" i="10" a="1"/>
  <c r="AG387" i="10" a="1"/>
  <c r="AJ385" i="10" a="1"/>
  <c r="AK384" i="10" a="1"/>
  <c r="AG384" i="10" a="1"/>
  <c r="AJ381" i="10" a="1"/>
  <c r="AL379" i="10" a="1"/>
  <c r="AH379" i="10" a="1"/>
  <c r="AI378" i="10" a="1"/>
  <c r="AI377" i="10" a="1"/>
  <c r="AI375" i="10" a="1"/>
  <c r="AK374" i="10" a="1"/>
  <c r="AG374" i="10" a="1"/>
  <c r="AK373" i="10" a="1"/>
  <c r="AG373" i="10" a="1"/>
  <c r="AJ372" i="10" a="1"/>
  <c r="AJ371" i="10" a="1"/>
  <c r="AL331" i="10" a="1"/>
  <c r="AH331" i="10" a="1"/>
  <c r="AI330" i="10" a="1"/>
  <c r="AI329" i="10" a="1"/>
  <c r="AK328" i="10" a="1"/>
  <c r="AG328" i="10" a="1"/>
  <c r="AJ326" i="10" a="1"/>
  <c r="AK325" i="10" a="1"/>
  <c r="AG325" i="10" a="1"/>
  <c r="AJ322" i="10" a="1"/>
  <c r="AI318" i="10" a="1"/>
  <c r="AI317" i="10" a="1"/>
  <c r="AI316" i="10" a="1"/>
  <c r="AK277" i="10" a="1"/>
  <c r="AG277" i="10" a="1"/>
  <c r="AK276" i="10" a="1"/>
  <c r="AG276" i="10" a="1"/>
  <c r="AJ274" i="10" a="1"/>
  <c r="AJ270" i="10" a="1"/>
  <c r="AL269" i="10" a="1"/>
  <c r="AH269" i="10" a="1"/>
  <c r="AJ262" i="10" a="1"/>
  <c r="AL261" i="10" a="1"/>
  <c r="AI261" i="10" a="1"/>
  <c r="AK222" i="10" a="1"/>
  <c r="AI222" i="10" a="1"/>
  <c r="AG222" i="10" a="1"/>
  <c r="AL220" i="10" a="1"/>
  <c r="AJ220" i="10" a="1"/>
  <c r="AH220" i="10" a="1"/>
  <c r="AK217" i="10" a="1"/>
  <c r="AI217" i="10" a="1"/>
  <c r="AG217" i="10" a="1"/>
  <c r="AL215" i="10" a="1"/>
  <c r="AJ215" i="10" a="1"/>
  <c r="AH215" i="10" a="1"/>
  <c r="AL214" i="10" a="1"/>
  <c r="AJ214" i="10" a="1"/>
  <c r="AH214" i="10" a="1"/>
  <c r="AK212" i="10" a="1"/>
  <c r="AI212" i="10" a="1"/>
  <c r="AG212" i="10" a="1"/>
  <c r="AK210" i="10" a="1"/>
  <c r="AI210" i="10" a="1"/>
  <c r="AG210" i="10" a="1"/>
  <c r="AK209" i="10" a="1"/>
  <c r="AI209" i="10" a="1"/>
  <c r="AG209" i="10" a="1"/>
  <c r="AL207" i="10" a="1"/>
  <c r="AJ207" i="10" a="1"/>
  <c r="AH207" i="10" a="1"/>
  <c r="AL206" i="10" a="1"/>
  <c r="AJ206" i="10" a="1"/>
  <c r="AH206" i="10" a="1"/>
  <c r="AL166" i="10" a="1"/>
  <c r="AJ166" i="10" a="1"/>
  <c r="AH166" i="10" a="1"/>
  <c r="AK164" i="10" a="1"/>
  <c r="AI164" i="10" a="1"/>
  <c r="AG164" i="10" a="1"/>
  <c r="AK163" i="10" a="1"/>
  <c r="AI163" i="10" a="1"/>
  <c r="AG163" i="10" a="1"/>
  <c r="AL161" i="10" a="1"/>
  <c r="AJ161" i="10" a="1"/>
  <c r="AH161" i="10" a="1"/>
  <c r="AK158" i="10" a="1"/>
  <c r="AI158" i="10" a="1"/>
  <c r="AG158" i="10" a="1"/>
  <c r="AL156" i="10" a="1"/>
  <c r="AJ156" i="10" a="1"/>
  <c r="AH156" i="10" a="1"/>
  <c r="AK153" i="10" a="1"/>
  <c r="AI153" i="10" a="1"/>
  <c r="AG153" i="10" a="1"/>
  <c r="AL112" i="10" a="1"/>
  <c r="AJ112" i="10" a="1"/>
  <c r="AH112" i="10" a="1"/>
  <c r="AK110" i="10" a="1"/>
  <c r="AI110" i="10" a="1"/>
  <c r="AG110" i="10" a="1"/>
  <c r="AL107" i="10" a="1"/>
  <c r="AJ107" i="10" a="1"/>
  <c r="AH107" i="10" a="1"/>
  <c r="AK105" i="10" a="1"/>
  <c r="AI105" i="10" a="1"/>
  <c r="AG105" i="10" a="1"/>
  <c r="AK104" i="10" a="1"/>
  <c r="AI104" i="10" a="1"/>
  <c r="AG104" i="10" a="1"/>
  <c r="AL102" i="10" a="1"/>
  <c r="AJ102" i="10" a="1"/>
  <c r="AH102" i="10" a="1"/>
  <c r="AL100" i="10" a="1"/>
  <c r="AJ100" i="10" a="1"/>
  <c r="AH100" i="10" a="1"/>
  <c r="AL99" i="10" a="1"/>
  <c r="AJ99" i="10" a="1"/>
  <c r="AH99" i="10" a="1"/>
  <c r="AK97" i="10" a="1"/>
  <c r="AI97" i="10" a="1"/>
  <c r="AG97" i="10" a="1"/>
  <c r="AK96" i="10" a="1"/>
  <c r="AI96" i="10" a="1"/>
  <c r="AG96" i="10" a="1"/>
  <c r="AI1147" i="10" a="1"/>
  <c r="AK1144" i="10" a="1"/>
  <c r="AL1097" i="10" a="1"/>
  <c r="AG1041" i="10" a="1"/>
  <c r="AL990" i="10" a="1"/>
  <c r="AK982" i="10" a="1"/>
  <c r="AG980" i="10" a="1"/>
  <c r="AJ976" i="10" a="1"/>
  <c r="AH931" i="10" a="1"/>
  <c r="AG923" i="10" a="1"/>
  <c r="AK880" i="10" a="1"/>
  <c r="AI875" i="10" a="1"/>
  <c r="AG874" i="10" a="1"/>
  <c r="AH870" i="10" a="1"/>
  <c r="AI866" i="10" a="1"/>
  <c r="AI826" i="10" a="1"/>
  <c r="AL824" i="10" a="1"/>
  <c r="AI772" i="10" a="1"/>
  <c r="AI771" i="10" a="1"/>
  <c r="AL769" i="10" a="1"/>
  <c r="AH769" i="10" a="1"/>
  <c r="AL765" i="10" a="1"/>
  <c r="AH765" i="10" a="1"/>
  <c r="AJ764" i="10" a="1"/>
  <c r="AL757" i="10" a="1"/>
  <c r="AH757" i="10" a="1"/>
  <c r="AJ756" i="10" a="1"/>
  <c r="AJ716" i="10" a="1"/>
  <c r="AI713" i="10" a="1"/>
  <c r="AI712" i="10" a="1"/>
  <c r="AL710" i="10" a="1"/>
  <c r="AH710" i="10" a="1"/>
  <c r="AL706" i="10" a="1"/>
  <c r="AH706" i="10" a="1"/>
  <c r="AL662" i="10" a="1"/>
  <c r="AH662" i="10" a="1"/>
  <c r="AJ657" i="10" a="1"/>
  <c r="AI654" i="10" a="1"/>
  <c r="AI653" i="10" a="1"/>
  <c r="AL651" i="10" a="1"/>
  <c r="AH651" i="10" a="1"/>
  <c r="AJ650" i="10" a="1"/>
  <c r="AL649" i="10" a="1"/>
  <c r="AH649" i="10" a="1"/>
  <c r="AJ604" i="10" a="1"/>
  <c r="AL603" i="10" a="1"/>
  <c r="AH603" i="10" a="1"/>
  <c r="AJ598" i="10" a="1"/>
  <c r="AJ595" i="10" a="1"/>
  <c r="AL594" i="10" a="1"/>
  <c r="AH594" i="10" a="1"/>
  <c r="AI592" i="10" a="1"/>
  <c r="AK591" i="10" a="1"/>
  <c r="AG591" i="10" a="1"/>
  <c r="AK552" i="10" a="1"/>
  <c r="AG552" i="10" a="1"/>
  <c r="AK551" i="10" a="1"/>
  <c r="AG551" i="10" a="1"/>
  <c r="AJ549" i="10" a="1"/>
  <c r="AJ545" i="10" a="1"/>
  <c r="AL544" i="10" a="1"/>
  <c r="AH544" i="10" a="1"/>
  <c r="AJ537" i="10" a="1"/>
  <c r="AL536" i="10" a="1"/>
  <c r="AH536" i="10" a="1"/>
  <c r="AL496" i="10" a="1"/>
  <c r="AH496" i="10" a="1"/>
  <c r="AK493" i="10" a="1"/>
  <c r="AG493" i="10" a="1"/>
  <c r="AK492" i="10" a="1"/>
  <c r="AG492" i="10" a="1"/>
  <c r="AJ490" i="10" a="1"/>
  <c r="AJ486" i="10" a="1"/>
  <c r="AK442" i="10" a="1"/>
  <c r="AG442" i="10" a="1"/>
  <c r="AK441" i="10" a="1"/>
  <c r="AG441" i="10" a="1"/>
  <c r="AJ439" i="10" a="1"/>
  <c r="AJ435" i="10" a="1"/>
  <c r="AL434" i="10" a="1"/>
  <c r="AH434" i="10" a="1"/>
  <c r="AJ427" i="10" a="1"/>
  <c r="AL426" i="10" a="1"/>
  <c r="AH426" i="10" a="1"/>
  <c r="AL386" i="10" a="1"/>
  <c r="AH386" i="10" a="1"/>
  <c r="AK383" i="10" a="1"/>
  <c r="AG383" i="10" a="1"/>
  <c r="AK382" i="10" a="1"/>
  <c r="AG382" i="10" a="1"/>
  <c r="AJ380" i="10" a="1"/>
  <c r="AJ376" i="10" a="1"/>
  <c r="AJ332" i="10" a="1"/>
  <c r="AL327" i="10" a="1"/>
  <c r="AH327" i="10" a="1"/>
  <c r="AK324" i="10" a="1"/>
  <c r="AG324" i="10" a="1"/>
  <c r="AK323" i="10" a="1"/>
  <c r="AG323" i="10" a="1"/>
  <c r="AJ321" i="10" a="1"/>
  <c r="AL320" i="10" a="1"/>
  <c r="AH320" i="10" a="1"/>
  <c r="AJ319" i="10" a="1"/>
  <c r="AL275" i="10" a="1"/>
  <c r="AH275" i="10" a="1"/>
  <c r="AJ273" i="10" a="1"/>
  <c r="AK272" i="10" a="1"/>
  <c r="AG272" i="10" a="1"/>
  <c r="AK271" i="10" a="1"/>
  <c r="AG271" i="10" a="1"/>
  <c r="AL268" i="10" a="1"/>
  <c r="AH268" i="10" a="1"/>
  <c r="AI267" i="10" a="1"/>
  <c r="AI266" i="10" a="1"/>
  <c r="AI265" i="10" a="1"/>
  <c r="AK264" i="10" a="1"/>
  <c r="AG264" i="10" a="1"/>
  <c r="AJ263" i="10" a="1"/>
  <c r="AK261" i="10" a="1"/>
  <c r="AI1201" i="10" a="1"/>
  <c r="AJ1149" i="10" a="1"/>
  <c r="AL1101" i="10" a="1"/>
  <c r="AJ1097" i="10" a="1"/>
  <c r="AK1095" i="10" a="1"/>
  <c r="AJ1090" i="10" a="1"/>
  <c r="AK1046" i="10" a="1"/>
  <c r="AJ1033" i="10" a="1"/>
  <c r="AI987" i="10" a="1"/>
  <c r="AG979" i="10" a="1"/>
  <c r="AH977" i="10" a="1"/>
  <c r="AH976" i="10" a="1"/>
  <c r="AL936" i="10" a="1"/>
  <c r="AK928" i="10" a="1"/>
  <c r="AH872" i="10" a="1"/>
  <c r="AH869" i="10" a="1"/>
  <c r="AG867" i="10" a="1"/>
  <c r="AG866" i="10" a="1"/>
  <c r="AJ824" i="10" a="1"/>
  <c r="AH823" i="10" a="1"/>
  <c r="AJ818" i="10" a="1"/>
  <c r="AG817" i="10" a="1"/>
  <c r="AK816" i="10" a="1"/>
  <c r="AK815" i="10" a="1"/>
  <c r="AI814" i="10" a="1"/>
  <c r="AH813" i="10" a="1"/>
  <c r="AH812" i="10" a="1"/>
  <c r="AJ770" i="10" a="1"/>
  <c r="AL768" i="10" a="1"/>
  <c r="AH768" i="10" a="1"/>
  <c r="AI767" i="10" a="1"/>
  <c r="AI766" i="10" a="1"/>
  <c r="AJ763" i="10" a="1"/>
  <c r="AK762" i="10" a="1"/>
  <c r="AG762" i="10" a="1"/>
  <c r="AK761" i="10" a="1"/>
  <c r="AG761" i="10" a="1"/>
  <c r="AK760" i="10" a="1"/>
  <c r="AG760" i="10" a="1"/>
  <c r="AI759" i="10" a="1"/>
  <c r="AL758" i="10" a="1"/>
  <c r="AH758" i="10" a="1"/>
  <c r="AK717" i="10" a="1"/>
  <c r="AG717" i="10" a="1"/>
  <c r="AJ715" i="10" a="1"/>
  <c r="AK714" i="10" a="1"/>
  <c r="AG714" i="10" a="1"/>
  <c r="AJ711" i="10" a="1"/>
  <c r="AL709" i="10" a="1"/>
  <c r="AH709" i="10" a="1"/>
  <c r="AI708" i="10" a="1"/>
  <c r="AI707" i="10" a="1"/>
  <c r="AI705" i="10" a="1"/>
  <c r="AK704" i="10" a="1"/>
  <c r="AG704" i="10" a="1"/>
  <c r="AK703" i="10" a="1"/>
  <c r="AG703" i="10" a="1"/>
  <c r="AJ702" i="10" a="1"/>
  <c r="AJ701" i="10" a="1"/>
  <c r="AL661" i="10" a="1"/>
  <c r="AH661" i="10" a="1"/>
  <c r="AI660" i="10" a="1"/>
  <c r="AI659" i="10" a="1"/>
  <c r="AK658" i="10" a="1"/>
  <c r="AG658" i="10" a="1"/>
  <c r="AJ656" i="10" a="1"/>
  <c r="AK655" i="10" a="1"/>
  <c r="AG655" i="10" a="1"/>
  <c r="AJ652" i="10" a="1"/>
  <c r="AI648" i="10" a="1"/>
  <c r="AI647" i="10" a="1"/>
  <c r="AI646" i="10" a="1"/>
  <c r="AJ607" i="10" a="1"/>
  <c r="AK606" i="10" a="1"/>
  <c r="AG606" i="10" a="1"/>
  <c r="AK605" i="10" a="1"/>
  <c r="AG605" i="10" a="1"/>
  <c r="AL602" i="10" a="1"/>
  <c r="AH602" i="10" a="1"/>
  <c r="AI601" i="10" a="1"/>
  <c r="AI600" i="10" a="1"/>
  <c r="AK599" i="10" a="1"/>
  <c r="AG599" i="10" a="1"/>
  <c r="AJ597" i="10" a="1"/>
  <c r="AK596" i="10" a="1"/>
  <c r="AG596" i="10" a="1"/>
  <c r="AJ593" i="10" a="1"/>
  <c r="AL550" i="10" a="1"/>
  <c r="AH550" i="10" a="1"/>
  <c r="AJ548" i="10" a="1"/>
  <c r="AK547" i="10" a="1"/>
  <c r="AG547" i="10" a="1"/>
  <c r="AK546" i="10" a="1"/>
  <c r="AG546" i="10" a="1"/>
  <c r="AL543" i="10" a="1"/>
  <c r="AH543" i="10" a="1"/>
  <c r="AI542" i="10" a="1"/>
  <c r="AI541" i="10" a="1"/>
  <c r="AI540" i="10" a="1"/>
  <c r="AK539" i="10" a="1"/>
  <c r="AG539" i="10" a="1"/>
  <c r="AJ538" i="10" a="1"/>
  <c r="AI497" i="10" a="1"/>
  <c r="AL495" i="10" a="1"/>
  <c r="AH495" i="10" a="1"/>
  <c r="AI494" i="10" a="1"/>
  <c r="AL491" i="10" a="1"/>
  <c r="AH491" i="10" a="1"/>
  <c r="AJ489" i="10" a="1"/>
  <c r="AK488" i="10" a="1"/>
  <c r="AG488" i="10" a="1"/>
  <c r="AK487" i="10" a="1"/>
  <c r="AG487" i="10" a="1"/>
  <c r="AK485" i="10" a="1"/>
  <c r="AG485" i="10" a="1"/>
  <c r="AI484" i="10" a="1"/>
  <c r="AI483" i="10" a="1"/>
  <c r="AL482" i="10" a="1"/>
  <c r="AH482" i="10" a="1"/>
  <c r="AL481" i="10" a="1"/>
  <c r="AH481" i="10" a="1"/>
  <c r="AL440" i="10" a="1"/>
  <c r="AH440" i="10" a="1"/>
  <c r="AJ438" i="10" a="1"/>
  <c r="AK437" i="10" a="1"/>
  <c r="AG437" i="10" a="1"/>
  <c r="AK436" i="10" a="1"/>
  <c r="AG436" i="10" a="1"/>
  <c r="AL433" i="10" a="1"/>
  <c r="AH433" i="10" a="1"/>
  <c r="AI432" i="10" a="1"/>
  <c r="AI431" i="10" a="1"/>
  <c r="AI430" i="10" a="1"/>
  <c r="AK429" i="10" a="1"/>
  <c r="AG429" i="10" a="1"/>
  <c r="AJ428" i="10" a="1"/>
  <c r="AI387" i="10" a="1"/>
  <c r="AL385" i="10" a="1"/>
  <c r="AH385" i="10" a="1"/>
  <c r="AI384" i="10" a="1"/>
  <c r="AL381" i="10" a="1"/>
  <c r="AH381" i="10" a="1"/>
  <c r="AJ379" i="10" a="1"/>
  <c r="AK378" i="10" a="1"/>
  <c r="AG378" i="10" a="1"/>
  <c r="AK377" i="10" a="1"/>
  <c r="AG377" i="10" a="1"/>
  <c r="AK375" i="10" a="1"/>
  <c r="AG375" i="10" a="1"/>
  <c r="AI374" i="10" a="1"/>
  <c r="AI373" i="10" a="1"/>
  <c r="AL372" i="10" a="1"/>
  <c r="AH372" i="10" a="1"/>
  <c r="AL371" i="10" a="1"/>
  <c r="AH371" i="10" a="1"/>
  <c r="AJ331" i="10" a="1"/>
  <c r="AK330" i="10" a="1"/>
  <c r="AG330" i="10" a="1"/>
  <c r="AK329" i="10" a="1"/>
  <c r="AG329" i="10" a="1"/>
  <c r="AI328" i="10" a="1"/>
  <c r="AL326" i="10" a="1"/>
  <c r="AH326" i="10" a="1"/>
  <c r="AI325" i="10" a="1"/>
  <c r="AL322" i="10" a="1"/>
  <c r="AH322" i="10" a="1"/>
  <c r="AK318" i="10" a="1"/>
  <c r="AG318" i="10" a="1"/>
  <c r="AK317" i="10" a="1"/>
  <c r="AG317" i="10" a="1"/>
  <c r="AK316" i="10" a="1"/>
  <c r="AG316" i="10" a="1"/>
  <c r="AI277" i="10" a="1"/>
  <c r="AI276" i="10" a="1"/>
  <c r="AL274" i="10" a="1"/>
  <c r="AH274" i="10" a="1"/>
  <c r="AL270" i="10" a="1"/>
  <c r="AH270" i="10" a="1"/>
  <c r="AJ269" i="10" a="1"/>
  <c r="AL262" i="10" a="1"/>
  <c r="AH262" i="10" a="1"/>
  <c r="AH261" i="10" a="1"/>
  <c r="AL222" i="10" a="1"/>
  <c r="AJ222" i="10" a="1"/>
  <c r="AH222" i="10" a="1"/>
  <c r="AK220" i="10" a="1"/>
  <c r="AI220" i="10" a="1"/>
  <c r="AG220" i="10" a="1"/>
  <c r="AL217" i="10" a="1"/>
  <c r="AJ217" i="10" a="1"/>
  <c r="AH217" i="10" a="1"/>
  <c r="AK215" i="10" a="1"/>
  <c r="AI215" i="10" a="1"/>
  <c r="AG215" i="10" a="1"/>
  <c r="AK214" i="10" a="1"/>
  <c r="AI214" i="10" a="1"/>
  <c r="AG214" i="10" a="1"/>
  <c r="AL212" i="10" a="1"/>
  <c r="AJ212" i="10" a="1"/>
  <c r="AH212" i="10" a="1"/>
  <c r="AL210" i="10" a="1"/>
  <c r="AJ210" i="10" a="1"/>
  <c r="AH210" i="10" a="1"/>
  <c r="AL209" i="10" a="1"/>
  <c r="AJ209" i="10" a="1"/>
  <c r="AH209" i="10" a="1"/>
  <c r="AK207" i="10" a="1"/>
  <c r="AI207" i="10" a="1"/>
  <c r="AG207" i="10" a="1"/>
  <c r="AK206" i="10" a="1"/>
  <c r="AI206" i="10" a="1"/>
  <c r="AG206" i="10" a="1"/>
  <c r="AK166" i="10" a="1"/>
  <c r="AI166" i="10" a="1"/>
  <c r="AG166" i="10" a="1"/>
  <c r="AL164" i="10" a="1"/>
  <c r="AJ164" i="10" a="1"/>
  <c r="AH164" i="10" a="1"/>
  <c r="AL163" i="10" a="1"/>
  <c r="AJ163" i="10" a="1"/>
  <c r="AH163" i="10" a="1"/>
  <c r="AK161" i="10" a="1"/>
  <c r="AI161" i="10" a="1"/>
  <c r="AG161" i="10" a="1"/>
  <c r="AL158" i="10" a="1"/>
  <c r="AJ158" i="10" a="1"/>
  <c r="AH158" i="10" a="1"/>
  <c r="AK156" i="10" a="1"/>
  <c r="AI156" i="10" a="1"/>
  <c r="AG156" i="10" a="1"/>
  <c r="AL153" i="10" a="1"/>
  <c r="AJ153" i="10" a="1"/>
  <c r="AH153" i="10" a="1"/>
  <c r="AK112" i="10" a="1"/>
  <c r="AI112" i="10" a="1"/>
  <c r="AG112" i="10" a="1"/>
  <c r="AL110" i="10" a="1"/>
  <c r="AJ110" i="10" a="1"/>
  <c r="AH110" i="10" a="1"/>
  <c r="AK107" i="10" a="1"/>
  <c r="AI107" i="10" a="1"/>
  <c r="AG107" i="10" a="1"/>
  <c r="AL105" i="10" a="1"/>
  <c r="AJ105" i="10" a="1"/>
  <c r="AH105" i="10" a="1"/>
  <c r="AL104" i="10" a="1"/>
  <c r="AJ104" i="10" a="1"/>
  <c r="AH104" i="10" a="1"/>
  <c r="AK102" i="10" a="1"/>
  <c r="AI102" i="10" a="1"/>
  <c r="AG102" i="10" a="1"/>
  <c r="AK100" i="10" a="1"/>
  <c r="AI100" i="10" a="1"/>
  <c r="AG100" i="10" a="1"/>
  <c r="AK99" i="10" a="1"/>
  <c r="AI99" i="10" a="1"/>
  <c r="AG99" i="10" a="1"/>
  <c r="AL97" i="10" a="1"/>
  <c r="AJ97" i="10" a="1"/>
  <c r="AH97" i="10" a="1"/>
  <c r="AL96" i="10" a="1"/>
  <c r="AJ96" i="10" a="1"/>
  <c r="AH96" i="10" a="1"/>
  <c r="AH221" i="10" a="1"/>
  <c r="AG219" i="10" a="1"/>
  <c r="AK218" i="10" a="1"/>
  <c r="AL216" i="10" a="1"/>
  <c r="AG213" i="10" a="1"/>
  <c r="AH211" i="10" a="1"/>
  <c r="AK208" i="10" a="1"/>
  <c r="AH167" i="10" a="1"/>
  <c r="AG165" i="10" a="1"/>
  <c r="AI159" i="10" a="1"/>
  <c r="AJ157" i="10" a="1"/>
  <c r="AL155" i="10" a="1"/>
  <c r="AJ154" i="10" a="1"/>
  <c r="AI152" i="10" a="1"/>
  <c r="AK151" i="10" a="1"/>
  <c r="AJ108" i="10" a="1"/>
  <c r="AI106" i="10" a="1"/>
  <c r="AH103" i="10" a="1"/>
  <c r="AG101" i="10" a="1"/>
  <c r="AL98" i="10" a="1"/>
  <c r="AK56" i="10" a="1"/>
  <c r="AI56" i="10" a="1"/>
  <c r="AG56" i="10" a="1"/>
  <c r="AL54" i="10" a="1"/>
  <c r="AJ54" i="10" a="1"/>
  <c r="AH54" i="10" a="1"/>
  <c r="AL53" i="10" a="1"/>
  <c r="AJ53" i="10" a="1"/>
  <c r="AH53" i="10" a="1"/>
  <c r="AK51" i="10" a="1"/>
  <c r="AI51" i="10" a="1"/>
  <c r="AG51" i="10" a="1"/>
  <c r="AL48" i="10" a="1"/>
  <c r="AJ48" i="10" a="1"/>
  <c r="AH48" i="10" a="1"/>
  <c r="AK46" i="10" a="1"/>
  <c r="AI46" i="10" a="1"/>
  <c r="AG46" i="10" a="1"/>
  <c r="AL43" i="10" a="1"/>
  <c r="AJ43" i="10" a="1"/>
  <c r="AH43" i="10" a="1"/>
  <c r="AK22" i="10"/>
  <c r="AJ20" i="10"/>
  <c r="AK19" i="10"/>
  <c r="AK18" i="10"/>
  <c r="AL17" i="10"/>
  <c r="AJ15" i="10"/>
  <c r="AK14" i="10"/>
  <c r="AJ12" i="10"/>
  <c r="AK11" i="10"/>
  <c r="AL10" i="10"/>
  <c r="AJ9" i="10"/>
  <c r="AJ8" i="10"/>
  <c r="AJ7" i="10"/>
  <c r="AK6" i="10"/>
  <c r="AK1266" i="9" a="1"/>
  <c r="AI1266" i="9" a="1"/>
  <c r="AG1266" i="9" a="1"/>
  <c r="AL1264" i="9" a="1"/>
  <c r="AJ1264" i="9" a="1"/>
  <c r="AH1264" i="9" a="1"/>
  <c r="AL1263" i="9" a="1"/>
  <c r="AJ1263" i="9" a="1"/>
  <c r="AH1263" i="9" a="1"/>
  <c r="AK1261" i="9" a="1"/>
  <c r="AI1261" i="9" a="1"/>
  <c r="AG1261" i="9" a="1"/>
  <c r="AL1258" i="9" a="1"/>
  <c r="AJ1258" i="9" a="1"/>
  <c r="AH1258" i="9" a="1"/>
  <c r="AK1256" i="9" a="1"/>
  <c r="AI1256" i="9" a="1"/>
  <c r="AG1256" i="9" a="1"/>
  <c r="AL1253" i="9" a="1"/>
  <c r="AJ1253" i="9" a="1"/>
  <c r="AH1253" i="9" a="1"/>
  <c r="AK1212" i="9" a="1"/>
  <c r="AI1212" i="9" a="1"/>
  <c r="AG1212" i="9" a="1"/>
  <c r="AL1210" i="9" a="1"/>
  <c r="AJ1210" i="9" a="1"/>
  <c r="AH1210" i="9" a="1"/>
  <c r="AK1207" i="9" a="1"/>
  <c r="AI1207" i="9" a="1"/>
  <c r="AG1207" i="9" a="1"/>
  <c r="AL1205" i="9" a="1"/>
  <c r="AJ1205" i="9" a="1"/>
  <c r="AH1205" i="9" a="1"/>
  <c r="AL1204" i="9" a="1"/>
  <c r="AJ1204" i="9" a="1"/>
  <c r="AH1204" i="9" a="1"/>
  <c r="AK1202" i="9" a="1"/>
  <c r="AI1202" i="9" a="1"/>
  <c r="AG1202" i="9" a="1"/>
  <c r="AK1200" i="9" a="1"/>
  <c r="AI1200" i="9" a="1"/>
  <c r="AG1200" i="9" a="1"/>
  <c r="AK1199" i="9" a="1"/>
  <c r="AI1199" i="9" a="1"/>
  <c r="AG1199" i="9" a="1"/>
  <c r="AL1197" i="9" a="1"/>
  <c r="AJ1197" i="9" a="1"/>
  <c r="AH1197" i="9" a="1"/>
  <c r="AL1196" i="9" a="1"/>
  <c r="AJ1196" i="9" a="1"/>
  <c r="AH1196" i="9" a="1"/>
  <c r="AL1156" i="9" a="1"/>
  <c r="AJ1156" i="9" a="1"/>
  <c r="AH1156" i="9" a="1"/>
  <c r="AK1154" i="9" a="1"/>
  <c r="AI1154" i="9" a="1"/>
  <c r="AG1154" i="9" a="1"/>
  <c r="AK1153" i="9" a="1"/>
  <c r="AI1153" i="9" a="1"/>
  <c r="AG1153" i="9" a="1"/>
  <c r="AL1151" i="9" a="1"/>
  <c r="AJ1151" i="9" a="1"/>
  <c r="AH1151" i="9" a="1"/>
  <c r="AK1148" i="9" a="1"/>
  <c r="AI1148" i="9" a="1"/>
  <c r="AG1148" i="9" a="1"/>
  <c r="AL1146" i="9" a="1"/>
  <c r="AJ1146" i="9" a="1"/>
  <c r="AH1146" i="9" a="1"/>
  <c r="AK1143" i="9" a="1"/>
  <c r="AI1143" i="9" a="1"/>
  <c r="AG1143" i="9" a="1"/>
  <c r="AL1102" i="9" a="1"/>
  <c r="AJ1102" i="9" a="1"/>
  <c r="AH1102" i="9" a="1"/>
  <c r="AK1100" i="9" a="1"/>
  <c r="AI1100" i="9" a="1"/>
  <c r="AG1100" i="9" a="1"/>
  <c r="AL1097" i="9" a="1"/>
  <c r="AJ1097" i="9" a="1"/>
  <c r="AH1097" i="9" a="1"/>
  <c r="AK1095" i="9" a="1"/>
  <c r="AI1095" i="9" a="1"/>
  <c r="AG1095" i="9" a="1"/>
  <c r="AK1094" i="9" a="1"/>
  <c r="AI1094" i="9" a="1"/>
  <c r="AG1094" i="9" a="1"/>
  <c r="AL1092" i="9" a="1"/>
  <c r="AJ1092" i="9" a="1"/>
  <c r="AH1092" i="9" a="1"/>
  <c r="AL1090" i="9" a="1"/>
  <c r="AJ1090" i="9" a="1"/>
  <c r="AH1090" i="9" a="1"/>
  <c r="AL1089" i="9" a="1"/>
  <c r="AJ1089" i="9" a="1"/>
  <c r="AH1089" i="9" a="1"/>
  <c r="AK1087" i="9" a="1"/>
  <c r="AI1087" i="9" a="1"/>
  <c r="AG1087" i="9" a="1"/>
  <c r="AK1086" i="9" a="1"/>
  <c r="AI1086" i="9" a="1"/>
  <c r="AG1086" i="9" a="1"/>
  <c r="AK1046" i="9" a="1"/>
  <c r="AI1046" i="9" a="1"/>
  <c r="AG1046" i="9" a="1"/>
  <c r="AL1044" i="9" a="1"/>
  <c r="AJ1044" i="9" a="1"/>
  <c r="AH1044" i="9" a="1"/>
  <c r="AL1043" i="9" a="1"/>
  <c r="AJ1043" i="9" a="1"/>
  <c r="AH1043" i="9" a="1"/>
  <c r="AK1041" i="9" a="1"/>
  <c r="AI1041" i="9" a="1"/>
  <c r="AG1041" i="9" a="1"/>
  <c r="AL1038" i="9" a="1"/>
  <c r="AJ1038" i="9" a="1"/>
  <c r="AH1038" i="9" a="1"/>
  <c r="AK1036" i="9" a="1"/>
  <c r="AI1036" i="9" a="1"/>
  <c r="AG1036" i="9" a="1"/>
  <c r="AL1033" i="9" a="1"/>
  <c r="AJ1033" i="9" a="1"/>
  <c r="AH1033" i="9" a="1"/>
  <c r="AK992" i="9" a="1"/>
  <c r="AI992" i="9" a="1"/>
  <c r="AG992" i="9" a="1"/>
  <c r="AL990" i="9" a="1"/>
  <c r="AJ990" i="9" a="1"/>
  <c r="AH990" i="9" a="1"/>
  <c r="AK987" i="9" a="1"/>
  <c r="AI987" i="9" a="1"/>
  <c r="AG987" i="9" a="1"/>
  <c r="AL985" i="9" a="1"/>
  <c r="AJ985" i="9" a="1"/>
  <c r="AH985" i="9" a="1"/>
  <c r="AL984" i="9" a="1"/>
  <c r="AJ984" i="9" a="1"/>
  <c r="AH984" i="9" a="1"/>
  <c r="AK982" i="9" a="1"/>
  <c r="AI982" i="9" a="1"/>
  <c r="AG982" i="9" a="1"/>
  <c r="AK980" i="9" a="1"/>
  <c r="AI980" i="9" a="1"/>
  <c r="AG980" i="9" a="1"/>
  <c r="AK979" i="9" a="1"/>
  <c r="AI979" i="9" a="1"/>
  <c r="AG979" i="9" a="1"/>
  <c r="AL977" i="9" a="1"/>
  <c r="AJ977" i="9" a="1"/>
  <c r="AH977" i="9" a="1"/>
  <c r="AL976" i="9" a="1"/>
  <c r="AJ976" i="9" a="1"/>
  <c r="AH976" i="9" a="1"/>
  <c r="AL936" i="9" a="1"/>
  <c r="AJ936" i="9" a="1"/>
  <c r="AH936" i="9" a="1"/>
  <c r="AK934" i="9" a="1"/>
  <c r="AI934" i="9" a="1"/>
  <c r="AG934" i="9" a="1"/>
  <c r="AK933" i="9" a="1"/>
  <c r="AI933" i="9" a="1"/>
  <c r="AG933" i="9" a="1"/>
  <c r="AL931" i="9" a="1"/>
  <c r="AJ931" i="9" a="1"/>
  <c r="AH931" i="9" a="1"/>
  <c r="AK928" i="9" a="1"/>
  <c r="AI928" i="9" a="1"/>
  <c r="AG928" i="9" a="1"/>
  <c r="AL926" i="9" a="1"/>
  <c r="AJ926" i="9" a="1"/>
  <c r="AH926" i="9" a="1"/>
  <c r="AK923" i="9" a="1"/>
  <c r="AI923" i="9" a="1"/>
  <c r="AG923" i="9" a="1"/>
  <c r="AL882" i="9" a="1"/>
  <c r="AJ882" i="9" a="1"/>
  <c r="AH882" i="9" a="1"/>
  <c r="AK880" i="9" a="1"/>
  <c r="AI880" i="9" a="1"/>
  <c r="AG880" i="9" a="1"/>
  <c r="AL877" i="9" a="1"/>
  <c r="AJ877" i="9" a="1"/>
  <c r="AH877" i="9" a="1"/>
  <c r="AK875" i="9" a="1"/>
  <c r="AI875" i="9" a="1"/>
  <c r="AG875" i="9" a="1"/>
  <c r="AK874" i="9" a="1"/>
  <c r="AI874" i="9" a="1"/>
  <c r="AG874" i="9" a="1"/>
  <c r="AL872" i="9" a="1"/>
  <c r="AJ872" i="9" a="1"/>
  <c r="AH872" i="9" a="1"/>
  <c r="AL870" i="9" a="1"/>
  <c r="AJ870" i="9" a="1"/>
  <c r="AH870" i="9" a="1"/>
  <c r="AL869" i="9" a="1"/>
  <c r="AJ869" i="9" a="1"/>
  <c r="AH869" i="9" a="1"/>
  <c r="AK867" i="9" a="1"/>
  <c r="AI867" i="9" a="1"/>
  <c r="AG867" i="9" a="1"/>
  <c r="AK866" i="9" a="1"/>
  <c r="AI866" i="9" a="1"/>
  <c r="AG866" i="9" a="1"/>
  <c r="AK826" i="9" a="1"/>
  <c r="AI826" i="9" a="1"/>
  <c r="AG826" i="9" a="1"/>
  <c r="AL824" i="9" a="1"/>
  <c r="AJ824" i="9" a="1"/>
  <c r="AH824" i="9" a="1"/>
  <c r="AL823" i="9" a="1"/>
  <c r="AJ823" i="9" a="1"/>
  <c r="AH823" i="9" a="1"/>
  <c r="AK821" i="9" a="1"/>
  <c r="AI821" i="9" a="1"/>
  <c r="AG821" i="9" a="1"/>
  <c r="AL818" i="9" a="1"/>
  <c r="AJ818" i="9" a="1"/>
  <c r="AH818" i="9" a="1"/>
  <c r="AK816" i="9" a="1"/>
  <c r="AI816" i="9" a="1"/>
  <c r="AG816" i="9" a="1"/>
  <c r="AL813" i="9" a="1"/>
  <c r="AJ813" i="9" a="1"/>
  <c r="AH813" i="9" a="1"/>
  <c r="AK772" i="9" a="1"/>
  <c r="AI772" i="9" a="1"/>
  <c r="AG772" i="9" a="1"/>
  <c r="AL770" i="9" a="1"/>
  <c r="AJ770" i="9" a="1"/>
  <c r="AH770" i="9" a="1"/>
  <c r="AK767" i="9" a="1"/>
  <c r="AI767" i="9" a="1"/>
  <c r="AG767" i="9" a="1"/>
  <c r="AL765" i="9" a="1"/>
  <c r="AJ765" i="9" a="1"/>
  <c r="AH765" i="9" a="1"/>
  <c r="AL764" i="9" a="1"/>
  <c r="AJ764" i="9" a="1"/>
  <c r="AH764" i="9" a="1"/>
  <c r="AK762" i="9" a="1"/>
  <c r="AI762" i="9" a="1"/>
  <c r="AG762" i="9" a="1"/>
  <c r="AK760" i="9" a="1"/>
  <c r="AI760" i="9" a="1"/>
  <c r="AG760" i="9" a="1"/>
  <c r="AK759" i="9" a="1"/>
  <c r="AI759" i="9" a="1"/>
  <c r="AG759" i="9" a="1"/>
  <c r="AL757" i="9" a="1"/>
  <c r="AJ757" i="9" a="1"/>
  <c r="AH757" i="9" a="1"/>
  <c r="AL756" i="9" a="1"/>
  <c r="AJ756" i="9" a="1"/>
  <c r="AH756" i="9" a="1"/>
  <c r="AI218" i="10" a="1"/>
  <c r="AJ216" i="10" a="1"/>
  <c r="AI208" i="10" a="1"/>
  <c r="AL162" i="10" a="1"/>
  <c r="AK160" i="10" a="1"/>
  <c r="AG159" i="10" a="1"/>
  <c r="AH157" i="10" a="1"/>
  <c r="AJ155" i="10" a="1"/>
  <c r="AH154" i="10" a="1"/>
  <c r="AG152" i="10" a="1"/>
  <c r="AI151" i="10" a="1"/>
  <c r="AK111" i="10" a="1"/>
  <c r="AL109" i="10" a="1"/>
  <c r="AH108" i="10" a="1"/>
  <c r="AG106" i="10" a="1"/>
  <c r="AJ98" i="10" a="1"/>
  <c r="AI57" i="10" a="1"/>
  <c r="AG57" i="10" a="1"/>
  <c r="AL55" i="10" a="1"/>
  <c r="AJ55" i="10" a="1"/>
  <c r="AH55" i="10" a="1"/>
  <c r="AK52" i="10" a="1"/>
  <c r="AI52" i="10" a="1"/>
  <c r="AG52" i="10" a="1"/>
  <c r="AL50" i="10" a="1"/>
  <c r="AJ50" i="10" a="1"/>
  <c r="AH50" i="10" a="1"/>
  <c r="AL49" i="10" a="1"/>
  <c r="AJ49" i="10" a="1"/>
  <c r="AH49" i="10" a="1"/>
  <c r="AK47" i="10" a="1"/>
  <c r="AI47" i="10" a="1"/>
  <c r="AG47" i="10" a="1"/>
  <c r="AK45" i="10" a="1"/>
  <c r="AI45" i="10" a="1"/>
  <c r="AG45" i="10" a="1"/>
  <c r="AK44" i="10" a="1"/>
  <c r="AI44" i="10" a="1"/>
  <c r="AG44" i="10" a="1"/>
  <c r="AL42" i="10" a="1"/>
  <c r="AJ42" i="10" a="1"/>
  <c r="AH42" i="10" a="1"/>
  <c r="AL41" i="10" a="1"/>
  <c r="AJ41" i="10" a="1"/>
  <c r="AH41" i="10" a="1"/>
  <c r="AJ22" i="10"/>
  <c r="AL21" i="10"/>
  <c r="AJ19" i="10"/>
  <c r="AJ18" i="10"/>
  <c r="AK17" i="10"/>
  <c r="AL16" i="10"/>
  <c r="AJ14" i="10"/>
  <c r="AL13" i="10"/>
  <c r="AJ11" i="10"/>
  <c r="AK10" i="10"/>
  <c r="AJ6" i="10"/>
  <c r="AK1267" i="9" a="1"/>
  <c r="AI1267" i="9" a="1"/>
  <c r="AG1267" i="9" a="1"/>
  <c r="AL1265" i="9" a="1"/>
  <c r="AJ1265" i="9" a="1"/>
  <c r="AH1265" i="9" a="1"/>
  <c r="AK1262" i="9" a="1"/>
  <c r="AI1262" i="9" a="1"/>
  <c r="AG1262" i="9" a="1"/>
  <c r="AL1260" i="9" a="1"/>
  <c r="AJ1260" i="9" a="1"/>
  <c r="AH1260" i="9" a="1"/>
  <c r="AL1259" i="9" a="1"/>
  <c r="AJ1259" i="9" a="1"/>
  <c r="AH1259" i="9" a="1"/>
  <c r="AK1257" i="9" a="1"/>
  <c r="AI1257" i="9" a="1"/>
  <c r="AG1257" i="9" a="1"/>
  <c r="AK1255" i="9" a="1"/>
  <c r="AI1255" i="9" a="1"/>
  <c r="AG1255" i="9" a="1"/>
  <c r="AK1254" i="9" a="1"/>
  <c r="AI1254" i="9" a="1"/>
  <c r="AG1254" i="9" a="1"/>
  <c r="AL1252" i="9" a="1"/>
  <c r="AJ1252" i="9" a="1"/>
  <c r="AH1252" i="9" a="1"/>
  <c r="AL1251" i="9" a="1"/>
  <c r="AJ1251" i="9" a="1"/>
  <c r="AH1251" i="9" a="1"/>
  <c r="AL1211" i="9" a="1"/>
  <c r="AJ1211" i="9" a="1"/>
  <c r="AH1211" i="9" a="1"/>
  <c r="AK1209" i="9" a="1"/>
  <c r="AI1209" i="9" a="1"/>
  <c r="AG1209" i="9" a="1"/>
  <c r="AK1208" i="9" a="1"/>
  <c r="AI1208" i="9" a="1"/>
  <c r="AG1208" i="9" a="1"/>
  <c r="AL1206" i="9" a="1"/>
  <c r="AJ1206" i="9" a="1"/>
  <c r="AH1206" i="9" a="1"/>
  <c r="AK1203" i="9" a="1"/>
  <c r="AI1203" i="9" a="1"/>
  <c r="AG1203" i="9" a="1"/>
  <c r="AL1201" i="9" a="1"/>
  <c r="AJ1201" i="9" a="1"/>
  <c r="AH1201" i="9" a="1"/>
  <c r="AK1198" i="9" a="1"/>
  <c r="AI1198" i="9" a="1"/>
  <c r="AG1198" i="9" a="1"/>
  <c r="AL1157" i="9" a="1"/>
  <c r="AJ1157" i="9" a="1"/>
  <c r="AH1157" i="9" a="1"/>
  <c r="AK1155" i="9" a="1"/>
  <c r="AI1155" i="9" a="1"/>
  <c r="AG1155" i="9" a="1"/>
  <c r="AL1152" i="9" a="1"/>
  <c r="AJ1152" i="9" a="1"/>
  <c r="AH1152" i="9" a="1"/>
  <c r="AK1150" i="9" a="1"/>
  <c r="AI1150" i="9" a="1"/>
  <c r="AG1150" i="9" a="1"/>
  <c r="AK1149" i="9" a="1"/>
  <c r="AI1149" i="9" a="1"/>
  <c r="AG1149" i="9" a="1"/>
  <c r="AL1147" i="9" a="1"/>
  <c r="AJ1147" i="9" a="1"/>
  <c r="AH1147" i="9" a="1"/>
  <c r="AL1145" i="9" a="1"/>
  <c r="AJ1145" i="9" a="1"/>
  <c r="AH1145" i="9" a="1"/>
  <c r="AL1144" i="9" a="1"/>
  <c r="AJ1144" i="9" a="1"/>
  <c r="AH1144" i="9" a="1"/>
  <c r="AK1142" i="9" a="1"/>
  <c r="AI1142" i="9" a="1"/>
  <c r="AG1142" i="9" a="1"/>
  <c r="AK1141" i="9" a="1"/>
  <c r="AI1141" i="9" a="1"/>
  <c r="AG1141" i="9" a="1"/>
  <c r="AK1101" i="9" a="1"/>
  <c r="AI1101" i="9" a="1"/>
  <c r="AG1101" i="9" a="1"/>
  <c r="AL1099" i="9" a="1"/>
  <c r="AJ1099" i="9" a="1"/>
  <c r="AH1099" i="9" a="1"/>
  <c r="AL1098" i="9" a="1"/>
  <c r="AJ1098" i="9" a="1"/>
  <c r="AH1098" i="9" a="1"/>
  <c r="AK1096" i="9" a="1"/>
  <c r="AI1096" i="9" a="1"/>
  <c r="AG1096" i="9" a="1"/>
  <c r="AL1093" i="9" a="1"/>
  <c r="AJ1093" i="9" a="1"/>
  <c r="AH1093" i="9" a="1"/>
  <c r="AK1091" i="9" a="1"/>
  <c r="AI1091" i="9" a="1"/>
  <c r="AG1091" i="9" a="1"/>
  <c r="AL1088" i="9" a="1"/>
  <c r="AJ1088" i="9" a="1"/>
  <c r="AH1088" i="9" a="1"/>
  <c r="AK1047" i="9" a="1"/>
  <c r="AI1047" i="9" a="1"/>
  <c r="AG1047" i="9" a="1"/>
  <c r="AL1045" i="9" a="1"/>
  <c r="AJ1045" i="9" a="1"/>
  <c r="AH1045" i="9" a="1"/>
  <c r="AK1042" i="9" a="1"/>
  <c r="AI1042" i="9" a="1"/>
  <c r="AG1042" i="9" a="1"/>
  <c r="AL1040" i="9" a="1"/>
  <c r="AJ1040" i="9" a="1"/>
  <c r="AH1040" i="9" a="1"/>
  <c r="AL1039" i="9" a="1"/>
  <c r="AJ1039" i="9" a="1"/>
  <c r="AH1039" i="9" a="1"/>
  <c r="AK1037" i="9" a="1"/>
  <c r="AI1037" i="9" a="1"/>
  <c r="AG1037" i="9" a="1"/>
  <c r="AK1035" i="9" a="1"/>
  <c r="AI1035" i="9" a="1"/>
  <c r="AG1035" i="9" a="1"/>
  <c r="AK1034" i="9" a="1"/>
  <c r="AI1034" i="9" a="1"/>
  <c r="AG1034" i="9" a="1"/>
  <c r="AL1032" i="9" a="1"/>
  <c r="AJ1032" i="9" a="1"/>
  <c r="AH1032" i="9" a="1"/>
  <c r="AL1031" i="9" a="1"/>
  <c r="AJ1031" i="9" a="1"/>
  <c r="AH1031" i="9" a="1"/>
  <c r="AL991" i="9" a="1"/>
  <c r="AJ991" i="9" a="1"/>
  <c r="AH991" i="9" a="1"/>
  <c r="AK989" i="9" a="1"/>
  <c r="AI989" i="9" a="1"/>
  <c r="AG989" i="9" a="1"/>
  <c r="AK988" i="9" a="1"/>
  <c r="AI988" i="9" a="1"/>
  <c r="AG988" i="9" a="1"/>
  <c r="AL986" i="9" a="1"/>
  <c r="AJ986" i="9" a="1"/>
  <c r="AH986" i="9" a="1"/>
  <c r="AK983" i="9" a="1"/>
  <c r="AI983" i="9" a="1"/>
  <c r="AG983" i="9" a="1"/>
  <c r="AL981" i="9" a="1"/>
  <c r="AJ981" i="9" a="1"/>
  <c r="AH981" i="9" a="1"/>
  <c r="AK978" i="9" a="1"/>
  <c r="AI978" i="9" a="1"/>
  <c r="AG978" i="9" a="1"/>
  <c r="AL937" i="9" a="1"/>
  <c r="AJ937" i="9" a="1"/>
  <c r="AH937" i="9" a="1"/>
  <c r="AK935" i="9" a="1"/>
  <c r="AI935" i="9" a="1"/>
  <c r="AG935" i="9" a="1"/>
  <c r="AL932" i="9" a="1"/>
  <c r="AJ932" i="9" a="1"/>
  <c r="AH932" i="9" a="1"/>
  <c r="AK930" i="9" a="1"/>
  <c r="AI930" i="9" a="1"/>
  <c r="AG930" i="9" a="1"/>
  <c r="AK929" i="9" a="1"/>
  <c r="AI929" i="9" a="1"/>
  <c r="AG929" i="9" a="1"/>
  <c r="AL927" i="9" a="1"/>
  <c r="AJ927" i="9" a="1"/>
  <c r="AH927" i="9" a="1"/>
  <c r="AL925" i="9" a="1"/>
  <c r="AJ925" i="9" a="1"/>
  <c r="AH925" i="9" a="1"/>
  <c r="AL924" i="9" a="1"/>
  <c r="AJ924" i="9" a="1"/>
  <c r="AH924" i="9" a="1"/>
  <c r="AK922" i="9" a="1"/>
  <c r="AI922" i="9" a="1"/>
  <c r="AG922" i="9" a="1"/>
  <c r="AK921" i="9" a="1"/>
  <c r="AI921" i="9" a="1"/>
  <c r="AG921" i="9" a="1"/>
  <c r="AK881" i="9" a="1"/>
  <c r="AI881" i="9" a="1"/>
  <c r="AG881" i="9" a="1"/>
  <c r="AL879" i="9" a="1"/>
  <c r="AJ879" i="9" a="1"/>
  <c r="AH879" i="9" a="1"/>
  <c r="AL878" i="9" a="1"/>
  <c r="AJ878" i="9" a="1"/>
  <c r="AH878" i="9" a="1"/>
  <c r="AK876" i="9" a="1"/>
  <c r="AI876" i="9" a="1"/>
  <c r="AG876" i="9" a="1"/>
  <c r="AL873" i="9" a="1"/>
  <c r="AJ873" i="9" a="1"/>
  <c r="AH873" i="9" a="1"/>
  <c r="AK871" i="9" a="1"/>
  <c r="AI871" i="9" a="1"/>
  <c r="AG871" i="9" a="1"/>
  <c r="AL868" i="9" a="1"/>
  <c r="AJ868" i="9" a="1"/>
  <c r="AH868" i="9" a="1"/>
  <c r="AK827" i="9" a="1"/>
  <c r="AI827" i="9" a="1"/>
  <c r="AG827" i="9" a="1"/>
  <c r="AL825" i="9" a="1"/>
  <c r="AJ825" i="9" a="1"/>
  <c r="AH825" i="9" a="1"/>
  <c r="AK822" i="9" a="1"/>
  <c r="AI822" i="9" a="1"/>
  <c r="AG822" i="9" a="1"/>
  <c r="AL820" i="9" a="1"/>
  <c r="AJ820" i="9" a="1"/>
  <c r="AH820" i="9" a="1"/>
  <c r="AL819" i="9" a="1"/>
  <c r="AJ819" i="9" a="1"/>
  <c r="AH819" i="9" a="1"/>
  <c r="AK817" i="9" a="1"/>
  <c r="AI817" i="9" a="1"/>
  <c r="AG817" i="9" a="1"/>
  <c r="AK815" i="9" a="1"/>
  <c r="AI815" i="9" a="1"/>
  <c r="AG815" i="9" a="1"/>
  <c r="AK814" i="9" a="1"/>
  <c r="AI814" i="9" a="1"/>
  <c r="AG814" i="9" a="1"/>
  <c r="AL812" i="9" a="1"/>
  <c r="AJ812" i="9" a="1"/>
  <c r="AH812" i="9" a="1"/>
  <c r="AL811" i="9" a="1"/>
  <c r="AJ811" i="9" a="1"/>
  <c r="AH811" i="9" a="1"/>
  <c r="AL771" i="9" a="1"/>
  <c r="AJ771" i="9" a="1"/>
  <c r="AH771" i="9" a="1"/>
  <c r="AK769" i="9" a="1"/>
  <c r="AI769" i="9" a="1"/>
  <c r="AG769" i="9" a="1"/>
  <c r="AK768" i="9" a="1"/>
  <c r="AI768" i="9" a="1"/>
  <c r="AG768" i="9" a="1"/>
  <c r="AL766" i="9" a="1"/>
  <c r="AJ766" i="9" a="1"/>
  <c r="AH766" i="9" a="1"/>
  <c r="AK763" i="9" a="1"/>
  <c r="AI763" i="9" a="1"/>
  <c r="AG763" i="9" a="1"/>
  <c r="AL761" i="9" a="1"/>
  <c r="AJ761" i="9" a="1"/>
  <c r="AH761" i="9" a="1"/>
  <c r="AK758" i="9" a="1"/>
  <c r="AI758" i="9" a="1"/>
  <c r="AG758" i="9" a="1"/>
  <c r="AL717" i="9" a="1"/>
  <c r="AJ717" i="9" a="1"/>
  <c r="AH717" i="9" a="1"/>
  <c r="AK715" i="9" a="1"/>
  <c r="AI715" i="9" a="1"/>
  <c r="AG715" i="9" a="1"/>
  <c r="AL221" i="10" a="1"/>
  <c r="AK219" i="10" a="1"/>
  <c r="AG218" i="10" a="1"/>
  <c r="AH216" i="10" a="1"/>
  <c r="AK213" i="10" a="1"/>
  <c r="AL211" i="10" a="1"/>
  <c r="AG208" i="10" a="1"/>
  <c r="AL167" i="10" a="1"/>
  <c r="AK165" i="10" a="1"/>
  <c r="AJ162" i="10" a="1"/>
  <c r="AI160" i="10" a="1"/>
  <c r="AH155" i="10" a="1"/>
  <c r="AG151" i="10" a="1"/>
  <c r="AI111" i="10" a="1"/>
  <c r="AJ109" i="10" a="1"/>
  <c r="AL103" i="10" a="1"/>
  <c r="AK101" i="10" a="1"/>
  <c r="AH98" i="10" a="1"/>
  <c r="AK57" i="10" a="1"/>
  <c r="AL56" i="10" a="1"/>
  <c r="AJ56" i="10" a="1"/>
  <c r="AH56" i="10" a="1"/>
  <c r="AK54" i="10" a="1"/>
  <c r="AI54" i="10" a="1"/>
  <c r="AG54" i="10" a="1"/>
  <c r="AK53" i="10" a="1"/>
  <c r="AI53" i="10" a="1"/>
  <c r="AG53" i="10" a="1"/>
  <c r="AL51" i="10" a="1"/>
  <c r="AJ51" i="10" a="1"/>
  <c r="AH51" i="10" a="1"/>
  <c r="AK48" i="10" a="1"/>
  <c r="AI48" i="10" a="1"/>
  <c r="AG48" i="10" a="1"/>
  <c r="AL46" i="10" a="1"/>
  <c r="AJ46" i="10" a="1"/>
  <c r="AH46" i="10" a="1"/>
  <c r="AK43" i="10" a="1"/>
  <c r="AI43" i="10" a="1"/>
  <c r="AG43" i="10" a="1"/>
  <c r="AK21" i="10"/>
  <c r="AL20" i="10"/>
  <c r="AJ17" i="10"/>
  <c r="AK16" i="10"/>
  <c r="AL15" i="10"/>
  <c r="AK13" i="10"/>
  <c r="AL12" i="10"/>
  <c r="AJ10" i="10"/>
  <c r="AL9" i="10"/>
  <c r="AL8" i="10"/>
  <c r="AL7" i="10"/>
  <c r="AJ221" i="10" a="1"/>
  <c r="AI219" i="10" a="1"/>
  <c r="AI213" i="10" a="1"/>
  <c r="AJ211" i="10" a="1"/>
  <c r="AJ167" i="10" a="1"/>
  <c r="AI165" i="10" a="1"/>
  <c r="AH162" i="10" a="1"/>
  <c r="AG160" i="10" a="1"/>
  <c r="AK159" i="10" a="1"/>
  <c r="AL157" i="10" a="1"/>
  <c r="AL154" i="10" a="1"/>
  <c r="AK152" i="10" a="1"/>
  <c r="AG111" i="10" a="1"/>
  <c r="AH109" i="10" a="1"/>
  <c r="AL108" i="10" a="1"/>
  <c r="AK106" i="10" a="1"/>
  <c r="AJ103" i="10" a="1"/>
  <c r="AI101" i="10" a="1"/>
  <c r="AH57" i="10" a="1"/>
  <c r="AK55" i="10" a="1"/>
  <c r="AI55" i="10" a="1"/>
  <c r="AG55" i="10" a="1"/>
  <c r="AL52" i="10" a="1"/>
  <c r="AJ52" i="10" a="1"/>
  <c r="AH52" i="10" a="1"/>
  <c r="AK50" i="10" a="1"/>
  <c r="AI50" i="10" a="1"/>
  <c r="AG50" i="10" a="1"/>
  <c r="AK49" i="10" a="1"/>
  <c r="AI49" i="10" a="1"/>
  <c r="AG49" i="10" a="1"/>
  <c r="AL47" i="10" a="1"/>
  <c r="AJ47" i="10" a="1"/>
  <c r="AH47" i="10" a="1"/>
  <c r="AL45" i="10" a="1"/>
  <c r="AJ45" i="10" a="1"/>
  <c r="AH45" i="10" a="1"/>
  <c r="AL44" i="10" a="1"/>
  <c r="AJ44" i="10" a="1"/>
  <c r="AH44" i="10" a="1"/>
  <c r="AK42" i="10" a="1"/>
  <c r="AI42" i="10" a="1"/>
  <c r="AG42" i="10" a="1"/>
  <c r="AK41" i="10" a="1"/>
  <c r="AI41" i="10" a="1"/>
  <c r="AG41" i="10" a="1"/>
  <c r="AL22" i="10"/>
  <c r="AJ21" i="10"/>
  <c r="AK20" i="10"/>
  <c r="AL19" i="10"/>
  <c r="AL18" i="10"/>
  <c r="AJ16" i="10"/>
  <c r="AK15" i="10"/>
  <c r="AL14" i="10"/>
  <c r="AJ13" i="10"/>
  <c r="AK12" i="10"/>
  <c r="AL11" i="10"/>
  <c r="AK9" i="10"/>
  <c r="AK8" i="10"/>
  <c r="AK7" i="10"/>
  <c r="AL6" i="10"/>
  <c r="AL1267" i="9" a="1"/>
  <c r="AJ1267" i="9" a="1"/>
  <c r="AH1267" i="9" a="1"/>
  <c r="AK1265" i="9" a="1"/>
  <c r="AI1265" i="9" a="1"/>
  <c r="AG1265" i="9" a="1"/>
  <c r="AL1262" i="9" a="1"/>
  <c r="AJ1262" i="9" a="1"/>
  <c r="AH1262" i="9" a="1"/>
  <c r="AK1260" i="9" a="1"/>
  <c r="AI1260" i="9" a="1"/>
  <c r="AG1260" i="9" a="1"/>
  <c r="AK1259" i="9" a="1"/>
  <c r="AI1259" i="9" a="1"/>
  <c r="AG1259" i="9" a="1"/>
  <c r="AL1257" i="9" a="1"/>
  <c r="AJ1257" i="9" a="1"/>
  <c r="AH1257" i="9" a="1"/>
  <c r="AL1255" i="9" a="1"/>
  <c r="AJ1255" i="9" a="1"/>
  <c r="AH1255" i="9" a="1"/>
  <c r="AL1254" i="9" a="1"/>
  <c r="AJ1254" i="9" a="1"/>
  <c r="AH1254" i="9" a="1"/>
  <c r="AK1252" i="9" a="1"/>
  <c r="AI1252" i="9" a="1"/>
  <c r="AG1252" i="9" a="1"/>
  <c r="AK1251" i="9" a="1"/>
  <c r="AI1251" i="9" a="1"/>
  <c r="AG1251" i="9" a="1"/>
  <c r="AK1211" i="9" a="1"/>
  <c r="AI1211" i="9" a="1"/>
  <c r="AG1211" i="9" a="1"/>
  <c r="AL1209" i="9" a="1"/>
  <c r="AJ1209" i="9" a="1"/>
  <c r="AH1209" i="9" a="1"/>
  <c r="AL1208" i="9" a="1"/>
  <c r="AJ1208" i="9" a="1"/>
  <c r="AH1208" i="9" a="1"/>
  <c r="AK1206" i="9" a="1"/>
  <c r="AI1206" i="9" a="1"/>
  <c r="AG1206" i="9" a="1"/>
  <c r="AL1203" i="9" a="1"/>
  <c r="AJ1203" i="9" a="1"/>
  <c r="AH1203" i="9" a="1"/>
  <c r="AK1201" i="9" a="1"/>
  <c r="AI1201" i="9" a="1"/>
  <c r="AG1201" i="9" a="1"/>
  <c r="AL1198" i="9" a="1"/>
  <c r="AJ1198" i="9" a="1"/>
  <c r="AH1198" i="9" a="1"/>
  <c r="AK1157" i="9" a="1"/>
  <c r="AI1157" i="9" a="1"/>
  <c r="AG1157" i="9" a="1"/>
  <c r="AL1155" i="9" a="1"/>
  <c r="AJ1155" i="9" a="1"/>
  <c r="AH1155" i="9" a="1"/>
  <c r="AK1152" i="9" a="1"/>
  <c r="AI1152" i="9" a="1"/>
  <c r="AG1152" i="9" a="1"/>
  <c r="AL1150" i="9" a="1"/>
  <c r="AJ1150" i="9" a="1"/>
  <c r="AH1150" i="9" a="1"/>
  <c r="AL1149" i="9" a="1"/>
  <c r="AJ1149" i="9" a="1"/>
  <c r="AH1149" i="9" a="1"/>
  <c r="AK1147" i="9" a="1"/>
  <c r="AI1147" i="9" a="1"/>
  <c r="AG1147" i="9" a="1"/>
  <c r="AK1145" i="9" a="1"/>
  <c r="AI1145" i="9" a="1"/>
  <c r="AG1145" i="9" a="1"/>
  <c r="AK1144" i="9" a="1"/>
  <c r="AI1144" i="9" a="1"/>
  <c r="AG1144" i="9" a="1"/>
  <c r="AL1142" i="9" a="1"/>
  <c r="AJ1142" i="9" a="1"/>
  <c r="AH1142" i="9" a="1"/>
  <c r="AL1141" i="9" a="1"/>
  <c r="AJ1141" i="9" a="1"/>
  <c r="AH1141" i="9" a="1"/>
  <c r="AL1101" i="9" a="1"/>
  <c r="AJ1101" i="9" a="1"/>
  <c r="AH1101" i="9" a="1"/>
  <c r="AK1099" i="9" a="1"/>
  <c r="AI1099" i="9" a="1"/>
  <c r="AG1099" i="9" a="1"/>
  <c r="AK1098" i="9" a="1"/>
  <c r="AI1098" i="9" a="1"/>
  <c r="AG1098" i="9" a="1"/>
  <c r="AL1096" i="9" a="1"/>
  <c r="AJ1096" i="9" a="1"/>
  <c r="AH1096" i="9" a="1"/>
  <c r="AK1093" i="9" a="1"/>
  <c r="AI1093" i="9" a="1"/>
  <c r="AG1093" i="9" a="1"/>
  <c r="AL1091" i="9" a="1"/>
  <c r="AJ1091" i="9" a="1"/>
  <c r="AH1091" i="9" a="1"/>
  <c r="AK1088" i="9" a="1"/>
  <c r="AI1088" i="9" a="1"/>
  <c r="AG1088" i="9" a="1"/>
  <c r="AL1047" i="9" a="1"/>
  <c r="AJ1047" i="9" a="1"/>
  <c r="AH1047" i="9" a="1"/>
  <c r="AK1045" i="9" a="1"/>
  <c r="AI1045" i="9" a="1"/>
  <c r="AG1045" i="9" a="1"/>
  <c r="AL1042" i="9" a="1"/>
  <c r="AJ1042" i="9" a="1"/>
  <c r="AH1042" i="9" a="1"/>
  <c r="AK1040" i="9" a="1"/>
  <c r="AI1040" i="9" a="1"/>
  <c r="AG1040" i="9" a="1"/>
  <c r="AK1039" i="9" a="1"/>
  <c r="AI1039" i="9" a="1"/>
  <c r="AG1039" i="9" a="1"/>
  <c r="AL1037" i="9" a="1"/>
  <c r="AJ1037" i="9" a="1"/>
  <c r="AH1037" i="9" a="1"/>
  <c r="AL1035" i="9" a="1"/>
  <c r="AJ1035" i="9" a="1"/>
  <c r="AH1035" i="9" a="1"/>
  <c r="AL1034" i="9" a="1"/>
  <c r="AJ1034" i="9" a="1"/>
  <c r="AH1034" i="9" a="1"/>
  <c r="AK1032" i="9" a="1"/>
  <c r="AI1032" i="9" a="1"/>
  <c r="AG1032" i="9" a="1"/>
  <c r="AK1031" i="9" a="1"/>
  <c r="AI1031" i="9" a="1"/>
  <c r="AG1031" i="9" a="1"/>
  <c r="AK991" i="9" a="1"/>
  <c r="AI991" i="9" a="1"/>
  <c r="AG991" i="9" a="1"/>
  <c r="AL989" i="9" a="1"/>
  <c r="AJ989" i="9" a="1"/>
  <c r="AH989" i="9" a="1"/>
  <c r="AL988" i="9" a="1"/>
  <c r="AJ988" i="9" a="1"/>
  <c r="AH988" i="9" a="1"/>
  <c r="AK986" i="9" a="1"/>
  <c r="AI986" i="9" a="1"/>
  <c r="AG986" i="9" a="1"/>
  <c r="AL983" i="9" a="1"/>
  <c r="AJ983" i="9" a="1"/>
  <c r="AH983" i="9" a="1"/>
  <c r="AK981" i="9" a="1"/>
  <c r="AI981" i="9" a="1"/>
  <c r="AG981" i="9" a="1"/>
  <c r="AL978" i="9" a="1"/>
  <c r="AJ978" i="9" a="1"/>
  <c r="AH978" i="9" a="1"/>
  <c r="AK937" i="9" a="1"/>
  <c r="AI937" i="9" a="1"/>
  <c r="AG937" i="9" a="1"/>
  <c r="AL935" i="9" a="1"/>
  <c r="AJ935" i="9" a="1"/>
  <c r="AH935" i="9" a="1"/>
  <c r="AK932" i="9" a="1"/>
  <c r="AI932" i="9" a="1"/>
  <c r="AG932" i="9" a="1"/>
  <c r="AL930" i="9" a="1"/>
  <c r="AJ930" i="9" a="1"/>
  <c r="AH930" i="9" a="1"/>
  <c r="AL929" i="9" a="1"/>
  <c r="AJ929" i="9" a="1"/>
  <c r="AH929" i="9" a="1"/>
  <c r="AK927" i="9" a="1"/>
  <c r="AI927" i="9" a="1"/>
  <c r="AG927" i="9" a="1"/>
  <c r="AK925" i="9" a="1"/>
  <c r="AI925" i="9" a="1"/>
  <c r="AG925" i="9" a="1"/>
  <c r="AK924" i="9" a="1"/>
  <c r="AI924" i="9" a="1"/>
  <c r="AG924" i="9" a="1"/>
  <c r="AL922" i="9" a="1"/>
  <c r="AJ922" i="9" a="1"/>
  <c r="AH922" i="9" a="1"/>
  <c r="AL921" i="9" a="1"/>
  <c r="AJ921" i="9" a="1"/>
  <c r="AH921" i="9" a="1"/>
  <c r="AL881" i="9" a="1"/>
  <c r="AJ881" i="9" a="1"/>
  <c r="AH881" i="9" a="1"/>
  <c r="AK879" i="9" a="1"/>
  <c r="AI879" i="9" a="1"/>
  <c r="AG879" i="9" a="1"/>
  <c r="AK878" i="9" a="1"/>
  <c r="AI878" i="9" a="1"/>
  <c r="AG878" i="9" a="1"/>
  <c r="AL876" i="9" a="1"/>
  <c r="AJ876" i="9" a="1"/>
  <c r="AH876" i="9" a="1"/>
  <c r="AK873" i="9" a="1"/>
  <c r="AI873" i="9" a="1"/>
  <c r="AG873" i="9" a="1"/>
  <c r="AL871" i="9" a="1"/>
  <c r="AJ871" i="9" a="1"/>
  <c r="AH871" i="9" a="1"/>
  <c r="AK868" i="9" a="1"/>
  <c r="AI868" i="9" a="1"/>
  <c r="AG868" i="9" a="1"/>
  <c r="AL827" i="9" a="1"/>
  <c r="AJ827" i="9" a="1"/>
  <c r="AH827" i="9" a="1"/>
  <c r="AK825" i="9" a="1"/>
  <c r="AI825" i="9" a="1"/>
  <c r="AG825" i="9" a="1"/>
  <c r="AL822" i="9" a="1"/>
  <c r="AJ822" i="9" a="1"/>
  <c r="AH822" i="9" a="1"/>
  <c r="AK820" i="9" a="1"/>
  <c r="AI820" i="9" a="1"/>
  <c r="AG820" i="9" a="1"/>
  <c r="AK819" i="9" a="1"/>
  <c r="AI819" i="9" a="1"/>
  <c r="AG819" i="9" a="1"/>
  <c r="AL817" i="9" a="1"/>
  <c r="AJ817" i="9" a="1"/>
  <c r="AH817" i="9" a="1"/>
  <c r="AL815" i="9" a="1"/>
  <c r="AJ815" i="9" a="1"/>
  <c r="AH815" i="9" a="1"/>
  <c r="AL814" i="9" a="1"/>
  <c r="AJ814" i="9" a="1"/>
  <c r="AH814" i="9" a="1"/>
  <c r="AK812" i="9" a="1"/>
  <c r="AI812" i="9" a="1"/>
  <c r="AG812" i="9" a="1"/>
  <c r="AK811" i="9" a="1"/>
  <c r="AI811" i="9" a="1"/>
  <c r="AG811" i="9" a="1"/>
  <c r="AK771" i="9" a="1"/>
  <c r="AI771" i="9" a="1"/>
  <c r="AG771" i="9" a="1"/>
  <c r="AL769" i="9" a="1"/>
  <c r="AJ769" i="9" a="1"/>
  <c r="AH769" i="9" a="1"/>
  <c r="AL768" i="9" a="1"/>
  <c r="AJ768" i="9" a="1"/>
  <c r="AH768" i="9" a="1"/>
  <c r="AK766" i="9" a="1"/>
  <c r="AI766" i="9" a="1"/>
  <c r="AG766" i="9" a="1"/>
  <c r="AL763" i="9" a="1"/>
  <c r="AJ763" i="9" a="1"/>
  <c r="AH763" i="9" a="1"/>
  <c r="AK761" i="9" a="1"/>
  <c r="AI761" i="9" a="1"/>
  <c r="AG761" i="9" a="1"/>
  <c r="AL758" i="9" a="1"/>
  <c r="AJ758" i="9" a="1"/>
  <c r="AH758" i="9" a="1"/>
  <c r="AK717" i="9" a="1"/>
  <c r="AI717" i="9" a="1"/>
  <c r="AG717" i="9" a="1"/>
  <c r="AL715" i="9" a="1"/>
  <c r="AJ715" i="9" a="1"/>
  <c r="AH715" i="9" a="1"/>
  <c r="AK712" i="9" a="1"/>
  <c r="AI712" i="9" a="1"/>
  <c r="AG712" i="9" a="1"/>
  <c r="AL710" i="9" a="1"/>
  <c r="AJ710" i="9" a="1"/>
  <c r="AH710" i="9" a="1"/>
  <c r="AL709" i="9" a="1"/>
  <c r="AJ709" i="9" a="1"/>
  <c r="AH709" i="9" a="1"/>
  <c r="AK707" i="9" a="1"/>
  <c r="AI707" i="9" a="1"/>
  <c r="AG707" i="9" a="1"/>
  <c r="AK705" i="9" a="1"/>
  <c r="AI705" i="9" a="1"/>
  <c r="AG705" i="9" a="1"/>
  <c r="AK704" i="9" a="1"/>
  <c r="AI704" i="9" a="1"/>
  <c r="AG704" i="9" a="1"/>
  <c r="AL702" i="9" a="1"/>
  <c r="AJ702" i="9" a="1"/>
  <c r="AH702" i="9" a="1"/>
  <c r="AL701" i="9" a="1"/>
  <c r="AJ701" i="9" a="1"/>
  <c r="AH701" i="9" a="1"/>
  <c r="AL661" i="9" a="1"/>
  <c r="AJ661" i="9" a="1"/>
  <c r="AH661" i="9" a="1"/>
  <c r="AK659" i="9" a="1"/>
  <c r="AI659" i="9" a="1"/>
  <c r="AG659" i="9" a="1"/>
  <c r="AK658" i="9" a="1"/>
  <c r="AI658" i="9" a="1"/>
  <c r="AG658" i="9" a="1"/>
  <c r="AL656" i="9" a="1"/>
  <c r="AJ656" i="9" a="1"/>
  <c r="AH656" i="9" a="1"/>
  <c r="AK653" i="9" a="1"/>
  <c r="AI653" i="9" a="1"/>
  <c r="AG653" i="9" a="1"/>
  <c r="AL651" i="9" a="1"/>
  <c r="AJ651" i="9" a="1"/>
  <c r="AH651" i="9" a="1"/>
  <c r="AK648" i="9" a="1"/>
  <c r="AI648" i="9" a="1"/>
  <c r="AG648" i="9" a="1"/>
  <c r="AL607" i="9" a="1"/>
  <c r="AJ607" i="9" a="1"/>
  <c r="AH607" i="9" a="1"/>
  <c r="AK605" i="9" a="1"/>
  <c r="AI605" i="9" a="1"/>
  <c r="AI1263" i="9" a="1"/>
  <c r="AJ1261" i="9" a="1"/>
  <c r="AI1253" i="9" a="1"/>
  <c r="AL1207" i="9" a="1"/>
  <c r="AK1205" i="9" a="1"/>
  <c r="AG1204" i="9" a="1"/>
  <c r="AH1202" i="9" a="1"/>
  <c r="AJ1200" i="9" a="1"/>
  <c r="AH1199" i="9" a="1"/>
  <c r="AG1197" i="9" a="1"/>
  <c r="AI1196" i="9" a="1"/>
  <c r="AK1156" i="9" a="1"/>
  <c r="AL1154" i="9" a="1"/>
  <c r="AH1153" i="9" a="1"/>
  <c r="AG1151" i="9" a="1"/>
  <c r="AJ1143" i="9" a="1"/>
  <c r="AI1097" i="9" a="1"/>
  <c r="AJ1095" i="9" a="1"/>
  <c r="AI1090" i="9" a="1"/>
  <c r="AG1089" i="9" a="1"/>
  <c r="AH1087" i="9" a="1"/>
  <c r="AJ1086" i="9" a="1"/>
  <c r="AI1043" i="9" a="1"/>
  <c r="AJ1041" i="9" a="1"/>
  <c r="AI1033" i="9" a="1"/>
  <c r="AL987" i="9" a="1"/>
  <c r="AK985" i="9" a="1"/>
  <c r="AG984" i="9" a="1"/>
  <c r="AH982" i="9" a="1"/>
  <c r="AJ980" i="9" a="1"/>
  <c r="AH979" i="9" a="1"/>
  <c r="AG977" i="9" a="1"/>
  <c r="AI976" i="9" a="1"/>
  <c r="AK936" i="9" a="1"/>
  <c r="AL934" i="9" a="1"/>
  <c r="AH933" i="9" a="1"/>
  <c r="AG931" i="9" a="1"/>
  <c r="AJ923" i="9" a="1"/>
  <c r="AI877" i="9" a="1"/>
  <c r="AJ875" i="9" a="1"/>
  <c r="AI870" i="9" a="1"/>
  <c r="AG869" i="9" a="1"/>
  <c r="AH867" i="9" a="1"/>
  <c r="AJ866" i="9" a="1"/>
  <c r="AI823" i="9" a="1"/>
  <c r="AJ821" i="9" a="1"/>
  <c r="AI813" i="9" a="1"/>
  <c r="AL767" i="9" a="1"/>
  <c r="AK765" i="9" a="1"/>
  <c r="AG764" i="9" a="1"/>
  <c r="AH762" i="9" a="1"/>
  <c r="AJ760" i="9" a="1"/>
  <c r="AH759" i="9" a="1"/>
  <c r="AG757" i="9" a="1"/>
  <c r="AI756" i="9" a="1"/>
  <c r="AK716" i="9" a="1"/>
  <c r="AG716" i="9" a="1"/>
  <c r="AI714" i="9" a="1"/>
  <c r="AJ713" i="9" a="1"/>
  <c r="AI711" i="9" a="1"/>
  <c r="AK710" i="9" a="1"/>
  <c r="AI709" i="9" a="1"/>
  <c r="AL708" i="9" a="1"/>
  <c r="AI708" i="9" a="1"/>
  <c r="AL707" i="9" a="1"/>
  <c r="AL706" i="9" a="1"/>
  <c r="AG706" i="9" a="1"/>
  <c r="AJ705" i="9" a="1"/>
  <c r="AH704" i="9" a="1"/>
  <c r="AL703" i="9" a="1"/>
  <c r="AI703" i="9" a="1"/>
  <c r="AK701" i="9" a="1"/>
  <c r="AL662" i="9" a="1"/>
  <c r="AG662" i="9" a="1"/>
  <c r="AI661" i="9" a="1"/>
  <c r="AL660" i="9" a="1"/>
  <c r="AI660" i="9" a="1"/>
  <c r="AL659" i="9" a="1"/>
  <c r="AJ658" i="9" a="1"/>
  <c r="AJ657" i="9" a="1"/>
  <c r="AG656" i="9" a="1"/>
  <c r="AJ655" i="9" a="1"/>
  <c r="AG655" i="9" a="1"/>
  <c r="AH654" i="9" a="1"/>
  <c r="AH653" i="9" a="1"/>
  <c r="AK652" i="9" a="1"/>
  <c r="AH652" i="9" a="1"/>
  <c r="AL650" i="9" a="1"/>
  <c r="AG650" i="9" a="1"/>
  <c r="AJ649" i="9" a="1"/>
  <c r="AJ647" i="9" a="1"/>
  <c r="AG647" i="9" a="1"/>
  <c r="AH646" i="9" a="1"/>
  <c r="AG607" i="9" a="1"/>
  <c r="AJ606" i="9" a="1"/>
  <c r="AG606" i="9" a="1"/>
  <c r="AJ605" i="9" a="1"/>
  <c r="AK604" i="9" a="1"/>
  <c r="AI604" i="9" a="1"/>
  <c r="AG604" i="9" a="1"/>
  <c r="AK603" i="9" a="1"/>
  <c r="AI603" i="9" a="1"/>
  <c r="AG603" i="9" a="1"/>
  <c r="AL601" i="9" a="1"/>
  <c r="AJ601" i="9" a="1"/>
  <c r="AH601" i="9" a="1"/>
  <c r="AK598" i="9" a="1"/>
  <c r="AI598" i="9" a="1"/>
  <c r="AG598" i="9" a="1"/>
  <c r="AL596" i="9" a="1"/>
  <c r="AJ596" i="9" a="1"/>
  <c r="AH596" i="9" a="1"/>
  <c r="AK593" i="9" a="1"/>
  <c r="AI593" i="9" a="1"/>
  <c r="AG593" i="9" a="1"/>
  <c r="AL552" i="9" a="1"/>
  <c r="AJ552" i="9" a="1"/>
  <c r="AH552" i="9" a="1"/>
  <c r="AK550" i="9" a="1"/>
  <c r="AI550" i="9" a="1"/>
  <c r="AG550" i="9" a="1"/>
  <c r="AL547" i="9" a="1"/>
  <c r="AJ547" i="9" a="1"/>
  <c r="AH547" i="9" a="1"/>
  <c r="AK545" i="9" a="1"/>
  <c r="AI545" i="9" a="1"/>
  <c r="AG545" i="9" a="1"/>
  <c r="AK544" i="9" a="1"/>
  <c r="AI544" i="9" a="1"/>
  <c r="AG544" i="9" a="1"/>
  <c r="AL542" i="9" a="1"/>
  <c r="AJ542" i="9" a="1"/>
  <c r="AH542" i="9" a="1"/>
  <c r="AL540" i="9" a="1"/>
  <c r="AJ540" i="9" a="1"/>
  <c r="AH540" i="9" a="1"/>
  <c r="AL539" i="9" a="1"/>
  <c r="AJ539" i="9" a="1"/>
  <c r="AH539" i="9" a="1"/>
  <c r="AK537" i="9" a="1"/>
  <c r="AI537" i="9" a="1"/>
  <c r="AG537" i="9" a="1"/>
  <c r="AK536" i="9" a="1"/>
  <c r="AI536" i="9" a="1"/>
  <c r="AG536" i="9" a="1"/>
  <c r="AK496" i="9" a="1"/>
  <c r="AI496" i="9" a="1"/>
  <c r="AG496" i="9" a="1"/>
  <c r="AL494" i="9" a="1"/>
  <c r="AJ494" i="9" a="1"/>
  <c r="AH494" i="9" a="1"/>
  <c r="AL493" i="9" a="1"/>
  <c r="AJ493" i="9" a="1"/>
  <c r="AH493" i="9" a="1"/>
  <c r="AK491" i="9" a="1"/>
  <c r="AI491" i="9" a="1"/>
  <c r="AG491" i="9" a="1"/>
  <c r="AL488" i="9" a="1"/>
  <c r="AJ488" i="9" a="1"/>
  <c r="AH488" i="9" a="1"/>
  <c r="AK486" i="9" a="1"/>
  <c r="AI486" i="9" a="1"/>
  <c r="AG486" i="9" a="1"/>
  <c r="AL483" i="9" a="1"/>
  <c r="AJ483" i="9" a="1"/>
  <c r="AH483" i="9" a="1"/>
  <c r="AL442" i="9" a="1"/>
  <c r="AJ442" i="9" a="1"/>
  <c r="AH442" i="9" a="1"/>
  <c r="AK440" i="9" a="1"/>
  <c r="AI440" i="9" a="1"/>
  <c r="AG440" i="9" a="1"/>
  <c r="AL437" i="9" a="1"/>
  <c r="AJ437" i="9" a="1"/>
  <c r="AH437" i="9" a="1"/>
  <c r="AK435" i="9" a="1"/>
  <c r="AI435" i="9" a="1"/>
  <c r="AG435" i="9" a="1"/>
  <c r="AK434" i="9" a="1"/>
  <c r="AI434" i="9" a="1"/>
  <c r="AG434" i="9" a="1"/>
  <c r="AL432" i="9" a="1"/>
  <c r="AJ432" i="9" a="1"/>
  <c r="AH432" i="9" a="1"/>
  <c r="AL430" i="9" a="1"/>
  <c r="AJ430" i="9" a="1"/>
  <c r="AH430" i="9" a="1"/>
  <c r="AL429" i="9" a="1"/>
  <c r="AJ429" i="9" a="1"/>
  <c r="AH429" i="9" a="1"/>
  <c r="AK427" i="9" a="1"/>
  <c r="AI427" i="9" a="1"/>
  <c r="AG427" i="9" a="1"/>
  <c r="AK426" i="9" a="1"/>
  <c r="AI426" i="9" a="1"/>
  <c r="AG426" i="9" a="1"/>
  <c r="AK386" i="9" a="1"/>
  <c r="AI386" i="9" a="1"/>
  <c r="AG386" i="9" a="1"/>
  <c r="AL384" i="9" a="1"/>
  <c r="AJ384" i="9" a="1"/>
  <c r="AH384" i="9" a="1"/>
  <c r="AL383" i="9" a="1"/>
  <c r="AJ383" i="9" a="1"/>
  <c r="AH383" i="9" a="1"/>
  <c r="AK381" i="9" a="1"/>
  <c r="AI381" i="9" a="1"/>
  <c r="AG381" i="9" a="1"/>
  <c r="AL378" i="9" a="1"/>
  <c r="AJ378" i="9" a="1"/>
  <c r="AH378" i="9" a="1"/>
  <c r="AK376" i="9" a="1"/>
  <c r="AI376" i="9" a="1"/>
  <c r="AG376" i="9" a="1"/>
  <c r="AL373" i="9" a="1"/>
  <c r="AJ373" i="9" a="1"/>
  <c r="AH373" i="9" a="1"/>
  <c r="AJ1266" i="9" a="1"/>
  <c r="AI1264" i="9" a="1"/>
  <c r="AI1258" i="9" a="1"/>
  <c r="AJ1256" i="9" a="1"/>
  <c r="AJ1212" i="9" a="1"/>
  <c r="AI1210" i="9" a="1"/>
  <c r="AH1207" i="9" a="1"/>
  <c r="AG1205" i="9" a="1"/>
  <c r="AK1204" i="9" a="1"/>
  <c r="AL1202" i="9" a="1"/>
  <c r="AL1199" i="9" a="1"/>
  <c r="AK1197" i="9" a="1"/>
  <c r="AG1156" i="9" a="1"/>
  <c r="AH1154" i="9" a="1"/>
  <c r="AL1153" i="9" a="1"/>
  <c r="AK1151" i="9" a="1"/>
  <c r="AJ1148" i="9" a="1"/>
  <c r="AI1146" i="9" a="1"/>
  <c r="AI1102" i="9" a="1"/>
  <c r="AJ1100" i="9" a="1"/>
  <c r="AJ1094" i="9" a="1"/>
  <c r="AI1092" i="9" a="1"/>
  <c r="AK1089" i="9" a="1"/>
  <c r="AL1087" i="9" a="1"/>
  <c r="AJ1046" i="9" a="1"/>
  <c r="AI1044" i="9" a="1"/>
  <c r="AI1038" i="9" a="1"/>
  <c r="AJ1036" i="9" a="1"/>
  <c r="AJ992" i="9" a="1"/>
  <c r="AI990" i="9" a="1"/>
  <c r="AH987" i="9" a="1"/>
  <c r="AG985" i="9" a="1"/>
  <c r="AK984" i="9" a="1"/>
  <c r="AL982" i="9" a="1"/>
  <c r="AL979" i="9" a="1"/>
  <c r="AK977" i="9" a="1"/>
  <c r="AG936" i="9" a="1"/>
  <c r="AH934" i="9" a="1"/>
  <c r="AL933" i="9" a="1"/>
  <c r="AK931" i="9" a="1"/>
  <c r="AJ928" i="9" a="1"/>
  <c r="AI926" i="9" a="1"/>
  <c r="AI882" i="9" a="1"/>
  <c r="AJ880" i="9" a="1"/>
  <c r="AJ874" i="9" a="1"/>
  <c r="AI872" i="9" a="1"/>
  <c r="AK869" i="9" a="1"/>
  <c r="AL867" i="9" a="1"/>
  <c r="AJ826" i="9" a="1"/>
  <c r="AI824" i="9" a="1"/>
  <c r="AI818" i="9" a="1"/>
  <c r="AJ816" i="9" a="1"/>
  <c r="AJ772" i="9" a="1"/>
  <c r="AI770" i="9" a="1"/>
  <c r="AH767" i="9" a="1"/>
  <c r="AG765" i="9" a="1"/>
  <c r="AK764" i="9" a="1"/>
  <c r="AL762" i="9" a="1"/>
  <c r="AL759" i="9" a="1"/>
  <c r="AK757" i="9" a="1"/>
  <c r="AI716" i="9" a="1"/>
  <c r="AK714" i="9" a="1"/>
  <c r="AG714" i="9" a="1"/>
  <c r="AL713" i="9" a="1"/>
  <c r="AH713" i="9" a="1"/>
  <c r="AJ712" i="9" a="1"/>
  <c r="AJ711" i="9" a="1"/>
  <c r="AG710" i="9" a="1"/>
  <c r="AH708" i="9" a="1"/>
  <c r="AH707" i="9" a="1"/>
  <c r="AK706" i="9" a="1"/>
  <c r="AH706" i="9" a="1"/>
  <c r="AL704" i="9" a="1"/>
  <c r="AH703" i="9" a="1"/>
  <c r="AI702" i="9" a="1"/>
  <c r="AG701" i="9" a="1"/>
  <c r="AK662" i="9" a="1"/>
  <c r="AH662" i="9" a="1"/>
  <c r="AH660" i="9" a="1"/>
  <c r="AH659" i="9" a="1"/>
  <c r="AI657" i="9" a="1"/>
  <c r="AK656" i="9" a="1"/>
  <c r="AK655" i="9" a="1"/>
  <c r="AL654" i="9" a="1"/>
  <c r="AI654" i="9" a="1"/>
  <c r="AL653" i="9" a="1"/>
  <c r="AL652" i="9" a="1"/>
  <c r="AG652" i="9" a="1"/>
  <c r="AI651" i="9" a="1"/>
  <c r="AK650" i="9" a="1"/>
  <c r="AH650" i="9" a="1"/>
  <c r="AI649" i="9" a="1"/>
  <c r="AJ648" i="9" a="1"/>
  <c r="AK647" i="9" a="1"/>
  <c r="AL646" i="9" a="1"/>
  <c r="AI646" i="9" a="1"/>
  <c r="AK607" i="9" a="1"/>
  <c r="AK606" i="9" a="1"/>
  <c r="AL604" i="9" a="1"/>
  <c r="AJ604" i="9" a="1"/>
  <c r="AH604" i="9" a="1"/>
  <c r="AL603" i="9" a="1"/>
  <c r="AJ603" i="9" a="1"/>
  <c r="AH603" i="9" a="1"/>
  <c r="AK601" i="9" a="1"/>
  <c r="AI601" i="9" a="1"/>
  <c r="AG601" i="9" a="1"/>
  <c r="AL598" i="9" a="1"/>
  <c r="AJ598" i="9" a="1"/>
  <c r="AH598" i="9" a="1"/>
  <c r="AK596" i="9" a="1"/>
  <c r="AI596" i="9" a="1"/>
  <c r="AG596" i="9" a="1"/>
  <c r="AL593" i="9" a="1"/>
  <c r="AJ593" i="9" a="1"/>
  <c r="AH593" i="9" a="1"/>
  <c r="AK552" i="9" a="1"/>
  <c r="AI552" i="9" a="1"/>
  <c r="AG552" i="9" a="1"/>
  <c r="AL550" i="9" a="1"/>
  <c r="AJ550" i="9" a="1"/>
  <c r="AH550" i="9" a="1"/>
  <c r="AK547" i="9" a="1"/>
  <c r="AI547" i="9" a="1"/>
  <c r="AG547" i="9" a="1"/>
  <c r="AL545" i="9" a="1"/>
  <c r="AJ545" i="9" a="1"/>
  <c r="AH545" i="9" a="1"/>
  <c r="AL544" i="9" a="1"/>
  <c r="AJ544" i="9" a="1"/>
  <c r="AH544" i="9" a="1"/>
  <c r="AK542" i="9" a="1"/>
  <c r="AI542" i="9" a="1"/>
  <c r="AG542" i="9" a="1"/>
  <c r="AK540" i="9" a="1"/>
  <c r="AI540" i="9" a="1"/>
  <c r="AG540" i="9" a="1"/>
  <c r="AK539" i="9" a="1"/>
  <c r="AI539" i="9" a="1"/>
  <c r="AG539" i="9" a="1"/>
  <c r="AL537" i="9" a="1"/>
  <c r="AJ537" i="9" a="1"/>
  <c r="AH537" i="9" a="1"/>
  <c r="AL536" i="9" a="1"/>
  <c r="AJ536" i="9" a="1"/>
  <c r="AH536" i="9" a="1"/>
  <c r="AL496" i="9" a="1"/>
  <c r="AJ496" i="9" a="1"/>
  <c r="AH496" i="9" a="1"/>
  <c r="AK494" i="9" a="1"/>
  <c r="AI494" i="9" a="1"/>
  <c r="AG494" i="9" a="1"/>
  <c r="AK493" i="9" a="1"/>
  <c r="AI493" i="9" a="1"/>
  <c r="AG493" i="9" a="1"/>
  <c r="AL491" i="9" a="1"/>
  <c r="AJ491" i="9" a="1"/>
  <c r="AH491" i="9" a="1"/>
  <c r="AK488" i="9" a="1"/>
  <c r="AI488" i="9" a="1"/>
  <c r="AG488" i="9" a="1"/>
  <c r="AL486" i="9" a="1"/>
  <c r="AJ486" i="9" a="1"/>
  <c r="AH486" i="9" a="1"/>
  <c r="AK483" i="9" a="1"/>
  <c r="AI483" i="9" a="1"/>
  <c r="AG483" i="9" a="1"/>
  <c r="AK442" i="9" a="1"/>
  <c r="AI442" i="9" a="1"/>
  <c r="AG442" i="9" a="1"/>
  <c r="AL440" i="9" a="1"/>
  <c r="AJ440" i="9" a="1"/>
  <c r="AH440" i="9" a="1"/>
  <c r="AK437" i="9" a="1"/>
  <c r="AI437" i="9" a="1"/>
  <c r="AG437" i="9" a="1"/>
  <c r="AL435" i="9" a="1"/>
  <c r="AJ435" i="9" a="1"/>
  <c r="AH435" i="9" a="1"/>
  <c r="AL434" i="9" a="1"/>
  <c r="AJ434" i="9" a="1"/>
  <c r="AH434" i="9" a="1"/>
  <c r="AK432" i="9" a="1"/>
  <c r="AI432" i="9" a="1"/>
  <c r="AG432" i="9" a="1"/>
  <c r="AK430" i="9" a="1"/>
  <c r="AI430" i="9" a="1"/>
  <c r="AG430" i="9" a="1"/>
  <c r="AK429" i="9" a="1"/>
  <c r="AI429" i="9" a="1"/>
  <c r="AG429" i="9" a="1"/>
  <c r="AL427" i="9" a="1"/>
  <c r="AJ427" i="9" a="1"/>
  <c r="AH427" i="9" a="1"/>
  <c r="AL426" i="9" a="1"/>
  <c r="AJ426" i="9" a="1"/>
  <c r="AH426" i="9" a="1"/>
  <c r="AL386" i="9" a="1"/>
  <c r="AJ386" i="9" a="1"/>
  <c r="AH386" i="9" a="1"/>
  <c r="AK384" i="9" a="1"/>
  <c r="AI384" i="9" a="1"/>
  <c r="AG384" i="9" a="1"/>
  <c r="AK383" i="9" a="1"/>
  <c r="AI383" i="9" a="1"/>
  <c r="AG383" i="9" a="1"/>
  <c r="AL381" i="9" a="1"/>
  <c r="AJ381" i="9" a="1"/>
  <c r="AH381" i="9" a="1"/>
  <c r="AK378" i="9" a="1"/>
  <c r="AI378" i="9" a="1"/>
  <c r="AG378" i="9" a="1"/>
  <c r="AL376" i="9" a="1"/>
  <c r="AJ376" i="9" a="1"/>
  <c r="AH376" i="9" a="1"/>
  <c r="AK373" i="9" a="1"/>
  <c r="AI373" i="9" a="1"/>
  <c r="AG373" i="9" a="1"/>
  <c r="AL332" i="9" a="1"/>
  <c r="AJ332" i="9" a="1"/>
  <c r="AH332" i="9" a="1"/>
  <c r="AK330" i="9" a="1"/>
  <c r="AI330" i="9" a="1"/>
  <c r="AG330" i="9" a="1"/>
  <c r="AL327" i="9" a="1"/>
  <c r="AJ327" i="9" a="1"/>
  <c r="AH327" i="9" a="1"/>
  <c r="AK325" i="9" a="1"/>
  <c r="AI325" i="9" a="1"/>
  <c r="AG325" i="9" a="1"/>
  <c r="AK324" i="9" a="1"/>
  <c r="AI324" i="9" a="1"/>
  <c r="AG324" i="9" a="1"/>
  <c r="AL322" i="9" a="1"/>
  <c r="AJ322" i="9" a="1"/>
  <c r="AH322" i="9" a="1"/>
  <c r="AL320" i="9" a="1"/>
  <c r="AJ320" i="9" a="1"/>
  <c r="AH320" i="9" a="1"/>
  <c r="AL319" i="9" a="1"/>
  <c r="AJ319" i="9" a="1"/>
  <c r="AH319" i="9" a="1"/>
  <c r="AK317" i="9" a="1"/>
  <c r="AI317" i="9" a="1"/>
  <c r="AG317" i="9" a="1"/>
  <c r="AK316" i="9" a="1"/>
  <c r="AI316" i="9" a="1"/>
  <c r="AG316" i="9" a="1"/>
  <c r="AK277" i="9" a="1"/>
  <c r="AI277" i="9" a="1"/>
  <c r="AG277" i="9" a="1"/>
  <c r="AL275" i="9" a="1"/>
  <c r="AJ275" i="9" a="1"/>
  <c r="AH275" i="9" a="1"/>
  <c r="AK272" i="9" a="1"/>
  <c r="AI272" i="9" a="1"/>
  <c r="AG272" i="9" a="1"/>
  <c r="AL270" i="9" a="1"/>
  <c r="AJ270" i="9" a="1"/>
  <c r="AH270" i="9" a="1"/>
  <c r="AL269" i="9" a="1"/>
  <c r="AJ269" i="9" a="1"/>
  <c r="AH269" i="9" a="1"/>
  <c r="AK267" i="9" a="1"/>
  <c r="AI267" i="9" a="1"/>
  <c r="AG267" i="9" a="1"/>
  <c r="AK265" i="9" a="1"/>
  <c r="AI265" i="9" a="1"/>
  <c r="AG265" i="9" a="1"/>
  <c r="AK264" i="9" a="1"/>
  <c r="AI264" i="9" a="1"/>
  <c r="AG264" i="9" a="1"/>
  <c r="AL262" i="9" a="1"/>
  <c r="AJ262" i="9" a="1"/>
  <c r="AH262" i="9" a="1"/>
  <c r="AL261" i="9" a="1"/>
  <c r="AJ261" i="9" a="1"/>
  <c r="AH261" i="9" a="1"/>
  <c r="AL221" i="9" a="1"/>
  <c r="AJ221" i="9" a="1"/>
  <c r="AH221" i="9" a="1"/>
  <c r="AK219" i="9" a="1"/>
  <c r="AI219" i="9" a="1"/>
  <c r="AG219" i="9" a="1"/>
  <c r="AK218" i="9" a="1"/>
  <c r="AI218" i="9" a="1"/>
  <c r="AG218" i="9" a="1"/>
  <c r="AL216" i="9" a="1"/>
  <c r="AJ216" i="9" a="1"/>
  <c r="AH216" i="9" a="1"/>
  <c r="AK213" i="9" a="1"/>
  <c r="AI213" i="9" a="1"/>
  <c r="AG213" i="9" a="1"/>
  <c r="AL211" i="9" a="1"/>
  <c r="AJ211" i="9" a="1"/>
  <c r="AH211" i="9" a="1"/>
  <c r="AK208" i="9" a="1"/>
  <c r="AI208" i="9" a="1"/>
  <c r="AG208" i="9" a="1"/>
  <c r="AL167" i="9" a="1"/>
  <c r="AJ167" i="9" a="1"/>
  <c r="AH167" i="9" a="1"/>
  <c r="AK165" i="9" a="1"/>
  <c r="AI165" i="9" a="1"/>
  <c r="AG165" i="9" a="1"/>
  <c r="AL162" i="9" a="1"/>
  <c r="AJ162" i="9" a="1"/>
  <c r="AH162" i="9" a="1"/>
  <c r="AK160" i="9" a="1"/>
  <c r="AI160" i="9" a="1"/>
  <c r="AG160" i="9" a="1"/>
  <c r="AK159" i="9" a="1"/>
  <c r="AI159" i="9" a="1"/>
  <c r="AG159" i="9" a="1"/>
  <c r="AL157" i="9" a="1"/>
  <c r="AJ157" i="9" a="1"/>
  <c r="AH157" i="9" a="1"/>
  <c r="AH1266" i="9" a="1"/>
  <c r="AG1264" i="9" a="1"/>
  <c r="AK1263" i="9" a="1"/>
  <c r="AL1261" i="9" a="1"/>
  <c r="AG1258" i="9" a="1"/>
  <c r="AH1256" i="9" a="1"/>
  <c r="AK1253" i="9" a="1"/>
  <c r="AH1212" i="9" a="1"/>
  <c r="AG1210" i="9" a="1"/>
  <c r="AI1204" i="9" a="1"/>
  <c r="AJ1202" i="9" a="1"/>
  <c r="AL1200" i="9" a="1"/>
  <c r="AJ1199" i="9" a="1"/>
  <c r="AI1197" i="9" a="1"/>
  <c r="AK1196" i="9" a="1"/>
  <c r="AJ1153" i="9" a="1"/>
  <c r="AI1151" i="9" a="1"/>
  <c r="AH1148" i="9" a="1"/>
  <c r="AG1146" i="9" a="1"/>
  <c r="AL1143" i="9" a="1"/>
  <c r="AG1102" i="9" a="1"/>
  <c r="AH1100" i="9" a="1"/>
  <c r="AK1097" i="9" a="1"/>
  <c r="AL1095" i="9" a="1"/>
  <c r="AH1094" i="9" a="1"/>
  <c r="AG1092" i="9" a="1"/>
  <c r="AK1090" i="9" a="1"/>
  <c r="AI1089" i="9" a="1"/>
  <c r="AJ1087" i="9" a="1"/>
  <c r="AL1086" i="9" a="1"/>
  <c r="AH1046" i="9" a="1"/>
  <c r="AG1044" i="9" a="1"/>
  <c r="AK1043" i="9" a="1"/>
  <c r="AL1041" i="9" a="1"/>
  <c r="AG1038" i="9" a="1"/>
  <c r="AH1036" i="9" a="1"/>
  <c r="AK1033" i="9" a="1"/>
  <c r="AH992" i="9" a="1"/>
  <c r="AG990" i="9" a="1"/>
  <c r="AI984" i="9" a="1"/>
  <c r="AJ982" i="9" a="1"/>
  <c r="AL980" i="9" a="1"/>
  <c r="AJ979" i="9" a="1"/>
  <c r="AI977" i="9" a="1"/>
  <c r="AK976" i="9" a="1"/>
  <c r="AJ933" i="9" a="1"/>
  <c r="AI931" i="9" a="1"/>
  <c r="AH928" i="9" a="1"/>
  <c r="AG926" i="9" a="1"/>
  <c r="AL923" i="9" a="1"/>
  <c r="AG882" i="9" a="1"/>
  <c r="AH880" i="9" a="1"/>
  <c r="AK877" i="9" a="1"/>
  <c r="AL875" i="9" a="1"/>
  <c r="AH874" i="9" a="1"/>
  <c r="AG872" i="9" a="1"/>
  <c r="AK870" i="9" a="1"/>
  <c r="AI869" i="9" a="1"/>
  <c r="AJ867" i="9" a="1"/>
  <c r="AL866" i="9" a="1"/>
  <c r="AH826" i="9" a="1"/>
  <c r="AG824" i="9" a="1"/>
  <c r="AK823" i="9" a="1"/>
  <c r="AL821" i="9" a="1"/>
  <c r="AG818" i="9" a="1"/>
  <c r="AH816" i="9" a="1"/>
  <c r="AK813" i="9" a="1"/>
  <c r="AH772" i="9" a="1"/>
  <c r="AG770" i="9" a="1"/>
  <c r="AI764" i="9" a="1"/>
  <c r="AJ762" i="9" a="1"/>
  <c r="AL760" i="9" a="1"/>
  <c r="AJ759" i="9" a="1"/>
  <c r="AI757" i="9" a="1"/>
  <c r="AK756" i="9" a="1"/>
  <c r="AL716" i="9" a="1"/>
  <c r="AH716" i="9" a="1"/>
  <c r="AJ714" i="9" a="1"/>
  <c r="AK713" i="9" a="1"/>
  <c r="AG713" i="9" a="1"/>
  <c r="AL712" i="9" a="1"/>
  <c r="AL711" i="9" a="1"/>
  <c r="AG711" i="9" a="1"/>
  <c r="AI710" i="9" a="1"/>
  <c r="AG709" i="9" a="1"/>
  <c r="AJ708" i="9" a="1"/>
  <c r="AG708" i="9" a="1"/>
  <c r="AJ707" i="9" a="1"/>
  <c r="AJ706" i="9" a="1"/>
  <c r="AH705" i="9" a="1"/>
  <c r="AJ703" i="9" a="1"/>
  <c r="AG703" i="9" a="1"/>
  <c r="AK702" i="9" a="1"/>
  <c r="AI701" i="9" a="1"/>
  <c r="AJ662" i="9" a="1"/>
  <c r="AG661" i="9" a="1"/>
  <c r="AJ660" i="9" a="1"/>
  <c r="AG660" i="9" a="1"/>
  <c r="AJ659" i="9" a="1"/>
  <c r="AH658" i="9" a="1"/>
  <c r="AK657" i="9" a="1"/>
  <c r="AH657" i="9" a="1"/>
  <c r="AH655" i="9" a="1"/>
  <c r="AK654" i="9" a="1"/>
  <c r="AI652" i="9" a="1"/>
  <c r="AK651" i="9" a="1"/>
  <c r="AJ650" i="9" a="1"/>
  <c r="AK649" i="9" a="1"/>
  <c r="AH649" i="9" a="1"/>
  <c r="AL648" i="9" a="1"/>
  <c r="AH647" i="9" a="1"/>
  <c r="AK646" i="9" a="1"/>
  <c r="AH606" i="9" a="1"/>
  <c r="AH605" i="9" a="1"/>
  <c r="AK602" i="9" a="1"/>
  <c r="AI602" i="9" a="1"/>
  <c r="AG602" i="9" a="1"/>
  <c r="AL600" i="9" a="1"/>
  <c r="AJ600" i="9" a="1"/>
  <c r="AH600" i="9" a="1"/>
  <c r="AL599" i="9" a="1"/>
  <c r="AJ599" i="9" a="1"/>
  <c r="AH599" i="9" a="1"/>
  <c r="AK597" i="9" a="1"/>
  <c r="AI597" i="9" a="1"/>
  <c r="AG597" i="9" a="1"/>
  <c r="AK595" i="9" a="1"/>
  <c r="AI595" i="9" a="1"/>
  <c r="AG595" i="9" a="1"/>
  <c r="AK594" i="9" a="1"/>
  <c r="AI594" i="9" a="1"/>
  <c r="AG594" i="9" a="1"/>
  <c r="AL592" i="9" a="1"/>
  <c r="AJ592" i="9" a="1"/>
  <c r="AH592" i="9" a="1"/>
  <c r="AL591" i="9" a="1"/>
  <c r="AJ591" i="9" a="1"/>
  <c r="AH591" i="9" a="1"/>
  <c r="AL551" i="9" a="1"/>
  <c r="AJ551" i="9" a="1"/>
  <c r="AH551" i="9" a="1"/>
  <c r="AK549" i="9" a="1"/>
  <c r="AI549" i="9" a="1"/>
  <c r="AG549" i="9" a="1"/>
  <c r="AK548" i="9" a="1"/>
  <c r="AI548" i="9" a="1"/>
  <c r="AG548" i="9" a="1"/>
  <c r="AL546" i="9" a="1"/>
  <c r="AJ546" i="9" a="1"/>
  <c r="AH546" i="9" a="1"/>
  <c r="AK543" i="9" a="1"/>
  <c r="AI543" i="9" a="1"/>
  <c r="AG543" i="9" a="1"/>
  <c r="AL541" i="9" a="1"/>
  <c r="AJ541" i="9" a="1"/>
  <c r="AH541" i="9" a="1"/>
  <c r="AK538" i="9" a="1"/>
  <c r="AI538" i="9" a="1"/>
  <c r="AG538" i="9" a="1"/>
  <c r="AL497" i="9" a="1"/>
  <c r="AJ497" i="9" a="1"/>
  <c r="AH497" i="9" a="1"/>
  <c r="AK495" i="9" a="1"/>
  <c r="AI495" i="9" a="1"/>
  <c r="AG495" i="9" a="1"/>
  <c r="AL492" i="9" a="1"/>
  <c r="AJ492" i="9" a="1"/>
  <c r="AH492" i="9" a="1"/>
  <c r="AK490" i="9" a="1"/>
  <c r="AI490" i="9" a="1"/>
  <c r="AG490" i="9" a="1"/>
  <c r="AK489" i="9" a="1"/>
  <c r="AI489" i="9" a="1"/>
  <c r="AG489" i="9" a="1"/>
  <c r="AL487" i="9" a="1"/>
  <c r="AJ487" i="9" a="1"/>
  <c r="AH487" i="9" a="1"/>
  <c r="AL485" i="9" a="1"/>
  <c r="AJ485" i="9" a="1"/>
  <c r="AH485" i="9" a="1"/>
  <c r="AL484" i="9" a="1"/>
  <c r="AJ484" i="9" a="1"/>
  <c r="AH484" i="9" a="1"/>
  <c r="AK482" i="9" a="1"/>
  <c r="AI482" i="9" a="1"/>
  <c r="AG482" i="9" a="1"/>
  <c r="AK481" i="9" a="1"/>
  <c r="AI481" i="9" a="1"/>
  <c r="AG481" i="9" a="1"/>
  <c r="AL441" i="9" a="1"/>
  <c r="AJ441" i="9" a="1"/>
  <c r="AH441" i="9" a="1"/>
  <c r="AK439" i="9" a="1"/>
  <c r="AI439" i="9" a="1"/>
  <c r="AG439" i="9" a="1"/>
  <c r="AK438" i="9" a="1"/>
  <c r="AI438" i="9" a="1"/>
  <c r="AG438" i="9" a="1"/>
  <c r="AL436" i="9" a="1"/>
  <c r="AJ436" i="9" a="1"/>
  <c r="AH436" i="9" a="1"/>
  <c r="AK433" i="9" a="1"/>
  <c r="AI433" i="9" a="1"/>
  <c r="AG433" i="9" a="1"/>
  <c r="AL431" i="9" a="1"/>
  <c r="AJ431" i="9" a="1"/>
  <c r="AH431" i="9" a="1"/>
  <c r="AK428" i="9" a="1"/>
  <c r="AI428" i="9" a="1"/>
  <c r="AG428" i="9" a="1"/>
  <c r="AL387" i="9" a="1"/>
  <c r="AJ387" i="9" a="1"/>
  <c r="AH387" i="9" a="1"/>
  <c r="AK385" i="9" a="1"/>
  <c r="AI385" i="9" a="1"/>
  <c r="AG385" i="9" a="1"/>
  <c r="AL382" i="9" a="1"/>
  <c r="AJ382" i="9" a="1"/>
  <c r="AH382" i="9" a="1"/>
  <c r="AK380" i="9" a="1"/>
  <c r="AI380" i="9" a="1"/>
  <c r="AG380" i="9" a="1"/>
  <c r="AK379" i="9" a="1"/>
  <c r="AI379" i="9" a="1"/>
  <c r="AG379" i="9" a="1"/>
  <c r="AL377" i="9" a="1"/>
  <c r="AJ377" i="9" a="1"/>
  <c r="AH377" i="9" a="1"/>
  <c r="AL375" i="9" a="1"/>
  <c r="AJ375" i="9" a="1"/>
  <c r="AH375" i="9" a="1"/>
  <c r="AL374" i="9" a="1"/>
  <c r="AJ374" i="9" a="1"/>
  <c r="AH374" i="9" a="1"/>
  <c r="AK372" i="9" a="1"/>
  <c r="AI372" i="9" a="1"/>
  <c r="AG372" i="9" a="1"/>
  <c r="AK371" i="9" a="1"/>
  <c r="AI371" i="9" a="1"/>
  <c r="AG371" i="9" a="1"/>
  <c r="AK331" i="9" a="1"/>
  <c r="AI331" i="9" a="1"/>
  <c r="AG331" i="9" a="1"/>
  <c r="AL329" i="9" a="1"/>
  <c r="AJ329" i="9" a="1"/>
  <c r="AH329" i="9" a="1"/>
  <c r="AL328" i="9" a="1"/>
  <c r="AJ328" i="9" a="1"/>
  <c r="AH328" i="9" a="1"/>
  <c r="AK326" i="9" a="1"/>
  <c r="AI326" i="9" a="1"/>
  <c r="AG326" i="9" a="1"/>
  <c r="AL323" i="9" a="1"/>
  <c r="AJ323" i="9" a="1"/>
  <c r="AH323" i="9" a="1"/>
  <c r="AK321" i="9" a="1"/>
  <c r="AI321" i="9" a="1"/>
  <c r="AG321" i="9" a="1"/>
  <c r="AL318" i="9" a="1"/>
  <c r="AJ318" i="9" a="1"/>
  <c r="AH318" i="9" a="1"/>
  <c r="AL276" i="9" a="1"/>
  <c r="AJ276" i="9" a="1"/>
  <c r="AH276" i="9" a="1"/>
  <c r="AK274" i="9" a="1"/>
  <c r="AI274" i="9" a="1"/>
  <c r="AG274" i="9" a="1"/>
  <c r="AK273" i="9" a="1"/>
  <c r="AI273" i="9" a="1"/>
  <c r="AG273" i="9" a="1"/>
  <c r="AL271" i="9" a="1"/>
  <c r="AJ271" i="9" a="1"/>
  <c r="AH271" i="9" a="1"/>
  <c r="AK268" i="9" a="1"/>
  <c r="AI268" i="9" a="1"/>
  <c r="AG268" i="9" a="1"/>
  <c r="AL266" i="9" a="1"/>
  <c r="AJ266" i="9" a="1"/>
  <c r="AH266" i="9" a="1"/>
  <c r="AK263" i="9" a="1"/>
  <c r="AI263" i="9" a="1"/>
  <c r="AG263" i="9" a="1"/>
  <c r="AL222" i="9" a="1"/>
  <c r="AJ222" i="9" a="1"/>
  <c r="AH222" i="9" a="1"/>
  <c r="AK220" i="9" a="1"/>
  <c r="AI220" i="9" a="1"/>
  <c r="AG220" i="9" a="1"/>
  <c r="AL217" i="9" a="1"/>
  <c r="AJ217" i="9" a="1"/>
  <c r="AH217" i="9" a="1"/>
  <c r="AK215" i="9" a="1"/>
  <c r="AI215" i="9" a="1"/>
  <c r="AG215" i="9" a="1"/>
  <c r="AK214" i="9" a="1"/>
  <c r="AI214" i="9" a="1"/>
  <c r="AG214" i="9" a="1"/>
  <c r="AL212" i="9" a="1"/>
  <c r="AJ212" i="9" a="1"/>
  <c r="AH212" i="9" a="1"/>
  <c r="AL210" i="9" a="1"/>
  <c r="AJ210" i="9" a="1"/>
  <c r="AH210" i="9" a="1"/>
  <c r="AL209" i="9" a="1"/>
  <c r="AJ209" i="9" a="1"/>
  <c r="AH209" i="9" a="1"/>
  <c r="AK207" i="9" a="1"/>
  <c r="AI207" i="9" a="1"/>
  <c r="AG207" i="9" a="1"/>
  <c r="AK206" i="9" a="1"/>
  <c r="AI206" i="9" a="1"/>
  <c r="AG206" i="9" a="1"/>
  <c r="AK166" i="9" a="1"/>
  <c r="AI166" i="9" a="1"/>
  <c r="AG166" i="9" a="1"/>
  <c r="AL164" i="9" a="1"/>
  <c r="AJ164" i="9" a="1"/>
  <c r="AH164" i="9" a="1"/>
  <c r="AL163" i="9" a="1"/>
  <c r="AJ163" i="9" a="1"/>
  <c r="AH163" i="9" a="1"/>
  <c r="AK161" i="9" a="1"/>
  <c r="AI161" i="9" a="1"/>
  <c r="AG161" i="9" a="1"/>
  <c r="AL158" i="9" a="1"/>
  <c r="AJ158" i="9" a="1"/>
  <c r="AH158" i="9" a="1"/>
  <c r="AK156" i="9" a="1"/>
  <c r="AI156" i="9" a="1"/>
  <c r="AG156" i="9" a="1"/>
  <c r="AI1156" i="9" a="1"/>
  <c r="AH1086" i="9" a="1"/>
  <c r="AL1046" i="9" a="1"/>
  <c r="AK1044" i="9" a="1"/>
  <c r="AG1043" i="9" a="1"/>
  <c r="AH1041" i="9" a="1"/>
  <c r="AK1038" i="9" a="1"/>
  <c r="AL1036" i="9" a="1"/>
  <c r="AG1033" i="9" a="1"/>
  <c r="AL992" i="9" a="1"/>
  <c r="AK990" i="9" a="1"/>
  <c r="AJ987" i="9" a="1"/>
  <c r="AJ934" i="9" a="1"/>
  <c r="AG870" i="9" a="1"/>
  <c r="AI765" i="9" a="1"/>
  <c r="AG756" i="9" a="1"/>
  <c r="AH714" i="9" a="1"/>
  <c r="AI713" i="9" a="1"/>
  <c r="AK708" i="9" a="1"/>
  <c r="AL705" i="9" a="1"/>
  <c r="AL658" i="9" a="1"/>
  <c r="AG657" i="9" a="1"/>
  <c r="AL649" i="9" a="1"/>
  <c r="AI647" i="9" a="1"/>
  <c r="AI606" i="9" a="1"/>
  <c r="AL602" i="9" a="1"/>
  <c r="AK600" i="9" a="1"/>
  <c r="AG599" i="9" a="1"/>
  <c r="AH597" i="9" a="1"/>
  <c r="AJ595" i="9" a="1"/>
  <c r="AH594" i="9" a="1"/>
  <c r="AG592" i="9" a="1"/>
  <c r="AI591" i="9" a="1"/>
  <c r="AK551" i="9" a="1"/>
  <c r="AL549" i="9" a="1"/>
  <c r="AH548" i="9" a="1"/>
  <c r="AG546" i="9" a="1"/>
  <c r="AJ538" i="9" a="1"/>
  <c r="AI492" i="9" a="1"/>
  <c r="AJ490" i="9" a="1"/>
  <c r="AI485" i="9" a="1"/>
  <c r="AG484" i="9" a="1"/>
  <c r="AH482" i="9" a="1"/>
  <c r="AJ481" i="9" a="1"/>
  <c r="AJ438" i="9" a="1"/>
  <c r="AI436" i="9" a="1"/>
  <c r="AH433" i="9" a="1"/>
  <c r="AG431" i="9" a="1"/>
  <c r="AL428" i="9" a="1"/>
  <c r="AG387" i="9" a="1"/>
  <c r="AH385" i="9" a="1"/>
  <c r="AK382" i="9" a="1"/>
  <c r="AL380" i="9" a="1"/>
  <c r="AH379" i="9" a="1"/>
  <c r="AG377" i="9" a="1"/>
  <c r="AK375" i="9" a="1"/>
  <c r="AI374" i="9" a="1"/>
  <c r="AJ372" i="9" a="1"/>
  <c r="AL371" i="9" a="1"/>
  <c r="AJ331" i="9" a="1"/>
  <c r="AI328" i="9" a="1"/>
  <c r="AI327" i="9" a="1"/>
  <c r="AL325" i="9" a="1"/>
  <c r="AH325" i="9" a="1"/>
  <c r="AL321" i="9" a="1"/>
  <c r="AH321" i="9" a="1"/>
  <c r="AL274" i="9" a="1"/>
  <c r="AH274" i="9" a="1"/>
  <c r="AJ273" i="9" a="1"/>
  <c r="AL268" i="9" a="1"/>
  <c r="AH268" i="9" a="1"/>
  <c r="AL265" i="9" a="1"/>
  <c r="AH265" i="9" a="1"/>
  <c r="AJ264" i="9" a="1"/>
  <c r="AK262" i="9" a="1"/>
  <c r="AG262" i="9" a="1"/>
  <c r="AI261" i="9" a="1"/>
  <c r="AI222" i="9" a="1"/>
  <c r="AI221" i="9" a="1"/>
  <c r="AL219" i="9" a="1"/>
  <c r="AH219" i="9" a="1"/>
  <c r="AL215" i="9" a="1"/>
  <c r="AH215" i="9" a="1"/>
  <c r="AJ214" i="9" a="1"/>
  <c r="AL207" i="9" a="1"/>
  <c r="AH207" i="9" a="1"/>
  <c r="AJ206" i="9" a="1"/>
  <c r="AJ166" i="9" a="1"/>
  <c r="AI163" i="9" a="1"/>
  <c r="AI162" i="9" a="1"/>
  <c r="AL160" i="9" a="1"/>
  <c r="AH160" i="9" a="1"/>
  <c r="AL156" i="9" a="1"/>
  <c r="AH156" i="9" a="1"/>
  <c r="AL153" i="9" a="1"/>
  <c r="AJ153" i="9" a="1"/>
  <c r="AH153" i="9" a="1"/>
  <c r="AK112" i="9" a="1"/>
  <c r="AI112" i="9" a="1"/>
  <c r="AG112" i="9" a="1"/>
  <c r="AL110" i="9" a="1"/>
  <c r="AJ110" i="9" a="1"/>
  <c r="AH110" i="9" a="1"/>
  <c r="AK107" i="9" a="1"/>
  <c r="AI107" i="9" a="1"/>
  <c r="AG107" i="9" a="1"/>
  <c r="AL105" i="9" a="1"/>
  <c r="AJ105" i="9" a="1"/>
  <c r="AH105" i="9" a="1"/>
  <c r="AL104" i="9" a="1"/>
  <c r="AJ104" i="9" a="1"/>
  <c r="AH104" i="9" a="1"/>
  <c r="AK102" i="9" a="1"/>
  <c r="AI102" i="9" a="1"/>
  <c r="AG102" i="9" a="1"/>
  <c r="AK100" i="9" a="1"/>
  <c r="AI100" i="9" a="1"/>
  <c r="AG100" i="9" a="1"/>
  <c r="AK99" i="9" a="1"/>
  <c r="AI99" i="9" a="1"/>
  <c r="AG99" i="9" a="1"/>
  <c r="AL97" i="9" a="1"/>
  <c r="AJ97" i="9" a="1"/>
  <c r="AH97" i="9" a="1"/>
  <c r="AL96" i="9" a="1"/>
  <c r="AJ96" i="9" a="1"/>
  <c r="AH96" i="9" a="1"/>
  <c r="AL56" i="9" a="1"/>
  <c r="AJ56" i="9" a="1"/>
  <c r="AH56" i="9" a="1"/>
  <c r="AK54" i="9" a="1"/>
  <c r="AI54" i="9" a="1"/>
  <c r="AG54" i="9" a="1"/>
  <c r="AK53" i="9" a="1"/>
  <c r="AI53" i="9" a="1"/>
  <c r="AG53" i="9" a="1"/>
  <c r="AL51" i="9" a="1"/>
  <c r="AJ51" i="9" a="1"/>
  <c r="AH51" i="9" a="1"/>
  <c r="AK48" i="9" a="1"/>
  <c r="AI48" i="9" a="1"/>
  <c r="AG48" i="9" a="1"/>
  <c r="AL46" i="9" a="1"/>
  <c r="AJ46" i="9" a="1"/>
  <c r="AH46" i="9" a="1"/>
  <c r="AK43" i="9" a="1"/>
  <c r="AI43" i="9" a="1"/>
  <c r="AG43" i="9" a="1"/>
  <c r="AK21" i="9"/>
  <c r="AL20" i="9"/>
  <c r="AJ17" i="9"/>
  <c r="AK16" i="9"/>
  <c r="AL15" i="9"/>
  <c r="AK13" i="9"/>
  <c r="AL12" i="9"/>
  <c r="AL11" i="9"/>
  <c r="AL10" i="9"/>
  <c r="AJ9" i="9"/>
  <c r="AJ8" i="9"/>
  <c r="AJ7" i="9"/>
  <c r="AK6" i="9"/>
  <c r="AH1200" i="9" a="1"/>
  <c r="AL1148" i="9" a="1"/>
  <c r="AK1146" i="9" a="1"/>
  <c r="AH1143" i="9" a="1"/>
  <c r="AK1102" i="9" a="1"/>
  <c r="AL1100" i="9" a="1"/>
  <c r="AG1097" i="9" a="1"/>
  <c r="AH1095" i="9" a="1"/>
  <c r="AL1094" i="9" a="1"/>
  <c r="AK1092" i="9" a="1"/>
  <c r="AI936" i="9" a="1"/>
  <c r="AH866" i="9" a="1"/>
  <c r="AL826" i="9" a="1"/>
  <c r="AK824" i="9" a="1"/>
  <c r="AG823" i="9" a="1"/>
  <c r="AH821" i="9" a="1"/>
  <c r="AK818" i="9" a="1"/>
  <c r="AL816" i="9" a="1"/>
  <c r="AG813" i="9" a="1"/>
  <c r="AL772" i="9" a="1"/>
  <c r="AK770" i="9" a="1"/>
  <c r="AJ767" i="9" a="1"/>
  <c r="AH712" i="9" a="1"/>
  <c r="AK711" i="9" a="1"/>
  <c r="AI662" i="9" a="1"/>
  <c r="AK661" i="9" a="1"/>
  <c r="AI656" i="9" a="1"/>
  <c r="AJ654" i="9" a="1"/>
  <c r="AG651" i="9" a="1"/>
  <c r="AH648" i="9" a="1"/>
  <c r="AL605" i="9" a="1"/>
  <c r="AJ602" i="9" a="1"/>
  <c r="AI600" i="9" a="1"/>
  <c r="AH595" i="9" a="1"/>
  <c r="AG591" i="9" a="1"/>
  <c r="AI551" i="9" a="1"/>
  <c r="AJ549" i="9" a="1"/>
  <c r="AL543" i="9" a="1"/>
  <c r="AK541" i="9" a="1"/>
  <c r="AH538" i="9" a="1"/>
  <c r="AK497" i="9" a="1"/>
  <c r="AL495" i="9" a="1"/>
  <c r="AG492" i="9" a="1"/>
  <c r="AH490" i="9" a="1"/>
  <c r="AL489" i="9" a="1"/>
  <c r="AK487" i="9" a="1"/>
  <c r="AG485" i="9" a="1"/>
  <c r="AH481" i="9" a="1"/>
  <c r="AK441" i="9" a="1"/>
  <c r="AL439" i="9" a="1"/>
  <c r="AH438" i="9" a="1"/>
  <c r="AG436" i="9" a="1"/>
  <c r="AJ428" i="9" a="1"/>
  <c r="AI382" i="9" a="1"/>
  <c r="AJ380" i="9" a="1"/>
  <c r="AI375" i="9" a="1"/>
  <c r="AG374" i="9" a="1"/>
  <c r="AH372" i="9" a="1"/>
  <c r="AJ371" i="9" a="1"/>
  <c r="AK332" i="9" a="1"/>
  <c r="AG332" i="9" a="1"/>
  <c r="AJ330" i="9" a="1"/>
  <c r="AK329" i="9" a="1"/>
  <c r="AG329" i="9" a="1"/>
  <c r="AJ326" i="9" a="1"/>
  <c r="AL324" i="9" a="1"/>
  <c r="AH324" i="9" a="1"/>
  <c r="AI323" i="9" a="1"/>
  <c r="AI322" i="9" a="1"/>
  <c r="AI320" i="9" a="1"/>
  <c r="AK319" i="9" a="1"/>
  <c r="AG319" i="9" a="1"/>
  <c r="AK318" i="9" a="1"/>
  <c r="AG318" i="9" a="1"/>
  <c r="AJ317" i="9" a="1"/>
  <c r="AJ316" i="9" a="1"/>
  <c r="AL277" i="9" a="1"/>
  <c r="AH277" i="9" a="1"/>
  <c r="AI276" i="9" a="1"/>
  <c r="AI275" i="9" a="1"/>
  <c r="AJ272" i="9" a="1"/>
  <c r="AK271" i="9" a="1"/>
  <c r="AG271" i="9" a="1"/>
  <c r="AK270" i="9" a="1"/>
  <c r="AG270" i="9" a="1"/>
  <c r="AI269" i="9" a="1"/>
  <c r="AL267" i="9" a="1"/>
  <c r="AH267" i="9" a="1"/>
  <c r="AI266" i="9" a="1"/>
  <c r="AL263" i="9" a="1"/>
  <c r="AH263" i="9" a="1"/>
  <c r="AJ220" i="9" a="1"/>
  <c r="AL218" i="9" a="1"/>
  <c r="AH218" i="9" a="1"/>
  <c r="AI217" i="9" a="1"/>
  <c r="AI216" i="9" a="1"/>
  <c r="AJ213" i="9" a="1"/>
  <c r="AK212" i="9" a="1"/>
  <c r="AG212" i="9" a="1"/>
  <c r="AK211" i="9" a="1"/>
  <c r="AG211" i="9" a="1"/>
  <c r="AK210" i="9" a="1"/>
  <c r="AG210" i="9" a="1"/>
  <c r="AI209" i="9" a="1"/>
  <c r="AL208" i="9" a="1"/>
  <c r="AH208" i="9" a="1"/>
  <c r="AK167" i="9" a="1"/>
  <c r="AG167" i="9" a="1"/>
  <c r="AJ165" i="9" a="1"/>
  <c r="AK164" i="9" a="1"/>
  <c r="AG164" i="9" a="1"/>
  <c r="AJ161" i="9" a="1"/>
  <c r="AL159" i="9" a="1"/>
  <c r="AH159" i="9" a="1"/>
  <c r="AI158" i="9" a="1"/>
  <c r="AI157" i="9" a="1"/>
  <c r="AK155" i="9" a="1"/>
  <c r="AI155" i="9" a="1"/>
  <c r="AG155" i="9" a="1"/>
  <c r="AK154" i="9" a="1"/>
  <c r="AI154" i="9" a="1"/>
  <c r="AG154" i="9" a="1"/>
  <c r="AL152" i="9" a="1"/>
  <c r="AJ152" i="9" a="1"/>
  <c r="AH152" i="9" a="1"/>
  <c r="AL151" i="9" a="1"/>
  <c r="AJ151" i="9" a="1"/>
  <c r="AH151" i="9" a="1"/>
  <c r="AL111" i="9" a="1"/>
  <c r="AJ111" i="9" a="1"/>
  <c r="AH111" i="9" a="1"/>
  <c r="AK109" i="9" a="1"/>
  <c r="AI109" i="9" a="1"/>
  <c r="AG109" i="9" a="1"/>
  <c r="AK108" i="9" a="1"/>
  <c r="AI108" i="9" a="1"/>
  <c r="AG108" i="9" a="1"/>
  <c r="AL106" i="9" a="1"/>
  <c r="AJ106" i="9" a="1"/>
  <c r="AH106" i="9" a="1"/>
  <c r="AK103" i="9" a="1"/>
  <c r="AI103" i="9" a="1"/>
  <c r="AG103" i="9" a="1"/>
  <c r="AL101" i="9" a="1"/>
  <c r="AJ101" i="9" a="1"/>
  <c r="AH101" i="9" a="1"/>
  <c r="AK98" i="9" a="1"/>
  <c r="AI98" i="9" a="1"/>
  <c r="AG98" i="9" a="1"/>
  <c r="AL57" i="9" a="1"/>
  <c r="AJ57" i="9" a="1"/>
  <c r="AH57" i="9" a="1"/>
  <c r="AK55" i="9" a="1"/>
  <c r="AI55" i="9" a="1"/>
  <c r="AG55" i="9" a="1"/>
  <c r="AL52" i="9" a="1"/>
  <c r="AJ52" i="9" a="1"/>
  <c r="AH52" i="9" a="1"/>
  <c r="AK50" i="9" a="1"/>
  <c r="AI50" i="9" a="1"/>
  <c r="AG50" i="9" a="1"/>
  <c r="AK49" i="9" a="1"/>
  <c r="AI49" i="9" a="1"/>
  <c r="AG49" i="9" a="1"/>
  <c r="AL47" i="9" a="1"/>
  <c r="AJ47" i="9" a="1"/>
  <c r="AH47" i="9" a="1"/>
  <c r="AL45" i="9" a="1"/>
  <c r="AJ45" i="9" a="1"/>
  <c r="AH45" i="9" a="1"/>
  <c r="AL44" i="9" a="1"/>
  <c r="AJ44" i="9" a="1"/>
  <c r="AH44" i="9" a="1"/>
  <c r="AK42" i="9" a="1"/>
  <c r="AI42" i="9" a="1"/>
  <c r="AG42" i="9" a="1"/>
  <c r="AK41" i="9" a="1"/>
  <c r="AI41" i="9" a="1"/>
  <c r="AG41" i="9" a="1"/>
  <c r="AL22" i="9"/>
  <c r="AJ21" i="9"/>
  <c r="AK20" i="9"/>
  <c r="AL19" i="9"/>
  <c r="AL18" i="9"/>
  <c r="AJ16" i="9"/>
  <c r="AK15" i="9"/>
  <c r="AL14" i="9"/>
  <c r="AJ13" i="9"/>
  <c r="AK12" i="9"/>
  <c r="AK11" i="9"/>
  <c r="AK10" i="9"/>
  <c r="AI1205" i="9" a="1"/>
  <c r="AG1196" i="9" a="1"/>
  <c r="AH980" i="9" a="1"/>
  <c r="AL928" i="9" a="1"/>
  <c r="AK926" i="9" a="1"/>
  <c r="AH923" i="9" a="1"/>
  <c r="AK882" i="9" a="1"/>
  <c r="AL880" i="9" a="1"/>
  <c r="AG877" i="9" a="1"/>
  <c r="AH875" i="9" a="1"/>
  <c r="AL874" i="9" a="1"/>
  <c r="AK872" i="9" a="1"/>
  <c r="AJ716" i="9" a="1"/>
  <c r="AH711" i="9" a="1"/>
  <c r="AK703" i="9" a="1"/>
  <c r="AG702" i="9" a="1"/>
  <c r="AK660" i="9" a="1"/>
  <c r="AL657" i="9" a="1"/>
  <c r="AL655" i="9" a="1"/>
  <c r="AG654" i="9" a="1"/>
  <c r="AJ653" i="9" a="1"/>
  <c r="AG649" i="9" a="1"/>
  <c r="AJ646" i="9" a="1"/>
  <c r="AI607" i="9" a="1"/>
  <c r="AH602" i="9" a="1"/>
  <c r="AG600" i="9" a="1"/>
  <c r="AK599" i="9" a="1"/>
  <c r="AL597" i="9" a="1"/>
  <c r="AL594" i="9" a="1"/>
  <c r="AK592" i="9" a="1"/>
  <c r="AG551" i="9" a="1"/>
  <c r="AH549" i="9" a="1"/>
  <c r="AL548" i="9" a="1"/>
  <c r="AK546" i="9" a="1"/>
  <c r="AJ543" i="9" a="1"/>
  <c r="AI541" i="9" a="1"/>
  <c r="AI497" i="9" a="1"/>
  <c r="AJ495" i="9" a="1"/>
  <c r="AJ489" i="9" a="1"/>
  <c r="AI487" i="9" a="1"/>
  <c r="AK484" i="9" a="1"/>
  <c r="AL482" i="9" a="1"/>
  <c r="AI441" i="9" a="1"/>
  <c r="AJ439" i="9" a="1"/>
  <c r="AL433" i="9" a="1"/>
  <c r="AK431" i="9" a="1"/>
  <c r="AH428" i="9" a="1"/>
  <c r="AK387" i="9" a="1"/>
  <c r="AL385" i="9" a="1"/>
  <c r="AG382" i="9" a="1"/>
  <c r="AH380" i="9" a="1"/>
  <c r="AL379" i="9" a="1"/>
  <c r="AK377" i="9" a="1"/>
  <c r="AG375" i="9" a="1"/>
  <c r="AH371" i="9" a="1"/>
  <c r="AL331" i="9" a="1"/>
  <c r="AH331" i="9" a="1"/>
  <c r="AK328" i="9" a="1"/>
  <c r="AG328" i="9" a="1"/>
  <c r="AK327" i="9" a="1"/>
  <c r="AG327" i="9" a="1"/>
  <c r="AJ325" i="9" a="1"/>
  <c r="AJ321" i="9" a="1"/>
  <c r="AJ274" i="9" a="1"/>
  <c r="AL273" i="9" a="1"/>
  <c r="AH273" i="9" a="1"/>
  <c r="AJ268" i="9" a="1"/>
  <c r="AJ265" i="9" a="1"/>
  <c r="AL264" i="9" a="1"/>
  <c r="AH264" i="9" a="1"/>
  <c r="AI262" i="9" a="1"/>
  <c r="AK261" i="9" a="1"/>
  <c r="AG261" i="9" a="1"/>
  <c r="AK222" i="9" a="1"/>
  <c r="AG222" i="9" a="1"/>
  <c r="AK221" i="9" a="1"/>
  <c r="AG221" i="9" a="1"/>
  <c r="AJ219" i="9" a="1"/>
  <c r="AJ215" i="9" a="1"/>
  <c r="AL214" i="9" a="1"/>
  <c r="AH214" i="9" a="1"/>
  <c r="AJ207" i="9" a="1"/>
  <c r="AL206" i="9" a="1"/>
  <c r="AH206" i="9" a="1"/>
  <c r="AL166" i="9" a="1"/>
  <c r="AH166" i="9" a="1"/>
  <c r="AK163" i="9" a="1"/>
  <c r="AG163" i="9" a="1"/>
  <c r="AK162" i="9" a="1"/>
  <c r="AG162" i="9" a="1"/>
  <c r="AJ160" i="9" a="1"/>
  <c r="AJ156" i="9" a="1"/>
  <c r="AK153" i="9" a="1"/>
  <c r="AI153" i="9" a="1"/>
  <c r="AG153" i="9" a="1"/>
  <c r="AL112" i="9" a="1"/>
  <c r="AJ112" i="9" a="1"/>
  <c r="AH112" i="9" a="1"/>
  <c r="AK110" i="9" a="1"/>
  <c r="AI110" i="9" a="1"/>
  <c r="AG110" i="9" a="1"/>
  <c r="AL107" i="9" a="1"/>
  <c r="AJ107" i="9" a="1"/>
  <c r="AH107" i="9" a="1"/>
  <c r="AK105" i="9" a="1"/>
  <c r="AI105" i="9" a="1"/>
  <c r="AG105" i="9" a="1"/>
  <c r="AK104" i="9" a="1"/>
  <c r="AI104" i="9" a="1"/>
  <c r="AG104" i="9" a="1"/>
  <c r="AL102" i="9" a="1"/>
  <c r="AJ102" i="9" a="1"/>
  <c r="AH102" i="9" a="1"/>
  <c r="AL100" i="9" a="1"/>
  <c r="AJ100" i="9" a="1"/>
  <c r="AH100" i="9" a="1"/>
  <c r="AL99" i="9" a="1"/>
  <c r="AJ99" i="9" a="1"/>
  <c r="AH99" i="9" a="1"/>
  <c r="AK97" i="9" a="1"/>
  <c r="AI97" i="9" a="1"/>
  <c r="AG97" i="9" a="1"/>
  <c r="AK96" i="9" a="1"/>
  <c r="AI96" i="9" a="1"/>
  <c r="AG96" i="9" a="1"/>
  <c r="AK56" i="9" a="1"/>
  <c r="AI56" i="9" a="1"/>
  <c r="AG56" i="9" a="1"/>
  <c r="AL54" i="9" a="1"/>
  <c r="AJ54" i="9" a="1"/>
  <c r="AH54" i="9" a="1"/>
  <c r="AL53" i="9" a="1"/>
  <c r="AJ53" i="9" a="1"/>
  <c r="AH53" i="9" a="1"/>
  <c r="AK51" i="9" a="1"/>
  <c r="AI51" i="9" a="1"/>
  <c r="AG51" i="9" a="1"/>
  <c r="AL48" i="9" a="1"/>
  <c r="AJ48" i="9" a="1"/>
  <c r="AH48" i="9" a="1"/>
  <c r="AK46" i="9" a="1"/>
  <c r="AI46" i="9" a="1"/>
  <c r="AG46" i="9" a="1"/>
  <c r="AL43" i="9" a="1"/>
  <c r="AJ43" i="9" a="1"/>
  <c r="AH43" i="9" a="1"/>
  <c r="AK22" i="9"/>
  <c r="AJ20" i="9"/>
  <c r="AK19" i="9"/>
  <c r="AK18" i="9"/>
  <c r="AL17" i="9"/>
  <c r="AJ15" i="9"/>
  <c r="AK14" i="9"/>
  <c r="AJ12" i="9"/>
  <c r="AJ11" i="9"/>
  <c r="AJ10" i="9"/>
  <c r="AL9" i="9"/>
  <c r="AL8" i="9"/>
  <c r="AL7" i="9"/>
  <c r="AL1266" i="9" a="1"/>
  <c r="AK1264" i="9" a="1"/>
  <c r="AG1263" i="9" a="1"/>
  <c r="AH1261" i="9" a="1"/>
  <c r="AK1258" i="9" a="1"/>
  <c r="AL1256" i="9" a="1"/>
  <c r="AG1253" i="9" a="1"/>
  <c r="AL1212" i="9" a="1"/>
  <c r="AK1210" i="9" a="1"/>
  <c r="AJ1207" i="9" a="1"/>
  <c r="AJ1154" i="9" a="1"/>
  <c r="AG1090" i="9" a="1"/>
  <c r="AI985" i="9" a="1"/>
  <c r="AG976" i="9" a="1"/>
  <c r="AH760" i="9" a="1"/>
  <c r="AL714" i="9" a="1"/>
  <c r="AK709" i="9" a="1"/>
  <c r="AI706" i="9" a="1"/>
  <c r="AJ704" i="9" a="1"/>
  <c r="AI655" i="9" a="1"/>
  <c r="AJ652" i="9" a="1"/>
  <c r="AI650" i="9" a="1"/>
  <c r="AL647" i="9" a="1"/>
  <c r="AG646" i="9" a="1"/>
  <c r="AL606" i="9" a="1"/>
  <c r="AG605" i="9" a="1"/>
  <c r="AI599" i="9" a="1"/>
  <c r="AJ597" i="9" a="1"/>
  <c r="AL595" i="9" a="1"/>
  <c r="AJ594" i="9" a="1"/>
  <c r="AI592" i="9" a="1"/>
  <c r="AK591" i="9" a="1"/>
  <c r="AJ548" i="9" a="1"/>
  <c r="AI546" i="9" a="1"/>
  <c r="AH543" i="9" a="1"/>
  <c r="AG541" i="9" a="1"/>
  <c r="AL538" i="9" a="1"/>
  <c r="AG497" i="9" a="1"/>
  <c r="AH495" i="9" a="1"/>
  <c r="AK492" i="9" a="1"/>
  <c r="AL490" i="9" a="1"/>
  <c r="AH489" i="9" a="1"/>
  <c r="AG487" i="9" a="1"/>
  <c r="AK485" i="9" a="1"/>
  <c r="AI484" i="9" a="1"/>
  <c r="AJ482" i="9" a="1"/>
  <c r="AL481" i="9" a="1"/>
  <c r="AG441" i="9" a="1"/>
  <c r="AH439" i="9" a="1"/>
  <c r="AL438" i="9" a="1"/>
  <c r="AK436" i="9" a="1"/>
  <c r="AJ433" i="9" a="1"/>
  <c r="AI431" i="9" a="1"/>
  <c r="AI387" i="9" a="1"/>
  <c r="AJ385" i="9" a="1"/>
  <c r="AJ379" i="9" a="1"/>
  <c r="AI377" i="9" a="1"/>
  <c r="AK374" i="9" a="1"/>
  <c r="AL372" i="9" a="1"/>
  <c r="AI332" i="9" a="1"/>
  <c r="AL330" i="9" a="1"/>
  <c r="AH330" i="9" a="1"/>
  <c r="AI329" i="9" a="1"/>
  <c r="AL326" i="9" a="1"/>
  <c r="AH326" i="9" a="1"/>
  <c r="AJ324" i="9" a="1"/>
  <c r="AK323" i="9" a="1"/>
  <c r="AG323" i="9" a="1"/>
  <c r="AK322" i="9" a="1"/>
  <c r="AG322" i="9" a="1"/>
  <c r="AK320" i="9" a="1"/>
  <c r="AG320" i="9" a="1"/>
  <c r="AI319" i="9" a="1"/>
  <c r="AI318" i="9" a="1"/>
  <c r="AL317" i="9" a="1"/>
  <c r="AH317" i="9" a="1"/>
  <c r="AL316" i="9" a="1"/>
  <c r="AH316" i="9" a="1"/>
  <c r="AJ277" i="9" a="1"/>
  <c r="AK276" i="9" a="1"/>
  <c r="AG276" i="9" a="1"/>
  <c r="AK275" i="9" a="1"/>
  <c r="AG275" i="9" a="1"/>
  <c r="AL272" i="9" a="1"/>
  <c r="AH272" i="9" a="1"/>
  <c r="AI271" i="9" a="1"/>
  <c r="AI270" i="9" a="1"/>
  <c r="AK269" i="9" a="1"/>
  <c r="AG269" i="9" a="1"/>
  <c r="AJ267" i="9" a="1"/>
  <c r="AK266" i="9" a="1"/>
  <c r="AG266" i="9" a="1"/>
  <c r="AJ263" i="9" a="1"/>
  <c r="AL220" i="9" a="1"/>
  <c r="AH220" i="9" a="1"/>
  <c r="AJ218" i="9" a="1"/>
  <c r="AK217" i="9" a="1"/>
  <c r="AG217" i="9" a="1"/>
  <c r="AK216" i="9" a="1"/>
  <c r="AG216" i="9" a="1"/>
  <c r="AL213" i="9" a="1"/>
  <c r="AH213" i="9" a="1"/>
  <c r="AI212" i="9" a="1"/>
  <c r="AI211" i="9" a="1"/>
  <c r="AI210" i="9" a="1"/>
  <c r="AK209" i="9" a="1"/>
  <c r="AG209" i="9" a="1"/>
  <c r="AJ208" i="9" a="1"/>
  <c r="AI167" i="9" a="1"/>
  <c r="AL165" i="9" a="1"/>
  <c r="AH165" i="9" a="1"/>
  <c r="AI164" i="9" a="1"/>
  <c r="AL161" i="9" a="1"/>
  <c r="AH161" i="9" a="1"/>
  <c r="AJ159" i="9" a="1"/>
  <c r="AK158" i="9" a="1"/>
  <c r="AG158" i="9" a="1"/>
  <c r="AK157" i="9" a="1"/>
  <c r="AG157" i="9" a="1"/>
  <c r="AL155" i="9" a="1"/>
  <c r="AJ155" i="9" a="1"/>
  <c r="AH155" i="9" a="1"/>
  <c r="AL154" i="9" a="1"/>
  <c r="AJ154" i="9" a="1"/>
  <c r="AH154" i="9" a="1"/>
  <c r="AK152" i="9" a="1"/>
  <c r="AI152" i="9" a="1"/>
  <c r="AG152" i="9" a="1"/>
  <c r="AK151" i="9" a="1"/>
  <c r="AI151" i="9" a="1"/>
  <c r="AG151" i="9" a="1"/>
  <c r="AK111" i="9" a="1"/>
  <c r="AI111" i="9" a="1"/>
  <c r="AG111" i="9" a="1"/>
  <c r="AL109" i="9" a="1"/>
  <c r="AJ109" i="9" a="1"/>
  <c r="AH109" i="9" a="1"/>
  <c r="AL108" i="9" a="1"/>
  <c r="AJ108" i="9" a="1"/>
  <c r="AH108" i="9" a="1"/>
  <c r="AK106" i="9" a="1"/>
  <c r="AI106" i="9" a="1"/>
  <c r="AG106" i="9" a="1"/>
  <c r="AL103" i="9" a="1"/>
  <c r="AJ103" i="9" a="1"/>
  <c r="AH103" i="9" a="1"/>
  <c r="AK101" i="9" a="1"/>
  <c r="AI101" i="9" a="1"/>
  <c r="AG101" i="9" a="1"/>
  <c r="AL98" i="9" a="1"/>
  <c r="AJ98" i="9" a="1"/>
  <c r="AH98" i="9" a="1"/>
  <c r="AK57" i="9" a="1"/>
  <c r="AI57" i="9" a="1"/>
  <c r="AG57" i="9" a="1"/>
  <c r="AL55" i="9" a="1"/>
  <c r="AJ55" i="9" a="1"/>
  <c r="AH55" i="9" a="1"/>
  <c r="AK52" i="9" a="1"/>
  <c r="AI52" i="9" a="1"/>
  <c r="AG52" i="9" a="1"/>
  <c r="AL50" i="9" a="1"/>
  <c r="AJ50" i="9" a="1"/>
  <c r="AH50" i="9" a="1"/>
  <c r="AL49" i="9" a="1"/>
  <c r="AJ49" i="9" a="1"/>
  <c r="AH49" i="9" a="1"/>
  <c r="AK47" i="9" a="1"/>
  <c r="AI47" i="9" a="1"/>
  <c r="AG47" i="9" a="1"/>
  <c r="AK45" i="9" a="1"/>
  <c r="AI45" i="9" a="1"/>
  <c r="AG45" i="9" a="1"/>
  <c r="AK44" i="9" a="1"/>
  <c r="AI44" i="9" a="1"/>
  <c r="AG44" i="9" a="1"/>
  <c r="AL42" i="9" a="1"/>
  <c r="AJ42" i="9" a="1"/>
  <c r="AH42" i="9" a="1"/>
  <c r="AL41" i="9" a="1"/>
  <c r="AJ41" i="9" a="1"/>
  <c r="AH41" i="9" a="1"/>
  <c r="AJ22" i="9"/>
  <c r="AL21" i="9"/>
  <c r="AJ19" i="9"/>
  <c r="AJ18" i="9"/>
  <c r="AK17" i="9"/>
  <c r="AL16" i="9"/>
  <c r="AJ14" i="9"/>
  <c r="AL13" i="9"/>
  <c r="AK9" i="9"/>
  <c r="AK8" i="9"/>
  <c r="AK7" i="9"/>
  <c r="AL6" i="9"/>
  <c r="AJ6" i="9"/>
  <c r="AK23" i="9" l="1"/>
  <c r="AH41" i="9"/>
  <c r="AJ41" i="9"/>
  <c r="AL41" i="9"/>
  <c r="AH42" i="9"/>
  <c r="AJ42" i="9"/>
  <c r="AL42" i="9"/>
  <c r="AG44" i="9"/>
  <c r="AI44" i="9"/>
  <c r="AK44" i="9"/>
  <c r="AG45" i="9"/>
  <c r="AI45" i="9"/>
  <c r="AK45" i="9"/>
  <c r="AG47" i="9"/>
  <c r="AI47" i="9"/>
  <c r="AK47" i="9"/>
  <c r="AH49" i="9"/>
  <c r="AJ49" i="9"/>
  <c r="AL49" i="9"/>
  <c r="AH50" i="9"/>
  <c r="AJ50" i="9"/>
  <c r="AL50" i="9"/>
  <c r="AG52" i="9"/>
  <c r="AI52" i="9"/>
  <c r="AK52" i="9"/>
  <c r="AH55" i="9"/>
  <c r="AJ55" i="9"/>
  <c r="AL55" i="9"/>
  <c r="AG57" i="9"/>
  <c r="AI57" i="9"/>
  <c r="AK57" i="9"/>
  <c r="AH98" i="9"/>
  <c r="AJ98" i="9"/>
  <c r="AL98" i="9"/>
  <c r="AG101" i="9"/>
  <c r="AI101" i="9"/>
  <c r="AK101" i="9"/>
  <c r="AH103" i="9"/>
  <c r="AJ103" i="9"/>
  <c r="AL103" i="9"/>
  <c r="AG106" i="9"/>
  <c r="AI106" i="9"/>
  <c r="AK106" i="9"/>
  <c r="AH108" i="9"/>
  <c r="AJ108" i="9"/>
  <c r="AL108" i="9"/>
  <c r="AH109" i="9"/>
  <c r="AJ109" i="9"/>
  <c r="AL109" i="9"/>
  <c r="AG111" i="9"/>
  <c r="AI111" i="9"/>
  <c r="AK111" i="9"/>
  <c r="AG151" i="9"/>
  <c r="AI151" i="9"/>
  <c r="AK151" i="9"/>
  <c r="AG152" i="9"/>
  <c r="AI152" i="9"/>
  <c r="AK152" i="9"/>
  <c r="AH154" i="9"/>
  <c r="AJ154" i="9"/>
  <c r="AL154" i="9"/>
  <c r="AH155" i="9"/>
  <c r="AJ155" i="9"/>
  <c r="AL155" i="9"/>
  <c r="AG157" i="9"/>
  <c r="AK157" i="9"/>
  <c r="AG158" i="9"/>
  <c r="AK158" i="9"/>
  <c r="AJ159" i="9"/>
  <c r="AH161" i="9"/>
  <c r="AL161" i="9"/>
  <c r="AI164" i="9"/>
  <c r="AH165" i="9"/>
  <c r="AL165" i="9"/>
  <c r="AI167" i="9"/>
  <c r="AJ208" i="9"/>
  <c r="AG209" i="9"/>
  <c r="AK209" i="9"/>
  <c r="AI210" i="9"/>
  <c r="AI211" i="9"/>
  <c r="AI212" i="9"/>
  <c r="AH213" i="9"/>
  <c r="AL213" i="9"/>
  <c r="AG216" i="9"/>
  <c r="AK216" i="9"/>
  <c r="AG217" i="9"/>
  <c r="AK217" i="9"/>
  <c r="AJ218" i="9"/>
  <c r="AH220" i="9"/>
  <c r="AL220" i="9"/>
  <c r="AJ263" i="9"/>
  <c r="AG266" i="9"/>
  <c r="AK266" i="9"/>
  <c r="AJ267" i="9"/>
  <c r="AG269" i="9"/>
  <c r="AK269" i="9"/>
  <c r="AI270" i="9"/>
  <c r="AI271" i="9"/>
  <c r="AH272" i="9"/>
  <c r="AL272" i="9"/>
  <c r="AG275" i="9"/>
  <c r="AK275" i="9"/>
  <c r="AG276" i="9"/>
  <c r="AK276" i="9"/>
  <c r="AJ277" i="9"/>
  <c r="AH316" i="9"/>
  <c r="AL316" i="9"/>
  <c r="AH317" i="9"/>
  <c r="AL317" i="9"/>
  <c r="AI318" i="9"/>
  <c r="AI319" i="9"/>
  <c r="AG320" i="9"/>
  <c r="AK320" i="9"/>
  <c r="AG322" i="9"/>
  <c r="AK322" i="9"/>
  <c r="AG323" i="9"/>
  <c r="AK323" i="9"/>
  <c r="AJ324" i="9"/>
  <c r="AH326" i="9"/>
  <c r="AL326" i="9"/>
  <c r="AI329" i="9"/>
  <c r="AH330" i="9"/>
  <c r="AL330" i="9"/>
  <c r="AI332" i="9"/>
  <c r="AL372" i="9"/>
  <c r="AK374" i="9"/>
  <c r="AI377" i="9"/>
  <c r="AJ379" i="9"/>
  <c r="AJ385" i="9"/>
  <c r="AI387" i="9"/>
  <c r="AI431" i="9"/>
  <c r="AJ433" i="9"/>
  <c r="AK436" i="9"/>
  <c r="AL438" i="9"/>
  <c r="AH439" i="9"/>
  <c r="AG441" i="9"/>
  <c r="AL481" i="9"/>
  <c r="AJ482" i="9"/>
  <c r="AI484" i="9"/>
  <c r="AK485" i="9"/>
  <c r="AG487" i="9"/>
  <c r="AH489" i="9"/>
  <c r="AL490" i="9"/>
  <c r="AK492" i="9"/>
  <c r="AH495" i="9"/>
  <c r="AG497" i="9"/>
  <c r="AL538" i="9"/>
  <c r="AG541" i="9"/>
  <c r="AH543" i="9"/>
  <c r="AI546" i="9"/>
  <c r="AJ548" i="9"/>
  <c r="AK591" i="9"/>
  <c r="AI592" i="9"/>
  <c r="AJ594" i="9"/>
  <c r="AL595" i="9"/>
  <c r="AJ597" i="9"/>
  <c r="AI599" i="9"/>
  <c r="AG605" i="9"/>
  <c r="AL606" i="9"/>
  <c r="AG646" i="9"/>
  <c r="AL647" i="9"/>
  <c r="AI650" i="9"/>
  <c r="AJ652" i="9"/>
  <c r="AI655" i="9"/>
  <c r="AJ704" i="9"/>
  <c r="AI706" i="9"/>
  <c r="AK709" i="9"/>
  <c r="AL714" i="9"/>
  <c r="AH760" i="9"/>
  <c r="AG976" i="9"/>
  <c r="AI985" i="9"/>
  <c r="AG1090" i="9"/>
  <c r="AJ1154" i="9"/>
  <c r="AJ1207" i="9"/>
  <c r="AK1210" i="9"/>
  <c r="AL1212" i="9"/>
  <c r="AG1253" i="9"/>
  <c r="AL1256" i="9"/>
  <c r="AK1258" i="9"/>
  <c r="AH1261" i="9"/>
  <c r="AG1263" i="9"/>
  <c r="AK1264" i="9"/>
  <c r="AL1266" i="9"/>
  <c r="AL23" i="9"/>
  <c r="AH43" i="9"/>
  <c r="AJ43" i="9"/>
  <c r="AL43" i="9"/>
  <c r="AG46" i="9"/>
  <c r="AI46" i="9"/>
  <c r="AK46" i="9"/>
  <c r="AH48" i="9"/>
  <c r="AJ48" i="9"/>
  <c r="AL48" i="9"/>
  <c r="AG51" i="9"/>
  <c r="AI51" i="9"/>
  <c r="AK51" i="9"/>
  <c r="AH53" i="9"/>
  <c r="AJ53" i="9"/>
  <c r="AL53" i="9"/>
  <c r="AH54" i="9"/>
  <c r="AJ54" i="9"/>
  <c r="AL54" i="9"/>
  <c r="AG56" i="9"/>
  <c r="AI56" i="9"/>
  <c r="AK56" i="9"/>
  <c r="AG96" i="9"/>
  <c r="AI96" i="9"/>
  <c r="AK96" i="9"/>
  <c r="AG97" i="9"/>
  <c r="AI97" i="9"/>
  <c r="AK97" i="9"/>
  <c r="AH99" i="9"/>
  <c r="AJ99" i="9"/>
  <c r="AL99" i="9"/>
  <c r="AH100" i="9"/>
  <c r="AJ100" i="9"/>
  <c r="AL100" i="9"/>
  <c r="AH102" i="9"/>
  <c r="AJ102" i="9"/>
  <c r="AL102" i="9"/>
  <c r="AG104" i="9"/>
  <c r="AI104" i="9"/>
  <c r="AK104" i="9"/>
  <c r="AG105" i="9"/>
  <c r="AI105" i="9"/>
  <c r="AK105" i="9"/>
  <c r="AH107" i="9"/>
  <c r="AJ107" i="9"/>
  <c r="AL107" i="9"/>
  <c r="AG110" i="9"/>
  <c r="AI110" i="9"/>
  <c r="AK110" i="9"/>
  <c r="AH112" i="9"/>
  <c r="AJ112" i="9"/>
  <c r="AL112" i="9"/>
  <c r="AG153" i="9"/>
  <c r="AI153" i="9"/>
  <c r="AK153" i="9"/>
  <c r="AJ156" i="9"/>
  <c r="AJ160" i="9"/>
  <c r="AG162" i="9"/>
  <c r="AK162" i="9"/>
  <c r="AG163" i="9"/>
  <c r="AK163" i="9"/>
  <c r="AH166" i="9"/>
  <c r="AL166" i="9"/>
  <c r="AH206" i="9"/>
  <c r="AL206" i="9"/>
  <c r="AJ207" i="9"/>
  <c r="AH214" i="9"/>
  <c r="AL214" i="9"/>
  <c r="AJ215" i="9"/>
  <c r="AJ219" i="9"/>
  <c r="AG221" i="9"/>
  <c r="AK221" i="9"/>
  <c r="AG222" i="9"/>
  <c r="AK222" i="9"/>
  <c r="AG261" i="9"/>
  <c r="AK261" i="9"/>
  <c r="AI262" i="9"/>
  <c r="AH264" i="9"/>
  <c r="AL264" i="9"/>
  <c r="AJ265" i="9"/>
  <c r="AJ268" i="9"/>
  <c r="AH273" i="9"/>
  <c r="AL273" i="9"/>
  <c r="AJ274" i="9"/>
  <c r="AJ321" i="9"/>
  <c r="AJ325" i="9"/>
  <c r="AG327" i="9"/>
  <c r="AK327" i="9"/>
  <c r="AG328" i="9"/>
  <c r="AK328" i="9"/>
  <c r="AH331" i="9"/>
  <c r="AL331" i="9"/>
  <c r="AH371" i="9"/>
  <c r="AG375" i="9"/>
  <c r="AK377" i="9"/>
  <c r="AL379" i="9"/>
  <c r="AH380" i="9"/>
  <c r="AG382" i="9"/>
  <c r="AL385" i="9"/>
  <c r="AK387" i="9"/>
  <c r="AH428" i="9"/>
  <c r="AK431" i="9"/>
  <c r="AL433" i="9"/>
  <c r="AJ439" i="9"/>
  <c r="AI441" i="9"/>
  <c r="AL482" i="9"/>
  <c r="AK484" i="9"/>
  <c r="AI487" i="9"/>
  <c r="AJ489" i="9"/>
  <c r="AJ495" i="9"/>
  <c r="AI497" i="9"/>
  <c r="AI541" i="9"/>
  <c r="AJ543" i="9"/>
  <c r="AK546" i="9"/>
  <c r="AL548" i="9"/>
  <c r="AH549" i="9"/>
  <c r="AG551" i="9"/>
  <c r="AK592" i="9"/>
  <c r="AL594" i="9"/>
  <c r="AL597" i="9"/>
  <c r="AK599" i="9"/>
  <c r="AG600" i="9"/>
  <c r="AH602" i="9"/>
  <c r="AI607" i="9"/>
  <c r="AJ646" i="9"/>
  <c r="AG649" i="9"/>
  <c r="AJ653" i="9"/>
  <c r="AG654" i="9"/>
  <c r="AL655" i="9"/>
  <c r="AL657" i="9"/>
  <c r="AK660" i="9"/>
  <c r="AG702" i="9"/>
  <c r="AK703" i="9"/>
  <c r="AH711" i="9"/>
  <c r="AJ716" i="9"/>
  <c r="AK872" i="9"/>
  <c r="AL874" i="9"/>
  <c r="AH875" i="9"/>
  <c r="AG877" i="9"/>
  <c r="AL880" i="9"/>
  <c r="AK882" i="9"/>
  <c r="AH923" i="9"/>
  <c r="AK926" i="9"/>
  <c r="AL928" i="9"/>
  <c r="AH980" i="9"/>
  <c r="AG1196" i="9"/>
  <c r="AI1205" i="9"/>
  <c r="AG41" i="9"/>
  <c r="AI41" i="9"/>
  <c r="AK41" i="9"/>
  <c r="AG42" i="9"/>
  <c r="AI42" i="9"/>
  <c r="AK42" i="9"/>
  <c r="AH44" i="9"/>
  <c r="AJ44" i="9"/>
  <c r="AL44" i="9"/>
  <c r="AH45" i="9"/>
  <c r="AJ45" i="9"/>
  <c r="AL45" i="9"/>
  <c r="AH47" i="9"/>
  <c r="AJ47" i="9"/>
  <c r="AL47" i="9"/>
  <c r="AG49" i="9"/>
  <c r="AI49" i="9"/>
  <c r="AK49" i="9"/>
  <c r="AG50" i="9"/>
  <c r="AI50" i="9"/>
  <c r="AK50" i="9"/>
  <c r="AH52" i="9"/>
  <c r="AJ52" i="9"/>
  <c r="AL52" i="9"/>
  <c r="AG55" i="9"/>
  <c r="AI55" i="9"/>
  <c r="AK55" i="9"/>
  <c r="AH57" i="9"/>
  <c r="AJ57" i="9"/>
  <c r="AL57" i="9"/>
  <c r="AG98" i="9"/>
  <c r="AI98" i="9"/>
  <c r="AK98" i="9"/>
  <c r="AH101" i="9"/>
  <c r="AJ101" i="9"/>
  <c r="AL101" i="9"/>
  <c r="AG103" i="9"/>
  <c r="AI103" i="9"/>
  <c r="AK103" i="9"/>
  <c r="AH106" i="9"/>
  <c r="AJ106" i="9"/>
  <c r="AL106" i="9"/>
  <c r="AG108" i="9"/>
  <c r="AI108" i="9"/>
  <c r="AK108" i="9"/>
  <c r="AG109" i="9"/>
  <c r="AI109" i="9"/>
  <c r="AK109" i="9"/>
  <c r="AH111" i="9"/>
  <c r="AJ111" i="9"/>
  <c r="AL111" i="9"/>
  <c r="AH151" i="9"/>
  <c r="AJ151" i="9"/>
  <c r="AL151" i="9"/>
  <c r="AH152" i="9"/>
  <c r="AJ152" i="9"/>
  <c r="AL152" i="9"/>
  <c r="AG154" i="9"/>
  <c r="AI154" i="9"/>
  <c r="AK154" i="9"/>
  <c r="AG155" i="9"/>
  <c r="AI155" i="9"/>
  <c r="AK155" i="9"/>
  <c r="AI157" i="9"/>
  <c r="AI158" i="9"/>
  <c r="AH159" i="9"/>
  <c r="AL159" i="9"/>
  <c r="AJ161" i="9"/>
  <c r="AG164" i="9"/>
  <c r="AK164" i="9"/>
  <c r="AJ165" i="9"/>
  <c r="AG167" i="9"/>
  <c r="AK167" i="9"/>
  <c r="AH208" i="9"/>
  <c r="AL208" i="9"/>
  <c r="AI209" i="9"/>
  <c r="AG210" i="9"/>
  <c r="AK210" i="9"/>
  <c r="AG211" i="9"/>
  <c r="AK211" i="9"/>
  <c r="AG212" i="9"/>
  <c r="AK212" i="9"/>
  <c r="AJ213" i="9"/>
  <c r="AI216" i="9"/>
  <c r="AI217" i="9"/>
  <c r="AH218" i="9"/>
  <c r="AL218" i="9"/>
  <c r="AJ220" i="9"/>
  <c r="AH263" i="9"/>
  <c r="AL263" i="9"/>
  <c r="AI266" i="9"/>
  <c r="AH267" i="9"/>
  <c r="AL267" i="9"/>
  <c r="AI269" i="9"/>
  <c r="AG270" i="9"/>
  <c r="AK270" i="9"/>
  <c r="AG271" i="9"/>
  <c r="AK271" i="9"/>
  <c r="AJ272" i="9"/>
  <c r="AI275" i="9"/>
  <c r="AI276" i="9"/>
  <c r="AH277" i="9"/>
  <c r="AL277" i="9"/>
  <c r="AJ316" i="9"/>
  <c r="AJ317" i="9"/>
  <c r="AG318" i="9"/>
  <c r="AK318" i="9"/>
  <c r="AG319" i="9"/>
  <c r="AK319" i="9"/>
  <c r="AI320" i="9"/>
  <c r="AI322" i="9"/>
  <c r="AI323" i="9"/>
  <c r="AH324" i="9"/>
  <c r="AL324" i="9"/>
  <c r="AJ326" i="9"/>
  <c r="AG329" i="9"/>
  <c r="AK329" i="9"/>
  <c r="AJ330" i="9"/>
  <c r="AG332" i="9"/>
  <c r="AK332" i="9"/>
  <c r="AJ371" i="9"/>
  <c r="AH372" i="9"/>
  <c r="AG374" i="9"/>
  <c r="AI375" i="9"/>
  <c r="AJ380" i="9"/>
  <c r="AI382" i="9"/>
  <c r="AJ428" i="9"/>
  <c r="AG436" i="9"/>
  <c r="AH438" i="9"/>
  <c r="AL439" i="9"/>
  <c r="AK441" i="9"/>
  <c r="AH481" i="9"/>
  <c r="AG485" i="9"/>
  <c r="AK487" i="9"/>
  <c r="AL489" i="9"/>
  <c r="AH490" i="9"/>
  <c r="AG492" i="9"/>
  <c r="AL495" i="9"/>
  <c r="AK497" i="9"/>
  <c r="AH538" i="9"/>
  <c r="AK541" i="9"/>
  <c r="AL543" i="9"/>
  <c r="AJ549" i="9"/>
  <c r="AI551" i="9"/>
  <c r="AG591" i="9"/>
  <c r="AH595" i="9"/>
  <c r="AI600" i="9"/>
  <c r="AJ602" i="9"/>
  <c r="AL605" i="9"/>
  <c r="AH648" i="9"/>
  <c r="AG651" i="9"/>
  <c r="AJ654" i="9"/>
  <c r="AI656" i="9"/>
  <c r="AK661" i="9"/>
  <c r="AI662" i="9"/>
  <c r="AK711" i="9"/>
  <c r="AH712" i="9"/>
  <c r="AJ767" i="9"/>
  <c r="AK770" i="9"/>
  <c r="AL772" i="9"/>
  <c r="AG813" i="9"/>
  <c r="AL816" i="9"/>
  <c r="AK818" i="9"/>
  <c r="AH821" i="9"/>
  <c r="AG823" i="9"/>
  <c r="AK824" i="9"/>
  <c r="AL826" i="9"/>
  <c r="AH866" i="9"/>
  <c r="AI936" i="9"/>
  <c r="AK1092" i="9"/>
  <c r="AL1094" i="9"/>
  <c r="AH1095" i="9"/>
  <c r="AG1097" i="9"/>
  <c r="AL1100" i="9"/>
  <c r="AK1102" i="9"/>
  <c r="AH1143" i="9"/>
  <c r="AK1146" i="9"/>
  <c r="AL1148" i="9"/>
  <c r="AH1200" i="9"/>
  <c r="AJ23" i="9"/>
  <c r="AG43" i="9"/>
  <c r="AI43" i="9"/>
  <c r="AK43" i="9"/>
  <c r="AH46" i="9"/>
  <c r="AJ46" i="9"/>
  <c r="AL46" i="9"/>
  <c r="AG48" i="9"/>
  <c r="AI48" i="9"/>
  <c r="AK48" i="9"/>
  <c r="AH51" i="9"/>
  <c r="AJ51" i="9"/>
  <c r="AL51" i="9"/>
  <c r="AG53" i="9"/>
  <c r="AI53" i="9"/>
  <c r="AK53" i="9"/>
  <c r="AG54" i="9"/>
  <c r="AI54" i="9"/>
  <c r="AK54" i="9"/>
  <c r="AH56" i="9"/>
  <c r="AJ56" i="9"/>
  <c r="AL56" i="9"/>
  <c r="AH96" i="9"/>
  <c r="AJ96" i="9"/>
  <c r="AL96" i="9"/>
  <c r="AH97" i="9"/>
  <c r="AJ97" i="9"/>
  <c r="AL97" i="9"/>
  <c r="AG99" i="9"/>
  <c r="AI99" i="9"/>
  <c r="AK99" i="9"/>
  <c r="AG100" i="9"/>
  <c r="AI100" i="9"/>
  <c r="AK100" i="9"/>
  <c r="AG102" i="9"/>
  <c r="AI102" i="9"/>
  <c r="AK102" i="9"/>
  <c r="AH104" i="9"/>
  <c r="AJ104" i="9"/>
  <c r="AL104" i="9"/>
  <c r="AH105" i="9"/>
  <c r="AJ105" i="9"/>
  <c r="AL105" i="9"/>
  <c r="AG107" i="9"/>
  <c r="AI107" i="9"/>
  <c r="AK107" i="9"/>
  <c r="AH110" i="9"/>
  <c r="AJ110" i="9"/>
  <c r="AL110" i="9"/>
  <c r="AG112" i="9"/>
  <c r="AI112" i="9"/>
  <c r="AK112" i="9"/>
  <c r="AH153" i="9"/>
  <c r="AJ153" i="9"/>
  <c r="AL153" i="9"/>
  <c r="AH156" i="9"/>
  <c r="AL156" i="9"/>
  <c r="AH160" i="9"/>
  <c r="AL160" i="9"/>
  <c r="AI162" i="9"/>
  <c r="AI163" i="9"/>
  <c r="AJ166" i="9"/>
  <c r="AJ206" i="9"/>
  <c r="AH207" i="9"/>
  <c r="AL207" i="9"/>
  <c r="AJ214" i="9"/>
  <c r="AH215" i="9"/>
  <c r="AL215" i="9"/>
  <c r="AH219" i="9"/>
  <c r="AL219" i="9"/>
  <c r="AI221" i="9"/>
  <c r="AI222" i="9"/>
  <c r="AI261" i="9"/>
  <c r="AG262" i="9"/>
  <c r="AK262" i="9"/>
  <c r="AJ264" i="9"/>
  <c r="AH265" i="9"/>
  <c r="AL265" i="9"/>
  <c r="AH268" i="9"/>
  <c r="AL268" i="9"/>
  <c r="AJ273" i="9"/>
  <c r="AH274" i="9"/>
  <c r="AL274" i="9"/>
  <c r="AH321" i="9"/>
  <c r="AL321" i="9"/>
  <c r="AH325" i="9"/>
  <c r="AL325" i="9"/>
  <c r="AI327" i="9"/>
  <c r="AI328" i="9"/>
  <c r="AJ331" i="9"/>
  <c r="AL371" i="9"/>
  <c r="AJ372" i="9"/>
  <c r="AI374" i="9"/>
  <c r="AK375" i="9"/>
  <c r="AG377" i="9"/>
  <c r="AH379" i="9"/>
  <c r="AL380" i="9"/>
  <c r="AK382" i="9"/>
  <c r="AH385" i="9"/>
  <c r="AG387" i="9"/>
  <c r="AL428" i="9"/>
  <c r="AG431" i="9"/>
  <c r="AH433" i="9"/>
  <c r="AI436" i="9"/>
  <c r="AJ438" i="9"/>
  <c r="AJ481" i="9"/>
  <c r="AH482" i="9"/>
  <c r="AG484" i="9"/>
  <c r="AI485" i="9"/>
  <c r="AJ490" i="9"/>
  <c r="AI492" i="9"/>
  <c r="AJ538" i="9"/>
  <c r="AG546" i="9"/>
  <c r="AH548" i="9"/>
  <c r="AL549" i="9"/>
  <c r="AK551" i="9"/>
  <c r="AI591" i="9"/>
  <c r="AG592" i="9"/>
  <c r="AH594" i="9"/>
  <c r="AJ595" i="9"/>
  <c r="AH597" i="9"/>
  <c r="AG599" i="9"/>
  <c r="AK600" i="9"/>
  <c r="AL602" i="9"/>
  <c r="AI606" i="9"/>
  <c r="AI647" i="9"/>
  <c r="AL649" i="9"/>
  <c r="AG657" i="9"/>
  <c r="AL658" i="9"/>
  <c r="AL705" i="9"/>
  <c r="AK708" i="9"/>
  <c r="AI713" i="9"/>
  <c r="AH714" i="9"/>
  <c r="AG756" i="9"/>
  <c r="AI765" i="9"/>
  <c r="AG870" i="9"/>
  <c r="AJ934" i="9"/>
  <c r="AJ987" i="9"/>
  <c r="AK990" i="9"/>
  <c r="AL992" i="9"/>
  <c r="AG1033" i="9"/>
  <c r="AL1036" i="9"/>
  <c r="AK1038" i="9"/>
  <c r="AH1041" i="9"/>
  <c r="AG1043" i="9"/>
  <c r="AK1044" i="9"/>
  <c r="AL1046" i="9"/>
  <c r="AH1086" i="9"/>
  <c r="AI1156" i="9"/>
  <c r="AG156" i="9"/>
  <c r="AI156" i="9"/>
  <c r="AK156" i="9"/>
  <c r="AH158" i="9"/>
  <c r="AJ158" i="9"/>
  <c r="AL158" i="9"/>
  <c r="AG161" i="9"/>
  <c r="AI161" i="9"/>
  <c r="AK161" i="9"/>
  <c r="AH163" i="9"/>
  <c r="AJ163" i="9"/>
  <c r="AL163" i="9"/>
  <c r="AH164" i="9"/>
  <c r="AJ164" i="9"/>
  <c r="AL164" i="9"/>
  <c r="AG166" i="9"/>
  <c r="AI166" i="9"/>
  <c r="AK166" i="9"/>
  <c r="AG206" i="9"/>
  <c r="AI206" i="9"/>
  <c r="AK206" i="9"/>
  <c r="AG207" i="9"/>
  <c r="AI207" i="9"/>
  <c r="AK207" i="9"/>
  <c r="AH209" i="9"/>
  <c r="AJ209" i="9"/>
  <c r="AL209" i="9"/>
  <c r="AH210" i="9"/>
  <c r="AJ210" i="9"/>
  <c r="AL210" i="9"/>
  <c r="AH212" i="9"/>
  <c r="AJ212" i="9"/>
  <c r="AL212" i="9"/>
  <c r="AG214" i="9"/>
  <c r="AI214" i="9"/>
  <c r="AK214" i="9"/>
  <c r="AG215" i="9"/>
  <c r="AI215" i="9"/>
  <c r="AK215" i="9"/>
  <c r="AH217" i="9"/>
  <c r="AJ217" i="9"/>
  <c r="AL217" i="9"/>
  <c r="AG220" i="9"/>
  <c r="AI220" i="9"/>
  <c r="AK220" i="9"/>
  <c r="AH222" i="9"/>
  <c r="AJ222" i="9"/>
  <c r="AL222" i="9"/>
  <c r="AG263" i="9"/>
  <c r="AI263" i="9"/>
  <c r="AK263" i="9"/>
  <c r="AH266" i="9"/>
  <c r="AJ266" i="9"/>
  <c r="AL266" i="9"/>
  <c r="AG268" i="9"/>
  <c r="AI268" i="9"/>
  <c r="AK268" i="9"/>
  <c r="AH271" i="9"/>
  <c r="AJ271" i="9"/>
  <c r="AL271" i="9"/>
  <c r="AG273" i="9"/>
  <c r="AI273" i="9"/>
  <c r="AK273" i="9"/>
  <c r="AG274" i="9"/>
  <c r="AI274" i="9"/>
  <c r="AK274" i="9"/>
  <c r="AH276" i="9"/>
  <c r="AJ276" i="9"/>
  <c r="AL276" i="9"/>
  <c r="AH318" i="9"/>
  <c r="AJ318" i="9"/>
  <c r="AL318" i="9"/>
  <c r="AG321" i="9"/>
  <c r="AI321" i="9"/>
  <c r="AK321" i="9"/>
  <c r="AH323" i="9"/>
  <c r="AJ323" i="9"/>
  <c r="AL323" i="9"/>
  <c r="AG326" i="9"/>
  <c r="AI326" i="9"/>
  <c r="AK326" i="9"/>
  <c r="AH328" i="9"/>
  <c r="AJ328" i="9"/>
  <c r="AL328" i="9"/>
  <c r="AH329" i="9"/>
  <c r="AJ329" i="9"/>
  <c r="AL329" i="9"/>
  <c r="AG331" i="9"/>
  <c r="AI331" i="9"/>
  <c r="AK331" i="9"/>
  <c r="AG371" i="9"/>
  <c r="AI371" i="9"/>
  <c r="AK371" i="9"/>
  <c r="AG372" i="9"/>
  <c r="AI372" i="9"/>
  <c r="AK372" i="9"/>
  <c r="AH374" i="9"/>
  <c r="AJ374" i="9"/>
  <c r="AL374" i="9"/>
  <c r="AH375" i="9"/>
  <c r="AJ375" i="9"/>
  <c r="AL375" i="9"/>
  <c r="AH377" i="9"/>
  <c r="AJ377" i="9"/>
  <c r="AL377" i="9"/>
  <c r="AG379" i="9"/>
  <c r="AI379" i="9"/>
  <c r="AK379" i="9"/>
  <c r="AG380" i="9"/>
  <c r="AI380" i="9"/>
  <c r="AK380" i="9"/>
  <c r="AH382" i="9"/>
  <c r="AJ382" i="9"/>
  <c r="AL382" i="9"/>
  <c r="AG385" i="9"/>
  <c r="AI385" i="9"/>
  <c r="AK385" i="9"/>
  <c r="AH387" i="9"/>
  <c r="AJ387" i="9"/>
  <c r="AL387" i="9"/>
  <c r="AG428" i="9"/>
  <c r="AI428" i="9"/>
  <c r="AK428" i="9"/>
  <c r="AH431" i="9"/>
  <c r="AJ431" i="9"/>
  <c r="AL431" i="9"/>
  <c r="AG433" i="9"/>
  <c r="AI433" i="9"/>
  <c r="AK433" i="9"/>
  <c r="AH436" i="9"/>
  <c r="AJ436" i="9"/>
  <c r="AL436" i="9"/>
  <c r="AG438" i="9"/>
  <c r="AI438" i="9"/>
  <c r="AK438" i="9"/>
  <c r="AG439" i="9"/>
  <c r="AI439" i="9"/>
  <c r="AK439" i="9"/>
  <c r="AH441" i="9"/>
  <c r="AJ441" i="9"/>
  <c r="AL441" i="9"/>
  <c r="AG481" i="9"/>
  <c r="AI481" i="9"/>
  <c r="AK481" i="9"/>
  <c r="AG482" i="9"/>
  <c r="AI482" i="9"/>
  <c r="AK482" i="9"/>
  <c r="AH484" i="9"/>
  <c r="AJ484" i="9"/>
  <c r="AL484" i="9"/>
  <c r="AH485" i="9"/>
  <c r="AJ485" i="9"/>
  <c r="AL485" i="9"/>
  <c r="AH487" i="9"/>
  <c r="AJ487" i="9"/>
  <c r="AL487" i="9"/>
  <c r="AG489" i="9"/>
  <c r="AI489" i="9"/>
  <c r="AK489" i="9"/>
  <c r="AG490" i="9"/>
  <c r="AI490" i="9"/>
  <c r="AK490" i="9"/>
  <c r="AH492" i="9"/>
  <c r="AJ492" i="9"/>
  <c r="AL492" i="9"/>
  <c r="AG495" i="9"/>
  <c r="AI495" i="9"/>
  <c r="AK495" i="9"/>
  <c r="AH497" i="9"/>
  <c r="AJ497" i="9"/>
  <c r="AL497" i="9"/>
  <c r="AG538" i="9"/>
  <c r="AI538" i="9"/>
  <c r="AK538" i="9"/>
  <c r="AH541" i="9"/>
  <c r="AJ541" i="9"/>
  <c r="AL541" i="9"/>
  <c r="AG543" i="9"/>
  <c r="AI543" i="9"/>
  <c r="AK543" i="9"/>
  <c r="AH546" i="9"/>
  <c r="AJ546" i="9"/>
  <c r="AL546" i="9"/>
  <c r="AG548" i="9"/>
  <c r="AI548" i="9"/>
  <c r="AK548" i="9"/>
  <c r="AG549" i="9"/>
  <c r="AI549" i="9"/>
  <c r="AK549" i="9"/>
  <c r="AH551" i="9"/>
  <c r="AJ551" i="9"/>
  <c r="AL551" i="9"/>
  <c r="AH591" i="9"/>
  <c r="AJ591" i="9"/>
  <c r="AL591" i="9"/>
  <c r="AH592" i="9"/>
  <c r="AJ592" i="9"/>
  <c r="AL592" i="9"/>
  <c r="AG594" i="9"/>
  <c r="AI594" i="9"/>
  <c r="AK594" i="9"/>
  <c r="AG595" i="9"/>
  <c r="AI595" i="9"/>
  <c r="AK595" i="9"/>
  <c r="AG597" i="9"/>
  <c r="AI597" i="9"/>
  <c r="AK597" i="9"/>
  <c r="AH599" i="9"/>
  <c r="AJ599" i="9"/>
  <c r="AL599" i="9"/>
  <c r="AH600" i="9"/>
  <c r="AJ600" i="9"/>
  <c r="AL600" i="9"/>
  <c r="AG602" i="9"/>
  <c r="AI602" i="9"/>
  <c r="AK602" i="9"/>
  <c r="AH605" i="9"/>
  <c r="AH606" i="9"/>
  <c r="AK646" i="9"/>
  <c r="AH647" i="9"/>
  <c r="AL648" i="9"/>
  <c r="AH649" i="9"/>
  <c r="AK649" i="9"/>
  <c r="AJ650" i="9"/>
  <c r="AK651" i="9"/>
  <c r="AI652" i="9"/>
  <c r="AK654" i="9"/>
  <c r="AH655" i="9"/>
  <c r="AH657" i="9"/>
  <c r="AK657" i="9"/>
  <c r="AH658" i="9"/>
  <c r="AJ659" i="9"/>
  <c r="AG660" i="9"/>
  <c r="AJ660" i="9"/>
  <c r="AG661" i="9"/>
  <c r="AJ662" i="9"/>
  <c r="AI701" i="9"/>
  <c r="AK702" i="9"/>
  <c r="AG703" i="9"/>
  <c r="AJ703" i="9"/>
  <c r="AH705" i="9"/>
  <c r="AJ706" i="9"/>
  <c r="AJ707" i="9"/>
  <c r="AG708" i="9"/>
  <c r="AJ708" i="9"/>
  <c r="AG709" i="9"/>
  <c r="AI710" i="9"/>
  <c r="AG711" i="9"/>
  <c r="AL711" i="9"/>
  <c r="AL712" i="9"/>
  <c r="AG713" i="9"/>
  <c r="AK713" i="9"/>
  <c r="AJ714" i="9"/>
  <c r="AH716" i="9"/>
  <c r="AL716" i="9"/>
  <c r="AK756" i="9"/>
  <c r="AI757" i="9"/>
  <c r="AJ759" i="9"/>
  <c r="AL760" i="9"/>
  <c r="AJ762" i="9"/>
  <c r="AI764" i="9"/>
  <c r="AG770" i="9"/>
  <c r="AH772" i="9"/>
  <c r="AK813" i="9"/>
  <c r="AH816" i="9"/>
  <c r="AG818" i="9"/>
  <c r="AL821" i="9"/>
  <c r="AK823" i="9"/>
  <c r="AG824" i="9"/>
  <c r="AH826" i="9"/>
  <c r="AL866" i="9"/>
  <c r="AJ867" i="9"/>
  <c r="AI869" i="9"/>
  <c r="AK870" i="9"/>
  <c r="AG872" i="9"/>
  <c r="AH874" i="9"/>
  <c r="AL875" i="9"/>
  <c r="AK877" i="9"/>
  <c r="AH880" i="9"/>
  <c r="AG882" i="9"/>
  <c r="AL923" i="9"/>
  <c r="AG926" i="9"/>
  <c r="AH928" i="9"/>
  <c r="AI931" i="9"/>
  <c r="AJ933" i="9"/>
  <c r="AK976" i="9"/>
  <c r="AI977" i="9"/>
  <c r="AJ979" i="9"/>
  <c r="AL980" i="9"/>
  <c r="AJ982" i="9"/>
  <c r="AI984" i="9"/>
  <c r="AG990" i="9"/>
  <c r="AH992" i="9"/>
  <c r="AK1033" i="9"/>
  <c r="AH1036" i="9"/>
  <c r="AG1038" i="9"/>
  <c r="AL1041" i="9"/>
  <c r="AK1043" i="9"/>
  <c r="AG1044" i="9"/>
  <c r="AH1046" i="9"/>
  <c r="AL1086" i="9"/>
  <c r="AJ1087" i="9"/>
  <c r="AI1089" i="9"/>
  <c r="AK1090" i="9"/>
  <c r="AG1092" i="9"/>
  <c r="AH1094" i="9"/>
  <c r="AL1095" i="9"/>
  <c r="AK1097" i="9"/>
  <c r="AH1100" i="9"/>
  <c r="AG1102" i="9"/>
  <c r="AL1143" i="9"/>
  <c r="AG1146" i="9"/>
  <c r="AH1148" i="9"/>
  <c r="AI1151" i="9"/>
  <c r="AJ1153" i="9"/>
  <c r="AK1196" i="9"/>
  <c r="AI1197" i="9"/>
  <c r="AJ1199" i="9"/>
  <c r="AL1200" i="9"/>
  <c r="AJ1202" i="9"/>
  <c r="AI1204" i="9"/>
  <c r="AG1210" i="9"/>
  <c r="AH1212" i="9"/>
  <c r="AK1253" i="9"/>
  <c r="AH1256" i="9"/>
  <c r="AG1258" i="9"/>
  <c r="AL1261" i="9"/>
  <c r="AK1263" i="9"/>
  <c r="AG1264" i="9"/>
  <c r="AH1266" i="9"/>
  <c r="AH157" i="9"/>
  <c r="AJ157" i="9"/>
  <c r="AL157" i="9"/>
  <c r="AG159" i="9"/>
  <c r="AI159" i="9"/>
  <c r="AK159" i="9"/>
  <c r="AG160" i="9"/>
  <c r="AI160" i="9"/>
  <c r="AK160" i="9"/>
  <c r="AH162" i="9"/>
  <c r="AJ162" i="9"/>
  <c r="AL162" i="9"/>
  <c r="AG165" i="9"/>
  <c r="AI165" i="9"/>
  <c r="AK165" i="9"/>
  <c r="AH167" i="9"/>
  <c r="AJ167" i="9"/>
  <c r="AL167" i="9"/>
  <c r="AG208" i="9"/>
  <c r="AI208" i="9"/>
  <c r="AK208" i="9"/>
  <c r="AH211" i="9"/>
  <c r="AJ211" i="9"/>
  <c r="AL211" i="9"/>
  <c r="AG213" i="9"/>
  <c r="AI213" i="9"/>
  <c r="AK213" i="9"/>
  <c r="AH216" i="9"/>
  <c r="AJ216" i="9"/>
  <c r="AL216" i="9"/>
  <c r="AG218" i="9"/>
  <c r="AI218" i="9"/>
  <c r="AK218" i="9"/>
  <c r="AG219" i="9"/>
  <c r="AI219" i="9"/>
  <c r="AK219" i="9"/>
  <c r="AH221" i="9"/>
  <c r="AJ221" i="9"/>
  <c r="AL221" i="9"/>
  <c r="AH261" i="9"/>
  <c r="AJ261" i="9"/>
  <c r="AL261" i="9"/>
  <c r="AH262" i="9"/>
  <c r="AJ262" i="9"/>
  <c r="AL262" i="9"/>
  <c r="AG264" i="9"/>
  <c r="AI264" i="9"/>
  <c r="AK264" i="9"/>
  <c r="AG265" i="9"/>
  <c r="AI265" i="9"/>
  <c r="AK265" i="9"/>
  <c r="AG267" i="9"/>
  <c r="AI267" i="9"/>
  <c r="AK267" i="9"/>
  <c r="AH269" i="9"/>
  <c r="AJ269" i="9"/>
  <c r="AL269" i="9"/>
  <c r="AH270" i="9"/>
  <c r="AJ270" i="9"/>
  <c r="AL270" i="9"/>
  <c r="AG272" i="9"/>
  <c r="AI272" i="9"/>
  <c r="AK272" i="9"/>
  <c r="AH275" i="9"/>
  <c r="AJ275" i="9"/>
  <c r="AL275" i="9"/>
  <c r="AG277" i="9"/>
  <c r="AI277" i="9"/>
  <c r="AK277" i="9"/>
  <c r="AG316" i="9"/>
  <c r="AI316" i="9"/>
  <c r="AK316" i="9"/>
  <c r="AG317" i="9"/>
  <c r="AI317" i="9"/>
  <c r="AK317" i="9"/>
  <c r="AH319" i="9"/>
  <c r="AJ319" i="9"/>
  <c r="AL319" i="9"/>
  <c r="AH320" i="9"/>
  <c r="AJ320" i="9"/>
  <c r="AL320" i="9"/>
  <c r="AH322" i="9"/>
  <c r="AJ322" i="9"/>
  <c r="AL322" i="9"/>
  <c r="AG324" i="9"/>
  <c r="AI324" i="9"/>
  <c r="AK324" i="9"/>
  <c r="AG325" i="9"/>
  <c r="AI325" i="9"/>
  <c r="AK325" i="9"/>
  <c r="AH327" i="9"/>
  <c r="AJ327" i="9"/>
  <c r="AL327" i="9"/>
  <c r="AG330" i="9"/>
  <c r="AI330" i="9"/>
  <c r="AK330" i="9"/>
  <c r="AH332" i="9"/>
  <c r="AJ332" i="9"/>
  <c r="AL332" i="9"/>
  <c r="AG373" i="9"/>
  <c r="AI373" i="9"/>
  <c r="AK373" i="9"/>
  <c r="AH376" i="9"/>
  <c r="AJ376" i="9"/>
  <c r="AL376" i="9"/>
  <c r="AG378" i="9"/>
  <c r="AI378" i="9"/>
  <c r="AK378" i="9"/>
  <c r="AH381" i="9"/>
  <c r="AJ381" i="9"/>
  <c r="AL381" i="9"/>
  <c r="AG383" i="9"/>
  <c r="AI383" i="9"/>
  <c r="AK383" i="9"/>
  <c r="AG384" i="9"/>
  <c r="AI384" i="9"/>
  <c r="AK384" i="9"/>
  <c r="AH386" i="9"/>
  <c r="AJ386" i="9"/>
  <c r="AL386" i="9"/>
  <c r="AH426" i="9"/>
  <c r="AJ426" i="9"/>
  <c r="AL426" i="9"/>
  <c r="AH427" i="9"/>
  <c r="AJ427" i="9"/>
  <c r="AL427" i="9"/>
  <c r="AG429" i="9"/>
  <c r="AI429" i="9"/>
  <c r="AK429" i="9"/>
  <c r="AG430" i="9"/>
  <c r="AI430" i="9"/>
  <c r="AK430" i="9"/>
  <c r="AG432" i="9"/>
  <c r="AI432" i="9"/>
  <c r="AK432" i="9"/>
  <c r="AH434" i="9"/>
  <c r="AJ434" i="9"/>
  <c r="AL434" i="9"/>
  <c r="AH435" i="9"/>
  <c r="AJ435" i="9"/>
  <c r="AL435" i="9"/>
  <c r="AG437" i="9"/>
  <c r="AI437" i="9"/>
  <c r="AK437" i="9"/>
  <c r="AH440" i="9"/>
  <c r="AJ440" i="9"/>
  <c r="AL440" i="9"/>
  <c r="AG442" i="9"/>
  <c r="AI442" i="9"/>
  <c r="AK442" i="9"/>
  <c r="AG483" i="9"/>
  <c r="AI483" i="9"/>
  <c r="AK483" i="9"/>
  <c r="AH486" i="9"/>
  <c r="AJ486" i="9"/>
  <c r="AL486" i="9"/>
  <c r="AG488" i="9"/>
  <c r="AI488" i="9"/>
  <c r="AK488" i="9"/>
  <c r="AH491" i="9"/>
  <c r="AJ491" i="9"/>
  <c r="AL491" i="9"/>
  <c r="AG493" i="9"/>
  <c r="AI493" i="9"/>
  <c r="AK493" i="9"/>
  <c r="AG494" i="9"/>
  <c r="AI494" i="9"/>
  <c r="AK494" i="9"/>
  <c r="AH496" i="9"/>
  <c r="AJ496" i="9"/>
  <c r="AL496" i="9"/>
  <c r="AH536" i="9"/>
  <c r="AJ536" i="9"/>
  <c r="AL536" i="9"/>
  <c r="AH537" i="9"/>
  <c r="AJ537" i="9"/>
  <c r="AL537" i="9"/>
  <c r="AG539" i="9"/>
  <c r="AI539" i="9"/>
  <c r="AK539" i="9"/>
  <c r="AG540" i="9"/>
  <c r="AI540" i="9"/>
  <c r="AK540" i="9"/>
  <c r="AG542" i="9"/>
  <c r="AI542" i="9"/>
  <c r="AK542" i="9"/>
  <c r="AH544" i="9"/>
  <c r="AJ544" i="9"/>
  <c r="AL544" i="9"/>
  <c r="AH545" i="9"/>
  <c r="AJ545" i="9"/>
  <c r="AL545" i="9"/>
  <c r="AG547" i="9"/>
  <c r="AI547" i="9"/>
  <c r="AK547" i="9"/>
  <c r="AH550" i="9"/>
  <c r="AJ550" i="9"/>
  <c r="AL550" i="9"/>
  <c r="AG552" i="9"/>
  <c r="AI552" i="9"/>
  <c r="AK552" i="9"/>
  <c r="AH593" i="9"/>
  <c r="AJ593" i="9"/>
  <c r="AL593" i="9"/>
  <c r="AG596" i="9"/>
  <c r="AI596" i="9"/>
  <c r="AK596" i="9"/>
  <c r="AH598" i="9"/>
  <c r="AJ598" i="9"/>
  <c r="AL598" i="9"/>
  <c r="AG601" i="9"/>
  <c r="AI601" i="9"/>
  <c r="AK601" i="9"/>
  <c r="AH603" i="9"/>
  <c r="AJ603" i="9"/>
  <c r="AL603" i="9"/>
  <c r="AH604" i="9"/>
  <c r="AJ604" i="9"/>
  <c r="AL604" i="9"/>
  <c r="AK606" i="9"/>
  <c r="AK607" i="9"/>
  <c r="AI646" i="9"/>
  <c r="AL646" i="9"/>
  <c r="AK647" i="9"/>
  <c r="AJ648" i="9"/>
  <c r="AI649" i="9"/>
  <c r="AH650" i="9"/>
  <c r="AK650" i="9"/>
  <c r="AI651" i="9"/>
  <c r="AG652" i="9"/>
  <c r="AL652" i="9"/>
  <c r="AL653" i="9"/>
  <c r="AI654" i="9"/>
  <c r="AL654" i="9"/>
  <c r="AK655" i="9"/>
  <c r="AK656" i="9"/>
  <c r="AI657" i="9"/>
  <c r="AH659" i="9"/>
  <c r="AH660" i="9"/>
  <c r="AH662" i="9"/>
  <c r="AK662" i="9"/>
  <c r="AG701" i="9"/>
  <c r="AI702" i="9"/>
  <c r="AH703" i="9"/>
  <c r="AL704" i="9"/>
  <c r="AH706" i="9"/>
  <c r="AK706" i="9"/>
  <c r="AH707" i="9"/>
  <c r="AH708" i="9"/>
  <c r="AG710" i="9"/>
  <c r="AJ711" i="9"/>
  <c r="AJ712" i="9"/>
  <c r="AH713" i="9"/>
  <c r="AL713" i="9"/>
  <c r="AG714" i="9"/>
  <c r="AK714" i="9"/>
  <c r="AI716" i="9"/>
  <c r="AK757" i="9"/>
  <c r="AL759" i="9"/>
  <c r="AL762" i="9"/>
  <c r="AK764" i="9"/>
  <c r="AG765" i="9"/>
  <c r="AH767" i="9"/>
  <c r="AI770" i="9"/>
  <c r="AJ772" i="9"/>
  <c r="AJ816" i="9"/>
  <c r="AI818" i="9"/>
  <c r="AI824" i="9"/>
  <c r="AJ826" i="9"/>
  <c r="AL867" i="9"/>
  <c r="AK869" i="9"/>
  <c r="AI872" i="9"/>
  <c r="AJ874" i="9"/>
  <c r="AJ880" i="9"/>
  <c r="AI882" i="9"/>
  <c r="AI926" i="9"/>
  <c r="AJ928" i="9"/>
  <c r="AK931" i="9"/>
  <c r="AL933" i="9"/>
  <c r="AH934" i="9"/>
  <c r="AG936" i="9"/>
  <c r="AK977" i="9"/>
  <c r="AL979" i="9"/>
  <c r="AL982" i="9"/>
  <c r="AK984" i="9"/>
  <c r="AG985" i="9"/>
  <c r="AH987" i="9"/>
  <c r="AI990" i="9"/>
  <c r="AJ992" i="9"/>
  <c r="AJ1036" i="9"/>
  <c r="AI1038" i="9"/>
  <c r="AI1044" i="9"/>
  <c r="AJ1046" i="9"/>
  <c r="AL1087" i="9"/>
  <c r="AK1089" i="9"/>
  <c r="AI1092" i="9"/>
  <c r="AJ1094" i="9"/>
  <c r="AJ1100" i="9"/>
  <c r="AI1102" i="9"/>
  <c r="AI1146" i="9"/>
  <c r="AJ1148" i="9"/>
  <c r="AK1151" i="9"/>
  <c r="AL1153" i="9"/>
  <c r="AH1154" i="9"/>
  <c r="AG1156" i="9"/>
  <c r="AK1197" i="9"/>
  <c r="AL1199" i="9"/>
  <c r="AL1202" i="9"/>
  <c r="AK1204" i="9"/>
  <c r="AG1205" i="9"/>
  <c r="AH1207" i="9"/>
  <c r="AI1210" i="9"/>
  <c r="AJ1212" i="9"/>
  <c r="AJ1256" i="9"/>
  <c r="AI1258" i="9"/>
  <c r="AI1264" i="9"/>
  <c r="AJ1266" i="9"/>
  <c r="AH373" i="9"/>
  <c r="AJ373" i="9"/>
  <c r="AL373" i="9"/>
  <c r="AG376" i="9"/>
  <c r="AI376" i="9"/>
  <c r="AK376" i="9"/>
  <c r="AH378" i="9"/>
  <c r="AJ378" i="9"/>
  <c r="AL378" i="9"/>
  <c r="AG381" i="9"/>
  <c r="AI381" i="9"/>
  <c r="AK381" i="9"/>
  <c r="AH383" i="9"/>
  <c r="AJ383" i="9"/>
  <c r="AL383" i="9"/>
  <c r="AH384" i="9"/>
  <c r="AJ384" i="9"/>
  <c r="AL384" i="9"/>
  <c r="AG386" i="9"/>
  <c r="AI386" i="9"/>
  <c r="AK386" i="9"/>
  <c r="AG426" i="9"/>
  <c r="AI426" i="9"/>
  <c r="AK426" i="9"/>
  <c r="AG427" i="9"/>
  <c r="AI427" i="9"/>
  <c r="AK427" i="9"/>
  <c r="AH429" i="9"/>
  <c r="AJ429" i="9"/>
  <c r="AL429" i="9"/>
  <c r="AH430" i="9"/>
  <c r="AJ430" i="9"/>
  <c r="AL430" i="9"/>
  <c r="AH432" i="9"/>
  <c r="AJ432" i="9"/>
  <c r="AL432" i="9"/>
  <c r="AG434" i="9"/>
  <c r="AI434" i="9"/>
  <c r="AK434" i="9"/>
  <c r="AG435" i="9"/>
  <c r="AI435" i="9"/>
  <c r="AK435" i="9"/>
  <c r="AH437" i="9"/>
  <c r="AJ437" i="9"/>
  <c r="AL437" i="9"/>
  <c r="AG440" i="9"/>
  <c r="AI440" i="9"/>
  <c r="AK440" i="9"/>
  <c r="AH442" i="9"/>
  <c r="AJ442" i="9"/>
  <c r="AL442" i="9"/>
  <c r="AH483" i="9"/>
  <c r="AJ483" i="9"/>
  <c r="AL483" i="9"/>
  <c r="AG486" i="9"/>
  <c r="AI486" i="9"/>
  <c r="AK486" i="9"/>
  <c r="AH488" i="9"/>
  <c r="AJ488" i="9"/>
  <c r="AL488" i="9"/>
  <c r="AG491" i="9"/>
  <c r="AI491" i="9"/>
  <c r="AK491" i="9"/>
  <c r="AH493" i="9"/>
  <c r="AJ493" i="9"/>
  <c r="AL493" i="9"/>
  <c r="AH494" i="9"/>
  <c r="AJ494" i="9"/>
  <c r="AL494" i="9"/>
  <c r="AG496" i="9"/>
  <c r="AI496" i="9"/>
  <c r="AK496" i="9"/>
  <c r="AG536" i="9"/>
  <c r="AI536" i="9"/>
  <c r="AK536" i="9"/>
  <c r="AG537" i="9"/>
  <c r="AI537" i="9"/>
  <c r="AK537" i="9"/>
  <c r="AH539" i="9"/>
  <c r="AJ539" i="9"/>
  <c r="AL539" i="9"/>
  <c r="AH540" i="9"/>
  <c r="AJ540" i="9"/>
  <c r="AL540" i="9"/>
  <c r="AH542" i="9"/>
  <c r="AJ542" i="9"/>
  <c r="AL542" i="9"/>
  <c r="AG544" i="9"/>
  <c r="AI544" i="9"/>
  <c r="AK544" i="9"/>
  <c r="AG545" i="9"/>
  <c r="AI545" i="9"/>
  <c r="AK545" i="9"/>
  <c r="AH547" i="9"/>
  <c r="AJ547" i="9"/>
  <c r="AL547" i="9"/>
  <c r="AG550" i="9"/>
  <c r="AI550" i="9"/>
  <c r="AK550" i="9"/>
  <c r="AH552" i="9"/>
  <c r="AJ552" i="9"/>
  <c r="AL552" i="9"/>
  <c r="AG593" i="9"/>
  <c r="AI593" i="9"/>
  <c r="AK593" i="9"/>
  <c r="AH596" i="9"/>
  <c r="AJ596" i="9"/>
  <c r="AL596" i="9"/>
  <c r="AG598" i="9"/>
  <c r="AI598" i="9"/>
  <c r="AK598" i="9"/>
  <c r="AH601" i="9"/>
  <c r="AJ601" i="9"/>
  <c r="AL601" i="9"/>
  <c r="AG603" i="9"/>
  <c r="AI603" i="9"/>
  <c r="AK603" i="9"/>
  <c r="AG604" i="9"/>
  <c r="AI604" i="9"/>
  <c r="AK604" i="9"/>
  <c r="AJ605" i="9"/>
  <c r="AG606" i="9"/>
  <c r="AJ606" i="9"/>
  <c r="AG607" i="9"/>
  <c r="AH646" i="9"/>
  <c r="AG647" i="9"/>
  <c r="AJ647" i="9"/>
  <c r="AJ649" i="9"/>
  <c r="AG650" i="9"/>
  <c r="AL650" i="9"/>
  <c r="AH652" i="9"/>
  <c r="AK652" i="9"/>
  <c r="AH653" i="9"/>
  <c r="AH654" i="9"/>
  <c r="AG655" i="9"/>
  <c r="AJ655" i="9"/>
  <c r="AG656" i="9"/>
  <c r="AJ657" i="9"/>
  <c r="AJ658" i="9"/>
  <c r="AL659" i="9"/>
  <c r="AI660" i="9"/>
  <c r="AL660" i="9"/>
  <c r="AI661" i="9"/>
  <c r="AG662" i="9"/>
  <c r="AL662" i="9"/>
  <c r="AK701" i="9"/>
  <c r="AI703" i="9"/>
  <c r="AL703" i="9"/>
  <c r="AH704" i="9"/>
  <c r="AJ705" i="9"/>
  <c r="AG706" i="9"/>
  <c r="AL706" i="9"/>
  <c r="AL707" i="9"/>
  <c r="AI708" i="9"/>
  <c r="AL708" i="9"/>
  <c r="AI709" i="9"/>
  <c r="AK710" i="9"/>
  <c r="AI711" i="9"/>
  <c r="AJ713" i="9"/>
  <c r="AI714" i="9"/>
  <c r="AG716" i="9"/>
  <c r="AK716" i="9"/>
  <c r="AI756" i="9"/>
  <c r="AG757" i="9"/>
  <c r="AH759" i="9"/>
  <c r="AJ760" i="9"/>
  <c r="AH762" i="9"/>
  <c r="AG764" i="9"/>
  <c r="AK765" i="9"/>
  <c r="AL767" i="9"/>
  <c r="AI813" i="9"/>
  <c r="AJ821" i="9"/>
  <c r="AI823" i="9"/>
  <c r="AJ866" i="9"/>
  <c r="AH867" i="9"/>
  <c r="AG869" i="9"/>
  <c r="AI870" i="9"/>
  <c r="AJ875" i="9"/>
  <c r="AI877" i="9"/>
  <c r="AJ923" i="9"/>
  <c r="AG931" i="9"/>
  <c r="AH933" i="9"/>
  <c r="AL934" i="9"/>
  <c r="AK936" i="9"/>
  <c r="AI976" i="9"/>
  <c r="AG977" i="9"/>
  <c r="AH979" i="9"/>
  <c r="AJ980" i="9"/>
  <c r="AH982" i="9"/>
  <c r="AG984" i="9"/>
  <c r="AK985" i="9"/>
  <c r="AL987" i="9"/>
  <c r="AI1033" i="9"/>
  <c r="AJ1041" i="9"/>
  <c r="AI1043" i="9"/>
  <c r="AJ1086" i="9"/>
  <c r="AH1087" i="9"/>
  <c r="AG1089" i="9"/>
  <c r="AI1090" i="9"/>
  <c r="AJ1095" i="9"/>
  <c r="AI1097" i="9"/>
  <c r="AJ1143" i="9"/>
  <c r="AG1151" i="9"/>
  <c r="AH1153" i="9"/>
  <c r="AL1154" i="9"/>
  <c r="AK1156" i="9"/>
  <c r="AI1196" i="9"/>
  <c r="AG1197" i="9"/>
  <c r="AH1199" i="9"/>
  <c r="AJ1200" i="9"/>
  <c r="AH1202" i="9"/>
  <c r="AG1204" i="9"/>
  <c r="AK1205" i="9"/>
  <c r="AL1207" i="9"/>
  <c r="AI1253" i="9"/>
  <c r="AJ1261" i="9"/>
  <c r="AI1263" i="9"/>
  <c r="AI605" i="9"/>
  <c r="AK605" i="9"/>
  <c r="AH607" i="9"/>
  <c r="AJ607" i="9"/>
  <c r="AL607" i="9"/>
  <c r="AG648" i="9"/>
  <c r="AI648" i="9"/>
  <c r="AK648" i="9"/>
  <c r="AH651" i="9"/>
  <c r="AJ651" i="9"/>
  <c r="AL651" i="9"/>
  <c r="AG653" i="9"/>
  <c r="AI653" i="9"/>
  <c r="AK653" i="9"/>
  <c r="AH656" i="9"/>
  <c r="AJ656" i="9"/>
  <c r="AL656" i="9"/>
  <c r="AG658" i="9"/>
  <c r="AI658" i="9"/>
  <c r="AK658" i="9"/>
  <c r="AG659" i="9"/>
  <c r="AI659" i="9"/>
  <c r="AK659" i="9"/>
  <c r="AH661" i="9"/>
  <c r="AJ661" i="9"/>
  <c r="AL661" i="9"/>
  <c r="AH701" i="9"/>
  <c r="AJ701" i="9"/>
  <c r="AL701" i="9"/>
  <c r="AH702" i="9"/>
  <c r="AJ702" i="9"/>
  <c r="AL702" i="9"/>
  <c r="AG704" i="9"/>
  <c r="AI704" i="9"/>
  <c r="AK704" i="9"/>
  <c r="AG705" i="9"/>
  <c r="AI705" i="9"/>
  <c r="AK705" i="9"/>
  <c r="AG707" i="9"/>
  <c r="AI707" i="9"/>
  <c r="AK707" i="9"/>
  <c r="AH709" i="9"/>
  <c r="AJ709" i="9"/>
  <c r="AL709" i="9"/>
  <c r="AH710" i="9"/>
  <c r="AJ710" i="9"/>
  <c r="AL710" i="9"/>
  <c r="AG712" i="9"/>
  <c r="AI712" i="9"/>
  <c r="AK712" i="9"/>
  <c r="AH715" i="9"/>
  <c r="AJ715" i="9"/>
  <c r="AL715" i="9"/>
  <c r="AG717" i="9"/>
  <c r="AI717" i="9"/>
  <c r="AK717" i="9"/>
  <c r="AH758" i="9"/>
  <c r="AJ758" i="9"/>
  <c r="AL758" i="9"/>
  <c r="AG761" i="9"/>
  <c r="AI761" i="9"/>
  <c r="AK761" i="9"/>
  <c r="AH763" i="9"/>
  <c r="AJ763" i="9"/>
  <c r="AL763" i="9"/>
  <c r="AG766" i="9"/>
  <c r="AI766" i="9"/>
  <c r="AK766" i="9"/>
  <c r="AH768" i="9"/>
  <c r="AJ768" i="9"/>
  <c r="AL768" i="9"/>
  <c r="AH769" i="9"/>
  <c r="AJ769" i="9"/>
  <c r="AL769" i="9"/>
  <c r="AG771" i="9"/>
  <c r="AI771" i="9"/>
  <c r="AK771" i="9"/>
  <c r="AG811" i="9"/>
  <c r="AI811" i="9"/>
  <c r="AK811" i="9"/>
  <c r="AG812" i="9"/>
  <c r="AI812" i="9"/>
  <c r="AK812" i="9"/>
  <c r="AH814" i="9"/>
  <c r="AJ814" i="9"/>
  <c r="AL814" i="9"/>
  <c r="AH815" i="9"/>
  <c r="AJ815" i="9"/>
  <c r="AL815" i="9"/>
  <c r="AH817" i="9"/>
  <c r="AJ817" i="9"/>
  <c r="AL817" i="9"/>
  <c r="AG819" i="9"/>
  <c r="AI819" i="9"/>
  <c r="AK819" i="9"/>
  <c r="AG820" i="9"/>
  <c r="AI820" i="9"/>
  <c r="AK820" i="9"/>
  <c r="AH822" i="9"/>
  <c r="AJ822" i="9"/>
  <c r="AL822" i="9"/>
  <c r="AG825" i="9"/>
  <c r="AI825" i="9"/>
  <c r="AK825" i="9"/>
  <c r="AH827" i="9"/>
  <c r="AJ827" i="9"/>
  <c r="AL827" i="9"/>
  <c r="AG868" i="9"/>
  <c r="AI868" i="9"/>
  <c r="AK868" i="9"/>
  <c r="AH871" i="9"/>
  <c r="AJ871" i="9"/>
  <c r="AL871" i="9"/>
  <c r="AG873" i="9"/>
  <c r="AI873" i="9"/>
  <c r="AK873" i="9"/>
  <c r="AH876" i="9"/>
  <c r="AJ876" i="9"/>
  <c r="AL876" i="9"/>
  <c r="AG878" i="9"/>
  <c r="AI878" i="9"/>
  <c r="AK878" i="9"/>
  <c r="AG879" i="9"/>
  <c r="AI879" i="9"/>
  <c r="AK879" i="9"/>
  <c r="AH881" i="9"/>
  <c r="AJ881" i="9"/>
  <c r="AL881" i="9"/>
  <c r="AH921" i="9"/>
  <c r="AJ921" i="9"/>
  <c r="AL921" i="9"/>
  <c r="AH922" i="9"/>
  <c r="AJ922" i="9"/>
  <c r="AL922" i="9"/>
  <c r="AG924" i="9"/>
  <c r="AI924" i="9"/>
  <c r="AK924" i="9"/>
  <c r="AG925" i="9"/>
  <c r="AI925" i="9"/>
  <c r="AK925" i="9"/>
  <c r="AG927" i="9"/>
  <c r="AI927" i="9"/>
  <c r="AK927" i="9"/>
  <c r="AH929" i="9"/>
  <c r="AJ929" i="9"/>
  <c r="AL929" i="9"/>
  <c r="AH930" i="9"/>
  <c r="AJ930" i="9"/>
  <c r="AL930" i="9"/>
  <c r="AG932" i="9"/>
  <c r="AI932" i="9"/>
  <c r="AK932" i="9"/>
  <c r="AH935" i="9"/>
  <c r="AJ935" i="9"/>
  <c r="AL935" i="9"/>
  <c r="AG937" i="9"/>
  <c r="AI937" i="9"/>
  <c r="AK937" i="9"/>
  <c r="AH978" i="9"/>
  <c r="AJ978" i="9"/>
  <c r="AL978" i="9"/>
  <c r="AG981" i="9"/>
  <c r="AI981" i="9"/>
  <c r="AK981" i="9"/>
  <c r="AH983" i="9"/>
  <c r="AJ983" i="9"/>
  <c r="AL983" i="9"/>
  <c r="AG986" i="9"/>
  <c r="AI986" i="9"/>
  <c r="AK986" i="9"/>
  <c r="AH988" i="9"/>
  <c r="AJ988" i="9"/>
  <c r="AL988" i="9"/>
  <c r="AH989" i="9"/>
  <c r="AJ989" i="9"/>
  <c r="AL989" i="9"/>
  <c r="AG991" i="9"/>
  <c r="AI991" i="9"/>
  <c r="AK991" i="9"/>
  <c r="AG1031" i="9"/>
  <c r="AI1031" i="9"/>
  <c r="AK1031" i="9"/>
  <c r="AG1032" i="9"/>
  <c r="AI1032" i="9"/>
  <c r="AK1032" i="9"/>
  <c r="AH1034" i="9"/>
  <c r="AJ1034" i="9"/>
  <c r="AL1034" i="9"/>
  <c r="AH1035" i="9"/>
  <c r="AJ1035" i="9"/>
  <c r="AL1035" i="9"/>
  <c r="AH1037" i="9"/>
  <c r="AJ1037" i="9"/>
  <c r="AL1037" i="9"/>
  <c r="AG1039" i="9"/>
  <c r="AI1039" i="9"/>
  <c r="AK1039" i="9"/>
  <c r="AG1040" i="9"/>
  <c r="AI1040" i="9"/>
  <c r="AK1040" i="9"/>
  <c r="AH1042" i="9"/>
  <c r="AJ1042" i="9"/>
  <c r="AL1042" i="9"/>
  <c r="AG1045" i="9"/>
  <c r="AI1045" i="9"/>
  <c r="AK1045" i="9"/>
  <c r="AH1047" i="9"/>
  <c r="AJ1047" i="9"/>
  <c r="AL1047" i="9"/>
  <c r="AG1088" i="9"/>
  <c r="AI1088" i="9"/>
  <c r="AK1088" i="9"/>
  <c r="AH1091" i="9"/>
  <c r="AJ1091" i="9"/>
  <c r="AL1091" i="9"/>
  <c r="AG1093" i="9"/>
  <c r="AI1093" i="9"/>
  <c r="AK1093" i="9"/>
  <c r="AH1096" i="9"/>
  <c r="AJ1096" i="9"/>
  <c r="AL1096" i="9"/>
  <c r="AG1098" i="9"/>
  <c r="AI1098" i="9"/>
  <c r="AK1098" i="9"/>
  <c r="AG1099" i="9"/>
  <c r="AI1099" i="9"/>
  <c r="AK1099" i="9"/>
  <c r="AH1101" i="9"/>
  <c r="AJ1101" i="9"/>
  <c r="AL1101" i="9"/>
  <c r="AH1141" i="9"/>
  <c r="AJ1141" i="9"/>
  <c r="AL1141" i="9"/>
  <c r="AH1142" i="9"/>
  <c r="AJ1142" i="9"/>
  <c r="AL1142" i="9"/>
  <c r="AG1144" i="9"/>
  <c r="AI1144" i="9"/>
  <c r="AK1144" i="9"/>
  <c r="AG1145" i="9"/>
  <c r="AI1145" i="9"/>
  <c r="AK1145" i="9"/>
  <c r="AG1147" i="9"/>
  <c r="AI1147" i="9"/>
  <c r="AK1147" i="9"/>
  <c r="AH1149" i="9"/>
  <c r="AJ1149" i="9"/>
  <c r="AL1149" i="9"/>
  <c r="AH1150" i="9"/>
  <c r="AJ1150" i="9"/>
  <c r="AL1150" i="9"/>
  <c r="AG1152" i="9"/>
  <c r="AI1152" i="9"/>
  <c r="AK1152" i="9"/>
  <c r="AH1155" i="9"/>
  <c r="AJ1155" i="9"/>
  <c r="AL1155" i="9"/>
  <c r="AG1157" i="9"/>
  <c r="AI1157" i="9"/>
  <c r="AK1157" i="9"/>
  <c r="AH1198" i="9"/>
  <c r="AJ1198" i="9"/>
  <c r="AL1198" i="9"/>
  <c r="AG1201" i="9"/>
  <c r="AI1201" i="9"/>
  <c r="AK1201" i="9"/>
  <c r="AH1203" i="9"/>
  <c r="AJ1203" i="9"/>
  <c r="AL1203" i="9"/>
  <c r="AG1206" i="9"/>
  <c r="AI1206" i="9"/>
  <c r="AK1206" i="9"/>
  <c r="AH1208" i="9"/>
  <c r="AJ1208" i="9"/>
  <c r="AL1208" i="9"/>
  <c r="AH1209" i="9"/>
  <c r="AJ1209" i="9"/>
  <c r="AL1209" i="9"/>
  <c r="AG1211" i="9"/>
  <c r="AI1211" i="9"/>
  <c r="AK1211" i="9"/>
  <c r="AG1251" i="9"/>
  <c r="AI1251" i="9"/>
  <c r="AK1251" i="9"/>
  <c r="AG1252" i="9"/>
  <c r="AI1252" i="9"/>
  <c r="AK1252" i="9"/>
  <c r="AH1254" i="9"/>
  <c r="AJ1254" i="9"/>
  <c r="AL1254" i="9"/>
  <c r="AH1255" i="9"/>
  <c r="AJ1255" i="9"/>
  <c r="AL1255" i="9"/>
  <c r="AH1257" i="9"/>
  <c r="AJ1257" i="9"/>
  <c r="AL1257" i="9"/>
  <c r="AG1259" i="9"/>
  <c r="AI1259" i="9"/>
  <c r="AK1259" i="9"/>
  <c r="AG1260" i="9"/>
  <c r="AI1260" i="9"/>
  <c r="AK1260" i="9"/>
  <c r="AH1262" i="9"/>
  <c r="AJ1262" i="9"/>
  <c r="AL1262" i="9"/>
  <c r="AG1265" i="9"/>
  <c r="AI1265" i="9"/>
  <c r="AK1265" i="9"/>
  <c r="AH1267" i="9"/>
  <c r="AJ1267" i="9"/>
  <c r="AL1267" i="9"/>
  <c r="AK23" i="10"/>
  <c r="AG41" i="10"/>
  <c r="AI41" i="10"/>
  <c r="AK41" i="10"/>
  <c r="AG42" i="10"/>
  <c r="AI42" i="10"/>
  <c r="AK42" i="10"/>
  <c r="AH44" i="10"/>
  <c r="AJ44" i="10"/>
  <c r="AL44" i="10"/>
  <c r="AH45" i="10"/>
  <c r="AJ45" i="10"/>
  <c r="AL45" i="10"/>
  <c r="AH47" i="10"/>
  <c r="AJ47" i="10"/>
  <c r="AL47" i="10"/>
  <c r="AG49" i="10"/>
  <c r="AI49" i="10"/>
  <c r="AK49" i="10"/>
  <c r="AG50" i="10"/>
  <c r="AI50" i="10"/>
  <c r="AK50" i="10"/>
  <c r="AH52" i="10"/>
  <c r="AJ52" i="10"/>
  <c r="AL52" i="10"/>
  <c r="AG55" i="10"/>
  <c r="AI55" i="10"/>
  <c r="AK55" i="10"/>
  <c r="AH57" i="10"/>
  <c r="AI101" i="10"/>
  <c r="AJ103" i="10"/>
  <c r="AK106" i="10"/>
  <c r="AL108" i="10"/>
  <c r="AH109" i="10"/>
  <c r="AG111" i="10"/>
  <c r="AK152" i="10"/>
  <c r="AL154" i="10"/>
  <c r="AL157" i="10"/>
  <c r="AK159" i="10"/>
  <c r="AG160" i="10"/>
  <c r="AH162" i="10"/>
  <c r="AI165" i="10"/>
  <c r="AJ167" i="10"/>
  <c r="AJ211" i="10"/>
  <c r="AI213" i="10"/>
  <c r="AI219" i="10"/>
  <c r="AJ221" i="10"/>
  <c r="AL23" i="10"/>
  <c r="AG43" i="10"/>
  <c r="AI43" i="10"/>
  <c r="AK43" i="10"/>
  <c r="AH46" i="10"/>
  <c r="AJ46" i="10"/>
  <c r="AL46" i="10"/>
  <c r="AG48" i="10"/>
  <c r="AI48" i="10"/>
  <c r="AK48" i="10"/>
  <c r="AH51" i="10"/>
  <c r="AJ51" i="10"/>
  <c r="AL51" i="10"/>
  <c r="AG53" i="10"/>
  <c r="AI53" i="10"/>
  <c r="AK53" i="10"/>
  <c r="AG54" i="10"/>
  <c r="AI54" i="10"/>
  <c r="AK54" i="10"/>
  <c r="AH56" i="10"/>
  <c r="AJ56" i="10"/>
  <c r="AL56" i="10"/>
  <c r="AK57" i="10"/>
  <c r="AH98" i="10"/>
  <c r="AK101" i="10"/>
  <c r="AL103" i="10"/>
  <c r="AJ109" i="10"/>
  <c r="AI111" i="10"/>
  <c r="AG151" i="10"/>
  <c r="AH155" i="10"/>
  <c r="AI160" i="10"/>
  <c r="AJ162" i="10"/>
  <c r="AK165" i="10"/>
  <c r="AL167" i="10"/>
  <c r="AG208" i="10"/>
  <c r="AL211" i="10"/>
  <c r="AK213" i="10"/>
  <c r="AH216" i="10"/>
  <c r="AG218" i="10"/>
  <c r="AK219" i="10"/>
  <c r="AL221" i="10"/>
  <c r="AG715" i="9"/>
  <c r="AI715" i="9"/>
  <c r="AK715" i="9"/>
  <c r="AH717" i="9"/>
  <c r="AJ717" i="9"/>
  <c r="AL717" i="9"/>
  <c r="AG758" i="9"/>
  <c r="AI758" i="9"/>
  <c r="AK758" i="9"/>
  <c r="AH761" i="9"/>
  <c r="AJ761" i="9"/>
  <c r="AL761" i="9"/>
  <c r="AG763" i="9"/>
  <c r="AI763" i="9"/>
  <c r="AK763" i="9"/>
  <c r="AH766" i="9"/>
  <c r="AJ766" i="9"/>
  <c r="AL766" i="9"/>
  <c r="AG768" i="9"/>
  <c r="AI768" i="9"/>
  <c r="AK768" i="9"/>
  <c r="AG769" i="9"/>
  <c r="AI769" i="9"/>
  <c r="AK769" i="9"/>
  <c r="AH771" i="9"/>
  <c r="AJ771" i="9"/>
  <c r="AL771" i="9"/>
  <c r="AH811" i="9"/>
  <c r="AJ811" i="9"/>
  <c r="AL811" i="9"/>
  <c r="AH812" i="9"/>
  <c r="AJ812" i="9"/>
  <c r="AL812" i="9"/>
  <c r="AG814" i="9"/>
  <c r="AI814" i="9"/>
  <c r="AK814" i="9"/>
  <c r="AG815" i="9"/>
  <c r="AI815" i="9"/>
  <c r="AK815" i="9"/>
  <c r="AG817" i="9"/>
  <c r="AI817" i="9"/>
  <c r="AK817" i="9"/>
  <c r="AH819" i="9"/>
  <c r="AJ819" i="9"/>
  <c r="AL819" i="9"/>
  <c r="AH820" i="9"/>
  <c r="AJ820" i="9"/>
  <c r="AL820" i="9"/>
  <c r="AG822" i="9"/>
  <c r="AI822" i="9"/>
  <c r="AK822" i="9"/>
  <c r="AH825" i="9"/>
  <c r="AJ825" i="9"/>
  <c r="AL825" i="9"/>
  <c r="AG827" i="9"/>
  <c r="AI827" i="9"/>
  <c r="AK827" i="9"/>
  <c r="AH868" i="9"/>
  <c r="AJ868" i="9"/>
  <c r="AL868" i="9"/>
  <c r="AG871" i="9"/>
  <c r="AI871" i="9"/>
  <c r="AK871" i="9"/>
  <c r="AH873" i="9"/>
  <c r="AJ873" i="9"/>
  <c r="AL873" i="9"/>
  <c r="AG876" i="9"/>
  <c r="AI876" i="9"/>
  <c r="AK876" i="9"/>
  <c r="AH878" i="9"/>
  <c r="AJ878" i="9"/>
  <c r="AL878" i="9"/>
  <c r="AH879" i="9"/>
  <c r="AJ879" i="9"/>
  <c r="AL879" i="9"/>
  <c r="AG881" i="9"/>
  <c r="AI881" i="9"/>
  <c r="AK881" i="9"/>
  <c r="AG921" i="9"/>
  <c r="AI921" i="9"/>
  <c r="AK921" i="9"/>
  <c r="AG922" i="9"/>
  <c r="AI922" i="9"/>
  <c r="AK922" i="9"/>
  <c r="AH924" i="9"/>
  <c r="AJ924" i="9"/>
  <c r="AL924" i="9"/>
  <c r="AH925" i="9"/>
  <c r="AJ925" i="9"/>
  <c r="AL925" i="9"/>
  <c r="AH927" i="9"/>
  <c r="AJ927" i="9"/>
  <c r="AL927" i="9"/>
  <c r="AG929" i="9"/>
  <c r="AI929" i="9"/>
  <c r="AK929" i="9"/>
  <c r="AG930" i="9"/>
  <c r="AI930" i="9"/>
  <c r="AK930" i="9"/>
  <c r="AH932" i="9"/>
  <c r="AJ932" i="9"/>
  <c r="AL932" i="9"/>
  <c r="AG935" i="9"/>
  <c r="AI935" i="9"/>
  <c r="AK935" i="9"/>
  <c r="AH937" i="9"/>
  <c r="AJ937" i="9"/>
  <c r="AL937" i="9"/>
  <c r="AG978" i="9"/>
  <c r="AI978" i="9"/>
  <c r="AK978" i="9"/>
  <c r="AH981" i="9"/>
  <c r="AJ981" i="9"/>
  <c r="AL981" i="9"/>
  <c r="AG983" i="9"/>
  <c r="AI983" i="9"/>
  <c r="AK983" i="9"/>
  <c r="AH986" i="9"/>
  <c r="AJ986" i="9"/>
  <c r="AL986" i="9"/>
  <c r="AG988" i="9"/>
  <c r="AI988" i="9"/>
  <c r="AK988" i="9"/>
  <c r="AG989" i="9"/>
  <c r="AI989" i="9"/>
  <c r="AK989" i="9"/>
  <c r="AH991" i="9"/>
  <c r="AJ991" i="9"/>
  <c r="AL991" i="9"/>
  <c r="AH1031" i="9"/>
  <c r="AJ1031" i="9"/>
  <c r="AL1031" i="9"/>
  <c r="AH1032" i="9"/>
  <c r="AJ1032" i="9"/>
  <c r="AL1032" i="9"/>
  <c r="AG1034" i="9"/>
  <c r="AI1034" i="9"/>
  <c r="AK1034" i="9"/>
  <c r="AG1035" i="9"/>
  <c r="AI1035" i="9"/>
  <c r="AK1035" i="9"/>
  <c r="AG1037" i="9"/>
  <c r="AI1037" i="9"/>
  <c r="AK1037" i="9"/>
  <c r="AH1039" i="9"/>
  <c r="AJ1039" i="9"/>
  <c r="AL1039" i="9"/>
  <c r="AH1040" i="9"/>
  <c r="AJ1040" i="9"/>
  <c r="AL1040" i="9"/>
  <c r="AG1042" i="9"/>
  <c r="AI1042" i="9"/>
  <c r="AK1042" i="9"/>
  <c r="AH1045" i="9"/>
  <c r="AJ1045" i="9"/>
  <c r="AL1045" i="9"/>
  <c r="AG1047" i="9"/>
  <c r="AI1047" i="9"/>
  <c r="AK1047" i="9"/>
  <c r="AH1088" i="9"/>
  <c r="AJ1088" i="9"/>
  <c r="AL1088" i="9"/>
  <c r="AG1091" i="9"/>
  <c r="AI1091" i="9"/>
  <c r="AK1091" i="9"/>
  <c r="AH1093" i="9"/>
  <c r="AJ1093" i="9"/>
  <c r="AL1093" i="9"/>
  <c r="AG1096" i="9"/>
  <c r="AI1096" i="9"/>
  <c r="AK1096" i="9"/>
  <c r="AH1098" i="9"/>
  <c r="AJ1098" i="9"/>
  <c r="AL1098" i="9"/>
  <c r="AH1099" i="9"/>
  <c r="AJ1099" i="9"/>
  <c r="AL1099" i="9"/>
  <c r="AG1101" i="9"/>
  <c r="AI1101" i="9"/>
  <c r="AK1101" i="9"/>
  <c r="AG1141" i="9"/>
  <c r="AI1141" i="9"/>
  <c r="AK1141" i="9"/>
  <c r="AG1142" i="9"/>
  <c r="AI1142" i="9"/>
  <c r="AK1142" i="9"/>
  <c r="AH1144" i="9"/>
  <c r="AJ1144" i="9"/>
  <c r="AL1144" i="9"/>
  <c r="AH1145" i="9"/>
  <c r="AJ1145" i="9"/>
  <c r="AL1145" i="9"/>
  <c r="AH1147" i="9"/>
  <c r="AJ1147" i="9"/>
  <c r="AL1147" i="9"/>
  <c r="AG1149" i="9"/>
  <c r="AI1149" i="9"/>
  <c r="AK1149" i="9"/>
  <c r="AG1150" i="9"/>
  <c r="AI1150" i="9"/>
  <c r="AK1150" i="9"/>
  <c r="AH1152" i="9"/>
  <c r="AJ1152" i="9"/>
  <c r="AL1152" i="9"/>
  <c r="AG1155" i="9"/>
  <c r="AI1155" i="9"/>
  <c r="AK1155" i="9"/>
  <c r="AH1157" i="9"/>
  <c r="AJ1157" i="9"/>
  <c r="AL1157" i="9"/>
  <c r="AG1198" i="9"/>
  <c r="AI1198" i="9"/>
  <c r="AK1198" i="9"/>
  <c r="AH1201" i="9"/>
  <c r="AJ1201" i="9"/>
  <c r="AL1201" i="9"/>
  <c r="AG1203" i="9"/>
  <c r="AI1203" i="9"/>
  <c r="AK1203" i="9"/>
  <c r="AH1206" i="9"/>
  <c r="AJ1206" i="9"/>
  <c r="AL1206" i="9"/>
  <c r="AG1208" i="9"/>
  <c r="AI1208" i="9"/>
  <c r="AK1208" i="9"/>
  <c r="AG1209" i="9"/>
  <c r="AI1209" i="9"/>
  <c r="AK1209" i="9"/>
  <c r="AH1211" i="9"/>
  <c r="AJ1211" i="9"/>
  <c r="AL1211" i="9"/>
  <c r="AH1251" i="9"/>
  <c r="AJ1251" i="9"/>
  <c r="AL1251" i="9"/>
  <c r="AH1252" i="9"/>
  <c r="AJ1252" i="9"/>
  <c r="AL1252" i="9"/>
  <c r="AG1254" i="9"/>
  <c r="AI1254" i="9"/>
  <c r="AK1254" i="9"/>
  <c r="AG1255" i="9"/>
  <c r="AI1255" i="9"/>
  <c r="AK1255" i="9"/>
  <c r="AG1257" i="9"/>
  <c r="AI1257" i="9"/>
  <c r="AK1257" i="9"/>
  <c r="AH1259" i="9"/>
  <c r="AJ1259" i="9"/>
  <c r="AL1259" i="9"/>
  <c r="AH1260" i="9"/>
  <c r="AJ1260" i="9"/>
  <c r="AL1260" i="9"/>
  <c r="AG1262" i="9"/>
  <c r="AI1262" i="9"/>
  <c r="AK1262" i="9"/>
  <c r="AH1265" i="9"/>
  <c r="AJ1265" i="9"/>
  <c r="AL1265" i="9"/>
  <c r="AG1267" i="9"/>
  <c r="AI1267" i="9"/>
  <c r="AK1267" i="9"/>
  <c r="AH41" i="10"/>
  <c r="AJ41" i="10"/>
  <c r="AL41" i="10"/>
  <c r="AH42" i="10"/>
  <c r="AJ42" i="10"/>
  <c r="AL42" i="10"/>
  <c r="AG44" i="10"/>
  <c r="AI44" i="10"/>
  <c r="AK44" i="10"/>
  <c r="AG45" i="10"/>
  <c r="AI45" i="10"/>
  <c r="AK45" i="10"/>
  <c r="AG47" i="10"/>
  <c r="AI47" i="10"/>
  <c r="AK47" i="10"/>
  <c r="AH49" i="10"/>
  <c r="AJ49" i="10"/>
  <c r="AL49" i="10"/>
  <c r="AH50" i="10"/>
  <c r="AJ50" i="10"/>
  <c r="AL50" i="10"/>
  <c r="AG52" i="10"/>
  <c r="AI52" i="10"/>
  <c r="AK52" i="10"/>
  <c r="AH55" i="10"/>
  <c r="AJ55" i="10"/>
  <c r="AL55" i="10"/>
  <c r="AG57" i="10"/>
  <c r="AI57" i="10"/>
  <c r="AJ98" i="10"/>
  <c r="AG106" i="10"/>
  <c r="AH108" i="10"/>
  <c r="AL109" i="10"/>
  <c r="AK111" i="10"/>
  <c r="AI151" i="10"/>
  <c r="AG152" i="10"/>
  <c r="AH154" i="10"/>
  <c r="AJ155" i="10"/>
  <c r="AH157" i="10"/>
  <c r="AG159" i="10"/>
  <c r="AK160" i="10"/>
  <c r="AL162" i="10"/>
  <c r="AI208" i="10"/>
  <c r="AJ216" i="10"/>
  <c r="AI218" i="10"/>
  <c r="AH756" i="9"/>
  <c r="AJ756" i="9"/>
  <c r="AL756" i="9"/>
  <c r="AH757" i="9"/>
  <c r="AJ757" i="9"/>
  <c r="AL757" i="9"/>
  <c r="AG759" i="9"/>
  <c r="AI759" i="9"/>
  <c r="AK759" i="9"/>
  <c r="AG760" i="9"/>
  <c r="AI760" i="9"/>
  <c r="AK760" i="9"/>
  <c r="AG762" i="9"/>
  <c r="AI762" i="9"/>
  <c r="AK762" i="9"/>
  <c r="AH764" i="9"/>
  <c r="AJ764" i="9"/>
  <c r="AL764" i="9"/>
  <c r="AH765" i="9"/>
  <c r="AJ765" i="9"/>
  <c r="AL765" i="9"/>
  <c r="AG767" i="9"/>
  <c r="AI767" i="9"/>
  <c r="AK767" i="9"/>
  <c r="AH770" i="9"/>
  <c r="AJ770" i="9"/>
  <c r="AL770" i="9"/>
  <c r="AG772" i="9"/>
  <c r="AI772" i="9"/>
  <c r="AK772" i="9"/>
  <c r="AH813" i="9"/>
  <c r="AJ813" i="9"/>
  <c r="AL813" i="9"/>
  <c r="AG816" i="9"/>
  <c r="AI816" i="9"/>
  <c r="AK816" i="9"/>
  <c r="AH818" i="9"/>
  <c r="AJ818" i="9"/>
  <c r="AL818" i="9"/>
  <c r="AG821" i="9"/>
  <c r="AI821" i="9"/>
  <c r="AK821" i="9"/>
  <c r="AH823" i="9"/>
  <c r="AJ823" i="9"/>
  <c r="AL823" i="9"/>
  <c r="AH824" i="9"/>
  <c r="AJ824" i="9"/>
  <c r="AL824" i="9"/>
  <c r="AG826" i="9"/>
  <c r="AI826" i="9"/>
  <c r="AK826" i="9"/>
  <c r="AG866" i="9"/>
  <c r="AI866" i="9"/>
  <c r="AK866" i="9"/>
  <c r="AG867" i="9"/>
  <c r="AI867" i="9"/>
  <c r="AK867" i="9"/>
  <c r="AH869" i="9"/>
  <c r="AJ869" i="9"/>
  <c r="AL869" i="9"/>
  <c r="AH870" i="9"/>
  <c r="AJ870" i="9"/>
  <c r="AL870" i="9"/>
  <c r="AH872" i="9"/>
  <c r="AJ872" i="9"/>
  <c r="AL872" i="9"/>
  <c r="AG874" i="9"/>
  <c r="AI874" i="9"/>
  <c r="AK874" i="9"/>
  <c r="AG875" i="9"/>
  <c r="AI875" i="9"/>
  <c r="AK875" i="9"/>
  <c r="AH877" i="9"/>
  <c r="AJ877" i="9"/>
  <c r="AL877" i="9"/>
  <c r="AG880" i="9"/>
  <c r="AI880" i="9"/>
  <c r="AK880" i="9"/>
  <c r="AH882" i="9"/>
  <c r="AJ882" i="9"/>
  <c r="AL882" i="9"/>
  <c r="AG923" i="9"/>
  <c r="AI923" i="9"/>
  <c r="AK923" i="9"/>
  <c r="AH926" i="9"/>
  <c r="AJ926" i="9"/>
  <c r="AL926" i="9"/>
  <c r="AG928" i="9"/>
  <c r="AI928" i="9"/>
  <c r="AK928" i="9"/>
  <c r="AH931" i="9"/>
  <c r="AJ931" i="9"/>
  <c r="AL931" i="9"/>
  <c r="AG933" i="9"/>
  <c r="AI933" i="9"/>
  <c r="AK933" i="9"/>
  <c r="AG934" i="9"/>
  <c r="AI934" i="9"/>
  <c r="AK934" i="9"/>
  <c r="AH936" i="9"/>
  <c r="AJ936" i="9"/>
  <c r="AL936" i="9"/>
  <c r="AH976" i="9"/>
  <c r="AJ976" i="9"/>
  <c r="AL976" i="9"/>
  <c r="AH977" i="9"/>
  <c r="AJ977" i="9"/>
  <c r="AL977" i="9"/>
  <c r="AG979" i="9"/>
  <c r="AI979" i="9"/>
  <c r="AK979" i="9"/>
  <c r="AG980" i="9"/>
  <c r="AI980" i="9"/>
  <c r="AK980" i="9"/>
  <c r="AG982" i="9"/>
  <c r="AI982" i="9"/>
  <c r="AK982" i="9"/>
  <c r="AH984" i="9"/>
  <c r="AJ984" i="9"/>
  <c r="AL984" i="9"/>
  <c r="AH985" i="9"/>
  <c r="AJ985" i="9"/>
  <c r="AL985" i="9"/>
  <c r="AG987" i="9"/>
  <c r="AI987" i="9"/>
  <c r="AK987" i="9"/>
  <c r="AH990" i="9"/>
  <c r="AJ990" i="9"/>
  <c r="AL990" i="9"/>
  <c r="AG992" i="9"/>
  <c r="AI992" i="9"/>
  <c r="AK992" i="9"/>
  <c r="AH1033" i="9"/>
  <c r="AJ1033" i="9"/>
  <c r="AL1033" i="9"/>
  <c r="AG1036" i="9"/>
  <c r="AI1036" i="9"/>
  <c r="AK1036" i="9"/>
  <c r="AH1038" i="9"/>
  <c r="AJ1038" i="9"/>
  <c r="AL1038" i="9"/>
  <c r="AG1041" i="9"/>
  <c r="AI1041" i="9"/>
  <c r="AK1041" i="9"/>
  <c r="AH1043" i="9"/>
  <c r="AJ1043" i="9"/>
  <c r="AL1043" i="9"/>
  <c r="AH1044" i="9"/>
  <c r="AJ1044" i="9"/>
  <c r="AL1044" i="9"/>
  <c r="AG1046" i="9"/>
  <c r="AI1046" i="9"/>
  <c r="AK1046" i="9"/>
  <c r="AG1086" i="9"/>
  <c r="AI1086" i="9"/>
  <c r="AK1086" i="9"/>
  <c r="AG1087" i="9"/>
  <c r="AI1087" i="9"/>
  <c r="AK1087" i="9"/>
  <c r="AH1089" i="9"/>
  <c r="AJ1089" i="9"/>
  <c r="AL1089" i="9"/>
  <c r="AH1090" i="9"/>
  <c r="AJ1090" i="9"/>
  <c r="AL1090" i="9"/>
  <c r="AH1092" i="9"/>
  <c r="AJ1092" i="9"/>
  <c r="AL1092" i="9"/>
  <c r="AG1094" i="9"/>
  <c r="AI1094" i="9"/>
  <c r="AK1094" i="9"/>
  <c r="AG1095" i="9"/>
  <c r="AI1095" i="9"/>
  <c r="AK1095" i="9"/>
  <c r="AH1097" i="9"/>
  <c r="AJ1097" i="9"/>
  <c r="AL1097" i="9"/>
  <c r="AG1100" i="9"/>
  <c r="AI1100" i="9"/>
  <c r="AK1100" i="9"/>
  <c r="AH1102" i="9"/>
  <c r="AJ1102" i="9"/>
  <c r="AL1102" i="9"/>
  <c r="AG1143" i="9"/>
  <c r="AI1143" i="9"/>
  <c r="AK1143" i="9"/>
  <c r="AH1146" i="9"/>
  <c r="AJ1146" i="9"/>
  <c r="AL1146" i="9"/>
  <c r="AG1148" i="9"/>
  <c r="AI1148" i="9"/>
  <c r="AK1148" i="9"/>
  <c r="AH1151" i="9"/>
  <c r="AJ1151" i="9"/>
  <c r="AL1151" i="9"/>
  <c r="AG1153" i="9"/>
  <c r="AI1153" i="9"/>
  <c r="AK1153" i="9"/>
  <c r="AG1154" i="9"/>
  <c r="AI1154" i="9"/>
  <c r="AK1154" i="9"/>
  <c r="AH1156" i="9"/>
  <c r="AJ1156" i="9"/>
  <c r="AL1156" i="9"/>
  <c r="AH1196" i="9"/>
  <c r="AJ1196" i="9"/>
  <c r="AL1196" i="9"/>
  <c r="AH1197" i="9"/>
  <c r="AJ1197" i="9"/>
  <c r="AL1197" i="9"/>
  <c r="AG1199" i="9"/>
  <c r="AI1199" i="9"/>
  <c r="AK1199" i="9"/>
  <c r="AG1200" i="9"/>
  <c r="AI1200" i="9"/>
  <c r="AK1200" i="9"/>
  <c r="AG1202" i="9"/>
  <c r="AI1202" i="9"/>
  <c r="AK1202" i="9"/>
  <c r="AH1204" i="9"/>
  <c r="AJ1204" i="9"/>
  <c r="AL1204" i="9"/>
  <c r="AH1205" i="9"/>
  <c r="AJ1205" i="9"/>
  <c r="AL1205" i="9"/>
  <c r="AG1207" i="9"/>
  <c r="AI1207" i="9"/>
  <c r="AK1207" i="9"/>
  <c r="AH1210" i="9"/>
  <c r="AJ1210" i="9"/>
  <c r="AL1210" i="9"/>
  <c r="AG1212" i="9"/>
  <c r="AI1212" i="9"/>
  <c r="AK1212" i="9"/>
  <c r="AH1253" i="9"/>
  <c r="AJ1253" i="9"/>
  <c r="AL1253" i="9"/>
  <c r="AG1256" i="9"/>
  <c r="AI1256" i="9"/>
  <c r="AK1256" i="9"/>
  <c r="AH1258" i="9"/>
  <c r="AJ1258" i="9"/>
  <c r="AL1258" i="9"/>
  <c r="AG1261" i="9"/>
  <c r="AI1261" i="9"/>
  <c r="AK1261" i="9"/>
  <c r="AH1263" i="9"/>
  <c r="AJ1263" i="9"/>
  <c r="AL1263" i="9"/>
  <c r="AH1264" i="9"/>
  <c r="AJ1264" i="9"/>
  <c r="AL1264" i="9"/>
  <c r="AG1266" i="9"/>
  <c r="AI1266" i="9"/>
  <c r="AK1266" i="9"/>
  <c r="AJ23" i="10"/>
  <c r="AH43" i="10"/>
  <c r="AJ43" i="10"/>
  <c r="AL43" i="10"/>
  <c r="AG46" i="10"/>
  <c r="AI46" i="10"/>
  <c r="AK46" i="10"/>
  <c r="AH48" i="10"/>
  <c r="AJ48" i="10"/>
  <c r="AL48" i="10"/>
  <c r="AG51" i="10"/>
  <c r="AI51" i="10"/>
  <c r="AK51" i="10"/>
  <c r="AH53" i="10"/>
  <c r="AJ53" i="10"/>
  <c r="AL53" i="10"/>
  <c r="AH54" i="10"/>
  <c r="AJ54" i="10"/>
  <c r="AL54" i="10"/>
  <c r="AG56" i="10"/>
  <c r="AI56" i="10"/>
  <c r="AK56" i="10"/>
  <c r="AL98" i="10"/>
  <c r="AG101" i="10"/>
  <c r="AH103" i="10"/>
  <c r="AI106" i="10"/>
  <c r="AJ108" i="10"/>
  <c r="AK151" i="10"/>
  <c r="AI152" i="10"/>
  <c r="AJ154" i="10"/>
  <c r="AL155" i="10"/>
  <c r="AJ157" i="10"/>
  <c r="AI159" i="10"/>
  <c r="AG165" i="10"/>
  <c r="AH167" i="10"/>
  <c r="AK208" i="10"/>
  <c r="AH211" i="10"/>
  <c r="AG213" i="10"/>
  <c r="AL216" i="10"/>
  <c r="AK218" i="10"/>
  <c r="AG219" i="10"/>
  <c r="AH221" i="10"/>
  <c r="AH96" i="10"/>
  <c r="AJ96" i="10"/>
  <c r="AL96" i="10"/>
  <c r="AH97" i="10"/>
  <c r="AJ97" i="10"/>
  <c r="AL97" i="10"/>
  <c r="AG99" i="10"/>
  <c r="AI99" i="10"/>
  <c r="AK99" i="10"/>
  <c r="AG100" i="10"/>
  <c r="AI100" i="10"/>
  <c r="AK100" i="10"/>
  <c r="AG102" i="10"/>
  <c r="AI102" i="10"/>
  <c r="AK102" i="10"/>
  <c r="AH104" i="10"/>
  <c r="AJ104" i="10"/>
  <c r="AL104" i="10"/>
  <c r="AH105" i="10"/>
  <c r="AJ105" i="10"/>
  <c r="AL105" i="10"/>
  <c r="AG107" i="10"/>
  <c r="AI107" i="10"/>
  <c r="AK107" i="10"/>
  <c r="AH110" i="10"/>
  <c r="AJ110" i="10"/>
  <c r="AL110" i="10"/>
  <c r="AG112" i="10"/>
  <c r="AI112" i="10"/>
  <c r="AK112" i="10"/>
  <c r="AH153" i="10"/>
  <c r="AJ153" i="10"/>
  <c r="AL153" i="10"/>
  <c r="AG156" i="10"/>
  <c r="AI156" i="10"/>
  <c r="AK156" i="10"/>
  <c r="AH158" i="10"/>
  <c r="AJ158" i="10"/>
  <c r="AL158" i="10"/>
  <c r="AG161" i="10"/>
  <c r="AI161" i="10"/>
  <c r="AK161" i="10"/>
  <c r="AH163" i="10"/>
  <c r="AJ163" i="10"/>
  <c r="AL163" i="10"/>
  <c r="AH164" i="10"/>
  <c r="AJ164" i="10"/>
  <c r="AL164" i="10"/>
  <c r="AG166" i="10"/>
  <c r="AI166" i="10"/>
  <c r="AK166" i="10"/>
  <c r="AG206" i="10"/>
  <c r="AI206" i="10"/>
  <c r="AK206" i="10"/>
  <c r="AG207" i="10"/>
  <c r="AI207" i="10"/>
  <c r="AK207" i="10"/>
  <c r="AH209" i="10"/>
  <c r="AJ209" i="10"/>
  <c r="AL209" i="10"/>
  <c r="AH210" i="10"/>
  <c r="AJ210" i="10"/>
  <c r="AL210" i="10"/>
  <c r="AH212" i="10"/>
  <c r="AJ212" i="10"/>
  <c r="AL212" i="10"/>
  <c r="AG214" i="10"/>
  <c r="AI214" i="10"/>
  <c r="AK214" i="10"/>
  <c r="AG215" i="10"/>
  <c r="AI215" i="10"/>
  <c r="AK215" i="10"/>
  <c r="AH217" i="10"/>
  <c r="AJ217" i="10"/>
  <c r="AL217" i="10"/>
  <c r="AG220" i="10"/>
  <c r="AI220" i="10"/>
  <c r="AK220" i="10"/>
  <c r="AH222" i="10"/>
  <c r="AJ222" i="10"/>
  <c r="AL222" i="10"/>
  <c r="AH261" i="10"/>
  <c r="AH262" i="10"/>
  <c r="AL262" i="10"/>
  <c r="AJ269" i="10"/>
  <c r="AH270" i="10"/>
  <c r="AL270" i="10"/>
  <c r="AH274" i="10"/>
  <c r="AL274" i="10"/>
  <c r="AI276" i="10"/>
  <c r="AI277" i="10"/>
  <c r="AG316" i="10"/>
  <c r="AK316" i="10"/>
  <c r="AG317" i="10"/>
  <c r="AK317" i="10"/>
  <c r="AG318" i="10"/>
  <c r="AK318" i="10"/>
  <c r="AH322" i="10"/>
  <c r="AL322" i="10"/>
  <c r="AI325" i="10"/>
  <c r="AH326" i="10"/>
  <c r="AL326" i="10"/>
  <c r="AI328" i="10"/>
  <c r="AG329" i="10"/>
  <c r="AK329" i="10"/>
  <c r="AG330" i="10"/>
  <c r="AK330" i="10"/>
  <c r="AJ331" i="10"/>
  <c r="AH371" i="10"/>
  <c r="AL371" i="10"/>
  <c r="AH372" i="10"/>
  <c r="AL372" i="10"/>
  <c r="AI373" i="10"/>
  <c r="AI374" i="10"/>
  <c r="AG375" i="10"/>
  <c r="AK375" i="10"/>
  <c r="AG377" i="10"/>
  <c r="AK377" i="10"/>
  <c r="AG378" i="10"/>
  <c r="AK378" i="10"/>
  <c r="AJ379" i="10"/>
  <c r="AH381" i="10"/>
  <c r="AL381" i="10"/>
  <c r="AI384" i="10"/>
  <c r="AH385" i="10"/>
  <c r="AL385" i="10"/>
  <c r="AI387" i="10"/>
  <c r="AJ428" i="10"/>
  <c r="AG429" i="10"/>
  <c r="AK429" i="10"/>
  <c r="AI430" i="10"/>
  <c r="AI431" i="10"/>
  <c r="AI432" i="10"/>
  <c r="AH433" i="10"/>
  <c r="AL433" i="10"/>
  <c r="AG436" i="10"/>
  <c r="AK436" i="10"/>
  <c r="AG437" i="10"/>
  <c r="AK437" i="10"/>
  <c r="AJ438" i="10"/>
  <c r="AH440" i="10"/>
  <c r="AL440" i="10"/>
  <c r="AH481" i="10"/>
  <c r="AL481" i="10"/>
  <c r="AH482" i="10"/>
  <c r="AL482" i="10"/>
  <c r="AI483" i="10"/>
  <c r="AI484" i="10"/>
  <c r="AG485" i="10"/>
  <c r="AK485" i="10"/>
  <c r="AG487" i="10"/>
  <c r="AK487" i="10"/>
  <c r="AG488" i="10"/>
  <c r="AK488" i="10"/>
  <c r="AJ489" i="10"/>
  <c r="AH491" i="10"/>
  <c r="AL491" i="10"/>
  <c r="AI494" i="10"/>
  <c r="AH495" i="10"/>
  <c r="AL495" i="10"/>
  <c r="AI497" i="10"/>
  <c r="AJ538" i="10"/>
  <c r="AG539" i="10"/>
  <c r="AK539" i="10"/>
  <c r="AI540" i="10"/>
  <c r="AI541" i="10"/>
  <c r="AI542" i="10"/>
  <c r="AH543" i="10"/>
  <c r="AL543" i="10"/>
  <c r="AG546" i="10"/>
  <c r="AK546" i="10"/>
  <c r="AG547" i="10"/>
  <c r="AK547" i="10"/>
  <c r="AJ548" i="10"/>
  <c r="AH550" i="10"/>
  <c r="AL550" i="10"/>
  <c r="AJ593" i="10"/>
  <c r="AG596" i="10"/>
  <c r="AK596" i="10"/>
  <c r="AJ597" i="10"/>
  <c r="AG599" i="10"/>
  <c r="AK599" i="10"/>
  <c r="AI600" i="10"/>
  <c r="AI601" i="10"/>
  <c r="AH602" i="10"/>
  <c r="AL602" i="10"/>
  <c r="AG605" i="10"/>
  <c r="AK605" i="10"/>
  <c r="AG606" i="10"/>
  <c r="AK606" i="10"/>
  <c r="AJ607" i="10"/>
  <c r="AI646" i="10"/>
  <c r="AI647" i="10"/>
  <c r="AI648" i="10"/>
  <c r="AJ652" i="10"/>
  <c r="AG655" i="10"/>
  <c r="AK655" i="10"/>
  <c r="AJ656" i="10"/>
  <c r="AG658" i="10"/>
  <c r="AK658" i="10"/>
  <c r="AI659" i="10"/>
  <c r="AI660" i="10"/>
  <c r="AH661" i="10"/>
  <c r="AL661" i="10"/>
  <c r="AJ701" i="10"/>
  <c r="AJ702" i="10"/>
  <c r="AG703" i="10"/>
  <c r="AK703" i="10"/>
  <c r="AG704" i="10"/>
  <c r="AK704" i="10"/>
  <c r="AI705" i="10"/>
  <c r="AI707" i="10"/>
  <c r="AI708" i="10"/>
  <c r="AH709" i="10"/>
  <c r="AL709" i="10"/>
  <c r="AJ711" i="10"/>
  <c r="AG714" i="10"/>
  <c r="AK714" i="10"/>
  <c r="AJ715" i="10"/>
  <c r="AG717" i="10"/>
  <c r="AK717" i="10"/>
  <c r="AH758" i="10"/>
  <c r="AL758" i="10"/>
  <c r="AI759" i="10"/>
  <c r="AG760" i="10"/>
  <c r="AK760" i="10"/>
  <c r="AG761" i="10"/>
  <c r="AK761" i="10"/>
  <c r="AG762" i="10"/>
  <c r="AK762" i="10"/>
  <c r="AJ763" i="10"/>
  <c r="AI766" i="10"/>
  <c r="AI767" i="10"/>
  <c r="AH768" i="10"/>
  <c r="AL768" i="10"/>
  <c r="AJ770" i="10"/>
  <c r="AH812" i="10"/>
  <c r="AH813" i="10"/>
  <c r="AI814" i="10"/>
  <c r="AK815" i="10"/>
  <c r="AK816" i="10"/>
  <c r="AG817" i="10"/>
  <c r="AJ818" i="10"/>
  <c r="AH823" i="10"/>
  <c r="AJ824" i="10"/>
  <c r="AG866" i="10"/>
  <c r="AG867" i="10"/>
  <c r="AH869" i="10"/>
  <c r="AH872" i="10"/>
  <c r="AK928" i="10"/>
  <c r="AL936" i="10"/>
  <c r="AH976" i="10"/>
  <c r="AH977" i="10"/>
  <c r="AG979" i="10"/>
  <c r="AI987" i="10"/>
  <c r="AJ1033" i="10"/>
  <c r="AK1046" i="10"/>
  <c r="AJ1090" i="10"/>
  <c r="AK1095" i="10"/>
  <c r="AJ1097" i="10"/>
  <c r="AL1101" i="10"/>
  <c r="AJ1149" i="10"/>
  <c r="AI1201" i="10"/>
  <c r="AK261" i="10"/>
  <c r="AJ263" i="10"/>
  <c r="AG264" i="10"/>
  <c r="AK264" i="10"/>
  <c r="AI265" i="10"/>
  <c r="AI266" i="10"/>
  <c r="AI267" i="10"/>
  <c r="AH268" i="10"/>
  <c r="AL268" i="10"/>
  <c r="AG271" i="10"/>
  <c r="AK271" i="10"/>
  <c r="AG272" i="10"/>
  <c r="AK272" i="10"/>
  <c r="AJ273" i="10"/>
  <c r="AH275" i="10"/>
  <c r="AL275" i="10"/>
  <c r="AJ319" i="10"/>
  <c r="AH320" i="10"/>
  <c r="AL320" i="10"/>
  <c r="AJ321" i="10"/>
  <c r="AG323" i="10"/>
  <c r="AK323" i="10"/>
  <c r="AG324" i="10"/>
  <c r="AK324" i="10"/>
  <c r="AH327" i="10"/>
  <c r="AL327" i="10"/>
  <c r="AJ332" i="10"/>
  <c r="AJ376" i="10"/>
  <c r="AJ380" i="10"/>
  <c r="AG382" i="10"/>
  <c r="AK382" i="10"/>
  <c r="AG383" i="10"/>
  <c r="AK383" i="10"/>
  <c r="AH386" i="10"/>
  <c r="AL386" i="10"/>
  <c r="AH426" i="10"/>
  <c r="AL426" i="10"/>
  <c r="AJ427" i="10"/>
  <c r="AH434" i="10"/>
  <c r="AL434" i="10"/>
  <c r="AJ435" i="10"/>
  <c r="AJ439" i="10"/>
  <c r="AG441" i="10"/>
  <c r="AK441" i="10"/>
  <c r="AG442" i="10"/>
  <c r="AK442" i="10"/>
  <c r="AJ486" i="10"/>
  <c r="AJ490" i="10"/>
  <c r="AG492" i="10"/>
  <c r="AK492" i="10"/>
  <c r="AG493" i="10"/>
  <c r="AK493" i="10"/>
  <c r="AH496" i="10"/>
  <c r="AL496" i="10"/>
  <c r="AH536" i="10"/>
  <c r="AL536" i="10"/>
  <c r="AJ537" i="10"/>
  <c r="AH544" i="10"/>
  <c r="AL544" i="10"/>
  <c r="AJ545" i="10"/>
  <c r="AJ549" i="10"/>
  <c r="AG551" i="10"/>
  <c r="AK551" i="10"/>
  <c r="AG552" i="10"/>
  <c r="AK552" i="10"/>
  <c r="AG591" i="10"/>
  <c r="AK591" i="10"/>
  <c r="AI592" i="10"/>
  <c r="AH594" i="10"/>
  <c r="AL594" i="10"/>
  <c r="AJ595" i="10"/>
  <c r="AJ598" i="10"/>
  <c r="AH603" i="10"/>
  <c r="AL603" i="10"/>
  <c r="AJ604" i="10"/>
  <c r="AH649" i="10"/>
  <c r="AL649" i="10"/>
  <c r="AJ650" i="10"/>
  <c r="AH651" i="10"/>
  <c r="AL651" i="10"/>
  <c r="AI653" i="10"/>
  <c r="AI654" i="10"/>
  <c r="AJ657" i="10"/>
  <c r="AH662" i="10"/>
  <c r="AL662" i="10"/>
  <c r="AH706" i="10"/>
  <c r="AL706" i="10"/>
  <c r="AH710" i="10"/>
  <c r="AL710" i="10"/>
  <c r="AI712" i="10"/>
  <c r="AI713" i="10"/>
  <c r="AJ716" i="10"/>
  <c r="AJ756" i="10"/>
  <c r="AH757" i="10"/>
  <c r="AL757" i="10"/>
  <c r="AJ764" i="10"/>
  <c r="AH765" i="10"/>
  <c r="AL765" i="10"/>
  <c r="AH769" i="10"/>
  <c r="AL769" i="10"/>
  <c r="AI771" i="10"/>
  <c r="AI772" i="10"/>
  <c r="AL824" i="10"/>
  <c r="AI826" i="10"/>
  <c r="AI866" i="10"/>
  <c r="AH870" i="10"/>
  <c r="AG874" i="10"/>
  <c r="AI875" i="10"/>
  <c r="AK880" i="10"/>
  <c r="AG923" i="10"/>
  <c r="AH931" i="10"/>
  <c r="AJ976" i="10"/>
  <c r="AG980" i="10"/>
  <c r="AK982" i="10"/>
  <c r="AL990" i="10"/>
  <c r="AG1041" i="10"/>
  <c r="AL1097" i="10"/>
  <c r="AK1144" i="10"/>
  <c r="AI1147" i="10"/>
  <c r="AG96" i="10"/>
  <c r="AI96" i="10"/>
  <c r="AK96" i="10"/>
  <c r="AG97" i="10"/>
  <c r="AI97" i="10"/>
  <c r="AK97" i="10"/>
  <c r="AH99" i="10"/>
  <c r="AJ99" i="10"/>
  <c r="AL99" i="10"/>
  <c r="AH100" i="10"/>
  <c r="AJ100" i="10"/>
  <c r="AL100" i="10"/>
  <c r="AH102" i="10"/>
  <c r="AJ102" i="10"/>
  <c r="AL102" i="10"/>
  <c r="AG104" i="10"/>
  <c r="AI104" i="10"/>
  <c r="AK104" i="10"/>
  <c r="AG105" i="10"/>
  <c r="AI105" i="10"/>
  <c r="AK105" i="10"/>
  <c r="AH107" i="10"/>
  <c r="AJ107" i="10"/>
  <c r="AL107" i="10"/>
  <c r="AG110" i="10"/>
  <c r="AI110" i="10"/>
  <c r="AK110" i="10"/>
  <c r="AH112" i="10"/>
  <c r="AJ112" i="10"/>
  <c r="AL112" i="10"/>
  <c r="AG153" i="10"/>
  <c r="AI153" i="10"/>
  <c r="AK153" i="10"/>
  <c r="AH156" i="10"/>
  <c r="AJ156" i="10"/>
  <c r="AL156" i="10"/>
  <c r="AG158" i="10"/>
  <c r="AI158" i="10"/>
  <c r="AK158" i="10"/>
  <c r="AH161" i="10"/>
  <c r="AJ161" i="10"/>
  <c r="AL161" i="10"/>
  <c r="AG163" i="10"/>
  <c r="AI163" i="10"/>
  <c r="AK163" i="10"/>
  <c r="AG164" i="10"/>
  <c r="AI164" i="10"/>
  <c r="AK164" i="10"/>
  <c r="AH166" i="10"/>
  <c r="AJ166" i="10"/>
  <c r="AL166" i="10"/>
  <c r="AH206" i="10"/>
  <c r="AJ206" i="10"/>
  <c r="AL206" i="10"/>
  <c r="AH207" i="10"/>
  <c r="AJ207" i="10"/>
  <c r="AL207" i="10"/>
  <c r="AG209" i="10"/>
  <c r="AI209" i="10"/>
  <c r="AK209" i="10"/>
  <c r="AG210" i="10"/>
  <c r="AI210" i="10"/>
  <c r="AK210" i="10"/>
  <c r="AG212" i="10"/>
  <c r="AI212" i="10"/>
  <c r="AK212" i="10"/>
  <c r="AH214" i="10"/>
  <c r="AJ214" i="10"/>
  <c r="AL214" i="10"/>
  <c r="AH215" i="10"/>
  <c r="AJ215" i="10"/>
  <c r="AL215" i="10"/>
  <c r="AG217" i="10"/>
  <c r="AI217" i="10"/>
  <c r="AK217" i="10"/>
  <c r="AH220" i="10"/>
  <c r="AJ220" i="10"/>
  <c r="AL220" i="10"/>
  <c r="AG222" i="10"/>
  <c r="AI222" i="10"/>
  <c r="AK222" i="10"/>
  <c r="AI261" i="10"/>
  <c r="AL261" i="10"/>
  <c r="AJ262" i="10"/>
  <c r="AH269" i="10"/>
  <c r="AL269" i="10"/>
  <c r="AJ270" i="10"/>
  <c r="AJ274" i="10"/>
  <c r="AG276" i="10"/>
  <c r="AK276" i="10"/>
  <c r="AG277" i="10"/>
  <c r="AK277" i="10"/>
  <c r="AI316" i="10"/>
  <c r="AI317" i="10"/>
  <c r="AI318" i="10"/>
  <c r="AJ322" i="10"/>
  <c r="AG325" i="10"/>
  <c r="AK325" i="10"/>
  <c r="AJ326" i="10"/>
  <c r="AG328" i="10"/>
  <c r="AK328" i="10"/>
  <c r="AI329" i="10"/>
  <c r="AI330" i="10"/>
  <c r="AH331" i="10"/>
  <c r="AL331" i="10"/>
  <c r="AJ371" i="10"/>
  <c r="AJ372" i="10"/>
  <c r="AG373" i="10"/>
  <c r="AK373" i="10"/>
  <c r="AG374" i="10"/>
  <c r="AK374" i="10"/>
  <c r="AI375" i="10"/>
  <c r="AI377" i="10"/>
  <c r="AI378" i="10"/>
  <c r="AH379" i="10"/>
  <c r="AL379" i="10"/>
  <c r="AJ381" i="10"/>
  <c r="AG384" i="10"/>
  <c r="AK384" i="10"/>
  <c r="AJ385" i="10"/>
  <c r="AG387" i="10"/>
  <c r="AK387" i="10"/>
  <c r="AH428" i="10"/>
  <c r="AL428" i="10"/>
  <c r="AI429" i="10"/>
  <c r="AG430" i="10"/>
  <c r="AK430" i="10"/>
  <c r="AG431" i="10"/>
  <c r="AK431" i="10"/>
  <c r="AG432" i="10"/>
  <c r="AK432" i="10"/>
  <c r="AJ433" i="10"/>
  <c r="AI436" i="10"/>
  <c r="AI437" i="10"/>
  <c r="AH438" i="10"/>
  <c r="AL438" i="10"/>
  <c r="AJ440" i="10"/>
  <c r="AJ481" i="10"/>
  <c r="AJ482" i="10"/>
  <c r="AG483" i="10"/>
  <c r="AK483" i="10"/>
  <c r="AG484" i="10"/>
  <c r="AK484" i="10"/>
  <c r="AI485" i="10"/>
  <c r="AI487" i="10"/>
  <c r="AI488" i="10"/>
  <c r="AH489" i="10"/>
  <c r="AL489" i="10"/>
  <c r="AJ491" i="10"/>
  <c r="AG494" i="10"/>
  <c r="AK494" i="10"/>
  <c r="AJ495" i="10"/>
  <c r="AG497" i="10"/>
  <c r="AK497" i="10"/>
  <c r="AH538" i="10"/>
  <c r="AL538" i="10"/>
  <c r="AI539" i="10"/>
  <c r="AG540" i="10"/>
  <c r="AK540" i="10"/>
  <c r="AG541" i="10"/>
  <c r="AK541" i="10"/>
  <c r="AG542" i="10"/>
  <c r="AK542" i="10"/>
  <c r="AJ543" i="10"/>
  <c r="AI546" i="10"/>
  <c r="AI547" i="10"/>
  <c r="AH548" i="10"/>
  <c r="AL548" i="10"/>
  <c r="AJ550" i="10"/>
  <c r="AH593" i="10"/>
  <c r="AL593" i="10"/>
  <c r="AI596" i="10"/>
  <c r="AH597" i="10"/>
  <c r="AL597" i="10"/>
  <c r="AI599" i="10"/>
  <c r="AG600" i="10"/>
  <c r="AK600" i="10"/>
  <c r="AG601" i="10"/>
  <c r="AK601" i="10"/>
  <c r="AJ602" i="10"/>
  <c r="AI605" i="10"/>
  <c r="AI606" i="10"/>
  <c r="AH607" i="10"/>
  <c r="AL607" i="10"/>
  <c r="AG646" i="10"/>
  <c r="AK646" i="10"/>
  <c r="AG647" i="10"/>
  <c r="AK647" i="10"/>
  <c r="AG648" i="10"/>
  <c r="AK648" i="10"/>
  <c r="AH652" i="10"/>
  <c r="AL652" i="10"/>
  <c r="AI655" i="10"/>
  <c r="AH656" i="10"/>
  <c r="AL656" i="10"/>
  <c r="AI658" i="10"/>
  <c r="AG659" i="10"/>
  <c r="AK659" i="10"/>
  <c r="AG660" i="10"/>
  <c r="AK660" i="10"/>
  <c r="AJ661" i="10"/>
  <c r="AH701" i="10"/>
  <c r="AL701" i="10"/>
  <c r="AH702" i="10"/>
  <c r="AL702" i="10"/>
  <c r="AI703" i="10"/>
  <c r="AI704" i="10"/>
  <c r="AG705" i="10"/>
  <c r="AK705" i="10"/>
  <c r="AG707" i="10"/>
  <c r="AK707" i="10"/>
  <c r="AG708" i="10"/>
  <c r="AK708" i="10"/>
  <c r="AJ709" i="10"/>
  <c r="AH711" i="10"/>
  <c r="AL711" i="10"/>
  <c r="AI714" i="10"/>
  <c r="AH715" i="10"/>
  <c r="AL715" i="10"/>
  <c r="AI717" i="10"/>
  <c r="AJ758" i="10"/>
  <c r="AG759" i="10"/>
  <c r="AK759" i="10"/>
  <c r="AI760" i="10"/>
  <c r="AI761" i="10"/>
  <c r="AI762" i="10"/>
  <c r="AH763" i="10"/>
  <c r="AL763" i="10"/>
  <c r="AG766" i="10"/>
  <c r="AK766" i="10"/>
  <c r="AG767" i="10"/>
  <c r="AK767" i="10"/>
  <c r="AJ768" i="10"/>
  <c r="AH770" i="10"/>
  <c r="AL770" i="10"/>
  <c r="AJ811" i="10"/>
  <c r="AL812" i="10"/>
  <c r="AL813" i="10"/>
  <c r="AG815" i="10"/>
  <c r="AG816" i="10"/>
  <c r="AK817" i="10"/>
  <c r="AJ819" i="10"/>
  <c r="AK826" i="10"/>
  <c r="AJ870" i="10"/>
  <c r="AK875" i="10"/>
  <c r="AJ877" i="10"/>
  <c r="AL882" i="10"/>
  <c r="AJ926" i="10"/>
  <c r="AG933" i="10"/>
  <c r="AI934" i="10"/>
  <c r="AI980" i="10"/>
  <c r="AL984" i="10"/>
  <c r="AH985" i="10"/>
  <c r="AK992" i="10"/>
  <c r="AK1036" i="10"/>
  <c r="AH1043" i="10"/>
  <c r="AJ1044" i="10"/>
  <c r="AG1086" i="10"/>
  <c r="AG1087" i="10"/>
  <c r="AH1089" i="10"/>
  <c r="AH1092" i="10"/>
  <c r="AL1142" i="10"/>
  <c r="AI1157" i="10"/>
  <c r="AJ57" i="10"/>
  <c r="AL57" i="10"/>
  <c r="AG98" i="10"/>
  <c r="AI98" i="10"/>
  <c r="AK98" i="10"/>
  <c r="AH101" i="10"/>
  <c r="AJ101" i="10"/>
  <c r="AL101" i="10"/>
  <c r="AG103" i="10"/>
  <c r="AI103" i="10"/>
  <c r="AK103" i="10"/>
  <c r="AH106" i="10"/>
  <c r="AJ106" i="10"/>
  <c r="AL106" i="10"/>
  <c r="AG108" i="10"/>
  <c r="AI108" i="10"/>
  <c r="AK108" i="10"/>
  <c r="AG109" i="10"/>
  <c r="AI109" i="10"/>
  <c r="AK109" i="10"/>
  <c r="AH111" i="10"/>
  <c r="AJ111" i="10"/>
  <c r="AL111" i="10"/>
  <c r="AH151" i="10"/>
  <c r="AJ151" i="10"/>
  <c r="AL151" i="10"/>
  <c r="AH152" i="10"/>
  <c r="AJ152" i="10"/>
  <c r="AL152" i="10"/>
  <c r="AG154" i="10"/>
  <c r="AI154" i="10"/>
  <c r="AK154" i="10"/>
  <c r="AG155" i="10"/>
  <c r="AI155" i="10"/>
  <c r="AK155" i="10"/>
  <c r="AG157" i="10"/>
  <c r="AI157" i="10"/>
  <c r="AK157" i="10"/>
  <c r="AH159" i="10"/>
  <c r="AJ159" i="10"/>
  <c r="AL159" i="10"/>
  <c r="AH160" i="10"/>
  <c r="AJ160" i="10"/>
  <c r="AL160" i="10"/>
  <c r="AG162" i="10"/>
  <c r="AI162" i="10"/>
  <c r="AK162" i="10"/>
  <c r="AH165" i="10"/>
  <c r="AJ165" i="10"/>
  <c r="AL165" i="10"/>
  <c r="AG167" i="10"/>
  <c r="AI167" i="10"/>
  <c r="AK167" i="10"/>
  <c r="AH208" i="10"/>
  <c r="AJ208" i="10"/>
  <c r="AL208" i="10"/>
  <c r="AG211" i="10"/>
  <c r="AI211" i="10"/>
  <c r="AK211" i="10"/>
  <c r="AH213" i="10"/>
  <c r="AJ213" i="10"/>
  <c r="AL213" i="10"/>
  <c r="AG216" i="10"/>
  <c r="AI216" i="10"/>
  <c r="AK216" i="10"/>
  <c r="AH218" i="10"/>
  <c r="AJ218" i="10"/>
  <c r="AL218" i="10"/>
  <c r="AH219" i="10"/>
  <c r="AJ219" i="10"/>
  <c r="AL219" i="10"/>
  <c r="AG221" i="10"/>
  <c r="AI221" i="10"/>
  <c r="AK221" i="10"/>
  <c r="AG261" i="10"/>
  <c r="AJ261" i="10"/>
  <c r="AH263" i="10"/>
  <c r="AL263" i="10"/>
  <c r="AI264" i="10"/>
  <c r="AG265" i="10"/>
  <c r="AK265" i="10"/>
  <c r="AG266" i="10"/>
  <c r="AK266" i="10"/>
  <c r="AG267" i="10"/>
  <c r="AK267" i="10"/>
  <c r="AJ268" i="10"/>
  <c r="AI271" i="10"/>
  <c r="AI272" i="10"/>
  <c r="AH273" i="10"/>
  <c r="AL273" i="10"/>
  <c r="AJ275" i="10"/>
  <c r="AH319" i="10"/>
  <c r="AL319" i="10"/>
  <c r="AJ320" i="10"/>
  <c r="AH321" i="10"/>
  <c r="AL321" i="10"/>
  <c r="AI323" i="10"/>
  <c r="AI324" i="10"/>
  <c r="AJ327" i="10"/>
  <c r="AH332" i="10"/>
  <c r="AL332" i="10"/>
  <c r="AH376" i="10"/>
  <c r="AL376" i="10"/>
  <c r="AH380" i="10"/>
  <c r="AL380" i="10"/>
  <c r="AI382" i="10"/>
  <c r="AI383" i="10"/>
  <c r="AJ386" i="10"/>
  <c r="AJ426" i="10"/>
  <c r="AH427" i="10"/>
  <c r="AL427" i="10"/>
  <c r="AJ434" i="10"/>
  <c r="AH435" i="10"/>
  <c r="AL435" i="10"/>
  <c r="AH439" i="10"/>
  <c r="AL439" i="10"/>
  <c r="AI441" i="10"/>
  <c r="AI442" i="10"/>
  <c r="AH486" i="10"/>
  <c r="AL486" i="10"/>
  <c r="AH490" i="10"/>
  <c r="AL490" i="10"/>
  <c r="AI492" i="10"/>
  <c r="AI493" i="10"/>
  <c r="AJ496" i="10"/>
  <c r="AJ536" i="10"/>
  <c r="AH537" i="10"/>
  <c r="AL537" i="10"/>
  <c r="AJ544" i="10"/>
  <c r="AH545" i="10"/>
  <c r="AL545" i="10"/>
  <c r="AH549" i="10"/>
  <c r="AL549" i="10"/>
  <c r="AI551" i="10"/>
  <c r="AI552" i="10"/>
  <c r="AI591" i="10"/>
  <c r="AG592" i="10"/>
  <c r="AK592" i="10"/>
  <c r="AJ594" i="10"/>
  <c r="AH595" i="10"/>
  <c r="AL595" i="10"/>
  <c r="AH598" i="10"/>
  <c r="AL598" i="10"/>
  <c r="AJ603" i="10"/>
  <c r="AH604" i="10"/>
  <c r="AL604" i="10"/>
  <c r="AJ649" i="10"/>
  <c r="AH650" i="10"/>
  <c r="AL650" i="10"/>
  <c r="AJ651" i="10"/>
  <c r="AG653" i="10"/>
  <c r="AK653" i="10"/>
  <c r="AG654" i="10"/>
  <c r="AK654" i="10"/>
  <c r="AH657" i="10"/>
  <c r="AL657" i="10"/>
  <c r="AJ662" i="10"/>
  <c r="AJ706" i="10"/>
  <c r="AJ710" i="10"/>
  <c r="AG712" i="10"/>
  <c r="AK712" i="10"/>
  <c r="AG713" i="10"/>
  <c r="AK713" i="10"/>
  <c r="AH716" i="10"/>
  <c r="AL716" i="10"/>
  <c r="AH756" i="10"/>
  <c r="AL756" i="10"/>
  <c r="AJ757" i="10"/>
  <c r="AH764" i="10"/>
  <c r="AL764" i="10"/>
  <c r="AJ765" i="10"/>
  <c r="AJ769" i="10"/>
  <c r="AG771" i="10"/>
  <c r="AK771" i="10"/>
  <c r="AG772" i="10"/>
  <c r="AK772" i="10"/>
  <c r="AG821" i="10"/>
  <c r="AL877" i="10"/>
  <c r="AL926" i="10"/>
  <c r="AI928" i="10"/>
  <c r="AK934" i="10"/>
  <c r="AJ936" i="10"/>
  <c r="AJ985" i="10"/>
  <c r="AG987" i="10"/>
  <c r="AH1033" i="10"/>
  <c r="AL1038" i="10"/>
  <c r="AL1044" i="10"/>
  <c r="AI1046" i="10"/>
  <c r="AI1086" i="10"/>
  <c r="AH1090" i="10"/>
  <c r="AG1094" i="10"/>
  <c r="AI1095" i="10"/>
  <c r="AK1100" i="10"/>
  <c r="AH1101" i="10"/>
  <c r="AJ1155" i="10"/>
  <c r="AL1257" i="10"/>
  <c r="AK1259" i="10"/>
  <c r="AG1260" i="10"/>
  <c r="AH1262" i="10"/>
  <c r="AG263" i="10"/>
  <c r="AI263" i="10"/>
  <c r="AK263" i="10"/>
  <c r="AH266" i="10"/>
  <c r="AJ266" i="10"/>
  <c r="AL266" i="10"/>
  <c r="AG268" i="10"/>
  <c r="AI268" i="10"/>
  <c r="AK268" i="10"/>
  <c r="AH271" i="10"/>
  <c r="AJ271" i="10"/>
  <c r="AL271" i="10"/>
  <c r="AG273" i="10"/>
  <c r="AI273" i="10"/>
  <c r="AK273" i="10"/>
  <c r="AG274" i="10"/>
  <c r="AI274" i="10"/>
  <c r="AK274" i="10"/>
  <c r="AH276" i="10"/>
  <c r="AJ276" i="10"/>
  <c r="AL276" i="10"/>
  <c r="AH318" i="10"/>
  <c r="AJ318" i="10"/>
  <c r="AL318" i="10"/>
  <c r="AG321" i="10"/>
  <c r="AI321" i="10"/>
  <c r="AK321" i="10"/>
  <c r="AH323" i="10"/>
  <c r="AJ323" i="10"/>
  <c r="AL323" i="10"/>
  <c r="AG326" i="10"/>
  <c r="AI326" i="10"/>
  <c r="AK326" i="10"/>
  <c r="AH328" i="10"/>
  <c r="AJ328" i="10"/>
  <c r="AL328" i="10"/>
  <c r="AH329" i="10"/>
  <c r="AJ329" i="10"/>
  <c r="AL329" i="10"/>
  <c r="AG331" i="10"/>
  <c r="AI331" i="10"/>
  <c r="AK331" i="10"/>
  <c r="AG371" i="10"/>
  <c r="AI371" i="10"/>
  <c r="AK371" i="10"/>
  <c r="AG372" i="10"/>
  <c r="AI372" i="10"/>
  <c r="AK372" i="10"/>
  <c r="AH374" i="10"/>
  <c r="AJ374" i="10"/>
  <c r="AL374" i="10"/>
  <c r="AH375" i="10"/>
  <c r="AJ375" i="10"/>
  <c r="AL375" i="10"/>
  <c r="AH377" i="10"/>
  <c r="AJ377" i="10"/>
  <c r="AL377" i="10"/>
  <c r="AG379" i="10"/>
  <c r="AI379" i="10"/>
  <c r="AK379" i="10"/>
  <c r="AG380" i="10"/>
  <c r="AI380" i="10"/>
  <c r="AK380" i="10"/>
  <c r="AH382" i="10"/>
  <c r="AJ382" i="10"/>
  <c r="AL382" i="10"/>
  <c r="AG385" i="10"/>
  <c r="AI385" i="10"/>
  <c r="AK385" i="10"/>
  <c r="AH387" i="10"/>
  <c r="AJ387" i="10"/>
  <c r="AL387" i="10"/>
  <c r="AG428" i="10"/>
  <c r="AI428" i="10"/>
  <c r="AK428" i="10"/>
  <c r="AH431" i="10"/>
  <c r="AJ431" i="10"/>
  <c r="AL431" i="10"/>
  <c r="AG433" i="10"/>
  <c r="AI433" i="10"/>
  <c r="AK433" i="10"/>
  <c r="AH436" i="10"/>
  <c r="AJ436" i="10"/>
  <c r="AL436" i="10"/>
  <c r="AG438" i="10"/>
  <c r="AI438" i="10"/>
  <c r="AK438" i="10"/>
  <c r="AG439" i="10"/>
  <c r="AI439" i="10"/>
  <c r="AK439" i="10"/>
  <c r="AH441" i="10"/>
  <c r="AJ441" i="10"/>
  <c r="AL441" i="10"/>
  <c r="AG481" i="10"/>
  <c r="AI481" i="10"/>
  <c r="AK481" i="10"/>
  <c r="AG482" i="10"/>
  <c r="AI482" i="10"/>
  <c r="AK482" i="10"/>
  <c r="AH484" i="10"/>
  <c r="AJ484" i="10"/>
  <c r="AL484" i="10"/>
  <c r="AH485" i="10"/>
  <c r="AJ485" i="10"/>
  <c r="AL485" i="10"/>
  <c r="AH487" i="10"/>
  <c r="AJ487" i="10"/>
  <c r="AL487" i="10"/>
  <c r="AG489" i="10"/>
  <c r="AI489" i="10"/>
  <c r="AK489" i="10"/>
  <c r="AG490" i="10"/>
  <c r="AI490" i="10"/>
  <c r="AK490" i="10"/>
  <c r="AH492" i="10"/>
  <c r="AJ492" i="10"/>
  <c r="AL492" i="10"/>
  <c r="AG495" i="10"/>
  <c r="AI495" i="10"/>
  <c r="AK495" i="10"/>
  <c r="AH497" i="10"/>
  <c r="AJ497" i="10"/>
  <c r="AL497" i="10"/>
  <c r="AG538" i="10"/>
  <c r="AI538" i="10"/>
  <c r="AK538" i="10"/>
  <c r="AH541" i="10"/>
  <c r="AJ541" i="10"/>
  <c r="AL541" i="10"/>
  <c r="AG543" i="10"/>
  <c r="AI543" i="10"/>
  <c r="AK543" i="10"/>
  <c r="AH546" i="10"/>
  <c r="AJ546" i="10"/>
  <c r="AL546" i="10"/>
  <c r="AG548" i="10"/>
  <c r="AI548" i="10"/>
  <c r="AK548" i="10"/>
  <c r="AG549" i="10"/>
  <c r="AI549" i="10"/>
  <c r="AK549" i="10"/>
  <c r="AH551" i="10"/>
  <c r="AJ551" i="10"/>
  <c r="AL551" i="10"/>
  <c r="AH591" i="10"/>
  <c r="AJ591" i="10"/>
  <c r="AL591" i="10"/>
  <c r="AH592" i="10"/>
  <c r="AJ592" i="10"/>
  <c r="AL592" i="10"/>
  <c r="AG594" i="10"/>
  <c r="AI594" i="10"/>
  <c r="AK594" i="10"/>
  <c r="AG595" i="10"/>
  <c r="AI595" i="10"/>
  <c r="AK595" i="10"/>
  <c r="AG597" i="10"/>
  <c r="AI597" i="10"/>
  <c r="AK597" i="10"/>
  <c r="AH599" i="10"/>
  <c r="AJ599" i="10"/>
  <c r="AL599" i="10"/>
  <c r="AH600" i="10"/>
  <c r="AJ600" i="10"/>
  <c r="AL600" i="10"/>
  <c r="AG602" i="10"/>
  <c r="AI602" i="10"/>
  <c r="AK602" i="10"/>
  <c r="AH605" i="10"/>
  <c r="AJ605" i="10"/>
  <c r="AL605" i="10"/>
  <c r="AG607" i="10"/>
  <c r="AI607" i="10"/>
  <c r="AK607" i="10"/>
  <c r="AH648" i="10"/>
  <c r="AJ648" i="10"/>
  <c r="AL648" i="10"/>
  <c r="AG651" i="10"/>
  <c r="AI651" i="10"/>
  <c r="AK651" i="10"/>
  <c r="AH653" i="10"/>
  <c r="AJ653" i="10"/>
  <c r="AL653" i="10"/>
  <c r="AG656" i="10"/>
  <c r="AI656" i="10"/>
  <c r="AK656" i="10"/>
  <c r="AH658" i="10"/>
  <c r="AJ658" i="10"/>
  <c r="AL658" i="10"/>
  <c r="AH659" i="10"/>
  <c r="AJ659" i="10"/>
  <c r="AL659" i="10"/>
  <c r="AG661" i="10"/>
  <c r="AI661" i="10"/>
  <c r="AK661" i="10"/>
  <c r="AG701" i="10"/>
  <c r="AI701" i="10"/>
  <c r="AK701" i="10"/>
  <c r="AG702" i="10"/>
  <c r="AI702" i="10"/>
  <c r="AK702" i="10"/>
  <c r="AH704" i="10"/>
  <c r="AJ704" i="10"/>
  <c r="AL704" i="10"/>
  <c r="AH705" i="10"/>
  <c r="AJ705" i="10"/>
  <c r="AL705" i="10"/>
  <c r="AH707" i="10"/>
  <c r="AJ707" i="10"/>
  <c r="AL707" i="10"/>
  <c r="AG709" i="10"/>
  <c r="AI709" i="10"/>
  <c r="AK709" i="10"/>
  <c r="AG710" i="10"/>
  <c r="AI710" i="10"/>
  <c r="AK710" i="10"/>
  <c r="AH712" i="10"/>
  <c r="AJ712" i="10"/>
  <c r="AL712" i="10"/>
  <c r="AG715" i="10"/>
  <c r="AI715" i="10"/>
  <c r="AK715" i="10"/>
  <c r="AH717" i="10"/>
  <c r="AJ717" i="10"/>
  <c r="AL717" i="10"/>
  <c r="AG758" i="10"/>
  <c r="AI758" i="10"/>
  <c r="AK758" i="10"/>
  <c r="AH761" i="10"/>
  <c r="AJ761" i="10"/>
  <c r="AL761" i="10"/>
  <c r="AG763" i="10"/>
  <c r="AI763" i="10"/>
  <c r="AK763" i="10"/>
  <c r="AH766" i="10"/>
  <c r="AJ766" i="10"/>
  <c r="AL766" i="10"/>
  <c r="AG768" i="10"/>
  <c r="AI768" i="10"/>
  <c r="AK768" i="10"/>
  <c r="AG769" i="10"/>
  <c r="AI769" i="10"/>
  <c r="AK769" i="10"/>
  <c r="AH771" i="10"/>
  <c r="AJ771" i="10"/>
  <c r="AL771" i="10"/>
  <c r="AH811" i="10"/>
  <c r="AL811" i="10"/>
  <c r="AJ812" i="10"/>
  <c r="AH819" i="10"/>
  <c r="AK821" i="10"/>
  <c r="AL823" i="10"/>
  <c r="AH824" i="10"/>
  <c r="AG826" i="10"/>
  <c r="AK867" i="10"/>
  <c r="AL869" i="10"/>
  <c r="AL872" i="10"/>
  <c r="AK874" i="10"/>
  <c r="AG875" i="10"/>
  <c r="AH877" i="10"/>
  <c r="AI880" i="10"/>
  <c r="AJ882" i="10"/>
  <c r="AK923" i="10"/>
  <c r="AH926" i="10"/>
  <c r="AG928" i="10"/>
  <c r="AL931" i="10"/>
  <c r="AK933" i="10"/>
  <c r="AG934" i="10"/>
  <c r="AH936" i="10"/>
  <c r="AL977" i="10"/>
  <c r="AK979" i="10"/>
  <c r="AI982" i="10"/>
  <c r="AJ984" i="10"/>
  <c r="AJ990" i="10"/>
  <c r="AI992" i="10"/>
  <c r="AI1036" i="10"/>
  <c r="AJ1038" i="10"/>
  <c r="AK1041" i="10"/>
  <c r="AL1043" i="10"/>
  <c r="AH1044" i="10"/>
  <c r="AG1046" i="10"/>
  <c r="AK1087" i="10"/>
  <c r="AL1089" i="10"/>
  <c r="AL1092" i="10"/>
  <c r="AK1094" i="10"/>
  <c r="AG1095" i="10"/>
  <c r="AH1097" i="10"/>
  <c r="AI1100" i="10"/>
  <c r="AJ1203" i="10"/>
  <c r="AK1206" i="10"/>
  <c r="AL1208" i="10"/>
  <c r="AH1209" i="10"/>
  <c r="AG1211" i="10"/>
  <c r="AK1252" i="10"/>
  <c r="AL1254" i="10"/>
  <c r="AI1265" i="10"/>
  <c r="AG262" i="10"/>
  <c r="AI262" i="10"/>
  <c r="AK262" i="10"/>
  <c r="AH264" i="10"/>
  <c r="AJ264" i="10"/>
  <c r="AL264" i="10"/>
  <c r="AH265" i="10"/>
  <c r="AJ265" i="10"/>
  <c r="AL265" i="10"/>
  <c r="AH267" i="10"/>
  <c r="AJ267" i="10"/>
  <c r="AL267" i="10"/>
  <c r="AG269" i="10"/>
  <c r="AI269" i="10"/>
  <c r="AK269" i="10"/>
  <c r="AG270" i="10"/>
  <c r="AI270" i="10"/>
  <c r="AK270" i="10"/>
  <c r="AH272" i="10"/>
  <c r="AJ272" i="10"/>
  <c r="AL272" i="10"/>
  <c r="AG275" i="10"/>
  <c r="AI275" i="10"/>
  <c r="AK275" i="10"/>
  <c r="AH277" i="10"/>
  <c r="AJ277" i="10"/>
  <c r="AL277" i="10"/>
  <c r="AH316" i="10"/>
  <c r="AJ316" i="10"/>
  <c r="AL316" i="10"/>
  <c r="AH317" i="10"/>
  <c r="AJ317" i="10"/>
  <c r="AL317" i="10"/>
  <c r="AG319" i="10"/>
  <c r="AI319" i="10"/>
  <c r="AK319" i="10"/>
  <c r="AG320" i="10"/>
  <c r="AI320" i="10"/>
  <c r="AK320" i="10"/>
  <c r="AG322" i="10"/>
  <c r="AI322" i="10"/>
  <c r="AK322" i="10"/>
  <c r="AH324" i="10"/>
  <c r="AJ324" i="10"/>
  <c r="AL324" i="10"/>
  <c r="AH325" i="10"/>
  <c r="AJ325" i="10"/>
  <c r="AL325" i="10"/>
  <c r="AG327" i="10"/>
  <c r="AI327" i="10"/>
  <c r="AK327" i="10"/>
  <c r="AH330" i="10"/>
  <c r="AJ330" i="10"/>
  <c r="AL330" i="10"/>
  <c r="AG332" i="10"/>
  <c r="AI332" i="10"/>
  <c r="AK332" i="10"/>
  <c r="AH373" i="10"/>
  <c r="AJ373" i="10"/>
  <c r="AL373" i="10"/>
  <c r="AG376" i="10"/>
  <c r="AI376" i="10"/>
  <c r="AK376" i="10"/>
  <c r="AH378" i="10"/>
  <c r="AJ378" i="10"/>
  <c r="AL378" i="10"/>
  <c r="AG381" i="10"/>
  <c r="AI381" i="10"/>
  <c r="AK381" i="10"/>
  <c r="AH383" i="10"/>
  <c r="AJ383" i="10"/>
  <c r="AL383" i="10"/>
  <c r="AH384" i="10"/>
  <c r="AJ384" i="10"/>
  <c r="AL384" i="10"/>
  <c r="AG386" i="10"/>
  <c r="AI386" i="10"/>
  <c r="AK386" i="10"/>
  <c r="AG426" i="10"/>
  <c r="AI426" i="10"/>
  <c r="AK426" i="10"/>
  <c r="AG427" i="10"/>
  <c r="AI427" i="10"/>
  <c r="AK427" i="10"/>
  <c r="AH429" i="10"/>
  <c r="AJ429" i="10"/>
  <c r="AL429" i="10"/>
  <c r="AH430" i="10"/>
  <c r="AJ430" i="10"/>
  <c r="AL430" i="10"/>
  <c r="AH432" i="10"/>
  <c r="AJ432" i="10"/>
  <c r="AL432" i="10"/>
  <c r="AG434" i="10"/>
  <c r="AI434" i="10"/>
  <c r="AK434" i="10"/>
  <c r="AG435" i="10"/>
  <c r="AI435" i="10"/>
  <c r="AK435" i="10"/>
  <c r="AH437" i="10"/>
  <c r="AJ437" i="10"/>
  <c r="AL437" i="10"/>
  <c r="AG440" i="10"/>
  <c r="AI440" i="10"/>
  <c r="AK440" i="10"/>
  <c r="AH442" i="10"/>
  <c r="AJ442" i="10"/>
  <c r="AL442" i="10"/>
  <c r="AH483" i="10"/>
  <c r="AJ483" i="10"/>
  <c r="AL483" i="10"/>
  <c r="AG486" i="10"/>
  <c r="AI486" i="10"/>
  <c r="AK486" i="10"/>
  <c r="AH488" i="10"/>
  <c r="AJ488" i="10"/>
  <c r="AL488" i="10"/>
  <c r="AG491" i="10"/>
  <c r="AI491" i="10"/>
  <c r="AK491" i="10"/>
  <c r="AH493" i="10"/>
  <c r="AJ493" i="10"/>
  <c r="AL493" i="10"/>
  <c r="AH494" i="10"/>
  <c r="AJ494" i="10"/>
  <c r="AL494" i="10"/>
  <c r="AG496" i="10"/>
  <c r="AI496" i="10"/>
  <c r="AK496" i="10"/>
  <c r="AG536" i="10"/>
  <c r="AI536" i="10"/>
  <c r="AK536" i="10"/>
  <c r="AG537" i="10"/>
  <c r="AI537" i="10"/>
  <c r="AK537" i="10"/>
  <c r="AH539" i="10"/>
  <c r="AJ539" i="10"/>
  <c r="AL539" i="10"/>
  <c r="AH540" i="10"/>
  <c r="AJ540" i="10"/>
  <c r="AL540" i="10"/>
  <c r="AH542" i="10"/>
  <c r="AJ542" i="10"/>
  <c r="AL542" i="10"/>
  <c r="AG544" i="10"/>
  <c r="AI544" i="10"/>
  <c r="AK544" i="10"/>
  <c r="AG545" i="10"/>
  <c r="AI545" i="10"/>
  <c r="AK545" i="10"/>
  <c r="AH547" i="10"/>
  <c r="AJ547" i="10"/>
  <c r="AL547" i="10"/>
  <c r="AG550" i="10"/>
  <c r="AI550" i="10"/>
  <c r="AK550" i="10"/>
  <c r="AH552" i="10"/>
  <c r="AJ552" i="10"/>
  <c r="AL552" i="10"/>
  <c r="AG593" i="10"/>
  <c r="AI593" i="10"/>
  <c r="AK593" i="10"/>
  <c r="AH596" i="10"/>
  <c r="AJ596" i="10"/>
  <c r="AL596" i="10"/>
  <c r="AG598" i="10"/>
  <c r="AI598" i="10"/>
  <c r="AK598" i="10"/>
  <c r="AH601" i="10"/>
  <c r="AJ601" i="10"/>
  <c r="AL601" i="10"/>
  <c r="AG603" i="10"/>
  <c r="AI603" i="10"/>
  <c r="AK603" i="10"/>
  <c r="AG604" i="10"/>
  <c r="AI604" i="10"/>
  <c r="AK604" i="10"/>
  <c r="AH606" i="10"/>
  <c r="AJ606" i="10"/>
  <c r="AL606" i="10"/>
  <c r="AH646" i="10"/>
  <c r="AJ646" i="10"/>
  <c r="AL646" i="10"/>
  <c r="AH647" i="10"/>
  <c r="AJ647" i="10"/>
  <c r="AL647" i="10"/>
  <c r="AG649" i="10"/>
  <c r="AI649" i="10"/>
  <c r="AK649" i="10"/>
  <c r="AG650" i="10"/>
  <c r="AI650" i="10"/>
  <c r="AK650" i="10"/>
  <c r="AG652" i="10"/>
  <c r="AI652" i="10"/>
  <c r="AK652" i="10"/>
  <c r="AH654" i="10"/>
  <c r="AJ654" i="10"/>
  <c r="AL654" i="10"/>
  <c r="AH655" i="10"/>
  <c r="AJ655" i="10"/>
  <c r="AL655" i="10"/>
  <c r="AG657" i="10"/>
  <c r="AI657" i="10"/>
  <c r="AK657" i="10"/>
  <c r="AH660" i="10"/>
  <c r="AJ660" i="10"/>
  <c r="AL660" i="10"/>
  <c r="AG662" i="10"/>
  <c r="AI662" i="10"/>
  <c r="AK662" i="10"/>
  <c r="AH703" i="10"/>
  <c r="AJ703" i="10"/>
  <c r="AL703" i="10"/>
  <c r="AG706" i="10"/>
  <c r="AI706" i="10"/>
  <c r="AK706" i="10"/>
  <c r="AH708" i="10"/>
  <c r="AJ708" i="10"/>
  <c r="AL708" i="10"/>
  <c r="AG711" i="10"/>
  <c r="AI711" i="10"/>
  <c r="AK711" i="10"/>
  <c r="AH713" i="10"/>
  <c r="AJ713" i="10"/>
  <c r="AL713" i="10"/>
  <c r="AH714" i="10"/>
  <c r="AJ714" i="10"/>
  <c r="AL714" i="10"/>
  <c r="AG716" i="10"/>
  <c r="AI716" i="10"/>
  <c r="AK716" i="10"/>
  <c r="AG756" i="10"/>
  <c r="AI756" i="10"/>
  <c r="AK756" i="10"/>
  <c r="AG757" i="10"/>
  <c r="AI757" i="10"/>
  <c r="AK757" i="10"/>
  <c r="AH759" i="10"/>
  <c r="AJ759" i="10"/>
  <c r="AL759" i="10"/>
  <c r="AH760" i="10"/>
  <c r="AJ760" i="10"/>
  <c r="AL760" i="10"/>
  <c r="AH762" i="10"/>
  <c r="AJ762" i="10"/>
  <c r="AL762" i="10"/>
  <c r="AG764" i="10"/>
  <c r="AI764" i="10"/>
  <c r="AK764" i="10"/>
  <c r="AG765" i="10"/>
  <c r="AI765" i="10"/>
  <c r="AK765" i="10"/>
  <c r="AH767" i="10"/>
  <c r="AJ767" i="10"/>
  <c r="AL767" i="10"/>
  <c r="AG770" i="10"/>
  <c r="AI770" i="10"/>
  <c r="AK770" i="10"/>
  <c r="AH772" i="10"/>
  <c r="AJ772" i="10"/>
  <c r="AL772" i="10"/>
  <c r="AJ813" i="10"/>
  <c r="AG814" i="10"/>
  <c r="AK814" i="10"/>
  <c r="AI815" i="10"/>
  <c r="AI816" i="10"/>
  <c r="AI817" i="10"/>
  <c r="AH818" i="10"/>
  <c r="AL818" i="10"/>
  <c r="AI821" i="10"/>
  <c r="AJ823" i="10"/>
  <c r="AK866" i="10"/>
  <c r="AI867" i="10"/>
  <c r="AJ869" i="10"/>
  <c r="AL870" i="10"/>
  <c r="AJ872" i="10"/>
  <c r="AI874" i="10"/>
  <c r="AG880" i="10"/>
  <c r="AH882" i="10"/>
  <c r="AI923" i="10"/>
  <c r="AJ931" i="10"/>
  <c r="AI933" i="10"/>
  <c r="AL976" i="10"/>
  <c r="AJ977" i="10"/>
  <c r="AI979" i="10"/>
  <c r="AK980" i="10"/>
  <c r="AG982" i="10"/>
  <c r="AH984" i="10"/>
  <c r="AL985" i="10"/>
  <c r="AK987" i="10"/>
  <c r="AH990" i="10"/>
  <c r="AG992" i="10"/>
  <c r="AL1033" i="10"/>
  <c r="AG1036" i="10"/>
  <c r="AH1038" i="10"/>
  <c r="AI1041" i="10"/>
  <c r="AJ1043" i="10"/>
  <c r="AK1086" i="10"/>
  <c r="AI1087" i="10"/>
  <c r="AJ1089" i="10"/>
  <c r="AL1090" i="10"/>
  <c r="AJ1092" i="10"/>
  <c r="AI1094" i="10"/>
  <c r="AG1100" i="10"/>
  <c r="AJ1267" i="10"/>
  <c r="AL819" i="10"/>
  <c r="AH820" i="10"/>
  <c r="AJ820" i="10"/>
  <c r="AL820" i="10"/>
  <c r="AG822" i="10"/>
  <c r="AI822" i="10"/>
  <c r="AK822" i="10"/>
  <c r="AH825" i="10"/>
  <c r="AJ825" i="10"/>
  <c r="AL825" i="10"/>
  <c r="AG827" i="10"/>
  <c r="AI827" i="10"/>
  <c r="AK827" i="10"/>
  <c r="AH868" i="10"/>
  <c r="AJ868" i="10"/>
  <c r="AL868" i="10"/>
  <c r="AG871" i="10"/>
  <c r="AI871" i="10"/>
  <c r="AK871" i="10"/>
  <c r="AH873" i="10"/>
  <c r="AJ873" i="10"/>
  <c r="AL873" i="10"/>
  <c r="AG876" i="10"/>
  <c r="AI876" i="10"/>
  <c r="AK876" i="10"/>
  <c r="AH878" i="10"/>
  <c r="AJ878" i="10"/>
  <c r="AL878" i="10"/>
  <c r="AH879" i="10"/>
  <c r="AJ879" i="10"/>
  <c r="AL879" i="10"/>
  <c r="AG881" i="10"/>
  <c r="AI881" i="10"/>
  <c r="AK881" i="10"/>
  <c r="AG921" i="10"/>
  <c r="AI921" i="10"/>
  <c r="AK921" i="10"/>
  <c r="AG922" i="10"/>
  <c r="AI922" i="10"/>
  <c r="AK922" i="10"/>
  <c r="AH924" i="10"/>
  <c r="AJ924" i="10"/>
  <c r="AL924" i="10"/>
  <c r="AH925" i="10"/>
  <c r="AJ925" i="10"/>
  <c r="AL925" i="10"/>
  <c r="AH927" i="10"/>
  <c r="AJ927" i="10"/>
  <c r="AL927" i="10"/>
  <c r="AG929" i="10"/>
  <c r="AI929" i="10"/>
  <c r="AK929" i="10"/>
  <c r="AG930" i="10"/>
  <c r="AI930" i="10"/>
  <c r="AK930" i="10"/>
  <c r="AH932" i="10"/>
  <c r="AJ932" i="10"/>
  <c r="AL932" i="10"/>
  <c r="AG935" i="10"/>
  <c r="AI935" i="10"/>
  <c r="AK935" i="10"/>
  <c r="AH937" i="10"/>
  <c r="AJ937" i="10"/>
  <c r="AL937" i="10"/>
  <c r="AG978" i="10"/>
  <c r="AI978" i="10"/>
  <c r="AK978" i="10"/>
  <c r="AH981" i="10"/>
  <c r="AJ981" i="10"/>
  <c r="AL981" i="10"/>
  <c r="AG983" i="10"/>
  <c r="AI983" i="10"/>
  <c r="AK983" i="10"/>
  <c r="AH986" i="10"/>
  <c r="AJ986" i="10"/>
  <c r="AL986" i="10"/>
  <c r="AG988" i="10"/>
  <c r="AI988" i="10"/>
  <c r="AK988" i="10"/>
  <c r="AG989" i="10"/>
  <c r="AI989" i="10"/>
  <c r="AK989" i="10"/>
  <c r="AH991" i="10"/>
  <c r="AJ991" i="10"/>
  <c r="AL991" i="10"/>
  <c r="AH1031" i="10"/>
  <c r="AJ1031" i="10"/>
  <c r="AL1031" i="10"/>
  <c r="AH1032" i="10"/>
  <c r="AJ1032" i="10"/>
  <c r="AL1032" i="10"/>
  <c r="AG1034" i="10"/>
  <c r="AI1034" i="10"/>
  <c r="AK1034" i="10"/>
  <c r="AG1035" i="10"/>
  <c r="AI1035" i="10"/>
  <c r="AK1035" i="10"/>
  <c r="AG1037" i="10"/>
  <c r="AI1037" i="10"/>
  <c r="AK1037" i="10"/>
  <c r="AH1039" i="10"/>
  <c r="AJ1039" i="10"/>
  <c r="AL1039" i="10"/>
  <c r="AH1040" i="10"/>
  <c r="AJ1040" i="10"/>
  <c r="AL1040" i="10"/>
  <c r="AG1042" i="10"/>
  <c r="AI1042" i="10"/>
  <c r="AK1042" i="10"/>
  <c r="AH1045" i="10"/>
  <c r="AJ1045" i="10"/>
  <c r="AL1045" i="10"/>
  <c r="AG1047" i="10"/>
  <c r="AI1047" i="10"/>
  <c r="AK1047" i="10"/>
  <c r="AH1088" i="10"/>
  <c r="AJ1088" i="10"/>
  <c r="AL1088" i="10"/>
  <c r="AG1091" i="10"/>
  <c r="AI1091" i="10"/>
  <c r="AK1091" i="10"/>
  <c r="AH1093" i="10"/>
  <c r="AJ1093" i="10"/>
  <c r="AL1093" i="10"/>
  <c r="AG1096" i="10"/>
  <c r="AI1096" i="10"/>
  <c r="AK1096" i="10"/>
  <c r="AH1098" i="10"/>
  <c r="AJ1098" i="10"/>
  <c r="AL1098" i="10"/>
  <c r="AH1099" i="10"/>
  <c r="AJ1099" i="10"/>
  <c r="AL1099" i="10"/>
  <c r="AJ1102" i="10"/>
  <c r="AL1141" i="10"/>
  <c r="AJ1142" i="10"/>
  <c r="AI1144" i="10"/>
  <c r="AK1145" i="10"/>
  <c r="AG1147" i="10"/>
  <c r="AH1149" i="10"/>
  <c r="AL1150" i="10"/>
  <c r="AK1152" i="10"/>
  <c r="AH1155" i="10"/>
  <c r="AG1157" i="10"/>
  <c r="AL1198" i="10"/>
  <c r="AG1201" i="10"/>
  <c r="AH1203" i="10"/>
  <c r="AI1206" i="10"/>
  <c r="AJ1208" i="10"/>
  <c r="AK1251" i="10"/>
  <c r="AI1252" i="10"/>
  <c r="AJ1254" i="10"/>
  <c r="AL1255" i="10"/>
  <c r="AJ1257" i="10"/>
  <c r="AI1259" i="10"/>
  <c r="AG1265" i="10"/>
  <c r="AH1267" i="10"/>
  <c r="AG811" i="10"/>
  <c r="AI811" i="10"/>
  <c r="AK811" i="10"/>
  <c r="AG812" i="10"/>
  <c r="AI812" i="10"/>
  <c r="AK812" i="10"/>
  <c r="AH814" i="10"/>
  <c r="AJ814" i="10"/>
  <c r="AL814" i="10"/>
  <c r="AH815" i="10"/>
  <c r="AJ815" i="10"/>
  <c r="AL815" i="10"/>
  <c r="AH817" i="10"/>
  <c r="AJ817" i="10"/>
  <c r="AL817" i="10"/>
  <c r="AG819" i="10"/>
  <c r="AI819" i="10"/>
  <c r="AK819" i="10"/>
  <c r="AG820" i="10"/>
  <c r="AI820" i="10"/>
  <c r="AK820" i="10"/>
  <c r="AH822" i="10"/>
  <c r="AJ822" i="10"/>
  <c r="AL822" i="10"/>
  <c r="AG825" i="10"/>
  <c r="AI825" i="10"/>
  <c r="AK825" i="10"/>
  <c r="AH827" i="10"/>
  <c r="AJ827" i="10"/>
  <c r="AL827" i="10"/>
  <c r="AG868" i="10"/>
  <c r="AI868" i="10"/>
  <c r="AK868" i="10"/>
  <c r="AH871" i="10"/>
  <c r="AJ871" i="10"/>
  <c r="AL871" i="10"/>
  <c r="AG873" i="10"/>
  <c r="AI873" i="10"/>
  <c r="AK873" i="10"/>
  <c r="AH876" i="10"/>
  <c r="AJ876" i="10"/>
  <c r="AL876" i="10"/>
  <c r="AG878" i="10"/>
  <c r="AI878" i="10"/>
  <c r="AK878" i="10"/>
  <c r="AG879" i="10"/>
  <c r="AI879" i="10"/>
  <c r="AK879" i="10"/>
  <c r="AH881" i="10"/>
  <c r="AJ881" i="10"/>
  <c r="AL881" i="10"/>
  <c r="AH921" i="10"/>
  <c r="AJ921" i="10"/>
  <c r="AL921" i="10"/>
  <c r="AH922" i="10"/>
  <c r="AJ922" i="10"/>
  <c r="AL922" i="10"/>
  <c r="AG924" i="10"/>
  <c r="AI924" i="10"/>
  <c r="AK924" i="10"/>
  <c r="AG925" i="10"/>
  <c r="AI925" i="10"/>
  <c r="AK925" i="10"/>
  <c r="AG927" i="10"/>
  <c r="AI927" i="10"/>
  <c r="AK927" i="10"/>
  <c r="AH929" i="10"/>
  <c r="AJ929" i="10"/>
  <c r="AL929" i="10"/>
  <c r="AH930" i="10"/>
  <c r="AJ930" i="10"/>
  <c r="AL930" i="10"/>
  <c r="AG932" i="10"/>
  <c r="AI932" i="10"/>
  <c r="AK932" i="10"/>
  <c r="AH935" i="10"/>
  <c r="AJ935" i="10"/>
  <c r="AL935" i="10"/>
  <c r="AG937" i="10"/>
  <c r="AI937" i="10"/>
  <c r="AK937" i="10"/>
  <c r="AH978" i="10"/>
  <c r="AJ978" i="10"/>
  <c r="AL978" i="10"/>
  <c r="AG981" i="10"/>
  <c r="AI981" i="10"/>
  <c r="AK981" i="10"/>
  <c r="AH983" i="10"/>
  <c r="AJ983" i="10"/>
  <c r="AL983" i="10"/>
  <c r="AG986" i="10"/>
  <c r="AI986" i="10"/>
  <c r="AK986" i="10"/>
  <c r="AH988" i="10"/>
  <c r="AJ988" i="10"/>
  <c r="AL988" i="10"/>
  <c r="AH989" i="10"/>
  <c r="AJ989" i="10"/>
  <c r="AL989" i="10"/>
  <c r="AG991" i="10"/>
  <c r="AI991" i="10"/>
  <c r="AK991" i="10"/>
  <c r="AG1031" i="10"/>
  <c r="AI1031" i="10"/>
  <c r="AK1031" i="10"/>
  <c r="AG1032" i="10"/>
  <c r="AI1032" i="10"/>
  <c r="AK1032" i="10"/>
  <c r="AH1034" i="10"/>
  <c r="AJ1034" i="10"/>
  <c r="AL1034" i="10"/>
  <c r="AH1035" i="10"/>
  <c r="AJ1035" i="10"/>
  <c r="AL1035" i="10"/>
  <c r="AH1037" i="10"/>
  <c r="AJ1037" i="10"/>
  <c r="AL1037" i="10"/>
  <c r="AG1039" i="10"/>
  <c r="AI1039" i="10"/>
  <c r="AK1039" i="10"/>
  <c r="AG1040" i="10"/>
  <c r="AI1040" i="10"/>
  <c r="AK1040" i="10"/>
  <c r="AH1042" i="10"/>
  <c r="AJ1042" i="10"/>
  <c r="AL1042" i="10"/>
  <c r="AG1045" i="10"/>
  <c r="AI1045" i="10"/>
  <c r="AK1045" i="10"/>
  <c r="AH1047" i="10"/>
  <c r="AJ1047" i="10"/>
  <c r="AL1047" i="10"/>
  <c r="AG1088" i="10"/>
  <c r="AI1088" i="10"/>
  <c r="AK1088" i="10"/>
  <c r="AH1091" i="10"/>
  <c r="AJ1091" i="10"/>
  <c r="AL1091" i="10"/>
  <c r="AG1093" i="10"/>
  <c r="AI1093" i="10"/>
  <c r="AK1093" i="10"/>
  <c r="AH1096" i="10"/>
  <c r="AJ1096" i="10"/>
  <c r="AL1096" i="10"/>
  <c r="AG1098" i="10"/>
  <c r="AI1098" i="10"/>
  <c r="AK1098" i="10"/>
  <c r="AG1099" i="10"/>
  <c r="AI1099" i="10"/>
  <c r="AK1099" i="10"/>
  <c r="AH1102" i="10"/>
  <c r="AL1102" i="10"/>
  <c r="AH1141" i="10"/>
  <c r="AG1145" i="10"/>
  <c r="AK1147" i="10"/>
  <c r="AL1149" i="10"/>
  <c r="AH1150" i="10"/>
  <c r="AG1152" i="10"/>
  <c r="AL1155" i="10"/>
  <c r="AK1157" i="10"/>
  <c r="AH1198" i="10"/>
  <c r="AK1201" i="10"/>
  <c r="AL1203" i="10"/>
  <c r="AJ1209" i="10"/>
  <c r="AI1211" i="10"/>
  <c r="AG1251" i="10"/>
  <c r="AH1255" i="10"/>
  <c r="AI1260" i="10"/>
  <c r="AJ1262" i="10"/>
  <c r="AK1265" i="10"/>
  <c r="AL1267" i="10"/>
  <c r="AG813" i="10"/>
  <c r="AI813" i="10"/>
  <c r="AK813" i="10"/>
  <c r="AH816" i="10"/>
  <c r="AJ816" i="10"/>
  <c r="AL816" i="10"/>
  <c r="AG818" i="10"/>
  <c r="AI818" i="10"/>
  <c r="AK818" i="10"/>
  <c r="AH821" i="10"/>
  <c r="AJ821" i="10"/>
  <c r="AL821" i="10"/>
  <c r="AG823" i="10"/>
  <c r="AI823" i="10"/>
  <c r="AK823" i="10"/>
  <c r="AG824" i="10"/>
  <c r="AI824" i="10"/>
  <c r="AK824" i="10"/>
  <c r="AH826" i="10"/>
  <c r="AJ826" i="10"/>
  <c r="AL826" i="10"/>
  <c r="AH866" i="10"/>
  <c r="AJ866" i="10"/>
  <c r="AL866" i="10"/>
  <c r="AH867" i="10"/>
  <c r="AJ867" i="10"/>
  <c r="AL867" i="10"/>
  <c r="AG869" i="10"/>
  <c r="AI869" i="10"/>
  <c r="AK869" i="10"/>
  <c r="AG870" i="10"/>
  <c r="AI870" i="10"/>
  <c r="AK870" i="10"/>
  <c r="AG872" i="10"/>
  <c r="AI872" i="10"/>
  <c r="AK872" i="10"/>
  <c r="AH874" i="10"/>
  <c r="AJ874" i="10"/>
  <c r="AL874" i="10"/>
  <c r="AH875" i="10"/>
  <c r="AJ875" i="10"/>
  <c r="AL875" i="10"/>
  <c r="AG877" i="10"/>
  <c r="AI877" i="10"/>
  <c r="AK877" i="10"/>
  <c r="AH880" i="10"/>
  <c r="AJ880" i="10"/>
  <c r="AL880" i="10"/>
  <c r="AG882" i="10"/>
  <c r="AI882" i="10"/>
  <c r="AK882" i="10"/>
  <c r="AH923" i="10"/>
  <c r="AJ923" i="10"/>
  <c r="AL923" i="10"/>
  <c r="AG926" i="10"/>
  <c r="AI926" i="10"/>
  <c r="AK926" i="10"/>
  <c r="AH928" i="10"/>
  <c r="AJ928" i="10"/>
  <c r="AL928" i="10"/>
  <c r="AG931" i="10"/>
  <c r="AI931" i="10"/>
  <c r="AK931" i="10"/>
  <c r="AH933" i="10"/>
  <c r="AJ933" i="10"/>
  <c r="AL933" i="10"/>
  <c r="AH934" i="10"/>
  <c r="AJ934" i="10"/>
  <c r="AL934" i="10"/>
  <c r="AG936" i="10"/>
  <c r="AI936" i="10"/>
  <c r="AK936" i="10"/>
  <c r="AG976" i="10"/>
  <c r="AI976" i="10"/>
  <c r="AK976" i="10"/>
  <c r="AG977" i="10"/>
  <c r="AI977" i="10"/>
  <c r="AK977" i="10"/>
  <c r="AH979" i="10"/>
  <c r="AJ979" i="10"/>
  <c r="AL979" i="10"/>
  <c r="AH980" i="10"/>
  <c r="AJ980" i="10"/>
  <c r="AL980" i="10"/>
  <c r="AH982" i="10"/>
  <c r="AJ982" i="10"/>
  <c r="AL982" i="10"/>
  <c r="AG984" i="10"/>
  <c r="AI984" i="10"/>
  <c r="AK984" i="10"/>
  <c r="AG985" i="10"/>
  <c r="AI985" i="10"/>
  <c r="AK985" i="10"/>
  <c r="AH987" i="10"/>
  <c r="AJ987" i="10"/>
  <c r="AL987" i="10"/>
  <c r="AG990" i="10"/>
  <c r="AI990" i="10"/>
  <c r="AK990" i="10"/>
  <c r="AH992" i="10"/>
  <c r="AJ992" i="10"/>
  <c r="AL992" i="10"/>
  <c r="AG1033" i="10"/>
  <c r="AI1033" i="10"/>
  <c r="AK1033" i="10"/>
  <c r="AH1036" i="10"/>
  <c r="AJ1036" i="10"/>
  <c r="AL1036" i="10"/>
  <c r="AG1038" i="10"/>
  <c r="AI1038" i="10"/>
  <c r="AK1038" i="10"/>
  <c r="AH1041" i="10"/>
  <c r="AJ1041" i="10"/>
  <c r="AL1041" i="10"/>
  <c r="AG1043" i="10"/>
  <c r="AI1043" i="10"/>
  <c r="AK1043" i="10"/>
  <c r="AG1044" i="10"/>
  <c r="AI1044" i="10"/>
  <c r="AK1044" i="10"/>
  <c r="AH1046" i="10"/>
  <c r="AJ1046" i="10"/>
  <c r="AL1046" i="10"/>
  <c r="AH1086" i="10"/>
  <c r="AJ1086" i="10"/>
  <c r="AL1086" i="10"/>
  <c r="AH1087" i="10"/>
  <c r="AJ1087" i="10"/>
  <c r="AL1087" i="10"/>
  <c r="AG1089" i="10"/>
  <c r="AI1089" i="10"/>
  <c r="AK1089" i="10"/>
  <c r="AG1090" i="10"/>
  <c r="AI1090" i="10"/>
  <c r="AK1090" i="10"/>
  <c r="AG1092" i="10"/>
  <c r="AI1092" i="10"/>
  <c r="AK1092" i="10"/>
  <c r="AH1094" i="10"/>
  <c r="AJ1094" i="10"/>
  <c r="AL1094" i="10"/>
  <c r="AH1095" i="10"/>
  <c r="AJ1095" i="10"/>
  <c r="AL1095" i="10"/>
  <c r="AG1097" i="10"/>
  <c r="AI1097" i="10"/>
  <c r="AK1097" i="10"/>
  <c r="AH1100" i="10"/>
  <c r="AJ1100" i="10"/>
  <c r="AL1100" i="10"/>
  <c r="AJ1101" i="10"/>
  <c r="AJ1141" i="10"/>
  <c r="AH1142" i="10"/>
  <c r="AG1144" i="10"/>
  <c r="AI1145" i="10"/>
  <c r="AJ1150" i="10"/>
  <c r="AI1152" i="10"/>
  <c r="AJ1198" i="10"/>
  <c r="AG1206" i="10"/>
  <c r="AH1208" i="10"/>
  <c r="AL1209" i="10"/>
  <c r="AK1211" i="10"/>
  <c r="AI1251" i="10"/>
  <c r="AG1252" i="10"/>
  <c r="AH1254" i="10"/>
  <c r="AJ1255" i="10"/>
  <c r="AH1257" i="10"/>
  <c r="AG1259" i="10"/>
  <c r="AK1260" i="10"/>
  <c r="AL1262" i="10"/>
  <c r="AG1143" i="10"/>
  <c r="AI1143" i="10"/>
  <c r="AK1143" i="10"/>
  <c r="AH1146" i="10"/>
  <c r="AJ1146" i="10"/>
  <c r="AL1146" i="10"/>
  <c r="AG1148" i="10"/>
  <c r="AI1148" i="10"/>
  <c r="AK1148" i="10"/>
  <c r="AH1151" i="10"/>
  <c r="AJ1151" i="10"/>
  <c r="AL1151" i="10"/>
  <c r="AG1153" i="10"/>
  <c r="AI1153" i="10"/>
  <c r="AK1153" i="10"/>
  <c r="AG1154" i="10"/>
  <c r="AI1154" i="10"/>
  <c r="AK1154" i="10"/>
  <c r="AH1156" i="10"/>
  <c r="AJ1156" i="10"/>
  <c r="AL1156" i="10"/>
  <c r="AH1196" i="10"/>
  <c r="AJ1196" i="10"/>
  <c r="AL1196" i="10"/>
  <c r="AH1197" i="10"/>
  <c r="AJ1197" i="10"/>
  <c r="AL1197" i="10"/>
  <c r="AG1199" i="10"/>
  <c r="AI1199" i="10"/>
  <c r="AK1199" i="10"/>
  <c r="AG1200" i="10"/>
  <c r="AI1200" i="10"/>
  <c r="AK1200" i="10"/>
  <c r="AG1202" i="10"/>
  <c r="AI1202" i="10"/>
  <c r="AK1202" i="10"/>
  <c r="AH1204" i="10"/>
  <c r="AJ1204" i="10"/>
  <c r="AL1204" i="10"/>
  <c r="AH1205" i="10"/>
  <c r="AJ1205" i="10"/>
  <c r="AL1205" i="10"/>
  <c r="AG1207" i="10"/>
  <c r="AI1207" i="10"/>
  <c r="AK1207" i="10"/>
  <c r="AH1210" i="10"/>
  <c r="AJ1210" i="10"/>
  <c r="AL1210" i="10"/>
  <c r="AG1212" i="10"/>
  <c r="AI1212" i="10"/>
  <c r="AK1212" i="10"/>
  <c r="AH1253" i="10"/>
  <c r="AJ1253" i="10"/>
  <c r="AL1253" i="10"/>
  <c r="AG1256" i="10"/>
  <c r="AI1256" i="10"/>
  <c r="AK1256" i="10"/>
  <c r="AH1258" i="10"/>
  <c r="AJ1258" i="10"/>
  <c r="AL1258" i="10"/>
  <c r="AG1261" i="10"/>
  <c r="AI1261" i="10"/>
  <c r="AK1261" i="10"/>
  <c r="AH1263" i="10"/>
  <c r="AJ1263" i="10"/>
  <c r="AL1263" i="10"/>
  <c r="AH1264" i="10"/>
  <c r="AJ1264" i="10"/>
  <c r="AL1264" i="10"/>
  <c r="AG1266" i="10"/>
  <c r="AI1266" i="10"/>
  <c r="AK1266" i="10"/>
  <c r="AG43" i="11"/>
  <c r="AI43" i="11"/>
  <c r="AK43" i="11"/>
  <c r="AH46" i="11"/>
  <c r="AJ46" i="11"/>
  <c r="AL46" i="11"/>
  <c r="AG48" i="11"/>
  <c r="AI48" i="11"/>
  <c r="AK48" i="11"/>
  <c r="AH51" i="11"/>
  <c r="AJ51" i="11"/>
  <c r="AL51" i="11"/>
  <c r="AG53" i="11"/>
  <c r="AI53" i="11"/>
  <c r="AK53" i="11"/>
  <c r="AG54" i="11"/>
  <c r="AI54" i="11"/>
  <c r="AK54" i="11"/>
  <c r="AH56" i="11"/>
  <c r="AJ56" i="11"/>
  <c r="AL56" i="11"/>
  <c r="AH96" i="11"/>
  <c r="AJ96" i="11"/>
  <c r="AL96" i="11"/>
  <c r="AH97" i="11"/>
  <c r="AJ97" i="11"/>
  <c r="AL97" i="11"/>
  <c r="AG99" i="11"/>
  <c r="AI99" i="11"/>
  <c r="AK99" i="11"/>
  <c r="AG100" i="11"/>
  <c r="AI100" i="11"/>
  <c r="AK100" i="11"/>
  <c r="AG102" i="11"/>
  <c r="AI102" i="11"/>
  <c r="AK102" i="11"/>
  <c r="AH104" i="11"/>
  <c r="AJ104" i="11"/>
  <c r="AL104" i="11"/>
  <c r="AH105" i="11"/>
  <c r="AJ105" i="11"/>
  <c r="AL105" i="11"/>
  <c r="AG107" i="11"/>
  <c r="AI107" i="11"/>
  <c r="AK107" i="11"/>
  <c r="AH110" i="11"/>
  <c r="AJ110" i="11"/>
  <c r="AL110" i="11"/>
  <c r="AG112" i="11"/>
  <c r="AI112" i="11"/>
  <c r="AK112" i="11"/>
  <c r="AH153" i="11"/>
  <c r="AJ153" i="11"/>
  <c r="AL153" i="11"/>
  <c r="AG156" i="11"/>
  <c r="AI156" i="11"/>
  <c r="AK156" i="11"/>
  <c r="AH158" i="11"/>
  <c r="AJ158" i="11"/>
  <c r="AL158" i="11"/>
  <c r="AJ159" i="11"/>
  <c r="AJ23" i="11"/>
  <c r="AH41" i="11"/>
  <c r="AJ41" i="11"/>
  <c r="AL41" i="11"/>
  <c r="AH42" i="11"/>
  <c r="AJ42" i="11"/>
  <c r="AL42" i="11"/>
  <c r="AG44" i="11"/>
  <c r="AI44" i="11"/>
  <c r="AK44" i="11"/>
  <c r="AG45" i="11"/>
  <c r="AI45" i="11"/>
  <c r="AK45" i="11"/>
  <c r="AG47" i="11"/>
  <c r="AI47" i="11"/>
  <c r="AK47" i="11"/>
  <c r="AH49" i="11"/>
  <c r="AJ49" i="11"/>
  <c r="AL49" i="11"/>
  <c r="AH50" i="11"/>
  <c r="AJ50" i="11"/>
  <c r="AL50" i="11"/>
  <c r="AG52" i="11"/>
  <c r="AI52" i="11"/>
  <c r="AK52" i="11"/>
  <c r="AH55" i="11"/>
  <c r="AJ55" i="11"/>
  <c r="AL55" i="11"/>
  <c r="AG57" i="11"/>
  <c r="AI57" i="11"/>
  <c r="AK57" i="11"/>
  <c r="AH98" i="11"/>
  <c r="AJ98" i="11"/>
  <c r="AL98" i="11"/>
  <c r="AG101" i="11"/>
  <c r="AI101" i="11"/>
  <c r="AK101" i="11"/>
  <c r="AH103" i="11"/>
  <c r="AJ103" i="11"/>
  <c r="AL103" i="11"/>
  <c r="AG106" i="11"/>
  <c r="AI106" i="11"/>
  <c r="AK106" i="11"/>
  <c r="AH108" i="11"/>
  <c r="AJ108" i="11"/>
  <c r="AL108" i="11"/>
  <c r="AH109" i="11"/>
  <c r="AJ109" i="11"/>
  <c r="AL109" i="11"/>
  <c r="AG111" i="11"/>
  <c r="AI111" i="11"/>
  <c r="AK111" i="11"/>
  <c r="AG151" i="11"/>
  <c r="AI151" i="11"/>
  <c r="AK151" i="11"/>
  <c r="AG152" i="11"/>
  <c r="AI152" i="11"/>
  <c r="AK152" i="11"/>
  <c r="AH154" i="11"/>
  <c r="AJ154" i="11"/>
  <c r="AL154" i="11"/>
  <c r="AH155" i="11"/>
  <c r="AJ155" i="11"/>
  <c r="AL155" i="11"/>
  <c r="AH157" i="11"/>
  <c r="AJ157" i="11"/>
  <c r="AL157" i="11"/>
  <c r="AG1102" i="10"/>
  <c r="AI1102" i="10"/>
  <c r="AK1102" i="10"/>
  <c r="AH1143" i="10"/>
  <c r="AJ1143" i="10"/>
  <c r="AL1143" i="10"/>
  <c r="AG1146" i="10"/>
  <c r="AI1146" i="10"/>
  <c r="AK1146" i="10"/>
  <c r="AH1148" i="10"/>
  <c r="AJ1148" i="10"/>
  <c r="AL1148" i="10"/>
  <c r="AG1151" i="10"/>
  <c r="AI1151" i="10"/>
  <c r="AK1151" i="10"/>
  <c r="AH1153" i="10"/>
  <c r="AJ1153" i="10"/>
  <c r="AL1153" i="10"/>
  <c r="AH1154" i="10"/>
  <c r="AJ1154" i="10"/>
  <c r="AL1154" i="10"/>
  <c r="AG1156" i="10"/>
  <c r="AI1156" i="10"/>
  <c r="AK1156" i="10"/>
  <c r="AG1196" i="10"/>
  <c r="AI1196" i="10"/>
  <c r="AK1196" i="10"/>
  <c r="AG1197" i="10"/>
  <c r="AI1197" i="10"/>
  <c r="AK1197" i="10"/>
  <c r="AH1199" i="10"/>
  <c r="AJ1199" i="10"/>
  <c r="AL1199" i="10"/>
  <c r="AH1200" i="10"/>
  <c r="AJ1200" i="10"/>
  <c r="AL1200" i="10"/>
  <c r="AH1202" i="10"/>
  <c r="AJ1202" i="10"/>
  <c r="AL1202" i="10"/>
  <c r="AG1204" i="10"/>
  <c r="AI1204" i="10"/>
  <c r="AK1204" i="10"/>
  <c r="AG1205" i="10"/>
  <c r="AI1205" i="10"/>
  <c r="AK1205" i="10"/>
  <c r="AH1207" i="10"/>
  <c r="AJ1207" i="10"/>
  <c r="AL1207" i="10"/>
  <c r="AG1210" i="10"/>
  <c r="AI1210" i="10"/>
  <c r="AK1210" i="10"/>
  <c r="AH1212" i="10"/>
  <c r="AJ1212" i="10"/>
  <c r="AL1212" i="10"/>
  <c r="AG1253" i="10"/>
  <c r="AI1253" i="10"/>
  <c r="AK1253" i="10"/>
  <c r="AH1256" i="10"/>
  <c r="AJ1256" i="10"/>
  <c r="AL1256" i="10"/>
  <c r="AG1258" i="10"/>
  <c r="AI1258" i="10"/>
  <c r="AK1258" i="10"/>
  <c r="AH1261" i="10"/>
  <c r="AJ1261" i="10"/>
  <c r="AL1261" i="10"/>
  <c r="AG1263" i="10"/>
  <c r="AI1263" i="10"/>
  <c r="AK1263" i="10"/>
  <c r="AG1264" i="10"/>
  <c r="AI1264" i="10"/>
  <c r="AK1264" i="10"/>
  <c r="AH1266" i="10"/>
  <c r="AJ1266" i="10"/>
  <c r="AL1266" i="10"/>
  <c r="AK23" i="11"/>
  <c r="AH43" i="11"/>
  <c r="AJ43" i="11"/>
  <c r="AL43" i="11"/>
  <c r="AG46" i="11"/>
  <c r="AI46" i="11"/>
  <c r="AK46" i="11"/>
  <c r="AH48" i="11"/>
  <c r="AJ48" i="11"/>
  <c r="AL48" i="11"/>
  <c r="AG51" i="11"/>
  <c r="AI51" i="11"/>
  <c r="AK51" i="11"/>
  <c r="AH53" i="11"/>
  <c r="AJ53" i="11"/>
  <c r="AL53" i="11"/>
  <c r="AH54" i="11"/>
  <c r="AJ54" i="11"/>
  <c r="AL54" i="11"/>
  <c r="AG56" i="11"/>
  <c r="AI56" i="11"/>
  <c r="AK56" i="11"/>
  <c r="AG96" i="11"/>
  <c r="AI96" i="11"/>
  <c r="AK96" i="11"/>
  <c r="AG97" i="11"/>
  <c r="AI97" i="11"/>
  <c r="AK97" i="11"/>
  <c r="AH99" i="11"/>
  <c r="AJ99" i="11"/>
  <c r="AL99" i="11"/>
  <c r="AH100" i="11"/>
  <c r="AJ100" i="11"/>
  <c r="AL100" i="11"/>
  <c r="AH102" i="11"/>
  <c r="AJ102" i="11"/>
  <c r="AL102" i="11"/>
  <c r="AG104" i="11"/>
  <c r="AI104" i="11"/>
  <c r="AK104" i="11"/>
  <c r="AG105" i="11"/>
  <c r="AI105" i="11"/>
  <c r="AK105" i="11"/>
  <c r="AH107" i="11"/>
  <c r="AJ107" i="11"/>
  <c r="AL107" i="11"/>
  <c r="AG110" i="11"/>
  <c r="AI110" i="11"/>
  <c r="AK110" i="11"/>
  <c r="AH112" i="11"/>
  <c r="AJ112" i="11"/>
  <c r="AL112" i="11"/>
  <c r="AG153" i="11"/>
  <c r="AI153" i="11"/>
  <c r="AK153" i="11"/>
  <c r="AH156" i="11"/>
  <c r="AJ156" i="11"/>
  <c r="AL156" i="11"/>
  <c r="AG158" i="11"/>
  <c r="AI158" i="11"/>
  <c r="AK158" i="11"/>
  <c r="AH159" i="11"/>
  <c r="AG1101" i="10"/>
  <c r="AI1101" i="10"/>
  <c r="AK1101" i="10"/>
  <c r="AG1141" i="10"/>
  <c r="AI1141" i="10"/>
  <c r="AK1141" i="10"/>
  <c r="AG1142" i="10"/>
  <c r="AI1142" i="10"/>
  <c r="AK1142" i="10"/>
  <c r="AH1144" i="10"/>
  <c r="AJ1144" i="10"/>
  <c r="AL1144" i="10"/>
  <c r="AH1145" i="10"/>
  <c r="AJ1145" i="10"/>
  <c r="AL1145" i="10"/>
  <c r="AH1147" i="10"/>
  <c r="AJ1147" i="10"/>
  <c r="AL1147" i="10"/>
  <c r="AG1149" i="10"/>
  <c r="AI1149" i="10"/>
  <c r="AK1149" i="10"/>
  <c r="AG1150" i="10"/>
  <c r="AI1150" i="10"/>
  <c r="AK1150" i="10"/>
  <c r="AH1152" i="10"/>
  <c r="AJ1152" i="10"/>
  <c r="AL1152" i="10"/>
  <c r="AG1155" i="10"/>
  <c r="AI1155" i="10"/>
  <c r="AK1155" i="10"/>
  <c r="AH1157" i="10"/>
  <c r="AJ1157" i="10"/>
  <c r="AL1157" i="10"/>
  <c r="AG1198" i="10"/>
  <c r="AI1198" i="10"/>
  <c r="AK1198" i="10"/>
  <c r="AH1201" i="10"/>
  <c r="AJ1201" i="10"/>
  <c r="AL1201" i="10"/>
  <c r="AG1203" i="10"/>
  <c r="AI1203" i="10"/>
  <c r="AK1203" i="10"/>
  <c r="AH1206" i="10"/>
  <c r="AJ1206" i="10"/>
  <c r="AL1206" i="10"/>
  <c r="AG1208" i="10"/>
  <c r="AI1208" i="10"/>
  <c r="AK1208" i="10"/>
  <c r="AG1209" i="10"/>
  <c r="AI1209" i="10"/>
  <c r="AK1209" i="10"/>
  <c r="AH1211" i="10"/>
  <c r="AJ1211" i="10"/>
  <c r="AL1211" i="10"/>
  <c r="AH1251" i="10"/>
  <c r="AJ1251" i="10"/>
  <c r="AL1251" i="10"/>
  <c r="AH1252" i="10"/>
  <c r="AJ1252" i="10"/>
  <c r="AL1252" i="10"/>
  <c r="AG1254" i="10"/>
  <c r="AI1254" i="10"/>
  <c r="AK1254" i="10"/>
  <c r="AG1255" i="10"/>
  <c r="AI1255" i="10"/>
  <c r="AK1255" i="10"/>
  <c r="AG1257" i="10"/>
  <c r="AI1257" i="10"/>
  <c r="AK1257" i="10"/>
  <c r="AH1259" i="10"/>
  <c r="AJ1259" i="10"/>
  <c r="AL1259" i="10"/>
  <c r="AH1260" i="10"/>
  <c r="AJ1260" i="10"/>
  <c r="AL1260" i="10"/>
  <c r="AG1262" i="10"/>
  <c r="AI1262" i="10"/>
  <c r="AK1262" i="10"/>
  <c r="AH1265" i="10"/>
  <c r="AJ1265" i="10"/>
  <c r="AL1265" i="10"/>
  <c r="AG1267" i="10"/>
  <c r="AI1267" i="10"/>
  <c r="AK1267" i="10"/>
  <c r="AL23" i="11"/>
  <c r="AG41" i="11"/>
  <c r="AI41" i="11"/>
  <c r="AK41" i="11"/>
  <c r="AG42" i="11"/>
  <c r="AI42" i="11"/>
  <c r="AK42" i="11"/>
  <c r="AH44" i="11"/>
  <c r="AJ44" i="11"/>
  <c r="AL44" i="11"/>
  <c r="AH45" i="11"/>
  <c r="AJ45" i="11"/>
  <c r="AL45" i="11"/>
  <c r="AH47" i="11"/>
  <c r="AJ47" i="11"/>
  <c r="AL47" i="11"/>
  <c r="AG49" i="11"/>
  <c r="AI49" i="11"/>
  <c r="AK49" i="11"/>
  <c r="AG50" i="11"/>
  <c r="AI50" i="11"/>
  <c r="AK50" i="11"/>
  <c r="AH52" i="11"/>
  <c r="AJ52" i="11"/>
  <c r="AL52" i="11"/>
  <c r="AG55" i="11"/>
  <c r="AI55" i="11"/>
  <c r="AK55" i="11"/>
  <c r="AH57" i="11"/>
  <c r="AJ57" i="11"/>
  <c r="AL57" i="11"/>
  <c r="AG98" i="11"/>
  <c r="AI98" i="11"/>
  <c r="AK98" i="11"/>
  <c r="AH101" i="11"/>
  <c r="AJ101" i="11"/>
  <c r="AL101" i="11"/>
  <c r="AG103" i="11"/>
  <c r="AI103" i="11"/>
  <c r="AK103" i="11"/>
  <c r="AH106" i="11"/>
  <c r="AJ106" i="11"/>
  <c r="AL106" i="11"/>
  <c r="AG108" i="11"/>
  <c r="AI108" i="11"/>
  <c r="AK108" i="11"/>
  <c r="AG109" i="11"/>
  <c r="AI109" i="11"/>
  <c r="AK109" i="11"/>
  <c r="AH111" i="11"/>
  <c r="AJ111" i="11"/>
  <c r="AL111" i="11"/>
  <c r="AH151" i="11"/>
  <c r="AJ151" i="11"/>
  <c r="AL151" i="11"/>
  <c r="AH152" i="11"/>
  <c r="AJ152" i="11"/>
  <c r="AL152" i="11"/>
  <c r="AG154" i="11"/>
  <c r="AI154" i="11"/>
  <c r="AK154" i="11"/>
  <c r="AG155" i="11"/>
  <c r="AI155" i="11"/>
  <c r="AK155" i="11"/>
  <c r="AG157" i="11"/>
  <c r="AI157" i="11"/>
  <c r="AK157" i="11"/>
  <c r="AG159" i="11"/>
  <c r="AI159" i="11"/>
  <c r="AK159" i="11"/>
  <c r="AG160" i="11"/>
  <c r="AI160" i="11"/>
  <c r="AK160" i="11"/>
  <c r="AH162" i="11"/>
  <c r="AJ162" i="11"/>
  <c r="AL162" i="11"/>
  <c r="AG165" i="11"/>
  <c r="AI165" i="11"/>
  <c r="AK165" i="11"/>
  <c r="AH167" i="11"/>
  <c r="AJ167" i="11"/>
  <c r="AL167" i="11"/>
  <c r="AG208" i="11"/>
  <c r="AI208" i="11"/>
  <c r="AK208" i="11"/>
  <c r="AH211" i="11"/>
  <c r="AJ211" i="11"/>
  <c r="AL211" i="11"/>
  <c r="AG213" i="11"/>
  <c r="AI213" i="11"/>
  <c r="AK213" i="11"/>
  <c r="AH216" i="11"/>
  <c r="AJ216" i="11"/>
  <c r="AL216" i="11"/>
  <c r="AG218" i="11"/>
  <c r="AI218" i="11"/>
  <c r="AK218" i="11"/>
  <c r="AG219" i="11"/>
  <c r="AI219" i="11"/>
  <c r="AK219" i="11"/>
  <c r="AH221" i="11"/>
  <c r="AJ221" i="11"/>
  <c r="AL221" i="11"/>
  <c r="AH261" i="11"/>
  <c r="AJ261" i="11"/>
  <c r="AL261" i="11"/>
  <c r="AH262" i="11"/>
  <c r="AJ262" i="11"/>
  <c r="AL262" i="11"/>
  <c r="AG264" i="11"/>
  <c r="AI264" i="11"/>
  <c r="AK264" i="11"/>
  <c r="AG265" i="11"/>
  <c r="AI265" i="11"/>
  <c r="AK265" i="11"/>
  <c r="AG267" i="11"/>
  <c r="AI267" i="11"/>
  <c r="AK267" i="11"/>
  <c r="AH269" i="11"/>
  <c r="AJ269" i="11"/>
  <c r="AL269" i="11"/>
  <c r="AH270" i="11"/>
  <c r="AJ270" i="11"/>
  <c r="AL270" i="11"/>
  <c r="AG272" i="11"/>
  <c r="AI272" i="11"/>
  <c r="AK272" i="11"/>
  <c r="AH275" i="11"/>
  <c r="AJ275" i="11"/>
  <c r="AL275" i="11"/>
  <c r="AG277" i="11"/>
  <c r="AI277" i="11"/>
  <c r="AK277" i="11"/>
  <c r="AG316" i="11"/>
  <c r="AI316" i="11"/>
  <c r="AK316" i="11"/>
  <c r="AG317" i="11"/>
  <c r="AI317" i="11"/>
  <c r="AK317" i="11"/>
  <c r="AH319" i="11"/>
  <c r="AJ319" i="11"/>
  <c r="AL319" i="11"/>
  <c r="AH320" i="11"/>
  <c r="AJ320" i="11"/>
  <c r="AL320" i="11"/>
  <c r="AH322" i="11"/>
  <c r="AJ322" i="11"/>
  <c r="AL322" i="11"/>
  <c r="AG324" i="11"/>
  <c r="AI324" i="11"/>
  <c r="AK324" i="11"/>
  <c r="AG325" i="11"/>
  <c r="AI325" i="11"/>
  <c r="AK325" i="11"/>
  <c r="AH327" i="11"/>
  <c r="AJ327" i="11"/>
  <c r="AL327" i="11"/>
  <c r="AG330" i="11"/>
  <c r="AI330" i="11"/>
  <c r="AK330" i="11"/>
  <c r="AH332" i="11"/>
  <c r="AJ332" i="11"/>
  <c r="AL332" i="11"/>
  <c r="AG373" i="11"/>
  <c r="AI373" i="11"/>
  <c r="AK373" i="11"/>
  <c r="AH376" i="11"/>
  <c r="AJ376" i="11"/>
  <c r="AL376" i="11"/>
  <c r="AG378" i="11"/>
  <c r="AI378" i="11"/>
  <c r="AK378" i="11"/>
  <c r="AH381" i="11"/>
  <c r="AJ381" i="11"/>
  <c r="AL381" i="11"/>
  <c r="AG383" i="11"/>
  <c r="AI383" i="11"/>
  <c r="AK383" i="11"/>
  <c r="AG384" i="11"/>
  <c r="AI384" i="11"/>
  <c r="AK384" i="11"/>
  <c r="AH386" i="11"/>
  <c r="AJ386" i="11"/>
  <c r="AL386" i="11"/>
  <c r="AH426" i="11"/>
  <c r="AJ426" i="11"/>
  <c r="AL426" i="11"/>
  <c r="AH427" i="11"/>
  <c r="AJ427" i="11"/>
  <c r="AL427" i="11"/>
  <c r="AG429" i="11"/>
  <c r="AI429" i="11"/>
  <c r="AK429" i="11"/>
  <c r="AG430" i="11"/>
  <c r="AI430" i="11"/>
  <c r="AK430" i="11"/>
  <c r="AG432" i="11"/>
  <c r="AI432" i="11"/>
  <c r="AK432" i="11"/>
  <c r="AH434" i="11"/>
  <c r="AJ434" i="11"/>
  <c r="AL434" i="11"/>
  <c r="AH435" i="11"/>
  <c r="AJ435" i="11"/>
  <c r="AL435" i="11"/>
  <c r="AG437" i="11"/>
  <c r="AI437" i="11"/>
  <c r="AK437" i="11"/>
  <c r="AH440" i="11"/>
  <c r="AJ440" i="11"/>
  <c r="AL440" i="11"/>
  <c r="AG442" i="11"/>
  <c r="AI442" i="11"/>
  <c r="AK442" i="11"/>
  <c r="AG483" i="11"/>
  <c r="AI483" i="11"/>
  <c r="AK483" i="11"/>
  <c r="AG485" i="11"/>
  <c r="AL485" i="11"/>
  <c r="AI486" i="11"/>
  <c r="AH161" i="11"/>
  <c r="AJ161" i="11"/>
  <c r="AL161" i="11"/>
  <c r="AG163" i="11"/>
  <c r="AI163" i="11"/>
  <c r="AK163" i="11"/>
  <c r="AG164" i="11"/>
  <c r="AI164" i="11"/>
  <c r="AK164" i="11"/>
  <c r="AH166" i="11"/>
  <c r="AJ166" i="11"/>
  <c r="AL166" i="11"/>
  <c r="AH206" i="11"/>
  <c r="AJ206" i="11"/>
  <c r="AL206" i="11"/>
  <c r="AH207" i="11"/>
  <c r="AJ207" i="11"/>
  <c r="AL207" i="11"/>
  <c r="AG209" i="11"/>
  <c r="AI209" i="11"/>
  <c r="AK209" i="11"/>
  <c r="AG210" i="11"/>
  <c r="AI210" i="11"/>
  <c r="AK210" i="11"/>
  <c r="AG212" i="11"/>
  <c r="AI212" i="11"/>
  <c r="AK212" i="11"/>
  <c r="AH214" i="11"/>
  <c r="AJ214" i="11"/>
  <c r="AL214" i="11"/>
  <c r="AH215" i="11"/>
  <c r="AJ215" i="11"/>
  <c r="AL215" i="11"/>
  <c r="AG217" i="11"/>
  <c r="AI217" i="11"/>
  <c r="AK217" i="11"/>
  <c r="AH220" i="11"/>
  <c r="AJ220" i="11"/>
  <c r="AL220" i="11"/>
  <c r="AG222" i="11"/>
  <c r="AI222" i="11"/>
  <c r="AK222" i="11"/>
  <c r="AH263" i="11"/>
  <c r="AJ263" i="11"/>
  <c r="AL263" i="11"/>
  <c r="AG266" i="11"/>
  <c r="AI266" i="11"/>
  <c r="AK266" i="11"/>
  <c r="AH268" i="11"/>
  <c r="AJ268" i="11"/>
  <c r="AL268" i="11"/>
  <c r="AG271" i="11"/>
  <c r="AI271" i="11"/>
  <c r="AK271" i="11"/>
  <c r="AH273" i="11"/>
  <c r="AJ273" i="11"/>
  <c r="AL273" i="11"/>
  <c r="AH274" i="11"/>
  <c r="AJ274" i="11"/>
  <c r="AL274" i="11"/>
  <c r="AG276" i="11"/>
  <c r="AI276" i="11"/>
  <c r="AK276" i="11"/>
  <c r="AG318" i="11"/>
  <c r="AI318" i="11"/>
  <c r="AK318" i="11"/>
  <c r="AH321" i="11"/>
  <c r="AJ321" i="11"/>
  <c r="AL321" i="11"/>
  <c r="AG323" i="11"/>
  <c r="AI323" i="11"/>
  <c r="AK323" i="11"/>
  <c r="AH326" i="11"/>
  <c r="AJ326" i="11"/>
  <c r="AL326" i="11"/>
  <c r="AG328" i="11"/>
  <c r="AI328" i="11"/>
  <c r="AK328" i="11"/>
  <c r="AG329" i="11"/>
  <c r="AI329" i="11"/>
  <c r="AK329" i="11"/>
  <c r="AH331" i="11"/>
  <c r="AJ331" i="11"/>
  <c r="AL331" i="11"/>
  <c r="AH371" i="11"/>
  <c r="AJ371" i="11"/>
  <c r="AL371" i="11"/>
  <c r="AH372" i="11"/>
  <c r="AJ372" i="11"/>
  <c r="AL372" i="11"/>
  <c r="AG374" i="11"/>
  <c r="AI374" i="11"/>
  <c r="AK374" i="11"/>
  <c r="AG375" i="11"/>
  <c r="AI375" i="11"/>
  <c r="AK375" i="11"/>
  <c r="AG377" i="11"/>
  <c r="AI377" i="11"/>
  <c r="AK377" i="11"/>
  <c r="AH379" i="11"/>
  <c r="AJ379" i="11"/>
  <c r="AL379" i="11"/>
  <c r="AH380" i="11"/>
  <c r="AJ380" i="11"/>
  <c r="AL380" i="11"/>
  <c r="AG382" i="11"/>
  <c r="AI382" i="11"/>
  <c r="AK382" i="11"/>
  <c r="AH385" i="11"/>
  <c r="AJ385" i="11"/>
  <c r="AL385" i="11"/>
  <c r="AG387" i="11"/>
  <c r="AI387" i="11"/>
  <c r="AK387" i="11"/>
  <c r="AH428" i="11"/>
  <c r="AJ428" i="11"/>
  <c r="AL428" i="11"/>
  <c r="AG431" i="11"/>
  <c r="AI431" i="11"/>
  <c r="AK431" i="11"/>
  <c r="AH433" i="11"/>
  <c r="AJ433" i="11"/>
  <c r="AL433" i="11"/>
  <c r="AG436" i="11"/>
  <c r="AI436" i="11"/>
  <c r="AK436" i="11"/>
  <c r="AH438" i="11"/>
  <c r="AJ438" i="11"/>
  <c r="AL438" i="11"/>
  <c r="AH439" i="11"/>
  <c r="AJ439" i="11"/>
  <c r="AL439" i="11"/>
  <c r="AG441" i="11"/>
  <c r="AI441" i="11"/>
  <c r="AK441" i="11"/>
  <c r="AH481" i="11"/>
  <c r="AJ481" i="11"/>
  <c r="AL481" i="11"/>
  <c r="AH482" i="11"/>
  <c r="AJ482" i="11"/>
  <c r="AL482" i="11"/>
  <c r="AG484" i="11"/>
  <c r="AI484" i="11"/>
  <c r="AK484" i="11"/>
  <c r="AJ485" i="11"/>
  <c r="AL159" i="11"/>
  <c r="AH160" i="11"/>
  <c r="AJ160" i="11"/>
  <c r="AL160" i="11"/>
  <c r="AG162" i="11"/>
  <c r="AI162" i="11"/>
  <c r="AK162" i="11"/>
  <c r="AH165" i="11"/>
  <c r="AJ165" i="11"/>
  <c r="AL165" i="11"/>
  <c r="AG167" i="11"/>
  <c r="AI167" i="11"/>
  <c r="AK167" i="11"/>
  <c r="AH208" i="11"/>
  <c r="AJ208" i="11"/>
  <c r="AL208" i="11"/>
  <c r="AG211" i="11"/>
  <c r="AI211" i="11"/>
  <c r="AK211" i="11"/>
  <c r="AH213" i="11"/>
  <c r="AJ213" i="11"/>
  <c r="AL213" i="11"/>
  <c r="AG216" i="11"/>
  <c r="AI216" i="11"/>
  <c r="AK216" i="11"/>
  <c r="AH218" i="11"/>
  <c r="AJ218" i="11"/>
  <c r="AL218" i="11"/>
  <c r="AH219" i="11"/>
  <c r="AJ219" i="11"/>
  <c r="AL219" i="11"/>
  <c r="AG221" i="11"/>
  <c r="AI221" i="11"/>
  <c r="AK221" i="11"/>
  <c r="AG261" i="11"/>
  <c r="AI261" i="11"/>
  <c r="AK261" i="11"/>
  <c r="AG262" i="11"/>
  <c r="AI262" i="11"/>
  <c r="AK262" i="11"/>
  <c r="AH264" i="11"/>
  <c r="AJ264" i="11"/>
  <c r="AL264" i="11"/>
  <c r="AH265" i="11"/>
  <c r="AJ265" i="11"/>
  <c r="AL265" i="11"/>
  <c r="AH267" i="11"/>
  <c r="AJ267" i="11"/>
  <c r="AL267" i="11"/>
  <c r="AG269" i="11"/>
  <c r="AI269" i="11"/>
  <c r="AK269" i="11"/>
  <c r="AG270" i="11"/>
  <c r="AI270" i="11"/>
  <c r="AK270" i="11"/>
  <c r="AH272" i="11"/>
  <c r="AJ272" i="11"/>
  <c r="AL272" i="11"/>
  <c r="AG275" i="11"/>
  <c r="AI275" i="11"/>
  <c r="AK275" i="11"/>
  <c r="AH277" i="11"/>
  <c r="AJ277" i="11"/>
  <c r="AL277" i="11"/>
  <c r="AH316" i="11"/>
  <c r="AJ316" i="11"/>
  <c r="AL316" i="11"/>
  <c r="AH317" i="11"/>
  <c r="AJ317" i="11"/>
  <c r="AL317" i="11"/>
  <c r="AG319" i="11"/>
  <c r="AI319" i="11"/>
  <c r="AK319" i="11"/>
  <c r="AG320" i="11"/>
  <c r="AI320" i="11"/>
  <c r="AK320" i="11"/>
  <c r="AG322" i="11"/>
  <c r="AI322" i="11"/>
  <c r="AK322" i="11"/>
  <c r="AH324" i="11"/>
  <c r="AJ324" i="11"/>
  <c r="AL324" i="11"/>
  <c r="AH325" i="11"/>
  <c r="AJ325" i="11"/>
  <c r="AL325" i="11"/>
  <c r="AG327" i="11"/>
  <c r="AI327" i="11"/>
  <c r="AK327" i="11"/>
  <c r="AH330" i="11"/>
  <c r="AJ330" i="11"/>
  <c r="AL330" i="11"/>
  <c r="AG332" i="11"/>
  <c r="AI332" i="11"/>
  <c r="AK332" i="11"/>
  <c r="AH373" i="11"/>
  <c r="AJ373" i="11"/>
  <c r="AL373" i="11"/>
  <c r="AG376" i="11"/>
  <c r="AI376" i="11"/>
  <c r="AK376" i="11"/>
  <c r="AH378" i="11"/>
  <c r="AJ378" i="11"/>
  <c r="AL378" i="11"/>
  <c r="AG381" i="11"/>
  <c r="AI381" i="11"/>
  <c r="AK381" i="11"/>
  <c r="AH383" i="11"/>
  <c r="AJ383" i="11"/>
  <c r="AL383" i="11"/>
  <c r="AH384" i="11"/>
  <c r="AJ384" i="11"/>
  <c r="AL384" i="11"/>
  <c r="AG386" i="11"/>
  <c r="AI386" i="11"/>
  <c r="AK386" i="11"/>
  <c r="AG426" i="11"/>
  <c r="AI426" i="11"/>
  <c r="AK426" i="11"/>
  <c r="AG427" i="11"/>
  <c r="AI427" i="11"/>
  <c r="AK427" i="11"/>
  <c r="AH429" i="11"/>
  <c r="AJ429" i="11"/>
  <c r="AL429" i="11"/>
  <c r="AH430" i="11"/>
  <c r="AJ430" i="11"/>
  <c r="AL430" i="11"/>
  <c r="AH432" i="11"/>
  <c r="AJ432" i="11"/>
  <c r="AL432" i="11"/>
  <c r="AG434" i="11"/>
  <c r="AI434" i="11"/>
  <c r="AK434" i="11"/>
  <c r="AG435" i="11"/>
  <c r="AI435" i="11"/>
  <c r="AK435" i="11"/>
  <c r="AH437" i="11"/>
  <c r="AJ437" i="11"/>
  <c r="AL437" i="11"/>
  <c r="AG440" i="11"/>
  <c r="AI440" i="11"/>
  <c r="AK440" i="11"/>
  <c r="AH442" i="11"/>
  <c r="AJ442" i="11"/>
  <c r="AL442" i="11"/>
  <c r="AH483" i="11"/>
  <c r="AJ483" i="11"/>
  <c r="AL483" i="11"/>
  <c r="AH485" i="11"/>
  <c r="AK485" i="11"/>
  <c r="AG161" i="11"/>
  <c r="AI161" i="11"/>
  <c r="AK161" i="11"/>
  <c r="AH163" i="11"/>
  <c r="AJ163" i="11"/>
  <c r="AL163" i="11"/>
  <c r="AH164" i="11"/>
  <c r="AJ164" i="11"/>
  <c r="AL164" i="11"/>
  <c r="AG166" i="11"/>
  <c r="AI166" i="11"/>
  <c r="AK166" i="11"/>
  <c r="AG206" i="11"/>
  <c r="AI206" i="11"/>
  <c r="AK206" i="11"/>
  <c r="AG207" i="11"/>
  <c r="AI207" i="11"/>
  <c r="AK207" i="11"/>
  <c r="AH209" i="11"/>
  <c r="AJ209" i="11"/>
  <c r="AL209" i="11"/>
  <c r="AH210" i="11"/>
  <c r="AJ210" i="11"/>
  <c r="AL210" i="11"/>
  <c r="AH212" i="11"/>
  <c r="AJ212" i="11"/>
  <c r="AL212" i="11"/>
  <c r="AG214" i="11"/>
  <c r="AI214" i="11"/>
  <c r="AK214" i="11"/>
  <c r="AG215" i="11"/>
  <c r="AI215" i="11"/>
  <c r="AK215" i="11"/>
  <c r="AH217" i="11"/>
  <c r="AJ217" i="11"/>
  <c r="AL217" i="11"/>
  <c r="AG220" i="11"/>
  <c r="AI220" i="11"/>
  <c r="AK220" i="11"/>
  <c r="AH222" i="11"/>
  <c r="AJ222" i="11"/>
  <c r="AL222" i="11"/>
  <c r="AG263" i="11"/>
  <c r="AI263" i="11"/>
  <c r="AK263" i="11"/>
  <c r="AH266" i="11"/>
  <c r="AJ266" i="11"/>
  <c r="AL266" i="11"/>
  <c r="AG268" i="11"/>
  <c r="AI268" i="11"/>
  <c r="AK268" i="11"/>
  <c r="AH271" i="11"/>
  <c r="AJ271" i="11"/>
  <c r="AL271" i="11"/>
  <c r="AG273" i="11"/>
  <c r="AI273" i="11"/>
  <c r="AK273" i="11"/>
  <c r="AG274" i="11"/>
  <c r="AI274" i="11"/>
  <c r="AK274" i="11"/>
  <c r="AH276" i="11"/>
  <c r="AJ276" i="11"/>
  <c r="AL276" i="11"/>
  <c r="AH318" i="11"/>
  <c r="AJ318" i="11"/>
  <c r="AL318" i="11"/>
  <c r="AG321" i="11"/>
  <c r="AI321" i="11"/>
  <c r="AK321" i="11"/>
  <c r="AH323" i="11"/>
  <c r="AJ323" i="11"/>
  <c r="AL323" i="11"/>
  <c r="AG326" i="11"/>
  <c r="AI326" i="11"/>
  <c r="AK326" i="11"/>
  <c r="AH328" i="11"/>
  <c r="AJ328" i="11"/>
  <c r="AL328" i="11"/>
  <c r="AH329" i="11"/>
  <c r="AJ329" i="11"/>
  <c r="AL329" i="11"/>
  <c r="AG331" i="11"/>
  <c r="AI331" i="11"/>
  <c r="AK331" i="11"/>
  <c r="AG371" i="11"/>
  <c r="AI371" i="11"/>
  <c r="AK371" i="11"/>
  <c r="AG372" i="11"/>
  <c r="AI372" i="11"/>
  <c r="AK372" i="11"/>
  <c r="AH374" i="11"/>
  <c r="AJ374" i="11"/>
  <c r="AL374" i="11"/>
  <c r="AH375" i="11"/>
  <c r="AJ375" i="11"/>
  <c r="AL375" i="11"/>
  <c r="AH377" i="11"/>
  <c r="AJ377" i="11"/>
  <c r="AL377" i="11"/>
  <c r="AG379" i="11"/>
  <c r="AI379" i="11"/>
  <c r="AK379" i="11"/>
  <c r="AG380" i="11"/>
  <c r="AI380" i="11"/>
  <c r="AK380" i="11"/>
  <c r="AH382" i="11"/>
  <c r="AJ382" i="11"/>
  <c r="AL382" i="11"/>
  <c r="AG385" i="11"/>
  <c r="AI385" i="11"/>
  <c r="AK385" i="11"/>
  <c r="AH387" i="11"/>
  <c r="AJ387" i="11"/>
  <c r="AL387" i="11"/>
  <c r="AG428" i="11"/>
  <c r="AI428" i="11"/>
  <c r="AK428" i="11"/>
  <c r="AH431" i="11"/>
  <c r="AJ431" i="11"/>
  <c r="AL431" i="11"/>
  <c r="AG433" i="11"/>
  <c r="AI433" i="11"/>
  <c r="AK433" i="11"/>
  <c r="AH436" i="11"/>
  <c r="AJ436" i="11"/>
  <c r="AL436" i="11"/>
  <c r="AG438" i="11"/>
  <c r="AI438" i="11"/>
  <c r="AK438" i="11"/>
  <c r="AG439" i="11"/>
  <c r="AI439" i="11"/>
  <c r="AK439" i="11"/>
  <c r="AH441" i="11"/>
  <c r="AJ441" i="11"/>
  <c r="AL441" i="11"/>
  <c r="AG481" i="11"/>
  <c r="AI481" i="11"/>
  <c r="AK481" i="11"/>
  <c r="AG482" i="11"/>
  <c r="AI482" i="11"/>
  <c r="AK482" i="11"/>
  <c r="AH484" i="11"/>
  <c r="AJ484" i="11"/>
  <c r="AL484" i="11"/>
  <c r="AI485" i="11"/>
  <c r="AG486" i="11"/>
  <c r="AG487" i="11"/>
  <c r="AI487" i="11"/>
  <c r="AK487" i="11"/>
  <c r="AH489" i="11"/>
  <c r="AJ489" i="11"/>
  <c r="AL489" i="11"/>
  <c r="AH490" i="11"/>
  <c r="AJ490" i="11"/>
  <c r="AL490" i="11"/>
  <c r="AG492" i="11"/>
  <c r="AI492" i="11"/>
  <c r="AK492" i="11"/>
  <c r="AH495" i="11"/>
  <c r="AJ495" i="11"/>
  <c r="AL495" i="11"/>
  <c r="AG497" i="11"/>
  <c r="AI497" i="11"/>
  <c r="AK497" i="11"/>
  <c r="AH538" i="11"/>
  <c r="AJ538" i="11"/>
  <c r="AL538" i="11"/>
  <c r="AG541" i="11"/>
  <c r="AI541" i="11"/>
  <c r="AK541" i="11"/>
  <c r="AH543" i="11"/>
  <c r="AJ543" i="11"/>
  <c r="AL543" i="11"/>
  <c r="AG546" i="11"/>
  <c r="AI546" i="11"/>
  <c r="AK546" i="11"/>
  <c r="AH548" i="11"/>
  <c r="AJ548" i="11"/>
  <c r="AL548" i="11"/>
  <c r="AH549" i="11"/>
  <c r="AJ549" i="11"/>
  <c r="AL549" i="11"/>
  <c r="AG551" i="11"/>
  <c r="AI551" i="11"/>
  <c r="AK551" i="11"/>
  <c r="AG591" i="11"/>
  <c r="AI591" i="11"/>
  <c r="AK591" i="11"/>
  <c r="AG592" i="11"/>
  <c r="AI592" i="11"/>
  <c r="AK592" i="11"/>
  <c r="AH594" i="11"/>
  <c r="AJ594" i="11"/>
  <c r="AL594" i="11"/>
  <c r="AH595" i="11"/>
  <c r="AJ595" i="11"/>
  <c r="AL595" i="11"/>
  <c r="AH597" i="11"/>
  <c r="AJ597" i="11"/>
  <c r="AL597" i="11"/>
  <c r="AG599" i="11"/>
  <c r="AI599" i="11"/>
  <c r="AK599" i="11"/>
  <c r="AG600" i="11"/>
  <c r="AI600" i="11"/>
  <c r="AK600" i="11"/>
  <c r="AH602" i="11"/>
  <c r="AJ602" i="11"/>
  <c r="AL602" i="11"/>
  <c r="AG605" i="11"/>
  <c r="AI605" i="11"/>
  <c r="AK605" i="11"/>
  <c r="AH607" i="11"/>
  <c r="AJ607" i="11"/>
  <c r="AL607" i="11"/>
  <c r="AG648" i="11"/>
  <c r="AI648" i="11"/>
  <c r="AK648" i="11"/>
  <c r="AK486" i="11"/>
  <c r="AH488" i="11"/>
  <c r="AJ488" i="11"/>
  <c r="AL488" i="11"/>
  <c r="AG491" i="11"/>
  <c r="AI491" i="11"/>
  <c r="AK491" i="11"/>
  <c r="AH493" i="11"/>
  <c r="AJ493" i="11"/>
  <c r="AL493" i="11"/>
  <c r="AH494" i="11"/>
  <c r="AJ494" i="11"/>
  <c r="AL494" i="11"/>
  <c r="AG496" i="11"/>
  <c r="AI496" i="11"/>
  <c r="AK496" i="11"/>
  <c r="AG536" i="11"/>
  <c r="AI536" i="11"/>
  <c r="AK536" i="11"/>
  <c r="AG537" i="11"/>
  <c r="AI537" i="11"/>
  <c r="AK537" i="11"/>
  <c r="AH539" i="11"/>
  <c r="AJ539" i="11"/>
  <c r="AL539" i="11"/>
  <c r="AH540" i="11"/>
  <c r="AJ540" i="11"/>
  <c r="AL540" i="11"/>
  <c r="AH542" i="11"/>
  <c r="AJ542" i="11"/>
  <c r="AL542" i="11"/>
  <c r="AG544" i="11"/>
  <c r="AI544" i="11"/>
  <c r="AK544" i="11"/>
  <c r="AG545" i="11"/>
  <c r="AI545" i="11"/>
  <c r="AK545" i="11"/>
  <c r="AH547" i="11"/>
  <c r="AJ547" i="11"/>
  <c r="AL547" i="11"/>
  <c r="AG550" i="11"/>
  <c r="AI550" i="11"/>
  <c r="AK550" i="11"/>
  <c r="AH552" i="11"/>
  <c r="AJ552" i="11"/>
  <c r="AL552" i="11"/>
  <c r="AG593" i="11"/>
  <c r="AI593" i="11"/>
  <c r="AK593" i="11"/>
  <c r="AH596" i="11"/>
  <c r="AJ596" i="11"/>
  <c r="AL596" i="11"/>
  <c r="AG598" i="11"/>
  <c r="AI598" i="11"/>
  <c r="AK598" i="11"/>
  <c r="AH601" i="11"/>
  <c r="AJ601" i="11"/>
  <c r="AL601" i="11"/>
  <c r="AG603" i="11"/>
  <c r="AI603" i="11"/>
  <c r="AK603" i="11"/>
  <c r="AG604" i="11"/>
  <c r="AI604" i="11"/>
  <c r="AK604" i="11"/>
  <c r="AH606" i="11"/>
  <c r="AJ606" i="11"/>
  <c r="AL606" i="11"/>
  <c r="AH646" i="11"/>
  <c r="AJ646" i="11"/>
  <c r="AL646" i="11"/>
  <c r="AH647" i="11"/>
  <c r="AJ647" i="11"/>
  <c r="AL647" i="11"/>
  <c r="AG649" i="11"/>
  <c r="AI649" i="11"/>
  <c r="AK649" i="11"/>
  <c r="AG650" i="11"/>
  <c r="AI650" i="11"/>
  <c r="AK650" i="11"/>
  <c r="AG652" i="11"/>
  <c r="AH487" i="11"/>
  <c r="AJ487" i="11"/>
  <c r="AL487" i="11"/>
  <c r="AG489" i="11"/>
  <c r="AI489" i="11"/>
  <c r="AK489" i="11"/>
  <c r="AG490" i="11"/>
  <c r="AI490" i="11"/>
  <c r="AK490" i="11"/>
  <c r="AH492" i="11"/>
  <c r="AJ492" i="11"/>
  <c r="AL492" i="11"/>
  <c r="AG495" i="11"/>
  <c r="AI495" i="11"/>
  <c r="AK495" i="11"/>
  <c r="AH497" i="11"/>
  <c r="AJ497" i="11"/>
  <c r="AL497" i="11"/>
  <c r="AG538" i="11"/>
  <c r="AI538" i="11"/>
  <c r="AK538" i="11"/>
  <c r="AH541" i="11"/>
  <c r="AJ541" i="11"/>
  <c r="AL541" i="11"/>
  <c r="AG543" i="11"/>
  <c r="AI543" i="11"/>
  <c r="AK543" i="11"/>
  <c r="AH546" i="11"/>
  <c r="AJ546" i="11"/>
  <c r="AL546" i="11"/>
  <c r="AG548" i="11"/>
  <c r="AI548" i="11"/>
  <c r="AK548" i="11"/>
  <c r="AG549" i="11"/>
  <c r="AI549" i="11"/>
  <c r="AK549" i="11"/>
  <c r="AH551" i="11"/>
  <c r="AJ551" i="11"/>
  <c r="AL551" i="11"/>
  <c r="AH591" i="11"/>
  <c r="AJ591" i="11"/>
  <c r="AL591" i="11"/>
  <c r="AH592" i="11"/>
  <c r="AJ592" i="11"/>
  <c r="AL592" i="11"/>
  <c r="AG594" i="11"/>
  <c r="AI594" i="11"/>
  <c r="AK594" i="11"/>
  <c r="AG595" i="11"/>
  <c r="AI595" i="11"/>
  <c r="AK595" i="11"/>
  <c r="AG597" i="11"/>
  <c r="AI597" i="11"/>
  <c r="AK597" i="11"/>
  <c r="AH599" i="11"/>
  <c r="AJ599" i="11"/>
  <c r="AL599" i="11"/>
  <c r="AH600" i="11"/>
  <c r="AJ600" i="11"/>
  <c r="AL600" i="11"/>
  <c r="AG602" i="11"/>
  <c r="AI602" i="11"/>
  <c r="AK602" i="11"/>
  <c r="AH605" i="11"/>
  <c r="AJ605" i="11"/>
  <c r="AL605" i="11"/>
  <c r="AG607" i="11"/>
  <c r="AI607" i="11"/>
  <c r="AK607" i="11"/>
  <c r="AH648" i="11"/>
  <c r="AJ648" i="11"/>
  <c r="AL648" i="11"/>
  <c r="AG651" i="11"/>
  <c r="AI652" i="11"/>
  <c r="AH486" i="11"/>
  <c r="AJ486" i="11"/>
  <c r="AL486" i="11"/>
  <c r="AG488" i="11"/>
  <c r="AI488" i="11"/>
  <c r="AK488" i="11"/>
  <c r="AH491" i="11"/>
  <c r="AJ491" i="11"/>
  <c r="AL491" i="11"/>
  <c r="AG493" i="11"/>
  <c r="AI493" i="11"/>
  <c r="AK493" i="11"/>
  <c r="AG494" i="11"/>
  <c r="AI494" i="11"/>
  <c r="AK494" i="11"/>
  <c r="AH496" i="11"/>
  <c r="AJ496" i="11"/>
  <c r="AL496" i="11"/>
  <c r="AH536" i="11"/>
  <c r="AJ536" i="11"/>
  <c r="AL536" i="11"/>
  <c r="AH537" i="11"/>
  <c r="AJ537" i="11"/>
  <c r="AL537" i="11"/>
  <c r="AG539" i="11"/>
  <c r="AI539" i="11"/>
  <c r="AK539" i="11"/>
  <c r="AG540" i="11"/>
  <c r="AI540" i="11"/>
  <c r="AK540" i="11"/>
  <c r="AG542" i="11"/>
  <c r="AI542" i="11"/>
  <c r="AK542" i="11"/>
  <c r="AH544" i="11"/>
  <c r="AJ544" i="11"/>
  <c r="AL544" i="11"/>
  <c r="AH545" i="11"/>
  <c r="AJ545" i="11"/>
  <c r="AL545" i="11"/>
  <c r="AG547" i="11"/>
  <c r="AI547" i="11"/>
  <c r="AK547" i="11"/>
  <c r="AH550" i="11"/>
  <c r="AJ550" i="11"/>
  <c r="AL550" i="11"/>
  <c r="AG552" i="11"/>
  <c r="AI552" i="11"/>
  <c r="AK552" i="11"/>
  <c r="AH593" i="11"/>
  <c r="AJ593" i="11"/>
  <c r="AL593" i="11"/>
  <c r="AG596" i="11"/>
  <c r="AI596" i="11"/>
  <c r="AK596" i="11"/>
  <c r="AH598" i="11"/>
  <c r="AJ598" i="11"/>
  <c r="AL598" i="11"/>
  <c r="AG601" i="11"/>
  <c r="AI601" i="11"/>
  <c r="AK601" i="11"/>
  <c r="AH603" i="11"/>
  <c r="AJ603" i="11"/>
  <c r="AL603" i="11"/>
  <c r="AH604" i="11"/>
  <c r="AJ604" i="11"/>
  <c r="AL604" i="11"/>
  <c r="AG606" i="11"/>
  <c r="AI606" i="11"/>
  <c r="AK606" i="11"/>
  <c r="AG646" i="11"/>
  <c r="AI646" i="11"/>
  <c r="AK646" i="11"/>
  <c r="AG647" i="11"/>
  <c r="AI647" i="11"/>
  <c r="AK647" i="11"/>
  <c r="AH649" i="11"/>
  <c r="AJ649" i="11"/>
  <c r="AL649" i="11"/>
  <c r="AH650" i="11"/>
  <c r="AJ650" i="11"/>
  <c r="AL650" i="11"/>
  <c r="AK652" i="11"/>
  <c r="AH651" i="11"/>
  <c r="AJ651" i="11"/>
  <c r="AL651" i="11"/>
  <c r="AG653" i="11"/>
  <c r="AI653" i="11"/>
  <c r="AK653" i="11"/>
  <c r="AH656" i="11"/>
  <c r="AJ656" i="11"/>
  <c r="AL656" i="11"/>
  <c r="AG658" i="11"/>
  <c r="AI658" i="11"/>
  <c r="AK658" i="11"/>
  <c r="AG659" i="11"/>
  <c r="AI659" i="11"/>
  <c r="AK659" i="11"/>
  <c r="AH661" i="11"/>
  <c r="AJ661" i="11"/>
  <c r="AL661" i="11"/>
  <c r="AH701" i="11"/>
  <c r="AJ701" i="11"/>
  <c r="AL701" i="11"/>
  <c r="AH702" i="11"/>
  <c r="AJ702" i="11"/>
  <c r="AL702" i="11"/>
  <c r="AG704" i="11"/>
  <c r="AI704" i="11"/>
  <c r="AK704" i="11"/>
  <c r="AG705" i="11"/>
  <c r="AI705" i="11"/>
  <c r="AK705" i="11"/>
  <c r="AG707" i="11"/>
  <c r="AI707" i="11"/>
  <c r="AK707" i="11"/>
  <c r="AH709" i="11"/>
  <c r="AJ709" i="11"/>
  <c r="AL709" i="11"/>
  <c r="AH710" i="11"/>
  <c r="AJ710" i="11"/>
  <c r="AL710" i="11"/>
  <c r="AG712" i="11"/>
  <c r="AI712" i="11"/>
  <c r="AK712" i="11"/>
  <c r="AH715" i="11"/>
  <c r="AJ715" i="11"/>
  <c r="AL715" i="11"/>
  <c r="AG717" i="11"/>
  <c r="AI717" i="11"/>
  <c r="AK717" i="11"/>
  <c r="AH758" i="11"/>
  <c r="AJ758" i="11"/>
  <c r="AL758" i="11"/>
  <c r="AG761" i="11"/>
  <c r="AI761" i="11"/>
  <c r="AK761" i="11"/>
  <c r="AH763" i="11"/>
  <c r="AJ763" i="11"/>
  <c r="AL763" i="11"/>
  <c r="AG766" i="11"/>
  <c r="AI766" i="11"/>
  <c r="AK766" i="11"/>
  <c r="AH768" i="11"/>
  <c r="AJ768" i="11"/>
  <c r="AL768" i="11"/>
  <c r="AH769" i="11"/>
  <c r="AJ769" i="11"/>
  <c r="AL769" i="11"/>
  <c r="AG771" i="11"/>
  <c r="AI771" i="11"/>
  <c r="AK771" i="11"/>
  <c r="AG811" i="11"/>
  <c r="AI811" i="11"/>
  <c r="AK811" i="11"/>
  <c r="AG812" i="11"/>
  <c r="AK812" i="11"/>
  <c r="AJ814" i="11"/>
  <c r="AH815" i="11"/>
  <c r="AL815" i="11"/>
  <c r="AH818" i="11"/>
  <c r="AL818" i="11"/>
  <c r="AG821" i="11"/>
  <c r="AG823" i="11"/>
  <c r="AH654" i="11"/>
  <c r="AJ654" i="11"/>
  <c r="AL654" i="11"/>
  <c r="AH655" i="11"/>
  <c r="AJ655" i="11"/>
  <c r="AL655" i="11"/>
  <c r="AG657" i="11"/>
  <c r="AI657" i="11"/>
  <c r="AK657" i="11"/>
  <c r="AH660" i="11"/>
  <c r="AJ660" i="11"/>
  <c r="AL660" i="11"/>
  <c r="AG662" i="11"/>
  <c r="AI662" i="11"/>
  <c r="AK662" i="11"/>
  <c r="AH703" i="11"/>
  <c r="AJ703" i="11"/>
  <c r="AL703" i="11"/>
  <c r="AG706" i="11"/>
  <c r="AI706" i="11"/>
  <c r="AK706" i="11"/>
  <c r="AH708" i="11"/>
  <c r="AJ708" i="11"/>
  <c r="AL708" i="11"/>
  <c r="AG711" i="11"/>
  <c r="AI711" i="11"/>
  <c r="AK711" i="11"/>
  <c r="AH713" i="11"/>
  <c r="AJ713" i="11"/>
  <c r="AL713" i="11"/>
  <c r="AH714" i="11"/>
  <c r="AJ714" i="11"/>
  <c r="AL714" i="11"/>
  <c r="AG716" i="11"/>
  <c r="AI716" i="11"/>
  <c r="AK716" i="11"/>
  <c r="AG756" i="11"/>
  <c r="AI756" i="11"/>
  <c r="AK756" i="11"/>
  <c r="AG757" i="11"/>
  <c r="AI757" i="11"/>
  <c r="AK757" i="11"/>
  <c r="AH759" i="11"/>
  <c r="AJ759" i="11"/>
  <c r="AL759" i="11"/>
  <c r="AH760" i="11"/>
  <c r="AJ760" i="11"/>
  <c r="AL760" i="11"/>
  <c r="AH762" i="11"/>
  <c r="AJ762" i="11"/>
  <c r="AL762" i="11"/>
  <c r="AG764" i="11"/>
  <c r="AI764" i="11"/>
  <c r="AK764" i="11"/>
  <c r="AG765" i="11"/>
  <c r="AI765" i="11"/>
  <c r="AK765" i="11"/>
  <c r="AH767" i="11"/>
  <c r="AJ767" i="11"/>
  <c r="AL767" i="11"/>
  <c r="AG770" i="11"/>
  <c r="AI770" i="11"/>
  <c r="AK770" i="11"/>
  <c r="AH772" i="11"/>
  <c r="AJ772" i="11"/>
  <c r="AL772" i="11"/>
  <c r="AJ813" i="11"/>
  <c r="AG816" i="11"/>
  <c r="AK816" i="11"/>
  <c r="AJ817" i="11"/>
  <c r="AG819" i="11"/>
  <c r="AK819" i="11"/>
  <c r="AI821" i="11"/>
  <c r="AI651" i="11"/>
  <c r="AK651" i="11"/>
  <c r="AH653" i="11"/>
  <c r="AJ653" i="11"/>
  <c r="AL653" i="11"/>
  <c r="AG656" i="11"/>
  <c r="AI656" i="11"/>
  <c r="AK656" i="11"/>
  <c r="AH658" i="11"/>
  <c r="AJ658" i="11"/>
  <c r="AL658" i="11"/>
  <c r="AH659" i="11"/>
  <c r="AJ659" i="11"/>
  <c r="AL659" i="11"/>
  <c r="AG661" i="11"/>
  <c r="AI661" i="11"/>
  <c r="AK661" i="11"/>
  <c r="AG701" i="11"/>
  <c r="AI701" i="11"/>
  <c r="AK701" i="11"/>
  <c r="AG702" i="11"/>
  <c r="AI702" i="11"/>
  <c r="AK702" i="11"/>
  <c r="AH704" i="11"/>
  <c r="AJ704" i="11"/>
  <c r="AL704" i="11"/>
  <c r="AH705" i="11"/>
  <c r="AJ705" i="11"/>
  <c r="AL705" i="11"/>
  <c r="AH707" i="11"/>
  <c r="AJ707" i="11"/>
  <c r="AL707" i="11"/>
  <c r="AG709" i="11"/>
  <c r="AI709" i="11"/>
  <c r="AK709" i="11"/>
  <c r="AG710" i="11"/>
  <c r="AI710" i="11"/>
  <c r="AK710" i="11"/>
  <c r="AH712" i="11"/>
  <c r="AJ712" i="11"/>
  <c r="AL712" i="11"/>
  <c r="AG715" i="11"/>
  <c r="AI715" i="11"/>
  <c r="AK715" i="11"/>
  <c r="AH717" i="11"/>
  <c r="AJ717" i="11"/>
  <c r="AL717" i="11"/>
  <c r="AG758" i="11"/>
  <c r="AI758" i="11"/>
  <c r="AK758" i="11"/>
  <c r="AH761" i="11"/>
  <c r="AJ761" i="11"/>
  <c r="AL761" i="11"/>
  <c r="AG763" i="11"/>
  <c r="AI763" i="11"/>
  <c r="AK763" i="11"/>
  <c r="AH766" i="11"/>
  <c r="AJ766" i="11"/>
  <c r="AL766" i="11"/>
  <c r="AG768" i="11"/>
  <c r="AI768" i="11"/>
  <c r="AK768" i="11"/>
  <c r="AG769" i="11"/>
  <c r="AI769" i="11"/>
  <c r="AK769" i="11"/>
  <c r="AH771" i="11"/>
  <c r="AJ771" i="11"/>
  <c r="AL771" i="11"/>
  <c r="AH811" i="11"/>
  <c r="AJ811" i="11"/>
  <c r="AL811" i="11"/>
  <c r="AI812" i="11"/>
  <c r="AH814" i="11"/>
  <c r="AL814" i="11"/>
  <c r="AJ815" i="11"/>
  <c r="AJ818" i="11"/>
  <c r="AL821" i="11"/>
  <c r="AH652" i="11"/>
  <c r="AJ652" i="11"/>
  <c r="AL652" i="11"/>
  <c r="AG654" i="11"/>
  <c r="AI654" i="11"/>
  <c r="AK654" i="11"/>
  <c r="AG655" i="11"/>
  <c r="AI655" i="11"/>
  <c r="AK655" i="11"/>
  <c r="AH657" i="11"/>
  <c r="AJ657" i="11"/>
  <c r="AL657" i="11"/>
  <c r="AG660" i="11"/>
  <c r="AI660" i="11"/>
  <c r="AK660" i="11"/>
  <c r="AH662" i="11"/>
  <c r="AJ662" i="11"/>
  <c r="AL662" i="11"/>
  <c r="AG703" i="11"/>
  <c r="AI703" i="11"/>
  <c r="AK703" i="11"/>
  <c r="AH706" i="11"/>
  <c r="AJ706" i="11"/>
  <c r="AL706" i="11"/>
  <c r="AG708" i="11"/>
  <c r="AI708" i="11"/>
  <c r="AK708" i="11"/>
  <c r="AH711" i="11"/>
  <c r="AJ711" i="11"/>
  <c r="AL711" i="11"/>
  <c r="AG713" i="11"/>
  <c r="AI713" i="11"/>
  <c r="AK713" i="11"/>
  <c r="AG714" i="11"/>
  <c r="AI714" i="11"/>
  <c r="AK714" i="11"/>
  <c r="AH716" i="11"/>
  <c r="AJ716" i="11"/>
  <c r="AL716" i="11"/>
  <c r="AH756" i="11"/>
  <c r="AJ756" i="11"/>
  <c r="AL756" i="11"/>
  <c r="AH757" i="11"/>
  <c r="AJ757" i="11"/>
  <c r="AL757" i="11"/>
  <c r="AG759" i="11"/>
  <c r="AI759" i="11"/>
  <c r="AK759" i="11"/>
  <c r="AG760" i="11"/>
  <c r="AI760" i="11"/>
  <c r="AK760" i="11"/>
  <c r="AG762" i="11"/>
  <c r="AI762" i="11"/>
  <c r="AK762" i="11"/>
  <c r="AH764" i="11"/>
  <c r="AJ764" i="11"/>
  <c r="AL764" i="11"/>
  <c r="AH765" i="11"/>
  <c r="AJ765" i="11"/>
  <c r="AL765" i="11"/>
  <c r="AG767" i="11"/>
  <c r="AI767" i="11"/>
  <c r="AK767" i="11"/>
  <c r="AH770" i="11"/>
  <c r="AJ770" i="11"/>
  <c r="AL770" i="11"/>
  <c r="AG772" i="11"/>
  <c r="AI772" i="11"/>
  <c r="AK772" i="11"/>
  <c r="AH813" i="11"/>
  <c r="AL813" i="11"/>
  <c r="AI816" i="11"/>
  <c r="AH817" i="11"/>
  <c r="AL817" i="11"/>
  <c r="AI819" i="11"/>
  <c r="AI822" i="11"/>
  <c r="AL823" i="11"/>
  <c r="AG824" i="11"/>
  <c r="AL824" i="11"/>
  <c r="AL825" i="11"/>
  <c r="AI826" i="11"/>
  <c r="AL826" i="11"/>
  <c r="AI827" i="11"/>
  <c r="AG866" i="11"/>
  <c r="AJ866" i="11"/>
  <c r="AI867" i="11"/>
  <c r="AL867" i="11"/>
  <c r="AH868" i="11"/>
  <c r="AG869" i="11"/>
  <c r="AL869" i="11"/>
  <c r="AI870" i="11"/>
  <c r="AG871" i="11"/>
  <c r="AJ872" i="11"/>
  <c r="AJ873" i="11"/>
  <c r="AG874" i="11"/>
  <c r="AJ874" i="11"/>
  <c r="AI875" i="11"/>
  <c r="AL875" i="11"/>
  <c r="AI876" i="11"/>
  <c r="AG877" i="11"/>
  <c r="AL877" i="11"/>
  <c r="AL878" i="11"/>
  <c r="AK880" i="11"/>
  <c r="AK881" i="11"/>
  <c r="AI882" i="11"/>
  <c r="AG923" i="11"/>
  <c r="AG924" i="11"/>
  <c r="AJ928" i="11"/>
  <c r="AG929" i="11"/>
  <c r="AL930" i="11"/>
  <c r="AL932" i="11"/>
  <c r="AK935" i="11"/>
  <c r="AL982" i="11"/>
  <c r="AG990" i="11"/>
  <c r="AH992" i="11"/>
  <c r="AG820" i="11"/>
  <c r="AI820" i="11"/>
  <c r="AK820" i="11"/>
  <c r="AJ821" i="11"/>
  <c r="AG822" i="11"/>
  <c r="AJ823" i="11"/>
  <c r="AJ824" i="11"/>
  <c r="AJ825" i="11"/>
  <c r="AG826" i="11"/>
  <c r="AJ826" i="11"/>
  <c r="AG827" i="11"/>
  <c r="AH866" i="11"/>
  <c r="AG867" i="11"/>
  <c r="AJ867" i="11"/>
  <c r="AJ869" i="11"/>
  <c r="AG870" i="11"/>
  <c r="AL870" i="11"/>
  <c r="AH872" i="11"/>
  <c r="AK872" i="11"/>
  <c r="AH873" i="11"/>
  <c r="AH874" i="11"/>
  <c r="AG875" i="11"/>
  <c r="AJ875" i="11"/>
  <c r="AG876" i="11"/>
  <c r="AJ877" i="11"/>
  <c r="AJ878" i="11"/>
  <c r="AL879" i="11"/>
  <c r="AI880" i="11"/>
  <c r="AL880" i="11"/>
  <c r="AI881" i="11"/>
  <c r="AG882" i="11"/>
  <c r="AL882" i="11"/>
  <c r="AI923" i="11"/>
  <c r="AG926" i="11"/>
  <c r="AJ929" i="11"/>
  <c r="AI931" i="11"/>
  <c r="AK936" i="11"/>
  <c r="AI937" i="11"/>
  <c r="AH978" i="11"/>
  <c r="AI984" i="11"/>
  <c r="AG985" i="11"/>
  <c r="AG813" i="11"/>
  <c r="AI813" i="11"/>
  <c r="AK813" i="11"/>
  <c r="AH816" i="11"/>
  <c r="AJ816" i="11"/>
  <c r="AL816" i="11"/>
  <c r="AG818" i="11"/>
  <c r="AI818" i="11"/>
  <c r="AK818" i="11"/>
  <c r="AH821" i="11"/>
  <c r="AH823" i="11"/>
  <c r="AK823" i="11"/>
  <c r="AH824" i="11"/>
  <c r="AK824" i="11"/>
  <c r="AH825" i="11"/>
  <c r="AH826" i="11"/>
  <c r="AK866" i="11"/>
  <c r="AH867" i="11"/>
  <c r="AL868" i="11"/>
  <c r="AH869" i="11"/>
  <c r="AK869" i="11"/>
  <c r="AJ870" i="11"/>
  <c r="AK871" i="11"/>
  <c r="AI872" i="11"/>
  <c r="AK874" i="11"/>
  <c r="AH875" i="11"/>
  <c r="AH877" i="11"/>
  <c r="AK877" i="11"/>
  <c r="AH878" i="11"/>
  <c r="AJ879" i="11"/>
  <c r="AG880" i="11"/>
  <c r="AJ880" i="11"/>
  <c r="AG881" i="11"/>
  <c r="AJ882" i="11"/>
  <c r="AK923" i="11"/>
  <c r="AL924" i="11"/>
  <c r="AG932" i="11"/>
  <c r="AL933" i="11"/>
  <c r="AL978" i="11"/>
  <c r="AH812" i="11"/>
  <c r="AJ812" i="11"/>
  <c r="AL812" i="11"/>
  <c r="AG814" i="11"/>
  <c r="AI814" i="11"/>
  <c r="AK814" i="11"/>
  <c r="AG815" i="11"/>
  <c r="AI815" i="11"/>
  <c r="AK815" i="11"/>
  <c r="AG817" i="11"/>
  <c r="AI817" i="11"/>
  <c r="AK817" i="11"/>
  <c r="AH819" i="11"/>
  <c r="AJ819" i="11"/>
  <c r="AL819" i="11"/>
  <c r="AH820" i="11"/>
  <c r="AJ820" i="11"/>
  <c r="AL820" i="11"/>
  <c r="AK821" i="11"/>
  <c r="AK822" i="11"/>
  <c r="AI823" i="11"/>
  <c r="AI824" i="11"/>
  <c r="AK826" i="11"/>
  <c r="AK827" i="11"/>
  <c r="AI866" i="11"/>
  <c r="AL866" i="11"/>
  <c r="AK867" i="11"/>
  <c r="AJ868" i="11"/>
  <c r="AI869" i="11"/>
  <c r="AH870" i="11"/>
  <c r="AK870" i="11"/>
  <c r="AI871" i="11"/>
  <c r="AG872" i="11"/>
  <c r="AL872" i="11"/>
  <c r="AL873" i="11"/>
  <c r="AI874" i="11"/>
  <c r="AL874" i="11"/>
  <c r="AK875" i="11"/>
  <c r="AK876" i="11"/>
  <c r="AI877" i="11"/>
  <c r="AH879" i="11"/>
  <c r="AH880" i="11"/>
  <c r="AH882" i="11"/>
  <c r="AK882" i="11"/>
  <c r="AI925" i="11"/>
  <c r="AJ927" i="11"/>
  <c r="AI930" i="11"/>
  <c r="AI981" i="11"/>
  <c r="AH982" i="11"/>
  <c r="AI1033" i="11"/>
  <c r="AJ1041" i="11"/>
  <c r="AI1043" i="11"/>
  <c r="AJ1099" i="11"/>
  <c r="AH822" i="11"/>
  <c r="AJ822" i="11"/>
  <c r="AL822" i="11"/>
  <c r="AG825" i="11"/>
  <c r="AI825" i="11"/>
  <c r="AK825" i="11"/>
  <c r="AH827" i="11"/>
  <c r="AJ827" i="11"/>
  <c r="AL827" i="11"/>
  <c r="AG868" i="11"/>
  <c r="AI868" i="11"/>
  <c r="AK868" i="11"/>
  <c r="AH871" i="11"/>
  <c r="AJ871" i="11"/>
  <c r="AL871" i="11"/>
  <c r="AG873" i="11"/>
  <c r="AI873" i="11"/>
  <c r="AK873" i="11"/>
  <c r="AH876" i="11"/>
  <c r="AJ876" i="11"/>
  <c r="AL876" i="11"/>
  <c r="AG878" i="11"/>
  <c r="AI878" i="11"/>
  <c r="AK878" i="11"/>
  <c r="AG879" i="11"/>
  <c r="AI879" i="11"/>
  <c r="AK879" i="11"/>
  <c r="AH881" i="11"/>
  <c r="AJ881" i="11"/>
  <c r="AL881" i="11"/>
  <c r="AH921" i="11"/>
  <c r="AJ921" i="11"/>
  <c r="AL921" i="11"/>
  <c r="AH922" i="11"/>
  <c r="AJ922" i="11"/>
  <c r="AL922" i="11"/>
  <c r="AJ924" i="11"/>
  <c r="AG925" i="11"/>
  <c r="AL925" i="11"/>
  <c r="AH927" i="11"/>
  <c r="AK927" i="11"/>
  <c r="AH928" i="11"/>
  <c r="AH929" i="11"/>
  <c r="AG930" i="11"/>
  <c r="AJ930" i="11"/>
  <c r="AG931" i="11"/>
  <c r="AJ932" i="11"/>
  <c r="AJ933" i="11"/>
  <c r="AL934" i="11"/>
  <c r="AI935" i="11"/>
  <c r="AL935" i="11"/>
  <c r="AI936" i="11"/>
  <c r="AG937" i="11"/>
  <c r="AL937" i="11"/>
  <c r="AI976" i="11"/>
  <c r="AG977" i="11"/>
  <c r="AK977" i="11"/>
  <c r="AJ979" i="11"/>
  <c r="AH980" i="11"/>
  <c r="AL980" i="11"/>
  <c r="AH983" i="11"/>
  <c r="AL983" i="11"/>
  <c r="AH987" i="11"/>
  <c r="AI990" i="11"/>
  <c r="AJ992" i="11"/>
  <c r="AK1033" i="11"/>
  <c r="AH1036" i="11"/>
  <c r="AG1038" i="11"/>
  <c r="AL1041" i="11"/>
  <c r="AK1043" i="11"/>
  <c r="AG1044" i="11"/>
  <c r="AH1046" i="11"/>
  <c r="AH923" i="11"/>
  <c r="AJ923" i="11"/>
  <c r="AL923" i="11"/>
  <c r="AH924" i="11"/>
  <c r="AK924" i="11"/>
  <c r="AJ925" i="11"/>
  <c r="AK926" i="11"/>
  <c r="AI927" i="11"/>
  <c r="AK929" i="11"/>
  <c r="AH930" i="11"/>
  <c r="AH932" i="11"/>
  <c r="AK932" i="11"/>
  <c r="AH933" i="11"/>
  <c r="AJ934" i="11"/>
  <c r="AG935" i="11"/>
  <c r="AJ935" i="11"/>
  <c r="AG936" i="11"/>
  <c r="AJ937" i="11"/>
  <c r="AJ978" i="11"/>
  <c r="AG981" i="11"/>
  <c r="AK981" i="11"/>
  <c r="AJ982" i="11"/>
  <c r="AG984" i="11"/>
  <c r="AK984" i="11"/>
  <c r="AI985" i="11"/>
  <c r="AJ987" i="11"/>
  <c r="AK990" i="11"/>
  <c r="AL992" i="11"/>
  <c r="AJ1036" i="11"/>
  <c r="AI1038" i="11"/>
  <c r="AI1044" i="11"/>
  <c r="AJ1046" i="11"/>
  <c r="AH1088" i="11"/>
  <c r="AK1091" i="11"/>
  <c r="AL1093" i="11"/>
  <c r="AG921" i="11"/>
  <c r="AI921" i="11"/>
  <c r="AK921" i="11"/>
  <c r="AG922" i="11"/>
  <c r="AI922" i="11"/>
  <c r="AK922" i="11"/>
  <c r="AI924" i="11"/>
  <c r="AH925" i="11"/>
  <c r="AK925" i="11"/>
  <c r="AI926" i="11"/>
  <c r="AG927" i="11"/>
  <c r="AL927" i="11"/>
  <c r="AL928" i="11"/>
  <c r="AI929" i="11"/>
  <c r="AL929" i="11"/>
  <c r="AK930" i="11"/>
  <c r="AK931" i="11"/>
  <c r="AI932" i="11"/>
  <c r="AH934" i="11"/>
  <c r="AH935" i="11"/>
  <c r="AH937" i="11"/>
  <c r="AK937" i="11"/>
  <c r="AG976" i="11"/>
  <c r="AK976" i="11"/>
  <c r="AI977" i="11"/>
  <c r="AH979" i="11"/>
  <c r="AL979" i="11"/>
  <c r="AJ980" i="11"/>
  <c r="AJ983" i="11"/>
  <c r="AK985" i="11"/>
  <c r="AL987" i="11"/>
  <c r="AG1033" i="11"/>
  <c r="AL1036" i="11"/>
  <c r="AK1038" i="11"/>
  <c r="AH1041" i="11"/>
  <c r="AG1043" i="11"/>
  <c r="AK1044" i="11"/>
  <c r="AL1046" i="11"/>
  <c r="AI1101" i="11"/>
  <c r="AG978" i="11"/>
  <c r="AI978" i="11"/>
  <c r="AK978" i="11"/>
  <c r="AH981" i="11"/>
  <c r="AJ981" i="11"/>
  <c r="AL981" i="11"/>
  <c r="AG983" i="11"/>
  <c r="AI983" i="11"/>
  <c r="AK983" i="11"/>
  <c r="AH986" i="11"/>
  <c r="AJ986" i="11"/>
  <c r="AL986" i="11"/>
  <c r="AG988" i="11"/>
  <c r="AI988" i="11"/>
  <c r="AK988" i="11"/>
  <c r="AG989" i="11"/>
  <c r="AI989" i="11"/>
  <c r="AK989" i="11"/>
  <c r="AH991" i="11"/>
  <c r="AJ991" i="11"/>
  <c r="AL991" i="11"/>
  <c r="AH1031" i="11"/>
  <c r="AJ1031" i="11"/>
  <c r="AL1031" i="11"/>
  <c r="AH1032" i="11"/>
  <c r="AJ1032" i="11"/>
  <c r="AL1032" i="11"/>
  <c r="AG1034" i="11"/>
  <c r="AI1034" i="11"/>
  <c r="AK1034" i="11"/>
  <c r="AG1035" i="11"/>
  <c r="AI1035" i="11"/>
  <c r="AK1035" i="11"/>
  <c r="AG1037" i="11"/>
  <c r="AI1037" i="11"/>
  <c r="AK1037" i="11"/>
  <c r="AH1039" i="11"/>
  <c r="AJ1039" i="11"/>
  <c r="AL1039" i="11"/>
  <c r="AH1040" i="11"/>
  <c r="AJ1040" i="11"/>
  <c r="AL1040" i="11"/>
  <c r="AG1042" i="11"/>
  <c r="AI1042" i="11"/>
  <c r="AK1042" i="11"/>
  <c r="AH1045" i="11"/>
  <c r="AJ1045" i="11"/>
  <c r="AL1045" i="11"/>
  <c r="AG1047" i="11"/>
  <c r="AI1047" i="11"/>
  <c r="AK1047" i="11"/>
  <c r="AJ1088" i="11"/>
  <c r="AG1096" i="11"/>
  <c r="AH1098" i="11"/>
  <c r="AL1099" i="11"/>
  <c r="AK1101" i="11"/>
  <c r="AH926" i="11"/>
  <c r="AJ926" i="11"/>
  <c r="AL926" i="11"/>
  <c r="AG928" i="11"/>
  <c r="AI928" i="11"/>
  <c r="AK928" i="11"/>
  <c r="AH931" i="11"/>
  <c r="AJ931" i="11"/>
  <c r="AL931" i="11"/>
  <c r="AG933" i="11"/>
  <c r="AI933" i="11"/>
  <c r="AK933" i="11"/>
  <c r="AG934" i="11"/>
  <c r="AI934" i="11"/>
  <c r="AK934" i="11"/>
  <c r="AH936" i="11"/>
  <c r="AJ936" i="11"/>
  <c r="AL936" i="11"/>
  <c r="AH976" i="11"/>
  <c r="AJ976" i="11"/>
  <c r="AL976" i="11"/>
  <c r="AH977" i="11"/>
  <c r="AJ977" i="11"/>
  <c r="AL977" i="11"/>
  <c r="AG979" i="11"/>
  <c r="AI979" i="11"/>
  <c r="AK979" i="11"/>
  <c r="AG980" i="11"/>
  <c r="AI980" i="11"/>
  <c r="AK980" i="11"/>
  <c r="AG982" i="11"/>
  <c r="AI982" i="11"/>
  <c r="AK982" i="11"/>
  <c r="AH984" i="11"/>
  <c r="AJ984" i="11"/>
  <c r="AL984" i="11"/>
  <c r="AH985" i="11"/>
  <c r="AJ985" i="11"/>
  <c r="AL985" i="11"/>
  <c r="AG987" i="11"/>
  <c r="AI987" i="11"/>
  <c r="AK987" i="11"/>
  <c r="AH990" i="11"/>
  <c r="AJ990" i="11"/>
  <c r="AL990" i="11"/>
  <c r="AG992" i="11"/>
  <c r="AI992" i="11"/>
  <c r="AK992" i="11"/>
  <c r="AH1033" i="11"/>
  <c r="AJ1033" i="11"/>
  <c r="AL1033" i="11"/>
  <c r="AG1036" i="11"/>
  <c r="AI1036" i="11"/>
  <c r="AK1036" i="11"/>
  <c r="AH1038" i="11"/>
  <c r="AJ1038" i="11"/>
  <c r="AL1038" i="11"/>
  <c r="AG1041" i="11"/>
  <c r="AI1041" i="11"/>
  <c r="AK1041" i="11"/>
  <c r="AH1043" i="11"/>
  <c r="AJ1043" i="11"/>
  <c r="AL1043" i="11"/>
  <c r="AH1044" i="11"/>
  <c r="AJ1044" i="11"/>
  <c r="AL1044" i="11"/>
  <c r="AG1046" i="11"/>
  <c r="AI1046" i="11"/>
  <c r="AK1046" i="11"/>
  <c r="AL1088" i="11"/>
  <c r="AG1091" i="11"/>
  <c r="AH1093" i="11"/>
  <c r="AI1096" i="11"/>
  <c r="AJ1098" i="11"/>
  <c r="AI1148" i="11"/>
  <c r="AJ1156" i="11"/>
  <c r="AG986" i="11"/>
  <c r="AI986" i="11"/>
  <c r="AK986" i="11"/>
  <c r="AH988" i="11"/>
  <c r="AJ988" i="11"/>
  <c r="AL988" i="11"/>
  <c r="AH989" i="11"/>
  <c r="AJ989" i="11"/>
  <c r="AL989" i="11"/>
  <c r="AG991" i="11"/>
  <c r="AI991" i="11"/>
  <c r="AK991" i="11"/>
  <c r="AG1031" i="11"/>
  <c r="AI1031" i="11"/>
  <c r="AK1031" i="11"/>
  <c r="AG1032" i="11"/>
  <c r="AI1032" i="11"/>
  <c r="AK1032" i="11"/>
  <c r="AH1034" i="11"/>
  <c r="AJ1034" i="11"/>
  <c r="AL1034" i="11"/>
  <c r="AH1035" i="11"/>
  <c r="AJ1035" i="11"/>
  <c r="AL1035" i="11"/>
  <c r="AH1037" i="11"/>
  <c r="AJ1037" i="11"/>
  <c r="AL1037" i="11"/>
  <c r="AG1039" i="11"/>
  <c r="AI1039" i="11"/>
  <c r="AK1039" i="11"/>
  <c r="AG1040" i="11"/>
  <c r="AI1040" i="11"/>
  <c r="AK1040" i="11"/>
  <c r="AH1042" i="11"/>
  <c r="AJ1042" i="11"/>
  <c r="AL1042" i="11"/>
  <c r="AG1045" i="11"/>
  <c r="AI1045" i="11"/>
  <c r="AK1045" i="11"/>
  <c r="AH1047" i="11"/>
  <c r="AJ1047" i="11"/>
  <c r="AL1047" i="11"/>
  <c r="AI1091" i="11"/>
  <c r="AJ1093" i="11"/>
  <c r="AK1096" i="11"/>
  <c r="AL1098" i="11"/>
  <c r="AH1099" i="11"/>
  <c r="AG1101" i="11"/>
  <c r="AJ1146" i="11"/>
  <c r="AI1154" i="11"/>
  <c r="AL1197" i="11"/>
  <c r="AK1199" i="11"/>
  <c r="AI1202" i="11"/>
  <c r="AG1086" i="11"/>
  <c r="AI1086" i="11"/>
  <c r="AK1086" i="11"/>
  <c r="AG1087" i="11"/>
  <c r="AI1087" i="11"/>
  <c r="AK1087" i="11"/>
  <c r="AH1089" i="11"/>
  <c r="AJ1089" i="11"/>
  <c r="AL1089" i="11"/>
  <c r="AH1090" i="11"/>
  <c r="AJ1090" i="11"/>
  <c r="AL1090" i="11"/>
  <c r="AH1092" i="11"/>
  <c r="AJ1092" i="11"/>
  <c r="AL1092" i="11"/>
  <c r="AG1094" i="11"/>
  <c r="AI1094" i="11"/>
  <c r="AK1094" i="11"/>
  <c r="AG1095" i="11"/>
  <c r="AI1095" i="11"/>
  <c r="AK1095" i="11"/>
  <c r="AH1097" i="11"/>
  <c r="AJ1097" i="11"/>
  <c r="AL1097" i="11"/>
  <c r="AG1100" i="11"/>
  <c r="AI1100" i="11"/>
  <c r="AK1100" i="11"/>
  <c r="AH1102" i="11"/>
  <c r="AJ1102" i="11"/>
  <c r="AL1102" i="11"/>
  <c r="AG1143" i="11"/>
  <c r="AL1146" i="11"/>
  <c r="AK1148" i="11"/>
  <c r="AH1151" i="11"/>
  <c r="AG1153" i="11"/>
  <c r="AK1154" i="11"/>
  <c r="AL1156" i="11"/>
  <c r="AH1196" i="11"/>
  <c r="AG1200" i="11"/>
  <c r="AK1202" i="11"/>
  <c r="AG1206" i="11"/>
  <c r="AH1208" i="11"/>
  <c r="AG1088" i="11"/>
  <c r="AI1088" i="11"/>
  <c r="AK1088" i="11"/>
  <c r="AH1091" i="11"/>
  <c r="AJ1091" i="11"/>
  <c r="AL1091" i="11"/>
  <c r="AG1093" i="11"/>
  <c r="AI1093" i="11"/>
  <c r="AK1093" i="11"/>
  <c r="AH1096" i="11"/>
  <c r="AJ1096" i="11"/>
  <c r="AL1096" i="11"/>
  <c r="AG1098" i="11"/>
  <c r="AI1098" i="11"/>
  <c r="AK1098" i="11"/>
  <c r="AG1099" i="11"/>
  <c r="AI1099" i="11"/>
  <c r="AK1099" i="11"/>
  <c r="AH1101" i="11"/>
  <c r="AJ1101" i="11"/>
  <c r="AL1101" i="11"/>
  <c r="AI1143" i="11"/>
  <c r="AJ1151" i="11"/>
  <c r="AI1153" i="11"/>
  <c r="AJ1196" i="11"/>
  <c r="AH1197" i="11"/>
  <c r="AG1199" i="11"/>
  <c r="AI1200" i="11"/>
  <c r="AH1086" i="11"/>
  <c r="AJ1086" i="11"/>
  <c r="AL1086" i="11"/>
  <c r="AH1087" i="11"/>
  <c r="AJ1087" i="11"/>
  <c r="AL1087" i="11"/>
  <c r="AG1089" i="11"/>
  <c r="AI1089" i="11"/>
  <c r="AK1089" i="11"/>
  <c r="AG1090" i="11"/>
  <c r="AI1090" i="11"/>
  <c r="AK1090" i="11"/>
  <c r="AG1092" i="11"/>
  <c r="AI1092" i="11"/>
  <c r="AK1092" i="11"/>
  <c r="AH1094" i="11"/>
  <c r="AJ1094" i="11"/>
  <c r="AL1094" i="11"/>
  <c r="AH1095" i="11"/>
  <c r="AJ1095" i="11"/>
  <c r="AL1095" i="11"/>
  <c r="AG1097" i="11"/>
  <c r="AI1097" i="11"/>
  <c r="AK1097" i="11"/>
  <c r="AH1100" i="11"/>
  <c r="AJ1100" i="11"/>
  <c r="AL1100" i="11"/>
  <c r="AG1102" i="11"/>
  <c r="AI1102" i="11"/>
  <c r="AK1102" i="11"/>
  <c r="AK1143" i="11"/>
  <c r="AH1146" i="11"/>
  <c r="AG1148" i="11"/>
  <c r="AL1151" i="11"/>
  <c r="AK1153" i="11"/>
  <c r="AG1154" i="11"/>
  <c r="AH1156" i="11"/>
  <c r="AL1196" i="11"/>
  <c r="AJ1197" i="11"/>
  <c r="AI1199" i="11"/>
  <c r="AK1200" i="11"/>
  <c r="AG1202" i="11"/>
  <c r="AH1141" i="11"/>
  <c r="AJ1141" i="11"/>
  <c r="AL1141" i="11"/>
  <c r="AH1142" i="11"/>
  <c r="AJ1142" i="11"/>
  <c r="AL1142" i="11"/>
  <c r="AG1144" i="11"/>
  <c r="AI1144" i="11"/>
  <c r="AK1144" i="11"/>
  <c r="AG1145" i="11"/>
  <c r="AI1145" i="11"/>
  <c r="AK1145" i="11"/>
  <c r="AG1147" i="11"/>
  <c r="AI1147" i="11"/>
  <c r="AK1147" i="11"/>
  <c r="AH1149" i="11"/>
  <c r="AJ1149" i="11"/>
  <c r="AL1149" i="11"/>
  <c r="AH1150" i="11"/>
  <c r="AJ1150" i="11"/>
  <c r="AL1150" i="11"/>
  <c r="AG1152" i="11"/>
  <c r="AI1152" i="11"/>
  <c r="AK1152" i="11"/>
  <c r="AH1155" i="11"/>
  <c r="AJ1155" i="11"/>
  <c r="AL1155" i="11"/>
  <c r="AG1157" i="11"/>
  <c r="AI1157" i="11"/>
  <c r="AK1157" i="11"/>
  <c r="AH1198" i="11"/>
  <c r="AJ1198" i="11"/>
  <c r="AL1198" i="11"/>
  <c r="AG1201" i="11"/>
  <c r="AI1201" i="11"/>
  <c r="AK1201" i="11"/>
  <c r="AJ1203" i="11"/>
  <c r="AI1206" i="11"/>
  <c r="AJ1208" i="11"/>
  <c r="AH1143" i="11"/>
  <c r="AJ1143" i="11"/>
  <c r="AL1143" i="11"/>
  <c r="AG1146" i="11"/>
  <c r="AI1146" i="11"/>
  <c r="AK1146" i="11"/>
  <c r="AH1148" i="11"/>
  <c r="AJ1148" i="11"/>
  <c r="AL1148" i="11"/>
  <c r="AG1151" i="11"/>
  <c r="AI1151" i="11"/>
  <c r="AK1151" i="11"/>
  <c r="AH1153" i="11"/>
  <c r="AJ1153" i="11"/>
  <c r="AL1153" i="11"/>
  <c r="AH1154" i="11"/>
  <c r="AJ1154" i="11"/>
  <c r="AL1154" i="11"/>
  <c r="AG1156" i="11"/>
  <c r="AI1156" i="11"/>
  <c r="AK1156" i="11"/>
  <c r="AG1196" i="11"/>
  <c r="AI1196" i="11"/>
  <c r="AK1196" i="11"/>
  <c r="AG1197" i="11"/>
  <c r="AI1197" i="11"/>
  <c r="AK1197" i="11"/>
  <c r="AH1199" i="11"/>
  <c r="AJ1199" i="11"/>
  <c r="AL1199" i="11"/>
  <c r="AH1200" i="11"/>
  <c r="AJ1200" i="11"/>
  <c r="AL1200" i="11"/>
  <c r="AH1202" i="11"/>
  <c r="AJ1202" i="11"/>
  <c r="AL1202" i="11"/>
  <c r="AK1206" i="11"/>
  <c r="AG1141" i="11"/>
  <c r="AI1141" i="11"/>
  <c r="AK1141" i="11"/>
  <c r="AG1142" i="11"/>
  <c r="AI1142" i="11"/>
  <c r="AK1142" i="11"/>
  <c r="AH1144" i="11"/>
  <c r="AJ1144" i="11"/>
  <c r="AL1144" i="11"/>
  <c r="AH1145" i="11"/>
  <c r="AJ1145" i="11"/>
  <c r="AL1145" i="11"/>
  <c r="AH1147" i="11"/>
  <c r="AJ1147" i="11"/>
  <c r="AL1147" i="11"/>
  <c r="AG1149" i="11"/>
  <c r="AI1149" i="11"/>
  <c r="AK1149" i="11"/>
  <c r="AG1150" i="11"/>
  <c r="AI1150" i="11"/>
  <c r="AK1150" i="11"/>
  <c r="AH1152" i="11"/>
  <c r="AJ1152" i="11"/>
  <c r="AL1152" i="11"/>
  <c r="AG1155" i="11"/>
  <c r="AI1155" i="11"/>
  <c r="AK1155" i="11"/>
  <c r="AH1157" i="11"/>
  <c r="AJ1157" i="11"/>
  <c r="AL1157" i="11"/>
  <c r="AG1198" i="11"/>
  <c r="AI1198" i="11"/>
  <c r="AK1198" i="11"/>
  <c r="AH1201" i="11"/>
  <c r="AJ1201" i="11"/>
  <c r="AL1201" i="11"/>
  <c r="AH1203" i="11"/>
  <c r="AL1203" i="11"/>
  <c r="AG1203" i="11"/>
  <c r="AI1203" i="11"/>
  <c r="AK1203" i="11"/>
  <c r="AH1206" i="11"/>
  <c r="AJ1206" i="11"/>
  <c r="AL1206" i="11"/>
  <c r="AG1208" i="11"/>
  <c r="AI1208" i="11"/>
  <c r="AK1208" i="11"/>
  <c r="AG1209" i="11"/>
  <c r="AI1209" i="11"/>
  <c r="AK1209" i="11"/>
  <c r="AH1211" i="11"/>
  <c r="AJ1211" i="11"/>
  <c r="AL1211" i="11"/>
  <c r="AH1251" i="11"/>
  <c r="AJ1251" i="11"/>
  <c r="AL1251" i="11"/>
  <c r="AH1252" i="11"/>
  <c r="AJ1252" i="11"/>
  <c r="AL1252" i="11"/>
  <c r="AG1254" i="11"/>
  <c r="AI1254" i="11"/>
  <c r="AK1254" i="11"/>
  <c r="AG1255" i="11"/>
  <c r="AI1255" i="11"/>
  <c r="AK1255" i="11"/>
  <c r="AG1257" i="11"/>
  <c r="AI1257" i="11"/>
  <c r="AK1257" i="11"/>
  <c r="AH1259" i="11"/>
  <c r="AJ1259" i="11"/>
  <c r="AL1259" i="11"/>
  <c r="AH1260" i="11"/>
  <c r="AJ1260" i="11"/>
  <c r="AL1260" i="11"/>
  <c r="AG1262" i="11"/>
  <c r="AI1262" i="11"/>
  <c r="AK1262" i="11"/>
  <c r="AH1265" i="11"/>
  <c r="AJ1265" i="11"/>
  <c r="AL1265" i="11"/>
  <c r="AG1267" i="11"/>
  <c r="AI1267" i="11"/>
  <c r="AK1267" i="11"/>
  <c r="AH1204" i="11"/>
  <c r="AJ1204" i="11"/>
  <c r="AL1204" i="11"/>
  <c r="AH1205" i="11"/>
  <c r="AJ1205" i="11"/>
  <c r="AL1205" i="11"/>
  <c r="AG1207" i="11"/>
  <c r="AI1207" i="11"/>
  <c r="AK1207" i="11"/>
  <c r="AH1210" i="11"/>
  <c r="AJ1210" i="11"/>
  <c r="AL1210" i="11"/>
  <c r="AG1212" i="11"/>
  <c r="AI1212" i="11"/>
  <c r="AK1212" i="11"/>
  <c r="AH1253" i="11"/>
  <c r="AJ1253" i="11"/>
  <c r="AL1253" i="11"/>
  <c r="AG1256" i="11"/>
  <c r="AI1256" i="11"/>
  <c r="AK1256" i="11"/>
  <c r="AH1258" i="11"/>
  <c r="AJ1258" i="11"/>
  <c r="AL1258" i="11"/>
  <c r="AG1261" i="11"/>
  <c r="AI1261" i="11"/>
  <c r="AK1261" i="11"/>
  <c r="AH1263" i="11"/>
  <c r="AJ1263" i="11"/>
  <c r="AL1263" i="11"/>
  <c r="AH1264" i="11"/>
  <c r="AJ1264" i="11"/>
  <c r="AL1264" i="11"/>
  <c r="AG1266" i="11"/>
  <c r="AI1266" i="11"/>
  <c r="AK1266" i="11"/>
  <c r="AL1208" i="11"/>
  <c r="AH1209" i="11"/>
  <c r="AJ1209" i="11"/>
  <c r="AL1209" i="11"/>
  <c r="AG1211" i="11"/>
  <c r="AI1211" i="11"/>
  <c r="AK1211" i="11"/>
  <c r="AG1251" i="11"/>
  <c r="AI1251" i="11"/>
  <c r="AK1251" i="11"/>
  <c r="AG1252" i="11"/>
  <c r="AI1252" i="11"/>
  <c r="AK1252" i="11"/>
  <c r="AH1254" i="11"/>
  <c r="AJ1254" i="11"/>
  <c r="AL1254" i="11"/>
  <c r="AH1255" i="11"/>
  <c r="AJ1255" i="11"/>
  <c r="AL1255" i="11"/>
  <c r="AH1257" i="11"/>
  <c r="AJ1257" i="11"/>
  <c r="AL1257" i="11"/>
  <c r="AG1259" i="11"/>
  <c r="AI1259" i="11"/>
  <c r="AK1259" i="11"/>
  <c r="AG1260" i="11"/>
  <c r="AI1260" i="11"/>
  <c r="AK1260" i="11"/>
  <c r="AH1262" i="11"/>
  <c r="AJ1262" i="11"/>
  <c r="AL1262" i="11"/>
  <c r="AG1265" i="11"/>
  <c r="AI1265" i="11"/>
  <c r="AK1265" i="11"/>
  <c r="AH1267" i="11"/>
  <c r="AJ1267" i="11"/>
  <c r="AL1267" i="11"/>
  <c r="AG1204" i="11"/>
  <c r="AI1204" i="11"/>
  <c r="AK1204" i="11"/>
  <c r="AG1205" i="11"/>
  <c r="AI1205" i="11"/>
  <c r="AK1205" i="11"/>
  <c r="AH1207" i="11"/>
  <c r="AJ1207" i="11"/>
  <c r="AL1207" i="11"/>
  <c r="AG1210" i="11"/>
  <c r="AI1210" i="11"/>
  <c r="AK1210" i="11"/>
  <c r="AH1212" i="11"/>
  <c r="AJ1212" i="11"/>
  <c r="AL1212" i="11"/>
  <c r="AG1253" i="11"/>
  <c r="AI1253" i="11"/>
  <c r="AK1253" i="11"/>
  <c r="AH1256" i="11"/>
  <c r="AJ1256" i="11"/>
  <c r="AL1256" i="11"/>
  <c r="AG1258" i="11"/>
  <c r="AI1258" i="11"/>
  <c r="AK1258" i="11"/>
  <c r="AH1261" i="11"/>
  <c r="AJ1261" i="11"/>
  <c r="AL1261" i="11"/>
  <c r="AG1263" i="11"/>
  <c r="AI1263" i="11"/>
  <c r="AK1263" i="11"/>
  <c r="AG1264" i="11"/>
  <c r="AI1264" i="11"/>
  <c r="AK1264" i="11"/>
  <c r="AH1266" i="11"/>
  <c r="AJ1266" i="11"/>
  <c r="AL1266" i="11"/>
  <c r="AH6" i="9"/>
  <c r="AG7" i="9"/>
  <c r="AG8" i="9"/>
  <c r="AG9" i="9"/>
  <c r="AI10" i="9"/>
  <c r="AI23" i="9" s="1"/>
  <c r="AI11" i="9"/>
  <c r="AI12" i="9"/>
  <c r="AH13" i="9"/>
  <c r="AI15" i="9"/>
  <c r="AH16" i="9"/>
  <c r="AG17" i="9"/>
  <c r="AI20" i="9"/>
  <c r="AH21" i="9"/>
  <c r="AN119" i="9"/>
  <c r="Q120" i="9"/>
  <c r="AN121" i="9"/>
  <c r="AN126" i="9"/>
  <c r="AN133" i="9"/>
  <c r="AN138" i="9"/>
  <c r="AN143" i="9"/>
  <c r="AN144" i="9"/>
  <c r="AE149" i="9"/>
  <c r="AN150" i="9"/>
  <c r="Q230" i="9"/>
  <c r="Q285" i="9"/>
  <c r="Q1055" i="9"/>
  <c r="Q835" i="9"/>
  <c r="Q1110" i="9"/>
  <c r="Q890" i="9"/>
  <c r="Q1220" i="9"/>
  <c r="Q1000" i="9"/>
  <c r="Q780" i="9"/>
  <c r="Q670" i="9"/>
  <c r="Q615" i="9"/>
  <c r="Q505" i="9"/>
  <c r="Q395" i="9"/>
  <c r="Q1165" i="9"/>
  <c r="Q945" i="9"/>
  <c r="Q725" i="9"/>
  <c r="Q340" i="9"/>
  <c r="Q175" i="9"/>
  <c r="AI6" i="9"/>
  <c r="AH7" i="9"/>
  <c r="AH8" i="9"/>
  <c r="AH9" i="9"/>
  <c r="Q10" i="9"/>
  <c r="AI13" i="9"/>
  <c r="AG14" i="9"/>
  <c r="AI16" i="9"/>
  <c r="AH17" i="9"/>
  <c r="AG18" i="9"/>
  <c r="AG19" i="9"/>
  <c r="AI21" i="9"/>
  <c r="AG22" i="9"/>
  <c r="Q65" i="9"/>
  <c r="AN118" i="9"/>
  <c r="AN120" i="9"/>
  <c r="AN125" i="9"/>
  <c r="AN128" i="9"/>
  <c r="AN131" i="9"/>
  <c r="AN132" i="9"/>
  <c r="AN137" i="9"/>
  <c r="AN142" i="9"/>
  <c r="AN147" i="9"/>
  <c r="AN148" i="9"/>
  <c r="AN149" i="9"/>
  <c r="A169" i="9"/>
  <c r="Q560" i="9"/>
  <c r="AG11" i="9"/>
  <c r="AG12" i="9"/>
  <c r="AH14" i="9"/>
  <c r="AG15" i="9"/>
  <c r="AH18" i="9"/>
  <c r="AG20" i="9"/>
  <c r="AH22" i="9"/>
  <c r="AN117" i="9"/>
  <c r="AN123" i="9"/>
  <c r="AN124" i="9"/>
  <c r="AN127" i="9"/>
  <c r="AN130" i="9"/>
  <c r="AN135" i="9"/>
  <c r="AN136" i="9"/>
  <c r="AN141" i="9"/>
  <c r="AN146" i="9"/>
  <c r="AH10" i="9"/>
  <c r="AH11" i="9"/>
  <c r="AH12" i="9"/>
  <c r="AG13" i="9"/>
  <c r="AI14" i="9"/>
  <c r="AH15" i="9"/>
  <c r="AG16" i="9"/>
  <c r="AI18" i="9"/>
  <c r="AI19" i="9"/>
  <c r="AH20" i="9"/>
  <c r="AN62" i="9"/>
  <c r="AN68" i="9"/>
  <c r="AN69" i="9"/>
  <c r="AN72" i="9"/>
  <c r="AN75" i="9"/>
  <c r="AN80" i="9"/>
  <c r="AN81" i="9"/>
  <c r="AN86" i="9"/>
  <c r="AN116" i="9"/>
  <c r="AN122" i="9"/>
  <c r="AN129" i="9"/>
  <c r="AN134" i="9"/>
  <c r="AN139" i="9"/>
  <c r="AN140" i="9"/>
  <c r="AN145" i="9"/>
  <c r="Q1110" i="10"/>
  <c r="Q1165" i="10"/>
  <c r="Q945" i="10"/>
  <c r="Q1000" i="10"/>
  <c r="Q890" i="10"/>
  <c r="Q1220" i="10"/>
  <c r="Q725" i="10"/>
  <c r="Q505" i="10"/>
  <c r="Q395" i="10"/>
  <c r="Q1055" i="10"/>
  <c r="Q835" i="10"/>
  <c r="Q670" i="10"/>
  <c r="Q340" i="10"/>
  <c r="Q230" i="10"/>
  <c r="Q780" i="10"/>
  <c r="Q65" i="10"/>
  <c r="Q285" i="10"/>
  <c r="Q615" i="10"/>
  <c r="Q560" i="10"/>
  <c r="Q450" i="10"/>
  <c r="Q175" i="10"/>
  <c r="Q10" i="10"/>
  <c r="Q120" i="10"/>
  <c r="AH6" i="10"/>
  <c r="AG7" i="10"/>
  <c r="AG8" i="10"/>
  <c r="AG9" i="10"/>
  <c r="AI10" i="10"/>
  <c r="AH11" i="10"/>
  <c r="AG12" i="10"/>
  <c r="AH14" i="10"/>
  <c r="AG15" i="10"/>
  <c r="AI17" i="10"/>
  <c r="AH18" i="10"/>
  <c r="AH19" i="10"/>
  <c r="AG20" i="10"/>
  <c r="AH22" i="10"/>
  <c r="AN119" i="10"/>
  <c r="AN143" i="10"/>
  <c r="AN144" i="10"/>
  <c r="AH8" i="10"/>
  <c r="AH9" i="10"/>
  <c r="AI11" i="10"/>
  <c r="AH12" i="10"/>
  <c r="AG13" i="10"/>
  <c r="AI14" i="10"/>
  <c r="AH15" i="10"/>
  <c r="AG16" i="10"/>
  <c r="AI18" i="10"/>
  <c r="AI19" i="10"/>
  <c r="AH20" i="10"/>
  <c r="AG21" i="10"/>
  <c r="AI7" i="10"/>
  <c r="AI8" i="10"/>
  <c r="AI9" i="10"/>
  <c r="AG10" i="10"/>
  <c r="AI12" i="10"/>
  <c r="AH13" i="10"/>
  <c r="AI15" i="10"/>
  <c r="AH16" i="10"/>
  <c r="AG17" i="10"/>
  <c r="AI20" i="10"/>
  <c r="AH21" i="10"/>
  <c r="AN146" i="10"/>
  <c r="AN141" i="10"/>
  <c r="AN136" i="10"/>
  <c r="AN135" i="10"/>
  <c r="AN130" i="10"/>
  <c r="AN127" i="10"/>
  <c r="AN124" i="10"/>
  <c r="AN123" i="10"/>
  <c r="AN117" i="10"/>
  <c r="A169" i="10"/>
  <c r="AN149" i="10"/>
  <c r="AN148" i="10"/>
  <c r="AN147" i="10"/>
  <c r="AN142" i="10"/>
  <c r="AN137" i="10"/>
  <c r="AN132" i="10"/>
  <c r="AN131" i="10"/>
  <c r="AN128" i="10"/>
  <c r="AN125" i="10"/>
  <c r="AN120" i="10"/>
  <c r="AN118" i="10"/>
  <c r="AN151" i="10"/>
  <c r="AN145" i="10"/>
  <c r="AN140" i="10"/>
  <c r="AN139" i="10"/>
  <c r="AN134" i="10"/>
  <c r="AN129" i="10"/>
  <c r="AN122" i="10"/>
  <c r="AN116" i="10"/>
  <c r="AN126" i="10"/>
  <c r="AN133" i="10"/>
  <c r="AN150" i="10"/>
  <c r="AG6" i="10"/>
  <c r="AH10" i="10"/>
  <c r="AG11" i="10"/>
  <c r="AI13" i="10"/>
  <c r="AG14" i="10"/>
  <c r="AI16" i="10"/>
  <c r="AH17" i="10"/>
  <c r="AG18" i="10"/>
  <c r="AG19" i="10"/>
  <c r="AN121" i="10"/>
  <c r="AE149" i="10"/>
  <c r="AN62" i="10"/>
  <c r="AN68" i="10"/>
  <c r="AN69" i="10"/>
  <c r="AN72" i="10"/>
  <c r="AN75" i="10"/>
  <c r="AN80" i="10"/>
  <c r="AN81" i="10"/>
  <c r="AN86" i="10"/>
  <c r="AN91" i="10"/>
  <c r="AN64" i="10"/>
  <c r="AN66" i="10"/>
  <c r="AN71" i="10"/>
  <c r="AN78" i="10"/>
  <c r="AN83" i="10"/>
  <c r="AN88" i="10"/>
  <c r="AN89" i="10"/>
  <c r="AE94" i="10"/>
  <c r="AN95" i="10"/>
  <c r="AN63" i="10"/>
  <c r="AN65" i="10"/>
  <c r="AN70" i="10"/>
  <c r="AN73" i="10"/>
  <c r="AN76" i="10"/>
  <c r="AN77" i="10"/>
  <c r="AN82" i="10"/>
  <c r="AN87" i="10"/>
  <c r="AN92" i="10"/>
  <c r="AN93" i="10"/>
  <c r="AN94" i="10"/>
  <c r="A169" i="11"/>
  <c r="AN146" i="11"/>
  <c r="AN141" i="11"/>
  <c r="AN136" i="11"/>
  <c r="AN135" i="11"/>
  <c r="AN130" i="11"/>
  <c r="AN127" i="11"/>
  <c r="AN124" i="11"/>
  <c r="AN123" i="11"/>
  <c r="AN117" i="11"/>
  <c r="AN149" i="11"/>
  <c r="AN148" i="11"/>
  <c r="AN147" i="11"/>
  <c r="AN142" i="11"/>
  <c r="AN137" i="11"/>
  <c r="AN132" i="11"/>
  <c r="AN131" i="11"/>
  <c r="AN128" i="11"/>
  <c r="AN125" i="11"/>
  <c r="AN120" i="11"/>
  <c r="AN118" i="11"/>
  <c r="AN150" i="11"/>
  <c r="AE149" i="11"/>
  <c r="AN144" i="11"/>
  <c r="AN143" i="11"/>
  <c r="AN138" i="11"/>
  <c r="AN133" i="11"/>
  <c r="AN126" i="11"/>
  <c r="AN121" i="11"/>
  <c r="AN119" i="11"/>
  <c r="AN151" i="11"/>
  <c r="AN145" i="11"/>
  <c r="AN140" i="11"/>
  <c r="AN139" i="11"/>
  <c r="AN134" i="11"/>
  <c r="AN129" i="11"/>
  <c r="AN122" i="11"/>
  <c r="AN116" i="11"/>
  <c r="AI17" i="11"/>
  <c r="AI10" i="11"/>
  <c r="AI8" i="11"/>
  <c r="AI7" i="11"/>
  <c r="AI21" i="11"/>
  <c r="AI16" i="11"/>
  <c r="AI13" i="11"/>
  <c r="AI6" i="11"/>
  <c r="AI20" i="11"/>
  <c r="AI15" i="11"/>
  <c r="AI12" i="11"/>
  <c r="AI22" i="11"/>
  <c r="AI19" i="11"/>
  <c r="AI18" i="11"/>
  <c r="AI14" i="11"/>
  <c r="AI11" i="11"/>
  <c r="AI9" i="11"/>
  <c r="AG6" i="11"/>
  <c r="Q10" i="11"/>
  <c r="AH12" i="11"/>
  <c r="AG13" i="11"/>
  <c r="AH15" i="11"/>
  <c r="AG16" i="11"/>
  <c r="AH20" i="11"/>
  <c r="AG21" i="11"/>
  <c r="AN62" i="11"/>
  <c r="AN68" i="11"/>
  <c r="AN69" i="11"/>
  <c r="AN72" i="11"/>
  <c r="AN75" i="11"/>
  <c r="AN80" i="11"/>
  <c r="AN81" i="11"/>
  <c r="AN86" i="11"/>
  <c r="AN91" i="11"/>
  <c r="AG8" i="11"/>
  <c r="AG10" i="11"/>
  <c r="AH13" i="11"/>
  <c r="AH16" i="11"/>
  <c r="AG17" i="11"/>
  <c r="AH21" i="11"/>
  <c r="Q1220" i="11"/>
  <c r="Q1165" i="11"/>
  <c r="Q1110" i="11"/>
  <c r="Q1000" i="11"/>
  <c r="Q1055" i="11"/>
  <c r="Q945" i="11"/>
  <c r="Q890" i="11"/>
  <c r="Q835" i="11"/>
  <c r="Q670" i="11"/>
  <c r="Q725" i="11"/>
  <c r="Q780" i="11"/>
  <c r="Q615" i="11"/>
  <c r="Q505" i="11"/>
  <c r="Q560" i="11"/>
  <c r="Q340" i="11"/>
  <c r="Q175" i="11"/>
  <c r="Q395" i="11"/>
  <c r="Q230" i="11"/>
  <c r="Q450" i="11"/>
  <c r="Q285" i="11"/>
  <c r="AH7" i="11"/>
  <c r="AH8" i="11"/>
  <c r="AG9" i="11"/>
  <c r="AH10" i="11"/>
  <c r="AG11" i="11"/>
  <c r="AG14" i="11"/>
  <c r="AH17" i="11"/>
  <c r="AG18" i="11"/>
  <c r="AG19" i="11"/>
  <c r="AG22" i="11"/>
  <c r="AN64" i="11"/>
  <c r="Q65" i="11"/>
  <c r="AN66" i="11"/>
  <c r="AN71" i="11"/>
  <c r="AN78" i="11"/>
  <c r="AN83" i="11"/>
  <c r="AN88" i="11"/>
  <c r="AN89" i="11"/>
  <c r="AE94" i="11"/>
  <c r="AN95" i="11"/>
  <c r="AH9" i="11"/>
  <c r="AG12" i="11"/>
  <c r="AH14" i="11"/>
  <c r="AG15" i="11"/>
  <c r="AH18" i="11"/>
  <c r="AH19" i="11"/>
  <c r="AG20" i="11"/>
  <c r="AN82" i="11"/>
  <c r="AN87" i="11"/>
  <c r="AN92" i="11"/>
  <c r="AN93" i="11"/>
  <c r="AN94" i="11"/>
  <c r="AI23" i="10" l="1"/>
  <c r="AK1213" i="11"/>
  <c r="AJ1158" i="11"/>
  <c r="AL1213" i="11"/>
  <c r="AK1158" i="11"/>
  <c r="AK1103" i="11"/>
  <c r="AL1103" i="11"/>
  <c r="AJ1048" i="11"/>
  <c r="AI993" i="11"/>
  <c r="AK883" i="11"/>
  <c r="AI938" i="11"/>
  <c r="AI718" i="11"/>
  <c r="AI773" i="11"/>
  <c r="AL718" i="11"/>
  <c r="AL773" i="11"/>
  <c r="AJ663" i="11"/>
  <c r="AI663" i="11"/>
  <c r="AK443" i="11"/>
  <c r="AJ333" i="11"/>
  <c r="AK278" i="11"/>
  <c r="AJ498" i="11"/>
  <c r="AJ223" i="11"/>
  <c r="AJ443" i="11"/>
  <c r="AJ278" i="11"/>
  <c r="AI498" i="11"/>
  <c r="AI223" i="11"/>
  <c r="AK1213" i="10"/>
  <c r="AI168" i="11"/>
  <c r="AJ1158" i="10"/>
  <c r="AJ168" i="11"/>
  <c r="AK828" i="10"/>
  <c r="AI1103" i="10"/>
  <c r="AK993" i="10"/>
  <c r="AJ883" i="10"/>
  <c r="AI938" i="10"/>
  <c r="AJ718" i="10"/>
  <c r="AL388" i="10"/>
  <c r="AK773" i="10"/>
  <c r="AJ663" i="10"/>
  <c r="AL333" i="10"/>
  <c r="AJ223" i="10"/>
  <c r="AL828" i="10"/>
  <c r="AI718" i="10"/>
  <c r="AK663" i="10"/>
  <c r="AJ1048" i="10"/>
  <c r="AK718" i="10"/>
  <c r="AJ443" i="10"/>
  <c r="AJ168" i="10"/>
  <c r="AI1158" i="9"/>
  <c r="AL828" i="9"/>
  <c r="AJ113" i="10"/>
  <c r="AK993" i="9"/>
  <c r="AJ883" i="9"/>
  <c r="AK58" i="10"/>
  <c r="AJ1213" i="9"/>
  <c r="AK883" i="9"/>
  <c r="AJ773" i="9"/>
  <c r="AI828" i="9"/>
  <c r="AI718" i="9"/>
  <c r="AL388" i="9"/>
  <c r="AL608" i="9"/>
  <c r="AI498" i="9"/>
  <c r="AI223" i="9"/>
  <c r="AK1048" i="9"/>
  <c r="AK553" i="9"/>
  <c r="AI443" i="9"/>
  <c r="AI278" i="9"/>
  <c r="AL168" i="9"/>
  <c r="AI58" i="9"/>
  <c r="AJ443" i="9"/>
  <c r="AK333" i="9"/>
  <c r="AL223" i="9"/>
  <c r="AI168" i="9"/>
  <c r="AI333" i="9"/>
  <c r="AL113" i="9"/>
  <c r="AI23" i="11"/>
  <c r="A224" i="9"/>
  <c r="AN204" i="9"/>
  <c r="AN203" i="9"/>
  <c r="AN202" i="9"/>
  <c r="AN197" i="9"/>
  <c r="AN192" i="9"/>
  <c r="AN187" i="9"/>
  <c r="AN186" i="9"/>
  <c r="AN183" i="9"/>
  <c r="AN180" i="9"/>
  <c r="AN175" i="9"/>
  <c r="AN173" i="9"/>
  <c r="AN205" i="9"/>
  <c r="AE204" i="9"/>
  <c r="AN199" i="9"/>
  <c r="AN198" i="9"/>
  <c r="AN193" i="9"/>
  <c r="AN188" i="9"/>
  <c r="AN181" i="9"/>
  <c r="AN176" i="9"/>
  <c r="AN174" i="9"/>
  <c r="AN191" i="9"/>
  <c r="AN190" i="9"/>
  <c r="AN185" i="9"/>
  <c r="AN179" i="9"/>
  <c r="AN178" i="9"/>
  <c r="AN206" i="9"/>
  <c r="AN200" i="9"/>
  <c r="AN195" i="9"/>
  <c r="AN194" i="9"/>
  <c r="AN171" i="9"/>
  <c r="AN201" i="9"/>
  <c r="AN196" i="9"/>
  <c r="AN182" i="9"/>
  <c r="AN172" i="9"/>
  <c r="AN189" i="9"/>
  <c r="AN184" i="9"/>
  <c r="AN177" i="9"/>
  <c r="AI1213" i="11"/>
  <c r="AJ1213" i="11"/>
  <c r="AI1158" i="11"/>
  <c r="AI1103" i="11"/>
  <c r="AJ993" i="11"/>
  <c r="AL938" i="11"/>
  <c r="AI883" i="11"/>
  <c r="AJ883" i="11"/>
  <c r="AL993" i="11"/>
  <c r="AK938" i="11"/>
  <c r="AL883" i="11"/>
  <c r="AK828" i="11"/>
  <c r="AL828" i="11"/>
  <c r="AJ718" i="11"/>
  <c r="AJ773" i="11"/>
  <c r="AI443" i="11"/>
  <c r="AI278" i="11"/>
  <c r="AI1213" i="10"/>
  <c r="AJ1213" i="10"/>
  <c r="AL938" i="10"/>
  <c r="AI828" i="10"/>
  <c r="AK883" i="10"/>
  <c r="AL1103" i="10"/>
  <c r="AI993" i="10"/>
  <c r="AL498" i="10"/>
  <c r="AJ388" i="10"/>
  <c r="AK938" i="10"/>
  <c r="AI773" i="10"/>
  <c r="AK443" i="10"/>
  <c r="AJ333" i="10"/>
  <c r="AK278" i="10"/>
  <c r="AL278" i="10"/>
  <c r="AJ773" i="10"/>
  <c r="AK498" i="10"/>
  <c r="AK388" i="10"/>
  <c r="AK168" i="10"/>
  <c r="AL773" i="10"/>
  <c r="AI498" i="10"/>
  <c r="AK938" i="9"/>
  <c r="AJ828" i="9"/>
  <c r="AL1103" i="9"/>
  <c r="AI993" i="9"/>
  <c r="AI58" i="10"/>
  <c r="AL993" i="9"/>
  <c r="AI883" i="9"/>
  <c r="AJ1158" i="9"/>
  <c r="AL498" i="9"/>
  <c r="AJ388" i="9"/>
  <c r="AJ608" i="9"/>
  <c r="AL938" i="9"/>
  <c r="AL663" i="9"/>
  <c r="AI553" i="9"/>
  <c r="AJ168" i="9"/>
  <c r="AL278" i="9"/>
  <c r="AK718" i="9"/>
  <c r="AJ113" i="9"/>
  <c r="AN206" i="10"/>
  <c r="AN200" i="10"/>
  <c r="AN195" i="10"/>
  <c r="AN194" i="10"/>
  <c r="AN189" i="10"/>
  <c r="AN184" i="10"/>
  <c r="AN177" i="10"/>
  <c r="AN171" i="10"/>
  <c r="AN201" i="10"/>
  <c r="AN196" i="10"/>
  <c r="AN191" i="10"/>
  <c r="AN190" i="10"/>
  <c r="AN185" i="10"/>
  <c r="AN182" i="10"/>
  <c r="AN179" i="10"/>
  <c r="AN178" i="10"/>
  <c r="AN172" i="10"/>
  <c r="AN205" i="10"/>
  <c r="AE204" i="10"/>
  <c r="AN199" i="10"/>
  <c r="AN198" i="10"/>
  <c r="AN193" i="10"/>
  <c r="AN188" i="10"/>
  <c r="AN181" i="10"/>
  <c r="AN176" i="10"/>
  <c r="AN174" i="10"/>
  <c r="AN204" i="10"/>
  <c r="AN187" i="10"/>
  <c r="AN186" i="10"/>
  <c r="AN180" i="10"/>
  <c r="AN173" i="10"/>
  <c r="AN192" i="10"/>
  <c r="A224" i="10"/>
  <c r="AN197" i="10"/>
  <c r="AN183" i="10"/>
  <c r="AN203" i="10"/>
  <c r="AN202" i="10"/>
  <c r="AN175" i="10"/>
  <c r="AJ1103" i="11"/>
  <c r="AJ938" i="11"/>
  <c r="AK1048" i="11"/>
  <c r="AI828" i="11"/>
  <c r="AL608" i="11"/>
  <c r="AK553" i="11"/>
  <c r="AK608" i="11"/>
  <c r="AL553" i="11"/>
  <c r="AL388" i="11"/>
  <c r="AK333" i="11"/>
  <c r="AK388" i="11"/>
  <c r="AK113" i="11"/>
  <c r="AL58" i="11"/>
  <c r="AL113" i="11"/>
  <c r="AK58" i="11"/>
  <c r="AK1158" i="10"/>
  <c r="AK1048" i="10"/>
  <c r="AJ938" i="10"/>
  <c r="AL993" i="10"/>
  <c r="AI883" i="10"/>
  <c r="AL1213" i="10"/>
  <c r="AJ1103" i="10"/>
  <c r="AJ828" i="10"/>
  <c r="AK608" i="10"/>
  <c r="AJ498" i="10"/>
  <c r="AK553" i="10"/>
  <c r="AI443" i="10"/>
  <c r="AI278" i="10"/>
  <c r="AK113" i="10"/>
  <c r="AL553" i="10"/>
  <c r="AL443" i="10"/>
  <c r="AI168" i="10"/>
  <c r="AI663" i="10"/>
  <c r="AJ553" i="10"/>
  <c r="AK223" i="10"/>
  <c r="AL58" i="10"/>
  <c r="AL1048" i="9"/>
  <c r="AI938" i="9"/>
  <c r="AK1213" i="9"/>
  <c r="AJ1103" i="9"/>
  <c r="AK773" i="9"/>
  <c r="AK1103" i="9"/>
  <c r="AJ993" i="9"/>
  <c r="AK663" i="9"/>
  <c r="AI1048" i="9"/>
  <c r="AK608" i="9"/>
  <c r="AJ498" i="9"/>
  <c r="AK388" i="9"/>
  <c r="AK828" i="9"/>
  <c r="AJ718" i="9"/>
  <c r="AL333" i="9"/>
  <c r="AL443" i="9"/>
  <c r="AK113" i="9"/>
  <c r="AL58" i="9"/>
  <c r="AJ223" i="9"/>
  <c r="AN205" i="11"/>
  <c r="AE204" i="11"/>
  <c r="AN199" i="11"/>
  <c r="AN198" i="11"/>
  <c r="AN193" i="11"/>
  <c r="AN188" i="11"/>
  <c r="AN181" i="11"/>
  <c r="AN176" i="11"/>
  <c r="AN174" i="11"/>
  <c r="AN206" i="11"/>
  <c r="AN200" i="11"/>
  <c r="AN195" i="11"/>
  <c r="AN194" i="11"/>
  <c r="AN189" i="11"/>
  <c r="AN184" i="11"/>
  <c r="AN177" i="11"/>
  <c r="AN171" i="11"/>
  <c r="AN201" i="11"/>
  <c r="AN196" i="11"/>
  <c r="AN191" i="11"/>
  <c r="AN190" i="11"/>
  <c r="AN185" i="11"/>
  <c r="AN182" i="11"/>
  <c r="AN179" i="11"/>
  <c r="AN178" i="11"/>
  <c r="AN172" i="11"/>
  <c r="A224" i="11"/>
  <c r="AN204" i="11"/>
  <c r="AN203" i="11"/>
  <c r="AN202" i="11"/>
  <c r="AN197" i="11"/>
  <c r="AN192" i="11"/>
  <c r="AN187" i="11"/>
  <c r="AN186" i="11"/>
  <c r="AN183" i="11"/>
  <c r="AN180" i="11"/>
  <c r="AN175" i="11"/>
  <c r="AN173" i="11"/>
  <c r="AL1158" i="11"/>
  <c r="AL1048" i="11"/>
  <c r="AK993" i="11"/>
  <c r="AI1048" i="11"/>
  <c r="AK718" i="11"/>
  <c r="AK773" i="11"/>
  <c r="AJ828" i="11"/>
  <c r="AJ608" i="11"/>
  <c r="AL663" i="11"/>
  <c r="AI553" i="11"/>
  <c r="AI608" i="11"/>
  <c r="AK663" i="11"/>
  <c r="AJ553" i="11"/>
  <c r="AL333" i="11"/>
  <c r="AL498" i="11"/>
  <c r="AJ388" i="11"/>
  <c r="AL223" i="11"/>
  <c r="AL443" i="11"/>
  <c r="AI333" i="11"/>
  <c r="AL278" i="11"/>
  <c r="AK498" i="11"/>
  <c r="AI388" i="11"/>
  <c r="AK223" i="11"/>
  <c r="AI113" i="11"/>
  <c r="AK168" i="11"/>
  <c r="AJ58" i="11"/>
  <c r="AL1158" i="10"/>
  <c r="AJ113" i="11"/>
  <c r="AL168" i="11"/>
  <c r="AI58" i="11"/>
  <c r="AI1158" i="10"/>
  <c r="AI1048" i="10"/>
  <c r="AK1103" i="10"/>
  <c r="AJ993" i="10"/>
  <c r="AL883" i="10"/>
  <c r="AL1048" i="10"/>
  <c r="AL718" i="10"/>
  <c r="AI608" i="10"/>
  <c r="AL663" i="10"/>
  <c r="AI553" i="10"/>
  <c r="AL223" i="10"/>
  <c r="AI113" i="10"/>
  <c r="AL608" i="10"/>
  <c r="AI333" i="10"/>
  <c r="AJ278" i="10"/>
  <c r="AJ608" i="10"/>
  <c r="AI388" i="10"/>
  <c r="AK333" i="10"/>
  <c r="AL168" i="10"/>
  <c r="AL113" i="10"/>
  <c r="AJ58" i="10"/>
  <c r="AK1158" i="9"/>
  <c r="AJ1048" i="9"/>
  <c r="AI223" i="10"/>
  <c r="AI1213" i="9"/>
  <c r="AL883" i="9"/>
  <c r="AI773" i="9"/>
  <c r="AL1213" i="9"/>
  <c r="AI1103" i="9"/>
  <c r="AL773" i="9"/>
  <c r="AI663" i="9"/>
  <c r="AJ938" i="9"/>
  <c r="AL718" i="9"/>
  <c r="AI608" i="9"/>
  <c r="AJ663" i="9"/>
  <c r="AK498" i="9"/>
  <c r="AI388" i="9"/>
  <c r="AK223" i="9"/>
  <c r="AL1158" i="9"/>
  <c r="AK443" i="9"/>
  <c r="AJ333" i="9"/>
  <c r="AK278" i="9"/>
  <c r="AJ553" i="9"/>
  <c r="AK58" i="9"/>
  <c r="AI113" i="9"/>
  <c r="AK168" i="9"/>
  <c r="AJ58" i="9"/>
  <c r="AL553" i="9"/>
  <c r="AJ278" i="9"/>
  <c r="A279" i="10" l="1"/>
  <c r="AN261" i="10"/>
  <c r="AN260" i="10"/>
  <c r="AE259" i="10"/>
  <c r="AN254" i="10"/>
  <c r="AN253" i="10"/>
  <c r="AN248" i="10"/>
  <c r="AN243" i="10"/>
  <c r="AN236" i="10"/>
  <c r="AN231" i="10"/>
  <c r="AN229" i="10"/>
  <c r="AN255" i="10"/>
  <c r="AN250" i="10"/>
  <c r="AN249" i="10"/>
  <c r="AN244" i="10"/>
  <c r="AN239" i="10"/>
  <c r="AN232" i="10"/>
  <c r="AN226" i="10"/>
  <c r="AN256" i="10"/>
  <c r="AN251" i="10"/>
  <c r="AN246" i="10"/>
  <c r="AN245" i="10"/>
  <c r="AN240" i="10"/>
  <c r="AN237" i="10"/>
  <c r="AN234" i="10"/>
  <c r="AN233" i="10"/>
  <c r="AN259" i="10"/>
  <c r="AN258" i="10"/>
  <c r="AN257" i="10"/>
  <c r="AN252" i="10"/>
  <c r="AN247" i="10"/>
  <c r="AN242" i="10"/>
  <c r="AN241" i="10"/>
  <c r="AN238" i="10"/>
  <c r="AN235" i="10"/>
  <c r="AN230" i="10"/>
  <c r="AN228" i="10"/>
  <c r="AN227" i="10"/>
  <c r="A279" i="11"/>
  <c r="AN259" i="11"/>
  <c r="AN258" i="11"/>
  <c r="AN257" i="11"/>
  <c r="AN252" i="11"/>
  <c r="AN247" i="11"/>
  <c r="AN242" i="11"/>
  <c r="AN241" i="11"/>
  <c r="AN238" i="11"/>
  <c r="AN235" i="11"/>
  <c r="AN230" i="11"/>
  <c r="AN228" i="11"/>
  <c r="AN260" i="11"/>
  <c r="AE259" i="11"/>
  <c r="AN254" i="11"/>
  <c r="AN253" i="11"/>
  <c r="AN248" i="11"/>
  <c r="AN243" i="11"/>
  <c r="AN236" i="11"/>
  <c r="AN231" i="11"/>
  <c r="AN229" i="11"/>
  <c r="AN261" i="11"/>
  <c r="AN255" i="11"/>
  <c r="AN250" i="11"/>
  <c r="AN249" i="11"/>
  <c r="AN244" i="11"/>
  <c r="AN239" i="11"/>
  <c r="AN232" i="11"/>
  <c r="AN226" i="11"/>
  <c r="AN256" i="11"/>
  <c r="AN251" i="11"/>
  <c r="AN246" i="11"/>
  <c r="AN245" i="11"/>
  <c r="AN240" i="11"/>
  <c r="AN237" i="11"/>
  <c r="AN234" i="11"/>
  <c r="AN233" i="11"/>
  <c r="AN227" i="11"/>
  <c r="AN256" i="9"/>
  <c r="AN251" i="9"/>
  <c r="AN246" i="9"/>
  <c r="AN245" i="9"/>
  <c r="AN240" i="9"/>
  <c r="AN237" i="9"/>
  <c r="AN234" i="9"/>
  <c r="AN233" i="9"/>
  <c r="AN227" i="9"/>
  <c r="A279" i="9"/>
  <c r="AN259" i="9"/>
  <c r="AN258" i="9"/>
  <c r="AN257" i="9"/>
  <c r="AN252" i="9"/>
  <c r="AN247" i="9"/>
  <c r="AN242" i="9"/>
  <c r="AN241" i="9"/>
  <c r="AN238" i="9"/>
  <c r="AN235" i="9"/>
  <c r="AN230" i="9"/>
  <c r="AN228" i="9"/>
  <c r="AN250" i="9"/>
  <c r="AN249" i="9"/>
  <c r="AN244" i="9"/>
  <c r="AN239" i="9"/>
  <c r="AN236" i="9"/>
  <c r="AN231" i="9"/>
  <c r="AN261" i="9"/>
  <c r="AE259" i="9"/>
  <c r="AN254" i="9"/>
  <c r="AN253" i="9"/>
  <c r="AN232" i="9"/>
  <c r="AN260" i="9"/>
  <c r="AN255" i="9"/>
  <c r="AN226" i="9"/>
  <c r="AN248" i="9"/>
  <c r="AN243" i="9"/>
  <c r="AN229" i="9"/>
  <c r="AN315" i="9" l="1"/>
  <c r="AE314" i="9"/>
  <c r="AN310" i="9"/>
  <c r="AN305" i="9"/>
  <c r="AN304" i="9"/>
  <c r="AN299" i="9"/>
  <c r="AN294" i="9"/>
  <c r="AN287" i="9"/>
  <c r="AN281" i="9"/>
  <c r="AN316" i="9"/>
  <c r="AN311" i="9"/>
  <c r="AN306" i="9"/>
  <c r="AN301" i="9"/>
  <c r="AN300" i="9"/>
  <c r="AN295" i="9"/>
  <c r="AN292" i="9"/>
  <c r="AN289" i="9"/>
  <c r="AN288" i="9"/>
  <c r="AN282" i="9"/>
  <c r="AN313" i="9"/>
  <c r="AN312" i="9"/>
  <c r="AN314" i="9"/>
  <c r="AN307" i="9"/>
  <c r="AN302" i="9"/>
  <c r="AN297" i="9"/>
  <c r="AN296" i="9"/>
  <c r="A334" i="9"/>
  <c r="AN309" i="9"/>
  <c r="AN308" i="9"/>
  <c r="AN303" i="9"/>
  <c r="AN298" i="9"/>
  <c r="AN290" i="9"/>
  <c r="AN285" i="9"/>
  <c r="AN283" i="9"/>
  <c r="AN293" i="9"/>
  <c r="AN291" i="9"/>
  <c r="AN286" i="9"/>
  <c r="AN284" i="9"/>
  <c r="AN316" i="11"/>
  <c r="AN311" i="11"/>
  <c r="AN306" i="11"/>
  <c r="AN301" i="11"/>
  <c r="AN300" i="11"/>
  <c r="AN295" i="11"/>
  <c r="AN292" i="11"/>
  <c r="AN289" i="11"/>
  <c r="AN288" i="11"/>
  <c r="AN282" i="11"/>
  <c r="AN307" i="11"/>
  <c r="AN302" i="11"/>
  <c r="AN297" i="11"/>
  <c r="AN296" i="11"/>
  <c r="AN293" i="11"/>
  <c r="AN290" i="11"/>
  <c r="AN285" i="11"/>
  <c r="AN283" i="11"/>
  <c r="A334" i="11"/>
  <c r="AN314" i="11"/>
  <c r="AN313" i="11"/>
  <c r="AN312" i="11"/>
  <c r="AN309" i="11"/>
  <c r="AN308" i="11"/>
  <c r="AN303" i="11"/>
  <c r="AN298" i="11"/>
  <c r="AN291" i="11"/>
  <c r="AN286" i="11"/>
  <c r="AN284" i="11"/>
  <c r="AN315" i="11"/>
  <c r="AE314" i="11"/>
  <c r="AN310" i="11"/>
  <c r="AN305" i="11"/>
  <c r="AN304" i="11"/>
  <c r="AN299" i="11"/>
  <c r="AN294" i="11"/>
  <c r="AN287" i="11"/>
  <c r="AN281" i="11"/>
  <c r="AN307" i="10"/>
  <c r="AN302" i="10"/>
  <c r="AN297" i="10"/>
  <c r="AN296" i="10"/>
  <c r="AN293" i="10"/>
  <c r="AN290" i="10"/>
  <c r="AN285" i="10"/>
  <c r="AN283" i="10"/>
  <c r="AN316" i="10"/>
  <c r="AN311" i="10"/>
  <c r="AN306" i="10"/>
  <c r="AN301" i="10"/>
  <c r="AN300" i="10"/>
  <c r="AN295" i="10"/>
  <c r="AN292" i="10"/>
  <c r="AN289" i="10"/>
  <c r="AN288" i="10"/>
  <c r="AN282" i="10"/>
  <c r="AN309" i="10"/>
  <c r="AN308" i="10"/>
  <c r="AN287" i="10"/>
  <c r="A334" i="10"/>
  <c r="AN314" i="10"/>
  <c r="AN313" i="10"/>
  <c r="AN312" i="10"/>
  <c r="AN310" i="10"/>
  <c r="AN281" i="10"/>
  <c r="AN315" i="10"/>
  <c r="AE314" i="10"/>
  <c r="AN303" i="10"/>
  <c r="AN298" i="10"/>
  <c r="AN284" i="10"/>
  <c r="AN305" i="10"/>
  <c r="AN304" i="10"/>
  <c r="AN299" i="10"/>
  <c r="AN294" i="10"/>
  <c r="AN291" i="10"/>
  <c r="AN286" i="10"/>
  <c r="AN371" i="10" l="1"/>
  <c r="AN365" i="10"/>
  <c r="AN360" i="10"/>
  <c r="AN359" i="10"/>
  <c r="AN354" i="10"/>
  <c r="AN349" i="10"/>
  <c r="AN342" i="10"/>
  <c r="AN336" i="10"/>
  <c r="AN370" i="10"/>
  <c r="AE369" i="10"/>
  <c r="AN364" i="10"/>
  <c r="AN363" i="10"/>
  <c r="AN358" i="10"/>
  <c r="AN353" i="10"/>
  <c r="AN346" i="10"/>
  <c r="AN341" i="10"/>
  <c r="AN339" i="10"/>
  <c r="AN368" i="10"/>
  <c r="AN367" i="10"/>
  <c r="AN362" i="10"/>
  <c r="AN357" i="10"/>
  <c r="AN347" i="10"/>
  <c r="AN345" i="10"/>
  <c r="AN369" i="10"/>
  <c r="AN350" i="10"/>
  <c r="AN348" i="10"/>
  <c r="A389" i="10"/>
  <c r="AN352" i="10"/>
  <c r="AN351" i="10"/>
  <c r="AN340" i="10"/>
  <c r="AN337" i="10"/>
  <c r="AN366" i="10"/>
  <c r="AN361" i="10"/>
  <c r="AN356" i="10"/>
  <c r="AN355" i="10"/>
  <c r="AN344" i="10"/>
  <c r="AN343" i="10"/>
  <c r="AN338" i="10"/>
  <c r="AN370" i="11"/>
  <c r="AE369" i="11"/>
  <c r="AN364" i="11"/>
  <c r="AN363" i="11"/>
  <c r="AN358" i="11"/>
  <c r="AN353" i="11"/>
  <c r="AN346" i="11"/>
  <c r="AN341" i="11"/>
  <c r="AN339" i="11"/>
  <c r="AN371" i="11"/>
  <c r="AN365" i="11"/>
  <c r="AN360" i="11"/>
  <c r="AN359" i="11"/>
  <c r="AN354" i="11"/>
  <c r="AN349" i="11"/>
  <c r="AN342" i="11"/>
  <c r="AN336" i="11"/>
  <c r="AN366" i="11"/>
  <c r="AN361" i="11"/>
  <c r="AN356" i="11"/>
  <c r="AN355" i="11"/>
  <c r="AN350" i="11"/>
  <c r="AN347" i="11"/>
  <c r="AN344" i="11"/>
  <c r="AN343" i="11"/>
  <c r="AN337" i="11"/>
  <c r="A389" i="11"/>
  <c r="AN369" i="11"/>
  <c r="AN368" i="11"/>
  <c r="AN367" i="11"/>
  <c r="AN362" i="11"/>
  <c r="AN357" i="11"/>
  <c r="AN352" i="11"/>
  <c r="AN351" i="11"/>
  <c r="AN348" i="11"/>
  <c r="AN345" i="11"/>
  <c r="AN340" i="11"/>
  <c r="AN338" i="11"/>
  <c r="AN371" i="9"/>
  <c r="AN365" i="9"/>
  <c r="AN360" i="9"/>
  <c r="AN359" i="9"/>
  <c r="AN354" i="9"/>
  <c r="AN349" i="9"/>
  <c r="AN342" i="9"/>
  <c r="A389" i="9"/>
  <c r="AN369" i="9"/>
  <c r="AN368" i="9"/>
  <c r="AN367" i="9"/>
  <c r="AN362" i="9"/>
  <c r="AN357" i="9"/>
  <c r="AN352" i="9"/>
  <c r="AN351" i="9"/>
  <c r="AN348" i="9"/>
  <c r="AN345" i="9"/>
  <c r="AN340" i="9"/>
  <c r="AN338" i="9"/>
  <c r="AN370" i="9"/>
  <c r="AE369" i="9"/>
  <c r="AN364" i="9"/>
  <c r="AN363" i="9"/>
  <c r="AN358" i="9"/>
  <c r="AN353" i="9"/>
  <c r="AN346" i="9"/>
  <c r="AN341" i="9"/>
  <c r="AN339" i="9"/>
  <c r="AN361" i="9"/>
  <c r="AN366" i="9"/>
  <c r="AN344" i="9"/>
  <c r="AN343" i="9"/>
  <c r="AN336" i="9"/>
  <c r="AN350" i="9"/>
  <c r="AN337" i="9"/>
  <c r="AN356" i="9"/>
  <c r="AN355" i="9"/>
  <c r="AN347" i="9"/>
  <c r="AN425" i="9" l="1"/>
  <c r="AE424" i="9"/>
  <c r="AN419" i="9"/>
  <c r="AN418" i="9"/>
  <c r="AN413" i="9"/>
  <c r="AN408" i="9"/>
  <c r="AN401" i="9"/>
  <c r="AN396" i="9"/>
  <c r="AN394" i="9"/>
  <c r="AN421" i="9"/>
  <c r="AN416" i="9"/>
  <c r="AN411" i="9"/>
  <c r="AN410" i="9"/>
  <c r="AN405" i="9"/>
  <c r="AN402" i="9"/>
  <c r="AN399" i="9"/>
  <c r="AN398" i="9"/>
  <c r="AN392" i="9"/>
  <c r="A444" i="9"/>
  <c r="AN424" i="9"/>
  <c r="AN423" i="9"/>
  <c r="AN422" i="9"/>
  <c r="AN417" i="9"/>
  <c r="AN412" i="9"/>
  <c r="AN407" i="9"/>
  <c r="AN406" i="9"/>
  <c r="AN403" i="9"/>
  <c r="AN400" i="9"/>
  <c r="AN395" i="9"/>
  <c r="AN393" i="9"/>
  <c r="AN409" i="9"/>
  <c r="AN391" i="9"/>
  <c r="AN415" i="9"/>
  <c r="AN414" i="9"/>
  <c r="AN426" i="9"/>
  <c r="AN420" i="9"/>
  <c r="AN404" i="9"/>
  <c r="AN397" i="9"/>
  <c r="AN425" i="10"/>
  <c r="AE424" i="10"/>
  <c r="AN419" i="10"/>
  <c r="AN418" i="10"/>
  <c r="AN413" i="10"/>
  <c r="AN408" i="10"/>
  <c r="AN401" i="10"/>
  <c r="AN396" i="10"/>
  <c r="AN394" i="10"/>
  <c r="A444" i="10"/>
  <c r="AN424" i="10"/>
  <c r="AN423" i="10"/>
  <c r="AN422" i="10"/>
  <c r="AN417" i="10"/>
  <c r="AN412" i="10"/>
  <c r="AN407" i="10"/>
  <c r="AN406" i="10"/>
  <c r="AN403" i="10"/>
  <c r="AN400" i="10"/>
  <c r="AN395" i="10"/>
  <c r="AN393" i="10"/>
  <c r="AN411" i="10"/>
  <c r="AN410" i="10"/>
  <c r="AN405" i="10"/>
  <c r="AN399" i="10"/>
  <c r="AN398" i="10"/>
  <c r="AN426" i="10"/>
  <c r="AN420" i="10"/>
  <c r="AN415" i="10"/>
  <c r="AN414" i="10"/>
  <c r="AN391" i="10"/>
  <c r="AN421" i="10"/>
  <c r="AN416" i="10"/>
  <c r="AN402" i="10"/>
  <c r="AN392" i="10"/>
  <c r="AN409" i="10"/>
  <c r="AN404" i="10"/>
  <c r="AN397" i="10"/>
  <c r="A444" i="11"/>
  <c r="AN424" i="11"/>
  <c r="AN423" i="11"/>
  <c r="AN422" i="11"/>
  <c r="AN417" i="11"/>
  <c r="AN412" i="11"/>
  <c r="AN407" i="11"/>
  <c r="AN406" i="11"/>
  <c r="AN403" i="11"/>
  <c r="AN400" i="11"/>
  <c r="AN395" i="11"/>
  <c r="AN393" i="11"/>
  <c r="AN425" i="11"/>
  <c r="AE424" i="11"/>
  <c r="AN419" i="11"/>
  <c r="AN418" i="11"/>
  <c r="AN413" i="11"/>
  <c r="AN408" i="11"/>
  <c r="AN401" i="11"/>
  <c r="AN396" i="11"/>
  <c r="AN394" i="11"/>
  <c r="AN426" i="11"/>
  <c r="AN420" i="11"/>
  <c r="AN415" i="11"/>
  <c r="AN414" i="11"/>
  <c r="AN409" i="11"/>
  <c r="AN404" i="11"/>
  <c r="AN397" i="11"/>
  <c r="AN391" i="11"/>
  <c r="AN421" i="11"/>
  <c r="AN416" i="11"/>
  <c r="AN411" i="11"/>
  <c r="AN410" i="11"/>
  <c r="AN405" i="11"/>
  <c r="AN402" i="11"/>
  <c r="AN399" i="11"/>
  <c r="AN398" i="11"/>
  <c r="AN392" i="11"/>
  <c r="A499" i="11" l="1"/>
  <c r="AN480" i="11"/>
  <c r="AE479" i="11"/>
  <c r="AN474" i="11"/>
  <c r="AN473" i="11"/>
  <c r="AN470" i="11"/>
  <c r="AN469" i="11"/>
  <c r="AN466" i="11"/>
  <c r="AN465" i="11"/>
  <c r="AN460" i="11"/>
  <c r="AN457" i="11"/>
  <c r="AN454" i="11"/>
  <c r="AN453" i="11"/>
  <c r="AN447" i="11"/>
  <c r="AN481" i="11"/>
  <c r="AN475" i="11"/>
  <c r="AN471" i="11"/>
  <c r="AN467" i="11"/>
  <c r="AN462" i="11"/>
  <c r="AN461" i="11"/>
  <c r="AN458" i="11"/>
  <c r="AN455" i="11"/>
  <c r="AN450" i="11"/>
  <c r="AN448" i="11"/>
  <c r="AN476" i="11"/>
  <c r="AN463" i="11"/>
  <c r="AN456" i="11"/>
  <c r="AN451" i="11"/>
  <c r="AN449" i="11"/>
  <c r="AN479" i="11"/>
  <c r="AN478" i="11"/>
  <c r="AN477" i="11"/>
  <c r="AN472" i="11"/>
  <c r="AN468" i="11"/>
  <c r="AN464" i="11"/>
  <c r="AN459" i="11"/>
  <c r="AN452" i="11"/>
  <c r="AN446" i="11"/>
  <c r="AN481" i="10"/>
  <c r="AN475" i="10"/>
  <c r="AN471" i="10"/>
  <c r="AN467" i="10"/>
  <c r="AN462" i="10"/>
  <c r="AN461" i="10"/>
  <c r="AN458" i="10"/>
  <c r="AN455" i="10"/>
  <c r="AN450" i="10"/>
  <c r="AN448" i="10"/>
  <c r="AN480" i="10"/>
  <c r="AE479" i="10"/>
  <c r="AN474" i="10"/>
  <c r="AN473" i="10"/>
  <c r="AN470" i="10"/>
  <c r="AN469" i="10"/>
  <c r="AN466" i="10"/>
  <c r="AN465" i="10"/>
  <c r="AN460" i="10"/>
  <c r="AN457" i="10"/>
  <c r="AN454" i="10"/>
  <c r="AN453" i="10"/>
  <c r="AN447" i="10"/>
  <c r="AN478" i="10"/>
  <c r="AN477" i="10"/>
  <c r="AN472" i="10"/>
  <c r="AN468" i="10"/>
  <c r="AN464" i="10"/>
  <c r="AN459" i="10"/>
  <c r="AN456" i="10"/>
  <c r="AN451" i="10"/>
  <c r="AN479" i="10"/>
  <c r="AN452" i="10"/>
  <c r="A499" i="10"/>
  <c r="AN446" i="10"/>
  <c r="AN476" i="10"/>
  <c r="AN463" i="10"/>
  <c r="AN449" i="10"/>
  <c r="AN481" i="9"/>
  <c r="AN475" i="9"/>
  <c r="AN471" i="9"/>
  <c r="AN467" i="9"/>
  <c r="AN462" i="9"/>
  <c r="AN461" i="9"/>
  <c r="AN458" i="9"/>
  <c r="AN455" i="9"/>
  <c r="AN450" i="9"/>
  <c r="AN448" i="9"/>
  <c r="A499" i="9"/>
  <c r="AN479" i="9"/>
  <c r="AN478" i="9"/>
  <c r="AN477" i="9"/>
  <c r="AN472" i="9"/>
  <c r="AN468" i="9"/>
  <c r="AN464" i="9"/>
  <c r="AN459" i="9"/>
  <c r="AN452" i="9"/>
  <c r="AN446" i="9"/>
  <c r="AN480" i="9"/>
  <c r="AE479" i="9"/>
  <c r="AN474" i="9"/>
  <c r="AN473" i="9"/>
  <c r="AN470" i="9"/>
  <c r="AN469" i="9"/>
  <c r="AN466" i="9"/>
  <c r="AN465" i="9"/>
  <c r="AN460" i="9"/>
  <c r="AN457" i="9"/>
  <c r="AN454" i="9"/>
  <c r="AN453" i="9"/>
  <c r="AN447" i="9"/>
  <c r="AN476" i="9"/>
  <c r="AN451" i="9"/>
  <c r="AN463" i="9"/>
  <c r="AN456" i="9"/>
  <c r="AN449" i="9"/>
  <c r="AN535" i="9" l="1"/>
  <c r="AE534" i="9"/>
  <c r="AN529" i="9"/>
  <c r="AN528" i="9"/>
  <c r="AN523" i="9"/>
  <c r="AN518" i="9"/>
  <c r="AN511" i="9"/>
  <c r="AN506" i="9"/>
  <c r="AN504" i="9"/>
  <c r="AN531" i="9"/>
  <c r="AN526" i="9"/>
  <c r="AN521" i="9"/>
  <c r="AN520" i="9"/>
  <c r="AN515" i="9"/>
  <c r="AN512" i="9"/>
  <c r="AN509" i="9"/>
  <c r="AN508" i="9"/>
  <c r="AN502" i="9"/>
  <c r="A554" i="9"/>
  <c r="AN534" i="9"/>
  <c r="AN533" i="9"/>
  <c r="AN532" i="9"/>
  <c r="AN527" i="9"/>
  <c r="AN522" i="9"/>
  <c r="AN517" i="9"/>
  <c r="AN516" i="9"/>
  <c r="AN513" i="9"/>
  <c r="AN510" i="9"/>
  <c r="AN505" i="9"/>
  <c r="AN503" i="9"/>
  <c r="AN525" i="9"/>
  <c r="AN524" i="9"/>
  <c r="AN536" i="9"/>
  <c r="AN530" i="9"/>
  <c r="AN514" i="9"/>
  <c r="AN507" i="9"/>
  <c r="AN519" i="9"/>
  <c r="AN501" i="9"/>
  <c r="AN535" i="10"/>
  <c r="AE534" i="10"/>
  <c r="AN529" i="10"/>
  <c r="AN528" i="10"/>
  <c r="AN523" i="10"/>
  <c r="AN518" i="10"/>
  <c r="AN511" i="10"/>
  <c r="AN506" i="10"/>
  <c r="AN504" i="10"/>
  <c r="A554" i="10"/>
  <c r="AN534" i="10"/>
  <c r="AN533" i="10"/>
  <c r="AN532" i="10"/>
  <c r="AN527" i="10"/>
  <c r="AN522" i="10"/>
  <c r="AN517" i="10"/>
  <c r="AN516" i="10"/>
  <c r="AN513" i="10"/>
  <c r="AN510" i="10"/>
  <c r="AN505" i="10"/>
  <c r="AN503" i="10"/>
  <c r="AN521" i="10"/>
  <c r="AN520" i="10"/>
  <c r="AN515" i="10"/>
  <c r="AN509" i="10"/>
  <c r="AN508" i="10"/>
  <c r="AN536" i="10"/>
  <c r="AN530" i="10"/>
  <c r="AN525" i="10"/>
  <c r="AN524" i="10"/>
  <c r="AN501" i="10"/>
  <c r="AN531" i="10"/>
  <c r="AN526" i="10"/>
  <c r="AN512" i="10"/>
  <c r="AN502" i="10"/>
  <c r="AN519" i="10"/>
  <c r="AN514" i="10"/>
  <c r="AN507" i="10"/>
  <c r="AN531" i="11"/>
  <c r="AN526" i="11"/>
  <c r="AN521" i="11"/>
  <c r="AN520" i="11"/>
  <c r="AN515" i="11"/>
  <c r="AN512" i="11"/>
  <c r="AN509" i="11"/>
  <c r="AN508" i="11"/>
  <c r="AN502" i="11"/>
  <c r="A554" i="11"/>
  <c r="AN534" i="11"/>
  <c r="AN533" i="11"/>
  <c r="AN532" i="11"/>
  <c r="AN527" i="11"/>
  <c r="AN522" i="11"/>
  <c r="AN517" i="11"/>
  <c r="AN516" i="11"/>
  <c r="AN513" i="11"/>
  <c r="AN510" i="11"/>
  <c r="AN505" i="11"/>
  <c r="AN503" i="11"/>
  <c r="AN535" i="11"/>
  <c r="AE534" i="11"/>
  <c r="AN529" i="11"/>
  <c r="AN528" i="11"/>
  <c r="AN523" i="11"/>
  <c r="AN518" i="11"/>
  <c r="AN511" i="11"/>
  <c r="AN506" i="11"/>
  <c r="AN504" i="11"/>
  <c r="AN536" i="11"/>
  <c r="AN530" i="11"/>
  <c r="AN525" i="11"/>
  <c r="AN524" i="11"/>
  <c r="AN519" i="11"/>
  <c r="AN514" i="11"/>
  <c r="AN507" i="11"/>
  <c r="AN501" i="11"/>
  <c r="A609" i="10" l="1"/>
  <c r="AN589" i="10"/>
  <c r="AN588" i="10"/>
  <c r="AN587" i="10"/>
  <c r="AN582" i="10"/>
  <c r="AN577" i="10"/>
  <c r="AN572" i="10"/>
  <c r="AN571" i="10"/>
  <c r="AN568" i="10"/>
  <c r="AN565" i="10"/>
  <c r="AN560" i="10"/>
  <c r="AN558" i="10"/>
  <c r="AN586" i="10"/>
  <c r="AN581" i="10"/>
  <c r="AN576" i="10"/>
  <c r="AN575" i="10"/>
  <c r="AN570" i="10"/>
  <c r="AN567" i="10"/>
  <c r="AN564" i="10"/>
  <c r="AN563" i="10"/>
  <c r="AN557" i="10"/>
  <c r="AN580" i="10"/>
  <c r="AN579" i="10"/>
  <c r="AN574" i="10"/>
  <c r="AN569" i="10"/>
  <c r="AN566" i="10"/>
  <c r="AN561" i="10"/>
  <c r="AN591" i="10"/>
  <c r="AE589" i="10"/>
  <c r="AN584" i="10"/>
  <c r="AN583" i="10"/>
  <c r="AN562" i="10"/>
  <c r="AN590" i="10"/>
  <c r="AN585" i="10"/>
  <c r="AN556" i="10"/>
  <c r="AN578" i="10"/>
  <c r="AN573" i="10"/>
  <c r="AN559" i="10"/>
  <c r="AN589" i="9"/>
  <c r="AN588" i="9"/>
  <c r="AN587" i="9"/>
  <c r="AN582" i="9"/>
  <c r="AN577" i="9"/>
  <c r="AN572" i="9"/>
  <c r="AN571" i="9"/>
  <c r="AN568" i="9"/>
  <c r="AN565" i="9"/>
  <c r="AN560" i="9"/>
  <c r="AN558" i="9"/>
  <c r="AN591" i="9"/>
  <c r="AN585" i="9"/>
  <c r="AN580" i="9"/>
  <c r="AN579" i="9"/>
  <c r="AN574" i="9"/>
  <c r="AN569" i="9"/>
  <c r="AN562" i="9"/>
  <c r="AN556" i="9"/>
  <c r="AN586" i="9"/>
  <c r="AN581" i="9"/>
  <c r="AN576" i="9"/>
  <c r="AN575" i="9"/>
  <c r="AN570" i="9"/>
  <c r="AN567" i="9"/>
  <c r="AN564" i="9"/>
  <c r="AN563" i="9"/>
  <c r="AN557" i="9"/>
  <c r="A609" i="9"/>
  <c r="AN590" i="9"/>
  <c r="AN573" i="9"/>
  <c r="AN566" i="9"/>
  <c r="AN578" i="9"/>
  <c r="AN584" i="9"/>
  <c r="AN583" i="9"/>
  <c r="AN559" i="9"/>
  <c r="AE589" i="9"/>
  <c r="AN561" i="9"/>
  <c r="AN591" i="11"/>
  <c r="AN585" i="11"/>
  <c r="AN580" i="11"/>
  <c r="AN579" i="11"/>
  <c r="AN574" i="11"/>
  <c r="AN569" i="11"/>
  <c r="AN562" i="11"/>
  <c r="AN556" i="11"/>
  <c r="AN586" i="11"/>
  <c r="AN581" i="11"/>
  <c r="AN576" i="11"/>
  <c r="AN575" i="11"/>
  <c r="AN570" i="11"/>
  <c r="AN567" i="11"/>
  <c r="AN564" i="11"/>
  <c r="AN563" i="11"/>
  <c r="AN557" i="11"/>
  <c r="A609" i="11"/>
  <c r="AN589" i="11"/>
  <c r="AN588" i="11"/>
  <c r="AN587" i="11"/>
  <c r="AN582" i="11"/>
  <c r="AN577" i="11"/>
  <c r="AN572" i="11"/>
  <c r="AN571" i="11"/>
  <c r="AN568" i="11"/>
  <c r="AN565" i="11"/>
  <c r="AN560" i="11"/>
  <c r="AN558" i="11"/>
  <c r="AN590" i="11"/>
  <c r="AE589" i="11"/>
  <c r="AN584" i="11"/>
  <c r="AN583" i="11"/>
  <c r="AN578" i="11"/>
  <c r="AN573" i="11"/>
  <c r="AN566" i="11"/>
  <c r="AN561" i="11"/>
  <c r="AN559" i="11"/>
  <c r="A664" i="11" l="1"/>
  <c r="AN645" i="11"/>
  <c r="AE644" i="11"/>
  <c r="AN639" i="11"/>
  <c r="AN638" i="11"/>
  <c r="AN633" i="11"/>
  <c r="AN628" i="11"/>
  <c r="AN621" i="11"/>
  <c r="AN616" i="11"/>
  <c r="AN614" i="11"/>
  <c r="AN646" i="11"/>
  <c r="AN640" i="11"/>
  <c r="AN635" i="11"/>
  <c r="AN634" i="11"/>
  <c r="AN629" i="11"/>
  <c r="AN624" i="11"/>
  <c r="AN617" i="11"/>
  <c r="AN611" i="11"/>
  <c r="AN641" i="11"/>
  <c r="AN636" i="11"/>
  <c r="AN631" i="11"/>
  <c r="AN630" i="11"/>
  <c r="AN625" i="11"/>
  <c r="AN622" i="11"/>
  <c r="AN619" i="11"/>
  <c r="AN618" i="11"/>
  <c r="AN612" i="11"/>
  <c r="AN644" i="11"/>
  <c r="AN643" i="11"/>
  <c r="AN642" i="11"/>
  <c r="AN637" i="11"/>
  <c r="AN632" i="11"/>
  <c r="AN627" i="11"/>
  <c r="AN626" i="11"/>
  <c r="AN623" i="11"/>
  <c r="AN620" i="11"/>
  <c r="AN615" i="11"/>
  <c r="AN613" i="11"/>
  <c r="AN641" i="10"/>
  <c r="AN636" i="10"/>
  <c r="AN631" i="10"/>
  <c r="AN630" i="10"/>
  <c r="AN625" i="10"/>
  <c r="AN622" i="10"/>
  <c r="AN619" i="10"/>
  <c r="AN618" i="10"/>
  <c r="AN612" i="10"/>
  <c r="AN646" i="10"/>
  <c r="AN640" i="10"/>
  <c r="AN635" i="10"/>
  <c r="AN634" i="10"/>
  <c r="AN629" i="10"/>
  <c r="AN624" i="10"/>
  <c r="AN617" i="10"/>
  <c r="AN611" i="10"/>
  <c r="AN645" i="10"/>
  <c r="AE644" i="10"/>
  <c r="AN637" i="10"/>
  <c r="AN632" i="10"/>
  <c r="AN627" i="10"/>
  <c r="AN626" i="10"/>
  <c r="AN639" i="10"/>
  <c r="AN638" i="10"/>
  <c r="AN633" i="10"/>
  <c r="AN628" i="10"/>
  <c r="AN620" i="10"/>
  <c r="AN615" i="10"/>
  <c r="AN613" i="10"/>
  <c r="A664" i="10"/>
  <c r="AN644" i="10"/>
  <c r="AN643" i="10"/>
  <c r="AN642" i="10"/>
  <c r="AN623" i="10"/>
  <c r="AN621" i="10"/>
  <c r="AN616" i="10"/>
  <c r="AN614" i="10"/>
  <c r="A664" i="9"/>
  <c r="AN644" i="9"/>
  <c r="AN643" i="9"/>
  <c r="AN642" i="9"/>
  <c r="AN637" i="9"/>
  <c r="AN632" i="9"/>
  <c r="AN627" i="9"/>
  <c r="AN626" i="9"/>
  <c r="AN623" i="9"/>
  <c r="AN620" i="9"/>
  <c r="AN615" i="9"/>
  <c r="AN613" i="9"/>
  <c r="AE644" i="9"/>
  <c r="AN633" i="9"/>
  <c r="AN629" i="9"/>
  <c r="AN622" i="9"/>
  <c r="AN614" i="9"/>
  <c r="AN611" i="9"/>
  <c r="AN640" i="9"/>
  <c r="AN636" i="9"/>
  <c r="AN625" i="9"/>
  <c r="AN621" i="9"/>
  <c r="AN617" i="9"/>
  <c r="AN641" i="9"/>
  <c r="AN628" i="9"/>
  <c r="AN619" i="9"/>
  <c r="AN618" i="9"/>
  <c r="AN616" i="9"/>
  <c r="AN646" i="9"/>
  <c r="AN631" i="9"/>
  <c r="AN630" i="9"/>
  <c r="AN612" i="9"/>
  <c r="AN645" i="9"/>
  <c r="AN635" i="9"/>
  <c r="AN634" i="9"/>
  <c r="AN624" i="9"/>
  <c r="AN639" i="9"/>
  <c r="AN638" i="9"/>
  <c r="AN696" i="9" l="1"/>
  <c r="AN691" i="9"/>
  <c r="AN686" i="9"/>
  <c r="AN685" i="9"/>
  <c r="AN680" i="9"/>
  <c r="AN677" i="9"/>
  <c r="AN674" i="9"/>
  <c r="AN673" i="9"/>
  <c r="AN667" i="9"/>
  <c r="AN692" i="9"/>
  <c r="AN688" i="9"/>
  <c r="AN682" i="9"/>
  <c r="AN681" i="9"/>
  <c r="AN671" i="9"/>
  <c r="AN669" i="9"/>
  <c r="AN666" i="9"/>
  <c r="AN701" i="9"/>
  <c r="AN700" i="9"/>
  <c r="AE699" i="9"/>
  <c r="AN695" i="9"/>
  <c r="AN684" i="9"/>
  <c r="AN675" i="9"/>
  <c r="A719" i="9"/>
  <c r="AN687" i="9"/>
  <c r="AN678" i="9"/>
  <c r="AN676" i="9"/>
  <c r="AN670" i="9"/>
  <c r="AN668" i="9"/>
  <c r="AN690" i="9"/>
  <c r="AN689" i="9"/>
  <c r="AN694" i="9"/>
  <c r="AN693" i="9"/>
  <c r="AN683" i="9"/>
  <c r="AN698" i="9"/>
  <c r="AN697" i="9"/>
  <c r="AN679" i="9"/>
  <c r="AN672" i="9"/>
  <c r="AN699" i="9"/>
  <c r="A719" i="11"/>
  <c r="AN699" i="11"/>
  <c r="AN698" i="11"/>
  <c r="AN697" i="11"/>
  <c r="AN692" i="11"/>
  <c r="AN687" i="11"/>
  <c r="AN682" i="11"/>
  <c r="AN681" i="11"/>
  <c r="AN678" i="11"/>
  <c r="AN675" i="11"/>
  <c r="AN670" i="11"/>
  <c r="AN668" i="11"/>
  <c r="AN700" i="11"/>
  <c r="AE699" i="11"/>
  <c r="AN694" i="11"/>
  <c r="AN693" i="11"/>
  <c r="AN688" i="11"/>
  <c r="AN683" i="11"/>
  <c r="AN676" i="11"/>
  <c r="AN671" i="11"/>
  <c r="AN669" i="11"/>
  <c r="AN701" i="11"/>
  <c r="AN695" i="11"/>
  <c r="AN690" i="11"/>
  <c r="AN689" i="11"/>
  <c r="AN684" i="11"/>
  <c r="AN679" i="11"/>
  <c r="AN672" i="11"/>
  <c r="AN666" i="11"/>
  <c r="AN696" i="11"/>
  <c r="AN691" i="11"/>
  <c r="AN686" i="11"/>
  <c r="AN685" i="11"/>
  <c r="AN680" i="11"/>
  <c r="AN677" i="11"/>
  <c r="AN674" i="11"/>
  <c r="AN673" i="11"/>
  <c r="AN667" i="11"/>
  <c r="AN701" i="10"/>
  <c r="AN695" i="10"/>
  <c r="AN690" i="10"/>
  <c r="AN689" i="10"/>
  <c r="AN684" i="10"/>
  <c r="AN679" i="10"/>
  <c r="AN672" i="10"/>
  <c r="AN666" i="10"/>
  <c r="AN700" i="10"/>
  <c r="AE699" i="10"/>
  <c r="AN694" i="10"/>
  <c r="AN693" i="10"/>
  <c r="AN688" i="10"/>
  <c r="AN683" i="10"/>
  <c r="AN676" i="10"/>
  <c r="AN671" i="10"/>
  <c r="AN669" i="10"/>
  <c r="A719" i="10"/>
  <c r="AN682" i="10"/>
  <c r="AN681" i="10"/>
  <c r="AN670" i="10"/>
  <c r="AN667" i="10"/>
  <c r="AN696" i="10"/>
  <c r="AN691" i="10"/>
  <c r="AN686" i="10"/>
  <c r="AN685" i="10"/>
  <c r="AN674" i="10"/>
  <c r="AN673" i="10"/>
  <c r="AN668" i="10"/>
  <c r="AN698" i="10"/>
  <c r="AN697" i="10"/>
  <c r="AN692" i="10"/>
  <c r="AN687" i="10"/>
  <c r="AN677" i="10"/>
  <c r="AN675" i="10"/>
  <c r="AN699" i="10"/>
  <c r="AN680" i="10"/>
  <c r="AN678" i="10"/>
  <c r="AN755" i="10" l="1"/>
  <c r="AE754" i="10"/>
  <c r="AN749" i="10"/>
  <c r="AN748" i="10"/>
  <c r="AN743" i="10"/>
  <c r="AN738" i="10"/>
  <c r="AN731" i="10"/>
  <c r="AN726" i="10"/>
  <c r="AN724" i="10"/>
  <c r="A774" i="10"/>
  <c r="AN754" i="10"/>
  <c r="AN753" i="10"/>
  <c r="AN752" i="10"/>
  <c r="AN747" i="10"/>
  <c r="AN742" i="10"/>
  <c r="AN737" i="10"/>
  <c r="AN736" i="10"/>
  <c r="AN733" i="10"/>
  <c r="AN730" i="10"/>
  <c r="AN725" i="10"/>
  <c r="AN723" i="10"/>
  <c r="AN751" i="10"/>
  <c r="AN746" i="10"/>
  <c r="AN732" i="10"/>
  <c r="AN722" i="10"/>
  <c r="AN739" i="10"/>
  <c r="AN734" i="10"/>
  <c r="AN727" i="10"/>
  <c r="AN741" i="10"/>
  <c r="AN740" i="10"/>
  <c r="AN735" i="10"/>
  <c r="AN729" i="10"/>
  <c r="AN728" i="10"/>
  <c r="AN756" i="10"/>
  <c r="AN750" i="10"/>
  <c r="AN745" i="10"/>
  <c r="AN744" i="10"/>
  <c r="AN721" i="10"/>
  <c r="AN751" i="9"/>
  <c r="A774" i="9"/>
  <c r="AN754" i="9"/>
  <c r="AN753" i="9"/>
  <c r="AN752" i="9"/>
  <c r="AN747" i="9"/>
  <c r="AN742" i="9"/>
  <c r="AN737" i="9"/>
  <c r="AN736" i="9"/>
  <c r="AN733" i="9"/>
  <c r="AN730" i="9"/>
  <c r="AN725" i="9"/>
  <c r="AN723" i="9"/>
  <c r="AN756" i="9"/>
  <c r="AN750" i="9"/>
  <c r="AN745" i="9"/>
  <c r="AN744" i="9"/>
  <c r="AN739" i="9"/>
  <c r="AN734" i="9"/>
  <c r="AN727" i="9"/>
  <c r="AN721" i="9"/>
  <c r="AN755" i="9"/>
  <c r="AN738" i="9"/>
  <c r="AN732" i="9"/>
  <c r="AN726" i="9"/>
  <c r="AN722" i="9"/>
  <c r="AN749" i="9"/>
  <c r="AN748" i="9"/>
  <c r="AN743" i="9"/>
  <c r="AN731" i="9"/>
  <c r="AE754" i="9"/>
  <c r="AN746" i="9"/>
  <c r="AN741" i="9"/>
  <c r="AN740" i="9"/>
  <c r="AN735" i="9"/>
  <c r="AN729" i="9"/>
  <c r="AN728" i="9"/>
  <c r="AN724" i="9"/>
  <c r="AN751" i="11"/>
  <c r="AN746" i="11"/>
  <c r="AN741" i="11"/>
  <c r="AN740" i="11"/>
  <c r="AN735" i="11"/>
  <c r="AN732" i="11"/>
  <c r="AN729" i="11"/>
  <c r="AN728" i="11"/>
  <c r="AN722" i="11"/>
  <c r="A774" i="11"/>
  <c r="AN754" i="11"/>
  <c r="AN753" i="11"/>
  <c r="AN752" i="11"/>
  <c r="AN747" i="11"/>
  <c r="AN742" i="11"/>
  <c r="AN737" i="11"/>
  <c r="AN736" i="11"/>
  <c r="AN733" i="11"/>
  <c r="AN730" i="11"/>
  <c r="AN725" i="11"/>
  <c r="AN723" i="11"/>
  <c r="AN755" i="11"/>
  <c r="AE754" i="11"/>
  <c r="AN749" i="11"/>
  <c r="AN748" i="11"/>
  <c r="AN743" i="11"/>
  <c r="AN738" i="11"/>
  <c r="AN731" i="11"/>
  <c r="AN726" i="11"/>
  <c r="AN724" i="11"/>
  <c r="AN756" i="11"/>
  <c r="AN750" i="11"/>
  <c r="AN745" i="11"/>
  <c r="AN744" i="11"/>
  <c r="AN739" i="11"/>
  <c r="AN734" i="11"/>
  <c r="AN727" i="11"/>
  <c r="AN721" i="11"/>
  <c r="A829" i="11" l="1"/>
  <c r="AN811" i="11"/>
  <c r="AN805" i="11"/>
  <c r="AN800" i="11"/>
  <c r="AN799" i="11"/>
  <c r="AN794" i="11"/>
  <c r="AN789" i="11"/>
  <c r="AN782" i="11"/>
  <c r="AN776" i="11"/>
  <c r="AN806" i="11"/>
  <c r="AN801" i="11"/>
  <c r="AN796" i="11"/>
  <c r="AN795" i="11"/>
  <c r="AN790" i="11"/>
  <c r="AN787" i="11"/>
  <c r="AN784" i="11"/>
  <c r="AN783" i="11"/>
  <c r="AN777" i="11"/>
  <c r="AN809" i="11"/>
  <c r="AN808" i="11"/>
  <c r="AN807" i="11"/>
  <c r="AN802" i="11"/>
  <c r="AN797" i="11"/>
  <c r="AN792" i="11"/>
  <c r="AN791" i="11"/>
  <c r="AN788" i="11"/>
  <c r="AN785" i="11"/>
  <c r="AN780" i="11"/>
  <c r="AN778" i="11"/>
  <c r="AN810" i="11"/>
  <c r="AE809" i="11"/>
  <c r="AN804" i="11"/>
  <c r="AN803" i="11"/>
  <c r="AN798" i="11"/>
  <c r="AN793" i="11"/>
  <c r="AN786" i="11"/>
  <c r="AN781" i="11"/>
  <c r="AN779" i="11"/>
  <c r="AN811" i="9"/>
  <c r="AN805" i="9"/>
  <c r="AN800" i="9"/>
  <c r="AN799" i="9"/>
  <c r="AN794" i="9"/>
  <c r="AN789" i="9"/>
  <c r="AN782" i="9"/>
  <c r="AN776" i="9"/>
  <c r="AN806" i="9"/>
  <c r="AN801" i="9"/>
  <c r="AN796" i="9"/>
  <c r="AN795" i="9"/>
  <c r="AN790" i="9"/>
  <c r="AN787" i="9"/>
  <c r="AN784" i="9"/>
  <c r="AN783" i="9"/>
  <c r="AN777" i="9"/>
  <c r="AN810" i="9"/>
  <c r="AE809" i="9"/>
  <c r="AN804" i="9"/>
  <c r="AN803" i="9"/>
  <c r="AN798" i="9"/>
  <c r="AN793" i="9"/>
  <c r="AN786" i="9"/>
  <c r="AN781" i="9"/>
  <c r="AN779" i="9"/>
  <c r="AN797" i="9"/>
  <c r="AN808" i="9"/>
  <c r="AN807" i="9"/>
  <c r="AN780" i="9"/>
  <c r="AN809" i="9"/>
  <c r="AN792" i="9"/>
  <c r="AN791" i="9"/>
  <c r="AN785" i="9"/>
  <c r="AN778" i="9"/>
  <c r="A829" i="9"/>
  <c r="AN802" i="9"/>
  <c r="AN788" i="9"/>
  <c r="A829" i="10"/>
  <c r="AN809" i="10"/>
  <c r="AN808" i="10"/>
  <c r="AN807" i="10"/>
  <c r="AN802" i="10"/>
  <c r="AN810" i="10"/>
  <c r="AE809" i="10"/>
  <c r="AN804" i="10"/>
  <c r="AN803" i="10"/>
  <c r="AN797" i="10"/>
  <c r="AN792" i="10"/>
  <c r="AN791" i="10"/>
  <c r="AN788" i="10"/>
  <c r="AN785" i="10"/>
  <c r="AN780" i="10"/>
  <c r="AN778" i="10"/>
  <c r="AN806" i="10"/>
  <c r="AN801" i="10"/>
  <c r="AN796" i="10"/>
  <c r="AN795" i="10"/>
  <c r="AN790" i="10"/>
  <c r="AN787" i="10"/>
  <c r="AN784" i="10"/>
  <c r="AN783" i="10"/>
  <c r="AN777" i="10"/>
  <c r="AN811" i="10"/>
  <c r="AN776" i="10"/>
  <c r="AN798" i="10"/>
  <c r="AN793" i="10"/>
  <c r="AN779" i="10"/>
  <c r="AN800" i="10"/>
  <c r="AN799" i="10"/>
  <c r="AN794" i="10"/>
  <c r="AN789" i="10"/>
  <c r="AN786" i="10"/>
  <c r="AN781" i="10"/>
  <c r="AN805" i="10"/>
  <c r="AN782" i="10"/>
  <c r="AN865" i="9" l="1"/>
  <c r="AE864" i="9"/>
  <c r="AN859" i="9"/>
  <c r="AN858" i="9"/>
  <c r="AN853" i="9"/>
  <c r="AN848" i="9"/>
  <c r="AN841" i="9"/>
  <c r="AN836" i="9"/>
  <c r="AN834" i="9"/>
  <c r="AN866" i="9"/>
  <c r="AN860" i="9"/>
  <c r="AN855" i="9"/>
  <c r="AN854" i="9"/>
  <c r="AN849" i="9"/>
  <c r="AN844" i="9"/>
  <c r="AN837" i="9"/>
  <c r="AN831" i="9"/>
  <c r="A884" i="9"/>
  <c r="AN864" i="9"/>
  <c r="AN863" i="9"/>
  <c r="AN862" i="9"/>
  <c r="AN857" i="9"/>
  <c r="AN852" i="9"/>
  <c r="AN847" i="9"/>
  <c r="AN846" i="9"/>
  <c r="AN843" i="9"/>
  <c r="AN840" i="9"/>
  <c r="AN835" i="9"/>
  <c r="AN833" i="9"/>
  <c r="AN861" i="9"/>
  <c r="AN839" i="9"/>
  <c r="AN838" i="9"/>
  <c r="AN851" i="9"/>
  <c r="AN850" i="9"/>
  <c r="AN842" i="9"/>
  <c r="AN832" i="9"/>
  <c r="AN856" i="9"/>
  <c r="AN845" i="9"/>
  <c r="A884" i="11"/>
  <c r="AN864" i="11"/>
  <c r="AN863" i="11"/>
  <c r="AN862" i="11"/>
  <c r="AN857" i="11"/>
  <c r="AN852" i="11"/>
  <c r="AN847" i="11"/>
  <c r="AN846" i="11"/>
  <c r="AN843" i="11"/>
  <c r="AN840" i="11"/>
  <c r="AN835" i="11"/>
  <c r="AN833" i="11"/>
  <c r="AN860" i="11"/>
  <c r="AN856" i="11"/>
  <c r="AN845" i="11"/>
  <c r="AN841" i="11"/>
  <c r="AN837" i="11"/>
  <c r="AN861" i="11"/>
  <c r="AN848" i="11"/>
  <c r="AN839" i="11"/>
  <c r="AN838" i="11"/>
  <c r="AE864" i="11"/>
  <c r="AN853" i="11"/>
  <c r="AN849" i="11"/>
  <c r="AN842" i="11"/>
  <c r="AN834" i="11"/>
  <c r="AN831" i="11"/>
  <c r="AN866" i="11"/>
  <c r="AN865" i="11"/>
  <c r="AN859" i="11"/>
  <c r="AN858" i="11"/>
  <c r="AN855" i="11"/>
  <c r="AN854" i="11"/>
  <c r="AN851" i="11"/>
  <c r="AN850" i="11"/>
  <c r="AN844" i="11"/>
  <c r="AN836" i="11"/>
  <c r="AN832" i="11"/>
  <c r="AN861" i="10"/>
  <c r="AN856" i="10"/>
  <c r="AN851" i="10"/>
  <c r="AN850" i="10"/>
  <c r="AN845" i="10"/>
  <c r="AN842" i="10"/>
  <c r="AN839" i="10"/>
  <c r="AN838" i="10"/>
  <c r="AN832" i="10"/>
  <c r="A884" i="10"/>
  <c r="AN864" i="10"/>
  <c r="AN863" i="10"/>
  <c r="AN862" i="10"/>
  <c r="AN857" i="10"/>
  <c r="AN852" i="10"/>
  <c r="AN847" i="10"/>
  <c r="AN846" i="10"/>
  <c r="AN843" i="10"/>
  <c r="AN840" i="10"/>
  <c r="AN835" i="10"/>
  <c r="AN833" i="10"/>
  <c r="AN866" i="10"/>
  <c r="AN860" i="10"/>
  <c r="AN855" i="10"/>
  <c r="AN854" i="10"/>
  <c r="AN849" i="10"/>
  <c r="AN844" i="10"/>
  <c r="AN837" i="10"/>
  <c r="AN831" i="10"/>
  <c r="AE864" i="10"/>
  <c r="AN836" i="10"/>
  <c r="AN859" i="10"/>
  <c r="AN858" i="10"/>
  <c r="AN834" i="10"/>
  <c r="AN865" i="10"/>
  <c r="AN848" i="10"/>
  <c r="AN841" i="10"/>
  <c r="AN853" i="10"/>
  <c r="A939" i="9" l="1"/>
  <c r="AN919" i="9"/>
  <c r="AN918" i="9"/>
  <c r="AN917" i="9"/>
  <c r="AN912" i="9"/>
  <c r="AN907" i="9"/>
  <c r="AN902" i="9"/>
  <c r="AN901" i="9"/>
  <c r="AN898" i="9"/>
  <c r="AN895" i="9"/>
  <c r="AN890" i="9"/>
  <c r="AN888" i="9"/>
  <c r="AN920" i="9"/>
  <c r="AE919" i="9"/>
  <c r="AN914" i="9"/>
  <c r="AN913" i="9"/>
  <c r="AN908" i="9"/>
  <c r="AN903" i="9"/>
  <c r="AN896" i="9"/>
  <c r="AN891" i="9"/>
  <c r="AN889" i="9"/>
  <c r="AN916" i="9"/>
  <c r="AN911" i="9"/>
  <c r="AN906" i="9"/>
  <c r="AN905" i="9"/>
  <c r="AN900" i="9"/>
  <c r="AN897" i="9"/>
  <c r="AN894" i="9"/>
  <c r="AN893" i="9"/>
  <c r="AN887" i="9"/>
  <c r="AN910" i="9"/>
  <c r="AN909" i="9"/>
  <c r="AN899" i="9"/>
  <c r="AN892" i="9"/>
  <c r="AN904" i="9"/>
  <c r="AN886" i="9"/>
  <c r="AN921" i="9"/>
  <c r="AN915" i="9"/>
  <c r="A939" i="11"/>
  <c r="AN920" i="11"/>
  <c r="AE919" i="11"/>
  <c r="AN914" i="11"/>
  <c r="AN913" i="11"/>
  <c r="AN908" i="11"/>
  <c r="AN903" i="11"/>
  <c r="AN921" i="11"/>
  <c r="AN915" i="11"/>
  <c r="AN910" i="11"/>
  <c r="AN909" i="11"/>
  <c r="AN916" i="11"/>
  <c r="AN911" i="11"/>
  <c r="AN906" i="11"/>
  <c r="AN905" i="11"/>
  <c r="AN900" i="11"/>
  <c r="AN897" i="11"/>
  <c r="AN894" i="11"/>
  <c r="AN893" i="11"/>
  <c r="AN887" i="11"/>
  <c r="AN918" i="11"/>
  <c r="AN917" i="11"/>
  <c r="AN895" i="11"/>
  <c r="AN919" i="11"/>
  <c r="AN904" i="11"/>
  <c r="AN898" i="11"/>
  <c r="AN896" i="11"/>
  <c r="AN890" i="11"/>
  <c r="AN888" i="11"/>
  <c r="AN907" i="11"/>
  <c r="AN902" i="11"/>
  <c r="AN901" i="11"/>
  <c r="AN891" i="11"/>
  <c r="AN889" i="11"/>
  <c r="AN886" i="11"/>
  <c r="AN912" i="11"/>
  <c r="AN899" i="11"/>
  <c r="AN892" i="11"/>
  <c r="AN921" i="10"/>
  <c r="AN915" i="10"/>
  <c r="AN910" i="10"/>
  <c r="AN909" i="10"/>
  <c r="AN904" i="10"/>
  <c r="AN899" i="10"/>
  <c r="AN892" i="10"/>
  <c r="AN886" i="10"/>
  <c r="AN916" i="10"/>
  <c r="AN911" i="10"/>
  <c r="AN906" i="10"/>
  <c r="AN905" i="10"/>
  <c r="AN900" i="10"/>
  <c r="AN897" i="10"/>
  <c r="AN894" i="10"/>
  <c r="AN893" i="10"/>
  <c r="AN887" i="10"/>
  <c r="AN920" i="10"/>
  <c r="AE919" i="10"/>
  <c r="AN914" i="10"/>
  <c r="AN913" i="10"/>
  <c r="AN908" i="10"/>
  <c r="AN903" i="10"/>
  <c r="AN896" i="10"/>
  <c r="AN891" i="10"/>
  <c r="AN889" i="10"/>
  <c r="AN907" i="10"/>
  <c r="AN888" i="10"/>
  <c r="AN919" i="10"/>
  <c r="AN902" i="10"/>
  <c r="AN901" i="10"/>
  <c r="AN895" i="10"/>
  <c r="A939" i="10"/>
  <c r="AN912" i="10"/>
  <c r="AN898" i="10"/>
  <c r="AN890" i="10"/>
  <c r="AN918" i="10"/>
  <c r="AN917" i="10"/>
  <c r="AN975" i="10" l="1"/>
  <c r="AE974" i="10"/>
  <c r="AN969" i="10"/>
  <c r="AN968" i="10"/>
  <c r="AN963" i="10"/>
  <c r="AN958" i="10"/>
  <c r="AN951" i="10"/>
  <c r="AN946" i="10"/>
  <c r="AN944" i="10"/>
  <c r="AN976" i="10"/>
  <c r="AN970" i="10"/>
  <c r="AN965" i="10"/>
  <c r="AN964" i="10"/>
  <c r="AN959" i="10"/>
  <c r="AN954" i="10"/>
  <c r="AN947" i="10"/>
  <c r="AN941" i="10"/>
  <c r="A994" i="10"/>
  <c r="AN974" i="10"/>
  <c r="AN973" i="10"/>
  <c r="AN972" i="10"/>
  <c r="AN967" i="10"/>
  <c r="AN962" i="10"/>
  <c r="AN957" i="10"/>
  <c r="AN956" i="10"/>
  <c r="AN953" i="10"/>
  <c r="AN950" i="10"/>
  <c r="AN945" i="10"/>
  <c r="AN943" i="10"/>
  <c r="AN966" i="10"/>
  <c r="AN961" i="10"/>
  <c r="AN960" i="10"/>
  <c r="AN952" i="10"/>
  <c r="AN949" i="10"/>
  <c r="AN948" i="10"/>
  <c r="AN971" i="10"/>
  <c r="AN942" i="10"/>
  <c r="AN955" i="10"/>
  <c r="AN971" i="11"/>
  <c r="AN966" i="11"/>
  <c r="AN961" i="11"/>
  <c r="AN960" i="11"/>
  <c r="AN955" i="11"/>
  <c r="AN952" i="11"/>
  <c r="AN949" i="11"/>
  <c r="AN948" i="11"/>
  <c r="AN942" i="11"/>
  <c r="A994" i="11"/>
  <c r="AN974" i="11"/>
  <c r="AN973" i="11"/>
  <c r="AN972" i="11"/>
  <c r="AN975" i="11"/>
  <c r="AN970" i="11"/>
  <c r="AN959" i="11"/>
  <c r="AN950" i="11"/>
  <c r="AN962" i="11"/>
  <c r="AN953" i="11"/>
  <c r="AN951" i="11"/>
  <c r="AN945" i="11"/>
  <c r="AN943" i="11"/>
  <c r="AN967" i="11"/>
  <c r="AN963" i="11"/>
  <c r="AN957" i="11"/>
  <c r="AN956" i="11"/>
  <c r="AN946" i="11"/>
  <c r="AN944" i="11"/>
  <c r="AN941" i="11"/>
  <c r="AN976" i="11"/>
  <c r="AN965" i="11"/>
  <c r="AN964" i="11"/>
  <c r="AN969" i="11"/>
  <c r="AN968" i="11"/>
  <c r="AN958" i="11"/>
  <c r="AE974" i="11"/>
  <c r="AN954" i="11"/>
  <c r="AN947" i="11"/>
  <c r="AN971" i="9"/>
  <c r="AN966" i="9"/>
  <c r="AN961" i="9"/>
  <c r="AN960" i="9"/>
  <c r="AN955" i="9"/>
  <c r="AN952" i="9"/>
  <c r="AN949" i="9"/>
  <c r="AN948" i="9"/>
  <c r="AN942" i="9"/>
  <c r="A994" i="9"/>
  <c r="AN974" i="9"/>
  <c r="AN973" i="9"/>
  <c r="AN972" i="9"/>
  <c r="AN967" i="9"/>
  <c r="AN962" i="9"/>
  <c r="AN957" i="9"/>
  <c r="AN956" i="9"/>
  <c r="AN953" i="9"/>
  <c r="AN950" i="9"/>
  <c r="AN945" i="9"/>
  <c r="AN943" i="9"/>
  <c r="AN976" i="9"/>
  <c r="AN970" i="9"/>
  <c r="AN965" i="9"/>
  <c r="AN964" i="9"/>
  <c r="AN959" i="9"/>
  <c r="AN954" i="9"/>
  <c r="AN947" i="9"/>
  <c r="AN941" i="9"/>
  <c r="AN975" i="9"/>
  <c r="AN958" i="9"/>
  <c r="AN951" i="9"/>
  <c r="AN969" i="9"/>
  <c r="AN968" i="9"/>
  <c r="AN944" i="9"/>
  <c r="AE974" i="9"/>
  <c r="AN946" i="9"/>
  <c r="AN963" i="9"/>
  <c r="AN1031" i="9" l="1"/>
  <c r="AN1025" i="9"/>
  <c r="AN1020" i="9"/>
  <c r="AN1019" i="9"/>
  <c r="AN1014" i="9"/>
  <c r="AN1009" i="9"/>
  <c r="AN1002" i="9"/>
  <c r="AN996" i="9"/>
  <c r="AN1026" i="9"/>
  <c r="AN1021" i="9"/>
  <c r="AN1016" i="9"/>
  <c r="AN1015" i="9"/>
  <c r="AN1010" i="9"/>
  <c r="AN1007" i="9"/>
  <c r="AN1004" i="9"/>
  <c r="AN1003" i="9"/>
  <c r="AN997" i="9"/>
  <c r="AN1030" i="9"/>
  <c r="AE1029" i="9"/>
  <c r="AN1024" i="9"/>
  <c r="AN1023" i="9"/>
  <c r="AN1018" i="9"/>
  <c r="AN1013" i="9"/>
  <c r="AN1006" i="9"/>
  <c r="AN1001" i="9"/>
  <c r="AN999" i="9"/>
  <c r="AN1017" i="9"/>
  <c r="AN1028" i="9"/>
  <c r="AN1027" i="9"/>
  <c r="AN1000" i="9"/>
  <c r="AN1029" i="9"/>
  <c r="AN1012" i="9"/>
  <c r="AN1011" i="9"/>
  <c r="AN1005" i="9"/>
  <c r="AN998" i="9"/>
  <c r="AN1022" i="9"/>
  <c r="AN1008" i="9"/>
  <c r="A1049" i="9"/>
  <c r="AN1030" i="11"/>
  <c r="AE1029" i="11"/>
  <c r="AN1024" i="11"/>
  <c r="AN1023" i="11"/>
  <c r="AN1018" i="11"/>
  <c r="AN1013" i="11"/>
  <c r="AN1006" i="11"/>
  <c r="AN1001" i="11"/>
  <c r="AN999" i="11"/>
  <c r="AN1031" i="11"/>
  <c r="AN1025" i="11"/>
  <c r="AN1020" i="11"/>
  <c r="AN1019" i="11"/>
  <c r="AN1014" i="11"/>
  <c r="AN1009" i="11"/>
  <c r="AN1002" i="11"/>
  <c r="AN996" i="11"/>
  <c r="AN1026" i="11"/>
  <c r="AN1021" i="11"/>
  <c r="AN1016" i="11"/>
  <c r="AN1015" i="11"/>
  <c r="AN1010" i="11"/>
  <c r="AN1007" i="11"/>
  <c r="AN1004" i="11"/>
  <c r="AN1003" i="11"/>
  <c r="AN997" i="11"/>
  <c r="A1049" i="11"/>
  <c r="AN1022" i="11"/>
  <c r="AN1008" i="11"/>
  <c r="AN1028" i="11"/>
  <c r="AN1027" i="11"/>
  <c r="AN1000" i="11"/>
  <c r="AN1029" i="11"/>
  <c r="AN1012" i="11"/>
  <c r="AN1011" i="11"/>
  <c r="AN1005" i="11"/>
  <c r="AN1017" i="11"/>
  <c r="AN998" i="11"/>
  <c r="A1049" i="10"/>
  <c r="AN1029" i="10"/>
  <c r="AN1028" i="10"/>
  <c r="AN1027" i="10"/>
  <c r="AN1022" i="10"/>
  <c r="AN1017" i="10"/>
  <c r="AN1012" i="10"/>
  <c r="AN1011" i="10"/>
  <c r="AN1008" i="10"/>
  <c r="AN1005" i="10"/>
  <c r="AN1000" i="10"/>
  <c r="AN998" i="10"/>
  <c r="AN1030" i="10"/>
  <c r="AE1029" i="10"/>
  <c r="AN1024" i="10"/>
  <c r="AN1023" i="10"/>
  <c r="AN1018" i="10"/>
  <c r="AN1013" i="10"/>
  <c r="AN1006" i="10"/>
  <c r="AN1001" i="10"/>
  <c r="AN999" i="10"/>
  <c r="AN1026" i="10"/>
  <c r="AN1021" i="10"/>
  <c r="AN1016" i="10"/>
  <c r="AN1015" i="10"/>
  <c r="AN1010" i="10"/>
  <c r="AN1007" i="10"/>
  <c r="AN1004" i="10"/>
  <c r="AN1003" i="10"/>
  <c r="AN997" i="10"/>
  <c r="AN1014" i="10"/>
  <c r="AN996" i="10"/>
  <c r="AN1009" i="10"/>
  <c r="AN1002" i="10"/>
  <c r="AN1020" i="10"/>
  <c r="AN1019" i="10"/>
  <c r="AN1025" i="10"/>
  <c r="AN1031" i="10"/>
  <c r="AN1081" i="10" l="1"/>
  <c r="AN1076" i="10"/>
  <c r="AN1071" i="10"/>
  <c r="AN1070" i="10"/>
  <c r="AN1065" i="10"/>
  <c r="AN1062" i="10"/>
  <c r="AN1059" i="10"/>
  <c r="AN1058" i="10"/>
  <c r="AN1052" i="10"/>
  <c r="AN1084" i="10"/>
  <c r="AN1083" i="10"/>
  <c r="AN1082" i="10"/>
  <c r="AN1077" i="10"/>
  <c r="AN1072" i="10"/>
  <c r="AN1067" i="10"/>
  <c r="AN1066" i="10"/>
  <c r="AN1063" i="10"/>
  <c r="AN1060" i="10"/>
  <c r="AN1055" i="10"/>
  <c r="AN1053" i="10"/>
  <c r="AN1086" i="10"/>
  <c r="AN1080" i="10"/>
  <c r="AN1075" i="10"/>
  <c r="AN1074" i="10"/>
  <c r="AN1069" i="10"/>
  <c r="AN1064" i="10"/>
  <c r="AN1057" i="10"/>
  <c r="AN1051" i="10"/>
  <c r="AE1084" i="10"/>
  <c r="AN1056" i="10"/>
  <c r="A1104" i="10"/>
  <c r="AN1079" i="10"/>
  <c r="AN1078" i="10"/>
  <c r="AN1054" i="10"/>
  <c r="AN1085" i="10"/>
  <c r="AN1068" i="10"/>
  <c r="AN1061" i="10"/>
  <c r="AN1073" i="10"/>
  <c r="AN1085" i="9"/>
  <c r="AE1084" i="9"/>
  <c r="AN1079" i="9"/>
  <c r="AN1078" i="9"/>
  <c r="AN1073" i="9"/>
  <c r="AN1068" i="9"/>
  <c r="AN1061" i="9"/>
  <c r="AN1056" i="9"/>
  <c r="AN1054" i="9"/>
  <c r="AN1086" i="9"/>
  <c r="AN1080" i="9"/>
  <c r="AN1075" i="9"/>
  <c r="AN1074" i="9"/>
  <c r="AN1069" i="9"/>
  <c r="AN1064" i="9"/>
  <c r="AN1057" i="9"/>
  <c r="AN1051" i="9"/>
  <c r="A1104" i="9"/>
  <c r="AN1084" i="9"/>
  <c r="AN1083" i="9"/>
  <c r="AN1082" i="9"/>
  <c r="AN1077" i="9"/>
  <c r="AN1072" i="9"/>
  <c r="AN1067" i="9"/>
  <c r="AN1066" i="9"/>
  <c r="AN1063" i="9"/>
  <c r="AN1060" i="9"/>
  <c r="AN1055" i="9"/>
  <c r="AN1053" i="9"/>
  <c r="AN1081" i="9"/>
  <c r="AN1059" i="9"/>
  <c r="AN1058" i="9"/>
  <c r="AN1071" i="9"/>
  <c r="AN1070" i="9"/>
  <c r="AN1062" i="9"/>
  <c r="AN1052" i="9"/>
  <c r="AN1076" i="9"/>
  <c r="AN1065" i="9"/>
  <c r="AN1081" i="11"/>
  <c r="AN1076" i="11"/>
  <c r="AN1071" i="11"/>
  <c r="AN1070" i="11"/>
  <c r="A1104" i="11"/>
  <c r="AN1085" i="11"/>
  <c r="AE1084" i="11"/>
  <c r="AN1079" i="11"/>
  <c r="AN1078" i="11"/>
  <c r="AN1073" i="11"/>
  <c r="AN1068" i="11"/>
  <c r="AN1072" i="11"/>
  <c r="AN1067" i="11"/>
  <c r="AN1066" i="11"/>
  <c r="AN1063" i="11"/>
  <c r="AN1060" i="11"/>
  <c r="AN1055" i="11"/>
  <c r="AN1053" i="11"/>
  <c r="AN1061" i="11"/>
  <c r="AN1056" i="11"/>
  <c r="AN1054" i="11"/>
  <c r="AN1083" i="11"/>
  <c r="AN1082" i="11"/>
  <c r="AN1077" i="11"/>
  <c r="AN1064" i="11"/>
  <c r="AN1057" i="11"/>
  <c r="AN1051" i="11"/>
  <c r="AN1084" i="11"/>
  <c r="AN1075" i="11"/>
  <c r="AN1074" i="11"/>
  <c r="AN1065" i="11"/>
  <c r="AN1080" i="11"/>
  <c r="AN1062" i="11"/>
  <c r="AN1052" i="11"/>
  <c r="AN1086" i="11"/>
  <c r="AN1069" i="11"/>
  <c r="AN1059" i="11"/>
  <c r="AN1058" i="11"/>
  <c r="A1159" i="9" l="1"/>
  <c r="AN1139" i="9"/>
  <c r="AN1138" i="9"/>
  <c r="AN1137" i="9"/>
  <c r="AN1132" i="9"/>
  <c r="AN1127" i="9"/>
  <c r="AN1122" i="9"/>
  <c r="AN1121" i="9"/>
  <c r="AN1118" i="9"/>
  <c r="AN1115" i="9"/>
  <c r="AN1110" i="9"/>
  <c r="AN1108" i="9"/>
  <c r="AN1140" i="9"/>
  <c r="AE1139" i="9"/>
  <c r="AN1134" i="9"/>
  <c r="AN1133" i="9"/>
  <c r="AN1128" i="9"/>
  <c r="AN1123" i="9"/>
  <c r="AN1116" i="9"/>
  <c r="AN1111" i="9"/>
  <c r="AN1109" i="9"/>
  <c r="AN1136" i="9"/>
  <c r="AN1131" i="9"/>
  <c r="AN1126" i="9"/>
  <c r="AN1125" i="9"/>
  <c r="AN1120" i="9"/>
  <c r="AN1117" i="9"/>
  <c r="AN1114" i="9"/>
  <c r="AN1113" i="9"/>
  <c r="AN1107" i="9"/>
  <c r="AN1130" i="9"/>
  <c r="AN1129" i="9"/>
  <c r="AN1119" i="9"/>
  <c r="AN1112" i="9"/>
  <c r="AN1124" i="9"/>
  <c r="AN1106" i="9"/>
  <c r="AN1135" i="9"/>
  <c r="AN1141" i="9"/>
  <c r="AN1140" i="11"/>
  <c r="AE1139" i="11"/>
  <c r="AN1134" i="11"/>
  <c r="AN1133" i="11"/>
  <c r="AN1128" i="11"/>
  <c r="AN1141" i="11"/>
  <c r="AN1135" i="11"/>
  <c r="AN1130" i="11"/>
  <c r="AN1129" i="11"/>
  <c r="AN1136" i="11"/>
  <c r="AN1131" i="11"/>
  <c r="AN1126" i="11"/>
  <c r="AN1125" i="11"/>
  <c r="AN1139" i="11"/>
  <c r="AN1124" i="11"/>
  <c r="AN1119" i="11"/>
  <c r="AN1112" i="11"/>
  <c r="AN1106" i="11"/>
  <c r="AN1127" i="11"/>
  <c r="AN1120" i="11"/>
  <c r="AN1117" i="11"/>
  <c r="AN1114" i="11"/>
  <c r="AN1113" i="11"/>
  <c r="AN1107" i="11"/>
  <c r="A1159" i="11"/>
  <c r="AN1132" i="11"/>
  <c r="AN1122" i="11"/>
  <c r="AN1121" i="11"/>
  <c r="AN1118" i="11"/>
  <c r="AN1115" i="11"/>
  <c r="AN1110" i="11"/>
  <c r="AN1108" i="11"/>
  <c r="AN1109" i="11"/>
  <c r="AN1138" i="11"/>
  <c r="AN1137" i="11"/>
  <c r="AN1111" i="11"/>
  <c r="AN1123" i="11"/>
  <c r="AN1116" i="11"/>
  <c r="AN1140" i="10"/>
  <c r="AE1139" i="10"/>
  <c r="AN1134" i="10"/>
  <c r="AN1133" i="10"/>
  <c r="AN1128" i="10"/>
  <c r="AN1123" i="10"/>
  <c r="AN1116" i="10"/>
  <c r="AN1111" i="10"/>
  <c r="AN1109" i="10"/>
  <c r="AN1141" i="10"/>
  <c r="AN1135" i="10"/>
  <c r="AN1130" i="10"/>
  <c r="AN1129" i="10"/>
  <c r="AN1124" i="10"/>
  <c r="AN1119" i="10"/>
  <c r="AN1112" i="10"/>
  <c r="AN1106" i="10"/>
  <c r="A1159" i="10"/>
  <c r="AN1139" i="10"/>
  <c r="AN1138" i="10"/>
  <c r="AN1137" i="10"/>
  <c r="AN1132" i="10"/>
  <c r="AN1127" i="10"/>
  <c r="AN1122" i="10"/>
  <c r="AN1121" i="10"/>
  <c r="AN1118" i="10"/>
  <c r="AN1115" i="10"/>
  <c r="AN1136" i="10"/>
  <c r="AN1114" i="10"/>
  <c r="AN1113" i="10"/>
  <c r="AN1108" i="10"/>
  <c r="AN1120" i="10"/>
  <c r="AN1131" i="10"/>
  <c r="AN1110" i="10"/>
  <c r="AN1107" i="10"/>
  <c r="AN1117" i="10"/>
  <c r="AN1126" i="10"/>
  <c r="AN1125" i="10"/>
  <c r="A1214" i="11" l="1"/>
  <c r="AN1194" i="11"/>
  <c r="AN1193" i="11"/>
  <c r="AN1192" i="11"/>
  <c r="AN1187" i="11"/>
  <c r="AN1182" i="11"/>
  <c r="AN1177" i="11"/>
  <c r="AN1176" i="11"/>
  <c r="AN1173" i="11"/>
  <c r="AN1170" i="11"/>
  <c r="AN1165" i="11"/>
  <c r="AN1163" i="11"/>
  <c r="AN1195" i="11"/>
  <c r="AE1194" i="11"/>
  <c r="AN1189" i="11"/>
  <c r="AN1188" i="11"/>
  <c r="AN1183" i="11"/>
  <c r="AN1178" i="11"/>
  <c r="AN1171" i="11"/>
  <c r="AN1166" i="11"/>
  <c r="AN1164" i="11"/>
  <c r="AN1196" i="11"/>
  <c r="AN1190" i="11"/>
  <c r="AN1185" i="11"/>
  <c r="AN1184" i="11"/>
  <c r="AN1179" i="11"/>
  <c r="AN1174" i="11"/>
  <c r="AN1167" i="11"/>
  <c r="AN1161" i="11"/>
  <c r="AN1186" i="11"/>
  <c r="AN1191" i="11"/>
  <c r="AN1169" i="11"/>
  <c r="AN1168" i="11"/>
  <c r="AN1175" i="11"/>
  <c r="AN1172" i="11"/>
  <c r="AN1181" i="11"/>
  <c r="AN1180" i="11"/>
  <c r="AN1162" i="11"/>
  <c r="AN1191" i="9"/>
  <c r="AN1186" i="9"/>
  <c r="AN1181" i="9"/>
  <c r="AN1180" i="9"/>
  <c r="AN1175" i="9"/>
  <c r="AN1172" i="9"/>
  <c r="AN1169" i="9"/>
  <c r="AN1168" i="9"/>
  <c r="AN1162" i="9"/>
  <c r="A1214" i="9"/>
  <c r="AN1194" i="9"/>
  <c r="AN1193" i="9"/>
  <c r="AN1192" i="9"/>
  <c r="AN1187" i="9"/>
  <c r="AN1182" i="9"/>
  <c r="AN1177" i="9"/>
  <c r="AN1176" i="9"/>
  <c r="AN1173" i="9"/>
  <c r="AN1170" i="9"/>
  <c r="AN1165" i="9"/>
  <c r="AN1163" i="9"/>
  <c r="AN1196" i="9"/>
  <c r="AN1190" i="9"/>
  <c r="AN1185" i="9"/>
  <c r="AN1184" i="9"/>
  <c r="AN1179" i="9"/>
  <c r="AN1174" i="9"/>
  <c r="AN1167" i="9"/>
  <c r="AN1161" i="9"/>
  <c r="AN1195" i="9"/>
  <c r="AN1178" i="9"/>
  <c r="AN1171" i="9"/>
  <c r="AN1189" i="9"/>
  <c r="AN1188" i="9"/>
  <c r="AN1164" i="9"/>
  <c r="AE1194" i="9"/>
  <c r="AN1166" i="9"/>
  <c r="AN1183" i="9"/>
  <c r="A1214" i="10"/>
  <c r="AN1194" i="10"/>
  <c r="AN1193" i="10"/>
  <c r="AN1192" i="10"/>
  <c r="AN1187" i="10"/>
  <c r="AN1182" i="10"/>
  <c r="AN1177" i="10"/>
  <c r="AN1176" i="10"/>
  <c r="AN1173" i="10"/>
  <c r="AN1170" i="10"/>
  <c r="AN1165" i="10"/>
  <c r="AN1163" i="10"/>
  <c r="AN1195" i="10"/>
  <c r="AE1194" i="10"/>
  <c r="AN1189" i="10"/>
  <c r="AN1188" i="10"/>
  <c r="AN1183" i="10"/>
  <c r="AN1178" i="10"/>
  <c r="AN1171" i="10"/>
  <c r="AN1166" i="10"/>
  <c r="AN1164" i="10"/>
  <c r="AN1191" i="10"/>
  <c r="AN1186" i="10"/>
  <c r="AN1181" i="10"/>
  <c r="AN1180" i="10"/>
  <c r="AN1175" i="10"/>
  <c r="AN1172" i="10"/>
  <c r="AN1169" i="10"/>
  <c r="AN1168" i="10"/>
  <c r="AN1162" i="10"/>
  <c r="AN1185" i="10"/>
  <c r="AN1184" i="10"/>
  <c r="AN1196" i="10"/>
  <c r="AN1190" i="10"/>
  <c r="AN1179" i="10"/>
  <c r="AN1161" i="10"/>
  <c r="AN1174" i="10"/>
  <c r="AN1167" i="10"/>
  <c r="AN1251" i="9" l="1"/>
  <c r="AN1245" i="9"/>
  <c r="AN1240" i="9"/>
  <c r="AN1239" i="9"/>
  <c r="AN1234" i="9"/>
  <c r="AN1229" i="9"/>
  <c r="AN1222" i="9"/>
  <c r="AN1216" i="9"/>
  <c r="AN1246" i="9"/>
  <c r="AN1241" i="9"/>
  <c r="AN1236" i="9"/>
  <c r="AN1235" i="9"/>
  <c r="AN1230" i="9"/>
  <c r="AN1227" i="9"/>
  <c r="AN1224" i="9"/>
  <c r="AN1223" i="9"/>
  <c r="AN1217" i="9"/>
  <c r="AN1250" i="9"/>
  <c r="AE1249" i="9"/>
  <c r="AN1244" i="9"/>
  <c r="AN1243" i="9"/>
  <c r="AN1238" i="9"/>
  <c r="AN1233" i="9"/>
  <c r="AN1226" i="9"/>
  <c r="AN1221" i="9"/>
  <c r="AN1219" i="9"/>
  <c r="AN1237" i="9"/>
  <c r="AN1248" i="9"/>
  <c r="AN1247" i="9"/>
  <c r="AN1220" i="9"/>
  <c r="AN1249" i="9"/>
  <c r="AN1232" i="9"/>
  <c r="AN1231" i="9"/>
  <c r="AN1225" i="9"/>
  <c r="AN1218" i="9"/>
  <c r="AN1242" i="9"/>
  <c r="AN1228" i="9"/>
  <c r="AN1246" i="10"/>
  <c r="AN1241" i="10"/>
  <c r="AN1236" i="10"/>
  <c r="AN1235" i="10"/>
  <c r="AN1230" i="10"/>
  <c r="AN1227" i="10"/>
  <c r="AN1224" i="10"/>
  <c r="AN1223" i="10"/>
  <c r="AN1217" i="10"/>
  <c r="AN1249" i="10"/>
  <c r="AN1248" i="10"/>
  <c r="AN1247" i="10"/>
  <c r="AN1242" i="10"/>
  <c r="AN1237" i="10"/>
  <c r="AN1232" i="10"/>
  <c r="AN1231" i="10"/>
  <c r="AN1228" i="10"/>
  <c r="AN1225" i="10"/>
  <c r="AN1220" i="10"/>
  <c r="AN1218" i="10"/>
  <c r="AN1251" i="10"/>
  <c r="AN1245" i="10"/>
  <c r="AN1240" i="10"/>
  <c r="AN1239" i="10"/>
  <c r="AN1234" i="10"/>
  <c r="AN1229" i="10"/>
  <c r="AN1222" i="10"/>
  <c r="AN1216" i="10"/>
  <c r="AN1250" i="10"/>
  <c r="AN1233" i="10"/>
  <c r="AN1226" i="10"/>
  <c r="AN1238" i="10"/>
  <c r="AE1249" i="10"/>
  <c r="AN1221" i="10"/>
  <c r="AN1244" i="10"/>
  <c r="AN1243" i="10"/>
  <c r="AN1219" i="10"/>
  <c r="AN1249" i="11"/>
  <c r="AN1248" i="11"/>
  <c r="AN1247" i="11"/>
  <c r="AN1242" i="11"/>
  <c r="AN1237" i="11"/>
  <c r="AN1232" i="11"/>
  <c r="AN1231" i="11"/>
  <c r="AN1228" i="11"/>
  <c r="AN1225" i="11"/>
  <c r="AN1220" i="11"/>
  <c r="AN1218" i="11"/>
  <c r="AN1250" i="11"/>
  <c r="AE1249" i="11"/>
  <c r="AN1244" i="11"/>
  <c r="AN1243" i="11"/>
  <c r="AN1238" i="11"/>
  <c r="AN1233" i="11"/>
  <c r="AN1226" i="11"/>
  <c r="AN1221" i="11"/>
  <c r="AN1219" i="11"/>
  <c r="AN1251" i="11"/>
  <c r="AN1245" i="11"/>
  <c r="AN1240" i="11"/>
  <c r="AN1239" i="11"/>
  <c r="AN1234" i="11"/>
  <c r="AN1229" i="11"/>
  <c r="AN1222" i="11"/>
  <c r="AN1216" i="11"/>
  <c r="AN1246" i="11"/>
  <c r="AN1241" i="11"/>
  <c r="AN1236" i="11"/>
  <c r="AN1235" i="11"/>
  <c r="AN1230" i="11"/>
  <c r="AN1227" i="11"/>
  <c r="AN1224" i="11"/>
  <c r="AN1223" i="11"/>
  <c r="AN1217"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tc={fd2a72ea-be10-4f10-bd1b-5e0e074585d8}</author>
    <author>tc={2b4c8993-1f81-4de5-a5f2-b287324cb9eb}</author>
    <author>tc={cf1fe2b3-fb4c-40f2-8e88-d50f2b308a22}</author>
    <author>tc={3984fa08-a3e8-476a-adb6-b5fbe61995da}</author>
    <author>tc={99dc3d18-e93b-4800-93a7-3e3af0adedb9}</author>
    <author>tc={de372a90-060b-456e-9ba4-d56018f0d631}</author>
    <author>tc={56d29e6e-94fe-4628-b6f3-3e8e18ec1e44}</author>
    <author>tc={e81a8d82-26f8-4657-8eb6-a2e756c8886e}</author>
    <author>tc={e991655e-f064-42a0-9ccd-e725d6e60f80}</author>
    <author>tc={1af901b1-2f15-4534-9883-f2b1dc06ad66}</author>
    <author>tc={4796951d-cbc2-4e0e-aeca-1f803613505f}</author>
    <author>tc={571339db-e722-4dfb-b1c2-a4416b806d5f}</author>
    <author>tc={112cef99-0d32-4f53-bf58-fba0acbbe8b4}</author>
    <author>tc={c6604580-24eb-47ab-bccb-314d2d6fbd1d}</author>
    <author>tc={cfd86710-914a-4b29-8cf2-c8cd4e8ca923}</author>
    <author>tc={805ee0d4-601a-4134-878f-8adcb51029f7}</author>
    <author>tc={997af8c3-308b-4a39-92f2-6d26a8a13f1d}</author>
    <author>tc={df345515-c26a-4117-b4d9-e5a78df38929}</author>
    <author>tc={3782db21-9576-4790-86ab-854efed7b235}</author>
    <author>tc={39db1a8d-9483-4229-bd3f-95d4066cbd1c}</author>
    <author>tc={87a09b6a-0ac4-44e6-adb9-cc7a6011b856}</author>
    <author>tc={a0a6db45-9988-421a-ba36-8f7e6c838659}</author>
    <author>tc={28558195-218e-4e61-9b7e-e435cd6a8dc8}</author>
    <author>tc={76a70080-d15b-4487-8bd4-f7a121badf7e}</author>
    <author>tc={5b548ee4-ed5d-4d1c-9507-1d6e21e5986a}</author>
    <author>tc={8957e4bc-a2c1-48fe-a48a-ad17f362f809}</author>
    <author>tc={6d4da723-cfcb-4e3d-939f-fc286b7016d5}</author>
    <author>tc={7a864aef-2a96-4ab4-b4bd-7ddad9e546c4}</author>
    <author>tc={61bd49c1-8752-4b3c-b3ed-d13963cbdc16}</author>
    <author>tc={be8d7774-d40b-4efc-90c1-6b1483f77cd3}</author>
    <author>tc={ac6e2f76-c3e7-4569-a8fa-5b9b0418e58c}</author>
    <author>tc={10cfd7e9-21d5-4063-b551-567d1d27bfa3}</author>
    <author>tc={35fddd3f-16a8-4b99-8b26-2158655c6e65}</author>
    <author>tc={f0c40348-6f20-46a9-a734-3e3ec9fb20c2}</author>
    <author>tc={6817d4b0-9d60-4516-a2d1-9fd9de02a140}</author>
    <author>tc={097ed6ed-3f3e-4423-a175-90714a8ed27a}</author>
    <author>tc={df55e612-8cb7-451d-98f5-aabc330dcafb}</author>
    <author>tc={89382a7a-c468-496e-8f6d-df8a0b7699cb}</author>
    <author>tc={b6d3b16f-6645-4df9-88d5-d72a1d3770f3}</author>
    <author>tc={2a5836f6-3108-4059-8b51-907dc36eeb3e}</author>
    <author>tc={7775c984-dc62-4ccd-872d-ed6b15768125}</author>
    <author>tc={0a985639-bf93-4642-9344-ba36dbcdd7aa}</author>
    <author>tc={015c4ad3-1120-4203-a2f9-b11496936411}</author>
    <author>tc={a90bb908-bf2f-4913-8b7d-51ea2aeced5e}</author>
    <author>tc={a83bc596-5922-4a35-b540-7f09cff9fcad}</author>
    <author>tc={1a86ed9f-69d3-4bf9-ad7e-9af00ada3ccd}</author>
    <author>tc={b289b87f-3e1c-422f-94e8-056ff6310a4d}</author>
    <author>tc={12add9c3-c1c3-473d-b6b7-87e4ec3cd7cd}</author>
    <author>tc={d5fdedbf-ba94-4d04-8e66-b217015c886a}</author>
    <author>tc={8a2db4c6-edb0-419d-bd8c-2c5cb3c8c91c}</author>
    <author>tc={c0376468-b438-4cee-901b-0ecdec2ad2c4}</author>
  </authors>
  <commentList>
    <comment ref="H69" authorId="0" shapeId="0" xr:uid="{FD2A72EA-BE10-4F10-BD1B-5E0E074585D8}">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INICIA A LAS 10:30 AM
</t>
        </r>
      </text>
    </comment>
    <comment ref="D124" authorId="1" shapeId="0" xr:uid="{2B4C8993-1F81-4DE5-A5F2-B287324CB9EB}">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Mamá de Dra. Evelin
</t>
        </r>
      </text>
    </comment>
    <comment ref="H124" authorId="2" shapeId="0" xr:uid="{CF1FE2B3-FB4C-40F2-8E88-D50F2B308A22}">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LIMPIEZA
</t>
        </r>
      </text>
    </comment>
    <comment ref="L124" authorId="3" shapeId="0" xr:uid="{3984FA08-A3E8-476A-ADB6-B5FBE61995DA}">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CONSULTA
</t>
        </r>
      </text>
    </comment>
    <comment ref="H128" authorId="4" shapeId="0" xr:uid="{99DC3D18-E93B-4800-93A7-3E3AF0ADEDB9}">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LIMPIEZA
</t>
        </r>
      </text>
    </comment>
    <comment ref="D132" authorId="5" shapeId="0" xr:uid="{DE372A90-060B-456E-9BA4-D56018F0D631}">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CONTROL
</t>
        </r>
      </text>
    </comment>
    <comment ref="H132" authorId="6" shapeId="0" xr:uid="{56D29E6E-94FE-4628-B6F3-3E8E18EC1E44}">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1 RESINA
PROXIMA CITA DE CONTROL PARA NOVIEMBRE
</t>
        </r>
      </text>
    </comment>
    <comment ref="H175" authorId="7" shapeId="0" xr:uid="{E81A8D82-26F8-4657-8EB6-A2E756C8886E}">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inicia a las 09:30 am
1 RESTAURACIÓN
</t>
        </r>
      </text>
    </comment>
    <comment ref="H179" authorId="8" shapeId="0" xr:uid="{E991655E-F064-42A0-9CCD-E725D6E60F80}">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10:30 am
LIMPIEZA DENTAL
factura a nombre de su hijo HORACIO VELUTINI V5969628
</t>
        </r>
      </text>
    </comment>
    <comment ref="L285" authorId="9" shapeId="0" xr:uid="{1AF901B1-2F15-4534-9883-F2B1DC06AD66}">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EVALUACIÓN + CITOLOGÍA
</t>
        </r>
      </text>
    </comment>
    <comment ref="L289" authorId="10" shapeId="0" xr:uid="{4796951D-CBC2-4E0E-AECA-1F803613505F}">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CONTROL + CITOLOGÍA
CONSULTA BENEFICIO DEL MES
</t>
        </r>
      </text>
    </comment>
    <comment ref="D340" authorId="11" shapeId="0" xr:uid="{571339DB-E722-4DFB-B1C2-A4416B806D5F}">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CONTROL
CONSULTA BENEFICIO DEL MES
</t>
        </r>
      </text>
    </comment>
    <comment ref="D344" authorId="12" shapeId="0" xr:uid="{112CEF99-0D32-4F53-BF58-FBA0ACBBE8B4}">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CONTROL
CONSULTA BENEFICIO DEL MES
</t>
        </r>
      </text>
    </comment>
    <comment ref="H344" authorId="13" shapeId="0" xr:uid="{C6604580-24EB-47AB-BCCB-314D2D6FBD1D}">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EMERGENCIA
1 RX 
RASPADO RADICULA DE LA U/D 14
</t>
        </r>
      </text>
    </comment>
    <comment ref="L360" authorId="14" shapeId="0" xr:uid="{CFD86710-914A-4B29-8CF2-C8CD4E8CA923}">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CONTROL
CONSULTA BENEFICIO DEL MES
</t>
        </r>
      </text>
    </comment>
    <comment ref="L395" authorId="15" shapeId="0" xr:uid="{805EE0D4-601A-4134-878F-8ADCB51029F7}">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CONTROL
</t>
        </r>
      </text>
    </comment>
    <comment ref="H454" authorId="16" shapeId="0" xr:uid="{997AF8C3-308B-4A39-92F2-6D26A8A13F1D}">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1 RESINA
</t>
        </r>
      </text>
    </comment>
    <comment ref="H458" authorId="17" shapeId="0" xr:uid="{DF345515-C26A-4117-B4D9-E5A78DF38929}">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1 RESINA
</t>
        </r>
      </text>
    </comment>
    <comment ref="H505" authorId="18" shapeId="0" xr:uid="{3782DB21-9576-4790-86AB-854EFED7B235}">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2 RESINAS
</t>
        </r>
      </text>
    </comment>
    <comment ref="H509" authorId="19" shapeId="0" xr:uid="{39DB1A8D-9483-4229-BD3F-95D4066CBD1C}">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1 RESINA
</t>
        </r>
      </text>
    </comment>
    <comment ref="H521" authorId="20" shapeId="0" xr:uid="{87A09B6A-0AC4-44E6-ADB9-CC7A6011B856}">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1 RESINA CLASE III + REBAJE DE ORTODONCIA
</t>
        </r>
      </text>
    </comment>
    <comment ref="L556" authorId="21" shapeId="0" xr:uid="{A0A6DB45-9988-421A-BA36-8F7E6C838659}">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EVALUACIÓN + CITOLOGÍA
CONSULTA BENEFICIO FAMILIAR
</t>
        </r>
      </text>
    </comment>
    <comment ref="D560" authorId="22" shapeId="0" xr:uid="{28558195-218E-4E61-9B7E-E435CD6A8DC8}">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CONTROL
</t>
        </r>
      </text>
    </comment>
    <comment ref="D564" authorId="23" shapeId="0" xr:uid="{76A70080-D15B-4487-8BD4-F7A121BADF7E}">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CONTROL
</t>
        </r>
      </text>
    </comment>
    <comment ref="D572" authorId="24" shapeId="0" xr:uid="{5B548EE4-ED5D-4D1C-9507-1D6E21E5986A}">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CONTROL
</t>
        </r>
      </text>
    </comment>
    <comment ref="D576" authorId="25" shapeId="0" xr:uid="{8957E4BC-A2C1-48FE-A48A-AD17F362F809}">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PRIMERA VEZ/
CONSULTA BENEFICIO DEL MES
</t>
        </r>
      </text>
    </comment>
    <comment ref="H580" authorId="26" shapeId="0" xr:uid="{6D4DA723-CFCB-4E3D-939F-FC286B7016D5}">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SUSPENDIDA POR LA DRA.
REAGENDADA PARA EL JUEVES 17/09
</t>
        </r>
      </text>
    </comment>
    <comment ref="H670" authorId="27" shapeId="0" xr:uid="{7A864AEF-2A96-4AB4-B4BD-7DDAD9E546C4}">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Inicia a las 9:30 am
CITA CANCELADA POR EL PACIENTE
</t>
        </r>
      </text>
    </comment>
    <comment ref="D674" authorId="28" shapeId="0" xr:uid="{61BD49C1-8752-4B3C-B3ED-D13963CBDC16}">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CITA DE CONTROL/
CONSULTA BENEFICIO DEL MES
</t>
        </r>
      </text>
    </comment>
    <comment ref="H674" authorId="29" shapeId="0" xr:uid="{BE8D7774-D40B-4EFC-90C1-6B1483F77CD3}">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LIMPIEZA
</t>
        </r>
      </text>
    </comment>
    <comment ref="H678" authorId="30" shapeId="0" xr:uid="{AC6E2F76-C3E7-4569-A8FA-5B9B0418E58C}">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LIMPIEZA
</t>
        </r>
      </text>
    </comment>
    <comment ref="H682" authorId="31" shapeId="0" xr:uid="{10CFD7E9-21D5-4063-B551-567D1D27BFA3}">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LIMPIEZA
</t>
        </r>
      </text>
    </comment>
    <comment ref="D690" authorId="32" shapeId="0" xr:uid="{35FDDD3F-16A8-4B99-8B26-2158655C6E65}">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control/
CONSULTA BENEFICIO DEL MES
</t>
        </r>
      </text>
    </comment>
    <comment ref="H690" authorId="33" shapeId="0" xr:uid="{F0C40348-6F20-46A9-A734-3E3EC9FB20C2}">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1 RESINA
</t>
        </r>
      </text>
    </comment>
    <comment ref="H800" authorId="34" shapeId="0" xr:uid="{6817D4B0-9D60-4516-A2D1-9FD9DE02A140}">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LIMPIEZA DENTAL
</t>
        </r>
      </text>
    </comment>
    <comment ref="H843" authorId="35" shapeId="0" xr:uid="{097ED6ED-3F3E-4423-A175-90714A8ED27A}">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LIMPIEZA DENTAL
</t>
        </r>
      </text>
    </comment>
    <comment ref="H945" authorId="36" shapeId="0" xr:uid="{DF55E612-8CB7-451D-98F5-AABC330DCAFB}">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09:30 AM
LIMPIEZA DENTAL
</t>
        </r>
      </text>
    </comment>
    <comment ref="D953" authorId="37" shapeId="0" xr:uid="{89382A7A-C468-496E-8F6D-DF8A0B7699CB}">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09:30 AM
CONTROL
</t>
        </r>
      </text>
    </comment>
    <comment ref="L953" authorId="38" shapeId="0" xr:uid="{B6D3B16F-6645-4DF9-88D5-D72A1D3770F3}">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CONSULTA BENEFICIO
</t>
        </r>
      </text>
    </comment>
    <comment ref="D961" authorId="39" shapeId="0" xr:uid="{2A5836F6-3108-4059-8B51-907DC36EEB3E}">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evaluacion por primera vez/
consulta beneficio familiar
</t>
        </r>
      </text>
    </comment>
    <comment ref="D965" authorId="40" shapeId="0" xr:uid="{7775C984-DC62-4CCD-872D-ED6B15768125}">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CONTROL
</t>
        </r>
      </text>
    </comment>
    <comment ref="D969" authorId="41" shapeId="0" xr:uid="{0A985639-BF93-4642-9344-BA36DBCDD7AA}">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10:00 AM
CONTROL
</t>
        </r>
      </text>
    </comment>
    <comment ref="D973" authorId="42" shapeId="0" xr:uid="{015C4AD3-1120-4203-A2F9-B11496936411}">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10:30 AM
EMERGENCIA
</t>
        </r>
      </text>
    </comment>
    <comment ref="H1004" authorId="43" shapeId="0" xr:uid="{A90BB908-BF2F-4913-8B7D-51EA2AECED5E}">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09:30 am
</t>
        </r>
      </text>
    </comment>
    <comment ref="H1008" authorId="44" shapeId="0" xr:uid="{A83BC596-5922-4A35-B540-7F09CFF9FCAD}">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11:30 am
1 LIMPIEZA DENTAL
1 RESINA
</t>
        </r>
      </text>
    </comment>
    <comment ref="H1071" authorId="45" shapeId="0" xr:uid="{1A86ED9F-69D3-4BF9-AD7E-9AF00ADA3CCD}">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LIMPIEZA DENTAL
CONSULTA BENEFICIO FAMILIAR. MC
</t>
        </r>
      </text>
    </comment>
    <comment ref="H1075" authorId="46" shapeId="0" xr:uid="{B289B87F-3E1C-422F-94E8-056FF6310A4D}">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ABONA 25$ PENDIENTE
REALIZA 1ER ABONO DE 50$ DEBE 100$
21-10-2026 2 ABONO DE 50$
</t>
        </r>
      </text>
    </comment>
    <comment ref="D1106" authorId="47" shapeId="0" xr:uid="{12ADD9C3-C1C3-473D-B6B7-87E4EC3CD7CD}">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NO PUEDE ASISTIR A LA HORA DE CONSULTA
</t>
        </r>
      </text>
    </comment>
    <comment ref="H1110" authorId="48" shapeId="0" xr:uid="{D5FDEDBF-BA94-4D04-8E66-B217015C886A}">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RESINA EN GARANTÍA
</t>
        </r>
      </text>
    </comment>
    <comment ref="H1118" authorId="49" shapeId="0" xr:uid="{8A2DB4C6-EDB0-419D-BD8C-2C5CB3C8C91C}">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LIMPIEZA DENTAL
</t>
        </r>
      </text>
    </comment>
    <comment ref="D1220" authorId="50" shapeId="0" xr:uid="{C0376468-B438-4CEE-901B-0ECDEC2AD2C4}">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CONTROL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tc={37a328c7-906b-456a-ac64-0f932a9f52bf}</author>
    <author>tc={b57c1d89-7ab6-4b6c-a168-9cf47095a9a3}</author>
    <author>tc={b00ff2a8-f210-48c8-b7a7-3ea71e10fcd4}</author>
    <author>tc={f1a40a65-330f-4795-906f-f9f84bbbccfc}</author>
    <author>tc={fa878422-00fd-4112-b242-b1ed9383a5eb}</author>
    <author>tc={ec62218a-cb60-4644-860f-86351ff8c010}</author>
    <author>tc={c4a5ad72-e4be-4df5-8d9d-523a36ad9968}</author>
    <author>tc={40425ae2-c532-4131-b722-a486b76f46e8}</author>
    <author>tc={ce19cc28-b50b-47e8-ad26-ce281ecfacd2}</author>
    <author>tc={16ba0206-b679-4f9c-9aeb-eeaa11dce30a}</author>
    <author>tc={5aa23911-6c37-4eef-b4fd-68cc4dd403ca}</author>
    <author>tc={6fd33568-cbdd-4926-b166-a6cae8fbce39}</author>
    <author>tc={4bc4255a-c56b-4921-8510-2c98dba8a019}</author>
    <author>tc={26ad5e31-3db3-404e-aaf5-87fd84c42bca}</author>
    <author>tc={91d8d95c-007d-47b4-af57-478b40b2b747}</author>
    <author>tc={1cac4ceb-7fe3-4cb8-b89d-025128ed8f6b}</author>
    <author>tc={a2cc6368-b7a4-4384-bddc-9711ba178422}</author>
    <author>tc={5599fa0f-9f5c-4086-a2aa-053fdbdf9568}</author>
    <author>tc={058a7e67-2c88-4a37-8f50-93cb20f1c267}</author>
    <author>tc={6034e7d1-89f1-44e1-8e65-3c43819a28fa}</author>
    <author>tc={34e5f3d4-1e40-43b0-b665-fcf703d5004d}</author>
    <author>tc={51b40b22-a242-46aa-b0cb-079f99b44da1}</author>
    <author>tc={be5c9986-9a35-477c-951d-a757f1a61a3c}</author>
    <author>tc={48cdb1ff-4ecc-463b-b3d2-6e922f91bfd1}</author>
    <author>tc={bab6ad41-dcc4-4c9f-a1ce-e098c3af0c2a}</author>
    <author>tc={15ddcd19-9adc-4f10-9e32-96fde9d85cab}</author>
    <author>tc={147b91e8-c7db-492c-9d42-fc3e9ed683cd}</author>
    <author>tc={8800a358-bcaf-4834-a23e-096062f62add}</author>
    <author>tc={8333cc09-5e71-4dd1-9c9d-4227a7004ba9}</author>
    <author>tc={c629fb6c-d4e9-44b5-92ee-21bbb7a8b11b}</author>
    <author>tc={7142fa84-f5d1-432f-bc6c-170cffe2b49f}</author>
    <author>tc={6786ed93-4385-4abc-b870-a7d9696cb569}</author>
    <author>tc={600ab04e-0dda-45ca-81a0-6c3bfc024a68}</author>
    <author>tc={bab81a72-754e-4182-ac95-82d630fbb951}</author>
    <author>tc={18bb159c-e507-4284-8453-80400c6aa70c}</author>
    <author>tc={597d53c2-f605-4580-a07c-28aff86ccb9a}</author>
    <author>tc={99200785-47a7-45eb-99ee-65f4465a35f7}</author>
    <author>tc={335a2727-c07d-48e4-abf8-88eba7527eba}</author>
    <author>tc={ce91e877-cd80-46ef-b406-314b0ad7623f}</author>
    <author>tc={084ec18c-4212-48a9-b587-979d7ca684f9}</author>
    <author>tc={f3734ce9-8e3c-4645-99f5-50d59e040880}</author>
    <author>tc={f435e329-194a-47f7-9db8-811f58954810}</author>
    <author>tc={b4e8a1f2-31e9-4f51-97af-a93c5cba7f89}</author>
    <author>tc={9c6b4047-1ce3-4402-80ab-2b86530d99a6}</author>
    <author>tc={9dc8ed4e-4829-46ac-95f7-f4aa6bd04ee1}</author>
    <author>tc={ac1469c3-3af8-4547-be95-4179a5ee2c01}</author>
    <author>tc={8a2e6ee7-9988-4271-91aa-076c3a0f094a}</author>
    <author>tc={b471ab2b-0b24-49f2-bece-3739998f5f57}</author>
    <author>tc={ba007958-b9ee-47f3-ae94-2695f552197f}</author>
    <author>tc={2f9ac837-22ab-4578-b0d1-2cb1a1a8f3cd}</author>
    <author>tc={6f4960ae-ff81-4605-b1a0-acd0fa9306c3}</author>
    <author>tc={a87601ca-affa-4b81-9f8a-1548e2dfb8f0}</author>
    <author>tc={7d213396-1871-4914-ac9d-b768e858f236}</author>
    <author>tc={4a0c0ee4-b9fd-4302-bef9-7acf0ca8f135}</author>
    <author>tc={376a051d-9633-4d30-b8c7-4b91864c279e}</author>
    <author>tc={ca1103d6-2c70-4913-b642-c80d1f65901c}</author>
    <author>tc={4aa0f535-cb77-4fa3-8c30-9ed79ad212a9}</author>
  </authors>
  <commentList>
    <comment ref="D10" authorId="0" shapeId="0" xr:uid="{37A328C7-906B-456A-AC64-0F932A9F52BF}">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CITA DE CONTROL
</t>
        </r>
      </text>
    </comment>
    <comment ref="H10" authorId="1" shapeId="0" xr:uid="{B57C1D89-7AB6-4B6C-A168-9CF47095A9A3}">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09:30 AM LIMPIEZA DENTAL/
CONSULTA BENEFICIO DEL MES
</t>
        </r>
      </text>
    </comment>
    <comment ref="L10" authorId="2" shapeId="0" xr:uid="{B00FF2A8-F210-48C8-B7A7-3EA71E10FCD4}">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CITA DE CONTROL
</t>
        </r>
      </text>
    </comment>
    <comment ref="H14" authorId="3" shapeId="0" xr:uid="{F1A40A65-330F-4795-906F-F9F84BBBCCFC}">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10:30 AM 1 RESINA CLASE II
</t>
        </r>
      </text>
    </comment>
    <comment ref="L14" authorId="4" shapeId="0" xr:uid="{FA878422-00FD-4112-B242-B1ED9383A5EB}">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CITA DE EVALUACIÓN
</t>
        </r>
      </text>
    </comment>
    <comment ref="H18" authorId="5" shapeId="0" xr:uid="{EC62218A-CB60-4644-860F-86351FF8C010}">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11:00 1 RESINA CLASE I
</t>
        </r>
      </text>
    </comment>
    <comment ref="H30" authorId="6" shapeId="0" xr:uid="{C4A5AD72-E4BE-4DF5-8D9D-523A36AD9968}">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EMERGENCIA
CONSULTA FAMILIAR
</t>
        </r>
      </text>
    </comment>
    <comment ref="D61" authorId="7" shapeId="0" xr:uid="{40425AE2-C532-4131-B722-A486B76F46E8}">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EVALUACIÓN POR PRIMERA VEZ/
PROXIMA CONSULTA EL 16/10
</t>
        </r>
      </text>
    </comment>
    <comment ref="D65" authorId="8" shapeId="0" xr:uid="{CE19CC28-B50B-47E8-AD26-CE281ECFACD2}">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CONTROL/
CONSULTA BENEFICIO DEL MES
</t>
        </r>
      </text>
    </comment>
    <comment ref="D73" authorId="9" shapeId="0" xr:uid="{16BA0206-B679-4F9C-9AEB-EEAA11DCE30A}">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EVALUACIÓN DE EMERGENCIA
</t>
        </r>
      </text>
    </comment>
    <comment ref="D171" authorId="10" shapeId="0" xr:uid="{5AA23911-6C37-4EEF-B4FD-68CC4DD403CA}">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CONTROL/
CONSULTA BENEFICIO DEL MES
</t>
        </r>
      </text>
    </comment>
    <comment ref="H175" authorId="11" shapeId="0" xr:uid="{6FD33568-CBDD-4926-B166-A6CAE8FBCE39}">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LIMPIEZA DENTAL/
VOLVER EN 3 MESES
</t>
        </r>
      </text>
    </comment>
    <comment ref="H179" authorId="12" shapeId="0" xr:uid="{4BC4255A-C56B-4921-8510-2C98DBA8A019}">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LIMPIEZA DENTAL/
VOVER EN 3 MESES
</t>
        </r>
      </text>
    </comment>
    <comment ref="L246" authorId="13" shapeId="0" xr:uid="{26AD5E31-3DB3-404E-AAF5-87FD84C42BCA}">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EVALUACIÓN SIN CITOLOGÍA
NO LLEGÓ A LA CITA. SIN NOTIFICACIÓN PREVIA
</t>
        </r>
      </text>
    </comment>
    <comment ref="D285" authorId="14" shapeId="0" xr:uid="{91D8D95C-007D-47B4-AF57-478B40B2B747}">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CONTROL
</t>
        </r>
      </text>
    </comment>
    <comment ref="H285" authorId="15" shapeId="0" xr:uid="{1CAC4CEB-7FE3-4CB8-B89D-025128ED8F6B}">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1 RESINA CLASE III
</t>
        </r>
      </text>
    </comment>
    <comment ref="H289" authorId="16" shapeId="0" xr:uid="{A2CC6368-B7A4-4384-BDDC-9711BA178422}">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LIMPIEZA DENTAL
</t>
        </r>
      </text>
    </comment>
    <comment ref="H340" authorId="17" shapeId="0" xr:uid="{5599FA0F-9F5C-4086-A2AA-053FDBDF9568}">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09:30 am
1 RESTAURACIÓN $60
HIZO 1 ABONO DE $30 DEBE $30
</t>
        </r>
      </text>
    </comment>
    <comment ref="H356" authorId="18" shapeId="0" xr:uid="{058A7E67-2C88-4A37-8F50-93CB20F1C267}">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1:30 pm
consulta beneficio del mes
</t>
        </r>
      </text>
    </comment>
    <comment ref="D446" authorId="19" shapeId="0" xr:uid="{6034E7D1-89F1-44E1-8E65-3C43819A28FA}">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08:30 AM 
EVALUACIÓN POR PRIMERA VEZ
</t>
        </r>
      </text>
    </comment>
    <comment ref="D450" authorId="20" shapeId="0" xr:uid="{34E5F3D4-1E40-43B0-B665-FCF703D5004D}">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EVALUACIÓN POR PRIMERA VEZ
CONSULTA BENEFICIO DEL MES
</t>
        </r>
      </text>
    </comment>
    <comment ref="D521" authorId="21" shapeId="0" xr:uid="{51B40B22-A242-46AA-B0CB-079F99B44DA1}">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CONSULTRA POR MALESTAR
CONSULTA BENEFICIO DEL MES
</t>
        </r>
      </text>
    </comment>
    <comment ref="H525" authorId="22" shapeId="0" xr:uid="{BE5C9986-9A35-477C-951D-A757F1A61A3C}">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LIMPIEZA DENTAL
</t>
        </r>
      </text>
    </comment>
    <comment ref="L525" authorId="23" shapeId="0" xr:uid="{48CDB1FF-4ECC-463B-B3D2-6E922F91BFD1}">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EVALUACIÓN POR MALESTAR PRIMERA VEZ
CONSULTA BENEFICIO DEL MES
</t>
        </r>
      </text>
    </comment>
    <comment ref="L529" authorId="24" shapeId="0" xr:uid="{BAB6AD41-DCC4-4C9F-A1CE-E098C3AF0C2A}">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EVALUACIÓN + CITOLOGÍA
</t>
        </r>
      </text>
    </comment>
    <comment ref="D560" authorId="25" shapeId="0" xr:uid="{15DDCD19-9ADC-4F10-9E32-96FDE9D85CAB}">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CONTROL
PROXIMA CITA 10/12/226
</t>
        </r>
      </text>
    </comment>
    <comment ref="L560" authorId="26" shapeId="0" xr:uid="{147B91E8-C7DB-492C-9D42-FC3E9ED683CD}">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CONTROL
PROXIMA CITA 05/11/2026
</t>
        </r>
      </text>
    </comment>
    <comment ref="D564" authorId="27" shapeId="0" xr:uid="{8800A358-BCAF-4834-A23E-096062F62ADD}">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CONTROL
</t>
        </r>
      </text>
    </comment>
    <comment ref="H564" authorId="28" shapeId="0" xr:uid="{8333CC09-5E71-4DD1-9C9D-4227A7004BA9}">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1 RESINA CLASE II
</t>
        </r>
      </text>
    </comment>
    <comment ref="D568" authorId="29" shapeId="0" xr:uid="{C629FB6C-D4E9-44B5-92EE-21BBB7A8B11B}">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CONTROL/
PROXIMA CITA FEBRERO 2027
</t>
        </r>
      </text>
    </comment>
    <comment ref="D572" authorId="30" shapeId="0" xr:uid="{7142FA84-F5D1-432F-BC6C-170CFFE2B49F}">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EVALUACIÓN/
CONSULTA BENEFICIO DEL MES
</t>
        </r>
      </text>
    </comment>
    <comment ref="D576" authorId="31" shapeId="0" xr:uid="{6786ED93-4385-4ABC-B870-A7D9696CB569}">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EVALUACIÓN POR PRIMERA VEZ
</t>
        </r>
      </text>
    </comment>
    <comment ref="D580" authorId="32" shapeId="0" xr:uid="{600AB04E-0DDA-45CA-81A0-6C3BFC024A68}">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EVALUACIÓN POR PRIMERA VEZ
</t>
        </r>
      </text>
    </comment>
    <comment ref="H670" authorId="33" shapeId="0" xr:uid="{BAB81A72-754E-4182-AC95-82D630FBB951}">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2 RESINAS
</t>
        </r>
      </text>
    </comment>
    <comment ref="H674" authorId="34" shapeId="0" xr:uid="{18BB159C-E507-4284-8453-80400C6AA70C}">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1 LIMPIEZA DENTAL
</t>
        </r>
      </text>
    </comment>
    <comment ref="H678" authorId="35" shapeId="0" xr:uid="{597D53C2-F605-4580-A07C-28AFF86CCB9A}">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1 LIMPIEZA DENTAL
</t>
        </r>
      </text>
    </comment>
    <comment ref="H682" authorId="36" shapeId="0" xr:uid="{99200785-47A7-45EB-99EE-65F4465A35F7}">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1 RESINA/
CPNSULTA BENEFICIO DEL MES
</t>
        </r>
      </text>
    </comment>
    <comment ref="L721" authorId="37" shapeId="0" xr:uid="{335A2727-C07D-48E4-ABF8-88EBA7527EBA}">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CITA DE CONTROL/
CONSULTA BENEFICIO FAMILIAR
</t>
        </r>
      </text>
    </comment>
    <comment ref="H800" authorId="38" shapeId="0" xr:uid="{CE91E877-CD80-46EF-B406-314B0AD7623F}">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1 limpieza + radiografía
</t>
        </r>
      </text>
    </comment>
    <comment ref="D831" authorId="39" shapeId="0" xr:uid="{084EC18C-4212-48A9-B587-979D7CA684F9}">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CONTROL
PROXIMA CITA ANUAL OCTUBRE 2027
</t>
        </r>
      </text>
    </comment>
    <comment ref="H839" authorId="40" shapeId="0" xr:uid="{F3734CE9-8E3C-4645-99F5-50D59E040880}">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LIMPIEZA DENTAL
</t>
        </r>
      </text>
    </comment>
    <comment ref="H843" authorId="41" shapeId="0" xr:uid="{F435E329-194A-47F7-9DB8-811F58954810}">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LIMPIEZA + 1 RESINA
</t>
        </r>
      </text>
    </comment>
    <comment ref="D847" authorId="42" shapeId="0" xr:uid="{B4E8A1F2-31E9-4F51-97AF-A93C5CBA7F89}">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EVALUACIÓN POR PRIMERA VEZ
PROXIMA CONSULTA 05/11/2026
</t>
        </r>
      </text>
    </comment>
    <comment ref="D851" authorId="43" shapeId="0" xr:uid="{9C6B4047-1CE3-4402-80AB-2B86530D99A6}">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CONTROL
</t>
        </r>
      </text>
    </comment>
    <comment ref="D859" authorId="44" shapeId="0" xr:uid="{9DC8ED4E-4829-46AC-95F7-F4AA6BD04EE1}">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consulta beneficio del mes
</t>
        </r>
      </text>
    </comment>
    <comment ref="D863" authorId="45" shapeId="0" xr:uid="{AC1469C3-3AF8-4547-BE95-4179A5EE2C01}">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Consulta beneficio del mes
</t>
        </r>
      </text>
    </comment>
    <comment ref="D867" authorId="46" shapeId="0" xr:uid="{8A2E6EE7-9988-4271-91AA-076C3A0F094A}">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lectura de informe por caida
</t>
        </r>
      </text>
    </comment>
    <comment ref="D871" authorId="47" shapeId="0" xr:uid="{B471AB2B-0B24-49F2-BECE-3739998F5F57}">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consulta por opinión médica
</t>
        </r>
      </text>
    </comment>
    <comment ref="D875" authorId="48" shapeId="0" xr:uid="{BA007958-B9EE-47F3-AE94-2695F552197F}">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solicitud de informe
</t>
        </r>
      </text>
    </comment>
    <comment ref="D910" authorId="49" shapeId="0" xr:uid="{2F9AC837-22AB-4578-B0D1-2CB1A1A8F3CD}">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EVALUACIÓN DE PRE-INGRESO
</t>
        </r>
      </text>
    </comment>
    <comment ref="H1004" authorId="50" shapeId="0" xr:uid="{6F4960AE-FF81-4605-B1A0-ACD0FA9306C3}">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1 toma de impresión
</t>
        </r>
      </text>
    </comment>
    <comment ref="L1004" authorId="51" shapeId="0" xr:uid="{A87601CA-AFFA-4B81-9F8A-1548E2DFB8F0}">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CONTROL
</t>
        </r>
      </text>
    </comment>
    <comment ref="H1059" authorId="52" shapeId="0" xr:uid="{7D213396-1871-4914-AC9D-B768E858F236}">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LIMPIEZA DENTAL/
CONSULTA BENEFICIO DEL MES
</t>
        </r>
      </text>
    </comment>
    <comment ref="H1063" authorId="53" shapeId="0" xr:uid="{4A0C0EE4-B9FD-4302-BEF9-7ACF0CA8F135}">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1 RESTAURACIÓN/ CONSULTA BENEFICIO DEL MES
IMPRESIÓN PARA HACER FÉRULA
</t>
        </r>
      </text>
    </comment>
    <comment ref="H1067" authorId="54" shapeId="0" xr:uid="{376A051D-9633-4D30-B8C7-4B91864C279E}">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LIMPIEZA DENTAL/
CONSULTA BENEFICIO DEL MES
</t>
        </r>
      </text>
    </comment>
    <comment ref="H1071" authorId="55" shapeId="0" xr:uid="{CA1103D6-2C70-4913-B642-C80D1F65901C}">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IMPRESIÓN PARA FÉRULA $100
50$ LABORATORIO
</t>
        </r>
      </text>
    </comment>
    <comment ref="L1126" authorId="56" shapeId="0" xr:uid="{4AA0F535-CB77-4FA3-8C30-9ED79AD212A9}">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RETIRO DE PUNTOS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D290" authorId="0" shapeId="0" xr:uid="{00000000-0006-0000-0B00-000001000000}">
      <text>
        <r>
          <rPr>
            <sz val="10"/>
            <color rgb="FF000000"/>
            <rFont val="Arial"/>
          </rPr>
          <t>Consulta virtual</t>
        </r>
      </text>
    </comment>
  </commentList>
</comments>
</file>

<file path=xl/sharedStrings.xml><?xml version="1.0" encoding="utf-8"?>
<sst xmlns="http://schemas.openxmlformats.org/spreadsheetml/2006/main" count="20058" uniqueCount="1266">
  <si>
    <t>CONTROL DE CITAS</t>
  </si>
  <si>
    <t xml:space="preserve"> </t>
  </si>
  <si>
    <t>Fecha</t>
  </si>
  <si>
    <t>Consultorio</t>
  </si>
  <si>
    <t>Estado</t>
  </si>
  <si>
    <t>Paciente</t>
  </si>
  <si>
    <t>Precio</t>
  </si>
  <si>
    <t>Tipo</t>
  </si>
  <si>
    <t>Forma1</t>
  </si>
  <si>
    <t>Monto1</t>
  </si>
  <si>
    <t>Forma2</t>
  </si>
  <si>
    <t>Monto2</t>
  </si>
  <si>
    <t>Empleado</t>
  </si>
  <si>
    <t>Centro Médico Comunitario OscaryAnny</t>
  </si>
  <si>
    <t>TOTAL DEL MES</t>
  </si>
  <si>
    <t>Hora</t>
  </si>
  <si>
    <t>Name</t>
  </si>
  <si>
    <t>Consultorio N° 1</t>
  </si>
  <si>
    <t>Consultorio N° 2</t>
  </si>
  <si>
    <t>Consultorio N° 3</t>
  </si>
  <si>
    <t>Doctor</t>
  </si>
  <si>
    <t>Cantidad citas</t>
  </si>
  <si>
    <t>Citas pagadas</t>
  </si>
  <si>
    <t>Total</t>
  </si>
  <si>
    <t>Monto Cobrado</t>
  </si>
  <si>
    <t>Monto ADH</t>
  </si>
  <si>
    <t>Monto Médico</t>
  </si>
  <si>
    <t>Forma 1</t>
  </si>
  <si>
    <t>Monto 1</t>
  </si>
  <si>
    <t>Forma 2</t>
  </si>
  <si>
    <t>Monto 2</t>
  </si>
  <si>
    <t>CONSULTA BENEFICIO DE EMPLEADO DEL MES</t>
  </si>
  <si>
    <t>$ USD:</t>
  </si>
  <si>
    <t>CONSULTAS 50% DESC./ FAMILIAR DIRECTO DEL MES</t>
  </si>
  <si>
    <t>CONSULTA BENEFICIO DE PARTICIPANTES ADH DEL MES</t>
  </si>
  <si>
    <t>Fecha Valor:</t>
  </si>
  <si>
    <t>Representante:</t>
  </si>
  <si>
    <t>Precio:</t>
  </si>
  <si>
    <t>Dra. Rosanny García</t>
  </si>
  <si>
    <t>Nombre y Apellido</t>
  </si>
  <si>
    <t>Monto</t>
  </si>
  <si>
    <t>Personal ADH</t>
  </si>
  <si>
    <t>Teléfono:</t>
  </si>
  <si>
    <t>Dra. Maribel Guilarte</t>
  </si>
  <si>
    <t>Cedula:</t>
  </si>
  <si>
    <t>Dra. Lyl Belisario</t>
  </si>
  <si>
    <t>Doctor:</t>
  </si>
  <si>
    <t>Dra. Ma.Auxliliadora Aguilera</t>
  </si>
  <si>
    <t>Dr. Jorge Valeri</t>
  </si>
  <si>
    <t>Dr. José Francisco Cordero</t>
  </si>
  <si>
    <t>Hora de inicio</t>
  </si>
  <si>
    <t>Dra. Mónica Porras</t>
  </si>
  <si>
    <t>💲</t>
  </si>
  <si>
    <t>Marielena Romero</t>
  </si>
  <si>
    <t>Intervalo</t>
  </si>
  <si>
    <t>Dra. Conchita Sánchez</t>
  </si>
  <si>
    <t>Punto de venta</t>
  </si>
  <si>
    <t>Dr. Carlos Eduardo Márquez</t>
  </si>
  <si>
    <t>LEYENDA</t>
  </si>
  <si>
    <t>Odo. Geraldine Cabrera</t>
  </si>
  <si>
    <t>CLIENTES POR PUBLICIDAD DEL MES</t>
  </si>
  <si>
    <t>📌</t>
  </si>
  <si>
    <t>Agendada</t>
  </si>
  <si>
    <t>Luzmir Fagúndez</t>
  </si>
  <si>
    <t>📞</t>
  </si>
  <si>
    <t>Sin confirmar</t>
  </si>
  <si>
    <t>Dra. Mariana Morales</t>
  </si>
  <si>
    <t>✔️</t>
  </si>
  <si>
    <t>Confirmado</t>
  </si>
  <si>
    <t>Dra. Evelyn Tranchino</t>
  </si>
  <si>
    <t>✅</t>
  </si>
  <si>
    <t>Completado</t>
  </si>
  <si>
    <t>Dra. Elisa Villasmil</t>
  </si>
  <si>
    <t>🚫</t>
  </si>
  <si>
    <t>No asistio</t>
  </si>
  <si>
    <t>Dra. Elisa Izquierdo</t>
  </si>
  <si>
    <t>Pagado</t>
  </si>
  <si>
    <t>Dra. Gabriela Berbis</t>
  </si>
  <si>
    <t>📦</t>
  </si>
  <si>
    <t>Facturado</t>
  </si>
  <si>
    <t>Dra. Gerlly Mendoza</t>
  </si>
  <si>
    <t>Alejandra Álvararez</t>
  </si>
  <si>
    <t>Diana Pino</t>
  </si>
  <si>
    <t>Iran Guerra</t>
  </si>
  <si>
    <t>Fresia Hernandez</t>
  </si>
  <si>
    <t>Yessica Hu Zheng</t>
  </si>
  <si>
    <t>Lubida Granadillo</t>
  </si>
  <si>
    <t>Silvia D´Angelo</t>
  </si>
  <si>
    <t>Maria Valentina Palacios</t>
  </si>
  <si>
    <t>Scarleth Carballeira</t>
  </si>
  <si>
    <t>Arianna Velutini</t>
  </si>
  <si>
    <t>Fabiana Hernandez</t>
  </si>
  <si>
    <t>Scarly Contreras</t>
  </si>
  <si>
    <t>Yesenia Rosales</t>
  </si>
  <si>
    <t>Ana Perez</t>
  </si>
  <si>
    <t>Oscar Martinez</t>
  </si>
  <si>
    <t>Participante</t>
  </si>
  <si>
    <t>Elizabeth Justo</t>
  </si>
  <si>
    <t>Ignacio Escorcia</t>
  </si>
  <si>
    <t>Andres Isea</t>
  </si>
  <si>
    <t xml:space="preserve">Heidi Naranjo </t>
  </si>
  <si>
    <t>Exonerado ADH</t>
  </si>
  <si>
    <t>Diego Molina</t>
  </si>
  <si>
    <t>Fiorella Márquez</t>
  </si>
  <si>
    <t>Pago Movil Mercantil</t>
  </si>
  <si>
    <t xml:space="preserve">Edward Perez </t>
  </si>
  <si>
    <t xml:space="preserve">Alejandra Alvarez </t>
  </si>
  <si>
    <t xml:space="preserve">Mathias Duran </t>
  </si>
  <si>
    <t>Breyer Méndez</t>
  </si>
  <si>
    <t>Barbara García</t>
  </si>
  <si>
    <t>Aleskha Zapata</t>
  </si>
  <si>
    <t>Eimy Caña</t>
  </si>
  <si>
    <t>Hector Corro</t>
  </si>
  <si>
    <t>Franco Andrades</t>
  </si>
  <si>
    <t>Familiar</t>
  </si>
  <si>
    <t>Geraldine Bastidas</t>
  </si>
  <si>
    <t>Guillermo Delgado</t>
  </si>
  <si>
    <t>Ana Hernández</t>
  </si>
  <si>
    <t>Norma Marcano</t>
  </si>
  <si>
    <t>Ana Rosales</t>
  </si>
  <si>
    <t>Nelly Colmenares</t>
  </si>
  <si>
    <t>Sobeida Blanco</t>
  </si>
  <si>
    <t>Jorgelina Alvarez</t>
  </si>
  <si>
    <t>Jorgelina Álvarez</t>
  </si>
  <si>
    <t>Miguel Buendía</t>
  </si>
  <si>
    <t>Nuris Hernandez</t>
  </si>
  <si>
    <t>Efectivo ($)</t>
  </si>
  <si>
    <t>Mariana Cavalieri</t>
  </si>
  <si>
    <t>Camila Toro</t>
  </si>
  <si>
    <t>Stephanie Díaz</t>
  </si>
  <si>
    <t>Maria Geronima Vasquez</t>
  </si>
  <si>
    <t xml:space="preserve">Carmen Alcalá </t>
  </si>
  <si>
    <t>Alfredo Aldana</t>
  </si>
  <si>
    <t>Gledis Ceballos</t>
  </si>
  <si>
    <t>Argenida Carriazo</t>
  </si>
  <si>
    <t>Alberto Serfaty</t>
  </si>
  <si>
    <t>Mario César Rodríguez</t>
  </si>
  <si>
    <t>Marybelen Leon</t>
  </si>
  <si>
    <t>Antonella Shettino</t>
  </si>
  <si>
    <t xml:space="preserve">Elsy Daboin </t>
  </si>
  <si>
    <t xml:space="preserve">   </t>
  </si>
  <si>
    <t>Maria Carmela Hernandez</t>
  </si>
  <si>
    <t>Gabina Terán Briceño</t>
  </si>
  <si>
    <t>Federica Morales</t>
  </si>
  <si>
    <t xml:space="preserve">Daniela Yanes </t>
  </si>
  <si>
    <t>Ivanna Lugo</t>
  </si>
  <si>
    <t>Emma García</t>
  </si>
  <si>
    <t>Mariana Asulay de Manoy</t>
  </si>
  <si>
    <t>Mairyn Hernández</t>
  </si>
  <si>
    <t>Zelle</t>
  </si>
  <si>
    <t>Gleidy Colmenares</t>
  </si>
  <si>
    <t>Luz Gabriela Guanoluisa</t>
  </si>
  <si>
    <t>Yusmani Melchor</t>
  </si>
  <si>
    <t>Karem Andreina Diaz Zerpa</t>
  </si>
  <si>
    <t>Freddy Enrique Pérez Mendoza</t>
  </si>
  <si>
    <t>Eyce Castillo</t>
  </si>
  <si>
    <t xml:space="preserve">Sabrina Puentes </t>
  </si>
  <si>
    <t>Scarleth Acosta</t>
  </si>
  <si>
    <t>Lenin Quintero</t>
  </si>
  <si>
    <t>Indira García</t>
  </si>
  <si>
    <t>Sinai Villalta</t>
  </si>
  <si>
    <t>Keyla Ortega</t>
  </si>
  <si>
    <t>Alejandro Reyes</t>
  </si>
  <si>
    <t>Luis Huncal</t>
  </si>
  <si>
    <t>Edixon Sayago</t>
  </si>
  <si>
    <t>Ana María Velásquez</t>
  </si>
  <si>
    <t>Reynaldo Cárdenas</t>
  </si>
  <si>
    <t xml:space="preserve">Argenis Rodríguez </t>
  </si>
  <si>
    <t>Gabriela Guerra</t>
  </si>
  <si>
    <t>Luis Feo</t>
  </si>
  <si>
    <t>Desiree García</t>
  </si>
  <si>
    <t>Miguel Guevara</t>
  </si>
  <si>
    <t>Yeelys Petroski</t>
  </si>
  <si>
    <t>Sanarik Boghossian</t>
  </si>
  <si>
    <t>Jorge Luis Rodríguez</t>
  </si>
  <si>
    <t>Axcel Figueroa</t>
  </si>
  <si>
    <t>Carlos Figueira</t>
  </si>
  <si>
    <t>Hadaluz Seco</t>
  </si>
  <si>
    <t>Gabriel Contreras</t>
  </si>
  <si>
    <t xml:space="preserve">Jessica Palacios </t>
  </si>
  <si>
    <t>Johan Rivas</t>
  </si>
  <si>
    <t>Anyeling Herrera</t>
  </si>
  <si>
    <t>Gustavo García</t>
  </si>
  <si>
    <t>Ivelisse Feo</t>
  </si>
  <si>
    <t>Rafael Delgado</t>
  </si>
  <si>
    <t>Sebastian Mosquera</t>
  </si>
  <si>
    <t>Marisol Mendoza</t>
  </si>
  <si>
    <t xml:space="preserve">Carmen Medina </t>
  </si>
  <si>
    <t>Pastor Mujica</t>
  </si>
  <si>
    <t>Daniela Rodríguez</t>
  </si>
  <si>
    <t>Ingrid Guia</t>
  </si>
  <si>
    <t>Johana López</t>
  </si>
  <si>
    <t>Fernando Nieves</t>
  </si>
  <si>
    <t>Ernesto Martínez</t>
  </si>
  <si>
    <t>José Reynaldo Sánchez</t>
  </si>
  <si>
    <t xml:space="preserve">Jorge Betancourt </t>
  </si>
  <si>
    <t>Kathlen C Webb de Santana</t>
  </si>
  <si>
    <t>Andrés Balza</t>
  </si>
  <si>
    <t>Reina Margarita Aristigueta</t>
  </si>
  <si>
    <t>Juana Borges</t>
  </si>
  <si>
    <t>Celina Rivera</t>
  </si>
  <si>
    <t>Johana Castillo</t>
  </si>
  <si>
    <t>Johana Ramirez</t>
  </si>
  <si>
    <t>Dariela Cáceres</t>
  </si>
  <si>
    <t>Roma Sarmiento</t>
  </si>
  <si>
    <t>Miguelangel Silva</t>
  </si>
  <si>
    <t>Justo Moreno</t>
  </si>
  <si>
    <t xml:space="preserve">Carla Moreno </t>
  </si>
  <si>
    <t>Maria Milagros Belisario</t>
  </si>
  <si>
    <t>Aimed Nava</t>
  </si>
  <si>
    <t>Yeraldine Martín</t>
  </si>
  <si>
    <t xml:space="preserve">Raul Rincón </t>
  </si>
  <si>
    <t>Maria Alejandra Coto</t>
  </si>
  <si>
    <t>Julio Rodríguez</t>
  </si>
  <si>
    <t>Gabriela Monagas</t>
  </si>
  <si>
    <t>Guillermo Hernández</t>
  </si>
  <si>
    <t>Cristian Quintero</t>
  </si>
  <si>
    <t>Carmen Raquel Villarroel</t>
  </si>
  <si>
    <t>Amanda Rodríguez</t>
  </si>
  <si>
    <t>Belquiz Marquina Torrez</t>
  </si>
  <si>
    <t>Dalma Lopez</t>
  </si>
  <si>
    <t>Daniel Enrique Castro</t>
  </si>
  <si>
    <t xml:space="preserve">Edgar Díaz </t>
  </si>
  <si>
    <t>Damelys Peña</t>
  </si>
  <si>
    <t>Raul Rincón (Hijo)</t>
  </si>
  <si>
    <t>Valeria Rincón</t>
  </si>
  <si>
    <t>Juan Carlos Rosales</t>
  </si>
  <si>
    <t>Jorge Montenegro</t>
  </si>
  <si>
    <t>Maria luisa Rodríguez</t>
  </si>
  <si>
    <t>Miguel Perez</t>
  </si>
  <si>
    <t>Jose Finol</t>
  </si>
  <si>
    <t>Maria Andrea Rodríguez</t>
  </si>
  <si>
    <t>Karine Dehan</t>
  </si>
  <si>
    <t>Genesis Moreno</t>
  </si>
  <si>
    <t xml:space="preserve">Fabio Pinto </t>
  </si>
  <si>
    <t>Celia Camacaro</t>
  </si>
  <si>
    <t>Mayerling Ospino</t>
  </si>
  <si>
    <t>Elisa Sánchez</t>
  </si>
  <si>
    <t>Pedro Pablo Figarella</t>
  </si>
  <si>
    <t>Maria Olga Landaeta</t>
  </si>
  <si>
    <t>Roberto Sarmiento</t>
  </si>
  <si>
    <t>Sandra Pillarella</t>
  </si>
  <si>
    <t xml:space="preserve">Ivan Isea </t>
  </si>
  <si>
    <t xml:space="preserve">Arlet Jímenez </t>
  </si>
  <si>
    <t xml:space="preserve">Mariana Sánchez </t>
  </si>
  <si>
    <t>Miguel Angel Malave</t>
  </si>
  <si>
    <t>Angel Gabriel Malave</t>
  </si>
  <si>
    <t>Sebastian Monterola</t>
  </si>
  <si>
    <t xml:space="preserve">Marianela Silva </t>
  </si>
  <si>
    <t>Andres Sosa</t>
  </si>
  <si>
    <t>Nirma Hérnandez</t>
  </si>
  <si>
    <t>Diego Di Bari</t>
  </si>
  <si>
    <t>Gustavo Torres Benedetti</t>
  </si>
  <si>
    <t>Chichi Hernandez</t>
  </si>
  <si>
    <t>Kanarik Krikorian</t>
  </si>
  <si>
    <t>Mariana Yanes</t>
  </si>
  <si>
    <t>Emiliana Santander</t>
  </si>
  <si>
    <t>MARY BELEN LEON</t>
  </si>
  <si>
    <t>Andres Vicente Guerrero</t>
  </si>
  <si>
    <t>Mercedes de Morales</t>
  </si>
  <si>
    <t>Isvelia Ancheta</t>
  </si>
  <si>
    <t>Lucía Rojas</t>
  </si>
  <si>
    <t>Consuelo Rosales</t>
  </si>
  <si>
    <t>khairy Peralta</t>
  </si>
  <si>
    <t>Lourdes Villarroel</t>
  </si>
  <si>
    <t>Gabriela Rivas Feo</t>
  </si>
  <si>
    <t>Moises Rodriguez</t>
  </si>
  <si>
    <t>Roberto Roca</t>
  </si>
  <si>
    <t>Alejandra Estrada</t>
  </si>
  <si>
    <t>Mile Ostojich</t>
  </si>
  <si>
    <t>Geraldine Cabrera</t>
  </si>
  <si>
    <t>Victor Marin</t>
  </si>
  <si>
    <t>Irma Fuzy</t>
  </si>
  <si>
    <t>Mildred Rodríguez</t>
  </si>
  <si>
    <t>Alexis Aguilera</t>
  </si>
  <si>
    <t>Eloy Altuve</t>
  </si>
  <si>
    <t>Maria Gabriela Ocque</t>
  </si>
  <si>
    <t>Elizabeth Villalba</t>
  </si>
  <si>
    <t>Hecsay Ortiz</t>
  </si>
  <si>
    <t>Mathieu De Valery</t>
  </si>
  <si>
    <t>Liesl Hros Isler</t>
  </si>
  <si>
    <t>Bernardette Sequera</t>
  </si>
  <si>
    <t>Manuel de Sousa</t>
  </si>
  <si>
    <t>Enrique Messod Escorcha</t>
  </si>
  <si>
    <t>Sonia Pérez</t>
  </si>
  <si>
    <t>María Teresa Díaz</t>
  </si>
  <si>
    <t>Mirtha Duarte</t>
  </si>
  <si>
    <t>Adriana Velasquez</t>
  </si>
  <si>
    <t>Santiago Casanova</t>
  </si>
  <si>
    <t xml:space="preserve">Mariana Silva </t>
  </si>
  <si>
    <t>Gabriela Briceño</t>
  </si>
  <si>
    <t>William Victora</t>
  </si>
  <si>
    <t>Emmanuel Silva</t>
  </si>
  <si>
    <t>Silvio Castellanos Guinand</t>
  </si>
  <si>
    <t>Tran. BNC ($)</t>
  </si>
  <si>
    <t>Roiberth De Sousa</t>
  </si>
  <si>
    <t>Aline Levy</t>
  </si>
  <si>
    <t>Andreina Feo</t>
  </si>
  <si>
    <t>Vicente Lugo</t>
  </si>
  <si>
    <t>Marielyna Guinand</t>
  </si>
  <si>
    <t xml:space="preserve">Sol María Suniaga </t>
  </si>
  <si>
    <t>Maryoly Urriola</t>
  </si>
  <si>
    <t xml:space="preserve">Fernando Baquero </t>
  </si>
  <si>
    <t>Maryuris Tovar</t>
  </si>
  <si>
    <t>Gabriela Trebbau de Feo</t>
  </si>
  <si>
    <t>Manuel Piñango</t>
  </si>
  <si>
    <t>Dian Carlos Sabino</t>
  </si>
  <si>
    <t>Zoe Goncalves</t>
  </si>
  <si>
    <t>Maria Coromoto Mendoza</t>
  </si>
  <si>
    <t>Eudes Rodríguez</t>
  </si>
  <si>
    <t>Luis Villarroel</t>
  </si>
  <si>
    <t xml:space="preserve">Jelaine Reveron </t>
  </si>
  <si>
    <t>Juan Andres Lyon Jaspe</t>
  </si>
  <si>
    <t>Gustavo Rivas</t>
  </si>
  <si>
    <t xml:space="preserve">Kiara Santucci </t>
  </si>
  <si>
    <t>Soraya Soto Uzcategui</t>
  </si>
  <si>
    <t xml:space="preserve">Mercedes Salazar </t>
  </si>
  <si>
    <t>Irma Beatriz Hernandez</t>
  </si>
  <si>
    <t>Liliana de Sousa</t>
  </si>
  <si>
    <t>Daniel de Sousa</t>
  </si>
  <si>
    <t>Piedad Cuevas</t>
  </si>
  <si>
    <t>Mayra Valdez</t>
  </si>
  <si>
    <t>Arianna Ramirez</t>
  </si>
  <si>
    <t xml:space="preserve">José Andres </t>
  </si>
  <si>
    <t>Maria Teresa Cavalieri</t>
  </si>
  <si>
    <t>Martha María Dos Santos</t>
  </si>
  <si>
    <t>Mariana Oropeza</t>
  </si>
  <si>
    <t>Maigre Alvarez de Velasquez</t>
  </si>
  <si>
    <t>Ninoska Cortez</t>
  </si>
  <si>
    <t>Jose Antonio Cruz</t>
  </si>
  <si>
    <t>Gisela Díaz</t>
  </si>
  <si>
    <t>Fedra García</t>
  </si>
  <si>
    <t>Yolimar Sofia Sayago Mosqueda</t>
  </si>
  <si>
    <t>Santiago Sucre</t>
  </si>
  <si>
    <t>Ana Cristina Garrido</t>
  </si>
  <si>
    <t>Matías Sucre</t>
  </si>
  <si>
    <t xml:space="preserve">Juan Coll </t>
  </si>
  <si>
    <t>Ivelisse Sosa</t>
  </si>
  <si>
    <t>Geraldine Mendoza</t>
  </si>
  <si>
    <t>Karina Borges</t>
  </si>
  <si>
    <t>Ivan Ordoñez</t>
  </si>
  <si>
    <t>Dinaluz Casianni</t>
  </si>
  <si>
    <t>Suleidy Morales</t>
  </si>
  <si>
    <t>Oswaldo Sánchez</t>
  </si>
  <si>
    <t>Beatriz de Huncal</t>
  </si>
  <si>
    <t>Luisa Tranchino</t>
  </si>
  <si>
    <t>Maria Elena Cedeño</t>
  </si>
  <si>
    <t>Lucía Espinoza</t>
  </si>
  <si>
    <t>Ana cadena</t>
  </si>
  <si>
    <t>Yamil Madi</t>
  </si>
  <si>
    <t>Francire Quiroz Madrid</t>
  </si>
  <si>
    <t>Donatto Savino</t>
  </si>
  <si>
    <t>Franneryi Navas</t>
  </si>
  <si>
    <t>Katrina Shetino</t>
  </si>
  <si>
    <t>Emile Lobo</t>
  </si>
  <si>
    <t>Evarista Chiquillo</t>
  </si>
  <si>
    <t>Meyli Juarez</t>
  </si>
  <si>
    <t>Pedro Paris</t>
  </si>
  <si>
    <t>Claudia Vergara</t>
  </si>
  <si>
    <t>Marly Bracamontes</t>
  </si>
  <si>
    <t>Marlyn Bracamonte</t>
  </si>
  <si>
    <t>Igor Barrios Rosales</t>
  </si>
  <si>
    <t>Pedro Naranjo</t>
  </si>
  <si>
    <t>Gustavo Lameda</t>
  </si>
  <si>
    <t>Andres Gascon</t>
  </si>
  <si>
    <t>Jorge Alfredo Redmond</t>
  </si>
  <si>
    <t>Diego Gascon</t>
  </si>
  <si>
    <t>Felipe Fuenmayor</t>
  </si>
  <si>
    <t>Luis Onofre</t>
  </si>
  <si>
    <t>Santiago Medrano</t>
  </si>
  <si>
    <t>Luis Manuel Chirino</t>
  </si>
  <si>
    <t>Daniela Medrano</t>
  </si>
  <si>
    <t>Carla Segura</t>
  </si>
  <si>
    <t>Pietro Carbone</t>
  </si>
  <si>
    <t xml:space="preserve">Evangelina Paris </t>
  </si>
  <si>
    <t>Juan Andres Figueira</t>
  </si>
  <si>
    <t>Gabriel Isea Velasquez</t>
  </si>
  <si>
    <t>Sofía Fernández</t>
  </si>
  <si>
    <t>Juan Carlos Keklikian</t>
  </si>
  <si>
    <t xml:space="preserve">Rosa Castro </t>
  </si>
  <si>
    <t>María Consuelo Zerpa</t>
  </si>
  <si>
    <t>Nombre</t>
  </si>
  <si>
    <t>Representante</t>
  </si>
  <si>
    <t>Telefono</t>
  </si>
  <si>
    <t>Cedula</t>
  </si>
  <si>
    <t xml:space="preserve">Empleado </t>
  </si>
  <si>
    <t>Adriana Faraco</t>
  </si>
  <si>
    <t>V17074044</t>
  </si>
  <si>
    <t>Adriana Gónzalez</t>
  </si>
  <si>
    <t>V36418047</t>
  </si>
  <si>
    <t>Adriana Martín</t>
  </si>
  <si>
    <t>V26783041</t>
  </si>
  <si>
    <t>Empleada</t>
  </si>
  <si>
    <t>V14966910</t>
  </si>
  <si>
    <t>Aidee Archiniegas</t>
  </si>
  <si>
    <t>Jannely Rodríguez</t>
  </si>
  <si>
    <t>V28309333</t>
  </si>
  <si>
    <t>Alan Gonzalez</t>
  </si>
  <si>
    <t>Francelis Martínez</t>
  </si>
  <si>
    <t>V29662537</t>
  </si>
  <si>
    <t>Alan Torres</t>
  </si>
  <si>
    <t xml:space="preserve">Alba Carosio </t>
  </si>
  <si>
    <t>V11858059</t>
  </si>
  <si>
    <t>Albany Ramirez</t>
  </si>
  <si>
    <t>Alberto</t>
  </si>
  <si>
    <t>Alberto Leiva</t>
  </si>
  <si>
    <t>V2967108</t>
  </si>
  <si>
    <t>Alegría Fernandez</t>
  </si>
  <si>
    <t>Mariana Socorro</t>
  </si>
  <si>
    <t>Alejandra Álvarez</t>
  </si>
  <si>
    <t>V26822433</t>
  </si>
  <si>
    <t>V14130787</t>
  </si>
  <si>
    <t>Alejandro Bastos</t>
  </si>
  <si>
    <t>Belkis Perez</t>
  </si>
  <si>
    <t>V6890247</t>
  </si>
  <si>
    <t>Alejandro José Rincones</t>
  </si>
  <si>
    <t>Ana Villamarin</t>
  </si>
  <si>
    <t>V4087367</t>
  </si>
  <si>
    <t>Alggy Bastidas</t>
  </si>
  <si>
    <t>V</t>
  </si>
  <si>
    <t>Alex Rivera</t>
  </si>
  <si>
    <t>Maryeli Rivera</t>
  </si>
  <si>
    <t>V14897919</t>
  </si>
  <si>
    <t>Alexander Rivera</t>
  </si>
  <si>
    <t>Dra. Ma Auxiliadora Aguilera</t>
  </si>
  <si>
    <t>V2728249</t>
  </si>
  <si>
    <t>V17384315</t>
  </si>
  <si>
    <t>Alicia Fernandez</t>
  </si>
  <si>
    <t>V4774834</t>
  </si>
  <si>
    <t>Alida Bravo de Guerra</t>
  </si>
  <si>
    <t>V3977843</t>
  </si>
  <si>
    <t>V6299640</t>
  </si>
  <si>
    <t>Alioth Eloy Pineda Sanabria</t>
  </si>
  <si>
    <t>V31946218</t>
  </si>
  <si>
    <t>Alison Morantes</t>
  </si>
  <si>
    <t>Amalia Cárdenas</t>
  </si>
  <si>
    <t>V17108167</t>
  </si>
  <si>
    <t>Amanda Figuera</t>
  </si>
  <si>
    <t>Carlos Eduardo Figueira</t>
  </si>
  <si>
    <t>V20911672</t>
  </si>
  <si>
    <t xml:space="preserve">Marly Bracamontes </t>
  </si>
  <si>
    <t>V36647566</t>
  </si>
  <si>
    <t>52 años</t>
  </si>
  <si>
    <t>V31112820</t>
  </si>
  <si>
    <t xml:space="preserve">Ana Federica Yanes </t>
  </si>
  <si>
    <t>V30497509</t>
  </si>
  <si>
    <t>Ana Gabriela Mora</t>
  </si>
  <si>
    <t>Pedro Mora</t>
  </si>
  <si>
    <t>V24313681</t>
  </si>
  <si>
    <t>V11663333</t>
  </si>
  <si>
    <t>Ana Maria Baptista</t>
  </si>
  <si>
    <t>V10507533</t>
  </si>
  <si>
    <t>Ana Maria Resmik</t>
  </si>
  <si>
    <t>V9418983</t>
  </si>
  <si>
    <t>empleado</t>
  </si>
  <si>
    <t>V9924972</t>
  </si>
  <si>
    <t>Anabella Machado</t>
  </si>
  <si>
    <t>V17775323</t>
  </si>
  <si>
    <t>Anderlyn Peña</t>
  </si>
  <si>
    <t>Andrea Alvarado</t>
  </si>
  <si>
    <t>V17476846</t>
  </si>
  <si>
    <t>Andrea D´Escrivan</t>
  </si>
  <si>
    <t>V26781550</t>
  </si>
  <si>
    <t xml:space="preserve">Andrea guzman </t>
  </si>
  <si>
    <t>Andrea la Riva</t>
  </si>
  <si>
    <t>Alicia Rodríguez</t>
  </si>
  <si>
    <t>V31867545</t>
  </si>
  <si>
    <t>Presidente</t>
  </si>
  <si>
    <t>V24042900</t>
  </si>
  <si>
    <t>Andres De Gouveia</t>
  </si>
  <si>
    <t>Carmen Ponce</t>
  </si>
  <si>
    <t>V32922391</t>
  </si>
  <si>
    <t>Isis Bolivar</t>
  </si>
  <si>
    <t>V36531917</t>
  </si>
  <si>
    <t>Ivan Isea</t>
  </si>
  <si>
    <t>Andres Lopez</t>
  </si>
  <si>
    <t>Fernanda Tovar</t>
  </si>
  <si>
    <t>V4351724</t>
  </si>
  <si>
    <t>Evelyn Tranchino</t>
  </si>
  <si>
    <t>María Rivero</t>
  </si>
  <si>
    <t>Angela Tugnoles</t>
  </si>
  <si>
    <t>Airza Rincón</t>
  </si>
  <si>
    <t>Angelica Morales</t>
  </si>
  <si>
    <t>V23805782</t>
  </si>
  <si>
    <t>Ankelly Bracho</t>
  </si>
  <si>
    <t>V21310307</t>
  </si>
  <si>
    <t>V26367147</t>
  </si>
  <si>
    <t>V20093954</t>
  </si>
  <si>
    <t>Aracelis Texeira</t>
  </si>
  <si>
    <t>V6913174</t>
  </si>
  <si>
    <t>Arantza Díaz</t>
  </si>
  <si>
    <t>Maria Auxiliadora Aguilera</t>
  </si>
  <si>
    <t>V6404900</t>
  </si>
  <si>
    <t>V25561722</t>
  </si>
  <si>
    <t>Rebeca Velasquez</t>
  </si>
  <si>
    <t>Asher Rojas</t>
  </si>
  <si>
    <t>Dulce Rujano</t>
  </si>
  <si>
    <t>Auda Fortique</t>
  </si>
  <si>
    <t xml:space="preserve">Augusto Sandoval </t>
  </si>
  <si>
    <t>V5032618</t>
  </si>
  <si>
    <t>B</t>
  </si>
  <si>
    <t>Barbara Colmenares</t>
  </si>
  <si>
    <t>V24224905</t>
  </si>
  <si>
    <t>V22546350</t>
  </si>
  <si>
    <t>Barbara Gazabón</t>
  </si>
  <si>
    <t>V20800435</t>
  </si>
  <si>
    <t>V4170111</t>
  </si>
  <si>
    <t>Beatriz España</t>
  </si>
  <si>
    <t>V22038741</t>
  </si>
  <si>
    <t>Belfry Mendez</t>
  </si>
  <si>
    <t>V14558395</t>
  </si>
  <si>
    <t>Belida Cedeño</t>
  </si>
  <si>
    <t>V13857956</t>
  </si>
  <si>
    <t>Belinda Milano</t>
  </si>
  <si>
    <t>V10714363</t>
  </si>
  <si>
    <t>Benyer Bastardo</t>
  </si>
  <si>
    <t>V27741043</t>
  </si>
  <si>
    <t>Betsi Córdova</t>
  </si>
  <si>
    <t>V20309913</t>
  </si>
  <si>
    <t xml:space="preserve">Bibiana Beltran </t>
  </si>
  <si>
    <t>V23200443</t>
  </si>
  <si>
    <t xml:space="preserve">Blanca Viso </t>
  </si>
  <si>
    <t>V1758629</t>
  </si>
  <si>
    <t>V30697116</t>
  </si>
  <si>
    <t>V32104847</t>
  </si>
  <si>
    <t>V10822122</t>
  </si>
  <si>
    <t>V27513029</t>
  </si>
  <si>
    <t>Carlos Manaure</t>
  </si>
  <si>
    <t>Carlos Rodriguez</t>
  </si>
  <si>
    <t>Carlos Santana</t>
  </si>
  <si>
    <t>Evelyn Sojo</t>
  </si>
  <si>
    <t>Carmen Gomez</t>
  </si>
  <si>
    <t>V5907872</t>
  </si>
  <si>
    <t>V9879979</t>
  </si>
  <si>
    <t>Carolina Linares</t>
  </si>
  <si>
    <t>V17270790</t>
  </si>
  <si>
    <t>V15886374</t>
  </si>
  <si>
    <t>V18182807</t>
  </si>
  <si>
    <t>Cesar Lacau</t>
  </si>
  <si>
    <t>V1846043</t>
  </si>
  <si>
    <t>V6820044</t>
  </si>
  <si>
    <t>Ciro Molina Rangel</t>
  </si>
  <si>
    <t>Clara de Rangel</t>
  </si>
  <si>
    <t>Claudia Vergaera</t>
  </si>
  <si>
    <t>V23712710</t>
  </si>
  <si>
    <t>Claudio Benitez</t>
  </si>
  <si>
    <t>Katherine de Jesus</t>
  </si>
  <si>
    <t>V19874837</t>
  </si>
  <si>
    <t>V10157108</t>
  </si>
  <si>
    <t>Cristian Heranadez</t>
  </si>
  <si>
    <t>Cristian Hernández</t>
  </si>
  <si>
    <t>V11663334</t>
  </si>
  <si>
    <t>Familiar (hijo)</t>
  </si>
  <si>
    <t>Daisy Naranjo</t>
  </si>
  <si>
    <t>V13438505</t>
  </si>
  <si>
    <t>V19504590</t>
  </si>
  <si>
    <t>V14139360</t>
  </si>
  <si>
    <t>Daniel Martinez</t>
  </si>
  <si>
    <t>Moraima Mrtinez</t>
  </si>
  <si>
    <t>Daniel Mata</t>
  </si>
  <si>
    <t>V14789321</t>
  </si>
  <si>
    <t>Daniel Rodríguez</t>
  </si>
  <si>
    <t>Yolimar Peña</t>
  </si>
  <si>
    <t>V15587460</t>
  </si>
  <si>
    <t>Daniela Mancera</t>
  </si>
  <si>
    <t>V9965543</t>
  </si>
  <si>
    <t>V31046122</t>
  </si>
  <si>
    <t>V17815221</t>
  </si>
  <si>
    <t>Daniela Velasquez</t>
  </si>
  <si>
    <t>Barbara Rodríguez</t>
  </si>
  <si>
    <t>V15021205</t>
  </si>
  <si>
    <t>V13032330</t>
  </si>
  <si>
    <t>Dayana Lopez</t>
  </si>
  <si>
    <t>Delia Pichardo</t>
  </si>
  <si>
    <t>V5009926</t>
  </si>
  <si>
    <t xml:space="preserve">Deninson Díaz Pérez </t>
  </si>
  <si>
    <t>V18314237</t>
  </si>
  <si>
    <t>Denis Gil</t>
  </si>
  <si>
    <t>V6959041</t>
  </si>
  <si>
    <t>Dennys Montoto</t>
  </si>
  <si>
    <t>V5073977</t>
  </si>
  <si>
    <t>Nora Sabino</t>
  </si>
  <si>
    <t>V25717864</t>
  </si>
  <si>
    <t xml:space="preserve">Diego Aular </t>
  </si>
  <si>
    <t>Maria Carmela Hernández</t>
  </si>
  <si>
    <t>Vice-Presidente</t>
  </si>
  <si>
    <t>Richard Gascon</t>
  </si>
  <si>
    <t>Norbith García</t>
  </si>
  <si>
    <t>V31198941</t>
  </si>
  <si>
    <t>Diego Quilici</t>
  </si>
  <si>
    <t>Margot Quilici</t>
  </si>
  <si>
    <t>V22749192</t>
  </si>
  <si>
    <t>Diego Quintero de Freitas</t>
  </si>
  <si>
    <t>Jimmy Quintero</t>
  </si>
  <si>
    <t>V29581496</t>
  </si>
  <si>
    <t>Diego Serrano</t>
  </si>
  <si>
    <t>Teresa Cabrera</t>
  </si>
  <si>
    <t>Dora Perdomo</t>
  </si>
  <si>
    <t>V11679093</t>
  </si>
  <si>
    <t>Edgar Reales</t>
  </si>
  <si>
    <t>Edith Blanca Suarez</t>
  </si>
  <si>
    <t>V14942248</t>
  </si>
  <si>
    <t xml:space="preserve">Edmundo Rojas </t>
  </si>
  <si>
    <t>V4406393</t>
  </si>
  <si>
    <t>Elizabeth Urdaneta</t>
  </si>
  <si>
    <t>V15182522</t>
  </si>
  <si>
    <t>Edwin Ocanto</t>
  </si>
  <si>
    <t>V12781806</t>
  </si>
  <si>
    <t>V22523170</t>
  </si>
  <si>
    <t>Elena Borges</t>
  </si>
  <si>
    <t>Elena Trujillo</t>
  </si>
  <si>
    <t>V6823185</t>
  </si>
  <si>
    <t>V17718104</t>
  </si>
  <si>
    <t>Elizabeth Campbell</t>
  </si>
  <si>
    <t>V629059</t>
  </si>
  <si>
    <t>Elizabeth Faria</t>
  </si>
  <si>
    <t>Caro Lovera</t>
  </si>
  <si>
    <t>V2932666</t>
  </si>
  <si>
    <t>Elizabeth Lingg</t>
  </si>
  <si>
    <t>V2766234</t>
  </si>
  <si>
    <t>Elizabeth Pabón</t>
  </si>
  <si>
    <t>Natali Beltran</t>
  </si>
  <si>
    <t>V36733470</t>
  </si>
  <si>
    <t>V4741025</t>
  </si>
  <si>
    <t>Elsa Sosa</t>
  </si>
  <si>
    <t>V5301289</t>
  </si>
  <si>
    <t>V4061513</t>
  </si>
  <si>
    <t>Armando Santander</t>
  </si>
  <si>
    <t>V34065791</t>
  </si>
  <si>
    <t>Emma Gonzalez</t>
  </si>
  <si>
    <t>Daisy García</t>
  </si>
  <si>
    <t>Emma Torres</t>
  </si>
  <si>
    <t>Joselin Torres</t>
  </si>
  <si>
    <t>V18455150</t>
  </si>
  <si>
    <t>V34693189</t>
  </si>
  <si>
    <t>Maria Elena Escorcha</t>
  </si>
  <si>
    <t>V11935890</t>
  </si>
  <si>
    <t>Erdogan Simbon</t>
  </si>
  <si>
    <t>Zaire Rodríguez</t>
  </si>
  <si>
    <t>Erika Brea</t>
  </si>
  <si>
    <t>V14584004</t>
  </si>
  <si>
    <t>Ernestina Rivera</t>
  </si>
  <si>
    <t>E81509781</t>
  </si>
  <si>
    <t>Ernesto D´Escrivan</t>
  </si>
  <si>
    <t>V28083466</t>
  </si>
  <si>
    <t>Estefanie</t>
  </si>
  <si>
    <t>Esther Jaramillo</t>
  </si>
  <si>
    <t>Ana Cáceres docente especialista</t>
  </si>
  <si>
    <t>V24674966</t>
  </si>
  <si>
    <t xml:space="preserve">Eugenia Sucre </t>
  </si>
  <si>
    <t>V29662266</t>
  </si>
  <si>
    <t>Eusebio Aguirre</t>
  </si>
  <si>
    <t>E82160260</t>
  </si>
  <si>
    <t>V14758966</t>
  </si>
  <si>
    <t>V31748954</t>
  </si>
  <si>
    <t>Fabiana Ricciardi</t>
  </si>
  <si>
    <t>V27670031</t>
  </si>
  <si>
    <t>Jacqueline Buitrago</t>
  </si>
  <si>
    <t>V32990319</t>
  </si>
  <si>
    <t>Fabiola Fernandez</t>
  </si>
  <si>
    <t>V6976063</t>
  </si>
  <si>
    <t>Fabiola Linares</t>
  </si>
  <si>
    <t>V23686091</t>
  </si>
  <si>
    <t>Federico Puche</t>
  </si>
  <si>
    <t>V19471391</t>
  </si>
  <si>
    <t>Felipe Figuera</t>
  </si>
  <si>
    <t>V4688576</t>
  </si>
  <si>
    <t>Felipe Figuera Fuentes</t>
  </si>
  <si>
    <t>V19314010</t>
  </si>
  <si>
    <t>V4769698</t>
  </si>
  <si>
    <t>Ferial Abdel Jalil</t>
  </si>
  <si>
    <t>V13673867</t>
  </si>
  <si>
    <t>V15394487</t>
  </si>
  <si>
    <t>V29698700</t>
  </si>
  <si>
    <t>Fernando Nogueira</t>
  </si>
  <si>
    <t>Iris Pinzon</t>
  </si>
  <si>
    <t xml:space="preserve">Participante </t>
  </si>
  <si>
    <t xml:space="preserve">Fernando Portela </t>
  </si>
  <si>
    <t>Maibett Arias</t>
  </si>
  <si>
    <t>V33030146</t>
  </si>
  <si>
    <t>Fernando Rosales</t>
  </si>
  <si>
    <t>Juan Rosales</t>
  </si>
  <si>
    <t>V16178572</t>
  </si>
  <si>
    <t>Karla Viloria</t>
  </si>
  <si>
    <t>V27392873</t>
  </si>
  <si>
    <t>Francisco Ramírez Ocque</t>
  </si>
  <si>
    <t>V28462475</t>
  </si>
  <si>
    <t>María Villamizar</t>
  </si>
  <si>
    <t>V29511255</t>
  </si>
  <si>
    <t>Freddy Miguel García</t>
  </si>
  <si>
    <t>V16407748</t>
  </si>
  <si>
    <t>Freddy Morales</t>
  </si>
  <si>
    <t>Fredy Sánchez</t>
  </si>
  <si>
    <t>V3939454</t>
  </si>
  <si>
    <t>Freidamar Martínez</t>
  </si>
  <si>
    <t>V14967470</t>
  </si>
  <si>
    <t>V11668171</t>
  </si>
  <si>
    <t>Gabina Teran Briceño</t>
  </si>
  <si>
    <t>V10801947</t>
  </si>
  <si>
    <t>Gabriel Camacho</t>
  </si>
  <si>
    <t>V32051915</t>
  </si>
  <si>
    <t>Gabriel Ocanto</t>
  </si>
  <si>
    <t>Gabriel Rangel</t>
  </si>
  <si>
    <t>V27472360</t>
  </si>
  <si>
    <t>V11919406</t>
  </si>
  <si>
    <t>V8746843</t>
  </si>
  <si>
    <t>V31440087</t>
  </si>
  <si>
    <t>V6911704</t>
  </si>
  <si>
    <t>V19737475</t>
  </si>
  <si>
    <t>Genesis Zambrano</t>
  </si>
  <si>
    <t>V20545712</t>
  </si>
  <si>
    <t>Genesy Becerra</t>
  </si>
  <si>
    <t>V21424982</t>
  </si>
  <si>
    <t>Geronimo Barrera</t>
  </si>
  <si>
    <t>Heydi Naranjo</t>
  </si>
  <si>
    <t xml:space="preserve">Gianina Martinez </t>
  </si>
  <si>
    <t>V18021794</t>
  </si>
  <si>
    <t>Gilberto Valero</t>
  </si>
  <si>
    <t>V11314707</t>
  </si>
  <si>
    <t>V7682374</t>
  </si>
  <si>
    <t>Gisell Romero</t>
  </si>
  <si>
    <t>Naileth Landaeta</t>
  </si>
  <si>
    <t>V32947489</t>
  </si>
  <si>
    <t>V14142189</t>
  </si>
  <si>
    <t>V17692585</t>
  </si>
  <si>
    <t>Gloria Viera</t>
  </si>
  <si>
    <t>V11033717</t>
  </si>
  <si>
    <t>Greidys Dominguez Aquino</t>
  </si>
  <si>
    <t>V33556026</t>
  </si>
  <si>
    <t>Guillermo Avila</t>
  </si>
  <si>
    <t>V16433063</t>
  </si>
  <si>
    <t>Mariana Morales</t>
  </si>
  <si>
    <t>v</t>
  </si>
  <si>
    <t>V5967355</t>
  </si>
  <si>
    <t>Guillermo Ojeda</t>
  </si>
  <si>
    <t>Guillermo Perez</t>
  </si>
  <si>
    <t>V16273236</t>
  </si>
  <si>
    <t>V32002222</t>
  </si>
  <si>
    <t>V3254395</t>
  </si>
  <si>
    <t>V34034178</t>
  </si>
  <si>
    <t>Familiar (hija)</t>
  </si>
  <si>
    <t xml:space="preserve">Hana Rivas </t>
  </si>
  <si>
    <t>V28100824</t>
  </si>
  <si>
    <t>V11535469</t>
  </si>
  <si>
    <t>Adriana Gonzalez</t>
  </si>
  <si>
    <t>Hector Felice</t>
  </si>
  <si>
    <t>V1759459</t>
  </si>
  <si>
    <t>Hector Gonzalez</t>
  </si>
  <si>
    <t>Madelyn Mendoza</t>
  </si>
  <si>
    <t>V32680921</t>
  </si>
  <si>
    <t>Hector Palacios</t>
  </si>
  <si>
    <t>V13712723</t>
  </si>
  <si>
    <t>Heidi Gil</t>
  </si>
  <si>
    <t>V14789594</t>
  </si>
  <si>
    <t>Helena Acedo</t>
  </si>
  <si>
    <t>V19532315</t>
  </si>
  <si>
    <t>Henry Blanca</t>
  </si>
  <si>
    <t>V12132645</t>
  </si>
  <si>
    <t xml:space="preserve">Hernando Marin </t>
  </si>
  <si>
    <t>V23184266</t>
  </si>
  <si>
    <t>Hilant Fuentes</t>
  </si>
  <si>
    <t>Hilary Leon</t>
  </si>
  <si>
    <t>Hilda Díaz</t>
  </si>
  <si>
    <t>V9099574</t>
  </si>
  <si>
    <t>Humberto Gonzalez</t>
  </si>
  <si>
    <t>V3661592</t>
  </si>
  <si>
    <t xml:space="preserve">Iam Lira </t>
  </si>
  <si>
    <t>Shanon Acosta</t>
  </si>
  <si>
    <t>Ian Solorzano</t>
  </si>
  <si>
    <t>Dileidy Hernandez</t>
  </si>
  <si>
    <t>V18185164</t>
  </si>
  <si>
    <t>Idelsy Villarruel</t>
  </si>
  <si>
    <t>V16548350</t>
  </si>
  <si>
    <t>Raydeli Castillo</t>
  </si>
  <si>
    <t>V32697424</t>
  </si>
  <si>
    <t>Ignacio Porras</t>
  </si>
  <si>
    <t>V9971116</t>
  </si>
  <si>
    <t>V6891314</t>
  </si>
  <si>
    <t>Ilona Ginter</t>
  </si>
  <si>
    <t>V3176745</t>
  </si>
  <si>
    <t>V20780513</t>
  </si>
  <si>
    <t>Ines Castro</t>
  </si>
  <si>
    <t>V15911737</t>
  </si>
  <si>
    <t>V22388485</t>
  </si>
  <si>
    <t>V17269720</t>
  </si>
  <si>
    <t>V6969094</t>
  </si>
  <si>
    <t>V5313153</t>
  </si>
  <si>
    <t>Isabel Hernández</t>
  </si>
  <si>
    <t>V6820045</t>
  </si>
  <si>
    <t>Isabel Herrera</t>
  </si>
  <si>
    <t>V7651440</t>
  </si>
  <si>
    <t>Isabela Perez Urriola</t>
  </si>
  <si>
    <t>V32559578</t>
  </si>
  <si>
    <t>Isabella Isea Velasquez</t>
  </si>
  <si>
    <t>V12072848</t>
  </si>
  <si>
    <t>V11880631</t>
  </si>
  <si>
    <t>V8773013</t>
  </si>
  <si>
    <t>V37240379</t>
  </si>
  <si>
    <t>V1711998</t>
  </si>
  <si>
    <t>Jacques Bentata</t>
  </si>
  <si>
    <t>V25764704</t>
  </si>
  <si>
    <t>Jaime Ramos</t>
  </si>
  <si>
    <t>V17801378</t>
  </si>
  <si>
    <t>Jefersson Ocho</t>
  </si>
  <si>
    <t>V29565249</t>
  </si>
  <si>
    <t>Jehilis Brito</t>
  </si>
  <si>
    <t>V21102945</t>
  </si>
  <si>
    <t>V16623763</t>
  </si>
  <si>
    <t>Jennifer Jaspe</t>
  </si>
  <si>
    <t>V5964728</t>
  </si>
  <si>
    <t>Jeremías Acosta</t>
  </si>
  <si>
    <t>Julio Acosta</t>
  </si>
  <si>
    <t>V11229288</t>
  </si>
  <si>
    <t>V27127757</t>
  </si>
  <si>
    <t>Jesús manuel Lopez</t>
  </si>
  <si>
    <t>V31011314</t>
  </si>
  <si>
    <t>Joel Mata</t>
  </si>
  <si>
    <t>V13557582</t>
  </si>
  <si>
    <t>Johan Arevalo</t>
  </si>
  <si>
    <t>Kenerma Sandoval</t>
  </si>
  <si>
    <t>V29611179</t>
  </si>
  <si>
    <t>V19658423</t>
  </si>
  <si>
    <t>V10819565</t>
  </si>
  <si>
    <t>V14164266</t>
  </si>
  <si>
    <t>Johanna Lopez</t>
  </si>
  <si>
    <t xml:space="preserve">Jon Barriola </t>
  </si>
  <si>
    <t>V12544163</t>
  </si>
  <si>
    <t xml:space="preserve">Jonathan Silva </t>
  </si>
  <si>
    <t>Siudy Infante</t>
  </si>
  <si>
    <t>V33921686</t>
  </si>
  <si>
    <t>V3180391</t>
  </si>
  <si>
    <t>Jorge Coll</t>
  </si>
  <si>
    <t>V20800463</t>
  </si>
  <si>
    <t>V22031004</t>
  </si>
  <si>
    <t>Nayra Fernandez</t>
  </si>
  <si>
    <t>V33220681</t>
  </si>
  <si>
    <t>Jorge Rocca</t>
  </si>
  <si>
    <t>V27468412</t>
  </si>
  <si>
    <t>V9881326</t>
  </si>
  <si>
    <t>V13742334</t>
  </si>
  <si>
    <t>Jose Luis Iglesias</t>
  </si>
  <si>
    <t>V6174350</t>
  </si>
  <si>
    <t>Jose Manuel Balza</t>
  </si>
  <si>
    <t>Jose Marcano</t>
  </si>
  <si>
    <t>V22494947</t>
  </si>
  <si>
    <t>José Quintero</t>
  </si>
  <si>
    <t>V16031262</t>
  </si>
  <si>
    <t>José Rincones</t>
  </si>
  <si>
    <t>Josue Peña</t>
  </si>
  <si>
    <t>V28296336</t>
  </si>
  <si>
    <t>Fanny Fernández</t>
  </si>
  <si>
    <t>V32877110</t>
  </si>
  <si>
    <t>V28158107</t>
  </si>
  <si>
    <t>JUAN BARRIOLA</t>
  </si>
  <si>
    <t>Juan Carlos Belloso</t>
  </si>
  <si>
    <t>Viviana Lorenzo</t>
  </si>
  <si>
    <t>Juan Chamorro</t>
  </si>
  <si>
    <t>Jorge Luis Chamorro</t>
  </si>
  <si>
    <t>Juan David Gil</t>
  </si>
  <si>
    <t>Juan David Hidalgo</t>
  </si>
  <si>
    <t>LIANNYS HIDALGO</t>
  </si>
  <si>
    <t>V34356411</t>
  </si>
  <si>
    <t xml:space="preserve">Juan Gil </t>
  </si>
  <si>
    <t>Liannys Hidalgo</t>
  </si>
  <si>
    <t>Juan Lorenzo</t>
  </si>
  <si>
    <t>Juan Lucas</t>
  </si>
  <si>
    <t>V16705947</t>
  </si>
  <si>
    <t>Juan Perez</t>
  </si>
  <si>
    <t>Julio Perez</t>
  </si>
  <si>
    <t>Juan Román</t>
  </si>
  <si>
    <t>V30124354</t>
  </si>
  <si>
    <t>Juan Zambrano</t>
  </si>
  <si>
    <t>Andreina Alam</t>
  </si>
  <si>
    <t>V18815725</t>
  </si>
  <si>
    <t>Judith Rosales</t>
  </si>
  <si>
    <t>Jannely</t>
  </si>
  <si>
    <t>Junner Guzman</t>
  </si>
  <si>
    <t>V29756501</t>
  </si>
  <si>
    <t>V7956613</t>
  </si>
  <si>
    <t>V5596600</t>
  </si>
  <si>
    <t>Karem Andreina Díaz</t>
  </si>
  <si>
    <t>Maria Consuelo Zerpa</t>
  </si>
  <si>
    <t>V26214571</t>
  </si>
  <si>
    <t>Karem Andreina Díaz Zerpa</t>
  </si>
  <si>
    <t>Maria consuelo Zerpa</t>
  </si>
  <si>
    <t>V5313199</t>
  </si>
  <si>
    <t>E81673866</t>
  </si>
  <si>
    <t>Karla Canchica</t>
  </si>
  <si>
    <t>6 AÑOS</t>
  </si>
  <si>
    <t>E758918</t>
  </si>
  <si>
    <t>V30715215</t>
  </si>
  <si>
    <t>Katy Castillo</t>
  </si>
  <si>
    <t>V5197708</t>
  </si>
  <si>
    <t>V18002070</t>
  </si>
  <si>
    <t>V17498472</t>
  </si>
  <si>
    <t>V12625309</t>
  </si>
  <si>
    <t xml:space="preserve">Laura Cubeddu </t>
  </si>
  <si>
    <t>V15487022</t>
  </si>
  <si>
    <t>Laura Gaju</t>
  </si>
  <si>
    <t>V9972615</t>
  </si>
  <si>
    <t>Leida Medina</t>
  </si>
  <si>
    <t>Lenin R. Quintero R</t>
  </si>
  <si>
    <t>V18111435</t>
  </si>
  <si>
    <t>Leonardo Aular</t>
  </si>
  <si>
    <t>Leonardo Aular Padre</t>
  </si>
  <si>
    <t>Leonardo Josep</t>
  </si>
  <si>
    <t>V6915667</t>
  </si>
  <si>
    <t>V19505549</t>
  </si>
  <si>
    <t>Liham Machado</t>
  </si>
  <si>
    <t>Angie Machado</t>
  </si>
  <si>
    <t>V27615003</t>
  </si>
  <si>
    <t xml:space="preserve">Linda Morales </t>
  </si>
  <si>
    <t>V4089426</t>
  </si>
  <si>
    <t xml:space="preserve">Lisbeth Herrera </t>
  </si>
  <si>
    <t>V14526824</t>
  </si>
  <si>
    <t>Lorehins García</t>
  </si>
  <si>
    <t>V10883996</t>
  </si>
  <si>
    <t>V7780983</t>
  </si>
  <si>
    <t>E82099253</t>
  </si>
  <si>
    <t>V4355593</t>
  </si>
  <si>
    <t>Luciano Damian Legon</t>
  </si>
  <si>
    <t>Cindy Alvarado</t>
  </si>
  <si>
    <t>Luciano Martinez</t>
  </si>
  <si>
    <t>Michel Martinez</t>
  </si>
  <si>
    <t>Luis Daniel La Cruz</t>
  </si>
  <si>
    <t>Irene Grisanti</t>
  </si>
  <si>
    <t>Luis Eduardo Vivas</t>
  </si>
  <si>
    <t>V6750116</t>
  </si>
  <si>
    <t>V5312645</t>
  </si>
  <si>
    <t>V4074782</t>
  </si>
  <si>
    <t>Nixon Chirino</t>
  </si>
  <si>
    <t>V32935572</t>
  </si>
  <si>
    <t>Luis Hernandez</t>
  </si>
  <si>
    <t>V10539551</t>
  </si>
  <si>
    <t>Luisa Sequera</t>
  </si>
  <si>
    <t>V5411687</t>
  </si>
  <si>
    <t>Dra. Evelin Trainchino</t>
  </si>
  <si>
    <t>V16378016</t>
  </si>
  <si>
    <t xml:space="preserve">Luzmila Fuentes </t>
  </si>
  <si>
    <t>V4359425</t>
  </si>
  <si>
    <t>V14586839</t>
  </si>
  <si>
    <t>V10381110</t>
  </si>
  <si>
    <t>V10808816</t>
  </si>
  <si>
    <t>Manuel Gonzalez</t>
  </si>
  <si>
    <t>Thais Garrido</t>
  </si>
  <si>
    <t>V34588472</t>
  </si>
  <si>
    <t>Manuel Perez</t>
  </si>
  <si>
    <t>Francis Muro</t>
  </si>
  <si>
    <t>V614536</t>
  </si>
  <si>
    <t>Marco Villarrubia</t>
  </si>
  <si>
    <t>V4089670</t>
  </si>
  <si>
    <t>Marcos Lopardo</t>
  </si>
  <si>
    <t>Nelly Vargas</t>
  </si>
  <si>
    <t>V35069605</t>
  </si>
  <si>
    <t>Marcos Mujica</t>
  </si>
  <si>
    <t>Zunami Contreras</t>
  </si>
  <si>
    <t xml:space="preserve">Margot Quilici </t>
  </si>
  <si>
    <t>V26210818</t>
  </si>
  <si>
    <t>Mary Belen León</t>
  </si>
  <si>
    <t>V30715563</t>
  </si>
  <si>
    <t>María Arevalo</t>
  </si>
  <si>
    <t>V9684845</t>
  </si>
  <si>
    <t>Maria Azuaje</t>
  </si>
  <si>
    <t>V12331606</t>
  </si>
  <si>
    <t>Maria Azuaje de Justo</t>
  </si>
  <si>
    <t>V10260410</t>
  </si>
  <si>
    <t>Vice-presidenta</t>
  </si>
  <si>
    <t>María Centeno</t>
  </si>
  <si>
    <t>V3740492</t>
  </si>
  <si>
    <t>María Consuelo Piñango</t>
  </si>
  <si>
    <t>V9970011</t>
  </si>
  <si>
    <t xml:space="preserve">Maria Consuelo Piñango </t>
  </si>
  <si>
    <t>V5206728</t>
  </si>
  <si>
    <t>Maria Cristina Martinez</t>
  </si>
  <si>
    <t>Maria Elena Morales</t>
  </si>
  <si>
    <t>V12159806</t>
  </si>
  <si>
    <t>Maria Ernesta Cifuentes</t>
  </si>
  <si>
    <t>V3407378</t>
  </si>
  <si>
    <t>María Eugenia Arcia</t>
  </si>
  <si>
    <t>V9967707</t>
  </si>
  <si>
    <t>Maria Fernanda Rodríguez</t>
  </si>
  <si>
    <t>V12685246</t>
  </si>
  <si>
    <t>Maria Ines Calderón</t>
  </si>
  <si>
    <t>V4082916</t>
  </si>
  <si>
    <t>Maria Ines Perea</t>
  </si>
  <si>
    <t>V16178858</t>
  </si>
  <si>
    <t>Maria Josefina Bruzual</t>
  </si>
  <si>
    <t>V6823431</t>
  </si>
  <si>
    <t>Maria Lara</t>
  </si>
  <si>
    <t>V17118396</t>
  </si>
  <si>
    <t>Maria Lucrecia Quintero</t>
  </si>
  <si>
    <t>V2469211</t>
  </si>
  <si>
    <t>V32539011</t>
  </si>
  <si>
    <t>Maria Mendoza de García</t>
  </si>
  <si>
    <t>V4369803</t>
  </si>
  <si>
    <t>V24041373</t>
  </si>
  <si>
    <t>V9727922</t>
  </si>
  <si>
    <t>V17443131</t>
  </si>
  <si>
    <t>Sonia Perez</t>
  </si>
  <si>
    <t>V36054397</t>
  </si>
  <si>
    <t>V10487585</t>
  </si>
  <si>
    <t>Maria Violetty</t>
  </si>
  <si>
    <t>V15164286</t>
  </si>
  <si>
    <t>V2956280</t>
  </si>
  <si>
    <t>V30323021</t>
  </si>
  <si>
    <t>V13833924</t>
  </si>
  <si>
    <t>V19505757</t>
  </si>
  <si>
    <t>V33610473</t>
  </si>
  <si>
    <t>V6554463</t>
  </si>
  <si>
    <t>Mariangela Lalo</t>
  </si>
  <si>
    <t>V26460931</t>
  </si>
  <si>
    <t>Mariela Olivo de  Guinard</t>
  </si>
  <si>
    <t>Mariela Velasquez</t>
  </si>
  <si>
    <t>V10201719</t>
  </si>
  <si>
    <t>V3180430</t>
  </si>
  <si>
    <t>Marinella Rodríguez</t>
  </si>
  <si>
    <t>V11309660</t>
  </si>
  <si>
    <t>V10866823</t>
  </si>
  <si>
    <t>Mario Jose Perez Flores</t>
  </si>
  <si>
    <t>V5972412</t>
  </si>
  <si>
    <t>V6970936</t>
  </si>
  <si>
    <t>Maritza Gonzalez</t>
  </si>
  <si>
    <t>V5313118</t>
  </si>
  <si>
    <t>Maritza Marubini</t>
  </si>
  <si>
    <t>V3475573</t>
  </si>
  <si>
    <t>Marta Gonzalez</t>
  </si>
  <si>
    <t>E81716440</t>
  </si>
  <si>
    <t>V12410073</t>
  </si>
  <si>
    <t>Marvyc  Dominguez</t>
  </si>
  <si>
    <t>V17160036</t>
  </si>
  <si>
    <t>V11238176</t>
  </si>
  <si>
    <t>V13776976</t>
  </si>
  <si>
    <t>Genesis Jaime</t>
  </si>
  <si>
    <t>Mathias Porta</t>
  </si>
  <si>
    <t>Carlos Porta</t>
  </si>
  <si>
    <t>V17589034</t>
  </si>
  <si>
    <t>V5570509</t>
  </si>
  <si>
    <t>Matias Mujica</t>
  </si>
  <si>
    <t>Gabriela López</t>
  </si>
  <si>
    <t>Mattias Blanco</t>
  </si>
  <si>
    <t>Maximiliano Alessi</t>
  </si>
  <si>
    <t xml:space="preserve">Shira </t>
  </si>
  <si>
    <t>Maximiliano Gudiño</t>
  </si>
  <si>
    <t>Veronica Teran</t>
  </si>
  <si>
    <t>V18891300</t>
  </si>
  <si>
    <t>empleada</t>
  </si>
  <si>
    <t>V5992402</t>
  </si>
  <si>
    <t>Mercedes T. Moran</t>
  </si>
  <si>
    <t>V6931488</t>
  </si>
  <si>
    <t>Mía Valeria Rojas Mata</t>
  </si>
  <si>
    <t>Israel Rojas</t>
  </si>
  <si>
    <t>V18111888</t>
  </si>
  <si>
    <t>V20894277</t>
  </si>
  <si>
    <t>Maybel Perez</t>
  </si>
  <si>
    <t>V31838434</t>
  </si>
  <si>
    <t>Maria Luisa Musto</t>
  </si>
  <si>
    <t>V32121940</t>
  </si>
  <si>
    <t>Miguelis Mayora</t>
  </si>
  <si>
    <t>Miguel Mayora</t>
  </si>
  <si>
    <t>V17801112</t>
  </si>
  <si>
    <t>V12046048</t>
  </si>
  <si>
    <t>V4767655</t>
  </si>
  <si>
    <t>Mirian Ascanio</t>
  </si>
  <si>
    <t>V2150359</t>
  </si>
  <si>
    <t>Mirian Hernández</t>
  </si>
  <si>
    <t>V9729532</t>
  </si>
  <si>
    <t>Carmen Morales</t>
  </si>
  <si>
    <t>Nancy Alonso</t>
  </si>
  <si>
    <t>E81206760</t>
  </si>
  <si>
    <t>Nancy Goncalves</t>
  </si>
  <si>
    <t>V11560155</t>
  </si>
  <si>
    <t>Natalia Cuenci</t>
  </si>
  <si>
    <t>V36325551</t>
  </si>
  <si>
    <t>Nataly Gonzalez</t>
  </si>
  <si>
    <t>Nidia Castillo</t>
  </si>
  <si>
    <t>Nilia Villafañe</t>
  </si>
  <si>
    <t>V14244619</t>
  </si>
  <si>
    <t>V11409424</t>
  </si>
  <si>
    <t>V9481985</t>
  </si>
  <si>
    <t>V2940493</t>
  </si>
  <si>
    <t>Nubia Rivera</t>
  </si>
  <si>
    <t>V6048077</t>
  </si>
  <si>
    <t>V23200456</t>
  </si>
  <si>
    <t xml:space="preserve">Olga Lara </t>
  </si>
  <si>
    <t>V6853829</t>
  </si>
  <si>
    <t>Omar Lopez</t>
  </si>
  <si>
    <t>V10350767</t>
  </si>
  <si>
    <t>Oscar Quintero</t>
  </si>
  <si>
    <t>V4771061</t>
  </si>
  <si>
    <t>1 786 5212502</t>
  </si>
  <si>
    <t>V9881697</t>
  </si>
  <si>
    <t>Paula Lara</t>
  </si>
  <si>
    <t>V24221019</t>
  </si>
  <si>
    <t>V5300103</t>
  </si>
  <si>
    <t>V12421059</t>
  </si>
  <si>
    <t>V8530477</t>
  </si>
  <si>
    <t xml:space="preserve">Ramón Ojeda </t>
  </si>
  <si>
    <t>V7010083</t>
  </si>
  <si>
    <t>Ramses Lugo</t>
  </si>
  <si>
    <t>Silvia Paez</t>
  </si>
  <si>
    <t>V6916628</t>
  </si>
  <si>
    <t>V26210286</t>
  </si>
  <si>
    <t xml:space="preserve">Rebeca Jordan </t>
  </si>
  <si>
    <t>V6960719</t>
  </si>
  <si>
    <t>Regina Agulo</t>
  </si>
  <si>
    <t>V17751592</t>
  </si>
  <si>
    <t>V10075792</t>
  </si>
  <si>
    <t>Reinaldo Cedeño</t>
  </si>
  <si>
    <t>V11225917</t>
  </si>
  <si>
    <t>Renzo Pizzolante</t>
  </si>
  <si>
    <t>V6822631</t>
  </si>
  <si>
    <t>V29965344</t>
  </si>
  <si>
    <t>Reynaldo Cherriny</t>
  </si>
  <si>
    <t>Ricardo Torres</t>
  </si>
  <si>
    <t>Nancy Rojas</t>
  </si>
  <si>
    <t>V15613835</t>
  </si>
  <si>
    <t xml:space="preserve">Richard Gascón </t>
  </si>
  <si>
    <t>V9413502</t>
  </si>
  <si>
    <t>E81293663</t>
  </si>
  <si>
    <t>V3159949</t>
  </si>
  <si>
    <t>Rodolfo Pilligua</t>
  </si>
  <si>
    <t>V24224391</t>
  </si>
  <si>
    <t xml:space="preserve">Roger Flores </t>
  </si>
  <si>
    <t>V32142395</t>
  </si>
  <si>
    <t>PARTICIPANTE</t>
  </si>
  <si>
    <t>Rolenis Carrero</t>
  </si>
  <si>
    <t>Rosa Borges</t>
  </si>
  <si>
    <t>V1875835</t>
  </si>
  <si>
    <t>V6357278</t>
  </si>
  <si>
    <t>Rosa Margarita Aristigueta</t>
  </si>
  <si>
    <t>Rosario Perez</t>
  </si>
  <si>
    <t>V10961273</t>
  </si>
  <si>
    <t>Ruben Dario Sanchez</t>
  </si>
  <si>
    <t>V4205155</t>
  </si>
  <si>
    <t>Ruben Raizman</t>
  </si>
  <si>
    <t>V17966586</t>
  </si>
  <si>
    <t>Sabrina Castillo</t>
  </si>
  <si>
    <t>V28413928</t>
  </si>
  <si>
    <t>Saimar Rico</t>
  </si>
  <si>
    <t>412-8004055</t>
  </si>
  <si>
    <t>V19313947</t>
  </si>
  <si>
    <t>Salomon Díaz</t>
  </si>
  <si>
    <t>Imaya Calzadilla</t>
  </si>
  <si>
    <t>Samantha Acosta</t>
  </si>
  <si>
    <t>V37194742</t>
  </si>
  <si>
    <t>Samantha Azuaje</t>
  </si>
  <si>
    <t>as</t>
  </si>
  <si>
    <t xml:space="preserve">Samantha Carrero </t>
  </si>
  <si>
    <t>Samantha García</t>
  </si>
  <si>
    <t>V27713815</t>
  </si>
  <si>
    <t>Samantha Cordova</t>
  </si>
  <si>
    <t>Aquiles Cordova</t>
  </si>
  <si>
    <t>V34080926</t>
  </si>
  <si>
    <t>Samara Daza</t>
  </si>
  <si>
    <t>Danyerlys Pérez</t>
  </si>
  <si>
    <t>V26489222</t>
  </si>
  <si>
    <t>Samuel Quero</t>
  </si>
  <si>
    <t>Carmela Villaroel</t>
  </si>
  <si>
    <t>V13395187</t>
  </si>
  <si>
    <t>Samy Mellouki</t>
  </si>
  <si>
    <t>P908230</t>
  </si>
  <si>
    <t>Adda Martínez</t>
  </si>
  <si>
    <t>V26899319</t>
  </si>
  <si>
    <t>Santiago Dickson</t>
  </si>
  <si>
    <t>Karla Ortigoza</t>
  </si>
  <si>
    <t>Santiago Fortich</t>
  </si>
  <si>
    <t>Jairo Fortich</t>
  </si>
  <si>
    <t>E81622706</t>
  </si>
  <si>
    <t>Santiago Joaquin Marti</t>
  </si>
  <si>
    <t>V33538605</t>
  </si>
  <si>
    <t>Santiago Perez</t>
  </si>
  <si>
    <t>Zuhail Rojas</t>
  </si>
  <si>
    <t>Santiago Rojas</t>
  </si>
  <si>
    <t>Reyna Castañeda</t>
  </si>
  <si>
    <t>participante</t>
  </si>
  <si>
    <t>V20328701</t>
  </si>
  <si>
    <t>FAMILIAR</t>
  </si>
  <si>
    <t>Sebastian Barrios</t>
  </si>
  <si>
    <t>Roxanny Barrios</t>
  </si>
  <si>
    <t>V24758551</t>
  </si>
  <si>
    <t>Sebastian Lanna</t>
  </si>
  <si>
    <t xml:space="preserve">Norelkys Brazon </t>
  </si>
  <si>
    <t>V33920849</t>
  </si>
  <si>
    <t>Evelin Marrero</t>
  </si>
  <si>
    <t>V34822886</t>
  </si>
  <si>
    <t>Lilibeth Alfonzo</t>
  </si>
  <si>
    <t>V32317384</t>
  </si>
  <si>
    <t>Sergio Bravo</t>
  </si>
  <si>
    <t>Erika Bravo</t>
  </si>
  <si>
    <t>Sergio Candela</t>
  </si>
  <si>
    <t>V3751924</t>
  </si>
  <si>
    <t xml:space="preserve">Sergio Morales </t>
  </si>
  <si>
    <t>V23686090</t>
  </si>
  <si>
    <t>Silveria Gonzalez</t>
  </si>
  <si>
    <t>Dra. Conchita</t>
  </si>
  <si>
    <t>V3656413</t>
  </si>
  <si>
    <t>V25001892</t>
  </si>
  <si>
    <t>Silvio Castellanos</t>
  </si>
  <si>
    <t>V20803838</t>
  </si>
  <si>
    <t>V26576567</t>
  </si>
  <si>
    <t>V2992081</t>
  </si>
  <si>
    <t>Sofía Cohen</t>
  </si>
  <si>
    <t>V27798388</t>
  </si>
  <si>
    <t>María Mendez</t>
  </si>
  <si>
    <t>V33432306</t>
  </si>
  <si>
    <t>V3762276</t>
  </si>
  <si>
    <t>V14021727</t>
  </si>
  <si>
    <t>Sonia Story</t>
  </si>
  <si>
    <t>V2932659</t>
  </si>
  <si>
    <t>Sophia Marin</t>
  </si>
  <si>
    <t>Sorangel Zambrano</t>
  </si>
  <si>
    <t>V11413629</t>
  </si>
  <si>
    <t>V6034377</t>
  </si>
  <si>
    <t>Stefany Gonzalez</t>
  </si>
  <si>
    <t>V30021634</t>
  </si>
  <si>
    <t>V24314246</t>
  </si>
  <si>
    <t>V25654676</t>
  </si>
  <si>
    <t>Tomas Hernandez</t>
  </si>
  <si>
    <t>V8970246</t>
  </si>
  <si>
    <t>Trina Ynserny</t>
  </si>
  <si>
    <t>V5968002</t>
  </si>
  <si>
    <t>V30497479</t>
  </si>
  <si>
    <t>V26253081</t>
  </si>
  <si>
    <t>V3883542</t>
  </si>
  <si>
    <t>Mirki Marin</t>
  </si>
  <si>
    <t>V25222682</t>
  </si>
  <si>
    <t>Victor Taramasco</t>
  </si>
  <si>
    <t>Yuri Escalona</t>
  </si>
  <si>
    <t>V36073178</t>
  </si>
  <si>
    <t>Victoria Longa</t>
  </si>
  <si>
    <t>Dayana Dos Ramos</t>
  </si>
  <si>
    <t>V32672422</t>
  </si>
  <si>
    <t>Violeth Márquez</t>
  </si>
  <si>
    <t>Aracelys Ilarraza</t>
  </si>
  <si>
    <t>V14973806</t>
  </si>
  <si>
    <t>Viviana García</t>
  </si>
  <si>
    <t>V6900402</t>
  </si>
  <si>
    <t>Yamil Sánchez</t>
  </si>
  <si>
    <t>V7492336</t>
  </si>
  <si>
    <t xml:space="preserve">Yasmilec León </t>
  </si>
  <si>
    <t>V14438455</t>
  </si>
  <si>
    <t>Yedira Gonzalez</t>
  </si>
  <si>
    <t>V11550417</t>
  </si>
  <si>
    <t>Yeidri Sánchez</t>
  </si>
  <si>
    <t>Yeison Guevara</t>
  </si>
  <si>
    <t>Yuli Rodriguez</t>
  </si>
  <si>
    <t>V35120147</t>
  </si>
  <si>
    <t>V6329133</t>
  </si>
  <si>
    <t>Yolanda Linares</t>
  </si>
  <si>
    <t>V3666663</t>
  </si>
  <si>
    <t>V-10870603</t>
  </si>
  <si>
    <t>V6182347</t>
  </si>
  <si>
    <t>Yvett Gonzalez</t>
  </si>
  <si>
    <t>Yvette Pamelá</t>
  </si>
  <si>
    <t>Zahira Morales</t>
  </si>
  <si>
    <t>Mirlay Guerrero</t>
  </si>
  <si>
    <t>V32030560</t>
  </si>
  <si>
    <t>Zaida Solorzano</t>
  </si>
  <si>
    <t>Suegra de Anyi</t>
  </si>
  <si>
    <t>Zoraya Medina</t>
  </si>
  <si>
    <t>V16905099</t>
  </si>
  <si>
    <t>Zulay Cisneros</t>
  </si>
  <si>
    <t>V5114246</t>
  </si>
  <si>
    <t>Zunilde Brazon</t>
  </si>
  <si>
    <t>V2672656</t>
  </si>
  <si>
    <t>Tran. Mercantil (Bs)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</si>
</sst>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ddd&quot;, &quot;d&quot; de &quot;mmmm&quot; de &quot;yyyy"/>
    <numFmt numFmtId="165" formatCode="&quot;BsF&quot;#,##0.00"/>
    <numFmt numFmtId="166" formatCode="[$-409]h:mm\ AM/PM"/>
    <numFmt numFmtId="167" formatCode="dddd\,\ d\ mmmm\ yyyy"/>
  </numFmts>
  <fonts count="58">
    <font>
      <sz val="10"/>
      <color rgb="FF000000"/>
      <name val="Arial"/>
    </font>
    <font>
      <sz val="10"/>
      <name val="Arial"/>
      <family val="2"/>
    </font>
    <font>
      <b/>
      <sz val="32"/>
      <color rgb="FF27215F"/>
      <name val="Oswald"/>
    </font>
    <font>
      <b/>
      <sz val="30"/>
      <color rgb="FF1F419B"/>
      <name val="Oswald"/>
    </font>
    <font>
      <sz val="10"/>
      <color rgb="FF000000"/>
      <name val="Arial"/>
      <family val="2"/>
    </font>
    <font>
      <sz val="10"/>
      <color rgb="FF000000"/>
      <name val="Calibri"/>
      <family val="2"/>
    </font>
    <font>
      <sz val="10"/>
      <color rgb="FFF3F3F3"/>
      <name val="Calibri"/>
      <family val="2"/>
    </font>
    <font>
      <sz val="10"/>
      <color rgb="FFFFFFFF"/>
      <name val="Calibri"/>
      <family val="2"/>
    </font>
    <font>
      <sz val="10"/>
      <color rgb="FFFFFFFF"/>
      <name val="Arial"/>
      <family val="2"/>
    </font>
    <font>
      <b/>
      <sz val="9"/>
      <color rgb="FFFFFFFF"/>
      <name val="Calibri"/>
      <family val="2"/>
    </font>
    <font>
      <sz val="15"/>
      <color rgb="FF27215F"/>
      <name val="Oswald"/>
    </font>
    <font>
      <b/>
      <sz val="9"/>
      <color rgb="FF000000"/>
      <name val="Calibri"/>
      <family val="2"/>
    </font>
    <font>
      <b/>
      <sz val="9"/>
      <name val="Calibri"/>
      <family val="2"/>
    </font>
    <font>
      <sz val="8"/>
      <color rgb="FF000000"/>
      <name val="Calibri"/>
      <family val="2"/>
    </font>
    <font>
      <sz val="8"/>
      <name val="Calibri"/>
      <family val="2"/>
    </font>
    <font>
      <b/>
      <sz val="11"/>
      <color rgb="FFFFFFFF"/>
      <name val="Calibri"/>
      <family val="2"/>
    </font>
    <font>
      <b/>
      <sz val="10"/>
      <color rgb="FFFFFFFF"/>
      <name val="Calibri"/>
      <family val="2"/>
    </font>
    <font>
      <b/>
      <sz val="10"/>
      <name val="Calibri"/>
      <family val="2"/>
    </font>
    <font>
      <b/>
      <sz val="11"/>
      <color rgb="FF000000"/>
      <name val="Calibri"/>
      <family val="2"/>
    </font>
    <font>
      <b/>
      <sz val="10"/>
      <color rgb="FFFFFFFF"/>
      <name val="Calibri"/>
      <family val="2"/>
    </font>
    <font>
      <b/>
      <sz val="10"/>
      <color rgb="FF000000"/>
      <name val="Calibri"/>
      <family val="2"/>
    </font>
    <font>
      <b/>
      <sz val="11"/>
      <name val="Calibri"/>
      <family val="2"/>
    </font>
    <font>
      <b/>
      <sz val="10"/>
      <color rgb="FF000000"/>
      <name val="Calibri"/>
      <family val="2"/>
    </font>
    <font>
      <b/>
      <sz val="14"/>
      <color rgb="FF1F419B"/>
      <name val="Arial"/>
      <family val="2"/>
    </font>
    <font>
      <sz val="11"/>
      <color rgb="FF000000"/>
      <name val="Calibri"/>
      <family val="2"/>
    </font>
    <font>
      <sz val="10"/>
      <name val="Calibri"/>
      <family val="2"/>
    </font>
    <font>
      <sz val="10"/>
      <color rgb="FF000000"/>
      <name val="Calibri"/>
      <family val="2"/>
    </font>
    <font>
      <b/>
      <sz val="8"/>
      <color rgb="FF3A5D9C"/>
      <name val="Monospace"/>
    </font>
    <font>
      <sz val="8"/>
      <color rgb="FF3A5D9C"/>
      <name val="Arial"/>
      <family val="2"/>
    </font>
    <font>
      <sz val="10"/>
      <color rgb="FF3A5D9C"/>
      <name val="Arial"/>
      <family val="2"/>
    </font>
    <font>
      <sz val="9"/>
      <color rgb="FF000000"/>
      <name val="Calibri"/>
      <family val="2"/>
    </font>
    <font>
      <sz val="9"/>
      <name val="Calibri"/>
      <family val="2"/>
    </font>
    <font>
      <sz val="10"/>
      <name val="Arial"/>
      <family val="2"/>
    </font>
    <font>
      <b/>
      <sz val="8"/>
      <color rgb="FF2B4575"/>
      <name val="Arial"/>
      <family val="2"/>
    </font>
    <font>
      <b/>
      <sz val="8"/>
      <color rgb="FF2B4575"/>
      <name val="Monospace"/>
    </font>
    <font>
      <sz val="8"/>
      <color rgb="FF2B4575"/>
      <name val="Arial"/>
      <family val="2"/>
    </font>
    <font>
      <b/>
      <sz val="19"/>
      <color rgb="FF1F419B"/>
      <name val="Calibri"/>
      <family val="2"/>
    </font>
    <font>
      <b/>
      <sz val="18"/>
      <color rgb="FF1F419B"/>
      <name val="Calibri"/>
      <family val="2"/>
    </font>
    <font>
      <b/>
      <sz val="10"/>
      <color rgb="FF1F419B"/>
      <name val="Calibri"/>
      <family val="2"/>
    </font>
    <font>
      <sz val="10"/>
      <color rgb="FF1F419B"/>
      <name val="Calibri"/>
      <family val="2"/>
    </font>
    <font>
      <b/>
      <sz val="10"/>
      <color rgb="FF1F419B"/>
      <name val="Arial"/>
      <family val="2"/>
    </font>
    <font>
      <sz val="9"/>
      <color rgb="FF2B4575"/>
      <name val="Calibri"/>
      <family val="2"/>
    </font>
    <font>
      <sz val="9"/>
      <color rgb="FF1C7F1C"/>
      <name val="Calibri"/>
      <family val="2"/>
    </font>
    <font>
      <sz val="9"/>
      <color rgb="FFFFFFFF"/>
      <name val="Calibri"/>
      <family val="2"/>
    </font>
    <font>
      <sz val="8"/>
      <name val="Arial"/>
      <family val="2"/>
    </font>
    <font>
      <sz val="11"/>
      <color rgb="FF7F7F7F"/>
      <name val="Calibri"/>
      <family val="2"/>
    </font>
    <font>
      <sz val="10"/>
      <color rgb="FF7F7F7F"/>
      <name val="Calibri"/>
      <family val="2"/>
    </font>
    <font>
      <sz val="11"/>
      <color rgb="FF953535"/>
      <name val="Calibri"/>
      <family val="2"/>
    </font>
    <font>
      <sz val="10"/>
      <color rgb="FF953535"/>
      <name val="Calibri"/>
      <family val="2"/>
    </font>
    <font>
      <sz val="11"/>
      <color rgb="FF1155CC"/>
      <name val="Arial"/>
      <family val="2"/>
    </font>
    <font>
      <b/>
      <sz val="8"/>
      <color rgb="FF000000"/>
      <name val="Arial"/>
      <family val="2"/>
    </font>
    <font>
      <sz val="11"/>
      <name val="Calibri"/>
      <family val="2"/>
    </font>
    <font>
      <sz val="10"/>
      <name val="Calibri"/>
      <family val="2"/>
    </font>
    <font>
      <sz val="10"/>
      <color rgb="FFFFFFFF"/>
      <name val="Arial"/>
      <family val="2"/>
    </font>
    <font>
      <b/>
      <sz val="10"/>
      <color rgb="FFFFFFFF"/>
      <name val="Arial"/>
      <family val="2"/>
    </font>
    <font>
      <sz val="11"/>
      <color rgb="FF1F1F1F"/>
      <name val="Calibri"/>
      <family val="2"/>
    </font>
    <font>
      <sz val="11"/>
      <color rgb="FF000000"/>
      <name val="Docs-Calibri"/>
    </font>
    <font>
      <sz val="10"/>
      <name val="Arial"/>
      <family val="2"/>
    </font>
  </fonts>
  <fills count="12">
    <fill>
      <patternFill patternType="none"/>
    </fill>
    <fill>
      <patternFill patternType="gray125"/>
    </fill>
    <fill>
      <patternFill patternType="solid">
        <fgColor rgb="FFFFFFFF"/>
        <bgColor rgb="FFFFFFFF"/>
      </patternFill>
    </fill>
    <fill>
      <patternFill patternType="solid">
        <fgColor rgb="FF27215F"/>
        <bgColor rgb="FF27215F"/>
      </patternFill>
    </fill>
    <fill>
      <patternFill patternType="solid">
        <fgColor rgb="FFF3F3F3"/>
        <bgColor rgb="FFF3F3F3"/>
      </patternFill>
    </fill>
    <fill>
      <patternFill patternType="solid">
        <fgColor rgb="FFF2F2F2"/>
        <bgColor rgb="FFF2F2F2"/>
      </patternFill>
    </fill>
    <fill>
      <patternFill patternType="solid">
        <fgColor rgb="FFD9D9D9"/>
        <bgColor rgb="FFD9D9D9"/>
      </patternFill>
    </fill>
    <fill>
      <patternFill patternType="solid">
        <fgColor rgb="FFFF0000"/>
        <bgColor rgb="FFFF0000"/>
      </patternFill>
    </fill>
    <fill>
      <patternFill patternType="solid">
        <fgColor rgb="FF274E13"/>
        <bgColor rgb="FF274E13"/>
      </patternFill>
    </fill>
    <fill>
      <patternFill patternType="solid">
        <fgColor rgb="FF19300D"/>
        <bgColor rgb="FF19300D"/>
      </patternFill>
    </fill>
    <fill>
      <patternFill patternType="solid">
        <fgColor rgb="FFE8F0FE"/>
        <bgColor rgb="FFE8F0FE"/>
      </patternFill>
    </fill>
    <fill>
      <patternFill patternType="solid">
        <fgColor rgb="FFFFFF00"/>
        <bgColor rgb="FFFFFF00"/>
      </patternFill>
    </fill>
  </fills>
  <borders count="67">
    <border>
      <left/>
      <right/>
      <top/>
      <bottom/>
      <diagonal/>
    </border>
    <border>
      <left style="medium">
        <color rgb="FFB7B7B7"/>
      </left>
      <right/>
      <top style="medium">
        <color rgb="FFB7B7B7"/>
      </top>
      <bottom style="medium">
        <color rgb="FFB7B7B7"/>
      </bottom>
      <diagonal/>
    </border>
    <border>
      <left/>
      <right/>
      <top style="medium">
        <color rgb="FFB7B7B7"/>
      </top>
      <bottom style="medium">
        <color rgb="FFB7B7B7"/>
      </bottom>
      <diagonal/>
    </border>
    <border>
      <left/>
      <right style="medium">
        <color rgb="FFB7B7B7"/>
      </right>
      <top style="medium">
        <color rgb="FFB7B7B7"/>
      </top>
      <bottom style="medium">
        <color rgb="FFB7B7B7"/>
      </bottom>
      <diagonal/>
    </border>
    <border>
      <left style="medium">
        <color rgb="FFB7B7B7"/>
      </left>
      <right/>
      <top style="medium">
        <color rgb="FFB7B7B7"/>
      </top>
      <bottom style="thin">
        <color rgb="FFB7B7B7"/>
      </bottom>
      <diagonal/>
    </border>
    <border>
      <left/>
      <right/>
      <top style="medium">
        <color rgb="FFB7B7B7"/>
      </top>
      <bottom style="thin">
        <color rgb="FFB7B7B7"/>
      </bottom>
      <diagonal/>
    </border>
    <border>
      <left/>
      <right style="medium">
        <color rgb="FFB7B7B7"/>
      </right>
      <top style="medium">
        <color rgb="FFB7B7B7"/>
      </top>
      <bottom style="thin">
        <color rgb="FFB7B7B7"/>
      </bottom>
      <diagonal/>
    </border>
    <border>
      <left style="medium">
        <color rgb="FFB7B7B7"/>
      </left>
      <right style="medium">
        <color rgb="FFB7B7B7"/>
      </right>
      <top style="medium">
        <color rgb="FFB7B7B7"/>
      </top>
      <bottom style="medium">
        <color rgb="FFB7B7B7"/>
      </bottom>
      <diagonal/>
    </border>
    <border>
      <left style="medium">
        <color rgb="FFB7B7B7"/>
      </left>
      <right/>
      <top style="medium">
        <color rgb="FFB7B7B7"/>
      </top>
      <bottom/>
      <diagonal/>
    </border>
    <border>
      <left/>
      <right/>
      <top style="medium">
        <color rgb="FFB7B7B7"/>
      </top>
      <bottom/>
      <diagonal/>
    </border>
    <border>
      <left/>
      <right style="medium">
        <color rgb="FFB7B7B7"/>
      </right>
      <top style="medium">
        <color rgb="FFB7B7B7"/>
      </top>
      <bottom/>
      <diagonal/>
    </border>
    <border>
      <left style="medium">
        <color rgb="FFB7B7B7"/>
      </left>
      <right/>
      <top style="thin">
        <color rgb="FFB7B7B7"/>
      </top>
      <bottom style="medium">
        <color rgb="FFCCCCCC"/>
      </bottom>
      <diagonal/>
    </border>
    <border>
      <left/>
      <right style="thin">
        <color rgb="FFB7B7B7"/>
      </right>
      <top style="thin">
        <color rgb="FFB7B7B7"/>
      </top>
      <bottom style="medium">
        <color rgb="FFCCCCCC"/>
      </bottom>
      <diagonal/>
    </border>
    <border>
      <left style="thin">
        <color rgb="FFB7B7B7"/>
      </left>
      <right style="thin">
        <color rgb="FFB7B7B7"/>
      </right>
      <top style="thin">
        <color rgb="FFB7B7B7"/>
      </top>
      <bottom style="medium">
        <color rgb="FFCCCCCC"/>
      </bottom>
      <diagonal/>
    </border>
    <border>
      <left style="thin">
        <color rgb="FFB7B7B7"/>
      </left>
      <right style="medium">
        <color rgb="FFCCCCCC"/>
      </right>
      <top style="thin">
        <color rgb="FFB7B7B7"/>
      </top>
      <bottom style="medium">
        <color rgb="FFCCCCCC"/>
      </bottom>
      <diagonal/>
    </border>
    <border>
      <left style="thin">
        <color rgb="FFB7B7B7"/>
      </left>
      <right style="medium">
        <color rgb="FFB7B7B7"/>
      </right>
      <top style="thin">
        <color rgb="FFB7B7B7"/>
      </top>
      <bottom style="medium">
        <color rgb="FFCCCCCC"/>
      </bottom>
      <diagonal/>
    </border>
    <border>
      <left style="thin">
        <color rgb="FF000000"/>
      </left>
      <right style="thin">
        <color rgb="FF000000"/>
      </right>
      <top style="thin">
        <color rgb="FF000000"/>
      </top>
      <bottom style="thin">
        <color rgb="FF000000"/>
      </bottom>
      <diagonal/>
    </border>
    <border>
      <left style="medium">
        <color rgb="FFB7B7B7"/>
      </left>
      <right style="medium">
        <color rgb="FFB7B7B7"/>
      </right>
      <top style="medium">
        <color rgb="FFB7B7B7"/>
      </top>
      <bottom/>
      <diagonal/>
    </border>
    <border>
      <left style="medium">
        <color rgb="FFB7B7B7"/>
      </left>
      <right style="thin">
        <color rgb="FFB7B7B7"/>
      </right>
      <top style="medium">
        <color rgb="FFB7B7B7"/>
      </top>
      <bottom/>
      <diagonal/>
    </border>
    <border>
      <left style="thin">
        <color rgb="FFB7B7B7"/>
      </left>
      <right style="thin">
        <color rgb="FFB7B7B7"/>
      </right>
      <top style="medium">
        <color rgb="FFB7B7B7"/>
      </top>
      <bottom/>
      <diagonal/>
    </border>
    <border>
      <left style="thin">
        <color rgb="FFB7B7B7"/>
      </left>
      <right style="thin">
        <color rgb="FFB7B7B7"/>
      </right>
      <top style="medium">
        <color rgb="FFB7B7B7"/>
      </top>
      <bottom style="thin">
        <color rgb="FFB7B7B7"/>
      </bottom>
      <diagonal/>
    </border>
    <border>
      <left style="thin">
        <color rgb="FFB7B7B7"/>
      </left>
      <right style="medium">
        <color rgb="FFB7B7B7"/>
      </right>
      <top style="medium">
        <color rgb="FFB7B7B7"/>
      </top>
      <bottom style="thin">
        <color rgb="FFB7B7B7"/>
      </bottom>
      <diagonal/>
    </border>
    <border>
      <left style="medium">
        <color rgb="FFB7B7B7"/>
      </left>
      <right style="thin">
        <color rgb="FFB7B7B7"/>
      </right>
      <top style="medium">
        <color rgb="FFB7B7B7"/>
      </top>
      <bottom style="thin">
        <color rgb="FFB7B7B7"/>
      </bottom>
      <diagonal/>
    </border>
    <border>
      <left style="medium">
        <color rgb="FFB7B7B7"/>
      </left>
      <right/>
      <top/>
      <bottom style="thin">
        <color rgb="FFB7B7B7"/>
      </bottom>
      <diagonal/>
    </border>
    <border>
      <left/>
      <right style="thin">
        <color rgb="FFB7B7B7"/>
      </right>
      <top/>
      <bottom style="thin">
        <color rgb="FFB7B7B7"/>
      </bottom>
      <diagonal/>
    </border>
    <border>
      <left style="thin">
        <color rgb="FFB7B7B7"/>
      </left>
      <right style="thin">
        <color rgb="FFB7B7B7"/>
      </right>
      <top/>
      <bottom style="thin">
        <color rgb="FFB7B7B7"/>
      </bottom>
      <diagonal/>
    </border>
    <border>
      <left style="thin">
        <color rgb="FFB7B7B7"/>
      </left>
      <right style="medium">
        <color rgb="FFCCCCCC"/>
      </right>
      <top/>
      <bottom style="thin">
        <color rgb="FFB7B7B7"/>
      </bottom>
      <diagonal/>
    </border>
    <border>
      <left style="thin">
        <color rgb="FFB7B7B7"/>
      </left>
      <right style="medium">
        <color rgb="FFB7B7B7"/>
      </right>
      <top/>
      <bottom style="thin">
        <color rgb="FFB7B7B7"/>
      </bottom>
      <diagonal/>
    </border>
    <border>
      <left style="thin">
        <color rgb="FFB7B7B7"/>
      </left>
      <right style="thin">
        <color rgb="FFB7B7B7"/>
      </right>
      <top style="thin">
        <color rgb="FFB7B7B7"/>
      </top>
      <bottom/>
      <diagonal/>
    </border>
    <border>
      <left style="medium">
        <color rgb="FFB7B7B7"/>
      </left>
      <right style="thin">
        <color rgb="FFB7B7B7"/>
      </right>
      <top style="thin">
        <color rgb="FFB7B7B7"/>
      </top>
      <bottom style="thin">
        <color rgb="FFB7B7B7"/>
      </bottom>
      <diagonal/>
    </border>
    <border>
      <left style="thin">
        <color rgb="FFB7B7B7"/>
      </left>
      <right style="thin">
        <color rgb="FFB7B7B7"/>
      </right>
      <top style="thin">
        <color rgb="FFB7B7B7"/>
      </top>
      <bottom style="thin">
        <color rgb="FFB7B7B7"/>
      </bottom>
      <diagonal/>
    </border>
    <border>
      <left style="thin">
        <color rgb="FFB7B7B7"/>
      </left>
      <right style="medium">
        <color rgb="FFB7B7B7"/>
      </right>
      <top style="thin">
        <color rgb="FFB7B7B7"/>
      </top>
      <bottom style="thin">
        <color rgb="FFB7B7B7"/>
      </bottom>
      <diagonal/>
    </border>
    <border>
      <left style="medium">
        <color rgb="FFB7B7B7"/>
      </left>
      <right style="medium">
        <color rgb="FFB7B7B7"/>
      </right>
      <top/>
      <bottom/>
      <diagonal/>
    </border>
    <border>
      <left style="medium">
        <color rgb="FFB7B7B7"/>
      </left>
      <right style="thin">
        <color rgb="FFB7B7B7"/>
      </right>
      <top/>
      <bottom/>
      <diagonal/>
    </border>
    <border>
      <left style="thin">
        <color rgb="FFB7B7B7"/>
      </left>
      <right style="thin">
        <color rgb="FFB7B7B7"/>
      </right>
      <top/>
      <bottom/>
      <diagonal/>
    </border>
    <border>
      <left style="medium">
        <color rgb="FFB7B7B7"/>
      </left>
      <right/>
      <top style="thin">
        <color rgb="FFB7B7B7"/>
      </top>
      <bottom style="thin">
        <color rgb="FFB7B7B7"/>
      </bottom>
      <diagonal/>
    </border>
    <border>
      <left/>
      <right style="thin">
        <color rgb="FFB7B7B7"/>
      </right>
      <top style="thin">
        <color rgb="FFB7B7B7"/>
      </top>
      <bottom style="thin">
        <color rgb="FFB7B7B7"/>
      </bottom>
      <diagonal/>
    </border>
    <border>
      <left style="medium">
        <color rgb="FFB7B7B7"/>
      </left>
      <right style="thin">
        <color rgb="FFB7B7B7"/>
      </right>
      <top style="medium">
        <color rgb="FFB7B7B7"/>
      </top>
      <bottom style="medium">
        <color rgb="FFB7B7B7"/>
      </bottom>
      <diagonal/>
    </border>
    <border>
      <left style="thin">
        <color rgb="FFB7B7B7"/>
      </left>
      <right style="thin">
        <color rgb="FFB7B7B7"/>
      </right>
      <top style="medium">
        <color rgb="FFB7B7B7"/>
      </top>
      <bottom style="medium">
        <color rgb="FFB7B7B7"/>
      </bottom>
      <diagonal/>
    </border>
    <border>
      <left style="thin">
        <color rgb="FFB7B7B7"/>
      </left>
      <right style="medium">
        <color rgb="FFB7B7B7"/>
      </right>
      <top style="medium">
        <color rgb="FFB7B7B7"/>
      </top>
      <bottom style="medium">
        <color rgb="FFB7B7B7"/>
      </bottom>
      <diagonal/>
    </border>
    <border>
      <left style="medium">
        <color rgb="FFB7B7B7"/>
      </left>
      <right style="thin">
        <color rgb="FFB7B7B7"/>
      </right>
      <top/>
      <bottom style="thin">
        <color rgb="FFB7B7B7"/>
      </bottom>
      <diagonal/>
    </border>
    <border>
      <left style="medium">
        <color rgb="FFB7B7B7"/>
      </left>
      <right style="medium">
        <color rgb="FFB7B7B7"/>
      </right>
      <top/>
      <bottom style="medium">
        <color rgb="FFB7B7B7"/>
      </bottom>
      <diagonal/>
    </border>
    <border>
      <left style="medium">
        <color rgb="FFB7B7B7"/>
      </left>
      <right style="thin">
        <color rgb="FFB7B7B7"/>
      </right>
      <top/>
      <bottom style="medium">
        <color rgb="FFB7B7B7"/>
      </bottom>
      <diagonal/>
    </border>
    <border>
      <left style="thin">
        <color rgb="FFB7B7B7"/>
      </left>
      <right style="thin">
        <color rgb="FFB7B7B7"/>
      </right>
      <top/>
      <bottom style="medium">
        <color rgb="FFB7B7B7"/>
      </bottom>
      <diagonal/>
    </border>
    <border>
      <left style="thin">
        <color rgb="FFB7B7B7"/>
      </left>
      <right style="thin">
        <color rgb="FFB7B7B7"/>
      </right>
      <top style="thin">
        <color rgb="FFB7B7B7"/>
      </top>
      <bottom style="medium">
        <color rgb="FFB7B7B7"/>
      </bottom>
      <diagonal/>
    </border>
    <border>
      <left style="thin">
        <color rgb="FFB7B7B7"/>
      </left>
      <right style="medium">
        <color rgb="FFB7B7B7"/>
      </right>
      <top style="thin">
        <color rgb="FFB7B7B7"/>
      </top>
      <bottom style="medium">
        <color rgb="FFB7B7B7"/>
      </bottom>
      <diagonal/>
    </border>
    <border>
      <left style="thin">
        <color rgb="FFB7B7B7"/>
      </left>
      <right style="medium">
        <color rgb="FFB7B7B7"/>
      </right>
      <top style="thin">
        <color rgb="FFB7B7B7"/>
      </top>
      <bottom/>
      <diagonal/>
    </border>
    <border>
      <left style="medium">
        <color rgb="FFB7B7B7"/>
      </left>
      <right/>
      <top style="thin">
        <color rgb="FFB7B7B7"/>
      </top>
      <bottom style="medium">
        <color rgb="FFB7B7B7"/>
      </bottom>
      <diagonal/>
    </border>
    <border>
      <left/>
      <right style="thin">
        <color rgb="FFB7B7B7"/>
      </right>
      <top style="thin">
        <color rgb="FFB7B7B7"/>
      </top>
      <bottom style="medium">
        <color rgb="FFB7B7B7"/>
      </bottom>
      <diagonal/>
    </border>
    <border>
      <left style="medium">
        <color rgb="FFB7B7B7"/>
      </left>
      <right style="thin">
        <color rgb="FFB7B7B7"/>
      </right>
      <top style="thin">
        <color rgb="FFB7B7B7"/>
      </top>
      <bottom style="medium">
        <color rgb="FFB7B7B7"/>
      </bottom>
      <diagonal/>
    </border>
    <border>
      <left style="medium">
        <color rgb="FFB7B7B7"/>
      </left>
      <right style="medium">
        <color rgb="FFB7B7B7"/>
      </right>
      <top/>
      <bottom style="thin">
        <color rgb="FFB7B7B7"/>
      </bottom>
      <diagonal/>
    </border>
    <border>
      <left style="medium">
        <color rgb="FFB7B7B7"/>
      </left>
      <right style="medium">
        <color rgb="FFB7B7B7"/>
      </right>
      <top style="medium">
        <color rgb="FFB7B7B7"/>
      </top>
      <bottom style="thin">
        <color rgb="FFB7B7B7"/>
      </bottom>
      <diagonal/>
    </border>
    <border>
      <left style="thin">
        <color rgb="FFB7B7B7"/>
      </left>
      <right/>
      <top style="thin">
        <color rgb="FFB7B7B7"/>
      </top>
      <bottom style="medium">
        <color rgb="FFB7B7B7"/>
      </bottom>
      <diagonal/>
    </border>
    <border>
      <left style="medium">
        <color rgb="FFB7B7B7"/>
      </left>
      <right style="medium">
        <color rgb="FFB7B7B7"/>
      </right>
      <top style="thin">
        <color rgb="FFB7B7B7"/>
      </top>
      <bottom style="medium">
        <color rgb="FFB7B7B7"/>
      </bottom>
      <diagonal/>
    </border>
    <border>
      <left style="medium">
        <color rgb="FFB7B7B7"/>
      </left>
      <right/>
      <top style="thin">
        <color rgb="FFB7B7B7"/>
      </top>
      <bottom/>
      <diagonal/>
    </border>
    <border>
      <left/>
      <right style="thin">
        <color rgb="FFB7B7B7"/>
      </right>
      <top style="thin">
        <color rgb="FFB7B7B7"/>
      </top>
      <bottom/>
      <diagonal/>
    </border>
    <border>
      <left style="medium">
        <color rgb="FFB7B7B7"/>
      </left>
      <right/>
      <top style="thin">
        <color rgb="FFCCCCCC"/>
      </top>
      <bottom style="thin">
        <color rgb="FFCCCCCC"/>
      </bottom>
      <diagonal/>
    </border>
    <border>
      <left/>
      <right style="thin">
        <color rgb="FFCCCCCC"/>
      </right>
      <top style="thin">
        <color rgb="FFCCCCCC"/>
      </top>
      <bottom style="thin">
        <color rgb="FFCCCCCC"/>
      </bottom>
      <diagonal/>
    </border>
    <border>
      <left style="medium">
        <color rgb="FFB7B7B7"/>
      </left>
      <right/>
      <top style="thin">
        <color rgb="FFCCCCCC"/>
      </top>
      <bottom/>
      <diagonal/>
    </border>
    <border>
      <left/>
      <right style="thin">
        <color rgb="FFCCCCCC"/>
      </right>
      <top style="thin">
        <color rgb="FFCCCCCC"/>
      </top>
      <bottom/>
      <diagonal/>
    </border>
    <border>
      <left style="medium">
        <color rgb="FFB7B7B7"/>
      </left>
      <right/>
      <top style="thin">
        <color rgb="FFCCCCCC"/>
      </top>
      <bottom style="thin">
        <color rgb="FFB7B7B7"/>
      </bottom>
      <diagonal/>
    </border>
    <border>
      <left/>
      <right style="thin">
        <color rgb="FFCCCCCC"/>
      </right>
      <top style="thin">
        <color rgb="FFCCCCCC"/>
      </top>
      <bottom style="thin">
        <color rgb="FFB7B7B7"/>
      </bottom>
      <diagonal/>
    </border>
    <border>
      <left style="medium">
        <color rgb="FFB7B7B7"/>
      </left>
      <right/>
      <top/>
      <bottom/>
      <diagonal/>
    </border>
    <border>
      <left/>
      <right style="thin">
        <color rgb="FFCCCCCC"/>
      </right>
      <top/>
      <bottom/>
      <diagonal/>
    </border>
    <border>
      <left style="thin">
        <color rgb="FFB7B7B7"/>
      </left>
      <right style="medium">
        <color rgb="FFCCCCCC"/>
      </right>
      <top/>
      <bottom/>
      <diagonal/>
    </border>
    <border>
      <left style="thin">
        <color rgb="FFB7B7B7"/>
      </left>
      <right style="medium">
        <color rgb="FFCCCCCC"/>
      </right>
      <top style="thin">
        <color rgb="FFB7B7B7"/>
      </top>
      <bottom/>
      <diagonal/>
    </border>
    <border>
      <left style="medium">
        <color rgb="FFD9D9D9"/>
      </left>
      <right style="medium">
        <color rgb="FFD9D9D9"/>
      </right>
      <top style="medium">
        <color rgb="FFD9D9D9"/>
      </top>
      <bottom style="medium">
        <color rgb="FFD9D9D9"/>
      </bottom>
      <diagonal/>
    </border>
  </borders>
  <cellStyleXfs count="1">
    <xf numFmtId="0" fontId="0" fillId="0" borderId="0"/>
  </cellStyleXfs>
  <cellXfs count="265">
    <xf numFmtId="0" fontId="0" fillId="0" borderId="0" xfId="0"/>
    <xf numFmtId="0" fontId="1" fillId="0" borderId="0" xfId="0" applyFont="1" applyAlignment="1">
      <alignment vertical="center"/>
    </xf>
    <xf numFmtId="0" fontId="2" fillId="0" borderId="0" xfId="0" applyFont="1" applyAlignment="1">
      <alignment vertical="center"/>
    </xf>
    <xf numFmtId="0" fontId="0" fillId="0" borderId="0" xfId="0" applyAlignment="1">
      <alignment vertical="center"/>
    </xf>
    <xf numFmtId="0" fontId="3" fillId="0" borderId="0" xfId="0" applyFont="1" applyAlignment="1">
      <alignment horizontal="right" vertical="center"/>
    </xf>
    <xf numFmtId="0" fontId="4" fillId="0" borderId="0" xfId="0" applyFont="1" applyAlignment="1">
      <alignment vertical="center"/>
    </xf>
    <xf numFmtId="0" fontId="5" fillId="0" borderId="0" xfId="0" applyFont="1" applyAlignment="1">
      <alignment vertical="center"/>
    </xf>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applyAlignment="1">
      <alignment horizontal="center"/>
    </xf>
    <xf numFmtId="0" fontId="10" fillId="0" borderId="0" xfId="0" applyFont="1" applyAlignment="1">
      <alignment vertical="center"/>
    </xf>
    <xf numFmtId="0" fontId="11" fillId="0" borderId="0" xfId="0" applyFont="1" applyAlignment="1">
      <alignment horizontal="center"/>
    </xf>
    <xf numFmtId="0" fontId="12" fillId="0" borderId="0" xfId="0" applyFont="1" applyAlignment="1">
      <alignment horizontal="center"/>
    </xf>
    <xf numFmtId="0" fontId="4" fillId="2" borderId="0" xfId="0" applyFont="1" applyFill="1" applyAlignment="1">
      <alignment vertical="center"/>
    </xf>
    <xf numFmtId="0" fontId="5" fillId="2" borderId="0" xfId="0" applyFont="1" applyFill="1" applyAlignment="1">
      <alignment vertical="center"/>
    </xf>
    <xf numFmtId="0" fontId="5" fillId="2" borderId="0" xfId="0" applyFont="1" applyFill="1"/>
    <xf numFmtId="0" fontId="13" fillId="0" borderId="0" xfId="0" applyFont="1"/>
    <xf numFmtId="164" fontId="13" fillId="0" borderId="0" xfId="0" applyNumberFormat="1" applyFont="1" applyAlignment="1">
      <alignment horizontal="right"/>
    </xf>
    <xf numFmtId="0" fontId="13" fillId="0" borderId="0" xfId="0" applyFont="1" applyAlignment="1">
      <alignment horizontal="right"/>
    </xf>
    <xf numFmtId="0" fontId="14" fillId="0" borderId="0" xfId="0" applyFont="1"/>
    <xf numFmtId="0" fontId="16" fillId="0" borderId="0" xfId="0" applyFont="1" applyAlignment="1">
      <alignment horizontal="center" vertical="center"/>
    </xf>
    <xf numFmtId="0" fontId="17" fillId="0" borderId="0" xfId="0" applyFont="1" applyAlignment="1">
      <alignment horizontal="center" vertical="center"/>
    </xf>
    <xf numFmtId="0" fontId="17" fillId="0" borderId="0" xfId="0" applyFont="1" applyAlignment="1">
      <alignment horizontal="center"/>
    </xf>
    <xf numFmtId="0" fontId="15" fillId="3" borderId="7" xfId="0" applyFont="1" applyFill="1" applyBorder="1" applyAlignment="1">
      <alignment horizontal="center" vertical="center"/>
    </xf>
    <xf numFmtId="0" fontId="18" fillId="2" borderId="0" xfId="0" applyFont="1" applyFill="1" applyAlignment="1">
      <alignment horizontal="center" vertical="center"/>
    </xf>
    <xf numFmtId="0" fontId="15" fillId="0" borderId="0" xfId="0" applyFont="1" applyAlignment="1">
      <alignment horizontal="center" vertical="center"/>
    </xf>
    <xf numFmtId="0" fontId="19" fillId="0" borderId="0" xfId="0" applyFont="1" applyAlignment="1">
      <alignment horizontal="center" vertical="center"/>
    </xf>
    <xf numFmtId="0" fontId="20" fillId="0" borderId="0" xfId="0" applyFont="1" applyAlignment="1">
      <alignment horizontal="center" vertical="center"/>
    </xf>
    <xf numFmtId="0" fontId="18" fillId="0" borderId="13" xfId="0" applyFont="1" applyBorder="1" applyAlignment="1">
      <alignment horizontal="center" vertical="center"/>
    </xf>
    <xf numFmtId="0" fontId="21" fillId="0" borderId="13" xfId="0" applyFont="1" applyBorder="1" applyAlignment="1">
      <alignment horizontal="center" vertical="center"/>
    </xf>
    <xf numFmtId="0" fontId="18" fillId="0" borderId="14" xfId="0" applyFont="1" applyBorder="1" applyAlignment="1">
      <alignment horizontal="center" vertical="center"/>
    </xf>
    <xf numFmtId="0" fontId="18" fillId="0" borderId="15" xfId="0" applyFont="1" applyBorder="1" applyAlignment="1">
      <alignment horizontal="center" vertical="center"/>
    </xf>
    <xf numFmtId="0" fontId="22" fillId="0" borderId="16" xfId="0" applyFont="1" applyBorder="1" applyAlignment="1">
      <alignment horizontal="center"/>
    </xf>
    <xf numFmtId="0" fontId="22" fillId="0" borderId="0" xfId="0" applyFont="1" applyAlignment="1">
      <alignment horizontal="center"/>
    </xf>
    <xf numFmtId="0" fontId="23" fillId="0" borderId="1" xfId="0" applyFont="1" applyBorder="1" applyAlignment="1">
      <alignment horizontal="right" vertical="center"/>
    </xf>
    <xf numFmtId="2" fontId="23" fillId="0" borderId="3" xfId="0" applyNumberFormat="1" applyFont="1" applyBorder="1" applyAlignment="1">
      <alignment horizontal="center" vertical="center"/>
    </xf>
    <xf numFmtId="166" fontId="24" fillId="0" borderId="1" xfId="0" applyNumberFormat="1" applyFont="1" applyBorder="1" applyAlignment="1">
      <alignment horizontal="center" vertical="center"/>
    </xf>
    <xf numFmtId="0" fontId="27" fillId="2" borderId="1" xfId="0" applyFont="1" applyFill="1" applyBorder="1" applyAlignment="1">
      <alignment horizontal="right" vertical="center"/>
    </xf>
    <xf numFmtId="0" fontId="14" fillId="0" borderId="20" xfId="0" applyFont="1" applyBorder="1" applyAlignment="1">
      <alignment horizontal="left" vertical="center"/>
    </xf>
    <xf numFmtId="167" fontId="28" fillId="0" borderId="3" xfId="0" applyNumberFormat="1" applyFont="1" applyBorder="1" applyAlignment="1">
      <alignment horizontal="center" vertical="center"/>
    </xf>
    <xf numFmtId="0" fontId="14" fillId="0" borderId="21" xfId="0" applyFont="1" applyBorder="1" applyAlignment="1">
      <alignment horizontal="left" vertical="center"/>
    </xf>
    <xf numFmtId="0" fontId="29" fillId="0" borderId="0" xfId="0" applyFont="1" applyAlignment="1">
      <alignment vertical="center" wrapText="1"/>
    </xf>
    <xf numFmtId="0" fontId="29" fillId="0" borderId="0" xfId="0" applyFont="1" applyAlignment="1">
      <alignment vertical="center"/>
    </xf>
    <xf numFmtId="0" fontId="13" fillId="4" borderId="22" xfId="0" applyFont="1" applyFill="1" applyBorder="1" applyAlignment="1">
      <alignment vertical="center"/>
    </xf>
    <xf numFmtId="0" fontId="13" fillId="4" borderId="21" xfId="0" applyFont="1" applyFill="1" applyBorder="1" applyAlignment="1">
      <alignment vertical="center"/>
    </xf>
    <xf numFmtId="0" fontId="13" fillId="0" borderId="0" xfId="0" applyFont="1" applyAlignment="1">
      <alignment vertical="center"/>
    </xf>
    <xf numFmtId="0" fontId="30" fillId="0" borderId="0" xfId="0" applyFont="1" applyAlignment="1">
      <alignment vertical="center"/>
    </xf>
    <xf numFmtId="0" fontId="30" fillId="0" borderId="25" xfId="0" applyFont="1" applyBorder="1" applyAlignment="1">
      <alignment horizontal="right"/>
    </xf>
    <xf numFmtId="0" fontId="31" fillId="0" borderId="25" xfId="0" applyFont="1" applyBorder="1" applyAlignment="1">
      <alignment horizontal="right"/>
    </xf>
    <xf numFmtId="0" fontId="30" fillId="0" borderId="26" xfId="0" applyFont="1" applyBorder="1" applyAlignment="1">
      <alignment vertical="center"/>
    </xf>
    <xf numFmtId="0" fontId="30" fillId="0" borderId="27" xfId="0" applyFont="1" applyBorder="1" applyAlignment="1">
      <alignment vertical="center"/>
    </xf>
    <xf numFmtId="164" fontId="30" fillId="0" borderId="16" xfId="0" applyNumberFormat="1" applyFont="1" applyBorder="1" applyAlignment="1">
      <alignment horizontal="right"/>
    </xf>
    <xf numFmtId="0" fontId="30" fillId="0" borderId="16" xfId="0" applyFont="1" applyBorder="1"/>
    <xf numFmtId="0" fontId="32" fillId="0" borderId="16" xfId="0" applyFont="1" applyBorder="1"/>
    <xf numFmtId="0" fontId="32" fillId="0" borderId="0" xfId="0" applyFont="1"/>
    <xf numFmtId="0" fontId="13" fillId="0" borderId="30" xfId="0" applyFont="1" applyBorder="1" applyAlignment="1">
      <alignment horizontal="left" vertical="center" wrapText="1"/>
    </xf>
    <xf numFmtId="0" fontId="14" fillId="0" borderId="31" xfId="0" applyFont="1" applyBorder="1" applyAlignment="1">
      <alignment horizontal="left" vertical="center"/>
    </xf>
    <xf numFmtId="0" fontId="13" fillId="2" borderId="31" xfId="0" applyFont="1" applyFill="1" applyBorder="1" applyAlignment="1">
      <alignment vertical="center"/>
    </xf>
    <xf numFmtId="0" fontId="11" fillId="0" borderId="37" xfId="0" applyFont="1" applyBorder="1" applyAlignment="1">
      <alignment horizontal="center"/>
    </xf>
    <xf numFmtId="0" fontId="12" fillId="0" borderId="38" xfId="0" applyFont="1" applyBorder="1" applyAlignment="1">
      <alignment horizontal="center"/>
    </xf>
    <xf numFmtId="0" fontId="11" fillId="0" borderId="38" xfId="0" applyFont="1" applyBorder="1" applyAlignment="1">
      <alignment horizontal="center"/>
    </xf>
    <xf numFmtId="0" fontId="11" fillId="0" borderId="39" xfId="0" applyFont="1" applyBorder="1" applyAlignment="1">
      <alignment horizontal="center"/>
    </xf>
    <xf numFmtId="0" fontId="32" fillId="0" borderId="16" xfId="0" applyFont="1" applyBorder="1" applyAlignment="1">
      <alignment horizontal="right"/>
    </xf>
    <xf numFmtId="0" fontId="30" fillId="0" borderId="29" xfId="0" applyFont="1" applyBorder="1"/>
    <xf numFmtId="0" fontId="30" fillId="0" borderId="30" xfId="0" applyFont="1" applyBorder="1"/>
    <xf numFmtId="164" fontId="30" fillId="0" borderId="30" xfId="0" applyNumberFormat="1" applyFont="1" applyBorder="1" applyAlignment="1">
      <alignment horizontal="right"/>
    </xf>
    <xf numFmtId="0" fontId="31" fillId="0" borderId="30" xfId="0" applyFont="1" applyBorder="1" applyAlignment="1">
      <alignment horizontal="right"/>
    </xf>
    <xf numFmtId="0" fontId="30" fillId="0" borderId="40" xfId="0" applyFont="1" applyBorder="1"/>
    <xf numFmtId="164" fontId="30" fillId="0" borderId="25" xfId="0" applyNumberFormat="1" applyFont="1" applyBorder="1" applyAlignment="1">
      <alignment horizontal="right"/>
    </xf>
    <xf numFmtId="0" fontId="31" fillId="0" borderId="27" xfId="0" applyFont="1" applyBorder="1" applyAlignment="1">
      <alignment horizontal="left"/>
    </xf>
    <xf numFmtId="0" fontId="26" fillId="0" borderId="40" xfId="0" applyFont="1" applyBorder="1"/>
    <xf numFmtId="0" fontId="26" fillId="0" borderId="25" xfId="0" applyFont="1" applyBorder="1"/>
    <xf numFmtId="164" fontId="26" fillId="0" borderId="25" xfId="0" applyNumberFormat="1" applyFont="1" applyBorder="1" applyAlignment="1">
      <alignment horizontal="right"/>
    </xf>
    <xf numFmtId="0" fontId="25" fillId="0" borderId="25" xfId="0" applyFont="1" applyBorder="1" applyAlignment="1">
      <alignment horizontal="right"/>
    </xf>
    <xf numFmtId="0" fontId="26" fillId="0" borderId="27" xfId="0" applyFont="1" applyBorder="1"/>
    <xf numFmtId="0" fontId="31" fillId="0" borderId="40" xfId="0" applyFont="1" applyBorder="1"/>
    <xf numFmtId="0" fontId="30" fillId="0" borderId="27" xfId="0" applyFont="1" applyBorder="1" applyAlignment="1">
      <alignment horizontal="right"/>
    </xf>
    <xf numFmtId="0" fontId="31" fillId="0" borderId="29" xfId="0" applyFont="1" applyBorder="1"/>
    <xf numFmtId="0" fontId="33" fillId="0" borderId="0" xfId="0" applyFont="1" applyAlignment="1">
      <alignment horizontal="right" vertical="center"/>
    </xf>
    <xf numFmtId="2" fontId="33" fillId="0" borderId="0" xfId="0" applyNumberFormat="1" applyFont="1" applyAlignment="1">
      <alignment horizontal="center" vertical="center"/>
    </xf>
    <xf numFmtId="0" fontId="31" fillId="0" borderId="30" xfId="0" applyFont="1" applyBorder="1"/>
    <xf numFmtId="164" fontId="31" fillId="0" borderId="30" xfId="0" applyNumberFormat="1" applyFont="1" applyBorder="1"/>
    <xf numFmtId="0" fontId="31" fillId="0" borderId="31" xfId="0" applyFont="1" applyBorder="1"/>
    <xf numFmtId="0" fontId="13" fillId="0" borderId="44" xfId="0" applyFont="1" applyBorder="1" applyAlignment="1">
      <alignment horizontal="left" vertical="center" wrapText="1"/>
    </xf>
    <xf numFmtId="0" fontId="14" fillId="0" borderId="45" xfId="0" applyFont="1" applyBorder="1" applyAlignment="1">
      <alignment horizontal="left" vertical="center" wrapText="1"/>
    </xf>
    <xf numFmtId="0" fontId="13" fillId="0" borderId="28" xfId="0" applyFont="1" applyBorder="1" applyAlignment="1">
      <alignment horizontal="left" vertical="center" wrapText="1"/>
    </xf>
    <xf numFmtId="0" fontId="13" fillId="0" borderId="46" xfId="0" applyFont="1" applyBorder="1" applyAlignment="1">
      <alignment horizontal="left" vertical="center" wrapText="1"/>
    </xf>
    <xf numFmtId="0" fontId="14" fillId="6" borderId="30" xfId="0" applyFont="1" applyFill="1" applyBorder="1" applyAlignment="1">
      <alignment vertical="center"/>
    </xf>
    <xf numFmtId="0" fontId="30" fillId="0" borderId="30" xfId="0" applyFont="1" applyBorder="1" applyAlignment="1">
      <alignment horizontal="right"/>
    </xf>
    <xf numFmtId="0" fontId="31" fillId="0" borderId="31" xfId="0" applyFont="1" applyBorder="1" applyAlignment="1">
      <alignment horizontal="left"/>
    </xf>
    <xf numFmtId="0" fontId="25" fillId="0" borderId="29" xfId="0" applyFont="1" applyBorder="1"/>
    <xf numFmtId="0" fontId="25" fillId="0" borderId="30" xfId="0" applyFont="1" applyBorder="1"/>
    <xf numFmtId="164" fontId="25" fillId="0" borderId="30" xfId="0" applyNumberFormat="1" applyFont="1" applyBorder="1"/>
    <xf numFmtId="0" fontId="32" fillId="0" borderId="29" xfId="0" applyFont="1" applyBorder="1"/>
    <xf numFmtId="0" fontId="25" fillId="0" borderId="31" xfId="0" applyFont="1" applyBorder="1"/>
    <xf numFmtId="0" fontId="32" fillId="0" borderId="31" xfId="0" applyFont="1" applyBorder="1"/>
    <xf numFmtId="0" fontId="34" fillId="2" borderId="0" xfId="0" applyFont="1" applyFill="1" applyAlignment="1">
      <alignment horizontal="right" vertical="center"/>
    </xf>
    <xf numFmtId="0" fontId="35" fillId="0" borderId="0" xfId="0" applyFont="1" applyAlignment="1">
      <alignment horizontal="center" vertical="center"/>
    </xf>
    <xf numFmtId="0" fontId="31" fillId="0" borderId="49" xfId="0" applyFont="1" applyBorder="1"/>
    <xf numFmtId="0" fontId="31" fillId="0" borderId="44" xfId="0" applyFont="1" applyBorder="1"/>
    <xf numFmtId="0" fontId="31" fillId="0" borderId="45" xfId="0" applyFont="1" applyBorder="1"/>
    <xf numFmtId="0" fontId="13" fillId="4" borderId="27" xfId="0" applyFont="1" applyFill="1" applyBorder="1" applyAlignment="1">
      <alignment vertical="center"/>
    </xf>
    <xf numFmtId="0" fontId="38" fillId="0" borderId="0" xfId="0" applyFont="1" applyAlignment="1">
      <alignment horizontal="right" vertical="center"/>
    </xf>
    <xf numFmtId="0" fontId="32" fillId="0" borderId="30" xfId="0" applyFont="1" applyBorder="1"/>
    <xf numFmtId="18" fontId="39" fillId="0" borderId="51" xfId="0" applyNumberFormat="1" applyFont="1" applyBorder="1" applyAlignment="1">
      <alignment horizontal="center" vertical="center"/>
    </xf>
    <xf numFmtId="0" fontId="14" fillId="0" borderId="52" xfId="0" applyFont="1" applyBorder="1" applyAlignment="1">
      <alignment horizontal="left" vertical="center" wrapText="1"/>
    </xf>
    <xf numFmtId="0" fontId="13" fillId="0" borderId="45" xfId="0" applyFont="1" applyBorder="1" applyAlignment="1">
      <alignment horizontal="left" vertical="center" wrapText="1"/>
    </xf>
    <xf numFmtId="0" fontId="39" fillId="0" borderId="53" xfId="0" applyFont="1" applyBorder="1" applyAlignment="1">
      <alignment horizontal="center" vertical="center"/>
    </xf>
    <xf numFmtId="18" fontId="39" fillId="0" borderId="50" xfId="0" applyNumberFormat="1" applyFont="1" applyBorder="1" applyAlignment="1">
      <alignment horizontal="center" vertical="center"/>
    </xf>
    <xf numFmtId="0" fontId="13" fillId="6" borderId="45" xfId="0" applyFont="1" applyFill="1" applyBorder="1" applyAlignment="1">
      <alignment vertical="center"/>
    </xf>
    <xf numFmtId="0" fontId="25" fillId="0" borderId="49" xfId="0" applyFont="1" applyBorder="1"/>
    <xf numFmtId="0" fontId="25" fillId="0" borderId="44" xfId="0" applyFont="1" applyBorder="1"/>
    <xf numFmtId="0" fontId="25" fillId="0" borderId="45" xfId="0" applyFont="1" applyBorder="1"/>
    <xf numFmtId="0" fontId="32" fillId="0" borderId="49" xfId="0" applyFont="1" applyBorder="1"/>
    <xf numFmtId="0" fontId="32" fillId="0" borderId="44" xfId="0" applyFont="1" applyBorder="1"/>
    <xf numFmtId="0" fontId="32" fillId="0" borderId="45" xfId="0" applyFont="1" applyBorder="1"/>
    <xf numFmtId="0" fontId="14" fillId="0" borderId="25" xfId="0" applyFont="1" applyBorder="1" applyAlignment="1">
      <alignment horizontal="left" vertical="center"/>
    </xf>
    <xf numFmtId="0" fontId="40" fillId="0" borderId="0" xfId="0" applyFont="1" applyAlignment="1">
      <alignment vertical="center"/>
    </xf>
    <xf numFmtId="0" fontId="41" fillId="0" borderId="0" xfId="0" applyFont="1" applyAlignment="1">
      <alignment horizontal="center" vertical="center"/>
    </xf>
    <xf numFmtId="0" fontId="41" fillId="0" borderId="0" xfId="0" applyFont="1" applyAlignment="1">
      <alignment vertical="center" wrapText="1"/>
    </xf>
    <xf numFmtId="0" fontId="30" fillId="0" borderId="0" xfId="0" applyFont="1"/>
    <xf numFmtId="0" fontId="31" fillId="0" borderId="0" xfId="0" applyFont="1" applyAlignment="1">
      <alignment horizontal="center" vertical="center"/>
    </xf>
    <xf numFmtId="0" fontId="31" fillId="0" borderId="0" xfId="0" applyFont="1" applyAlignment="1">
      <alignment vertical="center" wrapText="1"/>
    </xf>
    <xf numFmtId="0" fontId="30" fillId="0" borderId="25" xfId="0" applyFont="1" applyBorder="1"/>
    <xf numFmtId="0" fontId="30" fillId="0" borderId="27" xfId="0" applyFont="1" applyBorder="1"/>
    <xf numFmtId="0" fontId="42" fillId="0" borderId="0" xfId="0" applyFont="1" applyAlignment="1">
      <alignment horizontal="center" vertical="center"/>
    </xf>
    <xf numFmtId="0" fontId="42" fillId="0" borderId="0" xfId="0" applyFont="1" applyAlignment="1">
      <alignment vertical="center" wrapText="1"/>
    </xf>
    <xf numFmtId="0" fontId="30" fillId="0" borderId="24" xfId="0" applyFont="1" applyBorder="1" applyAlignment="1">
      <alignment horizontal="right"/>
    </xf>
    <xf numFmtId="0" fontId="43" fillId="2" borderId="0" xfId="0" applyFont="1" applyFill="1" applyAlignment="1">
      <alignment horizontal="center" vertical="center"/>
    </xf>
    <xf numFmtId="0" fontId="43" fillId="2" borderId="0" xfId="0" applyFont="1" applyFill="1" applyAlignment="1">
      <alignment vertical="center" wrapText="1"/>
    </xf>
    <xf numFmtId="0" fontId="43" fillId="7" borderId="0" xfId="0" applyFont="1" applyFill="1" applyAlignment="1">
      <alignment horizontal="center" vertical="center"/>
    </xf>
    <xf numFmtId="0" fontId="43" fillId="7" borderId="0" xfId="0" applyFont="1" applyFill="1" applyAlignment="1">
      <alignment vertical="center"/>
    </xf>
    <xf numFmtId="0" fontId="30" fillId="0" borderId="34" xfId="0" applyFont="1" applyBorder="1" applyAlignment="1">
      <alignment horizontal="right"/>
    </xf>
    <xf numFmtId="0" fontId="31" fillId="0" borderId="34" xfId="0" applyFont="1" applyBorder="1" applyAlignment="1">
      <alignment horizontal="right"/>
    </xf>
    <xf numFmtId="0" fontId="30" fillId="0" borderId="64" xfId="0" applyFont="1" applyBorder="1" applyAlignment="1">
      <alignment vertical="center"/>
    </xf>
    <xf numFmtId="0" fontId="1" fillId="8" borderId="0" xfId="0" applyFont="1" applyFill="1" applyAlignment="1">
      <alignment horizontal="center" vertical="center"/>
    </xf>
    <xf numFmtId="0" fontId="43" fillId="8" borderId="0" xfId="0" applyFont="1" applyFill="1" applyAlignment="1">
      <alignment vertical="center"/>
    </xf>
    <xf numFmtId="0" fontId="30" fillId="0" borderId="30" xfId="0" applyFont="1" applyBorder="1" applyAlignment="1">
      <alignment vertical="center"/>
    </xf>
    <xf numFmtId="0" fontId="30" fillId="0" borderId="31" xfId="0" applyFont="1" applyBorder="1" applyAlignment="1">
      <alignment vertical="center"/>
    </xf>
    <xf numFmtId="0" fontId="44" fillId="9" borderId="0" xfId="0" applyFont="1" applyFill="1" applyAlignment="1">
      <alignment horizontal="center" vertical="center"/>
    </xf>
    <xf numFmtId="0" fontId="43" fillId="9" borderId="0" xfId="0" applyFont="1" applyFill="1" applyAlignment="1">
      <alignment vertical="center"/>
    </xf>
    <xf numFmtId="0" fontId="30" fillId="0" borderId="44" xfId="0" applyFont="1" applyBorder="1" applyAlignment="1">
      <alignment horizontal="right"/>
    </xf>
    <xf numFmtId="0" fontId="31" fillId="0" borderId="44" xfId="0" applyFont="1" applyBorder="1" applyAlignment="1">
      <alignment horizontal="right"/>
    </xf>
    <xf numFmtId="0" fontId="30" fillId="0" borderId="44" xfId="0" applyFont="1" applyBorder="1" applyAlignment="1">
      <alignment vertical="center"/>
    </xf>
    <xf numFmtId="0" fontId="30" fillId="0" borderId="45" xfId="0" applyFont="1" applyBorder="1" applyAlignment="1">
      <alignment vertical="center"/>
    </xf>
    <xf numFmtId="0" fontId="14" fillId="0" borderId="0" xfId="0" applyFont="1" applyAlignment="1">
      <alignment horizontal="left" vertical="center"/>
    </xf>
    <xf numFmtId="0" fontId="31" fillId="0" borderId="41" xfId="0" applyFont="1" applyBorder="1" applyAlignment="1">
      <alignment vertical="center"/>
    </xf>
    <xf numFmtId="0" fontId="31" fillId="0" borderId="16" xfId="0" applyFont="1" applyBorder="1"/>
    <xf numFmtId="0" fontId="13" fillId="0" borderId="0" xfId="0" applyFont="1" applyAlignment="1">
      <alignment horizontal="left" vertical="center" wrapText="1"/>
    </xf>
    <xf numFmtId="0" fontId="45" fillId="0" borderId="0" xfId="0" applyFont="1" applyAlignment="1">
      <alignment horizontal="center" vertical="center"/>
    </xf>
    <xf numFmtId="0" fontId="46" fillId="0" borderId="0" xfId="0" applyFont="1" applyAlignment="1">
      <alignment vertical="center" wrapText="1"/>
    </xf>
    <xf numFmtId="0" fontId="47" fillId="0" borderId="0" xfId="0" applyFont="1" applyAlignment="1">
      <alignment horizontal="center" vertical="center"/>
    </xf>
    <xf numFmtId="0" fontId="48" fillId="0" borderId="0" xfId="0" applyFont="1" applyAlignment="1">
      <alignment vertical="center" wrapText="1"/>
    </xf>
    <xf numFmtId="164" fontId="30" fillId="0" borderId="16" xfId="0" applyNumberFormat="1" applyFont="1" applyBorder="1" applyAlignment="1">
      <alignment vertical="center"/>
    </xf>
    <xf numFmtId="0" fontId="30" fillId="0" borderId="16" xfId="0" applyFont="1" applyBorder="1" applyAlignment="1">
      <alignment vertical="center"/>
    </xf>
    <xf numFmtId="0" fontId="11" fillId="0" borderId="28" xfId="0" applyFont="1" applyBorder="1" applyAlignment="1">
      <alignment horizontal="center" vertical="center"/>
    </xf>
    <xf numFmtId="0" fontId="12" fillId="0" borderId="28" xfId="0" applyFont="1" applyBorder="1" applyAlignment="1">
      <alignment horizontal="center" vertical="center"/>
    </xf>
    <xf numFmtId="0" fontId="11" fillId="0" borderId="65" xfId="0" applyFont="1" applyBorder="1" applyAlignment="1">
      <alignment horizontal="center" vertical="center"/>
    </xf>
    <xf numFmtId="0" fontId="11" fillId="0" borderId="46" xfId="0" applyFont="1" applyBorder="1" applyAlignment="1">
      <alignment horizontal="center" vertical="center"/>
    </xf>
    <xf numFmtId="0" fontId="30" fillId="0" borderId="30" xfId="0" applyFont="1" applyBorder="1" applyAlignment="1">
      <alignment horizontal="right" vertical="center"/>
    </xf>
    <xf numFmtId="0" fontId="31" fillId="0" borderId="30" xfId="0" applyFont="1" applyBorder="1" applyAlignment="1">
      <alignment horizontal="right" vertical="center"/>
    </xf>
    <xf numFmtId="0" fontId="49" fillId="0" borderId="0" xfId="0" applyFont="1" applyAlignment="1">
      <alignment vertical="center"/>
    </xf>
    <xf numFmtId="166" fontId="32" fillId="0" borderId="1" xfId="0" applyNumberFormat="1" applyFont="1" applyBorder="1" applyAlignment="1">
      <alignment vertical="center"/>
    </xf>
    <xf numFmtId="0" fontId="32" fillId="0" borderId="0" xfId="0" applyFont="1" applyAlignment="1">
      <alignment vertical="center"/>
    </xf>
    <xf numFmtId="0" fontId="32" fillId="2" borderId="0" xfId="0" applyFont="1" applyFill="1" applyAlignment="1">
      <alignment vertical="center"/>
    </xf>
    <xf numFmtId="0" fontId="14" fillId="0" borderId="22" xfId="0" applyFont="1" applyBorder="1" applyAlignment="1">
      <alignment vertical="center"/>
    </xf>
    <xf numFmtId="0" fontId="14" fillId="4" borderId="21" xfId="0" applyFont="1" applyFill="1" applyBorder="1" applyAlignment="1">
      <alignment vertical="center"/>
    </xf>
    <xf numFmtId="0" fontId="14" fillId="0" borderId="0" xfId="0" applyFont="1" applyAlignment="1">
      <alignment vertical="center"/>
    </xf>
    <xf numFmtId="0" fontId="14" fillId="2" borderId="31" xfId="0" applyFont="1" applyFill="1" applyBorder="1" applyAlignment="1">
      <alignment vertical="center"/>
    </xf>
    <xf numFmtId="0" fontId="14" fillId="0" borderId="45" xfId="0" applyFont="1" applyBorder="1" applyAlignment="1">
      <alignment horizontal="left" vertical="center"/>
    </xf>
    <xf numFmtId="0" fontId="50" fillId="0" borderId="0" xfId="0" applyFont="1" applyAlignment="1">
      <alignment vertical="center"/>
    </xf>
    <xf numFmtId="0" fontId="30" fillId="2" borderId="0" xfId="0" applyFont="1" applyFill="1" applyAlignment="1">
      <alignment vertical="center"/>
    </xf>
    <xf numFmtId="0" fontId="30" fillId="2" borderId="0" xfId="0" applyFont="1" applyFill="1"/>
    <xf numFmtId="0" fontId="51" fillId="5" borderId="18" xfId="0" applyFont="1" applyFill="1" applyBorder="1" applyAlignment="1">
      <alignment horizontal="center" vertical="center"/>
    </xf>
    <xf numFmtId="0" fontId="51" fillId="5" borderId="33" xfId="0" applyFont="1" applyFill="1" applyBorder="1" applyAlignment="1">
      <alignment horizontal="center" vertical="center"/>
    </xf>
    <xf numFmtId="0" fontId="14" fillId="0" borderId="20" xfId="0" applyFont="1" applyBorder="1" applyAlignment="1">
      <alignment vertical="center"/>
    </xf>
    <xf numFmtId="0" fontId="13" fillId="0" borderId="30" xfId="0" applyFont="1" applyBorder="1" applyAlignment="1">
      <alignment vertical="center" wrapText="1"/>
    </xf>
    <xf numFmtId="0" fontId="13" fillId="0" borderId="44" xfId="0" applyFont="1" applyBorder="1" applyAlignment="1">
      <alignment vertical="center" wrapText="1"/>
    </xf>
    <xf numFmtId="0" fontId="52" fillId="0" borderId="45" xfId="0" applyFont="1" applyBorder="1" applyAlignment="1">
      <alignment vertical="center"/>
    </xf>
    <xf numFmtId="0" fontId="31" fillId="0" borderId="0" xfId="0" applyFont="1" applyAlignment="1">
      <alignment vertical="center"/>
    </xf>
    <xf numFmtId="0" fontId="14" fillId="0" borderId="31" xfId="0" applyFont="1" applyBorder="1" applyAlignment="1">
      <alignment horizontal="left" vertical="center" wrapText="1"/>
    </xf>
    <xf numFmtId="0" fontId="32" fillId="0" borderId="45" xfId="0" applyFont="1" applyBorder="1" applyAlignment="1">
      <alignment vertical="center"/>
    </xf>
    <xf numFmtId="0" fontId="51" fillId="0" borderId="66" xfId="0" applyFont="1" applyBorder="1" applyAlignment="1">
      <alignment horizontal="center"/>
    </xf>
    <xf numFmtId="0" fontId="51" fillId="0" borderId="0" xfId="0" applyFont="1" applyAlignment="1">
      <alignment horizontal="center"/>
    </xf>
    <xf numFmtId="0" fontId="53" fillId="3" borderId="66" xfId="0" applyFont="1" applyFill="1" applyBorder="1" applyAlignment="1">
      <alignment horizontal="center"/>
    </xf>
    <xf numFmtId="0" fontId="54" fillId="3" borderId="66" xfId="0" applyFont="1" applyFill="1" applyBorder="1" applyAlignment="1">
      <alignment horizontal="center"/>
    </xf>
    <xf numFmtId="0" fontId="51" fillId="0" borderId="66" xfId="0" applyFont="1" applyBorder="1"/>
    <xf numFmtId="0" fontId="1" fillId="0" borderId="66" xfId="0" applyFont="1" applyBorder="1"/>
    <xf numFmtId="0" fontId="1" fillId="0" borderId="66" xfId="0" applyFont="1" applyBorder="1" applyAlignment="1">
      <alignment horizontal="center"/>
    </xf>
    <xf numFmtId="0" fontId="51" fillId="0" borderId="66" xfId="0" applyFont="1" applyBorder="1" applyAlignment="1">
      <alignment vertical="center"/>
    </xf>
    <xf numFmtId="0" fontId="51" fillId="0" borderId="66" xfId="0" applyFont="1" applyBorder="1" applyAlignment="1">
      <alignment horizontal="right" wrapText="1"/>
    </xf>
    <xf numFmtId="0" fontId="55" fillId="0" borderId="66" xfId="0" applyFont="1" applyBorder="1"/>
    <xf numFmtId="0" fontId="51" fillId="0" borderId="16" xfId="0" applyFont="1" applyBorder="1"/>
    <xf numFmtId="0" fontId="56" fillId="10" borderId="66" xfId="0" applyFont="1" applyFill="1" applyBorder="1" applyAlignment="1">
      <alignment horizontal="left"/>
    </xf>
    <xf numFmtId="0" fontId="1" fillId="11" borderId="0" xfId="0" applyFont="1" applyFill="1"/>
    <xf numFmtId="0" fontId="24" fillId="2" borderId="66" xfId="0" applyFont="1" applyFill="1" applyBorder="1" applyAlignment="1">
      <alignment horizontal="left"/>
    </xf>
    <xf numFmtId="0" fontId="21" fillId="0" borderId="66" xfId="0" applyFont="1" applyBorder="1"/>
    <xf numFmtId="0" fontId="55" fillId="2" borderId="66" xfId="0" applyFont="1" applyFill="1" applyBorder="1"/>
    <xf numFmtId="0" fontId="51" fillId="0" borderId="0" xfId="0" applyFont="1"/>
    <xf numFmtId="3" fontId="51" fillId="0" borderId="66" xfId="0" applyNumberFormat="1" applyFont="1" applyBorder="1" applyAlignment="1">
      <alignment horizontal="center"/>
    </xf>
    <xf numFmtId="0" fontId="57" fillId="0" borderId="66" xfId="0" applyFont="1" applyBorder="1"/>
    <xf numFmtId="0" fontId="51" fillId="5" borderId="42" xfId="0" applyFont="1" applyFill="1" applyBorder="1" applyAlignment="1">
      <alignment horizontal="center" vertical="center"/>
    </xf>
    <xf numFmtId="0" fontId="51" fillId="5" borderId="18" xfId="0" applyFont="1" applyFill="1" applyBorder="1" applyAlignment="1">
      <alignment horizontal="center" vertical="center"/>
    </xf>
    <xf numFmtId="0" fontId="1" fillId="0" borderId="33" xfId="0" applyFont="1" applyBorder="1"/>
    <xf numFmtId="0" fontId="1" fillId="0" borderId="42" xfId="0" applyFont="1" applyBorder="1"/>
    <xf numFmtId="0" fontId="26" fillId="0" borderId="19" xfId="0" applyFont="1" applyBorder="1" applyAlignment="1">
      <alignment vertical="center" wrapText="1"/>
    </xf>
    <xf numFmtId="0" fontId="1" fillId="0" borderId="34" xfId="0" applyFont="1" applyBorder="1"/>
    <xf numFmtId="0" fontId="1" fillId="0" borderId="43" xfId="0" applyFont="1" applyBorder="1"/>
    <xf numFmtId="164" fontId="15" fillId="3" borderId="1" xfId="0" applyNumberFormat="1" applyFont="1" applyFill="1" applyBorder="1" applyAlignment="1">
      <alignment horizontal="center" vertical="center"/>
    </xf>
    <xf numFmtId="0" fontId="1" fillId="0" borderId="2" xfId="0" applyFont="1" applyBorder="1"/>
    <xf numFmtId="0" fontId="1" fillId="0" borderId="3" xfId="0" applyFont="1" applyBorder="1"/>
    <xf numFmtId="0" fontId="15" fillId="3" borderId="8" xfId="0" applyFont="1" applyFill="1" applyBorder="1" applyAlignment="1">
      <alignment horizontal="center" vertical="center"/>
    </xf>
    <xf numFmtId="0" fontId="1" fillId="0" borderId="9" xfId="0" applyFont="1" applyBorder="1"/>
    <xf numFmtId="0" fontId="1" fillId="0" borderId="10" xfId="0" applyFont="1" applyBorder="1"/>
    <xf numFmtId="0" fontId="26" fillId="0" borderId="19" xfId="0" applyFont="1" applyBorder="1" applyAlignment="1">
      <alignment vertical="center"/>
    </xf>
    <xf numFmtId="0" fontId="26" fillId="0" borderId="34" xfId="0" applyFont="1" applyBorder="1" applyAlignment="1">
      <alignment vertical="center"/>
    </xf>
    <xf numFmtId="0" fontId="51" fillId="5" borderId="33" xfId="0" applyFont="1" applyFill="1" applyBorder="1" applyAlignment="1">
      <alignment horizontal="center" vertical="center"/>
    </xf>
    <xf numFmtId="18" fontId="24" fillId="0" borderId="17" xfId="0" applyNumberFormat="1" applyFont="1" applyBorder="1" applyAlignment="1">
      <alignment horizontal="center" vertical="center"/>
    </xf>
    <xf numFmtId="0" fontId="1" fillId="0" borderId="32" xfId="0" applyFont="1" applyBorder="1"/>
    <xf numFmtId="0" fontId="1" fillId="0" borderId="41" xfId="0" applyFont="1" applyBorder="1"/>
    <xf numFmtId="166" fontId="24" fillId="0" borderId="17" xfId="0" applyNumberFormat="1" applyFont="1" applyBorder="1" applyAlignment="1">
      <alignment horizontal="center" vertical="center"/>
    </xf>
    <xf numFmtId="0" fontId="26" fillId="0" borderId="19" xfId="0" applyFont="1" applyBorder="1" applyAlignment="1">
      <alignment horizontal="center" vertical="center"/>
    </xf>
    <xf numFmtId="0" fontId="25" fillId="5" borderId="18" xfId="0" applyFont="1" applyFill="1" applyBorder="1" applyAlignment="1">
      <alignment horizontal="center" vertical="center"/>
    </xf>
    <xf numFmtId="0" fontId="26" fillId="0" borderId="19" xfId="0" applyFont="1" applyBorder="1" applyAlignment="1">
      <alignment horizontal="center" vertical="center" wrapText="1"/>
    </xf>
    <xf numFmtId="0" fontId="24" fillId="5" borderId="18" xfId="0" applyFont="1" applyFill="1" applyBorder="1" applyAlignment="1">
      <alignment horizontal="center" vertical="center"/>
    </xf>
    <xf numFmtId="0" fontId="13" fillId="6" borderId="47" xfId="0" applyFont="1" applyFill="1" applyBorder="1" applyAlignment="1">
      <alignment vertical="center"/>
    </xf>
    <xf numFmtId="0" fontId="1" fillId="0" borderId="48" xfId="0" applyFont="1" applyBorder="1"/>
    <xf numFmtId="0" fontId="13" fillId="2" borderId="35" xfId="0" applyFont="1" applyFill="1" applyBorder="1" applyAlignment="1">
      <alignment vertical="center"/>
    </xf>
    <xf numFmtId="0" fontId="1" fillId="0" borderId="36" xfId="0" applyFont="1" applyBorder="1"/>
    <xf numFmtId="0" fontId="14" fillId="0" borderId="35" xfId="0" applyFont="1" applyBorder="1" applyAlignment="1">
      <alignment vertical="center"/>
    </xf>
    <xf numFmtId="0" fontId="30" fillId="4" borderId="35" xfId="0" applyFont="1" applyFill="1" applyBorder="1"/>
    <xf numFmtId="0" fontId="30" fillId="4" borderId="47" xfId="0" applyFont="1" applyFill="1" applyBorder="1"/>
    <xf numFmtId="0" fontId="19" fillId="3" borderId="8" xfId="0" applyFont="1" applyFill="1" applyBorder="1" applyAlignment="1">
      <alignment horizontal="center" vertical="center"/>
    </xf>
    <xf numFmtId="164" fontId="9" fillId="3" borderId="4" xfId="0" applyNumberFormat="1" applyFont="1" applyFill="1" applyBorder="1" applyAlignment="1">
      <alignment horizontal="center" vertical="center"/>
    </xf>
    <xf numFmtId="0" fontId="1" fillId="0" borderId="5" xfId="0" applyFont="1" applyBorder="1"/>
    <xf numFmtId="0" fontId="1" fillId="0" borderId="6" xfId="0" applyFont="1" applyBorder="1"/>
    <xf numFmtId="0" fontId="11" fillId="4" borderId="54" xfId="0" applyFont="1" applyFill="1" applyBorder="1" applyAlignment="1">
      <alignment horizontal="center" vertical="center"/>
    </xf>
    <xf numFmtId="0" fontId="1" fillId="0" borderId="55" xfId="0" applyFont="1" applyBorder="1"/>
    <xf numFmtId="0" fontId="30" fillId="4" borderId="35" xfId="0" applyFont="1" applyFill="1" applyBorder="1" applyAlignment="1">
      <alignment vertical="center"/>
    </xf>
    <xf numFmtId="0" fontId="17" fillId="0" borderId="0" xfId="0" applyFont="1" applyAlignment="1">
      <alignment horizontal="center" vertical="center"/>
    </xf>
    <xf numFmtId="0" fontId="0" fillId="0" borderId="0" xfId="0"/>
    <xf numFmtId="0" fontId="18" fillId="4" borderId="11" xfId="0" applyFont="1" applyFill="1" applyBorder="1" applyAlignment="1">
      <alignment horizontal="center" vertical="center"/>
    </xf>
    <xf numFmtId="0" fontId="1" fillId="0" borderId="12" xfId="0" applyFont="1" applyBorder="1"/>
    <xf numFmtId="0" fontId="30" fillId="4" borderId="23" xfId="0" applyFont="1" applyFill="1" applyBorder="1"/>
    <xf numFmtId="0" fontId="1" fillId="0" borderId="24" xfId="0" applyFont="1" applyBorder="1"/>
    <xf numFmtId="0" fontId="9" fillId="3" borderId="8" xfId="0" applyFont="1" applyFill="1" applyBorder="1" applyAlignment="1">
      <alignment horizontal="center"/>
    </xf>
    <xf numFmtId="165" fontId="9" fillId="3" borderId="8" xfId="0" applyNumberFormat="1" applyFont="1" applyFill="1" applyBorder="1" applyAlignment="1">
      <alignment horizontal="center"/>
    </xf>
    <xf numFmtId="0" fontId="9" fillId="0" borderId="0" xfId="0" applyFont="1" applyAlignment="1">
      <alignment horizontal="center"/>
    </xf>
    <xf numFmtId="0" fontId="16" fillId="3" borderId="4" xfId="0" applyFont="1" applyFill="1" applyBorder="1" applyAlignment="1">
      <alignment horizontal="center" vertical="center"/>
    </xf>
    <xf numFmtId="0" fontId="30" fillId="4" borderId="54" xfId="0" applyFont="1" applyFill="1" applyBorder="1"/>
    <xf numFmtId="0" fontId="30" fillId="4" borderId="56" xfId="0" applyFont="1" applyFill="1" applyBorder="1"/>
    <xf numFmtId="0" fontId="1" fillId="0" borderId="57" xfId="0" applyFont="1" applyBorder="1"/>
    <xf numFmtId="0" fontId="30" fillId="4" borderId="60" xfId="0" applyFont="1" applyFill="1" applyBorder="1"/>
    <xf numFmtId="0" fontId="1" fillId="0" borderId="61" xfId="0" applyFont="1" applyBorder="1"/>
    <xf numFmtId="0" fontId="30" fillId="4" borderId="62" xfId="0" applyFont="1" applyFill="1" applyBorder="1"/>
    <xf numFmtId="0" fontId="1" fillId="0" borderId="63" xfId="0" applyFont="1" applyBorder="1"/>
    <xf numFmtId="0" fontId="30" fillId="4" borderId="58" xfId="0" applyFont="1" applyFill="1" applyBorder="1"/>
    <xf numFmtId="0" fontId="1" fillId="0" borderId="59" xfId="0" applyFont="1" applyBorder="1"/>
    <xf numFmtId="0" fontId="25" fillId="5" borderId="33" xfId="0" applyFont="1" applyFill="1" applyBorder="1" applyAlignment="1">
      <alignment horizontal="center" vertical="center"/>
    </xf>
    <xf numFmtId="0" fontId="26" fillId="0" borderId="34" xfId="0" applyFont="1" applyBorder="1" applyAlignment="1">
      <alignment horizontal="center" vertical="center"/>
    </xf>
    <xf numFmtId="0" fontId="36" fillId="0" borderId="0" xfId="0" applyFont="1" applyAlignment="1">
      <alignment horizontal="right" vertical="center"/>
    </xf>
    <xf numFmtId="2" fontId="37" fillId="0" borderId="17" xfId="0" applyNumberFormat="1" applyFont="1" applyBorder="1" applyAlignment="1">
      <alignment horizontal="center" vertical="center"/>
    </xf>
    <xf numFmtId="0" fontId="1" fillId="0" borderId="50" xfId="0" applyFont="1" applyBorder="1"/>
  </cellXfs>
  <cellStyles count="1">
    <cellStyle name="Normal" xfId="0" builtinId="0"/>
  </cellStyles>
  <dxfs count="78">
    <dxf>
      <fill>
        <patternFill patternType="solid">
          <fgColor rgb="FFFFFF00"/>
          <bgColor rgb="FFFFFF00"/>
        </patternFill>
      </fill>
    </dxf>
    <dxf>
      <fill>
        <patternFill patternType="solid">
          <fgColor rgb="FFFFFF00"/>
          <bgColor rgb="FFFFFF00"/>
        </patternFill>
      </fill>
    </dxf>
    <dxf>
      <font>
        <color rgb="FF000000"/>
      </font>
      <fill>
        <patternFill patternType="solid">
          <fgColor rgb="FFFFFF00"/>
          <bgColor rgb="FFFFFF00"/>
        </patternFill>
      </fill>
    </dxf>
    <dxf>
      <font>
        <color rgb="FFFFFFFF"/>
      </font>
      <fill>
        <patternFill patternType="solid">
          <fgColor rgb="FF19300D"/>
          <bgColor rgb="FF19300D"/>
        </patternFill>
      </fill>
    </dxf>
    <dxf>
      <font>
        <color rgb="FFFFFFFF"/>
      </font>
      <fill>
        <patternFill patternType="solid">
          <fgColor rgb="FF19300D"/>
          <bgColor rgb="FF19300D"/>
        </patternFill>
      </fill>
    </dxf>
    <dxf>
      <fill>
        <patternFill patternType="solid">
          <fgColor rgb="FFFFFF00"/>
          <bgColor rgb="FFFFFF00"/>
        </patternFill>
      </fill>
    </dxf>
    <dxf>
      <fill>
        <patternFill patternType="solid">
          <fgColor rgb="FFFFFFFF"/>
          <bgColor rgb="FFFFFFFF"/>
        </patternFill>
      </fill>
    </dxf>
    <dxf>
      <fill>
        <patternFill patternType="solid">
          <fgColor rgb="FFFFFF00"/>
          <bgColor rgb="FFFFFF00"/>
        </patternFill>
      </fill>
    </dxf>
    <dxf>
      <fill>
        <patternFill patternType="solid">
          <fgColor rgb="FFFFFFFF"/>
          <bgColor rgb="FFFFFFFF"/>
        </patternFill>
      </fill>
    </dxf>
    <dxf>
      <fill>
        <patternFill patternType="solid">
          <fgColor rgb="FFB7E1CD"/>
          <bgColor rgb="FFB7E1CD"/>
        </patternFill>
      </fill>
    </dxf>
    <dxf>
      <font>
        <color rgb="FF000000"/>
      </font>
      <fill>
        <patternFill patternType="solid">
          <fgColor rgb="FFFFFF00"/>
          <bgColor rgb="FFFFFF00"/>
        </patternFill>
      </fill>
    </dxf>
    <dxf>
      <font>
        <color rgb="FF000000"/>
      </font>
      <fill>
        <patternFill patternType="solid">
          <fgColor rgb="FFFFFFFF"/>
          <bgColor rgb="FFFFFFFF"/>
        </patternFill>
      </fill>
    </dxf>
    <dxf>
      <fill>
        <patternFill patternType="solid">
          <fgColor rgb="FF274E13"/>
          <bgColor rgb="FF274E13"/>
        </patternFill>
      </fill>
    </dxf>
    <dxf>
      <font>
        <color rgb="FFFFFFFF"/>
      </font>
      <fill>
        <patternFill patternType="solid">
          <fgColor rgb="FF274E13"/>
          <bgColor rgb="FF274E13"/>
        </patternFill>
      </fill>
    </dxf>
    <dxf>
      <font>
        <color rgb="FFFFFFFF"/>
      </font>
      <fill>
        <patternFill patternType="solid">
          <fgColor rgb="FFFF0000"/>
          <bgColor rgb="FFFF0000"/>
        </patternFill>
      </fill>
    </dxf>
    <dxf>
      <font>
        <color rgb="FFFFFFFF"/>
      </font>
      <fill>
        <patternFill patternType="solid">
          <fgColor rgb="FFFF0000"/>
          <bgColor rgb="FFFF0000"/>
        </patternFill>
      </fill>
    </dxf>
    <dxf>
      <font>
        <color rgb="FFFFFFFF"/>
      </font>
      <fill>
        <patternFill patternType="solid">
          <fgColor rgb="FF1C7F1C"/>
          <bgColor rgb="FF1C7F1C"/>
        </patternFill>
      </fill>
    </dxf>
    <dxf>
      <font>
        <color rgb="FFFFFFFF"/>
      </font>
      <fill>
        <patternFill patternType="solid">
          <fgColor rgb="FF1C7F1C"/>
          <bgColor rgb="FF1C7F1C"/>
        </patternFill>
      </fill>
    </dxf>
    <dxf>
      <font>
        <color rgb="FFFFFFFF"/>
      </font>
      <fill>
        <patternFill patternType="solid">
          <fgColor rgb="FF0B5394"/>
          <bgColor rgb="FF0B5394"/>
        </patternFill>
      </fill>
    </dxf>
    <dxf>
      <font>
        <color rgb="FF1C7F1C"/>
      </font>
      <fill>
        <patternFill patternType="solid">
          <fgColor rgb="FFCDF3CD"/>
          <bgColor rgb="FFCDF3CD"/>
        </patternFill>
      </fill>
      <alignment wrapText="0" shrinkToFit="0"/>
      <border>
        <left/>
        <right/>
        <top/>
        <bottom/>
      </border>
    </dxf>
    <dxf>
      <fill>
        <patternFill patternType="solid">
          <fgColor rgb="FFF9E6D2"/>
          <bgColor rgb="FFF9E6D2"/>
        </patternFill>
      </fill>
      <alignment wrapText="0" shrinkToFit="0"/>
      <border>
        <left/>
        <right/>
        <top/>
        <bottom/>
      </border>
    </dxf>
    <dxf>
      <font>
        <color rgb="FF2B4575"/>
      </font>
      <fill>
        <patternFill patternType="solid">
          <fgColor rgb="FFD3DDEE"/>
          <bgColor rgb="FFD3DDEE"/>
        </patternFill>
      </fill>
    </dxf>
    <dxf>
      <font>
        <color rgb="FF1C7F1C"/>
      </font>
      <fill>
        <patternFill patternType="solid">
          <fgColor rgb="FFCDF3CD"/>
          <bgColor rgb="FFCDF3CD"/>
        </patternFill>
      </fill>
      <alignment wrapText="0" shrinkToFit="0"/>
      <border>
        <left/>
        <right/>
        <top/>
        <bottom/>
      </border>
    </dxf>
    <dxf>
      <fill>
        <patternFill patternType="solid">
          <fgColor rgb="FFF9E6D2"/>
          <bgColor rgb="FFF9E6D2"/>
        </patternFill>
      </fill>
      <alignment wrapText="0" shrinkToFit="0"/>
      <border>
        <left/>
        <right/>
        <top/>
        <bottom/>
      </border>
    </dxf>
    <dxf>
      <font>
        <color rgb="FF2B4575"/>
      </font>
      <fill>
        <patternFill patternType="solid">
          <fgColor rgb="FFD3DDEE"/>
          <bgColor rgb="FFD3DDEE"/>
        </patternFill>
      </fill>
    </dxf>
    <dxf>
      <fill>
        <patternFill patternType="solid">
          <fgColor rgb="FFFFFF00"/>
          <bgColor rgb="FFFFFF00"/>
        </patternFill>
      </fill>
    </dxf>
    <dxf>
      <fill>
        <patternFill patternType="solid">
          <fgColor rgb="FFFFFF00"/>
          <bgColor rgb="FFFFFF00"/>
        </patternFill>
      </fill>
    </dxf>
    <dxf>
      <font>
        <color rgb="FF000000"/>
      </font>
      <fill>
        <patternFill patternType="solid">
          <fgColor rgb="FFFFFF00"/>
          <bgColor rgb="FFFFFF00"/>
        </patternFill>
      </fill>
    </dxf>
    <dxf>
      <font>
        <color rgb="FFFFFFFF"/>
      </font>
      <fill>
        <patternFill patternType="solid">
          <fgColor rgb="FF19300D"/>
          <bgColor rgb="FF19300D"/>
        </patternFill>
      </fill>
    </dxf>
    <dxf>
      <font>
        <color rgb="FFFFFFFF"/>
      </font>
      <fill>
        <patternFill patternType="solid">
          <fgColor rgb="FF19300D"/>
          <bgColor rgb="FF19300D"/>
        </patternFill>
      </fill>
    </dxf>
    <dxf>
      <fill>
        <patternFill patternType="solid">
          <fgColor rgb="FFFFFF00"/>
          <bgColor rgb="FFFFFF00"/>
        </patternFill>
      </fill>
    </dxf>
    <dxf>
      <fill>
        <patternFill patternType="solid">
          <fgColor rgb="FFFFFFFF"/>
          <bgColor rgb="FFFFFFFF"/>
        </patternFill>
      </fill>
    </dxf>
    <dxf>
      <fill>
        <patternFill patternType="solid">
          <fgColor rgb="FFFFFF00"/>
          <bgColor rgb="FFFFFF00"/>
        </patternFill>
      </fill>
    </dxf>
    <dxf>
      <fill>
        <patternFill patternType="solid">
          <fgColor rgb="FFFFFFFF"/>
          <bgColor rgb="FFFFFFFF"/>
        </patternFill>
      </fill>
    </dxf>
    <dxf>
      <fill>
        <patternFill patternType="solid">
          <fgColor rgb="FFB7E1CD"/>
          <bgColor rgb="FFB7E1CD"/>
        </patternFill>
      </fill>
    </dxf>
    <dxf>
      <font>
        <color rgb="FF000000"/>
      </font>
      <fill>
        <patternFill patternType="solid">
          <fgColor rgb="FFFFFF00"/>
          <bgColor rgb="FFFFFF00"/>
        </patternFill>
      </fill>
    </dxf>
    <dxf>
      <font>
        <color rgb="FF000000"/>
      </font>
      <fill>
        <patternFill patternType="solid">
          <fgColor rgb="FFFFFFFF"/>
          <bgColor rgb="FFFFFFFF"/>
        </patternFill>
      </fill>
    </dxf>
    <dxf>
      <fill>
        <patternFill patternType="solid">
          <fgColor rgb="FF274E13"/>
          <bgColor rgb="FF274E13"/>
        </patternFill>
      </fill>
    </dxf>
    <dxf>
      <font>
        <color rgb="FFFFFFFF"/>
      </font>
      <fill>
        <patternFill patternType="solid">
          <fgColor rgb="FF274E13"/>
          <bgColor rgb="FF274E13"/>
        </patternFill>
      </fill>
    </dxf>
    <dxf>
      <font>
        <color rgb="FFFFFFFF"/>
      </font>
      <fill>
        <patternFill patternType="solid">
          <fgColor rgb="FFFF0000"/>
          <bgColor rgb="FFFF0000"/>
        </patternFill>
      </fill>
    </dxf>
    <dxf>
      <font>
        <color rgb="FFFFFFFF"/>
      </font>
      <fill>
        <patternFill patternType="solid">
          <fgColor rgb="FFFF0000"/>
          <bgColor rgb="FFFF0000"/>
        </patternFill>
      </fill>
    </dxf>
    <dxf>
      <font>
        <color rgb="FFFFFFFF"/>
      </font>
      <fill>
        <patternFill patternType="solid">
          <fgColor rgb="FF1C7F1C"/>
          <bgColor rgb="FF1C7F1C"/>
        </patternFill>
      </fill>
    </dxf>
    <dxf>
      <font>
        <color rgb="FFFFFFFF"/>
      </font>
      <fill>
        <patternFill patternType="solid">
          <fgColor rgb="FF1C7F1C"/>
          <bgColor rgb="FF1C7F1C"/>
        </patternFill>
      </fill>
    </dxf>
    <dxf>
      <font>
        <color rgb="FFFFFFFF"/>
      </font>
      <fill>
        <patternFill patternType="solid">
          <fgColor rgb="FF0B5394"/>
          <bgColor rgb="FF0B5394"/>
        </patternFill>
      </fill>
    </dxf>
    <dxf>
      <font>
        <color rgb="FF1C7F1C"/>
      </font>
      <fill>
        <patternFill patternType="solid">
          <fgColor rgb="FFCDF3CD"/>
          <bgColor rgb="FFCDF3CD"/>
        </patternFill>
      </fill>
      <alignment wrapText="0" shrinkToFit="0"/>
      <border>
        <left/>
        <right/>
        <top/>
        <bottom/>
      </border>
    </dxf>
    <dxf>
      <fill>
        <patternFill patternType="solid">
          <fgColor rgb="FFF9E6D2"/>
          <bgColor rgb="FFF9E6D2"/>
        </patternFill>
      </fill>
      <alignment wrapText="0" shrinkToFit="0"/>
      <border>
        <left/>
        <right/>
        <top/>
        <bottom/>
      </border>
    </dxf>
    <dxf>
      <font>
        <color rgb="FF2B4575"/>
      </font>
      <fill>
        <patternFill patternType="solid">
          <fgColor rgb="FFD3DDEE"/>
          <bgColor rgb="FFD3DDEE"/>
        </patternFill>
      </fill>
    </dxf>
    <dxf>
      <font>
        <color rgb="FF1C7F1C"/>
      </font>
      <fill>
        <patternFill patternType="solid">
          <fgColor rgb="FFCDF3CD"/>
          <bgColor rgb="FFCDF3CD"/>
        </patternFill>
      </fill>
      <alignment wrapText="0" shrinkToFit="0"/>
      <border>
        <left/>
        <right/>
        <top/>
        <bottom/>
      </border>
    </dxf>
    <dxf>
      <fill>
        <patternFill patternType="solid">
          <fgColor rgb="FFF9E6D2"/>
          <bgColor rgb="FFF9E6D2"/>
        </patternFill>
      </fill>
      <alignment wrapText="0" shrinkToFit="0"/>
      <border>
        <left/>
        <right/>
        <top/>
        <bottom/>
      </border>
    </dxf>
    <dxf>
      <font>
        <color rgb="FF2B4575"/>
      </font>
      <fill>
        <patternFill patternType="solid">
          <fgColor rgb="FFD3DDEE"/>
          <bgColor rgb="FFD3DDEE"/>
        </patternFill>
      </fill>
    </dxf>
    <dxf>
      <fill>
        <patternFill patternType="solid">
          <fgColor rgb="FFFFFF00"/>
          <bgColor rgb="FFFFFF00"/>
        </patternFill>
      </fill>
    </dxf>
    <dxf>
      <fill>
        <patternFill patternType="solid">
          <fgColor rgb="FFFFFF00"/>
          <bgColor rgb="FFFFFF00"/>
        </patternFill>
      </fill>
    </dxf>
    <dxf>
      <font>
        <color rgb="FF000000"/>
      </font>
      <fill>
        <patternFill patternType="solid">
          <fgColor rgb="FFFFFF00"/>
          <bgColor rgb="FFFFFF00"/>
        </patternFill>
      </fill>
    </dxf>
    <dxf>
      <font>
        <color rgb="FFFFFFFF"/>
      </font>
      <fill>
        <patternFill patternType="solid">
          <fgColor rgb="FF19300D"/>
          <bgColor rgb="FF19300D"/>
        </patternFill>
      </fill>
    </dxf>
    <dxf>
      <font>
        <color rgb="FFFFFFFF"/>
      </font>
      <fill>
        <patternFill patternType="solid">
          <fgColor rgb="FF19300D"/>
          <bgColor rgb="FF19300D"/>
        </patternFill>
      </fill>
    </dxf>
    <dxf>
      <fill>
        <patternFill patternType="solid">
          <fgColor rgb="FFFFFF00"/>
          <bgColor rgb="FFFFFF00"/>
        </patternFill>
      </fill>
    </dxf>
    <dxf>
      <fill>
        <patternFill patternType="solid">
          <fgColor rgb="FFFFFFFF"/>
          <bgColor rgb="FFFFFFFF"/>
        </patternFill>
      </fill>
    </dxf>
    <dxf>
      <fill>
        <patternFill patternType="solid">
          <fgColor rgb="FFFFFF00"/>
          <bgColor rgb="FFFFFF00"/>
        </patternFill>
      </fill>
    </dxf>
    <dxf>
      <fill>
        <patternFill patternType="solid">
          <fgColor rgb="FFFFFFFF"/>
          <bgColor rgb="FFFFFFFF"/>
        </patternFill>
      </fill>
    </dxf>
    <dxf>
      <fill>
        <patternFill patternType="solid">
          <fgColor rgb="FFB7E1CD"/>
          <bgColor rgb="FFB7E1CD"/>
        </patternFill>
      </fill>
    </dxf>
    <dxf>
      <font>
        <color rgb="FF000000"/>
      </font>
      <fill>
        <patternFill patternType="solid">
          <fgColor rgb="FFFFFF00"/>
          <bgColor rgb="FFFFFF00"/>
        </patternFill>
      </fill>
    </dxf>
    <dxf>
      <font>
        <color rgb="FF000000"/>
      </font>
      <fill>
        <patternFill patternType="solid">
          <fgColor rgb="FFFFFFFF"/>
          <bgColor rgb="FFFFFFFF"/>
        </patternFill>
      </fill>
    </dxf>
    <dxf>
      <fill>
        <patternFill patternType="solid">
          <fgColor rgb="FF274E13"/>
          <bgColor rgb="FF274E13"/>
        </patternFill>
      </fill>
    </dxf>
    <dxf>
      <font>
        <color rgb="FFFFFFFF"/>
      </font>
      <fill>
        <patternFill patternType="solid">
          <fgColor rgb="FF274E13"/>
          <bgColor rgb="FF274E13"/>
        </patternFill>
      </fill>
    </dxf>
    <dxf>
      <font>
        <color rgb="FFFFFFFF"/>
      </font>
      <fill>
        <patternFill patternType="solid">
          <fgColor rgb="FFFF0000"/>
          <bgColor rgb="FFFF0000"/>
        </patternFill>
      </fill>
    </dxf>
    <dxf>
      <font>
        <color rgb="FFFFFFFF"/>
      </font>
      <fill>
        <patternFill patternType="solid">
          <fgColor rgb="FFFF0000"/>
          <bgColor rgb="FFFF0000"/>
        </patternFill>
      </fill>
    </dxf>
    <dxf>
      <font>
        <color rgb="FFFFFFFF"/>
      </font>
      <fill>
        <patternFill patternType="solid">
          <fgColor rgb="FF1C7F1C"/>
          <bgColor rgb="FF1C7F1C"/>
        </patternFill>
      </fill>
    </dxf>
    <dxf>
      <font>
        <color rgb="FFFFFFFF"/>
      </font>
      <fill>
        <patternFill patternType="solid">
          <fgColor rgb="FF1C7F1C"/>
          <bgColor rgb="FF1C7F1C"/>
        </patternFill>
      </fill>
    </dxf>
    <dxf>
      <font>
        <color rgb="FFFFFFFF"/>
      </font>
      <fill>
        <patternFill patternType="solid">
          <fgColor rgb="FF0B5394"/>
          <bgColor rgb="FF0B5394"/>
        </patternFill>
      </fill>
    </dxf>
    <dxf>
      <font>
        <color rgb="FF1C7F1C"/>
      </font>
      <fill>
        <patternFill patternType="solid">
          <fgColor rgb="FFCDF3CD"/>
          <bgColor rgb="FFCDF3CD"/>
        </patternFill>
      </fill>
      <alignment wrapText="0" shrinkToFit="0"/>
      <border>
        <left/>
        <right/>
        <top/>
        <bottom/>
      </border>
    </dxf>
    <dxf>
      <fill>
        <patternFill patternType="solid">
          <fgColor rgb="FFF9E6D2"/>
          <bgColor rgb="FFF9E6D2"/>
        </patternFill>
      </fill>
      <alignment wrapText="0" shrinkToFit="0"/>
      <border>
        <left/>
        <right/>
        <top/>
        <bottom/>
      </border>
    </dxf>
    <dxf>
      <font>
        <color rgb="FF2B4575"/>
      </font>
      <fill>
        <patternFill patternType="solid">
          <fgColor rgb="FFD3DDEE"/>
          <bgColor rgb="FFD3DDEE"/>
        </patternFill>
      </fill>
    </dxf>
    <dxf>
      <font>
        <color rgb="FF1C7F1C"/>
      </font>
      <fill>
        <patternFill patternType="solid">
          <fgColor rgb="FFCDF3CD"/>
          <bgColor rgb="FFCDF3CD"/>
        </patternFill>
      </fill>
      <alignment wrapText="0" shrinkToFit="0"/>
      <border>
        <left/>
        <right/>
        <top/>
        <bottom/>
      </border>
    </dxf>
    <dxf>
      <fill>
        <patternFill patternType="solid">
          <fgColor rgb="FFF9E6D2"/>
          <bgColor rgb="FFF9E6D2"/>
        </patternFill>
      </fill>
      <alignment wrapText="0" shrinkToFit="0"/>
      <border>
        <left/>
        <right/>
        <top/>
        <bottom/>
      </border>
    </dxf>
    <dxf>
      <font>
        <color rgb="FF2B4575"/>
      </font>
      <fill>
        <patternFill patternType="solid">
          <fgColor rgb="FFD3DDEE"/>
          <bgColor rgb="FFD3DDEE"/>
        </patternFill>
      </fill>
    </dxf>
    <dxf>
      <fill>
        <patternFill patternType="solid">
          <fgColor rgb="FFC9DAF8"/>
          <bgColor rgb="FFC9DAF8"/>
        </patternFill>
      </fill>
    </dxf>
    <dxf>
      <fill>
        <patternFill patternType="solid">
          <fgColor rgb="FFFFFFFF"/>
          <bgColor rgb="FFFFFFFF"/>
        </patternFill>
      </fill>
    </dxf>
    <dxf>
      <fill>
        <patternFill patternType="solid">
          <fgColor rgb="FF27215F"/>
          <bgColor rgb="FF27215F"/>
        </patternFill>
      </fill>
    </dxf>
  </dxfs>
  <tableStyles count="1">
    <tableStyle name="Base de Datos-style" pivot="0" count="3" xr9:uid="{00000000-0011-0000-FFFF-FFFF00000000}">
      <tableStyleElement type="headerRow" dxfId="77"/>
      <tableStyleElement type="firstRowStripe" dxfId="76"/>
      <tableStyleElement type="secondRowStripe" dxfId="7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0</xdr:col>
      <xdr:colOff>466725</xdr:colOff>
      <xdr:row>0</xdr:row>
      <xdr:rowOff>0</xdr:rowOff>
    </xdr:from>
    <xdr:ext cx="1238250" cy="781050"/>
    <xdr:pic>
      <xdr:nvPicPr>
        <xdr:cNvPr id="2" name="image1.jpg" title="Imagen">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466725</xdr:colOff>
      <xdr:row>0</xdr:row>
      <xdr:rowOff>0</xdr:rowOff>
    </xdr:from>
    <xdr:ext cx="1238250" cy="781050"/>
    <xdr:pic>
      <xdr:nvPicPr>
        <xdr:cNvPr id="2" name="image1.jpg" title="Imagen">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466725</xdr:colOff>
      <xdr:row>0</xdr:row>
      <xdr:rowOff>0</xdr:rowOff>
    </xdr:from>
    <xdr:ext cx="1238250" cy="781050"/>
    <xdr:pic>
      <xdr:nvPicPr>
        <xdr:cNvPr id="2" name="image1.jpg" title="Imagen">
          <a:extLst>
            <a:ext uri="{FF2B5EF4-FFF2-40B4-BE49-F238E27FC236}">
              <a16:creationId xmlns:a16="http://schemas.microsoft.com/office/drawing/2014/main" id="{00000000-0008-0000-0A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5</xdr:col>
      <xdr:colOff>638175</xdr:colOff>
      <xdr:row>1</xdr:row>
      <xdr:rowOff>161925</xdr:rowOff>
    </xdr:from>
    <xdr:ext cx="1314450" cy="390525"/>
    <xdr:sp macro="" textlink="">
      <xdr:nvSpPr>
        <xdr:cNvPr id="3" name="Shape 3">
          <a:extLst>
            <a:ext uri="{FF2B5EF4-FFF2-40B4-BE49-F238E27FC236}">
              <a16:creationId xmlns:a16="http://schemas.microsoft.com/office/drawing/2014/main" id="{00000000-0008-0000-0B00-000003000000}"/>
            </a:ext>
          </a:extLst>
        </xdr:cNvPr>
        <xdr:cNvSpPr/>
      </xdr:nvSpPr>
      <xdr:spPr>
        <a:xfrm>
          <a:off x="1554300" y="531725"/>
          <a:ext cx="1298700" cy="368100"/>
        </a:xfrm>
        <a:prstGeom prst="roundRect">
          <a:avLst>
            <a:gd name="adj" fmla="val 16667"/>
          </a:avLst>
        </a:prstGeom>
        <a:solidFill>
          <a:srgbClr val="27215F"/>
        </a:solidFill>
        <a:ln w="19050" cap="flat" cmpd="sng">
          <a:solidFill>
            <a:srgbClr val="CCCCCC"/>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1400">
              <a:solidFill>
                <a:srgbClr val="FFFFFF"/>
              </a:solidFill>
            </a:rPr>
            <a:t>Ordenar </a:t>
          </a:r>
          <a:r>
            <a:rPr lang="en-US" sz="1400" b="1">
              <a:solidFill>
                <a:srgbClr val="FFFFFF"/>
              </a:solidFill>
            </a:rPr>
            <a:t>BD</a:t>
          </a:r>
          <a:endParaRPr sz="1400" b="1">
            <a:solidFill>
              <a:srgbClr val="FFFFFF"/>
            </a:solidFill>
          </a:endParaRPr>
        </a:p>
      </xdr:txBody>
    </xdr:sp>
    <xdr:clientData fLocksWithSheet="0"/>
  </xdr:oneCellAnchor>
</xdr:wsDr>
</file>

<file path=xl/persons/person.xml><?xml version="1.0" encoding="utf-8"?>
<x18tc:personList xmlns:x18tc="http://schemas.microsoft.com/office/spreadsheetml/2018/threadedcomments">
  <x18tc:person displayName="adh recepcion recepcion" id="{6c66d166-35f9-4f9e-b823-c370aa216ac3}" providerId="google-sheets"/>
  <x18tc:person displayName="Centro Médico Comunitario OscaryAnny" id="{73d20617-be37-4140-bbdb-0625feb5061d}" providerId="google-sheets"/>
</x18tc: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E982">
  <tableColumns count="5">
    <tableColumn id="1" xr3:uid="{00000000-0010-0000-0000-000001000000}" name="Nombre"/>
    <tableColumn id="2" xr3:uid="{00000000-0010-0000-0000-000002000000}" name="Representante"/>
    <tableColumn id="3" xr3:uid="{00000000-0010-0000-0000-000003000000}" name="Telefono"/>
    <tableColumn id="4" xr3:uid="{00000000-0010-0000-0000-000004000000}" name="Cedula"/>
    <tableColumn id="5" xr3:uid="{00000000-0010-0000-0000-000005000000}" name="Empleado "/>
  </tableColumns>
  <tableStyleInfo name="Base de Datos-style" showFirstColumn="1" showLastColumn="1"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175" dT="2026-09-02T14:43:10.00" personId="{73d20617-be37-4140-bbdb-0625feb5061d}" id="{e81a8d82-26f8-4657-8eb6-a2e756c8886e}" done="0">
    <x18tc:text xml:space="preserve">inicia a las 09:30 am
1 RESTAURACIÓN</x18tc:text>
  </x18tc:threadedComment>
  <x18tc:threadedComment ref="H179" dT="2026-09-02T14:44:13.00" personId="{73d20617-be37-4140-bbdb-0625feb5061d}" id="{e991655e-f064-42a0-9ccd-e725d6e60f80}" done="0">
    <x18tc:text xml:space="preserve">10:30 am
LIMPIEZA DENTAL
factura a nombre de su hijo HORACIO VELUTINI V5969628</x18tc:text>
  </x18tc:threadedComment>
  <x18tc:threadedComment ref="H69" dT="2026-08-24T18:55:07.00" personId="{73d20617-be37-4140-bbdb-0625feb5061d}" id="{fd2a72ea-be10-4f10-bd1b-5e0e074585d8}" done="0">
    <x18tc:text xml:space="preserve">INICIA A LAS 10:30 AM</x18tc:text>
  </x18tc:threadedComment>
  <x18tc:threadedComment ref="L285" dT="2026-09-08T15:24:41.00" personId="{73d20617-be37-4140-bbdb-0625feb5061d}" id="{1af901b1-2f15-4534-9883-f2b1dc06ad66}" done="0">
    <x18tc:text xml:space="preserve">EVALUACIÓN + CITOLOGÍA</x18tc:text>
  </x18tc:threadedComment>
  <x18tc:threadedComment ref="H800" dT="2026-09-21T18:55:31.00" personId="{73d20617-be37-4140-bbdb-0625feb5061d}" id="{6817d4b0-9d60-4516-a2d1-9fd9de02a140}" done="0">
    <x18tc:text xml:space="preserve">LIMPIEZA DENTAL</x18tc:text>
  </x18tc:threadedComment>
  <x18tc:threadedComment ref="H670" dT="2026-08-20T15:19:09.00" personId="{73d20617-be37-4140-bbdb-0625feb5061d}" id="{7a864aef-2a96-4ab4-b4bd-7ddad9e546c4}" done="0">
    <x18tc:text xml:space="preserve">Inicia a las 9:30 am
CITA CANCELADA POR EL PACIENTE</x18tc:text>
  </x18tc:threadedComment>
  <x18tc:threadedComment ref="L395" dT="2026-09-11T16:02:40.00" personId="{73d20617-be37-4140-bbdb-0625feb5061d}" id="{805ee0d4-601a-4134-878f-8adcb51029f7}" done="0">
    <x18tc:text xml:space="preserve">CONTROL</x18tc:text>
  </x18tc:threadedComment>
  <x18tc:threadedComment ref="H454" dT="2026-09-11T16:06:03.00" personId="{73d20617-be37-4140-bbdb-0625feb5061d}" id="{997af8c3-308b-4a39-92f2-6d26a8a13f1d}" done="0">
    <x18tc:text xml:space="preserve">1 RESINA</x18tc:text>
  </x18tc:threadedComment>
  <x18tc:threadedComment ref="H458" dT="2026-09-11T16:06:11.00" personId="{73d20617-be37-4140-bbdb-0625feb5061d}" id="{df345515-c26a-4117-b4d9-e5a78df38929}" done="0">
    <x18tc:text xml:space="preserve">1 RESINA</x18tc:text>
  </x18tc:threadedComment>
  <x18tc:threadedComment ref="H344" dT="2026-09-11T14:42:48.00" personId="{73d20617-be37-4140-bbdb-0625feb5061d}" id="{c6604580-24eb-47ab-bccb-314d2d6fbd1d}" done="0">
    <x18tc:text xml:space="preserve">EMERGENCIA
1 RX 
RASPADO RADICULA DE LA U/D 14</x18tc:text>
  </x18tc:threadedComment>
  <x18tc:threadedComment ref="L360" dT="2026-09-11T14:44:37.00" personId="{73d20617-be37-4140-bbdb-0625feb5061d}" id="{cfd86710-914a-4b29-8cf2-c8cd4e8ca923}" done="0">
    <x18tc:text xml:space="preserve">CONTROL
CONSULTA BENEFICIO DEL MES</x18tc:text>
  </x18tc:threadedComment>
  <x18tc:threadedComment ref="D124" dT="2026-08-27T15:54:26.00" personId="{73d20617-be37-4140-bbdb-0625feb5061d}" id="{2b4c8993-1f81-4de5-a5f2-b287324cb9eb}" done="0">
    <x18tc:text xml:space="preserve">Mamá de Dra. Evelin</x18tc:text>
  </x18tc:threadedComment>
  <x18tc:threadedComment ref="L124" dT="2026-08-31T16:15:42.00" personId="{73d20617-be37-4140-bbdb-0625feb5061d}" id="{3984fa08-a3e8-476a-adb6-b5fbe61995da}" done="0">
    <x18tc:text xml:space="preserve">CONSULTA</x18tc:text>
  </x18tc:threadedComment>
  <x18tc:threadedComment ref="D132" dT="2026-09-03T15:03:46.00" personId="{73d20617-be37-4140-bbdb-0625feb5061d}" id="{de372a90-060b-456e-9ba4-d56018f0d631}" done="0">
    <x18tc:text xml:space="preserve">CONTROL</x18tc:text>
  </x18tc:threadedComment>
  <x18tc:threadedComment ref="H124" dT="2026-09-03T16:05:20.00" personId="{73d20617-be37-4140-bbdb-0625feb5061d}" id="{cf1fe2b3-fb4c-40f2-8e88-d50f2b308a22}" done="0">
    <x18tc:text xml:space="preserve">LIMPIEZA</x18tc:text>
  </x18tc:threadedComment>
  <x18tc:threadedComment ref="H128" dT="2026-09-03T16:05:28.00" personId="{73d20617-be37-4140-bbdb-0625feb5061d}" id="{99dc3d18-e93b-4800-93a7-3e3af0adedb9}" done="0">
    <x18tc:text xml:space="preserve">LIMPIEZA</x18tc:text>
  </x18tc:threadedComment>
  <x18tc:threadedComment ref="H132" dT="2026-09-03T16:34:05.00" personId="{73d20617-be37-4140-bbdb-0625feb5061d}" id="{56d29e6e-94fe-4628-b6f3-3e8e18ec1e44}" done="0">
    <x18tc:text xml:space="preserve">1 RESINA
PROXIMA CITA DE CONTROL PARA NOVIEMBRE</x18tc:text>
  </x18tc:threadedComment>
  <x18tc:threadedComment ref="L289" dT="2026-09-08T17:14:19.00" personId="{73d20617-be37-4140-bbdb-0625feb5061d}" id="{4796951d-cbc2-4e0e-aeca-1f803613505f}" done="0">
    <x18tc:text xml:space="preserve">CONTROL + CITOLOGÍA
CONSULTA BENEFICIO DEL MES</x18tc:text>
  </x18tc:threadedComment>
  <x18tc:threadedComment ref="D340" dT="2026-09-09T15:40:39.00" personId="{73d20617-be37-4140-bbdb-0625feb5061d}" id="{571339db-e722-4dfb-b1c2-a4416b806d5f}" done="0">
    <x18tc:text xml:space="preserve">CONTROL
CONSULTA BENEFICIO DEL MES</x18tc:text>
  </x18tc:threadedComment>
  <x18tc:threadedComment ref="D344" dT="2026-09-09T15:40:52.00" personId="{73d20617-be37-4140-bbdb-0625feb5061d}" id="{112cef99-0d32-4f53-bf58-fba0acbbe8b4}" done="0">
    <x18tc:text xml:space="preserve">CONTROL
CONSULTA BENEFICIO DEL MES</x18tc:text>
  </x18tc:threadedComment>
  <x18tc:threadedComment ref="H580" dT="2026-09-15T19:53:53.00" personId="{73d20617-be37-4140-bbdb-0625feb5061d}" id="{6d4da723-cfcb-4e3d-939f-fc286b7016d5}" done="0">
    <x18tc:text xml:space="preserve">SUSPENDIDA POR LA DRA.
REAGENDADA PARA EL JUEVES 17/09</x18tc:text>
  </x18tc:threadedComment>
  <x18tc:threadedComment ref="D560" dT="2026-09-15T19:54:00.00" personId="{73d20617-be37-4140-bbdb-0625feb5061d}" id="{28558195-218e-4e61-9b7e-e435cd6a8dc8}" done="0">
    <x18tc:text xml:space="preserve">CONTROL</x18tc:text>
  </x18tc:threadedComment>
  <x18tc:threadedComment ref="D564" dT="2026-09-15T19:54:06.00" personId="{73d20617-be37-4140-bbdb-0625feb5061d}" id="{76a70080-d15b-4487-8bd4-f7a121badf7e}" done="0">
    <x18tc:text xml:space="preserve">CONTROL</x18tc:text>
  </x18tc:threadedComment>
  <x18tc:threadedComment ref="D572" dT="2026-09-15T19:54:12.00" personId="{73d20617-be37-4140-bbdb-0625feb5061d}" id="{5b548ee4-ed5d-4d1c-9507-1d6e21e5986a}" done="0">
    <x18tc:text xml:space="preserve">CONTROL</x18tc:text>
  </x18tc:threadedComment>
  <x18tc:threadedComment ref="H505" dT="2026-09-15T19:56:03.00" personId="{73d20617-be37-4140-bbdb-0625feb5061d}" id="{3782db21-9576-4790-86ab-854efed7b235}" done="0">
    <x18tc:text xml:space="preserve">2 RESINAS</x18tc:text>
  </x18tc:threadedComment>
  <x18tc:threadedComment ref="H509" dT="2026-09-15T19:56:12.00" personId="{73d20617-be37-4140-bbdb-0625feb5061d}" id="{39db1a8d-9483-4229-bd3f-95d4066cbd1c}" done="0">
    <x18tc:text xml:space="preserve">1 RESINA</x18tc:text>
  </x18tc:threadedComment>
  <x18tc:threadedComment ref="L556" dT="2026-09-15T20:01:44.00" personId="{73d20617-be37-4140-bbdb-0625feb5061d}" id="{a0a6db45-9988-421a-ba36-8f7e6c838659}" done="0">
    <x18tc:text xml:space="preserve">EVALUACIÓN + CITOLOGÍA
CONSULTA BENEFICIO FAMILIAR</x18tc:text>
  </x18tc:threadedComment>
  <x18tc:threadedComment ref="H674" dT="2026-09-17T16:31:15.00" personId="{73d20617-be37-4140-bbdb-0625feb5061d}" id="{be8d7774-d40b-4efc-90c1-6b1483f77cd3}" done="0">
    <x18tc:text xml:space="preserve">LIMPIEZA</x18tc:text>
  </x18tc:threadedComment>
  <x18tc:threadedComment ref="H678" dT="2026-09-17T16:32:24.00" personId="{73d20617-be37-4140-bbdb-0625feb5061d}" id="{ac6e2f76-c3e7-4569-a8fa-5b9b0418e58c}" done="0">
    <x18tc:text xml:space="preserve">LIMPIEZA</x18tc:text>
  </x18tc:threadedComment>
  <x18tc:threadedComment ref="H682" dT="2026-09-17T16:32:35.00" personId="{73d20617-be37-4140-bbdb-0625feb5061d}" id="{10cfd7e9-21d5-4063-b551-567d1d27bfa3}" done="0">
    <x18tc:text xml:space="preserve">LIMPIEZA</x18tc:text>
  </x18tc:threadedComment>
  <x18tc:threadedComment ref="D674" dT="2026-09-17T18:04:39.00" personId="{73d20617-be37-4140-bbdb-0625feb5061d}" id="{61bd49c1-8752-4b3c-b3ed-d13963cbdc16}" done="0">
    <x18tc:text xml:space="preserve">CITA DE CONTROL/
CONSULTA BENEFICIO DEL MES</x18tc:text>
  </x18tc:threadedComment>
  <x18tc:threadedComment ref="H690" dT="2026-09-17T19:05:41.00" personId="{73d20617-be37-4140-bbdb-0625feb5061d}" id="{f0c40348-6f20-46a9-a734-3e3ec9fb20c2}" done="0">
    <x18tc:text xml:space="preserve">1 RESINA</x18tc:text>
  </x18tc:threadedComment>
  <x18tc:threadedComment ref="D690" dT="2026-09-17T19:16:15.00" personId="{73d20617-be37-4140-bbdb-0625feb5061d}" id="{35fddd3f-16a8-4b99-8b26-2158655c6e65}" done="0">
    <x18tc:text xml:space="preserve">control/
CONSULTA BENEFICIO DEL MES</x18tc:text>
  </x18tc:threadedComment>
  <x18tc:threadedComment ref="H945" dT="2026-09-21T13:58:06.00" personId="{73d20617-be37-4140-bbdb-0625feb5061d}" id="{df55e612-8cb7-451d-98f5-aabc330dcafb}" done="0">
    <x18tc:text xml:space="preserve">09:30 AM
LIMPIEZA DENTAL</x18tc:text>
  </x18tc:threadedComment>
  <x18tc:threadedComment ref="H1008" dT="2026-09-22T14:57:28.00" personId="{73d20617-be37-4140-bbdb-0625feb5061d}" id="{a83bc596-5922-4a35-b540-7f09cff9fcad}" done="0">
    <x18tc:text xml:space="preserve">11:30 am
1 LIMPIEZA DENTAL
1 RESINA</x18tc:text>
  </x18tc:threadedComment>
  <x18tc:threadedComment ref="H1004" dT="2026-09-22T14:58:20.00" personId="{73d20617-be37-4140-bbdb-0625feb5061d}" id="{a90bb908-bf2f-4913-8b7d-51ea2aeced5e}" done="0">
    <x18tc:text xml:space="preserve">09:30 am</x18tc:text>
  </x18tc:threadedComment>
  <x18tc:threadedComment ref="H843" dT="2026-09-22T16:41:58.00" personId="{73d20617-be37-4140-bbdb-0625feb5061d}" id="{097ed6ed-3f3e-4423-a175-90714a8ed27a}" done="0">
    <x18tc:text xml:space="preserve">LIMPIEZA DENTAL</x18tc:text>
  </x18tc:threadedComment>
  <x18tc:threadedComment ref="L953" dT="2026-09-22T20:35:44.00" personId="{73d20617-be37-4140-bbdb-0625feb5061d}" id="{b6d3b16f-6645-4df9-88d5-d72a1d3770f3}" done="0">
    <x18tc:text xml:space="preserve">CONSULTA BENEFICIO</x18tc:text>
  </x18tc:threadedComment>
  <x18tc:threadedComment ref="D961" dT="2026-09-24T19:26:21.00" personId="{73d20617-be37-4140-bbdb-0625feb5061d}" id="{2a5836f6-3108-4059-8b51-907dc36eeb3e}" done="0">
    <x18tc:text xml:space="preserve">evaluacion por primera vez/
consulta beneficio familiar</x18tc:text>
  </x18tc:threadedComment>
  <x18tc:threadedComment ref="D1220" dT="2026-09-24T13:51:29.00" personId="{73d20617-be37-4140-bbdb-0625feb5061d}" id="{c0376468-b438-4cee-901b-0ecdec2ad2c4}" done="0">
    <x18tc:text xml:space="preserve">CONTROL</x18tc:text>
  </x18tc:threadedComment>
  <x18tc:threadedComment ref="D969" dT="2026-09-24T14:27:33.00" personId="{73d20617-be37-4140-bbdb-0625feb5061d}" id="{0a985639-bf93-4642-9344-ba36dbcdd7aa}" done="0">
    <x18tc:text xml:space="preserve">10:00 AM
CONTROL</x18tc:text>
  </x18tc:threadedComment>
  <x18tc:threadedComment ref="D965" dT="2026-09-24T14:29:06.00" personId="{73d20617-be37-4140-bbdb-0625feb5061d}" id="{7775c984-dc62-4ccd-872d-ed6b15768125}" done="0">
    <x18tc:text xml:space="preserve">CONTROL</x18tc:text>
  </x18tc:threadedComment>
  <x18tc:threadedComment ref="D576" dT="2026-09-24T14:16:53.00" personId="{73d20617-be37-4140-bbdb-0625feb5061d}" id="{8957e4bc-a2c1-48fe-a48a-ad17f362f809}" done="0">
    <x18tc:text xml:space="preserve">PRIMERA VEZ/
CONSULTA BENEFICIO DEL MES</x18tc:text>
  </x18tc:threadedComment>
  <x18tc:threadedComment ref="D953" dT="2026-09-24T14:22:58.00" personId="{73d20617-be37-4140-bbdb-0625feb5061d}" id="{89382a7a-c468-496e-8f6d-df8a0b7699cb}" done="0">
    <x18tc:text xml:space="preserve">09:30 AM
CONTROL</x18tc:text>
  </x18tc:threadedComment>
  <x18tc:threadedComment ref="D973" dT="2026-09-24T15:21:40.00" personId="{73d20617-be37-4140-bbdb-0625feb5061d}" id="{015c4ad3-1120-4203-a2f9-b11496936411}" done="0">
    <x18tc:text xml:space="preserve">10:30 AM
EMERGENCIA</x18tc:text>
  </x18tc:threadedComment>
  <x18tc:threadedComment ref="H1075" dT="2026-09-28T19:49:17.00" personId="{73d20617-be37-4140-bbdb-0625feb5061d}" id="{b289b87f-3e1c-422f-94e8-056ff6310a4d}" done="0">
    <x18tc:text xml:space="preserve">ABONA 25$ PENDIENTE
REALIZA 1ER ABONO DE 50$ DEBE 100$
21-10-2026 2 ABONO DE 50$</x18tc:text>
  </x18tc:threadedComment>
  <x18tc:threadedComment ref="D1106" dT="2026-09-28T19:47:37.00" personId="{73d20617-be37-4140-bbdb-0625feb5061d}" id="{12add9c3-c1c3-473d-b6b7-87e4ec3cd7cd}" done="0">
    <x18tc:text xml:space="preserve">NO PUEDE ASISTIR A LA HORA DE CONSULTA</x18tc:text>
  </x18tc:threadedComment>
  <x18tc:threadedComment ref="H1071" dT="2026-09-28T19:48:12.00" personId="{73d20617-be37-4140-bbdb-0625feb5061d}" id="{1a86ed9f-69d3-4bf9-ad7e-9af00ada3ccd}" done="0">
    <x18tc:text xml:space="preserve">LIMPIEZA DENTAL
CONSULTA BENEFICIO FAMILIAR. MC</x18tc:text>
  </x18tc:threadedComment>
  <x18tc:threadedComment ref="H1118" dT="2026-09-29T16:33:54.00" personId="{73d20617-be37-4140-bbdb-0625feb5061d}" id="{8a2db4c6-edb0-419d-bd8c-2c5cb3c8c91c}" done="0">
    <x18tc:text xml:space="preserve">LIMPIEZA DENTAL</x18tc:text>
  </x18tc:threadedComment>
  <x18tc:threadedComment ref="H1110" dT="2026-09-29T16:37:46.00" personId="{73d20617-be37-4140-bbdb-0625feb5061d}" id="{d5fdedbf-ba94-4d04-8e66-b217015c886a}" done="0">
    <x18tc:text xml:space="preserve">RESINA EN GARANTÍA</x18tc:text>
  </x18tc:threadedComment>
  <x18tc:threadedComment ref="H521" dT="2026-09-29T18:02:14.00" personId="{73d20617-be37-4140-bbdb-0625feb5061d}" id="{87a09b6a-0ac4-44e6-adb9-cc7a6011b856}" done="0">
    <x18tc:text xml:space="preserve">1 RESINA CLASE III + REBAJE DE ORTODONCIA</x18tc:text>
  </x18tc:threadedComment>
</x18tc:ThreadedComments>
</file>

<file path=xl/threadedComments/threadedComment1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521" dT="2026-10-14T17:58:22.00" personId="{73d20617-be37-4140-bbdb-0625feb5061d}" id="{51b40b22-a242-46aa-b0cb-079f99b44da1}" done="0">
    <x18tc:text xml:space="preserve">CONSULTRA POR MALESTAR
CONSULTA BENEFICIO DEL MES</x18tc:text>
  </x18tc:threadedComment>
  <x18tc:threadedComment ref="D73" dT="2026-10-02T15:45:52.00" personId="{73d20617-be37-4140-bbdb-0625feb5061d}" id="{16ba0206-b679-4f9c-9aeb-eeaa11dce30a}" done="0">
    <x18tc:text xml:space="preserve">EVALUACIÓN DE EMERGENCIA</x18tc:text>
  </x18tc:threadedComment>
  <x18tc:threadedComment ref="L246" dT="2026-10-02T14:25:33.00" personId="{73d20617-be37-4140-bbdb-0625feb5061d}" id="{26ad5e31-3db3-404e-aaf5-87fd84c42bca}" done="0">
    <x18tc:text xml:space="preserve">EVALUACIÓN SIN CITOLOGÍA
NO LLEGÓ A LA CITA. SIN NOTIFICACIÓN PREVIA</x18tc:text>
  </x18tc:threadedComment>
  <x18tc:threadedComment ref="D61" dT="2026-10-02T13:24:24.00" personId="{73d20617-be37-4140-bbdb-0625feb5061d}" id="{40425ae2-c532-4131-b722-a486b76f46e8}" done="0">
    <x18tc:text xml:space="preserve">EVALUACIÓN POR PRIMERA VEZ/
PROXIMA CONSULTA EL 16/10</x18tc:text>
  </x18tc:threadedComment>
  <x18tc:threadedComment ref="D65" dT="2026-10-02T13:25:08.00" personId="{73d20617-be37-4140-bbdb-0625feb5061d}" id="{ce19cc28-b50b-47e8-ad26-ce281ecfacd2}" done="0">
    <x18tc:text xml:space="preserve">CONTROL/
CONSULTA BENEFICIO DEL MES</x18tc:text>
  </x18tc:threadedComment>
  <x18tc:threadedComment ref="L10" dT="2026-10-01T18:55:18.00" personId="{73d20617-be37-4140-bbdb-0625feb5061d}" id="{b00ff2a8-f210-48c8-b7a7-3ea71e10fcd4}" done="0">
    <x18tc:text xml:space="preserve">CITA DE CONTROL</x18tc:text>
  </x18tc:threadedComment>
  <x18tc:threadedComment ref="L14" dT="2026-10-01T18:56:31.00" personId="{73d20617-be37-4140-bbdb-0625feb5061d}" id="{fa878422-00fd-4112-b242-b1ed9383a5eb}" done="0">
    <x18tc:text xml:space="preserve">CITA DE EVALUACIÓN</x18tc:text>
  </x18tc:threadedComment>
  <x18tc:threadedComment ref="H30" dT="2026-10-01T19:03:52.00" personId="{73d20617-be37-4140-bbdb-0625feb5061d}" id="{c4a5ad72-e4be-4df5-8d9d-523a36ad9968}" done="0">
    <x18tc:text xml:space="preserve">EMERGENCIA
CONSULTA FAMILIAR</x18tc:text>
  </x18tc:threadedComment>
  <x18tc:threadedComment ref="H10" dT="2026-10-01T15:37:47.00" personId="{73d20617-be37-4140-bbdb-0625feb5061d}" id="{b57c1d89-7ab6-4b6c-a168-9cf47095a9a3}" done="0">
    <x18tc:text xml:space="preserve">09:30 AM LIMPIEZA DENTAL/
CONSULTA BENEFICIO DEL MES</x18tc:text>
  </x18tc:threadedComment>
  <x18tc:threadedComment ref="H14" dT="2026-10-01T15:38:40.00" personId="{73d20617-be37-4140-bbdb-0625feb5061d}" id="{f1a40a65-330f-4795-906f-f9f84bbbccfc}" done="0">
    <x18tc:text xml:space="preserve">10:30 AM 1 RESINA CLASE II</x18tc:text>
  </x18tc:threadedComment>
  <x18tc:threadedComment ref="D10" dT="2026-10-01T15:36:52.00" personId="{73d20617-be37-4140-bbdb-0625feb5061d}" id="{37a328c7-906b-456a-ac64-0f932a9f52bf}" done="0">
    <x18tc:text xml:space="preserve">CITA DE CONTROL</x18tc:text>
  </x18tc:threadedComment>
  <x18tc:threadedComment ref="H18" dT="2026-10-01T16:53:37.00" personId="{73d20617-be37-4140-bbdb-0625feb5061d}" id="{ec62218a-cb60-4644-860f-86351ff8c010}" done="0">
    <x18tc:text xml:space="preserve">11:00 1 RESINA CLASE I</x18tc:text>
  </x18tc:threadedComment>
  <x18tc:threadedComment ref="H564" dT="2026-10-16T14:10:21.00" personId="{73d20617-be37-4140-bbdb-0625feb5061d}" id="{8333cc09-5e71-4dd1-9c9d-4227a7004ba9}" done="0">
    <x18tc:text xml:space="preserve">1 RESINA CLASE II</x18tc:text>
  </x18tc:threadedComment>
  <x18tc:threadedComment ref="D580" dT="2026-10-16T14:46:09.00" personId="{73d20617-be37-4140-bbdb-0625feb5061d}" id="{600ab04e-0dda-45ca-81a0-6c3bfc024a68}" done="0">
    <x18tc:text xml:space="preserve">EVALUACIÓN POR PRIMERA VEZ</x18tc:text>
  </x18tc:threadedComment>
  <x18tc:threadedComment ref="L560" dT="2026-10-16T14:47:22.00" personId="{73d20617-be37-4140-bbdb-0625feb5061d}" id="{147b91e8-c7db-492c-9d42-fc3e9ed683cd}" done="0">
    <x18tc:text xml:space="preserve">CONTROL
PROXIMA CITA 05/11/2026</x18tc:text>
  </x18tc:threadedComment>
  <x18tc:threadedComment ref="D560" dT="2026-10-16T14:50:17.00" personId="{73d20617-be37-4140-bbdb-0625feb5061d}" id="{15ddcd19-9adc-4f10-9e32-96fde9d85cab}" done="0">
    <x18tc:text xml:space="preserve">CONTROL
PROXIMA CITA 10/12/226</x18tc:text>
  </x18tc:threadedComment>
  <x18tc:threadedComment ref="D576" dT="2026-10-16T14:51:20.00" personId="{73d20617-be37-4140-bbdb-0625feb5061d}" id="{6786ed93-4385-4abc-b870-a7d9696cb569}" done="0">
    <x18tc:text xml:space="preserve">EVALUACIÓN POR PRIMERA VEZ</x18tc:text>
  </x18tc:threadedComment>
  <x18tc:threadedComment ref="D568" dT="2026-10-16T15:00:00.00" personId="{73d20617-be37-4140-bbdb-0625feb5061d}" id="{c629fb6c-d4e9-44b5-92ee-21bbb7a8b11b}" done="0">
    <x18tc:text xml:space="preserve">CONTROL/
PROXIMA CITA FEBRERO 2027</x18tc:text>
  </x18tc:threadedComment>
  <x18tc:threadedComment ref="D564" dT="2026-10-16T15:02:06.00" personId="{73d20617-be37-4140-bbdb-0625feb5061d}" id="{8800a358-bcaf-4834-a23e-096062f62add}" done="0">
    <x18tc:text xml:space="preserve">CONTROL</x18tc:text>
  </x18tc:threadedComment>
  <x18tc:threadedComment ref="D572" dT="2026-10-16T15:02:39.00" personId="{73d20617-be37-4140-bbdb-0625feb5061d}" id="{7142fa84-f5d1-432f-bc6c-170cffe2b49f}" done="0">
    <x18tc:text xml:space="preserve">EVALUACIÓN/
CONSULTA BENEFICIO DEL MES</x18tc:text>
  </x18tc:threadedComment>
  <x18tc:threadedComment ref="H670" dT="2026-10-19T18:42:31.00" personId="{73d20617-be37-4140-bbdb-0625feb5061d}" id="{bab81a72-754e-4182-ac95-82d630fbb951}" done="0">
    <x18tc:text xml:space="preserve">2 RESINAS</x18tc:text>
  </x18tc:threadedComment>
  <x18tc:threadedComment ref="H674" dT="2026-10-19T18:42:57.00" personId="{73d20617-be37-4140-bbdb-0625feb5061d}" id="{18bb159c-e507-4284-8453-80400c6aa70c}" done="0">
    <x18tc:text xml:space="preserve">1 LIMPIEZA DENTAL</x18tc:text>
  </x18tc:threadedComment>
  <x18tc:threadedComment ref="H678" dT="2026-10-19T18:43:32.00" personId="{73d20617-be37-4140-bbdb-0625feb5061d}" id="{597d53c2-f605-4580-a07c-28aff86ccb9a}" done="0">
    <x18tc:text xml:space="preserve">1 LIMPIEZA DENTAL</x18tc:text>
  </x18tc:threadedComment>
  <x18tc:threadedComment ref="H682" dT="2026-10-19T18:50:12.00" personId="{73d20617-be37-4140-bbdb-0625feb5061d}" id="{99200785-47a7-45eb-99ee-65f4465a35f7}" done="0">
    <x18tc:text xml:space="preserve">1 RESINA/
CPNSULTA BENEFICIO DEL MES</x18tc:text>
  </x18tc:threadedComment>
  <x18tc:threadedComment ref="H356" dT="2026-10-06T13:41:33.00" personId="{73d20617-be37-4140-bbdb-0625feb5061d}" id="{058a7e67-2c88-4a37-8f50-93cb20f1c267}" done="0">
    <x18tc:text xml:space="preserve">1:30 pm
consulta beneficio del mes</x18tc:text>
  </x18tc:threadedComment>
  <x18tc:threadedComment ref="D171" dT="2026-10-06T13:42:42.00" personId="{73d20617-be37-4140-bbdb-0625feb5061d}" id="{5aa23911-6c37-4eef-b4fd-68cc4dd403ca}" done="0">
    <x18tc:text xml:space="preserve">CONTROL/
CONSULTA BENEFICIO DEL MES</x18tc:text>
  </x18tc:threadedComment>
  <x18tc:threadedComment ref="H175" dT="2026-10-06T13:47:54.00" personId="{73d20617-be37-4140-bbdb-0625feb5061d}" id="{6fd33568-cbdd-4926-b166-a6cae8fbce39}" done="0">
    <x18tc:text xml:space="preserve">LIMPIEZA DENTAL/
VOLVER EN 3 MESES</x18tc:text>
  </x18tc:threadedComment>
  <x18tc:threadedComment ref="H179" dT="2026-10-06T13:49:30.00" personId="{73d20617-be37-4140-bbdb-0625feb5061d}" id="{4bc4255a-c56b-4921-8510-2c98dba8a019}" done="0">
    <x18tc:text xml:space="preserve">LIMPIEZA DENTAL/
VOVER EN 3 MESES</x18tc:text>
  </x18tc:threadedComment>
  <x18tc:threadedComment ref="D446" dT="2026-10-06T13:54:40.00" personId="{73d20617-be37-4140-bbdb-0625feb5061d}" id="{6034e7d1-89f1-44e1-8e65-3c43819a28fa}" done="0">
    <x18tc:text xml:space="preserve">08:30 AM 
EVALUACIÓN POR PRIMERA VEZ</x18tc:text>
  </x18tc:threadedComment>
  <x18tc:threadedComment ref="H340" dT="2026-10-08T20:51:43.00" personId="{73d20617-be37-4140-bbdb-0625feb5061d}" id="{5599fa0f-9f5c-4086-a2aa-053fdbdf9568}" done="0">
    <x18tc:text xml:space="preserve">09:30 am
1 RESTAURACIÓN $60
HIZO 1 ABONO DE $30 DEBE $30</x18tc:text>
  </x18tc:threadedComment>
  <x18tc:threadedComment ref="H289" dT="2026-10-08T15:18:44.00" personId="{73d20617-be37-4140-bbdb-0625feb5061d}" id="{a2cc6368-b7a4-4384-bddc-9711ba178422}" done="0">
    <x18tc:text xml:space="preserve">LIMPIEZA DENTAL</x18tc:text>
  </x18tc:threadedComment>
  <x18tc:threadedComment ref="H285" dT="2026-10-08T14:31:34.00" personId="{73d20617-be37-4140-bbdb-0625feb5061d}" id="{1cac4ceb-7fe3-4cb8-b89d-025128ed8f6b}" done="0">
    <x18tc:text xml:space="preserve">1 RESINA CLASE III</x18tc:text>
  </x18tc:threadedComment>
  <x18tc:threadedComment ref="D285" dT="2026-10-08T14:44:01.00" personId="{73d20617-be37-4140-bbdb-0625feb5061d}" id="{91d8d95c-007d-47b4-af57-478b40b2b747}" done="0">
    <x18tc:text xml:space="preserve">CONTROL</x18tc:text>
  </x18tc:threadedComment>
  <x18tc:threadedComment ref="D450" dT="2026-10-13T14:54:44.00" personId="{73d20617-be37-4140-bbdb-0625feb5061d}" id="{34e5f3d4-1e40-43b0-b665-fcf703d5004d}" done="0">
    <x18tc:text xml:space="preserve">EVALUACIÓN POR PRIMERA VEZ
CONSULTA BENEFICIO DEL MES</x18tc:text>
  </x18tc:threadedComment>
  <x18tc:threadedComment ref="L529" dT="2026-10-14T21:17:25.00" personId="{73d20617-be37-4140-bbdb-0625feb5061d}" id="{bab6ad41-dcc4-4c9f-a1ce-e098c3af0c2a}" done="0">
    <x18tc:text xml:space="preserve">EVALUACIÓN + CITOLOGÍA</x18tc:text>
  </x18tc:threadedComment>
  <x18tc:threadedComment ref="H525" dT="2026-10-14T21:17:34.00" personId="{73d20617-be37-4140-bbdb-0625feb5061d}" id="{be5c9986-9a35-477c-951d-a757f1a61a3c}" done="0">
    <x18tc:text xml:space="preserve">LIMPIEZA DENTAL</x18tc:text>
  </x18tc:threadedComment>
  <x18tc:threadedComment ref="L525" dT="2026-10-14T19:21:49.00" personId="{73d20617-be37-4140-bbdb-0625feb5061d}" id="{48cdb1ff-4ecc-463b-b3d2-6e922f91bfd1}" done="0">
    <x18tc:text xml:space="preserve">EVALUACIÓN POR MALESTAR PRIMERA VEZ
CONSULTA BENEFICIO DEL MES</x18tc:text>
  </x18tc:threadedComment>
  <x18tc:threadedComment ref="H1004" dT="2026-10-27T16:20:53.00" personId="{73d20617-be37-4140-bbdb-0625feb5061d}" id="{6f4960ae-ff81-4605-b1a0-acd0fa9306c3}" done="0">
    <x18tc:text xml:space="preserve">1 toma de impresión</x18tc:text>
  </x18tc:threadedComment>
  <x18tc:threadedComment ref="L1004" dT="2026-10-27T16:23:22.00" personId="{73d20617-be37-4140-bbdb-0625feb5061d}" id="{a87601ca-affa-4b81-9f8a-1548e2dfb8f0}" done="0">
    <x18tc:text xml:space="preserve">CONTROL</x18tc:text>
  </x18tc:threadedComment>
  <x18tc:threadedComment ref="H1063" dT="2026-10-28T16:49:19.00" personId="{73d20617-be37-4140-bbdb-0625feb5061d}" id="{4a0c0ee4-b9fd-4302-bef9-7acf0ca8f135}" done="0">
    <x18tc:text xml:space="preserve">1 RESTAURACIÓN/ CONSULTA BENEFICIO DEL MES
IMPRESIÓN PARA HACER FÉRULA</x18tc:text>
  </x18tc:threadedComment>
  <x18tc:threadedComment ref="D867" dT="2026-10-22T20:17:58.00" personId="{73d20617-be37-4140-bbdb-0625feb5061d}" id="{8a2e6ee7-9988-4271-91aa-076c3a0f094a}" done="0">
    <x18tc:text xml:space="preserve">lectura de informe por caida</x18tc:text>
  </x18tc:threadedComment>
  <x18tc:threadedComment ref="D859" dT="2026-10-22T20:13:33.00" personId="{73d20617-be37-4140-bbdb-0625feb5061d}" id="{9dc8ed4e-4829-46ac-95f7-f4aa6bd04ee1}" done="0">
    <x18tc:text xml:space="preserve">consulta beneficio del mes</x18tc:text>
  </x18tc:threadedComment>
  <x18tc:threadedComment ref="D831" dT="2026-10-22T18:21:38.00" personId="{73d20617-be37-4140-bbdb-0625feb5061d}" id="{084ec18c-4212-48a9-b587-979d7ca684f9}" done="0">
    <x18tc:text xml:space="preserve">CONTROL
PROXIMA CITA ANUAL OCTUBRE 2027</x18tc:text>
  </x18tc:threadedComment>
  <x18tc:threadedComment ref="D851" dT="2026-10-22T18:22:56.00" personId="{73d20617-be37-4140-bbdb-0625feb5061d}" id="{9c6b4047-1ce3-4402-80ab-2b86530d99a6}" done="0">
    <x18tc:text xml:space="preserve">CONTROL</x18tc:text>
  </x18tc:threadedComment>
  <x18tc:threadedComment ref="D871" dT="2026-10-22T20:18:33.00" personId="{73d20617-be37-4140-bbdb-0625feb5061d}" id="{b471ab2b-0b24-49f2-bece-3739998f5f57}" done="0">
    <x18tc:text xml:space="preserve">consulta por opinión médica</x18tc:text>
  </x18tc:threadedComment>
  <x18tc:threadedComment ref="H839" dT="2026-10-22T17:50:56.00" personId="{73d20617-be37-4140-bbdb-0625feb5061d}" id="{f3734ce9-8e3c-4645-99f5-50d59e040880}" done="0">
    <x18tc:text xml:space="preserve">LIMPIEZA DENTAL</x18tc:text>
  </x18tc:threadedComment>
  <x18tc:threadedComment ref="H843" dT="2026-10-22T17:51:10.00" personId="{73d20617-be37-4140-bbdb-0625feb5061d}" id="{f435e329-194a-47f7-9db8-811f58954810}" done="0">
    <x18tc:text xml:space="preserve">LIMPIEZA + 1 RESINA</x18tc:text>
  </x18tc:threadedComment>
  <x18tc:threadedComment ref="H800" dT="2026-10-22T18:28:54.00" personId="{73d20617-be37-4140-bbdb-0625feb5061d}" id="{ce91e877-cd80-46ef-b406-314b0ad7623f}" done="0">
    <x18tc:text xml:space="preserve">1 limpieza + radiografía</x18tc:text>
  </x18tc:threadedComment>
  <x18tc:threadedComment ref="D847" dT="2026-10-22T18:16:33.00" personId="{73d20617-be37-4140-bbdb-0625feb5061d}" id="{b4e8a1f2-31e9-4f51-97af-a93c5cba7f89}" done="0">
    <x18tc:text xml:space="preserve">EVALUACIÓN POR PRIMERA VEZ
PROXIMA CONSULTA 05/11/2026</x18tc:text>
  </x18tc:threadedComment>
  <x18tc:threadedComment ref="H1067" dT="2026-10-28T17:49:15.00" personId="{73d20617-be37-4140-bbdb-0625feb5061d}" id="{376a051d-9633-4d30-b8c7-4b91864c279e}" done="0">
    <x18tc:text xml:space="preserve">LIMPIEZA DENTAL/
CONSULTA BENEFICIO DEL MES</x18tc:text>
  </x18tc:threadedComment>
  <x18tc:threadedComment ref="H1059" dT="2026-10-28T16:42:05.00" personId="{73d20617-be37-4140-bbdb-0625feb5061d}" id="{7d213396-1871-4914-ac9d-b768e858f236}" done="0">
    <x18tc:text xml:space="preserve">LIMPIEZA DENTAL/
CONSULTA BENEFICIO DEL MES</x18tc:text>
  </x18tc:threadedComment>
  <x18tc:threadedComment ref="L721" dT="2026-10-20T20:22:08.00" personId="{73d20617-be37-4140-bbdb-0625feb5061d}" id="{335a2727-c07d-48e4-abf8-88eba7527eba}" done="0">
    <x18tc:text xml:space="preserve">CITA DE CONTROL/
CONSULTA BENEFICIO FAMILIAR</x18tc:text>
  </x18tc:threadedComment>
  <x18tc:threadedComment ref="D863" dT="2026-10-22T20:13:49.00" personId="{73d20617-be37-4140-bbdb-0625feb5061d}" id="{ac1469c3-3af8-4547-be95-4179a5ee2c01}" done="0">
    <x18tc:text xml:space="preserve">Consulta beneficio del mes</x18tc:text>
  </x18tc:threadedComment>
  <x18tc:threadedComment ref="D875" dT="2026-10-22T20:18:45.00" personId="{73d20617-be37-4140-bbdb-0625feb5061d}" id="{ba007958-b9ee-47f3-ae94-2695f552197f}" done="0">
    <x18tc:text xml:space="preserve">solicitud de informe</x18tc:text>
  </x18tc:threadedComment>
  <x18tc:threadedComment ref="H1071" dT="2026-10-28T18:10:04.00" personId="{73d20617-be37-4140-bbdb-0625feb5061d}" id="{ca1103d6-2c70-4913-b642-c80d1f65901c}" done="0">
    <x18tc:text xml:space="preserve">IMPRESIÓN PARA FÉRULA $100
50$ LABORATORIO</x18tc:text>
  </x18tc:threadedComment>
  <x18tc:threadedComment ref="D910" dT="2026-10-26T14:01:45.00" personId="{73d20617-be37-4140-bbdb-0625feb5061d}" id="{2f9ac837-22ab-4578-b0d1-2cb1a1a8f3cd}" done="0">
    <x18tc:text xml:space="preserve">EVALUACIÓN DE PRE-INGRESO</x18tc:text>
  </x18tc:threadedComment>
  <x18tc:threadedComment ref="L1126" dT="2026-10-28T19:18:03.00" personId="{73d20617-be37-4140-bbdb-0625feb5061d}" id="{4aa0f535-cb77-4fa3-8c30-9ed79ad212a9}" done="0">
    <x18tc:text xml:space="preserve">RETIRO DE PUNTOS</x18tc:text>
  </x18tc:threadedComment>
</x18tc: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9.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 Id="rId4" Type="http://schemas.microsoft.com/office/2017/10/relationships/threadedComment" Target="../threadedComments/threadedComment10.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3.vml"/><Relationship Id="rId1" Type="http://schemas.openxmlformats.org/officeDocument/2006/relationships/drawing" Target="../drawings/drawing4.xml"/><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pageSetUpPr fitToPage="1"/>
  </sheetPr>
  <dimension ref="A1:BN1268"/>
  <sheetViews>
    <sheetView showGridLines="0" tabSelected="1" workbookViewId="0"/>
  </sheetViews>
  <sheetFormatPr baseColWidth="10" defaultColWidth="15.109375" defaultRowHeight="15" customHeight="1"/>
  <cols>
    <col min="1" max="1" width="8.6640625" customWidth="1"/>
    <col min="2" max="2" width="12.77734375" hidden="1" customWidth="1"/>
    <col min="3" max="3" width="6.33203125" customWidth="1"/>
    <col min="4" max="4" width="13.6640625" customWidth="1"/>
    <col min="5" max="5" width="9.21875" customWidth="1"/>
    <col min="6" max="6" width="13.6640625" customWidth="1"/>
    <col min="7" max="7" width="6.33203125" customWidth="1"/>
    <col min="8" max="8" width="13.6640625" customWidth="1"/>
    <col min="9" max="9" width="9.21875" customWidth="1"/>
    <col min="10" max="10" width="13.6640625" customWidth="1"/>
    <col min="11" max="11" width="6.33203125" customWidth="1"/>
    <col min="12" max="12" width="13.6640625" customWidth="1"/>
    <col min="13" max="13" width="9.21875" customWidth="1"/>
    <col min="14" max="14" width="13.6640625" customWidth="1"/>
    <col min="15" max="15" width="7.6640625" customWidth="1"/>
    <col min="16" max="16" width="4.109375" customWidth="1"/>
    <col min="17" max="17" width="10.33203125" customWidth="1"/>
    <col min="18" max="18" width="1.109375" customWidth="1"/>
    <col min="19" max="19" width="9.44140625" customWidth="1"/>
    <col min="20" max="20" width="5.109375" customWidth="1"/>
    <col min="21" max="21" width="11.33203125" customWidth="1"/>
    <col min="22" max="22" width="1.33203125" customWidth="1"/>
    <col min="23" max="23" width="9.44140625" customWidth="1"/>
    <col min="24" max="24" width="5.109375" customWidth="1"/>
    <col min="25" max="25" width="11" customWidth="1"/>
    <col min="26" max="26" width="1.33203125" customWidth="1"/>
    <col min="27" max="27" width="9.44140625" customWidth="1"/>
    <col min="28" max="28" width="5.109375" customWidth="1"/>
    <col min="29" max="29" width="12.6640625" customWidth="1"/>
    <col min="30" max="30" width="3.77734375" customWidth="1"/>
    <col min="31" max="38" width="12.6640625" customWidth="1"/>
    <col min="39" max="39" width="3.33203125" customWidth="1"/>
    <col min="40" max="40" width="12.6640625" hidden="1" customWidth="1"/>
    <col min="41" max="41" width="14.109375" hidden="1" customWidth="1"/>
    <col min="42" max="51" width="12.6640625" hidden="1" customWidth="1"/>
    <col min="52" max="52" width="4.21875" hidden="1" customWidth="1"/>
    <col min="53" max="53" width="12.6640625" customWidth="1"/>
    <col min="54" max="54" width="23.44140625" customWidth="1"/>
    <col min="55" max="56" width="12.6640625" customWidth="1"/>
    <col min="57" max="57" width="4.21875" customWidth="1"/>
    <col min="58" max="61" width="12.6640625" customWidth="1"/>
    <col min="62" max="62" width="18.21875" customWidth="1"/>
    <col min="63" max="63" width="5" customWidth="1"/>
    <col min="64" max="66" width="12.6640625" customWidth="1"/>
  </cols>
  <sheetData>
    <row r="1" spans="1:66" ht="33" customHeight="1">
      <c r="A1" s="1"/>
      <c r="B1" s="1"/>
      <c r="C1" s="1"/>
      <c r="D1" s="1"/>
      <c r="E1" s="2" t="s">
        <v>0</v>
      </c>
      <c r="F1" s="1"/>
      <c r="G1" s="3"/>
      <c r="H1" s="3"/>
      <c r="I1" s="3" t="s">
        <v>1</v>
      </c>
      <c r="J1" s="4"/>
      <c r="K1" s="1"/>
      <c r="L1" s="3"/>
      <c r="O1" s="1"/>
      <c r="P1" s="1"/>
      <c r="Q1" s="1"/>
      <c r="R1" s="5"/>
      <c r="S1" s="6"/>
      <c r="T1" s="6"/>
      <c r="U1" s="6"/>
      <c r="V1" s="6"/>
      <c r="W1" s="6"/>
      <c r="X1" s="6"/>
      <c r="Y1" s="6"/>
      <c r="Z1" s="6"/>
      <c r="AA1" s="6"/>
      <c r="AB1" s="6"/>
      <c r="AC1" s="6"/>
      <c r="AD1" s="7"/>
      <c r="AE1" s="8"/>
      <c r="AF1" s="7"/>
      <c r="AG1" s="7"/>
      <c r="AH1" s="7"/>
      <c r="AI1" s="7"/>
      <c r="AJ1" s="7"/>
      <c r="AK1" s="7"/>
      <c r="AL1" s="7"/>
      <c r="AM1" s="7"/>
      <c r="AN1" s="9" t="s">
        <v>2</v>
      </c>
      <c r="AO1" s="9" t="s">
        <v>3</v>
      </c>
      <c r="AP1" s="9" t="s">
        <v>4</v>
      </c>
      <c r="AQ1" s="9" t="s">
        <v>5</v>
      </c>
      <c r="AR1" s="9" t="s">
        <v>6</v>
      </c>
      <c r="AS1" s="9" t="s">
        <v>7</v>
      </c>
      <c r="AT1" s="9" t="s">
        <v>8</v>
      </c>
      <c r="AU1" s="9" t="s">
        <v>9</v>
      </c>
      <c r="AV1" s="9" t="s">
        <v>10</v>
      </c>
      <c r="AW1" s="10" t="s">
        <v>11</v>
      </c>
      <c r="AX1" s="9" t="s">
        <v>12</v>
      </c>
      <c r="AY1" s="9"/>
      <c r="AZ1" s="9"/>
      <c r="BA1" s="9"/>
      <c r="BB1" s="9"/>
      <c r="BC1" s="9"/>
      <c r="BD1" s="9"/>
      <c r="BE1" s="249"/>
      <c r="BF1" s="242"/>
      <c r="BG1" s="242"/>
      <c r="BH1" s="242"/>
      <c r="BI1" s="242"/>
      <c r="BJ1" s="242"/>
      <c r="BK1" s="242"/>
      <c r="BL1" s="242"/>
      <c r="BM1" s="11"/>
      <c r="BN1" s="11"/>
    </row>
    <row r="2" spans="1:66" ht="19.5" customHeight="1">
      <c r="A2" s="3"/>
      <c r="B2" s="3"/>
      <c r="C2" s="1"/>
      <c r="D2" s="1"/>
      <c r="E2" s="12" t="s">
        <v>13</v>
      </c>
      <c r="F2" s="1"/>
      <c r="G2" s="3"/>
      <c r="H2" s="3"/>
      <c r="I2" s="3"/>
      <c r="J2" s="1"/>
      <c r="K2" s="1"/>
      <c r="L2" s="3"/>
      <c r="M2" s="36" t="s">
        <v>32</v>
      </c>
      <c r="N2" s="37">
        <f ca="1">IFERROR(__xludf.DUMMYFUNCTION("IMPORTXML(""https://www.bcv.org.ve/"", ""//*[@id='dolar']//strong"", ""es_VE"")"),888.8909)</f>
        <v>888.89089999999999</v>
      </c>
      <c r="O2" s="1"/>
      <c r="P2" s="1"/>
      <c r="Q2" s="1"/>
      <c r="R2" s="5"/>
      <c r="S2" s="6"/>
      <c r="T2" s="6"/>
      <c r="U2" s="6"/>
      <c r="V2" s="6"/>
      <c r="W2" s="6"/>
      <c r="X2" s="6"/>
      <c r="Y2" s="6"/>
      <c r="Z2" s="6"/>
      <c r="AA2" s="6"/>
      <c r="AB2" s="6"/>
      <c r="AC2" s="6"/>
      <c r="AD2" s="7"/>
      <c r="AE2" s="7"/>
      <c r="AF2" s="7"/>
      <c r="AG2" s="7"/>
      <c r="AH2" s="7"/>
      <c r="AI2" s="7"/>
      <c r="AJ2" s="7"/>
      <c r="AK2" s="7"/>
      <c r="AL2" s="7"/>
      <c r="AM2" s="7"/>
      <c r="AN2" s="7"/>
      <c r="AO2" s="7"/>
      <c r="AP2" s="7"/>
      <c r="AQ2" s="7"/>
      <c r="AR2" s="7"/>
      <c r="AS2" s="7"/>
      <c r="AT2" s="7"/>
      <c r="AU2" s="7"/>
      <c r="AV2" s="7"/>
      <c r="AW2" s="7"/>
      <c r="AX2" s="7"/>
      <c r="AY2" s="7"/>
      <c r="AZ2" s="7"/>
      <c r="BA2" s="7"/>
      <c r="BB2" s="7"/>
      <c r="BC2" s="7"/>
      <c r="BD2" s="7"/>
      <c r="BE2" s="13"/>
      <c r="BF2" s="13"/>
      <c r="BG2" s="13"/>
      <c r="BH2" s="13"/>
      <c r="BI2" s="13"/>
      <c r="BJ2" s="14"/>
      <c r="BK2" s="13"/>
      <c r="BL2" s="13"/>
      <c r="BM2" s="13"/>
      <c r="BN2" s="13"/>
    </row>
    <row r="3" spans="1:66" ht="12.75" customHeight="1">
      <c r="A3" s="3"/>
      <c r="B3" s="3"/>
      <c r="C3" s="3"/>
      <c r="D3" s="3"/>
      <c r="E3" s="3"/>
      <c r="F3" s="3"/>
      <c r="G3" s="3"/>
      <c r="H3" s="3"/>
      <c r="I3" s="3"/>
      <c r="J3" s="3"/>
      <c r="K3" s="3"/>
      <c r="L3" s="3"/>
      <c r="M3" s="39" t="s">
        <v>35</v>
      </c>
      <c r="N3" s="41">
        <f ca="1">IFERROR(__xludf.DUMMYFUNCTION("IMPORTXML(""https://www.bcv.org.ve/"", ""(//span[@class='date-display-single'])[1]"", ""es_VE"")"),46324)</f>
        <v>46324</v>
      </c>
      <c r="O3" s="1"/>
      <c r="P3" s="3"/>
      <c r="Q3" s="3"/>
      <c r="R3" s="15"/>
      <c r="S3" s="16"/>
      <c r="T3" s="16"/>
      <c r="U3" s="16"/>
      <c r="V3" s="6"/>
      <c r="W3" s="16"/>
      <c r="X3" s="16"/>
      <c r="Y3" s="16"/>
      <c r="Z3" s="6"/>
      <c r="AA3" s="16"/>
      <c r="AB3" s="16"/>
      <c r="AC3" s="16"/>
      <c r="AD3" s="17"/>
      <c r="AE3" s="17"/>
      <c r="AF3" s="17"/>
      <c r="AG3" s="17"/>
      <c r="AH3" s="17"/>
      <c r="AI3" s="17"/>
      <c r="AJ3" s="17"/>
      <c r="AK3" s="17"/>
      <c r="AL3" s="17"/>
      <c r="AM3" s="17"/>
      <c r="AN3" s="17"/>
      <c r="AO3" s="17"/>
      <c r="AP3" s="17"/>
      <c r="AQ3" s="17"/>
      <c r="AR3" s="17"/>
      <c r="AS3" s="17"/>
      <c r="AT3" s="17"/>
      <c r="AU3" s="17"/>
      <c r="AV3" s="17"/>
      <c r="AW3" s="17"/>
      <c r="AX3" s="17"/>
      <c r="AY3" s="17"/>
      <c r="AZ3" s="17"/>
      <c r="BA3" s="17"/>
      <c r="BB3" s="17"/>
      <c r="BC3" s="17"/>
      <c r="BD3" s="17"/>
      <c r="BE3" s="18"/>
      <c r="BF3" s="18"/>
      <c r="BG3" s="18"/>
      <c r="BH3" s="18"/>
      <c r="BI3" s="18"/>
      <c r="BJ3" s="19"/>
      <c r="BK3" s="20"/>
      <c r="BL3" s="21"/>
      <c r="BM3" s="21"/>
      <c r="BN3" s="21"/>
    </row>
    <row r="4" spans="1:66" ht="15" customHeight="1">
      <c r="A4" s="210">
        <v>46266</v>
      </c>
      <c r="B4" s="211"/>
      <c r="C4" s="211"/>
      <c r="D4" s="211"/>
      <c r="E4" s="211"/>
      <c r="F4" s="211"/>
      <c r="G4" s="211"/>
      <c r="H4" s="211"/>
      <c r="I4" s="211"/>
      <c r="J4" s="211"/>
      <c r="K4" s="211"/>
      <c r="L4" s="211"/>
      <c r="M4" s="211"/>
      <c r="N4" s="212"/>
      <c r="O4" s="1"/>
      <c r="P4" s="1"/>
      <c r="Q4" s="1"/>
      <c r="R4" s="15"/>
      <c r="S4" s="22"/>
      <c r="T4" s="22"/>
      <c r="U4" s="241"/>
      <c r="V4" s="242"/>
      <c r="W4" s="242"/>
      <c r="X4" s="242"/>
      <c r="Y4" s="242"/>
      <c r="Z4" s="23"/>
      <c r="AA4" s="23"/>
      <c r="AB4" s="23"/>
      <c r="AC4" s="23"/>
      <c r="AD4" s="24"/>
      <c r="AE4" s="250" t="s">
        <v>14</v>
      </c>
      <c r="AF4" s="236"/>
      <c r="AG4" s="236"/>
      <c r="AH4" s="236"/>
      <c r="AI4" s="236"/>
      <c r="AJ4" s="236"/>
      <c r="AK4" s="236"/>
      <c r="AL4" s="237"/>
      <c r="AM4" s="24"/>
      <c r="AN4" s="24"/>
      <c r="AO4" s="24"/>
      <c r="AP4" s="24"/>
      <c r="AQ4" s="24"/>
      <c r="AR4" s="24"/>
      <c r="AS4" s="24"/>
      <c r="AT4" s="24"/>
      <c r="AU4" s="24"/>
      <c r="AV4" s="24"/>
      <c r="AW4" s="24"/>
      <c r="AX4" s="24"/>
      <c r="AY4" s="24"/>
      <c r="AZ4" s="24"/>
      <c r="BA4" s="24"/>
      <c r="BB4" s="24"/>
      <c r="BC4" s="24"/>
      <c r="BD4" s="24"/>
      <c r="BE4" s="18"/>
      <c r="BF4" s="18"/>
      <c r="BG4" s="18"/>
      <c r="BH4" s="18"/>
      <c r="BI4" s="18"/>
      <c r="BJ4" s="19"/>
      <c r="BK4" s="20"/>
      <c r="BL4" s="21"/>
      <c r="BM4" s="21"/>
      <c r="BN4" s="21"/>
    </row>
    <row r="5" spans="1:66" ht="15" customHeight="1">
      <c r="A5" s="25" t="s">
        <v>15</v>
      </c>
      <c r="B5" s="25" t="s">
        <v>16</v>
      </c>
      <c r="C5" s="213" t="s">
        <v>17</v>
      </c>
      <c r="D5" s="214"/>
      <c r="E5" s="214"/>
      <c r="F5" s="215"/>
      <c r="G5" s="213" t="s">
        <v>18</v>
      </c>
      <c r="H5" s="214"/>
      <c r="I5" s="214"/>
      <c r="J5" s="215"/>
      <c r="K5" s="213" t="s">
        <v>19</v>
      </c>
      <c r="L5" s="214"/>
      <c r="M5" s="214"/>
      <c r="N5" s="215"/>
      <c r="O5" s="1"/>
      <c r="P5" s="1"/>
      <c r="Q5" s="1"/>
      <c r="R5" s="26"/>
      <c r="S5" s="234" t="s">
        <v>17</v>
      </c>
      <c r="T5" s="214"/>
      <c r="U5" s="215"/>
      <c r="V5" s="27"/>
      <c r="W5" s="234" t="s">
        <v>18</v>
      </c>
      <c r="X5" s="214"/>
      <c r="Y5" s="215"/>
      <c r="Z5" s="28"/>
      <c r="AA5" s="234" t="s">
        <v>19</v>
      </c>
      <c r="AB5" s="214"/>
      <c r="AC5" s="215"/>
      <c r="AD5" s="29"/>
      <c r="AE5" s="243" t="s">
        <v>20</v>
      </c>
      <c r="AF5" s="244"/>
      <c r="AG5" s="30" t="s">
        <v>21</v>
      </c>
      <c r="AH5" s="31" t="s">
        <v>22</v>
      </c>
      <c r="AI5" s="32" t="s">
        <v>23</v>
      </c>
      <c r="AJ5" s="32" t="s">
        <v>24</v>
      </c>
      <c r="AK5" s="32" t="s">
        <v>25</v>
      </c>
      <c r="AL5" s="33" t="s">
        <v>26</v>
      </c>
      <c r="AM5" s="29"/>
      <c r="AN5" s="34" t="s">
        <v>2</v>
      </c>
      <c r="AO5" s="34" t="s">
        <v>3</v>
      </c>
      <c r="AP5" s="34" t="s">
        <v>4</v>
      </c>
      <c r="AQ5" s="34" t="s">
        <v>5</v>
      </c>
      <c r="AR5" s="34" t="s">
        <v>6</v>
      </c>
      <c r="AS5" s="34" t="s">
        <v>7</v>
      </c>
      <c r="AT5" s="34" t="s">
        <v>27</v>
      </c>
      <c r="AU5" s="34" t="s">
        <v>28</v>
      </c>
      <c r="AV5" s="34" t="s">
        <v>29</v>
      </c>
      <c r="AW5" s="34" t="s">
        <v>30</v>
      </c>
      <c r="AX5" s="34" t="s">
        <v>12</v>
      </c>
      <c r="AY5" s="34" t="s">
        <v>20</v>
      </c>
      <c r="AZ5" s="35"/>
      <c r="BA5" s="247" t="s">
        <v>31</v>
      </c>
      <c r="BB5" s="214"/>
      <c r="BC5" s="214"/>
      <c r="BD5" s="215"/>
      <c r="BE5" s="18"/>
      <c r="BF5" s="247" t="s">
        <v>33</v>
      </c>
      <c r="BG5" s="214"/>
      <c r="BH5" s="214"/>
      <c r="BI5" s="214"/>
      <c r="BJ5" s="215"/>
      <c r="BK5" s="20"/>
      <c r="BL5" s="248" t="s">
        <v>34</v>
      </c>
      <c r="BM5" s="214"/>
      <c r="BN5" s="215"/>
    </row>
    <row r="6" spans="1:66" ht="11.25" customHeight="1">
      <c r="A6" s="219">
        <f>Q12</f>
        <v>0.33333333333333331</v>
      </c>
      <c r="B6" s="38"/>
      <c r="C6" s="224"/>
      <c r="D6" s="225"/>
      <c r="E6" s="40" t="s">
        <v>36</v>
      </c>
      <c r="F6" s="42" t="str">
        <f>IF(D6&lt;&gt;"", VLOOKUP(D6,'Base de Datos'!$A$2:$D1268,2,FALSE()),"")</f>
        <v/>
      </c>
      <c r="G6" s="224"/>
      <c r="H6" s="223"/>
      <c r="I6" s="40" t="s">
        <v>36</v>
      </c>
      <c r="J6" s="42" t="str">
        <f>IF(H6&lt;&gt;"", VLOOKUP(H6,'Base de Datos'!$A$2:$D1268,2,FALSE()),"")</f>
        <v/>
      </c>
      <c r="K6" s="224"/>
      <c r="L6" s="223"/>
      <c r="M6" s="40" t="s">
        <v>36</v>
      </c>
      <c r="N6" s="42" t="str">
        <f>IF(L6&lt;&gt;"", VLOOKUP(L6,'Base de Datos'!$A$2:$D1268,2,FALSE()),"")</f>
        <v/>
      </c>
      <c r="O6" s="43"/>
      <c r="P6" s="1"/>
      <c r="Q6" s="44"/>
      <c r="R6" s="15"/>
      <c r="S6" s="45"/>
      <c r="T6" s="45" t="s">
        <v>37</v>
      </c>
      <c r="U6" s="46"/>
      <c r="V6" s="47"/>
      <c r="W6" s="45"/>
      <c r="X6" s="45" t="s">
        <v>37</v>
      </c>
      <c r="Y6" s="46"/>
      <c r="Z6" s="47"/>
      <c r="AA6" s="45"/>
      <c r="AB6" s="45" t="s">
        <v>37</v>
      </c>
      <c r="AC6" s="46"/>
      <c r="AD6" s="48"/>
      <c r="AE6" s="245" t="s">
        <v>38</v>
      </c>
      <c r="AF6" s="246"/>
      <c r="AG6" s="49">
        <f t="shared" ref="AG6:AG22" si="0">COUNTIFS(AP:AP, "💲", AY:AY, AE6) + COUNTIFS(AP:AP, "📦", AY:AY, AE6) + COUNTIFS(AP:AP, "✅", AY:AY, AE6)</f>
        <v>1</v>
      </c>
      <c r="AH6" s="50">
        <f t="shared" ref="AH6:AH22" si="1">COUNTIFS(AP:AP, "💲", AY:AY, AE6) + COUNTIFS(AP:AP, "📦", AY:AY, AE6)</f>
        <v>1</v>
      </c>
      <c r="AI6" s="51">
        <f t="shared" ref="AI6:AI22" si="2">SUMIFS(AR:AR, AY:AY, AE6, AP:AP, "💲") + SUMIFS(AR:AR, AY:AY, AE6, AP:AP, "📦")</f>
        <v>50</v>
      </c>
      <c r="AJ6" s="51">
        <f t="shared" ref="AJ6:AJ22" ca="1" si="3">(
    SUMIFS(AR:AR, AY:AY, INDIRECT("AE" &amp; ROW()), AP:AP, "💲") +
    SUMIFS(AR:AR, AY:AY, INDIRECT("AE" &amp; ROW()), AP:AP, "📦")
) -
(
    SUMIFS(AR:AR, AY:AY, INDIRECT("AE" &amp; ROW()), AP:AP, "💲", AS:AS, "Participante") +
    SUMIFS(AR:AR, AY:AY, INDIRECT("AE" &amp; ROW()), AP:AP, "📦", AS:AS, "Participante")
)  -
(
    SUMIFS(AR:AR, AY:AY, INDIRECT("AE" &amp; ROW()), AP:AP, "💲", AS:AS, "Empleado") +
    SUMIFS(AR:AR, AY:AY, INDIRECT("AE" &amp; ROW()), AP:AP, "📦", AS:AS, "Empleado")
) -
(
    (
        SUMIFS(AR:AR, AY:AY, INDIRECT("AE" &amp; ROW()), AP:AP, "💲", AS:AS, "Familiar") +
        SUMIFS(AR:AR, AY:AY, INDIRECT("AE" &amp; ROW()), AP:AP, "📦", AS:AS, "Familiar")
    ) / 2
)  -
(
    (
        SUMIFS(AR:AR, AY:AY, INDIRECT("AE" &amp; ROW()), AP:AP, "💲", AS:AS, "Exonerado ADH") +
        SUMIFS(AR:AR, AY:AY, INDIRECT("AE" &amp; ROW()), AP:AP, "📦", AS:AS, "Exonerado ADH")
    ) / 2
)  -
(
    (
        SUMIFS(AR:AR, AY:AY, INDIRECT("AE" &amp; ROW()), AP:AP, "💲", AS:AS, "Exonerado Doctor") +
        SUMIFS(AR:AR, AY:AY, INDIRECT("AE" &amp; ROW()), AP:AP, "📦", AS:AS, "Exonerado Doctor")
    ) / 2
)</f>
        <v>0</v>
      </c>
      <c r="AK6" s="51">
        <f t="shared" ref="AK6:AK22" ca="1" si="4">(
    SUMIFS(AR:AR, AY:AY, INDIRECT("AE" &amp; ROW()), AP:AP, "💲") +
    SUMIFS(AR:AR, AY:AY, INDIRECT("AE" &amp; ROW()), AP:AP, "📦")
) -
(
    SUMIFS(AR:AR, AY:AY, INDIRECT("AE" &amp; ROW()), AP:AP, "💲", AS:AS, "Familiar") +
    SUMIFS(AR:AR, AY:AY, INDIRECT("AE" &amp; ROW()), AP:AP, "📦", AS:AS, "Familiar")
) -
(
    SUMIFS(AR:AR, AY:AY, INDIRECT("AE" &amp; ROW()), AP:AP, "💲", AS:AS, "Participante") +
    SUMIFS(AR:AR, AY:AY, INDIRECT("AE" &amp; ROW()), AP:AP, "📦", AS:AS, "Participante")
)  -
(
    SUMIFS(AR:AR, AY:AY, INDIRECT("AE" &amp; ROW()), AP:AP, "💲", AS:AS, "Empleado") +
    SUMIFS(AR:AR, AY:AY, INDIRECT("AE" &amp; ROW()), AP:AP, "📦", AS:AS, "Empleado")
) -
(
     SUMIFS(AR:AR, AY:AY, INDIRECT("AE" &amp; ROW()), AP:AP, "💲", AS:AS, "Exonerado ADH") +
     SUMIFS(AR:AR, AY:AY, INDIRECT("AE" &amp; ROW()), AP:AP, "📦", AS:AS, "Exonerado ADH")
) -
((
     SUMIFS(AR:AR, AY:AY, INDIRECT("AE" &amp; ROW()), AP:AP, "💲", AS:AS, "Exonerado Doctor") +
     SUMIFS(AR:AR, AY:AY, INDIRECT("AE" &amp; ROW()), AP:AP, "📦", AS:AS, "Exonerado Doctor")
) / 2 )-
(
    (
        SUMIFS(AR:AR, AY:AY, INDIRECT("AE" &amp; ROW()), AP:AP, "💲", AS:AS, "") +
        SUMIFS(AR:AR, AY:AY, INDIRECT("AE" &amp; ROW()), AP:AP, "📦", AS:AS, "")
    ) / 2
)</f>
        <v>0</v>
      </c>
      <c r="AL6" s="52">
        <f t="shared" ref="AL6:AL22" ca="1" si="5">(
    SUMIFS(AR:AR, AY:AY, INDIRECT("AE" &amp; ROW()), AP:AP, "💲") +
    SUMIFS(AR:AR, AY:AY, INDIRECT("AE" &amp; ROW()), AP:AP, "📦")
) -
((
    SUMIFS(AR:AR, AY:AY, INDIRECT("AE" &amp; ROW()), AP:AP, "💲", AS:AS, "Familiar") +
    SUMIFS(AR:AR, AY:AY, INDIRECT("AE" &amp; ROW()), AP:AP, "📦", AS:AS, "Familiar")
) / 2 ) -
((
    SUMIFS(AR:AR, AY:AY, INDIRECT("AE" &amp; ROW()), AP:AP, "💲", AS:AS, "Participante") +
    SUMIFS(AR:AR, AY:AY, INDIRECT("AE" &amp; ROW()), AP:AP, "📦", AS:AS, "Participante")
) / 2 ) -
((
    SUMIFS(AR:AR, AY:AY, INDIRECT("AE" &amp; ROW()), AP:AP, "💲", AS:AS, "Empleado") +
    SUMIFS(AR:AR, AY:AY, INDIRECT("AE" &amp; ROW()), AP:AP, "📦", AS:AS, "Empleado")
) / 2 ) -
((
     SUMIFS(AR:AR, AY:AY, INDIRECT("AE" &amp; ROW()), AP:AP, "💲", AS:AS, "Exonerado ADH") +
     SUMIFS(AR:AR, AY:AY, INDIRECT("AE" &amp; ROW()), AP:AP, "📦", AS:AS, "Exonerado ADH")
) / 2 ) -
(
     SUMIFS(AR:AR, AY:AY, INDIRECT("AE" &amp; ROW()), AP:AP, "💲", AS:AS, "Exonerado Doctor") +
     SUMIFS(AR:AR, AY:AY, INDIRECT("AE" &amp; ROW()), AP:AP, "📦", AS:AS, "Exonerado Doctor")
)-
(
    (
        SUMIFS(AR:AR, AY:AY, INDIRECT("AE" &amp; ROW()), AP:AP, "💲", AS:AS, "") +
        SUMIFS(AR:AR, AY:AY, INDIRECT("AE" &amp; ROW()), AP:AP, "📦", AS:AS, "")
    ) / 2
)</f>
        <v>25</v>
      </c>
      <c r="AM6" s="48"/>
      <c r="AN6" s="53">
        <f>A4</f>
        <v>46266</v>
      </c>
      <c r="AO6" s="54" t="str">
        <f>C5</f>
        <v>Consultorio N° 1</v>
      </c>
      <c r="AP6" s="55">
        <f t="shared" ref="AP6:AQ6" si="6">C6</f>
        <v>0</v>
      </c>
      <c r="AQ6" s="55">
        <f t="shared" si="6"/>
        <v>0</v>
      </c>
      <c r="AR6" s="55">
        <f>U6</f>
        <v>0</v>
      </c>
      <c r="AS6" s="55">
        <f>S6</f>
        <v>0</v>
      </c>
      <c r="AT6" s="55">
        <f>S7</f>
        <v>0</v>
      </c>
      <c r="AU6" s="55">
        <f>U7</f>
        <v>0</v>
      </c>
      <c r="AV6" s="55">
        <f>S8</f>
        <v>0</v>
      </c>
      <c r="AW6" s="55">
        <f>U8</f>
        <v>0</v>
      </c>
      <c r="AX6" s="55">
        <f>U9</f>
        <v>0</v>
      </c>
      <c r="AY6" s="55">
        <f>F9</f>
        <v>0</v>
      </c>
      <c r="AZ6" s="56"/>
      <c r="BA6" s="60" t="s">
        <v>39</v>
      </c>
      <c r="BB6" s="61" t="s">
        <v>2</v>
      </c>
      <c r="BC6" s="62" t="s">
        <v>40</v>
      </c>
      <c r="BD6" s="63" t="s">
        <v>20</v>
      </c>
      <c r="BE6" s="56"/>
      <c r="BF6" s="60" t="s">
        <v>39</v>
      </c>
      <c r="BG6" s="62" t="s">
        <v>41</v>
      </c>
      <c r="BH6" s="61" t="s">
        <v>2</v>
      </c>
      <c r="BI6" s="62" t="s">
        <v>40</v>
      </c>
      <c r="BJ6" s="63" t="s">
        <v>20</v>
      </c>
      <c r="BK6" s="56"/>
      <c r="BL6" s="60" t="s">
        <v>39</v>
      </c>
      <c r="BM6" s="61" t="s">
        <v>2</v>
      </c>
      <c r="BN6" s="63" t="s">
        <v>40</v>
      </c>
    </row>
    <row r="7" spans="1:66" ht="11.25" customHeight="1">
      <c r="A7" s="220"/>
      <c r="B7" s="38"/>
      <c r="C7" s="205"/>
      <c r="D7" s="208"/>
      <c r="E7" s="57" t="s">
        <v>42</v>
      </c>
      <c r="F7" s="58" t="str">
        <f>IF(D6&lt;&gt;"", VLOOKUP(D6,'Base de Datos'!$A$2:$D1268,3,FALSE()),"")</f>
        <v/>
      </c>
      <c r="G7" s="205"/>
      <c r="H7" s="208"/>
      <c r="I7" s="57" t="s">
        <v>42</v>
      </c>
      <c r="J7" s="58" t="str">
        <f>IF(H6&lt;&gt;"", VLOOKUP(H6,'Base de Datos'!$A$2:$D1268,3,FALSE()),"")</f>
        <v/>
      </c>
      <c r="K7" s="205"/>
      <c r="L7" s="208"/>
      <c r="M7" s="57" t="s">
        <v>42</v>
      </c>
      <c r="N7" s="58" t="str">
        <f>IF(L6&lt;&gt;"", VLOOKUP(L6,'Base de Datos'!$A$2:$D1268,3,FALSE()),"")</f>
        <v/>
      </c>
      <c r="O7" s="43"/>
      <c r="P7" s="1"/>
      <c r="Q7" s="44"/>
      <c r="R7" s="15"/>
      <c r="S7" s="229"/>
      <c r="T7" s="230"/>
      <c r="U7" s="59"/>
      <c r="V7" s="47"/>
      <c r="W7" s="229"/>
      <c r="X7" s="230"/>
      <c r="Y7" s="59"/>
      <c r="Z7" s="47"/>
      <c r="AA7" s="229"/>
      <c r="AB7" s="230"/>
      <c r="AC7" s="59"/>
      <c r="AD7" s="48"/>
      <c r="AE7" s="232" t="s">
        <v>43</v>
      </c>
      <c r="AF7" s="230"/>
      <c r="AG7" s="49">
        <f t="shared" si="0"/>
        <v>1</v>
      </c>
      <c r="AH7" s="50">
        <f t="shared" si="1"/>
        <v>1</v>
      </c>
      <c r="AI7" s="51">
        <f t="shared" si="2"/>
        <v>50</v>
      </c>
      <c r="AJ7" s="51">
        <f t="shared" ca="1" si="3"/>
        <v>0</v>
      </c>
      <c r="AK7" s="51">
        <f t="shared" ca="1" si="4"/>
        <v>0</v>
      </c>
      <c r="AL7" s="52">
        <f t="shared" ca="1" si="5"/>
        <v>25</v>
      </c>
      <c r="AM7" s="48"/>
      <c r="AN7" s="53">
        <f>A4</f>
        <v>46266</v>
      </c>
      <c r="AO7" s="54" t="str">
        <f>C5</f>
        <v>Consultorio N° 1</v>
      </c>
      <c r="AP7" s="55">
        <f t="shared" ref="AP7:AQ7" si="7">C10</f>
        <v>0</v>
      </c>
      <c r="AQ7" s="55">
        <f t="shared" si="7"/>
        <v>0</v>
      </c>
      <c r="AR7" s="64">
        <f>U10</f>
        <v>0</v>
      </c>
      <c r="AS7" s="55">
        <f>S10</f>
        <v>0</v>
      </c>
      <c r="AT7" s="55">
        <f>S11</f>
        <v>0</v>
      </c>
      <c r="AU7" s="55">
        <f>U11</f>
        <v>0</v>
      </c>
      <c r="AV7" s="55">
        <f>S12</f>
        <v>0</v>
      </c>
      <c r="AW7" s="55">
        <f>U12</f>
        <v>0</v>
      </c>
      <c r="AX7" s="55">
        <f>U13</f>
        <v>0</v>
      </c>
      <c r="AY7" s="55">
        <f>F13</f>
        <v>0</v>
      </c>
      <c r="AZ7" s="56"/>
      <c r="BA7" s="69" t="str">
        <f ca="1">IFERROR(__xludf.DUMMYFUNCTION("QUERY(AN:AY, ""SELECT AQ, AN, AR, AY WHERE AS = 'Empleado' AND (AP = '💲' OR AP = '📦') ORDER BY AN"", )"),"Silvia D´Angelo")</f>
        <v>Silvia D´Angelo</v>
      </c>
      <c r="BB7" s="70">
        <f ca="1">IFERROR(__xludf.DUMMYFUNCTION("""COMPUTED_VALUE"""),46273)</f>
        <v>46273</v>
      </c>
      <c r="BC7" s="49">
        <f ca="1">IFERROR(__xludf.DUMMYFUNCTION("""COMPUTED_VALUE"""),50)</f>
        <v>50</v>
      </c>
      <c r="BD7" s="71" t="str">
        <f ca="1">IFERROR(__xludf.DUMMYFUNCTION("""COMPUTED_VALUE"""),"Dra. Mónica Porras")</f>
        <v>Dra. Mónica Porras</v>
      </c>
      <c r="BE7" s="56"/>
      <c r="BF7" s="72" t="str">
        <f ca="1">IFERROR(__xludf.DUMMYFUNCTION("QUERY(AN:AY, ""SELECT AQ, AX, AN, AR, AY WHERE AS = 'Familiar' AND (AP = '💲' OR AP = '📦') ORDER BY AN"", )"),"Carla Segura")</f>
        <v>Carla Segura</v>
      </c>
      <c r="BG7" s="73"/>
      <c r="BH7" s="74">
        <f ca="1">IFERROR(__xludf.DUMMYFUNCTION("""COMPUTED_VALUE"""),46280)</f>
        <v>46280</v>
      </c>
      <c r="BI7" s="75">
        <f ca="1">IFERROR(__xludf.DUMMYFUNCTION("""COMPUTED_VALUE"""),50)</f>
        <v>50</v>
      </c>
      <c r="BJ7" s="76" t="str">
        <f ca="1">IFERROR(__xludf.DUMMYFUNCTION("""COMPUTED_VALUE"""),"Dra. Mónica Porras")</f>
        <v>Dra. Mónica Porras</v>
      </c>
      <c r="BK7" s="56"/>
      <c r="BL7" s="77" t="str">
        <f ca="1">IFERROR(__xludf.DUMMYFUNCTION("QUERY(AN:AY, ""SELECT AQ, AN, AR WHERE AS = 'Participante' AND (AP = '💲' OR AP = '📦') ORDER BY AN"", )"),"Moises Rodriguez")</f>
        <v>Moises Rodriguez</v>
      </c>
      <c r="BM7" s="70">
        <f ca="1">IFERROR(__xludf.DUMMYFUNCTION("""COMPUTED_VALUE"""),46272)</f>
        <v>46272</v>
      </c>
      <c r="BN7" s="78">
        <f ca="1">IFERROR(__xludf.DUMMYFUNCTION("""COMPUTED_VALUE"""),50)</f>
        <v>50</v>
      </c>
    </row>
    <row r="8" spans="1:66" ht="11.25" customHeight="1">
      <c r="A8" s="220"/>
      <c r="B8" s="38"/>
      <c r="C8" s="205"/>
      <c r="D8" s="208"/>
      <c r="E8" s="57" t="s">
        <v>44</v>
      </c>
      <c r="F8" s="58" t="str">
        <f>IF(D6&lt;&gt;"", VLOOKUP(D6,'Base de Datos'!$A$2:$D1268,4,FALSE()),"")</f>
        <v/>
      </c>
      <c r="G8" s="205"/>
      <c r="H8" s="208"/>
      <c r="I8" s="57" t="s">
        <v>44</v>
      </c>
      <c r="J8" s="58" t="str">
        <f>IF(H6&lt;&gt;"", VLOOKUP(H6,'Base de Datos'!$A$2:$D1268,4,FALSE()),"")</f>
        <v/>
      </c>
      <c r="K8" s="205"/>
      <c r="L8" s="208"/>
      <c r="M8" s="57" t="s">
        <v>44</v>
      </c>
      <c r="N8" s="58" t="str">
        <f>IF(L6&lt;&gt;"", VLOOKUP(L6,'Base de Datos'!$A$2:$D1268,4,FALSE()),"")</f>
        <v/>
      </c>
      <c r="O8" s="43"/>
      <c r="P8" s="80"/>
      <c r="Q8" s="81"/>
      <c r="R8" s="15"/>
      <c r="S8" s="229"/>
      <c r="T8" s="230"/>
      <c r="U8" s="59"/>
      <c r="V8" s="47"/>
      <c r="W8" s="229"/>
      <c r="X8" s="230"/>
      <c r="Y8" s="59"/>
      <c r="Z8" s="47"/>
      <c r="AA8" s="229"/>
      <c r="AB8" s="230"/>
      <c r="AC8" s="59"/>
      <c r="AD8" s="48"/>
      <c r="AE8" s="232" t="s">
        <v>45</v>
      </c>
      <c r="AF8" s="230"/>
      <c r="AG8" s="49">
        <f t="shared" si="0"/>
        <v>0</v>
      </c>
      <c r="AH8" s="50">
        <f t="shared" si="1"/>
        <v>0</v>
      </c>
      <c r="AI8" s="51">
        <f t="shared" si="2"/>
        <v>0</v>
      </c>
      <c r="AJ8" s="51">
        <f t="shared" ca="1" si="3"/>
        <v>0</v>
      </c>
      <c r="AK8" s="51">
        <f t="shared" ca="1" si="4"/>
        <v>0</v>
      </c>
      <c r="AL8" s="52">
        <f t="shared" ca="1" si="5"/>
        <v>0</v>
      </c>
      <c r="AM8" s="48"/>
      <c r="AN8" s="53">
        <f>A4</f>
        <v>46266</v>
      </c>
      <c r="AO8" s="54" t="str">
        <f>C5</f>
        <v>Consultorio N° 1</v>
      </c>
      <c r="AP8" s="55">
        <f t="shared" ref="AP8:AQ8" si="8">C14</f>
        <v>0</v>
      </c>
      <c r="AQ8" s="55">
        <f t="shared" si="8"/>
        <v>0</v>
      </c>
      <c r="AR8" s="64">
        <f>U14</f>
        <v>0</v>
      </c>
      <c r="AS8" s="55">
        <f>S14</f>
        <v>0</v>
      </c>
      <c r="AT8" s="55">
        <f>S15</f>
        <v>0</v>
      </c>
      <c r="AU8" s="55">
        <f>U15</f>
        <v>0</v>
      </c>
      <c r="AV8" s="55">
        <f>S16</f>
        <v>0</v>
      </c>
      <c r="AW8" s="55">
        <f>U16</f>
        <v>0</v>
      </c>
      <c r="AX8" s="55">
        <f>U17</f>
        <v>0</v>
      </c>
      <c r="AY8" s="55">
        <f>F17</f>
        <v>0</v>
      </c>
      <c r="AZ8" s="56"/>
      <c r="BA8" s="65" t="str">
        <f ca="1">IFERROR(__xludf.DUMMYFUNCTION("""COMPUTED_VALUE"""),"Gabriela Guerra")</f>
        <v>Gabriela Guerra</v>
      </c>
      <c r="BB8" s="67">
        <f ca="1">IFERROR(__xludf.DUMMYFUNCTION("""COMPUTED_VALUE"""),46274)</f>
        <v>46274</v>
      </c>
      <c r="BC8" s="90">
        <f ca="1">IFERROR(__xludf.DUMMYFUNCTION("""COMPUTED_VALUE"""),50)</f>
        <v>50</v>
      </c>
      <c r="BD8" s="91" t="str">
        <f ca="1">IFERROR(__xludf.DUMMYFUNCTION("""COMPUTED_VALUE"""),"Dra. Ma.Auxliliadora Aguilera")</f>
        <v>Dra. Ma.Auxliliadora Aguilera</v>
      </c>
      <c r="BE8" s="56"/>
      <c r="BF8" s="92" t="str">
        <f ca="1">IFERROR(__xludf.DUMMYFUNCTION("""COMPUTED_VALUE"""),"Jorgelina Alvarez")</f>
        <v>Jorgelina Alvarez</v>
      </c>
      <c r="BG8" s="93"/>
      <c r="BH8" s="94">
        <f ca="1">IFERROR(__xludf.DUMMYFUNCTION("""COMPUTED_VALUE"""),46289)</f>
        <v>46289</v>
      </c>
      <c r="BI8" s="93">
        <f ca="1">IFERROR(__xludf.DUMMYFUNCTION("""COMPUTED_VALUE"""),50)</f>
        <v>50</v>
      </c>
      <c r="BJ8" s="96" t="str">
        <f ca="1">IFERROR(__xludf.DUMMYFUNCTION("""COMPUTED_VALUE"""),"Dr. Jorge Valeri")</f>
        <v>Dr. Jorge Valeri</v>
      </c>
      <c r="BK8" s="56"/>
      <c r="BL8" s="79" t="str">
        <f ca="1">IFERROR(__xludf.DUMMYFUNCTION("""COMPUTED_VALUE"""),"Juan Andres Figueira")</f>
        <v>Juan Andres Figueira</v>
      </c>
      <c r="BM8" s="83">
        <f ca="1">IFERROR(__xludf.DUMMYFUNCTION("""COMPUTED_VALUE"""),46280)</f>
        <v>46280</v>
      </c>
      <c r="BN8" s="84">
        <f ca="1">IFERROR(__xludf.DUMMYFUNCTION("""COMPUTED_VALUE"""),50)</f>
        <v>50</v>
      </c>
    </row>
    <row r="9" spans="1:66" ht="11.25" customHeight="1">
      <c r="A9" s="221"/>
      <c r="B9" s="38"/>
      <c r="C9" s="206"/>
      <c r="D9" s="209"/>
      <c r="E9" s="85" t="s">
        <v>46</v>
      </c>
      <c r="F9" s="86"/>
      <c r="G9" s="206"/>
      <c r="H9" s="209"/>
      <c r="I9" s="87" t="s">
        <v>46</v>
      </c>
      <c r="J9" s="88"/>
      <c r="K9" s="206"/>
      <c r="L9" s="209"/>
      <c r="M9" s="87" t="s">
        <v>46</v>
      </c>
      <c r="N9" s="88"/>
      <c r="O9" s="43"/>
      <c r="P9" s="98"/>
      <c r="Q9" s="99"/>
      <c r="R9" s="15"/>
      <c r="S9" s="227" t="str">
        <f>IF(OR(S6="Empleado",S6="Familiar"),"Nombre del Empleado","N° Factura")</f>
        <v>N° Factura</v>
      </c>
      <c r="T9" s="228"/>
      <c r="U9" s="89"/>
      <c r="V9" s="47"/>
      <c r="W9" s="227" t="str">
        <f>IF(OR(W6="Empleado",W6="Familiar"),"Nombre del Empleado","N° Factura")</f>
        <v>N° Factura</v>
      </c>
      <c r="X9" s="228"/>
      <c r="Y9" s="89"/>
      <c r="Z9" s="47"/>
      <c r="AA9" s="227" t="str">
        <f>IF(OR(AA6="Empleado",AA6="Familiar"),"Nombre del Empleado","N° Factura")</f>
        <v>N° Factura</v>
      </c>
      <c r="AB9" s="228"/>
      <c r="AC9" s="89"/>
      <c r="AD9" s="48"/>
      <c r="AE9" s="232" t="s">
        <v>47</v>
      </c>
      <c r="AF9" s="230"/>
      <c r="AG9" s="49">
        <f t="shared" si="0"/>
        <v>2</v>
      </c>
      <c r="AH9" s="50">
        <f t="shared" si="1"/>
        <v>2</v>
      </c>
      <c r="AI9" s="51">
        <f t="shared" si="2"/>
        <v>100</v>
      </c>
      <c r="AJ9" s="51">
        <f t="shared" ca="1" si="3"/>
        <v>25</v>
      </c>
      <c r="AK9" s="51">
        <f t="shared" ca="1" si="4"/>
        <v>0</v>
      </c>
      <c r="AL9" s="52">
        <f t="shared" ca="1" si="5"/>
        <v>50</v>
      </c>
      <c r="AM9" s="48"/>
      <c r="AN9" s="53">
        <f>A4</f>
        <v>46266</v>
      </c>
      <c r="AO9" s="54" t="str">
        <f>C5</f>
        <v>Consultorio N° 1</v>
      </c>
      <c r="AP9" s="55">
        <f t="shared" ref="AP9:AQ9" si="9">C18</f>
        <v>0</v>
      </c>
      <c r="AQ9" s="55">
        <f t="shared" si="9"/>
        <v>0</v>
      </c>
      <c r="AR9" s="64">
        <f>U18</f>
        <v>0</v>
      </c>
      <c r="AS9" s="55">
        <f>S18</f>
        <v>0</v>
      </c>
      <c r="AT9" s="55">
        <f>S19</f>
        <v>0</v>
      </c>
      <c r="AU9" s="64">
        <f>U19</f>
        <v>0</v>
      </c>
      <c r="AV9" s="55">
        <f>S20</f>
        <v>0</v>
      </c>
      <c r="AW9" s="55">
        <f>U20</f>
        <v>0</v>
      </c>
      <c r="AX9" s="55">
        <f>U21</f>
        <v>0</v>
      </c>
      <c r="AY9" s="55">
        <f>F21</f>
        <v>0</v>
      </c>
      <c r="AZ9" s="56"/>
      <c r="BA9" s="65" t="str">
        <f ca="1">IFERROR(__xludf.DUMMYFUNCTION("""COMPUTED_VALUE"""),"Jorgelina Alvarez")</f>
        <v>Jorgelina Alvarez</v>
      </c>
      <c r="BB9" s="67">
        <f ca="1">IFERROR(__xludf.DUMMYFUNCTION("""COMPUTED_VALUE"""),46274)</f>
        <v>46274</v>
      </c>
      <c r="BC9" s="90">
        <f ca="1">IFERROR(__xludf.DUMMYFUNCTION("""COMPUTED_VALUE"""),50)</f>
        <v>50</v>
      </c>
      <c r="BD9" s="91" t="str">
        <f ca="1">IFERROR(__xludf.DUMMYFUNCTION("""COMPUTED_VALUE"""),"Dra. Gabriela Berbis")</f>
        <v>Dra. Gabriela Berbis</v>
      </c>
      <c r="BE9" s="56"/>
      <c r="BF9" s="92" t="str">
        <f ca="1">IFERROR(__xludf.DUMMYFUNCTION("""COMPUTED_VALUE"""),"Leonardo Aular")</f>
        <v>Leonardo Aular</v>
      </c>
      <c r="BG9" s="93"/>
      <c r="BH9" s="94">
        <f ca="1">IFERROR(__xludf.DUMMYFUNCTION("""COMPUTED_VALUE"""),46293)</f>
        <v>46293</v>
      </c>
      <c r="BI9" s="93">
        <f ca="1">IFERROR(__xludf.DUMMYFUNCTION("""COMPUTED_VALUE"""),50)</f>
        <v>50</v>
      </c>
      <c r="BJ9" s="96" t="str">
        <f ca="1">IFERROR(__xludf.DUMMYFUNCTION("""COMPUTED_VALUE"""),"Luzmir Fagúndez")</f>
        <v>Luzmir Fagúndez</v>
      </c>
      <c r="BK9" s="56"/>
      <c r="BL9" s="79" t="str">
        <f ca="1">IFERROR(__xludf.DUMMYFUNCTION("""COMPUTED_VALUE"""),"Juan Carlos Keklikian")</f>
        <v>Juan Carlos Keklikian</v>
      </c>
      <c r="BM9" s="83">
        <f ca="1">IFERROR(__xludf.DUMMYFUNCTION("""COMPUTED_VALUE"""),46282)</f>
        <v>46282</v>
      </c>
      <c r="BN9" s="84">
        <f ca="1">IFERROR(__xludf.DUMMYFUNCTION("""COMPUTED_VALUE"""),50)</f>
        <v>50</v>
      </c>
    </row>
    <row r="10" spans="1:66" ht="11.25" customHeight="1">
      <c r="A10" s="222">
        <f>A6+$Q$13/1440</f>
        <v>0.375</v>
      </c>
      <c r="B10" s="38"/>
      <c r="C10" s="224"/>
      <c r="D10" s="225"/>
      <c r="E10" s="40" t="s">
        <v>36</v>
      </c>
      <c r="F10" s="42" t="str">
        <f>IF(D10&lt;&gt;"", VLOOKUP(D10,'Base de Datos'!$A$2:$D1268,2,FALSE()),"")</f>
        <v/>
      </c>
      <c r="G10" s="224"/>
      <c r="H10" s="223"/>
      <c r="I10" s="40" t="s">
        <v>36</v>
      </c>
      <c r="J10" s="42" t="str">
        <f>IF(H10&lt;&gt;"", VLOOKUP(H10,'Base de Datos'!$A$2:$D1268,2,FALSE()),"")</f>
        <v/>
      </c>
      <c r="K10" s="224"/>
      <c r="L10" s="223"/>
      <c r="M10" s="40" t="s">
        <v>36</v>
      </c>
      <c r="N10" s="42" t="str">
        <f>IF(L10&lt;&gt;"", VLOOKUP(L10,'Base de Datos'!$A$2:$D1268,2,FALSE()),"")</f>
        <v/>
      </c>
      <c r="O10" s="262" t="s">
        <v>32</v>
      </c>
      <c r="P10" s="242"/>
      <c r="Q10" s="263">
        <f ca="1">$N$2</f>
        <v>888.89089999999999</v>
      </c>
      <c r="R10" s="15"/>
      <c r="S10" s="45"/>
      <c r="T10" s="45" t="s">
        <v>37</v>
      </c>
      <c r="U10" s="103"/>
      <c r="V10" s="47"/>
      <c r="W10" s="45"/>
      <c r="X10" s="45" t="s">
        <v>37</v>
      </c>
      <c r="Y10" s="46"/>
      <c r="Z10" s="47"/>
      <c r="AA10" s="45"/>
      <c r="AB10" s="45" t="s">
        <v>37</v>
      </c>
      <c r="AC10" s="46"/>
      <c r="AD10" s="48"/>
      <c r="AE10" s="232" t="s">
        <v>48</v>
      </c>
      <c r="AF10" s="230"/>
      <c r="AG10" s="49">
        <f t="shared" si="0"/>
        <v>11</v>
      </c>
      <c r="AH10" s="50">
        <f t="shared" si="1"/>
        <v>11</v>
      </c>
      <c r="AI10" s="51">
        <f t="shared" si="2"/>
        <v>550</v>
      </c>
      <c r="AJ10" s="51">
        <f t="shared" ca="1" si="3"/>
        <v>425</v>
      </c>
      <c r="AK10" s="51">
        <f t="shared" ca="1" si="4"/>
        <v>400</v>
      </c>
      <c r="AL10" s="52">
        <f t="shared" ca="1" si="5"/>
        <v>475</v>
      </c>
      <c r="AM10" s="48"/>
      <c r="AN10" s="53">
        <f>A4</f>
        <v>46266</v>
      </c>
      <c r="AO10" s="54" t="str">
        <f>C5</f>
        <v>Consultorio N° 1</v>
      </c>
      <c r="AP10" s="55">
        <f t="shared" ref="AP10:AQ10" si="10">C22</f>
        <v>0</v>
      </c>
      <c r="AQ10" s="55">
        <f t="shared" si="10"/>
        <v>0</v>
      </c>
      <c r="AR10" s="64">
        <f>U22</f>
        <v>0</v>
      </c>
      <c r="AS10" s="55">
        <f>S22</f>
        <v>0</v>
      </c>
      <c r="AT10" s="55">
        <f>S23</f>
        <v>0</v>
      </c>
      <c r="AU10" s="55">
        <f>U23</f>
        <v>0</v>
      </c>
      <c r="AV10" s="55">
        <f>S24</f>
        <v>0</v>
      </c>
      <c r="AW10" s="55">
        <f>U24</f>
        <v>0</v>
      </c>
      <c r="AX10" s="55">
        <f>U25</f>
        <v>0</v>
      </c>
      <c r="AY10" s="55">
        <f>F25</f>
        <v>0</v>
      </c>
      <c r="AZ10" s="56"/>
      <c r="BA10" s="65" t="str">
        <f ca="1">IFERROR(__xludf.DUMMYFUNCTION("""COMPUTED_VALUE"""),"Dariela Cáceres")</f>
        <v>Dariela Cáceres</v>
      </c>
      <c r="BB10" s="67">
        <f ca="1">IFERROR(__xludf.DUMMYFUNCTION("""COMPUTED_VALUE"""),46276)</f>
        <v>46276</v>
      </c>
      <c r="BC10" s="90">
        <f ca="1">IFERROR(__xludf.DUMMYFUNCTION("""COMPUTED_VALUE"""),50)</f>
        <v>50</v>
      </c>
      <c r="BD10" s="91" t="str">
        <f ca="1">IFERROR(__xludf.DUMMYFUNCTION("""COMPUTED_VALUE"""),"Odo. Geraldine Cabrera")</f>
        <v>Odo. Geraldine Cabrera</v>
      </c>
      <c r="BE10" s="56"/>
      <c r="BF10" s="92"/>
      <c r="BG10" s="93"/>
      <c r="BH10" s="93"/>
      <c r="BI10" s="93"/>
      <c r="BJ10" s="96"/>
      <c r="BK10" s="56"/>
      <c r="BL10" s="79" t="str">
        <f ca="1">IFERROR(__xludf.DUMMYFUNCTION("""COMPUTED_VALUE"""),"Ignacio Escorcia")</f>
        <v>Ignacio Escorcia</v>
      </c>
      <c r="BM10" s="83">
        <f ca="1">IFERROR(__xludf.DUMMYFUNCTION("""COMPUTED_VALUE"""),46282)</f>
        <v>46282</v>
      </c>
      <c r="BN10" s="84">
        <f ca="1">IFERROR(__xludf.DUMMYFUNCTION("""COMPUTED_VALUE"""),50)</f>
        <v>50</v>
      </c>
    </row>
    <row r="11" spans="1:66" ht="11.25" customHeight="1">
      <c r="A11" s="220"/>
      <c r="B11" s="38"/>
      <c r="C11" s="205"/>
      <c r="D11" s="208"/>
      <c r="E11" s="57" t="s">
        <v>42</v>
      </c>
      <c r="F11" s="58" t="str">
        <f>IF(D10&lt;&gt;"", VLOOKUP(D10,'Base de Datos'!$A$2:$D1268,3,FALSE()),"")</f>
        <v/>
      </c>
      <c r="G11" s="205"/>
      <c r="H11" s="208"/>
      <c r="I11" s="57" t="s">
        <v>42</v>
      </c>
      <c r="J11" s="58" t="str">
        <f>IF(H10&lt;&gt;"", VLOOKUP(H10,'Base de Datos'!$A$2:$D1268,3,FALSE()),"")</f>
        <v/>
      </c>
      <c r="K11" s="205"/>
      <c r="L11" s="208"/>
      <c r="M11" s="57" t="s">
        <v>42</v>
      </c>
      <c r="N11" s="58" t="str">
        <f>IF(L10&lt;&gt;"", VLOOKUP(L10,'Base de Datos'!$A$2:$D1268,3,FALSE()),"")</f>
        <v/>
      </c>
      <c r="O11" s="242"/>
      <c r="P11" s="242"/>
      <c r="Q11" s="264"/>
      <c r="R11" s="15"/>
      <c r="S11" s="229"/>
      <c r="T11" s="230"/>
      <c r="U11" s="59"/>
      <c r="V11" s="47"/>
      <c r="W11" s="229"/>
      <c r="X11" s="230"/>
      <c r="Y11" s="59"/>
      <c r="Z11" s="47"/>
      <c r="AA11" s="229"/>
      <c r="AB11" s="230"/>
      <c r="AC11" s="59"/>
      <c r="AD11" s="48"/>
      <c r="AE11" s="232" t="s">
        <v>49</v>
      </c>
      <c r="AF11" s="230"/>
      <c r="AG11" s="49">
        <f t="shared" si="0"/>
        <v>0</v>
      </c>
      <c r="AH11" s="50">
        <f t="shared" si="1"/>
        <v>0</v>
      </c>
      <c r="AI11" s="51">
        <f t="shared" si="2"/>
        <v>0</v>
      </c>
      <c r="AJ11" s="51">
        <f t="shared" ca="1" si="3"/>
        <v>0</v>
      </c>
      <c r="AK11" s="51">
        <f t="shared" ca="1" si="4"/>
        <v>0</v>
      </c>
      <c r="AL11" s="52">
        <f t="shared" ca="1" si="5"/>
        <v>0</v>
      </c>
      <c r="AM11" s="48"/>
      <c r="AN11" s="53">
        <f>A4</f>
        <v>46266</v>
      </c>
      <c r="AO11" s="54" t="str">
        <f>C5</f>
        <v>Consultorio N° 1</v>
      </c>
      <c r="AP11" s="55">
        <f t="shared" ref="AP11:AQ11" si="11">C26</f>
        <v>0</v>
      </c>
      <c r="AQ11" s="55">
        <f t="shared" si="11"/>
        <v>0</v>
      </c>
      <c r="AR11" s="55">
        <f>U26</f>
        <v>0</v>
      </c>
      <c r="AS11" s="55">
        <f>S26</f>
        <v>0</v>
      </c>
      <c r="AT11" s="55">
        <f>S27</f>
        <v>0</v>
      </c>
      <c r="AU11" s="55">
        <f>U27</f>
        <v>0</v>
      </c>
      <c r="AV11" s="55">
        <f>S28</f>
        <v>0</v>
      </c>
      <c r="AW11" s="55">
        <f>U28</f>
        <v>0</v>
      </c>
      <c r="AX11" s="55">
        <f>U29</f>
        <v>0</v>
      </c>
      <c r="AY11" s="55">
        <f>F29</f>
        <v>0</v>
      </c>
      <c r="AZ11" s="56"/>
      <c r="BA11" s="65" t="str">
        <f ca="1">IFERROR(__xludf.DUMMYFUNCTION("""COMPUTED_VALUE"""),"Marly Bracamontes")</f>
        <v>Marly Bracamontes</v>
      </c>
      <c r="BB11" s="67">
        <f ca="1">IFERROR(__xludf.DUMMYFUNCTION("""COMPUTED_VALUE"""),46276)</f>
        <v>46276</v>
      </c>
      <c r="BC11" s="90">
        <f ca="1">IFERROR(__xludf.DUMMYFUNCTION("""COMPUTED_VALUE"""),50)</f>
        <v>50</v>
      </c>
      <c r="BD11" s="91" t="str">
        <f ca="1">IFERROR(__xludf.DUMMYFUNCTION("""COMPUTED_VALUE"""),"Odo. Geraldine Cabrera")</f>
        <v>Odo. Geraldine Cabrera</v>
      </c>
      <c r="BE11" s="56"/>
      <c r="BF11" s="92"/>
      <c r="BG11" s="93"/>
      <c r="BH11" s="93"/>
      <c r="BI11" s="93"/>
      <c r="BJ11" s="96"/>
      <c r="BK11" s="56"/>
      <c r="BL11" s="79" t="str">
        <f ca="1">IFERROR(__xludf.DUMMYFUNCTION("""COMPUTED_VALUE"""),"Luis Daniel La Cruz")</f>
        <v>Luis Daniel La Cruz</v>
      </c>
      <c r="BM11" s="83">
        <f ca="1">IFERROR(__xludf.DUMMYFUNCTION("""COMPUTED_VALUE"""),46289)</f>
        <v>46289</v>
      </c>
      <c r="BN11" s="84">
        <f ca="1">IFERROR(__xludf.DUMMYFUNCTION("""COMPUTED_VALUE"""),50)</f>
        <v>50</v>
      </c>
    </row>
    <row r="12" spans="1:66" ht="11.25" customHeight="1">
      <c r="A12" s="220"/>
      <c r="B12" s="38"/>
      <c r="C12" s="205"/>
      <c r="D12" s="208"/>
      <c r="E12" s="57" t="s">
        <v>44</v>
      </c>
      <c r="F12" s="58" t="str">
        <f>IF(D10&lt;&gt;"", VLOOKUP(D10,'Base de Datos'!$A$2:$D1268,4,FALSE()),"")</f>
        <v/>
      </c>
      <c r="G12" s="205"/>
      <c r="H12" s="208"/>
      <c r="I12" s="57" t="s">
        <v>44</v>
      </c>
      <c r="J12" s="58" t="str">
        <f>IF(H10&lt;&gt;"", VLOOKUP(H10,'Base de Datos'!$A$2:$D1268,4,FALSE()),"")</f>
        <v/>
      </c>
      <c r="K12" s="205"/>
      <c r="L12" s="208"/>
      <c r="M12" s="57" t="s">
        <v>44</v>
      </c>
      <c r="N12" s="58" t="str">
        <f>IF(L10&lt;&gt;"", VLOOKUP(L10,'Base de Datos'!$A$2:$D1268,4,FALSE()),"")</f>
        <v/>
      </c>
      <c r="O12" s="43"/>
      <c r="P12" s="104" t="s">
        <v>50</v>
      </c>
      <c r="Q12" s="110">
        <v>0.33333333333333331</v>
      </c>
      <c r="R12" s="15"/>
      <c r="S12" s="229"/>
      <c r="T12" s="230"/>
      <c r="U12" s="59"/>
      <c r="V12" s="47"/>
      <c r="W12" s="229"/>
      <c r="X12" s="230"/>
      <c r="Y12" s="59"/>
      <c r="Z12" s="47"/>
      <c r="AA12" s="229"/>
      <c r="AB12" s="230"/>
      <c r="AC12" s="59"/>
      <c r="AD12" s="48"/>
      <c r="AE12" s="232" t="s">
        <v>51</v>
      </c>
      <c r="AF12" s="230"/>
      <c r="AG12" s="49">
        <f t="shared" si="0"/>
        <v>3</v>
      </c>
      <c r="AH12" s="50">
        <f t="shared" si="1"/>
        <v>3</v>
      </c>
      <c r="AI12" s="51">
        <f t="shared" si="2"/>
        <v>150</v>
      </c>
      <c r="AJ12" s="51">
        <f t="shared" ca="1" si="3"/>
        <v>75</v>
      </c>
      <c r="AK12" s="51">
        <f t="shared" ca="1" si="4"/>
        <v>50</v>
      </c>
      <c r="AL12" s="52">
        <f t="shared" ca="1" si="5"/>
        <v>100</v>
      </c>
      <c r="AM12" s="48"/>
      <c r="AN12" s="53">
        <f>A4</f>
        <v>46266</v>
      </c>
      <c r="AO12" s="54" t="str">
        <f>C5</f>
        <v>Consultorio N° 1</v>
      </c>
      <c r="AP12" s="55">
        <f t="shared" ref="AP12:AQ12" si="12">C30</f>
        <v>0</v>
      </c>
      <c r="AQ12" s="55">
        <f t="shared" si="12"/>
        <v>0</v>
      </c>
      <c r="AR12" s="55">
        <f>U30</f>
        <v>0</v>
      </c>
      <c r="AS12" s="55">
        <f>S30</f>
        <v>0</v>
      </c>
      <c r="AT12" s="55">
        <f>S31</f>
        <v>0</v>
      </c>
      <c r="AU12" s="55">
        <f>U31</f>
        <v>0</v>
      </c>
      <c r="AV12" s="55">
        <f>S32</f>
        <v>0</v>
      </c>
      <c r="AW12" s="55">
        <f>U32</f>
        <v>0</v>
      </c>
      <c r="AX12" s="55">
        <f>U33</f>
        <v>0</v>
      </c>
      <c r="AY12" s="55">
        <f>F33</f>
        <v>0</v>
      </c>
      <c r="AZ12" s="56"/>
      <c r="BA12" s="65" t="str">
        <f ca="1">IFERROR(__xludf.DUMMYFUNCTION("""COMPUTED_VALUE"""),"Johanna Lopez")</f>
        <v>Johanna Lopez</v>
      </c>
      <c r="BB12" s="67">
        <f ca="1">IFERROR(__xludf.DUMMYFUNCTION("""COMPUTED_VALUE"""),46289)</f>
        <v>46289</v>
      </c>
      <c r="BC12" s="90">
        <f ca="1">IFERROR(__xludf.DUMMYFUNCTION("""COMPUTED_VALUE"""),50)</f>
        <v>50</v>
      </c>
      <c r="BD12" s="91" t="str">
        <f ca="1">IFERROR(__xludf.DUMMYFUNCTION("""COMPUTED_VALUE"""),"Dra. Conchita Sánchez")</f>
        <v>Dra. Conchita Sánchez</v>
      </c>
      <c r="BE12" s="56"/>
      <c r="BF12" s="112"/>
      <c r="BG12" s="113"/>
      <c r="BH12" s="113"/>
      <c r="BI12" s="113"/>
      <c r="BJ12" s="114"/>
      <c r="BK12" s="56"/>
      <c r="BL12" s="100"/>
      <c r="BM12" s="101"/>
      <c r="BN12" s="102"/>
    </row>
    <row r="13" spans="1:66" ht="11.25" customHeight="1">
      <c r="A13" s="221"/>
      <c r="B13" s="38"/>
      <c r="C13" s="206"/>
      <c r="D13" s="209"/>
      <c r="E13" s="85" t="s">
        <v>46</v>
      </c>
      <c r="F13" s="107"/>
      <c r="G13" s="206"/>
      <c r="H13" s="209"/>
      <c r="I13" s="85" t="s">
        <v>46</v>
      </c>
      <c r="J13" s="108"/>
      <c r="K13" s="206"/>
      <c r="L13" s="209"/>
      <c r="M13" s="85" t="s">
        <v>46</v>
      </c>
      <c r="N13" s="108"/>
      <c r="O13" s="43"/>
      <c r="P13" s="104" t="s">
        <v>54</v>
      </c>
      <c r="Q13" s="109">
        <v>60</v>
      </c>
      <c r="R13" s="15"/>
      <c r="S13" s="227" t="str">
        <f>IF(OR(S10="Empleado",S10="Familiar"),"Nombre del Empleado","N° Factura")</f>
        <v>N° Factura</v>
      </c>
      <c r="T13" s="228"/>
      <c r="U13" s="89"/>
      <c r="V13" s="47"/>
      <c r="W13" s="227" t="str">
        <f>IF(OR(W10="Empleado",W10="Familiar"),"Nombre del Empleado","N° Factura")</f>
        <v>N° Factura</v>
      </c>
      <c r="X13" s="228"/>
      <c r="Y13" s="89"/>
      <c r="Z13" s="47"/>
      <c r="AA13" s="227" t="str">
        <f>IF(OR(AA10="Empleado",AA10="Familiar"),"Nombre del Empleado","N° Factura")</f>
        <v>N° Factura</v>
      </c>
      <c r="AB13" s="228"/>
      <c r="AC13" s="111"/>
      <c r="AD13" s="48"/>
      <c r="AE13" s="232" t="s">
        <v>55</v>
      </c>
      <c r="AF13" s="230"/>
      <c r="AG13" s="49">
        <f t="shared" si="0"/>
        <v>3</v>
      </c>
      <c r="AH13" s="50">
        <f t="shared" si="1"/>
        <v>3</v>
      </c>
      <c r="AI13" s="51">
        <f t="shared" si="2"/>
        <v>150</v>
      </c>
      <c r="AJ13" s="51">
        <f t="shared" ca="1" si="3"/>
        <v>50</v>
      </c>
      <c r="AK13" s="51">
        <f t="shared" ca="1" si="4"/>
        <v>50</v>
      </c>
      <c r="AL13" s="52">
        <f t="shared" ca="1" si="5"/>
        <v>100</v>
      </c>
      <c r="AM13" s="48"/>
      <c r="AN13" s="53">
        <f>A4</f>
        <v>46266</v>
      </c>
      <c r="AO13" s="54" t="str">
        <f>C5</f>
        <v>Consultorio N° 1</v>
      </c>
      <c r="AP13" s="55">
        <f t="shared" ref="AP13:AQ13" si="13">C34</f>
        <v>0</v>
      </c>
      <c r="AQ13" s="55">
        <f t="shared" si="13"/>
        <v>0</v>
      </c>
      <c r="AR13" s="55">
        <f>U34</f>
        <v>0</v>
      </c>
      <c r="AS13" s="55">
        <f>S34</f>
        <v>0</v>
      </c>
      <c r="AT13" s="55">
        <f>S35</f>
        <v>0</v>
      </c>
      <c r="AU13" s="55">
        <f>U35</f>
        <v>0</v>
      </c>
      <c r="AV13" s="55">
        <f>S36</f>
        <v>0</v>
      </c>
      <c r="AW13" s="55">
        <f>U36</f>
        <v>0</v>
      </c>
      <c r="AX13" s="55">
        <f>U37</f>
        <v>0</v>
      </c>
      <c r="AY13" s="55">
        <f>F37</f>
        <v>0</v>
      </c>
      <c r="AZ13" s="56"/>
      <c r="BA13" s="79" t="str">
        <f ca="1">IFERROR(__xludf.DUMMYFUNCTION("""COMPUTED_VALUE"""),"Maria Carmela Hernandez")</f>
        <v>Maria Carmela Hernandez</v>
      </c>
      <c r="BB13" s="83">
        <f ca="1">IFERROR(__xludf.DUMMYFUNCTION("""COMPUTED_VALUE"""),46290)</f>
        <v>46290</v>
      </c>
      <c r="BC13" s="82">
        <f ca="1">IFERROR(__xludf.DUMMYFUNCTION("""COMPUTED_VALUE"""),50)</f>
        <v>50</v>
      </c>
      <c r="BD13" s="91" t="str">
        <f ca="1">IFERROR(__xludf.DUMMYFUNCTION("""COMPUTED_VALUE"""),"Odo. Geraldine Cabrera")</f>
        <v>Odo. Geraldine Cabrera</v>
      </c>
      <c r="BE13" s="56"/>
      <c r="BF13" s="56"/>
      <c r="BG13" s="56"/>
      <c r="BH13" s="56"/>
      <c r="BI13" s="56"/>
      <c r="BJ13" s="56"/>
      <c r="BK13" s="56"/>
      <c r="BL13" s="56"/>
      <c r="BM13" s="56"/>
      <c r="BN13" s="56"/>
    </row>
    <row r="14" spans="1:66" ht="11.25" customHeight="1">
      <c r="A14" s="222">
        <f>A10+$Q$13/1440</f>
        <v>0.41666666666666669</v>
      </c>
      <c r="B14" s="38"/>
      <c r="C14" s="224"/>
      <c r="D14" s="225"/>
      <c r="E14" s="40" t="s">
        <v>36</v>
      </c>
      <c r="F14" s="42" t="str">
        <f>IF(D14&lt;&gt;"", VLOOKUP(D14,'Base de Datos'!$A$2:$D1268,2,FALSE()),"")</f>
        <v/>
      </c>
      <c r="G14" s="260" t="s">
        <v>73</v>
      </c>
      <c r="H14" s="261" t="s">
        <v>332</v>
      </c>
      <c r="I14" s="118" t="s">
        <v>36</v>
      </c>
      <c r="J14" s="42" t="str">
        <f>IF(H14&lt;&gt;"", VLOOKUP(H14,'Base de Datos'!$A$2:$D1268,2,FALSE()),"")</f>
        <v>Yolimar Sofia Sayago Mosqueda</v>
      </c>
      <c r="K14" s="260"/>
      <c r="L14" s="261"/>
      <c r="M14" s="118" t="s">
        <v>36</v>
      </c>
      <c r="N14" s="42" t="str">
        <f>IF(L14&lt;&gt;"", VLOOKUP(L14,'Base de Datos'!$A$2:$D1268,2,FALSE()),"")</f>
        <v/>
      </c>
      <c r="O14" s="43"/>
      <c r="P14" s="1"/>
      <c r="Q14" s="1"/>
      <c r="R14" s="15"/>
      <c r="S14" s="45"/>
      <c r="T14" s="45" t="s">
        <v>37</v>
      </c>
      <c r="U14" s="46"/>
      <c r="V14" s="47"/>
      <c r="W14" s="45"/>
      <c r="X14" s="45" t="s">
        <v>37</v>
      </c>
      <c r="Y14" s="46"/>
      <c r="Z14" s="47"/>
      <c r="AA14" s="45"/>
      <c r="AB14" s="45" t="s">
        <v>37</v>
      </c>
      <c r="AC14" s="46"/>
      <c r="AD14" s="48"/>
      <c r="AE14" s="232" t="s">
        <v>57</v>
      </c>
      <c r="AF14" s="230"/>
      <c r="AG14" s="49">
        <f t="shared" si="0"/>
        <v>0</v>
      </c>
      <c r="AH14" s="50">
        <f t="shared" si="1"/>
        <v>0</v>
      </c>
      <c r="AI14" s="51">
        <f t="shared" si="2"/>
        <v>0</v>
      </c>
      <c r="AJ14" s="51">
        <f t="shared" ca="1" si="3"/>
        <v>0</v>
      </c>
      <c r="AK14" s="51">
        <f t="shared" ca="1" si="4"/>
        <v>0</v>
      </c>
      <c r="AL14" s="52">
        <f t="shared" ca="1" si="5"/>
        <v>0</v>
      </c>
      <c r="AM14" s="48"/>
      <c r="AN14" s="53">
        <f>A4</f>
        <v>46266</v>
      </c>
      <c r="AO14" s="54" t="str">
        <f>C5</f>
        <v>Consultorio N° 1</v>
      </c>
      <c r="AP14" s="55">
        <f t="shared" ref="AP14:AQ14" si="14">C38</f>
        <v>0</v>
      </c>
      <c r="AQ14" s="55">
        <f t="shared" si="14"/>
        <v>0</v>
      </c>
      <c r="AR14" s="55">
        <f>U38</f>
        <v>0</v>
      </c>
      <c r="AS14" s="55">
        <f>S38</f>
        <v>0</v>
      </c>
      <c r="AT14" s="55">
        <f>S39</f>
        <v>0</v>
      </c>
      <c r="AU14" s="55">
        <f>U39</f>
        <v>0</v>
      </c>
      <c r="AV14" s="55">
        <f>S40</f>
        <v>0</v>
      </c>
      <c r="AW14" s="55">
        <f>U40</f>
        <v>0</v>
      </c>
      <c r="AX14" s="55">
        <f>U41</f>
        <v>0</v>
      </c>
      <c r="AY14" s="55">
        <f>F41</f>
        <v>0</v>
      </c>
      <c r="AZ14" s="56"/>
      <c r="BA14" s="79"/>
      <c r="BB14" s="82"/>
      <c r="BC14" s="82"/>
      <c r="BD14" s="84"/>
      <c r="BE14" s="56"/>
      <c r="BF14" s="247" t="s">
        <v>60</v>
      </c>
      <c r="BG14" s="214"/>
      <c r="BH14" s="214"/>
      <c r="BI14" s="214"/>
      <c r="BJ14" s="215"/>
      <c r="BK14" s="56"/>
      <c r="BL14" s="56"/>
      <c r="BM14" s="56"/>
      <c r="BN14" s="56"/>
    </row>
    <row r="15" spans="1:66" ht="11.25" customHeight="1">
      <c r="A15" s="220"/>
      <c r="B15" s="38"/>
      <c r="C15" s="205"/>
      <c r="D15" s="208"/>
      <c r="E15" s="57" t="s">
        <v>42</v>
      </c>
      <c r="F15" s="58" t="str">
        <f>IF(D14&lt;&gt;"", VLOOKUP(D14,'Base de Datos'!$A$2:$D1268,3,FALSE()),"")</f>
        <v/>
      </c>
      <c r="G15" s="205"/>
      <c r="H15" s="208"/>
      <c r="I15" s="57" t="s">
        <v>42</v>
      </c>
      <c r="J15" s="58">
        <f>IF(H14&lt;&gt;"", VLOOKUP(H14,'Base de Datos'!$A$2:$D1268,3,FALSE()),"")</f>
        <v>0</v>
      </c>
      <c r="K15" s="205"/>
      <c r="L15" s="208"/>
      <c r="M15" s="57" t="s">
        <v>42</v>
      </c>
      <c r="N15" s="58" t="str">
        <f>IF(L14&lt;&gt;"", VLOOKUP(L14,'Base de Datos'!$A$2:$D1268,3,FALSE()),"")</f>
        <v/>
      </c>
      <c r="O15" s="43"/>
      <c r="P15" s="119" t="s">
        <v>58</v>
      </c>
      <c r="Q15" s="44"/>
      <c r="R15" s="15"/>
      <c r="S15" s="229"/>
      <c r="T15" s="230"/>
      <c r="U15" s="59"/>
      <c r="V15" s="47"/>
      <c r="W15" s="229"/>
      <c r="X15" s="230"/>
      <c r="Y15" s="59"/>
      <c r="Z15" s="47"/>
      <c r="AA15" s="229"/>
      <c r="AB15" s="230"/>
      <c r="AC15" s="59"/>
      <c r="AD15" s="48"/>
      <c r="AE15" s="251" t="s">
        <v>59</v>
      </c>
      <c r="AF15" s="239"/>
      <c r="AG15" s="49">
        <f t="shared" si="0"/>
        <v>9</v>
      </c>
      <c r="AH15" s="50">
        <f t="shared" si="1"/>
        <v>8</v>
      </c>
      <c r="AI15" s="51">
        <f t="shared" si="2"/>
        <v>500</v>
      </c>
      <c r="AJ15" s="51">
        <f t="shared" ca="1" si="3"/>
        <v>350</v>
      </c>
      <c r="AK15" s="51">
        <f t="shared" ca="1" si="4"/>
        <v>350</v>
      </c>
      <c r="AL15" s="52">
        <f t="shared" ca="1" si="5"/>
        <v>425</v>
      </c>
      <c r="AM15" s="48"/>
      <c r="AN15" s="53">
        <f>A4</f>
        <v>46266</v>
      </c>
      <c r="AO15" s="54" t="str">
        <f>C5</f>
        <v>Consultorio N° 1</v>
      </c>
      <c r="AP15" s="55">
        <f t="shared" ref="AP15:AQ15" si="15">C42</f>
        <v>0</v>
      </c>
      <c r="AQ15" s="55">
        <f t="shared" si="15"/>
        <v>0</v>
      </c>
      <c r="AR15" s="55">
        <f>U42</f>
        <v>0</v>
      </c>
      <c r="AS15" s="55">
        <f>S42</f>
        <v>0</v>
      </c>
      <c r="AT15" s="55">
        <f>S43</f>
        <v>0</v>
      </c>
      <c r="AU15" s="55">
        <f>U43</f>
        <v>0</v>
      </c>
      <c r="AV15" s="55">
        <f>S44</f>
        <v>0</v>
      </c>
      <c r="AW15" s="55">
        <f>U44</f>
        <v>0</v>
      </c>
      <c r="AX15" s="55">
        <f>U45</f>
        <v>0</v>
      </c>
      <c r="AY15" s="55">
        <f>F45</f>
        <v>0</v>
      </c>
      <c r="AZ15" s="56"/>
      <c r="BA15" s="79"/>
      <c r="BB15" s="82"/>
      <c r="BC15" s="82"/>
      <c r="BD15" s="84"/>
      <c r="BE15" s="56"/>
      <c r="BF15" s="60" t="s">
        <v>39</v>
      </c>
      <c r="BG15" s="62" t="s">
        <v>41</v>
      </c>
      <c r="BH15" s="61" t="s">
        <v>2</v>
      </c>
      <c r="BI15" s="62" t="s">
        <v>40</v>
      </c>
      <c r="BJ15" s="63" t="s">
        <v>20</v>
      </c>
      <c r="BK15" s="56"/>
      <c r="BL15" s="56"/>
      <c r="BM15" s="56"/>
      <c r="BN15" s="56"/>
    </row>
    <row r="16" spans="1:66" ht="11.25" customHeight="1">
      <c r="A16" s="220"/>
      <c r="B16" s="38"/>
      <c r="C16" s="205"/>
      <c r="D16" s="208"/>
      <c r="E16" s="57" t="s">
        <v>44</v>
      </c>
      <c r="F16" s="58" t="str">
        <f>IF(D14&lt;&gt;"", VLOOKUP(D14,'Base de Datos'!$A$2:$D1268,4,FALSE()),"")</f>
        <v/>
      </c>
      <c r="G16" s="205"/>
      <c r="H16" s="208"/>
      <c r="I16" s="57" t="s">
        <v>44</v>
      </c>
      <c r="J16" s="58" t="str">
        <f>IF(H14&lt;&gt;"", VLOOKUP(H14,'Base de Datos'!$A$2:$D1268,4,FALSE()),"")</f>
        <v>V-10870603</v>
      </c>
      <c r="K16" s="205"/>
      <c r="L16" s="208"/>
      <c r="M16" s="57" t="s">
        <v>44</v>
      </c>
      <c r="N16" s="58" t="str">
        <f>IF(L14&lt;&gt;"", VLOOKUP(L14,'Base de Datos'!$A$2:$D1268,4,FALSE()),"")</f>
        <v/>
      </c>
      <c r="O16" s="43"/>
      <c r="P16" s="120" t="s">
        <v>61</v>
      </c>
      <c r="Q16" s="121" t="s">
        <v>62</v>
      </c>
      <c r="R16" s="15"/>
      <c r="S16" s="229"/>
      <c r="T16" s="230"/>
      <c r="U16" s="59"/>
      <c r="V16" s="47"/>
      <c r="W16" s="229"/>
      <c r="X16" s="230"/>
      <c r="Y16" s="59"/>
      <c r="Z16" s="47"/>
      <c r="AA16" s="229"/>
      <c r="AB16" s="230"/>
      <c r="AC16" s="59"/>
      <c r="AD16" s="48"/>
      <c r="AE16" s="252" t="s">
        <v>63</v>
      </c>
      <c r="AF16" s="253"/>
      <c r="AG16" s="49">
        <f t="shared" si="0"/>
        <v>6</v>
      </c>
      <c r="AH16" s="50">
        <f t="shared" si="1"/>
        <v>6</v>
      </c>
      <c r="AI16" s="51">
        <f t="shared" si="2"/>
        <v>460</v>
      </c>
      <c r="AJ16" s="51">
        <f t="shared" ca="1" si="3"/>
        <v>435</v>
      </c>
      <c r="AK16" s="51">
        <f t="shared" ca="1" si="4"/>
        <v>410</v>
      </c>
      <c r="AL16" s="52">
        <f t="shared" ca="1" si="5"/>
        <v>435</v>
      </c>
      <c r="AM16" s="48"/>
      <c r="AN16" s="53">
        <f>A4</f>
        <v>46266</v>
      </c>
      <c r="AO16" s="54" t="s">
        <v>17</v>
      </c>
      <c r="AP16" s="55">
        <f t="shared" ref="AP16:AQ16" si="16">C46</f>
        <v>0</v>
      </c>
      <c r="AQ16" s="55">
        <f t="shared" si="16"/>
        <v>0</v>
      </c>
      <c r="AR16" s="55">
        <f>U46</f>
        <v>0</v>
      </c>
      <c r="AS16" s="55">
        <f>S46</f>
        <v>0</v>
      </c>
      <c r="AT16" s="55">
        <f>S47</f>
        <v>0</v>
      </c>
      <c r="AU16" s="55">
        <f>U47</f>
        <v>0</v>
      </c>
      <c r="AV16" s="55">
        <f>S48</f>
        <v>0</v>
      </c>
      <c r="AW16" s="55">
        <f>U48</f>
        <v>0</v>
      </c>
      <c r="AX16" s="55">
        <f>U49</f>
        <v>0</v>
      </c>
      <c r="AY16" s="55">
        <f>F49</f>
        <v>0</v>
      </c>
      <c r="AZ16" s="56"/>
      <c r="BA16" s="79"/>
      <c r="BB16" s="82"/>
      <c r="BC16" s="82"/>
      <c r="BD16" s="84"/>
      <c r="BE16" s="56"/>
      <c r="BF16" s="69" t="str">
        <f ca="1">IFERROR(__xludf.DUMMYFUNCTION("QUERY(AN:AY, ""SELECT AQ, AX, AN, AR, AY WHERE AS = 'Publicidad' AND (AP = '💲' OR AP = '📦') ORDER BY AN"", )"),"#N/A")</f>
        <v>#N/A</v>
      </c>
      <c r="BG16" s="125"/>
      <c r="BH16" s="70"/>
      <c r="BI16" s="50"/>
      <c r="BJ16" s="126"/>
      <c r="BK16" s="56"/>
      <c r="BL16" s="56"/>
      <c r="BM16" s="56"/>
      <c r="BN16" s="56"/>
    </row>
    <row r="17" spans="1:66" ht="11.25" customHeight="1">
      <c r="A17" s="221"/>
      <c r="B17" s="38"/>
      <c r="C17" s="206"/>
      <c r="D17" s="209"/>
      <c r="E17" s="85" t="s">
        <v>46</v>
      </c>
      <c r="F17" s="86"/>
      <c r="G17" s="206"/>
      <c r="H17" s="209"/>
      <c r="I17" s="85" t="s">
        <v>46</v>
      </c>
      <c r="J17" s="108" t="s">
        <v>51</v>
      </c>
      <c r="K17" s="206"/>
      <c r="L17" s="209"/>
      <c r="M17" s="85" t="s">
        <v>46</v>
      </c>
      <c r="N17" s="108"/>
      <c r="O17" s="43"/>
      <c r="P17" s="123" t="s">
        <v>64</v>
      </c>
      <c r="Q17" s="124" t="s">
        <v>65</v>
      </c>
      <c r="R17" s="15"/>
      <c r="S17" s="227" t="str">
        <f>IF(OR(S14="Empleado",S14="Familiar"),"Nombre del Empleado","N° Factura")</f>
        <v>N° Factura</v>
      </c>
      <c r="T17" s="228"/>
      <c r="U17" s="89"/>
      <c r="V17" s="47"/>
      <c r="W17" s="227" t="str">
        <f>IF(OR(W14="Empleado",W14="Familiar"),"Nombre del Empleado","N° Factura")</f>
        <v>N° Factura</v>
      </c>
      <c r="X17" s="228"/>
      <c r="Y17" s="89"/>
      <c r="Z17" s="47"/>
      <c r="AA17" s="227" t="str">
        <f>IF(OR(AA14="Empleado",AA14="Familiar"),"Nombre del Empleado","N° Factura")</f>
        <v>N° Factura</v>
      </c>
      <c r="AB17" s="228"/>
      <c r="AC17" s="89"/>
      <c r="AD17" s="48"/>
      <c r="AE17" s="252" t="s">
        <v>66</v>
      </c>
      <c r="AF17" s="253"/>
      <c r="AG17" s="49">
        <f t="shared" si="0"/>
        <v>0</v>
      </c>
      <c r="AH17" s="50">
        <f t="shared" si="1"/>
        <v>0</v>
      </c>
      <c r="AI17" s="51">
        <f t="shared" si="2"/>
        <v>0</v>
      </c>
      <c r="AJ17" s="51">
        <f t="shared" ca="1" si="3"/>
        <v>0</v>
      </c>
      <c r="AK17" s="51">
        <f t="shared" ca="1" si="4"/>
        <v>0</v>
      </c>
      <c r="AL17" s="52">
        <f t="shared" ca="1" si="5"/>
        <v>0</v>
      </c>
      <c r="AM17" s="48"/>
      <c r="AN17" s="53">
        <f>A4</f>
        <v>46266</v>
      </c>
      <c r="AO17" s="54" t="s">
        <v>17</v>
      </c>
      <c r="AP17" s="55">
        <f t="shared" ref="AP17:AQ17" si="17">C50</f>
        <v>0</v>
      </c>
      <c r="AQ17" s="55">
        <f t="shared" si="17"/>
        <v>0</v>
      </c>
      <c r="AR17" s="55">
        <f>U50</f>
        <v>0</v>
      </c>
      <c r="AS17" s="55">
        <f>S50</f>
        <v>0</v>
      </c>
      <c r="AT17" s="55">
        <f>S51</f>
        <v>0</v>
      </c>
      <c r="AU17" s="55">
        <f>U51</f>
        <v>0</v>
      </c>
      <c r="AV17" s="55">
        <f>S52</f>
        <v>0</v>
      </c>
      <c r="AW17" s="55">
        <f>U52</f>
        <v>0</v>
      </c>
      <c r="AX17" s="55">
        <f>U53</f>
        <v>0</v>
      </c>
      <c r="AY17" s="55">
        <f>F53</f>
        <v>0</v>
      </c>
      <c r="AZ17" s="56"/>
      <c r="BA17" s="79"/>
      <c r="BB17" s="82"/>
      <c r="BC17" s="82"/>
      <c r="BD17" s="84"/>
      <c r="BE17" s="56"/>
      <c r="BF17" s="79"/>
      <c r="BG17" s="82"/>
      <c r="BH17" s="82"/>
      <c r="BI17" s="82"/>
      <c r="BJ17" s="84"/>
      <c r="BK17" s="56"/>
      <c r="BL17" s="56"/>
      <c r="BM17" s="56"/>
      <c r="BN17" s="56"/>
    </row>
    <row r="18" spans="1:66" ht="11.25" customHeight="1">
      <c r="A18" s="222">
        <f>A14+$Q$13/1440</f>
        <v>0.45833333333333337</v>
      </c>
      <c r="B18" s="38"/>
      <c r="C18" s="224"/>
      <c r="D18" s="225"/>
      <c r="E18" s="40" t="s">
        <v>36</v>
      </c>
      <c r="F18" s="42" t="str">
        <f>IF(D18&lt;&gt;"", VLOOKUP(D18,'Base de Datos'!$A$2:$D1268,2,FALSE()),"")</f>
        <v/>
      </c>
      <c r="G18" s="224"/>
      <c r="H18" s="223"/>
      <c r="I18" s="40" t="s">
        <v>36</v>
      </c>
      <c r="J18" s="42" t="str">
        <f>IF(H18&lt;&gt;"", VLOOKUP(H18,'Base de Datos'!$A$2:$D1268,2,FALSE()),"")</f>
        <v/>
      </c>
      <c r="K18" s="224"/>
      <c r="L18" s="223"/>
      <c r="M18" s="40" t="s">
        <v>36</v>
      </c>
      <c r="N18" s="42" t="str">
        <f>IF(L18&lt;&gt;"", VLOOKUP(L18,'Base de Datos'!$A$2:$D1268,2,FALSE()),"")</f>
        <v/>
      </c>
      <c r="O18" s="43"/>
      <c r="P18" s="127" t="s">
        <v>67</v>
      </c>
      <c r="Q18" s="128" t="s">
        <v>68</v>
      </c>
      <c r="R18" s="15"/>
      <c r="S18" s="45"/>
      <c r="T18" s="45" t="s">
        <v>37</v>
      </c>
      <c r="U18" s="46"/>
      <c r="V18" s="47"/>
      <c r="W18" s="45"/>
      <c r="X18" s="45" t="s">
        <v>37</v>
      </c>
      <c r="Y18" s="46"/>
      <c r="Z18" s="47"/>
      <c r="AA18" s="45"/>
      <c r="AB18" s="45" t="s">
        <v>37</v>
      </c>
      <c r="AC18" s="46"/>
      <c r="AD18" s="48"/>
      <c r="AE18" s="258" t="s">
        <v>69</v>
      </c>
      <c r="AF18" s="259"/>
      <c r="AG18" s="129">
        <f t="shared" si="0"/>
        <v>9</v>
      </c>
      <c r="AH18" s="50">
        <f t="shared" si="1"/>
        <v>9</v>
      </c>
      <c r="AI18" s="51">
        <f t="shared" si="2"/>
        <v>490</v>
      </c>
      <c r="AJ18" s="51">
        <f t="shared" ca="1" si="3"/>
        <v>490</v>
      </c>
      <c r="AK18" s="51">
        <f t="shared" ca="1" si="4"/>
        <v>490</v>
      </c>
      <c r="AL18" s="52">
        <f t="shared" ca="1" si="5"/>
        <v>490</v>
      </c>
      <c r="AM18" s="48"/>
      <c r="AN18" s="53">
        <f>A4</f>
        <v>46266</v>
      </c>
      <c r="AO18" s="54" t="s">
        <v>17</v>
      </c>
      <c r="AP18" s="55">
        <f t="shared" ref="AP18:AQ18" si="18">C54</f>
        <v>0</v>
      </c>
      <c r="AQ18" s="55">
        <f t="shared" si="18"/>
        <v>0</v>
      </c>
      <c r="AR18" s="55">
        <f>U54</f>
        <v>0</v>
      </c>
      <c r="AS18" s="55">
        <f>S54</f>
        <v>0</v>
      </c>
      <c r="AT18" s="55">
        <f>S55</f>
        <v>0</v>
      </c>
      <c r="AU18" s="55">
        <f>U55</f>
        <v>0</v>
      </c>
      <c r="AV18" s="55">
        <f>S56</f>
        <v>0</v>
      </c>
      <c r="AW18" s="55">
        <f>U56</f>
        <v>0</v>
      </c>
      <c r="AX18" s="55">
        <f>U57</f>
        <v>0</v>
      </c>
      <c r="AY18" s="55">
        <f>F57</f>
        <v>0</v>
      </c>
      <c r="AZ18" s="56"/>
      <c r="BA18" s="79"/>
      <c r="BB18" s="82"/>
      <c r="BC18" s="82"/>
      <c r="BD18" s="84"/>
      <c r="BE18" s="56"/>
      <c r="BF18" s="100"/>
      <c r="BG18" s="101"/>
      <c r="BH18" s="101"/>
      <c r="BI18" s="101"/>
      <c r="BJ18" s="102"/>
      <c r="BK18" s="56"/>
      <c r="BL18" s="56"/>
      <c r="BM18" s="56"/>
      <c r="BN18" s="56"/>
    </row>
    <row r="19" spans="1:66" ht="11.25" customHeight="1">
      <c r="A19" s="220"/>
      <c r="B19" s="38"/>
      <c r="C19" s="205"/>
      <c r="D19" s="208"/>
      <c r="E19" s="57" t="s">
        <v>42</v>
      </c>
      <c r="F19" s="58" t="str">
        <f>IF(D18&lt;&gt;"", VLOOKUP(D18,'Base de Datos'!$A$2:$D1268,3,FALSE()),"")</f>
        <v/>
      </c>
      <c r="G19" s="205"/>
      <c r="H19" s="208"/>
      <c r="I19" s="57" t="s">
        <v>42</v>
      </c>
      <c r="J19" s="58" t="str">
        <f>IF(H18&lt;&gt;"", VLOOKUP(H18,'Base de Datos'!$A$2:$D1268,3,FALSE()),"")</f>
        <v/>
      </c>
      <c r="K19" s="205"/>
      <c r="L19" s="208"/>
      <c r="M19" s="57" t="s">
        <v>42</v>
      </c>
      <c r="N19" s="58" t="str">
        <f>IF(L18&lt;&gt;"", VLOOKUP(L18,'Base de Datos'!$A$2:$D1268,3,FALSE()),"")</f>
        <v/>
      </c>
      <c r="O19" s="43"/>
      <c r="P19" s="130" t="s">
        <v>70</v>
      </c>
      <c r="Q19" s="131" t="s">
        <v>71</v>
      </c>
      <c r="R19" s="15"/>
      <c r="S19" s="229"/>
      <c r="T19" s="230"/>
      <c r="U19" s="59"/>
      <c r="V19" s="47"/>
      <c r="W19" s="229"/>
      <c r="X19" s="230"/>
      <c r="Y19" s="59"/>
      <c r="Z19" s="47"/>
      <c r="AA19" s="229"/>
      <c r="AB19" s="230"/>
      <c r="AC19" s="59"/>
      <c r="AD19" s="48"/>
      <c r="AE19" s="254" t="s">
        <v>72</v>
      </c>
      <c r="AF19" s="255"/>
      <c r="AG19" s="49">
        <f t="shared" si="0"/>
        <v>0</v>
      </c>
      <c r="AH19" s="50">
        <f t="shared" si="1"/>
        <v>0</v>
      </c>
      <c r="AI19" s="51">
        <f t="shared" si="2"/>
        <v>0</v>
      </c>
      <c r="AJ19" s="51">
        <f t="shared" ca="1" si="3"/>
        <v>0</v>
      </c>
      <c r="AK19" s="51">
        <f t="shared" ca="1" si="4"/>
        <v>0</v>
      </c>
      <c r="AL19" s="52">
        <f t="shared" ca="1" si="5"/>
        <v>0</v>
      </c>
      <c r="AM19" s="48"/>
      <c r="AN19" s="53">
        <f>A4</f>
        <v>46266</v>
      </c>
      <c r="AO19" s="54" t="str">
        <f>G5</f>
        <v>Consultorio N° 2</v>
      </c>
      <c r="AP19" s="55">
        <f t="shared" ref="AP19:AQ19" si="19">G6</f>
        <v>0</v>
      </c>
      <c r="AQ19" s="55">
        <f t="shared" si="19"/>
        <v>0</v>
      </c>
      <c r="AR19" s="55">
        <f>Y6</f>
        <v>0</v>
      </c>
      <c r="AS19" s="55">
        <f>W6</f>
        <v>0</v>
      </c>
      <c r="AT19" s="55">
        <f>W7</f>
        <v>0</v>
      </c>
      <c r="AU19" s="55">
        <f>Y7</f>
        <v>0</v>
      </c>
      <c r="AV19" s="55">
        <f>W8</f>
        <v>0</v>
      </c>
      <c r="AW19" s="55">
        <f>Y8</f>
        <v>0</v>
      </c>
      <c r="AX19" s="55">
        <f>Y9</f>
        <v>0</v>
      </c>
      <c r="AY19" s="55">
        <f>J9</f>
        <v>0</v>
      </c>
      <c r="AZ19" s="56"/>
      <c r="BA19" s="79"/>
      <c r="BB19" s="82"/>
      <c r="BC19" s="82"/>
      <c r="BD19" s="84"/>
      <c r="BE19" s="56"/>
      <c r="BF19" s="56"/>
      <c r="BG19" s="56"/>
      <c r="BH19" s="56"/>
      <c r="BI19" s="56"/>
      <c r="BJ19" s="56"/>
      <c r="BK19" s="56"/>
      <c r="BL19" s="56"/>
      <c r="BM19" s="56"/>
      <c r="BN19" s="56"/>
    </row>
    <row r="20" spans="1:66" ht="11.25" customHeight="1">
      <c r="A20" s="220"/>
      <c r="B20" s="38"/>
      <c r="C20" s="205"/>
      <c r="D20" s="208"/>
      <c r="E20" s="57" t="s">
        <v>44</v>
      </c>
      <c r="F20" s="58" t="str">
        <f>IF(D18&lt;&gt;"", VLOOKUP(D18,'Base de Datos'!$A$2:$D1268,4,FALSE()),"")</f>
        <v/>
      </c>
      <c r="G20" s="205"/>
      <c r="H20" s="208"/>
      <c r="I20" s="57" t="s">
        <v>44</v>
      </c>
      <c r="J20" s="58" t="str">
        <f>IF(H18&lt;&gt;"", VLOOKUP(H18,'Base de Datos'!$A$2:$D1268,4,FALSE()),"")</f>
        <v/>
      </c>
      <c r="K20" s="205"/>
      <c r="L20" s="208"/>
      <c r="M20" s="57" t="s">
        <v>44</v>
      </c>
      <c r="N20" s="58" t="str">
        <f>IF(L18&lt;&gt;"", VLOOKUP(L18,'Base de Datos'!$A$2:$D1268,4,FALSE()),"")</f>
        <v/>
      </c>
      <c r="O20" s="43"/>
      <c r="P20" s="132" t="s">
        <v>73</v>
      </c>
      <c r="Q20" s="133" t="s">
        <v>74</v>
      </c>
      <c r="R20" s="15"/>
      <c r="S20" s="229"/>
      <c r="T20" s="230"/>
      <c r="U20" s="59"/>
      <c r="V20" s="47"/>
      <c r="W20" s="229"/>
      <c r="X20" s="230"/>
      <c r="Y20" s="59"/>
      <c r="Z20" s="47"/>
      <c r="AA20" s="229"/>
      <c r="AB20" s="230"/>
      <c r="AC20" s="59"/>
      <c r="AD20" s="48"/>
      <c r="AE20" s="256" t="s">
        <v>75</v>
      </c>
      <c r="AF20" s="257"/>
      <c r="AG20" s="134">
        <f t="shared" si="0"/>
        <v>0</v>
      </c>
      <c r="AH20" s="135">
        <f t="shared" si="1"/>
        <v>0</v>
      </c>
      <c r="AI20" s="136">
        <f t="shared" si="2"/>
        <v>0</v>
      </c>
      <c r="AJ20" s="51">
        <f t="shared" ca="1" si="3"/>
        <v>0</v>
      </c>
      <c r="AK20" s="51">
        <f t="shared" ca="1" si="4"/>
        <v>0</v>
      </c>
      <c r="AL20" s="52">
        <f t="shared" ca="1" si="5"/>
        <v>0</v>
      </c>
      <c r="AM20" s="48"/>
      <c r="AN20" s="53">
        <f>A4</f>
        <v>46266</v>
      </c>
      <c r="AO20" s="54" t="str">
        <f>G5</f>
        <v>Consultorio N° 2</v>
      </c>
      <c r="AP20" s="55">
        <f t="shared" ref="AP20:AQ20" si="20">G10</f>
        <v>0</v>
      </c>
      <c r="AQ20" s="55">
        <f t="shared" si="20"/>
        <v>0</v>
      </c>
      <c r="AR20" s="55">
        <f>Y10</f>
        <v>0</v>
      </c>
      <c r="AS20" s="55">
        <f>W10</f>
        <v>0</v>
      </c>
      <c r="AT20" s="55">
        <f>W11</f>
        <v>0</v>
      </c>
      <c r="AU20" s="55">
        <f>Y11</f>
        <v>0</v>
      </c>
      <c r="AV20" s="55">
        <f>W12</f>
        <v>0</v>
      </c>
      <c r="AW20" s="55">
        <f>Y12</f>
        <v>0</v>
      </c>
      <c r="AX20" s="55">
        <f>Y13</f>
        <v>0</v>
      </c>
      <c r="AY20" s="55">
        <f>J13</f>
        <v>0</v>
      </c>
      <c r="AZ20" s="56"/>
      <c r="BA20" s="95"/>
      <c r="BB20" s="105"/>
      <c r="BC20" s="105"/>
      <c r="BD20" s="97"/>
      <c r="BE20" s="56"/>
      <c r="BF20" s="56"/>
      <c r="BG20" s="56"/>
      <c r="BH20" s="56"/>
      <c r="BI20" s="56"/>
      <c r="BJ20" s="56"/>
      <c r="BK20" s="56"/>
      <c r="BL20" s="56"/>
      <c r="BM20" s="56"/>
      <c r="BN20" s="56"/>
    </row>
    <row r="21" spans="1:66" ht="11.25" customHeight="1">
      <c r="A21" s="221"/>
      <c r="B21" s="38"/>
      <c r="C21" s="206"/>
      <c r="D21" s="209"/>
      <c r="E21" s="85" t="s">
        <v>46</v>
      </c>
      <c r="F21" s="86"/>
      <c r="G21" s="206"/>
      <c r="H21" s="209"/>
      <c r="I21" s="85" t="s">
        <v>46</v>
      </c>
      <c r="J21" s="108"/>
      <c r="K21" s="206"/>
      <c r="L21" s="209"/>
      <c r="M21" s="85" t="s">
        <v>46</v>
      </c>
      <c r="N21" s="108"/>
      <c r="O21" s="43"/>
      <c r="P21" s="137" t="s">
        <v>52</v>
      </c>
      <c r="Q21" s="138" t="s">
        <v>76</v>
      </c>
      <c r="R21" s="15"/>
      <c r="S21" s="227" t="str">
        <f>IF(OR(S18="Empleado",S18="Familiar"),"Nombre del Empleado","N° Factura")</f>
        <v>N° Factura</v>
      </c>
      <c r="T21" s="228"/>
      <c r="U21" s="89"/>
      <c r="V21" s="47"/>
      <c r="W21" s="227" t="str">
        <f>IF(OR(W18="Empleado",W18="Familiar"),"Nombre del Empleado","N° Factura")</f>
        <v>N° Factura</v>
      </c>
      <c r="X21" s="228"/>
      <c r="Y21" s="89"/>
      <c r="Z21" s="47"/>
      <c r="AA21" s="227" t="str">
        <f>IF(OR(AA18="Empleado",AA18="Familiar"),"Nombre del Empleado","N° Factura")</f>
        <v>N° Factura</v>
      </c>
      <c r="AB21" s="228"/>
      <c r="AC21" s="89"/>
      <c r="AD21" s="48"/>
      <c r="AE21" s="232" t="s">
        <v>77</v>
      </c>
      <c r="AF21" s="230"/>
      <c r="AG21" s="90">
        <f t="shared" si="0"/>
        <v>1</v>
      </c>
      <c r="AH21" s="68">
        <f t="shared" si="1"/>
        <v>1</v>
      </c>
      <c r="AI21" s="139">
        <f t="shared" si="2"/>
        <v>50</v>
      </c>
      <c r="AJ21" s="139">
        <f t="shared" ca="1" si="3"/>
        <v>0</v>
      </c>
      <c r="AK21" s="139">
        <f t="shared" ca="1" si="4"/>
        <v>0</v>
      </c>
      <c r="AL21" s="140">
        <f t="shared" ca="1" si="5"/>
        <v>25</v>
      </c>
      <c r="AM21" s="48"/>
      <c r="AN21" s="53">
        <f>A4</f>
        <v>46266</v>
      </c>
      <c r="AO21" s="54" t="str">
        <f>G5</f>
        <v>Consultorio N° 2</v>
      </c>
      <c r="AP21" s="55" t="str">
        <f t="shared" ref="AP21:AQ21" si="21">G14</f>
        <v>🚫</v>
      </c>
      <c r="AQ21" s="55" t="str">
        <f t="shared" si="21"/>
        <v>Yolimar Sofia Sayago Mosqueda</v>
      </c>
      <c r="AR21" s="55">
        <f>Y14</f>
        <v>0</v>
      </c>
      <c r="AS21" s="55">
        <f>W14</f>
        <v>0</v>
      </c>
      <c r="AT21" s="55">
        <f>W15</f>
        <v>0</v>
      </c>
      <c r="AU21" s="55">
        <f>Y15</f>
        <v>0</v>
      </c>
      <c r="AV21" s="55">
        <f>W16</f>
        <v>0</v>
      </c>
      <c r="AW21" s="55">
        <f>Y16</f>
        <v>0</v>
      </c>
      <c r="AX21" s="55">
        <f>Y17</f>
        <v>0</v>
      </c>
      <c r="AY21" s="55" t="str">
        <f>J17</f>
        <v>Dra. Mónica Porras</v>
      </c>
      <c r="AZ21" s="56"/>
      <c r="BA21" s="95"/>
      <c r="BB21" s="105"/>
      <c r="BC21" s="105"/>
      <c r="BD21" s="97"/>
      <c r="BE21" s="56"/>
      <c r="BF21" s="56"/>
      <c r="BG21" s="56"/>
      <c r="BH21" s="56"/>
      <c r="BI21" s="56"/>
      <c r="BJ21" s="56"/>
      <c r="BK21" s="56"/>
      <c r="BL21" s="56"/>
      <c r="BM21" s="56"/>
      <c r="BN21" s="56"/>
    </row>
    <row r="22" spans="1:66" ht="11.25" customHeight="1">
      <c r="A22" s="222">
        <f>A18+$Q$13/1440</f>
        <v>0.5</v>
      </c>
      <c r="B22" s="38"/>
      <c r="C22" s="224"/>
      <c r="D22" s="225"/>
      <c r="E22" s="40" t="s">
        <v>36</v>
      </c>
      <c r="F22" s="42" t="str">
        <f>IF(D22&lt;&gt;"", VLOOKUP(D22,'Base de Datos'!$A$2:$D1268,2,FALSE()),"")</f>
        <v/>
      </c>
      <c r="G22" s="224"/>
      <c r="H22" s="223"/>
      <c r="I22" s="40" t="s">
        <v>36</v>
      </c>
      <c r="J22" s="42" t="str">
        <f>IF(H22&lt;&gt;"", VLOOKUP(H22,'Base de Datos'!$A$2:$D1268,2,FALSE()),"")</f>
        <v/>
      </c>
      <c r="K22" s="224"/>
      <c r="L22" s="223"/>
      <c r="M22" s="40" t="s">
        <v>36</v>
      </c>
      <c r="N22" s="42" t="str">
        <f>IF(L22&lt;&gt;"", VLOOKUP(L22,'Base de Datos'!$A$2:$D1268,2,FALSE()),"")</f>
        <v/>
      </c>
      <c r="O22" s="43"/>
      <c r="P22" s="141" t="s">
        <v>78</v>
      </c>
      <c r="Q22" s="142" t="s">
        <v>79</v>
      </c>
      <c r="R22" s="15"/>
      <c r="S22" s="45"/>
      <c r="T22" s="45" t="s">
        <v>37</v>
      </c>
      <c r="U22" s="46"/>
      <c r="V22" s="47"/>
      <c r="W22" s="45"/>
      <c r="X22" s="45" t="s">
        <v>37</v>
      </c>
      <c r="Y22" s="46"/>
      <c r="Z22" s="47"/>
      <c r="AA22" s="45"/>
      <c r="AB22" s="45" t="s">
        <v>37</v>
      </c>
      <c r="AC22" s="46"/>
      <c r="AD22" s="48"/>
      <c r="AE22" s="233" t="s">
        <v>80</v>
      </c>
      <c r="AF22" s="228"/>
      <c r="AG22" s="143">
        <f t="shared" si="0"/>
        <v>0</v>
      </c>
      <c r="AH22" s="144">
        <f t="shared" si="1"/>
        <v>0</v>
      </c>
      <c r="AI22" s="145">
        <f t="shared" si="2"/>
        <v>0</v>
      </c>
      <c r="AJ22" s="145">
        <f t="shared" ca="1" si="3"/>
        <v>0</v>
      </c>
      <c r="AK22" s="145">
        <f t="shared" ca="1" si="4"/>
        <v>0</v>
      </c>
      <c r="AL22" s="146">
        <f t="shared" ca="1" si="5"/>
        <v>0</v>
      </c>
      <c r="AM22" s="48"/>
      <c r="AN22" s="53">
        <f>A4</f>
        <v>46266</v>
      </c>
      <c r="AO22" s="54" t="str">
        <f>G5</f>
        <v>Consultorio N° 2</v>
      </c>
      <c r="AP22" s="55">
        <f t="shared" ref="AP22:AQ22" si="22">G18</f>
        <v>0</v>
      </c>
      <c r="AQ22" s="55">
        <f t="shared" si="22"/>
        <v>0</v>
      </c>
      <c r="AR22" s="55">
        <f>Y18</f>
        <v>0</v>
      </c>
      <c r="AS22" s="55">
        <f>W18</f>
        <v>0</v>
      </c>
      <c r="AT22" s="55">
        <f>W19</f>
        <v>0</v>
      </c>
      <c r="AU22" s="55">
        <f>Y19</f>
        <v>0</v>
      </c>
      <c r="AV22" s="55">
        <f>W20</f>
        <v>0</v>
      </c>
      <c r="AW22" s="55">
        <f>Y20</f>
        <v>0</v>
      </c>
      <c r="AX22" s="55">
        <f>Y21</f>
        <v>0</v>
      </c>
      <c r="AY22" s="55">
        <f>J21</f>
        <v>0</v>
      </c>
      <c r="AZ22" s="56"/>
      <c r="BA22" s="95"/>
      <c r="BB22" s="105"/>
      <c r="BC22" s="105"/>
      <c r="BD22" s="97"/>
      <c r="BE22" s="56"/>
      <c r="BF22" s="56"/>
      <c r="BG22" s="56"/>
      <c r="BH22" s="56"/>
      <c r="BI22" s="56"/>
      <c r="BJ22" s="56"/>
      <c r="BK22" s="56"/>
      <c r="BL22" s="56"/>
      <c r="BM22" s="56"/>
      <c r="BN22" s="56"/>
    </row>
    <row r="23" spans="1:66" ht="11.25" customHeight="1">
      <c r="A23" s="220"/>
      <c r="B23" s="38"/>
      <c r="C23" s="205"/>
      <c r="D23" s="208"/>
      <c r="E23" s="57" t="s">
        <v>42</v>
      </c>
      <c r="F23" s="58" t="str">
        <f>IF(D22&lt;&gt;"", VLOOKUP(D22,'Base de Datos'!$A$2:$D1268,3,FALSE()),"")</f>
        <v/>
      </c>
      <c r="G23" s="205"/>
      <c r="H23" s="208"/>
      <c r="I23" s="57" t="s">
        <v>42</v>
      </c>
      <c r="J23" s="58" t="str">
        <f>IF(H22&lt;&gt;"", VLOOKUP(H22,'Base de Datos'!$A$2:$D1268,3,FALSE()),"")</f>
        <v/>
      </c>
      <c r="K23" s="205"/>
      <c r="L23" s="208"/>
      <c r="M23" s="57" t="s">
        <v>42</v>
      </c>
      <c r="N23" s="58" t="str">
        <f>IF(L22&lt;&gt;"", VLOOKUP(L22,'Base de Datos'!$A$2:$D1268,3,FALSE()),"")</f>
        <v/>
      </c>
      <c r="O23" s="43"/>
      <c r="P23" s="1"/>
      <c r="Q23" s="147"/>
      <c r="R23" s="15"/>
      <c r="S23" s="229"/>
      <c r="T23" s="230"/>
      <c r="U23" s="59"/>
      <c r="V23" s="47"/>
      <c r="W23" s="229"/>
      <c r="X23" s="230"/>
      <c r="Y23" s="59"/>
      <c r="Z23" s="47"/>
      <c r="AA23" s="229"/>
      <c r="AB23" s="230"/>
      <c r="AC23" s="59"/>
      <c r="AD23" s="48"/>
      <c r="AE23" s="48"/>
      <c r="AF23" s="48"/>
      <c r="AG23" s="48"/>
      <c r="AH23" s="48"/>
      <c r="AI23" s="148">
        <f t="shared" ref="AI23:AL23" si="23">SUM(AI9:AI22)</f>
        <v>2450</v>
      </c>
      <c r="AJ23" s="148">
        <f t="shared" ca="1" si="23"/>
        <v>1850</v>
      </c>
      <c r="AK23" s="148">
        <f t="shared" ca="1" si="23"/>
        <v>1750</v>
      </c>
      <c r="AL23" s="148">
        <f t="shared" ca="1" si="23"/>
        <v>2100</v>
      </c>
      <c r="AM23" s="48"/>
      <c r="AN23" s="53">
        <f>A4</f>
        <v>46266</v>
      </c>
      <c r="AO23" s="149" t="str">
        <f>G5</f>
        <v>Consultorio N° 2</v>
      </c>
      <c r="AP23" s="55">
        <f t="shared" ref="AP23:AQ23" si="24">G22</f>
        <v>0</v>
      </c>
      <c r="AQ23" s="55">
        <f t="shared" si="24"/>
        <v>0</v>
      </c>
      <c r="AR23" s="55">
        <f>Y22</f>
        <v>0</v>
      </c>
      <c r="AS23" s="55">
        <f>W22</f>
        <v>0</v>
      </c>
      <c r="AT23" s="55">
        <f>W23</f>
        <v>0</v>
      </c>
      <c r="AU23" s="55">
        <f>Y23</f>
        <v>0</v>
      </c>
      <c r="AV23" s="55">
        <f>W24</f>
        <v>0</v>
      </c>
      <c r="AW23" s="55">
        <f>Y24</f>
        <v>0</v>
      </c>
      <c r="AX23" s="55">
        <f>Y25</f>
        <v>0</v>
      </c>
      <c r="AY23" s="55">
        <f>J25</f>
        <v>0</v>
      </c>
      <c r="AZ23" s="56"/>
      <c r="BA23" s="115"/>
      <c r="BB23" s="116"/>
      <c r="BC23" s="116"/>
      <c r="BD23" s="117"/>
      <c r="BE23" s="56"/>
      <c r="BF23" s="56"/>
      <c r="BG23" s="56"/>
      <c r="BH23" s="56"/>
      <c r="BI23" s="56"/>
      <c r="BJ23" s="56"/>
      <c r="BK23" s="56"/>
      <c r="BL23" s="56"/>
      <c r="BM23" s="56"/>
      <c r="BN23" s="56"/>
    </row>
    <row r="24" spans="1:66" ht="11.25" customHeight="1">
      <c r="A24" s="220"/>
      <c r="B24" s="38"/>
      <c r="C24" s="205"/>
      <c r="D24" s="208"/>
      <c r="E24" s="57" t="s">
        <v>44</v>
      </c>
      <c r="F24" s="58" t="str">
        <f>IF(D22&lt;&gt;"", VLOOKUP(D22,'Base de Datos'!$A$2:$D1268,4,FALSE()),"")</f>
        <v/>
      </c>
      <c r="G24" s="205"/>
      <c r="H24" s="208"/>
      <c r="I24" s="57" t="s">
        <v>44</v>
      </c>
      <c r="J24" s="58" t="str">
        <f>IF(H22&lt;&gt;"", VLOOKUP(H22,'Base de Datos'!$A$2:$D1268,4,FALSE()),"")</f>
        <v/>
      </c>
      <c r="K24" s="205"/>
      <c r="L24" s="208"/>
      <c r="M24" s="57" t="s">
        <v>44</v>
      </c>
      <c r="N24" s="58" t="str">
        <f>IF(L22&lt;&gt;"", VLOOKUP(L22,'Base de Datos'!$A$2:$D1268,4,FALSE()),"")</f>
        <v/>
      </c>
      <c r="O24" s="43"/>
      <c r="P24" s="1"/>
      <c r="Q24" s="150"/>
      <c r="R24" s="15"/>
      <c r="S24" s="229"/>
      <c r="T24" s="230"/>
      <c r="U24" s="59"/>
      <c r="V24" s="47"/>
      <c r="W24" s="229"/>
      <c r="X24" s="230"/>
      <c r="Y24" s="59"/>
      <c r="Z24" s="47"/>
      <c r="AA24" s="229"/>
      <c r="AB24" s="230"/>
      <c r="AC24" s="59"/>
      <c r="AD24" s="48"/>
      <c r="AJ24" s="56"/>
      <c r="AK24" s="56"/>
      <c r="AL24" s="56"/>
      <c r="AM24" s="48"/>
      <c r="AN24" s="53">
        <f>A4</f>
        <v>46266</v>
      </c>
      <c r="AO24" s="54" t="str">
        <f>G5</f>
        <v>Consultorio N° 2</v>
      </c>
      <c r="AP24" s="55">
        <f t="shared" ref="AP24:AQ24" si="25">G26</f>
        <v>0</v>
      </c>
      <c r="AQ24" s="55">
        <f t="shared" si="25"/>
        <v>0</v>
      </c>
      <c r="AR24" s="55">
        <f>Y26</f>
        <v>0</v>
      </c>
      <c r="AS24" s="55">
        <f>W26</f>
        <v>0</v>
      </c>
      <c r="AT24" s="55">
        <f>W27</f>
        <v>0</v>
      </c>
      <c r="AU24" s="55">
        <f>Y27</f>
        <v>0</v>
      </c>
      <c r="AV24" s="55">
        <f>W28</f>
        <v>0</v>
      </c>
      <c r="AW24" s="55">
        <f>Y28</f>
        <v>0</v>
      </c>
      <c r="AX24" s="55">
        <f>Y29</f>
        <v>0</v>
      </c>
      <c r="AY24" s="55">
        <f>J29</f>
        <v>0</v>
      </c>
      <c r="AZ24" s="56"/>
      <c r="BA24" s="56"/>
      <c r="BB24" s="56"/>
      <c r="BC24" s="56"/>
      <c r="BD24" s="56"/>
      <c r="BE24" s="56"/>
      <c r="BF24" s="56"/>
      <c r="BG24" s="56"/>
      <c r="BH24" s="56"/>
      <c r="BI24" s="56"/>
      <c r="BJ24" s="56"/>
      <c r="BK24" s="56"/>
      <c r="BL24" s="56"/>
      <c r="BM24" s="56"/>
      <c r="BN24" s="56"/>
    </row>
    <row r="25" spans="1:66" ht="11.25" customHeight="1">
      <c r="A25" s="221"/>
      <c r="B25" s="38"/>
      <c r="C25" s="206"/>
      <c r="D25" s="209"/>
      <c r="E25" s="85" t="s">
        <v>46</v>
      </c>
      <c r="F25" s="86"/>
      <c r="G25" s="206"/>
      <c r="H25" s="209"/>
      <c r="I25" s="85" t="s">
        <v>46</v>
      </c>
      <c r="J25" s="108"/>
      <c r="K25" s="206"/>
      <c r="L25" s="209"/>
      <c r="M25" s="85" t="s">
        <v>46</v>
      </c>
      <c r="N25" s="108"/>
      <c r="O25" s="43"/>
      <c r="P25" s="1"/>
      <c r="Q25" s="150"/>
      <c r="R25" s="15"/>
      <c r="S25" s="227" t="str">
        <f>IF(OR(S22="Empleado",S22="Familiar"),"Nombre del Empleado","N° Factura")</f>
        <v>N° Factura</v>
      </c>
      <c r="T25" s="228"/>
      <c r="U25" s="89"/>
      <c r="V25" s="47"/>
      <c r="W25" s="227" t="str">
        <f>IF(OR(W22="Empleado",W22="Familiar"),"Nombre del Empleado","N° Factura")</f>
        <v>N° Factura</v>
      </c>
      <c r="X25" s="228"/>
      <c r="Y25" s="89"/>
      <c r="Z25" s="47"/>
      <c r="AA25" s="227" t="str">
        <f>IF(OR(AA22="Empleado",AA22="Familiar"),"Nombre del Empleado","N° Factura")</f>
        <v>N° Factura</v>
      </c>
      <c r="AB25" s="228"/>
      <c r="AC25" s="89"/>
      <c r="AD25" s="48"/>
      <c r="AJ25" s="56"/>
      <c r="AK25" s="56"/>
      <c r="AL25" s="56"/>
      <c r="AM25" s="48"/>
      <c r="AN25" s="53">
        <f>A4</f>
        <v>46266</v>
      </c>
      <c r="AO25" s="54" t="str">
        <f>G5</f>
        <v>Consultorio N° 2</v>
      </c>
      <c r="AP25" s="55">
        <f t="shared" ref="AP25:AQ25" si="26">G30</f>
        <v>0</v>
      </c>
      <c r="AQ25" s="55">
        <f t="shared" si="26"/>
        <v>0</v>
      </c>
      <c r="AR25" s="55">
        <f>Y30</f>
        <v>0</v>
      </c>
      <c r="AS25" s="55">
        <f>W30</f>
        <v>0</v>
      </c>
      <c r="AT25" s="55">
        <f>W31</f>
        <v>0</v>
      </c>
      <c r="AU25" s="55">
        <f>Y31</f>
        <v>0</v>
      </c>
      <c r="AV25" s="55">
        <f>W32</f>
        <v>0</v>
      </c>
      <c r="AW25" s="55">
        <f>Y32</f>
        <v>0</v>
      </c>
      <c r="AX25" s="55">
        <f>Y33</f>
        <v>0</v>
      </c>
      <c r="AY25" s="55">
        <f>J33</f>
        <v>0</v>
      </c>
      <c r="AZ25" s="56"/>
      <c r="BA25" s="56"/>
      <c r="BB25" s="56"/>
      <c r="BC25" s="56"/>
      <c r="BD25" s="56"/>
      <c r="BE25" s="56"/>
      <c r="BF25" s="56"/>
      <c r="BG25" s="56"/>
      <c r="BH25" s="56"/>
      <c r="BI25" s="56"/>
      <c r="BJ25" s="56"/>
      <c r="BK25" s="56"/>
      <c r="BL25" s="56"/>
      <c r="BM25" s="56"/>
      <c r="BN25" s="56"/>
    </row>
    <row r="26" spans="1:66" ht="11.25" customHeight="1">
      <c r="A26" s="222">
        <f>A22+$Q$13/1440</f>
        <v>0.54166666666666663</v>
      </c>
      <c r="B26" s="38"/>
      <c r="C26" s="224"/>
      <c r="D26" s="225"/>
      <c r="E26" s="40" t="s">
        <v>36</v>
      </c>
      <c r="F26" s="42" t="str">
        <f>IF(D26&lt;&gt;"", VLOOKUP(D26,'Base de Datos'!$A$2:$D1268,2,FALSE()),"")</f>
        <v/>
      </c>
      <c r="G26" s="224"/>
      <c r="H26" s="223"/>
      <c r="I26" s="40" t="s">
        <v>36</v>
      </c>
      <c r="J26" s="42" t="str">
        <f>IF(H26&lt;&gt;"", VLOOKUP(H26,'Base de Datos'!$A$2:$D1268,2,FALSE()),"")</f>
        <v/>
      </c>
      <c r="K26" s="224"/>
      <c r="L26" s="223"/>
      <c r="M26" s="40" t="s">
        <v>36</v>
      </c>
      <c r="N26" s="42" t="str">
        <f>IF(L26&lt;&gt;"", VLOOKUP(L26,'Base de Datos'!$A$2:$D1268,2,FALSE()),"")</f>
        <v/>
      </c>
      <c r="O26" s="43"/>
      <c r="P26" s="1"/>
      <c r="Q26" s="150"/>
      <c r="R26" s="15"/>
      <c r="S26" s="45"/>
      <c r="T26" s="45" t="s">
        <v>37</v>
      </c>
      <c r="U26" s="46"/>
      <c r="V26" s="47"/>
      <c r="W26" s="45"/>
      <c r="X26" s="45" t="s">
        <v>37</v>
      </c>
      <c r="Y26" s="46"/>
      <c r="Z26" s="47"/>
      <c r="AA26" s="45"/>
      <c r="AB26" s="45" t="s">
        <v>37</v>
      </c>
      <c r="AC26" s="46"/>
      <c r="AD26" s="48"/>
      <c r="AJ26" s="56"/>
      <c r="AK26" s="56"/>
      <c r="AL26" s="56"/>
      <c r="AM26" s="48"/>
      <c r="AN26" s="53">
        <f>A4</f>
        <v>46266</v>
      </c>
      <c r="AO26" s="54" t="str">
        <f>G5</f>
        <v>Consultorio N° 2</v>
      </c>
      <c r="AP26" s="55">
        <f t="shared" ref="AP26:AQ26" si="27">G34</f>
        <v>0</v>
      </c>
      <c r="AQ26" s="55">
        <f t="shared" si="27"/>
        <v>0</v>
      </c>
      <c r="AR26" s="55">
        <f>Y34</f>
        <v>0</v>
      </c>
      <c r="AS26" s="55">
        <f>W34</f>
        <v>0</v>
      </c>
      <c r="AT26" s="55">
        <f>W35</f>
        <v>0</v>
      </c>
      <c r="AU26" s="55">
        <f>Y35</f>
        <v>0</v>
      </c>
      <c r="AV26" s="55">
        <f>W36</f>
        <v>0</v>
      </c>
      <c r="AW26" s="55">
        <f>Y36</f>
        <v>0</v>
      </c>
      <c r="AX26" s="55">
        <f>Y37</f>
        <v>0</v>
      </c>
      <c r="AY26" s="55">
        <f>J37</f>
        <v>0</v>
      </c>
      <c r="AZ26" s="56"/>
      <c r="BA26" s="56"/>
      <c r="BB26" s="56"/>
      <c r="BC26" s="56"/>
      <c r="BD26" s="56"/>
      <c r="BE26" s="56"/>
      <c r="BF26" s="56"/>
      <c r="BG26" s="56"/>
      <c r="BH26" s="56"/>
      <c r="BI26" s="56"/>
      <c r="BJ26" s="56"/>
      <c r="BK26" s="56"/>
      <c r="BL26" s="56"/>
      <c r="BM26" s="56"/>
      <c r="BN26" s="56"/>
    </row>
    <row r="27" spans="1:66" ht="11.25" customHeight="1">
      <c r="A27" s="220"/>
      <c r="B27" s="38"/>
      <c r="C27" s="205"/>
      <c r="D27" s="208"/>
      <c r="E27" s="57" t="s">
        <v>42</v>
      </c>
      <c r="F27" s="58" t="str">
        <f>IF(D26&lt;&gt;"", VLOOKUP(D26,'Base de Datos'!$A$2:$D1268,3,FALSE()),"")</f>
        <v/>
      </c>
      <c r="G27" s="205"/>
      <c r="H27" s="208"/>
      <c r="I27" s="57" t="s">
        <v>42</v>
      </c>
      <c r="J27" s="58" t="str">
        <f>IF(H26&lt;&gt;"", VLOOKUP(H26,'Base de Datos'!$A$2:$D1268,3,FALSE()),"")</f>
        <v/>
      </c>
      <c r="K27" s="205"/>
      <c r="L27" s="208"/>
      <c r="M27" s="57" t="s">
        <v>42</v>
      </c>
      <c r="N27" s="58" t="str">
        <f>IF(L26&lt;&gt;"", VLOOKUP(L26,'Base de Datos'!$A$2:$D1268,3,FALSE()),"")</f>
        <v/>
      </c>
      <c r="O27" s="43"/>
      <c r="P27" s="1"/>
      <c r="Q27" s="1"/>
      <c r="R27" s="15"/>
      <c r="S27" s="229"/>
      <c r="T27" s="230"/>
      <c r="U27" s="59"/>
      <c r="V27" s="47"/>
      <c r="W27" s="229"/>
      <c r="X27" s="230"/>
      <c r="Y27" s="59"/>
      <c r="Z27" s="47"/>
      <c r="AA27" s="229"/>
      <c r="AB27" s="230"/>
      <c r="AC27" s="59"/>
      <c r="AD27" s="48"/>
      <c r="AJ27" s="56"/>
      <c r="AK27" s="56"/>
      <c r="AL27" s="56"/>
      <c r="AM27" s="48"/>
      <c r="AN27" s="53">
        <f>A4</f>
        <v>46266</v>
      </c>
      <c r="AO27" s="54" t="str">
        <f>G5</f>
        <v>Consultorio N° 2</v>
      </c>
      <c r="AP27" s="55">
        <f t="shared" ref="AP27:AQ27" si="28">G38</f>
        <v>0</v>
      </c>
      <c r="AQ27" s="55">
        <f t="shared" si="28"/>
        <v>0</v>
      </c>
      <c r="AR27" s="55">
        <f>Y38</f>
        <v>0</v>
      </c>
      <c r="AS27" s="55">
        <f>W38</f>
        <v>0</v>
      </c>
      <c r="AT27" s="55">
        <f>W39</f>
        <v>0</v>
      </c>
      <c r="AU27" s="55">
        <f>Y39</f>
        <v>0</v>
      </c>
      <c r="AV27" s="55">
        <f>W40</f>
        <v>0</v>
      </c>
      <c r="AW27" s="55">
        <f>Y40</f>
        <v>0</v>
      </c>
      <c r="AX27" s="55">
        <f>Y41</f>
        <v>0</v>
      </c>
      <c r="AY27" s="55">
        <f>J41</f>
        <v>0</v>
      </c>
      <c r="AZ27" s="56"/>
      <c r="BA27" s="56"/>
      <c r="BB27" s="56"/>
      <c r="BC27" s="56"/>
      <c r="BD27" s="56"/>
      <c r="BE27" s="56"/>
      <c r="BF27" s="56"/>
      <c r="BG27" s="56"/>
      <c r="BH27" s="56"/>
      <c r="BI27" s="56"/>
      <c r="BJ27" s="56"/>
      <c r="BK27" s="56"/>
      <c r="BL27" s="56"/>
      <c r="BM27" s="56"/>
      <c r="BN27" s="56"/>
    </row>
    <row r="28" spans="1:66" ht="11.25" customHeight="1">
      <c r="A28" s="220"/>
      <c r="B28" s="38"/>
      <c r="C28" s="205"/>
      <c r="D28" s="208"/>
      <c r="E28" s="57" t="s">
        <v>44</v>
      </c>
      <c r="F28" s="58" t="str">
        <f>IF(D26&lt;&gt;"", VLOOKUP(D26,'Base de Datos'!$A$2:$D1268,4,FALSE()),"")</f>
        <v/>
      </c>
      <c r="G28" s="205"/>
      <c r="H28" s="208"/>
      <c r="I28" s="57" t="s">
        <v>44</v>
      </c>
      <c r="J28" s="58" t="str">
        <f>IF(H26&lt;&gt;"", VLOOKUP(H26,'Base de Datos'!$A$2:$D1268,4,FALSE()),"")</f>
        <v/>
      </c>
      <c r="K28" s="205"/>
      <c r="L28" s="208"/>
      <c r="M28" s="57" t="s">
        <v>44</v>
      </c>
      <c r="N28" s="58" t="str">
        <f>IF(L26&lt;&gt;"", VLOOKUP(L26,'Base de Datos'!$A$2:$D1268,4,FALSE()),"")</f>
        <v/>
      </c>
      <c r="O28" s="1"/>
      <c r="P28" s="1"/>
      <c r="Q28" s="1"/>
      <c r="R28" s="15"/>
      <c r="S28" s="229"/>
      <c r="T28" s="230"/>
      <c r="U28" s="59"/>
      <c r="V28" s="47"/>
      <c r="W28" s="229"/>
      <c r="X28" s="230"/>
      <c r="Y28" s="59"/>
      <c r="Z28" s="47"/>
      <c r="AA28" s="229"/>
      <c r="AB28" s="230"/>
      <c r="AC28" s="59"/>
      <c r="AD28" s="48"/>
      <c r="AJ28" s="56"/>
      <c r="AK28" s="56"/>
      <c r="AL28" s="56"/>
      <c r="AM28" s="48"/>
      <c r="AN28" s="53">
        <f>A4</f>
        <v>46266</v>
      </c>
      <c r="AO28" s="54" t="str">
        <f>G5</f>
        <v>Consultorio N° 2</v>
      </c>
      <c r="AP28" s="55">
        <f t="shared" ref="AP28:AQ28" si="29">G42</f>
        <v>0</v>
      </c>
      <c r="AQ28" s="55">
        <f t="shared" si="29"/>
        <v>0</v>
      </c>
      <c r="AR28" s="55">
        <f>Y42</f>
        <v>0</v>
      </c>
      <c r="AS28" s="55">
        <f>W42</f>
        <v>0</v>
      </c>
      <c r="AT28" s="55">
        <f>W43</f>
        <v>0</v>
      </c>
      <c r="AU28" s="55">
        <f>Y43</f>
        <v>0</v>
      </c>
      <c r="AV28" s="55">
        <f>W44</f>
        <v>0</v>
      </c>
      <c r="AW28" s="55">
        <f>Y44</f>
        <v>0</v>
      </c>
      <c r="AX28" s="55">
        <f>Y45</f>
        <v>0</v>
      </c>
      <c r="AY28" s="55">
        <f>J45</f>
        <v>0</v>
      </c>
      <c r="AZ28" s="56"/>
      <c r="BA28" s="56"/>
      <c r="BB28" s="56"/>
      <c r="BC28" s="56"/>
      <c r="BD28" s="56"/>
      <c r="BE28" s="56"/>
      <c r="BF28" s="56"/>
      <c r="BG28" s="56"/>
      <c r="BH28" s="56"/>
      <c r="BI28" s="56"/>
      <c r="BJ28" s="56"/>
      <c r="BK28" s="56"/>
      <c r="BL28" s="56"/>
      <c r="BM28" s="56"/>
      <c r="BN28" s="56"/>
    </row>
    <row r="29" spans="1:66" ht="11.25" customHeight="1">
      <c r="A29" s="221"/>
      <c r="B29" s="38"/>
      <c r="C29" s="206"/>
      <c r="D29" s="209"/>
      <c r="E29" s="85" t="s">
        <v>46</v>
      </c>
      <c r="F29" s="86"/>
      <c r="G29" s="206"/>
      <c r="H29" s="209"/>
      <c r="I29" s="85" t="s">
        <v>46</v>
      </c>
      <c r="J29" s="108"/>
      <c r="K29" s="206"/>
      <c r="L29" s="209"/>
      <c r="M29" s="85" t="s">
        <v>46</v>
      </c>
      <c r="N29" s="108"/>
      <c r="O29" s="43"/>
      <c r="P29" s="1"/>
      <c r="Q29" s="1"/>
      <c r="R29" s="15"/>
      <c r="S29" s="227" t="str">
        <f>IF(OR(S26="Empleado",S26="Familiar"),"Nombre del Empleado","N° Factura")</f>
        <v>N° Factura</v>
      </c>
      <c r="T29" s="228"/>
      <c r="U29" s="89"/>
      <c r="V29" s="47"/>
      <c r="W29" s="227" t="str">
        <f>IF(OR(W26="Empleado",W26="Familiar"),"Nombre del Empleado","N° Factura")</f>
        <v>N° Factura</v>
      </c>
      <c r="X29" s="228"/>
      <c r="Y29" s="89"/>
      <c r="Z29" s="47"/>
      <c r="AA29" s="227" t="str">
        <f>IF(OR(AA26="Empleado",AA26="Familiar"),"Nombre del Empleado","N° Factura")</f>
        <v>N° Factura</v>
      </c>
      <c r="AB29" s="228"/>
      <c r="AC29" s="89"/>
      <c r="AD29" s="48"/>
      <c r="AE29" s="56"/>
      <c r="AF29" s="56"/>
      <c r="AG29" s="56"/>
      <c r="AH29" s="56"/>
      <c r="AI29" s="56"/>
      <c r="AJ29" s="56"/>
      <c r="AK29" s="56"/>
      <c r="AL29" s="56"/>
      <c r="AM29" s="48"/>
      <c r="AN29" s="53">
        <f>A4</f>
        <v>46266</v>
      </c>
      <c r="AO29" s="54" t="str">
        <f>K5</f>
        <v>Consultorio N° 3</v>
      </c>
      <c r="AP29" s="55">
        <f t="shared" ref="AP29:AQ29" si="30">K6</f>
        <v>0</v>
      </c>
      <c r="AQ29" s="55">
        <f t="shared" si="30"/>
        <v>0</v>
      </c>
      <c r="AR29" s="55">
        <f>AC6</f>
        <v>0</v>
      </c>
      <c r="AS29" s="55">
        <f>AA6</f>
        <v>0</v>
      </c>
      <c r="AT29" s="55">
        <f>AA7</f>
        <v>0</v>
      </c>
      <c r="AU29" s="55">
        <f>AC7</f>
        <v>0</v>
      </c>
      <c r="AV29" s="55">
        <f>AA8</f>
        <v>0</v>
      </c>
      <c r="AW29" s="55">
        <f>AC8</f>
        <v>0</v>
      </c>
      <c r="AX29" s="55">
        <f>AC9</f>
        <v>0</v>
      </c>
      <c r="AY29" s="55">
        <f>N9</f>
        <v>0</v>
      </c>
      <c r="AZ29" s="56"/>
      <c r="BA29" s="56"/>
      <c r="BB29" s="56"/>
      <c r="BC29" s="56"/>
      <c r="BD29" s="56"/>
      <c r="BE29" s="56"/>
      <c r="BF29" s="56"/>
      <c r="BG29" s="56"/>
      <c r="BH29" s="56"/>
      <c r="BI29" s="56"/>
      <c r="BJ29" s="56"/>
      <c r="BK29" s="56"/>
      <c r="BL29" s="56"/>
      <c r="BM29" s="56"/>
      <c r="BN29" s="56"/>
    </row>
    <row r="30" spans="1:66" ht="11.25" customHeight="1">
      <c r="A30" s="222">
        <f>A26+$Q$13/1440</f>
        <v>0.58333333333333326</v>
      </c>
      <c r="B30" s="38"/>
      <c r="C30" s="224"/>
      <c r="D30" s="225"/>
      <c r="E30" s="40" t="s">
        <v>36</v>
      </c>
      <c r="F30" s="42" t="str">
        <f>IF(D30&lt;&gt;"", VLOOKUP(D30,'Base de Datos'!$A$2:$D1268,2,FALSE()),"")</f>
        <v/>
      </c>
      <c r="G30" s="224"/>
      <c r="H30" s="223"/>
      <c r="I30" s="40" t="s">
        <v>36</v>
      </c>
      <c r="J30" s="42" t="str">
        <f>IF(H30&lt;&gt;"", VLOOKUP(H30,'Base de Datos'!$A$2:$D1268,2,FALSE()),"")</f>
        <v/>
      </c>
      <c r="K30" s="224"/>
      <c r="L30" s="223"/>
      <c r="M30" s="40" t="s">
        <v>36</v>
      </c>
      <c r="N30" s="42" t="str">
        <f>IF(L30&lt;&gt;"", VLOOKUP(L30,'Base de Datos'!$A$2:$D1268,2,FALSE()),"")</f>
        <v/>
      </c>
      <c r="O30" s="43"/>
      <c r="P30" s="151"/>
      <c r="Q30" s="1"/>
      <c r="R30" s="15"/>
      <c r="S30" s="45"/>
      <c r="T30" s="45" t="s">
        <v>37</v>
      </c>
      <c r="U30" s="46"/>
      <c r="V30" s="47"/>
      <c r="W30" s="45"/>
      <c r="X30" s="45" t="s">
        <v>37</v>
      </c>
      <c r="Y30" s="46"/>
      <c r="Z30" s="47"/>
      <c r="AA30" s="45"/>
      <c r="AB30" s="45" t="s">
        <v>37</v>
      </c>
      <c r="AC30" s="46"/>
      <c r="AD30" s="48"/>
      <c r="AI30" s="56"/>
      <c r="AM30" s="48"/>
      <c r="AN30" s="53">
        <f>A4</f>
        <v>46266</v>
      </c>
      <c r="AO30" s="54" t="str">
        <f>K5</f>
        <v>Consultorio N° 3</v>
      </c>
      <c r="AP30" s="55">
        <f t="shared" ref="AP30:AQ30" si="31">K10</f>
        <v>0</v>
      </c>
      <c r="AQ30" s="55">
        <f t="shared" si="31"/>
        <v>0</v>
      </c>
      <c r="AR30" s="55">
        <f>AC10</f>
        <v>0</v>
      </c>
      <c r="AS30" s="55">
        <f>AA10</f>
        <v>0</v>
      </c>
      <c r="AT30" s="55">
        <f>AA11</f>
        <v>0</v>
      </c>
      <c r="AU30" s="55">
        <f>AC11</f>
        <v>0</v>
      </c>
      <c r="AV30" s="55">
        <f>AA12</f>
        <v>0</v>
      </c>
      <c r="AW30" s="55">
        <f>AC12</f>
        <v>0</v>
      </c>
      <c r="AX30" s="55">
        <f>AC13</f>
        <v>0</v>
      </c>
      <c r="AY30" s="55">
        <f>N13</f>
        <v>0</v>
      </c>
      <c r="AZ30" s="56"/>
      <c r="BA30" s="56"/>
      <c r="BB30" s="56"/>
      <c r="BC30" s="56"/>
      <c r="BD30" s="56"/>
      <c r="BE30" s="56"/>
      <c r="BF30" s="56"/>
      <c r="BG30" s="56"/>
      <c r="BH30" s="56"/>
      <c r="BI30" s="56"/>
      <c r="BJ30" s="56"/>
      <c r="BK30" s="56"/>
      <c r="BL30" s="56"/>
      <c r="BM30" s="56"/>
      <c r="BN30" s="56"/>
    </row>
    <row r="31" spans="1:66" ht="11.25" customHeight="1">
      <c r="A31" s="220"/>
      <c r="B31" s="38"/>
      <c r="C31" s="205"/>
      <c r="D31" s="208"/>
      <c r="E31" s="57" t="s">
        <v>42</v>
      </c>
      <c r="F31" s="58" t="str">
        <f>IF(D30&lt;&gt;"", VLOOKUP(D30,'Base de Datos'!$A$2:$D1268,3,FALSE()),"")</f>
        <v/>
      </c>
      <c r="G31" s="205"/>
      <c r="H31" s="208"/>
      <c r="I31" s="57" t="s">
        <v>42</v>
      </c>
      <c r="J31" s="58" t="str">
        <f>IF(H30&lt;&gt;"", VLOOKUP(H30,'Base de Datos'!$A$2:$D1268,3,FALSE()),"")</f>
        <v/>
      </c>
      <c r="K31" s="205"/>
      <c r="L31" s="208"/>
      <c r="M31" s="57" t="s">
        <v>42</v>
      </c>
      <c r="N31" s="58" t="str">
        <f>IF(L30&lt;&gt;"", VLOOKUP(L30,'Base de Datos'!$A$2:$D1268,3,FALSE()),"")</f>
        <v/>
      </c>
      <c r="O31" s="43"/>
      <c r="P31" s="151"/>
      <c r="Q31" s="152"/>
      <c r="R31" s="15"/>
      <c r="S31" s="229"/>
      <c r="T31" s="230"/>
      <c r="U31" s="59"/>
      <c r="V31" s="47"/>
      <c r="W31" s="229"/>
      <c r="X31" s="230"/>
      <c r="Y31" s="59"/>
      <c r="Z31" s="47"/>
      <c r="AA31" s="229"/>
      <c r="AB31" s="230"/>
      <c r="AC31" s="59"/>
      <c r="AD31" s="48"/>
      <c r="AI31" s="56"/>
      <c r="AM31" s="48"/>
      <c r="AN31" s="53">
        <f>A4</f>
        <v>46266</v>
      </c>
      <c r="AO31" s="54" t="str">
        <f>K5</f>
        <v>Consultorio N° 3</v>
      </c>
      <c r="AP31" s="55">
        <f t="shared" ref="AP31:AQ31" si="32">K14</f>
        <v>0</v>
      </c>
      <c r="AQ31" s="55">
        <f t="shared" si="32"/>
        <v>0</v>
      </c>
      <c r="AR31" s="55">
        <f>AC14</f>
        <v>0</v>
      </c>
      <c r="AS31" s="55">
        <f>AA14</f>
        <v>0</v>
      </c>
      <c r="AT31" s="55">
        <f>AA15</f>
        <v>0</v>
      </c>
      <c r="AU31" s="55">
        <f>AC15</f>
        <v>0</v>
      </c>
      <c r="AV31" s="55">
        <f>AA16</f>
        <v>0</v>
      </c>
      <c r="AW31" s="55">
        <f>AC16</f>
        <v>0</v>
      </c>
      <c r="AX31" s="55">
        <f>AC17</f>
        <v>0</v>
      </c>
      <c r="AY31" s="55">
        <f>N17</f>
        <v>0</v>
      </c>
      <c r="AZ31" s="56"/>
      <c r="BA31" s="56"/>
      <c r="BB31" s="56"/>
      <c r="BC31" s="56"/>
      <c r="BD31" s="56"/>
      <c r="BE31" s="56"/>
      <c r="BF31" s="56"/>
      <c r="BG31" s="56"/>
      <c r="BH31" s="56"/>
      <c r="BI31" s="56"/>
      <c r="BJ31" s="56"/>
      <c r="BK31" s="56"/>
      <c r="BL31" s="56"/>
      <c r="BM31" s="56"/>
      <c r="BN31" s="56"/>
    </row>
    <row r="32" spans="1:66" ht="11.25" customHeight="1">
      <c r="A32" s="220"/>
      <c r="B32" s="38"/>
      <c r="C32" s="205"/>
      <c r="D32" s="208"/>
      <c r="E32" s="57" t="s">
        <v>44</v>
      </c>
      <c r="F32" s="58" t="str">
        <f>IF(D30&lt;&gt;"", VLOOKUP(D30,'Base de Datos'!$A$2:$D1268,4,FALSE()),"")</f>
        <v/>
      </c>
      <c r="G32" s="205"/>
      <c r="H32" s="208"/>
      <c r="I32" s="57" t="s">
        <v>44</v>
      </c>
      <c r="J32" s="58" t="str">
        <f>IF(H30&lt;&gt;"", VLOOKUP(H30,'Base de Datos'!$A$2:$D1268,4,FALSE()),"")</f>
        <v/>
      </c>
      <c r="K32" s="205"/>
      <c r="L32" s="208"/>
      <c r="M32" s="57" t="s">
        <v>44</v>
      </c>
      <c r="N32" s="58" t="str">
        <f>IF(L30&lt;&gt;"", VLOOKUP(L30,'Base de Datos'!$A$2:$D1268,4,FALSE()),"")</f>
        <v/>
      </c>
      <c r="O32" s="43"/>
      <c r="P32" s="151"/>
      <c r="Q32" s="152"/>
      <c r="R32" s="15"/>
      <c r="S32" s="229"/>
      <c r="T32" s="230"/>
      <c r="U32" s="59"/>
      <c r="V32" s="47"/>
      <c r="W32" s="229"/>
      <c r="X32" s="230"/>
      <c r="Y32" s="59"/>
      <c r="Z32" s="47"/>
      <c r="AA32" s="229"/>
      <c r="AB32" s="230"/>
      <c r="AC32" s="59"/>
      <c r="AD32" s="48"/>
      <c r="AI32" s="56"/>
      <c r="AM32" s="48"/>
      <c r="AN32" s="53">
        <f>A4</f>
        <v>46266</v>
      </c>
      <c r="AO32" s="54" t="str">
        <f>K5</f>
        <v>Consultorio N° 3</v>
      </c>
      <c r="AP32" s="55">
        <f t="shared" ref="AP32:AQ32" si="33">K18</f>
        <v>0</v>
      </c>
      <c r="AQ32" s="55">
        <f t="shared" si="33"/>
        <v>0</v>
      </c>
      <c r="AR32" s="55">
        <f>AC18</f>
        <v>0</v>
      </c>
      <c r="AS32" s="55">
        <f>AA18</f>
        <v>0</v>
      </c>
      <c r="AT32" s="55">
        <f>AA19</f>
        <v>0</v>
      </c>
      <c r="AU32" s="55">
        <f>AC19</f>
        <v>0</v>
      </c>
      <c r="AV32" s="55">
        <f>AA20</f>
        <v>0</v>
      </c>
      <c r="AW32" s="55">
        <f>AC20</f>
        <v>0</v>
      </c>
      <c r="AX32" s="55">
        <f>AC21</f>
        <v>0</v>
      </c>
      <c r="AY32" s="55">
        <f>N21</f>
        <v>0</v>
      </c>
      <c r="AZ32" s="56"/>
      <c r="BA32" s="56"/>
      <c r="BB32" s="56"/>
      <c r="BC32" s="56"/>
      <c r="BD32" s="56"/>
      <c r="BE32" s="56"/>
      <c r="BF32" s="56"/>
      <c r="BG32" s="56"/>
      <c r="BH32" s="56"/>
      <c r="BI32" s="56"/>
      <c r="BJ32" s="56"/>
      <c r="BK32" s="56"/>
      <c r="BL32" s="56"/>
      <c r="BM32" s="56"/>
      <c r="BN32" s="56"/>
    </row>
    <row r="33" spans="1:66" ht="11.25" customHeight="1">
      <c r="A33" s="221"/>
      <c r="B33" s="38"/>
      <c r="C33" s="206"/>
      <c r="D33" s="209"/>
      <c r="E33" s="85" t="s">
        <v>46</v>
      </c>
      <c r="F33" s="86"/>
      <c r="G33" s="206"/>
      <c r="H33" s="209"/>
      <c r="I33" s="85" t="s">
        <v>46</v>
      </c>
      <c r="J33" s="108"/>
      <c r="K33" s="206"/>
      <c r="L33" s="209"/>
      <c r="M33" s="85" t="s">
        <v>46</v>
      </c>
      <c r="N33" s="108"/>
      <c r="O33" s="43"/>
      <c r="P33" s="151"/>
      <c r="Q33" s="1"/>
      <c r="R33" s="15"/>
      <c r="S33" s="227" t="str">
        <f>IF(OR(S30="Empleado",S30="Familiar"),"Nombre del Empleado","N° Factura")</f>
        <v>N° Factura</v>
      </c>
      <c r="T33" s="228"/>
      <c r="U33" s="89"/>
      <c r="V33" s="47"/>
      <c r="W33" s="227" t="str">
        <f>IF(OR(W30="Empleado",W30="Familiar"),"Nombre del Empleado","N° Factura")</f>
        <v>N° Factura</v>
      </c>
      <c r="X33" s="228"/>
      <c r="Y33" s="89"/>
      <c r="Z33" s="47"/>
      <c r="AA33" s="227" t="str">
        <f>IF(OR(AA30="Empleado",AA30="Familiar"),"Nombre del Empleado","N° Factura")</f>
        <v>N° Factura</v>
      </c>
      <c r="AB33" s="228"/>
      <c r="AC33" s="89"/>
      <c r="AD33" s="48"/>
      <c r="AI33" s="56"/>
      <c r="AM33" s="48"/>
      <c r="AN33" s="53">
        <f>A4</f>
        <v>46266</v>
      </c>
      <c r="AO33" s="54" t="str">
        <f>K5</f>
        <v>Consultorio N° 3</v>
      </c>
      <c r="AP33" s="55">
        <f t="shared" ref="AP33:AQ33" si="34">K22</f>
        <v>0</v>
      </c>
      <c r="AQ33" s="55">
        <f t="shared" si="34"/>
        <v>0</v>
      </c>
      <c r="AR33" s="55">
        <f>AC22</f>
        <v>0</v>
      </c>
      <c r="AS33" s="55">
        <f>AA22</f>
        <v>0</v>
      </c>
      <c r="AT33" s="55">
        <f>AA23</f>
        <v>0</v>
      </c>
      <c r="AU33" s="55">
        <f>AC23</f>
        <v>0</v>
      </c>
      <c r="AV33" s="55">
        <f>AA24</f>
        <v>0</v>
      </c>
      <c r="AW33" s="55">
        <f>AC24</f>
        <v>0</v>
      </c>
      <c r="AX33" s="55">
        <f>AC25</f>
        <v>0</v>
      </c>
      <c r="AY33" s="55">
        <f>N25</f>
        <v>0</v>
      </c>
      <c r="AZ33" s="56"/>
      <c r="BA33" s="56"/>
      <c r="BB33" s="56"/>
      <c r="BC33" s="56"/>
      <c r="BD33" s="56"/>
      <c r="BE33" s="56"/>
      <c r="BF33" s="56"/>
      <c r="BG33" s="56"/>
      <c r="BH33" s="56"/>
      <c r="BI33" s="56"/>
      <c r="BJ33" s="56"/>
      <c r="BK33" s="56"/>
      <c r="BL33" s="56"/>
      <c r="BM33" s="56"/>
      <c r="BN33" s="56"/>
    </row>
    <row r="34" spans="1:66" ht="11.25" customHeight="1">
      <c r="A34" s="222">
        <f>A30+$Q$13/1440</f>
        <v>0.62499999999999989</v>
      </c>
      <c r="B34" s="38"/>
      <c r="C34" s="224"/>
      <c r="D34" s="225"/>
      <c r="E34" s="40" t="s">
        <v>36</v>
      </c>
      <c r="F34" s="42" t="str">
        <f>IF(D34&lt;&gt;"", VLOOKUP(D34,'Base de Datos'!$A$2:$D1268,2,FALSE()),"")</f>
        <v/>
      </c>
      <c r="G34" s="224"/>
      <c r="H34" s="223"/>
      <c r="I34" s="40" t="s">
        <v>36</v>
      </c>
      <c r="J34" s="42" t="str">
        <f>IF(H34&lt;&gt;"", VLOOKUP(H34,'Base de Datos'!$A$2:$D1268,2,FALSE()),"")</f>
        <v/>
      </c>
      <c r="K34" s="224"/>
      <c r="L34" s="223"/>
      <c r="M34" s="40" t="s">
        <v>36</v>
      </c>
      <c r="N34" s="42" t="str">
        <f>IF(L34&lt;&gt;"", VLOOKUP(L34,'Base de Datos'!$A$2:$D1268,2,FALSE()),"")</f>
        <v/>
      </c>
      <c r="O34" s="43"/>
      <c r="P34" s="153"/>
      <c r="Q34" s="154"/>
      <c r="R34" s="15"/>
      <c r="S34" s="45"/>
      <c r="T34" s="45" t="s">
        <v>37</v>
      </c>
      <c r="U34" s="46"/>
      <c r="V34" s="47"/>
      <c r="W34" s="45"/>
      <c r="X34" s="45" t="s">
        <v>37</v>
      </c>
      <c r="Y34" s="46"/>
      <c r="Z34" s="47"/>
      <c r="AA34" s="45"/>
      <c r="AB34" s="45" t="s">
        <v>37</v>
      </c>
      <c r="AC34" s="46"/>
      <c r="AD34" s="48"/>
      <c r="AI34" s="56"/>
      <c r="AM34" s="48"/>
      <c r="AN34" s="53">
        <f>A4</f>
        <v>46266</v>
      </c>
      <c r="AO34" s="54" t="str">
        <f>K5</f>
        <v>Consultorio N° 3</v>
      </c>
      <c r="AP34" s="55">
        <f t="shared" ref="AP34:AQ34" si="35">K26</f>
        <v>0</v>
      </c>
      <c r="AQ34" s="55">
        <f t="shared" si="35"/>
        <v>0</v>
      </c>
      <c r="AR34" s="55">
        <f>AC26</f>
        <v>0</v>
      </c>
      <c r="AS34" s="55">
        <f>AA26</f>
        <v>0</v>
      </c>
      <c r="AT34" s="55">
        <f>AA27</f>
        <v>0</v>
      </c>
      <c r="AU34" s="55">
        <f>AC27</f>
        <v>0</v>
      </c>
      <c r="AV34" s="55">
        <f>AA28</f>
        <v>0</v>
      </c>
      <c r="AW34" s="55">
        <f>AC28</f>
        <v>0</v>
      </c>
      <c r="AX34" s="55">
        <f>AC29</f>
        <v>0</v>
      </c>
      <c r="AY34" s="55">
        <f>N29</f>
        <v>0</v>
      </c>
      <c r="AZ34" s="56"/>
      <c r="BA34" s="56"/>
      <c r="BB34" s="56"/>
      <c r="BC34" s="56"/>
      <c r="BD34" s="56"/>
      <c r="BE34" s="56"/>
      <c r="BF34" s="56"/>
      <c r="BG34" s="56"/>
      <c r="BH34" s="56"/>
      <c r="BI34" s="56"/>
      <c r="BJ34" s="56"/>
      <c r="BK34" s="56"/>
      <c r="BL34" s="56"/>
      <c r="BM34" s="56"/>
      <c r="BN34" s="56"/>
    </row>
    <row r="35" spans="1:66" ht="11.25" customHeight="1">
      <c r="A35" s="220"/>
      <c r="B35" s="38"/>
      <c r="C35" s="205"/>
      <c r="D35" s="208"/>
      <c r="E35" s="57" t="s">
        <v>42</v>
      </c>
      <c r="F35" s="58" t="str">
        <f>IF(D34&lt;&gt;"", VLOOKUP(D34,'Base de Datos'!$A$2:$D1268,3,FALSE()),"")</f>
        <v/>
      </c>
      <c r="G35" s="205"/>
      <c r="H35" s="208"/>
      <c r="I35" s="57" t="s">
        <v>42</v>
      </c>
      <c r="J35" s="58" t="str">
        <f>IF(H34&lt;&gt;"", VLOOKUP(H34,'Base de Datos'!$A$2:$D1268,3,FALSE()),"")</f>
        <v/>
      </c>
      <c r="K35" s="205"/>
      <c r="L35" s="208"/>
      <c r="M35" s="57" t="s">
        <v>42</v>
      </c>
      <c r="N35" s="58" t="str">
        <f>IF(L34&lt;&gt;"", VLOOKUP(L34,'Base de Datos'!$A$2:$D1268,3,FALSE()),"")</f>
        <v/>
      </c>
      <c r="O35" s="43"/>
      <c r="P35" s="153"/>
      <c r="Q35" s="154"/>
      <c r="R35" s="15"/>
      <c r="S35" s="229"/>
      <c r="T35" s="230"/>
      <c r="U35" s="59"/>
      <c r="V35" s="47"/>
      <c r="W35" s="229"/>
      <c r="X35" s="230"/>
      <c r="Y35" s="59"/>
      <c r="Z35" s="47"/>
      <c r="AA35" s="229"/>
      <c r="AB35" s="230"/>
      <c r="AC35" s="59"/>
      <c r="AD35" s="48"/>
      <c r="AI35" s="56"/>
      <c r="AM35" s="48"/>
      <c r="AN35" s="53">
        <f>A4</f>
        <v>46266</v>
      </c>
      <c r="AO35" s="54" t="str">
        <f>K5</f>
        <v>Consultorio N° 3</v>
      </c>
      <c r="AP35" s="55">
        <f t="shared" ref="AP35:AQ35" si="36">K30</f>
        <v>0</v>
      </c>
      <c r="AQ35" s="55">
        <f t="shared" si="36"/>
        <v>0</v>
      </c>
      <c r="AR35" s="55">
        <f>AC30</f>
        <v>0</v>
      </c>
      <c r="AS35" s="55">
        <f>AA30</f>
        <v>0</v>
      </c>
      <c r="AT35" s="55">
        <f>AA31</f>
        <v>0</v>
      </c>
      <c r="AU35" s="55">
        <f>AC31</f>
        <v>0</v>
      </c>
      <c r="AV35" s="55">
        <f>AA32</f>
        <v>0</v>
      </c>
      <c r="AW35" s="55">
        <f>AC32</f>
        <v>0</v>
      </c>
      <c r="AX35" s="55">
        <f>AC33</f>
        <v>0</v>
      </c>
      <c r="AY35" s="55">
        <f>N33</f>
        <v>0</v>
      </c>
      <c r="AZ35" s="56"/>
      <c r="BA35" s="56"/>
      <c r="BB35" s="56"/>
      <c r="BC35" s="56"/>
      <c r="BD35" s="56"/>
      <c r="BE35" s="56"/>
      <c r="BF35" s="56"/>
      <c r="BG35" s="56"/>
      <c r="BH35" s="56"/>
      <c r="BI35" s="56"/>
      <c r="BJ35" s="56"/>
      <c r="BK35" s="56"/>
      <c r="BL35" s="56"/>
      <c r="BM35" s="56"/>
      <c r="BN35" s="56"/>
    </row>
    <row r="36" spans="1:66" ht="11.25" customHeight="1">
      <c r="A36" s="220"/>
      <c r="B36" s="38"/>
      <c r="C36" s="205"/>
      <c r="D36" s="208"/>
      <c r="E36" s="57" t="s">
        <v>44</v>
      </c>
      <c r="F36" s="58" t="str">
        <f>IF(D34&lt;&gt;"", VLOOKUP(D34,'Base de Datos'!$A$2:$D1268,4,FALSE()),"")</f>
        <v/>
      </c>
      <c r="G36" s="205"/>
      <c r="H36" s="208"/>
      <c r="I36" s="57" t="s">
        <v>44</v>
      </c>
      <c r="J36" s="58" t="str">
        <f>IF(H34&lt;&gt;"", VLOOKUP(H34,'Base de Datos'!$A$2:$D1268,4,FALSE()),"")</f>
        <v/>
      </c>
      <c r="K36" s="205"/>
      <c r="L36" s="208"/>
      <c r="M36" s="57" t="s">
        <v>44</v>
      </c>
      <c r="N36" s="58" t="str">
        <f>IF(L34&lt;&gt;"", VLOOKUP(L34,'Base de Datos'!$A$2:$D1268,4,FALSE()),"")</f>
        <v/>
      </c>
      <c r="O36" s="43"/>
      <c r="P36" s="153"/>
      <c r="Q36" s="154"/>
      <c r="R36" s="15"/>
      <c r="S36" s="229"/>
      <c r="T36" s="230"/>
      <c r="U36" s="59"/>
      <c r="V36" s="47"/>
      <c r="W36" s="229"/>
      <c r="X36" s="230"/>
      <c r="Y36" s="59"/>
      <c r="Z36" s="47"/>
      <c r="AA36" s="229"/>
      <c r="AB36" s="230"/>
      <c r="AC36" s="59"/>
      <c r="AD36" s="48"/>
      <c r="AI36" s="56"/>
      <c r="AM36" s="48"/>
      <c r="AN36" s="53">
        <f>A4</f>
        <v>46266</v>
      </c>
      <c r="AO36" s="54" t="str">
        <f>K5</f>
        <v>Consultorio N° 3</v>
      </c>
      <c r="AP36" s="55">
        <f t="shared" ref="AP36:AQ36" si="37">K34</f>
        <v>0</v>
      </c>
      <c r="AQ36" s="55">
        <f t="shared" si="37"/>
        <v>0</v>
      </c>
      <c r="AR36" s="55">
        <f>AC34</f>
        <v>0</v>
      </c>
      <c r="AS36" s="55">
        <f>AA34</f>
        <v>0</v>
      </c>
      <c r="AT36" s="55">
        <f>AA35</f>
        <v>0</v>
      </c>
      <c r="AU36" s="55">
        <f>AC35</f>
        <v>0</v>
      </c>
      <c r="AV36" s="55">
        <f>AA36</f>
        <v>0</v>
      </c>
      <c r="AW36" s="55">
        <f>AC36</f>
        <v>0</v>
      </c>
      <c r="AX36" s="55">
        <f>AC37</f>
        <v>0</v>
      </c>
      <c r="AY36" s="55">
        <f>N37</f>
        <v>0</v>
      </c>
      <c r="AZ36" s="56"/>
      <c r="BA36" s="56"/>
      <c r="BB36" s="56"/>
      <c r="BC36" s="56"/>
      <c r="BD36" s="56"/>
      <c r="BE36" s="56"/>
      <c r="BF36" s="56"/>
      <c r="BG36" s="56"/>
      <c r="BH36" s="56"/>
      <c r="BI36" s="56"/>
      <c r="BJ36" s="56"/>
      <c r="BK36" s="56"/>
      <c r="BL36" s="56"/>
      <c r="BM36" s="56"/>
      <c r="BN36" s="56"/>
    </row>
    <row r="37" spans="1:66" ht="11.25" customHeight="1">
      <c r="A37" s="221"/>
      <c r="B37" s="38"/>
      <c r="C37" s="206"/>
      <c r="D37" s="209"/>
      <c r="E37" s="85" t="s">
        <v>46</v>
      </c>
      <c r="F37" s="86"/>
      <c r="G37" s="206"/>
      <c r="H37" s="209"/>
      <c r="I37" s="85" t="s">
        <v>46</v>
      </c>
      <c r="J37" s="108"/>
      <c r="K37" s="206"/>
      <c r="L37" s="209"/>
      <c r="M37" s="85" t="s">
        <v>46</v>
      </c>
      <c r="N37" s="108"/>
      <c r="O37" s="43"/>
      <c r="P37" s="153"/>
      <c r="Q37" s="154"/>
      <c r="R37" s="15"/>
      <c r="S37" s="227" t="str">
        <f>IF(OR(S34="Empleado",S34="Familiar"),"Nombre del Empleado","N° Factura")</f>
        <v>N° Factura</v>
      </c>
      <c r="T37" s="228"/>
      <c r="U37" s="89"/>
      <c r="V37" s="47"/>
      <c r="W37" s="227" t="str">
        <f>IF(OR(W34="Empleado",W34="Familiar"),"Nombre del Empleado","N° Factura")</f>
        <v>N° Factura</v>
      </c>
      <c r="X37" s="228"/>
      <c r="Y37" s="89"/>
      <c r="Z37" s="47"/>
      <c r="AA37" s="227" t="str">
        <f>IF(OR(AA34="Empleado",AA34="Familiar"),"Nombre del Empleado","N° Factura")</f>
        <v>N° Factura</v>
      </c>
      <c r="AB37" s="228"/>
      <c r="AC37" s="89"/>
      <c r="AD37" s="48"/>
      <c r="AI37" s="56"/>
      <c r="AM37" s="48"/>
      <c r="AN37" s="53">
        <f>A4</f>
        <v>46266</v>
      </c>
      <c r="AO37" s="54" t="str">
        <f>K5</f>
        <v>Consultorio N° 3</v>
      </c>
      <c r="AP37" s="55">
        <f t="shared" ref="AP37:AQ37" si="38">K38</f>
        <v>0</v>
      </c>
      <c r="AQ37" s="55">
        <f t="shared" si="38"/>
        <v>0</v>
      </c>
      <c r="AR37" s="55">
        <f>AC38</f>
        <v>0</v>
      </c>
      <c r="AS37" s="55">
        <f>AA38</f>
        <v>0</v>
      </c>
      <c r="AT37" s="55">
        <f>AA39</f>
        <v>0</v>
      </c>
      <c r="AU37" s="55">
        <f>AC39</f>
        <v>0</v>
      </c>
      <c r="AV37" s="55">
        <f>AA40</f>
        <v>0</v>
      </c>
      <c r="AW37" s="55">
        <f>AC40</f>
        <v>0</v>
      </c>
      <c r="AX37" s="55">
        <f>AC41</f>
        <v>0</v>
      </c>
      <c r="AY37" s="55">
        <f>N41</f>
        <v>0</v>
      </c>
      <c r="AZ37" s="56"/>
      <c r="BA37" s="56"/>
      <c r="BB37" s="56"/>
      <c r="BC37" s="56"/>
      <c r="BD37" s="56"/>
      <c r="BE37" s="56"/>
      <c r="BF37" s="56"/>
      <c r="BG37" s="56"/>
      <c r="BH37" s="56"/>
      <c r="BI37" s="56"/>
      <c r="BJ37" s="56"/>
      <c r="BK37" s="56"/>
      <c r="BL37" s="56"/>
      <c r="BM37" s="56"/>
      <c r="BN37" s="56"/>
    </row>
    <row r="38" spans="1:66" ht="11.25" customHeight="1">
      <c r="A38" s="222">
        <f>A34+$Q$13/1440</f>
        <v>0.66666666666666652</v>
      </c>
      <c r="B38" s="38"/>
      <c r="C38" s="224"/>
      <c r="D38" s="225"/>
      <c r="E38" s="40" t="s">
        <v>36</v>
      </c>
      <c r="F38" s="42" t="str">
        <f>IF(D38&lt;&gt;"", VLOOKUP(D38,'Base de Datos'!$A$2:$D1268,2,FALSE()),"")</f>
        <v/>
      </c>
      <c r="G38" s="224"/>
      <c r="H38" s="223"/>
      <c r="I38" s="40" t="s">
        <v>36</v>
      </c>
      <c r="J38" s="42" t="str">
        <f>IF(H38&lt;&gt;"", VLOOKUP(H38,'Base de Datos'!$A$2:$D1268,2,FALSE()),"")</f>
        <v/>
      </c>
      <c r="K38" s="224"/>
      <c r="L38" s="223"/>
      <c r="M38" s="40" t="s">
        <v>36</v>
      </c>
      <c r="N38" s="42" t="str">
        <f>IF(L38&lt;&gt;"", VLOOKUP(L38,'Base de Datos'!$A$2:$D1268,2,FALSE()),"")</f>
        <v/>
      </c>
      <c r="O38" s="43"/>
      <c r="P38" s="3"/>
      <c r="Q38" s="3"/>
      <c r="R38" s="15"/>
      <c r="S38" s="45"/>
      <c r="T38" s="45" t="s">
        <v>37</v>
      </c>
      <c r="U38" s="46"/>
      <c r="V38" s="47"/>
      <c r="W38" s="45"/>
      <c r="X38" s="45" t="s">
        <v>37</v>
      </c>
      <c r="Y38" s="46"/>
      <c r="Z38" s="47"/>
      <c r="AA38" s="45"/>
      <c r="AB38" s="45" t="s">
        <v>37</v>
      </c>
      <c r="AC38" s="46"/>
      <c r="AD38" s="48"/>
      <c r="AM38" s="48"/>
      <c r="AN38" s="53">
        <f>A4</f>
        <v>46266</v>
      </c>
      <c r="AO38" s="54" t="str">
        <f>K5</f>
        <v>Consultorio N° 3</v>
      </c>
      <c r="AP38" s="55">
        <f t="shared" ref="AP38:AQ38" si="39">K42</f>
        <v>0</v>
      </c>
      <c r="AQ38" s="55">
        <f t="shared" si="39"/>
        <v>0</v>
      </c>
      <c r="AR38" s="55">
        <f>AC42</f>
        <v>0</v>
      </c>
      <c r="AS38" s="55">
        <f>AA42</f>
        <v>0</v>
      </c>
      <c r="AT38" s="55">
        <f>AA43</f>
        <v>0</v>
      </c>
      <c r="AU38" s="55">
        <f>AC43</f>
        <v>0</v>
      </c>
      <c r="AV38" s="55">
        <f>AA44</f>
        <v>0</v>
      </c>
      <c r="AW38" s="55">
        <f>AC44</f>
        <v>0</v>
      </c>
      <c r="AX38" s="55">
        <f>AC45</f>
        <v>0</v>
      </c>
      <c r="AY38" s="55">
        <f>N45</f>
        <v>0</v>
      </c>
      <c r="AZ38" s="56"/>
      <c r="BA38" s="56"/>
      <c r="BB38" s="56"/>
      <c r="BC38" s="56"/>
      <c r="BD38" s="56"/>
      <c r="BE38" s="56"/>
      <c r="BF38" s="56"/>
      <c r="BG38" s="56"/>
      <c r="BH38" s="56"/>
      <c r="BI38" s="56"/>
      <c r="BJ38" s="56"/>
      <c r="BK38" s="56"/>
      <c r="BL38" s="56"/>
      <c r="BM38" s="56"/>
      <c r="BN38" s="56"/>
    </row>
    <row r="39" spans="1:66" ht="11.25" customHeight="1">
      <c r="A39" s="220"/>
      <c r="B39" s="38"/>
      <c r="C39" s="205"/>
      <c r="D39" s="208"/>
      <c r="E39" s="57" t="s">
        <v>42</v>
      </c>
      <c r="F39" s="58" t="str">
        <f>IF(D38&lt;&gt;"", VLOOKUP(D38,'Base de Datos'!$A$2:$D1268,3,FALSE()),"")</f>
        <v/>
      </c>
      <c r="G39" s="205"/>
      <c r="H39" s="208"/>
      <c r="I39" s="57" t="s">
        <v>42</v>
      </c>
      <c r="J39" s="58" t="str">
        <f>IF(H38&lt;&gt;"", VLOOKUP(H38,'Base de Datos'!$A$2:$D1268,3,FALSE()),"")</f>
        <v/>
      </c>
      <c r="K39" s="205"/>
      <c r="L39" s="208"/>
      <c r="M39" s="57" t="s">
        <v>42</v>
      </c>
      <c r="N39" s="58" t="str">
        <f>IF(L38&lt;&gt;"", VLOOKUP(L38,'Base de Datos'!$A$2:$D1268,3,FALSE()),"")</f>
        <v/>
      </c>
      <c r="O39" s="43"/>
      <c r="P39" s="3"/>
      <c r="Q39" s="3"/>
      <c r="R39" s="15"/>
      <c r="S39" s="229"/>
      <c r="T39" s="230"/>
      <c r="U39" s="59"/>
      <c r="V39" s="47"/>
      <c r="W39" s="229"/>
      <c r="X39" s="230"/>
      <c r="Y39" s="59"/>
      <c r="Z39" s="47"/>
      <c r="AA39" s="229"/>
      <c r="AB39" s="230"/>
      <c r="AC39" s="59"/>
      <c r="AD39" s="48"/>
      <c r="AE39" s="235">
        <f>A4</f>
        <v>46266</v>
      </c>
      <c r="AF39" s="236"/>
      <c r="AG39" s="236"/>
      <c r="AH39" s="236"/>
      <c r="AI39" s="236"/>
      <c r="AJ39" s="236"/>
      <c r="AK39" s="236"/>
      <c r="AL39" s="237"/>
      <c r="AM39" s="48"/>
      <c r="AN39" s="155">
        <f>A4</f>
        <v>46266</v>
      </c>
      <c r="AO39" s="156" t="str">
        <f>K5</f>
        <v>Consultorio N° 3</v>
      </c>
      <c r="AP39" s="156">
        <f t="shared" ref="AP39:AQ39" si="40">K46</f>
        <v>0</v>
      </c>
      <c r="AQ39" s="156">
        <f t="shared" si="40"/>
        <v>0</v>
      </c>
      <c r="AR39" s="156">
        <f>AC46</f>
        <v>0</v>
      </c>
      <c r="AS39" s="156">
        <f>AA46</f>
        <v>0</v>
      </c>
      <c r="AT39" s="156">
        <f>AA47</f>
        <v>0</v>
      </c>
      <c r="AU39" s="156">
        <f>AC47</f>
        <v>0</v>
      </c>
      <c r="AV39" s="156">
        <f>AA48</f>
        <v>0</v>
      </c>
      <c r="AW39" s="156">
        <f>AC48</f>
        <v>0</v>
      </c>
      <c r="AX39" s="156">
        <f>AC49</f>
        <v>0</v>
      </c>
      <c r="AY39" s="156">
        <f>N49</f>
        <v>0</v>
      </c>
      <c r="AZ39" s="48"/>
      <c r="BA39" s="48"/>
      <c r="BB39" s="48"/>
      <c r="BC39" s="48"/>
      <c r="BD39" s="48"/>
      <c r="BE39" s="48"/>
      <c r="BF39" s="48"/>
      <c r="BG39" s="48"/>
      <c r="BH39" s="48"/>
      <c r="BI39" s="48"/>
      <c r="BJ39" s="48"/>
      <c r="BK39" s="48"/>
      <c r="BL39" s="48"/>
      <c r="BM39" s="48"/>
      <c r="BN39" s="48"/>
    </row>
    <row r="40" spans="1:66" ht="11.25" customHeight="1">
      <c r="A40" s="220"/>
      <c r="B40" s="38"/>
      <c r="C40" s="205"/>
      <c r="D40" s="208"/>
      <c r="E40" s="57" t="s">
        <v>44</v>
      </c>
      <c r="F40" s="58" t="str">
        <f>IF(D38&lt;&gt;"", VLOOKUP(D38,'Base de Datos'!$A$2:$D1268,4,FALSE()),"")</f>
        <v/>
      </c>
      <c r="G40" s="205"/>
      <c r="H40" s="208"/>
      <c r="I40" s="57" t="s">
        <v>44</v>
      </c>
      <c r="J40" s="58" t="str">
        <f>IF(H38&lt;&gt;"", VLOOKUP(H38,'Base de Datos'!$A$2:$D1268,4,FALSE()),"")</f>
        <v/>
      </c>
      <c r="K40" s="205"/>
      <c r="L40" s="208"/>
      <c r="M40" s="57" t="s">
        <v>44</v>
      </c>
      <c r="N40" s="58" t="str">
        <f>IF(L38&lt;&gt;"", VLOOKUP(L38,'Base de Datos'!$A$2:$D1268,4,FALSE()),"")</f>
        <v/>
      </c>
      <c r="O40" s="43"/>
      <c r="P40" s="3"/>
      <c r="Q40" s="3"/>
      <c r="R40" s="15"/>
      <c r="S40" s="229"/>
      <c r="T40" s="230"/>
      <c r="U40" s="59"/>
      <c r="V40" s="47"/>
      <c r="W40" s="229"/>
      <c r="X40" s="230"/>
      <c r="Y40" s="59"/>
      <c r="Z40" s="47"/>
      <c r="AA40" s="229"/>
      <c r="AB40" s="230"/>
      <c r="AC40" s="59"/>
      <c r="AD40" s="48"/>
      <c r="AE40" s="238" t="s">
        <v>20</v>
      </c>
      <c r="AF40" s="239"/>
      <c r="AG40" s="157" t="s">
        <v>21</v>
      </c>
      <c r="AH40" s="158" t="s">
        <v>22</v>
      </c>
      <c r="AI40" s="159" t="s">
        <v>23</v>
      </c>
      <c r="AJ40" s="159" t="s">
        <v>24</v>
      </c>
      <c r="AK40" s="159" t="s">
        <v>25</v>
      </c>
      <c r="AL40" s="160" t="s">
        <v>26</v>
      </c>
      <c r="AM40" s="48"/>
      <c r="AN40" s="155">
        <f>A4</f>
        <v>46266</v>
      </c>
      <c r="AO40" s="156" t="str">
        <f>K5</f>
        <v>Consultorio N° 3</v>
      </c>
      <c r="AP40" s="156">
        <f t="shared" ref="AP40:AQ40" si="41">K50</f>
        <v>0</v>
      </c>
      <c r="AQ40" s="156">
        <f t="shared" si="41"/>
        <v>0</v>
      </c>
      <c r="AR40" s="156">
        <f>AC50</f>
        <v>0</v>
      </c>
      <c r="AS40" s="156">
        <f>AA50</f>
        <v>0</v>
      </c>
      <c r="AT40" s="156">
        <f>AA51</f>
        <v>0</v>
      </c>
      <c r="AU40" s="156">
        <f>AC51</f>
        <v>0</v>
      </c>
      <c r="AV40" s="156">
        <f>AA52</f>
        <v>0</v>
      </c>
      <c r="AW40" s="156">
        <f>AC52</f>
        <v>0</v>
      </c>
      <c r="AX40" s="156">
        <f>AC53</f>
        <v>0</v>
      </c>
      <c r="AY40" s="156">
        <f>N53</f>
        <v>0</v>
      </c>
      <c r="AZ40" s="48"/>
      <c r="BA40" s="48"/>
      <c r="BB40" s="48"/>
      <c r="BC40" s="48"/>
      <c r="BD40" s="48"/>
      <c r="BE40" s="48"/>
      <c r="BF40" s="48"/>
      <c r="BG40" s="48"/>
      <c r="BH40" s="48"/>
      <c r="BI40" s="48"/>
      <c r="BJ40" s="48"/>
      <c r="BK40" s="48"/>
      <c r="BL40" s="48"/>
      <c r="BM40" s="48"/>
      <c r="BN40" s="48"/>
    </row>
    <row r="41" spans="1:66" ht="11.25" customHeight="1">
      <c r="A41" s="221"/>
      <c r="B41" s="38"/>
      <c r="C41" s="206"/>
      <c r="D41" s="209"/>
      <c r="E41" s="85" t="s">
        <v>46</v>
      </c>
      <c r="F41" s="86"/>
      <c r="G41" s="206"/>
      <c r="H41" s="209"/>
      <c r="I41" s="85" t="s">
        <v>46</v>
      </c>
      <c r="J41" s="108"/>
      <c r="K41" s="206"/>
      <c r="L41" s="209"/>
      <c r="M41" s="85" t="s">
        <v>46</v>
      </c>
      <c r="N41" s="108"/>
      <c r="O41" s="43"/>
      <c r="P41" s="3"/>
      <c r="Q41" s="3"/>
      <c r="R41" s="15"/>
      <c r="S41" s="227" t="str">
        <f>IF(OR(S38="Empleado",S38="Familiar"),"Nombre del Empleado","N° Factura")</f>
        <v>N° Factura</v>
      </c>
      <c r="T41" s="228"/>
      <c r="U41" s="89"/>
      <c r="V41" s="47"/>
      <c r="W41" s="227" t="str">
        <f>IF(OR(W38="Empleado",W38="Familiar"),"Nombre del Empleado","N° Factura")</f>
        <v>N° Factura</v>
      </c>
      <c r="X41" s="228"/>
      <c r="Y41" s="89"/>
      <c r="Z41" s="47"/>
      <c r="AA41" s="227" t="str">
        <f>IF(OR(AA38="Empleado",AA38="Familiar"),"Nombre del Empleado","N° Factura")</f>
        <v>N° Factura</v>
      </c>
      <c r="AB41" s="228"/>
      <c r="AC41" s="89"/>
      <c r="AD41" s="48"/>
      <c r="AE41" s="240" t="s">
        <v>38</v>
      </c>
      <c r="AF41" s="230"/>
      <c r="AG41" s="161">
        <f t="array" aca="1" ref="AG41" ca="1">COUNTIFS(AP6:AP46, "💲", AY6:AY46, INDIRECT("AE" &amp; ROW())) + COUNTIFS(AP6:AP46, "📦", AY6:AY46, INDIRECT("AE" &amp; ROW())) + COUNTIFS(AP6:AP46, "✅", AY6:AY46, INDIRECT("AE" &amp; ROW()))</f>
        <v>0</v>
      </c>
      <c r="AH41" s="162">
        <f t="array" aca="1" ref="AH41" ca="1">COUNTIFS(AP6:AP46, "💲", AY6:AY46, INDIRECT("AE" &amp; ROW())) + COUNTIFS(AP6:AP46, "📦", AY6:AY46, INDIRECT("AE" &amp; ROW()))</f>
        <v>0</v>
      </c>
      <c r="AI41" s="139">
        <f t="array" aca="1" ref="AI41" ca="1">SUMIFS(AR6:AR46, AY6:AY46, INDIRECT("AE" &amp; ROW()), AP6:AP46, "💲") + SUMIFS(AR6:AR46, AY6:AY46, INDIRECT("AE" &amp; ROW()), AP6:AP46, "📦")</f>
        <v>0</v>
      </c>
      <c r="AJ41" s="139">
        <f t="array" aca="1" ref="AJ41" ca="1">(
    SUMIFS(AR6:AR46, AY6:AY46, INDIRECT("AE" &amp; ROW()), AP6:AP46, "💲") +
    SUMIFS(AR6:AR46, AY6:AY46, INDIRECT("AE" &amp; ROW()), AP6:AP46, "📦")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
        SUMIFS(AR6:AR46, AY6:AY46, INDIRECT("AE" &amp; ROW()), AP6:AP46, "💲", AS6:AS46, "Familiar") +
        SUMIFS(AR6:AR46, AY6:AY46, INDIRECT("AE" &amp; ROW()), AP6:AP46, "📦", AS6:AS46, "Familiar")
    ) / 2
)  -
(
    (
        SUMIFS(AR6:AR46, AY6:AY46, INDIRECT("AE" &amp; ROW()), AP6:AP46, "💲", AS6:AS46, "Exonerado ADH") +
        SUMIFS(AR6:AR46, AY6:AY46, INDIRECT("AE" &amp; ROW()), AP6:AP46, "📦", AS6:AS46, "Exonerado ADH")
    ) / 2
)  -
(
    (
        SUMIFS(AR6:AR46, AY6:AY46, INDIRECT("AE" &amp; ROW()), AP6:AP46, "💲", AS6:AS46, "Exonerado Doctor") +
        SUMIFS(AR6:AR46, AY6:AY46, INDIRECT("AE" &amp; ROW()), AP6:AP46, "📦", AS6:AS46, "Exonerado Doctor")
    ) / 2
)</f>
        <v>0</v>
      </c>
      <c r="AK41" s="139">
        <f t="array" aca="1" ref="AK41" ca="1">(
    SUMIFS(AR6:AR46, AY6:AY46, INDIRECT("AE" &amp; ROW()), AP6:AP46, "💲") +
    SUMIFS(AR6:AR46, AY6:AY46, INDIRECT("AE" &amp; ROW()), AP6:AP46, "📦")
) -
(
    SUMIFS(AR6:AR46, AY6:AY46, INDIRECT("AE" &amp; ROW()), AP6:AP46, "💲", AS6:AS46, "Familiar") +
    SUMIFS(AR6:AR46, AY6:AY46, INDIRECT("AE" &amp; ROW()), AP6:AP46, "📦", AS6:AS46, "Familiar")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SUMIFS(AR6:AR46, AY6:AY46, INDIRECT("AE" &amp; ROW()), AP6:AP46, "💲", AS6:AS46, "Exonerado ADH") +
    SUMIFS(AR6:AR46, AY6:AY46, INDIRECT("AE" &amp; ROW()), AP6:AP46, "📦", AS6:AS46, "Exonerado ADH")
) -
(
    (
        SUMIFS(AR6:AR46, AY6:AY46, INDIRECT("AE" &amp; ROW()), AP6:AP46, "💲", AS6:AS46, "Exonerado Doctor") +
        SUMIFS(AR6:AR46, AY6:AY46, INDIRECT("AE" &amp; ROW()), AP6:AP46, "📦", AS6:AS46, "Exonerado Doctor")
    ) / 2
) -
(
    (
        SUMIFS(AR6:AR46, AY6:AY46, INDIRECT("AE" &amp; ROW()), AP6:AP46, "💲", AS6:AS46, "") +
        SUMIFS(AR6:AR46, AY6:AY46, INDIRECT("AE" &amp; ROW()), AP6:AP46, "📦", AS6:AS46, "")
    ) / 2
)</f>
        <v>0</v>
      </c>
      <c r="AL41" s="140">
        <f t="array" aca="1" ref="AL41" ca="1">(
    SUMIFS(AR6:AR46, AY6:AY46, INDIRECT("AE" &amp; ROW()), AP6:AP46, "💲") +
    SUMIFS(AR6:AR46, AY6:AY46, INDIRECT("AE" &amp; ROW()), AP6:AP46, "📦")
) -
(
    (
        SUMIFS(AR6:AR46, AY6:AY46, INDIRECT("AE" &amp; ROW()), AP6:AP46, "💲", AS6:AS46, "Familiar") +
        SUMIFS(AR6:AR46, AY6:AY46, INDIRECT("AE" &amp; ROW()), AP6:AP46, "📦", AS6:AS46, "Familiar")
    ) / 2
) -
(
    (
        SUMIFS(AR6:AR46, AY6:AY46, INDIRECT("AE" &amp; ROW()), AP6:AP46, "💲", AS6:AS46, "Participante") +
        SUMIFS(AR6:AR46, AY6:AY46, INDIRECT("AE" &amp; ROW()), AP6:AP46, "📦", AS6:AS46, "Participante")
    ) / 2
) -
(
    (
        SUMIFS(AR6:AR46, AY6:AY46, INDIRECT("AE" &amp; ROW()), AP6:AP46, "💲", AS6:AS46, "Empleado") +
        SUMIFS(AR6:AR46, AY6:AY46, INDIRECT("AE" &amp; ROW()), AP6:AP46, "📦", AS6:AS46, "Empleado")
    ) / 2
) -
(
    (
        SUMIFS(AR6:AR46, AY6:AY46, INDIRECT("AE" &amp; ROW()), AP6:AP46, "💲", AS6:AS46, "Exonerado ADH") +
        SUMIFS(AR6:AR46, AY6:AY46, INDIRECT("AE" &amp; ROW()), AP6:AP46, "📦", AS6:AS46, "Exonerado ADH")
    ) / 2
) -
(
    SUMIFS(AR6:AR46, AY6:AY46, INDIRECT("AE" &amp; ROW()), AP6:AP46, "💲", AS6:AS46, "Exonerado Doctor") +
    SUMIFS(AR6:AR46, AY6:AY46, INDIRECT("AE" &amp; ROW()), AP6:AP46, "📦", AS6:AS46, "Exonerado Doctor")
) -
(
    (
        SUMIFS(AR6:AR46, AY6:AY46, INDIRECT("AE" &amp; ROW()), AP6:AP46, "💲", AS6:AS46, "") +
        SUMIFS(AR6:AR46, AY6:AY46, INDIRECT("AE" &amp; ROW()), AP6:AP46, "📦", AS6:AS46, "")
    ) / 2
)</f>
        <v>0</v>
      </c>
      <c r="AM41" s="48"/>
      <c r="AN41" s="155">
        <f>A4</f>
        <v>46266</v>
      </c>
      <c r="AO41" s="156" t="str">
        <f>K5</f>
        <v>Consultorio N° 3</v>
      </c>
      <c r="AP41" s="156">
        <f t="shared" ref="AP41:AQ41" si="42">K54</f>
        <v>0</v>
      </c>
      <c r="AQ41" s="156">
        <f t="shared" si="42"/>
        <v>0</v>
      </c>
      <c r="AR41" s="156">
        <f>AC54</f>
        <v>0</v>
      </c>
      <c r="AS41" s="156">
        <f>AA54</f>
        <v>0</v>
      </c>
      <c r="AT41" s="156">
        <f>AA55</f>
        <v>0</v>
      </c>
      <c r="AU41" s="156">
        <f>AC55</f>
        <v>0</v>
      </c>
      <c r="AV41" s="156">
        <f>AA56</f>
        <v>0</v>
      </c>
      <c r="AW41" s="156">
        <f>AC56</f>
        <v>0</v>
      </c>
      <c r="AX41" s="156">
        <f>AC57</f>
        <v>0</v>
      </c>
      <c r="AY41" s="156">
        <f>N57</f>
        <v>0</v>
      </c>
      <c r="AZ41" s="48"/>
      <c r="BA41" s="48"/>
      <c r="BB41" s="48"/>
      <c r="BC41" s="48"/>
      <c r="BD41" s="48"/>
      <c r="BE41" s="48"/>
      <c r="BF41" s="48"/>
      <c r="BG41" s="48"/>
      <c r="BH41" s="48"/>
      <c r="BI41" s="48"/>
      <c r="BJ41" s="48"/>
      <c r="BK41" s="48"/>
      <c r="BL41" s="48"/>
      <c r="BM41" s="48"/>
      <c r="BN41" s="48"/>
    </row>
    <row r="42" spans="1:66" ht="11.25" customHeight="1">
      <c r="A42" s="222">
        <f>A38+$Q$13/1440</f>
        <v>0.70833333333333315</v>
      </c>
      <c r="B42" s="38"/>
      <c r="C42" s="224"/>
      <c r="D42" s="225"/>
      <c r="E42" s="40" t="s">
        <v>36</v>
      </c>
      <c r="F42" s="42" t="str">
        <f>IF(D42&lt;&gt;"", VLOOKUP(D42,'Base de Datos'!$A$2:$D1268,2,FALSE()),"")</f>
        <v/>
      </c>
      <c r="G42" s="224"/>
      <c r="H42" s="223"/>
      <c r="I42" s="40" t="s">
        <v>36</v>
      </c>
      <c r="J42" s="42" t="str">
        <f>IF(H42&lt;&gt;"", VLOOKUP(H42,'Base de Datos'!$A$2:$D1268,2,FALSE()),"")</f>
        <v/>
      </c>
      <c r="K42" s="224"/>
      <c r="L42" s="223"/>
      <c r="M42" s="40" t="s">
        <v>36</v>
      </c>
      <c r="N42" s="42" t="str">
        <f>IF(L42&lt;&gt;"", VLOOKUP(L42,'Base de Datos'!$A$2:$D1268,2,FALSE()),"")</f>
        <v/>
      </c>
      <c r="O42" s="43"/>
      <c r="P42" s="163"/>
      <c r="Q42" s="3"/>
      <c r="R42" s="15"/>
      <c r="S42" s="45"/>
      <c r="T42" s="45" t="s">
        <v>37</v>
      </c>
      <c r="U42" s="46"/>
      <c r="V42" s="47"/>
      <c r="W42" s="45"/>
      <c r="X42" s="45" t="s">
        <v>37</v>
      </c>
      <c r="Y42" s="46"/>
      <c r="Z42" s="47"/>
      <c r="AA42" s="45"/>
      <c r="AB42" s="45" t="s">
        <v>37</v>
      </c>
      <c r="AC42" s="46"/>
      <c r="AD42" s="48"/>
      <c r="AE42" s="240" t="s">
        <v>43</v>
      </c>
      <c r="AF42" s="230"/>
      <c r="AG42" s="161">
        <f t="array" aca="1" ref="AG42" ca="1">COUNTIFS(AP6:AP46, "💲", AY6:AY46, INDIRECT("AE" &amp; ROW())) + COUNTIFS(AP6:AP46, "📦", AY6:AY46, INDIRECT("AE" &amp; ROW())) + COUNTIFS(AP6:AP46, "✅", AY6:AY46, INDIRECT("AE" &amp; ROW()))</f>
        <v>0</v>
      </c>
      <c r="AH42" s="162">
        <f t="array" aca="1" ref="AH42" ca="1">COUNTIFS(AP6:AP46, "💲", AY6:AY46, INDIRECT("AE" &amp; ROW())) + COUNTIFS(AP6:AP46, "📦", AY6:AY46, INDIRECT("AE" &amp; ROW()))</f>
        <v>0</v>
      </c>
      <c r="AI42" s="139">
        <f t="array" aca="1" ref="AI42" ca="1">SUMIFS(AR6:AR46, AY6:AY46, INDIRECT("AE" &amp; ROW()), AP6:AP46, "💲") + SUMIFS(AR6:AR46, AY6:AY46, INDIRECT("AE" &amp; ROW()), AP6:AP46, "📦")</f>
        <v>0</v>
      </c>
      <c r="AJ42" s="139">
        <f t="array" aca="1" ref="AJ42" ca="1">(
    SUMIFS(AR6:AR46, AY6:AY46, INDIRECT("AE" &amp; ROW()), AP6:AP46, "💲") +
    SUMIFS(AR6:AR46, AY6:AY46, INDIRECT("AE" &amp; ROW()), AP6:AP46, "📦")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
        SUMIFS(AR6:AR46, AY6:AY46, INDIRECT("AE" &amp; ROW()), AP6:AP46, "💲", AS6:AS46, "Familiar") +
        SUMIFS(AR6:AR46, AY6:AY46, INDIRECT("AE" &amp; ROW()), AP6:AP46, "📦", AS6:AS46, "Familiar")
    ) / 2
)  -
(
    (
        SUMIFS(AR6:AR46, AY6:AY46, INDIRECT("AE" &amp; ROW()), AP6:AP46, "💲", AS6:AS46, "Exonerado ADH") +
        SUMIFS(AR6:AR46, AY6:AY46, INDIRECT("AE" &amp; ROW()), AP6:AP46, "📦", AS6:AS46, "Exonerado ADH")
    ) / 2
)  -
(
    (
        SUMIFS(AR6:AR46, AY6:AY46, INDIRECT("AE" &amp; ROW()), AP6:AP46, "💲", AS6:AS46, "Exonerado Doctor") +
        SUMIFS(AR6:AR46, AY6:AY46, INDIRECT("AE" &amp; ROW()), AP6:AP46, "📦", AS6:AS46, "Exonerado Doctor")
    ) / 2
)</f>
        <v>0</v>
      </c>
      <c r="AK42" s="139">
        <f t="array" aca="1" ref="AK42" ca="1">(
    SUMIFS(AR6:AR46, AY6:AY46, INDIRECT("AE" &amp; ROW()), AP6:AP46, "💲") +
    SUMIFS(AR6:AR46, AY6:AY46, INDIRECT("AE" &amp; ROW()), AP6:AP46, "📦")
) -
(
    SUMIFS(AR6:AR46, AY6:AY46, INDIRECT("AE" &amp; ROW()), AP6:AP46, "💲", AS6:AS46, "Familiar") +
    SUMIFS(AR6:AR46, AY6:AY46, INDIRECT("AE" &amp; ROW()), AP6:AP46, "📦", AS6:AS46, "Familiar")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SUMIFS(AR6:AR46, AY6:AY46, INDIRECT("AE" &amp; ROW()), AP6:AP46, "💲", AS6:AS46, "Exonerado ADH") +
    SUMIFS(AR6:AR46, AY6:AY46, INDIRECT("AE" &amp; ROW()), AP6:AP46, "📦", AS6:AS46, "Exonerado ADH")
) -
(
    (
        SUMIFS(AR6:AR46, AY6:AY46, INDIRECT("AE" &amp; ROW()), AP6:AP46, "💲", AS6:AS46, "Exonerado Doctor") +
        SUMIFS(AR6:AR46, AY6:AY46, INDIRECT("AE" &amp; ROW()), AP6:AP46, "📦", AS6:AS46, "Exonerado Doctor")
    ) / 2
) -
(
    (
        SUMIFS(AR6:AR46, AY6:AY46, INDIRECT("AE" &amp; ROW()), AP6:AP46, "💲", AS6:AS46, "") +
        SUMIFS(AR6:AR46, AY6:AY46, INDIRECT("AE" &amp; ROW()), AP6:AP46, "📦", AS6:AS46, "")
    ) / 2
)</f>
        <v>0</v>
      </c>
      <c r="AL42" s="140">
        <f t="array" aca="1" ref="AL42" ca="1">(
    SUMIFS(AR6:AR46, AY6:AY46, INDIRECT("AE" &amp; ROW()), AP6:AP46, "💲") +
    SUMIFS(AR6:AR46, AY6:AY46, INDIRECT("AE" &amp; ROW()), AP6:AP46, "📦")
) -
(
    (
        SUMIFS(AR6:AR46, AY6:AY46, INDIRECT("AE" &amp; ROW()), AP6:AP46, "💲", AS6:AS46, "Familiar") +
        SUMIFS(AR6:AR46, AY6:AY46, INDIRECT("AE" &amp; ROW()), AP6:AP46, "📦", AS6:AS46, "Familiar")
    ) / 2
) -
(
    (
        SUMIFS(AR6:AR46, AY6:AY46, INDIRECT("AE" &amp; ROW()), AP6:AP46, "💲", AS6:AS46, "Participante") +
        SUMIFS(AR6:AR46, AY6:AY46, INDIRECT("AE" &amp; ROW()), AP6:AP46, "📦", AS6:AS46, "Participante")
    ) / 2
) -
(
    (
        SUMIFS(AR6:AR46, AY6:AY46, INDIRECT("AE" &amp; ROW()), AP6:AP46, "💲", AS6:AS46, "Empleado") +
        SUMIFS(AR6:AR46, AY6:AY46, INDIRECT("AE" &amp; ROW()), AP6:AP46, "📦", AS6:AS46, "Empleado")
    ) / 2
) -
(
    (
        SUMIFS(AR6:AR46, AY6:AY46, INDIRECT("AE" &amp; ROW()), AP6:AP46, "💲", AS6:AS46, "Exonerado ADH") +
        SUMIFS(AR6:AR46, AY6:AY46, INDIRECT("AE" &amp; ROW()), AP6:AP46, "📦", AS6:AS46, "Exonerado ADH")
    ) / 2
) -
(
    SUMIFS(AR6:AR46, AY6:AY46, INDIRECT("AE" &amp; ROW()), AP6:AP46, "💲", AS6:AS46, "Exonerado Doctor") +
    SUMIFS(AR6:AR46, AY6:AY46, INDIRECT("AE" &amp; ROW()), AP6:AP46, "📦", AS6:AS46, "Exonerado Doctor")
) -
(
    (
        SUMIFS(AR6:AR46, AY6:AY46, INDIRECT("AE" &amp; ROW()), AP6:AP46, "💲", AS6:AS46, "") +
        SUMIFS(AR6:AR46, AY6:AY46, INDIRECT("AE" &amp; ROW()), AP6:AP46, "📦", AS6:AS46, "")
    ) / 2
)</f>
        <v>0</v>
      </c>
      <c r="AM42" s="48"/>
      <c r="AN42" s="156"/>
      <c r="AO42" s="156"/>
      <c r="AP42" s="156"/>
      <c r="AQ42" s="156">
        <f>L50</f>
        <v>0</v>
      </c>
      <c r="AR42" s="156"/>
      <c r="AS42" s="156"/>
      <c r="AT42" s="156"/>
      <c r="AU42" s="156"/>
      <c r="AV42" s="156"/>
      <c r="AW42" s="156"/>
      <c r="AX42" s="156"/>
      <c r="AY42" s="156">
        <f>N45</f>
        <v>0</v>
      </c>
      <c r="AZ42" s="48"/>
      <c r="BA42" s="48"/>
      <c r="BB42" s="48"/>
      <c r="BC42" s="48"/>
      <c r="BD42" s="48"/>
      <c r="BE42" s="48"/>
      <c r="BF42" s="48"/>
      <c r="BG42" s="48"/>
      <c r="BH42" s="48"/>
      <c r="BI42" s="48"/>
      <c r="BJ42" s="48"/>
      <c r="BK42" s="48"/>
      <c r="BL42" s="48"/>
      <c r="BM42" s="48"/>
      <c r="BN42" s="48"/>
    </row>
    <row r="43" spans="1:66" ht="11.25" customHeight="1">
      <c r="A43" s="220"/>
      <c r="B43" s="38"/>
      <c r="C43" s="205"/>
      <c r="D43" s="208"/>
      <c r="E43" s="57" t="s">
        <v>42</v>
      </c>
      <c r="F43" s="58" t="str">
        <f>IF(D42&lt;&gt;"", VLOOKUP(D42,'Base de Datos'!$A$2:$D1268,3,FALSE()),"")</f>
        <v/>
      </c>
      <c r="G43" s="205"/>
      <c r="H43" s="208"/>
      <c r="I43" s="57" t="s">
        <v>42</v>
      </c>
      <c r="J43" s="58" t="str">
        <f>IF(H42&lt;&gt;"", VLOOKUP(H42,'Base de Datos'!$A$2:$D1268,3,FALSE()),"")</f>
        <v/>
      </c>
      <c r="K43" s="205"/>
      <c r="L43" s="208"/>
      <c r="M43" s="57" t="s">
        <v>42</v>
      </c>
      <c r="N43" s="58" t="str">
        <f>IF(L42&lt;&gt;"", VLOOKUP(L42,'Base de Datos'!$A$2:$D1268,3,FALSE()),"")</f>
        <v/>
      </c>
      <c r="O43" s="43"/>
      <c r="P43" s="163"/>
      <c r="Q43" s="3"/>
      <c r="R43" s="15"/>
      <c r="S43" s="229"/>
      <c r="T43" s="230"/>
      <c r="U43" s="59"/>
      <c r="V43" s="47"/>
      <c r="W43" s="229"/>
      <c r="X43" s="230"/>
      <c r="Y43" s="59"/>
      <c r="Z43" s="47"/>
      <c r="AA43" s="229"/>
      <c r="AB43" s="230"/>
      <c r="AC43" s="59"/>
      <c r="AD43" s="48"/>
      <c r="AE43" s="240" t="s">
        <v>45</v>
      </c>
      <c r="AF43" s="230"/>
      <c r="AG43" s="161">
        <f t="array" aca="1" ref="AG43" ca="1">COUNTIFS(AP6:AP46, "💲", AY6:AY46, INDIRECT("AE" &amp; ROW())) + COUNTIFS(AP6:AP46, "📦", AY6:AY46, INDIRECT("AE" &amp; ROW())) + COUNTIFS(AP6:AP46, "✅", AY6:AY46, INDIRECT("AE" &amp; ROW()))</f>
        <v>0</v>
      </c>
      <c r="AH43" s="162">
        <f t="array" aca="1" ref="AH43" ca="1">COUNTIFS(AP6:AP46, "💲", AY6:AY46, INDIRECT("AE" &amp; ROW())) + COUNTIFS(AP6:AP46, "📦", AY6:AY46, INDIRECT("AE" &amp; ROW()))</f>
        <v>0</v>
      </c>
      <c r="AI43" s="139">
        <f t="array" aca="1" ref="AI43" ca="1">SUMIFS(AR6:AR46, AY6:AY46, INDIRECT("AE" &amp; ROW()), AP6:AP46, "💲") + SUMIFS(AR6:AR46, AY6:AY46, INDIRECT("AE" &amp; ROW()), AP6:AP46, "📦")</f>
        <v>0</v>
      </c>
      <c r="AJ43" s="139">
        <f t="array" aca="1" ref="AJ43" ca="1">(
    SUMIFS(AR6:AR46, AY6:AY46, INDIRECT("AE" &amp; ROW()), AP6:AP46, "💲") +
    SUMIFS(AR6:AR46, AY6:AY46, INDIRECT("AE" &amp; ROW()), AP6:AP46, "📦")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
        SUMIFS(AR6:AR46, AY6:AY46, INDIRECT("AE" &amp; ROW()), AP6:AP46, "💲", AS6:AS46, "Familiar") +
        SUMIFS(AR6:AR46, AY6:AY46, INDIRECT("AE" &amp; ROW()), AP6:AP46, "📦", AS6:AS46, "Familiar")
    ) / 2
)  -
(
    (
        SUMIFS(AR6:AR46, AY6:AY46, INDIRECT("AE" &amp; ROW()), AP6:AP46, "💲", AS6:AS46, "Exonerado ADH") +
        SUMIFS(AR6:AR46, AY6:AY46, INDIRECT("AE" &amp; ROW()), AP6:AP46, "📦", AS6:AS46, "Exonerado ADH")
    ) / 2
)  -
(
    (
        SUMIFS(AR6:AR46, AY6:AY46, INDIRECT("AE" &amp; ROW()), AP6:AP46, "💲", AS6:AS46, "Exonerado Doctor") +
        SUMIFS(AR6:AR46, AY6:AY46, INDIRECT("AE" &amp; ROW()), AP6:AP46, "📦", AS6:AS46, "Exonerado Doctor")
    ) / 2
)</f>
        <v>0</v>
      </c>
      <c r="AK43" s="139">
        <f t="array" aca="1" ref="AK43" ca="1">(
    SUMIFS(AR6:AR46, AY6:AY46, INDIRECT("AE" &amp; ROW()), AP6:AP46, "💲") +
    SUMIFS(AR6:AR46, AY6:AY46, INDIRECT("AE" &amp; ROW()), AP6:AP46, "📦")
) -
(
    SUMIFS(AR6:AR46, AY6:AY46, INDIRECT("AE" &amp; ROW()), AP6:AP46, "💲", AS6:AS46, "Familiar") +
    SUMIFS(AR6:AR46, AY6:AY46, INDIRECT("AE" &amp; ROW()), AP6:AP46, "📦", AS6:AS46, "Familiar")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SUMIFS(AR6:AR46, AY6:AY46, INDIRECT("AE" &amp; ROW()), AP6:AP46, "💲", AS6:AS46, "Exonerado ADH") +
    SUMIFS(AR6:AR46, AY6:AY46, INDIRECT("AE" &amp; ROW()), AP6:AP46, "📦", AS6:AS46, "Exonerado ADH")
) -
(
    (
        SUMIFS(AR6:AR46, AY6:AY46, INDIRECT("AE" &amp; ROW()), AP6:AP46, "💲", AS6:AS46, "Exonerado Doctor") +
        SUMIFS(AR6:AR46, AY6:AY46, INDIRECT("AE" &amp; ROW()), AP6:AP46, "📦", AS6:AS46, "Exonerado Doctor")
    ) / 2
) -
(
    (
        SUMIFS(AR6:AR46, AY6:AY46, INDIRECT("AE" &amp; ROW()), AP6:AP46, "💲", AS6:AS46, "") +
        SUMIFS(AR6:AR46, AY6:AY46, INDIRECT("AE" &amp; ROW()), AP6:AP46, "📦", AS6:AS46, "")
    ) / 2
)</f>
        <v>0</v>
      </c>
      <c r="AL43" s="140">
        <f t="array" aca="1" ref="AL43" ca="1">(
    SUMIFS(AR6:AR46, AY6:AY46, INDIRECT("AE" &amp; ROW()), AP6:AP46, "💲") +
    SUMIFS(AR6:AR46, AY6:AY46, INDIRECT("AE" &amp; ROW()), AP6:AP46, "📦")
) -
(
    (
        SUMIFS(AR6:AR46, AY6:AY46, INDIRECT("AE" &amp; ROW()), AP6:AP46, "💲", AS6:AS46, "Familiar") +
        SUMIFS(AR6:AR46, AY6:AY46, INDIRECT("AE" &amp; ROW()), AP6:AP46, "📦", AS6:AS46, "Familiar")
    ) / 2
) -
(
    (
        SUMIFS(AR6:AR46, AY6:AY46, INDIRECT("AE" &amp; ROW()), AP6:AP46, "💲", AS6:AS46, "Participante") +
        SUMIFS(AR6:AR46, AY6:AY46, INDIRECT("AE" &amp; ROW()), AP6:AP46, "📦", AS6:AS46, "Participante")
    ) / 2
) -
(
    (
        SUMIFS(AR6:AR46, AY6:AY46, INDIRECT("AE" &amp; ROW()), AP6:AP46, "💲", AS6:AS46, "Empleado") +
        SUMIFS(AR6:AR46, AY6:AY46, INDIRECT("AE" &amp; ROW()), AP6:AP46, "📦", AS6:AS46, "Empleado")
    ) / 2
) -
(
    (
        SUMIFS(AR6:AR46, AY6:AY46, INDIRECT("AE" &amp; ROW()), AP6:AP46, "💲", AS6:AS46, "Exonerado ADH") +
        SUMIFS(AR6:AR46, AY6:AY46, INDIRECT("AE" &amp; ROW()), AP6:AP46, "📦", AS6:AS46, "Exonerado ADH")
    ) / 2
) -
(
    SUMIFS(AR6:AR46, AY6:AY46, INDIRECT("AE" &amp; ROW()), AP6:AP46, "💲", AS6:AS46, "Exonerado Doctor") +
    SUMIFS(AR6:AR46, AY6:AY46, INDIRECT("AE" &amp; ROW()), AP6:AP46, "📦", AS6:AS46, "Exonerado Doctor")
) -
(
    (
        SUMIFS(AR6:AR46, AY6:AY46, INDIRECT("AE" &amp; ROW()), AP6:AP46, "💲", AS6:AS46, "") +
        SUMIFS(AR6:AR46, AY6:AY46, INDIRECT("AE" &amp; ROW()), AP6:AP46, "📦", AS6:AS46, "")
    ) / 2
)</f>
        <v>0</v>
      </c>
      <c r="AM43" s="48"/>
      <c r="AN43" s="156"/>
      <c r="AO43" s="156"/>
      <c r="AP43" s="156"/>
      <c r="AQ43" s="156">
        <f>L54</f>
        <v>0</v>
      </c>
      <c r="AR43" s="156"/>
      <c r="AS43" s="156"/>
      <c r="AT43" s="156"/>
      <c r="AU43" s="156"/>
      <c r="AV43" s="156"/>
      <c r="AW43" s="156"/>
      <c r="AX43" s="156"/>
      <c r="AY43" s="156">
        <f>N49</f>
        <v>0</v>
      </c>
      <c r="AZ43" s="48"/>
      <c r="BA43" s="48"/>
      <c r="BB43" s="48"/>
      <c r="BC43" s="48"/>
      <c r="BD43" s="48"/>
      <c r="BE43" s="48"/>
      <c r="BF43" s="48"/>
      <c r="BG43" s="48"/>
      <c r="BH43" s="48"/>
      <c r="BI43" s="48"/>
      <c r="BJ43" s="48"/>
      <c r="BK43" s="48"/>
      <c r="BL43" s="48"/>
      <c r="BM43" s="48"/>
      <c r="BN43" s="48"/>
    </row>
    <row r="44" spans="1:66" ht="11.25" customHeight="1">
      <c r="A44" s="220"/>
      <c r="B44" s="38"/>
      <c r="C44" s="205"/>
      <c r="D44" s="208"/>
      <c r="E44" s="57" t="s">
        <v>44</v>
      </c>
      <c r="F44" s="58" t="str">
        <f>IF(D42&lt;&gt;"", VLOOKUP(D42,'Base de Datos'!$A$2:$D1268,4,FALSE()),"")</f>
        <v/>
      </c>
      <c r="G44" s="205"/>
      <c r="H44" s="208"/>
      <c r="I44" s="57" t="s">
        <v>44</v>
      </c>
      <c r="J44" s="58" t="str">
        <f>IF(H42&lt;&gt;"", VLOOKUP(H42,'Base de Datos'!$A$2:$D1268,4,FALSE()),"")</f>
        <v/>
      </c>
      <c r="K44" s="205"/>
      <c r="L44" s="208"/>
      <c r="M44" s="57" t="s">
        <v>44</v>
      </c>
      <c r="N44" s="58" t="str">
        <f>IF(L42&lt;&gt;"", VLOOKUP(L42,'Base de Datos'!$A$2:$D1268,4,FALSE()),"")</f>
        <v/>
      </c>
      <c r="O44" s="43"/>
      <c r="P44" s="163"/>
      <c r="Q44" s="3"/>
      <c r="R44" s="15"/>
      <c r="S44" s="229"/>
      <c r="T44" s="230"/>
      <c r="U44" s="59"/>
      <c r="V44" s="47"/>
      <c r="W44" s="229"/>
      <c r="X44" s="230"/>
      <c r="Y44" s="59"/>
      <c r="Z44" s="47"/>
      <c r="AA44" s="229"/>
      <c r="AB44" s="230"/>
      <c r="AC44" s="59"/>
      <c r="AD44" s="48"/>
      <c r="AE44" s="240" t="s">
        <v>47</v>
      </c>
      <c r="AF44" s="230"/>
      <c r="AG44" s="161">
        <f t="array" aca="1" ref="AG44" ca="1">COUNTIFS(AP6:AP46, "💲", AY6:AY46, INDIRECT("AE" &amp; ROW())) + COUNTIFS(AP6:AP46, "📦", AY6:AY46, INDIRECT("AE" &amp; ROW())) + COUNTIFS(AP6:AP46, "✅", AY6:AY46, INDIRECT("AE" &amp; ROW()))</f>
        <v>0</v>
      </c>
      <c r="AH44" s="162">
        <f t="array" aca="1" ref="AH44" ca="1">COUNTIFS(AP6:AP46, "💲", AY6:AY46, INDIRECT("AE" &amp; ROW())) + COUNTIFS(AP6:AP46, "📦", AY6:AY46, INDIRECT("AE" &amp; ROW()))</f>
        <v>0</v>
      </c>
      <c r="AI44" s="139">
        <f t="array" aca="1" ref="AI44" ca="1">SUMIFS(AR6:AR46, AY6:AY46, INDIRECT("AE" &amp; ROW()), AP6:AP46, "💲") + SUMIFS(AR6:AR46, AY6:AY46, INDIRECT("AE" &amp; ROW()), AP6:AP46, "📦")</f>
        <v>0</v>
      </c>
      <c r="AJ44" s="139">
        <f t="array" aca="1" ref="AJ44" ca="1">(
    SUMIFS(AR6:AR46, AY6:AY46, INDIRECT("AE" &amp; ROW()), AP6:AP46, "💲") +
    SUMIFS(AR6:AR46, AY6:AY46, INDIRECT("AE" &amp; ROW()), AP6:AP46, "📦")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
        SUMIFS(AR6:AR46, AY6:AY46, INDIRECT("AE" &amp; ROW()), AP6:AP46, "💲", AS6:AS46, "Familiar") +
        SUMIFS(AR6:AR46, AY6:AY46, INDIRECT("AE" &amp; ROW()), AP6:AP46, "📦", AS6:AS46, "Familiar")
    ) / 2
)  -
(
    (
        SUMIFS(AR6:AR46, AY6:AY46, INDIRECT("AE" &amp; ROW()), AP6:AP46, "💲", AS6:AS46, "Exonerado ADH") +
        SUMIFS(AR6:AR46, AY6:AY46, INDIRECT("AE" &amp; ROW()), AP6:AP46, "📦", AS6:AS46, "Exonerado ADH")
    ) / 2
)  -
(
    (
        SUMIFS(AR6:AR46, AY6:AY46, INDIRECT("AE" &amp; ROW()), AP6:AP46, "💲", AS6:AS46, "Exonerado Doctor") +
        SUMIFS(AR6:AR46, AY6:AY46, INDIRECT("AE" &amp; ROW()), AP6:AP46, "📦", AS6:AS46, "Exonerado Doctor")
    ) / 2
)</f>
        <v>0</v>
      </c>
      <c r="AK44" s="139">
        <f t="array" aca="1" ref="AK44" ca="1">(
    SUMIFS(AR6:AR46, AY6:AY46, INDIRECT("AE" &amp; ROW()), AP6:AP46, "💲") +
    SUMIFS(AR6:AR46, AY6:AY46, INDIRECT("AE" &amp; ROW()), AP6:AP46, "📦")
) -
(
    SUMIFS(AR6:AR46, AY6:AY46, INDIRECT("AE" &amp; ROW()), AP6:AP46, "💲", AS6:AS46, "Familiar") +
    SUMIFS(AR6:AR46, AY6:AY46, INDIRECT("AE" &amp; ROW()), AP6:AP46, "📦", AS6:AS46, "Familiar")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SUMIFS(AR6:AR46, AY6:AY46, INDIRECT("AE" &amp; ROW()), AP6:AP46, "💲", AS6:AS46, "Exonerado ADH") +
    SUMIFS(AR6:AR46, AY6:AY46, INDIRECT("AE" &amp; ROW()), AP6:AP46, "📦", AS6:AS46, "Exonerado ADH")
) -
(
    (
        SUMIFS(AR6:AR46, AY6:AY46, INDIRECT("AE" &amp; ROW()), AP6:AP46, "💲", AS6:AS46, "Exonerado Doctor") +
        SUMIFS(AR6:AR46, AY6:AY46, INDIRECT("AE" &amp; ROW()), AP6:AP46, "📦", AS6:AS46, "Exonerado Doctor")
    ) / 2
) -
(
    (
        SUMIFS(AR6:AR46, AY6:AY46, INDIRECT("AE" &amp; ROW()), AP6:AP46, "💲", AS6:AS46, "") +
        SUMIFS(AR6:AR46, AY6:AY46, INDIRECT("AE" &amp; ROW()), AP6:AP46, "📦", AS6:AS46, "")
    ) / 2
)</f>
        <v>0</v>
      </c>
      <c r="AL44" s="140">
        <f t="array" aca="1" ref="AL44" ca="1">(
    SUMIFS(AR6:AR46, AY6:AY46, INDIRECT("AE" &amp; ROW()), AP6:AP46, "💲") +
    SUMIFS(AR6:AR46, AY6:AY46, INDIRECT("AE" &amp; ROW()), AP6:AP46, "📦")
) -
(
    (
        SUMIFS(AR6:AR46, AY6:AY46, INDIRECT("AE" &amp; ROW()), AP6:AP46, "💲", AS6:AS46, "Familiar") +
        SUMIFS(AR6:AR46, AY6:AY46, INDIRECT("AE" &amp; ROW()), AP6:AP46, "📦", AS6:AS46, "Familiar")
    ) / 2
) -
(
    (
        SUMIFS(AR6:AR46, AY6:AY46, INDIRECT("AE" &amp; ROW()), AP6:AP46, "💲", AS6:AS46, "Participante") +
        SUMIFS(AR6:AR46, AY6:AY46, INDIRECT("AE" &amp; ROW()), AP6:AP46, "📦", AS6:AS46, "Participante")
    ) / 2
) -
(
    (
        SUMIFS(AR6:AR46, AY6:AY46, INDIRECT("AE" &amp; ROW()), AP6:AP46, "💲", AS6:AS46, "Empleado") +
        SUMIFS(AR6:AR46, AY6:AY46, INDIRECT("AE" &amp; ROW()), AP6:AP46, "📦", AS6:AS46, "Empleado")
    ) / 2
) -
(
    (
        SUMIFS(AR6:AR46, AY6:AY46, INDIRECT("AE" &amp; ROW()), AP6:AP46, "💲", AS6:AS46, "Exonerado ADH") +
        SUMIFS(AR6:AR46, AY6:AY46, INDIRECT("AE" &amp; ROW()), AP6:AP46, "📦", AS6:AS46, "Exonerado ADH")
    ) / 2
) -
(
    SUMIFS(AR6:AR46, AY6:AY46, INDIRECT("AE" &amp; ROW()), AP6:AP46, "💲", AS6:AS46, "Exonerado Doctor") +
    SUMIFS(AR6:AR46, AY6:AY46, INDIRECT("AE" &amp; ROW()), AP6:AP46, "📦", AS6:AS46, "Exonerado Doctor")
) -
(
    (
        SUMIFS(AR6:AR46, AY6:AY46, INDIRECT("AE" &amp; ROW()), AP6:AP46, "💲", AS6:AS46, "") +
        SUMIFS(AR6:AR46, AY6:AY46, INDIRECT("AE" &amp; ROW()), AP6:AP46, "📦", AS6:AS46, "")
    ) / 2
)</f>
        <v>0</v>
      </c>
      <c r="AM44" s="48"/>
      <c r="AN44" s="156"/>
      <c r="AO44" s="156"/>
      <c r="AP44" s="156"/>
      <c r="AQ44" s="156"/>
      <c r="AR44" s="156"/>
      <c r="AS44" s="156"/>
      <c r="AT44" s="156"/>
      <c r="AU44" s="156"/>
      <c r="AV44" s="156"/>
      <c r="AW44" s="156"/>
      <c r="AX44" s="156"/>
      <c r="AY44" s="156">
        <f>N53</f>
        <v>0</v>
      </c>
      <c r="AZ44" s="48"/>
      <c r="BA44" s="48"/>
      <c r="BB44" s="48"/>
      <c r="BC44" s="48"/>
      <c r="BD44" s="48"/>
      <c r="BE44" s="48"/>
      <c r="BF44" s="48"/>
      <c r="BG44" s="48"/>
      <c r="BH44" s="48"/>
      <c r="BI44" s="48"/>
      <c r="BJ44" s="48"/>
      <c r="BK44" s="48"/>
      <c r="BL44" s="48"/>
      <c r="BM44" s="48"/>
      <c r="BN44" s="48"/>
    </row>
    <row r="45" spans="1:66" ht="11.25" customHeight="1">
      <c r="A45" s="221"/>
      <c r="B45" s="38"/>
      <c r="C45" s="206"/>
      <c r="D45" s="209"/>
      <c r="E45" s="85" t="s">
        <v>46</v>
      </c>
      <c r="F45" s="86"/>
      <c r="G45" s="206"/>
      <c r="H45" s="209"/>
      <c r="I45" s="85" t="s">
        <v>46</v>
      </c>
      <c r="J45" s="108"/>
      <c r="K45" s="206"/>
      <c r="L45" s="209"/>
      <c r="M45" s="85" t="s">
        <v>46</v>
      </c>
      <c r="N45" s="108"/>
      <c r="O45" s="43"/>
      <c r="P45" s="163"/>
      <c r="Q45" s="3"/>
      <c r="R45" s="15"/>
      <c r="S45" s="227" t="str">
        <f>IF(OR(S42="Empleado",S42="Familiar"),"Nombre del Empleado","N° Factura")</f>
        <v>N° Factura</v>
      </c>
      <c r="T45" s="228"/>
      <c r="U45" s="89"/>
      <c r="V45" s="47"/>
      <c r="W45" s="227" t="str">
        <f>IF(OR(W42="Empleado",W42="Familiar"),"Nombre del Empleado","N° Factura")</f>
        <v>N° Factura</v>
      </c>
      <c r="X45" s="228"/>
      <c r="Y45" s="89"/>
      <c r="Z45" s="47"/>
      <c r="AA45" s="227" t="str">
        <f>IF(OR(AA42="Empleado",AA42="Familiar"),"Nombre del Empleado","N° Factura")</f>
        <v>N° Factura</v>
      </c>
      <c r="AB45" s="228"/>
      <c r="AC45" s="111"/>
      <c r="AD45" s="48"/>
      <c r="AE45" s="240" t="s">
        <v>48</v>
      </c>
      <c r="AF45" s="230"/>
      <c r="AG45" s="161">
        <f t="array" aca="1" ref="AG45" ca="1">COUNTIFS(AP6:AP46, "💲", AY6:AY46, INDIRECT("AE" &amp; ROW())) + COUNTIFS(AP6:AP46, "📦", AY6:AY46, INDIRECT("AE" &amp; ROW())) + COUNTIFS(AP6:AP46, "✅", AY6:AY46, INDIRECT("AE" &amp; ROW()))</f>
        <v>0</v>
      </c>
      <c r="AH45" s="162">
        <f t="array" aca="1" ref="AH45" ca="1">COUNTIFS(AP6:AP46, "💲", AY6:AY46, INDIRECT("AE" &amp; ROW())) + COUNTIFS(AP6:AP46, "📦", AY6:AY46, INDIRECT("AE" &amp; ROW()))</f>
        <v>0</v>
      </c>
      <c r="AI45" s="139">
        <f t="array" aca="1" ref="AI45" ca="1">SUMIFS(AR6:AR46, AY6:AY46, INDIRECT("AE" &amp; ROW()), AP6:AP46, "💲") + SUMIFS(AR6:AR46, AY6:AY46, INDIRECT("AE" &amp; ROW()), AP6:AP46, "📦")</f>
        <v>0</v>
      </c>
      <c r="AJ45" s="139">
        <f t="array" aca="1" ref="AJ45" ca="1">(
    SUMIFS(AR6:AR46, AY6:AY46, INDIRECT("AE" &amp; ROW()), AP6:AP46, "💲") +
    SUMIFS(AR6:AR46, AY6:AY46, INDIRECT("AE" &amp; ROW()), AP6:AP46, "📦")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
        SUMIFS(AR6:AR46, AY6:AY46, INDIRECT("AE" &amp; ROW()), AP6:AP46, "💲", AS6:AS46, "Familiar") +
        SUMIFS(AR6:AR46, AY6:AY46, INDIRECT("AE" &amp; ROW()), AP6:AP46, "📦", AS6:AS46, "Familiar")
    ) / 2
)  -
(
    (
        SUMIFS(AR6:AR46, AY6:AY46, INDIRECT("AE" &amp; ROW()), AP6:AP46, "💲", AS6:AS46, "Exonerado ADH") +
        SUMIFS(AR6:AR46, AY6:AY46, INDIRECT("AE" &amp; ROW()), AP6:AP46, "📦", AS6:AS46, "Exonerado ADH")
    ) / 2
)  -
(
    (
        SUMIFS(AR6:AR46, AY6:AY46, INDIRECT("AE" &amp; ROW()), AP6:AP46, "💲", AS6:AS46, "Exonerado Doctor") +
        SUMIFS(AR6:AR46, AY6:AY46, INDIRECT("AE" &amp; ROW()), AP6:AP46, "📦", AS6:AS46, "Exonerado Doctor")
    ) / 2
)</f>
        <v>0</v>
      </c>
      <c r="AK45" s="139">
        <f t="array" aca="1" ref="AK45" ca="1">(
    SUMIFS(AR6:AR46, AY6:AY46, INDIRECT("AE" &amp; ROW()), AP6:AP46, "💲") +
    SUMIFS(AR6:AR46, AY6:AY46, INDIRECT("AE" &amp; ROW()), AP6:AP46, "📦")
) -
(
    SUMIFS(AR6:AR46, AY6:AY46, INDIRECT("AE" &amp; ROW()), AP6:AP46, "💲", AS6:AS46, "Familiar") +
    SUMIFS(AR6:AR46, AY6:AY46, INDIRECT("AE" &amp; ROW()), AP6:AP46, "📦", AS6:AS46, "Familiar")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SUMIFS(AR6:AR46, AY6:AY46, INDIRECT("AE" &amp; ROW()), AP6:AP46, "💲", AS6:AS46, "Exonerado ADH") +
    SUMIFS(AR6:AR46, AY6:AY46, INDIRECT("AE" &amp; ROW()), AP6:AP46, "📦", AS6:AS46, "Exonerado ADH")
) -
(
    (
        SUMIFS(AR6:AR46, AY6:AY46, INDIRECT("AE" &amp; ROW()), AP6:AP46, "💲", AS6:AS46, "Exonerado Doctor") +
        SUMIFS(AR6:AR46, AY6:AY46, INDIRECT("AE" &amp; ROW()), AP6:AP46, "📦", AS6:AS46, "Exonerado Doctor")
    ) / 2
) -
(
    (
        SUMIFS(AR6:AR46, AY6:AY46, INDIRECT("AE" &amp; ROW()), AP6:AP46, "💲", AS6:AS46, "") +
        SUMIFS(AR6:AR46, AY6:AY46, INDIRECT("AE" &amp; ROW()), AP6:AP46, "📦", AS6:AS46, "")
    ) / 2
)</f>
        <v>0</v>
      </c>
      <c r="AL45" s="140">
        <f t="array" aca="1" ref="AL45" ca="1">(
    SUMIFS(AR6:AR46, AY6:AY46, INDIRECT("AE" &amp; ROW()), AP6:AP46, "💲") +
    SUMIFS(AR6:AR46, AY6:AY46, INDIRECT("AE" &amp; ROW()), AP6:AP46, "📦")
) -
(
    (
        SUMIFS(AR6:AR46, AY6:AY46, INDIRECT("AE" &amp; ROW()), AP6:AP46, "💲", AS6:AS46, "Familiar") +
        SUMIFS(AR6:AR46, AY6:AY46, INDIRECT("AE" &amp; ROW()), AP6:AP46, "📦", AS6:AS46, "Familiar")
    ) / 2
) -
(
    (
        SUMIFS(AR6:AR46, AY6:AY46, INDIRECT("AE" &amp; ROW()), AP6:AP46, "💲", AS6:AS46, "Participante") +
        SUMIFS(AR6:AR46, AY6:AY46, INDIRECT("AE" &amp; ROW()), AP6:AP46, "📦", AS6:AS46, "Participante")
    ) / 2
) -
(
    (
        SUMIFS(AR6:AR46, AY6:AY46, INDIRECT("AE" &amp; ROW()), AP6:AP46, "💲", AS6:AS46, "Empleado") +
        SUMIFS(AR6:AR46, AY6:AY46, INDIRECT("AE" &amp; ROW()), AP6:AP46, "📦", AS6:AS46, "Empleado")
    ) / 2
) -
(
    (
        SUMIFS(AR6:AR46, AY6:AY46, INDIRECT("AE" &amp; ROW()), AP6:AP46, "💲", AS6:AS46, "Exonerado ADH") +
        SUMIFS(AR6:AR46, AY6:AY46, INDIRECT("AE" &amp; ROW()), AP6:AP46, "📦", AS6:AS46, "Exonerado ADH")
    ) / 2
) -
(
    SUMIFS(AR6:AR46, AY6:AY46, INDIRECT("AE" &amp; ROW()), AP6:AP46, "💲", AS6:AS46, "Exonerado Doctor") +
    SUMIFS(AR6:AR46, AY6:AY46, INDIRECT("AE" &amp; ROW()), AP6:AP46, "📦", AS6:AS46, "Exonerado Doctor")
) -
(
    (
        SUMIFS(AR6:AR46, AY6:AY46, INDIRECT("AE" &amp; ROW()), AP6:AP46, "💲", AS6:AS46, "") +
        SUMIFS(AR6:AR46, AY6:AY46, INDIRECT("AE" &amp; ROW()), AP6:AP46, "📦", AS6:AS46, "")
    ) / 2
)</f>
        <v>0</v>
      </c>
      <c r="AM45" s="48"/>
      <c r="AN45" s="156"/>
      <c r="AO45" s="156"/>
      <c r="AP45" s="156"/>
      <c r="AQ45" s="156"/>
      <c r="AR45" s="156"/>
      <c r="AS45" s="156"/>
      <c r="AT45" s="156"/>
      <c r="AU45" s="156"/>
      <c r="AV45" s="156"/>
      <c r="AW45" s="156"/>
      <c r="AX45" s="156"/>
      <c r="AY45" s="156">
        <f>N57</f>
        <v>0</v>
      </c>
      <c r="AZ45" s="48"/>
      <c r="BA45" s="48"/>
      <c r="BB45" s="48"/>
      <c r="BC45" s="48"/>
      <c r="BD45" s="48"/>
      <c r="BE45" s="48"/>
      <c r="BF45" s="48"/>
      <c r="BG45" s="48"/>
      <c r="BH45" s="48"/>
      <c r="BI45" s="48"/>
      <c r="BJ45" s="48"/>
      <c r="BK45" s="48"/>
      <c r="BL45" s="48"/>
      <c r="BM45" s="48"/>
      <c r="BN45" s="48"/>
    </row>
    <row r="46" spans="1:66" ht="11.25" customHeight="1">
      <c r="A46" s="222">
        <f>A42+$Q$13/1440</f>
        <v>0.74999999999999978</v>
      </c>
      <c r="B46" s="38"/>
      <c r="C46" s="224"/>
      <c r="D46" s="225"/>
      <c r="E46" s="40" t="s">
        <v>36</v>
      </c>
      <c r="F46" s="42" t="str">
        <f>IF(D46&lt;&gt;"", VLOOKUP(D46,'Base de Datos'!$A$2:$D1268,2,FALSE()),"")</f>
        <v/>
      </c>
      <c r="G46" s="224"/>
      <c r="H46" s="223"/>
      <c r="I46" s="40" t="s">
        <v>36</v>
      </c>
      <c r="J46" s="42" t="str">
        <f>IF(H46&lt;&gt;"", VLOOKUP(H46,'Base de Datos'!$A$2:$D1268,2,FALSE()),"")</f>
        <v/>
      </c>
      <c r="K46" s="224"/>
      <c r="L46" s="223"/>
      <c r="M46" s="40" t="s">
        <v>36</v>
      </c>
      <c r="N46" s="42" t="str">
        <f>IF(L46&lt;&gt;"", VLOOKUP(L46,'Base de Datos'!$A$2:$D1268,2,FALSE()),"")</f>
        <v/>
      </c>
      <c r="O46" s="43"/>
      <c r="P46" s="163"/>
      <c r="Q46" s="3"/>
      <c r="R46" s="15"/>
      <c r="S46" s="45"/>
      <c r="T46" s="45" t="s">
        <v>37</v>
      </c>
      <c r="U46" s="46"/>
      <c r="V46" s="47"/>
      <c r="W46" s="45"/>
      <c r="X46" s="45" t="s">
        <v>37</v>
      </c>
      <c r="Y46" s="46"/>
      <c r="Z46" s="47"/>
      <c r="AA46" s="45"/>
      <c r="AB46" s="45" t="s">
        <v>37</v>
      </c>
      <c r="AC46" s="46"/>
      <c r="AD46" s="48"/>
      <c r="AE46" s="240" t="s">
        <v>49</v>
      </c>
      <c r="AF46" s="230"/>
      <c r="AG46" s="161">
        <f t="array" aca="1" ref="AG46" ca="1">COUNTIFS(AP6:AP46, "💲", AY6:AY46, INDIRECT("AE" &amp; ROW())) + COUNTIFS(AP6:AP46, "📦", AY6:AY46, INDIRECT("AE" &amp; ROW())) + COUNTIFS(AP6:AP46, "✅", AY6:AY46, INDIRECT("AE" &amp; ROW()))</f>
        <v>0</v>
      </c>
      <c r="AH46" s="162">
        <f t="array" aca="1" ref="AH46" ca="1">COUNTIFS(AP6:AP46, "💲", AY6:AY46, INDIRECT("AE" &amp; ROW())) + COUNTIFS(AP6:AP46, "📦", AY6:AY46, INDIRECT("AE" &amp; ROW()))</f>
        <v>0</v>
      </c>
      <c r="AI46" s="139">
        <f t="array" aca="1" ref="AI46" ca="1">SUMIFS(AR6:AR46, AY6:AY46, INDIRECT("AE" &amp; ROW()), AP6:AP46, "💲") + SUMIFS(AR6:AR46, AY6:AY46, INDIRECT("AE" &amp; ROW()), AP6:AP46, "📦")</f>
        <v>0</v>
      </c>
      <c r="AJ46" s="139">
        <f t="array" aca="1" ref="AJ46" ca="1">(
    SUMIFS(AR6:AR46, AY6:AY46, INDIRECT("AE" &amp; ROW()), AP6:AP46, "💲") +
    SUMIFS(AR6:AR46, AY6:AY46, INDIRECT("AE" &amp; ROW()), AP6:AP46, "📦")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
        SUMIFS(AR6:AR46, AY6:AY46, INDIRECT("AE" &amp; ROW()), AP6:AP46, "💲", AS6:AS46, "Familiar") +
        SUMIFS(AR6:AR46, AY6:AY46, INDIRECT("AE" &amp; ROW()), AP6:AP46, "📦", AS6:AS46, "Familiar")
    ) / 2
)  -
(
    (
        SUMIFS(AR6:AR46, AY6:AY46, INDIRECT("AE" &amp; ROW()), AP6:AP46, "💲", AS6:AS46, "Exonerado ADH") +
        SUMIFS(AR6:AR46, AY6:AY46, INDIRECT("AE" &amp; ROW()), AP6:AP46, "📦", AS6:AS46, "Exonerado ADH")
    ) / 2
)  -
(
    (
        SUMIFS(AR6:AR46, AY6:AY46, INDIRECT("AE" &amp; ROW()), AP6:AP46, "💲", AS6:AS46, "Exonerado Doctor") +
        SUMIFS(AR6:AR46, AY6:AY46, INDIRECT("AE" &amp; ROW()), AP6:AP46, "📦", AS6:AS46, "Exonerado Doctor")
    ) / 2
)</f>
        <v>0</v>
      </c>
      <c r="AK46" s="139">
        <f t="array" aca="1" ref="AK46" ca="1">(
    SUMIFS(AR6:AR46, AY6:AY46, INDIRECT("AE" &amp; ROW()), AP6:AP46, "💲") +
    SUMIFS(AR6:AR46, AY6:AY46, INDIRECT("AE" &amp; ROW()), AP6:AP46, "📦")
) -
(
    SUMIFS(AR6:AR46, AY6:AY46, INDIRECT("AE" &amp; ROW()), AP6:AP46, "💲", AS6:AS46, "Familiar") +
    SUMIFS(AR6:AR46, AY6:AY46, INDIRECT("AE" &amp; ROW()), AP6:AP46, "📦", AS6:AS46, "Familiar")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SUMIFS(AR6:AR46, AY6:AY46, INDIRECT("AE" &amp; ROW()), AP6:AP46, "💲", AS6:AS46, "Exonerado ADH") +
    SUMIFS(AR6:AR46, AY6:AY46, INDIRECT("AE" &amp; ROW()), AP6:AP46, "📦", AS6:AS46, "Exonerado ADH")
) -
(
    (
        SUMIFS(AR6:AR46, AY6:AY46, INDIRECT("AE" &amp; ROW()), AP6:AP46, "💲", AS6:AS46, "Exonerado Doctor") +
        SUMIFS(AR6:AR46, AY6:AY46, INDIRECT("AE" &amp; ROW()), AP6:AP46, "📦", AS6:AS46, "Exonerado Doctor")
    ) / 2
) -
(
    (
        SUMIFS(AR6:AR46, AY6:AY46, INDIRECT("AE" &amp; ROW()), AP6:AP46, "💲", AS6:AS46, "") +
        SUMIFS(AR6:AR46, AY6:AY46, INDIRECT("AE" &amp; ROW()), AP6:AP46, "📦", AS6:AS46, "")
    ) / 2
)</f>
        <v>0</v>
      </c>
      <c r="AL46" s="140">
        <f t="array" aca="1" ref="AL46" ca="1">(
    SUMIFS(AR6:AR46, AY6:AY46, INDIRECT("AE" &amp; ROW()), AP6:AP46, "💲") +
    SUMIFS(AR6:AR46, AY6:AY46, INDIRECT("AE" &amp; ROW()), AP6:AP46, "📦")
) -
(
    (
        SUMIFS(AR6:AR46, AY6:AY46, INDIRECT("AE" &amp; ROW()), AP6:AP46, "💲", AS6:AS46, "Familiar") +
        SUMIFS(AR6:AR46, AY6:AY46, INDIRECT("AE" &amp; ROW()), AP6:AP46, "📦", AS6:AS46, "Familiar")
    ) / 2
) -
(
    (
        SUMIFS(AR6:AR46, AY6:AY46, INDIRECT("AE" &amp; ROW()), AP6:AP46, "💲", AS6:AS46, "Participante") +
        SUMIFS(AR6:AR46, AY6:AY46, INDIRECT("AE" &amp; ROW()), AP6:AP46, "📦", AS6:AS46, "Participante")
    ) / 2
) -
(
    (
        SUMIFS(AR6:AR46, AY6:AY46, INDIRECT("AE" &amp; ROW()), AP6:AP46, "💲", AS6:AS46, "Empleado") +
        SUMIFS(AR6:AR46, AY6:AY46, INDIRECT("AE" &amp; ROW()), AP6:AP46, "📦", AS6:AS46, "Empleado")
    ) / 2
) -
(
    (
        SUMIFS(AR6:AR46, AY6:AY46, INDIRECT("AE" &amp; ROW()), AP6:AP46, "💲", AS6:AS46, "Exonerado ADH") +
        SUMIFS(AR6:AR46, AY6:AY46, INDIRECT("AE" &amp; ROW()), AP6:AP46, "📦", AS6:AS46, "Exonerado ADH")
    ) / 2
) -
(
    SUMIFS(AR6:AR46, AY6:AY46, INDIRECT("AE" &amp; ROW()), AP6:AP46, "💲", AS6:AS46, "Exonerado Doctor") +
    SUMIFS(AR6:AR46, AY6:AY46, INDIRECT("AE" &amp; ROW()), AP6:AP46, "📦", AS6:AS46, "Exonerado Doctor")
) -
(
    (
        SUMIFS(AR6:AR46, AY6:AY46, INDIRECT("AE" &amp; ROW()), AP6:AP46, "💲", AS6:AS46, "") +
        SUMIFS(AR6:AR46, AY6:AY46, INDIRECT("AE" &amp; ROW()), AP6:AP46, "📦", AS6:AS46, "")
    ) / 2
)</f>
        <v>0</v>
      </c>
      <c r="AM46" s="48"/>
      <c r="AN46" s="156"/>
      <c r="AO46" s="156"/>
      <c r="AP46" s="156"/>
      <c r="AQ46" s="156"/>
      <c r="AR46" s="156"/>
      <c r="AS46" s="156"/>
      <c r="AT46" s="156"/>
      <c r="AU46" s="156"/>
      <c r="AV46" s="156"/>
      <c r="AW46" s="156"/>
      <c r="AX46" s="156"/>
      <c r="AY46" s="156"/>
      <c r="AZ46" s="48"/>
      <c r="BA46" s="48"/>
      <c r="BB46" s="48"/>
      <c r="BC46" s="48"/>
      <c r="BD46" s="48"/>
      <c r="BE46" s="48"/>
      <c r="BF46" s="48"/>
      <c r="BG46" s="48"/>
      <c r="BH46" s="48"/>
      <c r="BI46" s="48"/>
      <c r="BJ46" s="48"/>
      <c r="BK46" s="48"/>
      <c r="BL46" s="48"/>
      <c r="BM46" s="48"/>
      <c r="BN46" s="48"/>
    </row>
    <row r="47" spans="1:66" ht="11.25" customHeight="1">
      <c r="A47" s="220"/>
      <c r="B47" s="38"/>
      <c r="C47" s="205"/>
      <c r="D47" s="208"/>
      <c r="E47" s="57" t="s">
        <v>42</v>
      </c>
      <c r="F47" s="58" t="str">
        <f>IF(D46&lt;&gt;"", VLOOKUP(D46,'Base de Datos'!$A$2:$D1268,3,FALSE()),"")</f>
        <v/>
      </c>
      <c r="G47" s="205"/>
      <c r="H47" s="208"/>
      <c r="I47" s="57" t="s">
        <v>42</v>
      </c>
      <c r="J47" s="58" t="str">
        <f>IF(H46&lt;&gt;"", VLOOKUP(H46,'Base de Datos'!$A$2:$D1268,3,FALSE()),"")</f>
        <v/>
      </c>
      <c r="K47" s="205"/>
      <c r="L47" s="208"/>
      <c r="M47" s="57" t="s">
        <v>42</v>
      </c>
      <c r="N47" s="58" t="str">
        <f>IF(L46&lt;&gt;"", VLOOKUP(L46,'Base de Datos'!$A$2:$D1268,3,FALSE()),"")</f>
        <v/>
      </c>
      <c r="O47" s="43"/>
      <c r="P47" s="163"/>
      <c r="Q47" s="3"/>
      <c r="R47" s="15"/>
      <c r="S47" s="229"/>
      <c r="T47" s="230"/>
      <c r="U47" s="59"/>
      <c r="V47" s="47"/>
      <c r="W47" s="229"/>
      <c r="X47" s="230"/>
      <c r="Y47" s="59"/>
      <c r="Z47" s="47"/>
      <c r="AA47" s="229"/>
      <c r="AB47" s="230"/>
      <c r="AC47" s="59"/>
      <c r="AD47" s="48"/>
      <c r="AE47" s="240" t="s">
        <v>51</v>
      </c>
      <c r="AF47" s="230"/>
      <c r="AG47" s="161">
        <f t="array" aca="1" ref="AG47" ca="1">COUNTIFS(AP6:AP46, "💲", AY6:AY46, INDIRECT("AE" &amp; ROW())) + COUNTIFS(AP6:AP46, "📦", AY6:AY46, INDIRECT("AE" &amp; ROW())) + COUNTIFS(AP6:AP46, "✅", AY6:AY46, INDIRECT("AE" &amp; ROW()))</f>
        <v>0</v>
      </c>
      <c r="AH47" s="162">
        <f t="array" aca="1" ref="AH47" ca="1">COUNTIFS(AP6:AP46, "💲", AY6:AY46, INDIRECT("AE" &amp; ROW())) + COUNTIFS(AP6:AP46, "📦", AY6:AY46, INDIRECT("AE" &amp; ROW()))</f>
        <v>0</v>
      </c>
      <c r="AI47" s="139">
        <f t="array" aca="1" ref="AI47" ca="1">SUMIFS(AR6:AR46, AY6:AY46, INDIRECT("AE" &amp; ROW()), AP6:AP46, "💲") + SUMIFS(AR6:AR46, AY6:AY46, INDIRECT("AE" &amp; ROW()), AP6:AP46, "📦")</f>
        <v>0</v>
      </c>
      <c r="AJ47" s="139">
        <f t="array" aca="1" ref="AJ47" ca="1">(
    SUMIFS(AR6:AR46, AY6:AY46, INDIRECT("AE" &amp; ROW()), AP6:AP46, "💲") +
    SUMIFS(AR6:AR46, AY6:AY46, INDIRECT("AE" &amp; ROW()), AP6:AP46, "📦")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
        SUMIFS(AR6:AR46, AY6:AY46, INDIRECT("AE" &amp; ROW()), AP6:AP46, "💲", AS6:AS46, "Familiar") +
        SUMIFS(AR6:AR46, AY6:AY46, INDIRECT("AE" &amp; ROW()), AP6:AP46, "📦", AS6:AS46, "Familiar")
    ) / 2
)  -
(
    (
        SUMIFS(AR6:AR46, AY6:AY46, INDIRECT("AE" &amp; ROW()), AP6:AP46, "💲", AS6:AS46, "Exonerado ADH") +
        SUMIFS(AR6:AR46, AY6:AY46, INDIRECT("AE" &amp; ROW()), AP6:AP46, "📦", AS6:AS46, "Exonerado ADH")
    ) / 2
)  -
(
    (
        SUMIFS(AR6:AR46, AY6:AY46, INDIRECT("AE" &amp; ROW()), AP6:AP46, "💲", AS6:AS46, "Exonerado Doctor") +
        SUMIFS(AR6:AR46, AY6:AY46, INDIRECT("AE" &amp; ROW()), AP6:AP46, "📦", AS6:AS46, "Exonerado Doctor")
    ) / 2
)</f>
        <v>0</v>
      </c>
      <c r="AK47" s="139">
        <f t="array" aca="1" ref="AK47" ca="1">(
    SUMIFS(AR6:AR46, AY6:AY46, INDIRECT("AE" &amp; ROW()), AP6:AP46, "💲") +
    SUMIFS(AR6:AR46, AY6:AY46, INDIRECT("AE" &amp; ROW()), AP6:AP46, "📦")
) -
(
    SUMIFS(AR6:AR46, AY6:AY46, INDIRECT("AE" &amp; ROW()), AP6:AP46, "💲", AS6:AS46, "Familiar") +
    SUMIFS(AR6:AR46, AY6:AY46, INDIRECT("AE" &amp; ROW()), AP6:AP46, "📦", AS6:AS46, "Familiar")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SUMIFS(AR6:AR46, AY6:AY46, INDIRECT("AE" &amp; ROW()), AP6:AP46, "💲", AS6:AS46, "Exonerado ADH") +
    SUMIFS(AR6:AR46, AY6:AY46, INDIRECT("AE" &amp; ROW()), AP6:AP46, "📦", AS6:AS46, "Exonerado ADH")
) -
(
    (
        SUMIFS(AR6:AR46, AY6:AY46, INDIRECT("AE" &amp; ROW()), AP6:AP46, "💲", AS6:AS46, "Exonerado Doctor") +
        SUMIFS(AR6:AR46, AY6:AY46, INDIRECT("AE" &amp; ROW()), AP6:AP46, "📦", AS6:AS46, "Exonerado Doctor")
    ) / 2
) -
(
    (
        SUMIFS(AR6:AR46, AY6:AY46, INDIRECT("AE" &amp; ROW()), AP6:AP46, "💲", AS6:AS46, "") +
        SUMIFS(AR6:AR46, AY6:AY46, INDIRECT("AE" &amp; ROW()), AP6:AP46, "📦", AS6:AS46, "")
    ) / 2
)</f>
        <v>0</v>
      </c>
      <c r="AL47" s="140">
        <f t="array" aca="1" ref="AL47" ca="1">(
    SUMIFS(AR6:AR46, AY6:AY46, INDIRECT("AE" &amp; ROW()), AP6:AP46, "💲") +
    SUMIFS(AR6:AR46, AY6:AY46, INDIRECT("AE" &amp; ROW()), AP6:AP46, "📦")
) -
(
    (
        SUMIFS(AR6:AR46, AY6:AY46, INDIRECT("AE" &amp; ROW()), AP6:AP46, "💲", AS6:AS46, "Familiar") +
        SUMIFS(AR6:AR46, AY6:AY46, INDIRECT("AE" &amp; ROW()), AP6:AP46, "📦", AS6:AS46, "Familiar")
    ) / 2
) -
(
    (
        SUMIFS(AR6:AR46, AY6:AY46, INDIRECT("AE" &amp; ROW()), AP6:AP46, "💲", AS6:AS46, "Participante") +
        SUMIFS(AR6:AR46, AY6:AY46, INDIRECT("AE" &amp; ROW()), AP6:AP46, "📦", AS6:AS46, "Participante")
    ) / 2
) -
(
    (
        SUMIFS(AR6:AR46, AY6:AY46, INDIRECT("AE" &amp; ROW()), AP6:AP46, "💲", AS6:AS46, "Empleado") +
        SUMIFS(AR6:AR46, AY6:AY46, INDIRECT("AE" &amp; ROW()), AP6:AP46, "📦", AS6:AS46, "Empleado")
    ) / 2
) -
(
    (
        SUMIFS(AR6:AR46, AY6:AY46, INDIRECT("AE" &amp; ROW()), AP6:AP46, "💲", AS6:AS46, "Exonerado ADH") +
        SUMIFS(AR6:AR46, AY6:AY46, INDIRECT("AE" &amp; ROW()), AP6:AP46, "📦", AS6:AS46, "Exonerado ADH")
    ) / 2
) -
(
    SUMIFS(AR6:AR46, AY6:AY46, INDIRECT("AE" &amp; ROW()), AP6:AP46, "💲", AS6:AS46, "Exonerado Doctor") +
    SUMIFS(AR6:AR46, AY6:AY46, INDIRECT("AE" &amp; ROW()), AP6:AP46, "📦", AS6:AS46, "Exonerado Doctor")
) -
(
    (
        SUMIFS(AR6:AR46, AY6:AY46, INDIRECT("AE" &amp; ROW()), AP6:AP46, "💲", AS6:AS46, "") +
        SUMIFS(AR6:AR46, AY6:AY46, INDIRECT("AE" &amp; ROW()), AP6:AP46, "📦", AS6:AS46, "")
    ) / 2
)</f>
        <v>0</v>
      </c>
      <c r="AM47" s="48"/>
      <c r="AN47" s="48"/>
      <c r="AO47" s="48"/>
      <c r="AP47" s="48"/>
      <c r="AQ47" s="48"/>
      <c r="AR47" s="48"/>
      <c r="AS47" s="48"/>
      <c r="AT47" s="48"/>
      <c r="AU47" s="48"/>
      <c r="AV47" s="48"/>
      <c r="AW47" s="48"/>
      <c r="AX47" s="48"/>
      <c r="AY47" s="48"/>
      <c r="AZ47" s="48"/>
      <c r="BA47" s="48"/>
      <c r="BB47" s="48"/>
      <c r="BC47" s="48"/>
      <c r="BD47" s="48"/>
      <c r="BE47" s="48"/>
      <c r="BF47" s="48"/>
      <c r="BG47" s="48"/>
      <c r="BH47" s="48"/>
      <c r="BI47" s="48"/>
      <c r="BJ47" s="48"/>
      <c r="BK47" s="48"/>
      <c r="BL47" s="48"/>
      <c r="BM47" s="48"/>
      <c r="BN47" s="48"/>
    </row>
    <row r="48" spans="1:66" ht="11.25" customHeight="1">
      <c r="A48" s="220"/>
      <c r="B48" s="38"/>
      <c r="C48" s="205"/>
      <c r="D48" s="208"/>
      <c r="E48" s="57" t="s">
        <v>44</v>
      </c>
      <c r="F48" s="58" t="str">
        <f>IF(D46&lt;&gt;"", VLOOKUP(D46,'Base de Datos'!$A$2:$D1268,4,FALSE()),"")</f>
        <v/>
      </c>
      <c r="G48" s="205"/>
      <c r="H48" s="208"/>
      <c r="I48" s="57" t="s">
        <v>44</v>
      </c>
      <c r="J48" s="58" t="str">
        <f>IF(H46&lt;&gt;"", VLOOKUP(H46,'Base de Datos'!$A$2:$D1268,4,FALSE()),"")</f>
        <v/>
      </c>
      <c r="K48" s="205"/>
      <c r="L48" s="208"/>
      <c r="M48" s="57" t="s">
        <v>44</v>
      </c>
      <c r="N48" s="58" t="str">
        <f>IF(L46&lt;&gt;"", VLOOKUP(L46,'Base de Datos'!$A$2:$D1268,4,FALSE()),"")</f>
        <v/>
      </c>
      <c r="O48" s="43"/>
      <c r="P48" s="163"/>
      <c r="Q48" s="3"/>
      <c r="R48" s="15"/>
      <c r="S48" s="229"/>
      <c r="T48" s="230"/>
      <c r="U48" s="59"/>
      <c r="V48" s="47"/>
      <c r="W48" s="229"/>
      <c r="X48" s="230"/>
      <c r="Y48" s="59"/>
      <c r="Z48" s="47"/>
      <c r="AA48" s="229"/>
      <c r="AB48" s="230"/>
      <c r="AC48" s="59"/>
      <c r="AD48" s="48"/>
      <c r="AE48" s="240" t="s">
        <v>55</v>
      </c>
      <c r="AF48" s="230"/>
      <c r="AG48" s="161">
        <f t="array" aca="1" ref="AG48" ca="1">COUNTIFS(AP6:AP46, "💲", AY6:AY46, INDIRECT("AE" &amp; ROW())) + COUNTIFS(AP6:AP46, "📦", AY6:AY46, INDIRECT("AE" &amp; ROW())) + COUNTIFS(AP6:AP46, "✅", AY6:AY46, INDIRECT("AE" &amp; ROW()))</f>
        <v>0</v>
      </c>
      <c r="AH48" s="162">
        <f t="array" aca="1" ref="AH48" ca="1">COUNTIFS(AP6:AP46, "💲", AY6:AY46, INDIRECT("AE" &amp; ROW())) + COUNTIFS(AP6:AP46, "📦", AY6:AY46, INDIRECT("AE" &amp; ROW()))</f>
        <v>0</v>
      </c>
      <c r="AI48" s="139">
        <f t="array" aca="1" ref="AI48" ca="1">SUMIFS(AR6:AR46, AY6:AY46, INDIRECT("AE" &amp; ROW()), AP6:AP46, "💲") + SUMIFS(AR6:AR46, AY6:AY46, INDIRECT("AE" &amp; ROW()), AP6:AP46, "📦")</f>
        <v>0</v>
      </c>
      <c r="AJ48" s="139">
        <f t="array" aca="1" ref="AJ48" ca="1">(
    SUMIFS(AR6:AR46, AY6:AY46, INDIRECT("AE" &amp; ROW()), AP6:AP46, "💲") +
    SUMIFS(AR6:AR46, AY6:AY46, INDIRECT("AE" &amp; ROW()), AP6:AP46, "📦")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
        SUMIFS(AR6:AR46, AY6:AY46, INDIRECT("AE" &amp; ROW()), AP6:AP46, "💲", AS6:AS46, "Familiar") +
        SUMIFS(AR6:AR46, AY6:AY46, INDIRECT("AE" &amp; ROW()), AP6:AP46, "📦", AS6:AS46, "Familiar")
    ) / 2
)  -
(
    (
        SUMIFS(AR6:AR46, AY6:AY46, INDIRECT("AE" &amp; ROW()), AP6:AP46, "💲", AS6:AS46, "Exonerado ADH") +
        SUMIFS(AR6:AR46, AY6:AY46, INDIRECT("AE" &amp; ROW()), AP6:AP46, "📦", AS6:AS46, "Exonerado ADH")
    ) / 2
)  -
(
    (
        SUMIFS(AR6:AR46, AY6:AY46, INDIRECT("AE" &amp; ROW()), AP6:AP46, "💲", AS6:AS46, "Exonerado Doctor") +
        SUMIFS(AR6:AR46, AY6:AY46, INDIRECT("AE" &amp; ROW()), AP6:AP46, "📦", AS6:AS46, "Exonerado Doctor")
    ) / 2
)</f>
        <v>0</v>
      </c>
      <c r="AK48" s="139">
        <f t="array" aca="1" ref="AK48" ca="1">(
    SUMIFS(AR6:AR46, AY6:AY46, INDIRECT("AE" &amp; ROW()), AP6:AP46, "💲") +
    SUMIFS(AR6:AR46, AY6:AY46, INDIRECT("AE" &amp; ROW()), AP6:AP46, "📦")
) -
(
    SUMIFS(AR6:AR46, AY6:AY46, INDIRECT("AE" &amp; ROW()), AP6:AP46, "💲", AS6:AS46, "Familiar") +
    SUMIFS(AR6:AR46, AY6:AY46, INDIRECT("AE" &amp; ROW()), AP6:AP46, "📦", AS6:AS46, "Familiar")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SUMIFS(AR6:AR46, AY6:AY46, INDIRECT("AE" &amp; ROW()), AP6:AP46, "💲", AS6:AS46, "Exonerado ADH") +
    SUMIFS(AR6:AR46, AY6:AY46, INDIRECT("AE" &amp; ROW()), AP6:AP46, "📦", AS6:AS46, "Exonerado ADH")
) -
(
    (
        SUMIFS(AR6:AR46, AY6:AY46, INDIRECT("AE" &amp; ROW()), AP6:AP46, "💲", AS6:AS46, "Exonerado Doctor") +
        SUMIFS(AR6:AR46, AY6:AY46, INDIRECT("AE" &amp; ROW()), AP6:AP46, "📦", AS6:AS46, "Exonerado Doctor")
    ) / 2
) -
(
    (
        SUMIFS(AR6:AR46, AY6:AY46, INDIRECT("AE" &amp; ROW()), AP6:AP46, "💲", AS6:AS46, "") +
        SUMIFS(AR6:AR46, AY6:AY46, INDIRECT("AE" &amp; ROW()), AP6:AP46, "📦", AS6:AS46, "")
    ) / 2
)</f>
        <v>0</v>
      </c>
      <c r="AL48" s="140">
        <f t="array" aca="1" ref="AL48" ca="1">(
    SUMIFS(AR6:AR46, AY6:AY46, INDIRECT("AE" &amp; ROW()), AP6:AP46, "💲") +
    SUMIFS(AR6:AR46, AY6:AY46, INDIRECT("AE" &amp; ROW()), AP6:AP46, "📦")
) -
(
    (
        SUMIFS(AR6:AR46, AY6:AY46, INDIRECT("AE" &amp; ROW()), AP6:AP46, "💲", AS6:AS46, "Familiar") +
        SUMIFS(AR6:AR46, AY6:AY46, INDIRECT("AE" &amp; ROW()), AP6:AP46, "📦", AS6:AS46, "Familiar")
    ) / 2
) -
(
    (
        SUMIFS(AR6:AR46, AY6:AY46, INDIRECT("AE" &amp; ROW()), AP6:AP46, "💲", AS6:AS46, "Participante") +
        SUMIFS(AR6:AR46, AY6:AY46, INDIRECT("AE" &amp; ROW()), AP6:AP46, "📦", AS6:AS46, "Participante")
    ) / 2
) -
(
    (
        SUMIFS(AR6:AR46, AY6:AY46, INDIRECT("AE" &amp; ROW()), AP6:AP46, "💲", AS6:AS46, "Empleado") +
        SUMIFS(AR6:AR46, AY6:AY46, INDIRECT("AE" &amp; ROW()), AP6:AP46, "📦", AS6:AS46, "Empleado")
    ) / 2
) -
(
    (
        SUMIFS(AR6:AR46, AY6:AY46, INDIRECT("AE" &amp; ROW()), AP6:AP46, "💲", AS6:AS46, "Exonerado ADH") +
        SUMIFS(AR6:AR46, AY6:AY46, INDIRECT("AE" &amp; ROW()), AP6:AP46, "📦", AS6:AS46, "Exonerado ADH")
    ) / 2
) -
(
    SUMIFS(AR6:AR46, AY6:AY46, INDIRECT("AE" &amp; ROW()), AP6:AP46, "💲", AS6:AS46, "Exonerado Doctor") +
    SUMIFS(AR6:AR46, AY6:AY46, INDIRECT("AE" &amp; ROW()), AP6:AP46, "📦", AS6:AS46, "Exonerado Doctor")
) -
(
    (
        SUMIFS(AR6:AR46, AY6:AY46, INDIRECT("AE" &amp; ROW()), AP6:AP46, "💲", AS6:AS46, "") +
        SUMIFS(AR6:AR46, AY6:AY46, INDIRECT("AE" &amp; ROW()), AP6:AP46, "📦", AS6:AS46, "")
    ) / 2
)</f>
        <v>0</v>
      </c>
      <c r="AM48" s="48"/>
      <c r="AN48" s="48"/>
      <c r="AO48" s="48"/>
      <c r="AP48" s="48"/>
      <c r="AQ48" s="48"/>
      <c r="AR48" s="48"/>
      <c r="AS48" s="48"/>
      <c r="AT48" s="48"/>
      <c r="AU48" s="48"/>
      <c r="AV48" s="48"/>
      <c r="AW48" s="48"/>
      <c r="AX48" s="48"/>
      <c r="AY48" s="48"/>
      <c r="AZ48" s="48"/>
      <c r="BA48" s="48"/>
      <c r="BB48" s="48"/>
      <c r="BC48" s="48"/>
      <c r="BD48" s="48"/>
      <c r="BE48" s="48"/>
      <c r="BF48" s="48"/>
      <c r="BG48" s="48"/>
      <c r="BH48" s="48"/>
      <c r="BI48" s="48"/>
      <c r="BJ48" s="48"/>
      <c r="BK48" s="48"/>
      <c r="BL48" s="48"/>
      <c r="BM48" s="48"/>
      <c r="BN48" s="48"/>
    </row>
    <row r="49" spans="1:66" ht="11.25" customHeight="1">
      <c r="A49" s="221"/>
      <c r="B49" s="38"/>
      <c r="C49" s="206"/>
      <c r="D49" s="209"/>
      <c r="E49" s="85" t="s">
        <v>46</v>
      </c>
      <c r="F49" s="86"/>
      <c r="G49" s="206"/>
      <c r="H49" s="209"/>
      <c r="I49" s="85" t="s">
        <v>46</v>
      </c>
      <c r="J49" s="108"/>
      <c r="K49" s="206"/>
      <c r="L49" s="209"/>
      <c r="M49" s="85" t="s">
        <v>46</v>
      </c>
      <c r="N49" s="108"/>
      <c r="O49" s="43"/>
      <c r="P49" s="163"/>
      <c r="Q49" s="3"/>
      <c r="R49" s="15"/>
      <c r="S49" s="227" t="str">
        <f>IF(OR(S46="Empleado",S46="Familiar"),"Nombre del Empleado","N° Factura")</f>
        <v>N° Factura</v>
      </c>
      <c r="T49" s="228"/>
      <c r="U49" s="89"/>
      <c r="V49" s="47"/>
      <c r="W49" s="227" t="str">
        <f>IF(OR(W46="Empleado",W46="Familiar"),"Nombre del Empleado","N° Factura")</f>
        <v>N° Factura</v>
      </c>
      <c r="X49" s="228"/>
      <c r="Y49" s="89"/>
      <c r="Z49" s="47"/>
      <c r="AA49" s="227" t="str">
        <f>IF(OR(AA46="Empleado",AA46="Familiar"),"Nombre del Empleado","N° Factura")</f>
        <v>N° Factura</v>
      </c>
      <c r="AB49" s="228"/>
      <c r="AC49" s="89"/>
      <c r="AD49" s="48"/>
      <c r="AE49" s="240" t="s">
        <v>57</v>
      </c>
      <c r="AF49" s="230"/>
      <c r="AG49" s="161">
        <f t="array" aca="1" ref="AG49" ca="1">COUNTIFS(AP6:AP46, "💲", AY6:AY46, INDIRECT("AE" &amp; ROW())) + COUNTIFS(AP6:AP46, "📦", AY6:AY46, INDIRECT("AE" &amp; ROW())) + COUNTIFS(AP6:AP46, "✅", AY6:AY46, INDIRECT("AE" &amp; ROW()))</f>
        <v>0</v>
      </c>
      <c r="AH49" s="162">
        <f t="array" aca="1" ref="AH49" ca="1">COUNTIFS(AP6:AP46, "💲", AY6:AY46, INDIRECT("AE" &amp; ROW())) + COUNTIFS(AP6:AP46, "📦", AY6:AY46, INDIRECT("AE" &amp; ROW()))</f>
        <v>0</v>
      </c>
      <c r="AI49" s="139">
        <f t="array" aca="1" ref="AI49" ca="1">SUMIFS(AR6:AR46, AY6:AY46, INDIRECT("AE" &amp; ROW()), AP6:AP46, "💲") + SUMIFS(AR6:AR46, AY6:AY46, INDIRECT("AE" &amp; ROW()), AP6:AP46, "📦")</f>
        <v>0</v>
      </c>
      <c r="AJ49" s="139">
        <f t="array" aca="1" ref="AJ49" ca="1">(
    SUMIFS(AR6:AR46, AY6:AY46, INDIRECT("AE" &amp; ROW()), AP6:AP46, "💲") +
    SUMIFS(AR6:AR46, AY6:AY46, INDIRECT("AE" &amp; ROW()), AP6:AP46, "📦")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
        SUMIFS(AR6:AR46, AY6:AY46, INDIRECT("AE" &amp; ROW()), AP6:AP46, "💲", AS6:AS46, "Familiar") +
        SUMIFS(AR6:AR46, AY6:AY46, INDIRECT("AE" &amp; ROW()), AP6:AP46, "📦", AS6:AS46, "Familiar")
    ) / 2
)  -
(
    (
        SUMIFS(AR6:AR46, AY6:AY46, INDIRECT("AE" &amp; ROW()), AP6:AP46, "💲", AS6:AS46, "Exonerado ADH") +
        SUMIFS(AR6:AR46, AY6:AY46, INDIRECT("AE" &amp; ROW()), AP6:AP46, "📦", AS6:AS46, "Exonerado ADH")
    ) / 2
)  -
(
    (
        SUMIFS(AR6:AR46, AY6:AY46, INDIRECT("AE" &amp; ROW()), AP6:AP46, "💲", AS6:AS46, "Exonerado Doctor") +
        SUMIFS(AR6:AR46, AY6:AY46, INDIRECT("AE" &amp; ROW()), AP6:AP46, "📦", AS6:AS46, "Exonerado Doctor")
    ) / 2
)</f>
        <v>0</v>
      </c>
      <c r="AK49" s="139">
        <f t="array" aca="1" ref="AK49" ca="1">(
    SUMIFS(AR6:AR46, AY6:AY46, INDIRECT("AE" &amp; ROW()), AP6:AP46, "💲") +
    SUMIFS(AR6:AR46, AY6:AY46, INDIRECT("AE" &amp; ROW()), AP6:AP46, "📦")
) -
(
    SUMIFS(AR6:AR46, AY6:AY46, INDIRECT("AE" &amp; ROW()), AP6:AP46, "💲", AS6:AS46, "Familiar") +
    SUMIFS(AR6:AR46, AY6:AY46, INDIRECT("AE" &amp; ROW()), AP6:AP46, "📦", AS6:AS46, "Familiar")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SUMIFS(AR6:AR46, AY6:AY46, INDIRECT("AE" &amp; ROW()), AP6:AP46, "💲", AS6:AS46, "Exonerado ADH") +
    SUMIFS(AR6:AR46, AY6:AY46, INDIRECT("AE" &amp; ROW()), AP6:AP46, "📦", AS6:AS46, "Exonerado ADH")
) -
(
    (
        SUMIFS(AR6:AR46, AY6:AY46, INDIRECT("AE" &amp; ROW()), AP6:AP46, "💲", AS6:AS46, "Exonerado Doctor") +
        SUMIFS(AR6:AR46, AY6:AY46, INDIRECT("AE" &amp; ROW()), AP6:AP46, "📦", AS6:AS46, "Exonerado Doctor")
    ) / 2
) -
(
    (
        SUMIFS(AR6:AR46, AY6:AY46, INDIRECT("AE" &amp; ROW()), AP6:AP46, "💲", AS6:AS46, "") +
        SUMIFS(AR6:AR46, AY6:AY46, INDIRECT("AE" &amp; ROW()), AP6:AP46, "📦", AS6:AS46, "")
    ) / 2
)</f>
        <v>0</v>
      </c>
      <c r="AL49" s="140">
        <f t="array" aca="1" ref="AL49" ca="1">(
    SUMIFS(AR6:AR46, AY6:AY46, INDIRECT("AE" &amp; ROW()), AP6:AP46, "💲") +
    SUMIFS(AR6:AR46, AY6:AY46, INDIRECT("AE" &amp; ROW()), AP6:AP46, "📦")
) -
(
    (
        SUMIFS(AR6:AR46, AY6:AY46, INDIRECT("AE" &amp; ROW()), AP6:AP46, "💲", AS6:AS46, "Familiar") +
        SUMIFS(AR6:AR46, AY6:AY46, INDIRECT("AE" &amp; ROW()), AP6:AP46, "📦", AS6:AS46, "Familiar")
    ) / 2
) -
(
    (
        SUMIFS(AR6:AR46, AY6:AY46, INDIRECT("AE" &amp; ROW()), AP6:AP46, "💲", AS6:AS46, "Participante") +
        SUMIFS(AR6:AR46, AY6:AY46, INDIRECT("AE" &amp; ROW()), AP6:AP46, "📦", AS6:AS46, "Participante")
    ) / 2
) -
(
    (
        SUMIFS(AR6:AR46, AY6:AY46, INDIRECT("AE" &amp; ROW()), AP6:AP46, "💲", AS6:AS46, "Empleado") +
        SUMIFS(AR6:AR46, AY6:AY46, INDIRECT("AE" &amp; ROW()), AP6:AP46, "📦", AS6:AS46, "Empleado")
    ) / 2
) -
(
    (
        SUMIFS(AR6:AR46, AY6:AY46, INDIRECT("AE" &amp; ROW()), AP6:AP46, "💲", AS6:AS46, "Exonerado ADH") +
        SUMIFS(AR6:AR46, AY6:AY46, INDIRECT("AE" &amp; ROW()), AP6:AP46, "📦", AS6:AS46, "Exonerado ADH")
    ) / 2
) -
(
    SUMIFS(AR6:AR46, AY6:AY46, INDIRECT("AE" &amp; ROW()), AP6:AP46, "💲", AS6:AS46, "Exonerado Doctor") +
    SUMIFS(AR6:AR46, AY6:AY46, INDIRECT("AE" &amp; ROW()), AP6:AP46, "📦", AS6:AS46, "Exonerado Doctor")
) -
(
    (
        SUMIFS(AR6:AR46, AY6:AY46, INDIRECT("AE" &amp; ROW()), AP6:AP46, "💲", AS6:AS46, "") +
        SUMIFS(AR6:AR46, AY6:AY46, INDIRECT("AE" &amp; ROW()), AP6:AP46, "📦", AS6:AS46, "")
    ) / 2
)</f>
        <v>0</v>
      </c>
      <c r="AM49" s="48"/>
      <c r="AN49" s="48"/>
      <c r="AO49" s="48"/>
      <c r="AP49" s="48"/>
      <c r="AQ49" s="48"/>
      <c r="AR49" s="48"/>
      <c r="AS49" s="48"/>
      <c r="AT49" s="48"/>
      <c r="AU49" s="48"/>
      <c r="AV49" s="48"/>
      <c r="AW49" s="48"/>
      <c r="AX49" s="48"/>
      <c r="AY49" s="48"/>
      <c r="AZ49" s="48"/>
      <c r="BA49" s="48"/>
      <c r="BB49" s="48"/>
      <c r="BC49" s="48"/>
      <c r="BD49" s="48"/>
      <c r="BE49" s="48"/>
      <c r="BF49" s="48"/>
      <c r="BG49" s="48"/>
      <c r="BH49" s="48"/>
      <c r="BI49" s="48"/>
      <c r="BJ49" s="48"/>
      <c r="BK49" s="48"/>
      <c r="BL49" s="48"/>
      <c r="BM49" s="48"/>
      <c r="BN49" s="48"/>
    </row>
    <row r="50" spans="1:66" ht="11.25" customHeight="1">
      <c r="A50" s="222">
        <f>A46+$Q$13/1440</f>
        <v>0.79166666666666641</v>
      </c>
      <c r="B50" s="164"/>
      <c r="C50" s="224"/>
      <c r="D50" s="225"/>
      <c r="E50" s="40" t="s">
        <v>36</v>
      </c>
      <c r="F50" s="42" t="str">
        <f>IF(D50&lt;&gt;"", VLOOKUP(D50,'Base de Datos'!$A$2:$D1268,2,FALSE()),"")</f>
        <v/>
      </c>
      <c r="G50" s="224"/>
      <c r="H50" s="223"/>
      <c r="I50" s="40" t="s">
        <v>36</v>
      </c>
      <c r="J50" s="42" t="str">
        <f>IF(H50&lt;&gt;"", VLOOKUP(H50,'Base de Datos'!$A$2:$D1268,2,FALSE()),"")</f>
        <v/>
      </c>
      <c r="K50" s="224"/>
      <c r="L50" s="223"/>
      <c r="M50" s="40" t="s">
        <v>36</v>
      </c>
      <c r="N50" s="42" t="str">
        <f>IF(L50&lt;&gt;"", VLOOKUP(L50,'Base de Datos'!$A$2:$D1268,2,FALSE()),"")</f>
        <v/>
      </c>
      <c r="O50" s="165"/>
      <c r="P50" s="165"/>
      <c r="Q50" s="165"/>
      <c r="R50" s="166"/>
      <c r="S50" s="167"/>
      <c r="T50" s="45" t="s">
        <v>37</v>
      </c>
      <c r="U50" s="168"/>
      <c r="V50" s="169"/>
      <c r="W50" s="167"/>
      <c r="X50" s="45" t="s">
        <v>37</v>
      </c>
      <c r="Y50" s="168"/>
      <c r="Z50" s="169"/>
      <c r="AA50" s="167"/>
      <c r="AB50" s="45" t="s">
        <v>37</v>
      </c>
      <c r="AC50" s="168"/>
      <c r="AD50" s="56"/>
      <c r="AE50" s="240" t="s">
        <v>59</v>
      </c>
      <c r="AF50" s="230"/>
      <c r="AG50" s="161">
        <f t="array" aca="1" ref="AG50" ca="1">COUNTIFS(AP6:AP46, "💲", AY6:AY46, INDIRECT("AE" &amp; ROW())) + COUNTIFS(AP6:AP46, "📦", AY6:AY46, INDIRECT("AE" &amp; ROW())) + COUNTIFS(AP6:AP46, "✅", AY6:AY46, INDIRECT("AE" &amp; ROW()))</f>
        <v>0</v>
      </c>
      <c r="AH50" s="162">
        <f t="array" aca="1" ref="AH50" ca="1">COUNTIFS(AP6:AP46, "💲", AY6:AY46, INDIRECT("AE" &amp; ROW())) + COUNTIFS(AP6:AP46, "📦", AY6:AY46, INDIRECT("AE" &amp; ROW()))</f>
        <v>0</v>
      </c>
      <c r="AI50" s="139">
        <f t="array" aca="1" ref="AI50" ca="1">SUMIFS(AR6:AR46, AY6:AY46, INDIRECT("AE" &amp; ROW()), AP6:AP46, "💲") + SUMIFS(AR6:AR46, AY6:AY46, INDIRECT("AE" &amp; ROW()), AP6:AP46, "📦")</f>
        <v>0</v>
      </c>
      <c r="AJ50" s="139">
        <f t="array" aca="1" ref="AJ50" ca="1">(
    SUMIFS(AR6:AR46, AY6:AY46, INDIRECT("AE" &amp; ROW()), AP6:AP46, "💲") +
    SUMIFS(AR6:AR46, AY6:AY46, INDIRECT("AE" &amp; ROW()), AP6:AP46, "📦")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
        SUMIFS(AR6:AR46, AY6:AY46, INDIRECT("AE" &amp; ROW()), AP6:AP46, "💲", AS6:AS46, "Familiar") +
        SUMIFS(AR6:AR46, AY6:AY46, INDIRECT("AE" &amp; ROW()), AP6:AP46, "📦", AS6:AS46, "Familiar")
    ) / 2
)  -
(
    (
        SUMIFS(AR6:AR46, AY6:AY46, INDIRECT("AE" &amp; ROW()), AP6:AP46, "💲", AS6:AS46, "Exonerado ADH") +
        SUMIFS(AR6:AR46, AY6:AY46, INDIRECT("AE" &amp; ROW()), AP6:AP46, "📦", AS6:AS46, "Exonerado ADH")
    ) / 2
)  -
(
    (
        SUMIFS(AR6:AR46, AY6:AY46, INDIRECT("AE" &amp; ROW()), AP6:AP46, "💲", AS6:AS46, "Exonerado Doctor") +
        SUMIFS(AR6:AR46, AY6:AY46, INDIRECT("AE" &amp; ROW()), AP6:AP46, "📦", AS6:AS46, "Exonerado Doctor")
    ) / 2
)</f>
        <v>0</v>
      </c>
      <c r="AK50" s="139">
        <f t="array" aca="1" ref="AK50" ca="1">(
    SUMIFS(AR6:AR46, AY6:AY46, INDIRECT("AE" &amp; ROW()), AP6:AP46, "💲") +
    SUMIFS(AR6:AR46, AY6:AY46, INDIRECT("AE" &amp; ROW()), AP6:AP46, "📦")
) -
(
    SUMIFS(AR6:AR46, AY6:AY46, INDIRECT("AE" &amp; ROW()), AP6:AP46, "💲", AS6:AS46, "Familiar") +
    SUMIFS(AR6:AR46, AY6:AY46, INDIRECT("AE" &amp; ROW()), AP6:AP46, "📦", AS6:AS46, "Familiar")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SUMIFS(AR6:AR46, AY6:AY46, INDIRECT("AE" &amp; ROW()), AP6:AP46, "💲", AS6:AS46, "Exonerado ADH") +
    SUMIFS(AR6:AR46, AY6:AY46, INDIRECT("AE" &amp; ROW()), AP6:AP46, "📦", AS6:AS46, "Exonerado ADH")
) -
(
    (
        SUMIFS(AR6:AR46, AY6:AY46, INDIRECT("AE" &amp; ROW()), AP6:AP46, "💲", AS6:AS46, "Exonerado Doctor") +
        SUMIFS(AR6:AR46, AY6:AY46, INDIRECT("AE" &amp; ROW()), AP6:AP46, "📦", AS6:AS46, "Exonerado Doctor")
    ) / 2
) -
(
    (
        SUMIFS(AR6:AR46, AY6:AY46, INDIRECT("AE" &amp; ROW()), AP6:AP46, "💲", AS6:AS46, "") +
        SUMIFS(AR6:AR46, AY6:AY46, INDIRECT("AE" &amp; ROW()), AP6:AP46, "📦", AS6:AS46, "")
    ) / 2
)</f>
        <v>0</v>
      </c>
      <c r="AL50" s="140">
        <f t="array" aca="1" ref="AL50" ca="1">(
    SUMIFS(AR6:AR46, AY6:AY46, INDIRECT("AE" &amp; ROW()), AP6:AP46, "💲") +
    SUMIFS(AR6:AR46, AY6:AY46, INDIRECT("AE" &amp; ROW()), AP6:AP46, "📦")
) -
(
    (
        SUMIFS(AR6:AR46, AY6:AY46, INDIRECT("AE" &amp; ROW()), AP6:AP46, "💲", AS6:AS46, "Familiar") +
        SUMIFS(AR6:AR46, AY6:AY46, INDIRECT("AE" &amp; ROW()), AP6:AP46, "📦", AS6:AS46, "Familiar")
    ) / 2
) -
(
    (
        SUMIFS(AR6:AR46, AY6:AY46, INDIRECT("AE" &amp; ROW()), AP6:AP46, "💲", AS6:AS46, "Participante") +
        SUMIFS(AR6:AR46, AY6:AY46, INDIRECT("AE" &amp; ROW()), AP6:AP46, "📦", AS6:AS46, "Participante")
    ) / 2
) -
(
    (
        SUMIFS(AR6:AR46, AY6:AY46, INDIRECT("AE" &amp; ROW()), AP6:AP46, "💲", AS6:AS46, "Empleado") +
        SUMIFS(AR6:AR46, AY6:AY46, INDIRECT("AE" &amp; ROW()), AP6:AP46, "📦", AS6:AS46, "Empleado")
    ) / 2
) -
(
    (
        SUMIFS(AR6:AR46, AY6:AY46, INDIRECT("AE" &amp; ROW()), AP6:AP46, "💲", AS6:AS46, "Exonerado ADH") +
        SUMIFS(AR6:AR46, AY6:AY46, INDIRECT("AE" &amp; ROW()), AP6:AP46, "📦", AS6:AS46, "Exonerado ADH")
    ) / 2
) -
(
    SUMIFS(AR6:AR46, AY6:AY46, INDIRECT("AE" &amp; ROW()), AP6:AP46, "💲", AS6:AS46, "Exonerado Doctor") +
    SUMIFS(AR6:AR46, AY6:AY46, INDIRECT("AE" &amp; ROW()), AP6:AP46, "📦", AS6:AS46, "Exonerado Doctor")
) -
(
    (
        SUMIFS(AR6:AR46, AY6:AY46, INDIRECT("AE" &amp; ROW()), AP6:AP46, "💲", AS6:AS46, "") +
        SUMIFS(AR6:AR46, AY6:AY46, INDIRECT("AE" &amp; ROW()), AP6:AP46, "📦", AS6:AS46, "")
    ) / 2
)</f>
        <v>0</v>
      </c>
      <c r="AM50" s="56"/>
      <c r="AN50" s="56"/>
      <c r="AO50" s="56"/>
      <c r="AP50" s="56"/>
      <c r="AQ50" s="56"/>
      <c r="AR50" s="56"/>
      <c r="AS50" s="56"/>
      <c r="AT50" s="56"/>
      <c r="AU50" s="56"/>
      <c r="AV50" s="56"/>
      <c r="AW50" s="56"/>
      <c r="AX50" s="56"/>
      <c r="AY50" s="56"/>
      <c r="AZ50" s="56"/>
      <c r="BA50" s="56"/>
      <c r="BB50" s="56"/>
      <c r="BC50" s="56"/>
      <c r="BD50" s="56"/>
      <c r="BE50" s="56"/>
      <c r="BF50" s="56"/>
      <c r="BG50" s="56"/>
      <c r="BH50" s="56"/>
      <c r="BI50" s="56"/>
      <c r="BJ50" s="56"/>
      <c r="BK50" s="56"/>
      <c r="BL50" s="56"/>
      <c r="BM50" s="56"/>
      <c r="BN50" s="56"/>
    </row>
    <row r="51" spans="1:66" ht="11.25" customHeight="1">
      <c r="A51" s="220"/>
      <c r="B51" s="164"/>
      <c r="C51" s="205"/>
      <c r="D51" s="208"/>
      <c r="E51" s="57" t="s">
        <v>42</v>
      </c>
      <c r="F51" s="58" t="str">
        <f>IF(D50&lt;&gt;"", VLOOKUP(D50,'Base de Datos'!$A$2:$D1268,3,FALSE()),"")</f>
        <v/>
      </c>
      <c r="G51" s="205"/>
      <c r="H51" s="208"/>
      <c r="I51" s="57" t="s">
        <v>42</v>
      </c>
      <c r="J51" s="58" t="str">
        <f>IF(H50&lt;&gt;"", VLOOKUP(H50,'Base de Datos'!$A$2:$D1268,3,FALSE()),"")</f>
        <v/>
      </c>
      <c r="K51" s="205"/>
      <c r="L51" s="208"/>
      <c r="M51" s="57" t="s">
        <v>42</v>
      </c>
      <c r="N51" s="58" t="str">
        <f>IF(L50&lt;&gt;"", VLOOKUP(L50,'Base de Datos'!$A$2:$D1268,3,FALSE()),"")</f>
        <v/>
      </c>
      <c r="O51" s="165"/>
      <c r="P51" s="165"/>
      <c r="Q51" s="165"/>
      <c r="R51" s="166"/>
      <c r="S51" s="231"/>
      <c r="T51" s="230"/>
      <c r="U51" s="170"/>
      <c r="V51" s="169"/>
      <c r="W51" s="231"/>
      <c r="X51" s="230"/>
      <c r="Y51" s="170"/>
      <c r="Z51" s="169"/>
      <c r="AA51" s="231"/>
      <c r="AB51" s="230"/>
      <c r="AC51" s="170"/>
      <c r="AD51" s="56"/>
      <c r="AE51" s="240" t="s">
        <v>63</v>
      </c>
      <c r="AF51" s="230"/>
      <c r="AG51" s="161">
        <f t="array" aca="1" ref="AG51" ca="1">COUNTIFS(AP6:AP46, "💲", AY6:AY46, INDIRECT("AE" &amp; ROW())) + COUNTIFS(AP6:AP46, "📦", AY6:AY46, INDIRECT("AE" &amp; ROW())) + COUNTIFS(AP6:AP46, "✅", AY6:AY46, INDIRECT("AE" &amp; ROW()))</f>
        <v>0</v>
      </c>
      <c r="AH51" s="162">
        <f t="array" aca="1" ref="AH51" ca="1">COUNTIFS(AP6:AP46, "💲", AY6:AY46, INDIRECT("AE" &amp; ROW())) + COUNTIFS(AP6:AP46, "📦", AY6:AY46, INDIRECT("AE" &amp; ROW()))</f>
        <v>0</v>
      </c>
      <c r="AI51" s="139">
        <f t="array" aca="1" ref="AI51" ca="1">SUMIFS(AR6:AR46, AY6:AY46, INDIRECT("AE" &amp; ROW()), AP6:AP46, "💲") + SUMIFS(AR6:AR46, AY6:AY46, INDIRECT("AE" &amp; ROW()), AP6:AP46, "📦")</f>
        <v>0</v>
      </c>
      <c r="AJ51" s="139">
        <f t="array" aca="1" ref="AJ51" ca="1">(
    SUMIFS(AR6:AR46, AY6:AY46, INDIRECT("AE" &amp; ROW()), AP6:AP46, "💲") +
    SUMIFS(AR6:AR46, AY6:AY46, INDIRECT("AE" &amp; ROW()), AP6:AP46, "📦")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
        SUMIFS(AR6:AR46, AY6:AY46, INDIRECT("AE" &amp; ROW()), AP6:AP46, "💲", AS6:AS46, "Familiar") +
        SUMIFS(AR6:AR46, AY6:AY46, INDIRECT("AE" &amp; ROW()), AP6:AP46, "📦", AS6:AS46, "Familiar")
    ) / 2
)  -
(
    (
        SUMIFS(AR6:AR46, AY6:AY46, INDIRECT("AE" &amp; ROW()), AP6:AP46, "💲", AS6:AS46, "Exonerado ADH") +
        SUMIFS(AR6:AR46, AY6:AY46, INDIRECT("AE" &amp; ROW()), AP6:AP46, "📦", AS6:AS46, "Exonerado ADH")
    ) / 2
)  -
(
    (
        SUMIFS(AR6:AR46, AY6:AY46, INDIRECT("AE" &amp; ROW()), AP6:AP46, "💲", AS6:AS46, "Exonerado Doctor") +
        SUMIFS(AR6:AR46, AY6:AY46, INDIRECT("AE" &amp; ROW()), AP6:AP46, "📦", AS6:AS46, "Exonerado Doctor")
    ) / 2
)</f>
        <v>0</v>
      </c>
      <c r="AK51" s="139">
        <f t="array" aca="1" ref="AK51" ca="1">(
    SUMIFS(AR6:AR46, AY6:AY46, INDIRECT("AE" &amp; ROW()), AP6:AP46, "💲") +
    SUMIFS(AR6:AR46, AY6:AY46, INDIRECT("AE" &amp; ROW()), AP6:AP46, "📦")
) -
(
    SUMIFS(AR6:AR46, AY6:AY46, INDIRECT("AE" &amp; ROW()), AP6:AP46, "💲", AS6:AS46, "Familiar") +
    SUMIFS(AR6:AR46, AY6:AY46, INDIRECT("AE" &amp; ROW()), AP6:AP46, "📦", AS6:AS46, "Familiar")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SUMIFS(AR6:AR46, AY6:AY46, INDIRECT("AE" &amp; ROW()), AP6:AP46, "💲", AS6:AS46, "Exonerado ADH") +
    SUMIFS(AR6:AR46, AY6:AY46, INDIRECT("AE" &amp; ROW()), AP6:AP46, "📦", AS6:AS46, "Exonerado ADH")
) -
(
    (
        SUMIFS(AR6:AR46, AY6:AY46, INDIRECT("AE" &amp; ROW()), AP6:AP46, "💲", AS6:AS46, "Exonerado Doctor") +
        SUMIFS(AR6:AR46, AY6:AY46, INDIRECT("AE" &amp; ROW()), AP6:AP46, "📦", AS6:AS46, "Exonerado Doctor")
    ) / 2
) -
(
    (
        SUMIFS(AR6:AR46, AY6:AY46, INDIRECT("AE" &amp; ROW()), AP6:AP46, "💲", AS6:AS46, "") +
        SUMIFS(AR6:AR46, AY6:AY46, INDIRECT("AE" &amp; ROW()), AP6:AP46, "📦", AS6:AS46, "")
    ) / 2
)</f>
        <v>0</v>
      </c>
      <c r="AL51" s="140">
        <f t="array" aca="1" ref="AL51" ca="1">(
    SUMIFS(AR6:AR46, AY6:AY46, INDIRECT("AE" &amp; ROW()), AP6:AP46, "💲") +
    SUMIFS(AR6:AR46, AY6:AY46, INDIRECT("AE" &amp; ROW()), AP6:AP46, "📦")
) -
(
    (
        SUMIFS(AR6:AR46, AY6:AY46, INDIRECT("AE" &amp; ROW()), AP6:AP46, "💲", AS6:AS46, "Familiar") +
        SUMIFS(AR6:AR46, AY6:AY46, INDIRECT("AE" &amp; ROW()), AP6:AP46, "📦", AS6:AS46, "Familiar")
    ) / 2
) -
(
    (
        SUMIFS(AR6:AR46, AY6:AY46, INDIRECT("AE" &amp; ROW()), AP6:AP46, "💲", AS6:AS46, "Participante") +
        SUMIFS(AR6:AR46, AY6:AY46, INDIRECT("AE" &amp; ROW()), AP6:AP46, "📦", AS6:AS46, "Participante")
    ) / 2
) -
(
    (
        SUMIFS(AR6:AR46, AY6:AY46, INDIRECT("AE" &amp; ROW()), AP6:AP46, "💲", AS6:AS46, "Empleado") +
        SUMIFS(AR6:AR46, AY6:AY46, INDIRECT("AE" &amp; ROW()), AP6:AP46, "📦", AS6:AS46, "Empleado")
    ) / 2
) -
(
    (
        SUMIFS(AR6:AR46, AY6:AY46, INDIRECT("AE" &amp; ROW()), AP6:AP46, "💲", AS6:AS46, "Exonerado ADH") +
        SUMIFS(AR6:AR46, AY6:AY46, INDIRECT("AE" &amp; ROW()), AP6:AP46, "📦", AS6:AS46, "Exonerado ADH")
    ) / 2
) -
(
    SUMIFS(AR6:AR46, AY6:AY46, INDIRECT("AE" &amp; ROW()), AP6:AP46, "💲", AS6:AS46, "Exonerado Doctor") +
    SUMIFS(AR6:AR46, AY6:AY46, INDIRECT("AE" &amp; ROW()), AP6:AP46, "📦", AS6:AS46, "Exonerado Doctor")
) -
(
    (
        SUMIFS(AR6:AR46, AY6:AY46, INDIRECT("AE" &amp; ROW()), AP6:AP46, "💲", AS6:AS46, "") +
        SUMIFS(AR6:AR46, AY6:AY46, INDIRECT("AE" &amp; ROW()), AP6:AP46, "📦", AS6:AS46, "")
    ) / 2
)</f>
        <v>0</v>
      </c>
      <c r="AM51" s="56"/>
      <c r="AN51" s="56"/>
      <c r="AO51" s="56"/>
      <c r="AP51" s="56"/>
      <c r="AQ51" s="56"/>
      <c r="AR51" s="56"/>
      <c r="AS51" s="56"/>
      <c r="AT51" s="56"/>
      <c r="AU51" s="56"/>
      <c r="AV51" s="56"/>
      <c r="AW51" s="56"/>
      <c r="AX51" s="56"/>
      <c r="AY51" s="56"/>
      <c r="AZ51" s="56"/>
      <c r="BA51" s="56"/>
      <c r="BB51" s="56"/>
      <c r="BC51" s="56"/>
      <c r="BD51" s="56"/>
      <c r="BE51" s="56"/>
      <c r="BF51" s="56"/>
      <c r="BG51" s="56"/>
      <c r="BH51" s="56"/>
      <c r="BI51" s="56"/>
      <c r="BJ51" s="56"/>
      <c r="BK51" s="56"/>
      <c r="BL51" s="56"/>
      <c r="BM51" s="56"/>
      <c r="BN51" s="56"/>
    </row>
    <row r="52" spans="1:66" ht="11.25" customHeight="1">
      <c r="A52" s="220"/>
      <c r="B52" s="164"/>
      <c r="C52" s="205"/>
      <c r="D52" s="208"/>
      <c r="E52" s="57" t="s">
        <v>44</v>
      </c>
      <c r="F52" s="58" t="str">
        <f>IF(D50&lt;&gt;"", VLOOKUP(D50,'Base de Datos'!$A$2:$D1268,4,FALSE()),"")</f>
        <v/>
      </c>
      <c r="G52" s="205"/>
      <c r="H52" s="208"/>
      <c r="I52" s="57" t="s">
        <v>44</v>
      </c>
      <c r="J52" s="58" t="str">
        <f>IF(H50&lt;&gt;"", VLOOKUP(H50,'Base de Datos'!$A$2:$D1268,4,FALSE()),"")</f>
        <v/>
      </c>
      <c r="K52" s="205"/>
      <c r="L52" s="208"/>
      <c r="M52" s="57" t="s">
        <v>44</v>
      </c>
      <c r="N52" s="58" t="str">
        <f>IF(L50&lt;&gt;"", VLOOKUP(L50,'Base de Datos'!$A$2:$D1268,4,FALSE()),"")</f>
        <v/>
      </c>
      <c r="O52" s="165"/>
      <c r="P52" s="165"/>
      <c r="Q52" s="165"/>
      <c r="R52" s="166"/>
      <c r="S52" s="231"/>
      <c r="T52" s="230"/>
      <c r="U52" s="170"/>
      <c r="V52" s="169"/>
      <c r="W52" s="231"/>
      <c r="X52" s="230"/>
      <c r="Y52" s="170"/>
      <c r="Z52" s="169"/>
      <c r="AA52" s="231"/>
      <c r="AB52" s="230"/>
      <c r="AC52" s="170"/>
      <c r="AD52" s="56"/>
      <c r="AE52" s="240" t="s">
        <v>66</v>
      </c>
      <c r="AF52" s="230"/>
      <c r="AG52" s="161">
        <f t="array" aca="1" ref="AG52" ca="1">COUNTIFS(AP6:AP46, "💲", AY6:AY46, INDIRECT("AE" &amp; ROW())) + COUNTIFS(AP6:AP46, "📦", AY6:AY46, INDIRECT("AE" &amp; ROW())) + COUNTIFS(AP6:AP46, "✅", AY6:AY46, INDIRECT("AE" &amp; ROW()))</f>
        <v>0</v>
      </c>
      <c r="AH52" s="162">
        <f t="array" aca="1" ref="AH52" ca="1">COUNTIFS(AP6:AP46, "💲", AY6:AY46, INDIRECT("AE" &amp; ROW())) + COUNTIFS(AP6:AP46, "📦", AY6:AY46, INDIRECT("AE" &amp; ROW()))</f>
        <v>0</v>
      </c>
      <c r="AI52" s="139">
        <f t="array" aca="1" ref="AI52" ca="1">SUMIFS(AR6:AR46, AY6:AY46, INDIRECT("AE" &amp; ROW()), AP6:AP46, "💲") + SUMIFS(AR6:AR46, AY6:AY46, INDIRECT("AE" &amp; ROW()), AP6:AP46, "📦")</f>
        <v>0</v>
      </c>
      <c r="AJ52" s="139">
        <f t="array" aca="1" ref="AJ52" ca="1">(
    SUMIFS(AR6:AR46, AY6:AY46, INDIRECT("AE" &amp; ROW()), AP6:AP46, "💲") +
    SUMIFS(AR6:AR46, AY6:AY46, INDIRECT("AE" &amp; ROW()), AP6:AP46, "📦")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
        SUMIFS(AR6:AR46, AY6:AY46, INDIRECT("AE" &amp; ROW()), AP6:AP46, "💲", AS6:AS46, "Familiar") +
        SUMIFS(AR6:AR46, AY6:AY46, INDIRECT("AE" &amp; ROW()), AP6:AP46, "📦", AS6:AS46, "Familiar")
    ) / 2
)  -
(
    (
        SUMIFS(AR6:AR46, AY6:AY46, INDIRECT("AE" &amp; ROW()), AP6:AP46, "💲", AS6:AS46, "Exonerado ADH") +
        SUMIFS(AR6:AR46, AY6:AY46, INDIRECT("AE" &amp; ROW()), AP6:AP46, "📦", AS6:AS46, "Exonerado ADH")
    ) / 2
)  -
(
    (
        SUMIFS(AR6:AR46, AY6:AY46, INDIRECT("AE" &amp; ROW()), AP6:AP46, "💲", AS6:AS46, "Exonerado Doctor") +
        SUMIFS(AR6:AR46, AY6:AY46, INDIRECT("AE" &amp; ROW()), AP6:AP46, "📦", AS6:AS46, "Exonerado Doctor")
    ) / 2
)</f>
        <v>0</v>
      </c>
      <c r="AK52" s="139">
        <f t="array" aca="1" ref="AK52" ca="1">(
    SUMIFS(AR6:AR46, AY6:AY46, INDIRECT("AE" &amp; ROW()), AP6:AP46, "💲") +
    SUMIFS(AR6:AR46, AY6:AY46, INDIRECT("AE" &amp; ROW()), AP6:AP46, "📦")
) -
(
    SUMIFS(AR6:AR46, AY6:AY46, INDIRECT("AE" &amp; ROW()), AP6:AP46, "💲", AS6:AS46, "Familiar") +
    SUMIFS(AR6:AR46, AY6:AY46, INDIRECT("AE" &amp; ROW()), AP6:AP46, "📦", AS6:AS46, "Familiar")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SUMIFS(AR6:AR46, AY6:AY46, INDIRECT("AE" &amp; ROW()), AP6:AP46, "💲", AS6:AS46, "Exonerado ADH") +
    SUMIFS(AR6:AR46, AY6:AY46, INDIRECT("AE" &amp; ROW()), AP6:AP46, "📦", AS6:AS46, "Exonerado ADH")
) -
(
    (
        SUMIFS(AR6:AR46, AY6:AY46, INDIRECT("AE" &amp; ROW()), AP6:AP46, "💲", AS6:AS46, "Exonerado Doctor") +
        SUMIFS(AR6:AR46, AY6:AY46, INDIRECT("AE" &amp; ROW()), AP6:AP46, "📦", AS6:AS46, "Exonerado Doctor")
    ) / 2
) -
(
    (
        SUMIFS(AR6:AR46, AY6:AY46, INDIRECT("AE" &amp; ROW()), AP6:AP46, "💲", AS6:AS46, "") +
        SUMIFS(AR6:AR46, AY6:AY46, INDIRECT("AE" &amp; ROW()), AP6:AP46, "📦", AS6:AS46, "")
    ) / 2
)</f>
        <v>0</v>
      </c>
      <c r="AL52" s="140">
        <f t="array" aca="1" ref="AL52" ca="1">(
    SUMIFS(AR6:AR46, AY6:AY46, INDIRECT("AE" &amp; ROW()), AP6:AP46, "💲") +
    SUMIFS(AR6:AR46, AY6:AY46, INDIRECT("AE" &amp; ROW()), AP6:AP46, "📦")
) -
(
    (
        SUMIFS(AR6:AR46, AY6:AY46, INDIRECT("AE" &amp; ROW()), AP6:AP46, "💲", AS6:AS46, "Familiar") +
        SUMIFS(AR6:AR46, AY6:AY46, INDIRECT("AE" &amp; ROW()), AP6:AP46, "📦", AS6:AS46, "Familiar")
    ) / 2
) -
(
    (
        SUMIFS(AR6:AR46, AY6:AY46, INDIRECT("AE" &amp; ROW()), AP6:AP46, "💲", AS6:AS46, "Participante") +
        SUMIFS(AR6:AR46, AY6:AY46, INDIRECT("AE" &amp; ROW()), AP6:AP46, "📦", AS6:AS46, "Participante")
    ) / 2
) -
(
    (
        SUMIFS(AR6:AR46, AY6:AY46, INDIRECT("AE" &amp; ROW()), AP6:AP46, "💲", AS6:AS46, "Empleado") +
        SUMIFS(AR6:AR46, AY6:AY46, INDIRECT("AE" &amp; ROW()), AP6:AP46, "📦", AS6:AS46, "Empleado")
    ) / 2
) -
(
    (
        SUMIFS(AR6:AR46, AY6:AY46, INDIRECT("AE" &amp; ROW()), AP6:AP46, "💲", AS6:AS46, "Exonerado ADH") +
        SUMIFS(AR6:AR46, AY6:AY46, INDIRECT("AE" &amp; ROW()), AP6:AP46, "📦", AS6:AS46, "Exonerado ADH")
    ) / 2
) -
(
    SUMIFS(AR6:AR46, AY6:AY46, INDIRECT("AE" &amp; ROW()), AP6:AP46, "💲", AS6:AS46, "Exonerado Doctor") +
    SUMIFS(AR6:AR46, AY6:AY46, INDIRECT("AE" &amp; ROW()), AP6:AP46, "📦", AS6:AS46, "Exonerado Doctor")
) -
(
    (
        SUMIFS(AR6:AR46, AY6:AY46, INDIRECT("AE" &amp; ROW()), AP6:AP46, "💲", AS6:AS46, "") +
        SUMIFS(AR6:AR46, AY6:AY46, INDIRECT("AE" &amp; ROW()), AP6:AP46, "📦", AS6:AS46, "")
    ) / 2
)</f>
        <v>0</v>
      </c>
      <c r="AM52" s="56"/>
      <c r="AN52" s="56"/>
      <c r="AO52" s="56"/>
      <c r="AP52" s="56"/>
      <c r="AQ52" s="56"/>
      <c r="AR52" s="56"/>
      <c r="AS52" s="56"/>
      <c r="AT52" s="56"/>
      <c r="AU52" s="56"/>
      <c r="AV52" s="56"/>
      <c r="AW52" s="56"/>
      <c r="AX52" s="56"/>
      <c r="AY52" s="56"/>
      <c r="AZ52" s="56"/>
      <c r="BA52" s="56"/>
      <c r="BB52" s="56"/>
      <c r="BC52" s="56"/>
      <c r="BD52" s="56"/>
      <c r="BE52" s="56"/>
      <c r="BF52" s="56"/>
      <c r="BG52" s="56"/>
      <c r="BH52" s="56"/>
      <c r="BI52" s="56"/>
      <c r="BJ52" s="56"/>
      <c r="BK52" s="56"/>
      <c r="BL52" s="56"/>
      <c r="BM52" s="56"/>
      <c r="BN52" s="56"/>
    </row>
    <row r="53" spans="1:66" ht="11.25" customHeight="1">
      <c r="A53" s="221"/>
      <c r="B53" s="164"/>
      <c r="C53" s="206"/>
      <c r="D53" s="209"/>
      <c r="E53" s="85" t="s">
        <v>46</v>
      </c>
      <c r="F53" s="171"/>
      <c r="G53" s="206"/>
      <c r="H53" s="209"/>
      <c r="I53" s="85" t="s">
        <v>46</v>
      </c>
      <c r="J53" s="171"/>
      <c r="K53" s="206"/>
      <c r="L53" s="209"/>
      <c r="M53" s="85" t="s">
        <v>46</v>
      </c>
      <c r="N53" s="171"/>
      <c r="O53" s="165"/>
      <c r="P53" s="165"/>
      <c r="Q53" s="165"/>
      <c r="R53" s="166"/>
      <c r="S53" s="227" t="str">
        <f>IF(OR(S50="Empleado",S50="Familiar"),"Nombre del Empleado","N° Factura")</f>
        <v>N° Factura</v>
      </c>
      <c r="T53" s="228"/>
      <c r="U53" s="89"/>
      <c r="V53" s="169"/>
      <c r="W53" s="227" t="str">
        <f>IF(OR(W50="Empleado",W50="Familiar"),"Nombre del Empleado","N° Factura")</f>
        <v>N° Factura</v>
      </c>
      <c r="X53" s="228"/>
      <c r="Y53" s="89"/>
      <c r="Z53" s="169"/>
      <c r="AA53" s="227" t="str">
        <f>IF(OR(AA50="Empleado",AA50="Familiar"),"Nombre del Empleado","N° Factura")</f>
        <v>N° Factura</v>
      </c>
      <c r="AB53" s="228"/>
      <c r="AC53" s="89"/>
      <c r="AD53" s="56"/>
      <c r="AE53" s="240" t="s">
        <v>69</v>
      </c>
      <c r="AF53" s="230"/>
      <c r="AG53" s="161">
        <f t="array" aca="1" ref="AG53" ca="1">COUNTIFS(AP6:AP46, "💲", AY6:AY46, INDIRECT("AE" &amp; ROW())) + COUNTIFS(AP6:AP46, "📦", AY6:AY46, INDIRECT("AE" &amp; ROW())) + COUNTIFS(AP6:AP46, "✅", AY6:AY46, INDIRECT("AE" &amp; ROW()))</f>
        <v>0</v>
      </c>
      <c r="AH53" s="162">
        <f t="array" aca="1" ref="AH53" ca="1">COUNTIFS(AP6:AP46, "💲", AY6:AY46, INDIRECT("AE" &amp; ROW())) + COUNTIFS(AP6:AP46, "📦", AY6:AY46, INDIRECT("AE" &amp; ROW()))</f>
        <v>0</v>
      </c>
      <c r="AI53" s="139">
        <f t="array" aca="1" ref="AI53" ca="1">SUMIFS(AR6:AR46, AY6:AY46, INDIRECT("AE" &amp; ROW()), AP6:AP46, "💲") + SUMIFS(AR6:AR46, AY6:AY46, INDIRECT("AE" &amp; ROW()), AP6:AP46, "📦")</f>
        <v>0</v>
      </c>
      <c r="AJ53" s="66">
        <f t="array" aca="1" ref="AJ53" ca="1">(
    SUMIFS(AR6:AR46, AY6:AY46, INDIRECT("AE" &amp; ROW()), AP6:AP46, "💲") +
    SUMIFS(AR6:AR46, AY6:AY46, INDIRECT("AE" &amp; ROW()), AP6:AP46, "📦")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
        SUMIFS(AR6:AR46, AY6:AY46, INDIRECT("AE" &amp; ROW()), AP6:AP46, "💲", AS6:AS46, "Familiar") +
        SUMIFS(AR6:AR46, AY6:AY46, INDIRECT("AE" &amp; ROW()), AP6:AP46, "📦", AS6:AS46, "Familiar")
    ) / 2
)  -
(
    (
        SUMIFS(AR6:AR46, AY6:AY46, INDIRECT("AE" &amp; ROW()), AP6:AP46, "💲", AS6:AS46, "Exonerado ADH") +
        SUMIFS(AR6:AR46, AY6:AY46, INDIRECT("AE" &amp; ROW()), AP6:AP46, "📦", AS6:AS46, "Exonerado ADH")
    ) / 2
)  -
(
    (
        SUMIFS(AR6:AR46, AY6:AY46, INDIRECT("AE" &amp; ROW()), AP6:AP46, "💲", AS6:AS46, "Exonerado Doctor") +
        SUMIFS(AR6:AR46, AY6:AY46, INDIRECT("AE" &amp; ROW()), AP6:AP46, "📦", AS6:AS46, "Exonerado Doctor")
    ) / 2
)</f>
        <v>0</v>
      </c>
      <c r="AK53" s="139">
        <f t="array" aca="1" ref="AK53" ca="1">(
    SUMIFS(AR6:AR46, AY6:AY46, INDIRECT("AE" &amp; ROW()), AP6:AP46, "💲") +
    SUMIFS(AR6:AR46, AY6:AY46, INDIRECT("AE" &amp; ROW()), AP6:AP46, "📦")
) -
(
    SUMIFS(AR6:AR46, AY6:AY46, INDIRECT("AE" &amp; ROW()), AP6:AP46, "💲", AS6:AS46, "Familiar") +
    SUMIFS(AR6:AR46, AY6:AY46, INDIRECT("AE" &amp; ROW()), AP6:AP46, "📦", AS6:AS46, "Familiar")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SUMIFS(AR6:AR46, AY6:AY46, INDIRECT("AE" &amp; ROW()), AP6:AP46, "💲", AS6:AS46, "Exonerado ADH") +
    SUMIFS(AR6:AR46, AY6:AY46, INDIRECT("AE" &amp; ROW()), AP6:AP46, "📦", AS6:AS46, "Exonerado ADH")
) -
(
    (
        SUMIFS(AR6:AR46, AY6:AY46, INDIRECT("AE" &amp; ROW()), AP6:AP46, "💲", AS6:AS46, "Exonerado Doctor") +
        SUMIFS(AR6:AR46, AY6:AY46, INDIRECT("AE" &amp; ROW()), AP6:AP46, "📦", AS6:AS46, "Exonerado Doctor")
    ) / 2
) -
(
    (
        SUMIFS(AR6:AR46, AY6:AY46, INDIRECT("AE" &amp; ROW()), AP6:AP46, "💲", AS6:AS46, "") +
        SUMIFS(AR6:AR46, AY6:AY46, INDIRECT("AE" &amp; ROW()), AP6:AP46, "📦", AS6:AS46, "")
    ) / 2
)</f>
        <v>0</v>
      </c>
      <c r="AL53" s="140">
        <f t="array" aca="1" ref="AL53" ca="1">(
    SUMIFS(AR6:AR46, AY6:AY46, INDIRECT("AE" &amp; ROW()), AP6:AP46, "💲") +
    SUMIFS(AR6:AR46, AY6:AY46, INDIRECT("AE" &amp; ROW()), AP6:AP46, "📦")
) -
(
    (
        SUMIFS(AR6:AR46, AY6:AY46, INDIRECT("AE" &amp; ROW()), AP6:AP46, "💲", AS6:AS46, "Familiar") +
        SUMIFS(AR6:AR46, AY6:AY46, INDIRECT("AE" &amp; ROW()), AP6:AP46, "📦", AS6:AS46, "Familiar")
    ) / 2
) -
(
    (
        SUMIFS(AR6:AR46, AY6:AY46, INDIRECT("AE" &amp; ROW()), AP6:AP46, "💲", AS6:AS46, "Participante") +
        SUMIFS(AR6:AR46, AY6:AY46, INDIRECT("AE" &amp; ROW()), AP6:AP46, "📦", AS6:AS46, "Participante")
    ) / 2
) -
(
    (
        SUMIFS(AR6:AR46, AY6:AY46, INDIRECT("AE" &amp; ROW()), AP6:AP46, "💲", AS6:AS46, "Empleado") +
        SUMIFS(AR6:AR46, AY6:AY46, INDIRECT("AE" &amp; ROW()), AP6:AP46, "📦", AS6:AS46, "Empleado")
    ) / 2
) -
(
    (
        SUMIFS(AR6:AR46, AY6:AY46, INDIRECT("AE" &amp; ROW()), AP6:AP46, "💲", AS6:AS46, "Exonerado ADH") +
        SUMIFS(AR6:AR46, AY6:AY46, INDIRECT("AE" &amp; ROW()), AP6:AP46, "📦", AS6:AS46, "Exonerado ADH")
    ) / 2
) -
(
    SUMIFS(AR6:AR46, AY6:AY46, INDIRECT("AE" &amp; ROW()), AP6:AP46, "💲", AS6:AS46, "Exonerado Doctor") +
    SUMIFS(AR6:AR46, AY6:AY46, INDIRECT("AE" &amp; ROW()), AP6:AP46, "📦", AS6:AS46, "Exonerado Doctor")
) -
(
    (
        SUMIFS(AR6:AR46, AY6:AY46, INDIRECT("AE" &amp; ROW()), AP6:AP46, "💲", AS6:AS46, "") +
        SUMIFS(AR6:AR46, AY6:AY46, INDIRECT("AE" &amp; ROW()), AP6:AP46, "📦", AS6:AS46, "")
    ) / 2
)</f>
        <v>0</v>
      </c>
      <c r="AM53" s="56"/>
      <c r="AN53" s="56"/>
      <c r="AO53" s="56"/>
      <c r="AP53" s="56"/>
      <c r="AQ53" s="56"/>
      <c r="AR53" s="56"/>
      <c r="AS53" s="56"/>
      <c r="AT53" s="56"/>
      <c r="AU53" s="56"/>
      <c r="AV53" s="56"/>
      <c r="AW53" s="56"/>
      <c r="AX53" s="56"/>
      <c r="AY53" s="56"/>
      <c r="AZ53" s="56"/>
      <c r="BA53" s="56"/>
      <c r="BB53" s="56"/>
      <c r="BC53" s="56"/>
      <c r="BD53" s="56"/>
      <c r="BE53" s="56"/>
      <c r="BF53" s="56"/>
      <c r="BG53" s="56"/>
      <c r="BH53" s="56"/>
      <c r="BI53" s="56"/>
      <c r="BJ53" s="56"/>
      <c r="BK53" s="56"/>
      <c r="BL53" s="56"/>
      <c r="BM53" s="56"/>
      <c r="BN53" s="56"/>
    </row>
    <row r="54" spans="1:66" ht="11.25" customHeight="1">
      <c r="A54" s="222">
        <f>A50+$Q$13/1440</f>
        <v>0.83333333333333304</v>
      </c>
      <c r="B54" s="164"/>
      <c r="C54" s="224"/>
      <c r="D54" s="225"/>
      <c r="E54" s="40" t="s">
        <v>36</v>
      </c>
      <c r="F54" s="42" t="str">
        <f>IF(D54&lt;&gt;"", VLOOKUP(D54,'Base de Datos'!$A$2:$D1268,2,FALSE()),"")</f>
        <v/>
      </c>
      <c r="G54" s="224"/>
      <c r="H54" s="223"/>
      <c r="I54" s="40" t="s">
        <v>36</v>
      </c>
      <c r="J54" s="42" t="str">
        <f>IF(H54&lt;&gt;"", VLOOKUP(H54,'Base de Datos'!$A$2:$D1268,2,FALSE()),"")</f>
        <v/>
      </c>
      <c r="K54" s="224"/>
      <c r="L54" s="223"/>
      <c r="M54" s="40" t="s">
        <v>36</v>
      </c>
      <c r="N54" s="42" t="str">
        <f>IF(L54&lt;&gt;"", VLOOKUP(L54,'Base de Datos'!$A$2:$D1268,2,FALSE()),"")</f>
        <v/>
      </c>
      <c r="O54" s="165"/>
      <c r="P54" s="165"/>
      <c r="Q54" s="165"/>
      <c r="R54" s="166"/>
      <c r="S54" s="167"/>
      <c r="T54" s="45" t="s">
        <v>37</v>
      </c>
      <c r="U54" s="168"/>
      <c r="V54" s="169"/>
      <c r="W54" s="167"/>
      <c r="X54" s="45" t="s">
        <v>37</v>
      </c>
      <c r="Y54" s="168"/>
      <c r="Z54" s="169"/>
      <c r="AA54" s="167"/>
      <c r="AB54" s="45" t="s">
        <v>37</v>
      </c>
      <c r="AC54" s="168"/>
      <c r="AD54" s="56"/>
      <c r="AE54" s="232" t="s">
        <v>72</v>
      </c>
      <c r="AF54" s="230"/>
      <c r="AG54" s="90">
        <f t="array" aca="1" ref="AG54" ca="1">COUNTIFS(AP6:AP46, "💲", AY6:AY46, INDIRECT("AE" &amp; ROW())) + COUNTIFS(AP6:AP46, "📦", AY6:AY46, INDIRECT("AE" &amp; ROW())) + COUNTIFS(AP6:AP46, "✅", AY6:AY46, INDIRECT("AE" &amp; ROW()))</f>
        <v>0</v>
      </c>
      <c r="AH54" s="68">
        <f t="array" aca="1" ref="AH54" ca="1">COUNTIFS(AP6:AP46, "💲", AY6:AY46, INDIRECT("AE" &amp; ROW())) + COUNTIFS(AP6:AP46, "📦", AY6:AY46, INDIRECT("AE" &amp; ROW()))</f>
        <v>0</v>
      </c>
      <c r="AI54" s="139">
        <f t="array" aca="1" ref="AI54" ca="1">SUMIFS(AR6:AR46, AY6:AY46, INDIRECT("AE" &amp; ROW()), AP6:AP46, "💲") + SUMIFS(AR6:AR46, AY6:AY46, INDIRECT("AE" &amp; ROW()), AP6:AP46, "📦")</f>
        <v>0</v>
      </c>
      <c r="AJ54" s="139">
        <f t="array" aca="1" ref="AJ54" ca="1">(
    SUMIFS(AR6:AR46, AY6:AY46, INDIRECT("AE" &amp; ROW()), AP6:AP46, "💲") +
    SUMIFS(AR6:AR46, AY6:AY46, INDIRECT("AE" &amp; ROW()), AP6:AP46, "📦")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
        SUMIFS(AR6:AR46, AY6:AY46, INDIRECT("AE" &amp; ROW()), AP6:AP46, "💲", AS6:AS46, "Familiar") +
        SUMIFS(AR6:AR46, AY6:AY46, INDIRECT("AE" &amp; ROW()), AP6:AP46, "📦", AS6:AS46, "Familiar")
    ) / 2
)  -
(
    (
        SUMIFS(AR6:AR46, AY6:AY46, INDIRECT("AE" &amp; ROW()), AP6:AP46, "💲", AS6:AS46, "Exonerado ADH") +
        SUMIFS(AR6:AR46, AY6:AY46, INDIRECT("AE" &amp; ROW()), AP6:AP46, "📦", AS6:AS46, "Exonerado ADH")
    ) / 2
)  -
(
    (
        SUMIFS(AR6:AR46, AY6:AY46, INDIRECT("AE" &amp; ROW()), AP6:AP46, "💲", AS6:AS46, "Exonerado Doctor") +
        SUMIFS(AR6:AR46, AY6:AY46, INDIRECT("AE" &amp; ROW()), AP6:AP46, "📦", AS6:AS46, "Exonerado Doctor")
    ) / 2
)</f>
        <v>0</v>
      </c>
      <c r="AK54" s="139">
        <f t="array" aca="1" ref="AK54" ca="1">(
    SUMIFS(AR6:AR46, AY6:AY46, INDIRECT("AE" &amp; ROW()), AP6:AP46, "💲") +
    SUMIFS(AR6:AR46, AY6:AY46, INDIRECT("AE" &amp; ROW()), AP6:AP46, "📦")
) -
(
    SUMIFS(AR6:AR46, AY6:AY46, INDIRECT("AE" &amp; ROW()), AP6:AP46, "💲", AS6:AS46, "Familiar") +
    SUMIFS(AR6:AR46, AY6:AY46, INDIRECT("AE" &amp; ROW()), AP6:AP46, "📦", AS6:AS46, "Familiar")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SUMIFS(AR6:AR46, AY6:AY46, INDIRECT("AE" &amp; ROW()), AP6:AP46, "💲", AS6:AS46, "Exonerado ADH") +
    SUMIFS(AR6:AR46, AY6:AY46, INDIRECT("AE" &amp; ROW()), AP6:AP46, "📦", AS6:AS46, "Exonerado ADH")
) -
(
    (
        SUMIFS(AR6:AR46, AY6:AY46, INDIRECT("AE" &amp; ROW()), AP6:AP46, "💲", AS6:AS46, "Exonerado Doctor") +
        SUMIFS(AR6:AR46, AY6:AY46, INDIRECT("AE" &amp; ROW()), AP6:AP46, "📦", AS6:AS46, "Exonerado Doctor")
    ) / 2
) -
(
    (
        SUMIFS(AR6:AR46, AY6:AY46, INDIRECT("AE" &amp; ROW()), AP6:AP46, "💲", AS6:AS46, "") +
        SUMIFS(AR6:AR46, AY6:AY46, INDIRECT("AE" &amp; ROW()), AP6:AP46, "📦", AS6:AS46, "")
    ) / 2
)</f>
        <v>0</v>
      </c>
      <c r="AL54" s="140">
        <f t="array" aca="1" ref="AL54" ca="1">(
    SUMIFS(AR6:AR46, AY6:AY46, INDIRECT("AE" &amp; ROW()), AP6:AP46, "💲") +
    SUMIFS(AR6:AR46, AY6:AY46, INDIRECT("AE" &amp; ROW()), AP6:AP46, "📦")
) -
(
    (
        SUMIFS(AR6:AR46, AY6:AY46, INDIRECT("AE" &amp; ROW()), AP6:AP46, "💲", AS6:AS46, "Familiar") +
        SUMIFS(AR6:AR46, AY6:AY46, INDIRECT("AE" &amp; ROW()), AP6:AP46, "📦", AS6:AS46, "Familiar")
    ) / 2
) -
(
    (
        SUMIFS(AR6:AR46, AY6:AY46, INDIRECT("AE" &amp; ROW()), AP6:AP46, "💲", AS6:AS46, "Participante") +
        SUMIFS(AR6:AR46, AY6:AY46, INDIRECT("AE" &amp; ROW()), AP6:AP46, "📦", AS6:AS46, "Participante")
    ) / 2
) -
(
    (
        SUMIFS(AR6:AR46, AY6:AY46, INDIRECT("AE" &amp; ROW()), AP6:AP46, "💲", AS6:AS46, "Empleado") +
        SUMIFS(AR6:AR46, AY6:AY46, INDIRECT("AE" &amp; ROW()), AP6:AP46, "📦", AS6:AS46, "Empleado")
    ) / 2
) -
(
    (
        SUMIFS(AR6:AR46, AY6:AY46, INDIRECT("AE" &amp; ROW()), AP6:AP46, "💲", AS6:AS46, "Exonerado ADH") +
        SUMIFS(AR6:AR46, AY6:AY46, INDIRECT("AE" &amp; ROW()), AP6:AP46, "📦", AS6:AS46, "Exonerado ADH")
    ) / 2
) -
(
    SUMIFS(AR6:AR46, AY6:AY46, INDIRECT("AE" &amp; ROW()), AP6:AP46, "💲", AS6:AS46, "Exonerado Doctor") +
    SUMIFS(AR6:AR46, AY6:AY46, INDIRECT("AE" &amp; ROW()), AP6:AP46, "📦", AS6:AS46, "Exonerado Doctor")
) -
(
    (
        SUMIFS(AR6:AR46, AY6:AY46, INDIRECT("AE" &amp; ROW()), AP6:AP46, "💲", AS6:AS46, "") +
        SUMIFS(AR6:AR46, AY6:AY46, INDIRECT("AE" &amp; ROW()), AP6:AP46, "📦", AS6:AS46, "")
    ) / 2
)</f>
        <v>0</v>
      </c>
      <c r="AM54" s="56"/>
      <c r="AN54" s="56"/>
      <c r="AO54" s="56"/>
      <c r="AP54" s="56"/>
      <c r="AQ54" s="56"/>
      <c r="AR54" s="56"/>
      <c r="AS54" s="56"/>
      <c r="AT54" s="56"/>
      <c r="AU54" s="56"/>
      <c r="AV54" s="56"/>
      <c r="AW54" s="56"/>
      <c r="AX54" s="56"/>
      <c r="AY54" s="56"/>
      <c r="AZ54" s="56"/>
      <c r="BA54" s="56"/>
      <c r="BB54" s="56"/>
      <c r="BC54" s="56"/>
      <c r="BD54" s="56"/>
      <c r="BE54" s="56"/>
      <c r="BF54" s="56"/>
      <c r="BG54" s="56"/>
      <c r="BH54" s="56"/>
      <c r="BI54" s="56"/>
      <c r="BJ54" s="56"/>
      <c r="BK54" s="56"/>
      <c r="BL54" s="56"/>
      <c r="BM54" s="56"/>
      <c r="BN54" s="56"/>
    </row>
    <row r="55" spans="1:66" ht="11.25" customHeight="1">
      <c r="A55" s="220"/>
      <c r="B55" s="164"/>
      <c r="C55" s="205"/>
      <c r="D55" s="208"/>
      <c r="E55" s="57" t="s">
        <v>42</v>
      </c>
      <c r="F55" s="58" t="str">
        <f>IF(D54&lt;&gt;"", VLOOKUP(D54,'Base de Datos'!$A$2:$D1268,3,FALSE()),"")</f>
        <v/>
      </c>
      <c r="G55" s="205"/>
      <c r="H55" s="208"/>
      <c r="I55" s="57" t="s">
        <v>42</v>
      </c>
      <c r="J55" s="58" t="str">
        <f>IF(H54&lt;&gt;"", VLOOKUP(H54,'Base de Datos'!$A$2:$D1268,3,FALSE()),"")</f>
        <v/>
      </c>
      <c r="K55" s="205"/>
      <c r="L55" s="208"/>
      <c r="M55" s="57" t="s">
        <v>42</v>
      </c>
      <c r="N55" s="58" t="str">
        <f>IF(L54&lt;&gt;"", VLOOKUP(L54,'Base de Datos'!$A$2:$D1268,3,FALSE()),"")</f>
        <v/>
      </c>
      <c r="O55" s="165"/>
      <c r="P55" s="165"/>
      <c r="Q55" s="165"/>
      <c r="R55" s="166"/>
      <c r="S55" s="231"/>
      <c r="T55" s="230"/>
      <c r="U55" s="170"/>
      <c r="V55" s="169"/>
      <c r="W55" s="231"/>
      <c r="X55" s="230"/>
      <c r="Y55" s="170"/>
      <c r="Z55" s="169"/>
      <c r="AA55" s="231"/>
      <c r="AB55" s="230"/>
      <c r="AC55" s="170"/>
      <c r="AD55" s="56"/>
      <c r="AE55" s="232" t="s">
        <v>75</v>
      </c>
      <c r="AF55" s="230"/>
      <c r="AG55" s="90">
        <f t="array" aca="1" ref="AG55" ca="1">COUNTIFS(AP6:AP46, "💲", AY6:AY46, INDIRECT("AE" &amp; ROW())) + COUNTIFS(AP6:AP46, "📦", AY6:AY46, INDIRECT("AE" &amp; ROW())) + COUNTIFS(AP6:AP46, "✅", AY6:AY46, INDIRECT("AE" &amp; ROW()))</f>
        <v>0</v>
      </c>
      <c r="AH55" s="68">
        <f t="array" aca="1" ref="AH55" ca="1">COUNTIFS(AP6:AP46, "💲", AY6:AY46, INDIRECT("AE" &amp; ROW())) + COUNTIFS(AP6:AP46, "📦", AY6:AY46, INDIRECT("AE" &amp; ROW()))</f>
        <v>0</v>
      </c>
      <c r="AI55" s="139">
        <f t="array" aca="1" ref="AI55" ca="1">SUMIFS(AR6:AR46, AY6:AY46, INDIRECT("AE" &amp; ROW()), AP6:AP46, "💲") + SUMIFS(AR6:AR46, AY6:AY46, INDIRECT("AE" &amp; ROW()), AP6:AP46, "📦")</f>
        <v>0</v>
      </c>
      <c r="AJ55" s="139">
        <f t="array" aca="1" ref="AJ55" ca="1">(
    SUMIFS(AR6:AR46, AY6:AY46, INDIRECT("AE" &amp; ROW()), AP6:AP46, "💲") +
    SUMIFS(AR6:AR46, AY6:AY46, INDIRECT("AE" &amp; ROW()), AP6:AP46, "📦")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
        SUMIFS(AR6:AR46, AY6:AY46, INDIRECT("AE" &amp; ROW()), AP6:AP46, "💲", AS6:AS46, "Familiar") +
        SUMIFS(AR6:AR46, AY6:AY46, INDIRECT("AE" &amp; ROW()), AP6:AP46, "📦", AS6:AS46, "Familiar")
    ) / 2
)  -
(
    (
        SUMIFS(AR6:AR46, AY6:AY46, INDIRECT("AE" &amp; ROW()), AP6:AP46, "💲", AS6:AS46, "Exonerado ADH") +
        SUMIFS(AR6:AR46, AY6:AY46, INDIRECT("AE" &amp; ROW()), AP6:AP46, "📦", AS6:AS46, "Exonerado ADH")
    ) / 2
)  -
(
    (
        SUMIFS(AR6:AR46, AY6:AY46, INDIRECT("AE" &amp; ROW()), AP6:AP46, "💲", AS6:AS46, "Exonerado Doctor") +
        SUMIFS(AR6:AR46, AY6:AY46, INDIRECT("AE" &amp; ROW()), AP6:AP46, "📦", AS6:AS46, "Exonerado Doctor")
    ) / 2
)</f>
        <v>0</v>
      </c>
      <c r="AK55" s="139">
        <f t="array" aca="1" ref="AK55" ca="1">(
    SUMIFS(AR6:AR46, AY6:AY46, INDIRECT("AE" &amp; ROW()), AP6:AP46, "💲") +
    SUMIFS(AR6:AR46, AY6:AY46, INDIRECT("AE" &amp; ROW()), AP6:AP46, "📦")
) -
(
    SUMIFS(AR6:AR46, AY6:AY46, INDIRECT("AE" &amp; ROW()), AP6:AP46, "💲", AS6:AS46, "Familiar") +
    SUMIFS(AR6:AR46, AY6:AY46, INDIRECT("AE" &amp; ROW()), AP6:AP46, "📦", AS6:AS46, "Familiar")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SUMIFS(AR6:AR46, AY6:AY46, INDIRECT("AE" &amp; ROW()), AP6:AP46, "💲", AS6:AS46, "Exonerado ADH") +
    SUMIFS(AR6:AR46, AY6:AY46, INDIRECT("AE" &amp; ROW()), AP6:AP46, "📦", AS6:AS46, "Exonerado ADH")
) -
(
    (
        SUMIFS(AR6:AR46, AY6:AY46, INDIRECT("AE" &amp; ROW()), AP6:AP46, "💲", AS6:AS46, "Exonerado Doctor") +
        SUMIFS(AR6:AR46, AY6:AY46, INDIRECT("AE" &amp; ROW()), AP6:AP46, "📦", AS6:AS46, "Exonerado Doctor")
    ) / 2
) -
(
    (
        SUMIFS(AR6:AR46, AY6:AY46, INDIRECT("AE" &amp; ROW()), AP6:AP46, "💲", AS6:AS46, "") +
        SUMIFS(AR6:AR46, AY6:AY46, INDIRECT("AE" &amp; ROW()), AP6:AP46, "📦", AS6:AS46, "")
    ) / 2
)</f>
        <v>0</v>
      </c>
      <c r="AL55" s="140">
        <f t="array" aca="1" ref="AL55" ca="1">(
    SUMIFS(AR6:AR46, AY6:AY46, INDIRECT("AE" &amp; ROW()), AP6:AP46, "💲") +
    SUMIFS(AR6:AR46, AY6:AY46, INDIRECT("AE" &amp; ROW()), AP6:AP46, "📦")
) -
(
    (
        SUMIFS(AR6:AR46, AY6:AY46, INDIRECT("AE" &amp; ROW()), AP6:AP46, "💲", AS6:AS46, "Familiar") +
        SUMIFS(AR6:AR46, AY6:AY46, INDIRECT("AE" &amp; ROW()), AP6:AP46, "📦", AS6:AS46, "Familiar")
    ) / 2
) -
(
    (
        SUMIFS(AR6:AR46, AY6:AY46, INDIRECT("AE" &amp; ROW()), AP6:AP46, "💲", AS6:AS46, "Participante") +
        SUMIFS(AR6:AR46, AY6:AY46, INDIRECT("AE" &amp; ROW()), AP6:AP46, "📦", AS6:AS46, "Participante")
    ) / 2
) -
(
    (
        SUMIFS(AR6:AR46, AY6:AY46, INDIRECT("AE" &amp; ROW()), AP6:AP46, "💲", AS6:AS46, "Empleado") +
        SUMIFS(AR6:AR46, AY6:AY46, INDIRECT("AE" &amp; ROW()), AP6:AP46, "📦", AS6:AS46, "Empleado")
    ) / 2
) -
(
    (
        SUMIFS(AR6:AR46, AY6:AY46, INDIRECT("AE" &amp; ROW()), AP6:AP46, "💲", AS6:AS46, "Exonerado ADH") +
        SUMIFS(AR6:AR46, AY6:AY46, INDIRECT("AE" &amp; ROW()), AP6:AP46, "📦", AS6:AS46, "Exonerado ADH")
    ) / 2
) -
(
    SUMIFS(AR6:AR46, AY6:AY46, INDIRECT("AE" &amp; ROW()), AP6:AP46, "💲", AS6:AS46, "Exonerado Doctor") +
    SUMIFS(AR6:AR46, AY6:AY46, INDIRECT("AE" &amp; ROW()), AP6:AP46, "📦", AS6:AS46, "Exonerado Doctor")
) -
(
    (
        SUMIFS(AR6:AR46, AY6:AY46, INDIRECT("AE" &amp; ROW()), AP6:AP46, "💲", AS6:AS46, "") +
        SUMIFS(AR6:AR46, AY6:AY46, INDIRECT("AE" &amp; ROW()), AP6:AP46, "📦", AS6:AS46, "")
    ) / 2
)</f>
        <v>0</v>
      </c>
      <c r="AM55" s="56"/>
      <c r="AN55" s="56"/>
      <c r="AO55" s="56"/>
      <c r="AP55" s="56"/>
      <c r="AQ55" s="56"/>
      <c r="AR55" s="56"/>
      <c r="AS55" s="56"/>
      <c r="AT55" s="56"/>
      <c r="AU55" s="56"/>
      <c r="AV55" s="56"/>
      <c r="AW55" s="56"/>
      <c r="AX55" s="56"/>
      <c r="AY55" s="56"/>
      <c r="AZ55" s="56"/>
      <c r="BA55" s="56"/>
      <c r="BB55" s="56"/>
      <c r="BC55" s="56"/>
      <c r="BD55" s="56"/>
      <c r="BE55" s="56"/>
      <c r="BF55" s="56"/>
      <c r="BG55" s="56"/>
      <c r="BH55" s="56"/>
      <c r="BI55" s="56"/>
      <c r="BJ55" s="56"/>
      <c r="BK55" s="56"/>
      <c r="BL55" s="56"/>
      <c r="BM55" s="56"/>
      <c r="BN55" s="56"/>
    </row>
    <row r="56" spans="1:66" ht="11.25" customHeight="1">
      <c r="A56" s="220"/>
      <c r="B56" s="164"/>
      <c r="C56" s="205"/>
      <c r="D56" s="208"/>
      <c r="E56" s="57" t="s">
        <v>44</v>
      </c>
      <c r="F56" s="58" t="str">
        <f>IF(D54&lt;&gt;"", VLOOKUP(D54,'Base de Datos'!$A$2:$D1268,4,FALSE()),"")</f>
        <v/>
      </c>
      <c r="G56" s="205"/>
      <c r="H56" s="208"/>
      <c r="I56" s="57" t="s">
        <v>44</v>
      </c>
      <c r="J56" s="58" t="str">
        <f>IF(H54&lt;&gt;"", VLOOKUP(H54,'Base de Datos'!$A$2:$D1268,4,FALSE()),"")</f>
        <v/>
      </c>
      <c r="K56" s="205"/>
      <c r="L56" s="208"/>
      <c r="M56" s="57" t="s">
        <v>44</v>
      </c>
      <c r="N56" s="58" t="str">
        <f>IF(L54&lt;&gt;"", VLOOKUP(L54,'Base de Datos'!$A$2:$D1268,4,FALSE()),"")</f>
        <v/>
      </c>
      <c r="O56" s="165"/>
      <c r="P56" s="165"/>
      <c r="Q56" s="165"/>
      <c r="R56" s="166"/>
      <c r="S56" s="231"/>
      <c r="T56" s="230"/>
      <c r="U56" s="170"/>
      <c r="V56" s="169"/>
      <c r="W56" s="231"/>
      <c r="X56" s="230"/>
      <c r="Y56" s="170"/>
      <c r="Z56" s="169"/>
      <c r="AA56" s="231"/>
      <c r="AB56" s="230"/>
      <c r="AC56" s="170"/>
      <c r="AD56" s="56"/>
      <c r="AE56" s="232" t="s">
        <v>77</v>
      </c>
      <c r="AF56" s="230"/>
      <c r="AG56" s="90">
        <f t="array" aca="1" ref="AG56" ca="1">COUNTIFS(AP6:AP46, "💲", AY6:AY46, INDIRECT("AE" &amp; ROW())) + COUNTIFS(AP6:AP46, "📦", AY6:AY46, INDIRECT("AE" &amp; ROW())) + COUNTIFS(AP6:AP46, "✅", AY6:AY46, INDIRECT("AE" &amp; ROW()))</f>
        <v>0</v>
      </c>
      <c r="AH56" s="68">
        <f t="array" aca="1" ref="AH56" ca="1">COUNTIFS(AP6:AP46, "💲", AY6:AY46, INDIRECT("AE" &amp; ROW())) + COUNTIFS(AP6:AP46, "📦", AY6:AY46, INDIRECT("AE" &amp; ROW()))</f>
        <v>0</v>
      </c>
      <c r="AI56" s="139">
        <f t="array" aca="1" ref="AI56" ca="1">SUMIFS(AR6:AR46, AY6:AY46, INDIRECT("AE" &amp; ROW()), AP6:AP46, "💲") + SUMIFS(AR6:AR46, AY6:AY46, INDIRECT("AE" &amp; ROW()), AP6:AP46, "📦")</f>
        <v>0</v>
      </c>
      <c r="AJ56" s="139">
        <f t="array" aca="1" ref="AJ56" ca="1">(
    SUMIFS(AR6:AR46, AY6:AY46, INDIRECT("AE" &amp; ROW()), AP6:AP46, "💲") +
    SUMIFS(AR6:AR46, AY6:AY46, INDIRECT("AE" &amp; ROW()), AP6:AP46, "📦")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
        SUMIFS(AR6:AR46, AY6:AY46, INDIRECT("AE" &amp; ROW()), AP6:AP46, "💲", AS6:AS46, "Familiar") +
        SUMIFS(AR6:AR46, AY6:AY46, INDIRECT("AE" &amp; ROW()), AP6:AP46, "📦", AS6:AS46, "Familiar")
    ) / 2
)  -
(
    (
        SUMIFS(AR6:AR46, AY6:AY46, INDIRECT("AE" &amp; ROW()), AP6:AP46, "💲", AS6:AS46, "Exonerado ADH") +
        SUMIFS(AR6:AR46, AY6:AY46, INDIRECT("AE" &amp; ROW()), AP6:AP46, "📦", AS6:AS46, "Exonerado ADH")
    ) / 2
)  -
(
    (
        SUMIFS(AR6:AR46, AY6:AY46, INDIRECT("AE" &amp; ROW()), AP6:AP46, "💲", AS6:AS46, "Exonerado Doctor") +
        SUMIFS(AR6:AR46, AY6:AY46, INDIRECT("AE" &amp; ROW()), AP6:AP46, "📦", AS6:AS46, "Exonerado Doctor")
    ) / 2
)</f>
        <v>0</v>
      </c>
      <c r="AK56" s="139">
        <f t="array" aca="1" ref="AK56" ca="1">(
    SUMIFS(AR6:AR46, AY6:AY46, INDIRECT("AE" &amp; ROW()), AP6:AP46, "💲") +
    SUMIFS(AR6:AR46, AY6:AY46, INDIRECT("AE" &amp; ROW()), AP6:AP46, "📦")
) -
(
    SUMIFS(AR6:AR46, AY6:AY46, INDIRECT("AE" &amp; ROW()), AP6:AP46, "💲", AS6:AS46, "Familiar") +
    SUMIFS(AR6:AR46, AY6:AY46, INDIRECT("AE" &amp; ROW()), AP6:AP46, "📦", AS6:AS46, "Familiar")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SUMIFS(AR6:AR46, AY6:AY46, INDIRECT("AE" &amp; ROW()), AP6:AP46, "💲", AS6:AS46, "Exonerado ADH") +
    SUMIFS(AR6:AR46, AY6:AY46, INDIRECT("AE" &amp; ROW()), AP6:AP46, "📦", AS6:AS46, "Exonerado ADH")
) -
(
    (
        SUMIFS(AR6:AR46, AY6:AY46, INDIRECT("AE" &amp; ROW()), AP6:AP46, "💲", AS6:AS46, "Exonerado Doctor") +
        SUMIFS(AR6:AR46, AY6:AY46, INDIRECT("AE" &amp; ROW()), AP6:AP46, "📦", AS6:AS46, "Exonerado Doctor")
    ) / 2
) -
(
    (
        SUMIFS(AR6:AR46, AY6:AY46, INDIRECT("AE" &amp; ROW()), AP6:AP46, "💲", AS6:AS46, "") +
        SUMIFS(AR6:AR46, AY6:AY46, INDIRECT("AE" &amp; ROW()), AP6:AP46, "📦", AS6:AS46, "")
    ) / 2
)</f>
        <v>0</v>
      </c>
      <c r="AL56" s="140">
        <f t="array" aca="1" ref="AL56" ca="1">(
    SUMIFS(AR6:AR46, AY6:AY46, INDIRECT("AE" &amp; ROW()), AP6:AP46, "💲") +
    SUMIFS(AR6:AR46, AY6:AY46, INDIRECT("AE" &amp; ROW()), AP6:AP46, "📦")
) -
(
    (
        SUMIFS(AR6:AR46, AY6:AY46, INDIRECT("AE" &amp; ROW()), AP6:AP46, "💲", AS6:AS46, "Familiar") +
        SUMIFS(AR6:AR46, AY6:AY46, INDIRECT("AE" &amp; ROW()), AP6:AP46, "📦", AS6:AS46, "Familiar")
    ) / 2
) -
(
    (
        SUMIFS(AR6:AR46, AY6:AY46, INDIRECT("AE" &amp; ROW()), AP6:AP46, "💲", AS6:AS46, "Participante") +
        SUMIFS(AR6:AR46, AY6:AY46, INDIRECT("AE" &amp; ROW()), AP6:AP46, "📦", AS6:AS46, "Participante")
    ) / 2
) -
(
    (
        SUMIFS(AR6:AR46, AY6:AY46, INDIRECT("AE" &amp; ROW()), AP6:AP46, "💲", AS6:AS46, "Empleado") +
        SUMIFS(AR6:AR46, AY6:AY46, INDIRECT("AE" &amp; ROW()), AP6:AP46, "📦", AS6:AS46, "Empleado")
    ) / 2
) -
(
    (
        SUMIFS(AR6:AR46, AY6:AY46, INDIRECT("AE" &amp; ROW()), AP6:AP46, "💲", AS6:AS46, "Exonerado ADH") +
        SUMIFS(AR6:AR46, AY6:AY46, INDIRECT("AE" &amp; ROW()), AP6:AP46, "📦", AS6:AS46, "Exonerado ADH")
    ) / 2
) -
(
    SUMIFS(AR6:AR46, AY6:AY46, INDIRECT("AE" &amp; ROW()), AP6:AP46, "💲", AS6:AS46, "Exonerado Doctor") +
    SUMIFS(AR6:AR46, AY6:AY46, INDIRECT("AE" &amp; ROW()), AP6:AP46, "📦", AS6:AS46, "Exonerado Doctor")
) -
(
    (
        SUMIFS(AR6:AR46, AY6:AY46, INDIRECT("AE" &amp; ROW()), AP6:AP46, "💲", AS6:AS46, "") +
        SUMIFS(AR6:AR46, AY6:AY46, INDIRECT("AE" &amp; ROW()), AP6:AP46, "📦", AS6:AS46, "")
    ) / 2
)</f>
        <v>0</v>
      </c>
      <c r="AM56" s="56"/>
      <c r="AN56" s="56"/>
      <c r="AO56" s="56"/>
      <c r="AP56" s="56"/>
      <c r="AQ56" s="56"/>
      <c r="AR56" s="56"/>
      <c r="AS56" s="56"/>
      <c r="AT56" s="56"/>
      <c r="AU56" s="56"/>
      <c r="AV56" s="56"/>
      <c r="AW56" s="56"/>
      <c r="AX56" s="56"/>
      <c r="AY56" s="56"/>
      <c r="AZ56" s="56"/>
      <c r="BA56" s="56"/>
      <c r="BB56" s="56"/>
      <c r="BC56" s="56"/>
      <c r="BD56" s="56"/>
      <c r="BE56" s="56"/>
      <c r="BF56" s="56"/>
      <c r="BG56" s="56"/>
      <c r="BH56" s="56"/>
      <c r="BI56" s="56"/>
      <c r="BJ56" s="56"/>
      <c r="BK56" s="56"/>
      <c r="BL56" s="56"/>
      <c r="BM56" s="56"/>
      <c r="BN56" s="56"/>
    </row>
    <row r="57" spans="1:66" ht="11.25" customHeight="1">
      <c r="A57" s="221"/>
      <c r="B57" s="164"/>
      <c r="C57" s="206"/>
      <c r="D57" s="209"/>
      <c r="E57" s="85" t="s">
        <v>46</v>
      </c>
      <c r="F57" s="171"/>
      <c r="G57" s="206"/>
      <c r="H57" s="209"/>
      <c r="I57" s="85" t="s">
        <v>46</v>
      </c>
      <c r="J57" s="171"/>
      <c r="K57" s="206"/>
      <c r="L57" s="209"/>
      <c r="M57" s="85" t="s">
        <v>46</v>
      </c>
      <c r="N57" s="171"/>
      <c r="O57" s="165"/>
      <c r="P57" s="165"/>
      <c r="Q57" s="165"/>
      <c r="R57" s="166"/>
      <c r="S57" s="227" t="str">
        <f>IF(OR(S54="Empleado",S54="Familiar"),"Nombre del Empleado","N° Factura")</f>
        <v>N° Factura</v>
      </c>
      <c r="T57" s="228"/>
      <c r="U57" s="89"/>
      <c r="V57" s="169"/>
      <c r="W57" s="227" t="str">
        <f>IF(OR(W54="Empleado",W54="Familiar"),"Nombre del Empleado","N° Factura")</f>
        <v>N° Factura</v>
      </c>
      <c r="X57" s="228"/>
      <c r="Y57" s="89"/>
      <c r="Z57" s="169"/>
      <c r="AA57" s="227" t="str">
        <f>IF(OR(AA54="Empleado",AA54="Familiar"),"Nombre del Empleado","N° Factura")</f>
        <v>N° Factura</v>
      </c>
      <c r="AB57" s="228"/>
      <c r="AC57" s="89"/>
      <c r="AD57" s="56"/>
      <c r="AE57" s="233" t="s">
        <v>80</v>
      </c>
      <c r="AF57" s="228"/>
      <c r="AG57" s="143">
        <f t="array" aca="1" ref="AG57" ca="1">COUNTIFS(AP6:AP46, "💲", AY6:AY46, INDIRECT("AE" &amp; ROW())) + COUNTIFS(AP6:AP46, "📦", AY6:AY46, INDIRECT("AE" &amp; ROW())) + COUNTIFS(AP6:AP46, "✅", AY6:AY46, INDIRECT("AE" &amp; ROW()))</f>
        <v>0</v>
      </c>
      <c r="AH57" s="144">
        <f t="array" aca="1" ref="AH57" ca="1">COUNTIFS(AP6:AP46, "💲", AY6:AY46, INDIRECT("AE" &amp; ROW())) + COUNTIFS(AP6:AP46, "📦", AY6:AY46, INDIRECT("AE" &amp; ROW()))</f>
        <v>0</v>
      </c>
      <c r="AI57" s="145">
        <f t="array" aca="1" ref="AI57" ca="1">SUMIFS(AR6:AR46, AY6:AY46, INDIRECT("AE" &amp; ROW()), AP6:AP46, "💲") + SUMIFS(AR6:AR46, AY6:AY46, INDIRECT("AE" &amp; ROW()), AP6:AP46, "📦")</f>
        <v>0</v>
      </c>
      <c r="AJ57" s="145">
        <f t="array" aca="1" ref="AJ57" ca="1">(
    SUMIFS(AR6:AR46, AY6:AY46, INDIRECT("AE" &amp; ROW()), AP6:AP46, "💲") +
    SUMIFS(AR6:AR46, AY6:AY46, INDIRECT("AE" &amp; ROW()), AP6:AP46, "📦")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
        SUMIFS(AR6:AR46, AY6:AY46, INDIRECT("AE" &amp; ROW()), AP6:AP46, "💲", AS6:AS46, "Familiar") +
        SUMIFS(AR6:AR46, AY6:AY46, INDIRECT("AE" &amp; ROW()), AP6:AP46, "📦", AS6:AS46, "Familiar")
    ) / 2
)  -
(
    (
        SUMIFS(AR6:AR46, AY6:AY46, INDIRECT("AE" &amp; ROW()), AP6:AP46, "💲", AS6:AS46, "Exonerado ADH") +
        SUMIFS(AR6:AR46, AY6:AY46, INDIRECT("AE" &amp; ROW()), AP6:AP46, "📦", AS6:AS46, "Exonerado ADH")
    ) / 2
)  -
(
    (
        SUMIFS(AR6:AR46, AY6:AY46, INDIRECT("AE" &amp; ROW()), AP6:AP46, "💲", AS6:AS46, "Exonerado Doctor") +
        SUMIFS(AR6:AR46, AY6:AY46, INDIRECT("AE" &amp; ROW()), AP6:AP46, "📦", AS6:AS46, "Exonerado Doctor")
    ) / 2
)</f>
        <v>0</v>
      </c>
      <c r="AK57" s="145">
        <f t="array" aca="1" ref="AK57" ca="1">(
    SUMIFS(AR6:AR46, AY6:AY46, INDIRECT("AE" &amp; ROW()), AP6:AP46, "💲") +
    SUMIFS(AR6:AR46, AY6:AY46, INDIRECT("AE" &amp; ROW()), AP6:AP46, "📦")
) -
(
    SUMIFS(AR6:AR46, AY6:AY46, INDIRECT("AE" &amp; ROW()), AP6:AP46, "💲", AS6:AS46, "Familiar") +
    SUMIFS(AR6:AR46, AY6:AY46, INDIRECT("AE" &amp; ROW()), AP6:AP46, "📦", AS6:AS46, "Familiar")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SUMIFS(AR6:AR46, AY6:AY46, INDIRECT("AE" &amp; ROW()), AP6:AP46, "💲", AS6:AS46, "Exonerado ADH") +
    SUMIFS(AR6:AR46, AY6:AY46, INDIRECT("AE" &amp; ROW()), AP6:AP46, "📦", AS6:AS46, "Exonerado ADH")
) -
(
    (
        SUMIFS(AR6:AR46, AY6:AY46, INDIRECT("AE" &amp; ROW()), AP6:AP46, "💲", AS6:AS46, "Exonerado Doctor") +
        SUMIFS(AR6:AR46, AY6:AY46, INDIRECT("AE" &amp; ROW()), AP6:AP46, "📦", AS6:AS46, "Exonerado Doctor")
    ) / 2
) -
(
    (
        SUMIFS(AR6:AR46, AY6:AY46, INDIRECT("AE" &amp; ROW()), AP6:AP46, "💲", AS6:AS46, "") +
        SUMIFS(AR6:AR46, AY6:AY46, INDIRECT("AE" &amp; ROW()), AP6:AP46, "📦", AS6:AS46, "")
    ) / 2
)</f>
        <v>0</v>
      </c>
      <c r="AL57" s="146">
        <f t="array" aca="1" ref="AL57" ca="1">(
    SUMIFS(AR6:AR46, AY6:AY46, INDIRECT("AE" &amp; ROW()), AP6:AP46, "💲") +
    SUMIFS(AR6:AR46, AY6:AY46, INDIRECT("AE" &amp; ROW()), AP6:AP46, "📦")
) -
(
    (
        SUMIFS(AR6:AR46, AY6:AY46, INDIRECT("AE" &amp; ROW()), AP6:AP46, "💲", AS6:AS46, "Familiar") +
        SUMIFS(AR6:AR46, AY6:AY46, INDIRECT("AE" &amp; ROW()), AP6:AP46, "📦", AS6:AS46, "Familiar")
    ) / 2
) -
(
    (
        SUMIFS(AR6:AR46, AY6:AY46, INDIRECT("AE" &amp; ROW()), AP6:AP46, "💲", AS6:AS46, "Participante") +
        SUMIFS(AR6:AR46, AY6:AY46, INDIRECT("AE" &amp; ROW()), AP6:AP46, "📦", AS6:AS46, "Participante")
    ) / 2
) -
(
    (
        SUMIFS(AR6:AR46, AY6:AY46, INDIRECT("AE" &amp; ROW()), AP6:AP46, "💲", AS6:AS46, "Empleado") +
        SUMIFS(AR6:AR46, AY6:AY46, INDIRECT("AE" &amp; ROW()), AP6:AP46, "📦", AS6:AS46, "Empleado")
    ) / 2
) -
(
    (
        SUMIFS(AR6:AR46, AY6:AY46, INDIRECT("AE" &amp; ROW()), AP6:AP46, "💲", AS6:AS46, "Exonerado ADH") +
        SUMIFS(AR6:AR46, AY6:AY46, INDIRECT("AE" &amp; ROW()), AP6:AP46, "📦", AS6:AS46, "Exonerado ADH")
    ) / 2
) -
(
    SUMIFS(AR6:AR46, AY6:AY46, INDIRECT("AE" &amp; ROW()), AP6:AP46, "💲", AS6:AS46, "Exonerado Doctor") +
    SUMIFS(AR6:AR46, AY6:AY46, INDIRECT("AE" &amp; ROW()), AP6:AP46, "📦", AS6:AS46, "Exonerado Doctor")
) -
(
    (
        SUMIFS(AR6:AR46, AY6:AY46, INDIRECT("AE" &amp; ROW()), AP6:AP46, "💲", AS6:AS46, "") +
        SUMIFS(AR6:AR46, AY6:AY46, INDIRECT("AE" &amp; ROW()), AP6:AP46, "📦", AS6:AS46, "")
    ) / 2
)</f>
        <v>0</v>
      </c>
      <c r="AM57" s="56"/>
      <c r="AN57" s="56"/>
      <c r="AO57" s="56"/>
      <c r="AP57" s="56"/>
      <c r="AQ57" s="56"/>
      <c r="AR57" s="56"/>
      <c r="AS57" s="56"/>
      <c r="AT57" s="56"/>
      <c r="AU57" s="56"/>
      <c r="AV57" s="56"/>
      <c r="AW57" s="56"/>
      <c r="AX57" s="56"/>
      <c r="AY57" s="56"/>
      <c r="AZ57" s="56"/>
      <c r="BA57" s="56"/>
      <c r="BB57" s="56"/>
      <c r="BC57" s="56"/>
      <c r="BD57" s="56"/>
      <c r="BE57" s="56"/>
      <c r="BF57" s="56"/>
      <c r="BG57" s="56"/>
      <c r="BH57" s="56"/>
      <c r="BI57" s="56"/>
      <c r="BJ57" s="56"/>
      <c r="BK57" s="56"/>
      <c r="BL57" s="56"/>
      <c r="BM57" s="56"/>
      <c r="BN57" s="56"/>
    </row>
    <row r="58" spans="1:66" ht="11.25" customHeight="1">
      <c r="A58" s="3"/>
      <c r="B58" s="3"/>
      <c r="C58" s="3"/>
      <c r="D58" s="3"/>
      <c r="E58" s="3"/>
      <c r="F58" s="3"/>
      <c r="G58" s="3"/>
      <c r="H58" s="3"/>
      <c r="I58" s="3"/>
      <c r="J58" s="3"/>
      <c r="K58" s="3"/>
      <c r="L58" s="3"/>
      <c r="M58" s="172"/>
      <c r="N58" s="3"/>
      <c r="O58" s="1"/>
      <c r="P58" s="3"/>
      <c r="Q58" s="3"/>
      <c r="R58" s="15"/>
      <c r="S58" s="16"/>
      <c r="T58" s="16"/>
      <c r="U58" s="173"/>
      <c r="V58" s="6"/>
      <c r="W58" s="16"/>
      <c r="X58" s="16"/>
      <c r="Y58" s="173"/>
      <c r="Z58" s="48"/>
      <c r="AA58" s="173"/>
      <c r="AB58" s="173"/>
      <c r="AC58" s="173"/>
      <c r="AD58" s="174"/>
      <c r="AI58" s="148">
        <f t="shared" ref="AI58:AL58" ca="1" si="43">SUM(AI43:AI56)</f>
        <v>0</v>
      </c>
      <c r="AJ58" s="148">
        <f t="shared" ca="1" si="43"/>
        <v>0</v>
      </c>
      <c r="AK58" s="148">
        <f t="shared" ca="1" si="43"/>
        <v>0</v>
      </c>
      <c r="AL58" s="148">
        <f t="shared" ca="1" si="43"/>
        <v>0</v>
      </c>
      <c r="AM58" s="174"/>
      <c r="AN58" s="174"/>
      <c r="AO58" s="174"/>
      <c r="AP58" s="174"/>
      <c r="AQ58" s="174"/>
      <c r="AR58" s="174"/>
      <c r="AS58" s="174"/>
      <c r="AT58" s="174"/>
      <c r="AU58" s="174"/>
      <c r="AV58" s="174"/>
      <c r="AW58" s="174"/>
      <c r="AX58" s="174"/>
      <c r="AY58" s="174"/>
      <c r="AZ58" s="174"/>
      <c r="BA58" s="174"/>
      <c r="BB58" s="174"/>
      <c r="BC58" s="174"/>
      <c r="BD58" s="174"/>
      <c r="BE58" s="122"/>
      <c r="BF58" s="122"/>
      <c r="BG58" s="122"/>
      <c r="BH58" s="122"/>
      <c r="BI58" s="122"/>
      <c r="BJ58" s="174"/>
      <c r="BK58" s="174"/>
      <c r="BL58" s="174"/>
      <c r="BM58" s="174"/>
      <c r="BN58" s="174"/>
    </row>
    <row r="59" spans="1:66" ht="15" customHeight="1">
      <c r="A59" s="210">
        <f>IF(WEEKDAY(A4)=6, WORKDAY(A4+1, 1), A4+1)</f>
        <v>46267</v>
      </c>
      <c r="B59" s="211"/>
      <c r="C59" s="211"/>
      <c r="D59" s="211"/>
      <c r="E59" s="211"/>
      <c r="F59" s="211"/>
      <c r="G59" s="211"/>
      <c r="H59" s="211"/>
      <c r="I59" s="211"/>
      <c r="J59" s="211"/>
      <c r="K59" s="211"/>
      <c r="L59" s="211"/>
      <c r="M59" s="211"/>
      <c r="N59" s="212"/>
      <c r="O59" s="1"/>
      <c r="P59" s="1"/>
      <c r="Q59" s="1"/>
      <c r="R59" s="15"/>
      <c r="S59" s="22"/>
      <c r="T59" s="22"/>
      <c r="U59" s="241"/>
      <c r="V59" s="242"/>
      <c r="W59" s="242"/>
      <c r="X59" s="242"/>
      <c r="Y59" s="242"/>
      <c r="Z59" s="23"/>
      <c r="AA59" s="23"/>
      <c r="AB59" s="23"/>
      <c r="AC59" s="23"/>
      <c r="AD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c r="BM59" s="24"/>
      <c r="BN59" s="24"/>
    </row>
    <row r="60" spans="1:66" ht="15" customHeight="1">
      <c r="A60" s="25" t="s">
        <v>15</v>
      </c>
      <c r="B60" s="25" t="s">
        <v>16</v>
      </c>
      <c r="C60" s="213" t="s">
        <v>17</v>
      </c>
      <c r="D60" s="214"/>
      <c r="E60" s="214"/>
      <c r="F60" s="215"/>
      <c r="G60" s="213" t="s">
        <v>18</v>
      </c>
      <c r="H60" s="214"/>
      <c r="I60" s="214"/>
      <c r="J60" s="215"/>
      <c r="K60" s="213" t="s">
        <v>19</v>
      </c>
      <c r="L60" s="214"/>
      <c r="M60" s="214"/>
      <c r="N60" s="215"/>
      <c r="O60" s="1"/>
      <c r="P60" s="1"/>
      <c r="Q60" s="1"/>
      <c r="R60" s="26"/>
      <c r="S60" s="234" t="s">
        <v>17</v>
      </c>
      <c r="T60" s="214"/>
      <c r="U60" s="215"/>
      <c r="V60" s="27"/>
      <c r="W60" s="234" t="s">
        <v>18</v>
      </c>
      <c r="X60" s="214"/>
      <c r="Y60" s="215"/>
      <c r="Z60" s="28"/>
      <c r="AA60" s="234" t="s">
        <v>19</v>
      </c>
      <c r="AB60" s="214"/>
      <c r="AC60" s="215"/>
      <c r="AD60" s="29"/>
      <c r="AM60" s="29"/>
      <c r="AN60" s="34" t="s">
        <v>2</v>
      </c>
      <c r="AO60" s="34" t="s">
        <v>3</v>
      </c>
      <c r="AP60" s="34" t="s">
        <v>4</v>
      </c>
      <c r="AQ60" s="34" t="s">
        <v>5</v>
      </c>
      <c r="AR60" s="34" t="s">
        <v>6</v>
      </c>
      <c r="AS60" s="34" t="s">
        <v>7</v>
      </c>
      <c r="AT60" s="34" t="s">
        <v>27</v>
      </c>
      <c r="AU60" s="34" t="s">
        <v>28</v>
      </c>
      <c r="AV60" s="34" t="s">
        <v>29</v>
      </c>
      <c r="AW60" s="34" t="s">
        <v>30</v>
      </c>
      <c r="AX60" s="34" t="s">
        <v>12</v>
      </c>
      <c r="AY60" s="34" t="s">
        <v>20</v>
      </c>
      <c r="AZ60" s="35"/>
      <c r="BA60" s="35"/>
      <c r="BB60" s="35"/>
      <c r="BC60" s="35"/>
      <c r="BD60" s="35"/>
      <c r="BE60" s="35"/>
      <c r="BF60" s="35"/>
      <c r="BG60" s="35"/>
      <c r="BH60" s="35"/>
      <c r="BI60" s="35"/>
      <c r="BJ60" s="35"/>
      <c r="BK60" s="35"/>
      <c r="BL60" s="35"/>
      <c r="BM60" s="35"/>
      <c r="BN60" s="35"/>
    </row>
    <row r="61" spans="1:66" ht="11.25" customHeight="1">
      <c r="A61" s="219">
        <f>Q67</f>
        <v>0.33333333333333331</v>
      </c>
      <c r="B61" s="38"/>
      <c r="C61" s="204"/>
      <c r="D61" s="207"/>
      <c r="E61" s="40" t="s">
        <v>36</v>
      </c>
      <c r="F61" s="42" t="str">
        <f>IF(D61&lt;&gt;"", VLOOKUP(D61,'Base de Datos'!$A$2:$D1268,2,FALSE()),"")</f>
        <v/>
      </c>
      <c r="G61" s="204"/>
      <c r="H61" s="216"/>
      <c r="I61" s="40" t="s">
        <v>36</v>
      </c>
      <c r="J61" s="42" t="str">
        <f>IF(H61&lt;&gt;"", VLOOKUP(H61,'Base de Datos'!$A$2:$D1268,2,FALSE()),"")</f>
        <v/>
      </c>
      <c r="K61" s="204"/>
      <c r="L61" s="216"/>
      <c r="M61" s="40" t="s">
        <v>36</v>
      </c>
      <c r="N61" s="42" t="str">
        <f>IF(L61&lt;&gt;"", VLOOKUP(L61,'Base de Datos'!$A$2:$D1268,2,FALSE()),"")</f>
        <v/>
      </c>
      <c r="O61" s="43"/>
      <c r="P61" s="1"/>
      <c r="Q61" s="44"/>
      <c r="R61" s="15"/>
      <c r="S61" s="45"/>
      <c r="T61" s="45" t="s">
        <v>37</v>
      </c>
      <c r="U61" s="46"/>
      <c r="V61" s="47"/>
      <c r="W61" s="45"/>
      <c r="X61" s="45" t="s">
        <v>37</v>
      </c>
      <c r="Y61" s="46"/>
      <c r="Z61" s="47"/>
      <c r="AA61" s="45"/>
      <c r="AB61" s="45" t="s">
        <v>37</v>
      </c>
      <c r="AC61" s="46"/>
      <c r="AD61" s="48"/>
      <c r="AE61" s="48"/>
      <c r="AF61" s="48"/>
      <c r="AG61" s="48"/>
      <c r="AH61" s="48"/>
      <c r="AI61" s="48"/>
      <c r="AJ61" s="48"/>
      <c r="AK61" s="48"/>
      <c r="AL61" s="48"/>
      <c r="AM61" s="48"/>
      <c r="AN61" s="53">
        <f>A59</f>
        <v>46267</v>
      </c>
      <c r="AO61" s="54" t="str">
        <f>C60</f>
        <v>Consultorio N° 1</v>
      </c>
      <c r="AP61" s="55">
        <f t="shared" ref="AP61:AQ61" si="44">C61</f>
        <v>0</v>
      </c>
      <c r="AQ61" s="55">
        <f t="shared" si="44"/>
        <v>0</v>
      </c>
      <c r="AR61" s="55">
        <f>U61</f>
        <v>0</v>
      </c>
      <c r="AS61" s="55">
        <f>S61</f>
        <v>0</v>
      </c>
      <c r="AT61" s="55">
        <f>S62</f>
        <v>0</v>
      </c>
      <c r="AU61" s="55">
        <f>U62</f>
        <v>0</v>
      </c>
      <c r="AV61" s="55">
        <f>S63</f>
        <v>0</v>
      </c>
      <c r="AW61" s="55">
        <f>U63</f>
        <v>0</v>
      </c>
      <c r="AX61" s="55">
        <f>U64</f>
        <v>0</v>
      </c>
      <c r="AY61" s="55">
        <f>F64</f>
        <v>0</v>
      </c>
      <c r="AZ61" s="56"/>
      <c r="BA61" s="56"/>
      <c r="BB61" s="56"/>
      <c r="BC61" s="56"/>
      <c r="BD61" s="56"/>
      <c r="BE61" s="56"/>
      <c r="BF61" s="56"/>
      <c r="BG61" s="56"/>
      <c r="BH61" s="56"/>
      <c r="BI61" s="56"/>
      <c r="BJ61" s="56"/>
      <c r="BK61" s="56"/>
      <c r="BL61" s="56"/>
      <c r="BM61" s="56"/>
      <c r="BN61" s="56"/>
    </row>
    <row r="62" spans="1:66" ht="11.25" customHeight="1">
      <c r="A62" s="220"/>
      <c r="B62" s="38"/>
      <c r="C62" s="205"/>
      <c r="D62" s="208"/>
      <c r="E62" s="57" t="s">
        <v>42</v>
      </c>
      <c r="F62" s="58" t="str">
        <f>IF(D61&lt;&gt;"", VLOOKUP(D61,'Base de Datos'!$A$2:$D1268,3,FALSE()),"")</f>
        <v/>
      </c>
      <c r="G62" s="205"/>
      <c r="H62" s="208"/>
      <c r="I62" s="57" t="s">
        <v>42</v>
      </c>
      <c r="J62" s="58" t="str">
        <f>IF(H61&lt;&gt;"", VLOOKUP(H61,'Base de Datos'!$A$2:$D1268,3,FALSE()),"")</f>
        <v/>
      </c>
      <c r="K62" s="205"/>
      <c r="L62" s="208"/>
      <c r="M62" s="57" t="s">
        <v>42</v>
      </c>
      <c r="N62" s="58" t="str">
        <f>IF(L61&lt;&gt;"", VLOOKUP(L61,'Base de Datos'!$A$2:$D1268,3,FALSE()),"")</f>
        <v/>
      </c>
      <c r="O62" s="43"/>
      <c r="P62" s="1"/>
      <c r="Q62" s="44"/>
      <c r="R62" s="15"/>
      <c r="S62" s="229"/>
      <c r="T62" s="230"/>
      <c r="U62" s="59"/>
      <c r="V62" s="47"/>
      <c r="W62" s="229"/>
      <c r="X62" s="230"/>
      <c r="Y62" s="59"/>
      <c r="Z62" s="47"/>
      <c r="AA62" s="229"/>
      <c r="AB62" s="230"/>
      <c r="AC62" s="59"/>
      <c r="AD62" s="48"/>
      <c r="AE62" s="48"/>
      <c r="AF62" s="48"/>
      <c r="AG62" s="48"/>
      <c r="AH62" s="48"/>
      <c r="AI62" s="48"/>
      <c r="AJ62" s="48"/>
      <c r="AK62" s="48"/>
      <c r="AL62" s="48"/>
      <c r="AM62" s="48"/>
      <c r="AN62" s="53">
        <f>A59</f>
        <v>46267</v>
      </c>
      <c r="AO62" s="54" t="str">
        <f>C60</f>
        <v>Consultorio N° 1</v>
      </c>
      <c r="AP62" s="55">
        <f t="shared" ref="AP62:AQ62" si="45">C65</f>
        <v>0</v>
      </c>
      <c r="AQ62" s="55">
        <f t="shared" si="45"/>
        <v>0</v>
      </c>
      <c r="AR62" s="64">
        <f>U65</f>
        <v>0</v>
      </c>
      <c r="AS62" s="55">
        <f>S65</f>
        <v>0</v>
      </c>
      <c r="AT62" s="55">
        <f>S66</f>
        <v>0</v>
      </c>
      <c r="AU62" s="55">
        <f>U66</f>
        <v>0</v>
      </c>
      <c r="AV62" s="55">
        <f>S67</f>
        <v>0</v>
      </c>
      <c r="AW62" s="55">
        <f>U67</f>
        <v>0</v>
      </c>
      <c r="AX62" s="55">
        <f>U68</f>
        <v>0</v>
      </c>
      <c r="AY62" s="55">
        <f>F68</f>
        <v>0</v>
      </c>
      <c r="AZ62" s="56"/>
      <c r="BA62" s="56"/>
      <c r="BB62" s="56"/>
      <c r="BC62" s="56"/>
      <c r="BD62" s="56"/>
      <c r="BE62" s="56"/>
      <c r="BF62" s="56"/>
      <c r="BG62" s="56"/>
      <c r="BH62" s="56"/>
      <c r="BI62" s="56"/>
      <c r="BJ62" s="56"/>
      <c r="BK62" s="56"/>
      <c r="BL62" s="56"/>
      <c r="BM62" s="56"/>
      <c r="BN62" s="56"/>
    </row>
    <row r="63" spans="1:66" ht="11.25" customHeight="1">
      <c r="A63" s="220"/>
      <c r="B63" s="38"/>
      <c r="C63" s="205"/>
      <c r="D63" s="208"/>
      <c r="E63" s="57" t="s">
        <v>44</v>
      </c>
      <c r="F63" s="58" t="str">
        <f>IF(D61&lt;&gt;"", VLOOKUP(D61,'Base de Datos'!$A$2:$D1268,4,FALSE()),"")</f>
        <v/>
      </c>
      <c r="G63" s="205"/>
      <c r="H63" s="208"/>
      <c r="I63" s="57" t="s">
        <v>44</v>
      </c>
      <c r="J63" s="58" t="str">
        <f>IF(H61&lt;&gt;"", VLOOKUP(H61,'Base de Datos'!$A$2:$D1268,4,FALSE()),"")</f>
        <v/>
      </c>
      <c r="K63" s="205"/>
      <c r="L63" s="208"/>
      <c r="M63" s="57" t="s">
        <v>44</v>
      </c>
      <c r="N63" s="58" t="str">
        <f>IF(L61&lt;&gt;"", VLOOKUP(L61,'Base de Datos'!$A$2:$D1268,4,FALSE()),"")</f>
        <v/>
      </c>
      <c r="O63" s="43"/>
      <c r="P63" s="1"/>
      <c r="Q63" s="44"/>
      <c r="R63" s="15"/>
      <c r="S63" s="229"/>
      <c r="T63" s="230"/>
      <c r="U63" s="59"/>
      <c r="V63" s="47"/>
      <c r="W63" s="229"/>
      <c r="X63" s="230"/>
      <c r="Y63" s="59"/>
      <c r="Z63" s="47"/>
      <c r="AA63" s="229"/>
      <c r="AB63" s="230"/>
      <c r="AC63" s="59"/>
      <c r="AD63" s="48"/>
      <c r="AE63" s="48"/>
      <c r="AF63" s="48"/>
      <c r="AG63" s="48"/>
      <c r="AH63" s="48"/>
      <c r="AI63" s="48"/>
      <c r="AJ63" s="48"/>
      <c r="AK63" s="48"/>
      <c r="AL63" s="48"/>
      <c r="AM63" s="48"/>
      <c r="AN63" s="53">
        <f>A59</f>
        <v>46267</v>
      </c>
      <c r="AO63" s="54" t="str">
        <f>C60</f>
        <v>Consultorio N° 1</v>
      </c>
      <c r="AP63" s="55">
        <f t="shared" ref="AP63:AQ63" si="46">C69</f>
        <v>0</v>
      </c>
      <c r="AQ63" s="55">
        <f t="shared" si="46"/>
        <v>0</v>
      </c>
      <c r="AR63" s="64">
        <f>U69</f>
        <v>0</v>
      </c>
      <c r="AS63" s="55">
        <f>S69</f>
        <v>0</v>
      </c>
      <c r="AT63" s="55">
        <f>S70</f>
        <v>0</v>
      </c>
      <c r="AU63" s="55">
        <f>U70</f>
        <v>0</v>
      </c>
      <c r="AV63" s="55">
        <f>S71</f>
        <v>0</v>
      </c>
      <c r="AW63" s="55">
        <f>U71</f>
        <v>0</v>
      </c>
      <c r="AX63" s="55">
        <f>U72</f>
        <v>0</v>
      </c>
      <c r="AY63" s="55">
        <f>F72</f>
        <v>0</v>
      </c>
      <c r="AZ63" s="56"/>
      <c r="BA63" s="56"/>
      <c r="BB63" s="56"/>
      <c r="BC63" s="56"/>
      <c r="BD63" s="56"/>
      <c r="BE63" s="56"/>
      <c r="BF63" s="56"/>
      <c r="BG63" s="56"/>
      <c r="BH63" s="56"/>
      <c r="BI63" s="56"/>
      <c r="BJ63" s="56"/>
      <c r="BK63" s="56"/>
      <c r="BL63" s="56"/>
      <c r="BM63" s="56"/>
      <c r="BN63" s="56"/>
    </row>
    <row r="64" spans="1:66" ht="11.25" customHeight="1">
      <c r="A64" s="221"/>
      <c r="B64" s="38"/>
      <c r="C64" s="206"/>
      <c r="D64" s="209"/>
      <c r="E64" s="85" t="s">
        <v>46</v>
      </c>
      <c r="F64" s="86"/>
      <c r="G64" s="206"/>
      <c r="H64" s="209"/>
      <c r="I64" s="87" t="s">
        <v>46</v>
      </c>
      <c r="J64" s="88"/>
      <c r="K64" s="206"/>
      <c r="L64" s="209"/>
      <c r="M64" s="87" t="s">
        <v>46</v>
      </c>
      <c r="N64" s="88"/>
      <c r="O64" s="43"/>
      <c r="P64" s="1"/>
      <c r="Q64" s="44"/>
      <c r="R64" s="15"/>
      <c r="S64" s="227" t="str">
        <f>IF(OR(S61="Empleado",S61="Familiar"),"Nombre del Empleado","N° Factura")</f>
        <v>N° Factura</v>
      </c>
      <c r="T64" s="228"/>
      <c r="U64" s="89"/>
      <c r="V64" s="47"/>
      <c r="W64" s="227" t="str">
        <f>IF(OR(W61="Empleado",W61="Familiar"),"Nombre del Empleado","N° Factura")</f>
        <v>N° Factura</v>
      </c>
      <c r="X64" s="228"/>
      <c r="Y64" s="89"/>
      <c r="Z64" s="47"/>
      <c r="AA64" s="227" t="str">
        <f>IF(OR(AA61="Empleado",AA61="Familiar"),"Nombre del Empleado","N° Factura")</f>
        <v>N° Factura</v>
      </c>
      <c r="AB64" s="228"/>
      <c r="AC64" s="89"/>
      <c r="AD64" s="48"/>
      <c r="AE64" s="48"/>
      <c r="AF64" s="48"/>
      <c r="AG64" s="48"/>
      <c r="AH64" s="48"/>
      <c r="AI64" s="48"/>
      <c r="AJ64" s="48"/>
      <c r="AK64" s="48"/>
      <c r="AL64" s="48"/>
      <c r="AM64" s="48"/>
      <c r="AN64" s="53">
        <f>A59</f>
        <v>46267</v>
      </c>
      <c r="AO64" s="54" t="str">
        <f>C60</f>
        <v>Consultorio N° 1</v>
      </c>
      <c r="AP64" s="55">
        <f t="shared" ref="AP64:AQ64" si="47">C73</f>
        <v>0</v>
      </c>
      <c r="AQ64" s="55">
        <f t="shared" si="47"/>
        <v>0</v>
      </c>
      <c r="AR64" s="64">
        <f>U73</f>
        <v>0</v>
      </c>
      <c r="AS64" s="55">
        <f>S73</f>
        <v>0</v>
      </c>
      <c r="AT64" s="55">
        <f>S74</f>
        <v>0</v>
      </c>
      <c r="AU64" s="64">
        <f>U74</f>
        <v>0</v>
      </c>
      <c r="AV64" s="55">
        <f>S75</f>
        <v>0</v>
      </c>
      <c r="AW64" s="55">
        <f>U75</f>
        <v>0</v>
      </c>
      <c r="AX64" s="55">
        <f>U76</f>
        <v>0</v>
      </c>
      <c r="AY64" s="55">
        <f>F76</f>
        <v>0</v>
      </c>
      <c r="AZ64" s="56"/>
      <c r="BA64" s="56"/>
      <c r="BB64" s="56"/>
      <c r="BC64" s="56"/>
      <c r="BD64" s="56"/>
      <c r="BE64" s="56"/>
      <c r="BF64" s="56"/>
      <c r="BG64" s="56"/>
      <c r="BH64" s="56"/>
      <c r="BI64" s="56"/>
      <c r="BJ64" s="56"/>
      <c r="BK64" s="56"/>
      <c r="BL64" s="56"/>
      <c r="BM64" s="56"/>
      <c r="BN64" s="56"/>
    </row>
    <row r="65" spans="1:66" ht="11.25" customHeight="1">
      <c r="A65" s="222">
        <f>A61+$Q$13/1440</f>
        <v>0.375</v>
      </c>
      <c r="B65" s="38"/>
      <c r="C65" s="204"/>
      <c r="D65" s="207"/>
      <c r="E65" s="40" t="s">
        <v>36</v>
      </c>
      <c r="F65" s="42" t="str">
        <f>IF(D65&lt;&gt;"", VLOOKUP(D65,'Base de Datos'!$A$2:$D1268,2,FALSE()),"")</f>
        <v/>
      </c>
      <c r="G65" s="204"/>
      <c r="H65" s="216"/>
      <c r="I65" s="40" t="s">
        <v>36</v>
      </c>
      <c r="J65" s="42" t="str">
        <f>IF(H65&lt;&gt;"", VLOOKUP(H65,'Base de Datos'!$A$2:$D1268,2,FALSE()),"")</f>
        <v/>
      </c>
      <c r="K65" s="204"/>
      <c r="L65" s="216"/>
      <c r="M65" s="40" t="s">
        <v>36</v>
      </c>
      <c r="N65" s="42" t="str">
        <f>IF(L65&lt;&gt;"", VLOOKUP(L65,'Base de Datos'!$A$2:$D1268,2,FALSE()),"")</f>
        <v/>
      </c>
      <c r="O65" s="262" t="s">
        <v>32</v>
      </c>
      <c r="P65" s="242"/>
      <c r="Q65" s="263">
        <f ca="1">$N$2</f>
        <v>888.89089999999999</v>
      </c>
      <c r="R65" s="15"/>
      <c r="S65" s="45"/>
      <c r="T65" s="45" t="s">
        <v>37</v>
      </c>
      <c r="U65" s="103"/>
      <c r="V65" s="47"/>
      <c r="W65" s="45"/>
      <c r="X65" s="45" t="s">
        <v>37</v>
      </c>
      <c r="Y65" s="46"/>
      <c r="Z65" s="47"/>
      <c r="AA65" s="45"/>
      <c r="AB65" s="45" t="s">
        <v>37</v>
      </c>
      <c r="AC65" s="46"/>
      <c r="AD65" s="48"/>
      <c r="AE65" s="48"/>
      <c r="AF65" s="48"/>
      <c r="AG65" s="48"/>
      <c r="AH65" s="48"/>
      <c r="AI65" s="48"/>
      <c r="AJ65" s="48"/>
      <c r="AK65" s="48"/>
      <c r="AL65" s="48"/>
      <c r="AM65" s="48"/>
      <c r="AN65" s="53">
        <f>A59</f>
        <v>46267</v>
      </c>
      <c r="AO65" s="54" t="str">
        <f>C60</f>
        <v>Consultorio N° 1</v>
      </c>
      <c r="AP65" s="55">
        <f t="shared" ref="AP65:AQ65" si="48">C77</f>
        <v>0</v>
      </c>
      <c r="AQ65" s="55">
        <f t="shared" si="48"/>
        <v>0</v>
      </c>
      <c r="AR65" s="64">
        <f>U77</f>
        <v>0</v>
      </c>
      <c r="AS65" s="55">
        <f>S77</f>
        <v>0</v>
      </c>
      <c r="AT65" s="55">
        <f>S78</f>
        <v>0</v>
      </c>
      <c r="AU65" s="55">
        <f>U78</f>
        <v>0</v>
      </c>
      <c r="AV65" s="55">
        <f>S79</f>
        <v>0</v>
      </c>
      <c r="AW65" s="55">
        <f>U79</f>
        <v>0</v>
      </c>
      <c r="AX65" s="55">
        <f>U80</f>
        <v>0</v>
      </c>
      <c r="AY65" s="55">
        <f>F80</f>
        <v>0</v>
      </c>
      <c r="AZ65" s="56"/>
      <c r="BA65" s="56"/>
      <c r="BB65" s="56"/>
      <c r="BC65" s="56"/>
      <c r="BD65" s="56"/>
      <c r="BE65" s="56"/>
      <c r="BF65" s="56"/>
      <c r="BG65" s="56"/>
      <c r="BH65" s="56"/>
      <c r="BI65" s="56"/>
      <c r="BJ65" s="56"/>
      <c r="BK65" s="56"/>
      <c r="BL65" s="56"/>
      <c r="BM65" s="56"/>
      <c r="BN65" s="56"/>
    </row>
    <row r="66" spans="1:66" ht="11.25" customHeight="1">
      <c r="A66" s="220"/>
      <c r="B66" s="38"/>
      <c r="C66" s="205"/>
      <c r="D66" s="208"/>
      <c r="E66" s="57" t="s">
        <v>42</v>
      </c>
      <c r="F66" s="58" t="str">
        <f>IF(D65&lt;&gt;"", VLOOKUP(D65,'Base de Datos'!$A$2:$D1268,3,FALSE()),"")</f>
        <v/>
      </c>
      <c r="G66" s="205"/>
      <c r="H66" s="208"/>
      <c r="I66" s="57" t="s">
        <v>42</v>
      </c>
      <c r="J66" s="58" t="str">
        <f>IF(H65&lt;&gt;"", VLOOKUP(H65,'Base de Datos'!$A$2:$D1268,3,FALSE()),"")</f>
        <v/>
      </c>
      <c r="K66" s="205"/>
      <c r="L66" s="208"/>
      <c r="M66" s="57" t="s">
        <v>42</v>
      </c>
      <c r="N66" s="58" t="str">
        <f>IF(L65&lt;&gt;"", VLOOKUP(L65,'Base de Datos'!$A$2:$D1268,3,FALSE()),"")</f>
        <v/>
      </c>
      <c r="O66" s="242"/>
      <c r="P66" s="242"/>
      <c r="Q66" s="264"/>
      <c r="R66" s="15"/>
      <c r="S66" s="229"/>
      <c r="T66" s="230"/>
      <c r="U66" s="59"/>
      <c r="V66" s="47"/>
      <c r="W66" s="229"/>
      <c r="X66" s="230"/>
      <c r="Y66" s="59"/>
      <c r="Z66" s="47"/>
      <c r="AA66" s="229"/>
      <c r="AB66" s="230"/>
      <c r="AC66" s="59"/>
      <c r="AD66" s="48"/>
      <c r="AE66" s="48"/>
      <c r="AF66" s="48"/>
      <c r="AG66" s="48"/>
      <c r="AH66" s="48"/>
      <c r="AI66" s="48"/>
      <c r="AJ66" s="48"/>
      <c r="AK66" s="48"/>
      <c r="AL66" s="48"/>
      <c r="AM66" s="48"/>
      <c r="AN66" s="53">
        <f>A59</f>
        <v>46267</v>
      </c>
      <c r="AO66" s="54" t="str">
        <f>C60</f>
        <v>Consultorio N° 1</v>
      </c>
      <c r="AP66" s="55">
        <f t="shared" ref="AP66:AQ66" si="49">C81</f>
        <v>0</v>
      </c>
      <c r="AQ66" s="55">
        <f t="shared" si="49"/>
        <v>0</v>
      </c>
      <c r="AR66" s="55">
        <f>U81</f>
        <v>0</v>
      </c>
      <c r="AS66" s="55">
        <f>S81</f>
        <v>0</v>
      </c>
      <c r="AT66" s="55">
        <f>S82</f>
        <v>0</v>
      </c>
      <c r="AU66" s="55">
        <f>U82</f>
        <v>0</v>
      </c>
      <c r="AV66" s="55">
        <f>S83</f>
        <v>0</v>
      </c>
      <c r="AW66" s="55">
        <f>U83</f>
        <v>0</v>
      </c>
      <c r="AX66" s="55">
        <f>U84</f>
        <v>0</v>
      </c>
      <c r="AY66" s="55">
        <f>F84</f>
        <v>0</v>
      </c>
      <c r="AZ66" s="56"/>
      <c r="BA66" s="56"/>
      <c r="BB66" s="56"/>
      <c r="BC66" s="56"/>
      <c r="BD66" s="56"/>
      <c r="BE66" s="56"/>
      <c r="BF66" s="56"/>
      <c r="BG66" s="56"/>
      <c r="BH66" s="56"/>
      <c r="BI66" s="56"/>
      <c r="BJ66" s="56"/>
      <c r="BK66" s="56"/>
      <c r="BL66" s="56"/>
      <c r="BM66" s="56"/>
      <c r="BN66" s="56"/>
    </row>
    <row r="67" spans="1:66" ht="11.25" customHeight="1">
      <c r="A67" s="220"/>
      <c r="B67" s="38"/>
      <c r="C67" s="205"/>
      <c r="D67" s="208"/>
      <c r="E67" s="57" t="s">
        <v>44</v>
      </c>
      <c r="F67" s="58" t="str">
        <f>IF(D65&lt;&gt;"", VLOOKUP(D65,'Base de Datos'!$A$2:$D1268,4,FALSE()),"")</f>
        <v/>
      </c>
      <c r="G67" s="205"/>
      <c r="H67" s="208"/>
      <c r="I67" s="57" t="s">
        <v>44</v>
      </c>
      <c r="J67" s="58" t="str">
        <f>IF(H65&lt;&gt;"", VLOOKUP(H65,'Base de Datos'!$A$2:$D1268,4,FALSE()),"")</f>
        <v/>
      </c>
      <c r="K67" s="205"/>
      <c r="L67" s="208"/>
      <c r="M67" s="57" t="s">
        <v>44</v>
      </c>
      <c r="N67" s="58" t="str">
        <f>IF(L65&lt;&gt;"", VLOOKUP(L65,'Base de Datos'!$A$2:$D1268,4,FALSE()),"")</f>
        <v/>
      </c>
      <c r="O67" s="43"/>
      <c r="P67" s="104" t="s">
        <v>50</v>
      </c>
      <c r="Q67" s="110">
        <v>0.33333333333333331</v>
      </c>
      <c r="R67" s="15"/>
      <c r="S67" s="229"/>
      <c r="T67" s="230"/>
      <c r="U67" s="59"/>
      <c r="V67" s="47"/>
      <c r="W67" s="229"/>
      <c r="X67" s="230"/>
      <c r="Y67" s="59"/>
      <c r="Z67" s="47"/>
      <c r="AA67" s="229"/>
      <c r="AB67" s="230"/>
      <c r="AC67" s="59"/>
      <c r="AD67" s="48"/>
      <c r="AE67" s="48"/>
      <c r="AF67" s="48"/>
      <c r="AG67" s="48"/>
      <c r="AH67" s="48"/>
      <c r="AI67" s="48"/>
      <c r="AJ67" s="48"/>
      <c r="AK67" s="48"/>
      <c r="AL67" s="48"/>
      <c r="AM67" s="48"/>
      <c r="AN67" s="53">
        <f>A59</f>
        <v>46267</v>
      </c>
      <c r="AO67" s="54" t="str">
        <f>C60</f>
        <v>Consultorio N° 1</v>
      </c>
      <c r="AP67" s="55">
        <f t="shared" ref="AP67:AQ67" si="50">C85</f>
        <v>0</v>
      </c>
      <c r="AQ67" s="55">
        <f t="shared" si="50"/>
        <v>0</v>
      </c>
      <c r="AR67" s="55">
        <f>U85</f>
        <v>0</v>
      </c>
      <c r="AS67" s="55">
        <f>S85</f>
        <v>0</v>
      </c>
      <c r="AT67" s="55">
        <f>S86</f>
        <v>0</v>
      </c>
      <c r="AU67" s="55">
        <f>U86</f>
        <v>0</v>
      </c>
      <c r="AV67" s="55">
        <f>S87</f>
        <v>0</v>
      </c>
      <c r="AW67" s="55">
        <f>U87</f>
        <v>0</v>
      </c>
      <c r="AX67" s="55">
        <f>U88</f>
        <v>0</v>
      </c>
      <c r="AY67" s="55">
        <f>F88</f>
        <v>0</v>
      </c>
      <c r="AZ67" s="56"/>
      <c r="BA67" s="56"/>
      <c r="BB67" s="56"/>
      <c r="BC67" s="56"/>
      <c r="BD67" s="56"/>
      <c r="BE67" s="56"/>
      <c r="BF67" s="56"/>
      <c r="BG67" s="56"/>
      <c r="BH67" s="56"/>
      <c r="BI67" s="56"/>
      <c r="BJ67" s="56"/>
      <c r="BK67" s="56"/>
      <c r="BL67" s="56"/>
      <c r="BM67" s="56"/>
      <c r="BN67" s="56"/>
    </row>
    <row r="68" spans="1:66" ht="11.25" customHeight="1">
      <c r="A68" s="221"/>
      <c r="B68" s="38"/>
      <c r="C68" s="206"/>
      <c r="D68" s="209"/>
      <c r="E68" s="85" t="s">
        <v>46</v>
      </c>
      <c r="F68" s="107"/>
      <c r="G68" s="206"/>
      <c r="H68" s="209"/>
      <c r="I68" s="85" t="s">
        <v>46</v>
      </c>
      <c r="J68" s="108"/>
      <c r="K68" s="206"/>
      <c r="L68" s="209"/>
      <c r="M68" s="85" t="s">
        <v>46</v>
      </c>
      <c r="N68" s="108"/>
      <c r="O68" s="43"/>
      <c r="P68" s="104" t="s">
        <v>54</v>
      </c>
      <c r="Q68" s="109">
        <v>60</v>
      </c>
      <c r="R68" s="15"/>
      <c r="S68" s="227" t="str">
        <f>IF(OR(S65="Empleado",S65="Familiar"),"Nombre del Empleado","N° Factura")</f>
        <v>N° Factura</v>
      </c>
      <c r="T68" s="228"/>
      <c r="U68" s="89"/>
      <c r="V68" s="47"/>
      <c r="W68" s="227" t="str">
        <f>IF(OR(W65="Empleado",W65="Familiar"),"Nombre del Empleado","N° Factura")</f>
        <v>N° Factura</v>
      </c>
      <c r="X68" s="228"/>
      <c r="Y68" s="111"/>
      <c r="Z68" s="47"/>
      <c r="AA68" s="227" t="str">
        <f>IF(OR(AA65="Empleado",AA65="Familiar"),"Nombre del Empleado","N° Factura")</f>
        <v>N° Factura</v>
      </c>
      <c r="AB68" s="228"/>
      <c r="AC68" s="111"/>
      <c r="AD68" s="48"/>
      <c r="AE68" s="48"/>
      <c r="AF68" s="48"/>
      <c r="AG68" s="48"/>
      <c r="AH68" s="48"/>
      <c r="AI68" s="48"/>
      <c r="AJ68" s="48"/>
      <c r="AK68" s="48"/>
      <c r="AL68" s="48"/>
      <c r="AM68" s="48"/>
      <c r="AN68" s="53">
        <f>A59</f>
        <v>46267</v>
      </c>
      <c r="AO68" s="54" t="str">
        <f>C60</f>
        <v>Consultorio N° 1</v>
      </c>
      <c r="AP68" s="55">
        <f t="shared" ref="AP68:AQ68" si="51">C89</f>
        <v>0</v>
      </c>
      <c r="AQ68" s="55">
        <f t="shared" si="51"/>
        <v>0</v>
      </c>
      <c r="AR68" s="55">
        <f>U89</f>
        <v>0</v>
      </c>
      <c r="AS68" s="55">
        <f>S89</f>
        <v>0</v>
      </c>
      <c r="AT68" s="55">
        <f>S90</f>
        <v>0</v>
      </c>
      <c r="AU68" s="55">
        <f>U90</f>
        <v>0</v>
      </c>
      <c r="AV68" s="55">
        <f>S91</f>
        <v>0</v>
      </c>
      <c r="AW68" s="55">
        <f>U91</f>
        <v>0</v>
      </c>
      <c r="AX68" s="55">
        <f>U92</f>
        <v>0</v>
      </c>
      <c r="AY68" s="55">
        <f>F92</f>
        <v>0</v>
      </c>
      <c r="AZ68" s="56"/>
      <c r="BA68" s="56"/>
      <c r="BB68" s="56"/>
      <c r="BC68" s="56"/>
      <c r="BD68" s="56"/>
      <c r="BE68" s="56"/>
      <c r="BF68" s="56"/>
      <c r="BG68" s="56"/>
      <c r="BH68" s="56"/>
      <c r="BI68" s="56"/>
      <c r="BJ68" s="56"/>
      <c r="BK68" s="56"/>
      <c r="BL68" s="56"/>
      <c r="BM68" s="56"/>
      <c r="BN68" s="56"/>
    </row>
    <row r="69" spans="1:66" ht="11.25" customHeight="1">
      <c r="A69" s="222">
        <f>A65+$Q$13/1440</f>
        <v>0.41666666666666669</v>
      </c>
      <c r="B69" s="38"/>
      <c r="C69" s="204"/>
      <c r="D69" s="207"/>
      <c r="E69" s="40" t="s">
        <v>36</v>
      </c>
      <c r="F69" s="42" t="str">
        <f>IF(D69&lt;&gt;"", VLOOKUP(D69,'Base de Datos'!$A$2:$D1268,2,FALSE()),"")</f>
        <v/>
      </c>
      <c r="G69" s="218" t="s">
        <v>73</v>
      </c>
      <c r="H69" s="217" t="s">
        <v>337</v>
      </c>
      <c r="I69" s="118" t="s">
        <v>36</v>
      </c>
      <c r="J69" s="42" t="str">
        <f>IF(H69&lt;&gt;"", VLOOKUP(H69,'Base de Datos'!$A$2:$D1268,2,FALSE()),"")</f>
        <v>Ivelisse Sosa</v>
      </c>
      <c r="K69" s="218"/>
      <c r="L69" s="217"/>
      <c r="M69" s="118" t="s">
        <v>36</v>
      </c>
      <c r="N69" s="42" t="str">
        <f>IF(L69&lt;&gt;"", VLOOKUP(L69,'Base de Datos'!$A$2:$D1268,2,FALSE()),"")</f>
        <v/>
      </c>
      <c r="O69" s="43"/>
      <c r="P69" s="1"/>
      <c r="Q69" s="1"/>
      <c r="R69" s="15"/>
      <c r="S69" s="45"/>
      <c r="T69" s="45" t="s">
        <v>37</v>
      </c>
      <c r="U69" s="46"/>
      <c r="V69" s="47"/>
      <c r="W69" s="45"/>
      <c r="X69" s="45" t="s">
        <v>37</v>
      </c>
      <c r="Y69" s="46"/>
      <c r="Z69" s="47"/>
      <c r="AA69" s="45"/>
      <c r="AB69" s="45" t="s">
        <v>37</v>
      </c>
      <c r="AC69" s="46"/>
      <c r="AD69" s="48"/>
      <c r="AE69" s="48"/>
      <c r="AF69" s="48"/>
      <c r="AG69" s="48"/>
      <c r="AH69" s="48"/>
      <c r="AI69" s="48"/>
      <c r="AJ69" s="48"/>
      <c r="AK69" s="48"/>
      <c r="AL69" s="48"/>
      <c r="AM69" s="48"/>
      <c r="AN69" s="53">
        <f>A59</f>
        <v>46267</v>
      </c>
      <c r="AO69" s="54" t="str">
        <f>C60</f>
        <v>Consultorio N° 1</v>
      </c>
      <c r="AP69" s="55">
        <f t="shared" ref="AP69:AQ69" si="52">C93</f>
        <v>0</v>
      </c>
      <c r="AQ69" s="55">
        <f t="shared" si="52"/>
        <v>0</v>
      </c>
      <c r="AR69" s="55">
        <f>U93</f>
        <v>0</v>
      </c>
      <c r="AS69" s="55">
        <f>S93</f>
        <v>0</v>
      </c>
      <c r="AT69" s="55">
        <f>S94</f>
        <v>0</v>
      </c>
      <c r="AU69" s="55">
        <f>U94</f>
        <v>0</v>
      </c>
      <c r="AV69" s="55">
        <f>S95</f>
        <v>0</v>
      </c>
      <c r="AW69" s="55">
        <f>U95</f>
        <v>0</v>
      </c>
      <c r="AX69" s="55">
        <f>U96</f>
        <v>0</v>
      </c>
      <c r="AY69" s="55">
        <f>F96</f>
        <v>0</v>
      </c>
      <c r="AZ69" s="56"/>
      <c r="BA69" s="56"/>
      <c r="BB69" s="56"/>
      <c r="BC69" s="56"/>
      <c r="BD69" s="56"/>
      <c r="BE69" s="56"/>
      <c r="BF69" s="56"/>
      <c r="BG69" s="56"/>
      <c r="BH69" s="56"/>
      <c r="BI69" s="56"/>
      <c r="BJ69" s="56"/>
      <c r="BK69" s="56"/>
      <c r="BL69" s="56"/>
      <c r="BM69" s="56"/>
      <c r="BN69" s="56"/>
    </row>
    <row r="70" spans="1:66" ht="11.25" customHeight="1">
      <c r="A70" s="220"/>
      <c r="B70" s="38"/>
      <c r="C70" s="205"/>
      <c r="D70" s="208"/>
      <c r="E70" s="57" t="s">
        <v>42</v>
      </c>
      <c r="F70" s="58" t="str">
        <f>IF(D69&lt;&gt;"", VLOOKUP(D69,'Base de Datos'!$A$2:$D1268,3,FALSE()),"")</f>
        <v/>
      </c>
      <c r="G70" s="205"/>
      <c r="H70" s="208"/>
      <c r="I70" s="57" t="s">
        <v>42</v>
      </c>
      <c r="J70" s="58">
        <f>IF(H69&lt;&gt;"", VLOOKUP(H69,'Base de Datos'!$A$2:$D1268,3,FALSE()),"")</f>
        <v>0</v>
      </c>
      <c r="K70" s="205"/>
      <c r="L70" s="208"/>
      <c r="M70" s="57" t="s">
        <v>42</v>
      </c>
      <c r="N70" s="58" t="str">
        <f>IF(L69&lt;&gt;"", VLOOKUP(L69,'Base de Datos'!$A$2:$D1268,3,FALSE()),"")</f>
        <v/>
      </c>
      <c r="O70" s="43"/>
      <c r="P70" s="119" t="s">
        <v>58</v>
      </c>
      <c r="Q70" s="44"/>
      <c r="R70" s="15"/>
      <c r="S70" s="229"/>
      <c r="T70" s="230"/>
      <c r="U70" s="59"/>
      <c r="V70" s="47"/>
      <c r="W70" s="229"/>
      <c r="X70" s="230"/>
      <c r="Y70" s="59"/>
      <c r="Z70" s="47"/>
      <c r="AA70" s="229"/>
      <c r="AB70" s="230"/>
      <c r="AC70" s="59"/>
      <c r="AD70" s="48"/>
      <c r="AE70" s="48"/>
      <c r="AF70" s="48"/>
      <c r="AG70" s="48"/>
      <c r="AH70" s="48"/>
      <c r="AI70" s="48"/>
      <c r="AJ70" s="48"/>
      <c r="AK70" s="48"/>
      <c r="AL70" s="48"/>
      <c r="AM70" s="48"/>
      <c r="AN70" s="53">
        <f>A59</f>
        <v>46267</v>
      </c>
      <c r="AO70" s="54" t="str">
        <f>C60</f>
        <v>Consultorio N° 1</v>
      </c>
      <c r="AP70" s="55">
        <f t="shared" ref="AP70:AQ70" si="53">C97</f>
        <v>0</v>
      </c>
      <c r="AQ70" s="55">
        <f t="shared" si="53"/>
        <v>0</v>
      </c>
      <c r="AR70" s="55">
        <f>U97</f>
        <v>0</v>
      </c>
      <c r="AS70" s="55">
        <f>S97</f>
        <v>0</v>
      </c>
      <c r="AT70" s="55">
        <f>S98</f>
        <v>0</v>
      </c>
      <c r="AU70" s="55">
        <f>U98</f>
        <v>0</v>
      </c>
      <c r="AV70" s="55">
        <f>S99</f>
        <v>0</v>
      </c>
      <c r="AW70" s="55">
        <f>U99</f>
        <v>0</v>
      </c>
      <c r="AX70" s="55">
        <f>U100</f>
        <v>0</v>
      </c>
      <c r="AY70" s="55">
        <f>F100</f>
        <v>0</v>
      </c>
      <c r="AZ70" s="56"/>
      <c r="BA70" s="56"/>
      <c r="BB70" s="56"/>
      <c r="BC70" s="56"/>
      <c r="BD70" s="56"/>
      <c r="BE70" s="56"/>
      <c r="BF70" s="56"/>
      <c r="BG70" s="56"/>
      <c r="BH70" s="56"/>
      <c r="BI70" s="56"/>
      <c r="BJ70" s="56"/>
      <c r="BK70" s="56"/>
      <c r="BL70" s="56"/>
      <c r="BM70" s="56"/>
      <c r="BN70" s="56"/>
    </row>
    <row r="71" spans="1:66" ht="11.25" customHeight="1">
      <c r="A71" s="220"/>
      <c r="B71" s="38"/>
      <c r="C71" s="205"/>
      <c r="D71" s="208"/>
      <c r="E71" s="57" t="s">
        <v>44</v>
      </c>
      <c r="F71" s="58" t="str">
        <f>IF(D69&lt;&gt;"", VLOOKUP(D69,'Base de Datos'!$A$2:$D1268,4,FALSE()),"")</f>
        <v/>
      </c>
      <c r="G71" s="205"/>
      <c r="H71" s="208"/>
      <c r="I71" s="57" t="s">
        <v>44</v>
      </c>
      <c r="J71" s="58">
        <f>IF(H69&lt;&gt;"", VLOOKUP(H69,'Base de Datos'!$A$2:$D1268,4,FALSE()),"")</f>
        <v>0</v>
      </c>
      <c r="K71" s="205"/>
      <c r="L71" s="208"/>
      <c r="M71" s="57" t="s">
        <v>44</v>
      </c>
      <c r="N71" s="58" t="str">
        <f>IF(L69&lt;&gt;"", VLOOKUP(L69,'Base de Datos'!$A$2:$D1268,4,FALSE()),"")</f>
        <v/>
      </c>
      <c r="O71" s="43"/>
      <c r="P71" s="120" t="s">
        <v>61</v>
      </c>
      <c r="Q71" s="121" t="s">
        <v>62</v>
      </c>
      <c r="R71" s="15"/>
      <c r="S71" s="229"/>
      <c r="T71" s="230"/>
      <c r="U71" s="59"/>
      <c r="V71" s="47"/>
      <c r="W71" s="229"/>
      <c r="X71" s="230"/>
      <c r="Y71" s="59"/>
      <c r="Z71" s="47"/>
      <c r="AA71" s="229"/>
      <c r="AB71" s="230"/>
      <c r="AC71" s="59"/>
      <c r="AD71" s="48"/>
      <c r="AE71" s="48"/>
      <c r="AF71" s="48"/>
      <c r="AG71" s="48"/>
      <c r="AH71" s="48"/>
      <c r="AI71" s="48"/>
      <c r="AJ71" s="48"/>
      <c r="AK71" s="48"/>
      <c r="AL71" s="48"/>
      <c r="AM71" s="48"/>
      <c r="AN71" s="53">
        <f>A59</f>
        <v>46267</v>
      </c>
      <c r="AO71" s="54" t="s">
        <v>17</v>
      </c>
      <c r="AP71" s="55">
        <f t="shared" ref="AP71:AQ71" si="54">C101</f>
        <v>0</v>
      </c>
      <c r="AQ71" s="55">
        <f t="shared" si="54"/>
        <v>0</v>
      </c>
      <c r="AR71" s="55">
        <f>U101</f>
        <v>0</v>
      </c>
      <c r="AS71" s="55">
        <f>S101</f>
        <v>0</v>
      </c>
      <c r="AT71" s="55">
        <f>S102</f>
        <v>0</v>
      </c>
      <c r="AU71" s="55">
        <f>U102</f>
        <v>0</v>
      </c>
      <c r="AV71" s="55">
        <f>S103</f>
        <v>0</v>
      </c>
      <c r="AW71" s="55">
        <f>U103</f>
        <v>0</v>
      </c>
      <c r="AX71" s="55">
        <f>U104</f>
        <v>0</v>
      </c>
      <c r="AY71" s="55">
        <f>F104</f>
        <v>0</v>
      </c>
      <c r="AZ71" s="56"/>
      <c r="BA71" s="56"/>
      <c r="BB71" s="56"/>
      <c r="BC71" s="56"/>
      <c r="BD71" s="56"/>
      <c r="BE71" s="56"/>
      <c r="BF71" s="56"/>
      <c r="BG71" s="56"/>
      <c r="BH71" s="56"/>
      <c r="BI71" s="56"/>
      <c r="BJ71" s="56"/>
      <c r="BK71" s="56"/>
      <c r="BL71" s="56"/>
      <c r="BM71" s="56"/>
      <c r="BN71" s="56"/>
    </row>
    <row r="72" spans="1:66" ht="11.25" customHeight="1">
      <c r="A72" s="221"/>
      <c r="B72" s="38"/>
      <c r="C72" s="206"/>
      <c r="D72" s="209"/>
      <c r="E72" s="85" t="s">
        <v>46</v>
      </c>
      <c r="F72" s="86"/>
      <c r="G72" s="206"/>
      <c r="H72" s="209"/>
      <c r="I72" s="85" t="s">
        <v>46</v>
      </c>
      <c r="J72" s="108" t="s">
        <v>63</v>
      </c>
      <c r="K72" s="206"/>
      <c r="L72" s="209"/>
      <c r="M72" s="85" t="s">
        <v>46</v>
      </c>
      <c r="N72" s="108"/>
      <c r="O72" s="43"/>
      <c r="P72" s="123" t="s">
        <v>64</v>
      </c>
      <c r="Q72" s="124" t="s">
        <v>65</v>
      </c>
      <c r="R72" s="15"/>
      <c r="S72" s="227" t="str">
        <f>IF(OR(S69="Empleado",S69="Familiar"),"Nombre del Empleado","N° Factura")</f>
        <v>N° Factura</v>
      </c>
      <c r="T72" s="228"/>
      <c r="U72" s="89"/>
      <c r="V72" s="47"/>
      <c r="W72" s="227" t="str">
        <f>IF(OR(W69="Empleado",W69="Familiar"),"Nombre del Empleado","N° Factura")</f>
        <v>N° Factura</v>
      </c>
      <c r="X72" s="228"/>
      <c r="Y72" s="89"/>
      <c r="Z72" s="47"/>
      <c r="AA72" s="227" t="str">
        <f>IF(OR(AA69="Empleado",AA69="Familiar"),"Nombre del Empleado","N° Factura")</f>
        <v>N° Factura</v>
      </c>
      <c r="AB72" s="228"/>
      <c r="AC72" s="89"/>
      <c r="AD72" s="48"/>
      <c r="AE72" s="48"/>
      <c r="AF72" s="48"/>
      <c r="AG72" s="48"/>
      <c r="AH72" s="48"/>
      <c r="AI72" s="48"/>
      <c r="AJ72" s="48"/>
      <c r="AK72" s="48"/>
      <c r="AL72" s="48"/>
      <c r="AM72" s="48"/>
      <c r="AN72" s="53">
        <f>A59</f>
        <v>46267</v>
      </c>
      <c r="AO72" s="54" t="s">
        <v>17</v>
      </c>
      <c r="AP72" s="55">
        <f t="shared" ref="AP72:AQ72" si="55">C105</f>
        <v>0</v>
      </c>
      <c r="AQ72" s="55">
        <f t="shared" si="55"/>
        <v>0</v>
      </c>
      <c r="AR72" s="55">
        <f>U105</f>
        <v>0</v>
      </c>
      <c r="AS72" s="55">
        <f>S105</f>
        <v>0</v>
      </c>
      <c r="AT72" s="55">
        <f>S106</f>
        <v>0</v>
      </c>
      <c r="AU72" s="55">
        <f>U106</f>
        <v>0</v>
      </c>
      <c r="AV72" s="55">
        <f>S107</f>
        <v>0</v>
      </c>
      <c r="AW72" s="55">
        <f>U107</f>
        <v>0</v>
      </c>
      <c r="AX72" s="55">
        <f>U108</f>
        <v>0</v>
      </c>
      <c r="AY72" s="55">
        <f>F108</f>
        <v>0</v>
      </c>
      <c r="AZ72" s="56"/>
      <c r="BA72" s="56"/>
      <c r="BB72" s="56"/>
      <c r="BC72" s="56"/>
      <c r="BD72" s="56"/>
      <c r="BE72" s="56"/>
      <c r="BF72" s="56"/>
      <c r="BG72" s="56"/>
      <c r="BH72" s="56"/>
      <c r="BI72" s="56"/>
      <c r="BJ72" s="56"/>
      <c r="BK72" s="56"/>
      <c r="BL72" s="56"/>
      <c r="BM72" s="56"/>
      <c r="BN72" s="56"/>
    </row>
    <row r="73" spans="1:66" ht="11.25" customHeight="1">
      <c r="A73" s="222">
        <f>A69+$Q$13/1440</f>
        <v>0.45833333333333337</v>
      </c>
      <c r="B73" s="38"/>
      <c r="C73" s="204"/>
      <c r="D73" s="207"/>
      <c r="E73" s="40" t="s">
        <v>36</v>
      </c>
      <c r="F73" s="42" t="str">
        <f>IF(D73&lt;&gt;"", VLOOKUP(D73,'Base de Datos'!$A$2:$D1268,2,FALSE()),"")</f>
        <v/>
      </c>
      <c r="G73" s="204" t="s">
        <v>73</v>
      </c>
      <c r="H73" s="216" t="s">
        <v>338</v>
      </c>
      <c r="I73" s="40" t="s">
        <v>36</v>
      </c>
      <c r="J73" s="42" t="str">
        <f>IF(H73&lt;&gt;"", VLOOKUP(H73,'Base de Datos'!$A$2:$D1268,2,FALSE()),"")</f>
        <v>Geraldine Mendoza</v>
      </c>
      <c r="K73" s="204"/>
      <c r="L73" s="216"/>
      <c r="M73" s="40" t="s">
        <v>36</v>
      </c>
      <c r="N73" s="42" t="str">
        <f>IF(L73&lt;&gt;"", VLOOKUP(L73,'Base de Datos'!$A$2:$D1268,2,FALSE()),"")</f>
        <v/>
      </c>
      <c r="O73" s="43"/>
      <c r="P73" s="127" t="s">
        <v>67</v>
      </c>
      <c r="Q73" s="128" t="s">
        <v>68</v>
      </c>
      <c r="R73" s="15"/>
      <c r="S73" s="45"/>
      <c r="T73" s="45" t="s">
        <v>37</v>
      </c>
      <c r="U73" s="46"/>
      <c r="V73" s="47"/>
      <c r="W73" s="45"/>
      <c r="X73" s="45" t="s">
        <v>37</v>
      </c>
      <c r="Y73" s="46"/>
      <c r="Z73" s="47"/>
      <c r="AA73" s="45"/>
      <c r="AB73" s="45" t="s">
        <v>37</v>
      </c>
      <c r="AC73" s="46"/>
      <c r="AD73" s="48"/>
      <c r="AE73" s="48"/>
      <c r="AF73" s="48"/>
      <c r="AG73" s="48"/>
      <c r="AH73" s="48"/>
      <c r="AI73" s="48"/>
      <c r="AJ73" s="48"/>
      <c r="AK73" s="48"/>
      <c r="AL73" s="48"/>
      <c r="AM73" s="48"/>
      <c r="AN73" s="53">
        <f>A59</f>
        <v>46267</v>
      </c>
      <c r="AO73" s="54" t="s">
        <v>17</v>
      </c>
      <c r="AP73" s="55">
        <f t="shared" ref="AP73:AQ73" si="56">C109</f>
        <v>0</v>
      </c>
      <c r="AQ73" s="55">
        <f t="shared" si="56"/>
        <v>0</v>
      </c>
      <c r="AR73" s="55">
        <f>U109</f>
        <v>0</v>
      </c>
      <c r="AS73" s="55">
        <f>S109</f>
        <v>0</v>
      </c>
      <c r="AT73" s="55">
        <f>S110</f>
        <v>0</v>
      </c>
      <c r="AU73" s="55">
        <f>U110</f>
        <v>0</v>
      </c>
      <c r="AV73" s="55">
        <f>S111</f>
        <v>0</v>
      </c>
      <c r="AW73" s="55">
        <f>U111</f>
        <v>0</v>
      </c>
      <c r="AX73" s="55">
        <f>U112</f>
        <v>0</v>
      </c>
      <c r="AY73" s="55">
        <f>F112</f>
        <v>0</v>
      </c>
      <c r="AZ73" s="56"/>
      <c r="BA73" s="56"/>
      <c r="BB73" s="56"/>
      <c r="BC73" s="56"/>
      <c r="BD73" s="56"/>
      <c r="BE73" s="56"/>
      <c r="BF73" s="56"/>
      <c r="BG73" s="56"/>
      <c r="BH73" s="56"/>
      <c r="BI73" s="56"/>
      <c r="BJ73" s="56"/>
      <c r="BK73" s="56"/>
      <c r="BL73" s="56"/>
      <c r="BM73" s="56"/>
      <c r="BN73" s="56"/>
    </row>
    <row r="74" spans="1:66" ht="11.25" customHeight="1">
      <c r="A74" s="220"/>
      <c r="B74" s="38"/>
      <c r="C74" s="205"/>
      <c r="D74" s="208"/>
      <c r="E74" s="57" t="s">
        <v>42</v>
      </c>
      <c r="F74" s="58" t="str">
        <f>IF(D73&lt;&gt;"", VLOOKUP(D73,'Base de Datos'!$A$2:$D1268,3,FALSE()),"")</f>
        <v/>
      </c>
      <c r="G74" s="205"/>
      <c r="H74" s="208"/>
      <c r="I74" s="57" t="s">
        <v>42</v>
      </c>
      <c r="J74" s="58">
        <f>IF(H73&lt;&gt;"", VLOOKUP(H73,'Base de Datos'!$A$2:$D1268,3,FALSE()),"")</f>
        <v>0</v>
      </c>
      <c r="K74" s="205"/>
      <c r="L74" s="208"/>
      <c r="M74" s="57" t="s">
        <v>42</v>
      </c>
      <c r="N74" s="58" t="str">
        <f>IF(L73&lt;&gt;"", VLOOKUP(L73,'Base de Datos'!$A$2:$D1268,3,FALSE()),"")</f>
        <v/>
      </c>
      <c r="O74" s="43"/>
      <c r="P74" s="130" t="s">
        <v>70</v>
      </c>
      <c r="Q74" s="131" t="s">
        <v>71</v>
      </c>
      <c r="R74" s="15"/>
      <c r="S74" s="229"/>
      <c r="T74" s="230"/>
      <c r="U74" s="59"/>
      <c r="V74" s="47"/>
      <c r="W74" s="229"/>
      <c r="X74" s="230"/>
      <c r="Y74" s="59"/>
      <c r="Z74" s="47"/>
      <c r="AA74" s="229"/>
      <c r="AB74" s="230"/>
      <c r="AC74" s="59"/>
      <c r="AD74" s="48"/>
      <c r="AE74" s="48"/>
      <c r="AF74" s="48"/>
      <c r="AG74" s="48"/>
      <c r="AH74" s="48"/>
      <c r="AI74" s="48"/>
      <c r="AJ74" s="48"/>
      <c r="AK74" s="48"/>
      <c r="AL74" s="48"/>
      <c r="AM74" s="48"/>
      <c r="AN74" s="53">
        <f>A59</f>
        <v>46267</v>
      </c>
      <c r="AO74" s="54" t="str">
        <f>G60</f>
        <v>Consultorio N° 2</v>
      </c>
      <c r="AP74" s="55">
        <f t="shared" ref="AP74:AQ74" si="57">G61</f>
        <v>0</v>
      </c>
      <c r="AQ74" s="55">
        <f t="shared" si="57"/>
        <v>0</v>
      </c>
      <c r="AR74" s="55">
        <f>Y61</f>
        <v>0</v>
      </c>
      <c r="AS74" s="55">
        <f>W61</f>
        <v>0</v>
      </c>
      <c r="AT74" s="55">
        <f>W62</f>
        <v>0</v>
      </c>
      <c r="AU74" s="55">
        <f>Y62</f>
        <v>0</v>
      </c>
      <c r="AV74" s="55">
        <f>W63</f>
        <v>0</v>
      </c>
      <c r="AW74" s="55">
        <f>Y63</f>
        <v>0</v>
      </c>
      <c r="AX74" s="55">
        <f>Y64</f>
        <v>0</v>
      </c>
      <c r="AY74" s="55">
        <f>J64</f>
        <v>0</v>
      </c>
      <c r="AZ74" s="56"/>
      <c r="BA74" s="56"/>
      <c r="BB74" s="56"/>
      <c r="BC74" s="56"/>
      <c r="BD74" s="56"/>
      <c r="BE74" s="56"/>
      <c r="BF74" s="56"/>
      <c r="BG74" s="56"/>
      <c r="BH74" s="56"/>
      <c r="BI74" s="56"/>
      <c r="BJ74" s="56"/>
      <c r="BK74" s="56"/>
      <c r="BL74" s="56"/>
      <c r="BM74" s="56"/>
      <c r="BN74" s="56"/>
    </row>
    <row r="75" spans="1:66" ht="11.25" customHeight="1">
      <c r="A75" s="220"/>
      <c r="B75" s="38"/>
      <c r="C75" s="205"/>
      <c r="D75" s="208"/>
      <c r="E75" s="57" t="s">
        <v>44</v>
      </c>
      <c r="F75" s="58" t="str">
        <f>IF(D73&lt;&gt;"", VLOOKUP(D73,'Base de Datos'!$A$2:$D1268,4,FALSE()),"")</f>
        <v/>
      </c>
      <c r="G75" s="205"/>
      <c r="H75" s="208"/>
      <c r="I75" s="57" t="s">
        <v>44</v>
      </c>
      <c r="J75" s="58">
        <f>IF(H73&lt;&gt;"", VLOOKUP(H73,'Base de Datos'!$A$2:$D1268,4,FALSE()),"")</f>
        <v>0</v>
      </c>
      <c r="K75" s="205"/>
      <c r="L75" s="208"/>
      <c r="M75" s="57" t="s">
        <v>44</v>
      </c>
      <c r="N75" s="58" t="str">
        <f>IF(L73&lt;&gt;"", VLOOKUP(L73,'Base de Datos'!$A$2:$D1268,4,FALSE()),"")</f>
        <v/>
      </c>
      <c r="O75" s="43"/>
      <c r="P75" s="132" t="s">
        <v>73</v>
      </c>
      <c r="Q75" s="133" t="s">
        <v>74</v>
      </c>
      <c r="R75" s="15"/>
      <c r="S75" s="229"/>
      <c r="T75" s="230"/>
      <c r="U75" s="59"/>
      <c r="V75" s="47"/>
      <c r="W75" s="229"/>
      <c r="X75" s="230"/>
      <c r="Y75" s="59"/>
      <c r="Z75" s="47"/>
      <c r="AA75" s="229"/>
      <c r="AB75" s="230"/>
      <c r="AC75" s="59"/>
      <c r="AD75" s="48"/>
      <c r="AE75" s="48"/>
      <c r="AF75" s="48"/>
      <c r="AG75" s="48"/>
      <c r="AH75" s="48"/>
      <c r="AI75" s="48"/>
      <c r="AJ75" s="48"/>
      <c r="AK75" s="48"/>
      <c r="AL75" s="48"/>
      <c r="AM75" s="48"/>
      <c r="AN75" s="53">
        <f>A59</f>
        <v>46267</v>
      </c>
      <c r="AO75" s="54" t="str">
        <f>G60</f>
        <v>Consultorio N° 2</v>
      </c>
      <c r="AP75" s="55">
        <f t="shared" ref="AP75:AQ75" si="58">G65</f>
        <v>0</v>
      </c>
      <c r="AQ75" s="55">
        <f t="shared" si="58"/>
        <v>0</v>
      </c>
      <c r="AR75" s="55">
        <f>Y65</f>
        <v>0</v>
      </c>
      <c r="AS75" s="55">
        <f>W65</f>
        <v>0</v>
      </c>
      <c r="AT75" s="55">
        <f>W66</f>
        <v>0</v>
      </c>
      <c r="AU75" s="55">
        <f>Y66</f>
        <v>0</v>
      </c>
      <c r="AV75" s="55">
        <f>W67</f>
        <v>0</v>
      </c>
      <c r="AW75" s="55">
        <f>Y67</f>
        <v>0</v>
      </c>
      <c r="AX75" s="55">
        <f>Y68</f>
        <v>0</v>
      </c>
      <c r="AY75" s="55">
        <f>J68</f>
        <v>0</v>
      </c>
      <c r="AZ75" s="56"/>
      <c r="BA75" s="56"/>
      <c r="BB75" s="56"/>
      <c r="BC75" s="56"/>
      <c r="BD75" s="56"/>
      <c r="BE75" s="56"/>
      <c r="BF75" s="56"/>
      <c r="BG75" s="56"/>
      <c r="BH75" s="56"/>
      <c r="BI75" s="56"/>
      <c r="BJ75" s="56"/>
      <c r="BK75" s="56"/>
      <c r="BL75" s="56"/>
      <c r="BM75" s="56"/>
      <c r="BN75" s="56"/>
    </row>
    <row r="76" spans="1:66" ht="11.25" customHeight="1">
      <c r="A76" s="221"/>
      <c r="B76" s="38"/>
      <c r="C76" s="206"/>
      <c r="D76" s="209"/>
      <c r="E76" s="85" t="s">
        <v>46</v>
      </c>
      <c r="F76" s="86"/>
      <c r="G76" s="206"/>
      <c r="H76" s="209"/>
      <c r="I76" s="85" t="s">
        <v>46</v>
      </c>
      <c r="J76" s="108" t="s">
        <v>63</v>
      </c>
      <c r="K76" s="206"/>
      <c r="L76" s="209"/>
      <c r="M76" s="85" t="s">
        <v>46</v>
      </c>
      <c r="N76" s="108"/>
      <c r="O76" s="43"/>
      <c r="P76" s="137" t="s">
        <v>52</v>
      </c>
      <c r="Q76" s="138" t="s">
        <v>76</v>
      </c>
      <c r="R76" s="15"/>
      <c r="S76" s="227" t="str">
        <f>IF(OR(S73="Empleado",S73="Familiar"),"Nombre del Empleado","N° Factura")</f>
        <v>N° Factura</v>
      </c>
      <c r="T76" s="228"/>
      <c r="U76" s="89"/>
      <c r="V76" s="47"/>
      <c r="W76" s="227" t="str">
        <f>IF(OR(W73="Empleado",W73="Familiar"),"Nombre del Empleado","N° Factura")</f>
        <v>N° Factura</v>
      </c>
      <c r="X76" s="228"/>
      <c r="Y76" s="89"/>
      <c r="Z76" s="47"/>
      <c r="AA76" s="227" t="str">
        <f>IF(OR(AA73="Empleado",AA73="Familiar"),"Nombre del Empleado","N° Factura")</f>
        <v>N° Factura</v>
      </c>
      <c r="AB76" s="228"/>
      <c r="AC76" s="89"/>
      <c r="AD76" s="48"/>
      <c r="AE76" s="48"/>
      <c r="AF76" s="48"/>
      <c r="AG76" s="48"/>
      <c r="AH76" s="48"/>
      <c r="AI76" s="48"/>
      <c r="AJ76" s="48"/>
      <c r="AK76" s="48"/>
      <c r="AL76" s="48"/>
      <c r="AM76" s="48"/>
      <c r="AN76" s="53">
        <f>A59</f>
        <v>46267</v>
      </c>
      <c r="AO76" s="54" t="str">
        <f>G60</f>
        <v>Consultorio N° 2</v>
      </c>
      <c r="AP76" s="55" t="str">
        <f t="shared" ref="AP76:AQ76" si="59">G69</f>
        <v>🚫</v>
      </c>
      <c r="AQ76" s="55" t="str">
        <f t="shared" si="59"/>
        <v>Ivelisse Sosa</v>
      </c>
      <c r="AR76" s="55">
        <f>Y69</f>
        <v>0</v>
      </c>
      <c r="AS76" s="55">
        <f>W69</f>
        <v>0</v>
      </c>
      <c r="AT76" s="55">
        <f>W70</f>
        <v>0</v>
      </c>
      <c r="AU76" s="55">
        <f>Y70</f>
        <v>0</v>
      </c>
      <c r="AV76" s="55">
        <f>W71</f>
        <v>0</v>
      </c>
      <c r="AW76" s="55">
        <f>Y71</f>
        <v>0</v>
      </c>
      <c r="AX76" s="55">
        <f>Y72</f>
        <v>0</v>
      </c>
      <c r="AY76" s="55" t="str">
        <f>J72</f>
        <v>Luzmir Fagúndez</v>
      </c>
      <c r="AZ76" s="56"/>
      <c r="BA76" s="56"/>
      <c r="BB76" s="56"/>
      <c r="BC76" s="56"/>
      <c r="BD76" s="56"/>
      <c r="BE76" s="56"/>
      <c r="BF76" s="56"/>
      <c r="BG76" s="56"/>
      <c r="BH76" s="56"/>
      <c r="BI76" s="56"/>
      <c r="BJ76" s="56"/>
      <c r="BK76" s="56"/>
      <c r="BL76" s="56"/>
      <c r="BM76" s="56"/>
      <c r="BN76" s="56"/>
    </row>
    <row r="77" spans="1:66" ht="11.25" customHeight="1">
      <c r="A77" s="222">
        <f>A73+$Q$13/1440</f>
        <v>0.5</v>
      </c>
      <c r="B77" s="38"/>
      <c r="C77" s="204"/>
      <c r="D77" s="207"/>
      <c r="E77" s="40" t="s">
        <v>36</v>
      </c>
      <c r="F77" s="42" t="str">
        <f>IF(D77&lt;&gt;"", VLOOKUP(D77,'Base de Datos'!$A$2:$D1268,2,FALSE()),"")</f>
        <v/>
      </c>
      <c r="G77" s="226" t="s">
        <v>73</v>
      </c>
      <c r="H77" s="216" t="s">
        <v>339</v>
      </c>
      <c r="I77" s="40" t="s">
        <v>36</v>
      </c>
      <c r="J77" s="42">
        <f>IF(H77&lt;&gt;"", VLOOKUP(H77,'Base de Datos'!$A$2:$D1268,2,FALSE()),"")</f>
        <v>0</v>
      </c>
      <c r="K77" s="204"/>
      <c r="L77" s="216"/>
      <c r="M77" s="40" t="s">
        <v>36</v>
      </c>
      <c r="N77" s="42" t="str">
        <f>IF(L77&lt;&gt;"", VLOOKUP(L77,'Base de Datos'!$A$2:$D1268,2,FALSE()),"")</f>
        <v/>
      </c>
      <c r="O77" s="43"/>
      <c r="P77" s="141" t="s">
        <v>78</v>
      </c>
      <c r="Q77" s="142" t="s">
        <v>79</v>
      </c>
      <c r="R77" s="15"/>
      <c r="S77" s="45"/>
      <c r="T77" s="45" t="s">
        <v>37</v>
      </c>
      <c r="U77" s="46"/>
      <c r="V77" s="47"/>
      <c r="W77" s="45"/>
      <c r="X77" s="45" t="s">
        <v>37</v>
      </c>
      <c r="Y77" s="46"/>
      <c r="Z77" s="47"/>
      <c r="AA77" s="45"/>
      <c r="AB77" s="45" t="s">
        <v>37</v>
      </c>
      <c r="AC77" s="46"/>
      <c r="AD77" s="48"/>
      <c r="AE77" s="48"/>
      <c r="AF77" s="48"/>
      <c r="AG77" s="48"/>
      <c r="AH77" s="48"/>
      <c r="AI77" s="48"/>
      <c r="AJ77" s="48"/>
      <c r="AK77" s="48"/>
      <c r="AL77" s="48"/>
      <c r="AM77" s="48"/>
      <c r="AN77" s="53">
        <f>A59</f>
        <v>46267</v>
      </c>
      <c r="AO77" s="54" t="str">
        <f>G60</f>
        <v>Consultorio N° 2</v>
      </c>
      <c r="AP77" s="55" t="str">
        <f t="shared" ref="AP77:AQ77" si="60">G73</f>
        <v>🚫</v>
      </c>
      <c r="AQ77" s="55" t="str">
        <f t="shared" si="60"/>
        <v>Geraldine Mendoza</v>
      </c>
      <c r="AR77" s="55">
        <f>Y73</f>
        <v>0</v>
      </c>
      <c r="AS77" s="55">
        <f>W73</f>
        <v>0</v>
      </c>
      <c r="AT77" s="55">
        <f>W74</f>
        <v>0</v>
      </c>
      <c r="AU77" s="55">
        <f>Y74</f>
        <v>0</v>
      </c>
      <c r="AV77" s="55">
        <f>W75</f>
        <v>0</v>
      </c>
      <c r="AW77" s="55">
        <f>Y75</f>
        <v>0</v>
      </c>
      <c r="AX77" s="55">
        <f>Y76</f>
        <v>0</v>
      </c>
      <c r="AY77" s="55" t="str">
        <f>J76</f>
        <v>Luzmir Fagúndez</v>
      </c>
      <c r="AZ77" s="56"/>
      <c r="BA77" s="56"/>
      <c r="BB77" s="56"/>
      <c r="BC77" s="56"/>
      <c r="BD77" s="56"/>
      <c r="BE77" s="56"/>
      <c r="BF77" s="56"/>
      <c r="BG77" s="56"/>
      <c r="BH77" s="56"/>
      <c r="BI77" s="56"/>
      <c r="BJ77" s="56"/>
      <c r="BK77" s="56"/>
      <c r="BL77" s="56"/>
      <c r="BM77" s="56"/>
      <c r="BN77" s="56"/>
    </row>
    <row r="78" spans="1:66" ht="11.25" customHeight="1">
      <c r="A78" s="220"/>
      <c r="B78" s="38"/>
      <c r="C78" s="205"/>
      <c r="D78" s="208"/>
      <c r="E78" s="57" t="s">
        <v>42</v>
      </c>
      <c r="F78" s="58" t="str">
        <f>IF(D77&lt;&gt;"", VLOOKUP(D77,'Base de Datos'!$A$2:$D1268,3,FALSE()),"")</f>
        <v/>
      </c>
      <c r="G78" s="205"/>
      <c r="H78" s="208"/>
      <c r="I78" s="57" t="s">
        <v>42</v>
      </c>
      <c r="J78" s="58">
        <f>IF(H77&lt;&gt;"", VLOOKUP(H77,'Base de Datos'!$A$2:$D1268,3,FALSE()),"")</f>
        <v>4142492199</v>
      </c>
      <c r="K78" s="205"/>
      <c r="L78" s="208"/>
      <c r="M78" s="57" t="s">
        <v>42</v>
      </c>
      <c r="N78" s="58" t="str">
        <f>IF(L77&lt;&gt;"", VLOOKUP(L77,'Base de Datos'!$A$2:$D1268,3,FALSE()),"")</f>
        <v/>
      </c>
      <c r="O78" s="43"/>
      <c r="P78" s="1"/>
      <c r="Q78" s="147"/>
      <c r="R78" s="15"/>
      <c r="S78" s="229"/>
      <c r="T78" s="230"/>
      <c r="U78" s="59"/>
      <c r="V78" s="47"/>
      <c r="W78" s="229"/>
      <c r="X78" s="230"/>
      <c r="Y78" s="59"/>
      <c r="Z78" s="47"/>
      <c r="AA78" s="229"/>
      <c r="AB78" s="230"/>
      <c r="AC78" s="59"/>
      <c r="AD78" s="48"/>
      <c r="AE78" s="48"/>
      <c r="AF78" s="48"/>
      <c r="AG78" s="48"/>
      <c r="AH78" s="48"/>
      <c r="AI78" s="48"/>
      <c r="AJ78" s="48"/>
      <c r="AK78" s="48"/>
      <c r="AL78" s="48"/>
      <c r="AM78" s="48"/>
      <c r="AN78" s="53">
        <f>A59</f>
        <v>46267</v>
      </c>
      <c r="AO78" s="149" t="str">
        <f>G60</f>
        <v>Consultorio N° 2</v>
      </c>
      <c r="AP78" s="55" t="str">
        <f t="shared" ref="AP78:AQ78" si="61">G77</f>
        <v>🚫</v>
      </c>
      <c r="AQ78" s="55" t="str">
        <f t="shared" si="61"/>
        <v>Karina Borges</v>
      </c>
      <c r="AR78" s="55">
        <f>Y77</f>
        <v>0</v>
      </c>
      <c r="AS78" s="55">
        <f>W77</f>
        <v>0</v>
      </c>
      <c r="AT78" s="55">
        <f>W78</f>
        <v>0</v>
      </c>
      <c r="AU78" s="55">
        <f>Y78</f>
        <v>0</v>
      </c>
      <c r="AV78" s="55">
        <f>W79</f>
        <v>0</v>
      </c>
      <c r="AW78" s="55">
        <f>Y79</f>
        <v>0</v>
      </c>
      <c r="AX78" s="55">
        <f>Y80</f>
        <v>0</v>
      </c>
      <c r="AY78" s="55" t="str">
        <f>J80</f>
        <v>Luzmir Fagúndez</v>
      </c>
      <c r="AZ78" s="56"/>
      <c r="BA78" s="56"/>
      <c r="BB78" s="56"/>
      <c r="BC78" s="56"/>
      <c r="BD78" s="56"/>
      <c r="BE78" s="56"/>
      <c r="BF78" s="56"/>
      <c r="BG78" s="56"/>
      <c r="BH78" s="56"/>
      <c r="BI78" s="56"/>
      <c r="BJ78" s="56"/>
      <c r="BK78" s="56"/>
      <c r="BL78" s="56"/>
      <c r="BM78" s="56"/>
      <c r="BN78" s="56"/>
    </row>
    <row r="79" spans="1:66" ht="11.25" customHeight="1">
      <c r="A79" s="220"/>
      <c r="B79" s="38"/>
      <c r="C79" s="205"/>
      <c r="D79" s="208"/>
      <c r="E79" s="57" t="s">
        <v>44</v>
      </c>
      <c r="F79" s="58" t="str">
        <f>IF(D77&lt;&gt;"", VLOOKUP(D77,'Base de Datos'!$A$2:$D1268,4,FALSE()),"")</f>
        <v/>
      </c>
      <c r="G79" s="205"/>
      <c r="H79" s="208"/>
      <c r="I79" s="57" t="s">
        <v>44</v>
      </c>
      <c r="J79" s="58" t="str">
        <f>IF(H77&lt;&gt;"", VLOOKUP(H77,'Base de Datos'!$A$2:$D1268,4,FALSE()),"")</f>
        <v>V5313199</v>
      </c>
      <c r="K79" s="205"/>
      <c r="L79" s="208"/>
      <c r="M79" s="57" t="s">
        <v>44</v>
      </c>
      <c r="N79" s="58" t="str">
        <f>IF(L77&lt;&gt;"", VLOOKUP(L77,'Base de Datos'!$A$2:$D1268,4,FALSE()),"")</f>
        <v/>
      </c>
      <c r="O79" s="43"/>
      <c r="P79" s="1"/>
      <c r="Q79" s="150"/>
      <c r="R79" s="15"/>
      <c r="S79" s="229"/>
      <c r="T79" s="230"/>
      <c r="U79" s="59"/>
      <c r="V79" s="47"/>
      <c r="W79" s="229"/>
      <c r="X79" s="230"/>
      <c r="Y79" s="59"/>
      <c r="Z79" s="47"/>
      <c r="AA79" s="229"/>
      <c r="AB79" s="230"/>
      <c r="AC79" s="59"/>
      <c r="AD79" s="48"/>
      <c r="AE79" s="48"/>
      <c r="AF79" s="48"/>
      <c r="AG79" s="48"/>
      <c r="AH79" s="48"/>
      <c r="AI79" s="48"/>
      <c r="AJ79" s="48"/>
      <c r="AK79" s="48"/>
      <c r="AL79" s="48"/>
      <c r="AM79" s="48"/>
      <c r="AN79" s="53">
        <f>A59</f>
        <v>46267</v>
      </c>
      <c r="AO79" s="54" t="str">
        <f>G60</f>
        <v>Consultorio N° 2</v>
      </c>
      <c r="AP79" s="55">
        <f t="shared" ref="AP79:AQ79" si="62">G81</f>
        <v>0</v>
      </c>
      <c r="AQ79" s="55">
        <f t="shared" si="62"/>
        <v>0</v>
      </c>
      <c r="AR79" s="55">
        <f>Y81</f>
        <v>0</v>
      </c>
      <c r="AS79" s="55">
        <f>W81</f>
        <v>0</v>
      </c>
      <c r="AT79" s="55">
        <f>W82</f>
        <v>0</v>
      </c>
      <c r="AU79" s="55">
        <f>Y82</f>
        <v>0</v>
      </c>
      <c r="AV79" s="55">
        <f>W83</f>
        <v>0</v>
      </c>
      <c r="AW79" s="55">
        <f>Y83</f>
        <v>0</v>
      </c>
      <c r="AX79" s="55">
        <f>Y84</f>
        <v>0</v>
      </c>
      <c r="AY79" s="55">
        <f>J84</f>
        <v>0</v>
      </c>
      <c r="AZ79" s="56"/>
      <c r="BA79" s="56"/>
      <c r="BB79" s="56"/>
      <c r="BC79" s="56"/>
      <c r="BD79" s="56"/>
      <c r="BE79" s="56"/>
      <c r="BF79" s="56"/>
      <c r="BG79" s="56"/>
      <c r="BH79" s="56"/>
      <c r="BI79" s="56"/>
      <c r="BJ79" s="56"/>
      <c r="BK79" s="56"/>
      <c r="BL79" s="56"/>
      <c r="BM79" s="56"/>
      <c r="BN79" s="56"/>
    </row>
    <row r="80" spans="1:66" ht="11.25" customHeight="1">
      <c r="A80" s="221"/>
      <c r="B80" s="38"/>
      <c r="C80" s="206"/>
      <c r="D80" s="209"/>
      <c r="E80" s="85" t="s">
        <v>46</v>
      </c>
      <c r="F80" s="86"/>
      <c r="G80" s="206"/>
      <c r="H80" s="209"/>
      <c r="I80" s="85" t="s">
        <v>46</v>
      </c>
      <c r="J80" s="108" t="s">
        <v>63</v>
      </c>
      <c r="K80" s="206"/>
      <c r="L80" s="209"/>
      <c r="M80" s="85" t="s">
        <v>46</v>
      </c>
      <c r="N80" s="108"/>
      <c r="O80" s="43"/>
      <c r="P80" s="1"/>
      <c r="Q80" s="150"/>
      <c r="R80" s="15"/>
      <c r="S80" s="227" t="str">
        <f>IF(OR(S77="Empleado",S77="Familiar"),"Nombre del Empleado","N° Factura")</f>
        <v>N° Factura</v>
      </c>
      <c r="T80" s="228"/>
      <c r="U80" s="89"/>
      <c r="V80" s="47"/>
      <c r="W80" s="227" t="str">
        <f>IF(OR(W77="Empleado",W77="Familiar"),"Nombre del Empleado","N° Factura")</f>
        <v>N° Factura</v>
      </c>
      <c r="X80" s="228"/>
      <c r="Y80" s="89"/>
      <c r="Z80" s="47"/>
      <c r="AA80" s="227" t="str">
        <f>IF(OR(AA77="Empleado",AA77="Familiar"),"Nombre del Empleado","N° Factura")</f>
        <v>N° Factura</v>
      </c>
      <c r="AB80" s="228"/>
      <c r="AC80" s="89"/>
      <c r="AD80" s="48"/>
      <c r="AE80" s="48"/>
      <c r="AF80" s="48"/>
      <c r="AG80" s="48"/>
      <c r="AH80" s="48"/>
      <c r="AI80" s="48"/>
      <c r="AJ80" s="48"/>
      <c r="AK80" s="48"/>
      <c r="AL80" s="48"/>
      <c r="AM80" s="48"/>
      <c r="AN80" s="53">
        <f>A59</f>
        <v>46267</v>
      </c>
      <c r="AO80" s="54" t="str">
        <f>G60</f>
        <v>Consultorio N° 2</v>
      </c>
      <c r="AP80" s="55">
        <f t="shared" ref="AP80:AQ80" si="63">G85</f>
        <v>0</v>
      </c>
      <c r="AQ80" s="55">
        <f t="shared" si="63"/>
        <v>0</v>
      </c>
      <c r="AR80" s="55">
        <f>Y85</f>
        <v>0</v>
      </c>
      <c r="AS80" s="55">
        <f>W85</f>
        <v>0</v>
      </c>
      <c r="AT80" s="55">
        <f>W86</f>
        <v>0</v>
      </c>
      <c r="AU80" s="55">
        <f>Y86</f>
        <v>0</v>
      </c>
      <c r="AV80" s="55">
        <f>W87</f>
        <v>0</v>
      </c>
      <c r="AW80" s="55">
        <f>Y87</f>
        <v>0</v>
      </c>
      <c r="AX80" s="55">
        <f>Y88</f>
        <v>0</v>
      </c>
      <c r="AY80" s="55">
        <f>J88</f>
        <v>0</v>
      </c>
      <c r="AZ80" s="56"/>
      <c r="BA80" s="56"/>
      <c r="BB80" s="56"/>
      <c r="BC80" s="56"/>
      <c r="BD80" s="56"/>
      <c r="BE80" s="56"/>
      <c r="BF80" s="56"/>
      <c r="BG80" s="56"/>
      <c r="BH80" s="56"/>
      <c r="BI80" s="56"/>
      <c r="BJ80" s="56"/>
      <c r="BK80" s="56"/>
      <c r="BL80" s="56"/>
      <c r="BM80" s="56"/>
      <c r="BN80" s="56"/>
    </row>
    <row r="81" spans="1:66" ht="11.25" customHeight="1">
      <c r="A81" s="222">
        <f>A77+$Q$13/1440</f>
        <v>0.54166666666666663</v>
      </c>
      <c r="B81" s="38"/>
      <c r="C81" s="204"/>
      <c r="D81" s="207"/>
      <c r="E81" s="40" t="s">
        <v>36</v>
      </c>
      <c r="F81" s="42" t="str">
        <f>IF(D81&lt;&gt;"", VLOOKUP(D81,'Base de Datos'!$A$2:$D1268,2,FALSE()),"")</f>
        <v/>
      </c>
      <c r="G81" s="204"/>
      <c r="H81" s="216"/>
      <c r="I81" s="40" t="s">
        <v>36</v>
      </c>
      <c r="J81" s="42" t="str">
        <f>IF(H81&lt;&gt;"", VLOOKUP(H81,'Base de Datos'!$A$2:$D1268,2,FALSE()),"")</f>
        <v/>
      </c>
      <c r="K81" s="204"/>
      <c r="L81" s="216"/>
      <c r="M81" s="40" t="s">
        <v>36</v>
      </c>
      <c r="N81" s="42" t="str">
        <f>IF(L81&lt;&gt;"", VLOOKUP(L81,'Base de Datos'!$A$2:$D1268,2,FALSE()),"")</f>
        <v/>
      </c>
      <c r="O81" s="43"/>
      <c r="P81" s="1"/>
      <c r="Q81" s="150"/>
      <c r="R81" s="15"/>
      <c r="S81" s="45"/>
      <c r="T81" s="45" t="s">
        <v>37</v>
      </c>
      <c r="U81" s="46"/>
      <c r="V81" s="47"/>
      <c r="W81" s="45"/>
      <c r="X81" s="45" t="s">
        <v>37</v>
      </c>
      <c r="Y81" s="46"/>
      <c r="Z81" s="47"/>
      <c r="AA81" s="45"/>
      <c r="AB81" s="45" t="s">
        <v>37</v>
      </c>
      <c r="AC81" s="46"/>
      <c r="AD81" s="48"/>
      <c r="AE81" s="48"/>
      <c r="AF81" s="48"/>
      <c r="AG81" s="48"/>
      <c r="AH81" s="48"/>
      <c r="AI81" s="48"/>
      <c r="AJ81" s="48"/>
      <c r="AK81" s="48"/>
      <c r="AL81" s="48"/>
      <c r="AM81" s="48"/>
      <c r="AN81" s="53">
        <f>A59</f>
        <v>46267</v>
      </c>
      <c r="AO81" s="54" t="str">
        <f>G60</f>
        <v>Consultorio N° 2</v>
      </c>
      <c r="AP81" s="55">
        <f t="shared" ref="AP81:AQ81" si="64">G89</f>
        <v>0</v>
      </c>
      <c r="AQ81" s="55">
        <f t="shared" si="64"/>
        <v>0</v>
      </c>
      <c r="AR81" s="55">
        <f>Y89</f>
        <v>0</v>
      </c>
      <c r="AS81" s="55">
        <f>W89</f>
        <v>0</v>
      </c>
      <c r="AT81" s="55">
        <f>W90</f>
        <v>0</v>
      </c>
      <c r="AU81" s="55">
        <f>Y90</f>
        <v>0</v>
      </c>
      <c r="AV81" s="55">
        <f>W91</f>
        <v>0</v>
      </c>
      <c r="AW81" s="55">
        <f>Y91</f>
        <v>0</v>
      </c>
      <c r="AX81" s="55">
        <f>Y92</f>
        <v>0</v>
      </c>
      <c r="AY81" s="55">
        <f>J92</f>
        <v>0</v>
      </c>
      <c r="AZ81" s="56"/>
      <c r="BA81" s="56"/>
      <c r="BB81" s="56"/>
      <c r="BC81" s="56"/>
      <c r="BD81" s="56"/>
      <c r="BE81" s="56"/>
      <c r="BF81" s="56"/>
      <c r="BG81" s="56"/>
      <c r="BH81" s="56"/>
      <c r="BI81" s="56"/>
      <c r="BJ81" s="56"/>
      <c r="BK81" s="56"/>
      <c r="BL81" s="56"/>
      <c r="BM81" s="56"/>
      <c r="BN81" s="56"/>
    </row>
    <row r="82" spans="1:66" ht="11.25" customHeight="1">
      <c r="A82" s="220"/>
      <c r="B82" s="38"/>
      <c r="C82" s="205"/>
      <c r="D82" s="208"/>
      <c r="E82" s="57" t="s">
        <v>42</v>
      </c>
      <c r="F82" s="58" t="str">
        <f>IF(D81&lt;&gt;"", VLOOKUP(D81,'Base de Datos'!$A$2:$D1268,3,FALSE()),"")</f>
        <v/>
      </c>
      <c r="G82" s="205"/>
      <c r="H82" s="208"/>
      <c r="I82" s="57" t="s">
        <v>42</v>
      </c>
      <c r="J82" s="58" t="str">
        <f>IF(H81&lt;&gt;"", VLOOKUP(H81,'Base de Datos'!$A$2:$D1268,3,FALSE()),"")</f>
        <v/>
      </c>
      <c r="K82" s="205"/>
      <c r="L82" s="208"/>
      <c r="M82" s="57" t="s">
        <v>42</v>
      </c>
      <c r="N82" s="58" t="str">
        <f>IF(L81&lt;&gt;"", VLOOKUP(L81,'Base de Datos'!$A$2:$D1268,3,FALSE()),"")</f>
        <v/>
      </c>
      <c r="O82" s="43"/>
      <c r="P82" s="1"/>
      <c r="Q82" s="1"/>
      <c r="R82" s="15"/>
      <c r="S82" s="229"/>
      <c r="T82" s="230"/>
      <c r="U82" s="59"/>
      <c r="V82" s="47"/>
      <c r="W82" s="229"/>
      <c r="X82" s="230"/>
      <c r="Y82" s="59"/>
      <c r="Z82" s="47"/>
      <c r="AA82" s="229"/>
      <c r="AB82" s="230"/>
      <c r="AC82" s="59"/>
      <c r="AD82" s="48"/>
      <c r="AE82" s="48"/>
      <c r="AF82" s="48"/>
      <c r="AG82" s="48"/>
      <c r="AH82" s="48"/>
      <c r="AI82" s="48"/>
      <c r="AJ82" s="48"/>
      <c r="AK82" s="48"/>
      <c r="AL82" s="48"/>
      <c r="AM82" s="48"/>
      <c r="AN82" s="53">
        <f>A59</f>
        <v>46267</v>
      </c>
      <c r="AO82" s="54" t="str">
        <f>G60</f>
        <v>Consultorio N° 2</v>
      </c>
      <c r="AP82" s="55">
        <f t="shared" ref="AP82:AQ82" si="65">G93</f>
        <v>0</v>
      </c>
      <c r="AQ82" s="55">
        <f t="shared" si="65"/>
        <v>0</v>
      </c>
      <c r="AR82" s="55">
        <f>Y93</f>
        <v>0</v>
      </c>
      <c r="AS82" s="55">
        <f>W93</f>
        <v>0</v>
      </c>
      <c r="AT82" s="55">
        <f>W94</f>
        <v>0</v>
      </c>
      <c r="AU82" s="55">
        <f>Y94</f>
        <v>0</v>
      </c>
      <c r="AV82" s="55">
        <f>W95</f>
        <v>0</v>
      </c>
      <c r="AW82" s="55">
        <f>Y95</f>
        <v>0</v>
      </c>
      <c r="AX82" s="55">
        <f>Y96</f>
        <v>0</v>
      </c>
      <c r="AY82" s="55">
        <f>J96</f>
        <v>0</v>
      </c>
      <c r="AZ82" s="56"/>
      <c r="BA82" s="56"/>
      <c r="BB82" s="56"/>
      <c r="BC82" s="56"/>
      <c r="BD82" s="56"/>
      <c r="BE82" s="56"/>
      <c r="BF82" s="56"/>
      <c r="BG82" s="56"/>
      <c r="BH82" s="56"/>
      <c r="BI82" s="56"/>
      <c r="BJ82" s="56"/>
      <c r="BK82" s="56"/>
      <c r="BL82" s="56"/>
      <c r="BM82" s="56"/>
      <c r="BN82" s="56"/>
    </row>
    <row r="83" spans="1:66" ht="11.25" customHeight="1">
      <c r="A83" s="220"/>
      <c r="B83" s="38"/>
      <c r="C83" s="205"/>
      <c r="D83" s="208"/>
      <c r="E83" s="57" t="s">
        <v>44</v>
      </c>
      <c r="F83" s="58" t="str">
        <f>IF(D81&lt;&gt;"", VLOOKUP(D81,'Base de Datos'!$A$2:$D1268,4,FALSE()),"")</f>
        <v/>
      </c>
      <c r="G83" s="205"/>
      <c r="H83" s="208"/>
      <c r="I83" s="57" t="s">
        <v>44</v>
      </c>
      <c r="J83" s="58" t="str">
        <f>IF(H81&lt;&gt;"", VLOOKUP(H81,'Base de Datos'!$A$2:$D1268,4,FALSE()),"")</f>
        <v/>
      </c>
      <c r="K83" s="205"/>
      <c r="L83" s="208"/>
      <c r="M83" s="57" t="s">
        <v>44</v>
      </c>
      <c r="N83" s="58" t="str">
        <f>IF(L81&lt;&gt;"", VLOOKUP(L81,'Base de Datos'!$A$2:$D1268,4,FALSE()),"")</f>
        <v/>
      </c>
      <c r="O83" s="1"/>
      <c r="P83" s="1"/>
      <c r="Q83" s="1"/>
      <c r="R83" s="15"/>
      <c r="S83" s="229"/>
      <c r="T83" s="230"/>
      <c r="U83" s="59"/>
      <c r="V83" s="47"/>
      <c r="W83" s="229"/>
      <c r="X83" s="230"/>
      <c r="Y83" s="59"/>
      <c r="Z83" s="47"/>
      <c r="AA83" s="229"/>
      <c r="AB83" s="230"/>
      <c r="AC83" s="59"/>
      <c r="AD83" s="48"/>
      <c r="AE83" s="48"/>
      <c r="AF83" s="48"/>
      <c r="AG83" s="48"/>
      <c r="AH83" s="48"/>
      <c r="AI83" s="48"/>
      <c r="AJ83" s="48"/>
      <c r="AK83" s="48"/>
      <c r="AL83" s="48"/>
      <c r="AM83" s="48"/>
      <c r="AN83" s="53">
        <f>A59</f>
        <v>46267</v>
      </c>
      <c r="AO83" s="54" t="str">
        <f>G60</f>
        <v>Consultorio N° 2</v>
      </c>
      <c r="AP83" s="55">
        <f t="shared" ref="AP83:AQ83" si="66">G97</f>
        <v>0</v>
      </c>
      <c r="AQ83" s="55">
        <f t="shared" si="66"/>
        <v>0</v>
      </c>
      <c r="AR83" s="55">
        <f>Y97</f>
        <v>0</v>
      </c>
      <c r="AS83" s="55">
        <f>W97</f>
        <v>0</v>
      </c>
      <c r="AT83" s="55">
        <f>W98</f>
        <v>0</v>
      </c>
      <c r="AU83" s="55">
        <f>Y98</f>
        <v>0</v>
      </c>
      <c r="AV83" s="55">
        <f>W99</f>
        <v>0</v>
      </c>
      <c r="AW83" s="55">
        <f>Y99</f>
        <v>0</v>
      </c>
      <c r="AX83" s="55">
        <f>Y100</f>
        <v>0</v>
      </c>
      <c r="AY83" s="55">
        <f>J100</f>
        <v>0</v>
      </c>
      <c r="AZ83" s="56"/>
      <c r="BA83" s="56"/>
      <c r="BB83" s="56"/>
      <c r="BC83" s="56"/>
      <c r="BD83" s="56"/>
      <c r="BE83" s="56"/>
      <c r="BF83" s="56"/>
      <c r="BG83" s="56"/>
      <c r="BH83" s="56"/>
      <c r="BI83" s="56"/>
      <c r="BJ83" s="56"/>
      <c r="BK83" s="56"/>
      <c r="BL83" s="56"/>
      <c r="BM83" s="56"/>
      <c r="BN83" s="56"/>
    </row>
    <row r="84" spans="1:66" ht="11.25" customHeight="1">
      <c r="A84" s="221"/>
      <c r="B84" s="38"/>
      <c r="C84" s="206"/>
      <c r="D84" s="209"/>
      <c r="E84" s="85" t="s">
        <v>46</v>
      </c>
      <c r="F84" s="86"/>
      <c r="G84" s="206"/>
      <c r="H84" s="209"/>
      <c r="I84" s="85" t="s">
        <v>46</v>
      </c>
      <c r="J84" s="108"/>
      <c r="K84" s="206"/>
      <c r="L84" s="209"/>
      <c r="M84" s="85" t="s">
        <v>46</v>
      </c>
      <c r="N84" s="108"/>
      <c r="O84" s="43"/>
      <c r="P84" s="1"/>
      <c r="Q84" s="1"/>
      <c r="R84" s="15"/>
      <c r="S84" s="227" t="str">
        <f>IF(OR(S81="Empleado",S81="Familiar"),"Nombre del Empleado","N° Factura")</f>
        <v>N° Factura</v>
      </c>
      <c r="T84" s="228"/>
      <c r="U84" s="89"/>
      <c r="V84" s="47"/>
      <c r="W84" s="227" t="str">
        <f>IF(OR(W81="Empleado",W81="Familiar"),"Nombre del Empleado","N° Factura")</f>
        <v>N° Factura</v>
      </c>
      <c r="X84" s="228"/>
      <c r="Y84" s="89"/>
      <c r="Z84" s="47"/>
      <c r="AA84" s="227" t="str">
        <f>IF(OR(AA81="Empleado",AA81="Familiar"),"Nombre del Empleado","N° Factura")</f>
        <v>N° Factura</v>
      </c>
      <c r="AB84" s="228"/>
      <c r="AC84" s="89"/>
      <c r="AD84" s="48"/>
      <c r="AE84" s="48"/>
      <c r="AF84" s="48"/>
      <c r="AG84" s="48"/>
      <c r="AH84" s="48"/>
      <c r="AI84" s="48"/>
      <c r="AJ84" s="48"/>
      <c r="AK84" s="48"/>
      <c r="AL84" s="48"/>
      <c r="AM84" s="48"/>
      <c r="AN84" s="53">
        <f>A59</f>
        <v>46267</v>
      </c>
      <c r="AO84" s="54" t="str">
        <f>K60</f>
        <v>Consultorio N° 3</v>
      </c>
      <c r="AP84" s="55">
        <f t="shared" ref="AP84:AQ84" si="67">K61</f>
        <v>0</v>
      </c>
      <c r="AQ84" s="55">
        <f t="shared" si="67"/>
        <v>0</v>
      </c>
      <c r="AR84" s="55">
        <f>AC61</f>
        <v>0</v>
      </c>
      <c r="AS84" s="55">
        <f>AA61</f>
        <v>0</v>
      </c>
      <c r="AT84" s="55">
        <f>AA62</f>
        <v>0</v>
      </c>
      <c r="AU84" s="55">
        <f>AC62</f>
        <v>0</v>
      </c>
      <c r="AV84" s="55">
        <f>AA63</f>
        <v>0</v>
      </c>
      <c r="AW84" s="55">
        <f>AC63</f>
        <v>0</v>
      </c>
      <c r="AX84" s="55">
        <f>AC64</f>
        <v>0</v>
      </c>
      <c r="AY84" s="55">
        <f>N64</f>
        <v>0</v>
      </c>
      <c r="AZ84" s="56"/>
      <c r="BA84" s="56"/>
      <c r="BB84" s="56"/>
      <c r="BC84" s="56"/>
      <c r="BD84" s="56"/>
      <c r="BE84" s="56"/>
      <c r="BF84" s="56"/>
      <c r="BG84" s="56"/>
      <c r="BH84" s="56"/>
      <c r="BI84" s="56"/>
      <c r="BJ84" s="56"/>
      <c r="BK84" s="56"/>
      <c r="BL84" s="56"/>
      <c r="BM84" s="56"/>
      <c r="BN84" s="56"/>
    </row>
    <row r="85" spans="1:66" ht="11.25" customHeight="1">
      <c r="A85" s="222">
        <f>A81+$Q$13/1440</f>
        <v>0.58333333333333326</v>
      </c>
      <c r="B85" s="38"/>
      <c r="C85" s="204"/>
      <c r="D85" s="207"/>
      <c r="E85" s="40" t="s">
        <v>36</v>
      </c>
      <c r="F85" s="42" t="str">
        <f>IF(D85&lt;&gt;"", VLOOKUP(D85,'Base de Datos'!$A$2:$D1268,2,FALSE()),"")</f>
        <v/>
      </c>
      <c r="G85" s="204"/>
      <c r="H85" s="216"/>
      <c r="I85" s="40" t="s">
        <v>36</v>
      </c>
      <c r="J85" s="42" t="str">
        <f>IF(H85&lt;&gt;"", VLOOKUP(H85,'Base de Datos'!$A$2:$D1268,2,FALSE()),"")</f>
        <v/>
      </c>
      <c r="K85" s="204"/>
      <c r="L85" s="216"/>
      <c r="M85" s="40" t="s">
        <v>36</v>
      </c>
      <c r="N85" s="42" t="str">
        <f>IF(L85&lt;&gt;"", VLOOKUP(L85,'Base de Datos'!$A$2:$D1268,2,FALSE()),"")</f>
        <v/>
      </c>
      <c r="O85" s="43"/>
      <c r="P85" s="151"/>
      <c r="Q85" s="1"/>
      <c r="R85" s="15"/>
      <c r="S85" s="45"/>
      <c r="T85" s="45" t="s">
        <v>37</v>
      </c>
      <c r="U85" s="46"/>
      <c r="V85" s="47"/>
      <c r="W85" s="45"/>
      <c r="X85" s="45" t="s">
        <v>37</v>
      </c>
      <c r="Y85" s="46"/>
      <c r="Z85" s="47"/>
      <c r="AA85" s="45"/>
      <c r="AB85" s="45" t="s">
        <v>37</v>
      </c>
      <c r="AC85" s="46"/>
      <c r="AD85" s="48"/>
      <c r="AE85" s="48"/>
      <c r="AF85" s="48"/>
      <c r="AG85" s="48"/>
      <c r="AH85" s="48"/>
      <c r="AI85" s="48"/>
      <c r="AJ85" s="48"/>
      <c r="AK85" s="48"/>
      <c r="AL85" s="48"/>
      <c r="AM85" s="48"/>
      <c r="AN85" s="53">
        <f>A59</f>
        <v>46267</v>
      </c>
      <c r="AO85" s="54" t="str">
        <f>K60</f>
        <v>Consultorio N° 3</v>
      </c>
      <c r="AP85" s="55">
        <f t="shared" ref="AP85:AQ85" si="68">K65</f>
        <v>0</v>
      </c>
      <c r="AQ85" s="55">
        <f t="shared" si="68"/>
        <v>0</v>
      </c>
      <c r="AR85" s="55">
        <f>AC65</f>
        <v>0</v>
      </c>
      <c r="AS85" s="55">
        <f>AA65</f>
        <v>0</v>
      </c>
      <c r="AT85" s="55">
        <f>AA66</f>
        <v>0</v>
      </c>
      <c r="AU85" s="55">
        <f>AC66</f>
        <v>0</v>
      </c>
      <c r="AV85" s="55">
        <f>AA67</f>
        <v>0</v>
      </c>
      <c r="AW85" s="55">
        <f>AC67</f>
        <v>0</v>
      </c>
      <c r="AX85" s="55">
        <f>AC68</f>
        <v>0</v>
      </c>
      <c r="AY85" s="55">
        <f>N68</f>
        <v>0</v>
      </c>
      <c r="AZ85" s="56"/>
      <c r="BA85" s="56"/>
      <c r="BB85" s="56"/>
      <c r="BC85" s="56"/>
      <c r="BD85" s="56"/>
      <c r="BE85" s="56"/>
      <c r="BF85" s="56"/>
      <c r="BG85" s="56"/>
      <c r="BH85" s="56"/>
      <c r="BI85" s="56"/>
      <c r="BJ85" s="56"/>
      <c r="BK85" s="56"/>
      <c r="BL85" s="56"/>
      <c r="BM85" s="56"/>
      <c r="BN85" s="56"/>
    </row>
    <row r="86" spans="1:66" ht="11.25" customHeight="1">
      <c r="A86" s="220"/>
      <c r="B86" s="38"/>
      <c r="C86" s="205"/>
      <c r="D86" s="208"/>
      <c r="E86" s="57" t="s">
        <v>42</v>
      </c>
      <c r="F86" s="58" t="str">
        <f>IF(D85&lt;&gt;"", VLOOKUP(D85,'Base de Datos'!$A$2:$D1268,3,FALSE()),"")</f>
        <v/>
      </c>
      <c r="G86" s="205"/>
      <c r="H86" s="208"/>
      <c r="I86" s="57" t="s">
        <v>42</v>
      </c>
      <c r="J86" s="58" t="str">
        <f>IF(H85&lt;&gt;"", VLOOKUP(H85,'Base de Datos'!$A$2:$D1268,3,FALSE()),"")</f>
        <v/>
      </c>
      <c r="K86" s="205"/>
      <c r="L86" s="208"/>
      <c r="M86" s="57" t="s">
        <v>42</v>
      </c>
      <c r="N86" s="58" t="str">
        <f>IF(L85&lt;&gt;"", VLOOKUP(L85,'Base de Datos'!$A$2:$D1268,3,FALSE()),"")</f>
        <v/>
      </c>
      <c r="O86" s="43"/>
      <c r="P86" s="151"/>
      <c r="Q86" s="152"/>
      <c r="R86" s="15"/>
      <c r="S86" s="229"/>
      <c r="T86" s="230"/>
      <c r="U86" s="59"/>
      <c r="V86" s="47"/>
      <c r="W86" s="229"/>
      <c r="X86" s="230"/>
      <c r="Y86" s="59"/>
      <c r="Z86" s="47"/>
      <c r="AA86" s="229"/>
      <c r="AB86" s="230"/>
      <c r="AC86" s="59"/>
      <c r="AD86" s="48"/>
      <c r="AE86" s="48"/>
      <c r="AF86" s="48"/>
      <c r="AG86" s="48"/>
      <c r="AH86" s="48"/>
      <c r="AI86" s="48"/>
      <c r="AJ86" s="48"/>
      <c r="AK86" s="48"/>
      <c r="AL86" s="48"/>
      <c r="AM86" s="48"/>
      <c r="AN86" s="53">
        <f>A59</f>
        <v>46267</v>
      </c>
      <c r="AO86" s="54" t="str">
        <f>K60</f>
        <v>Consultorio N° 3</v>
      </c>
      <c r="AP86" s="55">
        <f t="shared" ref="AP86:AQ86" si="69">K69</f>
        <v>0</v>
      </c>
      <c r="AQ86" s="55">
        <f t="shared" si="69"/>
        <v>0</v>
      </c>
      <c r="AR86" s="55">
        <f>AC69</f>
        <v>0</v>
      </c>
      <c r="AS86" s="55">
        <f>AA69</f>
        <v>0</v>
      </c>
      <c r="AT86" s="55">
        <f>AA70</f>
        <v>0</v>
      </c>
      <c r="AU86" s="55">
        <f>AC70</f>
        <v>0</v>
      </c>
      <c r="AV86" s="55">
        <f>AA71</f>
        <v>0</v>
      </c>
      <c r="AW86" s="55">
        <f>AC71</f>
        <v>0</v>
      </c>
      <c r="AX86" s="55">
        <f>AC72</f>
        <v>0</v>
      </c>
      <c r="AY86" s="55">
        <f>N72</f>
        <v>0</v>
      </c>
      <c r="AZ86" s="56"/>
      <c r="BA86" s="56"/>
      <c r="BB86" s="56"/>
      <c r="BC86" s="56"/>
      <c r="BD86" s="56"/>
      <c r="BE86" s="56"/>
      <c r="BF86" s="56"/>
      <c r="BG86" s="56"/>
      <c r="BH86" s="56"/>
      <c r="BI86" s="56"/>
      <c r="BJ86" s="56"/>
      <c r="BK86" s="56"/>
      <c r="BL86" s="56"/>
      <c r="BM86" s="56"/>
      <c r="BN86" s="56"/>
    </row>
    <row r="87" spans="1:66" ht="11.25" customHeight="1">
      <c r="A87" s="220"/>
      <c r="B87" s="38"/>
      <c r="C87" s="205"/>
      <c r="D87" s="208"/>
      <c r="E87" s="57" t="s">
        <v>44</v>
      </c>
      <c r="F87" s="58" t="str">
        <f>IF(D85&lt;&gt;"", VLOOKUP(D85,'Base de Datos'!$A$2:$D1268,4,FALSE()),"")</f>
        <v/>
      </c>
      <c r="G87" s="205"/>
      <c r="H87" s="208"/>
      <c r="I87" s="57" t="s">
        <v>44</v>
      </c>
      <c r="J87" s="58" t="str">
        <f>IF(H85&lt;&gt;"", VLOOKUP(H85,'Base de Datos'!$A$2:$D1268,4,FALSE()),"")</f>
        <v/>
      </c>
      <c r="K87" s="205"/>
      <c r="L87" s="208"/>
      <c r="M87" s="57" t="s">
        <v>44</v>
      </c>
      <c r="N87" s="58" t="str">
        <f>IF(L85&lt;&gt;"", VLOOKUP(L85,'Base de Datos'!$A$2:$D1268,4,FALSE()),"")</f>
        <v/>
      </c>
      <c r="O87" s="43"/>
      <c r="P87" s="151"/>
      <c r="Q87" s="152"/>
      <c r="R87" s="15"/>
      <c r="S87" s="229"/>
      <c r="T87" s="230"/>
      <c r="U87" s="59"/>
      <c r="V87" s="47"/>
      <c r="W87" s="229"/>
      <c r="X87" s="230"/>
      <c r="Y87" s="59"/>
      <c r="Z87" s="47"/>
      <c r="AA87" s="229"/>
      <c r="AB87" s="230"/>
      <c r="AC87" s="59"/>
      <c r="AD87" s="48"/>
      <c r="AE87" s="48"/>
      <c r="AF87" s="48"/>
      <c r="AG87" s="48"/>
      <c r="AH87" s="48"/>
      <c r="AI87" s="48"/>
      <c r="AJ87" s="48"/>
      <c r="AK87" s="48"/>
      <c r="AL87" s="48"/>
      <c r="AM87" s="48"/>
      <c r="AN87" s="53">
        <f>A59</f>
        <v>46267</v>
      </c>
      <c r="AO87" s="54" t="str">
        <f>K60</f>
        <v>Consultorio N° 3</v>
      </c>
      <c r="AP87" s="55">
        <f t="shared" ref="AP87:AQ87" si="70">K73</f>
        <v>0</v>
      </c>
      <c r="AQ87" s="55">
        <f t="shared" si="70"/>
        <v>0</v>
      </c>
      <c r="AR87" s="55">
        <f>AC73</f>
        <v>0</v>
      </c>
      <c r="AS87" s="55">
        <f>AA73</f>
        <v>0</v>
      </c>
      <c r="AT87" s="55">
        <f>AA74</f>
        <v>0</v>
      </c>
      <c r="AU87" s="55">
        <f>AC74</f>
        <v>0</v>
      </c>
      <c r="AV87" s="55">
        <f>AA75</f>
        <v>0</v>
      </c>
      <c r="AW87" s="55">
        <f>AC75</f>
        <v>0</v>
      </c>
      <c r="AX87" s="55">
        <f>AC76</f>
        <v>0</v>
      </c>
      <c r="AY87" s="55">
        <f>N76</f>
        <v>0</v>
      </c>
      <c r="AZ87" s="56"/>
      <c r="BA87" s="56"/>
      <c r="BB87" s="56"/>
      <c r="BC87" s="56"/>
      <c r="BD87" s="56"/>
      <c r="BE87" s="56"/>
      <c r="BF87" s="56"/>
      <c r="BG87" s="56"/>
      <c r="BH87" s="56"/>
      <c r="BI87" s="56"/>
      <c r="BJ87" s="56"/>
      <c r="BK87" s="56"/>
      <c r="BL87" s="56"/>
      <c r="BM87" s="56"/>
      <c r="BN87" s="56"/>
    </row>
    <row r="88" spans="1:66" ht="11.25" customHeight="1">
      <c r="A88" s="221"/>
      <c r="B88" s="38"/>
      <c r="C88" s="206"/>
      <c r="D88" s="209"/>
      <c r="E88" s="85" t="s">
        <v>46</v>
      </c>
      <c r="F88" s="86"/>
      <c r="G88" s="206"/>
      <c r="H88" s="209"/>
      <c r="I88" s="85" t="s">
        <v>46</v>
      </c>
      <c r="J88" s="108"/>
      <c r="K88" s="206"/>
      <c r="L88" s="209"/>
      <c r="M88" s="85" t="s">
        <v>46</v>
      </c>
      <c r="N88" s="108"/>
      <c r="O88" s="43"/>
      <c r="P88" s="151"/>
      <c r="Q88" s="1"/>
      <c r="R88" s="15"/>
      <c r="S88" s="227" t="str">
        <f>IF(OR(S85="Empleado",S85="Familiar"),"Nombre del Empleado","N° Factura")</f>
        <v>N° Factura</v>
      </c>
      <c r="T88" s="228"/>
      <c r="U88" s="89"/>
      <c r="V88" s="47"/>
      <c r="W88" s="227" t="str">
        <f>IF(OR(W85="Empleado",W85="Familiar"),"Nombre del Empleado","N° Factura")</f>
        <v>N° Factura</v>
      </c>
      <c r="X88" s="228"/>
      <c r="Y88" s="89"/>
      <c r="Z88" s="47"/>
      <c r="AA88" s="227" t="str">
        <f>IF(OR(AA85="Empleado",AA85="Familiar"),"Nombre del Empleado","N° Factura")</f>
        <v>N° Factura</v>
      </c>
      <c r="AB88" s="228"/>
      <c r="AC88" s="89"/>
      <c r="AD88" s="48"/>
      <c r="AE88" s="48"/>
      <c r="AF88" s="48"/>
      <c r="AG88" s="48"/>
      <c r="AH88" s="48"/>
      <c r="AI88" s="48"/>
      <c r="AJ88" s="48"/>
      <c r="AK88" s="48"/>
      <c r="AL88" s="48"/>
      <c r="AM88" s="48"/>
      <c r="AN88" s="53">
        <f>A59</f>
        <v>46267</v>
      </c>
      <c r="AO88" s="54" t="str">
        <f>K60</f>
        <v>Consultorio N° 3</v>
      </c>
      <c r="AP88" s="55">
        <f t="shared" ref="AP88:AQ88" si="71">K77</f>
        <v>0</v>
      </c>
      <c r="AQ88" s="55">
        <f t="shared" si="71"/>
        <v>0</v>
      </c>
      <c r="AR88" s="55">
        <f>AC77</f>
        <v>0</v>
      </c>
      <c r="AS88" s="55">
        <f>AA77</f>
        <v>0</v>
      </c>
      <c r="AT88" s="55">
        <f>AA78</f>
        <v>0</v>
      </c>
      <c r="AU88" s="55">
        <f>AC78</f>
        <v>0</v>
      </c>
      <c r="AV88" s="55">
        <f>AA79</f>
        <v>0</v>
      </c>
      <c r="AW88" s="55">
        <f>AC79</f>
        <v>0</v>
      </c>
      <c r="AX88" s="55">
        <f>AC80</f>
        <v>0</v>
      </c>
      <c r="AY88" s="55">
        <f>N80</f>
        <v>0</v>
      </c>
      <c r="AZ88" s="56"/>
      <c r="BA88" s="56"/>
      <c r="BB88" s="56"/>
      <c r="BC88" s="56"/>
      <c r="BD88" s="56"/>
      <c r="BE88" s="56"/>
      <c r="BF88" s="56"/>
      <c r="BG88" s="56"/>
      <c r="BH88" s="56"/>
      <c r="BI88" s="56"/>
      <c r="BJ88" s="56"/>
      <c r="BK88" s="56"/>
      <c r="BL88" s="56"/>
      <c r="BM88" s="56"/>
      <c r="BN88" s="56"/>
    </row>
    <row r="89" spans="1:66" ht="11.25" customHeight="1">
      <c r="A89" s="222">
        <f>A85+$Q$13/1440</f>
        <v>0.62499999999999989</v>
      </c>
      <c r="B89" s="38"/>
      <c r="C89" s="204"/>
      <c r="D89" s="207"/>
      <c r="E89" s="40" t="s">
        <v>36</v>
      </c>
      <c r="F89" s="42" t="str">
        <f>IF(D89&lt;&gt;"", VLOOKUP(D89,'Base de Datos'!$A$2:$D1268,2,FALSE()),"")</f>
        <v/>
      </c>
      <c r="G89" s="204"/>
      <c r="H89" s="216"/>
      <c r="I89" s="40" t="s">
        <v>36</v>
      </c>
      <c r="J89" s="42" t="str">
        <f>IF(H89&lt;&gt;"", VLOOKUP(H89,'Base de Datos'!$A$2:$D1268,2,FALSE()),"")</f>
        <v/>
      </c>
      <c r="K89" s="204"/>
      <c r="L89" s="216"/>
      <c r="M89" s="40" t="s">
        <v>36</v>
      </c>
      <c r="N89" s="42" t="str">
        <f>IF(L89&lt;&gt;"", VLOOKUP(L89,'Base de Datos'!$A$2:$D1268,2,FALSE()),"")</f>
        <v/>
      </c>
      <c r="O89" s="43"/>
      <c r="P89" s="153"/>
      <c r="Q89" s="154"/>
      <c r="R89" s="15"/>
      <c r="S89" s="45"/>
      <c r="T89" s="45" t="s">
        <v>37</v>
      </c>
      <c r="U89" s="46"/>
      <c r="V89" s="47"/>
      <c r="W89" s="45"/>
      <c r="X89" s="45" t="s">
        <v>37</v>
      </c>
      <c r="Y89" s="46"/>
      <c r="Z89" s="47"/>
      <c r="AA89" s="45"/>
      <c r="AB89" s="45" t="s">
        <v>37</v>
      </c>
      <c r="AC89" s="46"/>
      <c r="AD89" s="48"/>
      <c r="AE89" s="48"/>
      <c r="AF89" s="48"/>
      <c r="AG89" s="48"/>
      <c r="AH89" s="48"/>
      <c r="AI89" s="48"/>
      <c r="AJ89" s="48"/>
      <c r="AK89" s="48"/>
      <c r="AL89" s="48"/>
      <c r="AM89" s="48"/>
      <c r="AN89" s="53">
        <f>A59</f>
        <v>46267</v>
      </c>
      <c r="AO89" s="54" t="str">
        <f>K60</f>
        <v>Consultorio N° 3</v>
      </c>
      <c r="AP89" s="55">
        <f t="shared" ref="AP89:AQ89" si="72">K81</f>
        <v>0</v>
      </c>
      <c r="AQ89" s="55">
        <f t="shared" si="72"/>
        <v>0</v>
      </c>
      <c r="AR89" s="55">
        <f>AC81</f>
        <v>0</v>
      </c>
      <c r="AS89" s="55">
        <f>AA81</f>
        <v>0</v>
      </c>
      <c r="AT89" s="55">
        <f>AA82</f>
        <v>0</v>
      </c>
      <c r="AU89" s="55">
        <f>AC82</f>
        <v>0</v>
      </c>
      <c r="AV89" s="55">
        <f>AA83</f>
        <v>0</v>
      </c>
      <c r="AW89" s="55">
        <f>AC83</f>
        <v>0</v>
      </c>
      <c r="AX89" s="55">
        <f>AC84</f>
        <v>0</v>
      </c>
      <c r="AY89" s="55">
        <f>N84</f>
        <v>0</v>
      </c>
      <c r="AZ89" s="56"/>
      <c r="BA89" s="56"/>
      <c r="BB89" s="56"/>
      <c r="BC89" s="56"/>
      <c r="BD89" s="56"/>
      <c r="BE89" s="56"/>
      <c r="BF89" s="56"/>
      <c r="BG89" s="56"/>
      <c r="BH89" s="56"/>
      <c r="BI89" s="56"/>
      <c r="BJ89" s="56"/>
      <c r="BK89" s="56"/>
      <c r="BL89" s="56"/>
      <c r="BM89" s="56"/>
      <c r="BN89" s="56"/>
    </row>
    <row r="90" spans="1:66" ht="11.25" customHeight="1">
      <c r="A90" s="220"/>
      <c r="B90" s="38"/>
      <c r="C90" s="205"/>
      <c r="D90" s="208"/>
      <c r="E90" s="57" t="s">
        <v>42</v>
      </c>
      <c r="F90" s="58" t="str">
        <f>IF(D89&lt;&gt;"", VLOOKUP(D89,'Base de Datos'!$A$2:$D1268,3,FALSE()),"")</f>
        <v/>
      </c>
      <c r="G90" s="205"/>
      <c r="H90" s="208"/>
      <c r="I90" s="57" t="s">
        <v>42</v>
      </c>
      <c r="J90" s="58" t="str">
        <f>IF(H89&lt;&gt;"", VLOOKUP(H89,'Base de Datos'!$A$2:$D1268,3,FALSE()),"")</f>
        <v/>
      </c>
      <c r="K90" s="205"/>
      <c r="L90" s="208"/>
      <c r="M90" s="57" t="s">
        <v>42</v>
      </c>
      <c r="N90" s="58" t="str">
        <f>IF(L89&lt;&gt;"", VLOOKUP(L89,'Base de Datos'!$A$2:$D1268,3,FALSE()),"")</f>
        <v/>
      </c>
      <c r="O90" s="43"/>
      <c r="P90" s="153"/>
      <c r="Q90" s="154"/>
      <c r="R90" s="15"/>
      <c r="S90" s="229"/>
      <c r="T90" s="230"/>
      <c r="U90" s="59"/>
      <c r="V90" s="47"/>
      <c r="W90" s="229"/>
      <c r="X90" s="230"/>
      <c r="Y90" s="59"/>
      <c r="Z90" s="47"/>
      <c r="AA90" s="229"/>
      <c r="AB90" s="230"/>
      <c r="AC90" s="59"/>
      <c r="AD90" s="48"/>
      <c r="AE90" s="48"/>
      <c r="AF90" s="48"/>
      <c r="AG90" s="48"/>
      <c r="AH90" s="48"/>
      <c r="AI90" s="48"/>
      <c r="AJ90" s="48"/>
      <c r="AK90" s="48"/>
      <c r="AL90" s="48"/>
      <c r="AM90" s="48"/>
      <c r="AN90" s="53">
        <f>A59</f>
        <v>46267</v>
      </c>
      <c r="AO90" s="54" t="str">
        <f>K60</f>
        <v>Consultorio N° 3</v>
      </c>
      <c r="AP90" s="55">
        <f t="shared" ref="AP90:AQ90" si="73">K85</f>
        <v>0</v>
      </c>
      <c r="AQ90" s="55">
        <f t="shared" si="73"/>
        <v>0</v>
      </c>
      <c r="AR90" s="55">
        <f>AC85</f>
        <v>0</v>
      </c>
      <c r="AS90" s="55">
        <f>AA85</f>
        <v>0</v>
      </c>
      <c r="AT90" s="55">
        <f>AA86</f>
        <v>0</v>
      </c>
      <c r="AU90" s="55">
        <f>AC86</f>
        <v>0</v>
      </c>
      <c r="AV90" s="55">
        <f>AA87</f>
        <v>0</v>
      </c>
      <c r="AW90" s="55">
        <f>AC87</f>
        <v>0</v>
      </c>
      <c r="AX90" s="55">
        <f>AC88</f>
        <v>0</v>
      </c>
      <c r="AY90" s="55">
        <f>N88</f>
        <v>0</v>
      </c>
      <c r="AZ90" s="56"/>
      <c r="BA90" s="56"/>
      <c r="BB90" s="56"/>
      <c r="BC90" s="56"/>
      <c r="BD90" s="56"/>
      <c r="BE90" s="56"/>
      <c r="BF90" s="56"/>
      <c r="BG90" s="56"/>
      <c r="BH90" s="56"/>
      <c r="BI90" s="56"/>
      <c r="BJ90" s="56"/>
      <c r="BK90" s="56"/>
      <c r="BL90" s="56"/>
      <c r="BM90" s="56"/>
      <c r="BN90" s="56"/>
    </row>
    <row r="91" spans="1:66" ht="11.25" customHeight="1">
      <c r="A91" s="220"/>
      <c r="B91" s="38"/>
      <c r="C91" s="205"/>
      <c r="D91" s="208"/>
      <c r="E91" s="57" t="s">
        <v>44</v>
      </c>
      <c r="F91" s="58" t="str">
        <f>IF(D89&lt;&gt;"", VLOOKUP(D89,'Base de Datos'!$A$2:$D1268,4,FALSE()),"")</f>
        <v/>
      </c>
      <c r="G91" s="205"/>
      <c r="H91" s="208"/>
      <c r="I91" s="57" t="s">
        <v>44</v>
      </c>
      <c r="J91" s="58" t="str">
        <f>IF(H89&lt;&gt;"", VLOOKUP(H89,'Base de Datos'!$A$2:$D1268,4,FALSE()),"")</f>
        <v/>
      </c>
      <c r="K91" s="205"/>
      <c r="L91" s="208"/>
      <c r="M91" s="57" t="s">
        <v>44</v>
      </c>
      <c r="N91" s="58" t="str">
        <f>IF(L89&lt;&gt;"", VLOOKUP(L89,'Base de Datos'!$A$2:$D1268,4,FALSE()),"")</f>
        <v/>
      </c>
      <c r="O91" s="43"/>
      <c r="P91" s="153"/>
      <c r="Q91" s="154"/>
      <c r="R91" s="15"/>
      <c r="S91" s="229"/>
      <c r="T91" s="230"/>
      <c r="U91" s="59"/>
      <c r="V91" s="47"/>
      <c r="W91" s="229"/>
      <c r="X91" s="230"/>
      <c r="Y91" s="59"/>
      <c r="Z91" s="47"/>
      <c r="AA91" s="229"/>
      <c r="AB91" s="230"/>
      <c r="AC91" s="59"/>
      <c r="AD91" s="48"/>
      <c r="AE91" s="48"/>
      <c r="AF91" s="48"/>
      <c r="AG91" s="48"/>
      <c r="AH91" s="48"/>
      <c r="AI91" s="48"/>
      <c r="AJ91" s="48"/>
      <c r="AK91" s="48"/>
      <c r="AL91" s="48"/>
      <c r="AM91" s="48"/>
      <c r="AN91" s="53">
        <f>A59</f>
        <v>46267</v>
      </c>
      <c r="AO91" s="54" t="str">
        <f>K60</f>
        <v>Consultorio N° 3</v>
      </c>
      <c r="AP91" s="55">
        <f t="shared" ref="AP91:AQ91" si="74">K89</f>
        <v>0</v>
      </c>
      <c r="AQ91" s="55">
        <f t="shared" si="74"/>
        <v>0</v>
      </c>
      <c r="AR91" s="55">
        <f>AC89</f>
        <v>0</v>
      </c>
      <c r="AS91" s="55">
        <f>AA89</f>
        <v>0</v>
      </c>
      <c r="AT91" s="55">
        <f>AA90</f>
        <v>0</v>
      </c>
      <c r="AU91" s="55">
        <f>AC90</f>
        <v>0</v>
      </c>
      <c r="AV91" s="55">
        <f>AA91</f>
        <v>0</v>
      </c>
      <c r="AW91" s="55">
        <f>AC91</f>
        <v>0</v>
      </c>
      <c r="AX91" s="55">
        <f>AC92</f>
        <v>0</v>
      </c>
      <c r="AY91" s="55">
        <f>N92</f>
        <v>0</v>
      </c>
      <c r="AZ91" s="56"/>
      <c r="BA91" s="56"/>
      <c r="BB91" s="56"/>
      <c r="BC91" s="56"/>
      <c r="BD91" s="56"/>
      <c r="BE91" s="56"/>
      <c r="BF91" s="56"/>
      <c r="BG91" s="56"/>
      <c r="BH91" s="56"/>
      <c r="BI91" s="56"/>
      <c r="BJ91" s="56"/>
      <c r="BK91" s="56"/>
      <c r="BL91" s="56"/>
      <c r="BM91" s="56"/>
      <c r="BN91" s="56"/>
    </row>
    <row r="92" spans="1:66" ht="11.25" customHeight="1">
      <c r="A92" s="221"/>
      <c r="B92" s="38"/>
      <c r="C92" s="206"/>
      <c r="D92" s="209"/>
      <c r="E92" s="85" t="s">
        <v>46</v>
      </c>
      <c r="F92" s="86"/>
      <c r="G92" s="206"/>
      <c r="H92" s="209"/>
      <c r="I92" s="85" t="s">
        <v>46</v>
      </c>
      <c r="J92" s="108"/>
      <c r="K92" s="206"/>
      <c r="L92" s="209"/>
      <c r="M92" s="85" t="s">
        <v>46</v>
      </c>
      <c r="N92" s="108"/>
      <c r="O92" s="43"/>
      <c r="P92" s="153"/>
      <c r="Q92" s="154"/>
      <c r="R92" s="15"/>
      <c r="S92" s="227" t="str">
        <f>IF(OR(S89="Empleado",S89="Familiar"),"Nombre del Empleado","N° Factura")</f>
        <v>N° Factura</v>
      </c>
      <c r="T92" s="228"/>
      <c r="U92" s="89"/>
      <c r="V92" s="47"/>
      <c r="W92" s="227" t="str">
        <f>IF(OR(W89="Empleado",W89="Familiar"),"Nombre del Empleado","N° Factura")</f>
        <v>N° Factura</v>
      </c>
      <c r="X92" s="228"/>
      <c r="Y92" s="89"/>
      <c r="Z92" s="47"/>
      <c r="AA92" s="227" t="str">
        <f>IF(OR(AA89="Empleado",AA89="Familiar"),"Nombre del Empleado","N° Factura")</f>
        <v>N° Factura</v>
      </c>
      <c r="AB92" s="228"/>
      <c r="AC92" s="89"/>
      <c r="AD92" s="48"/>
      <c r="AE92" s="48"/>
      <c r="AF92" s="48"/>
      <c r="AG92" s="48"/>
      <c r="AH92" s="48"/>
      <c r="AI92" s="48"/>
      <c r="AJ92" s="48"/>
      <c r="AK92" s="48"/>
      <c r="AL92" s="48"/>
      <c r="AM92" s="48"/>
      <c r="AN92" s="53">
        <f>A59</f>
        <v>46267</v>
      </c>
      <c r="AO92" s="54" t="str">
        <f>K60</f>
        <v>Consultorio N° 3</v>
      </c>
      <c r="AP92" s="55">
        <f t="shared" ref="AP92:AQ92" si="75">K93</f>
        <v>0</v>
      </c>
      <c r="AQ92" s="55">
        <f t="shared" si="75"/>
        <v>0</v>
      </c>
      <c r="AR92" s="55">
        <f>AC93</f>
        <v>0</v>
      </c>
      <c r="AS92" s="55">
        <f>AA93</f>
        <v>0</v>
      </c>
      <c r="AT92" s="55">
        <f>AA94</f>
        <v>0</v>
      </c>
      <c r="AU92" s="55">
        <f>AC94</f>
        <v>0</v>
      </c>
      <c r="AV92" s="55">
        <f>AA95</f>
        <v>0</v>
      </c>
      <c r="AW92" s="55">
        <f>AC95</f>
        <v>0</v>
      </c>
      <c r="AX92" s="55">
        <f>AC96</f>
        <v>0</v>
      </c>
      <c r="AY92" s="55">
        <f>N96</f>
        <v>0</v>
      </c>
      <c r="AZ92" s="56"/>
      <c r="BA92" s="56"/>
      <c r="BB92" s="56"/>
      <c r="BC92" s="56"/>
      <c r="BD92" s="56"/>
      <c r="BE92" s="56"/>
      <c r="BF92" s="56"/>
      <c r="BG92" s="56"/>
      <c r="BH92" s="56"/>
      <c r="BI92" s="56"/>
      <c r="BJ92" s="56"/>
      <c r="BK92" s="56"/>
      <c r="BL92" s="56"/>
      <c r="BM92" s="56"/>
      <c r="BN92" s="56"/>
    </row>
    <row r="93" spans="1:66" ht="11.25" customHeight="1">
      <c r="A93" s="222">
        <f>A89+$Q$13/1440</f>
        <v>0.66666666666666652</v>
      </c>
      <c r="B93" s="38"/>
      <c r="C93" s="204"/>
      <c r="D93" s="207"/>
      <c r="E93" s="40" t="s">
        <v>36</v>
      </c>
      <c r="F93" s="42" t="str">
        <f>IF(D93&lt;&gt;"", VLOOKUP(D93,'Base de Datos'!$A$2:$D1268,2,FALSE()),"")</f>
        <v/>
      </c>
      <c r="G93" s="204"/>
      <c r="H93" s="216"/>
      <c r="I93" s="40" t="s">
        <v>36</v>
      </c>
      <c r="J93" s="42" t="str">
        <f>IF(H93&lt;&gt;"", VLOOKUP(H93,'Base de Datos'!$A$2:$D1268,2,FALSE()),"")</f>
        <v/>
      </c>
      <c r="K93" s="204"/>
      <c r="L93" s="216"/>
      <c r="M93" s="40" t="s">
        <v>36</v>
      </c>
      <c r="N93" s="42" t="str">
        <f>IF(L93&lt;&gt;"", VLOOKUP(L93,'Base de Datos'!$A$2:$D1268,2,FALSE()),"")</f>
        <v/>
      </c>
      <c r="O93" s="43"/>
      <c r="P93" s="3"/>
      <c r="Q93" s="3"/>
      <c r="R93" s="15"/>
      <c r="S93" s="45"/>
      <c r="T93" s="45" t="s">
        <v>37</v>
      </c>
      <c r="U93" s="46"/>
      <c r="V93" s="47"/>
      <c r="W93" s="45"/>
      <c r="X93" s="45" t="s">
        <v>37</v>
      </c>
      <c r="Y93" s="46"/>
      <c r="Z93" s="47"/>
      <c r="AA93" s="45"/>
      <c r="AB93" s="45" t="s">
        <v>37</v>
      </c>
      <c r="AC93" s="46"/>
      <c r="AD93" s="48"/>
      <c r="AE93" s="48"/>
      <c r="AF93" s="48"/>
      <c r="AG93" s="48"/>
      <c r="AH93" s="48"/>
      <c r="AI93" s="48"/>
      <c r="AJ93" s="48"/>
      <c r="AK93" s="48"/>
      <c r="AL93" s="48"/>
      <c r="AM93" s="48"/>
      <c r="AN93" s="53">
        <f>A59</f>
        <v>46267</v>
      </c>
      <c r="AO93" s="54" t="str">
        <f>K60</f>
        <v>Consultorio N° 3</v>
      </c>
      <c r="AP93" s="55">
        <f t="shared" ref="AP93:AQ93" si="76">K97</f>
        <v>0</v>
      </c>
      <c r="AQ93" s="55">
        <f t="shared" si="76"/>
        <v>0</v>
      </c>
      <c r="AR93" s="55">
        <f>AC97</f>
        <v>0</v>
      </c>
      <c r="AS93" s="55">
        <f>AA97</f>
        <v>0</v>
      </c>
      <c r="AT93" s="55">
        <f>AA98</f>
        <v>0</v>
      </c>
      <c r="AU93" s="55">
        <f>AC98</f>
        <v>0</v>
      </c>
      <c r="AV93" s="55">
        <f>AA99</f>
        <v>0</v>
      </c>
      <c r="AW93" s="55">
        <f>AC99</f>
        <v>0</v>
      </c>
      <c r="AX93" s="55">
        <f>AC100</f>
        <v>0</v>
      </c>
      <c r="AY93" s="55">
        <f>N100</f>
        <v>0</v>
      </c>
      <c r="AZ93" s="56"/>
      <c r="BA93" s="56"/>
      <c r="BB93" s="56"/>
      <c r="BC93" s="56"/>
      <c r="BD93" s="56"/>
      <c r="BE93" s="56"/>
      <c r="BF93" s="56"/>
      <c r="BG93" s="56"/>
      <c r="BH93" s="56"/>
      <c r="BI93" s="56"/>
      <c r="BJ93" s="56"/>
      <c r="BK93" s="56"/>
      <c r="BL93" s="56"/>
      <c r="BM93" s="56"/>
      <c r="BN93" s="56"/>
    </row>
    <row r="94" spans="1:66" ht="11.25" customHeight="1">
      <c r="A94" s="220"/>
      <c r="B94" s="38"/>
      <c r="C94" s="205"/>
      <c r="D94" s="208"/>
      <c r="E94" s="57" t="s">
        <v>42</v>
      </c>
      <c r="F94" s="58" t="str">
        <f>IF(D93&lt;&gt;"", VLOOKUP(D93,'Base de Datos'!$A$2:$D1268,3,FALSE()),"")</f>
        <v/>
      </c>
      <c r="G94" s="205"/>
      <c r="H94" s="208"/>
      <c r="I94" s="57" t="s">
        <v>42</v>
      </c>
      <c r="J94" s="58" t="str">
        <f>IF(H93&lt;&gt;"", VLOOKUP(H93,'Base de Datos'!$A$2:$D1268,3,FALSE()),"")</f>
        <v/>
      </c>
      <c r="K94" s="205"/>
      <c r="L94" s="208"/>
      <c r="M94" s="57" t="s">
        <v>42</v>
      </c>
      <c r="N94" s="58" t="str">
        <f>IF(L93&lt;&gt;"", VLOOKUP(L93,'Base de Datos'!$A$2:$D1268,3,FALSE()),"")</f>
        <v/>
      </c>
      <c r="O94" s="43"/>
      <c r="P94" s="3"/>
      <c r="Q94" s="3"/>
      <c r="R94" s="15"/>
      <c r="S94" s="229"/>
      <c r="T94" s="230"/>
      <c r="U94" s="59"/>
      <c r="V94" s="47"/>
      <c r="W94" s="229"/>
      <c r="X94" s="230"/>
      <c r="Y94" s="59"/>
      <c r="Z94" s="47"/>
      <c r="AA94" s="229"/>
      <c r="AB94" s="230"/>
      <c r="AC94" s="59"/>
      <c r="AD94" s="48"/>
      <c r="AE94" s="235">
        <f>A59</f>
        <v>46267</v>
      </c>
      <c r="AF94" s="236"/>
      <c r="AG94" s="236"/>
      <c r="AH94" s="236"/>
      <c r="AI94" s="236"/>
      <c r="AJ94" s="236"/>
      <c r="AK94" s="236"/>
      <c r="AL94" s="237"/>
      <c r="AM94" s="48"/>
      <c r="AN94" s="155">
        <f>A59</f>
        <v>46267</v>
      </c>
      <c r="AO94" s="156" t="str">
        <f>K60</f>
        <v>Consultorio N° 3</v>
      </c>
      <c r="AP94" s="156">
        <f t="shared" ref="AP94:AQ94" si="77">K101</f>
        <v>0</v>
      </c>
      <c r="AQ94" s="156">
        <f t="shared" si="77"/>
        <v>0</v>
      </c>
      <c r="AR94" s="156">
        <f>AC101</f>
        <v>0</v>
      </c>
      <c r="AS94" s="156">
        <f>AA101</f>
        <v>0</v>
      </c>
      <c r="AT94" s="156">
        <f>AA102</f>
        <v>0</v>
      </c>
      <c r="AU94" s="156">
        <f>AC102</f>
        <v>0</v>
      </c>
      <c r="AV94" s="156">
        <f>AA103</f>
        <v>0</v>
      </c>
      <c r="AW94" s="156">
        <f>AC103</f>
        <v>0</v>
      </c>
      <c r="AX94" s="156">
        <f>AC104</f>
        <v>0</v>
      </c>
      <c r="AY94" s="156">
        <f>N104</f>
        <v>0</v>
      </c>
      <c r="AZ94" s="48"/>
      <c r="BA94" s="48"/>
      <c r="BB94" s="48"/>
      <c r="BC94" s="48"/>
      <c r="BD94" s="48"/>
      <c r="BE94" s="48"/>
      <c r="BF94" s="48"/>
      <c r="BG94" s="48"/>
      <c r="BH94" s="48"/>
      <c r="BI94" s="48"/>
      <c r="BJ94" s="48"/>
      <c r="BK94" s="48"/>
      <c r="BL94" s="48"/>
      <c r="BM94" s="48"/>
      <c r="BN94" s="48"/>
    </row>
    <row r="95" spans="1:66" ht="11.25" customHeight="1">
      <c r="A95" s="220"/>
      <c r="B95" s="38"/>
      <c r="C95" s="205"/>
      <c r="D95" s="208"/>
      <c r="E95" s="57" t="s">
        <v>44</v>
      </c>
      <c r="F95" s="58" t="str">
        <f>IF(D93&lt;&gt;"", VLOOKUP(D93,'Base de Datos'!$A$2:$D1268,4,FALSE()),"")</f>
        <v/>
      </c>
      <c r="G95" s="205"/>
      <c r="H95" s="208"/>
      <c r="I95" s="57" t="s">
        <v>44</v>
      </c>
      <c r="J95" s="58" t="str">
        <f>IF(H93&lt;&gt;"", VLOOKUP(H93,'Base de Datos'!$A$2:$D1268,4,FALSE()),"")</f>
        <v/>
      </c>
      <c r="K95" s="205"/>
      <c r="L95" s="208"/>
      <c r="M95" s="57" t="s">
        <v>44</v>
      </c>
      <c r="N95" s="58" t="str">
        <f>IF(L93&lt;&gt;"", VLOOKUP(L93,'Base de Datos'!$A$2:$D1268,4,FALSE()),"")</f>
        <v/>
      </c>
      <c r="O95" s="43"/>
      <c r="P95" s="3"/>
      <c r="Q95" s="3"/>
      <c r="R95" s="15"/>
      <c r="S95" s="229"/>
      <c r="T95" s="230"/>
      <c r="U95" s="59"/>
      <c r="V95" s="47"/>
      <c r="W95" s="229"/>
      <c r="X95" s="230"/>
      <c r="Y95" s="59"/>
      <c r="Z95" s="47"/>
      <c r="AA95" s="229"/>
      <c r="AB95" s="230"/>
      <c r="AC95" s="59"/>
      <c r="AD95" s="48"/>
      <c r="AE95" s="238" t="s">
        <v>20</v>
      </c>
      <c r="AF95" s="239"/>
      <c r="AG95" s="157" t="s">
        <v>21</v>
      </c>
      <c r="AH95" s="158" t="s">
        <v>22</v>
      </c>
      <c r="AI95" s="159" t="s">
        <v>23</v>
      </c>
      <c r="AJ95" s="159" t="s">
        <v>24</v>
      </c>
      <c r="AK95" s="159" t="s">
        <v>25</v>
      </c>
      <c r="AL95" s="160" t="s">
        <v>26</v>
      </c>
      <c r="AM95" s="48"/>
      <c r="AN95" s="155">
        <f>A59</f>
        <v>46267</v>
      </c>
      <c r="AO95" s="156" t="str">
        <f>K60</f>
        <v>Consultorio N° 3</v>
      </c>
      <c r="AP95" s="156">
        <f t="shared" ref="AP95:AQ95" si="78">K105</f>
        <v>0</v>
      </c>
      <c r="AQ95" s="156">
        <f t="shared" si="78"/>
        <v>0</v>
      </c>
      <c r="AR95" s="156">
        <f>AC105</f>
        <v>0</v>
      </c>
      <c r="AS95" s="156">
        <f>AA105</f>
        <v>0</v>
      </c>
      <c r="AT95" s="156">
        <f>AA106</f>
        <v>0</v>
      </c>
      <c r="AU95" s="156">
        <f>AC106</f>
        <v>0</v>
      </c>
      <c r="AV95" s="156">
        <f>AA107</f>
        <v>0</v>
      </c>
      <c r="AW95" s="156">
        <f>AC107</f>
        <v>0</v>
      </c>
      <c r="AX95" s="156">
        <f>AC108</f>
        <v>0</v>
      </c>
      <c r="AY95" s="156">
        <f>N108</f>
        <v>0</v>
      </c>
      <c r="AZ95" s="48"/>
      <c r="BA95" s="48"/>
      <c r="BB95" s="48"/>
      <c r="BC95" s="48"/>
      <c r="BD95" s="48"/>
      <c r="BE95" s="48"/>
      <c r="BF95" s="48"/>
      <c r="BG95" s="48"/>
      <c r="BH95" s="48"/>
      <c r="BI95" s="48"/>
      <c r="BJ95" s="48"/>
      <c r="BK95" s="48"/>
      <c r="BL95" s="48"/>
      <c r="BM95" s="48"/>
      <c r="BN95" s="48"/>
    </row>
    <row r="96" spans="1:66" ht="11.25" customHeight="1">
      <c r="A96" s="221"/>
      <c r="B96" s="38"/>
      <c r="C96" s="206"/>
      <c r="D96" s="209"/>
      <c r="E96" s="85" t="s">
        <v>46</v>
      </c>
      <c r="F96" s="86"/>
      <c r="G96" s="206"/>
      <c r="H96" s="209"/>
      <c r="I96" s="85" t="s">
        <v>46</v>
      </c>
      <c r="J96" s="108"/>
      <c r="K96" s="206"/>
      <c r="L96" s="209"/>
      <c r="M96" s="85" t="s">
        <v>46</v>
      </c>
      <c r="N96" s="108"/>
      <c r="O96" s="43"/>
      <c r="P96" s="3"/>
      <c r="Q96" s="3"/>
      <c r="R96" s="15"/>
      <c r="S96" s="227" t="str">
        <f>IF(OR(S93="Empleado",S93="Familiar"),"Nombre del Empleado","N° Factura")</f>
        <v>N° Factura</v>
      </c>
      <c r="T96" s="228"/>
      <c r="U96" s="89"/>
      <c r="V96" s="47"/>
      <c r="W96" s="227" t="str">
        <f>IF(OR(W93="Empleado",W93="Familiar"),"Nombre del Empleado","N° Factura")</f>
        <v>N° Factura</v>
      </c>
      <c r="X96" s="228"/>
      <c r="Y96" s="89"/>
      <c r="Z96" s="47"/>
      <c r="AA96" s="227" t="str">
        <f>IF(OR(AA93="Empleado",AA93="Familiar"),"Nombre del Empleado","N° Factura")</f>
        <v>N° Factura</v>
      </c>
      <c r="AB96" s="228"/>
      <c r="AC96" s="89"/>
      <c r="AD96" s="48"/>
      <c r="AE96" s="240" t="s">
        <v>38</v>
      </c>
      <c r="AF96" s="230"/>
      <c r="AG96" s="161">
        <f t="array" aca="1" ref="AG96" ca="1">COUNTIFS(AP61:AP101, "💲", AY61:AY101, INDIRECT("AE" &amp; ROW())) + COUNTIFS(AP61:AP101, "📦", AY61:AY101, INDIRECT("AE" &amp; ROW())) + COUNTIFS(AP61:AP101, "✅", AY61:AY101, INDIRECT("AE" &amp; ROW()))</f>
        <v>0</v>
      </c>
      <c r="AH96" s="162">
        <f t="array" aca="1" ref="AH96" ca="1">COUNTIFS(AP61:AP101, "💲", AY61:AY101, INDIRECT("AE" &amp; ROW())) + COUNTIFS(AP61:AP101, "📦", AY61:AY101, INDIRECT("AE" &amp; ROW()))</f>
        <v>0</v>
      </c>
      <c r="AI96" s="139">
        <f t="array" aca="1" ref="AI96" ca="1">SUMIFS(AR61:AR101, AY61:AY101, INDIRECT("AE" &amp; ROW()), AP61:AP101, "💲") + SUMIFS(AR61:AR101, AY61:AY101, INDIRECT("AE" &amp; ROW()), AP61:AP101, "📦")</f>
        <v>0</v>
      </c>
      <c r="AJ96" s="139">
        <f t="array" aca="1" ref="AJ96" ca="1">(
    SUMIFS(AR61:AR101, AY61:AY101, INDIRECT("AE" &amp; ROW()), AP61:AP101, "💲") +
    SUMIFS(AR61:AR101, AY61:AY101, INDIRECT("AE" &amp; ROW()), AP61:AP101, "📦")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
        SUMIFS(AR61:AR101, AY61:AY101, INDIRECT("AE" &amp; ROW()), AP61:AP101, "💲", AS61:AS101, "Familiar") +
        SUMIFS(AR61:AR101, AY61:AY101, INDIRECT("AE" &amp; ROW()), AP61:AP101, "📦", AS61:AS101, "Familiar")
    ) / 2
)  -
(
    (
        SUMIFS(AR61:AR101, AY61:AY101, INDIRECT("AE" &amp; ROW()), AP61:AP101, "💲", AS61:AS101, "Exonerado ADH") +
        SUMIFS(AR61:AR101, AY61:AY101, INDIRECT("AE" &amp; ROW()), AP61:AP101, "📦", AS61:AS101, "Exonerado ADH")
    ) / 2
)  -
(
    (
        SUMIFS(AR61:AR101, AY61:AY101, INDIRECT("AE" &amp; ROW()), AP61:AP101, "💲", AS61:AS101, "Exonerado Doctor") +
        SUMIFS(AR61:AR101, AY61:AY101, INDIRECT("AE" &amp; ROW()), AP61:AP101, "📦", AS61:AS101, "Exonerado Doctor")
    ) / 2
)</f>
        <v>0</v>
      </c>
      <c r="AK96" s="139">
        <f t="array" aca="1" ref="AK96" ca="1">(
    SUMIFS(AR61:AR101, AY61:AY101, INDIRECT("AE" &amp; ROW()), AP61:AP101, "💲") +
    SUMIFS(AR61:AR101, AY61:AY101, INDIRECT("AE" &amp; ROW()), AP61:AP101, "📦")
) -
(
    SUMIFS(AR61:AR101, AY61:AY101, INDIRECT("AE" &amp; ROW()), AP61:AP101, "💲", AS61:AS101, "Familiar") +
    SUMIFS(AR61:AR101, AY61:AY101, INDIRECT("AE" &amp; ROW()), AP61:AP101, "📦", AS61:AS101, "Familiar")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SUMIFS(AR61:AR101, AY61:AY101, INDIRECT("AE" &amp; ROW()), AP61:AP101, "💲", AS61:AS101, "Exonerado ADH") +
    SUMIFS(AR61:AR101, AY61:AY101, INDIRECT("AE" &amp; ROW()), AP61:AP101, "📦", AS61:AS101, "Exonerado ADH")
) -
(
    (
        SUMIFS(AR61:AR101, AY61:AY101, INDIRECT("AE" &amp; ROW()), AP61:AP101, "💲", AS61:AS101, "Exonerado Doctor") +
        SUMIFS(AR61:AR101, AY61:AY101, INDIRECT("AE" &amp; ROW()), AP61:AP101, "📦", AS61:AS101, "Exonerado Doctor")
    ) / 2
) -
(
    (
        SUMIFS(AR61:AR101, AY61:AY101, INDIRECT("AE" &amp; ROW()), AP61:AP101, "💲", AS61:AS101, "") +
        SUMIFS(AR61:AR101, AY61:AY101, INDIRECT("AE" &amp; ROW()), AP61:AP101, "📦", AS61:AS101, "")
    ) / 2
)</f>
        <v>0</v>
      </c>
      <c r="AL96" s="140">
        <f t="array" aca="1" ref="AL96" ca="1">(
    SUMIFS(AR61:AR101, AY61:AY101, INDIRECT("AE" &amp; ROW()), AP61:AP101, "💲") +
    SUMIFS(AR61:AR101, AY61:AY101, INDIRECT("AE" &amp; ROW()), AP61:AP101, "📦")
) -
(
    (
        SUMIFS(AR61:AR101, AY61:AY101, INDIRECT("AE" &amp; ROW()), AP61:AP101, "💲", AS61:AS101, "Familiar") +
        SUMIFS(AR61:AR101, AY61:AY101, INDIRECT("AE" &amp; ROW()), AP61:AP101, "📦", AS61:AS101, "Familiar")
    ) / 2
) -
(
    (
        SUMIFS(AR61:AR101, AY61:AY101, INDIRECT("AE" &amp; ROW()), AP61:AP101, "💲", AS61:AS101, "Participante") +
        SUMIFS(AR61:AR101, AY61:AY101, INDIRECT("AE" &amp; ROW()), AP61:AP101, "📦", AS61:AS101, "Participante")
    ) / 2
) -
(
    (
        SUMIFS(AR61:AR101, AY61:AY101, INDIRECT("AE" &amp; ROW()), AP61:AP101, "💲", AS61:AS101, "Empleado") +
        SUMIFS(AR61:AR101, AY61:AY101, INDIRECT("AE" &amp; ROW()), AP61:AP101, "📦", AS61:AS101, "Empleado")
    ) / 2
) -
(
    (
        SUMIFS(AR61:AR101, AY61:AY101, INDIRECT("AE" &amp; ROW()), AP61:AP101, "💲", AS61:AS101, "Exonerado ADH") +
        SUMIFS(AR61:AR101, AY61:AY101, INDIRECT("AE" &amp; ROW()), AP61:AP101, "📦", AS61:AS101, "Exonerado ADH")
    ) / 2
) -
(
    SUMIFS(AR61:AR101, AY61:AY101, INDIRECT("AE" &amp; ROW()), AP61:AP101, "💲", AS61:AS101, "Exonerado Doctor") +
    SUMIFS(AR61:AR101, AY61:AY101, INDIRECT("AE" &amp; ROW()), AP61:AP101, "📦", AS61:AS101, "Exonerado Doctor")
) -
(
    (
        SUMIFS(AR61:AR101, AY61:AY101, INDIRECT("AE" &amp; ROW()), AP61:AP101, "💲", AS61:AS101, "") +
        SUMIFS(AR61:AR101, AY61:AY101, INDIRECT("AE" &amp; ROW()), AP61:AP101, "📦", AS61:AS101, "")
    ) / 2
)</f>
        <v>0</v>
      </c>
      <c r="AM96" s="48"/>
      <c r="AN96" s="155">
        <f>A59</f>
        <v>46267</v>
      </c>
      <c r="AO96" s="156" t="str">
        <f>K60</f>
        <v>Consultorio N° 3</v>
      </c>
      <c r="AP96" s="156">
        <f t="shared" ref="AP96:AQ96" si="79">K109</f>
        <v>0</v>
      </c>
      <c r="AQ96" s="156">
        <f t="shared" si="79"/>
        <v>0</v>
      </c>
      <c r="AR96" s="156">
        <f>AC109</f>
        <v>0</v>
      </c>
      <c r="AS96" s="156">
        <f>AA109</f>
        <v>0</v>
      </c>
      <c r="AT96" s="156">
        <f>AA110</f>
        <v>0</v>
      </c>
      <c r="AU96" s="156">
        <f>AC110</f>
        <v>0</v>
      </c>
      <c r="AV96" s="156">
        <f>AA111</f>
        <v>0</v>
      </c>
      <c r="AW96" s="156">
        <f>AC111</f>
        <v>0</v>
      </c>
      <c r="AX96" s="156">
        <f>AC112</f>
        <v>0</v>
      </c>
      <c r="AY96" s="156">
        <f>N112</f>
        <v>0</v>
      </c>
      <c r="AZ96" s="48"/>
      <c r="BA96" s="48"/>
      <c r="BB96" s="48"/>
      <c r="BC96" s="48"/>
      <c r="BD96" s="48"/>
      <c r="BE96" s="48"/>
      <c r="BF96" s="48"/>
      <c r="BG96" s="48"/>
      <c r="BH96" s="48"/>
      <c r="BI96" s="48"/>
      <c r="BJ96" s="48"/>
      <c r="BK96" s="48"/>
      <c r="BL96" s="48"/>
      <c r="BM96" s="48"/>
      <c r="BN96" s="48"/>
    </row>
    <row r="97" spans="1:66" ht="11.25" customHeight="1">
      <c r="A97" s="222">
        <f>A93+$Q$13/1440</f>
        <v>0.70833333333333315</v>
      </c>
      <c r="B97" s="38"/>
      <c r="C97" s="204"/>
      <c r="D97" s="207"/>
      <c r="E97" s="40" t="s">
        <v>36</v>
      </c>
      <c r="F97" s="42" t="str">
        <f>IF(D97&lt;&gt;"", VLOOKUP(D97,'Base de Datos'!$A$2:$D1268,2,FALSE()),"")</f>
        <v/>
      </c>
      <c r="G97" s="204"/>
      <c r="H97" s="216"/>
      <c r="I97" s="40" t="s">
        <v>36</v>
      </c>
      <c r="J97" s="42" t="str">
        <f>IF(H97&lt;&gt;"", VLOOKUP(H97,'Base de Datos'!$A$2:$D1268,2,FALSE()),"")</f>
        <v/>
      </c>
      <c r="K97" s="204"/>
      <c r="L97" s="216"/>
      <c r="M97" s="40" t="s">
        <v>36</v>
      </c>
      <c r="N97" s="42" t="str">
        <f>IF(L97&lt;&gt;"", VLOOKUP(L97,'Base de Datos'!$A$2:$D1268,2,FALSE()),"")</f>
        <v/>
      </c>
      <c r="O97" s="43"/>
      <c r="P97" s="163"/>
      <c r="Q97" s="3"/>
      <c r="R97" s="15"/>
      <c r="S97" s="45"/>
      <c r="T97" s="45" t="s">
        <v>37</v>
      </c>
      <c r="U97" s="46"/>
      <c r="V97" s="47"/>
      <c r="W97" s="45"/>
      <c r="X97" s="45" t="s">
        <v>37</v>
      </c>
      <c r="Y97" s="46"/>
      <c r="Z97" s="47"/>
      <c r="AA97" s="45"/>
      <c r="AB97" s="45" t="s">
        <v>37</v>
      </c>
      <c r="AC97" s="46"/>
      <c r="AD97" s="48"/>
      <c r="AE97" s="240" t="s">
        <v>43</v>
      </c>
      <c r="AF97" s="230"/>
      <c r="AG97" s="161">
        <f t="array" aca="1" ref="AG97" ca="1">COUNTIFS(AP61:AP101, "💲", AY61:AY101, INDIRECT("AE" &amp; ROW())) + COUNTIFS(AP61:AP101, "📦", AY61:AY101, INDIRECT("AE" &amp; ROW())) + COUNTIFS(AP61:AP101, "✅", AY61:AY101, INDIRECT("AE" &amp; ROW()))</f>
        <v>0</v>
      </c>
      <c r="AH97" s="162">
        <f t="array" aca="1" ref="AH97" ca="1">COUNTIFS(AP61:AP101, "💲", AY61:AY101, INDIRECT("AE" &amp; ROW())) + COUNTIFS(AP61:AP101, "📦", AY61:AY101, INDIRECT("AE" &amp; ROW()))</f>
        <v>0</v>
      </c>
      <c r="AI97" s="139">
        <f t="array" aca="1" ref="AI97" ca="1">SUMIFS(AR61:AR101, AY61:AY101, INDIRECT("AE" &amp; ROW()), AP61:AP101, "💲") + SUMIFS(AR61:AR101, AY61:AY101, INDIRECT("AE" &amp; ROW()), AP61:AP101, "📦")</f>
        <v>0</v>
      </c>
      <c r="AJ97" s="139">
        <f t="array" aca="1" ref="AJ97" ca="1">(
    SUMIFS(AR61:AR101, AY61:AY101, INDIRECT("AE" &amp; ROW()), AP61:AP101, "💲") +
    SUMIFS(AR61:AR101, AY61:AY101, INDIRECT("AE" &amp; ROW()), AP61:AP101, "📦")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
        SUMIFS(AR61:AR101, AY61:AY101, INDIRECT("AE" &amp; ROW()), AP61:AP101, "💲", AS61:AS101, "Familiar") +
        SUMIFS(AR61:AR101, AY61:AY101, INDIRECT("AE" &amp; ROW()), AP61:AP101, "📦", AS61:AS101, "Familiar")
    ) / 2
)  -
(
    (
        SUMIFS(AR61:AR101, AY61:AY101, INDIRECT("AE" &amp; ROW()), AP61:AP101, "💲", AS61:AS101, "Exonerado ADH") +
        SUMIFS(AR61:AR101, AY61:AY101, INDIRECT("AE" &amp; ROW()), AP61:AP101, "📦", AS61:AS101, "Exonerado ADH")
    ) / 2
)  -
(
    (
        SUMIFS(AR61:AR101, AY61:AY101, INDIRECT("AE" &amp; ROW()), AP61:AP101, "💲", AS61:AS101, "Exonerado Doctor") +
        SUMIFS(AR61:AR101, AY61:AY101, INDIRECT("AE" &amp; ROW()), AP61:AP101, "📦", AS61:AS101, "Exonerado Doctor")
    ) / 2
)</f>
        <v>0</v>
      </c>
      <c r="AK97" s="139">
        <f t="array" aca="1" ref="AK97" ca="1">(
    SUMIFS(AR61:AR101, AY61:AY101, INDIRECT("AE" &amp; ROW()), AP61:AP101, "💲") +
    SUMIFS(AR61:AR101, AY61:AY101, INDIRECT("AE" &amp; ROW()), AP61:AP101, "📦")
) -
(
    SUMIFS(AR61:AR101, AY61:AY101, INDIRECT("AE" &amp; ROW()), AP61:AP101, "💲", AS61:AS101, "Familiar") +
    SUMIFS(AR61:AR101, AY61:AY101, INDIRECT("AE" &amp; ROW()), AP61:AP101, "📦", AS61:AS101, "Familiar")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SUMIFS(AR61:AR101, AY61:AY101, INDIRECT("AE" &amp; ROW()), AP61:AP101, "💲", AS61:AS101, "Exonerado ADH") +
    SUMIFS(AR61:AR101, AY61:AY101, INDIRECT("AE" &amp; ROW()), AP61:AP101, "📦", AS61:AS101, "Exonerado ADH")
) -
(
    (
        SUMIFS(AR61:AR101, AY61:AY101, INDIRECT("AE" &amp; ROW()), AP61:AP101, "💲", AS61:AS101, "Exonerado Doctor") +
        SUMIFS(AR61:AR101, AY61:AY101, INDIRECT("AE" &amp; ROW()), AP61:AP101, "📦", AS61:AS101, "Exonerado Doctor")
    ) / 2
) -
(
    (
        SUMIFS(AR61:AR101, AY61:AY101, INDIRECT("AE" &amp; ROW()), AP61:AP101, "💲", AS61:AS101, "") +
        SUMIFS(AR61:AR101, AY61:AY101, INDIRECT("AE" &amp; ROW()), AP61:AP101, "📦", AS61:AS101, "")
    ) / 2
)</f>
        <v>0</v>
      </c>
      <c r="AL97" s="140">
        <f t="array" aca="1" ref="AL97" ca="1">(
    SUMIFS(AR61:AR101, AY61:AY101, INDIRECT("AE" &amp; ROW()), AP61:AP101, "💲") +
    SUMIFS(AR61:AR101, AY61:AY101, INDIRECT("AE" &amp; ROW()), AP61:AP101, "📦")
) -
(
    (
        SUMIFS(AR61:AR101, AY61:AY101, INDIRECT("AE" &amp; ROW()), AP61:AP101, "💲", AS61:AS101, "Familiar") +
        SUMIFS(AR61:AR101, AY61:AY101, INDIRECT("AE" &amp; ROW()), AP61:AP101, "📦", AS61:AS101, "Familiar")
    ) / 2
) -
(
    (
        SUMIFS(AR61:AR101, AY61:AY101, INDIRECT("AE" &amp; ROW()), AP61:AP101, "💲", AS61:AS101, "Participante") +
        SUMIFS(AR61:AR101, AY61:AY101, INDIRECT("AE" &amp; ROW()), AP61:AP101, "📦", AS61:AS101, "Participante")
    ) / 2
) -
(
    (
        SUMIFS(AR61:AR101, AY61:AY101, INDIRECT("AE" &amp; ROW()), AP61:AP101, "💲", AS61:AS101, "Empleado") +
        SUMIFS(AR61:AR101, AY61:AY101, INDIRECT("AE" &amp; ROW()), AP61:AP101, "📦", AS61:AS101, "Empleado")
    ) / 2
) -
(
    (
        SUMIFS(AR61:AR101, AY61:AY101, INDIRECT("AE" &amp; ROW()), AP61:AP101, "💲", AS61:AS101, "Exonerado ADH") +
        SUMIFS(AR61:AR101, AY61:AY101, INDIRECT("AE" &amp; ROW()), AP61:AP101, "📦", AS61:AS101, "Exonerado ADH")
    ) / 2
) -
(
    SUMIFS(AR61:AR101, AY61:AY101, INDIRECT("AE" &amp; ROW()), AP61:AP101, "💲", AS61:AS101, "Exonerado Doctor") +
    SUMIFS(AR61:AR101, AY61:AY101, INDIRECT("AE" &amp; ROW()), AP61:AP101, "📦", AS61:AS101, "Exonerado Doctor")
) -
(
    (
        SUMIFS(AR61:AR101, AY61:AY101, INDIRECT("AE" &amp; ROW()), AP61:AP101, "💲", AS61:AS101, "") +
        SUMIFS(AR61:AR101, AY61:AY101, INDIRECT("AE" &amp; ROW()), AP61:AP101, "📦", AS61:AS101, "")
    ) / 2
)</f>
        <v>0</v>
      </c>
      <c r="AM97" s="48"/>
      <c r="AN97" s="156"/>
      <c r="AO97" s="156"/>
      <c r="AP97" s="156"/>
      <c r="AQ97" s="156">
        <f>L105</f>
        <v>0</v>
      </c>
      <c r="AR97" s="156"/>
      <c r="AS97" s="156"/>
      <c r="AT97" s="156"/>
      <c r="AU97" s="156"/>
      <c r="AV97" s="156"/>
      <c r="AW97" s="156"/>
      <c r="AX97" s="156"/>
      <c r="AY97" s="156">
        <f>N100</f>
        <v>0</v>
      </c>
      <c r="AZ97" s="48"/>
      <c r="BA97" s="48"/>
      <c r="BB97" s="48"/>
      <c r="BC97" s="48"/>
      <c r="BD97" s="48"/>
      <c r="BE97" s="48"/>
      <c r="BF97" s="48"/>
      <c r="BG97" s="48"/>
      <c r="BH97" s="48"/>
      <c r="BI97" s="48"/>
      <c r="BJ97" s="48"/>
      <c r="BK97" s="48"/>
      <c r="BL97" s="48"/>
      <c r="BM97" s="48"/>
      <c r="BN97" s="48"/>
    </row>
    <row r="98" spans="1:66" ht="11.25" customHeight="1">
      <c r="A98" s="220"/>
      <c r="B98" s="38"/>
      <c r="C98" s="205"/>
      <c r="D98" s="208"/>
      <c r="E98" s="57" t="s">
        <v>42</v>
      </c>
      <c r="F98" s="58" t="str">
        <f>IF(D97&lt;&gt;"", VLOOKUP(D97,'Base de Datos'!$A$2:$D1268,3,FALSE()),"")</f>
        <v/>
      </c>
      <c r="G98" s="205"/>
      <c r="H98" s="208"/>
      <c r="I98" s="57" t="s">
        <v>42</v>
      </c>
      <c r="J98" s="58" t="str">
        <f>IF(H97&lt;&gt;"", VLOOKUP(H97,'Base de Datos'!$A$2:$D1268,3,FALSE()),"")</f>
        <v/>
      </c>
      <c r="K98" s="205"/>
      <c r="L98" s="208"/>
      <c r="M98" s="57" t="s">
        <v>42</v>
      </c>
      <c r="N98" s="58" t="str">
        <f>IF(L97&lt;&gt;"", VLOOKUP(L97,'Base de Datos'!$A$2:$D1268,3,FALSE()),"")</f>
        <v/>
      </c>
      <c r="O98" s="43"/>
      <c r="P98" s="163"/>
      <c r="Q98" s="3"/>
      <c r="R98" s="15"/>
      <c r="S98" s="229"/>
      <c r="T98" s="230"/>
      <c r="U98" s="59"/>
      <c r="V98" s="47"/>
      <c r="W98" s="229"/>
      <c r="X98" s="230"/>
      <c r="Y98" s="59"/>
      <c r="Z98" s="47"/>
      <c r="AA98" s="229"/>
      <c r="AB98" s="230"/>
      <c r="AC98" s="59"/>
      <c r="AD98" s="48"/>
      <c r="AE98" s="240" t="s">
        <v>45</v>
      </c>
      <c r="AF98" s="230"/>
      <c r="AG98" s="161">
        <f t="array" aca="1" ref="AG98" ca="1">COUNTIFS(AP61:AP101, "💲", AY61:AY101, INDIRECT("AE" &amp; ROW())) + COUNTIFS(AP61:AP101, "📦", AY61:AY101, INDIRECT("AE" &amp; ROW())) + COUNTIFS(AP61:AP101, "✅", AY61:AY101, INDIRECT("AE" &amp; ROW()))</f>
        <v>0</v>
      </c>
      <c r="AH98" s="162">
        <f t="array" aca="1" ref="AH98" ca="1">COUNTIFS(AP61:AP101, "💲", AY61:AY101, INDIRECT("AE" &amp; ROW())) + COUNTIFS(AP61:AP101, "📦", AY61:AY101, INDIRECT("AE" &amp; ROW()))</f>
        <v>0</v>
      </c>
      <c r="AI98" s="139">
        <f t="array" aca="1" ref="AI98" ca="1">SUMIFS(AR61:AR101, AY61:AY101, INDIRECT("AE" &amp; ROW()), AP61:AP101, "💲") + SUMIFS(AR61:AR101, AY61:AY101, INDIRECT("AE" &amp; ROW()), AP61:AP101, "📦")</f>
        <v>0</v>
      </c>
      <c r="AJ98" s="139">
        <f t="array" aca="1" ref="AJ98" ca="1">(
    SUMIFS(AR61:AR101, AY61:AY101, INDIRECT("AE" &amp; ROW()), AP61:AP101, "💲") +
    SUMIFS(AR61:AR101, AY61:AY101, INDIRECT("AE" &amp; ROW()), AP61:AP101, "📦")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
        SUMIFS(AR61:AR101, AY61:AY101, INDIRECT("AE" &amp; ROW()), AP61:AP101, "💲", AS61:AS101, "Familiar") +
        SUMIFS(AR61:AR101, AY61:AY101, INDIRECT("AE" &amp; ROW()), AP61:AP101, "📦", AS61:AS101, "Familiar")
    ) / 2
)  -
(
    (
        SUMIFS(AR61:AR101, AY61:AY101, INDIRECT("AE" &amp; ROW()), AP61:AP101, "💲", AS61:AS101, "Exonerado ADH") +
        SUMIFS(AR61:AR101, AY61:AY101, INDIRECT("AE" &amp; ROW()), AP61:AP101, "📦", AS61:AS101, "Exonerado ADH")
    ) / 2
)  -
(
    (
        SUMIFS(AR61:AR101, AY61:AY101, INDIRECT("AE" &amp; ROW()), AP61:AP101, "💲", AS61:AS101, "Exonerado Doctor") +
        SUMIFS(AR61:AR101, AY61:AY101, INDIRECT("AE" &amp; ROW()), AP61:AP101, "📦", AS61:AS101, "Exonerado Doctor")
    ) / 2
)</f>
        <v>0</v>
      </c>
      <c r="AK98" s="139">
        <f t="array" aca="1" ref="AK98" ca="1">(
    SUMIFS(AR61:AR101, AY61:AY101, INDIRECT("AE" &amp; ROW()), AP61:AP101, "💲") +
    SUMIFS(AR61:AR101, AY61:AY101, INDIRECT("AE" &amp; ROW()), AP61:AP101, "📦")
) -
(
    SUMIFS(AR61:AR101, AY61:AY101, INDIRECT("AE" &amp; ROW()), AP61:AP101, "💲", AS61:AS101, "Familiar") +
    SUMIFS(AR61:AR101, AY61:AY101, INDIRECT("AE" &amp; ROW()), AP61:AP101, "📦", AS61:AS101, "Familiar")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SUMIFS(AR61:AR101, AY61:AY101, INDIRECT("AE" &amp; ROW()), AP61:AP101, "💲", AS61:AS101, "Exonerado ADH") +
    SUMIFS(AR61:AR101, AY61:AY101, INDIRECT("AE" &amp; ROW()), AP61:AP101, "📦", AS61:AS101, "Exonerado ADH")
) -
(
    (
        SUMIFS(AR61:AR101, AY61:AY101, INDIRECT("AE" &amp; ROW()), AP61:AP101, "💲", AS61:AS101, "Exonerado Doctor") +
        SUMIFS(AR61:AR101, AY61:AY101, INDIRECT("AE" &amp; ROW()), AP61:AP101, "📦", AS61:AS101, "Exonerado Doctor")
    ) / 2
) -
(
    (
        SUMIFS(AR61:AR101, AY61:AY101, INDIRECT("AE" &amp; ROW()), AP61:AP101, "💲", AS61:AS101, "") +
        SUMIFS(AR61:AR101, AY61:AY101, INDIRECT("AE" &amp; ROW()), AP61:AP101, "📦", AS61:AS101, "")
    ) / 2
)</f>
        <v>0</v>
      </c>
      <c r="AL98" s="140">
        <f t="array" aca="1" ref="AL98" ca="1">(
    SUMIFS(AR61:AR101, AY61:AY101, INDIRECT("AE" &amp; ROW()), AP61:AP101, "💲") +
    SUMIFS(AR61:AR101, AY61:AY101, INDIRECT("AE" &amp; ROW()), AP61:AP101, "📦")
) -
(
    (
        SUMIFS(AR61:AR101, AY61:AY101, INDIRECT("AE" &amp; ROW()), AP61:AP101, "💲", AS61:AS101, "Familiar") +
        SUMIFS(AR61:AR101, AY61:AY101, INDIRECT("AE" &amp; ROW()), AP61:AP101, "📦", AS61:AS101, "Familiar")
    ) / 2
) -
(
    (
        SUMIFS(AR61:AR101, AY61:AY101, INDIRECT("AE" &amp; ROW()), AP61:AP101, "💲", AS61:AS101, "Participante") +
        SUMIFS(AR61:AR101, AY61:AY101, INDIRECT("AE" &amp; ROW()), AP61:AP101, "📦", AS61:AS101, "Participante")
    ) / 2
) -
(
    (
        SUMIFS(AR61:AR101, AY61:AY101, INDIRECT("AE" &amp; ROW()), AP61:AP101, "💲", AS61:AS101, "Empleado") +
        SUMIFS(AR61:AR101, AY61:AY101, INDIRECT("AE" &amp; ROW()), AP61:AP101, "📦", AS61:AS101, "Empleado")
    ) / 2
) -
(
    (
        SUMIFS(AR61:AR101, AY61:AY101, INDIRECT("AE" &amp; ROW()), AP61:AP101, "💲", AS61:AS101, "Exonerado ADH") +
        SUMIFS(AR61:AR101, AY61:AY101, INDIRECT("AE" &amp; ROW()), AP61:AP101, "📦", AS61:AS101, "Exonerado ADH")
    ) / 2
) -
(
    SUMIFS(AR61:AR101, AY61:AY101, INDIRECT("AE" &amp; ROW()), AP61:AP101, "💲", AS61:AS101, "Exonerado Doctor") +
    SUMIFS(AR61:AR101, AY61:AY101, INDIRECT("AE" &amp; ROW()), AP61:AP101, "📦", AS61:AS101, "Exonerado Doctor")
) -
(
    (
        SUMIFS(AR61:AR101, AY61:AY101, INDIRECT("AE" &amp; ROW()), AP61:AP101, "💲", AS61:AS101, "") +
        SUMIFS(AR61:AR101, AY61:AY101, INDIRECT("AE" &amp; ROW()), AP61:AP101, "📦", AS61:AS101, "")
    ) / 2
)</f>
        <v>0</v>
      </c>
      <c r="AM98" s="48"/>
      <c r="AN98" s="156"/>
      <c r="AO98" s="156"/>
      <c r="AP98" s="156"/>
      <c r="AQ98" s="156">
        <f>L109</f>
        <v>0</v>
      </c>
      <c r="AR98" s="156"/>
      <c r="AS98" s="156"/>
      <c r="AT98" s="156"/>
      <c r="AU98" s="156"/>
      <c r="AV98" s="156"/>
      <c r="AW98" s="156"/>
      <c r="AX98" s="156"/>
      <c r="AY98" s="156">
        <f>N104</f>
        <v>0</v>
      </c>
      <c r="AZ98" s="48"/>
      <c r="BA98" s="48"/>
      <c r="BB98" s="48"/>
      <c r="BC98" s="48"/>
      <c r="BD98" s="48"/>
      <c r="BE98" s="48"/>
      <c r="BF98" s="48"/>
      <c r="BG98" s="48"/>
      <c r="BH98" s="48"/>
      <c r="BI98" s="48"/>
      <c r="BJ98" s="48"/>
      <c r="BK98" s="48"/>
      <c r="BL98" s="48"/>
      <c r="BM98" s="48"/>
      <c r="BN98" s="48"/>
    </row>
    <row r="99" spans="1:66" ht="11.25" customHeight="1">
      <c r="A99" s="220"/>
      <c r="B99" s="38"/>
      <c r="C99" s="205"/>
      <c r="D99" s="208"/>
      <c r="E99" s="57" t="s">
        <v>44</v>
      </c>
      <c r="F99" s="58" t="str">
        <f>IF(D97&lt;&gt;"", VLOOKUP(D97,'Base de Datos'!$A$2:$D1268,4,FALSE()),"")</f>
        <v/>
      </c>
      <c r="G99" s="205"/>
      <c r="H99" s="208"/>
      <c r="I99" s="57" t="s">
        <v>44</v>
      </c>
      <c r="J99" s="58" t="str">
        <f>IF(H97&lt;&gt;"", VLOOKUP(H97,'Base de Datos'!$A$2:$D1268,4,FALSE()),"")</f>
        <v/>
      </c>
      <c r="K99" s="205"/>
      <c r="L99" s="208"/>
      <c r="M99" s="57" t="s">
        <v>44</v>
      </c>
      <c r="N99" s="58" t="str">
        <f>IF(L97&lt;&gt;"", VLOOKUP(L97,'Base de Datos'!$A$2:$D1268,4,FALSE()),"")</f>
        <v/>
      </c>
      <c r="O99" s="43"/>
      <c r="P99" s="163"/>
      <c r="Q99" s="3"/>
      <c r="R99" s="15"/>
      <c r="S99" s="229"/>
      <c r="T99" s="230"/>
      <c r="U99" s="59"/>
      <c r="V99" s="47"/>
      <c r="W99" s="229"/>
      <c r="X99" s="230"/>
      <c r="Y99" s="59"/>
      <c r="Z99" s="47"/>
      <c r="AA99" s="229"/>
      <c r="AB99" s="230"/>
      <c r="AC99" s="59"/>
      <c r="AD99" s="48"/>
      <c r="AE99" s="240" t="s">
        <v>47</v>
      </c>
      <c r="AF99" s="230"/>
      <c r="AG99" s="161">
        <f t="array" aca="1" ref="AG99" ca="1">COUNTIFS(AP61:AP101, "💲", AY61:AY101, INDIRECT("AE" &amp; ROW())) + COUNTIFS(AP61:AP101, "📦", AY61:AY101, INDIRECT("AE" &amp; ROW())) + COUNTIFS(AP61:AP101, "✅", AY61:AY101, INDIRECT("AE" &amp; ROW()))</f>
        <v>0</v>
      </c>
      <c r="AH99" s="162">
        <f t="array" aca="1" ref="AH99" ca="1">COUNTIFS(AP61:AP101, "💲", AY61:AY101, INDIRECT("AE" &amp; ROW())) + COUNTIFS(AP61:AP101, "📦", AY61:AY101, INDIRECT("AE" &amp; ROW()))</f>
        <v>0</v>
      </c>
      <c r="AI99" s="139">
        <f t="array" aca="1" ref="AI99" ca="1">SUMIFS(AR61:AR101, AY61:AY101, INDIRECT("AE" &amp; ROW()), AP61:AP101, "💲") + SUMIFS(AR61:AR101, AY61:AY101, INDIRECT("AE" &amp; ROW()), AP61:AP101, "📦")</f>
        <v>0</v>
      </c>
      <c r="AJ99" s="139">
        <f t="array" aca="1" ref="AJ99" ca="1">(
    SUMIFS(AR61:AR101, AY61:AY101, INDIRECT("AE" &amp; ROW()), AP61:AP101, "💲") +
    SUMIFS(AR61:AR101, AY61:AY101, INDIRECT("AE" &amp; ROW()), AP61:AP101, "📦")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
        SUMIFS(AR61:AR101, AY61:AY101, INDIRECT("AE" &amp; ROW()), AP61:AP101, "💲", AS61:AS101, "Familiar") +
        SUMIFS(AR61:AR101, AY61:AY101, INDIRECT("AE" &amp; ROW()), AP61:AP101, "📦", AS61:AS101, "Familiar")
    ) / 2
)  -
(
    (
        SUMIFS(AR61:AR101, AY61:AY101, INDIRECT("AE" &amp; ROW()), AP61:AP101, "💲", AS61:AS101, "Exonerado ADH") +
        SUMIFS(AR61:AR101, AY61:AY101, INDIRECT("AE" &amp; ROW()), AP61:AP101, "📦", AS61:AS101, "Exonerado ADH")
    ) / 2
)  -
(
    (
        SUMIFS(AR61:AR101, AY61:AY101, INDIRECT("AE" &amp; ROW()), AP61:AP101, "💲", AS61:AS101, "Exonerado Doctor") +
        SUMIFS(AR61:AR101, AY61:AY101, INDIRECT("AE" &amp; ROW()), AP61:AP101, "📦", AS61:AS101, "Exonerado Doctor")
    ) / 2
)</f>
        <v>0</v>
      </c>
      <c r="AK99" s="139">
        <f t="array" aca="1" ref="AK99" ca="1">(
    SUMIFS(AR61:AR101, AY61:AY101, INDIRECT("AE" &amp; ROW()), AP61:AP101, "💲") +
    SUMIFS(AR61:AR101, AY61:AY101, INDIRECT("AE" &amp; ROW()), AP61:AP101, "📦")
) -
(
    SUMIFS(AR61:AR101, AY61:AY101, INDIRECT("AE" &amp; ROW()), AP61:AP101, "💲", AS61:AS101, "Familiar") +
    SUMIFS(AR61:AR101, AY61:AY101, INDIRECT("AE" &amp; ROW()), AP61:AP101, "📦", AS61:AS101, "Familiar")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SUMIFS(AR61:AR101, AY61:AY101, INDIRECT("AE" &amp; ROW()), AP61:AP101, "💲", AS61:AS101, "Exonerado ADH") +
    SUMIFS(AR61:AR101, AY61:AY101, INDIRECT("AE" &amp; ROW()), AP61:AP101, "📦", AS61:AS101, "Exonerado ADH")
) -
(
    (
        SUMIFS(AR61:AR101, AY61:AY101, INDIRECT("AE" &amp; ROW()), AP61:AP101, "💲", AS61:AS101, "Exonerado Doctor") +
        SUMIFS(AR61:AR101, AY61:AY101, INDIRECT("AE" &amp; ROW()), AP61:AP101, "📦", AS61:AS101, "Exonerado Doctor")
    ) / 2
) -
(
    (
        SUMIFS(AR61:AR101, AY61:AY101, INDIRECT("AE" &amp; ROW()), AP61:AP101, "💲", AS61:AS101, "") +
        SUMIFS(AR61:AR101, AY61:AY101, INDIRECT("AE" &amp; ROW()), AP61:AP101, "📦", AS61:AS101, "")
    ) / 2
)</f>
        <v>0</v>
      </c>
      <c r="AL99" s="140">
        <f t="array" aca="1" ref="AL99" ca="1">(
    SUMIFS(AR61:AR101, AY61:AY101, INDIRECT("AE" &amp; ROW()), AP61:AP101, "💲") +
    SUMIFS(AR61:AR101, AY61:AY101, INDIRECT("AE" &amp; ROW()), AP61:AP101, "📦")
) -
(
    (
        SUMIFS(AR61:AR101, AY61:AY101, INDIRECT("AE" &amp; ROW()), AP61:AP101, "💲", AS61:AS101, "Familiar") +
        SUMIFS(AR61:AR101, AY61:AY101, INDIRECT("AE" &amp; ROW()), AP61:AP101, "📦", AS61:AS101, "Familiar")
    ) / 2
) -
(
    (
        SUMIFS(AR61:AR101, AY61:AY101, INDIRECT("AE" &amp; ROW()), AP61:AP101, "💲", AS61:AS101, "Participante") +
        SUMIFS(AR61:AR101, AY61:AY101, INDIRECT("AE" &amp; ROW()), AP61:AP101, "📦", AS61:AS101, "Participante")
    ) / 2
) -
(
    (
        SUMIFS(AR61:AR101, AY61:AY101, INDIRECT("AE" &amp; ROW()), AP61:AP101, "💲", AS61:AS101, "Empleado") +
        SUMIFS(AR61:AR101, AY61:AY101, INDIRECT("AE" &amp; ROW()), AP61:AP101, "📦", AS61:AS101, "Empleado")
    ) / 2
) -
(
    (
        SUMIFS(AR61:AR101, AY61:AY101, INDIRECT("AE" &amp; ROW()), AP61:AP101, "💲", AS61:AS101, "Exonerado ADH") +
        SUMIFS(AR61:AR101, AY61:AY101, INDIRECT("AE" &amp; ROW()), AP61:AP101, "📦", AS61:AS101, "Exonerado ADH")
    ) / 2
) -
(
    SUMIFS(AR61:AR101, AY61:AY101, INDIRECT("AE" &amp; ROW()), AP61:AP101, "💲", AS61:AS101, "Exonerado Doctor") +
    SUMIFS(AR61:AR101, AY61:AY101, INDIRECT("AE" &amp; ROW()), AP61:AP101, "📦", AS61:AS101, "Exonerado Doctor")
) -
(
    (
        SUMIFS(AR61:AR101, AY61:AY101, INDIRECT("AE" &amp; ROW()), AP61:AP101, "💲", AS61:AS101, "") +
        SUMIFS(AR61:AR101, AY61:AY101, INDIRECT("AE" &amp; ROW()), AP61:AP101, "📦", AS61:AS101, "")
    ) / 2
)</f>
        <v>0</v>
      </c>
      <c r="AM99" s="48"/>
      <c r="AN99" s="156"/>
      <c r="AO99" s="156"/>
      <c r="AP99" s="156"/>
      <c r="AQ99" s="156"/>
      <c r="AR99" s="156"/>
      <c r="AS99" s="156"/>
      <c r="AT99" s="156"/>
      <c r="AU99" s="156"/>
      <c r="AV99" s="156"/>
      <c r="AW99" s="156"/>
      <c r="AX99" s="156"/>
      <c r="AY99" s="156">
        <f>N108</f>
        <v>0</v>
      </c>
      <c r="AZ99" s="48"/>
      <c r="BA99" s="48"/>
      <c r="BB99" s="48"/>
      <c r="BC99" s="48"/>
      <c r="BD99" s="48"/>
      <c r="BE99" s="48"/>
      <c r="BF99" s="48"/>
      <c r="BG99" s="48"/>
      <c r="BH99" s="48"/>
      <c r="BI99" s="48"/>
      <c r="BJ99" s="48"/>
      <c r="BK99" s="48"/>
      <c r="BL99" s="48"/>
      <c r="BM99" s="48"/>
      <c r="BN99" s="48"/>
    </row>
    <row r="100" spans="1:66" ht="11.25" customHeight="1">
      <c r="A100" s="221"/>
      <c r="B100" s="38"/>
      <c r="C100" s="206"/>
      <c r="D100" s="209"/>
      <c r="E100" s="85" t="s">
        <v>46</v>
      </c>
      <c r="F100" s="86"/>
      <c r="G100" s="206"/>
      <c r="H100" s="209"/>
      <c r="I100" s="85" t="s">
        <v>46</v>
      </c>
      <c r="J100" s="108"/>
      <c r="K100" s="206"/>
      <c r="L100" s="209"/>
      <c r="M100" s="85" t="s">
        <v>46</v>
      </c>
      <c r="N100" s="108"/>
      <c r="O100" s="43"/>
      <c r="P100" s="163"/>
      <c r="Q100" s="3"/>
      <c r="R100" s="15"/>
      <c r="S100" s="227" t="str">
        <f>IF(OR(S97="Empleado",S97="Familiar"),"Nombre del Empleado","N° Factura")</f>
        <v>N° Factura</v>
      </c>
      <c r="T100" s="228"/>
      <c r="U100" s="89"/>
      <c r="V100" s="47"/>
      <c r="W100" s="227" t="str">
        <f>IF(OR(W97="Empleado",W97="Familiar"),"Nombre del Empleado","N° Factura")</f>
        <v>N° Factura</v>
      </c>
      <c r="X100" s="228"/>
      <c r="Y100" s="89"/>
      <c r="Z100" s="47"/>
      <c r="AA100" s="227" t="str">
        <f>IF(OR(AA97="Empleado",AA97="Familiar"),"Nombre del Empleado","N° Factura")</f>
        <v>N° Factura</v>
      </c>
      <c r="AB100" s="228"/>
      <c r="AC100" s="111"/>
      <c r="AD100" s="48"/>
      <c r="AE100" s="240" t="s">
        <v>48</v>
      </c>
      <c r="AF100" s="230"/>
      <c r="AG100" s="161">
        <f t="array" aca="1" ref="AG100" ca="1">COUNTIFS(AP61:AP101, "💲", AY61:AY101, INDIRECT("AE" &amp; ROW())) + COUNTIFS(AP61:AP101, "📦", AY61:AY101, INDIRECT("AE" &amp; ROW())) + COUNTIFS(AP61:AP101, "✅", AY61:AY101, INDIRECT("AE" &amp; ROW()))</f>
        <v>0</v>
      </c>
      <c r="AH100" s="162">
        <f t="array" aca="1" ref="AH100" ca="1">COUNTIFS(AP61:AP101, "💲", AY61:AY101, INDIRECT("AE" &amp; ROW())) + COUNTIFS(AP61:AP101, "📦", AY61:AY101, INDIRECT("AE" &amp; ROW()))</f>
        <v>0</v>
      </c>
      <c r="AI100" s="139">
        <f t="array" aca="1" ref="AI100" ca="1">SUMIFS(AR61:AR101, AY61:AY101, INDIRECT("AE" &amp; ROW()), AP61:AP101, "💲") + SUMIFS(AR61:AR101, AY61:AY101, INDIRECT("AE" &amp; ROW()), AP61:AP101, "📦")</f>
        <v>0</v>
      </c>
      <c r="AJ100" s="139">
        <f t="array" aca="1" ref="AJ100" ca="1">(
    SUMIFS(AR61:AR101, AY61:AY101, INDIRECT("AE" &amp; ROW()), AP61:AP101, "💲") +
    SUMIFS(AR61:AR101, AY61:AY101, INDIRECT("AE" &amp; ROW()), AP61:AP101, "📦")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
        SUMIFS(AR61:AR101, AY61:AY101, INDIRECT("AE" &amp; ROW()), AP61:AP101, "💲", AS61:AS101, "Familiar") +
        SUMIFS(AR61:AR101, AY61:AY101, INDIRECT("AE" &amp; ROW()), AP61:AP101, "📦", AS61:AS101, "Familiar")
    ) / 2
)  -
(
    (
        SUMIFS(AR61:AR101, AY61:AY101, INDIRECT("AE" &amp; ROW()), AP61:AP101, "💲", AS61:AS101, "Exonerado ADH") +
        SUMIFS(AR61:AR101, AY61:AY101, INDIRECT("AE" &amp; ROW()), AP61:AP101, "📦", AS61:AS101, "Exonerado ADH")
    ) / 2
)  -
(
    (
        SUMIFS(AR61:AR101, AY61:AY101, INDIRECT("AE" &amp; ROW()), AP61:AP101, "💲", AS61:AS101, "Exonerado Doctor") +
        SUMIFS(AR61:AR101, AY61:AY101, INDIRECT("AE" &amp; ROW()), AP61:AP101, "📦", AS61:AS101, "Exonerado Doctor")
    ) / 2
)</f>
        <v>0</v>
      </c>
      <c r="AK100" s="139">
        <f t="array" aca="1" ref="AK100" ca="1">(
    SUMIFS(AR61:AR101, AY61:AY101, INDIRECT("AE" &amp; ROW()), AP61:AP101, "💲") +
    SUMIFS(AR61:AR101, AY61:AY101, INDIRECT("AE" &amp; ROW()), AP61:AP101, "📦")
) -
(
    SUMIFS(AR61:AR101, AY61:AY101, INDIRECT("AE" &amp; ROW()), AP61:AP101, "💲", AS61:AS101, "Familiar") +
    SUMIFS(AR61:AR101, AY61:AY101, INDIRECT("AE" &amp; ROW()), AP61:AP101, "📦", AS61:AS101, "Familiar")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SUMIFS(AR61:AR101, AY61:AY101, INDIRECT("AE" &amp; ROW()), AP61:AP101, "💲", AS61:AS101, "Exonerado ADH") +
    SUMIFS(AR61:AR101, AY61:AY101, INDIRECT("AE" &amp; ROW()), AP61:AP101, "📦", AS61:AS101, "Exonerado ADH")
) -
(
    (
        SUMIFS(AR61:AR101, AY61:AY101, INDIRECT("AE" &amp; ROW()), AP61:AP101, "💲", AS61:AS101, "Exonerado Doctor") +
        SUMIFS(AR61:AR101, AY61:AY101, INDIRECT("AE" &amp; ROW()), AP61:AP101, "📦", AS61:AS101, "Exonerado Doctor")
    ) / 2
) -
(
    (
        SUMIFS(AR61:AR101, AY61:AY101, INDIRECT("AE" &amp; ROW()), AP61:AP101, "💲", AS61:AS101, "") +
        SUMIFS(AR61:AR101, AY61:AY101, INDIRECT("AE" &amp; ROW()), AP61:AP101, "📦", AS61:AS101, "")
    ) / 2
)</f>
        <v>0</v>
      </c>
      <c r="AL100" s="140">
        <f t="array" aca="1" ref="AL100" ca="1">(
    SUMIFS(AR61:AR101, AY61:AY101, INDIRECT("AE" &amp; ROW()), AP61:AP101, "💲") +
    SUMIFS(AR61:AR101, AY61:AY101, INDIRECT("AE" &amp; ROW()), AP61:AP101, "📦")
) -
(
    (
        SUMIFS(AR61:AR101, AY61:AY101, INDIRECT("AE" &amp; ROW()), AP61:AP101, "💲", AS61:AS101, "Familiar") +
        SUMIFS(AR61:AR101, AY61:AY101, INDIRECT("AE" &amp; ROW()), AP61:AP101, "📦", AS61:AS101, "Familiar")
    ) / 2
) -
(
    (
        SUMIFS(AR61:AR101, AY61:AY101, INDIRECT("AE" &amp; ROW()), AP61:AP101, "💲", AS61:AS101, "Participante") +
        SUMIFS(AR61:AR101, AY61:AY101, INDIRECT("AE" &amp; ROW()), AP61:AP101, "📦", AS61:AS101, "Participante")
    ) / 2
) -
(
    (
        SUMIFS(AR61:AR101, AY61:AY101, INDIRECT("AE" &amp; ROW()), AP61:AP101, "💲", AS61:AS101, "Empleado") +
        SUMIFS(AR61:AR101, AY61:AY101, INDIRECT("AE" &amp; ROW()), AP61:AP101, "📦", AS61:AS101, "Empleado")
    ) / 2
) -
(
    (
        SUMIFS(AR61:AR101, AY61:AY101, INDIRECT("AE" &amp; ROW()), AP61:AP101, "💲", AS61:AS101, "Exonerado ADH") +
        SUMIFS(AR61:AR101, AY61:AY101, INDIRECT("AE" &amp; ROW()), AP61:AP101, "📦", AS61:AS101, "Exonerado ADH")
    ) / 2
) -
(
    SUMIFS(AR61:AR101, AY61:AY101, INDIRECT("AE" &amp; ROW()), AP61:AP101, "💲", AS61:AS101, "Exonerado Doctor") +
    SUMIFS(AR61:AR101, AY61:AY101, INDIRECT("AE" &amp; ROW()), AP61:AP101, "📦", AS61:AS101, "Exonerado Doctor")
) -
(
    (
        SUMIFS(AR61:AR101, AY61:AY101, INDIRECT("AE" &amp; ROW()), AP61:AP101, "💲", AS61:AS101, "") +
        SUMIFS(AR61:AR101, AY61:AY101, INDIRECT("AE" &amp; ROW()), AP61:AP101, "📦", AS61:AS101, "")
    ) / 2
)</f>
        <v>0</v>
      </c>
      <c r="AM100" s="48"/>
      <c r="AN100" s="156"/>
      <c r="AO100" s="156"/>
      <c r="AP100" s="156"/>
      <c r="AQ100" s="156"/>
      <c r="AR100" s="156"/>
      <c r="AS100" s="156"/>
      <c r="AT100" s="156"/>
      <c r="AU100" s="156"/>
      <c r="AV100" s="156"/>
      <c r="AW100" s="156"/>
      <c r="AX100" s="156"/>
      <c r="AY100" s="156">
        <f>N112</f>
        <v>0</v>
      </c>
      <c r="AZ100" s="48"/>
      <c r="BA100" s="48"/>
      <c r="BB100" s="48"/>
      <c r="BC100" s="48"/>
      <c r="BD100" s="48"/>
      <c r="BE100" s="48"/>
      <c r="BF100" s="48"/>
      <c r="BG100" s="48"/>
      <c r="BH100" s="48"/>
      <c r="BI100" s="48"/>
      <c r="BJ100" s="48"/>
      <c r="BK100" s="48"/>
      <c r="BL100" s="48"/>
      <c r="BM100" s="48"/>
      <c r="BN100" s="48"/>
    </row>
    <row r="101" spans="1:66" ht="11.25" customHeight="1">
      <c r="A101" s="222">
        <f>A97+$Q$13/1440</f>
        <v>0.74999999999999978</v>
      </c>
      <c r="B101" s="38"/>
      <c r="C101" s="204"/>
      <c r="D101" s="207"/>
      <c r="E101" s="40" t="s">
        <v>36</v>
      </c>
      <c r="F101" s="42" t="str">
        <f>IF(D101&lt;&gt;"", VLOOKUP(D101,'Base de Datos'!$A$2:$D1268,2,FALSE()),"")</f>
        <v/>
      </c>
      <c r="G101" s="204"/>
      <c r="H101" s="216"/>
      <c r="I101" s="40" t="s">
        <v>36</v>
      </c>
      <c r="J101" s="42" t="str">
        <f>IF(H101&lt;&gt;"", VLOOKUP(H101,'Base de Datos'!$A$2:$D1268,2,FALSE()),"")</f>
        <v/>
      </c>
      <c r="K101" s="204"/>
      <c r="L101" s="216"/>
      <c r="M101" s="40" t="s">
        <v>36</v>
      </c>
      <c r="N101" s="42" t="str">
        <f>IF(L101&lt;&gt;"", VLOOKUP(L101,'Base de Datos'!$A$2:$D1268,2,FALSE()),"")</f>
        <v/>
      </c>
      <c r="O101" s="43"/>
      <c r="P101" s="163"/>
      <c r="Q101" s="3"/>
      <c r="R101" s="15"/>
      <c r="S101" s="45"/>
      <c r="T101" s="45" t="s">
        <v>37</v>
      </c>
      <c r="U101" s="46"/>
      <c r="V101" s="47"/>
      <c r="W101" s="45"/>
      <c r="X101" s="45" t="s">
        <v>37</v>
      </c>
      <c r="Y101" s="46"/>
      <c r="Z101" s="47"/>
      <c r="AA101" s="45"/>
      <c r="AB101" s="45" t="s">
        <v>37</v>
      </c>
      <c r="AC101" s="46"/>
      <c r="AD101" s="48"/>
      <c r="AE101" s="240" t="s">
        <v>49</v>
      </c>
      <c r="AF101" s="230"/>
      <c r="AG101" s="161">
        <f t="array" aca="1" ref="AG101" ca="1">COUNTIFS(AP61:AP101, "💲", AY61:AY101, INDIRECT("AE" &amp; ROW())) + COUNTIFS(AP61:AP101, "📦", AY61:AY101, INDIRECT("AE" &amp; ROW())) + COUNTIFS(AP61:AP101, "✅", AY61:AY101, INDIRECT("AE" &amp; ROW()))</f>
        <v>0</v>
      </c>
      <c r="AH101" s="162">
        <f t="array" aca="1" ref="AH101" ca="1">COUNTIFS(AP61:AP101, "💲", AY61:AY101, INDIRECT("AE" &amp; ROW())) + COUNTIFS(AP61:AP101, "📦", AY61:AY101, INDIRECT("AE" &amp; ROW()))</f>
        <v>0</v>
      </c>
      <c r="AI101" s="139">
        <f t="array" aca="1" ref="AI101" ca="1">SUMIFS(AR61:AR101, AY61:AY101, INDIRECT("AE" &amp; ROW()), AP61:AP101, "💲") + SUMIFS(AR61:AR101, AY61:AY101, INDIRECT("AE" &amp; ROW()), AP61:AP101, "📦")</f>
        <v>0</v>
      </c>
      <c r="AJ101" s="139">
        <f t="array" aca="1" ref="AJ101" ca="1">(
    SUMIFS(AR61:AR101, AY61:AY101, INDIRECT("AE" &amp; ROW()), AP61:AP101, "💲") +
    SUMIFS(AR61:AR101, AY61:AY101, INDIRECT("AE" &amp; ROW()), AP61:AP101, "📦")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
        SUMIFS(AR61:AR101, AY61:AY101, INDIRECT("AE" &amp; ROW()), AP61:AP101, "💲", AS61:AS101, "Familiar") +
        SUMIFS(AR61:AR101, AY61:AY101, INDIRECT("AE" &amp; ROW()), AP61:AP101, "📦", AS61:AS101, "Familiar")
    ) / 2
)  -
(
    (
        SUMIFS(AR61:AR101, AY61:AY101, INDIRECT("AE" &amp; ROW()), AP61:AP101, "💲", AS61:AS101, "Exonerado ADH") +
        SUMIFS(AR61:AR101, AY61:AY101, INDIRECT("AE" &amp; ROW()), AP61:AP101, "📦", AS61:AS101, "Exonerado ADH")
    ) / 2
)  -
(
    (
        SUMIFS(AR61:AR101, AY61:AY101, INDIRECT("AE" &amp; ROW()), AP61:AP101, "💲", AS61:AS101, "Exonerado Doctor") +
        SUMIFS(AR61:AR101, AY61:AY101, INDIRECT("AE" &amp; ROW()), AP61:AP101, "📦", AS61:AS101, "Exonerado Doctor")
    ) / 2
)</f>
        <v>0</v>
      </c>
      <c r="AK101" s="139">
        <f t="array" aca="1" ref="AK101" ca="1">(
    SUMIFS(AR61:AR101, AY61:AY101, INDIRECT("AE" &amp; ROW()), AP61:AP101, "💲") +
    SUMIFS(AR61:AR101, AY61:AY101, INDIRECT("AE" &amp; ROW()), AP61:AP101, "📦")
) -
(
    SUMIFS(AR61:AR101, AY61:AY101, INDIRECT("AE" &amp; ROW()), AP61:AP101, "💲", AS61:AS101, "Familiar") +
    SUMIFS(AR61:AR101, AY61:AY101, INDIRECT("AE" &amp; ROW()), AP61:AP101, "📦", AS61:AS101, "Familiar")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SUMIFS(AR61:AR101, AY61:AY101, INDIRECT("AE" &amp; ROW()), AP61:AP101, "💲", AS61:AS101, "Exonerado ADH") +
    SUMIFS(AR61:AR101, AY61:AY101, INDIRECT("AE" &amp; ROW()), AP61:AP101, "📦", AS61:AS101, "Exonerado ADH")
) -
(
    (
        SUMIFS(AR61:AR101, AY61:AY101, INDIRECT("AE" &amp; ROW()), AP61:AP101, "💲", AS61:AS101, "Exonerado Doctor") +
        SUMIFS(AR61:AR101, AY61:AY101, INDIRECT("AE" &amp; ROW()), AP61:AP101, "📦", AS61:AS101, "Exonerado Doctor")
    ) / 2
) -
(
    (
        SUMIFS(AR61:AR101, AY61:AY101, INDIRECT("AE" &amp; ROW()), AP61:AP101, "💲", AS61:AS101, "") +
        SUMIFS(AR61:AR101, AY61:AY101, INDIRECT("AE" &amp; ROW()), AP61:AP101, "📦", AS61:AS101, "")
    ) / 2
)</f>
        <v>0</v>
      </c>
      <c r="AL101" s="140">
        <f t="array" aca="1" ref="AL101" ca="1">(
    SUMIFS(AR61:AR101, AY61:AY101, INDIRECT("AE" &amp; ROW()), AP61:AP101, "💲") +
    SUMIFS(AR61:AR101, AY61:AY101, INDIRECT("AE" &amp; ROW()), AP61:AP101, "📦")
) -
(
    (
        SUMIFS(AR61:AR101, AY61:AY101, INDIRECT("AE" &amp; ROW()), AP61:AP101, "💲", AS61:AS101, "Familiar") +
        SUMIFS(AR61:AR101, AY61:AY101, INDIRECT("AE" &amp; ROW()), AP61:AP101, "📦", AS61:AS101, "Familiar")
    ) / 2
) -
(
    (
        SUMIFS(AR61:AR101, AY61:AY101, INDIRECT("AE" &amp; ROW()), AP61:AP101, "💲", AS61:AS101, "Participante") +
        SUMIFS(AR61:AR101, AY61:AY101, INDIRECT("AE" &amp; ROW()), AP61:AP101, "📦", AS61:AS101, "Participante")
    ) / 2
) -
(
    (
        SUMIFS(AR61:AR101, AY61:AY101, INDIRECT("AE" &amp; ROW()), AP61:AP101, "💲", AS61:AS101, "Empleado") +
        SUMIFS(AR61:AR101, AY61:AY101, INDIRECT("AE" &amp; ROW()), AP61:AP101, "📦", AS61:AS101, "Empleado")
    ) / 2
) -
(
    (
        SUMIFS(AR61:AR101, AY61:AY101, INDIRECT("AE" &amp; ROW()), AP61:AP101, "💲", AS61:AS101, "Exonerado ADH") +
        SUMIFS(AR61:AR101, AY61:AY101, INDIRECT("AE" &amp; ROW()), AP61:AP101, "📦", AS61:AS101, "Exonerado ADH")
    ) / 2
) -
(
    SUMIFS(AR61:AR101, AY61:AY101, INDIRECT("AE" &amp; ROW()), AP61:AP101, "💲", AS61:AS101, "Exonerado Doctor") +
    SUMIFS(AR61:AR101, AY61:AY101, INDIRECT("AE" &amp; ROW()), AP61:AP101, "📦", AS61:AS101, "Exonerado Doctor")
) -
(
    (
        SUMIFS(AR61:AR101, AY61:AY101, INDIRECT("AE" &amp; ROW()), AP61:AP101, "💲", AS61:AS101, "") +
        SUMIFS(AR61:AR101, AY61:AY101, INDIRECT("AE" &amp; ROW()), AP61:AP101, "📦", AS61:AS101, "")
    ) / 2
)</f>
        <v>0</v>
      </c>
      <c r="AM101" s="48"/>
      <c r="AN101" s="156"/>
      <c r="AO101" s="156"/>
      <c r="AP101" s="156"/>
      <c r="AQ101" s="156"/>
      <c r="AR101" s="156"/>
      <c r="AS101" s="156"/>
      <c r="AT101" s="156"/>
      <c r="AU101" s="156"/>
      <c r="AV101" s="156"/>
      <c r="AW101" s="156"/>
      <c r="AX101" s="156"/>
      <c r="AY101" s="156"/>
      <c r="AZ101" s="48"/>
      <c r="BA101" s="48"/>
      <c r="BB101" s="48"/>
      <c r="BC101" s="48"/>
      <c r="BD101" s="48"/>
      <c r="BE101" s="48"/>
      <c r="BF101" s="48"/>
      <c r="BG101" s="48"/>
      <c r="BH101" s="48"/>
      <c r="BI101" s="48"/>
      <c r="BJ101" s="48"/>
      <c r="BK101" s="48"/>
      <c r="BL101" s="48"/>
      <c r="BM101" s="48"/>
      <c r="BN101" s="48"/>
    </row>
    <row r="102" spans="1:66" ht="11.25" customHeight="1">
      <c r="A102" s="220"/>
      <c r="B102" s="38"/>
      <c r="C102" s="205"/>
      <c r="D102" s="208"/>
      <c r="E102" s="57" t="s">
        <v>42</v>
      </c>
      <c r="F102" s="58" t="str">
        <f>IF(D101&lt;&gt;"", VLOOKUP(D101,'Base de Datos'!$A$2:$D1268,3,FALSE()),"")</f>
        <v/>
      </c>
      <c r="G102" s="205"/>
      <c r="H102" s="208"/>
      <c r="I102" s="57" t="s">
        <v>42</v>
      </c>
      <c r="J102" s="58" t="str">
        <f>IF(H101&lt;&gt;"", VLOOKUP(H101,'Base de Datos'!$A$2:$D1268,3,FALSE()),"")</f>
        <v/>
      </c>
      <c r="K102" s="205"/>
      <c r="L102" s="208"/>
      <c r="M102" s="57" t="s">
        <v>42</v>
      </c>
      <c r="N102" s="58" t="str">
        <f>IF(L101&lt;&gt;"", VLOOKUP(L101,'Base de Datos'!$A$2:$D1268,3,FALSE()),"")</f>
        <v/>
      </c>
      <c r="O102" s="43"/>
      <c r="P102" s="163"/>
      <c r="Q102" s="3"/>
      <c r="R102" s="15"/>
      <c r="S102" s="229"/>
      <c r="T102" s="230"/>
      <c r="U102" s="59"/>
      <c r="V102" s="47"/>
      <c r="W102" s="229"/>
      <c r="X102" s="230"/>
      <c r="Y102" s="59"/>
      <c r="Z102" s="47"/>
      <c r="AA102" s="229"/>
      <c r="AB102" s="230"/>
      <c r="AC102" s="59"/>
      <c r="AD102" s="48"/>
      <c r="AE102" s="240" t="s">
        <v>51</v>
      </c>
      <c r="AF102" s="230"/>
      <c r="AG102" s="161">
        <f t="array" aca="1" ref="AG102" ca="1">COUNTIFS(AP61:AP101, "💲", AY61:AY101, INDIRECT("AE" &amp; ROW())) + COUNTIFS(AP61:AP101, "📦", AY61:AY101, INDIRECT("AE" &amp; ROW())) + COUNTIFS(AP61:AP101, "✅", AY61:AY101, INDIRECT("AE" &amp; ROW()))</f>
        <v>0</v>
      </c>
      <c r="AH102" s="162">
        <f t="array" aca="1" ref="AH102" ca="1">COUNTIFS(AP61:AP101, "💲", AY61:AY101, INDIRECT("AE" &amp; ROW())) + COUNTIFS(AP61:AP101, "📦", AY61:AY101, INDIRECT("AE" &amp; ROW()))</f>
        <v>0</v>
      </c>
      <c r="AI102" s="139">
        <f t="array" aca="1" ref="AI102" ca="1">SUMIFS(AR61:AR101, AY61:AY101, INDIRECT("AE" &amp; ROW()), AP61:AP101, "💲") + SUMIFS(AR61:AR101, AY61:AY101, INDIRECT("AE" &amp; ROW()), AP61:AP101, "📦")</f>
        <v>0</v>
      </c>
      <c r="AJ102" s="139">
        <f t="array" aca="1" ref="AJ102" ca="1">(
    SUMIFS(AR61:AR101, AY61:AY101, INDIRECT("AE" &amp; ROW()), AP61:AP101, "💲") +
    SUMIFS(AR61:AR101, AY61:AY101, INDIRECT("AE" &amp; ROW()), AP61:AP101, "📦")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
        SUMIFS(AR61:AR101, AY61:AY101, INDIRECT("AE" &amp; ROW()), AP61:AP101, "💲", AS61:AS101, "Familiar") +
        SUMIFS(AR61:AR101, AY61:AY101, INDIRECT("AE" &amp; ROW()), AP61:AP101, "📦", AS61:AS101, "Familiar")
    ) / 2
)  -
(
    (
        SUMIFS(AR61:AR101, AY61:AY101, INDIRECT("AE" &amp; ROW()), AP61:AP101, "💲", AS61:AS101, "Exonerado ADH") +
        SUMIFS(AR61:AR101, AY61:AY101, INDIRECT("AE" &amp; ROW()), AP61:AP101, "📦", AS61:AS101, "Exonerado ADH")
    ) / 2
)  -
(
    (
        SUMIFS(AR61:AR101, AY61:AY101, INDIRECT("AE" &amp; ROW()), AP61:AP101, "💲", AS61:AS101, "Exonerado Doctor") +
        SUMIFS(AR61:AR101, AY61:AY101, INDIRECT("AE" &amp; ROW()), AP61:AP101, "📦", AS61:AS101, "Exonerado Doctor")
    ) / 2
)</f>
        <v>0</v>
      </c>
      <c r="AK102" s="139">
        <f t="array" aca="1" ref="AK102" ca="1">(
    SUMIFS(AR61:AR101, AY61:AY101, INDIRECT("AE" &amp; ROW()), AP61:AP101, "💲") +
    SUMIFS(AR61:AR101, AY61:AY101, INDIRECT("AE" &amp; ROW()), AP61:AP101, "📦")
) -
(
    SUMIFS(AR61:AR101, AY61:AY101, INDIRECT("AE" &amp; ROW()), AP61:AP101, "💲", AS61:AS101, "Familiar") +
    SUMIFS(AR61:AR101, AY61:AY101, INDIRECT("AE" &amp; ROW()), AP61:AP101, "📦", AS61:AS101, "Familiar")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SUMIFS(AR61:AR101, AY61:AY101, INDIRECT("AE" &amp; ROW()), AP61:AP101, "💲", AS61:AS101, "Exonerado ADH") +
    SUMIFS(AR61:AR101, AY61:AY101, INDIRECT("AE" &amp; ROW()), AP61:AP101, "📦", AS61:AS101, "Exonerado ADH")
) -
(
    (
        SUMIFS(AR61:AR101, AY61:AY101, INDIRECT("AE" &amp; ROW()), AP61:AP101, "💲", AS61:AS101, "Exonerado Doctor") +
        SUMIFS(AR61:AR101, AY61:AY101, INDIRECT("AE" &amp; ROW()), AP61:AP101, "📦", AS61:AS101, "Exonerado Doctor")
    ) / 2
) -
(
    (
        SUMIFS(AR61:AR101, AY61:AY101, INDIRECT("AE" &amp; ROW()), AP61:AP101, "💲", AS61:AS101, "") +
        SUMIFS(AR61:AR101, AY61:AY101, INDIRECT("AE" &amp; ROW()), AP61:AP101, "📦", AS61:AS101, "")
    ) / 2
)</f>
        <v>0</v>
      </c>
      <c r="AL102" s="140">
        <f t="array" aca="1" ref="AL102" ca="1">(
    SUMIFS(AR61:AR101, AY61:AY101, INDIRECT("AE" &amp; ROW()), AP61:AP101, "💲") +
    SUMIFS(AR61:AR101, AY61:AY101, INDIRECT("AE" &amp; ROW()), AP61:AP101, "📦")
) -
(
    (
        SUMIFS(AR61:AR101, AY61:AY101, INDIRECT("AE" &amp; ROW()), AP61:AP101, "💲", AS61:AS101, "Familiar") +
        SUMIFS(AR61:AR101, AY61:AY101, INDIRECT("AE" &amp; ROW()), AP61:AP101, "📦", AS61:AS101, "Familiar")
    ) / 2
) -
(
    (
        SUMIFS(AR61:AR101, AY61:AY101, INDIRECT("AE" &amp; ROW()), AP61:AP101, "💲", AS61:AS101, "Participante") +
        SUMIFS(AR61:AR101, AY61:AY101, INDIRECT("AE" &amp; ROW()), AP61:AP101, "📦", AS61:AS101, "Participante")
    ) / 2
) -
(
    (
        SUMIFS(AR61:AR101, AY61:AY101, INDIRECT("AE" &amp; ROW()), AP61:AP101, "💲", AS61:AS101, "Empleado") +
        SUMIFS(AR61:AR101, AY61:AY101, INDIRECT("AE" &amp; ROW()), AP61:AP101, "📦", AS61:AS101, "Empleado")
    ) / 2
) -
(
    (
        SUMIFS(AR61:AR101, AY61:AY101, INDIRECT("AE" &amp; ROW()), AP61:AP101, "💲", AS61:AS101, "Exonerado ADH") +
        SUMIFS(AR61:AR101, AY61:AY101, INDIRECT("AE" &amp; ROW()), AP61:AP101, "📦", AS61:AS101, "Exonerado ADH")
    ) / 2
) -
(
    SUMIFS(AR61:AR101, AY61:AY101, INDIRECT("AE" &amp; ROW()), AP61:AP101, "💲", AS61:AS101, "Exonerado Doctor") +
    SUMIFS(AR61:AR101, AY61:AY101, INDIRECT("AE" &amp; ROW()), AP61:AP101, "📦", AS61:AS101, "Exonerado Doctor")
) -
(
    (
        SUMIFS(AR61:AR101, AY61:AY101, INDIRECT("AE" &amp; ROW()), AP61:AP101, "💲", AS61:AS101, "") +
        SUMIFS(AR61:AR101, AY61:AY101, INDIRECT("AE" &amp; ROW()), AP61:AP101, "📦", AS61:AS101, "")
    ) / 2
)</f>
        <v>0</v>
      </c>
      <c r="AM102" s="48"/>
      <c r="AN102" s="48"/>
      <c r="AO102" s="48"/>
      <c r="AP102" s="48"/>
      <c r="AQ102" s="48"/>
      <c r="AR102" s="48"/>
      <c r="AS102" s="48"/>
      <c r="AT102" s="48"/>
      <c r="AU102" s="48"/>
      <c r="AV102" s="48"/>
      <c r="AW102" s="48"/>
      <c r="AX102" s="48"/>
      <c r="AY102" s="48"/>
      <c r="AZ102" s="48"/>
      <c r="BA102" s="48"/>
      <c r="BB102" s="48"/>
      <c r="BC102" s="48"/>
      <c r="BD102" s="48"/>
      <c r="BE102" s="48"/>
      <c r="BF102" s="48"/>
      <c r="BG102" s="48"/>
      <c r="BH102" s="48"/>
      <c r="BI102" s="48"/>
      <c r="BJ102" s="48"/>
      <c r="BK102" s="48"/>
      <c r="BL102" s="48"/>
      <c r="BM102" s="48"/>
      <c r="BN102" s="48"/>
    </row>
    <row r="103" spans="1:66" ht="11.25" customHeight="1">
      <c r="A103" s="220"/>
      <c r="B103" s="38"/>
      <c r="C103" s="205"/>
      <c r="D103" s="208"/>
      <c r="E103" s="57" t="s">
        <v>44</v>
      </c>
      <c r="F103" s="58" t="str">
        <f>IF(D101&lt;&gt;"", VLOOKUP(D101,'Base de Datos'!$A$2:$D1268,4,FALSE()),"")</f>
        <v/>
      </c>
      <c r="G103" s="205"/>
      <c r="H103" s="208"/>
      <c r="I103" s="57" t="s">
        <v>44</v>
      </c>
      <c r="J103" s="58" t="str">
        <f>IF(H101&lt;&gt;"", VLOOKUP(H101,'Base de Datos'!$A$2:$D1268,4,FALSE()),"")</f>
        <v/>
      </c>
      <c r="K103" s="205"/>
      <c r="L103" s="208"/>
      <c r="M103" s="57" t="s">
        <v>44</v>
      </c>
      <c r="N103" s="58" t="str">
        <f>IF(L101&lt;&gt;"", VLOOKUP(L101,'Base de Datos'!$A$2:$D1268,4,FALSE()),"")</f>
        <v/>
      </c>
      <c r="O103" s="43"/>
      <c r="P103" s="163"/>
      <c r="Q103" s="3"/>
      <c r="R103" s="15"/>
      <c r="S103" s="229"/>
      <c r="T103" s="230"/>
      <c r="U103" s="59"/>
      <c r="V103" s="47"/>
      <c r="W103" s="229"/>
      <c r="X103" s="230"/>
      <c r="Y103" s="59"/>
      <c r="Z103" s="47"/>
      <c r="AA103" s="229"/>
      <c r="AB103" s="230"/>
      <c r="AC103" s="59"/>
      <c r="AD103" s="48"/>
      <c r="AE103" s="240" t="s">
        <v>55</v>
      </c>
      <c r="AF103" s="230"/>
      <c r="AG103" s="161">
        <f t="array" aca="1" ref="AG103" ca="1">COUNTIFS(AP61:AP101, "💲", AY61:AY101, INDIRECT("AE" &amp; ROW())) + COUNTIFS(AP61:AP101, "📦", AY61:AY101, INDIRECT("AE" &amp; ROW())) + COUNTIFS(AP61:AP101, "✅", AY61:AY101, INDIRECT("AE" &amp; ROW()))</f>
        <v>0</v>
      </c>
      <c r="AH103" s="162">
        <f t="array" aca="1" ref="AH103" ca="1">COUNTIFS(AP61:AP101, "💲", AY61:AY101, INDIRECT("AE" &amp; ROW())) + COUNTIFS(AP61:AP101, "📦", AY61:AY101, INDIRECT("AE" &amp; ROW()))</f>
        <v>0</v>
      </c>
      <c r="AI103" s="139">
        <f t="array" aca="1" ref="AI103" ca="1">SUMIFS(AR61:AR101, AY61:AY101, INDIRECT("AE" &amp; ROW()), AP61:AP101, "💲") + SUMIFS(AR61:AR101, AY61:AY101, INDIRECT("AE" &amp; ROW()), AP61:AP101, "📦")</f>
        <v>0</v>
      </c>
      <c r="AJ103" s="139">
        <f t="array" aca="1" ref="AJ103" ca="1">(
    SUMIFS(AR61:AR101, AY61:AY101, INDIRECT("AE" &amp; ROW()), AP61:AP101, "💲") +
    SUMIFS(AR61:AR101, AY61:AY101, INDIRECT("AE" &amp; ROW()), AP61:AP101, "📦")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
        SUMIFS(AR61:AR101, AY61:AY101, INDIRECT("AE" &amp; ROW()), AP61:AP101, "💲", AS61:AS101, "Familiar") +
        SUMIFS(AR61:AR101, AY61:AY101, INDIRECT("AE" &amp; ROW()), AP61:AP101, "📦", AS61:AS101, "Familiar")
    ) / 2
)  -
(
    (
        SUMIFS(AR61:AR101, AY61:AY101, INDIRECT("AE" &amp; ROW()), AP61:AP101, "💲", AS61:AS101, "Exonerado ADH") +
        SUMIFS(AR61:AR101, AY61:AY101, INDIRECT("AE" &amp; ROW()), AP61:AP101, "📦", AS61:AS101, "Exonerado ADH")
    ) / 2
)  -
(
    (
        SUMIFS(AR61:AR101, AY61:AY101, INDIRECT("AE" &amp; ROW()), AP61:AP101, "💲", AS61:AS101, "Exonerado Doctor") +
        SUMIFS(AR61:AR101, AY61:AY101, INDIRECT("AE" &amp; ROW()), AP61:AP101, "📦", AS61:AS101, "Exonerado Doctor")
    ) / 2
)</f>
        <v>0</v>
      </c>
      <c r="AK103" s="139">
        <f t="array" aca="1" ref="AK103" ca="1">(
    SUMIFS(AR61:AR101, AY61:AY101, INDIRECT("AE" &amp; ROW()), AP61:AP101, "💲") +
    SUMIFS(AR61:AR101, AY61:AY101, INDIRECT("AE" &amp; ROW()), AP61:AP101, "📦")
) -
(
    SUMIFS(AR61:AR101, AY61:AY101, INDIRECT("AE" &amp; ROW()), AP61:AP101, "💲", AS61:AS101, "Familiar") +
    SUMIFS(AR61:AR101, AY61:AY101, INDIRECT("AE" &amp; ROW()), AP61:AP101, "📦", AS61:AS101, "Familiar")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SUMIFS(AR61:AR101, AY61:AY101, INDIRECT("AE" &amp; ROW()), AP61:AP101, "💲", AS61:AS101, "Exonerado ADH") +
    SUMIFS(AR61:AR101, AY61:AY101, INDIRECT("AE" &amp; ROW()), AP61:AP101, "📦", AS61:AS101, "Exonerado ADH")
) -
(
    (
        SUMIFS(AR61:AR101, AY61:AY101, INDIRECT("AE" &amp; ROW()), AP61:AP101, "💲", AS61:AS101, "Exonerado Doctor") +
        SUMIFS(AR61:AR101, AY61:AY101, INDIRECT("AE" &amp; ROW()), AP61:AP101, "📦", AS61:AS101, "Exonerado Doctor")
    ) / 2
) -
(
    (
        SUMIFS(AR61:AR101, AY61:AY101, INDIRECT("AE" &amp; ROW()), AP61:AP101, "💲", AS61:AS101, "") +
        SUMIFS(AR61:AR101, AY61:AY101, INDIRECT("AE" &amp; ROW()), AP61:AP101, "📦", AS61:AS101, "")
    ) / 2
)</f>
        <v>0</v>
      </c>
      <c r="AL103" s="140">
        <f t="array" aca="1" ref="AL103" ca="1">(
    SUMIFS(AR61:AR101, AY61:AY101, INDIRECT("AE" &amp; ROW()), AP61:AP101, "💲") +
    SUMIFS(AR61:AR101, AY61:AY101, INDIRECT("AE" &amp; ROW()), AP61:AP101, "📦")
) -
(
    (
        SUMIFS(AR61:AR101, AY61:AY101, INDIRECT("AE" &amp; ROW()), AP61:AP101, "💲", AS61:AS101, "Familiar") +
        SUMIFS(AR61:AR101, AY61:AY101, INDIRECT("AE" &amp; ROW()), AP61:AP101, "📦", AS61:AS101, "Familiar")
    ) / 2
) -
(
    (
        SUMIFS(AR61:AR101, AY61:AY101, INDIRECT("AE" &amp; ROW()), AP61:AP101, "💲", AS61:AS101, "Participante") +
        SUMIFS(AR61:AR101, AY61:AY101, INDIRECT("AE" &amp; ROW()), AP61:AP101, "📦", AS61:AS101, "Participante")
    ) / 2
) -
(
    (
        SUMIFS(AR61:AR101, AY61:AY101, INDIRECT("AE" &amp; ROW()), AP61:AP101, "💲", AS61:AS101, "Empleado") +
        SUMIFS(AR61:AR101, AY61:AY101, INDIRECT("AE" &amp; ROW()), AP61:AP101, "📦", AS61:AS101, "Empleado")
    ) / 2
) -
(
    (
        SUMIFS(AR61:AR101, AY61:AY101, INDIRECT("AE" &amp; ROW()), AP61:AP101, "💲", AS61:AS101, "Exonerado ADH") +
        SUMIFS(AR61:AR101, AY61:AY101, INDIRECT("AE" &amp; ROW()), AP61:AP101, "📦", AS61:AS101, "Exonerado ADH")
    ) / 2
) -
(
    SUMIFS(AR61:AR101, AY61:AY101, INDIRECT("AE" &amp; ROW()), AP61:AP101, "💲", AS61:AS101, "Exonerado Doctor") +
    SUMIFS(AR61:AR101, AY61:AY101, INDIRECT("AE" &amp; ROW()), AP61:AP101, "📦", AS61:AS101, "Exonerado Doctor")
) -
(
    (
        SUMIFS(AR61:AR101, AY61:AY101, INDIRECT("AE" &amp; ROW()), AP61:AP101, "💲", AS61:AS101, "") +
        SUMIFS(AR61:AR101, AY61:AY101, INDIRECT("AE" &amp; ROW()), AP61:AP101, "📦", AS61:AS101, "")
    ) / 2
)</f>
        <v>0</v>
      </c>
      <c r="AM103" s="48"/>
      <c r="AN103" s="48"/>
      <c r="AO103" s="48"/>
      <c r="AP103" s="48"/>
      <c r="AQ103" s="48"/>
      <c r="AR103" s="48"/>
      <c r="AS103" s="48"/>
      <c r="AT103" s="48"/>
      <c r="AU103" s="48"/>
      <c r="AV103" s="48"/>
      <c r="AW103" s="48"/>
      <c r="AX103" s="48"/>
      <c r="AY103" s="48"/>
      <c r="AZ103" s="48"/>
      <c r="BA103" s="48"/>
      <c r="BB103" s="48"/>
      <c r="BC103" s="48"/>
      <c r="BD103" s="48"/>
      <c r="BE103" s="48"/>
      <c r="BF103" s="48"/>
      <c r="BG103" s="48"/>
      <c r="BH103" s="48"/>
      <c r="BI103" s="48"/>
      <c r="BJ103" s="48"/>
      <c r="BK103" s="48"/>
      <c r="BL103" s="48"/>
      <c r="BM103" s="48"/>
      <c r="BN103" s="48"/>
    </row>
    <row r="104" spans="1:66" ht="11.25" customHeight="1">
      <c r="A104" s="221"/>
      <c r="B104" s="38"/>
      <c r="C104" s="206"/>
      <c r="D104" s="209"/>
      <c r="E104" s="85" t="s">
        <v>46</v>
      </c>
      <c r="F104" s="86"/>
      <c r="G104" s="206"/>
      <c r="H104" s="209"/>
      <c r="I104" s="85" t="s">
        <v>46</v>
      </c>
      <c r="J104" s="108"/>
      <c r="K104" s="206"/>
      <c r="L104" s="209"/>
      <c r="M104" s="85" t="s">
        <v>46</v>
      </c>
      <c r="N104" s="108"/>
      <c r="O104" s="43"/>
      <c r="P104" s="163"/>
      <c r="Q104" s="3"/>
      <c r="R104" s="15"/>
      <c r="S104" s="227" t="str">
        <f>IF(OR(S101="Empleado",S101="Familiar"),"Nombre del Empleado","N° Factura")</f>
        <v>N° Factura</v>
      </c>
      <c r="T104" s="228"/>
      <c r="U104" s="89"/>
      <c r="V104" s="47"/>
      <c r="W104" s="227" t="str">
        <f>IF(OR(W101="Empleado",W101="Familiar"),"Nombre del Empleado","N° Factura")</f>
        <v>N° Factura</v>
      </c>
      <c r="X104" s="228"/>
      <c r="Y104" s="89"/>
      <c r="Z104" s="47"/>
      <c r="AA104" s="227" t="str">
        <f>IF(OR(AA101="Empleado",AA101="Familiar"),"Nombre del Empleado","N° Factura")</f>
        <v>N° Factura</v>
      </c>
      <c r="AB104" s="228"/>
      <c r="AC104" s="89"/>
      <c r="AD104" s="48"/>
      <c r="AE104" s="240" t="s">
        <v>57</v>
      </c>
      <c r="AF104" s="230"/>
      <c r="AG104" s="161">
        <f t="array" aca="1" ref="AG104" ca="1">COUNTIFS(AP61:AP101, "💲", AY61:AY101, INDIRECT("AE" &amp; ROW())) + COUNTIFS(AP61:AP101, "📦", AY61:AY101, INDIRECT("AE" &amp; ROW())) + COUNTIFS(AP61:AP101, "✅", AY61:AY101, INDIRECT("AE" &amp; ROW()))</f>
        <v>0</v>
      </c>
      <c r="AH104" s="162">
        <f t="array" aca="1" ref="AH104" ca="1">COUNTIFS(AP61:AP101, "💲", AY61:AY101, INDIRECT("AE" &amp; ROW())) + COUNTIFS(AP61:AP101, "📦", AY61:AY101, INDIRECT("AE" &amp; ROW()))</f>
        <v>0</v>
      </c>
      <c r="AI104" s="139">
        <f t="array" aca="1" ref="AI104" ca="1">SUMIFS(AR61:AR101, AY61:AY101, INDIRECT("AE" &amp; ROW()), AP61:AP101, "💲") + SUMIFS(AR61:AR101, AY61:AY101, INDIRECT("AE" &amp; ROW()), AP61:AP101, "📦")</f>
        <v>0</v>
      </c>
      <c r="AJ104" s="139">
        <f t="array" aca="1" ref="AJ104" ca="1">(
    SUMIFS(AR61:AR101, AY61:AY101, INDIRECT("AE" &amp; ROW()), AP61:AP101, "💲") +
    SUMIFS(AR61:AR101, AY61:AY101, INDIRECT("AE" &amp; ROW()), AP61:AP101, "📦")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
        SUMIFS(AR61:AR101, AY61:AY101, INDIRECT("AE" &amp; ROW()), AP61:AP101, "💲", AS61:AS101, "Familiar") +
        SUMIFS(AR61:AR101, AY61:AY101, INDIRECT("AE" &amp; ROW()), AP61:AP101, "📦", AS61:AS101, "Familiar")
    ) / 2
)  -
(
    (
        SUMIFS(AR61:AR101, AY61:AY101, INDIRECT("AE" &amp; ROW()), AP61:AP101, "💲", AS61:AS101, "Exonerado ADH") +
        SUMIFS(AR61:AR101, AY61:AY101, INDIRECT("AE" &amp; ROW()), AP61:AP101, "📦", AS61:AS101, "Exonerado ADH")
    ) / 2
)  -
(
    (
        SUMIFS(AR61:AR101, AY61:AY101, INDIRECT("AE" &amp; ROW()), AP61:AP101, "💲", AS61:AS101, "Exonerado Doctor") +
        SUMIFS(AR61:AR101, AY61:AY101, INDIRECT("AE" &amp; ROW()), AP61:AP101, "📦", AS61:AS101, "Exonerado Doctor")
    ) / 2
)</f>
        <v>0</v>
      </c>
      <c r="AK104" s="139">
        <f t="array" aca="1" ref="AK104" ca="1">(
    SUMIFS(AR61:AR101, AY61:AY101, INDIRECT("AE" &amp; ROW()), AP61:AP101, "💲") +
    SUMIFS(AR61:AR101, AY61:AY101, INDIRECT("AE" &amp; ROW()), AP61:AP101, "📦")
) -
(
    SUMIFS(AR61:AR101, AY61:AY101, INDIRECT("AE" &amp; ROW()), AP61:AP101, "💲", AS61:AS101, "Familiar") +
    SUMIFS(AR61:AR101, AY61:AY101, INDIRECT("AE" &amp; ROW()), AP61:AP101, "📦", AS61:AS101, "Familiar")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SUMIFS(AR61:AR101, AY61:AY101, INDIRECT("AE" &amp; ROW()), AP61:AP101, "💲", AS61:AS101, "Exonerado ADH") +
    SUMIFS(AR61:AR101, AY61:AY101, INDIRECT("AE" &amp; ROW()), AP61:AP101, "📦", AS61:AS101, "Exonerado ADH")
) -
(
    (
        SUMIFS(AR61:AR101, AY61:AY101, INDIRECT("AE" &amp; ROW()), AP61:AP101, "💲", AS61:AS101, "Exonerado Doctor") +
        SUMIFS(AR61:AR101, AY61:AY101, INDIRECT("AE" &amp; ROW()), AP61:AP101, "📦", AS61:AS101, "Exonerado Doctor")
    ) / 2
) -
(
    (
        SUMIFS(AR61:AR101, AY61:AY101, INDIRECT("AE" &amp; ROW()), AP61:AP101, "💲", AS61:AS101, "") +
        SUMIFS(AR61:AR101, AY61:AY101, INDIRECT("AE" &amp; ROW()), AP61:AP101, "📦", AS61:AS101, "")
    ) / 2
)</f>
        <v>0</v>
      </c>
      <c r="AL104" s="140">
        <f t="array" aca="1" ref="AL104" ca="1">(
    SUMIFS(AR61:AR101, AY61:AY101, INDIRECT("AE" &amp; ROW()), AP61:AP101, "💲") +
    SUMIFS(AR61:AR101, AY61:AY101, INDIRECT("AE" &amp; ROW()), AP61:AP101, "📦")
) -
(
    (
        SUMIFS(AR61:AR101, AY61:AY101, INDIRECT("AE" &amp; ROW()), AP61:AP101, "💲", AS61:AS101, "Familiar") +
        SUMIFS(AR61:AR101, AY61:AY101, INDIRECT("AE" &amp; ROW()), AP61:AP101, "📦", AS61:AS101, "Familiar")
    ) / 2
) -
(
    (
        SUMIFS(AR61:AR101, AY61:AY101, INDIRECT("AE" &amp; ROW()), AP61:AP101, "💲", AS61:AS101, "Participante") +
        SUMIFS(AR61:AR101, AY61:AY101, INDIRECT("AE" &amp; ROW()), AP61:AP101, "📦", AS61:AS101, "Participante")
    ) / 2
) -
(
    (
        SUMIFS(AR61:AR101, AY61:AY101, INDIRECT("AE" &amp; ROW()), AP61:AP101, "💲", AS61:AS101, "Empleado") +
        SUMIFS(AR61:AR101, AY61:AY101, INDIRECT("AE" &amp; ROW()), AP61:AP101, "📦", AS61:AS101, "Empleado")
    ) / 2
) -
(
    (
        SUMIFS(AR61:AR101, AY61:AY101, INDIRECT("AE" &amp; ROW()), AP61:AP101, "💲", AS61:AS101, "Exonerado ADH") +
        SUMIFS(AR61:AR101, AY61:AY101, INDIRECT("AE" &amp; ROW()), AP61:AP101, "📦", AS61:AS101, "Exonerado ADH")
    ) / 2
) -
(
    SUMIFS(AR61:AR101, AY61:AY101, INDIRECT("AE" &amp; ROW()), AP61:AP101, "💲", AS61:AS101, "Exonerado Doctor") +
    SUMIFS(AR61:AR101, AY61:AY101, INDIRECT("AE" &amp; ROW()), AP61:AP101, "📦", AS61:AS101, "Exonerado Doctor")
) -
(
    (
        SUMIFS(AR61:AR101, AY61:AY101, INDIRECT("AE" &amp; ROW()), AP61:AP101, "💲", AS61:AS101, "") +
        SUMIFS(AR61:AR101, AY61:AY101, INDIRECT("AE" &amp; ROW()), AP61:AP101, "📦", AS61:AS101, "")
    ) / 2
)</f>
        <v>0</v>
      </c>
      <c r="AM104" s="48"/>
      <c r="AN104" s="48"/>
      <c r="AO104" s="48"/>
      <c r="AP104" s="48"/>
      <c r="AQ104" s="48"/>
      <c r="AR104" s="48"/>
      <c r="AS104" s="48"/>
      <c r="AT104" s="48"/>
      <c r="AU104" s="48"/>
      <c r="AV104" s="48"/>
      <c r="AW104" s="48"/>
      <c r="AX104" s="48"/>
      <c r="AY104" s="48"/>
      <c r="AZ104" s="48"/>
      <c r="BA104" s="48"/>
      <c r="BB104" s="48"/>
      <c r="BC104" s="48"/>
      <c r="BD104" s="48"/>
      <c r="BE104" s="48"/>
      <c r="BF104" s="48"/>
      <c r="BG104" s="48"/>
      <c r="BH104" s="48"/>
      <c r="BI104" s="48"/>
      <c r="BJ104" s="48"/>
      <c r="BK104" s="48"/>
      <c r="BL104" s="48"/>
      <c r="BM104" s="48"/>
      <c r="BN104" s="48"/>
    </row>
    <row r="105" spans="1:66" ht="11.25" customHeight="1">
      <c r="A105" s="222">
        <f>A101+$Q$13/1440</f>
        <v>0.79166666666666641</v>
      </c>
      <c r="B105" s="164"/>
      <c r="C105" s="204"/>
      <c r="D105" s="207"/>
      <c r="E105" s="177" t="s">
        <v>36</v>
      </c>
      <c r="F105" s="42" t="str">
        <f>IF(D105&lt;&gt;"", VLOOKUP(D105,'Base de Datos'!$A$2:$D1268,2,FALSE()),"")</f>
        <v/>
      </c>
      <c r="G105" s="204"/>
      <c r="H105" s="216"/>
      <c r="I105" s="177" t="s">
        <v>36</v>
      </c>
      <c r="J105" s="42" t="str">
        <f>IF(H105&lt;&gt;"", VLOOKUP(H105,'Base de Datos'!$A$2:$D1268,2,FALSE()),"")</f>
        <v/>
      </c>
      <c r="K105" s="204"/>
      <c r="L105" s="216"/>
      <c r="M105" s="177" t="s">
        <v>36</v>
      </c>
      <c r="N105" s="42" t="str">
        <f>IF(L105&lt;&gt;"", VLOOKUP(L105,'Base de Datos'!$A$2:$D1268,2,FALSE()),"")</f>
        <v/>
      </c>
      <c r="O105" s="165"/>
      <c r="P105" s="165"/>
      <c r="Q105" s="165"/>
      <c r="R105" s="166"/>
      <c r="S105" s="167"/>
      <c r="T105" s="45" t="s">
        <v>37</v>
      </c>
      <c r="U105" s="168"/>
      <c r="V105" s="169"/>
      <c r="W105" s="167"/>
      <c r="X105" s="45" t="s">
        <v>37</v>
      </c>
      <c r="Y105" s="168"/>
      <c r="Z105" s="169"/>
      <c r="AA105" s="167"/>
      <c r="AB105" s="45" t="s">
        <v>37</v>
      </c>
      <c r="AC105" s="168"/>
      <c r="AD105" s="56"/>
      <c r="AE105" s="240" t="s">
        <v>59</v>
      </c>
      <c r="AF105" s="230"/>
      <c r="AG105" s="161">
        <f t="array" aca="1" ref="AG105" ca="1">COUNTIFS(AP61:AP101, "💲", AY61:AY101, INDIRECT("AE" &amp; ROW())) + COUNTIFS(AP61:AP101, "📦", AY61:AY101, INDIRECT("AE" &amp; ROW())) + COUNTIFS(AP61:AP101, "✅", AY61:AY101, INDIRECT("AE" &amp; ROW()))</f>
        <v>0</v>
      </c>
      <c r="AH105" s="162">
        <f t="array" aca="1" ref="AH105" ca="1">COUNTIFS(AP61:AP101, "💲", AY61:AY101, INDIRECT("AE" &amp; ROW())) + COUNTIFS(AP61:AP101, "📦", AY61:AY101, INDIRECT("AE" &amp; ROW()))</f>
        <v>0</v>
      </c>
      <c r="AI105" s="139">
        <f t="array" aca="1" ref="AI105" ca="1">SUMIFS(AR61:AR101, AY61:AY101, INDIRECT("AE" &amp; ROW()), AP61:AP101, "💲") + SUMIFS(AR61:AR101, AY61:AY101, INDIRECT("AE" &amp; ROW()), AP61:AP101, "📦")</f>
        <v>0</v>
      </c>
      <c r="AJ105" s="139">
        <f t="array" aca="1" ref="AJ105" ca="1">(
    SUMIFS(AR61:AR101, AY61:AY101, INDIRECT("AE" &amp; ROW()), AP61:AP101, "💲") +
    SUMIFS(AR61:AR101, AY61:AY101, INDIRECT("AE" &amp; ROW()), AP61:AP101, "📦")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
        SUMIFS(AR61:AR101, AY61:AY101, INDIRECT("AE" &amp; ROW()), AP61:AP101, "💲", AS61:AS101, "Familiar") +
        SUMIFS(AR61:AR101, AY61:AY101, INDIRECT("AE" &amp; ROW()), AP61:AP101, "📦", AS61:AS101, "Familiar")
    ) / 2
)  -
(
    (
        SUMIFS(AR61:AR101, AY61:AY101, INDIRECT("AE" &amp; ROW()), AP61:AP101, "💲", AS61:AS101, "Exonerado ADH") +
        SUMIFS(AR61:AR101, AY61:AY101, INDIRECT("AE" &amp; ROW()), AP61:AP101, "📦", AS61:AS101, "Exonerado ADH")
    ) / 2
)  -
(
    (
        SUMIFS(AR61:AR101, AY61:AY101, INDIRECT("AE" &amp; ROW()), AP61:AP101, "💲", AS61:AS101, "Exonerado Doctor") +
        SUMIFS(AR61:AR101, AY61:AY101, INDIRECT("AE" &amp; ROW()), AP61:AP101, "📦", AS61:AS101, "Exonerado Doctor")
    ) / 2
)</f>
        <v>0</v>
      </c>
      <c r="AK105" s="139">
        <f t="array" aca="1" ref="AK105" ca="1">(
    SUMIFS(AR61:AR101, AY61:AY101, INDIRECT("AE" &amp; ROW()), AP61:AP101, "💲") +
    SUMIFS(AR61:AR101, AY61:AY101, INDIRECT("AE" &amp; ROW()), AP61:AP101, "📦")
) -
(
    SUMIFS(AR61:AR101, AY61:AY101, INDIRECT("AE" &amp; ROW()), AP61:AP101, "💲", AS61:AS101, "Familiar") +
    SUMIFS(AR61:AR101, AY61:AY101, INDIRECT("AE" &amp; ROW()), AP61:AP101, "📦", AS61:AS101, "Familiar")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SUMIFS(AR61:AR101, AY61:AY101, INDIRECT("AE" &amp; ROW()), AP61:AP101, "💲", AS61:AS101, "Exonerado ADH") +
    SUMIFS(AR61:AR101, AY61:AY101, INDIRECT("AE" &amp; ROW()), AP61:AP101, "📦", AS61:AS101, "Exonerado ADH")
) -
(
    (
        SUMIFS(AR61:AR101, AY61:AY101, INDIRECT("AE" &amp; ROW()), AP61:AP101, "💲", AS61:AS101, "Exonerado Doctor") +
        SUMIFS(AR61:AR101, AY61:AY101, INDIRECT("AE" &amp; ROW()), AP61:AP101, "📦", AS61:AS101, "Exonerado Doctor")
    ) / 2
) -
(
    (
        SUMIFS(AR61:AR101, AY61:AY101, INDIRECT("AE" &amp; ROW()), AP61:AP101, "💲", AS61:AS101, "") +
        SUMIFS(AR61:AR101, AY61:AY101, INDIRECT("AE" &amp; ROW()), AP61:AP101, "📦", AS61:AS101, "")
    ) / 2
)</f>
        <v>0</v>
      </c>
      <c r="AL105" s="140">
        <f t="array" aca="1" ref="AL105" ca="1">(
    SUMIFS(AR61:AR101, AY61:AY101, INDIRECT("AE" &amp; ROW()), AP61:AP101, "💲") +
    SUMIFS(AR61:AR101, AY61:AY101, INDIRECT("AE" &amp; ROW()), AP61:AP101, "📦")
) -
(
    (
        SUMIFS(AR61:AR101, AY61:AY101, INDIRECT("AE" &amp; ROW()), AP61:AP101, "💲", AS61:AS101, "Familiar") +
        SUMIFS(AR61:AR101, AY61:AY101, INDIRECT("AE" &amp; ROW()), AP61:AP101, "📦", AS61:AS101, "Familiar")
    ) / 2
) -
(
    (
        SUMIFS(AR61:AR101, AY61:AY101, INDIRECT("AE" &amp; ROW()), AP61:AP101, "💲", AS61:AS101, "Participante") +
        SUMIFS(AR61:AR101, AY61:AY101, INDIRECT("AE" &amp; ROW()), AP61:AP101, "📦", AS61:AS101, "Participante")
    ) / 2
) -
(
    (
        SUMIFS(AR61:AR101, AY61:AY101, INDIRECT("AE" &amp; ROW()), AP61:AP101, "💲", AS61:AS101, "Empleado") +
        SUMIFS(AR61:AR101, AY61:AY101, INDIRECT("AE" &amp; ROW()), AP61:AP101, "📦", AS61:AS101, "Empleado")
    ) / 2
) -
(
    (
        SUMIFS(AR61:AR101, AY61:AY101, INDIRECT("AE" &amp; ROW()), AP61:AP101, "💲", AS61:AS101, "Exonerado ADH") +
        SUMIFS(AR61:AR101, AY61:AY101, INDIRECT("AE" &amp; ROW()), AP61:AP101, "📦", AS61:AS101, "Exonerado ADH")
    ) / 2
) -
(
    SUMIFS(AR61:AR101, AY61:AY101, INDIRECT("AE" &amp; ROW()), AP61:AP101, "💲", AS61:AS101, "Exonerado Doctor") +
    SUMIFS(AR61:AR101, AY61:AY101, INDIRECT("AE" &amp; ROW()), AP61:AP101, "📦", AS61:AS101, "Exonerado Doctor")
) -
(
    (
        SUMIFS(AR61:AR101, AY61:AY101, INDIRECT("AE" &amp; ROW()), AP61:AP101, "💲", AS61:AS101, "") +
        SUMIFS(AR61:AR101, AY61:AY101, INDIRECT("AE" &amp; ROW()), AP61:AP101, "📦", AS61:AS101, "")
    ) / 2
)</f>
        <v>0</v>
      </c>
      <c r="AM105" s="56"/>
      <c r="AN105" s="56"/>
      <c r="AO105" s="56"/>
      <c r="AP105" s="56"/>
      <c r="AQ105" s="56"/>
      <c r="AR105" s="56"/>
      <c r="AS105" s="56"/>
      <c r="AT105" s="56"/>
      <c r="AU105" s="56"/>
      <c r="AV105" s="56"/>
      <c r="AW105" s="56"/>
      <c r="AX105" s="56"/>
      <c r="AY105" s="56"/>
      <c r="AZ105" s="56"/>
      <c r="BA105" s="56"/>
      <c r="BB105" s="56"/>
      <c r="BC105" s="56"/>
      <c r="BD105" s="56"/>
      <c r="BE105" s="56"/>
      <c r="BF105" s="56"/>
      <c r="BG105" s="56"/>
      <c r="BH105" s="56"/>
      <c r="BI105" s="56"/>
      <c r="BJ105" s="56"/>
      <c r="BK105" s="56"/>
      <c r="BL105" s="56"/>
      <c r="BM105" s="56"/>
      <c r="BN105" s="56"/>
    </row>
    <row r="106" spans="1:66" ht="11.25" customHeight="1">
      <c r="A106" s="220"/>
      <c r="B106" s="164"/>
      <c r="C106" s="205"/>
      <c r="D106" s="208"/>
      <c r="E106" s="178" t="s">
        <v>42</v>
      </c>
      <c r="F106" s="58" t="str">
        <f>IF(D105&lt;&gt;"", VLOOKUP(D105,'Base de Datos'!$A$2:$D1268,3,FALSE()),"")</f>
        <v/>
      </c>
      <c r="G106" s="205"/>
      <c r="H106" s="208"/>
      <c r="I106" s="178" t="s">
        <v>42</v>
      </c>
      <c r="J106" s="58" t="str">
        <f>IF(H105&lt;&gt;"", VLOOKUP(H105,'Base de Datos'!$A$2:$D1268,3,FALSE()),"")</f>
        <v/>
      </c>
      <c r="K106" s="205"/>
      <c r="L106" s="208"/>
      <c r="M106" s="178" t="s">
        <v>42</v>
      </c>
      <c r="N106" s="58" t="str">
        <f>IF(L105&lt;&gt;"", VLOOKUP(L105,'Base de Datos'!$A$2:$D1268,3,FALSE()),"")</f>
        <v/>
      </c>
      <c r="O106" s="165"/>
      <c r="P106" s="165"/>
      <c r="Q106" s="165"/>
      <c r="R106" s="166"/>
      <c r="S106" s="231"/>
      <c r="T106" s="230"/>
      <c r="U106" s="170"/>
      <c r="V106" s="169"/>
      <c r="W106" s="231"/>
      <c r="X106" s="230"/>
      <c r="Y106" s="170"/>
      <c r="Z106" s="169"/>
      <c r="AA106" s="231"/>
      <c r="AB106" s="230"/>
      <c r="AC106" s="170"/>
      <c r="AD106" s="56"/>
      <c r="AE106" s="240" t="s">
        <v>63</v>
      </c>
      <c r="AF106" s="230"/>
      <c r="AG106" s="161">
        <f t="array" aca="1" ref="AG106" ca="1">COUNTIFS(AP61:AP101, "💲", AY61:AY101, INDIRECT("AE" &amp; ROW())) + COUNTIFS(AP61:AP101, "📦", AY61:AY101, INDIRECT("AE" &amp; ROW())) + COUNTIFS(AP61:AP101, "✅", AY61:AY101, INDIRECT("AE" &amp; ROW()))</f>
        <v>0</v>
      </c>
      <c r="AH106" s="162">
        <f t="array" aca="1" ref="AH106" ca="1">COUNTIFS(AP61:AP101, "💲", AY61:AY101, INDIRECT("AE" &amp; ROW())) + COUNTIFS(AP61:AP101, "📦", AY61:AY101, INDIRECT("AE" &amp; ROW()))</f>
        <v>0</v>
      </c>
      <c r="AI106" s="139">
        <f t="array" aca="1" ref="AI106" ca="1">SUMIFS(AR61:AR101, AY61:AY101, INDIRECT("AE" &amp; ROW()), AP61:AP101, "💲") + SUMIFS(AR61:AR101, AY61:AY101, INDIRECT("AE" &amp; ROW()), AP61:AP101, "📦")</f>
        <v>0</v>
      </c>
      <c r="AJ106" s="139">
        <f t="array" aca="1" ref="AJ106" ca="1">(
    SUMIFS(AR61:AR101, AY61:AY101, INDIRECT("AE" &amp; ROW()), AP61:AP101, "💲") +
    SUMIFS(AR61:AR101, AY61:AY101, INDIRECT("AE" &amp; ROW()), AP61:AP101, "📦")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
        SUMIFS(AR61:AR101, AY61:AY101, INDIRECT("AE" &amp; ROW()), AP61:AP101, "💲", AS61:AS101, "Familiar") +
        SUMIFS(AR61:AR101, AY61:AY101, INDIRECT("AE" &amp; ROW()), AP61:AP101, "📦", AS61:AS101, "Familiar")
    ) / 2
)  -
(
    (
        SUMIFS(AR61:AR101, AY61:AY101, INDIRECT("AE" &amp; ROW()), AP61:AP101, "💲", AS61:AS101, "Exonerado ADH") +
        SUMIFS(AR61:AR101, AY61:AY101, INDIRECT("AE" &amp; ROW()), AP61:AP101, "📦", AS61:AS101, "Exonerado ADH")
    ) / 2
)  -
(
    (
        SUMIFS(AR61:AR101, AY61:AY101, INDIRECT("AE" &amp; ROW()), AP61:AP101, "💲", AS61:AS101, "Exonerado Doctor") +
        SUMIFS(AR61:AR101, AY61:AY101, INDIRECT("AE" &amp; ROW()), AP61:AP101, "📦", AS61:AS101, "Exonerado Doctor")
    ) / 2
)</f>
        <v>0</v>
      </c>
      <c r="AK106" s="139">
        <f t="array" aca="1" ref="AK106" ca="1">(
    SUMIFS(AR61:AR101, AY61:AY101, INDIRECT("AE" &amp; ROW()), AP61:AP101, "💲") +
    SUMIFS(AR61:AR101, AY61:AY101, INDIRECT("AE" &amp; ROW()), AP61:AP101, "📦")
) -
(
    SUMIFS(AR61:AR101, AY61:AY101, INDIRECT("AE" &amp; ROW()), AP61:AP101, "💲", AS61:AS101, "Familiar") +
    SUMIFS(AR61:AR101, AY61:AY101, INDIRECT("AE" &amp; ROW()), AP61:AP101, "📦", AS61:AS101, "Familiar")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SUMIFS(AR61:AR101, AY61:AY101, INDIRECT("AE" &amp; ROW()), AP61:AP101, "💲", AS61:AS101, "Exonerado ADH") +
    SUMIFS(AR61:AR101, AY61:AY101, INDIRECT("AE" &amp; ROW()), AP61:AP101, "📦", AS61:AS101, "Exonerado ADH")
) -
(
    (
        SUMIFS(AR61:AR101, AY61:AY101, INDIRECT("AE" &amp; ROW()), AP61:AP101, "💲", AS61:AS101, "Exonerado Doctor") +
        SUMIFS(AR61:AR101, AY61:AY101, INDIRECT("AE" &amp; ROW()), AP61:AP101, "📦", AS61:AS101, "Exonerado Doctor")
    ) / 2
) -
(
    (
        SUMIFS(AR61:AR101, AY61:AY101, INDIRECT("AE" &amp; ROW()), AP61:AP101, "💲", AS61:AS101, "") +
        SUMIFS(AR61:AR101, AY61:AY101, INDIRECT("AE" &amp; ROW()), AP61:AP101, "📦", AS61:AS101, "")
    ) / 2
)</f>
        <v>0</v>
      </c>
      <c r="AL106" s="140">
        <f t="array" aca="1" ref="AL106" ca="1">(
    SUMIFS(AR61:AR101, AY61:AY101, INDIRECT("AE" &amp; ROW()), AP61:AP101, "💲") +
    SUMIFS(AR61:AR101, AY61:AY101, INDIRECT("AE" &amp; ROW()), AP61:AP101, "📦")
) -
(
    (
        SUMIFS(AR61:AR101, AY61:AY101, INDIRECT("AE" &amp; ROW()), AP61:AP101, "💲", AS61:AS101, "Familiar") +
        SUMIFS(AR61:AR101, AY61:AY101, INDIRECT("AE" &amp; ROW()), AP61:AP101, "📦", AS61:AS101, "Familiar")
    ) / 2
) -
(
    (
        SUMIFS(AR61:AR101, AY61:AY101, INDIRECT("AE" &amp; ROW()), AP61:AP101, "💲", AS61:AS101, "Participante") +
        SUMIFS(AR61:AR101, AY61:AY101, INDIRECT("AE" &amp; ROW()), AP61:AP101, "📦", AS61:AS101, "Participante")
    ) / 2
) -
(
    (
        SUMIFS(AR61:AR101, AY61:AY101, INDIRECT("AE" &amp; ROW()), AP61:AP101, "💲", AS61:AS101, "Empleado") +
        SUMIFS(AR61:AR101, AY61:AY101, INDIRECT("AE" &amp; ROW()), AP61:AP101, "📦", AS61:AS101, "Empleado")
    ) / 2
) -
(
    (
        SUMIFS(AR61:AR101, AY61:AY101, INDIRECT("AE" &amp; ROW()), AP61:AP101, "💲", AS61:AS101, "Exonerado ADH") +
        SUMIFS(AR61:AR101, AY61:AY101, INDIRECT("AE" &amp; ROW()), AP61:AP101, "📦", AS61:AS101, "Exonerado ADH")
    ) / 2
) -
(
    SUMIFS(AR61:AR101, AY61:AY101, INDIRECT("AE" &amp; ROW()), AP61:AP101, "💲", AS61:AS101, "Exonerado Doctor") +
    SUMIFS(AR61:AR101, AY61:AY101, INDIRECT("AE" &amp; ROW()), AP61:AP101, "📦", AS61:AS101, "Exonerado Doctor")
) -
(
    (
        SUMIFS(AR61:AR101, AY61:AY101, INDIRECT("AE" &amp; ROW()), AP61:AP101, "💲", AS61:AS101, "") +
        SUMIFS(AR61:AR101, AY61:AY101, INDIRECT("AE" &amp; ROW()), AP61:AP101, "📦", AS61:AS101, "")
    ) / 2
)</f>
        <v>0</v>
      </c>
      <c r="AM106" s="56"/>
      <c r="AN106" s="56"/>
      <c r="AO106" s="56"/>
      <c r="AP106" s="56"/>
      <c r="AQ106" s="56"/>
      <c r="AR106" s="56"/>
      <c r="AS106" s="56"/>
      <c r="AT106" s="56"/>
      <c r="AU106" s="56"/>
      <c r="AV106" s="56"/>
      <c r="AW106" s="56"/>
      <c r="AX106" s="56"/>
      <c r="AY106" s="56"/>
      <c r="AZ106" s="56"/>
      <c r="BA106" s="56"/>
      <c r="BB106" s="56"/>
      <c r="BC106" s="56"/>
      <c r="BD106" s="56"/>
      <c r="BE106" s="56"/>
      <c r="BF106" s="56"/>
      <c r="BG106" s="56"/>
      <c r="BH106" s="56"/>
      <c r="BI106" s="56"/>
      <c r="BJ106" s="56"/>
      <c r="BK106" s="56"/>
      <c r="BL106" s="56"/>
      <c r="BM106" s="56"/>
      <c r="BN106" s="56"/>
    </row>
    <row r="107" spans="1:66" ht="11.25" customHeight="1">
      <c r="A107" s="220"/>
      <c r="B107" s="164"/>
      <c r="C107" s="205"/>
      <c r="D107" s="208"/>
      <c r="E107" s="178" t="s">
        <v>44</v>
      </c>
      <c r="F107" s="58" t="str">
        <f>IF(D105&lt;&gt;"", VLOOKUP(D105,'Base de Datos'!$A$2:$D1268,4,FALSE()),"")</f>
        <v/>
      </c>
      <c r="G107" s="205"/>
      <c r="H107" s="208"/>
      <c r="I107" s="178" t="s">
        <v>44</v>
      </c>
      <c r="J107" s="58" t="str">
        <f>IF(H105&lt;&gt;"", VLOOKUP(H105,'Base de Datos'!$A$2:$D1268,4,FALSE()),"")</f>
        <v/>
      </c>
      <c r="K107" s="205"/>
      <c r="L107" s="208"/>
      <c r="M107" s="178" t="s">
        <v>44</v>
      </c>
      <c r="N107" s="58" t="str">
        <f>IF(L105&lt;&gt;"", VLOOKUP(L105,'Base de Datos'!$A$2:$D1268,4,FALSE()),"")</f>
        <v/>
      </c>
      <c r="O107" s="165"/>
      <c r="P107" s="165"/>
      <c r="Q107" s="165"/>
      <c r="R107" s="166"/>
      <c r="S107" s="231"/>
      <c r="T107" s="230"/>
      <c r="U107" s="170"/>
      <c r="V107" s="169"/>
      <c r="W107" s="231"/>
      <c r="X107" s="230"/>
      <c r="Y107" s="170"/>
      <c r="Z107" s="169"/>
      <c r="AA107" s="231"/>
      <c r="AB107" s="230"/>
      <c r="AC107" s="170"/>
      <c r="AD107" s="56"/>
      <c r="AE107" s="240" t="s">
        <v>66</v>
      </c>
      <c r="AF107" s="230"/>
      <c r="AG107" s="161">
        <f t="array" aca="1" ref="AG107" ca="1">COUNTIFS(AP61:AP101, "💲", AY61:AY101, INDIRECT("AE" &amp; ROW())) + COUNTIFS(AP61:AP101, "📦", AY61:AY101, INDIRECT("AE" &amp; ROW())) + COUNTIFS(AP61:AP101, "✅", AY61:AY101, INDIRECT("AE" &amp; ROW()))</f>
        <v>0</v>
      </c>
      <c r="AH107" s="162">
        <f t="array" aca="1" ref="AH107" ca="1">COUNTIFS(AP61:AP101, "💲", AY61:AY101, INDIRECT("AE" &amp; ROW())) + COUNTIFS(AP61:AP101, "📦", AY61:AY101, INDIRECT("AE" &amp; ROW()))</f>
        <v>0</v>
      </c>
      <c r="AI107" s="139">
        <f t="array" aca="1" ref="AI107" ca="1">SUMIFS(AR61:AR101, AY61:AY101, INDIRECT("AE" &amp; ROW()), AP61:AP101, "💲") + SUMIFS(AR61:AR101, AY61:AY101, INDIRECT("AE" &amp; ROW()), AP61:AP101, "📦")</f>
        <v>0</v>
      </c>
      <c r="AJ107" s="139">
        <f t="array" aca="1" ref="AJ107" ca="1">(
    SUMIFS(AR61:AR101, AY61:AY101, INDIRECT("AE" &amp; ROW()), AP61:AP101, "💲") +
    SUMIFS(AR61:AR101, AY61:AY101, INDIRECT("AE" &amp; ROW()), AP61:AP101, "📦")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
        SUMIFS(AR61:AR101, AY61:AY101, INDIRECT("AE" &amp; ROW()), AP61:AP101, "💲", AS61:AS101, "Familiar") +
        SUMIFS(AR61:AR101, AY61:AY101, INDIRECT("AE" &amp; ROW()), AP61:AP101, "📦", AS61:AS101, "Familiar")
    ) / 2
)  -
(
    (
        SUMIFS(AR61:AR101, AY61:AY101, INDIRECT("AE" &amp; ROW()), AP61:AP101, "💲", AS61:AS101, "Exonerado ADH") +
        SUMIFS(AR61:AR101, AY61:AY101, INDIRECT("AE" &amp; ROW()), AP61:AP101, "📦", AS61:AS101, "Exonerado ADH")
    ) / 2
)  -
(
    (
        SUMIFS(AR61:AR101, AY61:AY101, INDIRECT("AE" &amp; ROW()), AP61:AP101, "💲", AS61:AS101, "Exonerado Doctor") +
        SUMIFS(AR61:AR101, AY61:AY101, INDIRECT("AE" &amp; ROW()), AP61:AP101, "📦", AS61:AS101, "Exonerado Doctor")
    ) / 2
)</f>
        <v>0</v>
      </c>
      <c r="AK107" s="139">
        <f t="array" aca="1" ref="AK107" ca="1">(
    SUMIFS(AR61:AR101, AY61:AY101, INDIRECT("AE" &amp; ROW()), AP61:AP101, "💲") +
    SUMIFS(AR61:AR101, AY61:AY101, INDIRECT("AE" &amp; ROW()), AP61:AP101, "📦")
) -
(
    SUMIFS(AR61:AR101, AY61:AY101, INDIRECT("AE" &amp; ROW()), AP61:AP101, "💲", AS61:AS101, "Familiar") +
    SUMIFS(AR61:AR101, AY61:AY101, INDIRECT("AE" &amp; ROW()), AP61:AP101, "📦", AS61:AS101, "Familiar")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SUMIFS(AR61:AR101, AY61:AY101, INDIRECT("AE" &amp; ROW()), AP61:AP101, "💲", AS61:AS101, "Exonerado ADH") +
    SUMIFS(AR61:AR101, AY61:AY101, INDIRECT("AE" &amp; ROW()), AP61:AP101, "📦", AS61:AS101, "Exonerado ADH")
) -
(
    (
        SUMIFS(AR61:AR101, AY61:AY101, INDIRECT("AE" &amp; ROW()), AP61:AP101, "💲", AS61:AS101, "Exonerado Doctor") +
        SUMIFS(AR61:AR101, AY61:AY101, INDIRECT("AE" &amp; ROW()), AP61:AP101, "📦", AS61:AS101, "Exonerado Doctor")
    ) / 2
) -
(
    (
        SUMIFS(AR61:AR101, AY61:AY101, INDIRECT("AE" &amp; ROW()), AP61:AP101, "💲", AS61:AS101, "") +
        SUMIFS(AR61:AR101, AY61:AY101, INDIRECT("AE" &amp; ROW()), AP61:AP101, "📦", AS61:AS101, "")
    ) / 2
)</f>
        <v>0</v>
      </c>
      <c r="AL107" s="140">
        <f t="array" aca="1" ref="AL107" ca="1">(
    SUMIFS(AR61:AR101, AY61:AY101, INDIRECT("AE" &amp; ROW()), AP61:AP101, "💲") +
    SUMIFS(AR61:AR101, AY61:AY101, INDIRECT("AE" &amp; ROW()), AP61:AP101, "📦")
) -
(
    (
        SUMIFS(AR61:AR101, AY61:AY101, INDIRECT("AE" &amp; ROW()), AP61:AP101, "💲", AS61:AS101, "Familiar") +
        SUMIFS(AR61:AR101, AY61:AY101, INDIRECT("AE" &amp; ROW()), AP61:AP101, "📦", AS61:AS101, "Familiar")
    ) / 2
) -
(
    (
        SUMIFS(AR61:AR101, AY61:AY101, INDIRECT("AE" &amp; ROW()), AP61:AP101, "💲", AS61:AS101, "Participante") +
        SUMIFS(AR61:AR101, AY61:AY101, INDIRECT("AE" &amp; ROW()), AP61:AP101, "📦", AS61:AS101, "Participante")
    ) / 2
) -
(
    (
        SUMIFS(AR61:AR101, AY61:AY101, INDIRECT("AE" &amp; ROW()), AP61:AP101, "💲", AS61:AS101, "Empleado") +
        SUMIFS(AR61:AR101, AY61:AY101, INDIRECT("AE" &amp; ROW()), AP61:AP101, "📦", AS61:AS101, "Empleado")
    ) / 2
) -
(
    (
        SUMIFS(AR61:AR101, AY61:AY101, INDIRECT("AE" &amp; ROW()), AP61:AP101, "💲", AS61:AS101, "Exonerado ADH") +
        SUMIFS(AR61:AR101, AY61:AY101, INDIRECT("AE" &amp; ROW()), AP61:AP101, "📦", AS61:AS101, "Exonerado ADH")
    ) / 2
) -
(
    SUMIFS(AR61:AR101, AY61:AY101, INDIRECT("AE" &amp; ROW()), AP61:AP101, "💲", AS61:AS101, "Exonerado Doctor") +
    SUMIFS(AR61:AR101, AY61:AY101, INDIRECT("AE" &amp; ROW()), AP61:AP101, "📦", AS61:AS101, "Exonerado Doctor")
) -
(
    (
        SUMIFS(AR61:AR101, AY61:AY101, INDIRECT("AE" &amp; ROW()), AP61:AP101, "💲", AS61:AS101, "") +
        SUMIFS(AR61:AR101, AY61:AY101, INDIRECT("AE" &amp; ROW()), AP61:AP101, "📦", AS61:AS101, "")
    ) / 2
)</f>
        <v>0</v>
      </c>
      <c r="AM107" s="56"/>
      <c r="AN107" s="56"/>
      <c r="AO107" s="56"/>
      <c r="AP107" s="56"/>
      <c r="AQ107" s="56"/>
      <c r="AR107" s="56"/>
      <c r="AS107" s="56"/>
      <c r="AT107" s="56"/>
      <c r="AU107" s="56"/>
      <c r="AV107" s="56"/>
      <c r="AW107" s="56"/>
      <c r="AX107" s="56"/>
      <c r="AY107" s="56"/>
      <c r="AZ107" s="56"/>
      <c r="BA107" s="56"/>
      <c r="BB107" s="56"/>
      <c r="BC107" s="56"/>
      <c r="BD107" s="56"/>
      <c r="BE107" s="56"/>
      <c r="BF107" s="56"/>
      <c r="BG107" s="56"/>
      <c r="BH107" s="56"/>
      <c r="BI107" s="56"/>
      <c r="BJ107" s="56"/>
      <c r="BK107" s="56"/>
      <c r="BL107" s="56"/>
      <c r="BM107" s="56"/>
      <c r="BN107" s="56"/>
    </row>
    <row r="108" spans="1:66" ht="11.25" customHeight="1">
      <c r="A108" s="221"/>
      <c r="B108" s="164"/>
      <c r="C108" s="206"/>
      <c r="D108" s="209"/>
      <c r="E108" s="179" t="s">
        <v>46</v>
      </c>
      <c r="F108" s="180"/>
      <c r="G108" s="206"/>
      <c r="H108" s="209"/>
      <c r="I108" s="179" t="s">
        <v>46</v>
      </c>
      <c r="J108" s="180"/>
      <c r="K108" s="206"/>
      <c r="L108" s="209"/>
      <c r="M108" s="179" t="s">
        <v>46</v>
      </c>
      <c r="N108" s="180"/>
      <c r="O108" s="165"/>
      <c r="P108" s="165"/>
      <c r="Q108" s="165"/>
      <c r="R108" s="166"/>
      <c r="S108" s="227" t="str">
        <f>IF(OR(S105="Empleado",S105="Familiar"),"Nombre del Empleado","N° Factura")</f>
        <v>N° Factura</v>
      </c>
      <c r="T108" s="228"/>
      <c r="U108" s="89"/>
      <c r="V108" s="169"/>
      <c r="W108" s="227" t="str">
        <f>IF(OR(W105="Empleado",W105="Familiar"),"Nombre del Empleado","N° Factura")</f>
        <v>N° Factura</v>
      </c>
      <c r="X108" s="228"/>
      <c r="Y108" s="89"/>
      <c r="Z108" s="169"/>
      <c r="AA108" s="227" t="str">
        <f>IF(OR(AA105="Empleado",AA105="Familiar"),"Nombre del Empleado","N° Factura")</f>
        <v>N° Factura</v>
      </c>
      <c r="AB108" s="228"/>
      <c r="AC108" s="89"/>
      <c r="AD108" s="56"/>
      <c r="AE108" s="240" t="s">
        <v>69</v>
      </c>
      <c r="AF108" s="230"/>
      <c r="AG108" s="161">
        <f t="array" aca="1" ref="AG108" ca="1">COUNTIFS(AP61:AP101, "💲", AY61:AY101, INDIRECT("AE" &amp; ROW())) + COUNTIFS(AP61:AP101, "📦", AY61:AY101, INDIRECT("AE" &amp; ROW())) + COUNTIFS(AP61:AP101, "✅", AY61:AY101, INDIRECT("AE" &amp; ROW()))</f>
        <v>0</v>
      </c>
      <c r="AH108" s="162">
        <f t="array" aca="1" ref="AH108" ca="1">COUNTIFS(AP61:AP101, "💲", AY61:AY101, INDIRECT("AE" &amp; ROW())) + COUNTIFS(AP61:AP101, "📦", AY61:AY101, INDIRECT("AE" &amp; ROW()))</f>
        <v>0</v>
      </c>
      <c r="AI108" s="139">
        <f t="array" aca="1" ref="AI108" ca="1">SUMIFS(AR61:AR101, AY61:AY101, INDIRECT("AE" &amp; ROW()), AP61:AP101, "💲") + SUMIFS(AR61:AR101, AY61:AY101, INDIRECT("AE" &amp; ROW()), AP61:AP101, "📦")</f>
        <v>0</v>
      </c>
      <c r="AJ108" s="66">
        <f t="array" aca="1" ref="AJ108" ca="1">(
    SUMIFS(AR61:AR101, AY61:AY101, INDIRECT("AE" &amp; ROW()), AP61:AP101, "💲") +
    SUMIFS(AR61:AR101, AY61:AY101, INDIRECT("AE" &amp; ROW()), AP61:AP101, "📦")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
        SUMIFS(AR61:AR101, AY61:AY101, INDIRECT("AE" &amp; ROW()), AP61:AP101, "💲", AS61:AS101, "Familiar") +
        SUMIFS(AR61:AR101, AY61:AY101, INDIRECT("AE" &amp; ROW()), AP61:AP101, "📦", AS61:AS101, "Familiar")
    ) / 2
)  -
(
    (
        SUMIFS(AR61:AR101, AY61:AY101, INDIRECT("AE" &amp; ROW()), AP61:AP101, "💲", AS61:AS101, "Exonerado ADH") +
        SUMIFS(AR61:AR101, AY61:AY101, INDIRECT("AE" &amp; ROW()), AP61:AP101, "📦", AS61:AS101, "Exonerado ADH")
    ) / 2
)  -
(
    (
        SUMIFS(AR61:AR101, AY61:AY101, INDIRECT("AE" &amp; ROW()), AP61:AP101, "💲", AS61:AS101, "Exonerado Doctor") +
        SUMIFS(AR61:AR101, AY61:AY101, INDIRECT("AE" &amp; ROW()), AP61:AP101, "📦", AS61:AS101, "Exonerado Doctor")
    ) / 2
)</f>
        <v>0</v>
      </c>
      <c r="AK108" s="139">
        <f t="array" aca="1" ref="AK108" ca="1">(
    SUMIFS(AR61:AR101, AY61:AY101, INDIRECT("AE" &amp; ROW()), AP61:AP101, "💲") +
    SUMIFS(AR61:AR101, AY61:AY101, INDIRECT("AE" &amp; ROW()), AP61:AP101, "📦")
) -
(
    SUMIFS(AR61:AR101, AY61:AY101, INDIRECT("AE" &amp; ROW()), AP61:AP101, "💲", AS61:AS101, "Familiar") +
    SUMIFS(AR61:AR101, AY61:AY101, INDIRECT("AE" &amp; ROW()), AP61:AP101, "📦", AS61:AS101, "Familiar")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SUMIFS(AR61:AR101, AY61:AY101, INDIRECT("AE" &amp; ROW()), AP61:AP101, "💲", AS61:AS101, "Exonerado ADH") +
    SUMIFS(AR61:AR101, AY61:AY101, INDIRECT("AE" &amp; ROW()), AP61:AP101, "📦", AS61:AS101, "Exonerado ADH")
) -
(
    (
        SUMIFS(AR61:AR101, AY61:AY101, INDIRECT("AE" &amp; ROW()), AP61:AP101, "💲", AS61:AS101, "Exonerado Doctor") +
        SUMIFS(AR61:AR101, AY61:AY101, INDIRECT("AE" &amp; ROW()), AP61:AP101, "📦", AS61:AS101, "Exonerado Doctor")
    ) / 2
) -
(
    (
        SUMIFS(AR61:AR101, AY61:AY101, INDIRECT("AE" &amp; ROW()), AP61:AP101, "💲", AS61:AS101, "") +
        SUMIFS(AR61:AR101, AY61:AY101, INDIRECT("AE" &amp; ROW()), AP61:AP101, "📦", AS61:AS101, "")
    ) / 2
)</f>
        <v>0</v>
      </c>
      <c r="AL108" s="140">
        <f t="array" aca="1" ref="AL108" ca="1">(
    SUMIFS(AR61:AR101, AY61:AY101, INDIRECT("AE" &amp; ROW()), AP61:AP101, "💲") +
    SUMIFS(AR61:AR101, AY61:AY101, INDIRECT("AE" &amp; ROW()), AP61:AP101, "📦")
) -
(
    (
        SUMIFS(AR61:AR101, AY61:AY101, INDIRECT("AE" &amp; ROW()), AP61:AP101, "💲", AS61:AS101, "Familiar") +
        SUMIFS(AR61:AR101, AY61:AY101, INDIRECT("AE" &amp; ROW()), AP61:AP101, "📦", AS61:AS101, "Familiar")
    ) / 2
) -
(
    (
        SUMIFS(AR61:AR101, AY61:AY101, INDIRECT("AE" &amp; ROW()), AP61:AP101, "💲", AS61:AS101, "Participante") +
        SUMIFS(AR61:AR101, AY61:AY101, INDIRECT("AE" &amp; ROW()), AP61:AP101, "📦", AS61:AS101, "Participante")
    ) / 2
) -
(
    (
        SUMIFS(AR61:AR101, AY61:AY101, INDIRECT("AE" &amp; ROW()), AP61:AP101, "💲", AS61:AS101, "Empleado") +
        SUMIFS(AR61:AR101, AY61:AY101, INDIRECT("AE" &amp; ROW()), AP61:AP101, "📦", AS61:AS101, "Empleado")
    ) / 2
) -
(
    (
        SUMIFS(AR61:AR101, AY61:AY101, INDIRECT("AE" &amp; ROW()), AP61:AP101, "💲", AS61:AS101, "Exonerado ADH") +
        SUMIFS(AR61:AR101, AY61:AY101, INDIRECT("AE" &amp; ROW()), AP61:AP101, "📦", AS61:AS101, "Exonerado ADH")
    ) / 2
) -
(
    SUMIFS(AR61:AR101, AY61:AY101, INDIRECT("AE" &amp; ROW()), AP61:AP101, "💲", AS61:AS101, "Exonerado Doctor") +
    SUMIFS(AR61:AR101, AY61:AY101, INDIRECT("AE" &amp; ROW()), AP61:AP101, "📦", AS61:AS101, "Exonerado Doctor")
) -
(
    (
        SUMIFS(AR61:AR101, AY61:AY101, INDIRECT("AE" &amp; ROW()), AP61:AP101, "💲", AS61:AS101, "") +
        SUMIFS(AR61:AR101, AY61:AY101, INDIRECT("AE" &amp; ROW()), AP61:AP101, "📦", AS61:AS101, "")
    ) / 2
)</f>
        <v>0</v>
      </c>
      <c r="AM108" s="56"/>
      <c r="AN108" s="56"/>
      <c r="AO108" s="56"/>
      <c r="AP108" s="56"/>
      <c r="AQ108" s="56"/>
      <c r="AR108" s="56"/>
      <c r="AS108" s="56"/>
      <c r="AT108" s="56"/>
      <c r="AU108" s="56"/>
      <c r="AV108" s="56"/>
      <c r="AW108" s="56"/>
      <c r="AX108" s="56"/>
      <c r="AY108" s="56"/>
      <c r="AZ108" s="56"/>
      <c r="BA108" s="56"/>
      <c r="BB108" s="56"/>
      <c r="BC108" s="56"/>
      <c r="BD108" s="56"/>
      <c r="BE108" s="56"/>
      <c r="BF108" s="56"/>
      <c r="BG108" s="56"/>
      <c r="BH108" s="56"/>
      <c r="BI108" s="56"/>
      <c r="BJ108" s="56"/>
      <c r="BK108" s="56"/>
      <c r="BL108" s="56"/>
      <c r="BM108" s="56"/>
      <c r="BN108" s="56"/>
    </row>
    <row r="109" spans="1:66" ht="11.25" customHeight="1">
      <c r="A109" s="222">
        <f>A105+$Q$13/1440</f>
        <v>0.83333333333333304</v>
      </c>
      <c r="B109" s="164"/>
      <c r="C109" s="204"/>
      <c r="D109" s="207"/>
      <c r="E109" s="177" t="s">
        <v>36</v>
      </c>
      <c r="F109" s="42" t="str">
        <f>IF(D109&lt;&gt;"", VLOOKUP(D109,'Base de Datos'!$A$2:$D1268,2,FALSE()),"")</f>
        <v/>
      </c>
      <c r="G109" s="204"/>
      <c r="H109" s="216"/>
      <c r="I109" s="177" t="s">
        <v>36</v>
      </c>
      <c r="J109" s="42" t="str">
        <f>IF(H109&lt;&gt;"", VLOOKUP(H109,'Base de Datos'!$A$2:$D1268,2,FALSE()),"")</f>
        <v/>
      </c>
      <c r="K109" s="204"/>
      <c r="L109" s="216"/>
      <c r="M109" s="177" t="s">
        <v>36</v>
      </c>
      <c r="N109" s="42" t="str">
        <f>IF(L109&lt;&gt;"", VLOOKUP(L109,'Base de Datos'!$A$2:$D1268,2,FALSE()),"")</f>
        <v/>
      </c>
      <c r="O109" s="165"/>
      <c r="P109" s="165"/>
      <c r="Q109" s="165"/>
      <c r="R109" s="166"/>
      <c r="S109" s="167"/>
      <c r="T109" s="45" t="s">
        <v>37</v>
      </c>
      <c r="U109" s="168"/>
      <c r="V109" s="169"/>
      <c r="W109" s="167"/>
      <c r="X109" s="45" t="s">
        <v>37</v>
      </c>
      <c r="Y109" s="168"/>
      <c r="Z109" s="169"/>
      <c r="AA109" s="167"/>
      <c r="AB109" s="45" t="s">
        <v>37</v>
      </c>
      <c r="AC109" s="168"/>
      <c r="AD109" s="56"/>
      <c r="AE109" s="232" t="s">
        <v>72</v>
      </c>
      <c r="AF109" s="230"/>
      <c r="AG109" s="90">
        <f t="array" aca="1" ref="AG109" ca="1">COUNTIFS(AP61:AP101, "💲", AY61:AY101, INDIRECT("AE" &amp; ROW())) + COUNTIFS(AP61:AP101, "📦", AY61:AY101, INDIRECT("AE" &amp; ROW())) + COUNTIFS(AP61:AP101, "✅", AY61:AY101, INDIRECT("AE" &amp; ROW()))</f>
        <v>0</v>
      </c>
      <c r="AH109" s="68">
        <f t="array" aca="1" ref="AH109" ca="1">COUNTIFS(AP61:AP101, "💲", AY61:AY101, INDIRECT("AE" &amp; ROW())) + COUNTIFS(AP61:AP101, "📦", AY61:AY101, INDIRECT("AE" &amp; ROW()))</f>
        <v>0</v>
      </c>
      <c r="AI109" s="139">
        <f t="array" aca="1" ref="AI109" ca="1">SUMIFS(AR61:AR101, AY61:AY101, INDIRECT("AE" &amp; ROW()), AP61:AP101, "💲") + SUMIFS(AR61:AR101, AY61:AY101, INDIRECT("AE" &amp; ROW()), AP61:AP101, "📦")</f>
        <v>0</v>
      </c>
      <c r="AJ109" s="139">
        <f t="array" aca="1" ref="AJ109" ca="1">(
    SUMIFS(AR61:AR101, AY61:AY101, INDIRECT("AE" &amp; ROW()), AP61:AP101, "💲") +
    SUMIFS(AR61:AR101, AY61:AY101, INDIRECT("AE" &amp; ROW()), AP61:AP101, "📦")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
        SUMIFS(AR61:AR101, AY61:AY101, INDIRECT("AE" &amp; ROW()), AP61:AP101, "💲", AS61:AS101, "Familiar") +
        SUMIFS(AR61:AR101, AY61:AY101, INDIRECT("AE" &amp; ROW()), AP61:AP101, "📦", AS61:AS101, "Familiar")
    ) / 2
)  -
(
    (
        SUMIFS(AR61:AR101, AY61:AY101, INDIRECT("AE" &amp; ROW()), AP61:AP101, "💲", AS61:AS101, "Exonerado ADH") +
        SUMIFS(AR61:AR101, AY61:AY101, INDIRECT("AE" &amp; ROW()), AP61:AP101, "📦", AS61:AS101, "Exonerado ADH")
    ) / 2
)  -
(
    (
        SUMIFS(AR61:AR101, AY61:AY101, INDIRECT("AE" &amp; ROW()), AP61:AP101, "💲", AS61:AS101, "Exonerado Doctor") +
        SUMIFS(AR61:AR101, AY61:AY101, INDIRECT("AE" &amp; ROW()), AP61:AP101, "📦", AS61:AS101, "Exonerado Doctor")
    ) / 2
)</f>
        <v>0</v>
      </c>
      <c r="AK109" s="139">
        <f t="array" aca="1" ref="AK109" ca="1">(
    SUMIFS(AR61:AR101, AY61:AY101, INDIRECT("AE" &amp; ROW()), AP61:AP101, "💲") +
    SUMIFS(AR61:AR101, AY61:AY101, INDIRECT("AE" &amp; ROW()), AP61:AP101, "📦")
) -
(
    SUMIFS(AR61:AR101, AY61:AY101, INDIRECT("AE" &amp; ROW()), AP61:AP101, "💲", AS61:AS101, "Familiar") +
    SUMIFS(AR61:AR101, AY61:AY101, INDIRECT("AE" &amp; ROW()), AP61:AP101, "📦", AS61:AS101, "Familiar")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SUMIFS(AR61:AR101, AY61:AY101, INDIRECT("AE" &amp; ROW()), AP61:AP101, "💲", AS61:AS101, "Exonerado ADH") +
    SUMIFS(AR61:AR101, AY61:AY101, INDIRECT("AE" &amp; ROW()), AP61:AP101, "📦", AS61:AS101, "Exonerado ADH")
) -
(
    (
        SUMIFS(AR61:AR101, AY61:AY101, INDIRECT("AE" &amp; ROW()), AP61:AP101, "💲", AS61:AS101, "Exonerado Doctor") +
        SUMIFS(AR61:AR101, AY61:AY101, INDIRECT("AE" &amp; ROW()), AP61:AP101, "📦", AS61:AS101, "Exonerado Doctor")
    ) / 2
) -
(
    (
        SUMIFS(AR61:AR101, AY61:AY101, INDIRECT("AE" &amp; ROW()), AP61:AP101, "💲", AS61:AS101, "") +
        SUMIFS(AR61:AR101, AY61:AY101, INDIRECT("AE" &amp; ROW()), AP61:AP101, "📦", AS61:AS101, "")
    ) / 2
)</f>
        <v>0</v>
      </c>
      <c r="AL109" s="140">
        <f t="array" aca="1" ref="AL109" ca="1">(
    SUMIFS(AR61:AR101, AY61:AY101, INDIRECT("AE" &amp; ROW()), AP61:AP101, "💲") +
    SUMIFS(AR61:AR101, AY61:AY101, INDIRECT("AE" &amp; ROW()), AP61:AP101, "📦")
) -
(
    (
        SUMIFS(AR61:AR101, AY61:AY101, INDIRECT("AE" &amp; ROW()), AP61:AP101, "💲", AS61:AS101, "Familiar") +
        SUMIFS(AR61:AR101, AY61:AY101, INDIRECT("AE" &amp; ROW()), AP61:AP101, "📦", AS61:AS101, "Familiar")
    ) / 2
) -
(
    (
        SUMIFS(AR61:AR101, AY61:AY101, INDIRECT("AE" &amp; ROW()), AP61:AP101, "💲", AS61:AS101, "Participante") +
        SUMIFS(AR61:AR101, AY61:AY101, INDIRECT("AE" &amp; ROW()), AP61:AP101, "📦", AS61:AS101, "Participante")
    ) / 2
) -
(
    (
        SUMIFS(AR61:AR101, AY61:AY101, INDIRECT("AE" &amp; ROW()), AP61:AP101, "💲", AS61:AS101, "Empleado") +
        SUMIFS(AR61:AR101, AY61:AY101, INDIRECT("AE" &amp; ROW()), AP61:AP101, "📦", AS61:AS101, "Empleado")
    ) / 2
) -
(
    (
        SUMIFS(AR61:AR101, AY61:AY101, INDIRECT("AE" &amp; ROW()), AP61:AP101, "💲", AS61:AS101, "Exonerado ADH") +
        SUMIFS(AR61:AR101, AY61:AY101, INDIRECT("AE" &amp; ROW()), AP61:AP101, "📦", AS61:AS101, "Exonerado ADH")
    ) / 2
) -
(
    SUMIFS(AR61:AR101, AY61:AY101, INDIRECT("AE" &amp; ROW()), AP61:AP101, "💲", AS61:AS101, "Exonerado Doctor") +
    SUMIFS(AR61:AR101, AY61:AY101, INDIRECT("AE" &amp; ROW()), AP61:AP101, "📦", AS61:AS101, "Exonerado Doctor")
) -
(
    (
        SUMIFS(AR61:AR101, AY61:AY101, INDIRECT("AE" &amp; ROW()), AP61:AP101, "💲", AS61:AS101, "") +
        SUMIFS(AR61:AR101, AY61:AY101, INDIRECT("AE" &amp; ROW()), AP61:AP101, "📦", AS61:AS101, "")
    ) / 2
)</f>
        <v>0</v>
      </c>
      <c r="AM109" s="56"/>
      <c r="AN109" s="56"/>
      <c r="AO109" s="56"/>
      <c r="AP109" s="56"/>
      <c r="AQ109" s="56"/>
      <c r="AR109" s="56"/>
      <c r="AS109" s="56"/>
      <c r="AT109" s="56"/>
      <c r="AU109" s="56"/>
      <c r="AV109" s="56"/>
      <c r="AW109" s="56"/>
      <c r="AX109" s="56"/>
      <c r="AY109" s="56"/>
      <c r="AZ109" s="56"/>
      <c r="BA109" s="56"/>
      <c r="BB109" s="56"/>
      <c r="BC109" s="56"/>
      <c r="BD109" s="56"/>
      <c r="BE109" s="56"/>
      <c r="BF109" s="56"/>
      <c r="BG109" s="56"/>
      <c r="BH109" s="56"/>
      <c r="BI109" s="56"/>
      <c r="BJ109" s="56"/>
      <c r="BK109" s="56"/>
      <c r="BL109" s="56"/>
      <c r="BM109" s="56"/>
      <c r="BN109" s="56"/>
    </row>
    <row r="110" spans="1:66" ht="11.25" customHeight="1">
      <c r="A110" s="220"/>
      <c r="B110" s="164"/>
      <c r="C110" s="205"/>
      <c r="D110" s="208"/>
      <c r="E110" s="178" t="s">
        <v>42</v>
      </c>
      <c r="F110" s="58" t="str">
        <f>IF(D109&lt;&gt;"", VLOOKUP(D109,'Base de Datos'!$A$2:$D1268,3,FALSE()),"")</f>
        <v/>
      </c>
      <c r="G110" s="205"/>
      <c r="H110" s="208"/>
      <c r="I110" s="178" t="s">
        <v>42</v>
      </c>
      <c r="J110" s="58" t="str">
        <f>IF(H109&lt;&gt;"", VLOOKUP(H109,'Base de Datos'!$A$2:$D1268,3,FALSE()),"")</f>
        <v/>
      </c>
      <c r="K110" s="205"/>
      <c r="L110" s="208"/>
      <c r="M110" s="178" t="s">
        <v>42</v>
      </c>
      <c r="N110" s="58" t="str">
        <f>IF(L109&lt;&gt;"", VLOOKUP(L109,'Base de Datos'!$A$2:$D1268,3,FALSE()),"")</f>
        <v/>
      </c>
      <c r="O110" s="165"/>
      <c r="P110" s="165"/>
      <c r="Q110" s="165"/>
      <c r="R110" s="166"/>
      <c r="S110" s="231"/>
      <c r="T110" s="230"/>
      <c r="U110" s="170"/>
      <c r="V110" s="169"/>
      <c r="W110" s="231"/>
      <c r="X110" s="230"/>
      <c r="Y110" s="170"/>
      <c r="Z110" s="169"/>
      <c r="AA110" s="231"/>
      <c r="AB110" s="230"/>
      <c r="AC110" s="170"/>
      <c r="AD110" s="56"/>
      <c r="AE110" s="232" t="s">
        <v>75</v>
      </c>
      <c r="AF110" s="230"/>
      <c r="AG110" s="90">
        <f t="array" aca="1" ref="AG110" ca="1">COUNTIFS(AP61:AP101, "💲", AY61:AY101, INDIRECT("AE" &amp; ROW())) + COUNTIFS(AP61:AP101, "📦", AY61:AY101, INDIRECT("AE" &amp; ROW())) + COUNTIFS(AP61:AP101, "✅", AY61:AY101, INDIRECT("AE" &amp; ROW()))</f>
        <v>0</v>
      </c>
      <c r="AH110" s="68">
        <f t="array" aca="1" ref="AH110" ca="1">COUNTIFS(AP61:AP101, "💲", AY61:AY101, INDIRECT("AE" &amp; ROW())) + COUNTIFS(AP61:AP101, "📦", AY61:AY101, INDIRECT("AE" &amp; ROW()))</f>
        <v>0</v>
      </c>
      <c r="AI110" s="139">
        <f t="array" aca="1" ref="AI110" ca="1">SUMIFS(AR61:AR101, AY61:AY101, INDIRECT("AE" &amp; ROW()), AP61:AP101, "💲") + SUMIFS(AR61:AR101, AY61:AY101, INDIRECT("AE" &amp; ROW()), AP61:AP101, "📦")</f>
        <v>0</v>
      </c>
      <c r="AJ110" s="139">
        <f t="array" aca="1" ref="AJ110" ca="1">(
    SUMIFS(AR61:AR101, AY61:AY101, INDIRECT("AE" &amp; ROW()), AP61:AP101, "💲") +
    SUMIFS(AR61:AR101, AY61:AY101, INDIRECT("AE" &amp; ROW()), AP61:AP101, "📦")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
        SUMIFS(AR61:AR101, AY61:AY101, INDIRECT("AE" &amp; ROW()), AP61:AP101, "💲", AS61:AS101, "Familiar") +
        SUMIFS(AR61:AR101, AY61:AY101, INDIRECT("AE" &amp; ROW()), AP61:AP101, "📦", AS61:AS101, "Familiar")
    ) / 2
)  -
(
    (
        SUMIFS(AR61:AR101, AY61:AY101, INDIRECT("AE" &amp; ROW()), AP61:AP101, "💲", AS61:AS101, "Exonerado ADH") +
        SUMIFS(AR61:AR101, AY61:AY101, INDIRECT("AE" &amp; ROW()), AP61:AP101, "📦", AS61:AS101, "Exonerado ADH")
    ) / 2
)  -
(
    (
        SUMIFS(AR61:AR101, AY61:AY101, INDIRECT("AE" &amp; ROW()), AP61:AP101, "💲", AS61:AS101, "Exonerado Doctor") +
        SUMIFS(AR61:AR101, AY61:AY101, INDIRECT("AE" &amp; ROW()), AP61:AP101, "📦", AS61:AS101, "Exonerado Doctor")
    ) / 2
)</f>
        <v>0</v>
      </c>
      <c r="AK110" s="139">
        <f t="array" aca="1" ref="AK110" ca="1">(
    SUMIFS(AR61:AR101, AY61:AY101, INDIRECT("AE" &amp; ROW()), AP61:AP101, "💲") +
    SUMIFS(AR61:AR101, AY61:AY101, INDIRECT("AE" &amp; ROW()), AP61:AP101, "📦")
) -
(
    SUMIFS(AR61:AR101, AY61:AY101, INDIRECT("AE" &amp; ROW()), AP61:AP101, "💲", AS61:AS101, "Familiar") +
    SUMIFS(AR61:AR101, AY61:AY101, INDIRECT("AE" &amp; ROW()), AP61:AP101, "📦", AS61:AS101, "Familiar")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SUMIFS(AR61:AR101, AY61:AY101, INDIRECT("AE" &amp; ROW()), AP61:AP101, "💲", AS61:AS101, "Exonerado ADH") +
    SUMIFS(AR61:AR101, AY61:AY101, INDIRECT("AE" &amp; ROW()), AP61:AP101, "📦", AS61:AS101, "Exonerado ADH")
) -
(
    (
        SUMIFS(AR61:AR101, AY61:AY101, INDIRECT("AE" &amp; ROW()), AP61:AP101, "💲", AS61:AS101, "Exonerado Doctor") +
        SUMIFS(AR61:AR101, AY61:AY101, INDIRECT("AE" &amp; ROW()), AP61:AP101, "📦", AS61:AS101, "Exonerado Doctor")
    ) / 2
) -
(
    (
        SUMIFS(AR61:AR101, AY61:AY101, INDIRECT("AE" &amp; ROW()), AP61:AP101, "💲", AS61:AS101, "") +
        SUMIFS(AR61:AR101, AY61:AY101, INDIRECT("AE" &amp; ROW()), AP61:AP101, "📦", AS61:AS101, "")
    ) / 2
)</f>
        <v>0</v>
      </c>
      <c r="AL110" s="140">
        <f t="array" aca="1" ref="AL110" ca="1">(
    SUMIFS(AR61:AR101, AY61:AY101, INDIRECT("AE" &amp; ROW()), AP61:AP101, "💲") +
    SUMIFS(AR61:AR101, AY61:AY101, INDIRECT("AE" &amp; ROW()), AP61:AP101, "📦")
) -
(
    (
        SUMIFS(AR61:AR101, AY61:AY101, INDIRECT("AE" &amp; ROW()), AP61:AP101, "💲", AS61:AS101, "Familiar") +
        SUMIFS(AR61:AR101, AY61:AY101, INDIRECT("AE" &amp; ROW()), AP61:AP101, "📦", AS61:AS101, "Familiar")
    ) / 2
) -
(
    (
        SUMIFS(AR61:AR101, AY61:AY101, INDIRECT("AE" &amp; ROW()), AP61:AP101, "💲", AS61:AS101, "Participante") +
        SUMIFS(AR61:AR101, AY61:AY101, INDIRECT("AE" &amp; ROW()), AP61:AP101, "📦", AS61:AS101, "Participante")
    ) / 2
) -
(
    (
        SUMIFS(AR61:AR101, AY61:AY101, INDIRECT("AE" &amp; ROW()), AP61:AP101, "💲", AS61:AS101, "Empleado") +
        SUMIFS(AR61:AR101, AY61:AY101, INDIRECT("AE" &amp; ROW()), AP61:AP101, "📦", AS61:AS101, "Empleado")
    ) / 2
) -
(
    (
        SUMIFS(AR61:AR101, AY61:AY101, INDIRECT("AE" &amp; ROW()), AP61:AP101, "💲", AS61:AS101, "Exonerado ADH") +
        SUMIFS(AR61:AR101, AY61:AY101, INDIRECT("AE" &amp; ROW()), AP61:AP101, "📦", AS61:AS101, "Exonerado ADH")
    ) / 2
) -
(
    SUMIFS(AR61:AR101, AY61:AY101, INDIRECT("AE" &amp; ROW()), AP61:AP101, "💲", AS61:AS101, "Exonerado Doctor") +
    SUMIFS(AR61:AR101, AY61:AY101, INDIRECT("AE" &amp; ROW()), AP61:AP101, "📦", AS61:AS101, "Exonerado Doctor")
) -
(
    (
        SUMIFS(AR61:AR101, AY61:AY101, INDIRECT("AE" &amp; ROW()), AP61:AP101, "💲", AS61:AS101, "") +
        SUMIFS(AR61:AR101, AY61:AY101, INDIRECT("AE" &amp; ROW()), AP61:AP101, "📦", AS61:AS101, "")
    ) / 2
)</f>
        <v>0</v>
      </c>
      <c r="AM110" s="56"/>
      <c r="AN110" s="56"/>
      <c r="AO110" s="56"/>
      <c r="AP110" s="56"/>
      <c r="AQ110" s="56"/>
      <c r="AR110" s="56"/>
      <c r="AS110" s="56"/>
      <c r="AT110" s="56"/>
      <c r="AU110" s="56"/>
      <c r="AV110" s="56"/>
      <c r="AW110" s="56"/>
      <c r="AX110" s="56"/>
      <c r="AY110" s="56"/>
      <c r="AZ110" s="56"/>
      <c r="BA110" s="56"/>
      <c r="BB110" s="56"/>
      <c r="BC110" s="56"/>
      <c r="BD110" s="56"/>
      <c r="BE110" s="56"/>
      <c r="BF110" s="56"/>
      <c r="BG110" s="56"/>
      <c r="BH110" s="56"/>
      <c r="BI110" s="56"/>
      <c r="BJ110" s="56"/>
      <c r="BK110" s="56"/>
      <c r="BL110" s="56"/>
      <c r="BM110" s="56"/>
      <c r="BN110" s="56"/>
    </row>
    <row r="111" spans="1:66" ht="11.25" customHeight="1">
      <c r="A111" s="220"/>
      <c r="B111" s="164"/>
      <c r="C111" s="205"/>
      <c r="D111" s="208"/>
      <c r="E111" s="178" t="s">
        <v>44</v>
      </c>
      <c r="F111" s="58" t="str">
        <f>IF(D109&lt;&gt;"", VLOOKUP(D109,'Base de Datos'!$A$2:$D1268,4,FALSE()),"")</f>
        <v/>
      </c>
      <c r="G111" s="205"/>
      <c r="H111" s="208"/>
      <c r="I111" s="178" t="s">
        <v>44</v>
      </c>
      <c r="J111" s="58" t="str">
        <f>IF(H109&lt;&gt;"", VLOOKUP(H109,'Base de Datos'!$A$2:$D1268,4,FALSE()),"")</f>
        <v/>
      </c>
      <c r="K111" s="205"/>
      <c r="L111" s="208"/>
      <c r="M111" s="178" t="s">
        <v>44</v>
      </c>
      <c r="N111" s="58" t="str">
        <f>IF(L109&lt;&gt;"", VLOOKUP(L109,'Base de Datos'!$A$2:$D1268,4,FALSE()),"")</f>
        <v/>
      </c>
      <c r="O111" s="165"/>
      <c r="P111" s="165"/>
      <c r="Q111" s="165"/>
      <c r="R111" s="166"/>
      <c r="S111" s="231"/>
      <c r="T111" s="230"/>
      <c r="U111" s="170"/>
      <c r="V111" s="169"/>
      <c r="W111" s="231"/>
      <c r="X111" s="230"/>
      <c r="Y111" s="170"/>
      <c r="Z111" s="169"/>
      <c r="AA111" s="231"/>
      <c r="AB111" s="230"/>
      <c r="AC111" s="170"/>
      <c r="AD111" s="56"/>
      <c r="AE111" s="232" t="s">
        <v>77</v>
      </c>
      <c r="AF111" s="230"/>
      <c r="AG111" s="90">
        <f t="array" aca="1" ref="AG111" ca="1">COUNTIFS(AP61:AP101, "💲", AY61:AY101, INDIRECT("AE" &amp; ROW())) + COUNTIFS(AP61:AP101, "📦", AY61:AY101, INDIRECT("AE" &amp; ROW())) + COUNTIFS(AP61:AP101, "✅", AY61:AY101, INDIRECT("AE" &amp; ROW()))</f>
        <v>0</v>
      </c>
      <c r="AH111" s="68">
        <f t="array" aca="1" ref="AH111" ca="1">COUNTIFS(AP61:AP101, "💲", AY61:AY101, INDIRECT("AE" &amp; ROW())) + COUNTIFS(AP61:AP101, "📦", AY61:AY101, INDIRECT("AE" &amp; ROW()))</f>
        <v>0</v>
      </c>
      <c r="AI111" s="139">
        <f t="array" aca="1" ref="AI111" ca="1">SUMIFS(AR61:AR101, AY61:AY101, INDIRECT("AE" &amp; ROW()), AP61:AP101, "💲") + SUMIFS(AR61:AR101, AY61:AY101, INDIRECT("AE" &amp; ROW()), AP61:AP101, "📦")</f>
        <v>0</v>
      </c>
      <c r="AJ111" s="139">
        <f t="array" aca="1" ref="AJ111" ca="1">(
    SUMIFS(AR61:AR101, AY61:AY101, INDIRECT("AE" &amp; ROW()), AP61:AP101, "💲") +
    SUMIFS(AR61:AR101, AY61:AY101, INDIRECT("AE" &amp; ROW()), AP61:AP101, "📦")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
        SUMIFS(AR61:AR101, AY61:AY101, INDIRECT("AE" &amp; ROW()), AP61:AP101, "💲", AS61:AS101, "Familiar") +
        SUMIFS(AR61:AR101, AY61:AY101, INDIRECT("AE" &amp; ROW()), AP61:AP101, "📦", AS61:AS101, "Familiar")
    ) / 2
)  -
(
    (
        SUMIFS(AR61:AR101, AY61:AY101, INDIRECT("AE" &amp; ROW()), AP61:AP101, "💲", AS61:AS101, "Exonerado ADH") +
        SUMIFS(AR61:AR101, AY61:AY101, INDIRECT("AE" &amp; ROW()), AP61:AP101, "📦", AS61:AS101, "Exonerado ADH")
    ) / 2
)  -
(
    (
        SUMIFS(AR61:AR101, AY61:AY101, INDIRECT("AE" &amp; ROW()), AP61:AP101, "💲", AS61:AS101, "Exonerado Doctor") +
        SUMIFS(AR61:AR101, AY61:AY101, INDIRECT("AE" &amp; ROW()), AP61:AP101, "📦", AS61:AS101, "Exonerado Doctor")
    ) / 2
)</f>
        <v>0</v>
      </c>
      <c r="AK111" s="139">
        <f t="array" aca="1" ref="AK111" ca="1">(
    SUMIFS(AR61:AR101, AY61:AY101, INDIRECT("AE" &amp; ROW()), AP61:AP101, "💲") +
    SUMIFS(AR61:AR101, AY61:AY101, INDIRECT("AE" &amp; ROW()), AP61:AP101, "📦")
) -
(
    SUMIFS(AR61:AR101, AY61:AY101, INDIRECT("AE" &amp; ROW()), AP61:AP101, "💲", AS61:AS101, "Familiar") +
    SUMIFS(AR61:AR101, AY61:AY101, INDIRECT("AE" &amp; ROW()), AP61:AP101, "📦", AS61:AS101, "Familiar")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SUMIFS(AR61:AR101, AY61:AY101, INDIRECT("AE" &amp; ROW()), AP61:AP101, "💲", AS61:AS101, "Exonerado ADH") +
    SUMIFS(AR61:AR101, AY61:AY101, INDIRECT("AE" &amp; ROW()), AP61:AP101, "📦", AS61:AS101, "Exonerado ADH")
) -
(
    (
        SUMIFS(AR61:AR101, AY61:AY101, INDIRECT("AE" &amp; ROW()), AP61:AP101, "💲", AS61:AS101, "Exonerado Doctor") +
        SUMIFS(AR61:AR101, AY61:AY101, INDIRECT("AE" &amp; ROW()), AP61:AP101, "📦", AS61:AS101, "Exonerado Doctor")
    ) / 2
) -
(
    (
        SUMIFS(AR61:AR101, AY61:AY101, INDIRECT("AE" &amp; ROW()), AP61:AP101, "💲", AS61:AS101, "") +
        SUMIFS(AR61:AR101, AY61:AY101, INDIRECT("AE" &amp; ROW()), AP61:AP101, "📦", AS61:AS101, "")
    ) / 2
)</f>
        <v>0</v>
      </c>
      <c r="AL111" s="140">
        <f t="array" aca="1" ref="AL111" ca="1">(
    SUMIFS(AR61:AR101, AY61:AY101, INDIRECT("AE" &amp; ROW()), AP61:AP101, "💲") +
    SUMIFS(AR61:AR101, AY61:AY101, INDIRECT("AE" &amp; ROW()), AP61:AP101, "📦")
) -
(
    (
        SUMIFS(AR61:AR101, AY61:AY101, INDIRECT("AE" &amp; ROW()), AP61:AP101, "💲", AS61:AS101, "Familiar") +
        SUMIFS(AR61:AR101, AY61:AY101, INDIRECT("AE" &amp; ROW()), AP61:AP101, "📦", AS61:AS101, "Familiar")
    ) / 2
) -
(
    (
        SUMIFS(AR61:AR101, AY61:AY101, INDIRECT("AE" &amp; ROW()), AP61:AP101, "💲", AS61:AS101, "Participante") +
        SUMIFS(AR61:AR101, AY61:AY101, INDIRECT("AE" &amp; ROW()), AP61:AP101, "📦", AS61:AS101, "Participante")
    ) / 2
) -
(
    (
        SUMIFS(AR61:AR101, AY61:AY101, INDIRECT("AE" &amp; ROW()), AP61:AP101, "💲", AS61:AS101, "Empleado") +
        SUMIFS(AR61:AR101, AY61:AY101, INDIRECT("AE" &amp; ROW()), AP61:AP101, "📦", AS61:AS101, "Empleado")
    ) / 2
) -
(
    (
        SUMIFS(AR61:AR101, AY61:AY101, INDIRECT("AE" &amp; ROW()), AP61:AP101, "💲", AS61:AS101, "Exonerado ADH") +
        SUMIFS(AR61:AR101, AY61:AY101, INDIRECT("AE" &amp; ROW()), AP61:AP101, "📦", AS61:AS101, "Exonerado ADH")
    ) / 2
) -
(
    SUMIFS(AR61:AR101, AY61:AY101, INDIRECT("AE" &amp; ROW()), AP61:AP101, "💲", AS61:AS101, "Exonerado Doctor") +
    SUMIFS(AR61:AR101, AY61:AY101, INDIRECT("AE" &amp; ROW()), AP61:AP101, "📦", AS61:AS101, "Exonerado Doctor")
) -
(
    (
        SUMIFS(AR61:AR101, AY61:AY101, INDIRECT("AE" &amp; ROW()), AP61:AP101, "💲", AS61:AS101, "") +
        SUMIFS(AR61:AR101, AY61:AY101, INDIRECT("AE" &amp; ROW()), AP61:AP101, "📦", AS61:AS101, "")
    ) / 2
)</f>
        <v>0</v>
      </c>
      <c r="AM111" s="56"/>
      <c r="AN111" s="56"/>
      <c r="AO111" s="56"/>
      <c r="AP111" s="56"/>
      <c r="AQ111" s="56"/>
      <c r="AR111" s="56"/>
      <c r="AS111" s="56"/>
      <c r="AT111" s="56"/>
      <c r="AU111" s="56"/>
      <c r="AV111" s="56"/>
      <c r="AW111" s="56"/>
      <c r="AX111" s="56"/>
      <c r="AY111" s="56"/>
      <c r="AZ111" s="56"/>
      <c r="BA111" s="56"/>
      <c r="BB111" s="56"/>
      <c r="BC111" s="56"/>
      <c r="BD111" s="56"/>
      <c r="BE111" s="56"/>
      <c r="BF111" s="56"/>
      <c r="BG111" s="56"/>
      <c r="BH111" s="56"/>
      <c r="BI111" s="56"/>
      <c r="BJ111" s="56"/>
      <c r="BK111" s="56"/>
      <c r="BL111" s="56"/>
      <c r="BM111" s="56"/>
      <c r="BN111" s="56"/>
    </row>
    <row r="112" spans="1:66" ht="11.25" customHeight="1">
      <c r="A112" s="221"/>
      <c r="B112" s="164"/>
      <c r="C112" s="206"/>
      <c r="D112" s="209"/>
      <c r="E112" s="179" t="s">
        <v>46</v>
      </c>
      <c r="F112" s="180"/>
      <c r="G112" s="206"/>
      <c r="H112" s="209"/>
      <c r="I112" s="179" t="s">
        <v>46</v>
      </c>
      <c r="J112" s="180"/>
      <c r="K112" s="206"/>
      <c r="L112" s="209"/>
      <c r="M112" s="179" t="s">
        <v>46</v>
      </c>
      <c r="N112" s="180"/>
      <c r="O112" s="165"/>
      <c r="P112" s="165"/>
      <c r="Q112" s="165"/>
      <c r="R112" s="166"/>
      <c r="S112" s="227" t="str">
        <f>IF(OR(S109="Empleado",S109="Familiar"),"Nombre del Empleado","N° Factura")</f>
        <v>N° Factura</v>
      </c>
      <c r="T112" s="228"/>
      <c r="U112" s="89"/>
      <c r="V112" s="169"/>
      <c r="W112" s="227" t="str">
        <f>IF(OR(W109="Empleado",W109="Familiar"),"Nombre del Empleado","N° Factura")</f>
        <v>N° Factura</v>
      </c>
      <c r="X112" s="228"/>
      <c r="Y112" s="89"/>
      <c r="Z112" s="169"/>
      <c r="AA112" s="227" t="str">
        <f>IF(OR(AA109="Empleado",AA109="Familiar"),"Nombre del Empleado","N° Factura")</f>
        <v>N° Factura</v>
      </c>
      <c r="AB112" s="228"/>
      <c r="AC112" s="89"/>
      <c r="AD112" s="56"/>
      <c r="AE112" s="233" t="s">
        <v>80</v>
      </c>
      <c r="AF112" s="228"/>
      <c r="AG112" s="143">
        <f t="array" aca="1" ref="AG112" ca="1">COUNTIFS(AP61:AP101, "💲", AY61:AY101, INDIRECT("AE" &amp; ROW())) + COUNTIFS(AP61:AP101, "📦", AY61:AY101, INDIRECT("AE" &amp; ROW())) + COUNTIFS(AP61:AP101, "✅", AY61:AY101, INDIRECT("AE" &amp; ROW()))</f>
        <v>0</v>
      </c>
      <c r="AH112" s="144">
        <f t="array" aca="1" ref="AH112" ca="1">COUNTIFS(AP61:AP101, "💲", AY61:AY101, INDIRECT("AE" &amp; ROW())) + COUNTIFS(AP61:AP101, "📦", AY61:AY101, INDIRECT("AE" &amp; ROW()))</f>
        <v>0</v>
      </c>
      <c r="AI112" s="145">
        <f t="array" aca="1" ref="AI112" ca="1">SUMIFS(AR61:AR101, AY61:AY101, INDIRECT("AE" &amp; ROW()), AP61:AP101, "💲") + SUMIFS(AR61:AR101, AY61:AY101, INDIRECT("AE" &amp; ROW()), AP61:AP101, "📦")</f>
        <v>0</v>
      </c>
      <c r="AJ112" s="145">
        <f t="array" aca="1" ref="AJ112" ca="1">(
    SUMIFS(AR61:AR101, AY61:AY101, INDIRECT("AE" &amp; ROW()), AP61:AP101, "💲") +
    SUMIFS(AR61:AR101, AY61:AY101, INDIRECT("AE" &amp; ROW()), AP61:AP101, "📦")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
        SUMIFS(AR61:AR101, AY61:AY101, INDIRECT("AE" &amp; ROW()), AP61:AP101, "💲", AS61:AS101, "Familiar") +
        SUMIFS(AR61:AR101, AY61:AY101, INDIRECT("AE" &amp; ROW()), AP61:AP101, "📦", AS61:AS101, "Familiar")
    ) / 2
)  -
(
    (
        SUMIFS(AR61:AR101, AY61:AY101, INDIRECT("AE" &amp; ROW()), AP61:AP101, "💲", AS61:AS101, "Exonerado ADH") +
        SUMIFS(AR61:AR101, AY61:AY101, INDIRECT("AE" &amp; ROW()), AP61:AP101, "📦", AS61:AS101, "Exonerado ADH")
    ) / 2
)  -
(
    (
        SUMIFS(AR61:AR101, AY61:AY101, INDIRECT("AE" &amp; ROW()), AP61:AP101, "💲", AS61:AS101, "Exonerado Doctor") +
        SUMIFS(AR61:AR101, AY61:AY101, INDIRECT("AE" &amp; ROW()), AP61:AP101, "📦", AS61:AS101, "Exonerado Doctor")
    ) / 2
)</f>
        <v>0</v>
      </c>
      <c r="AK112" s="145">
        <f t="array" aca="1" ref="AK112" ca="1">(
    SUMIFS(AR61:AR101, AY61:AY101, INDIRECT("AE" &amp; ROW()), AP61:AP101, "💲") +
    SUMIFS(AR61:AR101, AY61:AY101, INDIRECT("AE" &amp; ROW()), AP61:AP101, "📦")
) -
(
    SUMIFS(AR61:AR101, AY61:AY101, INDIRECT("AE" &amp; ROW()), AP61:AP101, "💲", AS61:AS101, "Familiar") +
    SUMIFS(AR61:AR101, AY61:AY101, INDIRECT("AE" &amp; ROW()), AP61:AP101, "📦", AS61:AS101, "Familiar")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SUMIFS(AR61:AR101, AY61:AY101, INDIRECT("AE" &amp; ROW()), AP61:AP101, "💲", AS61:AS101, "Exonerado ADH") +
    SUMIFS(AR61:AR101, AY61:AY101, INDIRECT("AE" &amp; ROW()), AP61:AP101, "📦", AS61:AS101, "Exonerado ADH")
) -
(
    (
        SUMIFS(AR61:AR101, AY61:AY101, INDIRECT("AE" &amp; ROW()), AP61:AP101, "💲", AS61:AS101, "Exonerado Doctor") +
        SUMIFS(AR61:AR101, AY61:AY101, INDIRECT("AE" &amp; ROW()), AP61:AP101, "📦", AS61:AS101, "Exonerado Doctor")
    ) / 2
) -
(
    (
        SUMIFS(AR61:AR101, AY61:AY101, INDIRECT("AE" &amp; ROW()), AP61:AP101, "💲", AS61:AS101, "") +
        SUMIFS(AR61:AR101, AY61:AY101, INDIRECT("AE" &amp; ROW()), AP61:AP101, "📦", AS61:AS101, "")
    ) / 2
)</f>
        <v>0</v>
      </c>
      <c r="AL112" s="146">
        <f t="array" aca="1" ref="AL112" ca="1">(
    SUMIFS(AR61:AR101, AY61:AY101, INDIRECT("AE" &amp; ROW()), AP61:AP101, "💲") +
    SUMIFS(AR61:AR101, AY61:AY101, INDIRECT("AE" &amp; ROW()), AP61:AP101, "📦")
) -
(
    (
        SUMIFS(AR61:AR101, AY61:AY101, INDIRECT("AE" &amp; ROW()), AP61:AP101, "💲", AS61:AS101, "Familiar") +
        SUMIFS(AR61:AR101, AY61:AY101, INDIRECT("AE" &amp; ROW()), AP61:AP101, "📦", AS61:AS101, "Familiar")
    ) / 2
) -
(
    (
        SUMIFS(AR61:AR101, AY61:AY101, INDIRECT("AE" &amp; ROW()), AP61:AP101, "💲", AS61:AS101, "Participante") +
        SUMIFS(AR61:AR101, AY61:AY101, INDIRECT("AE" &amp; ROW()), AP61:AP101, "📦", AS61:AS101, "Participante")
    ) / 2
) -
(
    (
        SUMIFS(AR61:AR101, AY61:AY101, INDIRECT("AE" &amp; ROW()), AP61:AP101, "💲", AS61:AS101, "Empleado") +
        SUMIFS(AR61:AR101, AY61:AY101, INDIRECT("AE" &amp; ROW()), AP61:AP101, "📦", AS61:AS101, "Empleado")
    ) / 2
) -
(
    (
        SUMIFS(AR61:AR101, AY61:AY101, INDIRECT("AE" &amp; ROW()), AP61:AP101, "💲", AS61:AS101, "Exonerado ADH") +
        SUMIFS(AR61:AR101, AY61:AY101, INDIRECT("AE" &amp; ROW()), AP61:AP101, "📦", AS61:AS101, "Exonerado ADH")
    ) / 2
) -
(
    SUMIFS(AR61:AR101, AY61:AY101, INDIRECT("AE" &amp; ROW()), AP61:AP101, "💲", AS61:AS101, "Exonerado Doctor") +
    SUMIFS(AR61:AR101, AY61:AY101, INDIRECT("AE" &amp; ROW()), AP61:AP101, "📦", AS61:AS101, "Exonerado Doctor")
) -
(
    (
        SUMIFS(AR61:AR101, AY61:AY101, INDIRECT("AE" &amp; ROW()), AP61:AP101, "💲", AS61:AS101, "") +
        SUMIFS(AR61:AR101, AY61:AY101, INDIRECT("AE" &amp; ROW()), AP61:AP101, "📦", AS61:AS101, "")
    ) / 2
)</f>
        <v>0</v>
      </c>
      <c r="AM112" s="56"/>
      <c r="AN112" s="56"/>
      <c r="AO112" s="56"/>
      <c r="AP112" s="56"/>
      <c r="AQ112" s="56"/>
      <c r="AR112" s="56"/>
      <c r="AS112" s="56"/>
      <c r="AT112" s="56"/>
      <c r="AU112" s="56"/>
      <c r="AV112" s="56"/>
      <c r="AW112" s="56"/>
      <c r="AX112" s="56"/>
      <c r="AY112" s="56"/>
      <c r="AZ112" s="56"/>
      <c r="BA112" s="56"/>
      <c r="BB112" s="56"/>
      <c r="BC112" s="56"/>
      <c r="BD112" s="56"/>
      <c r="BE112" s="56"/>
      <c r="BF112" s="56"/>
      <c r="BG112" s="56"/>
      <c r="BH112" s="56"/>
      <c r="BI112" s="56"/>
      <c r="BJ112" s="56"/>
      <c r="BK112" s="56"/>
      <c r="BL112" s="56"/>
      <c r="BM112" s="56"/>
      <c r="BN112" s="56"/>
    </row>
    <row r="113" spans="1:66" ht="11.25" customHeight="1">
      <c r="A113" s="3"/>
      <c r="B113" s="3"/>
      <c r="C113" s="3"/>
      <c r="D113" s="3"/>
      <c r="E113" s="3"/>
      <c r="F113" s="3"/>
      <c r="G113" s="3"/>
      <c r="H113" s="3"/>
      <c r="I113" s="3"/>
      <c r="J113" s="3"/>
      <c r="K113" s="3"/>
      <c r="L113" s="3"/>
      <c r="M113" s="3"/>
      <c r="N113" s="3"/>
      <c r="O113" s="1"/>
      <c r="P113" s="3"/>
      <c r="Q113" s="3"/>
      <c r="R113" s="15"/>
      <c r="S113" s="16"/>
      <c r="T113" s="16"/>
      <c r="U113" s="173"/>
      <c r="V113" s="6"/>
      <c r="W113" s="16"/>
      <c r="X113" s="16"/>
      <c r="Y113" s="173"/>
      <c r="Z113" s="48"/>
      <c r="AA113" s="173"/>
      <c r="AB113" s="173"/>
      <c r="AC113" s="173"/>
      <c r="AD113" s="174"/>
      <c r="AI113" s="148">
        <f t="shared" ref="AI113:AL113" ca="1" si="80">SUM(AI98:AI111)</f>
        <v>0</v>
      </c>
      <c r="AJ113" s="148">
        <f t="shared" ca="1" si="80"/>
        <v>0</v>
      </c>
      <c r="AK113" s="148">
        <f t="shared" ca="1" si="80"/>
        <v>0</v>
      </c>
      <c r="AL113" s="148">
        <f t="shared" ca="1" si="80"/>
        <v>0</v>
      </c>
      <c r="AM113" s="174"/>
      <c r="AN113" s="174"/>
      <c r="AO113" s="174"/>
      <c r="AP113" s="174"/>
      <c r="AQ113" s="174"/>
      <c r="AR113" s="174"/>
      <c r="AS113" s="174"/>
      <c r="AT113" s="174"/>
      <c r="AU113" s="174"/>
      <c r="AV113" s="174"/>
      <c r="AW113" s="174"/>
      <c r="AX113" s="174"/>
      <c r="AY113" s="174"/>
      <c r="AZ113" s="174"/>
      <c r="BA113" s="174"/>
      <c r="BB113" s="174"/>
      <c r="BC113" s="174"/>
      <c r="BD113" s="174"/>
      <c r="BE113" s="122"/>
      <c r="BF113" s="122"/>
      <c r="BG113" s="122"/>
      <c r="BH113" s="122"/>
      <c r="BI113" s="122"/>
      <c r="BJ113" s="174"/>
      <c r="BK113" s="174"/>
      <c r="BL113" s="174"/>
      <c r="BM113" s="174"/>
      <c r="BN113" s="174"/>
    </row>
    <row r="114" spans="1:66" ht="15" customHeight="1">
      <c r="A114" s="210">
        <f>IF(WEEKDAY(A59)=6, WORKDAY(A59+1, 1), A59+1)</f>
        <v>46268</v>
      </c>
      <c r="B114" s="211"/>
      <c r="C114" s="211"/>
      <c r="D114" s="211"/>
      <c r="E114" s="211"/>
      <c r="F114" s="211"/>
      <c r="G114" s="211"/>
      <c r="H114" s="211"/>
      <c r="I114" s="211"/>
      <c r="J114" s="211"/>
      <c r="K114" s="211"/>
      <c r="L114" s="211"/>
      <c r="M114" s="211"/>
      <c r="N114" s="212"/>
      <c r="O114" s="1"/>
      <c r="P114" s="1"/>
      <c r="Q114" s="1"/>
      <c r="R114" s="15"/>
      <c r="S114" s="22"/>
      <c r="T114" s="22"/>
      <c r="U114" s="241"/>
      <c r="V114" s="242"/>
      <c r="W114" s="242"/>
      <c r="X114" s="242"/>
      <c r="Y114" s="242"/>
      <c r="Z114" s="23"/>
      <c r="AA114" s="23"/>
      <c r="AB114" s="23"/>
      <c r="AC114" s="23"/>
      <c r="AD114" s="24"/>
      <c r="AE114" s="181"/>
      <c r="AF114" s="181"/>
      <c r="AG114" s="181"/>
      <c r="AH114" s="181"/>
      <c r="AI114" s="181"/>
      <c r="AJ114" s="181"/>
      <c r="AK114" s="181"/>
      <c r="AL114" s="181"/>
      <c r="AM114" s="24"/>
      <c r="AN114" s="24"/>
      <c r="AO114" s="24"/>
      <c r="AP114" s="24"/>
      <c r="AQ114" s="24"/>
      <c r="AR114" s="24"/>
      <c r="AS114" s="24"/>
      <c r="AT114" s="24"/>
      <c r="AU114" s="24"/>
      <c r="AV114" s="24"/>
      <c r="AW114" s="24"/>
      <c r="AX114" s="24"/>
      <c r="AY114" s="24"/>
      <c r="AZ114" s="24"/>
      <c r="BA114" s="24"/>
      <c r="BB114" s="24"/>
      <c r="BC114" s="24"/>
      <c r="BD114" s="24"/>
      <c r="BE114" s="24"/>
      <c r="BF114" s="24"/>
      <c r="BG114" s="24"/>
      <c r="BH114" s="24"/>
      <c r="BI114" s="24"/>
      <c r="BJ114" s="24"/>
      <c r="BK114" s="24"/>
      <c r="BL114" s="24"/>
      <c r="BM114" s="24"/>
      <c r="BN114" s="24"/>
    </row>
    <row r="115" spans="1:66" ht="15" customHeight="1">
      <c r="A115" s="25" t="s">
        <v>15</v>
      </c>
      <c r="B115" s="25" t="s">
        <v>16</v>
      </c>
      <c r="C115" s="213" t="s">
        <v>17</v>
      </c>
      <c r="D115" s="214"/>
      <c r="E115" s="214"/>
      <c r="F115" s="215"/>
      <c r="G115" s="213" t="s">
        <v>18</v>
      </c>
      <c r="H115" s="214"/>
      <c r="I115" s="214"/>
      <c r="J115" s="215"/>
      <c r="K115" s="213" t="s">
        <v>19</v>
      </c>
      <c r="L115" s="214"/>
      <c r="M115" s="214"/>
      <c r="N115" s="215"/>
      <c r="O115" s="1"/>
      <c r="P115" s="1"/>
      <c r="Q115" s="1"/>
      <c r="R115" s="26"/>
      <c r="S115" s="234" t="s">
        <v>17</v>
      </c>
      <c r="T115" s="214"/>
      <c r="U115" s="215"/>
      <c r="V115" s="27"/>
      <c r="W115" s="234" t="s">
        <v>18</v>
      </c>
      <c r="X115" s="214"/>
      <c r="Y115" s="215"/>
      <c r="Z115" s="28"/>
      <c r="AA115" s="234" t="s">
        <v>19</v>
      </c>
      <c r="AB115" s="214"/>
      <c r="AC115" s="215"/>
      <c r="AD115" s="29"/>
      <c r="AE115" s="181"/>
      <c r="AF115" s="181"/>
      <c r="AG115" s="181"/>
      <c r="AH115" s="181"/>
      <c r="AI115" s="181"/>
      <c r="AJ115" s="181"/>
      <c r="AK115" s="181"/>
      <c r="AL115" s="181"/>
      <c r="AM115" s="29"/>
      <c r="AN115" s="34" t="s">
        <v>2</v>
      </c>
      <c r="AO115" s="34" t="s">
        <v>3</v>
      </c>
      <c r="AP115" s="34" t="s">
        <v>4</v>
      </c>
      <c r="AQ115" s="34" t="s">
        <v>5</v>
      </c>
      <c r="AR115" s="34" t="s">
        <v>6</v>
      </c>
      <c r="AS115" s="34" t="s">
        <v>7</v>
      </c>
      <c r="AT115" s="34" t="s">
        <v>27</v>
      </c>
      <c r="AU115" s="34" t="s">
        <v>28</v>
      </c>
      <c r="AV115" s="34" t="s">
        <v>29</v>
      </c>
      <c r="AW115" s="34" t="s">
        <v>30</v>
      </c>
      <c r="AX115" s="34" t="s">
        <v>12</v>
      </c>
      <c r="AY115" s="34" t="s">
        <v>20</v>
      </c>
      <c r="AZ115" s="35"/>
      <c r="BA115" s="35"/>
      <c r="BB115" s="35"/>
      <c r="BC115" s="35"/>
      <c r="BD115" s="35"/>
      <c r="BE115" s="35"/>
      <c r="BF115" s="35"/>
      <c r="BG115" s="35"/>
      <c r="BH115" s="35"/>
      <c r="BI115" s="35"/>
      <c r="BJ115" s="35"/>
      <c r="BK115" s="35"/>
      <c r="BL115" s="35"/>
      <c r="BM115" s="35"/>
      <c r="BN115" s="35"/>
    </row>
    <row r="116" spans="1:66" ht="11.25" customHeight="1">
      <c r="A116" s="219">
        <f>Q122</f>
        <v>0.33333333333333331</v>
      </c>
      <c r="B116" s="38"/>
      <c r="C116" s="204"/>
      <c r="D116" s="207"/>
      <c r="E116" s="40" t="s">
        <v>36</v>
      </c>
      <c r="F116" s="42" t="str">
        <f>IF(D116&lt;&gt;"", VLOOKUP(D116,'Base de Datos'!$A$2:$D1268,2,FALSE()),"")</f>
        <v/>
      </c>
      <c r="G116" s="204"/>
      <c r="H116" s="216"/>
      <c r="I116" s="40" t="s">
        <v>36</v>
      </c>
      <c r="J116" s="42" t="str">
        <f>IF(H116&lt;&gt;"", VLOOKUP(H116,'Base de Datos'!$A$2:$D1268,2,FALSE()),"")</f>
        <v/>
      </c>
      <c r="K116" s="204"/>
      <c r="L116" s="216"/>
      <c r="M116" s="40" t="s">
        <v>36</v>
      </c>
      <c r="N116" s="42" t="str">
        <f>IF(L116&lt;&gt;"", VLOOKUP(L116,'Base de Datos'!$A$2:$D1268,2,FALSE()),"")</f>
        <v/>
      </c>
      <c r="O116" s="43"/>
      <c r="P116" s="1"/>
      <c r="Q116" s="44"/>
      <c r="R116" s="15"/>
      <c r="S116" s="45"/>
      <c r="T116" s="45" t="s">
        <v>37</v>
      </c>
      <c r="U116" s="46"/>
      <c r="V116" s="47"/>
      <c r="W116" s="45"/>
      <c r="X116" s="45" t="s">
        <v>37</v>
      </c>
      <c r="Y116" s="46"/>
      <c r="Z116" s="47"/>
      <c r="AA116" s="45"/>
      <c r="AB116" s="45" t="s">
        <v>37</v>
      </c>
      <c r="AC116" s="46"/>
      <c r="AD116" s="48"/>
      <c r="AE116" s="181"/>
      <c r="AF116" s="181"/>
      <c r="AG116" s="181"/>
      <c r="AH116" s="181"/>
      <c r="AI116" s="181"/>
      <c r="AJ116" s="181"/>
      <c r="AK116" s="181"/>
      <c r="AL116" s="181"/>
      <c r="AM116" s="48"/>
      <c r="AN116" s="53">
        <f>A114</f>
        <v>46268</v>
      </c>
      <c r="AO116" s="54" t="str">
        <f>C115</f>
        <v>Consultorio N° 1</v>
      </c>
      <c r="AP116" s="55">
        <f t="shared" ref="AP116:AQ116" si="81">C116</f>
        <v>0</v>
      </c>
      <c r="AQ116" s="55">
        <f t="shared" si="81"/>
        <v>0</v>
      </c>
      <c r="AR116" s="55">
        <f>U116</f>
        <v>0</v>
      </c>
      <c r="AS116" s="55">
        <f>S116</f>
        <v>0</v>
      </c>
      <c r="AT116" s="55">
        <f>S117</f>
        <v>0</v>
      </c>
      <c r="AU116" s="55">
        <f>U117</f>
        <v>0</v>
      </c>
      <c r="AV116" s="55">
        <f>S118</f>
        <v>0</v>
      </c>
      <c r="AW116" s="55">
        <f>U118</f>
        <v>0</v>
      </c>
      <c r="AX116" s="55">
        <f>U119</f>
        <v>0</v>
      </c>
      <c r="AY116" s="55">
        <f>F119</f>
        <v>0</v>
      </c>
      <c r="AZ116" s="56"/>
      <c r="BA116" s="56"/>
      <c r="BB116" s="56"/>
      <c r="BC116" s="56"/>
      <c r="BD116" s="56"/>
      <c r="BE116" s="56"/>
      <c r="BF116" s="56"/>
      <c r="BG116" s="56"/>
      <c r="BH116" s="56"/>
      <c r="BI116" s="56"/>
      <c r="BJ116" s="56"/>
      <c r="BK116" s="56"/>
      <c r="BL116" s="56"/>
      <c r="BM116" s="56"/>
      <c r="BN116" s="56"/>
    </row>
    <row r="117" spans="1:66" ht="11.25" customHeight="1">
      <c r="A117" s="220"/>
      <c r="B117" s="38"/>
      <c r="C117" s="205"/>
      <c r="D117" s="208"/>
      <c r="E117" s="57" t="s">
        <v>42</v>
      </c>
      <c r="F117" s="58" t="str">
        <f>IF(D116&lt;&gt;"", VLOOKUP(D116,'Base de Datos'!$A$2:$D1268,3,FALSE()),"")</f>
        <v/>
      </c>
      <c r="G117" s="205"/>
      <c r="H117" s="208"/>
      <c r="I117" s="57" t="s">
        <v>42</v>
      </c>
      <c r="J117" s="58" t="str">
        <f>IF(H116&lt;&gt;"", VLOOKUP(H116,'Base de Datos'!$A$2:$D1268,3,FALSE()),"")</f>
        <v/>
      </c>
      <c r="K117" s="205"/>
      <c r="L117" s="208"/>
      <c r="M117" s="57" t="s">
        <v>42</v>
      </c>
      <c r="N117" s="58" t="str">
        <f>IF(L116&lt;&gt;"", VLOOKUP(L116,'Base de Datos'!$A$2:$D1268,3,FALSE()),"")</f>
        <v/>
      </c>
      <c r="O117" s="43"/>
      <c r="P117" s="1"/>
      <c r="Q117" s="44"/>
      <c r="R117" s="15"/>
      <c r="S117" s="229"/>
      <c r="T117" s="230"/>
      <c r="U117" s="59"/>
      <c r="V117" s="47"/>
      <c r="W117" s="229"/>
      <c r="X117" s="230"/>
      <c r="Y117" s="59"/>
      <c r="Z117" s="47"/>
      <c r="AA117" s="229"/>
      <c r="AB117" s="230"/>
      <c r="AC117" s="59"/>
      <c r="AD117" s="48"/>
      <c r="AE117" s="181"/>
      <c r="AF117" s="181"/>
      <c r="AG117" s="181"/>
      <c r="AH117" s="181"/>
      <c r="AI117" s="181"/>
      <c r="AJ117" s="181"/>
      <c r="AK117" s="181"/>
      <c r="AL117" s="181"/>
      <c r="AM117" s="48"/>
      <c r="AN117" s="53">
        <f>A114</f>
        <v>46268</v>
      </c>
      <c r="AO117" s="54" t="str">
        <f>C115</f>
        <v>Consultorio N° 1</v>
      </c>
      <c r="AP117" s="55">
        <f t="shared" ref="AP117:AQ117" si="82">C120</f>
        <v>0</v>
      </c>
      <c r="AQ117" s="55">
        <f t="shared" si="82"/>
        <v>0</v>
      </c>
      <c r="AR117" s="64">
        <f>U120</f>
        <v>0</v>
      </c>
      <c r="AS117" s="55">
        <f>S120</f>
        <v>0</v>
      </c>
      <c r="AT117" s="55">
        <f>S121</f>
        <v>0</v>
      </c>
      <c r="AU117" s="55">
        <f>U121</f>
        <v>0</v>
      </c>
      <c r="AV117" s="55">
        <f>S122</f>
        <v>0</v>
      </c>
      <c r="AW117" s="55">
        <f>U122</f>
        <v>0</v>
      </c>
      <c r="AX117" s="55">
        <f>U123</f>
        <v>0</v>
      </c>
      <c r="AY117" s="55">
        <f>F123</f>
        <v>0</v>
      </c>
      <c r="AZ117" s="56"/>
      <c r="BA117" s="56"/>
      <c r="BB117" s="56"/>
      <c r="BC117" s="56"/>
      <c r="BD117" s="56"/>
      <c r="BE117" s="56"/>
      <c r="BF117" s="56"/>
      <c r="BG117" s="56"/>
      <c r="BH117" s="56"/>
      <c r="BI117" s="56"/>
      <c r="BJ117" s="56"/>
      <c r="BK117" s="56"/>
      <c r="BL117" s="56"/>
      <c r="BM117" s="56"/>
      <c r="BN117" s="56"/>
    </row>
    <row r="118" spans="1:66" ht="11.25" customHeight="1">
      <c r="A118" s="220"/>
      <c r="B118" s="38"/>
      <c r="C118" s="205"/>
      <c r="D118" s="208"/>
      <c r="E118" s="57" t="s">
        <v>44</v>
      </c>
      <c r="F118" s="58" t="str">
        <f>IF(D116&lt;&gt;"", VLOOKUP(D116,'Base de Datos'!$A$2:$D1268,4,FALSE()),"")</f>
        <v/>
      </c>
      <c r="G118" s="205"/>
      <c r="H118" s="208"/>
      <c r="I118" s="57" t="s">
        <v>44</v>
      </c>
      <c r="J118" s="58" t="str">
        <f>IF(H116&lt;&gt;"", VLOOKUP(H116,'Base de Datos'!$A$2:$D1268,4,FALSE()),"")</f>
        <v/>
      </c>
      <c r="K118" s="205"/>
      <c r="L118" s="208"/>
      <c r="M118" s="57" t="s">
        <v>44</v>
      </c>
      <c r="N118" s="58" t="str">
        <f>IF(L116&lt;&gt;"", VLOOKUP(L116,'Base de Datos'!$A$2:$D1268,4,FALSE()),"")</f>
        <v/>
      </c>
      <c r="O118" s="43"/>
      <c r="P118" s="1"/>
      <c r="Q118" s="44"/>
      <c r="R118" s="15"/>
      <c r="S118" s="229"/>
      <c r="T118" s="230"/>
      <c r="U118" s="59"/>
      <c r="V118" s="47"/>
      <c r="W118" s="229"/>
      <c r="X118" s="230"/>
      <c r="Y118" s="59"/>
      <c r="Z118" s="47"/>
      <c r="AA118" s="229"/>
      <c r="AB118" s="230"/>
      <c r="AC118" s="59"/>
      <c r="AD118" s="48"/>
      <c r="AE118" s="181"/>
      <c r="AF118" s="181"/>
      <c r="AG118" s="181"/>
      <c r="AH118" s="181"/>
      <c r="AI118" s="181"/>
      <c r="AJ118" s="181"/>
      <c r="AK118" s="181"/>
      <c r="AL118" s="181"/>
      <c r="AM118" s="48"/>
      <c r="AN118" s="53">
        <f>A114</f>
        <v>46268</v>
      </c>
      <c r="AO118" s="54" t="str">
        <f>C115</f>
        <v>Consultorio N° 1</v>
      </c>
      <c r="AP118" s="55">
        <f t="shared" ref="AP118:AQ118" si="83">C124</f>
        <v>0</v>
      </c>
      <c r="AQ118" s="55">
        <f t="shared" si="83"/>
        <v>0</v>
      </c>
      <c r="AR118" s="64">
        <f>U124</f>
        <v>0</v>
      </c>
      <c r="AS118" s="55">
        <f>S124</f>
        <v>0</v>
      </c>
      <c r="AT118" s="55">
        <f>S125</f>
        <v>0</v>
      </c>
      <c r="AU118" s="55">
        <f>U125</f>
        <v>0</v>
      </c>
      <c r="AV118" s="55">
        <f>S126</f>
        <v>0</v>
      </c>
      <c r="AW118" s="55">
        <f>U126</f>
        <v>0</v>
      </c>
      <c r="AX118" s="55">
        <f>U127</f>
        <v>0</v>
      </c>
      <c r="AY118" s="55">
        <f>F127</f>
        <v>0</v>
      </c>
      <c r="AZ118" s="56"/>
      <c r="BA118" s="56"/>
      <c r="BB118" s="56"/>
      <c r="BC118" s="56"/>
      <c r="BD118" s="56"/>
      <c r="BE118" s="56"/>
      <c r="BF118" s="56"/>
      <c r="BG118" s="56"/>
      <c r="BH118" s="56"/>
      <c r="BI118" s="56"/>
      <c r="BJ118" s="56"/>
      <c r="BK118" s="56"/>
      <c r="BL118" s="56"/>
      <c r="BM118" s="56"/>
      <c r="BN118" s="56"/>
    </row>
    <row r="119" spans="1:66" ht="11.25" customHeight="1">
      <c r="A119" s="221"/>
      <c r="B119" s="38"/>
      <c r="C119" s="206"/>
      <c r="D119" s="209"/>
      <c r="E119" s="85" t="s">
        <v>46</v>
      </c>
      <c r="F119" s="86"/>
      <c r="G119" s="206"/>
      <c r="H119" s="209"/>
      <c r="I119" s="87" t="s">
        <v>46</v>
      </c>
      <c r="J119" s="88"/>
      <c r="K119" s="206"/>
      <c r="L119" s="209"/>
      <c r="M119" s="87" t="s">
        <v>46</v>
      </c>
      <c r="N119" s="88"/>
      <c r="O119" s="43"/>
      <c r="P119" s="1"/>
      <c r="Q119" s="44"/>
      <c r="R119" s="15"/>
      <c r="S119" s="227" t="str">
        <f>IF(OR(S116="Empleado",S116="Familiar"),"Nombre del Empleado","N° Factura")</f>
        <v>N° Factura</v>
      </c>
      <c r="T119" s="228"/>
      <c r="U119" s="89"/>
      <c r="V119" s="47"/>
      <c r="W119" s="227" t="str">
        <f>IF(OR(W116="Empleado",W116="Familiar"),"Nombre del Empleado","N° Factura")</f>
        <v>N° Factura</v>
      </c>
      <c r="X119" s="228"/>
      <c r="Y119" s="89"/>
      <c r="Z119" s="47"/>
      <c r="AA119" s="227" t="str">
        <f>IF(OR(AA116="Empleado",AA116="Familiar"),"Nombre del Empleado","N° Factura")</f>
        <v>N° Factura</v>
      </c>
      <c r="AB119" s="228"/>
      <c r="AC119" s="89"/>
      <c r="AD119" s="48"/>
      <c r="AE119" s="181"/>
      <c r="AF119" s="181"/>
      <c r="AG119" s="181"/>
      <c r="AH119" s="181"/>
      <c r="AI119" s="181"/>
      <c r="AJ119" s="181"/>
      <c r="AK119" s="181"/>
      <c r="AL119" s="181"/>
      <c r="AM119" s="48"/>
      <c r="AN119" s="53">
        <f>A114</f>
        <v>46268</v>
      </c>
      <c r="AO119" s="54" t="str">
        <f>C115</f>
        <v>Consultorio N° 1</v>
      </c>
      <c r="AP119" s="55" t="str">
        <f t="shared" ref="AP119:AQ119" si="84">C128</f>
        <v>💲</v>
      </c>
      <c r="AQ119" s="55" t="str">
        <f t="shared" si="84"/>
        <v>Luisa Tranchino</v>
      </c>
      <c r="AR119" s="64">
        <f>U128</f>
        <v>50</v>
      </c>
      <c r="AS119" s="55">
        <f>S128</f>
        <v>0</v>
      </c>
      <c r="AT119" s="55" t="str">
        <f>S129</f>
        <v>Punto de venta</v>
      </c>
      <c r="AU119" s="64">
        <f>U129</f>
        <v>40240.5</v>
      </c>
      <c r="AV119" s="55">
        <f>S130</f>
        <v>0</v>
      </c>
      <c r="AW119" s="55">
        <f>U130</f>
        <v>0</v>
      </c>
      <c r="AX119" s="55">
        <f>U131</f>
        <v>0</v>
      </c>
      <c r="AY119" s="55" t="str">
        <f>F131</f>
        <v>Dr. Jorge Valeri</v>
      </c>
      <c r="AZ119" s="56"/>
      <c r="BA119" s="56"/>
      <c r="BB119" s="56"/>
      <c r="BC119" s="56"/>
      <c r="BD119" s="56"/>
      <c r="BE119" s="56"/>
      <c r="BF119" s="56"/>
      <c r="BG119" s="56"/>
      <c r="BH119" s="56"/>
      <c r="BI119" s="56"/>
      <c r="BJ119" s="56"/>
      <c r="BK119" s="56"/>
      <c r="BL119" s="56"/>
      <c r="BM119" s="56"/>
      <c r="BN119" s="56"/>
    </row>
    <row r="120" spans="1:66" ht="11.25" customHeight="1">
      <c r="A120" s="222">
        <f>A116+$Q$13/1440</f>
        <v>0.375</v>
      </c>
      <c r="B120" s="38"/>
      <c r="C120" s="204"/>
      <c r="D120" s="207"/>
      <c r="E120" s="40" t="s">
        <v>36</v>
      </c>
      <c r="F120" s="42" t="str">
        <f>IF(D120&lt;&gt;"", VLOOKUP(D120,'Base de Datos'!$A$2:$D1268,2,FALSE()),"")</f>
        <v/>
      </c>
      <c r="G120" s="204"/>
      <c r="H120" s="216"/>
      <c r="I120" s="40" t="s">
        <v>36</v>
      </c>
      <c r="J120" s="42" t="str">
        <f>IF(H120&lt;&gt;"", VLOOKUP(H120,'Base de Datos'!$A$2:$D1268,2,FALSE()),"")</f>
        <v/>
      </c>
      <c r="K120" s="204"/>
      <c r="L120" s="216"/>
      <c r="M120" s="40" t="s">
        <v>36</v>
      </c>
      <c r="N120" s="42" t="str">
        <f>IF(L120&lt;&gt;"", VLOOKUP(L120,'Base de Datos'!$A$2:$D1268,2,FALSE()),"")</f>
        <v/>
      </c>
      <c r="O120" s="262" t="s">
        <v>32</v>
      </c>
      <c r="P120" s="242"/>
      <c r="Q120" s="263">
        <f ca="1">$N$2</f>
        <v>888.89089999999999</v>
      </c>
      <c r="R120" s="15"/>
      <c r="S120" s="45"/>
      <c r="T120" s="45" t="s">
        <v>37</v>
      </c>
      <c r="U120" s="103"/>
      <c r="V120" s="47"/>
      <c r="W120" s="45"/>
      <c r="X120" s="45" t="s">
        <v>37</v>
      </c>
      <c r="Y120" s="46"/>
      <c r="Z120" s="47"/>
      <c r="AA120" s="45"/>
      <c r="AB120" s="45" t="s">
        <v>37</v>
      </c>
      <c r="AC120" s="46"/>
      <c r="AD120" s="48"/>
      <c r="AE120" s="181"/>
      <c r="AF120" s="181"/>
      <c r="AG120" s="181"/>
      <c r="AH120" s="181"/>
      <c r="AI120" s="181"/>
      <c r="AJ120" s="181"/>
      <c r="AK120" s="181"/>
      <c r="AL120" s="181"/>
      <c r="AM120" s="48"/>
      <c r="AN120" s="53">
        <f>A114</f>
        <v>46268</v>
      </c>
      <c r="AO120" s="54" t="str">
        <f>C115</f>
        <v>Consultorio N° 1</v>
      </c>
      <c r="AP120" s="55" t="str">
        <f t="shared" ref="AP120:AQ120" si="85">C132</f>
        <v>💲</v>
      </c>
      <c r="AQ120" s="55" t="str">
        <f t="shared" si="85"/>
        <v>Maria Elena Cedeño</v>
      </c>
      <c r="AR120" s="64">
        <f>U132</f>
        <v>50</v>
      </c>
      <c r="AS120" s="55">
        <f>S132</f>
        <v>0</v>
      </c>
      <c r="AT120" s="55" t="str">
        <f>S133</f>
        <v>Punto de venta</v>
      </c>
      <c r="AU120" s="55">
        <f>U133</f>
        <v>40240.5</v>
      </c>
      <c r="AV120" s="55">
        <f>S134</f>
        <v>0</v>
      </c>
      <c r="AW120" s="55">
        <f>U134</f>
        <v>0</v>
      </c>
      <c r="AX120" s="55">
        <f>U135</f>
        <v>0</v>
      </c>
      <c r="AY120" s="55" t="str">
        <f>F135</f>
        <v>Dr. Jorge Valeri</v>
      </c>
      <c r="AZ120" s="56"/>
      <c r="BA120" s="56"/>
      <c r="BB120" s="56"/>
      <c r="BC120" s="56"/>
      <c r="BD120" s="56"/>
      <c r="BE120" s="56"/>
      <c r="BF120" s="56"/>
      <c r="BG120" s="56"/>
      <c r="BH120" s="56"/>
      <c r="BI120" s="56"/>
      <c r="BJ120" s="56"/>
      <c r="BK120" s="56"/>
      <c r="BL120" s="56"/>
      <c r="BM120" s="56"/>
      <c r="BN120" s="56"/>
    </row>
    <row r="121" spans="1:66" ht="11.25" customHeight="1">
      <c r="A121" s="220"/>
      <c r="B121" s="38"/>
      <c r="C121" s="205"/>
      <c r="D121" s="208"/>
      <c r="E121" s="57" t="s">
        <v>42</v>
      </c>
      <c r="F121" s="58" t="str">
        <f>IF(D120&lt;&gt;"", VLOOKUP(D120,'Base de Datos'!$A$2:$D1268,3,FALSE()),"")</f>
        <v/>
      </c>
      <c r="G121" s="205"/>
      <c r="H121" s="208"/>
      <c r="I121" s="57" t="s">
        <v>42</v>
      </c>
      <c r="J121" s="58" t="str">
        <f>IF(H120&lt;&gt;"", VLOOKUP(H120,'Base de Datos'!$A$2:$D1268,3,FALSE()),"")</f>
        <v/>
      </c>
      <c r="K121" s="205"/>
      <c r="L121" s="208"/>
      <c r="M121" s="57" t="s">
        <v>42</v>
      </c>
      <c r="N121" s="58" t="str">
        <f>IF(L120&lt;&gt;"", VLOOKUP(L120,'Base de Datos'!$A$2:$D1268,3,FALSE()),"")</f>
        <v/>
      </c>
      <c r="O121" s="242"/>
      <c r="P121" s="242"/>
      <c r="Q121" s="264"/>
      <c r="R121" s="15"/>
      <c r="S121" s="229"/>
      <c r="T121" s="230"/>
      <c r="U121" s="59"/>
      <c r="V121" s="47"/>
      <c r="W121" s="229"/>
      <c r="X121" s="230"/>
      <c r="Y121" s="59"/>
      <c r="Z121" s="47"/>
      <c r="AA121" s="229"/>
      <c r="AB121" s="230"/>
      <c r="AC121" s="59"/>
      <c r="AD121" s="48"/>
      <c r="AE121" s="181"/>
      <c r="AF121" s="181"/>
      <c r="AG121" s="181"/>
      <c r="AH121" s="181"/>
      <c r="AI121" s="181"/>
      <c r="AJ121" s="181"/>
      <c r="AK121" s="181"/>
      <c r="AL121" s="181"/>
      <c r="AM121" s="48"/>
      <c r="AN121" s="53">
        <f>A114</f>
        <v>46268</v>
      </c>
      <c r="AO121" s="54" t="str">
        <f>C115</f>
        <v>Consultorio N° 1</v>
      </c>
      <c r="AP121" s="55">
        <f t="shared" ref="AP121:AQ121" si="86">C136</f>
        <v>0</v>
      </c>
      <c r="AQ121" s="55">
        <f t="shared" si="86"/>
        <v>0</v>
      </c>
      <c r="AR121" s="55">
        <f>U136</f>
        <v>0</v>
      </c>
      <c r="AS121" s="55">
        <f>S136</f>
        <v>0</v>
      </c>
      <c r="AT121" s="55">
        <f>S137</f>
        <v>0</v>
      </c>
      <c r="AU121" s="55">
        <f>U137</f>
        <v>0</v>
      </c>
      <c r="AV121" s="55">
        <f>S138</f>
        <v>0</v>
      </c>
      <c r="AW121" s="55">
        <f>U138</f>
        <v>0</v>
      </c>
      <c r="AX121" s="55">
        <f>U139</f>
        <v>0</v>
      </c>
      <c r="AY121" s="55">
        <f>F139</f>
        <v>0</v>
      </c>
      <c r="AZ121" s="56"/>
      <c r="BA121" s="56"/>
      <c r="BB121" s="56"/>
      <c r="BC121" s="56"/>
      <c r="BD121" s="56"/>
      <c r="BE121" s="56"/>
      <c r="BF121" s="56"/>
      <c r="BG121" s="56"/>
      <c r="BH121" s="56"/>
      <c r="BI121" s="56"/>
      <c r="BJ121" s="56"/>
      <c r="BK121" s="56"/>
      <c r="BL121" s="56"/>
      <c r="BM121" s="56"/>
      <c r="BN121" s="56"/>
    </row>
    <row r="122" spans="1:66" ht="11.25" customHeight="1">
      <c r="A122" s="220"/>
      <c r="B122" s="38"/>
      <c r="C122" s="205"/>
      <c r="D122" s="208"/>
      <c r="E122" s="57" t="s">
        <v>44</v>
      </c>
      <c r="F122" s="58" t="str">
        <f>IF(D120&lt;&gt;"", VLOOKUP(D120,'Base de Datos'!$A$2:$D1268,4,FALSE()),"")</f>
        <v/>
      </c>
      <c r="G122" s="205"/>
      <c r="H122" s="208"/>
      <c r="I122" s="57" t="s">
        <v>44</v>
      </c>
      <c r="J122" s="58" t="str">
        <f>IF(H120&lt;&gt;"", VLOOKUP(H120,'Base de Datos'!$A$2:$D1268,4,FALSE()),"")</f>
        <v/>
      </c>
      <c r="K122" s="205"/>
      <c r="L122" s="208"/>
      <c r="M122" s="57" t="s">
        <v>44</v>
      </c>
      <c r="N122" s="58" t="str">
        <f>IF(L120&lt;&gt;"", VLOOKUP(L120,'Base de Datos'!$A$2:$D1268,4,FALSE()),"")</f>
        <v/>
      </c>
      <c r="O122" s="43"/>
      <c r="P122" s="104" t="s">
        <v>50</v>
      </c>
      <c r="Q122" s="110">
        <v>0.33333333333333331</v>
      </c>
      <c r="R122" s="15"/>
      <c r="S122" s="229"/>
      <c r="T122" s="230"/>
      <c r="U122" s="59"/>
      <c r="V122" s="47"/>
      <c r="W122" s="229"/>
      <c r="X122" s="230"/>
      <c r="Y122" s="59"/>
      <c r="Z122" s="47"/>
      <c r="AA122" s="229"/>
      <c r="AB122" s="230"/>
      <c r="AC122" s="59"/>
      <c r="AD122" s="48"/>
      <c r="AE122" s="181"/>
      <c r="AF122" s="181"/>
      <c r="AG122" s="181"/>
      <c r="AH122" s="181"/>
      <c r="AI122" s="181"/>
      <c r="AJ122" s="181"/>
      <c r="AK122" s="181"/>
      <c r="AL122" s="181"/>
      <c r="AM122" s="48"/>
      <c r="AN122" s="53">
        <f>A114</f>
        <v>46268</v>
      </c>
      <c r="AO122" s="54" t="str">
        <f>C115</f>
        <v>Consultorio N° 1</v>
      </c>
      <c r="AP122" s="55">
        <f t="shared" ref="AP122:AQ122" si="87">C140</f>
        <v>0</v>
      </c>
      <c r="AQ122" s="55">
        <f t="shared" si="87"/>
        <v>0</v>
      </c>
      <c r="AR122" s="55">
        <f>U140</f>
        <v>0</v>
      </c>
      <c r="AS122" s="55">
        <f>S140</f>
        <v>0</v>
      </c>
      <c r="AT122" s="55">
        <f>S141</f>
        <v>0</v>
      </c>
      <c r="AU122" s="55">
        <f>U141</f>
        <v>0</v>
      </c>
      <c r="AV122" s="55">
        <f>S142</f>
        <v>0</v>
      </c>
      <c r="AW122" s="55">
        <f>U142</f>
        <v>0</v>
      </c>
      <c r="AX122" s="55">
        <f>U143</f>
        <v>0</v>
      </c>
      <c r="AY122" s="55">
        <f>F143</f>
        <v>0</v>
      </c>
      <c r="AZ122" s="56"/>
      <c r="BA122" s="56"/>
      <c r="BB122" s="56"/>
      <c r="BC122" s="56"/>
      <c r="BD122" s="56"/>
      <c r="BE122" s="56"/>
      <c r="BF122" s="56"/>
      <c r="BG122" s="56"/>
      <c r="BH122" s="56"/>
      <c r="BI122" s="56"/>
      <c r="BJ122" s="56"/>
      <c r="BK122" s="56"/>
      <c r="BL122" s="56"/>
      <c r="BM122" s="56"/>
      <c r="BN122" s="56"/>
    </row>
    <row r="123" spans="1:66" ht="11.25" customHeight="1">
      <c r="A123" s="221"/>
      <c r="B123" s="38"/>
      <c r="C123" s="206"/>
      <c r="D123" s="209"/>
      <c r="E123" s="85" t="s">
        <v>46</v>
      </c>
      <c r="F123" s="107"/>
      <c r="G123" s="206"/>
      <c r="H123" s="209"/>
      <c r="I123" s="85" t="s">
        <v>46</v>
      </c>
      <c r="J123" s="108"/>
      <c r="K123" s="206"/>
      <c r="L123" s="209"/>
      <c r="M123" s="85" t="s">
        <v>46</v>
      </c>
      <c r="N123" s="108"/>
      <c r="O123" s="43"/>
      <c r="P123" s="104" t="s">
        <v>54</v>
      </c>
      <c r="Q123" s="109">
        <v>60</v>
      </c>
      <c r="R123" s="15"/>
      <c r="S123" s="227" t="str">
        <f>IF(OR(S120="Empleado",S120="Familiar"),"Nombre del Empleado","N° Factura")</f>
        <v>N° Factura</v>
      </c>
      <c r="T123" s="228"/>
      <c r="U123" s="89"/>
      <c r="V123" s="47"/>
      <c r="W123" s="227" t="str">
        <f>IF(OR(W120="Empleado",W120="Familiar"),"Nombre del Empleado","N° Factura")</f>
        <v>N° Factura</v>
      </c>
      <c r="X123" s="228"/>
      <c r="Y123" s="111"/>
      <c r="Z123" s="47"/>
      <c r="AA123" s="227" t="str">
        <f>IF(OR(AA120="Empleado",AA120="Familiar"),"Nombre del Empleado","N° Factura")</f>
        <v>N° Factura</v>
      </c>
      <c r="AB123" s="228"/>
      <c r="AC123" s="111"/>
      <c r="AD123" s="48"/>
      <c r="AE123" s="181"/>
      <c r="AF123" s="181"/>
      <c r="AG123" s="181"/>
      <c r="AH123" s="181"/>
      <c r="AI123" s="181"/>
      <c r="AJ123" s="181"/>
      <c r="AK123" s="181"/>
      <c r="AL123" s="181"/>
      <c r="AM123" s="48"/>
      <c r="AN123" s="53">
        <f>A114</f>
        <v>46268</v>
      </c>
      <c r="AO123" s="54" t="str">
        <f>C115</f>
        <v>Consultorio N° 1</v>
      </c>
      <c r="AP123" s="55">
        <f t="shared" ref="AP123:AQ123" si="88">C144</f>
        <v>0</v>
      </c>
      <c r="AQ123" s="55">
        <f t="shared" si="88"/>
        <v>0</v>
      </c>
      <c r="AR123" s="55">
        <f>U144</f>
        <v>0</v>
      </c>
      <c r="AS123" s="55">
        <f>S144</f>
        <v>0</v>
      </c>
      <c r="AT123" s="55">
        <f>S145</f>
        <v>0</v>
      </c>
      <c r="AU123" s="55">
        <f>U145</f>
        <v>0</v>
      </c>
      <c r="AV123" s="55">
        <f>S146</f>
        <v>0</v>
      </c>
      <c r="AW123" s="55">
        <f>U146</f>
        <v>0</v>
      </c>
      <c r="AX123" s="55">
        <f>U147</f>
        <v>0</v>
      </c>
      <c r="AY123" s="55">
        <f>F147</f>
        <v>0</v>
      </c>
      <c r="AZ123" s="56"/>
      <c r="BA123" s="56"/>
      <c r="BB123" s="56"/>
      <c r="BC123" s="56"/>
      <c r="BD123" s="56"/>
      <c r="BE123" s="56"/>
      <c r="BF123" s="56"/>
      <c r="BG123" s="56"/>
      <c r="BH123" s="56"/>
      <c r="BI123" s="56"/>
      <c r="BJ123" s="56"/>
      <c r="BK123" s="56"/>
      <c r="BL123" s="56"/>
      <c r="BM123" s="56"/>
      <c r="BN123" s="56"/>
    </row>
    <row r="124" spans="1:66" ht="11.25" customHeight="1">
      <c r="A124" s="222">
        <f>A120+$Q$13/1440</f>
        <v>0.41666666666666669</v>
      </c>
      <c r="B124" s="38"/>
      <c r="C124" s="204"/>
      <c r="D124" s="207"/>
      <c r="E124" s="40" t="s">
        <v>36</v>
      </c>
      <c r="F124" s="42" t="str">
        <f>IF(D124&lt;&gt;"", VLOOKUP(D124,'Base de Datos'!$A$2:$D1268,2,FALSE()),"")</f>
        <v/>
      </c>
      <c r="G124" s="218" t="s">
        <v>52</v>
      </c>
      <c r="H124" s="217" t="s">
        <v>344</v>
      </c>
      <c r="I124" s="118" t="s">
        <v>36</v>
      </c>
      <c r="J124" s="42">
        <f>IF(H124&lt;&gt;"", VLOOKUP(H124,'Base de Datos'!$A$2:$D1268,2,FALSE()),"")</f>
        <v>0</v>
      </c>
      <c r="K124" s="218" t="s">
        <v>73</v>
      </c>
      <c r="L124" s="217" t="s">
        <v>266</v>
      </c>
      <c r="M124" s="118" t="s">
        <v>36</v>
      </c>
      <c r="N124" s="42" t="str">
        <f>IF(L124&lt;&gt;"", VLOOKUP(L124,'Base de Datos'!$A$2:$D1268,2,FALSE()),"")</f>
        <v>Carmen Morales</v>
      </c>
      <c r="O124" s="43"/>
      <c r="P124" s="1"/>
      <c r="Q124" s="1"/>
      <c r="R124" s="15"/>
      <c r="S124" s="45"/>
      <c r="T124" s="45" t="s">
        <v>37</v>
      </c>
      <c r="U124" s="46"/>
      <c r="V124" s="47"/>
      <c r="W124" s="45"/>
      <c r="X124" s="45" t="s">
        <v>37</v>
      </c>
      <c r="Y124" s="46">
        <v>50</v>
      </c>
      <c r="Z124" s="47"/>
      <c r="AA124" s="45"/>
      <c r="AB124" s="45" t="s">
        <v>37</v>
      </c>
      <c r="AC124" s="46"/>
      <c r="AD124" s="48"/>
      <c r="AE124" s="181"/>
      <c r="AF124" s="181"/>
      <c r="AG124" s="181"/>
      <c r="AH124" s="181"/>
      <c r="AI124" s="181"/>
      <c r="AJ124" s="181"/>
      <c r="AK124" s="181"/>
      <c r="AL124" s="181"/>
      <c r="AM124" s="48"/>
      <c r="AN124" s="53">
        <f>A114</f>
        <v>46268</v>
      </c>
      <c r="AO124" s="54" t="str">
        <f>C115</f>
        <v>Consultorio N° 1</v>
      </c>
      <c r="AP124" s="55">
        <f t="shared" ref="AP124:AQ124" si="89">C148</f>
        <v>0</v>
      </c>
      <c r="AQ124" s="55">
        <f t="shared" si="89"/>
        <v>0</v>
      </c>
      <c r="AR124" s="55">
        <f>U148</f>
        <v>0</v>
      </c>
      <c r="AS124" s="55">
        <f>S148</f>
        <v>0</v>
      </c>
      <c r="AT124" s="55">
        <f>S149</f>
        <v>0</v>
      </c>
      <c r="AU124" s="55">
        <f>U149</f>
        <v>0</v>
      </c>
      <c r="AV124" s="55">
        <f>S150</f>
        <v>0</v>
      </c>
      <c r="AW124" s="55">
        <f>U150</f>
        <v>0</v>
      </c>
      <c r="AX124" s="55">
        <f>U151</f>
        <v>0</v>
      </c>
      <c r="AY124" s="55">
        <f>F151</f>
        <v>0</v>
      </c>
      <c r="AZ124" s="56"/>
      <c r="BA124" s="56"/>
      <c r="BB124" s="56"/>
      <c r="BC124" s="56"/>
      <c r="BD124" s="56"/>
      <c r="BE124" s="56"/>
      <c r="BF124" s="56"/>
      <c r="BG124" s="56"/>
      <c r="BH124" s="56"/>
      <c r="BI124" s="56"/>
      <c r="BJ124" s="56"/>
      <c r="BK124" s="56"/>
      <c r="BL124" s="56"/>
      <c r="BM124" s="56"/>
      <c r="BN124" s="56"/>
    </row>
    <row r="125" spans="1:66" ht="11.25" customHeight="1">
      <c r="A125" s="220"/>
      <c r="B125" s="38"/>
      <c r="C125" s="205"/>
      <c r="D125" s="208"/>
      <c r="E125" s="57" t="s">
        <v>42</v>
      </c>
      <c r="F125" s="58" t="str">
        <f>IF(D124&lt;&gt;"", VLOOKUP(D124,'Base de Datos'!$A$2:$D1268,3,FALSE()),"")</f>
        <v/>
      </c>
      <c r="G125" s="205"/>
      <c r="H125" s="208"/>
      <c r="I125" s="57" t="s">
        <v>42</v>
      </c>
      <c r="J125" s="58">
        <f>IF(H124&lt;&gt;"", VLOOKUP(H124,'Base de Datos'!$A$2:$D1268,3,FALSE()),"")</f>
        <v>4141144656</v>
      </c>
      <c r="K125" s="205"/>
      <c r="L125" s="208"/>
      <c r="M125" s="57" t="s">
        <v>42</v>
      </c>
      <c r="N125" s="58">
        <f>IF(L124&lt;&gt;"", VLOOKUP(L124,'Base de Datos'!$A$2:$D1268,3,FALSE()),"")</f>
        <v>0</v>
      </c>
      <c r="O125" s="43"/>
      <c r="P125" s="119" t="s">
        <v>58</v>
      </c>
      <c r="Q125" s="44"/>
      <c r="R125" s="15"/>
      <c r="S125" s="229"/>
      <c r="T125" s="230"/>
      <c r="U125" s="59"/>
      <c r="V125" s="47"/>
      <c r="W125" s="229" t="s">
        <v>56</v>
      </c>
      <c r="X125" s="230"/>
      <c r="Y125" s="59">
        <v>40240.5</v>
      </c>
      <c r="Z125" s="47"/>
      <c r="AA125" s="229"/>
      <c r="AB125" s="230"/>
      <c r="AC125" s="59"/>
      <c r="AD125" s="48"/>
      <c r="AE125" s="181"/>
      <c r="AF125" s="181"/>
      <c r="AG125" s="181"/>
      <c r="AH125" s="181"/>
      <c r="AI125" s="181"/>
      <c r="AJ125" s="181"/>
      <c r="AK125" s="181"/>
      <c r="AL125" s="181"/>
      <c r="AM125" s="48"/>
      <c r="AN125" s="53">
        <f>A114</f>
        <v>46268</v>
      </c>
      <c r="AO125" s="54" t="str">
        <f>C115</f>
        <v>Consultorio N° 1</v>
      </c>
      <c r="AP125" s="55">
        <f t="shared" ref="AP125:AQ125" si="90">C152</f>
        <v>0</v>
      </c>
      <c r="AQ125" s="55">
        <f t="shared" si="90"/>
        <v>0</v>
      </c>
      <c r="AR125" s="55">
        <f>U152</f>
        <v>0</v>
      </c>
      <c r="AS125" s="55">
        <f>S152</f>
        <v>0</v>
      </c>
      <c r="AT125" s="55">
        <f>S153</f>
        <v>0</v>
      </c>
      <c r="AU125" s="55">
        <f>U153</f>
        <v>0</v>
      </c>
      <c r="AV125" s="55">
        <f>S154</f>
        <v>0</v>
      </c>
      <c r="AW125" s="55">
        <f>U154</f>
        <v>0</v>
      </c>
      <c r="AX125" s="55">
        <f>U155</f>
        <v>0</v>
      </c>
      <c r="AY125" s="55">
        <f>F155</f>
        <v>0</v>
      </c>
      <c r="AZ125" s="56"/>
      <c r="BA125" s="56"/>
      <c r="BB125" s="56"/>
      <c r="BC125" s="56"/>
      <c r="BD125" s="56"/>
      <c r="BE125" s="56"/>
      <c r="BF125" s="56"/>
      <c r="BG125" s="56"/>
      <c r="BH125" s="56"/>
      <c r="BI125" s="56"/>
      <c r="BJ125" s="56"/>
      <c r="BK125" s="56"/>
      <c r="BL125" s="56"/>
      <c r="BM125" s="56"/>
      <c r="BN125" s="56"/>
    </row>
    <row r="126" spans="1:66" ht="11.25" customHeight="1">
      <c r="A126" s="220"/>
      <c r="B126" s="38"/>
      <c r="C126" s="205"/>
      <c r="D126" s="208"/>
      <c r="E126" s="57" t="s">
        <v>44</v>
      </c>
      <c r="F126" s="58" t="str">
        <f>IF(D124&lt;&gt;"", VLOOKUP(D124,'Base de Datos'!$A$2:$D1268,4,FALSE()),"")</f>
        <v/>
      </c>
      <c r="G126" s="205"/>
      <c r="H126" s="208"/>
      <c r="I126" s="57" t="s">
        <v>44</v>
      </c>
      <c r="J126" s="58" t="str">
        <f>IF(H124&lt;&gt;"", VLOOKUP(H124,'Base de Datos'!$A$2:$D1268,4,FALSE()),"")</f>
        <v>V4170111</v>
      </c>
      <c r="K126" s="205"/>
      <c r="L126" s="208"/>
      <c r="M126" s="57" t="s">
        <v>44</v>
      </c>
      <c r="N126" s="58">
        <f>IF(L124&lt;&gt;"", VLOOKUP(L124,'Base de Datos'!$A$2:$D1268,4,FALSE()),"")</f>
        <v>0</v>
      </c>
      <c r="O126" s="43"/>
      <c r="P126" s="120" t="s">
        <v>61</v>
      </c>
      <c r="Q126" s="121" t="s">
        <v>62</v>
      </c>
      <c r="R126" s="15"/>
      <c r="S126" s="229"/>
      <c r="T126" s="230"/>
      <c r="U126" s="59"/>
      <c r="V126" s="47"/>
      <c r="W126" s="229"/>
      <c r="X126" s="230"/>
      <c r="Y126" s="59"/>
      <c r="Z126" s="47"/>
      <c r="AA126" s="229"/>
      <c r="AB126" s="230"/>
      <c r="AC126" s="59"/>
      <c r="AD126" s="48"/>
      <c r="AE126" s="181"/>
      <c r="AF126" s="181"/>
      <c r="AG126" s="181"/>
      <c r="AH126" s="181"/>
      <c r="AI126" s="181"/>
      <c r="AJ126" s="181"/>
      <c r="AK126" s="181"/>
      <c r="AL126" s="181"/>
      <c r="AM126" s="48"/>
      <c r="AN126" s="53">
        <f>A114</f>
        <v>46268</v>
      </c>
      <c r="AO126" s="54" t="s">
        <v>17</v>
      </c>
      <c r="AP126" s="55">
        <f t="shared" ref="AP126:AQ126" si="91">C156</f>
        <v>0</v>
      </c>
      <c r="AQ126" s="55">
        <f t="shared" si="91"/>
        <v>0</v>
      </c>
      <c r="AR126" s="55">
        <f>U156</f>
        <v>0</v>
      </c>
      <c r="AS126" s="55">
        <f>S156</f>
        <v>0</v>
      </c>
      <c r="AT126" s="55">
        <f>S157</f>
        <v>0</v>
      </c>
      <c r="AU126" s="55">
        <f>U157</f>
        <v>0</v>
      </c>
      <c r="AV126" s="55">
        <f>S158</f>
        <v>0</v>
      </c>
      <c r="AW126" s="55">
        <f>U158</f>
        <v>0</v>
      </c>
      <c r="AX126" s="55">
        <f>U159</f>
        <v>0</v>
      </c>
      <c r="AY126" s="55">
        <f>F159</f>
        <v>0</v>
      </c>
      <c r="AZ126" s="56"/>
      <c r="BA126" s="56"/>
      <c r="BB126" s="56"/>
      <c r="BC126" s="56"/>
      <c r="BD126" s="56"/>
      <c r="BE126" s="56"/>
      <c r="BF126" s="56"/>
      <c r="BG126" s="56"/>
      <c r="BH126" s="56"/>
      <c r="BI126" s="56"/>
      <c r="BJ126" s="56"/>
      <c r="BK126" s="56"/>
      <c r="BL126" s="56"/>
      <c r="BM126" s="56"/>
      <c r="BN126" s="56"/>
    </row>
    <row r="127" spans="1:66" ht="11.25" customHeight="1">
      <c r="A127" s="221"/>
      <c r="B127" s="38"/>
      <c r="C127" s="206"/>
      <c r="D127" s="209"/>
      <c r="E127" s="85" t="s">
        <v>46</v>
      </c>
      <c r="F127" s="86"/>
      <c r="G127" s="206"/>
      <c r="H127" s="209"/>
      <c r="I127" s="85" t="s">
        <v>46</v>
      </c>
      <c r="J127" s="108" t="s">
        <v>69</v>
      </c>
      <c r="K127" s="206"/>
      <c r="L127" s="209"/>
      <c r="M127" s="85" t="s">
        <v>46</v>
      </c>
      <c r="N127" s="108" t="s">
        <v>55</v>
      </c>
      <c r="O127" s="43"/>
      <c r="P127" s="123" t="s">
        <v>64</v>
      </c>
      <c r="Q127" s="124" t="s">
        <v>65</v>
      </c>
      <c r="R127" s="15"/>
      <c r="S127" s="227" t="str">
        <f>IF(OR(S124="Empleado",S124="Familiar"),"Nombre del Empleado","N° Factura")</f>
        <v>N° Factura</v>
      </c>
      <c r="T127" s="228"/>
      <c r="U127" s="89"/>
      <c r="V127" s="47"/>
      <c r="W127" s="227" t="str">
        <f>IF(OR(W124="Empleado",W124="Familiar"),"Nombre del Empleado","N° Factura")</f>
        <v>N° Factura</v>
      </c>
      <c r="X127" s="228"/>
      <c r="Y127" s="89"/>
      <c r="Z127" s="47"/>
      <c r="AA127" s="227" t="str">
        <f>IF(OR(AA124="Empleado",AA124="Familiar"),"Nombre del Empleado","N° Factura")</f>
        <v>N° Factura</v>
      </c>
      <c r="AB127" s="228"/>
      <c r="AC127" s="89"/>
      <c r="AD127" s="48"/>
      <c r="AE127" s="181"/>
      <c r="AF127" s="181"/>
      <c r="AG127" s="181"/>
      <c r="AH127" s="181"/>
      <c r="AI127" s="181"/>
      <c r="AJ127" s="181"/>
      <c r="AK127" s="181"/>
      <c r="AL127" s="181"/>
      <c r="AM127" s="48"/>
      <c r="AN127" s="53">
        <f>A114</f>
        <v>46268</v>
      </c>
      <c r="AO127" s="54" t="s">
        <v>17</v>
      </c>
      <c r="AP127" s="55">
        <f t="shared" ref="AP127:AQ127" si="92">C160</f>
        <v>0</v>
      </c>
      <c r="AQ127" s="55">
        <f t="shared" si="92"/>
        <v>0</v>
      </c>
      <c r="AR127" s="55">
        <f>U160</f>
        <v>0</v>
      </c>
      <c r="AS127" s="55">
        <f>S160</f>
        <v>0</v>
      </c>
      <c r="AT127" s="55">
        <f>S161</f>
        <v>0</v>
      </c>
      <c r="AU127" s="55">
        <f>U161</f>
        <v>0</v>
      </c>
      <c r="AV127" s="55">
        <f>S162</f>
        <v>0</v>
      </c>
      <c r="AW127" s="55">
        <f>U162</f>
        <v>0</v>
      </c>
      <c r="AX127" s="55">
        <f>U163</f>
        <v>0</v>
      </c>
      <c r="AY127" s="55">
        <f>F163</f>
        <v>0</v>
      </c>
      <c r="AZ127" s="56"/>
      <c r="BA127" s="56"/>
      <c r="BB127" s="56"/>
      <c r="BC127" s="56"/>
      <c r="BD127" s="56"/>
      <c r="BE127" s="56"/>
      <c r="BF127" s="56"/>
      <c r="BG127" s="56"/>
      <c r="BH127" s="56"/>
      <c r="BI127" s="56"/>
      <c r="BJ127" s="56"/>
      <c r="BK127" s="56"/>
      <c r="BL127" s="56"/>
      <c r="BM127" s="56"/>
      <c r="BN127" s="56"/>
    </row>
    <row r="128" spans="1:66" ht="11.25" customHeight="1">
      <c r="A128" s="222">
        <f>A124+$Q$13/1440</f>
        <v>0.45833333333333337</v>
      </c>
      <c r="B128" s="38"/>
      <c r="C128" s="204" t="s">
        <v>52</v>
      </c>
      <c r="D128" s="207" t="s">
        <v>345</v>
      </c>
      <c r="E128" s="40" t="s">
        <v>36</v>
      </c>
      <c r="F128" s="42" t="str">
        <f>IF(D128&lt;&gt;"", VLOOKUP(D128,'Base de Datos'!$A$2:$D1268,2,FALSE()),"")</f>
        <v>Dra. Evelin Trainchino</v>
      </c>
      <c r="G128" s="204" t="s">
        <v>52</v>
      </c>
      <c r="H128" s="216" t="s">
        <v>163</v>
      </c>
      <c r="I128" s="40" t="s">
        <v>36</v>
      </c>
      <c r="J128" s="42">
        <f>IF(H128&lt;&gt;"", VLOOKUP(H128,'Base de Datos'!$A$2:$D1268,2,FALSE()),"")</f>
        <v>0</v>
      </c>
      <c r="K128" s="204" t="s">
        <v>73</v>
      </c>
      <c r="L128" s="216" t="s">
        <v>312</v>
      </c>
      <c r="M128" s="40" t="s">
        <v>36</v>
      </c>
      <c r="N128" s="42">
        <f>IF(L128&lt;&gt;"", VLOOKUP(L128,'Base de Datos'!$A$2:$D1268,2,FALSE()),"")</f>
        <v>0</v>
      </c>
      <c r="O128" s="43"/>
      <c r="P128" s="127" t="s">
        <v>67</v>
      </c>
      <c r="Q128" s="128" t="s">
        <v>68</v>
      </c>
      <c r="R128" s="15"/>
      <c r="S128" s="45"/>
      <c r="T128" s="45" t="s">
        <v>37</v>
      </c>
      <c r="U128" s="46">
        <v>50</v>
      </c>
      <c r="V128" s="47"/>
      <c r="W128" s="45"/>
      <c r="X128" s="45" t="s">
        <v>37</v>
      </c>
      <c r="Y128" s="46">
        <v>50</v>
      </c>
      <c r="Z128" s="47"/>
      <c r="AA128" s="45"/>
      <c r="AB128" s="45" t="s">
        <v>37</v>
      </c>
      <c r="AC128" s="46"/>
      <c r="AD128" s="48"/>
      <c r="AE128" s="181"/>
      <c r="AF128" s="181"/>
      <c r="AG128" s="181"/>
      <c r="AH128" s="181"/>
      <c r="AI128" s="181"/>
      <c r="AJ128" s="181"/>
      <c r="AK128" s="181"/>
      <c r="AL128" s="181"/>
      <c r="AM128" s="48"/>
      <c r="AN128" s="53">
        <f>A114</f>
        <v>46268</v>
      </c>
      <c r="AO128" s="54" t="s">
        <v>17</v>
      </c>
      <c r="AP128" s="55">
        <f t="shared" ref="AP128:AQ128" si="93">C164</f>
        <v>0</v>
      </c>
      <c r="AQ128" s="55">
        <f t="shared" si="93"/>
        <v>0</v>
      </c>
      <c r="AR128" s="55">
        <f>U164</f>
        <v>0</v>
      </c>
      <c r="AS128" s="55">
        <f>S164</f>
        <v>0</v>
      </c>
      <c r="AT128" s="55">
        <f>S165</f>
        <v>0</v>
      </c>
      <c r="AU128" s="55">
        <f>U165</f>
        <v>0</v>
      </c>
      <c r="AV128" s="55">
        <f>S166</f>
        <v>0</v>
      </c>
      <c r="AW128" s="55">
        <f>U166</f>
        <v>0</v>
      </c>
      <c r="AX128" s="55">
        <f>U167</f>
        <v>0</v>
      </c>
      <c r="AY128" s="55">
        <f>F167</f>
        <v>0</v>
      </c>
      <c r="AZ128" s="56"/>
      <c r="BA128" s="56"/>
      <c r="BB128" s="56"/>
      <c r="BC128" s="56"/>
      <c r="BD128" s="56"/>
      <c r="BE128" s="56"/>
      <c r="BF128" s="56"/>
      <c r="BG128" s="56"/>
      <c r="BH128" s="56"/>
      <c r="BI128" s="56"/>
      <c r="BJ128" s="56"/>
      <c r="BK128" s="56"/>
      <c r="BL128" s="56"/>
      <c r="BM128" s="56"/>
      <c r="BN128" s="56"/>
    </row>
    <row r="129" spans="1:66" ht="11.25" customHeight="1">
      <c r="A129" s="220"/>
      <c r="B129" s="38"/>
      <c r="C129" s="205"/>
      <c r="D129" s="208"/>
      <c r="E129" s="57" t="s">
        <v>42</v>
      </c>
      <c r="F129" s="58">
        <f>IF(D128&lt;&gt;"", VLOOKUP(D128,'Base de Datos'!$A$2:$D1268,3,FALSE()),"")</f>
        <v>4143297743</v>
      </c>
      <c r="G129" s="205"/>
      <c r="H129" s="208"/>
      <c r="I129" s="57" t="s">
        <v>42</v>
      </c>
      <c r="J129" s="58">
        <f>IF(H128&lt;&gt;"", VLOOKUP(H128,'Base de Datos'!$A$2:$D1268,3,FALSE()),"")</f>
        <v>4143211234</v>
      </c>
      <c r="K129" s="205"/>
      <c r="L129" s="208"/>
      <c r="M129" s="57" t="s">
        <v>42</v>
      </c>
      <c r="N129" s="58">
        <f>IF(L128&lt;&gt;"", VLOOKUP(L128,'Base de Datos'!$A$2:$D1268,3,FALSE()),"")</f>
        <v>4129836320</v>
      </c>
      <c r="O129" s="43"/>
      <c r="P129" s="130" t="s">
        <v>70</v>
      </c>
      <c r="Q129" s="131" t="s">
        <v>71</v>
      </c>
      <c r="R129" s="15"/>
      <c r="S129" s="229" t="s">
        <v>56</v>
      </c>
      <c r="T129" s="230"/>
      <c r="U129" s="59">
        <v>40240.5</v>
      </c>
      <c r="V129" s="47"/>
      <c r="W129" s="229" t="s">
        <v>56</v>
      </c>
      <c r="X129" s="230"/>
      <c r="Y129" s="59">
        <v>40240.5</v>
      </c>
      <c r="Z129" s="47"/>
      <c r="AA129" s="229"/>
      <c r="AB129" s="230"/>
      <c r="AC129" s="59"/>
      <c r="AD129" s="48"/>
      <c r="AE129" s="181"/>
      <c r="AF129" s="181"/>
      <c r="AG129" s="181"/>
      <c r="AH129" s="181"/>
      <c r="AI129" s="181"/>
      <c r="AJ129" s="181"/>
      <c r="AK129" s="181"/>
      <c r="AL129" s="181"/>
      <c r="AM129" s="48"/>
      <c r="AN129" s="53">
        <f>A114</f>
        <v>46268</v>
      </c>
      <c r="AO129" s="54" t="str">
        <f>G115</f>
        <v>Consultorio N° 2</v>
      </c>
      <c r="AP129" s="55">
        <f t="shared" ref="AP129:AQ129" si="94">G116</f>
        <v>0</v>
      </c>
      <c r="AQ129" s="55">
        <f t="shared" si="94"/>
        <v>0</v>
      </c>
      <c r="AR129" s="55">
        <f>Y116</f>
        <v>0</v>
      </c>
      <c r="AS129" s="55">
        <f>W116</f>
        <v>0</v>
      </c>
      <c r="AT129" s="55">
        <f>W117</f>
        <v>0</v>
      </c>
      <c r="AU129" s="55">
        <f>Y117</f>
        <v>0</v>
      </c>
      <c r="AV129" s="55">
        <f>W118</f>
        <v>0</v>
      </c>
      <c r="AW129" s="55">
        <f>Y118</f>
        <v>0</v>
      </c>
      <c r="AX129" s="55">
        <f>Y119</f>
        <v>0</v>
      </c>
      <c r="AY129" s="55">
        <f>J119</f>
        <v>0</v>
      </c>
      <c r="AZ129" s="56"/>
      <c r="BA129" s="56"/>
      <c r="BB129" s="56"/>
      <c r="BC129" s="56"/>
      <c r="BD129" s="56"/>
      <c r="BE129" s="56"/>
      <c r="BF129" s="56"/>
      <c r="BG129" s="56"/>
      <c r="BH129" s="56"/>
      <c r="BI129" s="56"/>
      <c r="BJ129" s="56"/>
      <c r="BK129" s="56"/>
      <c r="BL129" s="56"/>
      <c r="BM129" s="56"/>
      <c r="BN129" s="56"/>
    </row>
    <row r="130" spans="1:66" ht="11.25" customHeight="1">
      <c r="A130" s="220"/>
      <c r="B130" s="38"/>
      <c r="C130" s="205"/>
      <c r="D130" s="208"/>
      <c r="E130" s="57" t="s">
        <v>44</v>
      </c>
      <c r="F130" s="58">
        <f>IF(D128&lt;&gt;"", VLOOKUP(D128,'Base de Datos'!$A$2:$D1268,4,FALSE()),"")</f>
        <v>0</v>
      </c>
      <c r="G130" s="205"/>
      <c r="H130" s="208"/>
      <c r="I130" s="57" t="s">
        <v>44</v>
      </c>
      <c r="J130" s="58" t="str">
        <f>IF(H128&lt;&gt;"", VLOOKUP(H128,'Base de Datos'!$A$2:$D1268,4,FALSE()),"")</f>
        <v>V4074782</v>
      </c>
      <c r="K130" s="205"/>
      <c r="L130" s="208"/>
      <c r="M130" s="57" t="s">
        <v>44</v>
      </c>
      <c r="N130" s="58" t="str">
        <f>IF(L128&lt;&gt;"", VLOOKUP(L128,'Base de Datos'!$A$2:$D1268,4,FALSE()),"")</f>
        <v>V28158107</v>
      </c>
      <c r="O130" s="43"/>
      <c r="P130" s="132" t="s">
        <v>73</v>
      </c>
      <c r="Q130" s="133" t="s">
        <v>74</v>
      </c>
      <c r="R130" s="15"/>
      <c r="S130" s="229"/>
      <c r="T130" s="230"/>
      <c r="U130" s="59"/>
      <c r="V130" s="47"/>
      <c r="W130" s="229"/>
      <c r="X130" s="230"/>
      <c r="Y130" s="59"/>
      <c r="Z130" s="47"/>
      <c r="AA130" s="229"/>
      <c r="AB130" s="230"/>
      <c r="AC130" s="59"/>
      <c r="AD130" s="48"/>
      <c r="AE130" s="181"/>
      <c r="AF130" s="181"/>
      <c r="AG130" s="181"/>
      <c r="AH130" s="181"/>
      <c r="AI130" s="181"/>
      <c r="AJ130" s="181"/>
      <c r="AK130" s="181"/>
      <c r="AL130" s="181"/>
      <c r="AM130" s="48"/>
      <c r="AN130" s="53">
        <f>A114</f>
        <v>46268</v>
      </c>
      <c r="AO130" s="54" t="str">
        <f>G115</f>
        <v>Consultorio N° 2</v>
      </c>
      <c r="AP130" s="55">
        <f t="shared" ref="AP130:AQ130" si="95">G120</f>
        <v>0</v>
      </c>
      <c r="AQ130" s="55">
        <f t="shared" si="95"/>
        <v>0</v>
      </c>
      <c r="AR130" s="55">
        <f>Y120</f>
        <v>0</v>
      </c>
      <c r="AS130" s="55">
        <f>W120</f>
        <v>0</v>
      </c>
      <c r="AT130" s="55">
        <f>W121</f>
        <v>0</v>
      </c>
      <c r="AU130" s="55">
        <f>Y121</f>
        <v>0</v>
      </c>
      <c r="AV130" s="55">
        <f>W122</f>
        <v>0</v>
      </c>
      <c r="AW130" s="55">
        <f>Y122</f>
        <v>0</v>
      </c>
      <c r="AX130" s="55">
        <f>Y123</f>
        <v>0</v>
      </c>
      <c r="AY130" s="55">
        <f>J123</f>
        <v>0</v>
      </c>
      <c r="AZ130" s="56"/>
      <c r="BA130" s="56"/>
      <c r="BB130" s="56"/>
      <c r="BC130" s="56"/>
      <c r="BD130" s="56"/>
      <c r="BE130" s="56"/>
      <c r="BF130" s="56"/>
      <c r="BG130" s="56"/>
      <c r="BH130" s="56"/>
      <c r="BI130" s="56"/>
      <c r="BJ130" s="56"/>
      <c r="BK130" s="56"/>
      <c r="BL130" s="56"/>
      <c r="BM130" s="56"/>
      <c r="BN130" s="56"/>
    </row>
    <row r="131" spans="1:66" ht="11.25" customHeight="1">
      <c r="A131" s="221"/>
      <c r="B131" s="38"/>
      <c r="C131" s="206"/>
      <c r="D131" s="209"/>
      <c r="E131" s="85" t="s">
        <v>46</v>
      </c>
      <c r="F131" s="86" t="s">
        <v>48</v>
      </c>
      <c r="G131" s="206"/>
      <c r="H131" s="209"/>
      <c r="I131" s="85" t="s">
        <v>46</v>
      </c>
      <c r="J131" s="108" t="s">
        <v>69</v>
      </c>
      <c r="K131" s="206"/>
      <c r="L131" s="209"/>
      <c r="M131" s="85" t="s">
        <v>46</v>
      </c>
      <c r="N131" s="108" t="s">
        <v>55</v>
      </c>
      <c r="O131" s="43"/>
      <c r="P131" s="137" t="s">
        <v>52</v>
      </c>
      <c r="Q131" s="138" t="s">
        <v>76</v>
      </c>
      <c r="R131" s="15"/>
      <c r="S131" s="227" t="str">
        <f>IF(OR(S128="Empleado",S128="Familiar"),"Nombre del Empleado","N° Factura")</f>
        <v>N° Factura</v>
      </c>
      <c r="T131" s="228"/>
      <c r="U131" s="89"/>
      <c r="V131" s="47"/>
      <c r="W131" s="227" t="str">
        <f>IF(OR(W128="Empleado",W128="Familiar"),"Nombre del Empleado","N° Factura")</f>
        <v>N° Factura</v>
      </c>
      <c r="X131" s="228"/>
      <c r="Y131" s="89"/>
      <c r="Z131" s="47"/>
      <c r="AA131" s="227" t="str">
        <f>IF(OR(AA128="Empleado",AA128="Familiar"),"Nombre del Empleado","N° Factura")</f>
        <v>N° Factura</v>
      </c>
      <c r="AB131" s="228"/>
      <c r="AC131" s="89"/>
      <c r="AD131" s="48"/>
      <c r="AE131" s="181"/>
      <c r="AF131" s="181"/>
      <c r="AG131" s="181"/>
      <c r="AH131" s="181"/>
      <c r="AI131" s="181"/>
      <c r="AJ131" s="181"/>
      <c r="AK131" s="181"/>
      <c r="AL131" s="181"/>
      <c r="AM131" s="48"/>
      <c r="AN131" s="53">
        <f>A114</f>
        <v>46268</v>
      </c>
      <c r="AO131" s="54" t="str">
        <f>G115</f>
        <v>Consultorio N° 2</v>
      </c>
      <c r="AP131" s="55" t="str">
        <f t="shared" ref="AP131:AQ131" si="96">G124</f>
        <v>💲</v>
      </c>
      <c r="AQ131" s="55" t="str">
        <f t="shared" si="96"/>
        <v>Beatriz de Huncal</v>
      </c>
      <c r="AR131" s="55">
        <f>Y124</f>
        <v>50</v>
      </c>
      <c r="AS131" s="55">
        <f>W124</f>
        <v>0</v>
      </c>
      <c r="AT131" s="55" t="str">
        <f>W125</f>
        <v>Punto de venta</v>
      </c>
      <c r="AU131" s="55">
        <f>Y125</f>
        <v>40240.5</v>
      </c>
      <c r="AV131" s="55">
        <f>W126</f>
        <v>0</v>
      </c>
      <c r="AW131" s="55">
        <f>Y126</f>
        <v>0</v>
      </c>
      <c r="AX131" s="55">
        <f>Y127</f>
        <v>0</v>
      </c>
      <c r="AY131" s="55" t="str">
        <f>J127</f>
        <v>Dra. Evelyn Tranchino</v>
      </c>
      <c r="AZ131" s="56"/>
      <c r="BA131" s="56"/>
      <c r="BB131" s="56"/>
      <c r="BC131" s="56"/>
      <c r="BD131" s="56"/>
      <c r="BE131" s="56"/>
      <c r="BF131" s="56"/>
      <c r="BG131" s="56"/>
      <c r="BH131" s="56"/>
      <c r="BI131" s="56"/>
      <c r="BJ131" s="56"/>
      <c r="BK131" s="56"/>
      <c r="BL131" s="56"/>
      <c r="BM131" s="56"/>
      <c r="BN131" s="56"/>
    </row>
    <row r="132" spans="1:66" ht="11.25" customHeight="1">
      <c r="A132" s="222">
        <f>A128+$Q$13/1440</f>
        <v>0.5</v>
      </c>
      <c r="B132" s="38"/>
      <c r="C132" s="204" t="s">
        <v>52</v>
      </c>
      <c r="D132" s="207" t="s">
        <v>346</v>
      </c>
      <c r="E132" s="40" t="s">
        <v>36</v>
      </c>
      <c r="F132" s="42">
        <f>IF(D132&lt;&gt;"", VLOOKUP(D132,'Base de Datos'!$A$2:$D1268,2,FALSE()),"")</f>
        <v>0</v>
      </c>
      <c r="G132" s="204" t="s">
        <v>52</v>
      </c>
      <c r="H132" s="216" t="s">
        <v>271</v>
      </c>
      <c r="I132" s="40" t="s">
        <v>36</v>
      </c>
      <c r="J132" s="42" t="str">
        <f>IF(H132&lt;&gt;"", VLOOKUP(H132,'Base de Datos'!$A$2:$D1268,2,FALSE()),"")</f>
        <v>Mirki Marin</v>
      </c>
      <c r="K132" s="204"/>
      <c r="L132" s="216"/>
      <c r="M132" s="40" t="s">
        <v>36</v>
      </c>
      <c r="N132" s="42" t="str">
        <f>IF(L132&lt;&gt;"", VLOOKUP(L132,'Base de Datos'!$A$2:$D1268,2,FALSE()),"")</f>
        <v/>
      </c>
      <c r="O132" s="43"/>
      <c r="P132" s="141" t="s">
        <v>78</v>
      </c>
      <c r="Q132" s="142" t="s">
        <v>79</v>
      </c>
      <c r="R132" s="15"/>
      <c r="S132" s="45"/>
      <c r="T132" s="45" t="s">
        <v>37</v>
      </c>
      <c r="U132" s="46">
        <v>50</v>
      </c>
      <c r="V132" s="47"/>
      <c r="W132" s="45"/>
      <c r="X132" s="45" t="s">
        <v>37</v>
      </c>
      <c r="Y132" s="46">
        <v>50</v>
      </c>
      <c r="Z132" s="47"/>
      <c r="AA132" s="45"/>
      <c r="AB132" s="45" t="s">
        <v>37</v>
      </c>
      <c r="AC132" s="46"/>
      <c r="AD132" s="48"/>
      <c r="AE132" s="181"/>
      <c r="AF132" s="181"/>
      <c r="AG132" s="181"/>
      <c r="AH132" s="181"/>
      <c r="AI132" s="181"/>
      <c r="AJ132" s="181"/>
      <c r="AK132" s="181"/>
      <c r="AL132" s="181"/>
      <c r="AM132" s="48"/>
      <c r="AN132" s="53">
        <f>A114</f>
        <v>46268</v>
      </c>
      <c r="AO132" s="54" t="str">
        <f>G115</f>
        <v>Consultorio N° 2</v>
      </c>
      <c r="AP132" s="55" t="str">
        <f t="shared" ref="AP132:AQ132" si="97">G128</f>
        <v>💲</v>
      </c>
      <c r="AQ132" s="55" t="str">
        <f t="shared" si="97"/>
        <v>Luis Huncal</v>
      </c>
      <c r="AR132" s="55">
        <f>Y128</f>
        <v>50</v>
      </c>
      <c r="AS132" s="55">
        <f>W128</f>
        <v>0</v>
      </c>
      <c r="AT132" s="55" t="str">
        <f>W129</f>
        <v>Punto de venta</v>
      </c>
      <c r="AU132" s="55">
        <f>Y129</f>
        <v>40240.5</v>
      </c>
      <c r="AV132" s="55">
        <f>W130</f>
        <v>0</v>
      </c>
      <c r="AW132" s="55">
        <f>Y130</f>
        <v>0</v>
      </c>
      <c r="AX132" s="55">
        <f>Y131</f>
        <v>0</v>
      </c>
      <c r="AY132" s="55" t="str">
        <f>J131</f>
        <v>Dra. Evelyn Tranchino</v>
      </c>
      <c r="AZ132" s="56"/>
      <c r="BA132" s="56"/>
      <c r="BB132" s="56"/>
      <c r="BC132" s="56"/>
      <c r="BD132" s="56"/>
      <c r="BE132" s="56"/>
      <c r="BF132" s="56"/>
      <c r="BG132" s="56"/>
      <c r="BH132" s="56"/>
      <c r="BI132" s="56"/>
      <c r="BJ132" s="56"/>
      <c r="BK132" s="56"/>
      <c r="BL132" s="56"/>
      <c r="BM132" s="56"/>
      <c r="BN132" s="56"/>
    </row>
    <row r="133" spans="1:66" ht="11.25" customHeight="1">
      <c r="A133" s="220"/>
      <c r="B133" s="38"/>
      <c r="C133" s="205"/>
      <c r="D133" s="208"/>
      <c r="E133" s="57" t="s">
        <v>42</v>
      </c>
      <c r="F133" s="58">
        <f>IF(D132&lt;&gt;"", VLOOKUP(D132,'Base de Datos'!$A$2:$D1268,3,FALSE()),"")</f>
        <v>4141390136</v>
      </c>
      <c r="G133" s="205"/>
      <c r="H133" s="208"/>
      <c r="I133" s="57" t="s">
        <v>42</v>
      </c>
      <c r="J133" s="58">
        <f>IF(H132&lt;&gt;"", VLOOKUP(H132,'Base de Datos'!$A$2:$D1268,3,FALSE()),"")</f>
        <v>4122788296</v>
      </c>
      <c r="K133" s="205"/>
      <c r="L133" s="208"/>
      <c r="M133" s="57" t="s">
        <v>42</v>
      </c>
      <c r="N133" s="58" t="str">
        <f>IF(L132&lt;&gt;"", VLOOKUP(L132,'Base de Datos'!$A$2:$D1268,3,FALSE()),"")</f>
        <v/>
      </c>
      <c r="O133" s="43"/>
      <c r="P133" s="1"/>
      <c r="Q133" s="147"/>
      <c r="R133" s="15"/>
      <c r="S133" s="229" t="s">
        <v>56</v>
      </c>
      <c r="T133" s="230"/>
      <c r="U133" s="59">
        <v>40240.5</v>
      </c>
      <c r="V133" s="47"/>
      <c r="W133" s="229" t="s">
        <v>104</v>
      </c>
      <c r="X133" s="230"/>
      <c r="Y133" s="59">
        <v>40240.5</v>
      </c>
      <c r="Z133" s="47"/>
      <c r="AA133" s="229"/>
      <c r="AB133" s="230"/>
      <c r="AC133" s="59"/>
      <c r="AD133" s="48"/>
      <c r="AE133" s="181"/>
      <c r="AF133" s="181"/>
      <c r="AG133" s="181"/>
      <c r="AH133" s="181"/>
      <c r="AI133" s="181"/>
      <c r="AJ133" s="181"/>
      <c r="AK133" s="181"/>
      <c r="AL133" s="181"/>
      <c r="AM133" s="48"/>
      <c r="AN133" s="53">
        <f>A114</f>
        <v>46268</v>
      </c>
      <c r="AO133" s="149" t="str">
        <f>G115</f>
        <v>Consultorio N° 2</v>
      </c>
      <c r="AP133" s="55" t="str">
        <f t="shared" ref="AP133:AQ133" si="98">G132</f>
        <v>💲</v>
      </c>
      <c r="AQ133" s="55" t="str">
        <f t="shared" si="98"/>
        <v>Victor Marin</v>
      </c>
      <c r="AR133" s="55">
        <f>Y132</f>
        <v>50</v>
      </c>
      <c r="AS133" s="55">
        <f>W132</f>
        <v>0</v>
      </c>
      <c r="AT133" s="55" t="str">
        <f>W133</f>
        <v>Pago Movil Mercantil</v>
      </c>
      <c r="AU133" s="55">
        <f>Y133</f>
        <v>40240.5</v>
      </c>
      <c r="AV133" s="55">
        <f>W134</f>
        <v>0</v>
      </c>
      <c r="AW133" s="55">
        <f>Y134</f>
        <v>0</v>
      </c>
      <c r="AX133" s="55">
        <f>Y135</f>
        <v>0</v>
      </c>
      <c r="AY133" s="55" t="str">
        <f>J135</f>
        <v>Dra. Evelyn Tranchino</v>
      </c>
      <c r="AZ133" s="56"/>
      <c r="BA133" s="56"/>
      <c r="BB133" s="56"/>
      <c r="BC133" s="56"/>
      <c r="BD133" s="56"/>
      <c r="BE133" s="56"/>
      <c r="BF133" s="56"/>
      <c r="BG133" s="56"/>
      <c r="BH133" s="56"/>
      <c r="BI133" s="56"/>
      <c r="BJ133" s="56"/>
      <c r="BK133" s="56"/>
      <c r="BL133" s="56"/>
      <c r="BM133" s="56"/>
      <c r="BN133" s="56"/>
    </row>
    <row r="134" spans="1:66" ht="11.25" customHeight="1">
      <c r="A134" s="220"/>
      <c r="B134" s="38"/>
      <c r="C134" s="205"/>
      <c r="D134" s="208"/>
      <c r="E134" s="57" t="s">
        <v>44</v>
      </c>
      <c r="F134" s="58">
        <f>IF(D132&lt;&gt;"", VLOOKUP(D132,'Base de Datos'!$A$2:$D1268,4,FALSE()),"")</f>
        <v>0</v>
      </c>
      <c r="G134" s="205"/>
      <c r="H134" s="208"/>
      <c r="I134" s="57" t="s">
        <v>44</v>
      </c>
      <c r="J134" s="58" t="str">
        <f>IF(H132&lt;&gt;"", VLOOKUP(H132,'Base de Datos'!$A$2:$D1268,4,FALSE()),"")</f>
        <v>V25222682</v>
      </c>
      <c r="K134" s="205"/>
      <c r="L134" s="208"/>
      <c r="M134" s="57" t="s">
        <v>44</v>
      </c>
      <c r="N134" s="58" t="str">
        <f>IF(L132&lt;&gt;"", VLOOKUP(L132,'Base de Datos'!$A$2:$D1268,4,FALSE()),"")</f>
        <v/>
      </c>
      <c r="O134" s="43"/>
      <c r="P134" s="1"/>
      <c r="Q134" s="150"/>
      <c r="R134" s="15"/>
      <c r="S134" s="229"/>
      <c r="T134" s="230"/>
      <c r="U134" s="59"/>
      <c r="V134" s="47"/>
      <c r="W134" s="229"/>
      <c r="X134" s="230"/>
      <c r="Y134" s="59"/>
      <c r="Z134" s="47"/>
      <c r="AA134" s="229"/>
      <c r="AB134" s="230"/>
      <c r="AC134" s="59"/>
      <c r="AD134" s="48"/>
      <c r="AE134" s="181"/>
      <c r="AF134" s="181"/>
      <c r="AG134" s="181"/>
      <c r="AH134" s="181"/>
      <c r="AI134" s="181"/>
      <c r="AJ134" s="181"/>
      <c r="AK134" s="181"/>
      <c r="AL134" s="181"/>
      <c r="AM134" s="48"/>
      <c r="AN134" s="53">
        <f>A114</f>
        <v>46268</v>
      </c>
      <c r="AO134" s="54" t="str">
        <f>G115</f>
        <v>Consultorio N° 2</v>
      </c>
      <c r="AP134" s="55">
        <f t="shared" ref="AP134:AQ134" si="99">G136</f>
        <v>0</v>
      </c>
      <c r="AQ134" s="55">
        <f t="shared" si="99"/>
        <v>0</v>
      </c>
      <c r="AR134" s="55">
        <f>Y136</f>
        <v>0</v>
      </c>
      <c r="AS134" s="55">
        <f>W136</f>
        <v>0</v>
      </c>
      <c r="AT134" s="55">
        <f>W137</f>
        <v>0</v>
      </c>
      <c r="AU134" s="55">
        <f>Y137</f>
        <v>0</v>
      </c>
      <c r="AV134" s="55">
        <f>W138</f>
        <v>0</v>
      </c>
      <c r="AW134" s="55">
        <f>Y138</f>
        <v>0</v>
      </c>
      <c r="AX134" s="55">
        <f>Y139</f>
        <v>0</v>
      </c>
      <c r="AY134" s="55">
        <f>J139</f>
        <v>0</v>
      </c>
      <c r="AZ134" s="56"/>
      <c r="BA134" s="56"/>
      <c r="BB134" s="56"/>
      <c r="BC134" s="56"/>
      <c r="BD134" s="56"/>
      <c r="BE134" s="56"/>
      <c r="BF134" s="56"/>
      <c r="BG134" s="56"/>
      <c r="BH134" s="56"/>
      <c r="BI134" s="56"/>
      <c r="BJ134" s="56"/>
      <c r="BK134" s="56"/>
      <c r="BL134" s="56"/>
      <c r="BM134" s="56"/>
      <c r="BN134" s="56"/>
    </row>
    <row r="135" spans="1:66" ht="11.25" customHeight="1">
      <c r="A135" s="221"/>
      <c r="B135" s="38"/>
      <c r="C135" s="206"/>
      <c r="D135" s="209"/>
      <c r="E135" s="85" t="s">
        <v>46</v>
      </c>
      <c r="F135" s="86" t="s">
        <v>48</v>
      </c>
      <c r="G135" s="206"/>
      <c r="H135" s="209"/>
      <c r="I135" s="85" t="s">
        <v>46</v>
      </c>
      <c r="J135" s="108" t="s">
        <v>69</v>
      </c>
      <c r="K135" s="206"/>
      <c r="L135" s="209"/>
      <c r="M135" s="85" t="s">
        <v>46</v>
      </c>
      <c r="N135" s="108"/>
      <c r="O135" s="43"/>
      <c r="P135" s="1"/>
      <c r="Q135" s="150"/>
      <c r="R135" s="15"/>
      <c r="S135" s="227" t="str">
        <f>IF(OR(S132="Empleado",S132="Familiar"),"Nombre del Empleado","N° Factura")</f>
        <v>N° Factura</v>
      </c>
      <c r="T135" s="228"/>
      <c r="U135" s="89"/>
      <c r="V135" s="47"/>
      <c r="W135" s="227" t="str">
        <f>IF(OR(W132="Empleado",W132="Familiar"),"Nombre del Empleado","N° Factura")</f>
        <v>N° Factura</v>
      </c>
      <c r="X135" s="228"/>
      <c r="Y135" s="89"/>
      <c r="Z135" s="47"/>
      <c r="AA135" s="227" t="str">
        <f>IF(OR(AA132="Empleado",AA132="Familiar"),"Nombre del Empleado","N° Factura")</f>
        <v>N° Factura</v>
      </c>
      <c r="AB135" s="228"/>
      <c r="AC135" s="89"/>
      <c r="AD135" s="48"/>
      <c r="AE135" s="181"/>
      <c r="AF135" s="181"/>
      <c r="AG135" s="181"/>
      <c r="AH135" s="181"/>
      <c r="AI135" s="181"/>
      <c r="AJ135" s="181"/>
      <c r="AK135" s="181"/>
      <c r="AL135" s="181"/>
      <c r="AM135" s="48"/>
      <c r="AN135" s="53">
        <f>A114</f>
        <v>46268</v>
      </c>
      <c r="AO135" s="54" t="str">
        <f>G115</f>
        <v>Consultorio N° 2</v>
      </c>
      <c r="AP135" s="55">
        <f t="shared" ref="AP135:AQ135" si="100">G140</f>
        <v>0</v>
      </c>
      <c r="AQ135" s="55">
        <f t="shared" si="100"/>
        <v>0</v>
      </c>
      <c r="AR135" s="55">
        <f>Y140</f>
        <v>0</v>
      </c>
      <c r="AS135" s="55">
        <f>W140</f>
        <v>0</v>
      </c>
      <c r="AT135" s="55">
        <f>W141</f>
        <v>0</v>
      </c>
      <c r="AU135" s="55">
        <f>Y141</f>
        <v>0</v>
      </c>
      <c r="AV135" s="55">
        <f>W142</f>
        <v>0</v>
      </c>
      <c r="AW135" s="55">
        <f>Y142</f>
        <v>0</v>
      </c>
      <c r="AX135" s="55">
        <f>Y143</f>
        <v>0</v>
      </c>
      <c r="AY135" s="55">
        <f>J143</f>
        <v>0</v>
      </c>
      <c r="AZ135" s="56"/>
      <c r="BA135" s="56"/>
      <c r="BB135" s="56"/>
      <c r="BC135" s="56"/>
      <c r="BD135" s="56"/>
      <c r="BE135" s="56"/>
      <c r="BF135" s="56"/>
      <c r="BG135" s="56"/>
      <c r="BH135" s="56"/>
      <c r="BI135" s="56"/>
      <c r="BJ135" s="56"/>
      <c r="BK135" s="56"/>
      <c r="BL135" s="56"/>
      <c r="BM135" s="56"/>
      <c r="BN135" s="56"/>
    </row>
    <row r="136" spans="1:66" ht="11.25" customHeight="1">
      <c r="A136" s="222">
        <f>A132+$Q$13/1440</f>
        <v>0.54166666666666663</v>
      </c>
      <c r="B136" s="38"/>
      <c r="C136" s="204"/>
      <c r="D136" s="207"/>
      <c r="E136" s="40" t="s">
        <v>36</v>
      </c>
      <c r="F136" s="42" t="str">
        <f>IF(D136&lt;&gt;"", VLOOKUP(D136,'Base de Datos'!$A$2:$D1268,2,FALSE()),"")</f>
        <v/>
      </c>
      <c r="G136" s="204"/>
      <c r="H136" s="216"/>
      <c r="I136" s="40" t="s">
        <v>36</v>
      </c>
      <c r="J136" s="42" t="str">
        <f>IF(H136&lt;&gt;"", VLOOKUP(H136,'Base de Datos'!$A$2:$D1268,2,FALSE()),"")</f>
        <v/>
      </c>
      <c r="K136" s="204"/>
      <c r="L136" s="216"/>
      <c r="M136" s="40" t="s">
        <v>36</v>
      </c>
      <c r="N136" s="42" t="str">
        <f>IF(L136&lt;&gt;"", VLOOKUP(L136,'Base de Datos'!$A$2:$D1268,2,FALSE()),"")</f>
        <v/>
      </c>
      <c r="O136" s="43"/>
      <c r="P136" s="1"/>
      <c r="Q136" s="150"/>
      <c r="R136" s="15"/>
      <c r="S136" s="45"/>
      <c r="T136" s="45" t="s">
        <v>37</v>
      </c>
      <c r="U136" s="46"/>
      <c r="V136" s="47"/>
      <c r="W136" s="45"/>
      <c r="X136" s="45" t="s">
        <v>37</v>
      </c>
      <c r="Y136" s="46"/>
      <c r="Z136" s="47"/>
      <c r="AA136" s="45"/>
      <c r="AB136" s="45" t="s">
        <v>37</v>
      </c>
      <c r="AC136" s="46"/>
      <c r="AD136" s="48"/>
      <c r="AE136" s="181"/>
      <c r="AF136" s="181"/>
      <c r="AG136" s="181"/>
      <c r="AH136" s="181"/>
      <c r="AI136" s="181"/>
      <c r="AJ136" s="181"/>
      <c r="AK136" s="181"/>
      <c r="AL136" s="181"/>
      <c r="AM136" s="48"/>
      <c r="AN136" s="53">
        <f>A114</f>
        <v>46268</v>
      </c>
      <c r="AO136" s="54" t="str">
        <f>G115</f>
        <v>Consultorio N° 2</v>
      </c>
      <c r="AP136" s="55">
        <f t="shared" ref="AP136:AQ136" si="101">G144</f>
        <v>0</v>
      </c>
      <c r="AQ136" s="55">
        <f t="shared" si="101"/>
        <v>0</v>
      </c>
      <c r="AR136" s="55">
        <f>Y144</f>
        <v>0</v>
      </c>
      <c r="AS136" s="55">
        <f>W144</f>
        <v>0</v>
      </c>
      <c r="AT136" s="55">
        <f>W145</f>
        <v>0</v>
      </c>
      <c r="AU136" s="55">
        <f>Y145</f>
        <v>0</v>
      </c>
      <c r="AV136" s="55">
        <f>W146</f>
        <v>0</v>
      </c>
      <c r="AW136" s="55">
        <f>Y146</f>
        <v>0</v>
      </c>
      <c r="AX136" s="55">
        <f>Y147</f>
        <v>0</v>
      </c>
      <c r="AY136" s="55">
        <f>J147</f>
        <v>0</v>
      </c>
      <c r="AZ136" s="56"/>
      <c r="BA136" s="56"/>
      <c r="BB136" s="56"/>
      <c r="BC136" s="56"/>
      <c r="BD136" s="56"/>
      <c r="BE136" s="56"/>
      <c r="BF136" s="56"/>
      <c r="BG136" s="56"/>
      <c r="BH136" s="56"/>
      <c r="BI136" s="56"/>
      <c r="BJ136" s="56"/>
      <c r="BK136" s="56"/>
      <c r="BL136" s="56"/>
      <c r="BM136" s="56"/>
      <c r="BN136" s="56"/>
    </row>
    <row r="137" spans="1:66" ht="11.25" customHeight="1">
      <c r="A137" s="220"/>
      <c r="B137" s="38"/>
      <c r="C137" s="205"/>
      <c r="D137" s="208"/>
      <c r="E137" s="57" t="s">
        <v>42</v>
      </c>
      <c r="F137" s="58" t="str">
        <f>IF(D136&lt;&gt;"", VLOOKUP(D136,'Base de Datos'!$A$2:$D1268,3,FALSE()),"")</f>
        <v/>
      </c>
      <c r="G137" s="205"/>
      <c r="H137" s="208"/>
      <c r="I137" s="57" t="s">
        <v>42</v>
      </c>
      <c r="J137" s="58" t="str">
        <f>IF(H136&lt;&gt;"", VLOOKUP(H136,'Base de Datos'!$A$2:$D1268,3,FALSE()),"")</f>
        <v/>
      </c>
      <c r="K137" s="205"/>
      <c r="L137" s="208"/>
      <c r="M137" s="57" t="s">
        <v>42</v>
      </c>
      <c r="N137" s="58" t="str">
        <f>IF(L136&lt;&gt;"", VLOOKUP(L136,'Base de Datos'!$A$2:$D1268,3,FALSE()),"")</f>
        <v/>
      </c>
      <c r="O137" s="43"/>
      <c r="P137" s="1"/>
      <c r="Q137" s="1"/>
      <c r="R137" s="15"/>
      <c r="S137" s="229"/>
      <c r="T137" s="230"/>
      <c r="U137" s="59"/>
      <c r="V137" s="47"/>
      <c r="W137" s="229"/>
      <c r="X137" s="230"/>
      <c r="Y137" s="59"/>
      <c r="Z137" s="47"/>
      <c r="AA137" s="229"/>
      <c r="AB137" s="230"/>
      <c r="AC137" s="59"/>
      <c r="AD137" s="48"/>
      <c r="AE137" s="181"/>
      <c r="AF137" s="181"/>
      <c r="AG137" s="181"/>
      <c r="AH137" s="181"/>
      <c r="AI137" s="181"/>
      <c r="AJ137" s="181"/>
      <c r="AK137" s="181"/>
      <c r="AL137" s="181"/>
      <c r="AM137" s="48"/>
      <c r="AN137" s="53">
        <f>A114</f>
        <v>46268</v>
      </c>
      <c r="AO137" s="54" t="str">
        <f>G115</f>
        <v>Consultorio N° 2</v>
      </c>
      <c r="AP137" s="55">
        <f t="shared" ref="AP137:AQ137" si="102">G148</f>
        <v>0</v>
      </c>
      <c r="AQ137" s="55">
        <f t="shared" si="102"/>
        <v>0</v>
      </c>
      <c r="AR137" s="55">
        <f>Y148</f>
        <v>0</v>
      </c>
      <c r="AS137" s="55">
        <f>W148</f>
        <v>0</v>
      </c>
      <c r="AT137" s="55">
        <f>W149</f>
        <v>0</v>
      </c>
      <c r="AU137" s="55">
        <f>Y149</f>
        <v>0</v>
      </c>
      <c r="AV137" s="55">
        <f>W150</f>
        <v>0</v>
      </c>
      <c r="AW137" s="55">
        <f>Y150</f>
        <v>0</v>
      </c>
      <c r="AX137" s="55">
        <f>Y151</f>
        <v>0</v>
      </c>
      <c r="AY137" s="55">
        <f>J151</f>
        <v>0</v>
      </c>
      <c r="AZ137" s="56"/>
      <c r="BA137" s="56"/>
      <c r="BB137" s="56"/>
      <c r="BC137" s="56"/>
      <c r="BD137" s="56"/>
      <c r="BE137" s="56"/>
      <c r="BF137" s="56"/>
      <c r="BG137" s="56"/>
      <c r="BH137" s="56"/>
      <c r="BI137" s="56"/>
      <c r="BJ137" s="56"/>
      <c r="BK137" s="56"/>
      <c r="BL137" s="56"/>
      <c r="BM137" s="56"/>
      <c r="BN137" s="56"/>
    </row>
    <row r="138" spans="1:66" ht="11.25" customHeight="1">
      <c r="A138" s="220"/>
      <c r="B138" s="38"/>
      <c r="C138" s="205"/>
      <c r="D138" s="208"/>
      <c r="E138" s="57" t="s">
        <v>44</v>
      </c>
      <c r="F138" s="58" t="str">
        <f>IF(D136&lt;&gt;"", VLOOKUP(D136,'Base de Datos'!$A$2:$D1268,4,FALSE()),"")</f>
        <v/>
      </c>
      <c r="G138" s="205"/>
      <c r="H138" s="208"/>
      <c r="I138" s="57" t="s">
        <v>44</v>
      </c>
      <c r="J138" s="58" t="str">
        <f>IF(H136&lt;&gt;"", VLOOKUP(H136,'Base de Datos'!$A$2:$D1268,4,FALSE()),"")</f>
        <v/>
      </c>
      <c r="K138" s="205"/>
      <c r="L138" s="208"/>
      <c r="M138" s="57" t="s">
        <v>44</v>
      </c>
      <c r="N138" s="58" t="str">
        <f>IF(L136&lt;&gt;"", VLOOKUP(L136,'Base de Datos'!$A$2:$D1268,4,FALSE()),"")</f>
        <v/>
      </c>
      <c r="O138" s="1"/>
      <c r="P138" s="1"/>
      <c r="Q138" s="1"/>
      <c r="R138" s="15"/>
      <c r="S138" s="229"/>
      <c r="T138" s="230"/>
      <c r="U138" s="59"/>
      <c r="V138" s="47"/>
      <c r="W138" s="229"/>
      <c r="X138" s="230"/>
      <c r="Y138" s="59"/>
      <c r="Z138" s="47"/>
      <c r="AA138" s="229"/>
      <c r="AB138" s="230"/>
      <c r="AC138" s="59"/>
      <c r="AD138" s="48"/>
      <c r="AE138" s="181"/>
      <c r="AF138" s="181"/>
      <c r="AG138" s="181"/>
      <c r="AH138" s="181"/>
      <c r="AI138" s="181"/>
      <c r="AJ138" s="181"/>
      <c r="AK138" s="181"/>
      <c r="AL138" s="181"/>
      <c r="AM138" s="48"/>
      <c r="AN138" s="53">
        <f>A114</f>
        <v>46268</v>
      </c>
      <c r="AO138" s="54" t="str">
        <f>G115</f>
        <v>Consultorio N° 2</v>
      </c>
      <c r="AP138" s="55">
        <f t="shared" ref="AP138:AQ138" si="103">G152</f>
        <v>0</v>
      </c>
      <c r="AQ138" s="55">
        <f t="shared" si="103"/>
        <v>0</v>
      </c>
      <c r="AR138" s="55">
        <f>Y152</f>
        <v>0</v>
      </c>
      <c r="AS138" s="55">
        <f>W152</f>
        <v>0</v>
      </c>
      <c r="AT138" s="55">
        <f>W153</f>
        <v>0</v>
      </c>
      <c r="AU138" s="55">
        <f>Y153</f>
        <v>0</v>
      </c>
      <c r="AV138" s="55">
        <f>W154</f>
        <v>0</v>
      </c>
      <c r="AW138" s="55">
        <f>Y154</f>
        <v>0</v>
      </c>
      <c r="AX138" s="55">
        <f>Y155</f>
        <v>0</v>
      </c>
      <c r="AY138" s="55">
        <f>J155</f>
        <v>0</v>
      </c>
      <c r="AZ138" s="56"/>
      <c r="BA138" s="56"/>
      <c r="BB138" s="56"/>
      <c r="BC138" s="56"/>
      <c r="BD138" s="56"/>
      <c r="BE138" s="56"/>
      <c r="BF138" s="56"/>
      <c r="BG138" s="56"/>
      <c r="BH138" s="56"/>
      <c r="BI138" s="56"/>
      <c r="BJ138" s="56"/>
      <c r="BK138" s="56"/>
      <c r="BL138" s="56"/>
      <c r="BM138" s="56"/>
      <c r="BN138" s="56"/>
    </row>
    <row r="139" spans="1:66" ht="11.25" customHeight="1">
      <c r="A139" s="221"/>
      <c r="B139" s="38"/>
      <c r="C139" s="206"/>
      <c r="D139" s="209"/>
      <c r="E139" s="85" t="s">
        <v>46</v>
      </c>
      <c r="F139" s="86"/>
      <c r="G139" s="206"/>
      <c r="H139" s="209"/>
      <c r="I139" s="85" t="s">
        <v>46</v>
      </c>
      <c r="J139" s="108"/>
      <c r="K139" s="206"/>
      <c r="L139" s="209"/>
      <c r="M139" s="85" t="s">
        <v>46</v>
      </c>
      <c r="N139" s="108"/>
      <c r="O139" s="43"/>
      <c r="P139" s="1"/>
      <c r="Q139" s="1"/>
      <c r="R139" s="15"/>
      <c r="S139" s="227" t="str">
        <f>IF(OR(S136="Empleado",S136="Familiar"),"Nombre del Empleado","N° Factura")</f>
        <v>N° Factura</v>
      </c>
      <c r="T139" s="228"/>
      <c r="U139" s="89"/>
      <c r="V139" s="47"/>
      <c r="W139" s="227" t="str">
        <f>IF(OR(W136="Empleado",W136="Familiar"),"Nombre del Empleado","N° Factura")</f>
        <v>N° Factura</v>
      </c>
      <c r="X139" s="228"/>
      <c r="Y139" s="89"/>
      <c r="Z139" s="47"/>
      <c r="AA139" s="227" t="str">
        <f>IF(OR(AA136="Empleado",AA136="Familiar"),"Nombre del Empleado","N° Factura")</f>
        <v>N° Factura</v>
      </c>
      <c r="AB139" s="228"/>
      <c r="AC139" s="89"/>
      <c r="AD139" s="48"/>
      <c r="AE139" s="181"/>
      <c r="AF139" s="181"/>
      <c r="AG139" s="181"/>
      <c r="AH139" s="181"/>
      <c r="AI139" s="181"/>
      <c r="AJ139" s="181"/>
      <c r="AK139" s="181"/>
      <c r="AL139" s="181"/>
      <c r="AM139" s="48"/>
      <c r="AN139" s="53">
        <f>A114</f>
        <v>46268</v>
      </c>
      <c r="AO139" s="54" t="str">
        <f>K115</f>
        <v>Consultorio N° 3</v>
      </c>
      <c r="AP139" s="55">
        <f t="shared" ref="AP139:AQ139" si="104">K116</f>
        <v>0</v>
      </c>
      <c r="AQ139" s="55">
        <f t="shared" si="104"/>
        <v>0</v>
      </c>
      <c r="AR139" s="55">
        <f>AC116</f>
        <v>0</v>
      </c>
      <c r="AS139" s="55">
        <f>AA116</f>
        <v>0</v>
      </c>
      <c r="AT139" s="55">
        <f>AA117</f>
        <v>0</v>
      </c>
      <c r="AU139" s="55">
        <f>AC117</f>
        <v>0</v>
      </c>
      <c r="AV139" s="55">
        <f>AA118</f>
        <v>0</v>
      </c>
      <c r="AW139" s="55">
        <f>AC118</f>
        <v>0</v>
      </c>
      <c r="AX139" s="55">
        <f>AC119</f>
        <v>0</v>
      </c>
      <c r="AY139" s="55">
        <f>N119</f>
        <v>0</v>
      </c>
      <c r="AZ139" s="56"/>
      <c r="BA139" s="56"/>
      <c r="BB139" s="56"/>
      <c r="BC139" s="56"/>
      <c r="BD139" s="56"/>
      <c r="BE139" s="56"/>
      <c r="BF139" s="56"/>
      <c r="BG139" s="56"/>
      <c r="BH139" s="56"/>
      <c r="BI139" s="56"/>
      <c r="BJ139" s="56"/>
      <c r="BK139" s="56"/>
      <c r="BL139" s="56"/>
      <c r="BM139" s="56"/>
      <c r="BN139" s="56"/>
    </row>
    <row r="140" spans="1:66" ht="11.25" customHeight="1">
      <c r="A140" s="222">
        <f>A136+$Q$13/1440</f>
        <v>0.58333333333333326</v>
      </c>
      <c r="B140" s="38"/>
      <c r="C140" s="204"/>
      <c r="D140" s="207"/>
      <c r="E140" s="40" t="s">
        <v>36</v>
      </c>
      <c r="F140" s="42" t="str">
        <f>IF(D140&lt;&gt;"", VLOOKUP(D140,'Base de Datos'!$A$2:$D1268,2,FALSE()),"")</f>
        <v/>
      </c>
      <c r="G140" s="204"/>
      <c r="H140" s="216"/>
      <c r="I140" s="40" t="s">
        <v>36</v>
      </c>
      <c r="J140" s="42" t="str">
        <f>IF(H140&lt;&gt;"", VLOOKUP(H140,'Base de Datos'!$A$2:$D1268,2,FALSE()),"")</f>
        <v/>
      </c>
      <c r="K140" s="204"/>
      <c r="L140" s="216"/>
      <c r="M140" s="40" t="s">
        <v>36</v>
      </c>
      <c r="N140" s="42" t="str">
        <f>IF(L140&lt;&gt;"", VLOOKUP(L140,'Base de Datos'!$A$2:$D1268,2,FALSE()),"")</f>
        <v/>
      </c>
      <c r="O140" s="43"/>
      <c r="P140" s="151"/>
      <c r="Q140" s="1"/>
      <c r="R140" s="15"/>
      <c r="S140" s="45"/>
      <c r="T140" s="45" t="s">
        <v>37</v>
      </c>
      <c r="U140" s="46"/>
      <c r="V140" s="47"/>
      <c r="W140" s="45"/>
      <c r="X140" s="45" t="s">
        <v>37</v>
      </c>
      <c r="Y140" s="46"/>
      <c r="Z140" s="47"/>
      <c r="AA140" s="45"/>
      <c r="AB140" s="45" t="s">
        <v>37</v>
      </c>
      <c r="AC140" s="46"/>
      <c r="AD140" s="48"/>
      <c r="AE140" s="181"/>
      <c r="AF140" s="181"/>
      <c r="AG140" s="181"/>
      <c r="AH140" s="181"/>
      <c r="AI140" s="181"/>
      <c r="AJ140" s="181"/>
      <c r="AK140" s="181"/>
      <c r="AL140" s="181"/>
      <c r="AM140" s="48"/>
      <c r="AN140" s="53">
        <f>A114</f>
        <v>46268</v>
      </c>
      <c r="AO140" s="54" t="str">
        <f>K115</f>
        <v>Consultorio N° 3</v>
      </c>
      <c r="AP140" s="55">
        <f t="shared" ref="AP140:AQ140" si="105">K120</f>
        <v>0</v>
      </c>
      <c r="AQ140" s="55">
        <f t="shared" si="105"/>
        <v>0</v>
      </c>
      <c r="AR140" s="55">
        <f>AC120</f>
        <v>0</v>
      </c>
      <c r="AS140" s="55">
        <f>AA120</f>
        <v>0</v>
      </c>
      <c r="AT140" s="55">
        <f>AA121</f>
        <v>0</v>
      </c>
      <c r="AU140" s="55">
        <f>AC121</f>
        <v>0</v>
      </c>
      <c r="AV140" s="55">
        <f>AA122</f>
        <v>0</v>
      </c>
      <c r="AW140" s="55">
        <f>AC122</f>
        <v>0</v>
      </c>
      <c r="AX140" s="55">
        <f>AC123</f>
        <v>0</v>
      </c>
      <c r="AY140" s="55">
        <f>N123</f>
        <v>0</v>
      </c>
      <c r="AZ140" s="56"/>
      <c r="BA140" s="56"/>
      <c r="BB140" s="56"/>
      <c r="BC140" s="56"/>
      <c r="BD140" s="56"/>
      <c r="BE140" s="56"/>
      <c r="BF140" s="56"/>
      <c r="BG140" s="56"/>
      <c r="BH140" s="56"/>
      <c r="BI140" s="56"/>
      <c r="BJ140" s="56"/>
      <c r="BK140" s="56"/>
      <c r="BL140" s="56"/>
      <c r="BM140" s="56"/>
      <c r="BN140" s="56"/>
    </row>
    <row r="141" spans="1:66" ht="11.25" customHeight="1">
      <c r="A141" s="220"/>
      <c r="B141" s="38"/>
      <c r="C141" s="205"/>
      <c r="D141" s="208"/>
      <c r="E141" s="57" t="s">
        <v>42</v>
      </c>
      <c r="F141" s="58" t="str">
        <f>IF(D140&lt;&gt;"", VLOOKUP(D140,'Base de Datos'!$A$2:$D1268,3,FALSE()),"")</f>
        <v/>
      </c>
      <c r="G141" s="205"/>
      <c r="H141" s="208"/>
      <c r="I141" s="57" t="s">
        <v>42</v>
      </c>
      <c r="J141" s="58" t="str">
        <f>IF(H140&lt;&gt;"", VLOOKUP(H140,'Base de Datos'!$A$2:$D1268,3,FALSE()),"")</f>
        <v/>
      </c>
      <c r="K141" s="205"/>
      <c r="L141" s="208"/>
      <c r="M141" s="57" t="s">
        <v>42</v>
      </c>
      <c r="N141" s="58" t="str">
        <f>IF(L140&lt;&gt;"", VLOOKUP(L140,'Base de Datos'!$A$2:$D1268,3,FALSE()),"")</f>
        <v/>
      </c>
      <c r="O141" s="43"/>
      <c r="P141" s="151"/>
      <c r="Q141" s="152"/>
      <c r="R141" s="15"/>
      <c r="S141" s="229"/>
      <c r="T141" s="230"/>
      <c r="U141" s="59"/>
      <c r="V141" s="47"/>
      <c r="W141" s="229"/>
      <c r="X141" s="230"/>
      <c r="Y141" s="59"/>
      <c r="Z141" s="47"/>
      <c r="AA141" s="229"/>
      <c r="AB141" s="230"/>
      <c r="AC141" s="59"/>
      <c r="AD141" s="48"/>
      <c r="AE141" s="181"/>
      <c r="AF141" s="181"/>
      <c r="AG141" s="181"/>
      <c r="AH141" s="181"/>
      <c r="AI141" s="181"/>
      <c r="AJ141" s="181"/>
      <c r="AK141" s="181"/>
      <c r="AL141" s="181"/>
      <c r="AM141" s="48"/>
      <c r="AN141" s="53">
        <f>A114</f>
        <v>46268</v>
      </c>
      <c r="AO141" s="54" t="str">
        <f>K115</f>
        <v>Consultorio N° 3</v>
      </c>
      <c r="AP141" s="55" t="str">
        <f t="shared" ref="AP141:AQ141" si="106">K124</f>
        <v>🚫</v>
      </c>
      <c r="AQ141" s="55" t="str">
        <f t="shared" si="106"/>
        <v>Moises Rodriguez</v>
      </c>
      <c r="AR141" s="55">
        <f>AC124</f>
        <v>0</v>
      </c>
      <c r="AS141" s="55">
        <f>AA124</f>
        <v>0</v>
      </c>
      <c r="AT141" s="55">
        <f>AA125</f>
        <v>0</v>
      </c>
      <c r="AU141" s="55">
        <f>AC125</f>
        <v>0</v>
      </c>
      <c r="AV141" s="55">
        <f>AA126</f>
        <v>0</v>
      </c>
      <c r="AW141" s="55">
        <f>AC126</f>
        <v>0</v>
      </c>
      <c r="AX141" s="55">
        <f>AC127</f>
        <v>0</v>
      </c>
      <c r="AY141" s="55" t="str">
        <f>N127</f>
        <v>Dra. Conchita Sánchez</v>
      </c>
      <c r="AZ141" s="56"/>
      <c r="BA141" s="56"/>
      <c r="BB141" s="56"/>
      <c r="BC141" s="56"/>
      <c r="BD141" s="56"/>
      <c r="BE141" s="56"/>
      <c r="BF141" s="56"/>
      <c r="BG141" s="56"/>
      <c r="BH141" s="56"/>
      <c r="BI141" s="56"/>
      <c r="BJ141" s="56"/>
      <c r="BK141" s="56"/>
      <c r="BL141" s="56"/>
      <c r="BM141" s="56"/>
      <c r="BN141" s="56"/>
    </row>
    <row r="142" spans="1:66" ht="11.25" customHeight="1">
      <c r="A142" s="220"/>
      <c r="B142" s="38"/>
      <c r="C142" s="205"/>
      <c r="D142" s="208"/>
      <c r="E142" s="57" t="s">
        <v>44</v>
      </c>
      <c r="F142" s="58" t="str">
        <f>IF(D140&lt;&gt;"", VLOOKUP(D140,'Base de Datos'!$A$2:$D1268,4,FALSE()),"")</f>
        <v/>
      </c>
      <c r="G142" s="205"/>
      <c r="H142" s="208"/>
      <c r="I142" s="57" t="s">
        <v>44</v>
      </c>
      <c r="J142" s="58" t="str">
        <f>IF(H140&lt;&gt;"", VLOOKUP(H140,'Base de Datos'!$A$2:$D1268,4,FALSE()),"")</f>
        <v/>
      </c>
      <c r="K142" s="205"/>
      <c r="L142" s="208"/>
      <c r="M142" s="57" t="s">
        <v>44</v>
      </c>
      <c r="N142" s="58" t="str">
        <f>IF(L140&lt;&gt;"", VLOOKUP(L140,'Base de Datos'!$A$2:$D1268,4,FALSE()),"")</f>
        <v/>
      </c>
      <c r="O142" s="43"/>
      <c r="P142" s="151"/>
      <c r="Q142" s="152"/>
      <c r="R142" s="15"/>
      <c r="S142" s="229"/>
      <c r="T142" s="230"/>
      <c r="U142" s="59"/>
      <c r="V142" s="47"/>
      <c r="W142" s="229"/>
      <c r="X142" s="230"/>
      <c r="Y142" s="59"/>
      <c r="Z142" s="47"/>
      <c r="AA142" s="229"/>
      <c r="AB142" s="230"/>
      <c r="AC142" s="59"/>
      <c r="AD142" s="48"/>
      <c r="AE142" s="181"/>
      <c r="AF142" s="181"/>
      <c r="AG142" s="181"/>
      <c r="AH142" s="181"/>
      <c r="AI142" s="181"/>
      <c r="AJ142" s="181"/>
      <c r="AK142" s="181"/>
      <c r="AL142" s="181"/>
      <c r="AM142" s="48"/>
      <c r="AN142" s="53">
        <f>A114</f>
        <v>46268</v>
      </c>
      <c r="AO142" s="54" t="str">
        <f>K115</f>
        <v>Consultorio N° 3</v>
      </c>
      <c r="AP142" s="55" t="str">
        <f t="shared" ref="AP142:AQ142" si="107">K128</f>
        <v>🚫</v>
      </c>
      <c r="AQ142" s="55" t="str">
        <f t="shared" si="107"/>
        <v>Juan Andres Lyon Jaspe</v>
      </c>
      <c r="AR142" s="55">
        <f>AC128</f>
        <v>0</v>
      </c>
      <c r="AS142" s="55">
        <f>AA128</f>
        <v>0</v>
      </c>
      <c r="AT142" s="55">
        <f>AA129</f>
        <v>0</v>
      </c>
      <c r="AU142" s="55">
        <f>AC129</f>
        <v>0</v>
      </c>
      <c r="AV142" s="55">
        <f>AA130</f>
        <v>0</v>
      </c>
      <c r="AW142" s="55">
        <f>AC130</f>
        <v>0</v>
      </c>
      <c r="AX142" s="55">
        <f>AC131</f>
        <v>0</v>
      </c>
      <c r="AY142" s="55" t="str">
        <f>N131</f>
        <v>Dra. Conchita Sánchez</v>
      </c>
      <c r="AZ142" s="56"/>
      <c r="BA142" s="56"/>
      <c r="BB142" s="56"/>
      <c r="BC142" s="56"/>
      <c r="BD142" s="56"/>
      <c r="BE142" s="56"/>
      <c r="BF142" s="56"/>
      <c r="BG142" s="56"/>
      <c r="BH142" s="56"/>
      <c r="BI142" s="56"/>
      <c r="BJ142" s="56"/>
      <c r="BK142" s="56"/>
      <c r="BL142" s="56"/>
      <c r="BM142" s="56"/>
      <c r="BN142" s="56"/>
    </row>
    <row r="143" spans="1:66" ht="11.25" customHeight="1">
      <c r="A143" s="221"/>
      <c r="B143" s="38"/>
      <c r="C143" s="206"/>
      <c r="D143" s="209"/>
      <c r="E143" s="85" t="s">
        <v>46</v>
      </c>
      <c r="F143" s="86"/>
      <c r="G143" s="206"/>
      <c r="H143" s="209"/>
      <c r="I143" s="85" t="s">
        <v>46</v>
      </c>
      <c r="J143" s="108"/>
      <c r="K143" s="206"/>
      <c r="L143" s="209"/>
      <c r="M143" s="85" t="s">
        <v>46</v>
      </c>
      <c r="N143" s="108"/>
      <c r="O143" s="43"/>
      <c r="P143" s="151"/>
      <c r="Q143" s="1"/>
      <c r="R143" s="15"/>
      <c r="S143" s="227" t="str">
        <f>IF(OR(S140="Empleado",S140="Familiar"),"Nombre del Empleado","N° Factura")</f>
        <v>N° Factura</v>
      </c>
      <c r="T143" s="228"/>
      <c r="U143" s="89"/>
      <c r="V143" s="47"/>
      <c r="W143" s="227" t="str">
        <f>IF(OR(W140="Empleado",W140="Familiar"),"Nombre del Empleado","N° Factura")</f>
        <v>N° Factura</v>
      </c>
      <c r="X143" s="228"/>
      <c r="Y143" s="89"/>
      <c r="Z143" s="47"/>
      <c r="AA143" s="227" t="str">
        <f>IF(OR(AA140="Empleado",AA140="Familiar"),"Nombre del Empleado","N° Factura")</f>
        <v>N° Factura</v>
      </c>
      <c r="AB143" s="228"/>
      <c r="AC143" s="89"/>
      <c r="AD143" s="48"/>
      <c r="AE143" s="181"/>
      <c r="AF143" s="181"/>
      <c r="AG143" s="181"/>
      <c r="AH143" s="181"/>
      <c r="AI143" s="181"/>
      <c r="AJ143" s="181"/>
      <c r="AK143" s="181"/>
      <c r="AL143" s="181"/>
      <c r="AM143" s="48"/>
      <c r="AN143" s="53">
        <f>A114</f>
        <v>46268</v>
      </c>
      <c r="AO143" s="54" t="str">
        <f>K115</f>
        <v>Consultorio N° 3</v>
      </c>
      <c r="AP143" s="55">
        <f t="shared" ref="AP143:AQ143" si="108">K132</f>
        <v>0</v>
      </c>
      <c r="AQ143" s="55">
        <f t="shared" si="108"/>
        <v>0</v>
      </c>
      <c r="AR143" s="55">
        <f>AC132</f>
        <v>0</v>
      </c>
      <c r="AS143" s="55">
        <f>AA132</f>
        <v>0</v>
      </c>
      <c r="AT143" s="55">
        <f>AA133</f>
        <v>0</v>
      </c>
      <c r="AU143" s="55">
        <f>AC133</f>
        <v>0</v>
      </c>
      <c r="AV143" s="55">
        <f>AA134</f>
        <v>0</v>
      </c>
      <c r="AW143" s="55">
        <f>AC134</f>
        <v>0</v>
      </c>
      <c r="AX143" s="55">
        <f>AC135</f>
        <v>0</v>
      </c>
      <c r="AY143" s="55">
        <f>N135</f>
        <v>0</v>
      </c>
      <c r="AZ143" s="56"/>
      <c r="BA143" s="56"/>
      <c r="BB143" s="56"/>
      <c r="BC143" s="56"/>
      <c r="BD143" s="56"/>
      <c r="BE143" s="56"/>
      <c r="BF143" s="56"/>
      <c r="BG143" s="56"/>
      <c r="BH143" s="56"/>
      <c r="BI143" s="56"/>
      <c r="BJ143" s="56"/>
      <c r="BK143" s="56"/>
      <c r="BL143" s="56"/>
      <c r="BM143" s="56"/>
      <c r="BN143" s="56"/>
    </row>
    <row r="144" spans="1:66" ht="11.25" customHeight="1">
      <c r="A144" s="222">
        <f>A140+$Q$13/1440</f>
        <v>0.62499999999999989</v>
      </c>
      <c r="B144" s="38"/>
      <c r="C144" s="204"/>
      <c r="D144" s="207"/>
      <c r="E144" s="40" t="s">
        <v>36</v>
      </c>
      <c r="F144" s="42" t="str">
        <f>IF(D144&lt;&gt;"", VLOOKUP(D144,'Base de Datos'!$A$2:$D1268,2,FALSE()),"")</f>
        <v/>
      </c>
      <c r="G144" s="204"/>
      <c r="H144" s="216"/>
      <c r="I144" s="40" t="s">
        <v>36</v>
      </c>
      <c r="J144" s="42" t="str">
        <f>IF(H144&lt;&gt;"", VLOOKUP(H144,'Base de Datos'!$A$2:$D1268,2,FALSE()),"")</f>
        <v/>
      </c>
      <c r="K144" s="204"/>
      <c r="L144" s="216"/>
      <c r="M144" s="40" t="s">
        <v>36</v>
      </c>
      <c r="N144" s="42" t="str">
        <f>IF(L144&lt;&gt;"", VLOOKUP(L144,'Base de Datos'!$A$2:$D1268,2,FALSE()),"")</f>
        <v/>
      </c>
      <c r="O144" s="43"/>
      <c r="P144" s="153"/>
      <c r="Q144" s="154"/>
      <c r="R144" s="15"/>
      <c r="S144" s="45"/>
      <c r="T144" s="45" t="s">
        <v>37</v>
      </c>
      <c r="U144" s="46"/>
      <c r="V144" s="47"/>
      <c r="W144" s="45"/>
      <c r="X144" s="45" t="s">
        <v>37</v>
      </c>
      <c r="Y144" s="46"/>
      <c r="Z144" s="47"/>
      <c r="AA144" s="45"/>
      <c r="AB144" s="45" t="s">
        <v>37</v>
      </c>
      <c r="AC144" s="46"/>
      <c r="AD144" s="48"/>
      <c r="AE144" s="181"/>
      <c r="AF144" s="181"/>
      <c r="AG144" s="181"/>
      <c r="AH144" s="181"/>
      <c r="AI144" s="181"/>
      <c r="AJ144" s="181"/>
      <c r="AK144" s="181"/>
      <c r="AL144" s="181"/>
      <c r="AM144" s="48"/>
      <c r="AN144" s="53">
        <f>A114</f>
        <v>46268</v>
      </c>
      <c r="AO144" s="54" t="str">
        <f>K115</f>
        <v>Consultorio N° 3</v>
      </c>
      <c r="AP144" s="55">
        <f t="shared" ref="AP144:AQ144" si="109">K136</f>
        <v>0</v>
      </c>
      <c r="AQ144" s="55">
        <f t="shared" si="109"/>
        <v>0</v>
      </c>
      <c r="AR144" s="55">
        <f>AC136</f>
        <v>0</v>
      </c>
      <c r="AS144" s="55">
        <f>AA136</f>
        <v>0</v>
      </c>
      <c r="AT144" s="55">
        <f>AA137</f>
        <v>0</v>
      </c>
      <c r="AU144" s="55">
        <f>AC137</f>
        <v>0</v>
      </c>
      <c r="AV144" s="55">
        <f>AA138</f>
        <v>0</v>
      </c>
      <c r="AW144" s="55">
        <f>AC138</f>
        <v>0</v>
      </c>
      <c r="AX144" s="55">
        <f>AC139</f>
        <v>0</v>
      </c>
      <c r="AY144" s="55">
        <f>N139</f>
        <v>0</v>
      </c>
      <c r="AZ144" s="56"/>
      <c r="BA144" s="56"/>
      <c r="BB144" s="56"/>
      <c r="BC144" s="56"/>
      <c r="BD144" s="56"/>
      <c r="BE144" s="56"/>
      <c r="BF144" s="56"/>
      <c r="BG144" s="56"/>
      <c r="BH144" s="56"/>
      <c r="BI144" s="56"/>
      <c r="BJ144" s="56"/>
      <c r="BK144" s="56"/>
      <c r="BL144" s="56"/>
      <c r="BM144" s="56"/>
      <c r="BN144" s="56"/>
    </row>
    <row r="145" spans="1:66" ht="11.25" customHeight="1">
      <c r="A145" s="220"/>
      <c r="B145" s="38"/>
      <c r="C145" s="205"/>
      <c r="D145" s="208"/>
      <c r="E145" s="57" t="s">
        <v>42</v>
      </c>
      <c r="F145" s="58" t="str">
        <f>IF(D144&lt;&gt;"", VLOOKUP(D144,'Base de Datos'!$A$2:$D1268,3,FALSE()),"")</f>
        <v/>
      </c>
      <c r="G145" s="205"/>
      <c r="H145" s="208"/>
      <c r="I145" s="57" t="s">
        <v>42</v>
      </c>
      <c r="J145" s="58" t="str">
        <f>IF(H144&lt;&gt;"", VLOOKUP(H144,'Base de Datos'!$A$2:$D1268,3,FALSE()),"")</f>
        <v/>
      </c>
      <c r="K145" s="205"/>
      <c r="L145" s="208"/>
      <c r="M145" s="57" t="s">
        <v>42</v>
      </c>
      <c r="N145" s="58" t="str">
        <f>IF(L144&lt;&gt;"", VLOOKUP(L144,'Base de Datos'!$A$2:$D1268,3,FALSE()),"")</f>
        <v/>
      </c>
      <c r="O145" s="43"/>
      <c r="P145" s="153"/>
      <c r="Q145" s="154"/>
      <c r="R145" s="15"/>
      <c r="S145" s="229"/>
      <c r="T145" s="230"/>
      <c r="U145" s="59"/>
      <c r="V145" s="47"/>
      <c r="W145" s="229"/>
      <c r="X145" s="230"/>
      <c r="Y145" s="59"/>
      <c r="Z145" s="47"/>
      <c r="AA145" s="229"/>
      <c r="AB145" s="230"/>
      <c r="AC145" s="59"/>
      <c r="AD145" s="48"/>
      <c r="AE145" s="181"/>
      <c r="AF145" s="181"/>
      <c r="AG145" s="181"/>
      <c r="AH145" s="181"/>
      <c r="AI145" s="181"/>
      <c r="AJ145" s="181"/>
      <c r="AK145" s="181"/>
      <c r="AL145" s="181"/>
      <c r="AM145" s="48"/>
      <c r="AN145" s="53">
        <f>A114</f>
        <v>46268</v>
      </c>
      <c r="AO145" s="54" t="str">
        <f>K115</f>
        <v>Consultorio N° 3</v>
      </c>
      <c r="AP145" s="55">
        <f t="shared" ref="AP145:AQ145" si="110">K140</f>
        <v>0</v>
      </c>
      <c r="AQ145" s="55">
        <f t="shared" si="110"/>
        <v>0</v>
      </c>
      <c r="AR145" s="55">
        <f>AC140</f>
        <v>0</v>
      </c>
      <c r="AS145" s="55">
        <f>AA140</f>
        <v>0</v>
      </c>
      <c r="AT145" s="55">
        <f>AA141</f>
        <v>0</v>
      </c>
      <c r="AU145" s="55">
        <f>AC141</f>
        <v>0</v>
      </c>
      <c r="AV145" s="55">
        <f>AA142</f>
        <v>0</v>
      </c>
      <c r="AW145" s="55">
        <f>AC142</f>
        <v>0</v>
      </c>
      <c r="AX145" s="55">
        <f>AC143</f>
        <v>0</v>
      </c>
      <c r="AY145" s="55">
        <f>N143</f>
        <v>0</v>
      </c>
      <c r="AZ145" s="56"/>
      <c r="BA145" s="56"/>
      <c r="BB145" s="56"/>
      <c r="BC145" s="56"/>
      <c r="BD145" s="56"/>
      <c r="BE145" s="56"/>
      <c r="BF145" s="56"/>
      <c r="BG145" s="56"/>
      <c r="BH145" s="56"/>
      <c r="BI145" s="56"/>
      <c r="BJ145" s="56"/>
      <c r="BK145" s="56"/>
      <c r="BL145" s="56"/>
      <c r="BM145" s="56"/>
      <c r="BN145" s="56"/>
    </row>
    <row r="146" spans="1:66" ht="11.25" customHeight="1">
      <c r="A146" s="220"/>
      <c r="B146" s="38"/>
      <c r="C146" s="205"/>
      <c r="D146" s="208"/>
      <c r="E146" s="57" t="s">
        <v>44</v>
      </c>
      <c r="F146" s="58" t="str">
        <f>IF(D144&lt;&gt;"", VLOOKUP(D144,'Base de Datos'!$A$2:$D1268,4,FALSE()),"")</f>
        <v/>
      </c>
      <c r="G146" s="205"/>
      <c r="H146" s="208"/>
      <c r="I146" s="57" t="s">
        <v>44</v>
      </c>
      <c r="J146" s="58" t="str">
        <f>IF(H144&lt;&gt;"", VLOOKUP(H144,'Base de Datos'!$A$2:$D1268,4,FALSE()),"")</f>
        <v/>
      </c>
      <c r="K146" s="205"/>
      <c r="L146" s="208"/>
      <c r="M146" s="57" t="s">
        <v>44</v>
      </c>
      <c r="N146" s="58" t="str">
        <f>IF(L144&lt;&gt;"", VLOOKUP(L144,'Base de Datos'!$A$2:$D1268,4,FALSE()),"")</f>
        <v/>
      </c>
      <c r="O146" s="43"/>
      <c r="P146" s="153"/>
      <c r="Q146" s="154"/>
      <c r="R146" s="15"/>
      <c r="S146" s="229"/>
      <c r="T146" s="230"/>
      <c r="U146" s="59"/>
      <c r="V146" s="47"/>
      <c r="W146" s="229"/>
      <c r="X146" s="230"/>
      <c r="Y146" s="59"/>
      <c r="Z146" s="47"/>
      <c r="AA146" s="229"/>
      <c r="AB146" s="230"/>
      <c r="AC146" s="59"/>
      <c r="AD146" s="48"/>
      <c r="AE146" s="181"/>
      <c r="AF146" s="181"/>
      <c r="AG146" s="181"/>
      <c r="AH146" s="181"/>
      <c r="AI146" s="181"/>
      <c r="AJ146" s="181"/>
      <c r="AK146" s="181"/>
      <c r="AL146" s="181"/>
      <c r="AM146" s="48"/>
      <c r="AN146" s="53">
        <f>A114</f>
        <v>46268</v>
      </c>
      <c r="AO146" s="54" t="str">
        <f>K115</f>
        <v>Consultorio N° 3</v>
      </c>
      <c r="AP146" s="55">
        <f t="shared" ref="AP146:AQ146" si="111">K144</f>
        <v>0</v>
      </c>
      <c r="AQ146" s="55">
        <f t="shared" si="111"/>
        <v>0</v>
      </c>
      <c r="AR146" s="55">
        <f>AC144</f>
        <v>0</v>
      </c>
      <c r="AS146" s="55">
        <f>AA144</f>
        <v>0</v>
      </c>
      <c r="AT146" s="55">
        <f>AA145</f>
        <v>0</v>
      </c>
      <c r="AU146" s="55">
        <f>AC145</f>
        <v>0</v>
      </c>
      <c r="AV146" s="55">
        <f>AA146</f>
        <v>0</v>
      </c>
      <c r="AW146" s="55">
        <f>AC146</f>
        <v>0</v>
      </c>
      <c r="AX146" s="55">
        <f>AC147</f>
        <v>0</v>
      </c>
      <c r="AY146" s="55">
        <f>N147</f>
        <v>0</v>
      </c>
      <c r="AZ146" s="56"/>
      <c r="BA146" s="56"/>
      <c r="BB146" s="56"/>
      <c r="BC146" s="56"/>
      <c r="BD146" s="56"/>
      <c r="BE146" s="56"/>
      <c r="BF146" s="56"/>
      <c r="BG146" s="56"/>
      <c r="BH146" s="56"/>
      <c r="BI146" s="56"/>
      <c r="BJ146" s="56"/>
      <c r="BK146" s="56"/>
      <c r="BL146" s="56"/>
      <c r="BM146" s="56"/>
      <c r="BN146" s="56"/>
    </row>
    <row r="147" spans="1:66" ht="11.25" customHeight="1">
      <c r="A147" s="221"/>
      <c r="B147" s="38"/>
      <c r="C147" s="206"/>
      <c r="D147" s="209"/>
      <c r="E147" s="85" t="s">
        <v>46</v>
      </c>
      <c r="F147" s="86"/>
      <c r="G147" s="206"/>
      <c r="H147" s="209"/>
      <c r="I147" s="85" t="s">
        <v>46</v>
      </c>
      <c r="J147" s="108"/>
      <c r="K147" s="206"/>
      <c r="L147" s="209"/>
      <c r="M147" s="85" t="s">
        <v>46</v>
      </c>
      <c r="N147" s="108"/>
      <c r="O147" s="43"/>
      <c r="P147" s="153"/>
      <c r="Q147" s="154"/>
      <c r="R147" s="15"/>
      <c r="S147" s="227" t="str">
        <f>IF(OR(S144="Empleado",S144="Familiar"),"Nombre del Empleado","N° Factura")</f>
        <v>N° Factura</v>
      </c>
      <c r="T147" s="228"/>
      <c r="U147" s="89"/>
      <c r="V147" s="47"/>
      <c r="W147" s="227" t="str">
        <f>IF(OR(W144="Empleado",W144="Familiar"),"Nombre del Empleado","N° Factura")</f>
        <v>N° Factura</v>
      </c>
      <c r="X147" s="228"/>
      <c r="Y147" s="89"/>
      <c r="Z147" s="47"/>
      <c r="AA147" s="227" t="str">
        <f>IF(OR(AA144="Empleado",AA144="Familiar"),"Nombre del Empleado","N° Factura")</f>
        <v>N° Factura</v>
      </c>
      <c r="AB147" s="228"/>
      <c r="AC147" s="89"/>
      <c r="AD147" s="48"/>
      <c r="AE147" s="181"/>
      <c r="AF147" s="181"/>
      <c r="AG147" s="181"/>
      <c r="AH147" s="181"/>
      <c r="AI147" s="181"/>
      <c r="AJ147" s="181"/>
      <c r="AK147" s="181"/>
      <c r="AL147" s="181"/>
      <c r="AM147" s="48"/>
      <c r="AN147" s="53">
        <f>A114</f>
        <v>46268</v>
      </c>
      <c r="AO147" s="54" t="str">
        <f>K115</f>
        <v>Consultorio N° 3</v>
      </c>
      <c r="AP147" s="55">
        <f t="shared" ref="AP147:AQ147" si="112">K148</f>
        <v>0</v>
      </c>
      <c r="AQ147" s="55">
        <f t="shared" si="112"/>
        <v>0</v>
      </c>
      <c r="AR147" s="55">
        <f>AC148</f>
        <v>0</v>
      </c>
      <c r="AS147" s="55">
        <f>AA148</f>
        <v>0</v>
      </c>
      <c r="AT147" s="55">
        <f>AA149</f>
        <v>0</v>
      </c>
      <c r="AU147" s="55">
        <f>AC149</f>
        <v>0</v>
      </c>
      <c r="AV147" s="55">
        <f>AA150</f>
        <v>0</v>
      </c>
      <c r="AW147" s="55">
        <f>AC150</f>
        <v>0</v>
      </c>
      <c r="AX147" s="55">
        <f>AC151</f>
        <v>0</v>
      </c>
      <c r="AY147" s="55">
        <f>N151</f>
        <v>0</v>
      </c>
      <c r="AZ147" s="56"/>
      <c r="BA147" s="56"/>
      <c r="BB147" s="56"/>
      <c r="BC147" s="56"/>
      <c r="BD147" s="56"/>
      <c r="BE147" s="56"/>
      <c r="BF147" s="56"/>
      <c r="BG147" s="56"/>
      <c r="BH147" s="56"/>
      <c r="BI147" s="56"/>
      <c r="BJ147" s="56"/>
      <c r="BK147" s="56"/>
      <c r="BL147" s="56"/>
      <c r="BM147" s="56"/>
      <c r="BN147" s="56"/>
    </row>
    <row r="148" spans="1:66" ht="11.25" customHeight="1">
      <c r="A148" s="222">
        <f>A144+$Q$13/1440</f>
        <v>0.66666666666666652</v>
      </c>
      <c r="B148" s="38"/>
      <c r="C148" s="204"/>
      <c r="D148" s="207"/>
      <c r="E148" s="40" t="s">
        <v>36</v>
      </c>
      <c r="F148" s="42" t="str">
        <f>IF(D148&lt;&gt;"", VLOOKUP(D148,'Base de Datos'!$A$2:$D1268,2,FALSE()),"")</f>
        <v/>
      </c>
      <c r="G148" s="204"/>
      <c r="H148" s="216"/>
      <c r="I148" s="40" t="s">
        <v>36</v>
      </c>
      <c r="J148" s="42" t="str">
        <f>IF(H148&lt;&gt;"", VLOOKUP(H148,'Base de Datos'!$A$2:$D1268,2,FALSE()),"")</f>
        <v/>
      </c>
      <c r="K148" s="204"/>
      <c r="L148" s="216"/>
      <c r="M148" s="40" t="s">
        <v>36</v>
      </c>
      <c r="N148" s="42" t="str">
        <f>IF(L148&lt;&gt;"", VLOOKUP(L148,'Base de Datos'!$A$2:$D1268,2,FALSE()),"")</f>
        <v/>
      </c>
      <c r="O148" s="43"/>
      <c r="P148" s="3"/>
      <c r="Q148" s="3"/>
      <c r="R148" s="15"/>
      <c r="S148" s="45"/>
      <c r="T148" s="45" t="s">
        <v>37</v>
      </c>
      <c r="U148" s="46"/>
      <c r="V148" s="47"/>
      <c r="W148" s="45"/>
      <c r="X148" s="45" t="s">
        <v>37</v>
      </c>
      <c r="Y148" s="46"/>
      <c r="Z148" s="47"/>
      <c r="AA148" s="45"/>
      <c r="AB148" s="45" t="s">
        <v>37</v>
      </c>
      <c r="AC148" s="46"/>
      <c r="AD148" s="48"/>
      <c r="AE148" s="181"/>
      <c r="AF148" s="181"/>
      <c r="AG148" s="181"/>
      <c r="AH148" s="181"/>
      <c r="AI148" s="181"/>
      <c r="AJ148" s="181"/>
      <c r="AK148" s="181"/>
      <c r="AL148" s="181"/>
      <c r="AM148" s="48"/>
      <c r="AN148" s="53">
        <f>A114</f>
        <v>46268</v>
      </c>
      <c r="AO148" s="54" t="str">
        <f>K115</f>
        <v>Consultorio N° 3</v>
      </c>
      <c r="AP148" s="55">
        <f t="shared" ref="AP148:AQ148" si="113">K152</f>
        <v>0</v>
      </c>
      <c r="AQ148" s="55">
        <f t="shared" si="113"/>
        <v>0</v>
      </c>
      <c r="AR148" s="55">
        <f>AC152</f>
        <v>0</v>
      </c>
      <c r="AS148" s="55">
        <f>AA152</f>
        <v>0</v>
      </c>
      <c r="AT148" s="55">
        <f>AA153</f>
        <v>0</v>
      </c>
      <c r="AU148" s="55">
        <f>AC153</f>
        <v>0</v>
      </c>
      <c r="AV148" s="55">
        <f>AA154</f>
        <v>0</v>
      </c>
      <c r="AW148" s="55">
        <f>AC154</f>
        <v>0</v>
      </c>
      <c r="AX148" s="55">
        <f>AC155</f>
        <v>0</v>
      </c>
      <c r="AY148" s="55">
        <f>N155</f>
        <v>0</v>
      </c>
      <c r="AZ148" s="56"/>
      <c r="BA148" s="56"/>
      <c r="BB148" s="56"/>
      <c r="BC148" s="56"/>
      <c r="BD148" s="56"/>
      <c r="BE148" s="56"/>
      <c r="BF148" s="56"/>
      <c r="BG148" s="56"/>
      <c r="BH148" s="56"/>
      <c r="BI148" s="56"/>
      <c r="BJ148" s="56"/>
      <c r="BK148" s="56"/>
      <c r="BL148" s="56"/>
      <c r="BM148" s="56"/>
      <c r="BN148" s="56"/>
    </row>
    <row r="149" spans="1:66" ht="11.25" customHeight="1">
      <c r="A149" s="220"/>
      <c r="B149" s="38"/>
      <c r="C149" s="205"/>
      <c r="D149" s="208"/>
      <c r="E149" s="57" t="s">
        <v>42</v>
      </c>
      <c r="F149" s="58" t="str">
        <f>IF(D148&lt;&gt;"", VLOOKUP(D148,'Base de Datos'!$A$2:$D1268,3,FALSE()),"")</f>
        <v/>
      </c>
      <c r="G149" s="205"/>
      <c r="H149" s="208"/>
      <c r="I149" s="57" t="s">
        <v>42</v>
      </c>
      <c r="J149" s="58" t="str">
        <f>IF(H148&lt;&gt;"", VLOOKUP(H148,'Base de Datos'!$A$2:$D1268,3,FALSE()),"")</f>
        <v/>
      </c>
      <c r="K149" s="205"/>
      <c r="L149" s="208"/>
      <c r="M149" s="57" t="s">
        <v>42</v>
      </c>
      <c r="N149" s="58" t="str">
        <f>IF(L148&lt;&gt;"", VLOOKUP(L148,'Base de Datos'!$A$2:$D1268,3,FALSE()),"")</f>
        <v/>
      </c>
      <c r="O149" s="43"/>
      <c r="P149" s="3"/>
      <c r="Q149" s="3"/>
      <c r="R149" s="15"/>
      <c r="S149" s="229"/>
      <c r="T149" s="230"/>
      <c r="U149" s="59"/>
      <c r="V149" s="47"/>
      <c r="W149" s="229"/>
      <c r="X149" s="230"/>
      <c r="Y149" s="59"/>
      <c r="Z149" s="47"/>
      <c r="AA149" s="229"/>
      <c r="AB149" s="230"/>
      <c r="AC149" s="59"/>
      <c r="AD149" s="48"/>
      <c r="AE149" s="235">
        <f>A114</f>
        <v>46268</v>
      </c>
      <c r="AF149" s="236"/>
      <c r="AG149" s="236"/>
      <c r="AH149" s="236"/>
      <c r="AI149" s="236"/>
      <c r="AJ149" s="236"/>
      <c r="AK149" s="236"/>
      <c r="AL149" s="237"/>
      <c r="AM149" s="48"/>
      <c r="AN149" s="155">
        <f>A114</f>
        <v>46268</v>
      </c>
      <c r="AO149" s="156" t="str">
        <f>K115</f>
        <v>Consultorio N° 3</v>
      </c>
      <c r="AP149" s="156">
        <f t="shared" ref="AP149:AQ149" si="114">K156</f>
        <v>0</v>
      </c>
      <c r="AQ149" s="156">
        <f t="shared" si="114"/>
        <v>0</v>
      </c>
      <c r="AR149" s="156">
        <f>AC156</f>
        <v>0</v>
      </c>
      <c r="AS149" s="156">
        <f>AA156</f>
        <v>0</v>
      </c>
      <c r="AT149" s="156">
        <f>AA157</f>
        <v>0</v>
      </c>
      <c r="AU149" s="156">
        <f>AC157</f>
        <v>0</v>
      </c>
      <c r="AV149" s="156">
        <f>AA158</f>
        <v>0</v>
      </c>
      <c r="AW149" s="156">
        <f>AC158</f>
        <v>0</v>
      </c>
      <c r="AX149" s="156">
        <f>AC159</f>
        <v>0</v>
      </c>
      <c r="AY149" s="156">
        <f>N159</f>
        <v>0</v>
      </c>
      <c r="AZ149" s="48"/>
      <c r="BA149" s="48"/>
      <c r="BB149" s="48"/>
      <c r="BC149" s="48"/>
      <c r="BD149" s="48"/>
      <c r="BE149" s="48"/>
      <c r="BF149" s="48"/>
      <c r="BG149" s="48"/>
      <c r="BH149" s="48"/>
      <c r="BI149" s="48"/>
      <c r="BJ149" s="48"/>
      <c r="BK149" s="48"/>
      <c r="BL149" s="48"/>
      <c r="BM149" s="48"/>
      <c r="BN149" s="48"/>
    </row>
    <row r="150" spans="1:66" ht="11.25" customHeight="1">
      <c r="A150" s="220"/>
      <c r="B150" s="38"/>
      <c r="C150" s="205"/>
      <c r="D150" s="208"/>
      <c r="E150" s="57" t="s">
        <v>44</v>
      </c>
      <c r="F150" s="58" t="str">
        <f>IF(D148&lt;&gt;"", VLOOKUP(D148,'Base de Datos'!$A$2:$D1268,4,FALSE()),"")</f>
        <v/>
      </c>
      <c r="G150" s="205"/>
      <c r="H150" s="208"/>
      <c r="I150" s="57" t="s">
        <v>44</v>
      </c>
      <c r="J150" s="58" t="str">
        <f>IF(H148&lt;&gt;"", VLOOKUP(H148,'Base de Datos'!$A$2:$D1268,4,FALSE()),"")</f>
        <v/>
      </c>
      <c r="K150" s="205"/>
      <c r="L150" s="208"/>
      <c r="M150" s="57" t="s">
        <v>44</v>
      </c>
      <c r="N150" s="58" t="str">
        <f>IF(L148&lt;&gt;"", VLOOKUP(L148,'Base de Datos'!$A$2:$D1268,4,FALSE()),"")</f>
        <v/>
      </c>
      <c r="O150" s="43"/>
      <c r="P150" s="3"/>
      <c r="Q150" s="3"/>
      <c r="R150" s="15"/>
      <c r="S150" s="229"/>
      <c r="T150" s="230"/>
      <c r="U150" s="59"/>
      <c r="V150" s="47"/>
      <c r="W150" s="229"/>
      <c r="X150" s="230"/>
      <c r="Y150" s="59"/>
      <c r="Z150" s="47"/>
      <c r="AA150" s="229"/>
      <c r="AB150" s="230"/>
      <c r="AC150" s="59"/>
      <c r="AD150" s="48"/>
      <c r="AE150" s="238" t="s">
        <v>20</v>
      </c>
      <c r="AF150" s="239"/>
      <c r="AG150" s="157" t="s">
        <v>21</v>
      </c>
      <c r="AH150" s="158" t="s">
        <v>22</v>
      </c>
      <c r="AI150" s="159" t="s">
        <v>23</v>
      </c>
      <c r="AJ150" s="159" t="s">
        <v>24</v>
      </c>
      <c r="AK150" s="159" t="s">
        <v>25</v>
      </c>
      <c r="AL150" s="160" t="s">
        <v>26</v>
      </c>
      <c r="AM150" s="48"/>
      <c r="AN150" s="155">
        <f>A114</f>
        <v>46268</v>
      </c>
      <c r="AO150" s="156" t="str">
        <f>K115</f>
        <v>Consultorio N° 3</v>
      </c>
      <c r="AP150" s="156">
        <f t="shared" ref="AP150:AQ150" si="115">K160</f>
        <v>0</v>
      </c>
      <c r="AQ150" s="156">
        <f t="shared" si="115"/>
        <v>0</v>
      </c>
      <c r="AR150" s="156">
        <f>AC160</f>
        <v>0</v>
      </c>
      <c r="AS150" s="156">
        <f>AA160</f>
        <v>0</v>
      </c>
      <c r="AT150" s="156">
        <f>AA161</f>
        <v>0</v>
      </c>
      <c r="AU150" s="156">
        <f>AC161</f>
        <v>0</v>
      </c>
      <c r="AV150" s="156">
        <f>AA162</f>
        <v>0</v>
      </c>
      <c r="AW150" s="156">
        <f>AC162</f>
        <v>0</v>
      </c>
      <c r="AX150" s="156">
        <f>AC163</f>
        <v>0</v>
      </c>
      <c r="AY150" s="156">
        <f>N163</f>
        <v>0</v>
      </c>
      <c r="AZ150" s="48"/>
      <c r="BA150" s="48"/>
      <c r="BB150" s="48"/>
      <c r="BC150" s="48"/>
      <c r="BD150" s="48"/>
      <c r="BE150" s="48"/>
      <c r="BF150" s="48"/>
      <c r="BG150" s="48"/>
      <c r="BH150" s="48"/>
      <c r="BI150" s="48"/>
      <c r="BJ150" s="48"/>
      <c r="BK150" s="48"/>
      <c r="BL150" s="48"/>
      <c r="BM150" s="48"/>
      <c r="BN150" s="48"/>
    </row>
    <row r="151" spans="1:66" ht="11.25" customHeight="1">
      <c r="A151" s="221"/>
      <c r="B151" s="38"/>
      <c r="C151" s="206"/>
      <c r="D151" s="209"/>
      <c r="E151" s="85" t="s">
        <v>46</v>
      </c>
      <c r="F151" s="86"/>
      <c r="G151" s="206"/>
      <c r="H151" s="209"/>
      <c r="I151" s="85" t="s">
        <v>46</v>
      </c>
      <c r="J151" s="108"/>
      <c r="K151" s="206"/>
      <c r="L151" s="209"/>
      <c r="M151" s="85" t="s">
        <v>46</v>
      </c>
      <c r="N151" s="108"/>
      <c r="O151" s="43"/>
      <c r="P151" s="3"/>
      <c r="Q151" s="3"/>
      <c r="R151" s="15"/>
      <c r="S151" s="227" t="str">
        <f>IF(OR(S148="Empleado",S148="Familiar"),"Nombre del Empleado","N° Factura")</f>
        <v>N° Factura</v>
      </c>
      <c r="T151" s="228"/>
      <c r="U151" s="89"/>
      <c r="V151" s="47"/>
      <c r="W151" s="227" t="str">
        <f>IF(OR(W148="Empleado",W148="Familiar"),"Nombre del Empleado","N° Factura")</f>
        <v>N° Factura</v>
      </c>
      <c r="X151" s="228"/>
      <c r="Y151" s="89"/>
      <c r="Z151" s="47"/>
      <c r="AA151" s="227" t="str">
        <f>IF(OR(AA148="Empleado",AA148="Familiar"),"Nombre del Empleado","N° Factura")</f>
        <v>N° Factura</v>
      </c>
      <c r="AB151" s="228"/>
      <c r="AC151" s="89"/>
      <c r="AD151" s="48"/>
      <c r="AE151" s="240" t="s">
        <v>38</v>
      </c>
      <c r="AF151" s="230"/>
      <c r="AG151" s="161">
        <f t="array" aca="1" ref="AG151" ca="1">COUNTIFS(AP116:AP156, "💲", AY116:AY156, INDIRECT("AE" &amp; ROW())) + COUNTIFS(AP116:AP156, "📦", AY116:AY156, INDIRECT("AE" &amp; ROW())) + COUNTIFS(AP116:AP156, "✅", AY116:AY156, INDIRECT("AE" &amp; ROW()))</f>
        <v>0</v>
      </c>
      <c r="AH151" s="162">
        <f t="array" aca="1" ref="AH151" ca="1">COUNTIFS(AP116:AP156, "💲", AY116:AY156, INDIRECT("AE" &amp; ROW())) + COUNTIFS(AP116:AP156, "📦", AY116:AY156, INDIRECT("AE" &amp; ROW()))</f>
        <v>0</v>
      </c>
      <c r="AI151" s="139">
        <f t="array" aca="1" ref="AI151" ca="1">SUMIFS(AR116:AR156, AY116:AY156, INDIRECT("AE" &amp; ROW()), AP116:AP156, "💲") + SUMIFS(AR116:AR156, AY116:AY156, INDIRECT("AE" &amp; ROW()), AP116:AP156, "📦")</f>
        <v>0</v>
      </c>
      <c r="AJ151" s="139">
        <f t="array" aca="1" ref="AJ151" ca="1">(
    SUMIFS(AR116:AR156, AY116:AY156, INDIRECT("AE" &amp; ROW()), AP116:AP156, "💲") +
    SUMIFS(AR116:AR156, AY116:AY156, INDIRECT("AE" &amp; ROW()), AP116:AP156, "📦")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
        SUMIFS(AR116:AR156, AY116:AY156, INDIRECT("AE" &amp; ROW()), AP116:AP156, "💲", AS116:AS156, "Familiar") +
        SUMIFS(AR116:AR156, AY116:AY156, INDIRECT("AE" &amp; ROW()), AP116:AP156, "📦", AS116:AS156, "Familiar")
    ) / 2
)  -
(
    (
        SUMIFS(AR116:AR156, AY116:AY156, INDIRECT("AE" &amp; ROW()), AP116:AP156, "💲", AS116:AS156, "Exonerado ADH") +
        SUMIFS(AR116:AR156, AY116:AY156, INDIRECT("AE" &amp; ROW()), AP116:AP156, "📦", AS116:AS156, "Exonerado ADH")
    ) / 2
)  -
(
    (
        SUMIFS(AR116:AR156, AY116:AY156, INDIRECT("AE" &amp; ROW()), AP116:AP156, "💲", AS116:AS156, "Exonerado Doctor") +
        SUMIFS(AR116:AR156, AY116:AY156, INDIRECT("AE" &amp; ROW()), AP116:AP156, "📦", AS116:AS156, "Exonerado Doctor")
    ) / 2
)</f>
        <v>0</v>
      </c>
      <c r="AK151" s="139">
        <f t="array" aca="1" ref="AK151" ca="1">(
    SUMIFS(AR116:AR156, AY116:AY156, INDIRECT("AE" &amp; ROW()), AP116:AP156, "💲") +
    SUMIFS(AR116:AR156, AY116:AY156, INDIRECT("AE" &amp; ROW()), AP116:AP156, "📦")
) -
(
    SUMIFS(AR116:AR156, AY116:AY156, INDIRECT("AE" &amp; ROW()), AP116:AP156, "💲", AS116:AS156, "Familiar") +
    SUMIFS(AR116:AR156, AY116:AY156, INDIRECT("AE" &amp; ROW()), AP116:AP156, "📦", AS116:AS156, "Familiar")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SUMIFS(AR116:AR156, AY116:AY156, INDIRECT("AE" &amp; ROW()), AP116:AP156, "💲", AS116:AS156, "Exonerado ADH") +
    SUMIFS(AR116:AR156, AY116:AY156, INDIRECT("AE" &amp; ROW()), AP116:AP156, "📦", AS116:AS156, "Exonerado ADH")
) -
(
    (
        SUMIFS(AR116:AR156, AY116:AY156, INDIRECT("AE" &amp; ROW()), AP116:AP156, "💲", AS116:AS156, "Exonerado Doctor") +
        SUMIFS(AR116:AR156, AY116:AY156, INDIRECT("AE" &amp; ROW()), AP116:AP156, "📦", AS116:AS156, "Exonerado Doctor")
    ) / 2
) -
(
    (
        SUMIFS(AR116:AR156, AY116:AY156, INDIRECT("AE" &amp; ROW()), AP116:AP156, "💲", AS116:AS156, "") +
        SUMIFS(AR116:AR156, AY116:AY156, INDIRECT("AE" &amp; ROW()), AP116:AP156, "📦", AS116:AS156, "")
    ) / 2
)</f>
        <v>0</v>
      </c>
      <c r="AL151" s="140">
        <f t="array" aca="1" ref="AL151" ca="1">(
    SUMIFS(AR116:AR156, AY116:AY156, INDIRECT("AE" &amp; ROW()), AP116:AP156, "💲") +
    SUMIFS(AR116:AR156, AY116:AY156, INDIRECT("AE" &amp; ROW()), AP116:AP156, "📦")
) -
(
    (
        SUMIFS(AR116:AR156, AY116:AY156, INDIRECT("AE" &amp; ROW()), AP116:AP156, "💲", AS116:AS156, "Familiar") +
        SUMIFS(AR116:AR156, AY116:AY156, INDIRECT("AE" &amp; ROW()), AP116:AP156, "📦", AS116:AS156, "Familiar")
    ) / 2
) -
(
    (
        SUMIFS(AR116:AR156, AY116:AY156, INDIRECT("AE" &amp; ROW()), AP116:AP156, "💲", AS116:AS156, "Participante") +
        SUMIFS(AR116:AR156, AY116:AY156, INDIRECT("AE" &amp; ROW()), AP116:AP156, "📦", AS116:AS156, "Participante")
    ) / 2
) -
(
    (
        SUMIFS(AR116:AR156, AY116:AY156, INDIRECT("AE" &amp; ROW()), AP116:AP156, "💲", AS116:AS156, "Empleado") +
        SUMIFS(AR116:AR156, AY116:AY156, INDIRECT("AE" &amp; ROW()), AP116:AP156, "📦", AS116:AS156, "Empleado")
    ) / 2
) -
(
    (
        SUMIFS(AR116:AR156, AY116:AY156, INDIRECT("AE" &amp; ROW()), AP116:AP156, "💲", AS116:AS156, "Exonerado ADH") +
        SUMIFS(AR116:AR156, AY116:AY156, INDIRECT("AE" &amp; ROW()), AP116:AP156, "📦", AS116:AS156, "Exonerado ADH")
    ) / 2
) -
(
    SUMIFS(AR116:AR156, AY116:AY156, INDIRECT("AE" &amp; ROW()), AP116:AP156, "💲", AS116:AS156, "Exonerado Doctor") +
    SUMIFS(AR116:AR156, AY116:AY156, INDIRECT("AE" &amp; ROW()), AP116:AP156, "📦", AS116:AS156, "Exonerado Doctor")
) -
(
    (
        SUMIFS(AR116:AR156, AY116:AY156, INDIRECT("AE" &amp; ROW()), AP116:AP156, "💲", AS116:AS156, "") +
        SUMIFS(AR116:AR156, AY116:AY156, INDIRECT("AE" &amp; ROW()), AP116:AP156, "📦", AS116:AS156, "")
    ) / 2
)</f>
        <v>0</v>
      </c>
      <c r="AM151" s="48"/>
      <c r="AN151" s="155">
        <f>A114</f>
        <v>46268</v>
      </c>
      <c r="AO151" s="156" t="str">
        <f>K115</f>
        <v>Consultorio N° 3</v>
      </c>
      <c r="AP151" s="156">
        <f t="shared" ref="AP151:AQ151" si="116">K164</f>
        <v>0</v>
      </c>
      <c r="AQ151" s="156">
        <f t="shared" si="116"/>
        <v>0</v>
      </c>
      <c r="AR151" s="156">
        <f>AC164</f>
        <v>0</v>
      </c>
      <c r="AS151" s="156">
        <f>AA164</f>
        <v>0</v>
      </c>
      <c r="AT151" s="156">
        <f>AA165</f>
        <v>0</v>
      </c>
      <c r="AU151" s="156">
        <f>AC165</f>
        <v>0</v>
      </c>
      <c r="AV151" s="156">
        <f>AA166</f>
        <v>0</v>
      </c>
      <c r="AW151" s="156">
        <f>AC166</f>
        <v>0</v>
      </c>
      <c r="AX151" s="156">
        <f>AC167</f>
        <v>0</v>
      </c>
      <c r="AY151" s="156">
        <f>N167</f>
        <v>0</v>
      </c>
      <c r="AZ151" s="48"/>
      <c r="BA151" s="48"/>
      <c r="BB151" s="48"/>
      <c r="BC151" s="48"/>
      <c r="BD151" s="48"/>
      <c r="BE151" s="48"/>
      <c r="BF151" s="48"/>
      <c r="BG151" s="48"/>
      <c r="BH151" s="48"/>
      <c r="BI151" s="48"/>
      <c r="BJ151" s="48"/>
      <c r="BK151" s="48"/>
      <c r="BL151" s="48"/>
      <c r="BM151" s="48"/>
      <c r="BN151" s="48"/>
    </row>
    <row r="152" spans="1:66" ht="11.25" customHeight="1">
      <c r="A152" s="222">
        <f>A148+$Q$13/1440</f>
        <v>0.70833333333333315</v>
      </c>
      <c r="B152" s="38"/>
      <c r="C152" s="204"/>
      <c r="D152" s="207"/>
      <c r="E152" s="40" t="s">
        <v>36</v>
      </c>
      <c r="F152" s="42" t="str">
        <f>IF(D152&lt;&gt;"", VLOOKUP(D152,'Base de Datos'!$A$2:$D1268,2,FALSE()),"")</f>
        <v/>
      </c>
      <c r="G152" s="204"/>
      <c r="H152" s="216"/>
      <c r="I152" s="40" t="s">
        <v>36</v>
      </c>
      <c r="J152" s="42" t="str">
        <f>IF(H152&lt;&gt;"", VLOOKUP(H152,'Base de Datos'!$A$2:$D1268,2,FALSE()),"")</f>
        <v/>
      </c>
      <c r="K152" s="204"/>
      <c r="L152" s="216"/>
      <c r="M152" s="40" t="s">
        <v>36</v>
      </c>
      <c r="N152" s="42" t="str">
        <f>IF(L152&lt;&gt;"", VLOOKUP(L152,'Base de Datos'!$A$2:$D1268,2,FALSE()),"")</f>
        <v/>
      </c>
      <c r="O152" s="43"/>
      <c r="P152" s="163"/>
      <c r="Q152" s="3"/>
      <c r="R152" s="15"/>
      <c r="S152" s="45"/>
      <c r="T152" s="45" t="s">
        <v>37</v>
      </c>
      <c r="U152" s="46"/>
      <c r="V152" s="47"/>
      <c r="W152" s="45"/>
      <c r="X152" s="45" t="s">
        <v>37</v>
      </c>
      <c r="Y152" s="46"/>
      <c r="Z152" s="47"/>
      <c r="AA152" s="45"/>
      <c r="AB152" s="45" t="s">
        <v>37</v>
      </c>
      <c r="AC152" s="46"/>
      <c r="AD152" s="48"/>
      <c r="AE152" s="240" t="s">
        <v>43</v>
      </c>
      <c r="AF152" s="230"/>
      <c r="AG152" s="161">
        <f t="array" aca="1" ref="AG152" ca="1">COUNTIFS(AP116:AP156, "💲", AY116:AY156, INDIRECT("AE" &amp; ROW())) + COUNTIFS(AP116:AP156, "📦", AY116:AY156, INDIRECT("AE" &amp; ROW())) + COUNTIFS(AP116:AP156, "✅", AY116:AY156, INDIRECT("AE" &amp; ROW()))</f>
        <v>0</v>
      </c>
      <c r="AH152" s="162">
        <f t="array" aca="1" ref="AH152" ca="1">COUNTIFS(AP116:AP156, "💲", AY116:AY156, INDIRECT("AE" &amp; ROW())) + COUNTIFS(AP116:AP156, "📦", AY116:AY156, INDIRECT("AE" &amp; ROW()))</f>
        <v>0</v>
      </c>
      <c r="AI152" s="139">
        <f t="array" aca="1" ref="AI152" ca="1">SUMIFS(AR116:AR156, AY116:AY156, INDIRECT("AE" &amp; ROW()), AP116:AP156, "💲") + SUMIFS(AR116:AR156, AY116:AY156, INDIRECT("AE" &amp; ROW()), AP116:AP156, "📦")</f>
        <v>0</v>
      </c>
      <c r="AJ152" s="139">
        <f t="array" aca="1" ref="AJ152" ca="1">(
    SUMIFS(AR116:AR156, AY116:AY156, INDIRECT("AE" &amp; ROW()), AP116:AP156, "💲") +
    SUMIFS(AR116:AR156, AY116:AY156, INDIRECT("AE" &amp; ROW()), AP116:AP156, "📦")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
        SUMIFS(AR116:AR156, AY116:AY156, INDIRECT("AE" &amp; ROW()), AP116:AP156, "💲", AS116:AS156, "Familiar") +
        SUMIFS(AR116:AR156, AY116:AY156, INDIRECT("AE" &amp; ROW()), AP116:AP156, "📦", AS116:AS156, "Familiar")
    ) / 2
)  -
(
    (
        SUMIFS(AR116:AR156, AY116:AY156, INDIRECT("AE" &amp; ROW()), AP116:AP156, "💲", AS116:AS156, "Exonerado ADH") +
        SUMIFS(AR116:AR156, AY116:AY156, INDIRECT("AE" &amp; ROW()), AP116:AP156, "📦", AS116:AS156, "Exonerado ADH")
    ) / 2
)  -
(
    (
        SUMIFS(AR116:AR156, AY116:AY156, INDIRECT("AE" &amp; ROW()), AP116:AP156, "💲", AS116:AS156, "Exonerado Doctor") +
        SUMIFS(AR116:AR156, AY116:AY156, INDIRECT("AE" &amp; ROW()), AP116:AP156, "📦", AS116:AS156, "Exonerado Doctor")
    ) / 2
)</f>
        <v>0</v>
      </c>
      <c r="AK152" s="139">
        <f t="array" aca="1" ref="AK152" ca="1">(
    SUMIFS(AR116:AR156, AY116:AY156, INDIRECT("AE" &amp; ROW()), AP116:AP156, "💲") +
    SUMIFS(AR116:AR156, AY116:AY156, INDIRECT("AE" &amp; ROW()), AP116:AP156, "📦")
) -
(
    SUMIFS(AR116:AR156, AY116:AY156, INDIRECT("AE" &amp; ROW()), AP116:AP156, "💲", AS116:AS156, "Familiar") +
    SUMIFS(AR116:AR156, AY116:AY156, INDIRECT("AE" &amp; ROW()), AP116:AP156, "📦", AS116:AS156, "Familiar")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SUMIFS(AR116:AR156, AY116:AY156, INDIRECT("AE" &amp; ROW()), AP116:AP156, "💲", AS116:AS156, "Exonerado ADH") +
    SUMIFS(AR116:AR156, AY116:AY156, INDIRECT("AE" &amp; ROW()), AP116:AP156, "📦", AS116:AS156, "Exonerado ADH")
) -
(
    (
        SUMIFS(AR116:AR156, AY116:AY156, INDIRECT("AE" &amp; ROW()), AP116:AP156, "💲", AS116:AS156, "Exonerado Doctor") +
        SUMIFS(AR116:AR156, AY116:AY156, INDIRECT("AE" &amp; ROW()), AP116:AP156, "📦", AS116:AS156, "Exonerado Doctor")
    ) / 2
) -
(
    (
        SUMIFS(AR116:AR156, AY116:AY156, INDIRECT("AE" &amp; ROW()), AP116:AP156, "💲", AS116:AS156, "") +
        SUMIFS(AR116:AR156, AY116:AY156, INDIRECT("AE" &amp; ROW()), AP116:AP156, "📦", AS116:AS156, "")
    ) / 2
)</f>
        <v>0</v>
      </c>
      <c r="AL152" s="140">
        <f t="array" aca="1" ref="AL152" ca="1">(
    SUMIFS(AR116:AR156, AY116:AY156, INDIRECT("AE" &amp; ROW()), AP116:AP156, "💲") +
    SUMIFS(AR116:AR156, AY116:AY156, INDIRECT("AE" &amp; ROW()), AP116:AP156, "📦")
) -
(
    (
        SUMIFS(AR116:AR156, AY116:AY156, INDIRECT("AE" &amp; ROW()), AP116:AP156, "💲", AS116:AS156, "Familiar") +
        SUMIFS(AR116:AR156, AY116:AY156, INDIRECT("AE" &amp; ROW()), AP116:AP156, "📦", AS116:AS156, "Familiar")
    ) / 2
) -
(
    (
        SUMIFS(AR116:AR156, AY116:AY156, INDIRECT("AE" &amp; ROW()), AP116:AP156, "💲", AS116:AS156, "Participante") +
        SUMIFS(AR116:AR156, AY116:AY156, INDIRECT("AE" &amp; ROW()), AP116:AP156, "📦", AS116:AS156, "Participante")
    ) / 2
) -
(
    (
        SUMIFS(AR116:AR156, AY116:AY156, INDIRECT("AE" &amp; ROW()), AP116:AP156, "💲", AS116:AS156, "Empleado") +
        SUMIFS(AR116:AR156, AY116:AY156, INDIRECT("AE" &amp; ROW()), AP116:AP156, "📦", AS116:AS156, "Empleado")
    ) / 2
) -
(
    (
        SUMIFS(AR116:AR156, AY116:AY156, INDIRECT("AE" &amp; ROW()), AP116:AP156, "💲", AS116:AS156, "Exonerado ADH") +
        SUMIFS(AR116:AR156, AY116:AY156, INDIRECT("AE" &amp; ROW()), AP116:AP156, "📦", AS116:AS156, "Exonerado ADH")
    ) / 2
) -
(
    SUMIFS(AR116:AR156, AY116:AY156, INDIRECT("AE" &amp; ROW()), AP116:AP156, "💲", AS116:AS156, "Exonerado Doctor") +
    SUMIFS(AR116:AR156, AY116:AY156, INDIRECT("AE" &amp; ROW()), AP116:AP156, "📦", AS116:AS156, "Exonerado Doctor")
) -
(
    (
        SUMIFS(AR116:AR156, AY116:AY156, INDIRECT("AE" &amp; ROW()), AP116:AP156, "💲", AS116:AS156, "") +
        SUMIFS(AR116:AR156, AY116:AY156, INDIRECT("AE" &amp; ROW()), AP116:AP156, "📦", AS116:AS156, "")
    ) / 2
)</f>
        <v>0</v>
      </c>
      <c r="AM152" s="48"/>
      <c r="AN152" s="156"/>
      <c r="AO152" s="156"/>
      <c r="AP152" s="156"/>
      <c r="AQ152" s="156">
        <f>L160</f>
        <v>0</v>
      </c>
      <c r="AR152" s="156"/>
      <c r="AS152" s="156"/>
      <c r="AT152" s="156"/>
      <c r="AU152" s="156"/>
      <c r="AV152" s="156"/>
      <c r="AW152" s="156"/>
      <c r="AX152" s="156"/>
      <c r="AY152" s="156">
        <f>N155</f>
        <v>0</v>
      </c>
      <c r="AZ152" s="48"/>
      <c r="BA152" s="48"/>
      <c r="BB152" s="48"/>
      <c r="BC152" s="48"/>
      <c r="BD152" s="48"/>
      <c r="BE152" s="48"/>
      <c r="BF152" s="48"/>
      <c r="BG152" s="48"/>
      <c r="BH152" s="48"/>
      <c r="BI152" s="48"/>
      <c r="BJ152" s="48"/>
      <c r="BK152" s="48"/>
      <c r="BL152" s="48"/>
      <c r="BM152" s="48"/>
      <c r="BN152" s="48"/>
    </row>
    <row r="153" spans="1:66" ht="11.25" customHeight="1">
      <c r="A153" s="220"/>
      <c r="B153" s="38"/>
      <c r="C153" s="205"/>
      <c r="D153" s="208"/>
      <c r="E153" s="57" t="s">
        <v>42</v>
      </c>
      <c r="F153" s="58" t="str">
        <f>IF(D152&lt;&gt;"", VLOOKUP(D152,'Base de Datos'!$A$2:$D1268,3,FALSE()),"")</f>
        <v/>
      </c>
      <c r="G153" s="205"/>
      <c r="H153" s="208"/>
      <c r="I153" s="57" t="s">
        <v>42</v>
      </c>
      <c r="J153" s="58" t="str">
        <f>IF(H152&lt;&gt;"", VLOOKUP(H152,'Base de Datos'!$A$2:$D1268,3,FALSE()),"")</f>
        <v/>
      </c>
      <c r="K153" s="205"/>
      <c r="L153" s="208"/>
      <c r="M153" s="57" t="s">
        <v>42</v>
      </c>
      <c r="N153" s="58" t="str">
        <f>IF(L152&lt;&gt;"", VLOOKUP(L152,'Base de Datos'!$A$2:$D1268,3,FALSE()),"")</f>
        <v/>
      </c>
      <c r="O153" s="43"/>
      <c r="P153" s="163"/>
      <c r="Q153" s="3"/>
      <c r="R153" s="15"/>
      <c r="S153" s="229"/>
      <c r="T153" s="230"/>
      <c r="U153" s="59"/>
      <c r="V153" s="47"/>
      <c r="W153" s="229"/>
      <c r="X153" s="230"/>
      <c r="Y153" s="59"/>
      <c r="Z153" s="47"/>
      <c r="AA153" s="229"/>
      <c r="AB153" s="230"/>
      <c r="AC153" s="59"/>
      <c r="AD153" s="48"/>
      <c r="AE153" s="240" t="s">
        <v>45</v>
      </c>
      <c r="AF153" s="230"/>
      <c r="AG153" s="161">
        <f t="array" aca="1" ref="AG153" ca="1">COUNTIFS(AP116:AP156, "💲", AY116:AY156, INDIRECT("AE" &amp; ROW())) + COUNTIFS(AP116:AP156, "📦", AY116:AY156, INDIRECT("AE" &amp; ROW())) + COUNTIFS(AP116:AP156, "✅", AY116:AY156, INDIRECT("AE" &amp; ROW()))</f>
        <v>0</v>
      </c>
      <c r="AH153" s="162">
        <f t="array" aca="1" ref="AH153" ca="1">COUNTIFS(AP116:AP156, "💲", AY116:AY156, INDIRECT("AE" &amp; ROW())) + COUNTIFS(AP116:AP156, "📦", AY116:AY156, INDIRECT("AE" &amp; ROW()))</f>
        <v>0</v>
      </c>
      <c r="AI153" s="139">
        <f t="array" aca="1" ref="AI153" ca="1">SUMIFS(AR116:AR156, AY116:AY156, INDIRECT("AE" &amp; ROW()), AP116:AP156, "💲") + SUMIFS(AR116:AR156, AY116:AY156, INDIRECT("AE" &amp; ROW()), AP116:AP156, "📦")</f>
        <v>0</v>
      </c>
      <c r="AJ153" s="139">
        <f t="array" aca="1" ref="AJ153" ca="1">(
    SUMIFS(AR116:AR156, AY116:AY156, INDIRECT("AE" &amp; ROW()), AP116:AP156, "💲") +
    SUMIFS(AR116:AR156, AY116:AY156, INDIRECT("AE" &amp; ROW()), AP116:AP156, "📦")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
        SUMIFS(AR116:AR156, AY116:AY156, INDIRECT("AE" &amp; ROW()), AP116:AP156, "💲", AS116:AS156, "Familiar") +
        SUMIFS(AR116:AR156, AY116:AY156, INDIRECT("AE" &amp; ROW()), AP116:AP156, "📦", AS116:AS156, "Familiar")
    ) / 2
)  -
(
    (
        SUMIFS(AR116:AR156, AY116:AY156, INDIRECT("AE" &amp; ROW()), AP116:AP156, "💲", AS116:AS156, "Exonerado ADH") +
        SUMIFS(AR116:AR156, AY116:AY156, INDIRECT("AE" &amp; ROW()), AP116:AP156, "📦", AS116:AS156, "Exonerado ADH")
    ) / 2
)  -
(
    (
        SUMIFS(AR116:AR156, AY116:AY156, INDIRECT("AE" &amp; ROW()), AP116:AP156, "💲", AS116:AS156, "Exonerado Doctor") +
        SUMIFS(AR116:AR156, AY116:AY156, INDIRECT("AE" &amp; ROW()), AP116:AP156, "📦", AS116:AS156, "Exonerado Doctor")
    ) / 2
)</f>
        <v>0</v>
      </c>
      <c r="AK153" s="139">
        <f t="array" aca="1" ref="AK153" ca="1">(
    SUMIFS(AR116:AR156, AY116:AY156, INDIRECT("AE" &amp; ROW()), AP116:AP156, "💲") +
    SUMIFS(AR116:AR156, AY116:AY156, INDIRECT("AE" &amp; ROW()), AP116:AP156, "📦")
) -
(
    SUMIFS(AR116:AR156, AY116:AY156, INDIRECT("AE" &amp; ROW()), AP116:AP156, "💲", AS116:AS156, "Familiar") +
    SUMIFS(AR116:AR156, AY116:AY156, INDIRECT("AE" &amp; ROW()), AP116:AP156, "📦", AS116:AS156, "Familiar")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SUMIFS(AR116:AR156, AY116:AY156, INDIRECT("AE" &amp; ROW()), AP116:AP156, "💲", AS116:AS156, "Exonerado ADH") +
    SUMIFS(AR116:AR156, AY116:AY156, INDIRECT("AE" &amp; ROW()), AP116:AP156, "📦", AS116:AS156, "Exonerado ADH")
) -
(
    (
        SUMIFS(AR116:AR156, AY116:AY156, INDIRECT("AE" &amp; ROW()), AP116:AP156, "💲", AS116:AS156, "Exonerado Doctor") +
        SUMIFS(AR116:AR156, AY116:AY156, INDIRECT("AE" &amp; ROW()), AP116:AP156, "📦", AS116:AS156, "Exonerado Doctor")
    ) / 2
) -
(
    (
        SUMIFS(AR116:AR156, AY116:AY156, INDIRECT("AE" &amp; ROW()), AP116:AP156, "💲", AS116:AS156, "") +
        SUMIFS(AR116:AR156, AY116:AY156, INDIRECT("AE" &amp; ROW()), AP116:AP156, "📦", AS116:AS156, "")
    ) / 2
)</f>
        <v>0</v>
      </c>
      <c r="AL153" s="140">
        <f t="array" aca="1" ref="AL153" ca="1">(
    SUMIFS(AR116:AR156, AY116:AY156, INDIRECT("AE" &amp; ROW()), AP116:AP156, "💲") +
    SUMIFS(AR116:AR156, AY116:AY156, INDIRECT("AE" &amp; ROW()), AP116:AP156, "📦")
) -
(
    (
        SUMIFS(AR116:AR156, AY116:AY156, INDIRECT("AE" &amp; ROW()), AP116:AP156, "💲", AS116:AS156, "Familiar") +
        SUMIFS(AR116:AR156, AY116:AY156, INDIRECT("AE" &amp; ROW()), AP116:AP156, "📦", AS116:AS156, "Familiar")
    ) / 2
) -
(
    (
        SUMIFS(AR116:AR156, AY116:AY156, INDIRECT("AE" &amp; ROW()), AP116:AP156, "💲", AS116:AS156, "Participante") +
        SUMIFS(AR116:AR156, AY116:AY156, INDIRECT("AE" &amp; ROW()), AP116:AP156, "📦", AS116:AS156, "Participante")
    ) / 2
) -
(
    (
        SUMIFS(AR116:AR156, AY116:AY156, INDIRECT("AE" &amp; ROW()), AP116:AP156, "💲", AS116:AS156, "Empleado") +
        SUMIFS(AR116:AR156, AY116:AY156, INDIRECT("AE" &amp; ROW()), AP116:AP156, "📦", AS116:AS156, "Empleado")
    ) / 2
) -
(
    (
        SUMIFS(AR116:AR156, AY116:AY156, INDIRECT("AE" &amp; ROW()), AP116:AP156, "💲", AS116:AS156, "Exonerado ADH") +
        SUMIFS(AR116:AR156, AY116:AY156, INDIRECT("AE" &amp; ROW()), AP116:AP156, "📦", AS116:AS156, "Exonerado ADH")
    ) / 2
) -
(
    SUMIFS(AR116:AR156, AY116:AY156, INDIRECT("AE" &amp; ROW()), AP116:AP156, "💲", AS116:AS156, "Exonerado Doctor") +
    SUMIFS(AR116:AR156, AY116:AY156, INDIRECT("AE" &amp; ROW()), AP116:AP156, "📦", AS116:AS156, "Exonerado Doctor")
) -
(
    (
        SUMIFS(AR116:AR156, AY116:AY156, INDIRECT("AE" &amp; ROW()), AP116:AP156, "💲", AS116:AS156, "") +
        SUMIFS(AR116:AR156, AY116:AY156, INDIRECT("AE" &amp; ROW()), AP116:AP156, "📦", AS116:AS156, "")
    ) / 2
)</f>
        <v>0</v>
      </c>
      <c r="AM153" s="48"/>
      <c r="AN153" s="156"/>
      <c r="AO153" s="156"/>
      <c r="AP153" s="156"/>
      <c r="AQ153" s="156">
        <f>L164</f>
        <v>0</v>
      </c>
      <c r="AR153" s="156"/>
      <c r="AS153" s="156"/>
      <c r="AT153" s="156"/>
      <c r="AU153" s="156"/>
      <c r="AV153" s="156"/>
      <c r="AW153" s="156"/>
      <c r="AX153" s="156"/>
      <c r="AY153" s="156">
        <f>N159</f>
        <v>0</v>
      </c>
      <c r="AZ153" s="48"/>
      <c r="BA153" s="48"/>
      <c r="BB153" s="48"/>
      <c r="BC153" s="48"/>
      <c r="BD153" s="48"/>
      <c r="BE153" s="48"/>
      <c r="BF153" s="48"/>
      <c r="BG153" s="48"/>
      <c r="BH153" s="48"/>
      <c r="BI153" s="48"/>
      <c r="BJ153" s="48"/>
      <c r="BK153" s="48"/>
      <c r="BL153" s="48"/>
      <c r="BM153" s="48"/>
      <c r="BN153" s="48"/>
    </row>
    <row r="154" spans="1:66" ht="11.25" customHeight="1">
      <c r="A154" s="220"/>
      <c r="B154" s="38"/>
      <c r="C154" s="205"/>
      <c r="D154" s="208"/>
      <c r="E154" s="57" t="s">
        <v>44</v>
      </c>
      <c r="F154" s="58" t="str">
        <f>IF(D152&lt;&gt;"", VLOOKUP(D152,'Base de Datos'!$A$2:$D1268,4,FALSE()),"")</f>
        <v/>
      </c>
      <c r="G154" s="205"/>
      <c r="H154" s="208"/>
      <c r="I154" s="57" t="s">
        <v>44</v>
      </c>
      <c r="J154" s="58" t="str">
        <f>IF(H152&lt;&gt;"", VLOOKUP(H152,'Base de Datos'!$A$2:$D1268,4,FALSE()),"")</f>
        <v/>
      </c>
      <c r="K154" s="205"/>
      <c r="L154" s="208"/>
      <c r="M154" s="57" t="s">
        <v>44</v>
      </c>
      <c r="N154" s="58" t="str">
        <f>IF(L152&lt;&gt;"", VLOOKUP(L152,'Base de Datos'!$A$2:$D1268,4,FALSE()),"")</f>
        <v/>
      </c>
      <c r="O154" s="43"/>
      <c r="P154" s="163"/>
      <c r="Q154" s="3"/>
      <c r="R154" s="15"/>
      <c r="S154" s="229"/>
      <c r="T154" s="230"/>
      <c r="U154" s="59"/>
      <c r="V154" s="47"/>
      <c r="W154" s="229"/>
      <c r="X154" s="230"/>
      <c r="Y154" s="59"/>
      <c r="Z154" s="47"/>
      <c r="AA154" s="229"/>
      <c r="AB154" s="230"/>
      <c r="AC154" s="59"/>
      <c r="AD154" s="48"/>
      <c r="AE154" s="240" t="s">
        <v>47</v>
      </c>
      <c r="AF154" s="230"/>
      <c r="AG154" s="161">
        <f t="array" aca="1" ref="AG154" ca="1">COUNTIFS(AP116:AP156, "💲", AY116:AY156, INDIRECT("AE" &amp; ROW())) + COUNTIFS(AP116:AP156, "📦", AY116:AY156, INDIRECT("AE" &amp; ROW())) + COUNTIFS(AP116:AP156, "✅", AY116:AY156, INDIRECT("AE" &amp; ROW()))</f>
        <v>0</v>
      </c>
      <c r="AH154" s="162">
        <f t="array" aca="1" ref="AH154" ca="1">COUNTIFS(AP116:AP156, "💲", AY116:AY156, INDIRECT("AE" &amp; ROW())) + COUNTIFS(AP116:AP156, "📦", AY116:AY156, INDIRECT("AE" &amp; ROW()))</f>
        <v>0</v>
      </c>
      <c r="AI154" s="139">
        <f t="array" aca="1" ref="AI154" ca="1">SUMIFS(AR116:AR156, AY116:AY156, INDIRECT("AE" &amp; ROW()), AP116:AP156, "💲") + SUMIFS(AR116:AR156, AY116:AY156, INDIRECT("AE" &amp; ROW()), AP116:AP156, "📦")</f>
        <v>0</v>
      </c>
      <c r="AJ154" s="139">
        <f t="array" aca="1" ref="AJ154" ca="1">(
    SUMIFS(AR116:AR156, AY116:AY156, INDIRECT("AE" &amp; ROW()), AP116:AP156, "💲") +
    SUMIFS(AR116:AR156, AY116:AY156, INDIRECT("AE" &amp; ROW()), AP116:AP156, "📦")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
        SUMIFS(AR116:AR156, AY116:AY156, INDIRECT("AE" &amp; ROW()), AP116:AP156, "💲", AS116:AS156, "Familiar") +
        SUMIFS(AR116:AR156, AY116:AY156, INDIRECT("AE" &amp; ROW()), AP116:AP156, "📦", AS116:AS156, "Familiar")
    ) / 2
)  -
(
    (
        SUMIFS(AR116:AR156, AY116:AY156, INDIRECT("AE" &amp; ROW()), AP116:AP156, "💲", AS116:AS156, "Exonerado ADH") +
        SUMIFS(AR116:AR156, AY116:AY156, INDIRECT("AE" &amp; ROW()), AP116:AP156, "📦", AS116:AS156, "Exonerado ADH")
    ) / 2
)  -
(
    (
        SUMIFS(AR116:AR156, AY116:AY156, INDIRECT("AE" &amp; ROW()), AP116:AP156, "💲", AS116:AS156, "Exonerado Doctor") +
        SUMIFS(AR116:AR156, AY116:AY156, INDIRECT("AE" &amp; ROW()), AP116:AP156, "📦", AS116:AS156, "Exonerado Doctor")
    ) / 2
)</f>
        <v>0</v>
      </c>
      <c r="AK154" s="139">
        <f t="array" aca="1" ref="AK154" ca="1">(
    SUMIFS(AR116:AR156, AY116:AY156, INDIRECT("AE" &amp; ROW()), AP116:AP156, "💲") +
    SUMIFS(AR116:AR156, AY116:AY156, INDIRECT("AE" &amp; ROW()), AP116:AP156, "📦")
) -
(
    SUMIFS(AR116:AR156, AY116:AY156, INDIRECT("AE" &amp; ROW()), AP116:AP156, "💲", AS116:AS156, "Familiar") +
    SUMIFS(AR116:AR156, AY116:AY156, INDIRECT("AE" &amp; ROW()), AP116:AP156, "📦", AS116:AS156, "Familiar")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SUMIFS(AR116:AR156, AY116:AY156, INDIRECT("AE" &amp; ROW()), AP116:AP156, "💲", AS116:AS156, "Exonerado ADH") +
    SUMIFS(AR116:AR156, AY116:AY156, INDIRECT("AE" &amp; ROW()), AP116:AP156, "📦", AS116:AS156, "Exonerado ADH")
) -
(
    (
        SUMIFS(AR116:AR156, AY116:AY156, INDIRECT("AE" &amp; ROW()), AP116:AP156, "💲", AS116:AS156, "Exonerado Doctor") +
        SUMIFS(AR116:AR156, AY116:AY156, INDIRECT("AE" &amp; ROW()), AP116:AP156, "📦", AS116:AS156, "Exonerado Doctor")
    ) / 2
) -
(
    (
        SUMIFS(AR116:AR156, AY116:AY156, INDIRECT("AE" &amp; ROW()), AP116:AP156, "💲", AS116:AS156, "") +
        SUMIFS(AR116:AR156, AY116:AY156, INDIRECT("AE" &amp; ROW()), AP116:AP156, "📦", AS116:AS156, "")
    ) / 2
)</f>
        <v>0</v>
      </c>
      <c r="AL154" s="140">
        <f t="array" aca="1" ref="AL154" ca="1">(
    SUMIFS(AR116:AR156, AY116:AY156, INDIRECT("AE" &amp; ROW()), AP116:AP156, "💲") +
    SUMIFS(AR116:AR156, AY116:AY156, INDIRECT("AE" &amp; ROW()), AP116:AP156, "📦")
) -
(
    (
        SUMIFS(AR116:AR156, AY116:AY156, INDIRECT("AE" &amp; ROW()), AP116:AP156, "💲", AS116:AS156, "Familiar") +
        SUMIFS(AR116:AR156, AY116:AY156, INDIRECT("AE" &amp; ROW()), AP116:AP156, "📦", AS116:AS156, "Familiar")
    ) / 2
) -
(
    (
        SUMIFS(AR116:AR156, AY116:AY156, INDIRECT("AE" &amp; ROW()), AP116:AP156, "💲", AS116:AS156, "Participante") +
        SUMIFS(AR116:AR156, AY116:AY156, INDIRECT("AE" &amp; ROW()), AP116:AP156, "📦", AS116:AS156, "Participante")
    ) / 2
) -
(
    (
        SUMIFS(AR116:AR156, AY116:AY156, INDIRECT("AE" &amp; ROW()), AP116:AP156, "💲", AS116:AS156, "Empleado") +
        SUMIFS(AR116:AR156, AY116:AY156, INDIRECT("AE" &amp; ROW()), AP116:AP156, "📦", AS116:AS156, "Empleado")
    ) / 2
) -
(
    (
        SUMIFS(AR116:AR156, AY116:AY156, INDIRECT("AE" &amp; ROW()), AP116:AP156, "💲", AS116:AS156, "Exonerado ADH") +
        SUMIFS(AR116:AR156, AY116:AY156, INDIRECT("AE" &amp; ROW()), AP116:AP156, "📦", AS116:AS156, "Exonerado ADH")
    ) / 2
) -
(
    SUMIFS(AR116:AR156, AY116:AY156, INDIRECT("AE" &amp; ROW()), AP116:AP156, "💲", AS116:AS156, "Exonerado Doctor") +
    SUMIFS(AR116:AR156, AY116:AY156, INDIRECT("AE" &amp; ROW()), AP116:AP156, "📦", AS116:AS156, "Exonerado Doctor")
) -
(
    (
        SUMIFS(AR116:AR156, AY116:AY156, INDIRECT("AE" &amp; ROW()), AP116:AP156, "💲", AS116:AS156, "") +
        SUMIFS(AR116:AR156, AY116:AY156, INDIRECT("AE" &amp; ROW()), AP116:AP156, "📦", AS116:AS156, "")
    ) / 2
)</f>
        <v>0</v>
      </c>
      <c r="AM154" s="48"/>
      <c r="AN154" s="156"/>
      <c r="AO154" s="156"/>
      <c r="AP154" s="156"/>
      <c r="AQ154" s="156"/>
      <c r="AR154" s="156"/>
      <c r="AS154" s="156"/>
      <c r="AT154" s="156"/>
      <c r="AU154" s="156"/>
      <c r="AV154" s="156"/>
      <c r="AW154" s="156"/>
      <c r="AX154" s="156"/>
      <c r="AY154" s="156">
        <f>N163</f>
        <v>0</v>
      </c>
      <c r="AZ154" s="48"/>
      <c r="BA154" s="48"/>
      <c r="BB154" s="48"/>
      <c r="BC154" s="48"/>
      <c r="BD154" s="48"/>
      <c r="BE154" s="48"/>
      <c r="BF154" s="48"/>
      <c r="BG154" s="48"/>
      <c r="BH154" s="48"/>
      <c r="BI154" s="48"/>
      <c r="BJ154" s="48"/>
      <c r="BK154" s="48"/>
      <c r="BL154" s="48"/>
      <c r="BM154" s="48"/>
      <c r="BN154" s="48"/>
    </row>
    <row r="155" spans="1:66" ht="11.25" customHeight="1">
      <c r="A155" s="221"/>
      <c r="B155" s="38"/>
      <c r="C155" s="206"/>
      <c r="D155" s="209"/>
      <c r="E155" s="85" t="s">
        <v>46</v>
      </c>
      <c r="F155" s="86"/>
      <c r="G155" s="206"/>
      <c r="H155" s="209"/>
      <c r="I155" s="85" t="s">
        <v>46</v>
      </c>
      <c r="J155" s="108"/>
      <c r="K155" s="206"/>
      <c r="L155" s="209"/>
      <c r="M155" s="85" t="s">
        <v>46</v>
      </c>
      <c r="N155" s="108"/>
      <c r="O155" s="43"/>
      <c r="P155" s="163"/>
      <c r="Q155" s="3"/>
      <c r="R155" s="15"/>
      <c r="S155" s="227" t="str">
        <f>IF(OR(S152="Empleado",S152="Familiar"),"Nombre del Empleado","N° Factura")</f>
        <v>N° Factura</v>
      </c>
      <c r="T155" s="228"/>
      <c r="U155" s="89"/>
      <c r="V155" s="47"/>
      <c r="W155" s="227" t="str">
        <f>IF(OR(W152="Empleado",W152="Familiar"),"Nombre del Empleado","N° Factura")</f>
        <v>N° Factura</v>
      </c>
      <c r="X155" s="228"/>
      <c r="Y155" s="89"/>
      <c r="Z155" s="47"/>
      <c r="AA155" s="227" t="str">
        <f>IF(OR(AA152="Empleado",AA152="Familiar"),"Nombre del Empleado","N° Factura")</f>
        <v>N° Factura</v>
      </c>
      <c r="AB155" s="228"/>
      <c r="AC155" s="111"/>
      <c r="AD155" s="48"/>
      <c r="AE155" s="240" t="s">
        <v>48</v>
      </c>
      <c r="AF155" s="230"/>
      <c r="AG155" s="161">
        <f t="array" aca="1" ref="AG155" ca="1">COUNTIFS(AP116:AP156, "💲", AY116:AY156, INDIRECT("AE" &amp; ROW())) + COUNTIFS(AP116:AP156, "📦", AY116:AY156, INDIRECT("AE" &amp; ROW())) + COUNTIFS(AP116:AP156, "✅", AY116:AY156, INDIRECT("AE" &amp; ROW()))</f>
        <v>2</v>
      </c>
      <c r="AH155" s="162">
        <f t="array" aca="1" ref="AH155" ca="1">COUNTIFS(AP116:AP156, "💲", AY116:AY156, INDIRECT("AE" &amp; ROW())) + COUNTIFS(AP116:AP156, "📦", AY116:AY156, INDIRECT("AE" &amp; ROW()))</f>
        <v>2</v>
      </c>
      <c r="AI155" s="139">
        <f t="array" aca="1" ref="AI155" ca="1">SUMIFS(AR116:AR156, AY116:AY156, INDIRECT("AE" &amp; ROW()), AP116:AP156, "💲") + SUMIFS(AR116:AR156, AY116:AY156, INDIRECT("AE" &amp; ROW()), AP116:AP156, "📦")</f>
        <v>100</v>
      </c>
      <c r="AJ155" s="139">
        <f t="array" aca="1" ref="AJ155" ca="1">(
    SUMIFS(AR116:AR156, AY116:AY156, INDIRECT("AE" &amp; ROW()), AP116:AP156, "💲") +
    SUMIFS(AR116:AR156, AY116:AY156, INDIRECT("AE" &amp; ROW()), AP116:AP156, "📦")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
        SUMIFS(AR116:AR156, AY116:AY156, INDIRECT("AE" &amp; ROW()), AP116:AP156, "💲", AS116:AS156, "Familiar") +
        SUMIFS(AR116:AR156, AY116:AY156, INDIRECT("AE" &amp; ROW()), AP116:AP156, "📦", AS116:AS156, "Familiar")
    ) / 2
)  -
(
    (
        SUMIFS(AR116:AR156, AY116:AY156, INDIRECT("AE" &amp; ROW()), AP116:AP156, "💲", AS116:AS156, "Exonerado ADH") +
        SUMIFS(AR116:AR156, AY116:AY156, INDIRECT("AE" &amp; ROW()), AP116:AP156, "📦", AS116:AS156, "Exonerado ADH")
    ) / 2
)  -
(
    (
        SUMIFS(AR116:AR156, AY116:AY156, INDIRECT("AE" &amp; ROW()), AP116:AP156, "💲", AS116:AS156, "Exonerado Doctor") +
        SUMIFS(AR116:AR156, AY116:AY156, INDIRECT("AE" &amp; ROW()), AP116:AP156, "📦", AS116:AS156, "Exonerado Doctor")
    ) / 2
)</f>
        <v>100</v>
      </c>
      <c r="AK155" s="139">
        <f t="array" aca="1" ref="AK155" ca="1">(
    SUMIFS(AR116:AR156, AY116:AY156, INDIRECT("AE" &amp; ROW()), AP116:AP156, "💲") +
    SUMIFS(AR116:AR156, AY116:AY156, INDIRECT("AE" &amp; ROW()), AP116:AP156, "📦")
) -
(
    SUMIFS(AR116:AR156, AY116:AY156, INDIRECT("AE" &amp; ROW()), AP116:AP156, "💲", AS116:AS156, "Familiar") +
    SUMIFS(AR116:AR156, AY116:AY156, INDIRECT("AE" &amp; ROW()), AP116:AP156, "📦", AS116:AS156, "Familiar")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SUMIFS(AR116:AR156, AY116:AY156, INDIRECT("AE" &amp; ROW()), AP116:AP156, "💲", AS116:AS156, "Exonerado ADH") +
    SUMIFS(AR116:AR156, AY116:AY156, INDIRECT("AE" &amp; ROW()), AP116:AP156, "📦", AS116:AS156, "Exonerado ADH")
) -
(
    (
        SUMIFS(AR116:AR156, AY116:AY156, INDIRECT("AE" &amp; ROW()), AP116:AP156, "💲", AS116:AS156, "Exonerado Doctor") +
        SUMIFS(AR116:AR156, AY116:AY156, INDIRECT("AE" &amp; ROW()), AP116:AP156, "📦", AS116:AS156, "Exonerado Doctor")
    ) / 2
) -
(
    (
        SUMIFS(AR116:AR156, AY116:AY156, INDIRECT("AE" &amp; ROW()), AP116:AP156, "💲", AS116:AS156, "") +
        SUMIFS(AR116:AR156, AY116:AY156, INDIRECT("AE" &amp; ROW()), AP116:AP156, "📦", AS116:AS156, "")
    ) / 2
)</f>
        <v>100</v>
      </c>
      <c r="AL155" s="140">
        <f t="array" aca="1" ref="AL155" ca="1">(
    SUMIFS(AR116:AR156, AY116:AY156, INDIRECT("AE" &amp; ROW()), AP116:AP156, "💲") +
    SUMIFS(AR116:AR156, AY116:AY156, INDIRECT("AE" &amp; ROW()), AP116:AP156, "📦")
) -
(
    (
        SUMIFS(AR116:AR156, AY116:AY156, INDIRECT("AE" &amp; ROW()), AP116:AP156, "💲", AS116:AS156, "Familiar") +
        SUMIFS(AR116:AR156, AY116:AY156, INDIRECT("AE" &amp; ROW()), AP116:AP156, "📦", AS116:AS156, "Familiar")
    ) / 2
) -
(
    (
        SUMIFS(AR116:AR156, AY116:AY156, INDIRECT("AE" &amp; ROW()), AP116:AP156, "💲", AS116:AS156, "Participante") +
        SUMIFS(AR116:AR156, AY116:AY156, INDIRECT("AE" &amp; ROW()), AP116:AP156, "📦", AS116:AS156, "Participante")
    ) / 2
) -
(
    (
        SUMIFS(AR116:AR156, AY116:AY156, INDIRECT("AE" &amp; ROW()), AP116:AP156, "💲", AS116:AS156, "Empleado") +
        SUMIFS(AR116:AR156, AY116:AY156, INDIRECT("AE" &amp; ROW()), AP116:AP156, "📦", AS116:AS156, "Empleado")
    ) / 2
) -
(
    (
        SUMIFS(AR116:AR156, AY116:AY156, INDIRECT("AE" &amp; ROW()), AP116:AP156, "💲", AS116:AS156, "Exonerado ADH") +
        SUMIFS(AR116:AR156, AY116:AY156, INDIRECT("AE" &amp; ROW()), AP116:AP156, "📦", AS116:AS156, "Exonerado ADH")
    ) / 2
) -
(
    SUMIFS(AR116:AR156, AY116:AY156, INDIRECT("AE" &amp; ROW()), AP116:AP156, "💲", AS116:AS156, "Exonerado Doctor") +
    SUMIFS(AR116:AR156, AY116:AY156, INDIRECT("AE" &amp; ROW()), AP116:AP156, "📦", AS116:AS156, "Exonerado Doctor")
) -
(
    (
        SUMIFS(AR116:AR156, AY116:AY156, INDIRECT("AE" &amp; ROW()), AP116:AP156, "💲", AS116:AS156, "") +
        SUMIFS(AR116:AR156, AY116:AY156, INDIRECT("AE" &amp; ROW()), AP116:AP156, "📦", AS116:AS156, "")
    ) / 2
)</f>
        <v>100</v>
      </c>
      <c r="AM155" s="48"/>
      <c r="AN155" s="156"/>
      <c r="AO155" s="156"/>
      <c r="AP155" s="156"/>
      <c r="AQ155" s="156"/>
      <c r="AR155" s="156"/>
      <c r="AS155" s="156"/>
      <c r="AT155" s="156"/>
      <c r="AU155" s="156"/>
      <c r="AV155" s="156"/>
      <c r="AW155" s="156"/>
      <c r="AX155" s="156"/>
      <c r="AY155" s="156">
        <f>N167</f>
        <v>0</v>
      </c>
      <c r="AZ155" s="48"/>
      <c r="BA155" s="48"/>
      <c r="BB155" s="48"/>
      <c r="BC155" s="48"/>
      <c r="BD155" s="48"/>
      <c r="BE155" s="48"/>
      <c r="BF155" s="48"/>
      <c r="BG155" s="48"/>
      <c r="BH155" s="48"/>
      <c r="BI155" s="48"/>
      <c r="BJ155" s="48"/>
      <c r="BK155" s="48"/>
      <c r="BL155" s="48"/>
      <c r="BM155" s="48"/>
      <c r="BN155" s="48"/>
    </row>
    <row r="156" spans="1:66" ht="11.25" customHeight="1">
      <c r="A156" s="222">
        <f>A152+$Q$13/1440</f>
        <v>0.74999999999999978</v>
      </c>
      <c r="B156" s="38"/>
      <c r="C156" s="204"/>
      <c r="D156" s="207"/>
      <c r="E156" s="40" t="s">
        <v>36</v>
      </c>
      <c r="F156" s="42" t="str">
        <f>IF(D156&lt;&gt;"", VLOOKUP(D156,'Base de Datos'!$A$2:$D1268,2,FALSE()),"")</f>
        <v/>
      </c>
      <c r="G156" s="204"/>
      <c r="H156" s="216"/>
      <c r="I156" s="40" t="s">
        <v>36</v>
      </c>
      <c r="J156" s="42" t="str">
        <f>IF(H156&lt;&gt;"", VLOOKUP(H156,'Base de Datos'!$A$2:$D1268,2,FALSE()),"")</f>
        <v/>
      </c>
      <c r="K156" s="204"/>
      <c r="L156" s="216"/>
      <c r="M156" s="40" t="s">
        <v>36</v>
      </c>
      <c r="N156" s="42" t="str">
        <f>IF(L156&lt;&gt;"", VLOOKUP(L156,'Base de Datos'!$A$2:$D1268,2,FALSE()),"")</f>
        <v/>
      </c>
      <c r="O156" s="43"/>
      <c r="P156" s="163"/>
      <c r="Q156" s="3"/>
      <c r="R156" s="15"/>
      <c r="S156" s="45"/>
      <c r="T156" s="45" t="s">
        <v>37</v>
      </c>
      <c r="U156" s="46"/>
      <c r="V156" s="47"/>
      <c r="W156" s="45"/>
      <c r="X156" s="45" t="s">
        <v>37</v>
      </c>
      <c r="Y156" s="46"/>
      <c r="Z156" s="47"/>
      <c r="AA156" s="45"/>
      <c r="AB156" s="45" t="s">
        <v>37</v>
      </c>
      <c r="AC156" s="46"/>
      <c r="AD156" s="48"/>
      <c r="AE156" s="240" t="s">
        <v>49</v>
      </c>
      <c r="AF156" s="230"/>
      <c r="AG156" s="161">
        <f t="array" aca="1" ref="AG156" ca="1">COUNTIFS(AP116:AP156, "💲", AY116:AY156, INDIRECT("AE" &amp; ROW())) + COUNTIFS(AP116:AP156, "📦", AY116:AY156, INDIRECT("AE" &amp; ROW())) + COUNTIFS(AP116:AP156, "✅", AY116:AY156, INDIRECT("AE" &amp; ROW()))</f>
        <v>0</v>
      </c>
      <c r="AH156" s="162">
        <f t="array" aca="1" ref="AH156" ca="1">COUNTIFS(AP116:AP156, "💲", AY116:AY156, INDIRECT("AE" &amp; ROW())) + COUNTIFS(AP116:AP156, "📦", AY116:AY156, INDIRECT("AE" &amp; ROW()))</f>
        <v>0</v>
      </c>
      <c r="AI156" s="139">
        <f t="array" aca="1" ref="AI156" ca="1">SUMIFS(AR116:AR156, AY116:AY156, INDIRECT("AE" &amp; ROW()), AP116:AP156, "💲") + SUMIFS(AR116:AR156, AY116:AY156, INDIRECT("AE" &amp; ROW()), AP116:AP156, "📦")</f>
        <v>0</v>
      </c>
      <c r="AJ156" s="139">
        <f t="array" aca="1" ref="AJ156" ca="1">(
    SUMIFS(AR116:AR156, AY116:AY156, INDIRECT("AE" &amp; ROW()), AP116:AP156, "💲") +
    SUMIFS(AR116:AR156, AY116:AY156, INDIRECT("AE" &amp; ROW()), AP116:AP156, "📦")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
        SUMIFS(AR116:AR156, AY116:AY156, INDIRECT("AE" &amp; ROW()), AP116:AP156, "💲", AS116:AS156, "Familiar") +
        SUMIFS(AR116:AR156, AY116:AY156, INDIRECT("AE" &amp; ROW()), AP116:AP156, "📦", AS116:AS156, "Familiar")
    ) / 2
)  -
(
    (
        SUMIFS(AR116:AR156, AY116:AY156, INDIRECT("AE" &amp; ROW()), AP116:AP156, "💲", AS116:AS156, "Exonerado ADH") +
        SUMIFS(AR116:AR156, AY116:AY156, INDIRECT("AE" &amp; ROW()), AP116:AP156, "📦", AS116:AS156, "Exonerado ADH")
    ) / 2
)  -
(
    (
        SUMIFS(AR116:AR156, AY116:AY156, INDIRECT("AE" &amp; ROW()), AP116:AP156, "💲", AS116:AS156, "Exonerado Doctor") +
        SUMIFS(AR116:AR156, AY116:AY156, INDIRECT("AE" &amp; ROW()), AP116:AP156, "📦", AS116:AS156, "Exonerado Doctor")
    ) / 2
)</f>
        <v>0</v>
      </c>
      <c r="AK156" s="139">
        <f t="array" aca="1" ref="AK156" ca="1">(
    SUMIFS(AR116:AR156, AY116:AY156, INDIRECT("AE" &amp; ROW()), AP116:AP156, "💲") +
    SUMIFS(AR116:AR156, AY116:AY156, INDIRECT("AE" &amp; ROW()), AP116:AP156, "📦")
) -
(
    SUMIFS(AR116:AR156, AY116:AY156, INDIRECT("AE" &amp; ROW()), AP116:AP156, "💲", AS116:AS156, "Familiar") +
    SUMIFS(AR116:AR156, AY116:AY156, INDIRECT("AE" &amp; ROW()), AP116:AP156, "📦", AS116:AS156, "Familiar")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SUMIFS(AR116:AR156, AY116:AY156, INDIRECT("AE" &amp; ROW()), AP116:AP156, "💲", AS116:AS156, "Exonerado ADH") +
    SUMIFS(AR116:AR156, AY116:AY156, INDIRECT("AE" &amp; ROW()), AP116:AP156, "📦", AS116:AS156, "Exonerado ADH")
) -
(
    (
        SUMIFS(AR116:AR156, AY116:AY156, INDIRECT("AE" &amp; ROW()), AP116:AP156, "💲", AS116:AS156, "Exonerado Doctor") +
        SUMIFS(AR116:AR156, AY116:AY156, INDIRECT("AE" &amp; ROW()), AP116:AP156, "📦", AS116:AS156, "Exonerado Doctor")
    ) / 2
) -
(
    (
        SUMIFS(AR116:AR156, AY116:AY156, INDIRECT("AE" &amp; ROW()), AP116:AP156, "💲", AS116:AS156, "") +
        SUMIFS(AR116:AR156, AY116:AY156, INDIRECT("AE" &amp; ROW()), AP116:AP156, "📦", AS116:AS156, "")
    ) / 2
)</f>
        <v>0</v>
      </c>
      <c r="AL156" s="140">
        <f t="array" aca="1" ref="AL156" ca="1">(
    SUMIFS(AR116:AR156, AY116:AY156, INDIRECT("AE" &amp; ROW()), AP116:AP156, "💲") +
    SUMIFS(AR116:AR156, AY116:AY156, INDIRECT("AE" &amp; ROW()), AP116:AP156, "📦")
) -
(
    (
        SUMIFS(AR116:AR156, AY116:AY156, INDIRECT("AE" &amp; ROW()), AP116:AP156, "💲", AS116:AS156, "Familiar") +
        SUMIFS(AR116:AR156, AY116:AY156, INDIRECT("AE" &amp; ROW()), AP116:AP156, "📦", AS116:AS156, "Familiar")
    ) / 2
) -
(
    (
        SUMIFS(AR116:AR156, AY116:AY156, INDIRECT("AE" &amp; ROW()), AP116:AP156, "💲", AS116:AS156, "Participante") +
        SUMIFS(AR116:AR156, AY116:AY156, INDIRECT("AE" &amp; ROW()), AP116:AP156, "📦", AS116:AS156, "Participante")
    ) / 2
) -
(
    (
        SUMIFS(AR116:AR156, AY116:AY156, INDIRECT("AE" &amp; ROW()), AP116:AP156, "💲", AS116:AS156, "Empleado") +
        SUMIFS(AR116:AR156, AY116:AY156, INDIRECT("AE" &amp; ROW()), AP116:AP156, "📦", AS116:AS156, "Empleado")
    ) / 2
) -
(
    (
        SUMIFS(AR116:AR156, AY116:AY156, INDIRECT("AE" &amp; ROW()), AP116:AP156, "💲", AS116:AS156, "Exonerado ADH") +
        SUMIFS(AR116:AR156, AY116:AY156, INDIRECT("AE" &amp; ROW()), AP116:AP156, "📦", AS116:AS156, "Exonerado ADH")
    ) / 2
) -
(
    SUMIFS(AR116:AR156, AY116:AY156, INDIRECT("AE" &amp; ROW()), AP116:AP156, "💲", AS116:AS156, "Exonerado Doctor") +
    SUMIFS(AR116:AR156, AY116:AY156, INDIRECT("AE" &amp; ROW()), AP116:AP156, "📦", AS116:AS156, "Exonerado Doctor")
) -
(
    (
        SUMIFS(AR116:AR156, AY116:AY156, INDIRECT("AE" &amp; ROW()), AP116:AP156, "💲", AS116:AS156, "") +
        SUMIFS(AR116:AR156, AY116:AY156, INDIRECT("AE" &amp; ROW()), AP116:AP156, "📦", AS116:AS156, "")
    ) / 2
)</f>
        <v>0</v>
      </c>
      <c r="AM156" s="48"/>
      <c r="AN156" s="156"/>
      <c r="AO156" s="156"/>
      <c r="AP156" s="156"/>
      <c r="AQ156" s="156"/>
      <c r="AR156" s="156"/>
      <c r="AS156" s="156"/>
      <c r="AT156" s="156"/>
      <c r="AU156" s="156"/>
      <c r="AV156" s="156"/>
      <c r="AW156" s="156"/>
      <c r="AX156" s="156"/>
      <c r="AY156" s="156"/>
      <c r="AZ156" s="48"/>
      <c r="BA156" s="48"/>
      <c r="BB156" s="48"/>
      <c r="BC156" s="48"/>
      <c r="BD156" s="48"/>
      <c r="BE156" s="48"/>
      <c r="BF156" s="48"/>
      <c r="BG156" s="48"/>
      <c r="BH156" s="48"/>
      <c r="BI156" s="48"/>
      <c r="BJ156" s="48"/>
      <c r="BK156" s="48"/>
      <c r="BL156" s="48"/>
      <c r="BM156" s="48"/>
      <c r="BN156" s="48"/>
    </row>
    <row r="157" spans="1:66" ht="11.25" customHeight="1">
      <c r="A157" s="220"/>
      <c r="B157" s="38"/>
      <c r="C157" s="205"/>
      <c r="D157" s="208"/>
      <c r="E157" s="57" t="s">
        <v>42</v>
      </c>
      <c r="F157" s="58" t="str">
        <f>IF(D156&lt;&gt;"", VLOOKUP(D156,'Base de Datos'!$A$2:$D1268,3,FALSE()),"")</f>
        <v/>
      </c>
      <c r="G157" s="205"/>
      <c r="H157" s="208"/>
      <c r="I157" s="57" t="s">
        <v>42</v>
      </c>
      <c r="J157" s="58" t="str">
        <f>IF(H156&lt;&gt;"", VLOOKUP(H156,'Base de Datos'!$A$2:$D1268,3,FALSE()),"")</f>
        <v/>
      </c>
      <c r="K157" s="205"/>
      <c r="L157" s="208"/>
      <c r="M157" s="57" t="s">
        <v>42</v>
      </c>
      <c r="N157" s="58" t="str">
        <f>IF(L156&lt;&gt;"", VLOOKUP(L156,'Base de Datos'!$A$2:$D1268,3,FALSE()),"")</f>
        <v/>
      </c>
      <c r="O157" s="43"/>
      <c r="P157" s="163"/>
      <c r="Q157" s="3"/>
      <c r="R157" s="15"/>
      <c r="S157" s="229"/>
      <c r="T157" s="230"/>
      <c r="U157" s="59"/>
      <c r="V157" s="47"/>
      <c r="W157" s="229"/>
      <c r="X157" s="230"/>
      <c r="Y157" s="59"/>
      <c r="Z157" s="47"/>
      <c r="AA157" s="229"/>
      <c r="AB157" s="230"/>
      <c r="AC157" s="59"/>
      <c r="AD157" s="48"/>
      <c r="AE157" s="240" t="s">
        <v>51</v>
      </c>
      <c r="AF157" s="230"/>
      <c r="AG157" s="161">
        <f t="array" aca="1" ref="AG157" ca="1">COUNTIFS(AP116:AP156, "💲", AY116:AY156, INDIRECT("AE" &amp; ROW())) + COUNTIFS(AP116:AP156, "📦", AY116:AY156, INDIRECT("AE" &amp; ROW())) + COUNTIFS(AP116:AP156, "✅", AY116:AY156, INDIRECT("AE" &amp; ROW()))</f>
        <v>0</v>
      </c>
      <c r="AH157" s="162">
        <f t="array" aca="1" ref="AH157" ca="1">COUNTIFS(AP116:AP156, "💲", AY116:AY156, INDIRECT("AE" &amp; ROW())) + COUNTIFS(AP116:AP156, "📦", AY116:AY156, INDIRECT("AE" &amp; ROW()))</f>
        <v>0</v>
      </c>
      <c r="AI157" s="139">
        <f t="array" aca="1" ref="AI157" ca="1">SUMIFS(AR116:AR156, AY116:AY156, INDIRECT("AE" &amp; ROW()), AP116:AP156, "💲") + SUMIFS(AR116:AR156, AY116:AY156, INDIRECT("AE" &amp; ROW()), AP116:AP156, "📦")</f>
        <v>0</v>
      </c>
      <c r="AJ157" s="139">
        <f t="array" aca="1" ref="AJ157" ca="1">(
    SUMIFS(AR116:AR156, AY116:AY156, INDIRECT("AE" &amp; ROW()), AP116:AP156, "💲") +
    SUMIFS(AR116:AR156, AY116:AY156, INDIRECT("AE" &amp; ROW()), AP116:AP156, "📦")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
        SUMIFS(AR116:AR156, AY116:AY156, INDIRECT("AE" &amp; ROW()), AP116:AP156, "💲", AS116:AS156, "Familiar") +
        SUMIFS(AR116:AR156, AY116:AY156, INDIRECT("AE" &amp; ROW()), AP116:AP156, "📦", AS116:AS156, "Familiar")
    ) / 2
)  -
(
    (
        SUMIFS(AR116:AR156, AY116:AY156, INDIRECT("AE" &amp; ROW()), AP116:AP156, "💲", AS116:AS156, "Exonerado ADH") +
        SUMIFS(AR116:AR156, AY116:AY156, INDIRECT("AE" &amp; ROW()), AP116:AP156, "📦", AS116:AS156, "Exonerado ADH")
    ) / 2
)  -
(
    (
        SUMIFS(AR116:AR156, AY116:AY156, INDIRECT("AE" &amp; ROW()), AP116:AP156, "💲", AS116:AS156, "Exonerado Doctor") +
        SUMIFS(AR116:AR156, AY116:AY156, INDIRECT("AE" &amp; ROW()), AP116:AP156, "📦", AS116:AS156, "Exonerado Doctor")
    ) / 2
)</f>
        <v>0</v>
      </c>
      <c r="AK157" s="139">
        <f t="array" aca="1" ref="AK157" ca="1">(
    SUMIFS(AR116:AR156, AY116:AY156, INDIRECT("AE" &amp; ROW()), AP116:AP156, "💲") +
    SUMIFS(AR116:AR156, AY116:AY156, INDIRECT("AE" &amp; ROW()), AP116:AP156, "📦")
) -
(
    SUMIFS(AR116:AR156, AY116:AY156, INDIRECT("AE" &amp; ROW()), AP116:AP156, "💲", AS116:AS156, "Familiar") +
    SUMIFS(AR116:AR156, AY116:AY156, INDIRECT("AE" &amp; ROW()), AP116:AP156, "📦", AS116:AS156, "Familiar")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SUMIFS(AR116:AR156, AY116:AY156, INDIRECT("AE" &amp; ROW()), AP116:AP156, "💲", AS116:AS156, "Exonerado ADH") +
    SUMIFS(AR116:AR156, AY116:AY156, INDIRECT("AE" &amp; ROW()), AP116:AP156, "📦", AS116:AS156, "Exonerado ADH")
) -
(
    (
        SUMIFS(AR116:AR156, AY116:AY156, INDIRECT("AE" &amp; ROW()), AP116:AP156, "💲", AS116:AS156, "Exonerado Doctor") +
        SUMIFS(AR116:AR156, AY116:AY156, INDIRECT("AE" &amp; ROW()), AP116:AP156, "📦", AS116:AS156, "Exonerado Doctor")
    ) / 2
) -
(
    (
        SUMIFS(AR116:AR156, AY116:AY156, INDIRECT("AE" &amp; ROW()), AP116:AP156, "💲", AS116:AS156, "") +
        SUMIFS(AR116:AR156, AY116:AY156, INDIRECT("AE" &amp; ROW()), AP116:AP156, "📦", AS116:AS156, "")
    ) / 2
)</f>
        <v>0</v>
      </c>
      <c r="AL157" s="140">
        <f t="array" aca="1" ref="AL157" ca="1">(
    SUMIFS(AR116:AR156, AY116:AY156, INDIRECT("AE" &amp; ROW()), AP116:AP156, "💲") +
    SUMIFS(AR116:AR156, AY116:AY156, INDIRECT("AE" &amp; ROW()), AP116:AP156, "📦")
) -
(
    (
        SUMIFS(AR116:AR156, AY116:AY156, INDIRECT("AE" &amp; ROW()), AP116:AP156, "💲", AS116:AS156, "Familiar") +
        SUMIFS(AR116:AR156, AY116:AY156, INDIRECT("AE" &amp; ROW()), AP116:AP156, "📦", AS116:AS156, "Familiar")
    ) / 2
) -
(
    (
        SUMIFS(AR116:AR156, AY116:AY156, INDIRECT("AE" &amp; ROW()), AP116:AP156, "💲", AS116:AS156, "Participante") +
        SUMIFS(AR116:AR156, AY116:AY156, INDIRECT("AE" &amp; ROW()), AP116:AP156, "📦", AS116:AS156, "Participante")
    ) / 2
) -
(
    (
        SUMIFS(AR116:AR156, AY116:AY156, INDIRECT("AE" &amp; ROW()), AP116:AP156, "💲", AS116:AS156, "Empleado") +
        SUMIFS(AR116:AR156, AY116:AY156, INDIRECT("AE" &amp; ROW()), AP116:AP156, "📦", AS116:AS156, "Empleado")
    ) / 2
) -
(
    (
        SUMIFS(AR116:AR156, AY116:AY156, INDIRECT("AE" &amp; ROW()), AP116:AP156, "💲", AS116:AS156, "Exonerado ADH") +
        SUMIFS(AR116:AR156, AY116:AY156, INDIRECT("AE" &amp; ROW()), AP116:AP156, "📦", AS116:AS156, "Exonerado ADH")
    ) / 2
) -
(
    SUMIFS(AR116:AR156, AY116:AY156, INDIRECT("AE" &amp; ROW()), AP116:AP156, "💲", AS116:AS156, "Exonerado Doctor") +
    SUMIFS(AR116:AR156, AY116:AY156, INDIRECT("AE" &amp; ROW()), AP116:AP156, "📦", AS116:AS156, "Exonerado Doctor")
) -
(
    (
        SUMIFS(AR116:AR156, AY116:AY156, INDIRECT("AE" &amp; ROW()), AP116:AP156, "💲", AS116:AS156, "") +
        SUMIFS(AR116:AR156, AY116:AY156, INDIRECT("AE" &amp; ROW()), AP116:AP156, "📦", AS116:AS156, "")
    ) / 2
)</f>
        <v>0</v>
      </c>
      <c r="AM157" s="48"/>
      <c r="AN157" s="48"/>
      <c r="AO157" s="48"/>
      <c r="AP157" s="48"/>
      <c r="AQ157" s="48"/>
      <c r="AR157" s="48"/>
      <c r="AS157" s="48"/>
      <c r="AT157" s="48"/>
      <c r="AU157" s="48"/>
      <c r="AV157" s="48"/>
      <c r="AW157" s="48"/>
      <c r="AX157" s="48"/>
      <c r="AY157" s="48"/>
      <c r="AZ157" s="48"/>
      <c r="BA157" s="48"/>
      <c r="BB157" s="48"/>
      <c r="BC157" s="48"/>
      <c r="BD157" s="48"/>
      <c r="BE157" s="48"/>
      <c r="BF157" s="48"/>
      <c r="BG157" s="48"/>
      <c r="BH157" s="48"/>
      <c r="BI157" s="48"/>
      <c r="BJ157" s="48"/>
      <c r="BK157" s="48"/>
      <c r="BL157" s="48"/>
      <c r="BM157" s="48"/>
      <c r="BN157" s="48"/>
    </row>
    <row r="158" spans="1:66" ht="11.25" customHeight="1">
      <c r="A158" s="220"/>
      <c r="B158" s="38"/>
      <c r="C158" s="205"/>
      <c r="D158" s="208"/>
      <c r="E158" s="57" t="s">
        <v>44</v>
      </c>
      <c r="F158" s="58" t="str">
        <f>IF(D156&lt;&gt;"", VLOOKUP(D156,'Base de Datos'!$A$2:$D1268,4,FALSE()),"")</f>
        <v/>
      </c>
      <c r="G158" s="205"/>
      <c r="H158" s="208"/>
      <c r="I158" s="57" t="s">
        <v>44</v>
      </c>
      <c r="J158" s="58" t="str">
        <f>IF(H156&lt;&gt;"", VLOOKUP(H156,'Base de Datos'!$A$2:$D1268,4,FALSE()),"")</f>
        <v/>
      </c>
      <c r="K158" s="205"/>
      <c r="L158" s="208"/>
      <c r="M158" s="57" t="s">
        <v>44</v>
      </c>
      <c r="N158" s="58" t="str">
        <f>IF(L156&lt;&gt;"", VLOOKUP(L156,'Base de Datos'!$A$2:$D1268,4,FALSE()),"")</f>
        <v/>
      </c>
      <c r="O158" s="43"/>
      <c r="P158" s="163"/>
      <c r="Q158" s="3"/>
      <c r="R158" s="15"/>
      <c r="S158" s="229"/>
      <c r="T158" s="230"/>
      <c r="U158" s="59"/>
      <c r="V158" s="47"/>
      <c r="W158" s="229"/>
      <c r="X158" s="230"/>
      <c r="Y158" s="59"/>
      <c r="Z158" s="47"/>
      <c r="AA158" s="229"/>
      <c r="AB158" s="230"/>
      <c r="AC158" s="59"/>
      <c r="AD158" s="48"/>
      <c r="AE158" s="240" t="s">
        <v>55</v>
      </c>
      <c r="AF158" s="230"/>
      <c r="AG158" s="161">
        <f t="array" aca="1" ref="AG158" ca="1">COUNTIFS(AP116:AP156, "💲", AY116:AY156, INDIRECT("AE" &amp; ROW())) + COUNTIFS(AP116:AP156, "📦", AY116:AY156, INDIRECT("AE" &amp; ROW())) + COUNTIFS(AP116:AP156, "✅", AY116:AY156, INDIRECT("AE" &amp; ROW()))</f>
        <v>0</v>
      </c>
      <c r="AH158" s="162">
        <f t="array" aca="1" ref="AH158" ca="1">COUNTIFS(AP116:AP156, "💲", AY116:AY156, INDIRECT("AE" &amp; ROW())) + COUNTIFS(AP116:AP156, "📦", AY116:AY156, INDIRECT("AE" &amp; ROW()))</f>
        <v>0</v>
      </c>
      <c r="AI158" s="139">
        <f t="array" aca="1" ref="AI158" ca="1">SUMIFS(AR116:AR156, AY116:AY156, INDIRECT("AE" &amp; ROW()), AP116:AP156, "💲") + SUMIFS(AR116:AR156, AY116:AY156, INDIRECT("AE" &amp; ROW()), AP116:AP156, "📦")</f>
        <v>0</v>
      </c>
      <c r="AJ158" s="139">
        <f t="array" aca="1" ref="AJ158" ca="1">(
    SUMIFS(AR116:AR156, AY116:AY156, INDIRECT("AE" &amp; ROW()), AP116:AP156, "💲") +
    SUMIFS(AR116:AR156, AY116:AY156, INDIRECT("AE" &amp; ROW()), AP116:AP156, "📦")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
        SUMIFS(AR116:AR156, AY116:AY156, INDIRECT("AE" &amp; ROW()), AP116:AP156, "💲", AS116:AS156, "Familiar") +
        SUMIFS(AR116:AR156, AY116:AY156, INDIRECT("AE" &amp; ROW()), AP116:AP156, "📦", AS116:AS156, "Familiar")
    ) / 2
)  -
(
    (
        SUMIFS(AR116:AR156, AY116:AY156, INDIRECT("AE" &amp; ROW()), AP116:AP156, "💲", AS116:AS156, "Exonerado ADH") +
        SUMIFS(AR116:AR156, AY116:AY156, INDIRECT("AE" &amp; ROW()), AP116:AP156, "📦", AS116:AS156, "Exonerado ADH")
    ) / 2
)  -
(
    (
        SUMIFS(AR116:AR156, AY116:AY156, INDIRECT("AE" &amp; ROW()), AP116:AP156, "💲", AS116:AS156, "Exonerado Doctor") +
        SUMIFS(AR116:AR156, AY116:AY156, INDIRECT("AE" &amp; ROW()), AP116:AP156, "📦", AS116:AS156, "Exonerado Doctor")
    ) / 2
)</f>
        <v>0</v>
      </c>
      <c r="AK158" s="139">
        <f t="array" aca="1" ref="AK158" ca="1">(
    SUMIFS(AR116:AR156, AY116:AY156, INDIRECT("AE" &amp; ROW()), AP116:AP156, "💲") +
    SUMIFS(AR116:AR156, AY116:AY156, INDIRECT("AE" &amp; ROW()), AP116:AP156, "📦")
) -
(
    SUMIFS(AR116:AR156, AY116:AY156, INDIRECT("AE" &amp; ROW()), AP116:AP156, "💲", AS116:AS156, "Familiar") +
    SUMIFS(AR116:AR156, AY116:AY156, INDIRECT("AE" &amp; ROW()), AP116:AP156, "📦", AS116:AS156, "Familiar")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SUMIFS(AR116:AR156, AY116:AY156, INDIRECT("AE" &amp; ROW()), AP116:AP156, "💲", AS116:AS156, "Exonerado ADH") +
    SUMIFS(AR116:AR156, AY116:AY156, INDIRECT("AE" &amp; ROW()), AP116:AP156, "📦", AS116:AS156, "Exonerado ADH")
) -
(
    (
        SUMIFS(AR116:AR156, AY116:AY156, INDIRECT("AE" &amp; ROW()), AP116:AP156, "💲", AS116:AS156, "Exonerado Doctor") +
        SUMIFS(AR116:AR156, AY116:AY156, INDIRECT("AE" &amp; ROW()), AP116:AP156, "📦", AS116:AS156, "Exonerado Doctor")
    ) / 2
) -
(
    (
        SUMIFS(AR116:AR156, AY116:AY156, INDIRECT("AE" &amp; ROW()), AP116:AP156, "💲", AS116:AS156, "") +
        SUMIFS(AR116:AR156, AY116:AY156, INDIRECT("AE" &amp; ROW()), AP116:AP156, "📦", AS116:AS156, "")
    ) / 2
)</f>
        <v>0</v>
      </c>
      <c r="AL158" s="140">
        <f t="array" aca="1" ref="AL158" ca="1">(
    SUMIFS(AR116:AR156, AY116:AY156, INDIRECT("AE" &amp; ROW()), AP116:AP156, "💲") +
    SUMIFS(AR116:AR156, AY116:AY156, INDIRECT("AE" &amp; ROW()), AP116:AP156, "📦")
) -
(
    (
        SUMIFS(AR116:AR156, AY116:AY156, INDIRECT("AE" &amp; ROW()), AP116:AP156, "💲", AS116:AS156, "Familiar") +
        SUMIFS(AR116:AR156, AY116:AY156, INDIRECT("AE" &amp; ROW()), AP116:AP156, "📦", AS116:AS156, "Familiar")
    ) / 2
) -
(
    (
        SUMIFS(AR116:AR156, AY116:AY156, INDIRECT("AE" &amp; ROW()), AP116:AP156, "💲", AS116:AS156, "Participante") +
        SUMIFS(AR116:AR156, AY116:AY156, INDIRECT("AE" &amp; ROW()), AP116:AP156, "📦", AS116:AS156, "Participante")
    ) / 2
) -
(
    (
        SUMIFS(AR116:AR156, AY116:AY156, INDIRECT("AE" &amp; ROW()), AP116:AP156, "💲", AS116:AS156, "Empleado") +
        SUMIFS(AR116:AR156, AY116:AY156, INDIRECT("AE" &amp; ROW()), AP116:AP156, "📦", AS116:AS156, "Empleado")
    ) / 2
) -
(
    (
        SUMIFS(AR116:AR156, AY116:AY156, INDIRECT("AE" &amp; ROW()), AP116:AP156, "💲", AS116:AS156, "Exonerado ADH") +
        SUMIFS(AR116:AR156, AY116:AY156, INDIRECT("AE" &amp; ROW()), AP116:AP156, "📦", AS116:AS156, "Exonerado ADH")
    ) / 2
) -
(
    SUMIFS(AR116:AR156, AY116:AY156, INDIRECT("AE" &amp; ROW()), AP116:AP156, "💲", AS116:AS156, "Exonerado Doctor") +
    SUMIFS(AR116:AR156, AY116:AY156, INDIRECT("AE" &amp; ROW()), AP116:AP156, "📦", AS116:AS156, "Exonerado Doctor")
) -
(
    (
        SUMIFS(AR116:AR156, AY116:AY156, INDIRECT("AE" &amp; ROW()), AP116:AP156, "💲", AS116:AS156, "") +
        SUMIFS(AR116:AR156, AY116:AY156, INDIRECT("AE" &amp; ROW()), AP116:AP156, "📦", AS116:AS156, "")
    ) / 2
)</f>
        <v>0</v>
      </c>
      <c r="AM158" s="48"/>
      <c r="AN158" s="48"/>
      <c r="AO158" s="48"/>
      <c r="AP158" s="48"/>
      <c r="AQ158" s="48"/>
      <c r="AR158" s="48"/>
      <c r="AS158" s="48"/>
      <c r="AT158" s="48"/>
      <c r="AU158" s="48"/>
      <c r="AV158" s="48"/>
      <c r="AW158" s="48"/>
      <c r="AX158" s="48"/>
      <c r="AY158" s="48"/>
      <c r="AZ158" s="48"/>
      <c r="BA158" s="48"/>
      <c r="BB158" s="48"/>
      <c r="BC158" s="48"/>
      <c r="BD158" s="48"/>
      <c r="BE158" s="48"/>
      <c r="BF158" s="48"/>
      <c r="BG158" s="48"/>
      <c r="BH158" s="48"/>
      <c r="BI158" s="48"/>
      <c r="BJ158" s="48"/>
      <c r="BK158" s="48"/>
      <c r="BL158" s="48"/>
      <c r="BM158" s="48"/>
      <c r="BN158" s="48"/>
    </row>
    <row r="159" spans="1:66" ht="11.25" customHeight="1">
      <c r="A159" s="221"/>
      <c r="B159" s="38"/>
      <c r="C159" s="206"/>
      <c r="D159" s="209"/>
      <c r="E159" s="85" t="s">
        <v>46</v>
      </c>
      <c r="F159" s="86"/>
      <c r="G159" s="206"/>
      <c r="H159" s="209"/>
      <c r="I159" s="85" t="s">
        <v>46</v>
      </c>
      <c r="J159" s="108"/>
      <c r="K159" s="206"/>
      <c r="L159" s="209"/>
      <c r="M159" s="85" t="s">
        <v>46</v>
      </c>
      <c r="N159" s="108"/>
      <c r="O159" s="43"/>
      <c r="P159" s="163"/>
      <c r="Q159" s="3"/>
      <c r="R159" s="15"/>
      <c r="S159" s="227" t="str">
        <f>IF(OR(S156="Empleado",S156="Familiar"),"Nombre del Empleado","N° Factura")</f>
        <v>N° Factura</v>
      </c>
      <c r="T159" s="228"/>
      <c r="U159" s="89"/>
      <c r="V159" s="47"/>
      <c r="W159" s="227" t="str">
        <f>IF(OR(W156="Empleado",W156="Familiar"),"Nombre del Empleado","N° Factura")</f>
        <v>N° Factura</v>
      </c>
      <c r="X159" s="228"/>
      <c r="Y159" s="89"/>
      <c r="Z159" s="47"/>
      <c r="AA159" s="227" t="str">
        <f>IF(OR(AA156="Empleado",AA156="Familiar"),"Nombre del Empleado","N° Factura")</f>
        <v>N° Factura</v>
      </c>
      <c r="AB159" s="228"/>
      <c r="AC159" s="89"/>
      <c r="AD159" s="48"/>
      <c r="AE159" s="240" t="s">
        <v>57</v>
      </c>
      <c r="AF159" s="230"/>
      <c r="AG159" s="161">
        <f t="array" aca="1" ref="AG159" ca="1">COUNTIFS(AP116:AP156, "💲", AY116:AY156, INDIRECT("AE" &amp; ROW())) + COUNTIFS(AP116:AP156, "📦", AY116:AY156, INDIRECT("AE" &amp; ROW())) + COUNTIFS(AP116:AP156, "✅", AY116:AY156, INDIRECT("AE" &amp; ROW()))</f>
        <v>0</v>
      </c>
      <c r="AH159" s="162">
        <f t="array" aca="1" ref="AH159" ca="1">COUNTIFS(AP116:AP156, "💲", AY116:AY156, INDIRECT("AE" &amp; ROW())) + COUNTIFS(AP116:AP156, "📦", AY116:AY156, INDIRECT("AE" &amp; ROW()))</f>
        <v>0</v>
      </c>
      <c r="AI159" s="139">
        <f t="array" aca="1" ref="AI159" ca="1">SUMIFS(AR116:AR156, AY116:AY156, INDIRECT("AE" &amp; ROW()), AP116:AP156, "💲") + SUMIFS(AR116:AR156, AY116:AY156, INDIRECT("AE" &amp; ROW()), AP116:AP156, "📦")</f>
        <v>0</v>
      </c>
      <c r="AJ159" s="139">
        <f t="array" aca="1" ref="AJ159" ca="1">(
    SUMIFS(AR116:AR156, AY116:AY156, INDIRECT("AE" &amp; ROW()), AP116:AP156, "💲") +
    SUMIFS(AR116:AR156, AY116:AY156, INDIRECT("AE" &amp; ROW()), AP116:AP156, "📦")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
        SUMIFS(AR116:AR156, AY116:AY156, INDIRECT("AE" &amp; ROW()), AP116:AP156, "💲", AS116:AS156, "Familiar") +
        SUMIFS(AR116:AR156, AY116:AY156, INDIRECT("AE" &amp; ROW()), AP116:AP156, "📦", AS116:AS156, "Familiar")
    ) / 2
)  -
(
    (
        SUMIFS(AR116:AR156, AY116:AY156, INDIRECT("AE" &amp; ROW()), AP116:AP156, "💲", AS116:AS156, "Exonerado ADH") +
        SUMIFS(AR116:AR156, AY116:AY156, INDIRECT("AE" &amp; ROW()), AP116:AP156, "📦", AS116:AS156, "Exonerado ADH")
    ) / 2
)  -
(
    (
        SUMIFS(AR116:AR156, AY116:AY156, INDIRECT("AE" &amp; ROW()), AP116:AP156, "💲", AS116:AS156, "Exonerado Doctor") +
        SUMIFS(AR116:AR156, AY116:AY156, INDIRECT("AE" &amp; ROW()), AP116:AP156, "📦", AS116:AS156, "Exonerado Doctor")
    ) / 2
)</f>
        <v>0</v>
      </c>
      <c r="AK159" s="139">
        <f t="array" aca="1" ref="AK159" ca="1">(
    SUMIFS(AR116:AR156, AY116:AY156, INDIRECT("AE" &amp; ROW()), AP116:AP156, "💲") +
    SUMIFS(AR116:AR156, AY116:AY156, INDIRECT("AE" &amp; ROW()), AP116:AP156, "📦")
) -
(
    SUMIFS(AR116:AR156, AY116:AY156, INDIRECT("AE" &amp; ROW()), AP116:AP156, "💲", AS116:AS156, "Familiar") +
    SUMIFS(AR116:AR156, AY116:AY156, INDIRECT("AE" &amp; ROW()), AP116:AP156, "📦", AS116:AS156, "Familiar")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SUMIFS(AR116:AR156, AY116:AY156, INDIRECT("AE" &amp; ROW()), AP116:AP156, "💲", AS116:AS156, "Exonerado ADH") +
    SUMIFS(AR116:AR156, AY116:AY156, INDIRECT("AE" &amp; ROW()), AP116:AP156, "📦", AS116:AS156, "Exonerado ADH")
) -
(
    (
        SUMIFS(AR116:AR156, AY116:AY156, INDIRECT("AE" &amp; ROW()), AP116:AP156, "💲", AS116:AS156, "Exonerado Doctor") +
        SUMIFS(AR116:AR156, AY116:AY156, INDIRECT("AE" &amp; ROW()), AP116:AP156, "📦", AS116:AS156, "Exonerado Doctor")
    ) / 2
) -
(
    (
        SUMIFS(AR116:AR156, AY116:AY156, INDIRECT("AE" &amp; ROW()), AP116:AP156, "💲", AS116:AS156, "") +
        SUMIFS(AR116:AR156, AY116:AY156, INDIRECT("AE" &amp; ROW()), AP116:AP156, "📦", AS116:AS156, "")
    ) / 2
)</f>
        <v>0</v>
      </c>
      <c r="AL159" s="140">
        <f t="array" aca="1" ref="AL159" ca="1">(
    SUMIFS(AR116:AR156, AY116:AY156, INDIRECT("AE" &amp; ROW()), AP116:AP156, "💲") +
    SUMIFS(AR116:AR156, AY116:AY156, INDIRECT("AE" &amp; ROW()), AP116:AP156, "📦")
) -
(
    (
        SUMIFS(AR116:AR156, AY116:AY156, INDIRECT("AE" &amp; ROW()), AP116:AP156, "💲", AS116:AS156, "Familiar") +
        SUMIFS(AR116:AR156, AY116:AY156, INDIRECT("AE" &amp; ROW()), AP116:AP156, "📦", AS116:AS156, "Familiar")
    ) / 2
) -
(
    (
        SUMIFS(AR116:AR156, AY116:AY156, INDIRECT("AE" &amp; ROW()), AP116:AP156, "💲", AS116:AS156, "Participante") +
        SUMIFS(AR116:AR156, AY116:AY156, INDIRECT("AE" &amp; ROW()), AP116:AP156, "📦", AS116:AS156, "Participante")
    ) / 2
) -
(
    (
        SUMIFS(AR116:AR156, AY116:AY156, INDIRECT("AE" &amp; ROW()), AP116:AP156, "💲", AS116:AS156, "Empleado") +
        SUMIFS(AR116:AR156, AY116:AY156, INDIRECT("AE" &amp; ROW()), AP116:AP156, "📦", AS116:AS156, "Empleado")
    ) / 2
) -
(
    (
        SUMIFS(AR116:AR156, AY116:AY156, INDIRECT("AE" &amp; ROW()), AP116:AP156, "💲", AS116:AS156, "Exonerado ADH") +
        SUMIFS(AR116:AR156, AY116:AY156, INDIRECT("AE" &amp; ROW()), AP116:AP156, "📦", AS116:AS156, "Exonerado ADH")
    ) / 2
) -
(
    SUMIFS(AR116:AR156, AY116:AY156, INDIRECT("AE" &amp; ROW()), AP116:AP156, "💲", AS116:AS156, "Exonerado Doctor") +
    SUMIFS(AR116:AR156, AY116:AY156, INDIRECT("AE" &amp; ROW()), AP116:AP156, "📦", AS116:AS156, "Exonerado Doctor")
) -
(
    (
        SUMIFS(AR116:AR156, AY116:AY156, INDIRECT("AE" &amp; ROW()), AP116:AP156, "💲", AS116:AS156, "") +
        SUMIFS(AR116:AR156, AY116:AY156, INDIRECT("AE" &amp; ROW()), AP116:AP156, "📦", AS116:AS156, "")
    ) / 2
)</f>
        <v>0</v>
      </c>
      <c r="AM159" s="48"/>
      <c r="AN159" s="48"/>
      <c r="AO159" s="48"/>
      <c r="AP159" s="48"/>
      <c r="AQ159" s="48"/>
      <c r="AR159" s="48"/>
      <c r="AS159" s="48"/>
      <c r="AT159" s="48"/>
      <c r="AU159" s="48"/>
      <c r="AV159" s="48"/>
      <c r="AW159" s="48"/>
      <c r="AX159" s="48"/>
      <c r="AY159" s="48"/>
      <c r="AZ159" s="48"/>
      <c r="BA159" s="48"/>
      <c r="BB159" s="48"/>
      <c r="BC159" s="48"/>
      <c r="BD159" s="48"/>
      <c r="BE159" s="48"/>
      <c r="BF159" s="48"/>
      <c r="BG159" s="48"/>
      <c r="BH159" s="48"/>
      <c r="BI159" s="48"/>
      <c r="BJ159" s="48"/>
      <c r="BK159" s="48"/>
      <c r="BL159" s="48"/>
      <c r="BM159" s="48"/>
      <c r="BN159" s="48"/>
    </row>
    <row r="160" spans="1:66" ht="11.25" customHeight="1">
      <c r="A160" s="222">
        <f>A156+$Q$13/1440</f>
        <v>0.79166666666666641</v>
      </c>
      <c r="B160" s="164"/>
      <c r="C160" s="204"/>
      <c r="D160" s="207"/>
      <c r="E160" s="177" t="s">
        <v>36</v>
      </c>
      <c r="F160" s="42" t="str">
        <f>IF(D160&lt;&gt;"", VLOOKUP(D160,'Base de Datos'!$A$2:$D1268,2,FALSE()),"")</f>
        <v/>
      </c>
      <c r="G160" s="204"/>
      <c r="H160" s="216"/>
      <c r="I160" s="177" t="s">
        <v>36</v>
      </c>
      <c r="J160" s="42" t="str">
        <f>IF(H160&lt;&gt;"", VLOOKUP(H160,'Base de Datos'!$A$2:$D1268,2,FALSE()),"")</f>
        <v/>
      </c>
      <c r="K160" s="204"/>
      <c r="L160" s="216"/>
      <c r="M160" s="177" t="s">
        <v>36</v>
      </c>
      <c r="N160" s="42" t="str">
        <f>IF(L160&lt;&gt;"", VLOOKUP(L160,'Base de Datos'!$A$2:$D1268,2,FALSE()),"")</f>
        <v/>
      </c>
      <c r="O160" s="165"/>
      <c r="P160" s="165"/>
      <c r="Q160" s="165"/>
      <c r="R160" s="166"/>
      <c r="S160" s="167"/>
      <c r="T160" s="45" t="s">
        <v>37</v>
      </c>
      <c r="U160" s="168"/>
      <c r="V160" s="169"/>
      <c r="W160" s="167"/>
      <c r="X160" s="45" t="s">
        <v>37</v>
      </c>
      <c r="Y160" s="168"/>
      <c r="Z160" s="169"/>
      <c r="AA160" s="167"/>
      <c r="AB160" s="45" t="s">
        <v>37</v>
      </c>
      <c r="AC160" s="168"/>
      <c r="AD160" s="56"/>
      <c r="AE160" s="240" t="s">
        <v>59</v>
      </c>
      <c r="AF160" s="230"/>
      <c r="AG160" s="161">
        <f t="array" aca="1" ref="AG160" ca="1">COUNTIFS(AP116:AP156, "💲", AY116:AY156, INDIRECT("AE" &amp; ROW())) + COUNTIFS(AP116:AP156, "📦", AY116:AY156, INDIRECT("AE" &amp; ROW())) + COUNTIFS(AP116:AP156, "✅", AY116:AY156, INDIRECT("AE" &amp; ROW()))</f>
        <v>0</v>
      </c>
      <c r="AH160" s="162">
        <f t="array" aca="1" ref="AH160" ca="1">COUNTIFS(AP116:AP156, "💲", AY116:AY156, INDIRECT("AE" &amp; ROW())) + COUNTIFS(AP116:AP156, "📦", AY116:AY156, INDIRECT("AE" &amp; ROW()))</f>
        <v>0</v>
      </c>
      <c r="AI160" s="139">
        <f t="array" aca="1" ref="AI160" ca="1">SUMIFS(AR116:AR156, AY116:AY156, INDIRECT("AE" &amp; ROW()), AP116:AP156, "💲") + SUMIFS(AR116:AR156, AY116:AY156, INDIRECT("AE" &amp; ROW()), AP116:AP156, "📦")</f>
        <v>0</v>
      </c>
      <c r="AJ160" s="139">
        <f t="array" aca="1" ref="AJ160" ca="1">(
    SUMIFS(AR116:AR156, AY116:AY156, INDIRECT("AE" &amp; ROW()), AP116:AP156, "💲") +
    SUMIFS(AR116:AR156, AY116:AY156, INDIRECT("AE" &amp; ROW()), AP116:AP156, "📦")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
        SUMIFS(AR116:AR156, AY116:AY156, INDIRECT("AE" &amp; ROW()), AP116:AP156, "💲", AS116:AS156, "Familiar") +
        SUMIFS(AR116:AR156, AY116:AY156, INDIRECT("AE" &amp; ROW()), AP116:AP156, "📦", AS116:AS156, "Familiar")
    ) / 2
)  -
(
    (
        SUMIFS(AR116:AR156, AY116:AY156, INDIRECT("AE" &amp; ROW()), AP116:AP156, "💲", AS116:AS156, "Exonerado ADH") +
        SUMIFS(AR116:AR156, AY116:AY156, INDIRECT("AE" &amp; ROW()), AP116:AP156, "📦", AS116:AS156, "Exonerado ADH")
    ) / 2
)  -
(
    (
        SUMIFS(AR116:AR156, AY116:AY156, INDIRECT("AE" &amp; ROW()), AP116:AP156, "💲", AS116:AS156, "Exonerado Doctor") +
        SUMIFS(AR116:AR156, AY116:AY156, INDIRECT("AE" &amp; ROW()), AP116:AP156, "📦", AS116:AS156, "Exonerado Doctor")
    ) / 2
)</f>
        <v>0</v>
      </c>
      <c r="AK160" s="139">
        <f t="array" aca="1" ref="AK160" ca="1">(
    SUMIFS(AR116:AR156, AY116:AY156, INDIRECT("AE" &amp; ROW()), AP116:AP156, "💲") +
    SUMIFS(AR116:AR156, AY116:AY156, INDIRECT("AE" &amp; ROW()), AP116:AP156, "📦")
) -
(
    SUMIFS(AR116:AR156, AY116:AY156, INDIRECT("AE" &amp; ROW()), AP116:AP156, "💲", AS116:AS156, "Familiar") +
    SUMIFS(AR116:AR156, AY116:AY156, INDIRECT("AE" &amp; ROW()), AP116:AP156, "📦", AS116:AS156, "Familiar")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SUMIFS(AR116:AR156, AY116:AY156, INDIRECT("AE" &amp; ROW()), AP116:AP156, "💲", AS116:AS156, "Exonerado ADH") +
    SUMIFS(AR116:AR156, AY116:AY156, INDIRECT("AE" &amp; ROW()), AP116:AP156, "📦", AS116:AS156, "Exonerado ADH")
) -
(
    (
        SUMIFS(AR116:AR156, AY116:AY156, INDIRECT("AE" &amp; ROW()), AP116:AP156, "💲", AS116:AS156, "Exonerado Doctor") +
        SUMIFS(AR116:AR156, AY116:AY156, INDIRECT("AE" &amp; ROW()), AP116:AP156, "📦", AS116:AS156, "Exonerado Doctor")
    ) / 2
) -
(
    (
        SUMIFS(AR116:AR156, AY116:AY156, INDIRECT("AE" &amp; ROW()), AP116:AP156, "💲", AS116:AS156, "") +
        SUMIFS(AR116:AR156, AY116:AY156, INDIRECT("AE" &amp; ROW()), AP116:AP156, "📦", AS116:AS156, "")
    ) / 2
)</f>
        <v>0</v>
      </c>
      <c r="AL160" s="140">
        <f t="array" aca="1" ref="AL160" ca="1">(
    SUMIFS(AR116:AR156, AY116:AY156, INDIRECT("AE" &amp; ROW()), AP116:AP156, "💲") +
    SUMIFS(AR116:AR156, AY116:AY156, INDIRECT("AE" &amp; ROW()), AP116:AP156, "📦")
) -
(
    (
        SUMIFS(AR116:AR156, AY116:AY156, INDIRECT("AE" &amp; ROW()), AP116:AP156, "💲", AS116:AS156, "Familiar") +
        SUMIFS(AR116:AR156, AY116:AY156, INDIRECT("AE" &amp; ROW()), AP116:AP156, "📦", AS116:AS156, "Familiar")
    ) / 2
) -
(
    (
        SUMIFS(AR116:AR156, AY116:AY156, INDIRECT("AE" &amp; ROW()), AP116:AP156, "💲", AS116:AS156, "Participante") +
        SUMIFS(AR116:AR156, AY116:AY156, INDIRECT("AE" &amp; ROW()), AP116:AP156, "📦", AS116:AS156, "Participante")
    ) / 2
) -
(
    (
        SUMIFS(AR116:AR156, AY116:AY156, INDIRECT("AE" &amp; ROW()), AP116:AP156, "💲", AS116:AS156, "Empleado") +
        SUMIFS(AR116:AR156, AY116:AY156, INDIRECT("AE" &amp; ROW()), AP116:AP156, "📦", AS116:AS156, "Empleado")
    ) / 2
) -
(
    (
        SUMIFS(AR116:AR156, AY116:AY156, INDIRECT("AE" &amp; ROW()), AP116:AP156, "💲", AS116:AS156, "Exonerado ADH") +
        SUMIFS(AR116:AR156, AY116:AY156, INDIRECT("AE" &amp; ROW()), AP116:AP156, "📦", AS116:AS156, "Exonerado ADH")
    ) / 2
) -
(
    SUMIFS(AR116:AR156, AY116:AY156, INDIRECT("AE" &amp; ROW()), AP116:AP156, "💲", AS116:AS156, "Exonerado Doctor") +
    SUMIFS(AR116:AR156, AY116:AY156, INDIRECT("AE" &amp; ROW()), AP116:AP156, "📦", AS116:AS156, "Exonerado Doctor")
) -
(
    (
        SUMIFS(AR116:AR156, AY116:AY156, INDIRECT("AE" &amp; ROW()), AP116:AP156, "💲", AS116:AS156, "") +
        SUMIFS(AR116:AR156, AY116:AY156, INDIRECT("AE" &amp; ROW()), AP116:AP156, "📦", AS116:AS156, "")
    ) / 2
)</f>
        <v>0</v>
      </c>
      <c r="AM160" s="56"/>
      <c r="AN160" s="56"/>
      <c r="AO160" s="56"/>
      <c r="AP160" s="56"/>
      <c r="AQ160" s="56"/>
      <c r="AR160" s="56"/>
      <c r="AS160" s="56"/>
      <c r="AT160" s="56"/>
      <c r="AU160" s="56"/>
      <c r="AV160" s="56"/>
      <c r="AW160" s="56"/>
      <c r="AX160" s="56"/>
      <c r="AY160" s="56"/>
      <c r="AZ160" s="56"/>
      <c r="BA160" s="56"/>
      <c r="BB160" s="56"/>
      <c r="BC160" s="56"/>
      <c r="BD160" s="56"/>
      <c r="BE160" s="56"/>
      <c r="BF160" s="56"/>
      <c r="BG160" s="56"/>
      <c r="BH160" s="56"/>
      <c r="BI160" s="56"/>
      <c r="BJ160" s="56"/>
      <c r="BK160" s="56"/>
      <c r="BL160" s="56"/>
      <c r="BM160" s="56"/>
      <c r="BN160" s="56"/>
    </row>
    <row r="161" spans="1:66" ht="11.25" customHeight="1">
      <c r="A161" s="220"/>
      <c r="B161" s="164"/>
      <c r="C161" s="205"/>
      <c r="D161" s="208"/>
      <c r="E161" s="178" t="s">
        <v>42</v>
      </c>
      <c r="F161" s="58" t="str">
        <f>IF(D160&lt;&gt;"", VLOOKUP(D160,'Base de Datos'!$A$2:$D1268,3,FALSE()),"")</f>
        <v/>
      </c>
      <c r="G161" s="205"/>
      <c r="H161" s="208"/>
      <c r="I161" s="178" t="s">
        <v>42</v>
      </c>
      <c r="J161" s="58" t="str">
        <f>IF(H160&lt;&gt;"", VLOOKUP(H160,'Base de Datos'!$A$2:$D1268,3,FALSE()),"")</f>
        <v/>
      </c>
      <c r="K161" s="205"/>
      <c r="L161" s="208"/>
      <c r="M161" s="178" t="s">
        <v>42</v>
      </c>
      <c r="N161" s="58" t="str">
        <f>IF(L160&lt;&gt;"", VLOOKUP(L160,'Base de Datos'!$A$2:$D1268,3,FALSE()),"")</f>
        <v/>
      </c>
      <c r="O161" s="165"/>
      <c r="P161" s="165"/>
      <c r="Q161" s="165"/>
      <c r="R161" s="166"/>
      <c r="S161" s="231"/>
      <c r="T161" s="230"/>
      <c r="U161" s="170"/>
      <c r="V161" s="169"/>
      <c r="W161" s="231"/>
      <c r="X161" s="230"/>
      <c r="Y161" s="170"/>
      <c r="Z161" s="169"/>
      <c r="AA161" s="231"/>
      <c r="AB161" s="230"/>
      <c r="AC161" s="170"/>
      <c r="AD161" s="56"/>
      <c r="AE161" s="240" t="s">
        <v>63</v>
      </c>
      <c r="AF161" s="230"/>
      <c r="AG161" s="161">
        <f t="array" aca="1" ref="AG161" ca="1">COUNTIFS(AP116:AP156, "💲", AY116:AY156, INDIRECT("AE" &amp; ROW())) + COUNTIFS(AP116:AP156, "📦", AY116:AY156, INDIRECT("AE" &amp; ROW())) + COUNTIFS(AP116:AP156, "✅", AY116:AY156, INDIRECT("AE" &amp; ROW()))</f>
        <v>0</v>
      </c>
      <c r="AH161" s="162">
        <f t="array" aca="1" ref="AH161" ca="1">COUNTIFS(AP116:AP156, "💲", AY116:AY156, INDIRECT("AE" &amp; ROW())) + COUNTIFS(AP116:AP156, "📦", AY116:AY156, INDIRECT("AE" &amp; ROW()))</f>
        <v>0</v>
      </c>
      <c r="AI161" s="139">
        <f t="array" aca="1" ref="AI161" ca="1">SUMIFS(AR116:AR156, AY116:AY156, INDIRECT("AE" &amp; ROW()), AP116:AP156, "💲") + SUMIFS(AR116:AR156, AY116:AY156, INDIRECT("AE" &amp; ROW()), AP116:AP156, "📦")</f>
        <v>0</v>
      </c>
      <c r="AJ161" s="139">
        <f t="array" aca="1" ref="AJ161" ca="1">(
    SUMIFS(AR116:AR156, AY116:AY156, INDIRECT("AE" &amp; ROW()), AP116:AP156, "💲") +
    SUMIFS(AR116:AR156, AY116:AY156, INDIRECT("AE" &amp; ROW()), AP116:AP156, "📦")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
        SUMIFS(AR116:AR156, AY116:AY156, INDIRECT("AE" &amp; ROW()), AP116:AP156, "💲", AS116:AS156, "Familiar") +
        SUMIFS(AR116:AR156, AY116:AY156, INDIRECT("AE" &amp; ROW()), AP116:AP156, "📦", AS116:AS156, "Familiar")
    ) / 2
)  -
(
    (
        SUMIFS(AR116:AR156, AY116:AY156, INDIRECT("AE" &amp; ROW()), AP116:AP156, "💲", AS116:AS156, "Exonerado ADH") +
        SUMIFS(AR116:AR156, AY116:AY156, INDIRECT("AE" &amp; ROW()), AP116:AP156, "📦", AS116:AS156, "Exonerado ADH")
    ) / 2
)  -
(
    (
        SUMIFS(AR116:AR156, AY116:AY156, INDIRECT("AE" &amp; ROW()), AP116:AP156, "💲", AS116:AS156, "Exonerado Doctor") +
        SUMIFS(AR116:AR156, AY116:AY156, INDIRECT("AE" &amp; ROW()), AP116:AP156, "📦", AS116:AS156, "Exonerado Doctor")
    ) / 2
)</f>
        <v>0</v>
      </c>
      <c r="AK161" s="139">
        <f t="array" aca="1" ref="AK161" ca="1">(
    SUMIFS(AR116:AR156, AY116:AY156, INDIRECT("AE" &amp; ROW()), AP116:AP156, "💲") +
    SUMIFS(AR116:AR156, AY116:AY156, INDIRECT("AE" &amp; ROW()), AP116:AP156, "📦")
) -
(
    SUMIFS(AR116:AR156, AY116:AY156, INDIRECT("AE" &amp; ROW()), AP116:AP156, "💲", AS116:AS156, "Familiar") +
    SUMIFS(AR116:AR156, AY116:AY156, INDIRECT("AE" &amp; ROW()), AP116:AP156, "📦", AS116:AS156, "Familiar")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SUMIFS(AR116:AR156, AY116:AY156, INDIRECT("AE" &amp; ROW()), AP116:AP156, "💲", AS116:AS156, "Exonerado ADH") +
    SUMIFS(AR116:AR156, AY116:AY156, INDIRECT("AE" &amp; ROW()), AP116:AP156, "📦", AS116:AS156, "Exonerado ADH")
) -
(
    (
        SUMIFS(AR116:AR156, AY116:AY156, INDIRECT("AE" &amp; ROW()), AP116:AP156, "💲", AS116:AS156, "Exonerado Doctor") +
        SUMIFS(AR116:AR156, AY116:AY156, INDIRECT("AE" &amp; ROW()), AP116:AP156, "📦", AS116:AS156, "Exonerado Doctor")
    ) / 2
) -
(
    (
        SUMIFS(AR116:AR156, AY116:AY156, INDIRECT("AE" &amp; ROW()), AP116:AP156, "💲", AS116:AS156, "") +
        SUMIFS(AR116:AR156, AY116:AY156, INDIRECT("AE" &amp; ROW()), AP116:AP156, "📦", AS116:AS156, "")
    ) / 2
)</f>
        <v>0</v>
      </c>
      <c r="AL161" s="140">
        <f t="array" aca="1" ref="AL161" ca="1">(
    SUMIFS(AR116:AR156, AY116:AY156, INDIRECT("AE" &amp; ROW()), AP116:AP156, "💲") +
    SUMIFS(AR116:AR156, AY116:AY156, INDIRECT("AE" &amp; ROW()), AP116:AP156, "📦")
) -
(
    (
        SUMIFS(AR116:AR156, AY116:AY156, INDIRECT("AE" &amp; ROW()), AP116:AP156, "💲", AS116:AS156, "Familiar") +
        SUMIFS(AR116:AR156, AY116:AY156, INDIRECT("AE" &amp; ROW()), AP116:AP156, "📦", AS116:AS156, "Familiar")
    ) / 2
) -
(
    (
        SUMIFS(AR116:AR156, AY116:AY156, INDIRECT("AE" &amp; ROW()), AP116:AP156, "💲", AS116:AS156, "Participante") +
        SUMIFS(AR116:AR156, AY116:AY156, INDIRECT("AE" &amp; ROW()), AP116:AP156, "📦", AS116:AS156, "Participante")
    ) / 2
) -
(
    (
        SUMIFS(AR116:AR156, AY116:AY156, INDIRECT("AE" &amp; ROW()), AP116:AP156, "💲", AS116:AS156, "Empleado") +
        SUMIFS(AR116:AR156, AY116:AY156, INDIRECT("AE" &amp; ROW()), AP116:AP156, "📦", AS116:AS156, "Empleado")
    ) / 2
) -
(
    (
        SUMIFS(AR116:AR156, AY116:AY156, INDIRECT("AE" &amp; ROW()), AP116:AP156, "💲", AS116:AS156, "Exonerado ADH") +
        SUMIFS(AR116:AR156, AY116:AY156, INDIRECT("AE" &amp; ROW()), AP116:AP156, "📦", AS116:AS156, "Exonerado ADH")
    ) / 2
) -
(
    SUMIFS(AR116:AR156, AY116:AY156, INDIRECT("AE" &amp; ROW()), AP116:AP156, "💲", AS116:AS156, "Exonerado Doctor") +
    SUMIFS(AR116:AR156, AY116:AY156, INDIRECT("AE" &amp; ROW()), AP116:AP156, "📦", AS116:AS156, "Exonerado Doctor")
) -
(
    (
        SUMIFS(AR116:AR156, AY116:AY156, INDIRECT("AE" &amp; ROW()), AP116:AP156, "💲", AS116:AS156, "") +
        SUMIFS(AR116:AR156, AY116:AY156, INDIRECT("AE" &amp; ROW()), AP116:AP156, "📦", AS116:AS156, "")
    ) / 2
)</f>
        <v>0</v>
      </c>
      <c r="AM161" s="56"/>
      <c r="AN161" s="56"/>
      <c r="AO161" s="56"/>
      <c r="AP161" s="56"/>
      <c r="AQ161" s="56"/>
      <c r="AR161" s="56"/>
      <c r="AS161" s="56"/>
      <c r="AT161" s="56"/>
      <c r="AU161" s="56"/>
      <c r="AV161" s="56"/>
      <c r="AW161" s="56"/>
      <c r="AX161" s="56"/>
      <c r="AY161" s="56"/>
      <c r="AZ161" s="56"/>
      <c r="BA161" s="56"/>
      <c r="BB161" s="56"/>
      <c r="BC161" s="56"/>
      <c r="BD161" s="56"/>
      <c r="BE161" s="56"/>
      <c r="BF161" s="56"/>
      <c r="BG161" s="56"/>
      <c r="BH161" s="56"/>
      <c r="BI161" s="56"/>
      <c r="BJ161" s="56"/>
      <c r="BK161" s="56"/>
      <c r="BL161" s="56"/>
      <c r="BM161" s="56"/>
      <c r="BN161" s="56"/>
    </row>
    <row r="162" spans="1:66" ht="11.25" customHeight="1">
      <c r="A162" s="220"/>
      <c r="B162" s="164"/>
      <c r="C162" s="205"/>
      <c r="D162" s="208"/>
      <c r="E162" s="178" t="s">
        <v>44</v>
      </c>
      <c r="F162" s="58" t="str">
        <f>IF(D160&lt;&gt;"", VLOOKUP(D160,'Base de Datos'!$A$2:$D1268,4,FALSE()),"")</f>
        <v/>
      </c>
      <c r="G162" s="205"/>
      <c r="H162" s="208"/>
      <c r="I162" s="178" t="s">
        <v>44</v>
      </c>
      <c r="J162" s="58" t="str">
        <f>IF(H160&lt;&gt;"", VLOOKUP(H160,'Base de Datos'!$A$2:$D1268,4,FALSE()),"")</f>
        <v/>
      </c>
      <c r="K162" s="205"/>
      <c r="L162" s="208"/>
      <c r="M162" s="178" t="s">
        <v>44</v>
      </c>
      <c r="N162" s="58" t="str">
        <f>IF(L160&lt;&gt;"", VLOOKUP(L160,'Base de Datos'!$A$2:$D1268,4,FALSE()),"")</f>
        <v/>
      </c>
      <c r="O162" s="165"/>
      <c r="P162" s="165"/>
      <c r="Q162" s="165"/>
      <c r="R162" s="166"/>
      <c r="S162" s="231"/>
      <c r="T162" s="230"/>
      <c r="U162" s="170"/>
      <c r="V162" s="169"/>
      <c r="W162" s="231"/>
      <c r="X162" s="230"/>
      <c r="Y162" s="170"/>
      <c r="Z162" s="169"/>
      <c r="AA162" s="231"/>
      <c r="AB162" s="230"/>
      <c r="AC162" s="170"/>
      <c r="AD162" s="56"/>
      <c r="AE162" s="240" t="s">
        <v>66</v>
      </c>
      <c r="AF162" s="230"/>
      <c r="AG162" s="161">
        <f t="array" aca="1" ref="AG162" ca="1">COUNTIFS(AP116:AP156, "💲", AY116:AY156, INDIRECT("AE" &amp; ROW())) + COUNTIFS(AP116:AP156, "📦", AY116:AY156, INDIRECT("AE" &amp; ROW())) + COUNTIFS(AP116:AP156, "✅", AY116:AY156, INDIRECT("AE" &amp; ROW()))</f>
        <v>0</v>
      </c>
      <c r="AH162" s="162">
        <f t="array" aca="1" ref="AH162" ca="1">COUNTIFS(AP116:AP156, "💲", AY116:AY156, INDIRECT("AE" &amp; ROW())) + COUNTIFS(AP116:AP156, "📦", AY116:AY156, INDIRECT("AE" &amp; ROW()))</f>
        <v>0</v>
      </c>
      <c r="AI162" s="139">
        <f t="array" aca="1" ref="AI162" ca="1">SUMIFS(AR116:AR156, AY116:AY156, INDIRECT("AE" &amp; ROW()), AP116:AP156, "💲") + SUMIFS(AR116:AR156, AY116:AY156, INDIRECT("AE" &amp; ROW()), AP116:AP156, "📦")</f>
        <v>0</v>
      </c>
      <c r="AJ162" s="139">
        <f t="array" aca="1" ref="AJ162" ca="1">(
    SUMIFS(AR116:AR156, AY116:AY156, INDIRECT("AE" &amp; ROW()), AP116:AP156, "💲") +
    SUMIFS(AR116:AR156, AY116:AY156, INDIRECT("AE" &amp; ROW()), AP116:AP156, "📦")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
        SUMIFS(AR116:AR156, AY116:AY156, INDIRECT("AE" &amp; ROW()), AP116:AP156, "💲", AS116:AS156, "Familiar") +
        SUMIFS(AR116:AR156, AY116:AY156, INDIRECT("AE" &amp; ROW()), AP116:AP156, "📦", AS116:AS156, "Familiar")
    ) / 2
)  -
(
    (
        SUMIFS(AR116:AR156, AY116:AY156, INDIRECT("AE" &amp; ROW()), AP116:AP156, "💲", AS116:AS156, "Exonerado ADH") +
        SUMIFS(AR116:AR156, AY116:AY156, INDIRECT("AE" &amp; ROW()), AP116:AP156, "📦", AS116:AS156, "Exonerado ADH")
    ) / 2
)  -
(
    (
        SUMIFS(AR116:AR156, AY116:AY156, INDIRECT("AE" &amp; ROW()), AP116:AP156, "💲", AS116:AS156, "Exonerado Doctor") +
        SUMIFS(AR116:AR156, AY116:AY156, INDIRECT("AE" &amp; ROW()), AP116:AP156, "📦", AS116:AS156, "Exonerado Doctor")
    ) / 2
)</f>
        <v>0</v>
      </c>
      <c r="AK162" s="139">
        <f t="array" aca="1" ref="AK162" ca="1">(
    SUMIFS(AR116:AR156, AY116:AY156, INDIRECT("AE" &amp; ROW()), AP116:AP156, "💲") +
    SUMIFS(AR116:AR156, AY116:AY156, INDIRECT("AE" &amp; ROW()), AP116:AP156, "📦")
) -
(
    SUMIFS(AR116:AR156, AY116:AY156, INDIRECT("AE" &amp; ROW()), AP116:AP156, "💲", AS116:AS156, "Familiar") +
    SUMIFS(AR116:AR156, AY116:AY156, INDIRECT("AE" &amp; ROW()), AP116:AP156, "📦", AS116:AS156, "Familiar")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SUMIFS(AR116:AR156, AY116:AY156, INDIRECT("AE" &amp; ROW()), AP116:AP156, "💲", AS116:AS156, "Exonerado ADH") +
    SUMIFS(AR116:AR156, AY116:AY156, INDIRECT("AE" &amp; ROW()), AP116:AP156, "📦", AS116:AS156, "Exonerado ADH")
) -
(
    (
        SUMIFS(AR116:AR156, AY116:AY156, INDIRECT("AE" &amp; ROW()), AP116:AP156, "💲", AS116:AS156, "Exonerado Doctor") +
        SUMIFS(AR116:AR156, AY116:AY156, INDIRECT("AE" &amp; ROW()), AP116:AP156, "📦", AS116:AS156, "Exonerado Doctor")
    ) / 2
) -
(
    (
        SUMIFS(AR116:AR156, AY116:AY156, INDIRECT("AE" &amp; ROW()), AP116:AP156, "💲", AS116:AS156, "") +
        SUMIFS(AR116:AR156, AY116:AY156, INDIRECT("AE" &amp; ROW()), AP116:AP156, "📦", AS116:AS156, "")
    ) / 2
)</f>
        <v>0</v>
      </c>
      <c r="AL162" s="140">
        <f t="array" aca="1" ref="AL162" ca="1">(
    SUMIFS(AR116:AR156, AY116:AY156, INDIRECT("AE" &amp; ROW()), AP116:AP156, "💲") +
    SUMIFS(AR116:AR156, AY116:AY156, INDIRECT("AE" &amp; ROW()), AP116:AP156, "📦")
) -
(
    (
        SUMIFS(AR116:AR156, AY116:AY156, INDIRECT("AE" &amp; ROW()), AP116:AP156, "💲", AS116:AS156, "Familiar") +
        SUMIFS(AR116:AR156, AY116:AY156, INDIRECT("AE" &amp; ROW()), AP116:AP156, "📦", AS116:AS156, "Familiar")
    ) / 2
) -
(
    (
        SUMIFS(AR116:AR156, AY116:AY156, INDIRECT("AE" &amp; ROW()), AP116:AP156, "💲", AS116:AS156, "Participante") +
        SUMIFS(AR116:AR156, AY116:AY156, INDIRECT("AE" &amp; ROW()), AP116:AP156, "📦", AS116:AS156, "Participante")
    ) / 2
) -
(
    (
        SUMIFS(AR116:AR156, AY116:AY156, INDIRECT("AE" &amp; ROW()), AP116:AP156, "💲", AS116:AS156, "Empleado") +
        SUMIFS(AR116:AR156, AY116:AY156, INDIRECT("AE" &amp; ROW()), AP116:AP156, "📦", AS116:AS156, "Empleado")
    ) / 2
) -
(
    (
        SUMIFS(AR116:AR156, AY116:AY156, INDIRECT("AE" &amp; ROW()), AP116:AP156, "💲", AS116:AS156, "Exonerado ADH") +
        SUMIFS(AR116:AR156, AY116:AY156, INDIRECT("AE" &amp; ROW()), AP116:AP156, "📦", AS116:AS156, "Exonerado ADH")
    ) / 2
) -
(
    SUMIFS(AR116:AR156, AY116:AY156, INDIRECT("AE" &amp; ROW()), AP116:AP156, "💲", AS116:AS156, "Exonerado Doctor") +
    SUMIFS(AR116:AR156, AY116:AY156, INDIRECT("AE" &amp; ROW()), AP116:AP156, "📦", AS116:AS156, "Exonerado Doctor")
) -
(
    (
        SUMIFS(AR116:AR156, AY116:AY156, INDIRECT("AE" &amp; ROW()), AP116:AP156, "💲", AS116:AS156, "") +
        SUMIFS(AR116:AR156, AY116:AY156, INDIRECT("AE" &amp; ROW()), AP116:AP156, "📦", AS116:AS156, "")
    ) / 2
)</f>
        <v>0</v>
      </c>
      <c r="AM162" s="56"/>
      <c r="AN162" s="56"/>
      <c r="AO162" s="56"/>
      <c r="AP162" s="56"/>
      <c r="AQ162" s="56"/>
      <c r="AR162" s="56"/>
      <c r="AS162" s="56"/>
      <c r="AT162" s="56"/>
      <c r="AU162" s="56"/>
      <c r="AV162" s="56"/>
      <c r="AW162" s="56"/>
      <c r="AX162" s="56"/>
      <c r="AY162" s="56"/>
      <c r="AZ162" s="56"/>
      <c r="BA162" s="56"/>
      <c r="BB162" s="56"/>
      <c r="BC162" s="56"/>
      <c r="BD162" s="56"/>
      <c r="BE162" s="56"/>
      <c r="BF162" s="56"/>
      <c r="BG162" s="56"/>
      <c r="BH162" s="56"/>
      <c r="BI162" s="56"/>
      <c r="BJ162" s="56"/>
      <c r="BK162" s="56"/>
      <c r="BL162" s="56"/>
      <c r="BM162" s="56"/>
      <c r="BN162" s="56"/>
    </row>
    <row r="163" spans="1:66" ht="11.25" customHeight="1">
      <c r="A163" s="221"/>
      <c r="B163" s="164"/>
      <c r="C163" s="206"/>
      <c r="D163" s="209"/>
      <c r="E163" s="179" t="s">
        <v>46</v>
      </c>
      <c r="F163" s="180"/>
      <c r="G163" s="206"/>
      <c r="H163" s="209"/>
      <c r="I163" s="179" t="s">
        <v>46</v>
      </c>
      <c r="J163" s="180"/>
      <c r="K163" s="206"/>
      <c r="L163" s="209"/>
      <c r="M163" s="179" t="s">
        <v>46</v>
      </c>
      <c r="N163" s="180"/>
      <c r="O163" s="165"/>
      <c r="P163" s="165"/>
      <c r="Q163" s="165"/>
      <c r="R163" s="166"/>
      <c r="S163" s="227" t="str">
        <f>IF(OR(S160="Empleado",S160="Familiar"),"Nombre del Empleado","N° Factura")</f>
        <v>N° Factura</v>
      </c>
      <c r="T163" s="228"/>
      <c r="U163" s="89"/>
      <c r="V163" s="169"/>
      <c r="W163" s="227" t="str">
        <f>IF(OR(W160="Empleado",W160="Familiar"),"Nombre del Empleado","N° Factura")</f>
        <v>N° Factura</v>
      </c>
      <c r="X163" s="228"/>
      <c r="Y163" s="89"/>
      <c r="Z163" s="169"/>
      <c r="AA163" s="227" t="str">
        <f>IF(OR(AA160="Empleado",AA160="Familiar"),"Nombre del Empleado","N° Factura")</f>
        <v>N° Factura</v>
      </c>
      <c r="AB163" s="228"/>
      <c r="AC163" s="89"/>
      <c r="AD163" s="56"/>
      <c r="AE163" s="240" t="s">
        <v>69</v>
      </c>
      <c r="AF163" s="230"/>
      <c r="AG163" s="161">
        <f t="array" aca="1" ref="AG163" ca="1">COUNTIFS(AP116:AP156, "💲", AY116:AY156, INDIRECT("AE" &amp; ROW())) + COUNTIFS(AP116:AP156, "📦", AY116:AY156, INDIRECT("AE" &amp; ROW())) + COUNTIFS(AP116:AP156, "✅", AY116:AY156, INDIRECT("AE" &amp; ROW()))</f>
        <v>3</v>
      </c>
      <c r="AH163" s="162">
        <f t="array" aca="1" ref="AH163" ca="1">COUNTIFS(AP116:AP156, "💲", AY116:AY156, INDIRECT("AE" &amp; ROW())) + COUNTIFS(AP116:AP156, "📦", AY116:AY156, INDIRECT("AE" &amp; ROW()))</f>
        <v>3</v>
      </c>
      <c r="AI163" s="139">
        <f t="array" aca="1" ref="AI163" ca="1">SUMIFS(AR116:AR156, AY116:AY156, INDIRECT("AE" &amp; ROW()), AP116:AP156, "💲") + SUMIFS(AR116:AR156, AY116:AY156, INDIRECT("AE" &amp; ROW()), AP116:AP156, "📦")</f>
        <v>150</v>
      </c>
      <c r="AJ163" s="66">
        <f t="array" aca="1" ref="AJ163" ca="1">(
    SUMIFS(AR116:AR156, AY116:AY156, INDIRECT("AE" &amp; ROW()), AP116:AP156, "💲") +
    SUMIFS(AR116:AR156, AY116:AY156, INDIRECT("AE" &amp; ROW()), AP116:AP156, "📦")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
        SUMIFS(AR116:AR156, AY116:AY156, INDIRECT("AE" &amp; ROW()), AP116:AP156, "💲", AS116:AS156, "Familiar") +
        SUMIFS(AR116:AR156, AY116:AY156, INDIRECT("AE" &amp; ROW()), AP116:AP156, "📦", AS116:AS156, "Familiar")
    ) / 2
)  -
(
    (
        SUMIFS(AR116:AR156, AY116:AY156, INDIRECT("AE" &amp; ROW()), AP116:AP156, "💲", AS116:AS156, "Exonerado ADH") +
        SUMIFS(AR116:AR156, AY116:AY156, INDIRECT("AE" &amp; ROW()), AP116:AP156, "📦", AS116:AS156, "Exonerado ADH")
    ) / 2
)  -
(
    (
        SUMIFS(AR116:AR156, AY116:AY156, INDIRECT("AE" &amp; ROW()), AP116:AP156, "💲", AS116:AS156, "Exonerado Doctor") +
        SUMIFS(AR116:AR156, AY116:AY156, INDIRECT("AE" &amp; ROW()), AP116:AP156, "📦", AS116:AS156, "Exonerado Doctor")
    ) / 2
)</f>
        <v>150</v>
      </c>
      <c r="AK163" s="139">
        <f t="array" aca="1" ref="AK163" ca="1">(
    SUMIFS(AR116:AR156, AY116:AY156, INDIRECT("AE" &amp; ROW()), AP116:AP156, "💲") +
    SUMIFS(AR116:AR156, AY116:AY156, INDIRECT("AE" &amp; ROW()), AP116:AP156, "📦")
) -
(
    SUMIFS(AR116:AR156, AY116:AY156, INDIRECT("AE" &amp; ROW()), AP116:AP156, "💲", AS116:AS156, "Familiar") +
    SUMIFS(AR116:AR156, AY116:AY156, INDIRECT("AE" &amp; ROW()), AP116:AP156, "📦", AS116:AS156, "Familiar")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SUMIFS(AR116:AR156, AY116:AY156, INDIRECT("AE" &amp; ROW()), AP116:AP156, "💲", AS116:AS156, "Exonerado ADH") +
    SUMIFS(AR116:AR156, AY116:AY156, INDIRECT("AE" &amp; ROW()), AP116:AP156, "📦", AS116:AS156, "Exonerado ADH")
) -
(
    (
        SUMIFS(AR116:AR156, AY116:AY156, INDIRECT("AE" &amp; ROW()), AP116:AP156, "💲", AS116:AS156, "Exonerado Doctor") +
        SUMIFS(AR116:AR156, AY116:AY156, INDIRECT("AE" &amp; ROW()), AP116:AP156, "📦", AS116:AS156, "Exonerado Doctor")
    ) / 2
) -
(
    (
        SUMIFS(AR116:AR156, AY116:AY156, INDIRECT("AE" &amp; ROW()), AP116:AP156, "💲", AS116:AS156, "") +
        SUMIFS(AR116:AR156, AY116:AY156, INDIRECT("AE" &amp; ROW()), AP116:AP156, "📦", AS116:AS156, "")
    ) / 2
)</f>
        <v>150</v>
      </c>
      <c r="AL163" s="140">
        <f t="array" aca="1" ref="AL163" ca="1">(
    SUMIFS(AR116:AR156, AY116:AY156, INDIRECT("AE" &amp; ROW()), AP116:AP156, "💲") +
    SUMIFS(AR116:AR156, AY116:AY156, INDIRECT("AE" &amp; ROW()), AP116:AP156, "📦")
) -
(
    (
        SUMIFS(AR116:AR156, AY116:AY156, INDIRECT("AE" &amp; ROW()), AP116:AP156, "💲", AS116:AS156, "Familiar") +
        SUMIFS(AR116:AR156, AY116:AY156, INDIRECT("AE" &amp; ROW()), AP116:AP156, "📦", AS116:AS156, "Familiar")
    ) / 2
) -
(
    (
        SUMIFS(AR116:AR156, AY116:AY156, INDIRECT("AE" &amp; ROW()), AP116:AP156, "💲", AS116:AS156, "Participante") +
        SUMIFS(AR116:AR156, AY116:AY156, INDIRECT("AE" &amp; ROW()), AP116:AP156, "📦", AS116:AS156, "Participante")
    ) / 2
) -
(
    (
        SUMIFS(AR116:AR156, AY116:AY156, INDIRECT("AE" &amp; ROW()), AP116:AP156, "💲", AS116:AS156, "Empleado") +
        SUMIFS(AR116:AR156, AY116:AY156, INDIRECT("AE" &amp; ROW()), AP116:AP156, "📦", AS116:AS156, "Empleado")
    ) / 2
) -
(
    (
        SUMIFS(AR116:AR156, AY116:AY156, INDIRECT("AE" &amp; ROW()), AP116:AP156, "💲", AS116:AS156, "Exonerado ADH") +
        SUMIFS(AR116:AR156, AY116:AY156, INDIRECT("AE" &amp; ROW()), AP116:AP156, "📦", AS116:AS156, "Exonerado ADH")
    ) / 2
) -
(
    SUMIFS(AR116:AR156, AY116:AY156, INDIRECT("AE" &amp; ROW()), AP116:AP156, "💲", AS116:AS156, "Exonerado Doctor") +
    SUMIFS(AR116:AR156, AY116:AY156, INDIRECT("AE" &amp; ROW()), AP116:AP156, "📦", AS116:AS156, "Exonerado Doctor")
) -
(
    (
        SUMIFS(AR116:AR156, AY116:AY156, INDIRECT("AE" &amp; ROW()), AP116:AP156, "💲", AS116:AS156, "") +
        SUMIFS(AR116:AR156, AY116:AY156, INDIRECT("AE" &amp; ROW()), AP116:AP156, "📦", AS116:AS156, "")
    ) / 2
)</f>
        <v>150</v>
      </c>
      <c r="AM163" s="56"/>
      <c r="AN163" s="56"/>
      <c r="AO163" s="56"/>
      <c r="AP163" s="56"/>
      <c r="AQ163" s="56"/>
      <c r="AR163" s="56"/>
      <c r="AS163" s="56"/>
      <c r="AT163" s="56"/>
      <c r="AU163" s="56"/>
      <c r="AV163" s="56"/>
      <c r="AW163" s="56"/>
      <c r="AX163" s="56"/>
      <c r="AY163" s="56"/>
      <c r="AZ163" s="56"/>
      <c r="BA163" s="56"/>
      <c r="BB163" s="56"/>
      <c r="BC163" s="56"/>
      <c r="BD163" s="56"/>
      <c r="BE163" s="56"/>
      <c r="BF163" s="56"/>
      <c r="BG163" s="56"/>
      <c r="BH163" s="56"/>
      <c r="BI163" s="56"/>
      <c r="BJ163" s="56"/>
      <c r="BK163" s="56"/>
      <c r="BL163" s="56"/>
      <c r="BM163" s="56"/>
      <c r="BN163" s="56"/>
    </row>
    <row r="164" spans="1:66" ht="11.25" customHeight="1">
      <c r="A164" s="222">
        <f>A160+$Q$13/1440</f>
        <v>0.83333333333333304</v>
      </c>
      <c r="B164" s="164"/>
      <c r="C164" s="204"/>
      <c r="D164" s="207"/>
      <c r="E164" s="177" t="s">
        <v>36</v>
      </c>
      <c r="F164" s="42" t="str">
        <f>IF(D164&lt;&gt;"", VLOOKUP(D164,'Base de Datos'!$A$2:$D1268,2,FALSE()),"")</f>
        <v/>
      </c>
      <c r="G164" s="204"/>
      <c r="H164" s="216"/>
      <c r="I164" s="177" t="s">
        <v>36</v>
      </c>
      <c r="J164" s="42" t="str">
        <f>IF(H164&lt;&gt;"", VLOOKUP(H164,'Base de Datos'!$A$2:$D1268,2,FALSE()),"")</f>
        <v/>
      </c>
      <c r="K164" s="204"/>
      <c r="L164" s="216"/>
      <c r="M164" s="177" t="s">
        <v>36</v>
      </c>
      <c r="N164" s="42" t="str">
        <f>IF(L164&lt;&gt;"", VLOOKUP(L164,'Base de Datos'!$A$2:$D1268,2,FALSE()),"")</f>
        <v/>
      </c>
      <c r="O164" s="165"/>
      <c r="P164" s="165"/>
      <c r="Q164" s="165"/>
      <c r="R164" s="166"/>
      <c r="S164" s="167"/>
      <c r="T164" s="45" t="s">
        <v>37</v>
      </c>
      <c r="U164" s="168"/>
      <c r="V164" s="169"/>
      <c r="W164" s="167"/>
      <c r="X164" s="45" t="s">
        <v>37</v>
      </c>
      <c r="Y164" s="168"/>
      <c r="Z164" s="169"/>
      <c r="AA164" s="167"/>
      <c r="AB164" s="45" t="s">
        <v>37</v>
      </c>
      <c r="AC164" s="168"/>
      <c r="AD164" s="56"/>
      <c r="AE164" s="232" t="s">
        <v>72</v>
      </c>
      <c r="AF164" s="230"/>
      <c r="AG164" s="90">
        <f t="array" aca="1" ref="AG164" ca="1">COUNTIFS(AP116:AP156, "💲", AY116:AY156, INDIRECT("AE" &amp; ROW())) + COUNTIFS(AP116:AP156, "📦", AY116:AY156, INDIRECT("AE" &amp; ROW())) + COUNTIFS(AP116:AP156, "✅", AY116:AY156, INDIRECT("AE" &amp; ROW()))</f>
        <v>0</v>
      </c>
      <c r="AH164" s="68">
        <f t="array" aca="1" ref="AH164" ca="1">COUNTIFS(AP116:AP156, "💲", AY116:AY156, INDIRECT("AE" &amp; ROW())) + COUNTIFS(AP116:AP156, "📦", AY116:AY156, INDIRECT("AE" &amp; ROW()))</f>
        <v>0</v>
      </c>
      <c r="AI164" s="139">
        <f t="array" aca="1" ref="AI164" ca="1">SUMIFS(AR116:AR156, AY116:AY156, INDIRECT("AE" &amp; ROW()), AP116:AP156, "💲") + SUMIFS(AR116:AR156, AY116:AY156, INDIRECT("AE" &amp; ROW()), AP116:AP156, "📦")</f>
        <v>0</v>
      </c>
      <c r="AJ164" s="139">
        <f t="array" aca="1" ref="AJ164" ca="1">(
    SUMIFS(AR116:AR156, AY116:AY156, INDIRECT("AE" &amp; ROW()), AP116:AP156, "💲") +
    SUMIFS(AR116:AR156, AY116:AY156, INDIRECT("AE" &amp; ROW()), AP116:AP156, "📦")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
        SUMIFS(AR116:AR156, AY116:AY156, INDIRECT("AE" &amp; ROW()), AP116:AP156, "💲", AS116:AS156, "Familiar") +
        SUMIFS(AR116:AR156, AY116:AY156, INDIRECT("AE" &amp; ROW()), AP116:AP156, "📦", AS116:AS156, "Familiar")
    ) / 2
)  -
(
    (
        SUMIFS(AR116:AR156, AY116:AY156, INDIRECT("AE" &amp; ROW()), AP116:AP156, "💲", AS116:AS156, "Exonerado ADH") +
        SUMIFS(AR116:AR156, AY116:AY156, INDIRECT("AE" &amp; ROW()), AP116:AP156, "📦", AS116:AS156, "Exonerado ADH")
    ) / 2
)  -
(
    (
        SUMIFS(AR116:AR156, AY116:AY156, INDIRECT("AE" &amp; ROW()), AP116:AP156, "💲", AS116:AS156, "Exonerado Doctor") +
        SUMIFS(AR116:AR156, AY116:AY156, INDIRECT("AE" &amp; ROW()), AP116:AP156, "📦", AS116:AS156, "Exonerado Doctor")
    ) / 2
)</f>
        <v>0</v>
      </c>
      <c r="AK164" s="139">
        <f t="array" aca="1" ref="AK164" ca="1">(
    SUMIFS(AR116:AR156, AY116:AY156, INDIRECT("AE" &amp; ROW()), AP116:AP156, "💲") +
    SUMIFS(AR116:AR156, AY116:AY156, INDIRECT("AE" &amp; ROW()), AP116:AP156, "📦")
) -
(
    SUMIFS(AR116:AR156, AY116:AY156, INDIRECT("AE" &amp; ROW()), AP116:AP156, "💲", AS116:AS156, "Familiar") +
    SUMIFS(AR116:AR156, AY116:AY156, INDIRECT("AE" &amp; ROW()), AP116:AP156, "📦", AS116:AS156, "Familiar")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SUMIFS(AR116:AR156, AY116:AY156, INDIRECT("AE" &amp; ROW()), AP116:AP156, "💲", AS116:AS156, "Exonerado ADH") +
    SUMIFS(AR116:AR156, AY116:AY156, INDIRECT("AE" &amp; ROW()), AP116:AP156, "📦", AS116:AS156, "Exonerado ADH")
) -
(
    (
        SUMIFS(AR116:AR156, AY116:AY156, INDIRECT("AE" &amp; ROW()), AP116:AP156, "💲", AS116:AS156, "Exonerado Doctor") +
        SUMIFS(AR116:AR156, AY116:AY156, INDIRECT("AE" &amp; ROW()), AP116:AP156, "📦", AS116:AS156, "Exonerado Doctor")
    ) / 2
) -
(
    (
        SUMIFS(AR116:AR156, AY116:AY156, INDIRECT("AE" &amp; ROW()), AP116:AP156, "💲", AS116:AS156, "") +
        SUMIFS(AR116:AR156, AY116:AY156, INDIRECT("AE" &amp; ROW()), AP116:AP156, "📦", AS116:AS156, "")
    ) / 2
)</f>
        <v>0</v>
      </c>
      <c r="AL164" s="140">
        <f t="array" aca="1" ref="AL164" ca="1">(
    SUMIFS(AR116:AR156, AY116:AY156, INDIRECT("AE" &amp; ROW()), AP116:AP156, "💲") +
    SUMIFS(AR116:AR156, AY116:AY156, INDIRECT("AE" &amp; ROW()), AP116:AP156, "📦")
) -
(
    (
        SUMIFS(AR116:AR156, AY116:AY156, INDIRECT("AE" &amp; ROW()), AP116:AP156, "💲", AS116:AS156, "Familiar") +
        SUMIFS(AR116:AR156, AY116:AY156, INDIRECT("AE" &amp; ROW()), AP116:AP156, "📦", AS116:AS156, "Familiar")
    ) / 2
) -
(
    (
        SUMIFS(AR116:AR156, AY116:AY156, INDIRECT("AE" &amp; ROW()), AP116:AP156, "💲", AS116:AS156, "Participante") +
        SUMIFS(AR116:AR156, AY116:AY156, INDIRECT("AE" &amp; ROW()), AP116:AP156, "📦", AS116:AS156, "Participante")
    ) / 2
) -
(
    (
        SUMIFS(AR116:AR156, AY116:AY156, INDIRECT("AE" &amp; ROW()), AP116:AP156, "💲", AS116:AS156, "Empleado") +
        SUMIFS(AR116:AR156, AY116:AY156, INDIRECT("AE" &amp; ROW()), AP116:AP156, "📦", AS116:AS156, "Empleado")
    ) / 2
) -
(
    (
        SUMIFS(AR116:AR156, AY116:AY156, INDIRECT("AE" &amp; ROW()), AP116:AP156, "💲", AS116:AS156, "Exonerado ADH") +
        SUMIFS(AR116:AR156, AY116:AY156, INDIRECT("AE" &amp; ROW()), AP116:AP156, "📦", AS116:AS156, "Exonerado ADH")
    ) / 2
) -
(
    SUMIFS(AR116:AR156, AY116:AY156, INDIRECT("AE" &amp; ROW()), AP116:AP156, "💲", AS116:AS156, "Exonerado Doctor") +
    SUMIFS(AR116:AR156, AY116:AY156, INDIRECT("AE" &amp; ROW()), AP116:AP156, "📦", AS116:AS156, "Exonerado Doctor")
) -
(
    (
        SUMIFS(AR116:AR156, AY116:AY156, INDIRECT("AE" &amp; ROW()), AP116:AP156, "💲", AS116:AS156, "") +
        SUMIFS(AR116:AR156, AY116:AY156, INDIRECT("AE" &amp; ROW()), AP116:AP156, "📦", AS116:AS156, "")
    ) / 2
)</f>
        <v>0</v>
      </c>
      <c r="AM164" s="56"/>
      <c r="AN164" s="56"/>
      <c r="AO164" s="56"/>
      <c r="AP164" s="56"/>
      <c r="AQ164" s="56"/>
      <c r="AR164" s="56"/>
      <c r="AS164" s="56"/>
      <c r="AT164" s="56"/>
      <c r="AU164" s="56"/>
      <c r="AV164" s="56"/>
      <c r="AW164" s="56"/>
      <c r="AX164" s="56"/>
      <c r="AY164" s="56"/>
      <c r="AZ164" s="56"/>
      <c r="BA164" s="56"/>
      <c r="BB164" s="56"/>
      <c r="BC164" s="56"/>
      <c r="BD164" s="56"/>
      <c r="BE164" s="56"/>
      <c r="BF164" s="56"/>
      <c r="BG164" s="56"/>
      <c r="BH164" s="56"/>
      <c r="BI164" s="56"/>
      <c r="BJ164" s="56"/>
      <c r="BK164" s="56"/>
      <c r="BL164" s="56"/>
      <c r="BM164" s="56"/>
      <c r="BN164" s="56"/>
    </row>
    <row r="165" spans="1:66" ht="11.25" customHeight="1">
      <c r="A165" s="220"/>
      <c r="B165" s="164"/>
      <c r="C165" s="205"/>
      <c r="D165" s="208"/>
      <c r="E165" s="178" t="s">
        <v>42</v>
      </c>
      <c r="F165" s="58" t="str">
        <f>IF(D164&lt;&gt;"", VLOOKUP(D164,'Base de Datos'!$A$2:$D1268,3,FALSE()),"")</f>
        <v/>
      </c>
      <c r="G165" s="205"/>
      <c r="H165" s="208"/>
      <c r="I165" s="178" t="s">
        <v>42</v>
      </c>
      <c r="J165" s="58" t="str">
        <f>IF(H164&lt;&gt;"", VLOOKUP(H164,'Base de Datos'!$A$2:$D1268,3,FALSE()),"")</f>
        <v/>
      </c>
      <c r="K165" s="205"/>
      <c r="L165" s="208"/>
      <c r="M165" s="178" t="s">
        <v>42</v>
      </c>
      <c r="N165" s="58" t="str">
        <f>IF(L164&lt;&gt;"", VLOOKUP(L164,'Base de Datos'!$A$2:$D1268,3,FALSE()),"")</f>
        <v/>
      </c>
      <c r="O165" s="165"/>
      <c r="P165" s="165"/>
      <c r="Q165" s="165"/>
      <c r="R165" s="166"/>
      <c r="S165" s="231"/>
      <c r="T165" s="230"/>
      <c r="U165" s="170"/>
      <c r="V165" s="169"/>
      <c r="W165" s="231"/>
      <c r="X165" s="230"/>
      <c r="Y165" s="170"/>
      <c r="Z165" s="169"/>
      <c r="AA165" s="231"/>
      <c r="AB165" s="230"/>
      <c r="AC165" s="170"/>
      <c r="AD165" s="56"/>
      <c r="AE165" s="232" t="s">
        <v>75</v>
      </c>
      <c r="AF165" s="230"/>
      <c r="AG165" s="90">
        <f t="array" aca="1" ref="AG165" ca="1">COUNTIFS(AP116:AP156, "💲", AY116:AY156, INDIRECT("AE" &amp; ROW())) + COUNTIFS(AP116:AP156, "📦", AY116:AY156, INDIRECT("AE" &amp; ROW())) + COUNTIFS(AP116:AP156, "✅", AY116:AY156, INDIRECT("AE" &amp; ROW()))</f>
        <v>0</v>
      </c>
      <c r="AH165" s="68">
        <f t="array" aca="1" ref="AH165" ca="1">COUNTIFS(AP116:AP156, "💲", AY116:AY156, INDIRECT("AE" &amp; ROW())) + COUNTIFS(AP116:AP156, "📦", AY116:AY156, INDIRECT("AE" &amp; ROW()))</f>
        <v>0</v>
      </c>
      <c r="AI165" s="139">
        <f t="array" aca="1" ref="AI165" ca="1">SUMIFS(AR116:AR156, AY116:AY156, INDIRECT("AE" &amp; ROW()), AP116:AP156, "💲") + SUMIFS(AR116:AR156, AY116:AY156, INDIRECT("AE" &amp; ROW()), AP116:AP156, "📦")</f>
        <v>0</v>
      </c>
      <c r="AJ165" s="139">
        <f t="array" aca="1" ref="AJ165" ca="1">(
    SUMIFS(AR116:AR156, AY116:AY156, INDIRECT("AE" &amp; ROW()), AP116:AP156, "💲") +
    SUMIFS(AR116:AR156, AY116:AY156, INDIRECT("AE" &amp; ROW()), AP116:AP156, "📦")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
        SUMIFS(AR116:AR156, AY116:AY156, INDIRECT("AE" &amp; ROW()), AP116:AP156, "💲", AS116:AS156, "Familiar") +
        SUMIFS(AR116:AR156, AY116:AY156, INDIRECT("AE" &amp; ROW()), AP116:AP156, "📦", AS116:AS156, "Familiar")
    ) / 2
)  -
(
    (
        SUMIFS(AR116:AR156, AY116:AY156, INDIRECT("AE" &amp; ROW()), AP116:AP156, "💲", AS116:AS156, "Exonerado ADH") +
        SUMIFS(AR116:AR156, AY116:AY156, INDIRECT("AE" &amp; ROW()), AP116:AP156, "📦", AS116:AS156, "Exonerado ADH")
    ) / 2
)  -
(
    (
        SUMIFS(AR116:AR156, AY116:AY156, INDIRECT("AE" &amp; ROW()), AP116:AP156, "💲", AS116:AS156, "Exonerado Doctor") +
        SUMIFS(AR116:AR156, AY116:AY156, INDIRECT("AE" &amp; ROW()), AP116:AP156, "📦", AS116:AS156, "Exonerado Doctor")
    ) / 2
)</f>
        <v>0</v>
      </c>
      <c r="AK165" s="139">
        <f t="array" aca="1" ref="AK165" ca="1">(
    SUMIFS(AR116:AR156, AY116:AY156, INDIRECT("AE" &amp; ROW()), AP116:AP156, "💲") +
    SUMIFS(AR116:AR156, AY116:AY156, INDIRECT("AE" &amp; ROW()), AP116:AP156, "📦")
) -
(
    SUMIFS(AR116:AR156, AY116:AY156, INDIRECT("AE" &amp; ROW()), AP116:AP156, "💲", AS116:AS156, "Familiar") +
    SUMIFS(AR116:AR156, AY116:AY156, INDIRECT("AE" &amp; ROW()), AP116:AP156, "📦", AS116:AS156, "Familiar")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SUMIFS(AR116:AR156, AY116:AY156, INDIRECT("AE" &amp; ROW()), AP116:AP156, "💲", AS116:AS156, "Exonerado ADH") +
    SUMIFS(AR116:AR156, AY116:AY156, INDIRECT("AE" &amp; ROW()), AP116:AP156, "📦", AS116:AS156, "Exonerado ADH")
) -
(
    (
        SUMIFS(AR116:AR156, AY116:AY156, INDIRECT("AE" &amp; ROW()), AP116:AP156, "💲", AS116:AS156, "Exonerado Doctor") +
        SUMIFS(AR116:AR156, AY116:AY156, INDIRECT("AE" &amp; ROW()), AP116:AP156, "📦", AS116:AS156, "Exonerado Doctor")
    ) / 2
) -
(
    (
        SUMIFS(AR116:AR156, AY116:AY156, INDIRECT("AE" &amp; ROW()), AP116:AP156, "💲", AS116:AS156, "") +
        SUMIFS(AR116:AR156, AY116:AY156, INDIRECT("AE" &amp; ROW()), AP116:AP156, "📦", AS116:AS156, "")
    ) / 2
)</f>
        <v>0</v>
      </c>
      <c r="AL165" s="140">
        <f t="array" aca="1" ref="AL165" ca="1">(
    SUMIFS(AR116:AR156, AY116:AY156, INDIRECT("AE" &amp; ROW()), AP116:AP156, "💲") +
    SUMIFS(AR116:AR156, AY116:AY156, INDIRECT("AE" &amp; ROW()), AP116:AP156, "📦")
) -
(
    (
        SUMIFS(AR116:AR156, AY116:AY156, INDIRECT("AE" &amp; ROW()), AP116:AP156, "💲", AS116:AS156, "Familiar") +
        SUMIFS(AR116:AR156, AY116:AY156, INDIRECT("AE" &amp; ROW()), AP116:AP156, "📦", AS116:AS156, "Familiar")
    ) / 2
) -
(
    (
        SUMIFS(AR116:AR156, AY116:AY156, INDIRECT("AE" &amp; ROW()), AP116:AP156, "💲", AS116:AS156, "Participante") +
        SUMIFS(AR116:AR156, AY116:AY156, INDIRECT("AE" &amp; ROW()), AP116:AP156, "📦", AS116:AS156, "Participante")
    ) / 2
) -
(
    (
        SUMIFS(AR116:AR156, AY116:AY156, INDIRECT("AE" &amp; ROW()), AP116:AP156, "💲", AS116:AS156, "Empleado") +
        SUMIFS(AR116:AR156, AY116:AY156, INDIRECT("AE" &amp; ROW()), AP116:AP156, "📦", AS116:AS156, "Empleado")
    ) / 2
) -
(
    (
        SUMIFS(AR116:AR156, AY116:AY156, INDIRECT("AE" &amp; ROW()), AP116:AP156, "💲", AS116:AS156, "Exonerado ADH") +
        SUMIFS(AR116:AR156, AY116:AY156, INDIRECT("AE" &amp; ROW()), AP116:AP156, "📦", AS116:AS156, "Exonerado ADH")
    ) / 2
) -
(
    SUMIFS(AR116:AR156, AY116:AY156, INDIRECT("AE" &amp; ROW()), AP116:AP156, "💲", AS116:AS156, "Exonerado Doctor") +
    SUMIFS(AR116:AR156, AY116:AY156, INDIRECT("AE" &amp; ROW()), AP116:AP156, "📦", AS116:AS156, "Exonerado Doctor")
) -
(
    (
        SUMIFS(AR116:AR156, AY116:AY156, INDIRECT("AE" &amp; ROW()), AP116:AP156, "💲", AS116:AS156, "") +
        SUMIFS(AR116:AR156, AY116:AY156, INDIRECT("AE" &amp; ROW()), AP116:AP156, "📦", AS116:AS156, "")
    ) / 2
)</f>
        <v>0</v>
      </c>
      <c r="AM165" s="56"/>
      <c r="AN165" s="56"/>
      <c r="AO165" s="56"/>
      <c r="AP165" s="56"/>
      <c r="AQ165" s="56"/>
      <c r="AR165" s="56"/>
      <c r="AS165" s="56"/>
      <c r="AT165" s="56"/>
      <c r="AU165" s="56"/>
      <c r="AV165" s="56"/>
      <c r="AW165" s="56"/>
      <c r="AX165" s="56"/>
      <c r="AY165" s="56"/>
      <c r="AZ165" s="56"/>
      <c r="BA165" s="56"/>
      <c r="BB165" s="56"/>
      <c r="BC165" s="56"/>
      <c r="BD165" s="56"/>
      <c r="BE165" s="56"/>
      <c r="BF165" s="56"/>
      <c r="BG165" s="56"/>
      <c r="BH165" s="56"/>
      <c r="BI165" s="56"/>
      <c r="BJ165" s="56"/>
      <c r="BK165" s="56"/>
      <c r="BL165" s="56"/>
      <c r="BM165" s="56"/>
      <c r="BN165" s="56"/>
    </row>
    <row r="166" spans="1:66" ht="11.25" customHeight="1">
      <c r="A166" s="220"/>
      <c r="B166" s="164"/>
      <c r="C166" s="205"/>
      <c r="D166" s="208"/>
      <c r="E166" s="178" t="s">
        <v>44</v>
      </c>
      <c r="F166" s="58" t="str">
        <f>IF(D164&lt;&gt;"", VLOOKUP(D164,'Base de Datos'!$A$2:$D1268,4,FALSE()),"")</f>
        <v/>
      </c>
      <c r="G166" s="205"/>
      <c r="H166" s="208"/>
      <c r="I166" s="178" t="s">
        <v>44</v>
      </c>
      <c r="J166" s="58" t="str">
        <f>IF(H164&lt;&gt;"", VLOOKUP(H164,'Base de Datos'!$A$2:$D1268,4,FALSE()),"")</f>
        <v/>
      </c>
      <c r="K166" s="205"/>
      <c r="L166" s="208"/>
      <c r="M166" s="178" t="s">
        <v>44</v>
      </c>
      <c r="N166" s="58" t="str">
        <f>IF(L164&lt;&gt;"", VLOOKUP(L164,'Base de Datos'!$A$2:$D1268,4,FALSE()),"")</f>
        <v/>
      </c>
      <c r="O166" s="165"/>
      <c r="P166" s="165"/>
      <c r="Q166" s="165"/>
      <c r="R166" s="166"/>
      <c r="S166" s="231"/>
      <c r="T166" s="230"/>
      <c r="U166" s="170"/>
      <c r="V166" s="169"/>
      <c r="W166" s="231"/>
      <c r="X166" s="230"/>
      <c r="Y166" s="170"/>
      <c r="Z166" s="169"/>
      <c r="AA166" s="231"/>
      <c r="AB166" s="230"/>
      <c r="AC166" s="170"/>
      <c r="AD166" s="56"/>
      <c r="AE166" s="232" t="s">
        <v>77</v>
      </c>
      <c r="AF166" s="230"/>
      <c r="AG166" s="90">
        <f t="array" aca="1" ref="AG166" ca="1">COUNTIFS(AP116:AP156, "💲", AY116:AY156, INDIRECT("AE" &amp; ROW())) + COUNTIFS(AP116:AP156, "📦", AY116:AY156, INDIRECT("AE" &amp; ROW())) + COUNTIFS(AP116:AP156, "✅", AY116:AY156, INDIRECT("AE" &amp; ROW()))</f>
        <v>0</v>
      </c>
      <c r="AH166" s="68">
        <f t="array" aca="1" ref="AH166" ca="1">COUNTIFS(AP116:AP156, "💲", AY116:AY156, INDIRECT("AE" &amp; ROW())) + COUNTIFS(AP116:AP156, "📦", AY116:AY156, INDIRECT("AE" &amp; ROW()))</f>
        <v>0</v>
      </c>
      <c r="AI166" s="139">
        <f t="array" aca="1" ref="AI166" ca="1">SUMIFS(AR116:AR156, AY116:AY156, INDIRECT("AE" &amp; ROW()), AP116:AP156, "💲") + SUMIFS(AR116:AR156, AY116:AY156, INDIRECT("AE" &amp; ROW()), AP116:AP156, "📦")</f>
        <v>0</v>
      </c>
      <c r="AJ166" s="139">
        <f t="array" aca="1" ref="AJ166" ca="1">(
    SUMIFS(AR116:AR156, AY116:AY156, INDIRECT("AE" &amp; ROW()), AP116:AP156, "💲") +
    SUMIFS(AR116:AR156, AY116:AY156, INDIRECT("AE" &amp; ROW()), AP116:AP156, "📦")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
        SUMIFS(AR116:AR156, AY116:AY156, INDIRECT("AE" &amp; ROW()), AP116:AP156, "💲", AS116:AS156, "Familiar") +
        SUMIFS(AR116:AR156, AY116:AY156, INDIRECT("AE" &amp; ROW()), AP116:AP156, "📦", AS116:AS156, "Familiar")
    ) / 2
)  -
(
    (
        SUMIFS(AR116:AR156, AY116:AY156, INDIRECT("AE" &amp; ROW()), AP116:AP156, "💲", AS116:AS156, "Exonerado ADH") +
        SUMIFS(AR116:AR156, AY116:AY156, INDIRECT("AE" &amp; ROW()), AP116:AP156, "📦", AS116:AS156, "Exonerado ADH")
    ) / 2
)  -
(
    (
        SUMIFS(AR116:AR156, AY116:AY156, INDIRECT("AE" &amp; ROW()), AP116:AP156, "💲", AS116:AS156, "Exonerado Doctor") +
        SUMIFS(AR116:AR156, AY116:AY156, INDIRECT("AE" &amp; ROW()), AP116:AP156, "📦", AS116:AS156, "Exonerado Doctor")
    ) / 2
)</f>
        <v>0</v>
      </c>
      <c r="AK166" s="139">
        <f t="array" aca="1" ref="AK166" ca="1">(
    SUMIFS(AR116:AR156, AY116:AY156, INDIRECT("AE" &amp; ROW()), AP116:AP156, "💲") +
    SUMIFS(AR116:AR156, AY116:AY156, INDIRECT("AE" &amp; ROW()), AP116:AP156, "📦")
) -
(
    SUMIFS(AR116:AR156, AY116:AY156, INDIRECT("AE" &amp; ROW()), AP116:AP156, "💲", AS116:AS156, "Familiar") +
    SUMIFS(AR116:AR156, AY116:AY156, INDIRECT("AE" &amp; ROW()), AP116:AP156, "📦", AS116:AS156, "Familiar")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SUMIFS(AR116:AR156, AY116:AY156, INDIRECT("AE" &amp; ROW()), AP116:AP156, "💲", AS116:AS156, "Exonerado ADH") +
    SUMIFS(AR116:AR156, AY116:AY156, INDIRECT("AE" &amp; ROW()), AP116:AP156, "📦", AS116:AS156, "Exonerado ADH")
) -
(
    (
        SUMIFS(AR116:AR156, AY116:AY156, INDIRECT("AE" &amp; ROW()), AP116:AP156, "💲", AS116:AS156, "Exonerado Doctor") +
        SUMIFS(AR116:AR156, AY116:AY156, INDIRECT("AE" &amp; ROW()), AP116:AP156, "📦", AS116:AS156, "Exonerado Doctor")
    ) / 2
) -
(
    (
        SUMIFS(AR116:AR156, AY116:AY156, INDIRECT("AE" &amp; ROW()), AP116:AP156, "💲", AS116:AS156, "") +
        SUMIFS(AR116:AR156, AY116:AY156, INDIRECT("AE" &amp; ROW()), AP116:AP156, "📦", AS116:AS156, "")
    ) / 2
)</f>
        <v>0</v>
      </c>
      <c r="AL166" s="140">
        <f t="array" aca="1" ref="AL166" ca="1">(
    SUMIFS(AR116:AR156, AY116:AY156, INDIRECT("AE" &amp; ROW()), AP116:AP156, "💲") +
    SUMIFS(AR116:AR156, AY116:AY156, INDIRECT("AE" &amp; ROW()), AP116:AP156, "📦")
) -
(
    (
        SUMIFS(AR116:AR156, AY116:AY156, INDIRECT("AE" &amp; ROW()), AP116:AP156, "💲", AS116:AS156, "Familiar") +
        SUMIFS(AR116:AR156, AY116:AY156, INDIRECT("AE" &amp; ROW()), AP116:AP156, "📦", AS116:AS156, "Familiar")
    ) / 2
) -
(
    (
        SUMIFS(AR116:AR156, AY116:AY156, INDIRECT("AE" &amp; ROW()), AP116:AP156, "💲", AS116:AS156, "Participante") +
        SUMIFS(AR116:AR156, AY116:AY156, INDIRECT("AE" &amp; ROW()), AP116:AP156, "📦", AS116:AS156, "Participante")
    ) / 2
) -
(
    (
        SUMIFS(AR116:AR156, AY116:AY156, INDIRECT("AE" &amp; ROW()), AP116:AP156, "💲", AS116:AS156, "Empleado") +
        SUMIFS(AR116:AR156, AY116:AY156, INDIRECT("AE" &amp; ROW()), AP116:AP156, "📦", AS116:AS156, "Empleado")
    ) / 2
) -
(
    (
        SUMIFS(AR116:AR156, AY116:AY156, INDIRECT("AE" &amp; ROW()), AP116:AP156, "💲", AS116:AS156, "Exonerado ADH") +
        SUMIFS(AR116:AR156, AY116:AY156, INDIRECT("AE" &amp; ROW()), AP116:AP156, "📦", AS116:AS156, "Exonerado ADH")
    ) / 2
) -
(
    SUMIFS(AR116:AR156, AY116:AY156, INDIRECT("AE" &amp; ROW()), AP116:AP156, "💲", AS116:AS156, "Exonerado Doctor") +
    SUMIFS(AR116:AR156, AY116:AY156, INDIRECT("AE" &amp; ROW()), AP116:AP156, "📦", AS116:AS156, "Exonerado Doctor")
) -
(
    (
        SUMIFS(AR116:AR156, AY116:AY156, INDIRECT("AE" &amp; ROW()), AP116:AP156, "💲", AS116:AS156, "") +
        SUMIFS(AR116:AR156, AY116:AY156, INDIRECT("AE" &amp; ROW()), AP116:AP156, "📦", AS116:AS156, "")
    ) / 2
)</f>
        <v>0</v>
      </c>
      <c r="AM166" s="56"/>
      <c r="AN166" s="56"/>
      <c r="AO166" s="56"/>
      <c r="AP166" s="56"/>
      <c r="AQ166" s="56"/>
      <c r="AR166" s="56"/>
      <c r="AS166" s="56"/>
      <c r="AT166" s="56"/>
      <c r="AU166" s="56"/>
      <c r="AV166" s="56"/>
      <c r="AW166" s="56"/>
      <c r="AX166" s="56"/>
      <c r="AY166" s="56"/>
      <c r="AZ166" s="56"/>
      <c r="BA166" s="56"/>
      <c r="BB166" s="56"/>
      <c r="BC166" s="56"/>
      <c r="BD166" s="56"/>
      <c r="BE166" s="56"/>
      <c r="BF166" s="56"/>
      <c r="BG166" s="56"/>
      <c r="BH166" s="56"/>
      <c r="BI166" s="56"/>
      <c r="BJ166" s="56"/>
      <c r="BK166" s="56"/>
      <c r="BL166" s="56"/>
      <c r="BM166" s="56"/>
      <c r="BN166" s="56"/>
    </row>
    <row r="167" spans="1:66" ht="11.25" customHeight="1">
      <c r="A167" s="221"/>
      <c r="B167" s="164"/>
      <c r="C167" s="206"/>
      <c r="D167" s="209"/>
      <c r="E167" s="179" t="s">
        <v>46</v>
      </c>
      <c r="F167" s="180"/>
      <c r="G167" s="206"/>
      <c r="H167" s="209"/>
      <c r="I167" s="179" t="s">
        <v>46</v>
      </c>
      <c r="J167" s="180"/>
      <c r="K167" s="206"/>
      <c r="L167" s="209"/>
      <c r="M167" s="179" t="s">
        <v>46</v>
      </c>
      <c r="N167" s="180"/>
      <c r="O167" s="165"/>
      <c r="P167" s="165"/>
      <c r="Q167" s="165"/>
      <c r="R167" s="166"/>
      <c r="S167" s="227" t="str">
        <f>IF(OR(S164="Empleado",S164="Familiar"),"Nombre del Empleado","N° Factura")</f>
        <v>N° Factura</v>
      </c>
      <c r="T167" s="228"/>
      <c r="U167" s="89"/>
      <c r="V167" s="169"/>
      <c r="W167" s="227" t="str">
        <f>IF(OR(W164="Empleado",W164="Familiar"),"Nombre del Empleado","N° Factura")</f>
        <v>N° Factura</v>
      </c>
      <c r="X167" s="228"/>
      <c r="Y167" s="89"/>
      <c r="Z167" s="169"/>
      <c r="AA167" s="227" t="str">
        <f>IF(OR(AA164="Empleado",AA164="Familiar"),"Nombre del Empleado","N° Factura")</f>
        <v>N° Factura</v>
      </c>
      <c r="AB167" s="228"/>
      <c r="AC167" s="89"/>
      <c r="AD167" s="56"/>
      <c r="AE167" s="233" t="s">
        <v>80</v>
      </c>
      <c r="AF167" s="228"/>
      <c r="AG167" s="143">
        <f t="array" aca="1" ref="AG167" ca="1">COUNTIFS(AP116:AP156, "💲", AY116:AY156, INDIRECT("AE" &amp; ROW())) + COUNTIFS(AP116:AP156, "📦", AY116:AY156, INDIRECT("AE" &amp; ROW())) + COUNTIFS(AP116:AP156, "✅", AY116:AY156, INDIRECT("AE" &amp; ROW()))</f>
        <v>0</v>
      </c>
      <c r="AH167" s="144">
        <f t="array" aca="1" ref="AH167" ca="1">COUNTIFS(AP116:AP156, "💲", AY116:AY156, INDIRECT("AE" &amp; ROW())) + COUNTIFS(AP116:AP156, "📦", AY116:AY156, INDIRECT("AE" &amp; ROW()))</f>
        <v>0</v>
      </c>
      <c r="AI167" s="145">
        <f t="array" aca="1" ref="AI167" ca="1">SUMIFS(AR116:AR156, AY116:AY156, INDIRECT("AE" &amp; ROW()), AP116:AP156, "💲") + SUMIFS(AR116:AR156, AY116:AY156, INDIRECT("AE" &amp; ROW()), AP116:AP156, "📦")</f>
        <v>0</v>
      </c>
      <c r="AJ167" s="145">
        <f t="array" aca="1" ref="AJ167" ca="1">(
    SUMIFS(AR116:AR156, AY116:AY156, INDIRECT("AE" &amp; ROW()), AP116:AP156, "💲") +
    SUMIFS(AR116:AR156, AY116:AY156, INDIRECT("AE" &amp; ROW()), AP116:AP156, "📦")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
        SUMIFS(AR116:AR156, AY116:AY156, INDIRECT("AE" &amp; ROW()), AP116:AP156, "💲", AS116:AS156, "Familiar") +
        SUMIFS(AR116:AR156, AY116:AY156, INDIRECT("AE" &amp; ROW()), AP116:AP156, "📦", AS116:AS156, "Familiar")
    ) / 2
)  -
(
    (
        SUMIFS(AR116:AR156, AY116:AY156, INDIRECT("AE" &amp; ROW()), AP116:AP156, "💲", AS116:AS156, "Exonerado ADH") +
        SUMIFS(AR116:AR156, AY116:AY156, INDIRECT("AE" &amp; ROW()), AP116:AP156, "📦", AS116:AS156, "Exonerado ADH")
    ) / 2
)  -
(
    (
        SUMIFS(AR116:AR156, AY116:AY156, INDIRECT("AE" &amp; ROW()), AP116:AP156, "💲", AS116:AS156, "Exonerado Doctor") +
        SUMIFS(AR116:AR156, AY116:AY156, INDIRECT("AE" &amp; ROW()), AP116:AP156, "📦", AS116:AS156, "Exonerado Doctor")
    ) / 2
)</f>
        <v>0</v>
      </c>
      <c r="AK167" s="145">
        <f t="array" aca="1" ref="AK167" ca="1">(
    SUMIFS(AR116:AR156, AY116:AY156, INDIRECT("AE" &amp; ROW()), AP116:AP156, "💲") +
    SUMIFS(AR116:AR156, AY116:AY156, INDIRECT("AE" &amp; ROW()), AP116:AP156, "📦")
) -
(
    SUMIFS(AR116:AR156, AY116:AY156, INDIRECT("AE" &amp; ROW()), AP116:AP156, "💲", AS116:AS156, "Familiar") +
    SUMIFS(AR116:AR156, AY116:AY156, INDIRECT("AE" &amp; ROW()), AP116:AP156, "📦", AS116:AS156, "Familiar")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SUMIFS(AR116:AR156, AY116:AY156, INDIRECT("AE" &amp; ROW()), AP116:AP156, "💲", AS116:AS156, "Exonerado ADH") +
    SUMIFS(AR116:AR156, AY116:AY156, INDIRECT("AE" &amp; ROW()), AP116:AP156, "📦", AS116:AS156, "Exonerado ADH")
) -
(
    (
        SUMIFS(AR116:AR156, AY116:AY156, INDIRECT("AE" &amp; ROW()), AP116:AP156, "💲", AS116:AS156, "Exonerado Doctor") +
        SUMIFS(AR116:AR156, AY116:AY156, INDIRECT("AE" &amp; ROW()), AP116:AP156, "📦", AS116:AS156, "Exonerado Doctor")
    ) / 2
) -
(
    (
        SUMIFS(AR116:AR156, AY116:AY156, INDIRECT("AE" &amp; ROW()), AP116:AP156, "💲", AS116:AS156, "") +
        SUMIFS(AR116:AR156, AY116:AY156, INDIRECT("AE" &amp; ROW()), AP116:AP156, "📦", AS116:AS156, "")
    ) / 2
)</f>
        <v>0</v>
      </c>
      <c r="AL167" s="146">
        <f t="array" aca="1" ref="AL167" ca="1">(
    SUMIFS(AR116:AR156, AY116:AY156, INDIRECT("AE" &amp; ROW()), AP116:AP156, "💲") +
    SUMIFS(AR116:AR156, AY116:AY156, INDIRECT("AE" &amp; ROW()), AP116:AP156, "📦")
) -
(
    (
        SUMIFS(AR116:AR156, AY116:AY156, INDIRECT("AE" &amp; ROW()), AP116:AP156, "💲", AS116:AS156, "Familiar") +
        SUMIFS(AR116:AR156, AY116:AY156, INDIRECT("AE" &amp; ROW()), AP116:AP156, "📦", AS116:AS156, "Familiar")
    ) / 2
) -
(
    (
        SUMIFS(AR116:AR156, AY116:AY156, INDIRECT("AE" &amp; ROW()), AP116:AP156, "💲", AS116:AS156, "Participante") +
        SUMIFS(AR116:AR156, AY116:AY156, INDIRECT("AE" &amp; ROW()), AP116:AP156, "📦", AS116:AS156, "Participante")
    ) / 2
) -
(
    (
        SUMIFS(AR116:AR156, AY116:AY156, INDIRECT("AE" &amp; ROW()), AP116:AP156, "💲", AS116:AS156, "Empleado") +
        SUMIFS(AR116:AR156, AY116:AY156, INDIRECT("AE" &amp; ROW()), AP116:AP156, "📦", AS116:AS156, "Empleado")
    ) / 2
) -
(
    (
        SUMIFS(AR116:AR156, AY116:AY156, INDIRECT("AE" &amp; ROW()), AP116:AP156, "💲", AS116:AS156, "Exonerado ADH") +
        SUMIFS(AR116:AR156, AY116:AY156, INDIRECT("AE" &amp; ROW()), AP116:AP156, "📦", AS116:AS156, "Exonerado ADH")
    ) / 2
) -
(
    SUMIFS(AR116:AR156, AY116:AY156, INDIRECT("AE" &amp; ROW()), AP116:AP156, "💲", AS116:AS156, "Exonerado Doctor") +
    SUMIFS(AR116:AR156, AY116:AY156, INDIRECT("AE" &amp; ROW()), AP116:AP156, "📦", AS116:AS156, "Exonerado Doctor")
) -
(
    (
        SUMIFS(AR116:AR156, AY116:AY156, INDIRECT("AE" &amp; ROW()), AP116:AP156, "💲", AS116:AS156, "") +
        SUMIFS(AR116:AR156, AY116:AY156, INDIRECT("AE" &amp; ROW()), AP116:AP156, "📦", AS116:AS156, "")
    ) / 2
)</f>
        <v>0</v>
      </c>
      <c r="AM167" s="56"/>
      <c r="AN167" s="56"/>
      <c r="AO167" s="56"/>
      <c r="AP167" s="56"/>
      <c r="AQ167" s="56"/>
      <c r="AR167" s="56"/>
      <c r="AS167" s="56"/>
      <c r="AT167" s="56"/>
      <c r="AU167" s="56"/>
      <c r="AV167" s="56"/>
      <c r="AW167" s="56"/>
      <c r="AX167" s="56"/>
      <c r="AY167" s="56"/>
      <c r="AZ167" s="56"/>
      <c r="BA167" s="56"/>
      <c r="BB167" s="56"/>
      <c r="BC167" s="56"/>
      <c r="BD167" s="56"/>
      <c r="BE167" s="56"/>
      <c r="BF167" s="56"/>
      <c r="BG167" s="56"/>
      <c r="BH167" s="56"/>
      <c r="BI167" s="56"/>
      <c r="BJ167" s="56"/>
      <c r="BK167" s="56"/>
      <c r="BL167" s="56"/>
      <c r="BM167" s="56"/>
      <c r="BN167" s="56"/>
    </row>
    <row r="168" spans="1:66" ht="11.25" customHeight="1">
      <c r="A168" s="3"/>
      <c r="B168" s="3"/>
      <c r="C168" s="3"/>
      <c r="D168" s="3"/>
      <c r="E168" s="3"/>
      <c r="F168" s="3"/>
      <c r="G168" s="3"/>
      <c r="H168" s="3"/>
      <c r="I168" s="3"/>
      <c r="J168" s="3"/>
      <c r="K168" s="3"/>
      <c r="L168" s="3"/>
      <c r="M168" s="3"/>
      <c r="N168" s="3"/>
      <c r="O168" s="1"/>
      <c r="P168" s="3"/>
      <c r="Q168" s="3"/>
      <c r="R168" s="15"/>
      <c r="S168" s="16"/>
      <c r="T168" s="16"/>
      <c r="U168" s="173"/>
      <c r="V168" s="6"/>
      <c r="W168" s="16"/>
      <c r="X168" s="16"/>
      <c r="Y168" s="173"/>
      <c r="Z168" s="48"/>
      <c r="AA168" s="173"/>
      <c r="AB168" s="173"/>
      <c r="AC168" s="173"/>
      <c r="AD168" s="174"/>
      <c r="AI168" s="148">
        <f t="shared" ref="AI168:AL168" ca="1" si="117">SUM(AI153:AI166)</f>
        <v>250</v>
      </c>
      <c r="AJ168" s="148">
        <f t="shared" ca="1" si="117"/>
        <v>250</v>
      </c>
      <c r="AK168" s="148">
        <f t="shared" ca="1" si="117"/>
        <v>250</v>
      </c>
      <c r="AL168" s="148">
        <f t="shared" ca="1" si="117"/>
        <v>250</v>
      </c>
      <c r="AM168" s="174"/>
      <c r="AN168" s="174"/>
      <c r="AO168" s="174"/>
      <c r="AP168" s="174"/>
      <c r="AQ168" s="174"/>
      <c r="AR168" s="174"/>
      <c r="AS168" s="174"/>
      <c r="AT168" s="174"/>
      <c r="AU168" s="174"/>
      <c r="AV168" s="174"/>
      <c r="AW168" s="174"/>
      <c r="AX168" s="174"/>
      <c r="AY168" s="174"/>
      <c r="AZ168" s="174"/>
      <c r="BA168" s="174"/>
      <c r="BB168" s="174"/>
      <c r="BC168" s="174"/>
      <c r="BD168" s="174"/>
      <c r="BE168" s="122"/>
      <c r="BF168" s="122"/>
      <c r="BG168" s="122"/>
      <c r="BH168" s="122"/>
      <c r="BI168" s="122"/>
      <c r="BJ168" s="174"/>
      <c r="BK168" s="174"/>
      <c r="BL168" s="174"/>
      <c r="BM168" s="174"/>
      <c r="BN168" s="174"/>
    </row>
    <row r="169" spans="1:66" ht="15" customHeight="1">
      <c r="A169" s="210">
        <f>IF(WEEKDAY(A114)=6, WORKDAY(A114+1, 1), A114+1)</f>
        <v>46269</v>
      </c>
      <c r="B169" s="211"/>
      <c r="C169" s="211"/>
      <c r="D169" s="211"/>
      <c r="E169" s="211"/>
      <c r="F169" s="211"/>
      <c r="G169" s="211"/>
      <c r="H169" s="211"/>
      <c r="I169" s="211"/>
      <c r="J169" s="211"/>
      <c r="K169" s="211"/>
      <c r="L169" s="211"/>
      <c r="M169" s="211"/>
      <c r="N169" s="212"/>
      <c r="O169" s="1"/>
      <c r="P169" s="1"/>
      <c r="Q169" s="1"/>
      <c r="R169" s="15"/>
      <c r="S169" s="22"/>
      <c r="T169" s="22"/>
      <c r="U169" s="241"/>
      <c r="V169" s="242"/>
      <c r="W169" s="242"/>
      <c r="X169" s="242"/>
      <c r="Y169" s="242"/>
      <c r="Z169" s="23"/>
      <c r="AA169" s="23"/>
      <c r="AB169" s="23"/>
      <c r="AC169" s="23"/>
      <c r="AD169" s="24"/>
      <c r="AE169" s="181"/>
      <c r="AF169" s="181"/>
      <c r="AG169" s="181"/>
      <c r="AH169" s="181"/>
      <c r="AI169" s="181"/>
      <c r="AJ169" s="181"/>
      <c r="AK169" s="181"/>
      <c r="AL169" s="181"/>
      <c r="AM169" s="24"/>
      <c r="AN169" s="24"/>
      <c r="AO169" s="24"/>
      <c r="AP169" s="24"/>
      <c r="AQ169" s="24"/>
      <c r="AR169" s="24"/>
      <c r="AS169" s="24"/>
      <c r="AT169" s="24"/>
      <c r="AU169" s="24"/>
      <c r="AV169" s="24"/>
      <c r="AW169" s="24"/>
      <c r="AX169" s="24"/>
      <c r="AY169" s="24"/>
      <c r="AZ169" s="24"/>
      <c r="BA169" s="24"/>
      <c r="BB169" s="24"/>
      <c r="BC169" s="24"/>
      <c r="BD169" s="24"/>
      <c r="BE169" s="24"/>
      <c r="BF169" s="24"/>
      <c r="BG169" s="24"/>
      <c r="BH169" s="24"/>
      <c r="BI169" s="24"/>
      <c r="BJ169" s="24"/>
      <c r="BK169" s="24"/>
      <c r="BL169" s="24"/>
      <c r="BM169" s="24"/>
      <c r="BN169" s="24"/>
    </row>
    <row r="170" spans="1:66" ht="15" customHeight="1">
      <c r="A170" s="25" t="s">
        <v>15</v>
      </c>
      <c r="B170" s="25" t="s">
        <v>16</v>
      </c>
      <c r="C170" s="213" t="s">
        <v>17</v>
      </c>
      <c r="D170" s="214"/>
      <c r="E170" s="214"/>
      <c r="F170" s="215"/>
      <c r="G170" s="213" t="s">
        <v>18</v>
      </c>
      <c r="H170" s="214"/>
      <c r="I170" s="214"/>
      <c r="J170" s="215"/>
      <c r="K170" s="213" t="s">
        <v>19</v>
      </c>
      <c r="L170" s="214"/>
      <c r="M170" s="214"/>
      <c r="N170" s="215"/>
      <c r="O170" s="1"/>
      <c r="P170" s="1"/>
      <c r="Q170" s="1"/>
      <c r="R170" s="26"/>
      <c r="S170" s="234" t="s">
        <v>17</v>
      </c>
      <c r="T170" s="214"/>
      <c r="U170" s="215"/>
      <c r="V170" s="27"/>
      <c r="W170" s="234" t="s">
        <v>18</v>
      </c>
      <c r="X170" s="214"/>
      <c r="Y170" s="215"/>
      <c r="Z170" s="28"/>
      <c r="AA170" s="234" t="s">
        <v>19</v>
      </c>
      <c r="AB170" s="214"/>
      <c r="AC170" s="215"/>
      <c r="AD170" s="29"/>
      <c r="AE170" s="181"/>
      <c r="AF170" s="181"/>
      <c r="AG170" s="181"/>
      <c r="AH170" s="181"/>
      <c r="AI170" s="181"/>
      <c r="AJ170" s="181"/>
      <c r="AK170" s="181"/>
      <c r="AL170" s="181"/>
      <c r="AM170" s="29"/>
      <c r="AN170" s="34" t="s">
        <v>2</v>
      </c>
      <c r="AO170" s="34" t="s">
        <v>3</v>
      </c>
      <c r="AP170" s="34" t="s">
        <v>4</v>
      </c>
      <c r="AQ170" s="34" t="s">
        <v>5</v>
      </c>
      <c r="AR170" s="34" t="s">
        <v>6</v>
      </c>
      <c r="AS170" s="34" t="s">
        <v>7</v>
      </c>
      <c r="AT170" s="34" t="s">
        <v>27</v>
      </c>
      <c r="AU170" s="34" t="s">
        <v>28</v>
      </c>
      <c r="AV170" s="34" t="s">
        <v>29</v>
      </c>
      <c r="AW170" s="34" t="s">
        <v>30</v>
      </c>
      <c r="AX170" s="34" t="s">
        <v>12</v>
      </c>
      <c r="AY170" s="34" t="s">
        <v>20</v>
      </c>
      <c r="AZ170" s="35"/>
      <c r="BA170" s="35"/>
      <c r="BB170" s="35"/>
      <c r="BC170" s="35"/>
      <c r="BD170" s="35"/>
      <c r="BE170" s="35"/>
      <c r="BF170" s="35"/>
      <c r="BG170" s="35"/>
      <c r="BH170" s="35"/>
      <c r="BI170" s="35"/>
      <c r="BJ170" s="35"/>
      <c r="BK170" s="35"/>
      <c r="BL170" s="35"/>
      <c r="BM170" s="35"/>
      <c r="BN170" s="35"/>
    </row>
    <row r="171" spans="1:66" ht="11.25" customHeight="1">
      <c r="A171" s="219">
        <f>Q177</f>
        <v>0.33333333333333331</v>
      </c>
      <c r="B171" s="38"/>
      <c r="C171" s="204"/>
      <c r="D171" s="207"/>
      <c r="E171" s="40" t="s">
        <v>36</v>
      </c>
      <c r="F171" s="42" t="str">
        <f>IF(D171&lt;&gt;"", VLOOKUP(D171,'Base de Datos'!$A$2:$D1268,2,FALSE()),"")</f>
        <v/>
      </c>
      <c r="G171" s="204"/>
      <c r="H171" s="216"/>
      <c r="I171" s="40" t="s">
        <v>36</v>
      </c>
      <c r="J171" s="42" t="str">
        <f>IF(H171&lt;&gt;"", VLOOKUP(H171,'Base de Datos'!$A$2:$D1268,2,FALSE()),"")</f>
        <v/>
      </c>
      <c r="K171" s="204"/>
      <c r="L171" s="216"/>
      <c r="M171" s="40" t="s">
        <v>36</v>
      </c>
      <c r="N171" s="42" t="str">
        <f>IF(L171&lt;&gt;"", VLOOKUP(L171,'Base de Datos'!$A$2:$D1268,2,FALSE()),"")</f>
        <v/>
      </c>
      <c r="O171" s="43"/>
      <c r="P171" s="1"/>
      <c r="Q171" s="44"/>
      <c r="R171" s="15"/>
      <c r="S171" s="45"/>
      <c r="T171" s="45" t="s">
        <v>37</v>
      </c>
      <c r="U171" s="46"/>
      <c r="V171" s="47"/>
      <c r="W171" s="45"/>
      <c r="X171" s="45" t="s">
        <v>37</v>
      </c>
      <c r="Y171" s="46"/>
      <c r="Z171" s="47"/>
      <c r="AA171" s="45"/>
      <c r="AB171" s="45" t="s">
        <v>37</v>
      </c>
      <c r="AC171" s="46"/>
      <c r="AD171" s="48"/>
      <c r="AE171" s="181"/>
      <c r="AF171" s="181"/>
      <c r="AG171" s="181"/>
      <c r="AH171" s="181"/>
      <c r="AI171" s="181"/>
      <c r="AJ171" s="181"/>
      <c r="AK171" s="181"/>
      <c r="AL171" s="181"/>
      <c r="AM171" s="48"/>
      <c r="AN171" s="53">
        <f>A169</f>
        <v>46269</v>
      </c>
      <c r="AO171" s="54" t="str">
        <f>C170</f>
        <v>Consultorio N° 1</v>
      </c>
      <c r="AP171" s="55">
        <f t="shared" ref="AP171:AQ171" si="118">C171</f>
        <v>0</v>
      </c>
      <c r="AQ171" s="55">
        <f t="shared" si="118"/>
        <v>0</v>
      </c>
      <c r="AR171" s="55">
        <f>U171</f>
        <v>0</v>
      </c>
      <c r="AS171" s="55">
        <f>S171</f>
        <v>0</v>
      </c>
      <c r="AT171" s="55">
        <f>S172</f>
        <v>0</v>
      </c>
      <c r="AU171" s="55">
        <f>U172</f>
        <v>0</v>
      </c>
      <c r="AV171" s="55">
        <f>S173</f>
        <v>0</v>
      </c>
      <c r="AW171" s="55">
        <f>U173</f>
        <v>0</v>
      </c>
      <c r="AX171" s="55">
        <f>U174</f>
        <v>0</v>
      </c>
      <c r="AY171" s="55">
        <f>F174</f>
        <v>0</v>
      </c>
      <c r="AZ171" s="56"/>
      <c r="BA171" s="56"/>
      <c r="BB171" s="56"/>
      <c r="BC171" s="56"/>
      <c r="BD171" s="56"/>
      <c r="BE171" s="56"/>
      <c r="BF171" s="56"/>
      <c r="BG171" s="56"/>
      <c r="BH171" s="56"/>
      <c r="BI171" s="56"/>
      <c r="BJ171" s="56"/>
      <c r="BK171" s="56"/>
      <c r="BL171" s="56"/>
      <c r="BM171" s="56"/>
      <c r="BN171" s="56"/>
    </row>
    <row r="172" spans="1:66" ht="11.25" customHeight="1">
      <c r="A172" s="220"/>
      <c r="B172" s="38"/>
      <c r="C172" s="205"/>
      <c r="D172" s="208"/>
      <c r="E172" s="57" t="s">
        <v>42</v>
      </c>
      <c r="F172" s="58" t="str">
        <f>IF(D171&lt;&gt;"", VLOOKUP(D171,'Base de Datos'!$A$2:$D1268,3,FALSE()),"")</f>
        <v/>
      </c>
      <c r="G172" s="205"/>
      <c r="H172" s="208"/>
      <c r="I172" s="57" t="s">
        <v>42</v>
      </c>
      <c r="J172" s="58" t="str">
        <f>IF(H171&lt;&gt;"", VLOOKUP(H171,'Base de Datos'!$A$2:$D1268,3,FALSE()),"")</f>
        <v/>
      </c>
      <c r="K172" s="205"/>
      <c r="L172" s="208"/>
      <c r="M172" s="57" t="s">
        <v>42</v>
      </c>
      <c r="N172" s="58" t="str">
        <f>IF(L171&lt;&gt;"", VLOOKUP(L171,'Base de Datos'!$A$2:$D1268,3,FALSE()),"")</f>
        <v/>
      </c>
      <c r="O172" s="43"/>
      <c r="P172" s="1"/>
      <c r="Q172" s="44"/>
      <c r="R172" s="15"/>
      <c r="S172" s="229"/>
      <c r="T172" s="230"/>
      <c r="U172" s="59"/>
      <c r="V172" s="47"/>
      <c r="W172" s="229"/>
      <c r="X172" s="230"/>
      <c r="Y172" s="59"/>
      <c r="Z172" s="47"/>
      <c r="AA172" s="229"/>
      <c r="AB172" s="230"/>
      <c r="AC172" s="59"/>
      <c r="AD172" s="48"/>
      <c r="AE172" s="181"/>
      <c r="AF172" s="181"/>
      <c r="AG172" s="181"/>
      <c r="AH172" s="181"/>
      <c r="AI172" s="181"/>
      <c r="AJ172" s="181"/>
      <c r="AK172" s="181"/>
      <c r="AL172" s="181"/>
      <c r="AM172" s="48"/>
      <c r="AN172" s="53">
        <f>A169</f>
        <v>46269</v>
      </c>
      <c r="AO172" s="54" t="str">
        <f>C170</f>
        <v>Consultorio N° 1</v>
      </c>
      <c r="AP172" s="55">
        <f t="shared" ref="AP172:AQ172" si="119">C175</f>
        <v>0</v>
      </c>
      <c r="AQ172" s="55">
        <f t="shared" si="119"/>
        <v>0</v>
      </c>
      <c r="AR172" s="64">
        <f>U175</f>
        <v>0</v>
      </c>
      <c r="AS172" s="55">
        <f>S175</f>
        <v>0</v>
      </c>
      <c r="AT172" s="55">
        <f>S176</f>
        <v>0</v>
      </c>
      <c r="AU172" s="55">
        <f>U176</f>
        <v>0</v>
      </c>
      <c r="AV172" s="55">
        <f>S177</f>
        <v>0</v>
      </c>
      <c r="AW172" s="55">
        <f>U177</f>
        <v>0</v>
      </c>
      <c r="AX172" s="55">
        <f>U178</f>
        <v>0</v>
      </c>
      <c r="AY172" s="55">
        <f>F178</f>
        <v>0</v>
      </c>
      <c r="AZ172" s="56"/>
      <c r="BA172" s="56"/>
      <c r="BB172" s="56"/>
      <c r="BC172" s="56"/>
      <c r="BD172" s="56"/>
      <c r="BE172" s="56"/>
      <c r="BF172" s="56"/>
      <c r="BG172" s="56"/>
      <c r="BH172" s="56"/>
      <c r="BI172" s="56"/>
      <c r="BJ172" s="56"/>
      <c r="BK172" s="56"/>
      <c r="BL172" s="56"/>
      <c r="BM172" s="56"/>
      <c r="BN172" s="56"/>
    </row>
    <row r="173" spans="1:66" ht="11.25" customHeight="1">
      <c r="A173" s="220"/>
      <c r="B173" s="38"/>
      <c r="C173" s="205"/>
      <c r="D173" s="208"/>
      <c r="E173" s="57" t="s">
        <v>44</v>
      </c>
      <c r="F173" s="58" t="str">
        <f>IF(D171&lt;&gt;"", VLOOKUP(D171,'Base de Datos'!$A$2:$D1268,4,FALSE()),"")</f>
        <v/>
      </c>
      <c r="G173" s="205"/>
      <c r="H173" s="208"/>
      <c r="I173" s="57" t="s">
        <v>44</v>
      </c>
      <c r="J173" s="58" t="str">
        <f>IF(H171&lt;&gt;"", VLOOKUP(H171,'Base de Datos'!$A$2:$D1268,4,FALSE()),"")</f>
        <v/>
      </c>
      <c r="K173" s="205"/>
      <c r="L173" s="208"/>
      <c r="M173" s="57" t="s">
        <v>44</v>
      </c>
      <c r="N173" s="58" t="str">
        <f>IF(L171&lt;&gt;"", VLOOKUP(L171,'Base de Datos'!$A$2:$D1268,4,FALSE()),"")</f>
        <v/>
      </c>
      <c r="O173" s="43"/>
      <c r="P173" s="1"/>
      <c r="Q173" s="44"/>
      <c r="R173" s="15"/>
      <c r="S173" s="229"/>
      <c r="T173" s="230"/>
      <c r="U173" s="59"/>
      <c r="V173" s="47"/>
      <c r="W173" s="229"/>
      <c r="X173" s="230"/>
      <c r="Y173" s="59"/>
      <c r="Z173" s="47"/>
      <c r="AA173" s="229"/>
      <c r="AB173" s="230"/>
      <c r="AC173" s="59"/>
      <c r="AD173" s="48"/>
      <c r="AE173" s="181"/>
      <c r="AF173" s="181"/>
      <c r="AG173" s="181"/>
      <c r="AH173" s="181"/>
      <c r="AI173" s="181"/>
      <c r="AJ173" s="181"/>
      <c r="AK173" s="181"/>
      <c r="AL173" s="181"/>
      <c r="AM173" s="48"/>
      <c r="AN173" s="53">
        <f>A169</f>
        <v>46269</v>
      </c>
      <c r="AO173" s="54" t="str">
        <f>C170</f>
        <v>Consultorio N° 1</v>
      </c>
      <c r="AP173" s="55">
        <f t="shared" ref="AP173:AQ173" si="120">C179</f>
        <v>0</v>
      </c>
      <c r="AQ173" s="55">
        <f t="shared" si="120"/>
        <v>0</v>
      </c>
      <c r="AR173" s="64">
        <f>U179</f>
        <v>0</v>
      </c>
      <c r="AS173" s="55">
        <f>S179</f>
        <v>0</v>
      </c>
      <c r="AT173" s="55">
        <f>S180</f>
        <v>0</v>
      </c>
      <c r="AU173" s="55">
        <f>U180</f>
        <v>0</v>
      </c>
      <c r="AV173" s="55">
        <f>S181</f>
        <v>0</v>
      </c>
      <c r="AW173" s="55">
        <f>U181</f>
        <v>0</v>
      </c>
      <c r="AX173" s="55">
        <f>U182</f>
        <v>0</v>
      </c>
      <c r="AY173" s="55">
        <f>F182</f>
        <v>0</v>
      </c>
      <c r="AZ173" s="56"/>
      <c r="BA173" s="56"/>
      <c r="BB173" s="56"/>
      <c r="BC173" s="56"/>
      <c r="BD173" s="56"/>
      <c r="BE173" s="56"/>
      <c r="BF173" s="56"/>
      <c r="BG173" s="56"/>
      <c r="BH173" s="56"/>
      <c r="BI173" s="56"/>
      <c r="BJ173" s="56"/>
      <c r="BK173" s="56"/>
      <c r="BL173" s="56"/>
      <c r="BM173" s="56"/>
      <c r="BN173" s="56"/>
    </row>
    <row r="174" spans="1:66" ht="11.25" customHeight="1">
      <c r="A174" s="221"/>
      <c r="B174" s="38"/>
      <c r="C174" s="206"/>
      <c r="D174" s="209"/>
      <c r="E174" s="85" t="s">
        <v>46</v>
      </c>
      <c r="F174" s="86"/>
      <c r="G174" s="206"/>
      <c r="H174" s="209"/>
      <c r="I174" s="87" t="s">
        <v>46</v>
      </c>
      <c r="J174" s="88"/>
      <c r="K174" s="206"/>
      <c r="L174" s="209"/>
      <c r="M174" s="87" t="s">
        <v>46</v>
      </c>
      <c r="N174" s="88"/>
      <c r="O174" s="43"/>
      <c r="P174" s="1"/>
      <c r="Q174" s="44"/>
      <c r="R174" s="15"/>
      <c r="S174" s="227" t="str">
        <f>IF(OR(S171="Empleado",S171="Familiar"),"Nombre del Empleado","N° Factura")</f>
        <v>N° Factura</v>
      </c>
      <c r="T174" s="228"/>
      <c r="U174" s="89"/>
      <c r="V174" s="47"/>
      <c r="W174" s="227" t="str">
        <f>IF(OR(W171="Empleado",W171="Familiar"),"Nombre del Empleado","N° Factura")</f>
        <v>N° Factura</v>
      </c>
      <c r="X174" s="228"/>
      <c r="Y174" s="89"/>
      <c r="Z174" s="47"/>
      <c r="AA174" s="227" t="str">
        <f>IF(OR(AA171="Empleado",AA171="Familiar"),"Nombre del Empleado","N° Factura")</f>
        <v>N° Factura</v>
      </c>
      <c r="AB174" s="228"/>
      <c r="AC174" s="89"/>
      <c r="AD174" s="48"/>
      <c r="AE174" s="181"/>
      <c r="AF174" s="181"/>
      <c r="AG174" s="181"/>
      <c r="AH174" s="181"/>
      <c r="AI174" s="181"/>
      <c r="AJ174" s="181"/>
      <c r="AK174" s="181"/>
      <c r="AL174" s="181"/>
      <c r="AM174" s="48"/>
      <c r="AN174" s="53">
        <f>A169</f>
        <v>46269</v>
      </c>
      <c r="AO174" s="54" t="str">
        <f>C170</f>
        <v>Consultorio N° 1</v>
      </c>
      <c r="AP174" s="55">
        <f t="shared" ref="AP174:AQ174" si="121">C183</f>
        <v>0</v>
      </c>
      <c r="AQ174" s="55">
        <f t="shared" si="121"/>
        <v>0</v>
      </c>
      <c r="AR174" s="64">
        <f>U183</f>
        <v>0</v>
      </c>
      <c r="AS174" s="55">
        <f>S183</f>
        <v>0</v>
      </c>
      <c r="AT174" s="55">
        <f>S184</f>
        <v>0</v>
      </c>
      <c r="AU174" s="64">
        <f>U184</f>
        <v>0</v>
      </c>
      <c r="AV174" s="55">
        <f>S185</f>
        <v>0</v>
      </c>
      <c r="AW174" s="55">
        <f>U185</f>
        <v>0</v>
      </c>
      <c r="AX174" s="55">
        <f>U186</f>
        <v>0</v>
      </c>
      <c r="AY174" s="55">
        <f>F186</f>
        <v>0</v>
      </c>
      <c r="AZ174" s="56"/>
      <c r="BA174" s="56"/>
      <c r="BB174" s="56"/>
      <c r="BC174" s="56"/>
      <c r="BD174" s="56"/>
      <c r="BE174" s="56"/>
      <c r="BF174" s="56"/>
      <c r="BG174" s="56"/>
      <c r="BH174" s="56"/>
      <c r="BI174" s="56"/>
      <c r="BJ174" s="56"/>
      <c r="BK174" s="56"/>
      <c r="BL174" s="56"/>
      <c r="BM174" s="56"/>
      <c r="BN174" s="56"/>
    </row>
    <row r="175" spans="1:66" ht="11.25" customHeight="1">
      <c r="A175" s="222">
        <f>A171+$Q$13/1440</f>
        <v>0.375</v>
      </c>
      <c r="B175" s="38"/>
      <c r="C175" s="204"/>
      <c r="D175" s="207"/>
      <c r="E175" s="40" t="s">
        <v>36</v>
      </c>
      <c r="F175" s="42" t="str">
        <f>IF(D175&lt;&gt;"", VLOOKUP(D175,'Base de Datos'!$A$2:$D1268,2,FALSE()),"")</f>
        <v/>
      </c>
      <c r="G175" s="204" t="s">
        <v>52</v>
      </c>
      <c r="H175" s="216" t="s">
        <v>210</v>
      </c>
      <c r="I175" s="40" t="s">
        <v>36</v>
      </c>
      <c r="J175" s="42">
        <f>IF(H175&lt;&gt;"", VLOOKUP(H175,'Base de Datos'!$A$2:$D1268,2,FALSE()),"")</f>
        <v>0</v>
      </c>
      <c r="K175" s="204"/>
      <c r="L175" s="216"/>
      <c r="M175" s="40" t="s">
        <v>36</v>
      </c>
      <c r="N175" s="42" t="str">
        <f>IF(L175&lt;&gt;"", VLOOKUP(L175,'Base de Datos'!$A$2:$D1268,2,FALSE()),"")</f>
        <v/>
      </c>
      <c r="O175" s="262" t="s">
        <v>32</v>
      </c>
      <c r="P175" s="242"/>
      <c r="Q175" s="263">
        <f ca="1">$N$2</f>
        <v>888.89089999999999</v>
      </c>
      <c r="R175" s="15"/>
      <c r="S175" s="45"/>
      <c r="T175" s="45" t="s">
        <v>37</v>
      </c>
      <c r="U175" s="103"/>
      <c r="V175" s="47"/>
      <c r="W175" s="45"/>
      <c r="X175" s="45" t="s">
        <v>37</v>
      </c>
      <c r="Y175" s="46">
        <v>50</v>
      </c>
      <c r="Z175" s="47"/>
      <c r="AA175" s="45"/>
      <c r="AB175" s="45" t="s">
        <v>37</v>
      </c>
      <c r="AC175" s="46"/>
      <c r="AD175" s="48"/>
      <c r="AE175" s="181"/>
      <c r="AF175" s="181"/>
      <c r="AG175" s="181"/>
      <c r="AH175" s="181"/>
      <c r="AI175" s="181"/>
      <c r="AJ175" s="181"/>
      <c r="AK175" s="181"/>
      <c r="AL175" s="181"/>
      <c r="AM175" s="48"/>
      <c r="AN175" s="53">
        <f>A169</f>
        <v>46269</v>
      </c>
      <c r="AO175" s="54" t="str">
        <f>C170</f>
        <v>Consultorio N° 1</v>
      </c>
      <c r="AP175" s="55">
        <f t="shared" ref="AP175:AQ175" si="122">C187</f>
        <v>0</v>
      </c>
      <c r="AQ175" s="55">
        <f t="shared" si="122"/>
        <v>0</v>
      </c>
      <c r="AR175" s="64">
        <f>U187</f>
        <v>0</v>
      </c>
      <c r="AS175" s="55">
        <f>S187</f>
        <v>0</v>
      </c>
      <c r="AT175" s="55">
        <f>S188</f>
        <v>0</v>
      </c>
      <c r="AU175" s="55">
        <f>U188</f>
        <v>0</v>
      </c>
      <c r="AV175" s="55">
        <f>S189</f>
        <v>0</v>
      </c>
      <c r="AW175" s="55">
        <f>U189</f>
        <v>0</v>
      </c>
      <c r="AX175" s="55">
        <f>U190</f>
        <v>0</v>
      </c>
      <c r="AY175" s="55">
        <f>F190</f>
        <v>0</v>
      </c>
      <c r="AZ175" s="56"/>
      <c r="BA175" s="56"/>
      <c r="BB175" s="56"/>
      <c r="BC175" s="56"/>
      <c r="BD175" s="56"/>
      <c r="BE175" s="56"/>
      <c r="BF175" s="56"/>
      <c r="BG175" s="56"/>
      <c r="BH175" s="56"/>
      <c r="BI175" s="56"/>
      <c r="BJ175" s="56"/>
      <c r="BK175" s="56"/>
      <c r="BL175" s="56"/>
      <c r="BM175" s="56"/>
      <c r="BN175" s="56"/>
    </row>
    <row r="176" spans="1:66" ht="11.25" customHeight="1">
      <c r="A176" s="220"/>
      <c r="B176" s="38"/>
      <c r="C176" s="205"/>
      <c r="D176" s="208"/>
      <c r="E176" s="57" t="s">
        <v>42</v>
      </c>
      <c r="F176" s="58" t="str">
        <f>IF(D175&lt;&gt;"", VLOOKUP(D175,'Base de Datos'!$A$2:$D1268,3,FALSE()),"")</f>
        <v/>
      </c>
      <c r="G176" s="205"/>
      <c r="H176" s="208"/>
      <c r="I176" s="57" t="s">
        <v>42</v>
      </c>
      <c r="J176" s="58">
        <f>IF(H175&lt;&gt;"", VLOOKUP(H175,'Base de Datos'!$A$2:$D1268,3,FALSE()),"")</f>
        <v>4122790370</v>
      </c>
      <c r="K176" s="205"/>
      <c r="L176" s="208"/>
      <c r="M176" s="57" t="s">
        <v>42</v>
      </c>
      <c r="N176" s="58" t="str">
        <f>IF(L175&lt;&gt;"", VLOOKUP(L175,'Base de Datos'!$A$2:$D1268,3,FALSE()),"")</f>
        <v/>
      </c>
      <c r="O176" s="242"/>
      <c r="P176" s="242"/>
      <c r="Q176" s="264"/>
      <c r="R176" s="15"/>
      <c r="S176" s="229"/>
      <c r="T176" s="230"/>
      <c r="U176" s="59"/>
      <c r="V176" s="47"/>
      <c r="W176" s="229" t="s">
        <v>56</v>
      </c>
      <c r="X176" s="230"/>
      <c r="Y176" s="59">
        <v>40369.5</v>
      </c>
      <c r="Z176" s="47"/>
      <c r="AA176" s="229"/>
      <c r="AB176" s="230"/>
      <c r="AC176" s="59"/>
      <c r="AD176" s="48"/>
      <c r="AE176" s="181"/>
      <c r="AF176" s="181"/>
      <c r="AG176" s="181"/>
      <c r="AH176" s="181"/>
      <c r="AI176" s="181"/>
      <c r="AJ176" s="181"/>
      <c r="AK176" s="181"/>
      <c r="AL176" s="181"/>
      <c r="AM176" s="48"/>
      <c r="AN176" s="53">
        <f>A169</f>
        <v>46269</v>
      </c>
      <c r="AO176" s="54" t="str">
        <f>C170</f>
        <v>Consultorio N° 1</v>
      </c>
      <c r="AP176" s="55">
        <f t="shared" ref="AP176:AQ176" si="123">C191</f>
        <v>0</v>
      </c>
      <c r="AQ176" s="55">
        <f t="shared" si="123"/>
        <v>0</v>
      </c>
      <c r="AR176" s="55">
        <f>U191</f>
        <v>0</v>
      </c>
      <c r="AS176" s="55">
        <f>S191</f>
        <v>0</v>
      </c>
      <c r="AT176" s="55">
        <f>S192</f>
        <v>0</v>
      </c>
      <c r="AU176" s="55">
        <f>U192</f>
        <v>0</v>
      </c>
      <c r="AV176" s="55">
        <f>S193</f>
        <v>0</v>
      </c>
      <c r="AW176" s="55">
        <f>U193</f>
        <v>0</v>
      </c>
      <c r="AX176" s="55">
        <f>U194</f>
        <v>0</v>
      </c>
      <c r="AY176" s="55">
        <f>F194</f>
        <v>0</v>
      </c>
      <c r="AZ176" s="56"/>
      <c r="BA176" s="56"/>
      <c r="BB176" s="56"/>
      <c r="BC176" s="56"/>
      <c r="BD176" s="56"/>
      <c r="BE176" s="56"/>
      <c r="BF176" s="56"/>
      <c r="BG176" s="56"/>
      <c r="BH176" s="56"/>
      <c r="BI176" s="56"/>
      <c r="BJ176" s="56"/>
      <c r="BK176" s="56"/>
      <c r="BL176" s="56"/>
      <c r="BM176" s="56"/>
      <c r="BN176" s="56"/>
    </row>
    <row r="177" spans="1:66" ht="11.25" customHeight="1">
      <c r="A177" s="220"/>
      <c r="B177" s="38"/>
      <c r="C177" s="205"/>
      <c r="D177" s="208"/>
      <c r="E177" s="57" t="s">
        <v>44</v>
      </c>
      <c r="F177" s="58" t="str">
        <f>IF(D175&lt;&gt;"", VLOOKUP(D175,'Base de Datos'!$A$2:$D1268,4,FALSE()),"")</f>
        <v/>
      </c>
      <c r="G177" s="205"/>
      <c r="H177" s="208"/>
      <c r="I177" s="57" t="s">
        <v>44</v>
      </c>
      <c r="J177" s="58" t="str">
        <f>IF(H175&lt;&gt;"", VLOOKUP(H175,'Base de Datos'!$A$2:$D1268,4,FALSE()),"")</f>
        <v>V6329133</v>
      </c>
      <c r="K177" s="205"/>
      <c r="L177" s="208"/>
      <c r="M177" s="57" t="s">
        <v>44</v>
      </c>
      <c r="N177" s="58" t="str">
        <f>IF(L175&lt;&gt;"", VLOOKUP(L175,'Base de Datos'!$A$2:$D1268,4,FALSE()),"")</f>
        <v/>
      </c>
      <c r="O177" s="43"/>
      <c r="P177" s="104" t="s">
        <v>50</v>
      </c>
      <c r="Q177" s="110">
        <v>0.33333333333333331</v>
      </c>
      <c r="R177" s="15"/>
      <c r="S177" s="229"/>
      <c r="T177" s="230"/>
      <c r="U177" s="59"/>
      <c r="V177" s="47"/>
      <c r="W177" s="229"/>
      <c r="X177" s="230"/>
      <c r="Y177" s="59"/>
      <c r="Z177" s="47"/>
      <c r="AA177" s="229"/>
      <c r="AB177" s="230"/>
      <c r="AC177" s="59"/>
      <c r="AD177" s="48"/>
      <c r="AE177" s="181"/>
      <c r="AF177" s="181"/>
      <c r="AG177" s="181"/>
      <c r="AH177" s="181"/>
      <c r="AI177" s="181"/>
      <c r="AJ177" s="181"/>
      <c r="AK177" s="181"/>
      <c r="AL177" s="181"/>
      <c r="AM177" s="48"/>
      <c r="AN177" s="53">
        <f>A169</f>
        <v>46269</v>
      </c>
      <c r="AO177" s="54" t="str">
        <f>C170</f>
        <v>Consultorio N° 1</v>
      </c>
      <c r="AP177" s="55">
        <f t="shared" ref="AP177:AQ177" si="124">C195</f>
        <v>0</v>
      </c>
      <c r="AQ177" s="55">
        <f t="shared" si="124"/>
        <v>0</v>
      </c>
      <c r="AR177" s="55">
        <f>U195</f>
        <v>0</v>
      </c>
      <c r="AS177" s="55">
        <f>S195</f>
        <v>0</v>
      </c>
      <c r="AT177" s="55">
        <f>S196</f>
        <v>0</v>
      </c>
      <c r="AU177" s="55">
        <f>U196</f>
        <v>0</v>
      </c>
      <c r="AV177" s="55">
        <f>S197</f>
        <v>0</v>
      </c>
      <c r="AW177" s="55">
        <f>U197</f>
        <v>0</v>
      </c>
      <c r="AX177" s="55">
        <f>U198</f>
        <v>0</v>
      </c>
      <c r="AY177" s="55">
        <f>F198</f>
        <v>0</v>
      </c>
      <c r="AZ177" s="56"/>
      <c r="BA177" s="56"/>
      <c r="BB177" s="56"/>
      <c r="BC177" s="56"/>
      <c r="BD177" s="56"/>
      <c r="BE177" s="56"/>
      <c r="BF177" s="56"/>
      <c r="BG177" s="56"/>
      <c r="BH177" s="56"/>
      <c r="BI177" s="56"/>
      <c r="BJ177" s="56"/>
      <c r="BK177" s="56"/>
      <c r="BL177" s="56"/>
      <c r="BM177" s="56"/>
      <c r="BN177" s="56"/>
    </row>
    <row r="178" spans="1:66" ht="11.25" customHeight="1">
      <c r="A178" s="221"/>
      <c r="B178" s="38"/>
      <c r="C178" s="206"/>
      <c r="D178" s="209"/>
      <c r="E178" s="85" t="s">
        <v>46</v>
      </c>
      <c r="F178" s="107"/>
      <c r="G178" s="206"/>
      <c r="H178" s="209"/>
      <c r="I178" s="85" t="s">
        <v>46</v>
      </c>
      <c r="J178" s="108" t="s">
        <v>63</v>
      </c>
      <c r="K178" s="206"/>
      <c r="L178" s="209"/>
      <c r="M178" s="85" t="s">
        <v>46</v>
      </c>
      <c r="N178" s="108"/>
      <c r="O178" s="43"/>
      <c r="P178" s="104" t="s">
        <v>54</v>
      </c>
      <c r="Q178" s="109">
        <v>60</v>
      </c>
      <c r="R178" s="15"/>
      <c r="S178" s="227" t="str">
        <f>IF(OR(S175="Empleado",S175="Familiar"),"Nombre del Empleado","N° Factura")</f>
        <v>N° Factura</v>
      </c>
      <c r="T178" s="228"/>
      <c r="U178" s="89"/>
      <c r="V178" s="47"/>
      <c r="W178" s="227" t="str">
        <f>IF(OR(W175="Empleado",W175="Familiar"),"Nombre del Empleado","N° Factura")</f>
        <v>N° Factura</v>
      </c>
      <c r="X178" s="228"/>
      <c r="Y178" s="111"/>
      <c r="Z178" s="47"/>
      <c r="AA178" s="227" t="str">
        <f>IF(OR(AA175="Empleado",AA175="Familiar"),"Nombre del Empleado","N° Factura")</f>
        <v>N° Factura</v>
      </c>
      <c r="AB178" s="228"/>
      <c r="AC178" s="111"/>
      <c r="AD178" s="48"/>
      <c r="AE178" s="181"/>
      <c r="AF178" s="181"/>
      <c r="AG178" s="181"/>
      <c r="AH178" s="181"/>
      <c r="AI178" s="181"/>
      <c r="AJ178" s="181"/>
      <c r="AK178" s="181"/>
      <c r="AL178" s="181"/>
      <c r="AM178" s="48"/>
      <c r="AN178" s="53">
        <f>A169</f>
        <v>46269</v>
      </c>
      <c r="AO178" s="54" t="str">
        <f>C170</f>
        <v>Consultorio N° 1</v>
      </c>
      <c r="AP178" s="55">
        <f t="shared" ref="AP178:AQ178" si="125">C199</f>
        <v>0</v>
      </c>
      <c r="AQ178" s="55">
        <f t="shared" si="125"/>
        <v>0</v>
      </c>
      <c r="AR178" s="55">
        <f>U199</f>
        <v>0</v>
      </c>
      <c r="AS178" s="55">
        <f>S199</f>
        <v>0</v>
      </c>
      <c r="AT178" s="55">
        <f>S200</f>
        <v>0</v>
      </c>
      <c r="AU178" s="55">
        <f>U200</f>
        <v>0</v>
      </c>
      <c r="AV178" s="55">
        <f>S201</f>
        <v>0</v>
      </c>
      <c r="AW178" s="55">
        <f>U201</f>
        <v>0</v>
      </c>
      <c r="AX178" s="55">
        <f>U202</f>
        <v>0</v>
      </c>
      <c r="AY178" s="55">
        <f>F202</f>
        <v>0</v>
      </c>
      <c r="AZ178" s="56"/>
      <c r="BA178" s="56"/>
      <c r="BB178" s="56"/>
      <c r="BC178" s="56"/>
      <c r="BD178" s="56"/>
      <c r="BE178" s="56"/>
      <c r="BF178" s="56"/>
      <c r="BG178" s="56"/>
      <c r="BH178" s="56"/>
      <c r="BI178" s="56"/>
      <c r="BJ178" s="56"/>
      <c r="BK178" s="56"/>
      <c r="BL178" s="56"/>
      <c r="BM178" s="56"/>
      <c r="BN178" s="56"/>
    </row>
    <row r="179" spans="1:66" ht="11.25" customHeight="1">
      <c r="A179" s="222">
        <f>A175+$Q$13/1440</f>
        <v>0.41666666666666669</v>
      </c>
      <c r="B179" s="38"/>
      <c r="C179" s="204"/>
      <c r="D179" s="207"/>
      <c r="E179" s="40" t="s">
        <v>36</v>
      </c>
      <c r="F179" s="42" t="str">
        <f>IF(D179&lt;&gt;"", VLOOKUP(D179,'Base de Datos'!$A$2:$D1268,2,FALSE()),"")</f>
        <v/>
      </c>
      <c r="G179" s="218" t="s">
        <v>52</v>
      </c>
      <c r="H179" s="217" t="s">
        <v>337</v>
      </c>
      <c r="I179" s="118" t="s">
        <v>36</v>
      </c>
      <c r="J179" s="42" t="str">
        <f>IF(H179&lt;&gt;"", VLOOKUP(H179,'Base de Datos'!$A$2:$D1268,2,FALSE()),"")</f>
        <v>Ivelisse Sosa</v>
      </c>
      <c r="K179" s="218"/>
      <c r="L179" s="217"/>
      <c r="M179" s="118" t="s">
        <v>36</v>
      </c>
      <c r="N179" s="42" t="str">
        <f>IF(L179&lt;&gt;"", VLOOKUP(L179,'Base de Datos'!$A$2:$D1268,2,FALSE()),"")</f>
        <v/>
      </c>
      <c r="O179" s="43"/>
      <c r="P179" s="1"/>
      <c r="Q179" s="1"/>
      <c r="R179" s="15"/>
      <c r="S179" s="45"/>
      <c r="T179" s="45" t="s">
        <v>37</v>
      </c>
      <c r="U179" s="46"/>
      <c r="V179" s="47"/>
      <c r="W179" s="45"/>
      <c r="X179" s="45" t="s">
        <v>37</v>
      </c>
      <c r="Y179" s="46">
        <v>80</v>
      </c>
      <c r="Z179" s="47"/>
      <c r="AA179" s="45"/>
      <c r="AB179" s="45" t="s">
        <v>37</v>
      </c>
      <c r="AC179" s="46"/>
      <c r="AD179" s="48"/>
      <c r="AE179" s="181"/>
      <c r="AF179" s="181"/>
      <c r="AG179" s="181"/>
      <c r="AH179" s="181"/>
      <c r="AI179" s="181"/>
      <c r="AJ179" s="181"/>
      <c r="AK179" s="181"/>
      <c r="AL179" s="181"/>
      <c r="AM179" s="48"/>
      <c r="AN179" s="53">
        <f>A169</f>
        <v>46269</v>
      </c>
      <c r="AO179" s="54" t="str">
        <f>C170</f>
        <v>Consultorio N° 1</v>
      </c>
      <c r="AP179" s="55">
        <f t="shared" ref="AP179:AQ179" si="126">C203</f>
        <v>0</v>
      </c>
      <c r="AQ179" s="55">
        <f t="shared" si="126"/>
        <v>0</v>
      </c>
      <c r="AR179" s="55">
        <f>U203</f>
        <v>0</v>
      </c>
      <c r="AS179" s="55">
        <f>S203</f>
        <v>0</v>
      </c>
      <c r="AT179" s="55">
        <f>S204</f>
        <v>0</v>
      </c>
      <c r="AU179" s="55">
        <f>U204</f>
        <v>0</v>
      </c>
      <c r="AV179" s="55">
        <f>S205</f>
        <v>0</v>
      </c>
      <c r="AW179" s="55">
        <f>U205</f>
        <v>0</v>
      </c>
      <c r="AX179" s="55">
        <f>U206</f>
        <v>0</v>
      </c>
      <c r="AY179" s="55">
        <f>F206</f>
        <v>0</v>
      </c>
      <c r="AZ179" s="56"/>
      <c r="BA179" s="56"/>
      <c r="BB179" s="56"/>
      <c r="BC179" s="56"/>
      <c r="BD179" s="56"/>
      <c r="BE179" s="56"/>
      <c r="BF179" s="56"/>
      <c r="BG179" s="56"/>
      <c r="BH179" s="56"/>
      <c r="BI179" s="56"/>
      <c r="BJ179" s="56"/>
      <c r="BK179" s="56"/>
      <c r="BL179" s="56"/>
      <c r="BM179" s="56"/>
      <c r="BN179" s="56"/>
    </row>
    <row r="180" spans="1:66" ht="11.25" customHeight="1">
      <c r="A180" s="220"/>
      <c r="B180" s="38"/>
      <c r="C180" s="205"/>
      <c r="D180" s="208"/>
      <c r="E180" s="57" t="s">
        <v>42</v>
      </c>
      <c r="F180" s="58" t="str">
        <f>IF(D179&lt;&gt;"", VLOOKUP(D179,'Base de Datos'!$A$2:$D1268,3,FALSE()),"")</f>
        <v/>
      </c>
      <c r="G180" s="205"/>
      <c r="H180" s="208"/>
      <c r="I180" s="57" t="s">
        <v>42</v>
      </c>
      <c r="J180" s="58">
        <f>IF(H179&lt;&gt;"", VLOOKUP(H179,'Base de Datos'!$A$2:$D1268,3,FALSE()),"")</f>
        <v>0</v>
      </c>
      <c r="K180" s="205"/>
      <c r="L180" s="208"/>
      <c r="M180" s="57" t="s">
        <v>42</v>
      </c>
      <c r="N180" s="58" t="str">
        <f>IF(L179&lt;&gt;"", VLOOKUP(L179,'Base de Datos'!$A$2:$D1268,3,FALSE()),"")</f>
        <v/>
      </c>
      <c r="O180" s="43"/>
      <c r="P180" s="119" t="s">
        <v>58</v>
      </c>
      <c r="Q180" s="44"/>
      <c r="R180" s="15"/>
      <c r="S180" s="229"/>
      <c r="T180" s="230"/>
      <c r="U180" s="59"/>
      <c r="V180" s="47"/>
      <c r="W180" s="229" t="s">
        <v>294</v>
      </c>
      <c r="X180" s="230"/>
      <c r="Y180" s="59">
        <v>64591</v>
      </c>
      <c r="Z180" s="47"/>
      <c r="AA180" s="229"/>
      <c r="AB180" s="230"/>
      <c r="AC180" s="59"/>
      <c r="AD180" s="48"/>
      <c r="AE180" s="181"/>
      <c r="AF180" s="181"/>
      <c r="AG180" s="181"/>
      <c r="AH180" s="181"/>
      <c r="AI180" s="181"/>
      <c r="AJ180" s="181"/>
      <c r="AK180" s="181"/>
      <c r="AL180" s="181"/>
      <c r="AM180" s="48"/>
      <c r="AN180" s="53">
        <f>A169</f>
        <v>46269</v>
      </c>
      <c r="AO180" s="54" t="str">
        <f>C170</f>
        <v>Consultorio N° 1</v>
      </c>
      <c r="AP180" s="55">
        <f t="shared" ref="AP180:AQ180" si="127">C207</f>
        <v>0</v>
      </c>
      <c r="AQ180" s="55">
        <f t="shared" si="127"/>
        <v>0</v>
      </c>
      <c r="AR180" s="55">
        <f>U207</f>
        <v>0</v>
      </c>
      <c r="AS180" s="55">
        <f>S207</f>
        <v>0</v>
      </c>
      <c r="AT180" s="55">
        <f>S208</f>
        <v>0</v>
      </c>
      <c r="AU180" s="55">
        <f>U208</f>
        <v>0</v>
      </c>
      <c r="AV180" s="55">
        <f>S209</f>
        <v>0</v>
      </c>
      <c r="AW180" s="55">
        <f>U209</f>
        <v>0</v>
      </c>
      <c r="AX180" s="55">
        <f>U210</f>
        <v>0</v>
      </c>
      <c r="AY180" s="55">
        <f>F210</f>
        <v>0</v>
      </c>
      <c r="AZ180" s="56"/>
      <c r="BA180" s="56"/>
      <c r="BB180" s="56"/>
      <c r="BC180" s="56"/>
      <c r="BD180" s="56"/>
      <c r="BE180" s="56"/>
      <c r="BF180" s="56"/>
      <c r="BG180" s="56"/>
      <c r="BH180" s="56"/>
      <c r="BI180" s="56"/>
      <c r="BJ180" s="56"/>
      <c r="BK180" s="56"/>
      <c r="BL180" s="56"/>
      <c r="BM180" s="56"/>
      <c r="BN180" s="56"/>
    </row>
    <row r="181" spans="1:66" ht="11.25" customHeight="1">
      <c r="A181" s="220"/>
      <c r="B181" s="38"/>
      <c r="C181" s="205"/>
      <c r="D181" s="208"/>
      <c r="E181" s="57" t="s">
        <v>44</v>
      </c>
      <c r="F181" s="58" t="str">
        <f>IF(D179&lt;&gt;"", VLOOKUP(D179,'Base de Datos'!$A$2:$D1268,4,FALSE()),"")</f>
        <v/>
      </c>
      <c r="G181" s="205"/>
      <c r="H181" s="208"/>
      <c r="I181" s="57" t="s">
        <v>44</v>
      </c>
      <c r="J181" s="58">
        <f>IF(H179&lt;&gt;"", VLOOKUP(H179,'Base de Datos'!$A$2:$D1268,4,FALSE()),"")</f>
        <v>0</v>
      </c>
      <c r="K181" s="205"/>
      <c r="L181" s="208"/>
      <c r="M181" s="57" t="s">
        <v>44</v>
      </c>
      <c r="N181" s="58" t="str">
        <f>IF(L179&lt;&gt;"", VLOOKUP(L179,'Base de Datos'!$A$2:$D1268,4,FALSE()),"")</f>
        <v/>
      </c>
      <c r="O181" s="43"/>
      <c r="P181" s="120" t="s">
        <v>61</v>
      </c>
      <c r="Q181" s="121" t="s">
        <v>62</v>
      </c>
      <c r="R181" s="15"/>
      <c r="S181" s="229"/>
      <c r="T181" s="230"/>
      <c r="U181" s="59"/>
      <c r="V181" s="47"/>
      <c r="W181" s="229"/>
      <c r="X181" s="230"/>
      <c r="Y181" s="59"/>
      <c r="Z181" s="47"/>
      <c r="AA181" s="229"/>
      <c r="AB181" s="230"/>
      <c r="AC181" s="59"/>
      <c r="AD181" s="48"/>
      <c r="AE181" s="181"/>
      <c r="AF181" s="181"/>
      <c r="AG181" s="181"/>
      <c r="AH181" s="181"/>
      <c r="AI181" s="181"/>
      <c r="AJ181" s="181"/>
      <c r="AK181" s="181"/>
      <c r="AL181" s="181"/>
      <c r="AM181" s="48"/>
      <c r="AN181" s="53">
        <f>A169</f>
        <v>46269</v>
      </c>
      <c r="AO181" s="54" t="s">
        <v>17</v>
      </c>
      <c r="AP181" s="55">
        <f t="shared" ref="AP181:AQ181" si="128">C211</f>
        <v>0</v>
      </c>
      <c r="AQ181" s="55">
        <f t="shared" si="128"/>
        <v>0</v>
      </c>
      <c r="AR181" s="55">
        <f>U211</f>
        <v>0</v>
      </c>
      <c r="AS181" s="55">
        <f>S211</f>
        <v>0</v>
      </c>
      <c r="AT181" s="55">
        <f>S212</f>
        <v>0</v>
      </c>
      <c r="AU181" s="55">
        <f>U212</f>
        <v>0</v>
      </c>
      <c r="AV181" s="55">
        <f>S213</f>
        <v>0</v>
      </c>
      <c r="AW181" s="55">
        <f>U213</f>
        <v>0</v>
      </c>
      <c r="AX181" s="55">
        <f>U214</f>
        <v>0</v>
      </c>
      <c r="AY181" s="55">
        <f>F214</f>
        <v>0</v>
      </c>
      <c r="AZ181" s="56"/>
      <c r="BA181" s="56"/>
      <c r="BB181" s="56"/>
      <c r="BC181" s="56"/>
      <c r="BD181" s="56"/>
      <c r="BE181" s="56"/>
      <c r="BF181" s="56"/>
      <c r="BG181" s="56"/>
      <c r="BH181" s="56"/>
      <c r="BI181" s="56"/>
      <c r="BJ181" s="56"/>
      <c r="BK181" s="56"/>
      <c r="BL181" s="56"/>
      <c r="BM181" s="56"/>
      <c r="BN181" s="56"/>
    </row>
    <row r="182" spans="1:66" ht="11.25" customHeight="1">
      <c r="A182" s="221"/>
      <c r="B182" s="38"/>
      <c r="C182" s="206"/>
      <c r="D182" s="209"/>
      <c r="E182" s="85" t="s">
        <v>46</v>
      </c>
      <c r="F182" s="86"/>
      <c r="G182" s="206"/>
      <c r="H182" s="209"/>
      <c r="I182" s="85" t="s">
        <v>46</v>
      </c>
      <c r="J182" s="108" t="s">
        <v>63</v>
      </c>
      <c r="K182" s="206"/>
      <c r="L182" s="209"/>
      <c r="M182" s="85" t="s">
        <v>46</v>
      </c>
      <c r="N182" s="108"/>
      <c r="O182" s="43"/>
      <c r="P182" s="123" t="s">
        <v>64</v>
      </c>
      <c r="Q182" s="124" t="s">
        <v>65</v>
      </c>
      <c r="R182" s="15"/>
      <c r="S182" s="227" t="str">
        <f>IF(OR(S179="Empleado",S179="Familiar"),"Nombre del Empleado","N° Factura")</f>
        <v>N° Factura</v>
      </c>
      <c r="T182" s="228"/>
      <c r="U182" s="89"/>
      <c r="V182" s="47"/>
      <c r="W182" s="227" t="str">
        <f>IF(OR(W179="Empleado",W179="Familiar"),"Nombre del Empleado","N° Factura")</f>
        <v>N° Factura</v>
      </c>
      <c r="X182" s="228"/>
      <c r="Y182" s="89"/>
      <c r="Z182" s="47"/>
      <c r="AA182" s="227" t="str">
        <f>IF(OR(AA179="Empleado",AA179="Familiar"),"Nombre del Empleado","N° Factura")</f>
        <v>N° Factura</v>
      </c>
      <c r="AB182" s="228"/>
      <c r="AC182" s="89"/>
      <c r="AD182" s="48"/>
      <c r="AE182" s="181"/>
      <c r="AF182" s="181"/>
      <c r="AG182" s="181"/>
      <c r="AH182" s="181"/>
      <c r="AI182" s="181"/>
      <c r="AJ182" s="181"/>
      <c r="AK182" s="181"/>
      <c r="AL182" s="181"/>
      <c r="AM182" s="48"/>
      <c r="AN182" s="53">
        <f>A169</f>
        <v>46269</v>
      </c>
      <c r="AO182" s="54" t="s">
        <v>17</v>
      </c>
      <c r="AP182" s="55">
        <f t="shared" ref="AP182:AQ182" si="129">C215</f>
        <v>0</v>
      </c>
      <c r="AQ182" s="55">
        <f t="shared" si="129"/>
        <v>0</v>
      </c>
      <c r="AR182" s="55">
        <f>U215</f>
        <v>0</v>
      </c>
      <c r="AS182" s="55">
        <f>S215</f>
        <v>0</v>
      </c>
      <c r="AT182" s="55">
        <f>S216</f>
        <v>0</v>
      </c>
      <c r="AU182" s="55">
        <f>U216</f>
        <v>0</v>
      </c>
      <c r="AV182" s="55">
        <f>S217</f>
        <v>0</v>
      </c>
      <c r="AW182" s="55">
        <f>U217</f>
        <v>0</v>
      </c>
      <c r="AX182" s="55">
        <f>U218</f>
        <v>0</v>
      </c>
      <c r="AY182" s="55">
        <f>F218</f>
        <v>0</v>
      </c>
      <c r="AZ182" s="56"/>
      <c r="BA182" s="56"/>
      <c r="BB182" s="56"/>
      <c r="BC182" s="56"/>
      <c r="BD182" s="56"/>
      <c r="BE182" s="56"/>
      <c r="BF182" s="56"/>
      <c r="BG182" s="56"/>
      <c r="BH182" s="56"/>
      <c r="BI182" s="56"/>
      <c r="BJ182" s="56"/>
      <c r="BK182" s="56"/>
      <c r="BL182" s="56"/>
      <c r="BM182" s="56"/>
      <c r="BN182" s="56"/>
    </row>
    <row r="183" spans="1:66" ht="11.25" customHeight="1">
      <c r="A183" s="222">
        <f>A179+$Q$13/1440</f>
        <v>0.45833333333333337</v>
      </c>
      <c r="B183" s="38"/>
      <c r="C183" s="204"/>
      <c r="D183" s="207"/>
      <c r="E183" s="40" t="s">
        <v>36</v>
      </c>
      <c r="F183" s="42" t="str">
        <f>IF(D183&lt;&gt;"", VLOOKUP(D183,'Base de Datos'!$A$2:$D1268,2,FALSE()),"")</f>
        <v/>
      </c>
      <c r="G183" s="204"/>
      <c r="H183" s="216"/>
      <c r="I183" s="40" t="s">
        <v>36</v>
      </c>
      <c r="J183" s="42" t="str">
        <f>IF(H183&lt;&gt;"", VLOOKUP(H183,'Base de Datos'!$A$2:$D1268,2,FALSE()),"")</f>
        <v/>
      </c>
      <c r="K183" s="204"/>
      <c r="L183" s="216"/>
      <c r="M183" s="40" t="s">
        <v>36</v>
      </c>
      <c r="N183" s="42" t="str">
        <f>IF(L183&lt;&gt;"", VLOOKUP(L183,'Base de Datos'!$A$2:$D1268,2,FALSE()),"")</f>
        <v/>
      </c>
      <c r="O183" s="43"/>
      <c r="P183" s="127" t="s">
        <v>67</v>
      </c>
      <c r="Q183" s="128" t="s">
        <v>68</v>
      </c>
      <c r="R183" s="15"/>
      <c r="S183" s="45"/>
      <c r="T183" s="45" t="s">
        <v>37</v>
      </c>
      <c r="U183" s="46"/>
      <c r="V183" s="47"/>
      <c r="W183" s="45"/>
      <c r="X183" s="45" t="s">
        <v>37</v>
      </c>
      <c r="Y183" s="46"/>
      <c r="Z183" s="47"/>
      <c r="AA183" s="45"/>
      <c r="AB183" s="45" t="s">
        <v>37</v>
      </c>
      <c r="AC183" s="46"/>
      <c r="AD183" s="48"/>
      <c r="AE183" s="181"/>
      <c r="AF183" s="181"/>
      <c r="AG183" s="181"/>
      <c r="AH183" s="181"/>
      <c r="AI183" s="181"/>
      <c r="AJ183" s="181"/>
      <c r="AK183" s="181"/>
      <c r="AL183" s="181"/>
      <c r="AM183" s="48"/>
      <c r="AN183" s="53">
        <f>A169</f>
        <v>46269</v>
      </c>
      <c r="AO183" s="54" t="s">
        <v>17</v>
      </c>
      <c r="AP183" s="55">
        <f t="shared" ref="AP183:AQ183" si="130">C219</f>
        <v>0</v>
      </c>
      <c r="AQ183" s="55">
        <f t="shared" si="130"/>
        <v>0</v>
      </c>
      <c r="AR183" s="55">
        <f>U219</f>
        <v>0</v>
      </c>
      <c r="AS183" s="55">
        <f>S219</f>
        <v>0</v>
      </c>
      <c r="AT183" s="55">
        <f>S220</f>
        <v>0</v>
      </c>
      <c r="AU183" s="55">
        <f>U220</f>
        <v>0</v>
      </c>
      <c r="AV183" s="55">
        <f>S221</f>
        <v>0</v>
      </c>
      <c r="AW183" s="55">
        <f>U221</f>
        <v>0</v>
      </c>
      <c r="AX183" s="55">
        <f>U222</f>
        <v>0</v>
      </c>
      <c r="AY183" s="55">
        <f>F222</f>
        <v>0</v>
      </c>
      <c r="AZ183" s="56"/>
      <c r="BA183" s="56"/>
      <c r="BB183" s="56"/>
      <c r="BC183" s="56"/>
      <c r="BD183" s="56"/>
      <c r="BE183" s="56"/>
      <c r="BF183" s="56"/>
      <c r="BG183" s="56"/>
      <c r="BH183" s="56"/>
      <c r="BI183" s="56"/>
      <c r="BJ183" s="56"/>
      <c r="BK183" s="56"/>
      <c r="BL183" s="56"/>
      <c r="BM183" s="56"/>
      <c r="BN183" s="56"/>
    </row>
    <row r="184" spans="1:66" ht="11.25" customHeight="1">
      <c r="A184" s="220"/>
      <c r="B184" s="38"/>
      <c r="C184" s="205"/>
      <c r="D184" s="208"/>
      <c r="E184" s="57" t="s">
        <v>42</v>
      </c>
      <c r="F184" s="58" t="str">
        <f>IF(D183&lt;&gt;"", VLOOKUP(D183,'Base de Datos'!$A$2:$D1268,3,FALSE()),"")</f>
        <v/>
      </c>
      <c r="G184" s="205"/>
      <c r="H184" s="208"/>
      <c r="I184" s="57" t="s">
        <v>42</v>
      </c>
      <c r="J184" s="58" t="str">
        <f>IF(H183&lt;&gt;"", VLOOKUP(H183,'Base de Datos'!$A$2:$D1268,3,FALSE()),"")</f>
        <v/>
      </c>
      <c r="K184" s="205"/>
      <c r="L184" s="208"/>
      <c r="M184" s="57" t="s">
        <v>42</v>
      </c>
      <c r="N184" s="58" t="str">
        <f>IF(L183&lt;&gt;"", VLOOKUP(L183,'Base de Datos'!$A$2:$D1268,3,FALSE()),"")</f>
        <v/>
      </c>
      <c r="O184" s="43"/>
      <c r="P184" s="130" t="s">
        <v>70</v>
      </c>
      <c r="Q184" s="131" t="s">
        <v>71</v>
      </c>
      <c r="R184" s="15"/>
      <c r="S184" s="229"/>
      <c r="T184" s="230"/>
      <c r="U184" s="59"/>
      <c r="V184" s="47"/>
      <c r="W184" s="229"/>
      <c r="X184" s="230"/>
      <c r="Y184" s="59"/>
      <c r="Z184" s="47"/>
      <c r="AA184" s="229"/>
      <c r="AB184" s="230"/>
      <c r="AC184" s="59"/>
      <c r="AD184" s="48"/>
      <c r="AE184" s="181"/>
      <c r="AF184" s="181"/>
      <c r="AG184" s="181"/>
      <c r="AH184" s="181"/>
      <c r="AI184" s="181"/>
      <c r="AJ184" s="181"/>
      <c r="AK184" s="181"/>
      <c r="AL184" s="181"/>
      <c r="AM184" s="48"/>
      <c r="AN184" s="53">
        <f>A169</f>
        <v>46269</v>
      </c>
      <c r="AO184" s="54" t="str">
        <f>G170</f>
        <v>Consultorio N° 2</v>
      </c>
      <c r="AP184" s="55">
        <f t="shared" ref="AP184:AQ184" si="131">G171</f>
        <v>0</v>
      </c>
      <c r="AQ184" s="55">
        <f t="shared" si="131"/>
        <v>0</v>
      </c>
      <c r="AR184" s="55">
        <f>Y171</f>
        <v>0</v>
      </c>
      <c r="AS184" s="55">
        <f>W171</f>
        <v>0</v>
      </c>
      <c r="AT184" s="55">
        <f>W172</f>
        <v>0</v>
      </c>
      <c r="AU184" s="55">
        <f>Y172</f>
        <v>0</v>
      </c>
      <c r="AV184" s="55">
        <f>W173</f>
        <v>0</v>
      </c>
      <c r="AW184" s="55">
        <f>Y173</f>
        <v>0</v>
      </c>
      <c r="AX184" s="55">
        <f>Y174</f>
        <v>0</v>
      </c>
      <c r="AY184" s="55">
        <f>J174</f>
        <v>0</v>
      </c>
      <c r="AZ184" s="56"/>
      <c r="BA184" s="56"/>
      <c r="BB184" s="56"/>
      <c r="BC184" s="56"/>
      <c r="BD184" s="56"/>
      <c r="BE184" s="56"/>
      <c r="BF184" s="56"/>
      <c r="BG184" s="56"/>
      <c r="BH184" s="56"/>
      <c r="BI184" s="56"/>
      <c r="BJ184" s="56"/>
      <c r="BK184" s="56"/>
      <c r="BL184" s="56"/>
      <c r="BM184" s="56"/>
      <c r="BN184" s="56"/>
    </row>
    <row r="185" spans="1:66" ht="11.25" customHeight="1">
      <c r="A185" s="220"/>
      <c r="B185" s="38"/>
      <c r="C185" s="205"/>
      <c r="D185" s="208"/>
      <c r="E185" s="57" t="s">
        <v>44</v>
      </c>
      <c r="F185" s="58" t="str">
        <f>IF(D183&lt;&gt;"", VLOOKUP(D183,'Base de Datos'!$A$2:$D1268,4,FALSE()),"")</f>
        <v/>
      </c>
      <c r="G185" s="205"/>
      <c r="H185" s="208"/>
      <c r="I185" s="57" t="s">
        <v>44</v>
      </c>
      <c r="J185" s="58" t="str">
        <f>IF(H183&lt;&gt;"", VLOOKUP(H183,'Base de Datos'!$A$2:$D1268,4,FALSE()),"")</f>
        <v/>
      </c>
      <c r="K185" s="205"/>
      <c r="L185" s="208"/>
      <c r="M185" s="57" t="s">
        <v>44</v>
      </c>
      <c r="N185" s="58" t="str">
        <f>IF(L183&lt;&gt;"", VLOOKUP(L183,'Base de Datos'!$A$2:$D1268,4,FALSE()),"")</f>
        <v/>
      </c>
      <c r="O185" s="43"/>
      <c r="P185" s="132" t="s">
        <v>73</v>
      </c>
      <c r="Q185" s="133" t="s">
        <v>74</v>
      </c>
      <c r="R185" s="15"/>
      <c r="S185" s="229"/>
      <c r="T185" s="230"/>
      <c r="U185" s="59"/>
      <c r="V185" s="47"/>
      <c r="W185" s="229"/>
      <c r="X185" s="230"/>
      <c r="Y185" s="59"/>
      <c r="Z185" s="47"/>
      <c r="AA185" s="229"/>
      <c r="AB185" s="230"/>
      <c r="AC185" s="59"/>
      <c r="AD185" s="48"/>
      <c r="AE185" s="181"/>
      <c r="AF185" s="181"/>
      <c r="AG185" s="181"/>
      <c r="AH185" s="181"/>
      <c r="AI185" s="181"/>
      <c r="AJ185" s="181"/>
      <c r="AK185" s="181"/>
      <c r="AL185" s="181"/>
      <c r="AM185" s="48"/>
      <c r="AN185" s="53">
        <f>A169</f>
        <v>46269</v>
      </c>
      <c r="AO185" s="54" t="str">
        <f>G170</f>
        <v>Consultorio N° 2</v>
      </c>
      <c r="AP185" s="55" t="str">
        <f t="shared" ref="AP185:AQ185" si="132">G175</f>
        <v>💲</v>
      </c>
      <c r="AQ185" s="55" t="str">
        <f t="shared" si="132"/>
        <v>Yeraldine Martín</v>
      </c>
      <c r="AR185" s="55">
        <f>Y175</f>
        <v>50</v>
      </c>
      <c r="AS185" s="55">
        <f>W175</f>
        <v>0</v>
      </c>
      <c r="AT185" s="55" t="str">
        <f>W176</f>
        <v>Punto de venta</v>
      </c>
      <c r="AU185" s="55">
        <f>Y176</f>
        <v>40369.5</v>
      </c>
      <c r="AV185" s="55">
        <f>W177</f>
        <v>0</v>
      </c>
      <c r="AW185" s="55">
        <f>Y177</f>
        <v>0</v>
      </c>
      <c r="AX185" s="55">
        <f>Y178</f>
        <v>0</v>
      </c>
      <c r="AY185" s="55" t="str">
        <f>J178</f>
        <v>Luzmir Fagúndez</v>
      </c>
      <c r="AZ185" s="56"/>
      <c r="BA185" s="56"/>
      <c r="BB185" s="56"/>
      <c r="BC185" s="56"/>
      <c r="BD185" s="56"/>
      <c r="BE185" s="56"/>
      <c r="BF185" s="56"/>
      <c r="BG185" s="56"/>
      <c r="BH185" s="56"/>
      <c r="BI185" s="56"/>
      <c r="BJ185" s="56"/>
      <c r="BK185" s="56"/>
      <c r="BL185" s="56"/>
      <c r="BM185" s="56"/>
      <c r="BN185" s="56"/>
    </row>
    <row r="186" spans="1:66" ht="11.25" customHeight="1">
      <c r="A186" s="221"/>
      <c r="B186" s="38"/>
      <c r="C186" s="206"/>
      <c r="D186" s="209"/>
      <c r="E186" s="85" t="s">
        <v>46</v>
      </c>
      <c r="F186" s="86"/>
      <c r="G186" s="206"/>
      <c r="H186" s="209"/>
      <c r="I186" s="85" t="s">
        <v>46</v>
      </c>
      <c r="J186" s="108"/>
      <c r="K186" s="206"/>
      <c r="L186" s="209"/>
      <c r="M186" s="85" t="s">
        <v>46</v>
      </c>
      <c r="N186" s="108"/>
      <c r="O186" s="43"/>
      <c r="P186" s="137" t="s">
        <v>52</v>
      </c>
      <c r="Q186" s="138" t="s">
        <v>76</v>
      </c>
      <c r="R186" s="15"/>
      <c r="S186" s="227" t="str">
        <f>IF(OR(S183="Empleado",S183="Familiar"),"Nombre del Empleado","N° Factura")</f>
        <v>N° Factura</v>
      </c>
      <c r="T186" s="228"/>
      <c r="U186" s="89"/>
      <c r="V186" s="47"/>
      <c r="W186" s="227" t="str">
        <f>IF(OR(W183="Empleado",W183="Familiar"),"Nombre del Empleado","N° Factura")</f>
        <v>N° Factura</v>
      </c>
      <c r="X186" s="228"/>
      <c r="Y186" s="89"/>
      <c r="Z186" s="47"/>
      <c r="AA186" s="227" t="str">
        <f>IF(OR(AA183="Empleado",AA183="Familiar"),"Nombre del Empleado","N° Factura")</f>
        <v>N° Factura</v>
      </c>
      <c r="AB186" s="228"/>
      <c r="AC186" s="89"/>
      <c r="AD186" s="48"/>
      <c r="AE186" s="181"/>
      <c r="AF186" s="181"/>
      <c r="AG186" s="181"/>
      <c r="AH186" s="181"/>
      <c r="AI186" s="181"/>
      <c r="AJ186" s="181"/>
      <c r="AK186" s="181"/>
      <c r="AL186" s="181"/>
      <c r="AM186" s="48"/>
      <c r="AN186" s="53">
        <f>A169</f>
        <v>46269</v>
      </c>
      <c r="AO186" s="54" t="str">
        <f>G170</f>
        <v>Consultorio N° 2</v>
      </c>
      <c r="AP186" s="55" t="str">
        <f t="shared" ref="AP186:AQ186" si="133">G179</f>
        <v>💲</v>
      </c>
      <c r="AQ186" s="55" t="str">
        <f t="shared" si="133"/>
        <v>Ivelisse Sosa</v>
      </c>
      <c r="AR186" s="55">
        <f>Y179</f>
        <v>80</v>
      </c>
      <c r="AS186" s="55">
        <f>W179</f>
        <v>0</v>
      </c>
      <c r="AT186" s="55" t="str">
        <f>W180</f>
        <v>Tran. BNC ($)</v>
      </c>
      <c r="AU186" s="55">
        <f>Y180</f>
        <v>64591</v>
      </c>
      <c r="AV186" s="55">
        <f>W181</f>
        <v>0</v>
      </c>
      <c r="AW186" s="55">
        <f>Y181</f>
        <v>0</v>
      </c>
      <c r="AX186" s="55">
        <f>Y182</f>
        <v>0</v>
      </c>
      <c r="AY186" s="55" t="str">
        <f>J182</f>
        <v>Luzmir Fagúndez</v>
      </c>
      <c r="AZ186" s="56"/>
      <c r="BA186" s="56"/>
      <c r="BB186" s="56"/>
      <c r="BC186" s="56"/>
      <c r="BD186" s="56"/>
      <c r="BE186" s="56"/>
      <c r="BF186" s="56"/>
      <c r="BG186" s="56"/>
      <c r="BH186" s="56"/>
      <c r="BI186" s="56"/>
      <c r="BJ186" s="56"/>
      <c r="BK186" s="56"/>
      <c r="BL186" s="56"/>
      <c r="BM186" s="56"/>
      <c r="BN186" s="56"/>
    </row>
    <row r="187" spans="1:66" ht="11.25" customHeight="1">
      <c r="A187" s="222">
        <f>A183+$Q$13/1440</f>
        <v>0.5</v>
      </c>
      <c r="B187" s="38"/>
      <c r="C187" s="204"/>
      <c r="D187" s="207"/>
      <c r="E187" s="40" t="s">
        <v>36</v>
      </c>
      <c r="F187" s="42" t="str">
        <f>IF(D187&lt;&gt;"", VLOOKUP(D187,'Base de Datos'!$A$2:$D1268,2,FALSE()),"")</f>
        <v/>
      </c>
      <c r="G187" s="204"/>
      <c r="H187" s="216"/>
      <c r="I187" s="40" t="s">
        <v>36</v>
      </c>
      <c r="J187" s="42" t="str">
        <f>IF(H187&lt;&gt;"", VLOOKUP(H187,'Base de Datos'!$A$2:$D1268,2,FALSE()),"")</f>
        <v/>
      </c>
      <c r="K187" s="204"/>
      <c r="L187" s="216"/>
      <c r="M187" s="40" t="s">
        <v>36</v>
      </c>
      <c r="N187" s="42" t="str">
        <f>IF(L187&lt;&gt;"", VLOOKUP(L187,'Base de Datos'!$A$2:$D1268,2,FALSE()),"")</f>
        <v/>
      </c>
      <c r="O187" s="43"/>
      <c r="P187" s="141" t="s">
        <v>78</v>
      </c>
      <c r="Q187" s="142" t="s">
        <v>79</v>
      </c>
      <c r="R187" s="15"/>
      <c r="S187" s="45"/>
      <c r="T187" s="45" t="s">
        <v>37</v>
      </c>
      <c r="U187" s="46"/>
      <c r="V187" s="47"/>
      <c r="W187" s="45"/>
      <c r="X187" s="45" t="s">
        <v>37</v>
      </c>
      <c r="Y187" s="46"/>
      <c r="Z187" s="47"/>
      <c r="AA187" s="45"/>
      <c r="AB187" s="45" t="s">
        <v>37</v>
      </c>
      <c r="AC187" s="46"/>
      <c r="AD187" s="48"/>
      <c r="AE187" s="181"/>
      <c r="AF187" s="181"/>
      <c r="AG187" s="181"/>
      <c r="AH187" s="181"/>
      <c r="AI187" s="181"/>
      <c r="AJ187" s="181"/>
      <c r="AK187" s="181"/>
      <c r="AL187" s="181"/>
      <c r="AM187" s="48"/>
      <c r="AN187" s="53">
        <f>A169</f>
        <v>46269</v>
      </c>
      <c r="AO187" s="54" t="str">
        <f>G170</f>
        <v>Consultorio N° 2</v>
      </c>
      <c r="AP187" s="55">
        <f t="shared" ref="AP187:AQ187" si="134">G183</f>
        <v>0</v>
      </c>
      <c r="AQ187" s="55">
        <f t="shared" si="134"/>
        <v>0</v>
      </c>
      <c r="AR187" s="55">
        <f>Y183</f>
        <v>0</v>
      </c>
      <c r="AS187" s="55">
        <f>W183</f>
        <v>0</v>
      </c>
      <c r="AT187" s="55">
        <f>W184</f>
        <v>0</v>
      </c>
      <c r="AU187" s="55">
        <f>Y184</f>
        <v>0</v>
      </c>
      <c r="AV187" s="55">
        <f>W185</f>
        <v>0</v>
      </c>
      <c r="AW187" s="55">
        <f>Y185</f>
        <v>0</v>
      </c>
      <c r="AX187" s="55">
        <f>Y186</f>
        <v>0</v>
      </c>
      <c r="AY187" s="55">
        <f>J186</f>
        <v>0</v>
      </c>
      <c r="AZ187" s="56"/>
      <c r="BA187" s="56"/>
      <c r="BB187" s="56"/>
      <c r="BC187" s="56"/>
      <c r="BD187" s="56"/>
      <c r="BE187" s="56"/>
      <c r="BF187" s="56"/>
      <c r="BG187" s="56"/>
      <c r="BH187" s="56"/>
      <c r="BI187" s="56"/>
      <c r="BJ187" s="56"/>
      <c r="BK187" s="56"/>
      <c r="BL187" s="56"/>
      <c r="BM187" s="56"/>
      <c r="BN187" s="56"/>
    </row>
    <row r="188" spans="1:66" ht="11.25" customHeight="1">
      <c r="A188" s="220"/>
      <c r="B188" s="38"/>
      <c r="C188" s="205"/>
      <c r="D188" s="208"/>
      <c r="E188" s="57" t="s">
        <v>42</v>
      </c>
      <c r="F188" s="58" t="str">
        <f>IF(D187&lt;&gt;"", VLOOKUP(D187,'Base de Datos'!$A$2:$D1268,3,FALSE()),"")</f>
        <v/>
      </c>
      <c r="G188" s="205"/>
      <c r="H188" s="208"/>
      <c r="I188" s="57" t="s">
        <v>42</v>
      </c>
      <c r="J188" s="58" t="str">
        <f>IF(H187&lt;&gt;"", VLOOKUP(H187,'Base de Datos'!$A$2:$D1268,3,FALSE()),"")</f>
        <v/>
      </c>
      <c r="K188" s="205"/>
      <c r="L188" s="208"/>
      <c r="M188" s="57" t="s">
        <v>42</v>
      </c>
      <c r="N188" s="58" t="str">
        <f>IF(L187&lt;&gt;"", VLOOKUP(L187,'Base de Datos'!$A$2:$D1268,3,FALSE()),"")</f>
        <v/>
      </c>
      <c r="O188" s="43"/>
      <c r="P188" s="1"/>
      <c r="Q188" s="147"/>
      <c r="R188" s="15"/>
      <c r="S188" s="229"/>
      <c r="T188" s="230"/>
      <c r="U188" s="59"/>
      <c r="V188" s="47"/>
      <c r="W188" s="229"/>
      <c r="X188" s="230"/>
      <c r="Y188" s="59"/>
      <c r="Z188" s="47"/>
      <c r="AA188" s="229"/>
      <c r="AB188" s="230"/>
      <c r="AC188" s="59"/>
      <c r="AD188" s="48"/>
      <c r="AE188" s="181"/>
      <c r="AF188" s="181"/>
      <c r="AG188" s="181"/>
      <c r="AH188" s="181"/>
      <c r="AI188" s="181"/>
      <c r="AJ188" s="181"/>
      <c r="AK188" s="181"/>
      <c r="AL188" s="181"/>
      <c r="AM188" s="48"/>
      <c r="AN188" s="53">
        <f>A169</f>
        <v>46269</v>
      </c>
      <c r="AO188" s="149" t="str">
        <f>G170</f>
        <v>Consultorio N° 2</v>
      </c>
      <c r="AP188" s="55">
        <f t="shared" ref="AP188:AQ188" si="135">G187</f>
        <v>0</v>
      </c>
      <c r="AQ188" s="55">
        <f t="shared" si="135"/>
        <v>0</v>
      </c>
      <c r="AR188" s="55">
        <f>Y187</f>
        <v>0</v>
      </c>
      <c r="AS188" s="55">
        <f>W187</f>
        <v>0</v>
      </c>
      <c r="AT188" s="55">
        <f>W188</f>
        <v>0</v>
      </c>
      <c r="AU188" s="55">
        <f>Y188</f>
        <v>0</v>
      </c>
      <c r="AV188" s="55">
        <f>W189</f>
        <v>0</v>
      </c>
      <c r="AW188" s="55">
        <f>Y189</f>
        <v>0</v>
      </c>
      <c r="AX188" s="55">
        <f>Y190</f>
        <v>0</v>
      </c>
      <c r="AY188" s="55">
        <f>J190</f>
        <v>0</v>
      </c>
      <c r="AZ188" s="56"/>
      <c r="BA188" s="56"/>
      <c r="BB188" s="56"/>
      <c r="BC188" s="56"/>
      <c r="BD188" s="56"/>
      <c r="BE188" s="56"/>
      <c r="BF188" s="56"/>
      <c r="BG188" s="56"/>
      <c r="BH188" s="56"/>
      <c r="BI188" s="56"/>
      <c r="BJ188" s="56"/>
      <c r="BK188" s="56"/>
      <c r="BL188" s="56"/>
      <c r="BM188" s="56"/>
      <c r="BN188" s="56"/>
    </row>
    <row r="189" spans="1:66" ht="11.25" customHeight="1">
      <c r="A189" s="220"/>
      <c r="B189" s="38"/>
      <c r="C189" s="205"/>
      <c r="D189" s="208"/>
      <c r="E189" s="57" t="s">
        <v>44</v>
      </c>
      <c r="F189" s="58" t="str">
        <f>IF(D187&lt;&gt;"", VLOOKUP(D187,'Base de Datos'!$A$2:$D1268,4,FALSE()),"")</f>
        <v/>
      </c>
      <c r="G189" s="205"/>
      <c r="H189" s="208"/>
      <c r="I189" s="57" t="s">
        <v>44</v>
      </c>
      <c r="J189" s="58" t="str">
        <f>IF(H187&lt;&gt;"", VLOOKUP(H187,'Base de Datos'!$A$2:$D1268,4,FALSE()),"")</f>
        <v/>
      </c>
      <c r="K189" s="205"/>
      <c r="L189" s="208"/>
      <c r="M189" s="57" t="s">
        <v>44</v>
      </c>
      <c r="N189" s="58" t="str">
        <f>IF(L187&lt;&gt;"", VLOOKUP(L187,'Base de Datos'!$A$2:$D1268,4,FALSE()),"")</f>
        <v/>
      </c>
      <c r="O189" s="43"/>
      <c r="P189" s="1"/>
      <c r="Q189" s="150"/>
      <c r="R189" s="15"/>
      <c r="S189" s="229"/>
      <c r="T189" s="230"/>
      <c r="U189" s="59"/>
      <c r="V189" s="47"/>
      <c r="W189" s="229"/>
      <c r="X189" s="230"/>
      <c r="Y189" s="59"/>
      <c r="Z189" s="47"/>
      <c r="AA189" s="229"/>
      <c r="AB189" s="230"/>
      <c r="AC189" s="59"/>
      <c r="AD189" s="48"/>
      <c r="AE189" s="181"/>
      <c r="AF189" s="181"/>
      <c r="AG189" s="181"/>
      <c r="AH189" s="181"/>
      <c r="AI189" s="181"/>
      <c r="AJ189" s="181"/>
      <c r="AK189" s="181"/>
      <c r="AL189" s="181"/>
      <c r="AM189" s="48"/>
      <c r="AN189" s="53">
        <f>A169</f>
        <v>46269</v>
      </c>
      <c r="AO189" s="54" t="str">
        <f>G170</f>
        <v>Consultorio N° 2</v>
      </c>
      <c r="AP189" s="55">
        <f t="shared" ref="AP189:AQ189" si="136">G191</f>
        <v>0</v>
      </c>
      <c r="AQ189" s="55">
        <f t="shared" si="136"/>
        <v>0</v>
      </c>
      <c r="AR189" s="55">
        <f>Y191</f>
        <v>0</v>
      </c>
      <c r="AS189" s="55">
        <f>W191</f>
        <v>0</v>
      </c>
      <c r="AT189" s="55">
        <f>W192</f>
        <v>0</v>
      </c>
      <c r="AU189" s="55">
        <f>Y192</f>
        <v>0</v>
      </c>
      <c r="AV189" s="55">
        <f>W193</f>
        <v>0</v>
      </c>
      <c r="AW189" s="55">
        <f>Y193</f>
        <v>0</v>
      </c>
      <c r="AX189" s="55">
        <f>Y194</f>
        <v>0</v>
      </c>
      <c r="AY189" s="55">
        <f>J194</f>
        <v>0</v>
      </c>
      <c r="AZ189" s="56"/>
      <c r="BA189" s="56"/>
      <c r="BB189" s="56"/>
      <c r="BC189" s="56"/>
      <c r="BD189" s="56"/>
      <c r="BE189" s="56"/>
      <c r="BF189" s="56"/>
      <c r="BG189" s="56"/>
      <c r="BH189" s="56"/>
      <c r="BI189" s="56"/>
      <c r="BJ189" s="56"/>
      <c r="BK189" s="56"/>
      <c r="BL189" s="56"/>
      <c r="BM189" s="56"/>
      <c r="BN189" s="56"/>
    </row>
    <row r="190" spans="1:66" ht="11.25" customHeight="1">
      <c r="A190" s="221"/>
      <c r="B190" s="38"/>
      <c r="C190" s="206"/>
      <c r="D190" s="209"/>
      <c r="E190" s="85" t="s">
        <v>46</v>
      </c>
      <c r="F190" s="86"/>
      <c r="G190" s="206"/>
      <c r="H190" s="209"/>
      <c r="I190" s="85" t="s">
        <v>46</v>
      </c>
      <c r="J190" s="108"/>
      <c r="K190" s="206"/>
      <c r="L190" s="209"/>
      <c r="M190" s="85" t="s">
        <v>46</v>
      </c>
      <c r="N190" s="108"/>
      <c r="O190" s="43"/>
      <c r="P190" s="1"/>
      <c r="Q190" s="150"/>
      <c r="R190" s="15"/>
      <c r="S190" s="227" t="str">
        <f>IF(OR(S187="Empleado",S187="Familiar"),"Nombre del Empleado","N° Factura")</f>
        <v>N° Factura</v>
      </c>
      <c r="T190" s="228"/>
      <c r="U190" s="89"/>
      <c r="V190" s="47"/>
      <c r="W190" s="227" t="str">
        <f>IF(OR(W187="Empleado",W187="Familiar"),"Nombre del Empleado","N° Factura")</f>
        <v>N° Factura</v>
      </c>
      <c r="X190" s="228"/>
      <c r="Y190" s="89"/>
      <c r="Z190" s="47"/>
      <c r="AA190" s="227" t="str">
        <f>IF(OR(AA187="Empleado",AA187="Familiar"),"Nombre del Empleado","N° Factura")</f>
        <v>N° Factura</v>
      </c>
      <c r="AB190" s="228"/>
      <c r="AC190" s="89"/>
      <c r="AD190" s="48"/>
      <c r="AE190" s="181"/>
      <c r="AF190" s="181"/>
      <c r="AG190" s="181"/>
      <c r="AH190" s="181"/>
      <c r="AI190" s="181"/>
      <c r="AJ190" s="181"/>
      <c r="AK190" s="181"/>
      <c r="AL190" s="181"/>
      <c r="AM190" s="48"/>
      <c r="AN190" s="53">
        <f>A169</f>
        <v>46269</v>
      </c>
      <c r="AO190" s="54" t="str">
        <f>G170</f>
        <v>Consultorio N° 2</v>
      </c>
      <c r="AP190" s="55">
        <f t="shared" ref="AP190:AQ190" si="137">G195</f>
        <v>0</v>
      </c>
      <c r="AQ190" s="55">
        <f t="shared" si="137"/>
        <v>0</v>
      </c>
      <c r="AR190" s="55">
        <f>Y195</f>
        <v>0</v>
      </c>
      <c r="AS190" s="55">
        <f>W195</f>
        <v>0</v>
      </c>
      <c r="AT190" s="55">
        <f>W196</f>
        <v>0</v>
      </c>
      <c r="AU190" s="55">
        <f>Y196</f>
        <v>0</v>
      </c>
      <c r="AV190" s="55">
        <f>W197</f>
        <v>0</v>
      </c>
      <c r="AW190" s="55">
        <f>Y197</f>
        <v>0</v>
      </c>
      <c r="AX190" s="55">
        <f>Y198</f>
        <v>0</v>
      </c>
      <c r="AY190" s="55">
        <f>J198</f>
        <v>0</v>
      </c>
      <c r="AZ190" s="56"/>
      <c r="BA190" s="56"/>
      <c r="BB190" s="56"/>
      <c r="BC190" s="56"/>
      <c r="BD190" s="56"/>
      <c r="BE190" s="56"/>
      <c r="BF190" s="56"/>
      <c r="BG190" s="56"/>
      <c r="BH190" s="56"/>
      <c r="BI190" s="56"/>
      <c r="BJ190" s="56"/>
      <c r="BK190" s="56"/>
      <c r="BL190" s="56"/>
      <c r="BM190" s="56"/>
      <c r="BN190" s="56"/>
    </row>
    <row r="191" spans="1:66" ht="11.25" customHeight="1">
      <c r="A191" s="222">
        <f>A187+$Q$13/1440</f>
        <v>0.54166666666666663</v>
      </c>
      <c r="B191" s="38"/>
      <c r="C191" s="204"/>
      <c r="D191" s="207"/>
      <c r="E191" s="40" t="s">
        <v>36</v>
      </c>
      <c r="F191" s="42" t="str">
        <f>IF(D191&lt;&gt;"", VLOOKUP(D191,'Base de Datos'!$A$2:$D1268,2,FALSE()),"")</f>
        <v/>
      </c>
      <c r="G191" s="204"/>
      <c r="H191" s="216"/>
      <c r="I191" s="40" t="s">
        <v>36</v>
      </c>
      <c r="J191" s="42" t="str">
        <f>IF(H191&lt;&gt;"", VLOOKUP(H191,'Base de Datos'!$A$2:$D1268,2,FALSE()),"")</f>
        <v/>
      </c>
      <c r="K191" s="204"/>
      <c r="L191" s="216"/>
      <c r="M191" s="40" t="s">
        <v>36</v>
      </c>
      <c r="N191" s="42" t="str">
        <f>IF(L191&lt;&gt;"", VLOOKUP(L191,'Base de Datos'!$A$2:$D1268,2,FALSE()),"")</f>
        <v/>
      </c>
      <c r="O191" s="43"/>
      <c r="P191" s="1"/>
      <c r="Q191" s="150"/>
      <c r="R191" s="15"/>
      <c r="S191" s="45"/>
      <c r="T191" s="45" t="s">
        <v>37</v>
      </c>
      <c r="U191" s="46"/>
      <c r="V191" s="47"/>
      <c r="W191" s="45"/>
      <c r="X191" s="45" t="s">
        <v>37</v>
      </c>
      <c r="Y191" s="46"/>
      <c r="Z191" s="47"/>
      <c r="AA191" s="45"/>
      <c r="AB191" s="45" t="s">
        <v>37</v>
      </c>
      <c r="AC191" s="46"/>
      <c r="AD191" s="48"/>
      <c r="AE191" s="181"/>
      <c r="AF191" s="181"/>
      <c r="AG191" s="181"/>
      <c r="AH191" s="181"/>
      <c r="AI191" s="181"/>
      <c r="AJ191" s="181"/>
      <c r="AK191" s="181"/>
      <c r="AL191" s="181"/>
      <c r="AM191" s="48"/>
      <c r="AN191" s="53">
        <f>A169</f>
        <v>46269</v>
      </c>
      <c r="AO191" s="54" t="str">
        <f>G170</f>
        <v>Consultorio N° 2</v>
      </c>
      <c r="AP191" s="55">
        <f t="shared" ref="AP191:AQ191" si="138">G199</f>
        <v>0</v>
      </c>
      <c r="AQ191" s="55">
        <f t="shared" si="138"/>
        <v>0</v>
      </c>
      <c r="AR191" s="55">
        <f>Y199</f>
        <v>0</v>
      </c>
      <c r="AS191" s="55">
        <f>W199</f>
        <v>0</v>
      </c>
      <c r="AT191" s="55">
        <f>W200</f>
        <v>0</v>
      </c>
      <c r="AU191" s="55">
        <f>Y200</f>
        <v>0</v>
      </c>
      <c r="AV191" s="55">
        <f>W201</f>
        <v>0</v>
      </c>
      <c r="AW191" s="55">
        <f>Y201</f>
        <v>0</v>
      </c>
      <c r="AX191" s="55">
        <f>Y202</f>
        <v>0</v>
      </c>
      <c r="AY191" s="55">
        <f>J202</f>
        <v>0</v>
      </c>
      <c r="AZ191" s="56"/>
      <c r="BA191" s="56"/>
      <c r="BB191" s="56"/>
      <c r="BC191" s="56"/>
      <c r="BD191" s="56"/>
      <c r="BE191" s="56"/>
      <c r="BF191" s="56"/>
      <c r="BG191" s="56"/>
      <c r="BH191" s="56"/>
      <c r="BI191" s="56"/>
      <c r="BJ191" s="56"/>
      <c r="BK191" s="56"/>
      <c r="BL191" s="56"/>
      <c r="BM191" s="56"/>
      <c r="BN191" s="56"/>
    </row>
    <row r="192" spans="1:66" ht="11.25" customHeight="1">
      <c r="A192" s="220"/>
      <c r="B192" s="38"/>
      <c r="C192" s="205"/>
      <c r="D192" s="208"/>
      <c r="E192" s="57" t="s">
        <v>42</v>
      </c>
      <c r="F192" s="58" t="str">
        <f>IF(D191&lt;&gt;"", VLOOKUP(D191,'Base de Datos'!$A$2:$D1268,3,FALSE()),"")</f>
        <v/>
      </c>
      <c r="G192" s="205"/>
      <c r="H192" s="208"/>
      <c r="I192" s="57" t="s">
        <v>42</v>
      </c>
      <c r="J192" s="58" t="str">
        <f>IF(H191&lt;&gt;"", VLOOKUP(H191,'Base de Datos'!$A$2:$D1268,3,FALSE()),"")</f>
        <v/>
      </c>
      <c r="K192" s="205"/>
      <c r="L192" s="208"/>
      <c r="M192" s="57" t="s">
        <v>42</v>
      </c>
      <c r="N192" s="58" t="str">
        <f>IF(L191&lt;&gt;"", VLOOKUP(L191,'Base de Datos'!$A$2:$D1268,3,FALSE()),"")</f>
        <v/>
      </c>
      <c r="O192" s="43"/>
      <c r="P192" s="1"/>
      <c r="Q192" s="1"/>
      <c r="R192" s="15"/>
      <c r="S192" s="229"/>
      <c r="T192" s="230"/>
      <c r="U192" s="59"/>
      <c r="V192" s="47"/>
      <c r="W192" s="229"/>
      <c r="X192" s="230"/>
      <c r="Y192" s="59"/>
      <c r="Z192" s="47"/>
      <c r="AA192" s="229"/>
      <c r="AB192" s="230"/>
      <c r="AC192" s="59"/>
      <c r="AD192" s="48"/>
      <c r="AE192" s="181"/>
      <c r="AF192" s="181"/>
      <c r="AG192" s="181"/>
      <c r="AH192" s="181"/>
      <c r="AI192" s="181"/>
      <c r="AJ192" s="181"/>
      <c r="AK192" s="181"/>
      <c r="AL192" s="181"/>
      <c r="AM192" s="48"/>
      <c r="AN192" s="53">
        <f>A169</f>
        <v>46269</v>
      </c>
      <c r="AO192" s="54" t="str">
        <f>G170</f>
        <v>Consultorio N° 2</v>
      </c>
      <c r="AP192" s="55">
        <f t="shared" ref="AP192:AQ192" si="139">G203</f>
        <v>0</v>
      </c>
      <c r="AQ192" s="55">
        <f t="shared" si="139"/>
        <v>0</v>
      </c>
      <c r="AR192" s="55">
        <f>Y203</f>
        <v>0</v>
      </c>
      <c r="AS192" s="55">
        <f>W203</f>
        <v>0</v>
      </c>
      <c r="AT192" s="55">
        <f>W204</f>
        <v>0</v>
      </c>
      <c r="AU192" s="55">
        <f>Y204</f>
        <v>0</v>
      </c>
      <c r="AV192" s="55">
        <f>W205</f>
        <v>0</v>
      </c>
      <c r="AW192" s="55">
        <f>Y205</f>
        <v>0</v>
      </c>
      <c r="AX192" s="55">
        <f>Y206</f>
        <v>0</v>
      </c>
      <c r="AY192" s="55">
        <f>J206</f>
        <v>0</v>
      </c>
      <c r="AZ192" s="56"/>
      <c r="BA192" s="56"/>
      <c r="BB192" s="56"/>
      <c r="BC192" s="56"/>
      <c r="BD192" s="56"/>
      <c r="BE192" s="56"/>
      <c r="BF192" s="56"/>
      <c r="BG192" s="56"/>
      <c r="BH192" s="56"/>
      <c r="BI192" s="56"/>
      <c r="BJ192" s="56"/>
      <c r="BK192" s="56"/>
      <c r="BL192" s="56"/>
      <c r="BM192" s="56"/>
      <c r="BN192" s="56"/>
    </row>
    <row r="193" spans="1:66" ht="11.25" customHeight="1">
      <c r="A193" s="220"/>
      <c r="B193" s="38"/>
      <c r="C193" s="205"/>
      <c r="D193" s="208"/>
      <c r="E193" s="57" t="s">
        <v>44</v>
      </c>
      <c r="F193" s="58" t="str">
        <f>IF(D191&lt;&gt;"", VLOOKUP(D191,'Base de Datos'!$A$2:$D1268,4,FALSE()),"")</f>
        <v/>
      </c>
      <c r="G193" s="205"/>
      <c r="H193" s="208"/>
      <c r="I193" s="57" t="s">
        <v>44</v>
      </c>
      <c r="J193" s="58" t="str">
        <f>IF(H191&lt;&gt;"", VLOOKUP(H191,'Base de Datos'!$A$2:$D1268,4,FALSE()),"")</f>
        <v/>
      </c>
      <c r="K193" s="205"/>
      <c r="L193" s="208"/>
      <c r="M193" s="57" t="s">
        <v>44</v>
      </c>
      <c r="N193" s="58" t="str">
        <f>IF(L191&lt;&gt;"", VLOOKUP(L191,'Base de Datos'!$A$2:$D1268,4,FALSE()),"")</f>
        <v/>
      </c>
      <c r="O193" s="1"/>
      <c r="P193" s="1"/>
      <c r="Q193" s="1"/>
      <c r="R193" s="15"/>
      <c r="S193" s="229"/>
      <c r="T193" s="230"/>
      <c r="U193" s="59"/>
      <c r="V193" s="47"/>
      <c r="W193" s="229"/>
      <c r="X193" s="230"/>
      <c r="Y193" s="59"/>
      <c r="Z193" s="47"/>
      <c r="AA193" s="229"/>
      <c r="AB193" s="230"/>
      <c r="AC193" s="59"/>
      <c r="AD193" s="48"/>
      <c r="AE193" s="181"/>
      <c r="AF193" s="181"/>
      <c r="AG193" s="181"/>
      <c r="AH193" s="181"/>
      <c r="AI193" s="181"/>
      <c r="AJ193" s="181"/>
      <c r="AK193" s="181"/>
      <c r="AL193" s="181"/>
      <c r="AM193" s="48"/>
      <c r="AN193" s="53">
        <f>A169</f>
        <v>46269</v>
      </c>
      <c r="AO193" s="54" t="str">
        <f>G170</f>
        <v>Consultorio N° 2</v>
      </c>
      <c r="AP193" s="55">
        <f t="shared" ref="AP193:AQ193" si="140">G207</f>
        <v>0</v>
      </c>
      <c r="AQ193" s="55">
        <f t="shared" si="140"/>
        <v>0</v>
      </c>
      <c r="AR193" s="55">
        <f>Y207</f>
        <v>0</v>
      </c>
      <c r="AS193" s="55">
        <f>W207</f>
        <v>0</v>
      </c>
      <c r="AT193" s="55">
        <f>W208</f>
        <v>0</v>
      </c>
      <c r="AU193" s="55">
        <f>Y208</f>
        <v>0</v>
      </c>
      <c r="AV193" s="55">
        <f>W209</f>
        <v>0</v>
      </c>
      <c r="AW193" s="55">
        <f>Y209</f>
        <v>0</v>
      </c>
      <c r="AX193" s="55">
        <f>Y210</f>
        <v>0</v>
      </c>
      <c r="AY193" s="55">
        <f>J210</f>
        <v>0</v>
      </c>
      <c r="AZ193" s="56"/>
      <c r="BA193" s="56"/>
      <c r="BB193" s="56"/>
      <c r="BC193" s="56"/>
      <c r="BD193" s="56"/>
      <c r="BE193" s="56"/>
      <c r="BF193" s="56"/>
      <c r="BG193" s="56"/>
      <c r="BH193" s="56"/>
      <c r="BI193" s="56"/>
      <c r="BJ193" s="56"/>
      <c r="BK193" s="56"/>
      <c r="BL193" s="56"/>
      <c r="BM193" s="56"/>
      <c r="BN193" s="56"/>
    </row>
    <row r="194" spans="1:66" ht="11.25" customHeight="1">
      <c r="A194" s="221"/>
      <c r="B194" s="38"/>
      <c r="C194" s="206"/>
      <c r="D194" s="209"/>
      <c r="E194" s="85" t="s">
        <v>46</v>
      </c>
      <c r="F194" s="86"/>
      <c r="G194" s="206"/>
      <c r="H194" s="209"/>
      <c r="I194" s="85" t="s">
        <v>46</v>
      </c>
      <c r="J194" s="108"/>
      <c r="K194" s="206"/>
      <c r="L194" s="209"/>
      <c r="M194" s="85" t="s">
        <v>46</v>
      </c>
      <c r="N194" s="108"/>
      <c r="O194" s="43"/>
      <c r="P194" s="1"/>
      <c r="Q194" s="1"/>
      <c r="R194" s="15"/>
      <c r="S194" s="227" t="str">
        <f>IF(OR(S191="Empleado",S191="Familiar"),"Nombre del Empleado","N° Factura")</f>
        <v>N° Factura</v>
      </c>
      <c r="T194" s="228"/>
      <c r="U194" s="89"/>
      <c r="V194" s="47"/>
      <c r="W194" s="227" t="str">
        <f>IF(OR(W191="Empleado",W191="Familiar"),"Nombre del Empleado","N° Factura")</f>
        <v>N° Factura</v>
      </c>
      <c r="X194" s="228"/>
      <c r="Y194" s="89"/>
      <c r="Z194" s="47"/>
      <c r="AA194" s="227" t="str">
        <f>IF(OR(AA191="Empleado",AA191="Familiar"),"Nombre del Empleado","N° Factura")</f>
        <v>N° Factura</v>
      </c>
      <c r="AB194" s="228"/>
      <c r="AC194" s="89"/>
      <c r="AD194" s="48"/>
      <c r="AE194" s="181"/>
      <c r="AF194" s="181"/>
      <c r="AG194" s="181"/>
      <c r="AH194" s="181"/>
      <c r="AI194" s="181"/>
      <c r="AJ194" s="181"/>
      <c r="AK194" s="181"/>
      <c r="AL194" s="181"/>
      <c r="AM194" s="48"/>
      <c r="AN194" s="53">
        <f>A169</f>
        <v>46269</v>
      </c>
      <c r="AO194" s="54" t="str">
        <f>K170</f>
        <v>Consultorio N° 3</v>
      </c>
      <c r="AP194" s="55">
        <f t="shared" ref="AP194:AQ194" si="141">K171</f>
        <v>0</v>
      </c>
      <c r="AQ194" s="55">
        <f t="shared" si="141"/>
        <v>0</v>
      </c>
      <c r="AR194" s="55">
        <f>AC171</f>
        <v>0</v>
      </c>
      <c r="AS194" s="55">
        <f>AA171</f>
        <v>0</v>
      </c>
      <c r="AT194" s="55">
        <f>AA172</f>
        <v>0</v>
      </c>
      <c r="AU194" s="55">
        <f>AC172</f>
        <v>0</v>
      </c>
      <c r="AV194" s="55">
        <f>AA173</f>
        <v>0</v>
      </c>
      <c r="AW194" s="55">
        <f>AC173</f>
        <v>0</v>
      </c>
      <c r="AX194" s="55">
        <f>AC174</f>
        <v>0</v>
      </c>
      <c r="AY194" s="55">
        <f>N174</f>
        <v>0</v>
      </c>
      <c r="AZ194" s="56"/>
      <c r="BA194" s="56"/>
      <c r="BB194" s="56"/>
      <c r="BC194" s="56"/>
      <c r="BD194" s="56"/>
      <c r="BE194" s="56"/>
      <c r="BF194" s="56"/>
      <c r="BG194" s="56"/>
      <c r="BH194" s="56"/>
      <c r="BI194" s="56"/>
      <c r="BJ194" s="56"/>
      <c r="BK194" s="56"/>
      <c r="BL194" s="56"/>
      <c r="BM194" s="56"/>
      <c r="BN194" s="56"/>
    </row>
    <row r="195" spans="1:66" ht="11.25" customHeight="1">
      <c r="A195" s="222">
        <f>A191+$Q$13/1440</f>
        <v>0.58333333333333326</v>
      </c>
      <c r="B195" s="38"/>
      <c r="C195" s="204"/>
      <c r="D195" s="207"/>
      <c r="E195" s="40" t="s">
        <v>36</v>
      </c>
      <c r="F195" s="42" t="str">
        <f>IF(D195&lt;&gt;"", VLOOKUP(D195,'Base de Datos'!$A$2:$D1268,2,FALSE()),"")</f>
        <v/>
      </c>
      <c r="G195" s="204"/>
      <c r="H195" s="216"/>
      <c r="I195" s="40" t="s">
        <v>36</v>
      </c>
      <c r="J195" s="42" t="str">
        <f>IF(H195&lt;&gt;"", VLOOKUP(H195,'Base de Datos'!$A$2:$D1268,2,FALSE()),"")</f>
        <v/>
      </c>
      <c r="K195" s="204"/>
      <c r="L195" s="216"/>
      <c r="M195" s="40" t="s">
        <v>36</v>
      </c>
      <c r="N195" s="42" t="str">
        <f>IF(L195&lt;&gt;"", VLOOKUP(L195,'Base de Datos'!$A$2:$D1268,2,FALSE()),"")</f>
        <v/>
      </c>
      <c r="O195" s="43"/>
      <c r="P195" s="151"/>
      <c r="Q195" s="1"/>
      <c r="R195" s="15"/>
      <c r="S195" s="45"/>
      <c r="T195" s="45" t="s">
        <v>37</v>
      </c>
      <c r="U195" s="46"/>
      <c r="V195" s="47"/>
      <c r="W195" s="45"/>
      <c r="X195" s="45" t="s">
        <v>37</v>
      </c>
      <c r="Y195" s="46"/>
      <c r="Z195" s="47"/>
      <c r="AA195" s="45"/>
      <c r="AB195" s="45" t="s">
        <v>37</v>
      </c>
      <c r="AC195" s="46"/>
      <c r="AD195" s="48"/>
      <c r="AE195" s="181"/>
      <c r="AF195" s="181"/>
      <c r="AG195" s="181"/>
      <c r="AH195" s="181"/>
      <c r="AI195" s="181"/>
      <c r="AJ195" s="181"/>
      <c r="AK195" s="181"/>
      <c r="AL195" s="181"/>
      <c r="AM195" s="48"/>
      <c r="AN195" s="53">
        <f>A169</f>
        <v>46269</v>
      </c>
      <c r="AO195" s="54" t="str">
        <f>K170</f>
        <v>Consultorio N° 3</v>
      </c>
      <c r="AP195" s="55">
        <f t="shared" ref="AP195:AQ195" si="142">K175</f>
        <v>0</v>
      </c>
      <c r="AQ195" s="55">
        <f t="shared" si="142"/>
        <v>0</v>
      </c>
      <c r="AR195" s="55">
        <f>AC175</f>
        <v>0</v>
      </c>
      <c r="AS195" s="55">
        <f>AA175</f>
        <v>0</v>
      </c>
      <c r="AT195" s="55">
        <f>AA176</f>
        <v>0</v>
      </c>
      <c r="AU195" s="55">
        <f>AC176</f>
        <v>0</v>
      </c>
      <c r="AV195" s="55">
        <f>AA177</f>
        <v>0</v>
      </c>
      <c r="AW195" s="55">
        <f>AC177</f>
        <v>0</v>
      </c>
      <c r="AX195" s="55">
        <f>AC178</f>
        <v>0</v>
      </c>
      <c r="AY195" s="55">
        <f>N178</f>
        <v>0</v>
      </c>
      <c r="AZ195" s="56"/>
      <c r="BA195" s="56"/>
      <c r="BB195" s="56"/>
      <c r="BC195" s="56"/>
      <c r="BD195" s="56"/>
      <c r="BE195" s="56"/>
      <c r="BF195" s="56"/>
      <c r="BG195" s="56"/>
      <c r="BH195" s="56"/>
      <c r="BI195" s="56"/>
      <c r="BJ195" s="56"/>
      <c r="BK195" s="56"/>
      <c r="BL195" s="56"/>
      <c r="BM195" s="56"/>
      <c r="BN195" s="56"/>
    </row>
    <row r="196" spans="1:66" ht="11.25" customHeight="1">
      <c r="A196" s="220"/>
      <c r="B196" s="38"/>
      <c r="C196" s="205"/>
      <c r="D196" s="208"/>
      <c r="E196" s="57" t="s">
        <v>42</v>
      </c>
      <c r="F196" s="58" t="str">
        <f>IF(D195&lt;&gt;"", VLOOKUP(D195,'Base de Datos'!$A$2:$D1268,3,FALSE()),"")</f>
        <v/>
      </c>
      <c r="G196" s="205"/>
      <c r="H196" s="208"/>
      <c r="I196" s="57" t="s">
        <v>42</v>
      </c>
      <c r="J196" s="58" t="str">
        <f>IF(H195&lt;&gt;"", VLOOKUP(H195,'Base de Datos'!$A$2:$D1268,3,FALSE()),"")</f>
        <v/>
      </c>
      <c r="K196" s="205"/>
      <c r="L196" s="208"/>
      <c r="M196" s="57" t="s">
        <v>42</v>
      </c>
      <c r="N196" s="58" t="str">
        <f>IF(L195&lt;&gt;"", VLOOKUP(L195,'Base de Datos'!$A$2:$D1268,3,FALSE()),"")</f>
        <v/>
      </c>
      <c r="O196" s="43"/>
      <c r="P196" s="151"/>
      <c r="Q196" s="152"/>
      <c r="R196" s="15"/>
      <c r="S196" s="229"/>
      <c r="T196" s="230"/>
      <c r="U196" s="59"/>
      <c r="V196" s="47"/>
      <c r="W196" s="229"/>
      <c r="X196" s="230"/>
      <c r="Y196" s="59"/>
      <c r="Z196" s="47"/>
      <c r="AA196" s="229"/>
      <c r="AB196" s="230"/>
      <c r="AC196" s="59"/>
      <c r="AD196" s="48"/>
      <c r="AE196" s="181"/>
      <c r="AF196" s="181"/>
      <c r="AG196" s="181"/>
      <c r="AH196" s="181"/>
      <c r="AI196" s="181"/>
      <c r="AJ196" s="181"/>
      <c r="AK196" s="181"/>
      <c r="AL196" s="181"/>
      <c r="AM196" s="48"/>
      <c r="AN196" s="53">
        <f>A169</f>
        <v>46269</v>
      </c>
      <c r="AO196" s="54" t="str">
        <f>K170</f>
        <v>Consultorio N° 3</v>
      </c>
      <c r="AP196" s="55">
        <f t="shared" ref="AP196:AQ196" si="143">K179</f>
        <v>0</v>
      </c>
      <c r="AQ196" s="55">
        <f t="shared" si="143"/>
        <v>0</v>
      </c>
      <c r="AR196" s="55">
        <f>AC179</f>
        <v>0</v>
      </c>
      <c r="AS196" s="55">
        <f>AA179</f>
        <v>0</v>
      </c>
      <c r="AT196" s="55">
        <f>AA180</f>
        <v>0</v>
      </c>
      <c r="AU196" s="55">
        <f>AC180</f>
        <v>0</v>
      </c>
      <c r="AV196" s="55">
        <f>AA181</f>
        <v>0</v>
      </c>
      <c r="AW196" s="55">
        <f>AC181</f>
        <v>0</v>
      </c>
      <c r="AX196" s="55">
        <f>AC182</f>
        <v>0</v>
      </c>
      <c r="AY196" s="55">
        <f>N182</f>
        <v>0</v>
      </c>
      <c r="AZ196" s="56"/>
      <c r="BA196" s="56"/>
      <c r="BB196" s="56"/>
      <c r="BC196" s="56"/>
      <c r="BD196" s="56"/>
      <c r="BE196" s="56"/>
      <c r="BF196" s="56"/>
      <c r="BG196" s="56"/>
      <c r="BH196" s="56"/>
      <c r="BI196" s="56"/>
      <c r="BJ196" s="56"/>
      <c r="BK196" s="56"/>
      <c r="BL196" s="56"/>
      <c r="BM196" s="56"/>
      <c r="BN196" s="56"/>
    </row>
    <row r="197" spans="1:66" ht="11.25" customHeight="1">
      <c r="A197" s="220"/>
      <c r="B197" s="38"/>
      <c r="C197" s="205"/>
      <c r="D197" s="208"/>
      <c r="E197" s="57" t="s">
        <v>44</v>
      </c>
      <c r="F197" s="58" t="str">
        <f>IF(D195&lt;&gt;"", VLOOKUP(D195,'Base de Datos'!$A$2:$D1268,4,FALSE()),"")</f>
        <v/>
      </c>
      <c r="G197" s="205"/>
      <c r="H197" s="208"/>
      <c r="I197" s="57" t="s">
        <v>44</v>
      </c>
      <c r="J197" s="58" t="str">
        <f>IF(H195&lt;&gt;"", VLOOKUP(H195,'Base de Datos'!$A$2:$D1268,4,FALSE()),"")</f>
        <v/>
      </c>
      <c r="K197" s="205"/>
      <c r="L197" s="208"/>
      <c r="M197" s="57" t="s">
        <v>44</v>
      </c>
      <c r="N197" s="58" t="str">
        <f>IF(L195&lt;&gt;"", VLOOKUP(L195,'Base de Datos'!$A$2:$D1268,4,FALSE()),"")</f>
        <v/>
      </c>
      <c r="O197" s="43"/>
      <c r="P197" s="151"/>
      <c r="Q197" s="152"/>
      <c r="R197" s="15"/>
      <c r="S197" s="229"/>
      <c r="T197" s="230"/>
      <c r="U197" s="59"/>
      <c r="V197" s="47"/>
      <c r="W197" s="229"/>
      <c r="X197" s="230"/>
      <c r="Y197" s="59"/>
      <c r="Z197" s="47"/>
      <c r="AA197" s="229"/>
      <c r="AB197" s="230"/>
      <c r="AC197" s="59"/>
      <c r="AD197" s="48"/>
      <c r="AE197" s="181"/>
      <c r="AF197" s="181"/>
      <c r="AG197" s="181"/>
      <c r="AH197" s="181"/>
      <c r="AI197" s="181"/>
      <c r="AJ197" s="181"/>
      <c r="AK197" s="181"/>
      <c r="AL197" s="181"/>
      <c r="AM197" s="48"/>
      <c r="AN197" s="53">
        <f>A169</f>
        <v>46269</v>
      </c>
      <c r="AO197" s="54" t="str">
        <f>K170</f>
        <v>Consultorio N° 3</v>
      </c>
      <c r="AP197" s="55">
        <f t="shared" ref="AP197:AQ197" si="144">K183</f>
        <v>0</v>
      </c>
      <c r="AQ197" s="55">
        <f t="shared" si="144"/>
        <v>0</v>
      </c>
      <c r="AR197" s="55">
        <f>AC183</f>
        <v>0</v>
      </c>
      <c r="AS197" s="55">
        <f>AA183</f>
        <v>0</v>
      </c>
      <c r="AT197" s="55">
        <f>AA184</f>
        <v>0</v>
      </c>
      <c r="AU197" s="55">
        <f>AC184</f>
        <v>0</v>
      </c>
      <c r="AV197" s="55">
        <f>AA185</f>
        <v>0</v>
      </c>
      <c r="AW197" s="55">
        <f>AC185</f>
        <v>0</v>
      </c>
      <c r="AX197" s="55">
        <f>AC186</f>
        <v>0</v>
      </c>
      <c r="AY197" s="55">
        <f>N186</f>
        <v>0</v>
      </c>
      <c r="AZ197" s="56"/>
      <c r="BA197" s="56"/>
      <c r="BB197" s="56"/>
      <c r="BC197" s="56"/>
      <c r="BD197" s="56"/>
      <c r="BE197" s="56"/>
      <c r="BF197" s="56"/>
      <c r="BG197" s="56"/>
      <c r="BH197" s="56"/>
      <c r="BI197" s="56"/>
      <c r="BJ197" s="56"/>
      <c r="BK197" s="56"/>
      <c r="BL197" s="56"/>
      <c r="BM197" s="56"/>
      <c r="BN197" s="56"/>
    </row>
    <row r="198" spans="1:66" ht="11.25" customHeight="1">
      <c r="A198" s="221"/>
      <c r="B198" s="38"/>
      <c r="C198" s="206"/>
      <c r="D198" s="209"/>
      <c r="E198" s="85" t="s">
        <v>46</v>
      </c>
      <c r="F198" s="86"/>
      <c r="G198" s="206"/>
      <c r="H198" s="209"/>
      <c r="I198" s="85" t="s">
        <v>46</v>
      </c>
      <c r="J198" s="108"/>
      <c r="K198" s="206"/>
      <c r="L198" s="209"/>
      <c r="M198" s="85" t="s">
        <v>46</v>
      </c>
      <c r="N198" s="108"/>
      <c r="O198" s="43"/>
      <c r="P198" s="151"/>
      <c r="Q198" s="1"/>
      <c r="R198" s="15"/>
      <c r="S198" s="227" t="str">
        <f>IF(OR(S195="Empleado",S195="Familiar"),"Nombre del Empleado","N° Factura")</f>
        <v>N° Factura</v>
      </c>
      <c r="T198" s="228"/>
      <c r="U198" s="89"/>
      <c r="V198" s="47"/>
      <c r="W198" s="227" t="str">
        <f>IF(OR(W195="Empleado",W195="Familiar"),"Nombre del Empleado","N° Factura")</f>
        <v>N° Factura</v>
      </c>
      <c r="X198" s="228"/>
      <c r="Y198" s="89"/>
      <c r="Z198" s="47"/>
      <c r="AA198" s="227" t="str">
        <f>IF(OR(AA195="Empleado",AA195="Familiar"),"Nombre del Empleado","N° Factura")</f>
        <v>N° Factura</v>
      </c>
      <c r="AB198" s="228"/>
      <c r="AC198" s="89"/>
      <c r="AD198" s="48"/>
      <c r="AE198" s="181"/>
      <c r="AF198" s="181"/>
      <c r="AG198" s="181"/>
      <c r="AH198" s="181"/>
      <c r="AI198" s="181"/>
      <c r="AJ198" s="181"/>
      <c r="AK198" s="181"/>
      <c r="AL198" s="181"/>
      <c r="AM198" s="48"/>
      <c r="AN198" s="53">
        <f>A169</f>
        <v>46269</v>
      </c>
      <c r="AO198" s="54" t="str">
        <f>K170</f>
        <v>Consultorio N° 3</v>
      </c>
      <c r="AP198" s="55">
        <f t="shared" ref="AP198:AQ198" si="145">K187</f>
        <v>0</v>
      </c>
      <c r="AQ198" s="55">
        <f t="shared" si="145"/>
        <v>0</v>
      </c>
      <c r="AR198" s="55">
        <f>AC187</f>
        <v>0</v>
      </c>
      <c r="AS198" s="55">
        <f>AA187</f>
        <v>0</v>
      </c>
      <c r="AT198" s="55">
        <f>AA188</f>
        <v>0</v>
      </c>
      <c r="AU198" s="55">
        <f>AC188</f>
        <v>0</v>
      </c>
      <c r="AV198" s="55">
        <f>AA189</f>
        <v>0</v>
      </c>
      <c r="AW198" s="55">
        <f>AC189</f>
        <v>0</v>
      </c>
      <c r="AX198" s="55">
        <f>AC190</f>
        <v>0</v>
      </c>
      <c r="AY198" s="55">
        <f>N190</f>
        <v>0</v>
      </c>
      <c r="AZ198" s="56"/>
      <c r="BA198" s="56"/>
      <c r="BB198" s="56"/>
      <c r="BC198" s="56"/>
      <c r="BD198" s="56"/>
      <c r="BE198" s="56"/>
      <c r="BF198" s="56"/>
      <c r="BG198" s="56"/>
      <c r="BH198" s="56"/>
      <c r="BI198" s="56"/>
      <c r="BJ198" s="56"/>
      <c r="BK198" s="56"/>
      <c r="BL198" s="56"/>
      <c r="BM198" s="56"/>
      <c r="BN198" s="56"/>
    </row>
    <row r="199" spans="1:66" ht="11.25" customHeight="1">
      <c r="A199" s="222">
        <f>A195+$Q$13/1440</f>
        <v>0.62499999999999989</v>
      </c>
      <c r="B199" s="38"/>
      <c r="C199" s="204"/>
      <c r="D199" s="207"/>
      <c r="E199" s="40" t="s">
        <v>36</v>
      </c>
      <c r="F199" s="42" t="str">
        <f>IF(D199&lt;&gt;"", VLOOKUP(D199,'Base de Datos'!$A$2:$D1268,2,FALSE()),"")</f>
        <v/>
      </c>
      <c r="G199" s="204"/>
      <c r="H199" s="216"/>
      <c r="I199" s="40" t="s">
        <v>36</v>
      </c>
      <c r="J199" s="42" t="str">
        <f>IF(H199&lt;&gt;"", VLOOKUP(H199,'Base de Datos'!$A$2:$D1268,2,FALSE()),"")</f>
        <v/>
      </c>
      <c r="K199" s="204"/>
      <c r="L199" s="216"/>
      <c r="M199" s="40" t="s">
        <v>36</v>
      </c>
      <c r="N199" s="42" t="str">
        <f>IF(L199&lt;&gt;"", VLOOKUP(L199,'Base de Datos'!$A$2:$D1268,2,FALSE()),"")</f>
        <v/>
      </c>
      <c r="O199" s="43"/>
      <c r="P199" s="153"/>
      <c r="Q199" s="154"/>
      <c r="R199" s="15"/>
      <c r="S199" s="45"/>
      <c r="T199" s="45" t="s">
        <v>37</v>
      </c>
      <c r="U199" s="46"/>
      <c r="V199" s="47"/>
      <c r="W199" s="45"/>
      <c r="X199" s="45" t="s">
        <v>37</v>
      </c>
      <c r="Y199" s="46"/>
      <c r="Z199" s="47"/>
      <c r="AA199" s="45"/>
      <c r="AB199" s="45" t="s">
        <v>37</v>
      </c>
      <c r="AC199" s="46"/>
      <c r="AD199" s="48"/>
      <c r="AE199" s="181"/>
      <c r="AF199" s="181"/>
      <c r="AG199" s="181"/>
      <c r="AH199" s="181"/>
      <c r="AI199" s="181"/>
      <c r="AJ199" s="181"/>
      <c r="AK199" s="181"/>
      <c r="AL199" s="181"/>
      <c r="AM199" s="48"/>
      <c r="AN199" s="53">
        <f>A169</f>
        <v>46269</v>
      </c>
      <c r="AO199" s="54" t="str">
        <f>K170</f>
        <v>Consultorio N° 3</v>
      </c>
      <c r="AP199" s="55">
        <f t="shared" ref="AP199:AQ199" si="146">K191</f>
        <v>0</v>
      </c>
      <c r="AQ199" s="55">
        <f t="shared" si="146"/>
        <v>0</v>
      </c>
      <c r="AR199" s="55">
        <f>AC191</f>
        <v>0</v>
      </c>
      <c r="AS199" s="55">
        <f>AA191</f>
        <v>0</v>
      </c>
      <c r="AT199" s="55">
        <f>AA192</f>
        <v>0</v>
      </c>
      <c r="AU199" s="55">
        <f>AC192</f>
        <v>0</v>
      </c>
      <c r="AV199" s="55">
        <f>AA193</f>
        <v>0</v>
      </c>
      <c r="AW199" s="55">
        <f>AC193</f>
        <v>0</v>
      </c>
      <c r="AX199" s="55">
        <f>AC194</f>
        <v>0</v>
      </c>
      <c r="AY199" s="55">
        <f>N194</f>
        <v>0</v>
      </c>
      <c r="AZ199" s="56"/>
      <c r="BA199" s="56"/>
      <c r="BB199" s="56"/>
      <c r="BC199" s="56"/>
      <c r="BD199" s="56"/>
      <c r="BE199" s="56"/>
      <c r="BF199" s="56"/>
      <c r="BG199" s="56"/>
      <c r="BH199" s="56"/>
      <c r="BI199" s="56"/>
      <c r="BJ199" s="56"/>
      <c r="BK199" s="56"/>
      <c r="BL199" s="56"/>
      <c r="BM199" s="56"/>
      <c r="BN199" s="56"/>
    </row>
    <row r="200" spans="1:66" ht="11.25" customHeight="1">
      <c r="A200" s="220"/>
      <c r="B200" s="38"/>
      <c r="C200" s="205"/>
      <c r="D200" s="208"/>
      <c r="E200" s="57" t="s">
        <v>42</v>
      </c>
      <c r="F200" s="58" t="str">
        <f>IF(D199&lt;&gt;"", VLOOKUP(D199,'Base de Datos'!$A$2:$D1268,3,FALSE()),"")</f>
        <v/>
      </c>
      <c r="G200" s="205"/>
      <c r="H200" s="208"/>
      <c r="I200" s="57" t="s">
        <v>42</v>
      </c>
      <c r="J200" s="58" t="str">
        <f>IF(H199&lt;&gt;"", VLOOKUP(H199,'Base de Datos'!$A$2:$D1268,3,FALSE()),"")</f>
        <v/>
      </c>
      <c r="K200" s="205"/>
      <c r="L200" s="208"/>
      <c r="M200" s="57" t="s">
        <v>42</v>
      </c>
      <c r="N200" s="58" t="str">
        <f>IF(L199&lt;&gt;"", VLOOKUP(L199,'Base de Datos'!$A$2:$D1268,3,FALSE()),"")</f>
        <v/>
      </c>
      <c r="O200" s="43"/>
      <c r="P200" s="153"/>
      <c r="Q200" s="154"/>
      <c r="R200" s="15"/>
      <c r="S200" s="229"/>
      <c r="T200" s="230"/>
      <c r="U200" s="59"/>
      <c r="V200" s="47"/>
      <c r="W200" s="229"/>
      <c r="X200" s="230"/>
      <c r="Y200" s="59"/>
      <c r="Z200" s="47"/>
      <c r="AA200" s="229"/>
      <c r="AB200" s="230"/>
      <c r="AC200" s="59"/>
      <c r="AD200" s="48"/>
      <c r="AE200" s="181"/>
      <c r="AF200" s="181"/>
      <c r="AG200" s="181"/>
      <c r="AH200" s="181"/>
      <c r="AI200" s="181"/>
      <c r="AJ200" s="181"/>
      <c r="AK200" s="181"/>
      <c r="AL200" s="181"/>
      <c r="AM200" s="48"/>
      <c r="AN200" s="53">
        <f>A169</f>
        <v>46269</v>
      </c>
      <c r="AO200" s="54" t="str">
        <f>K170</f>
        <v>Consultorio N° 3</v>
      </c>
      <c r="AP200" s="55">
        <f t="shared" ref="AP200:AQ200" si="147">K195</f>
        <v>0</v>
      </c>
      <c r="AQ200" s="55">
        <f t="shared" si="147"/>
        <v>0</v>
      </c>
      <c r="AR200" s="55">
        <f>AC195</f>
        <v>0</v>
      </c>
      <c r="AS200" s="55">
        <f>AA195</f>
        <v>0</v>
      </c>
      <c r="AT200" s="55">
        <f>AA196</f>
        <v>0</v>
      </c>
      <c r="AU200" s="55">
        <f>AC196</f>
        <v>0</v>
      </c>
      <c r="AV200" s="55">
        <f>AA197</f>
        <v>0</v>
      </c>
      <c r="AW200" s="55">
        <f>AC197</f>
        <v>0</v>
      </c>
      <c r="AX200" s="55">
        <f>AC198</f>
        <v>0</v>
      </c>
      <c r="AY200" s="55">
        <f>N198</f>
        <v>0</v>
      </c>
      <c r="AZ200" s="56"/>
      <c r="BA200" s="56"/>
      <c r="BB200" s="56"/>
      <c r="BC200" s="56"/>
      <c r="BD200" s="56"/>
      <c r="BE200" s="56"/>
      <c r="BF200" s="56"/>
      <c r="BG200" s="56"/>
      <c r="BH200" s="56"/>
      <c r="BI200" s="56"/>
      <c r="BJ200" s="56"/>
      <c r="BK200" s="56"/>
      <c r="BL200" s="56"/>
      <c r="BM200" s="56"/>
      <c r="BN200" s="56"/>
    </row>
    <row r="201" spans="1:66" ht="11.25" customHeight="1">
      <c r="A201" s="220"/>
      <c r="B201" s="38"/>
      <c r="C201" s="205"/>
      <c r="D201" s="208"/>
      <c r="E201" s="57" t="s">
        <v>44</v>
      </c>
      <c r="F201" s="58" t="str">
        <f>IF(D199&lt;&gt;"", VLOOKUP(D199,'Base de Datos'!$A$2:$D1268,4,FALSE()),"")</f>
        <v/>
      </c>
      <c r="G201" s="205"/>
      <c r="H201" s="208"/>
      <c r="I201" s="57" t="s">
        <v>44</v>
      </c>
      <c r="J201" s="58" t="str">
        <f>IF(H199&lt;&gt;"", VLOOKUP(H199,'Base de Datos'!$A$2:$D1268,4,FALSE()),"")</f>
        <v/>
      </c>
      <c r="K201" s="205"/>
      <c r="L201" s="208"/>
      <c r="M201" s="57" t="s">
        <v>44</v>
      </c>
      <c r="N201" s="58" t="str">
        <f>IF(L199&lt;&gt;"", VLOOKUP(L199,'Base de Datos'!$A$2:$D1268,4,FALSE()),"")</f>
        <v/>
      </c>
      <c r="O201" s="43"/>
      <c r="P201" s="153"/>
      <c r="Q201" s="154"/>
      <c r="R201" s="15"/>
      <c r="S201" s="229"/>
      <c r="T201" s="230"/>
      <c r="U201" s="59"/>
      <c r="V201" s="47"/>
      <c r="W201" s="229"/>
      <c r="X201" s="230"/>
      <c r="Y201" s="59"/>
      <c r="Z201" s="47"/>
      <c r="AA201" s="229"/>
      <c r="AB201" s="230"/>
      <c r="AC201" s="59"/>
      <c r="AD201" s="48"/>
      <c r="AE201" s="181"/>
      <c r="AF201" s="181"/>
      <c r="AG201" s="181"/>
      <c r="AH201" s="181"/>
      <c r="AI201" s="181"/>
      <c r="AJ201" s="181"/>
      <c r="AK201" s="181"/>
      <c r="AL201" s="181"/>
      <c r="AM201" s="48"/>
      <c r="AN201" s="53">
        <f>A169</f>
        <v>46269</v>
      </c>
      <c r="AO201" s="54" t="str">
        <f>K170</f>
        <v>Consultorio N° 3</v>
      </c>
      <c r="AP201" s="55">
        <f t="shared" ref="AP201:AQ201" si="148">K199</f>
        <v>0</v>
      </c>
      <c r="AQ201" s="55">
        <f t="shared" si="148"/>
        <v>0</v>
      </c>
      <c r="AR201" s="55">
        <f>AC199</f>
        <v>0</v>
      </c>
      <c r="AS201" s="55">
        <f>AA199</f>
        <v>0</v>
      </c>
      <c r="AT201" s="55">
        <f>AA200</f>
        <v>0</v>
      </c>
      <c r="AU201" s="55">
        <f>AC200</f>
        <v>0</v>
      </c>
      <c r="AV201" s="55">
        <f>AA201</f>
        <v>0</v>
      </c>
      <c r="AW201" s="55">
        <f>AC201</f>
        <v>0</v>
      </c>
      <c r="AX201" s="55">
        <f>AC202</f>
        <v>0</v>
      </c>
      <c r="AY201" s="55">
        <f>N202</f>
        <v>0</v>
      </c>
      <c r="AZ201" s="56"/>
      <c r="BA201" s="56"/>
      <c r="BB201" s="56"/>
      <c r="BC201" s="56"/>
      <c r="BD201" s="56"/>
      <c r="BE201" s="56"/>
      <c r="BF201" s="56"/>
      <c r="BG201" s="56"/>
      <c r="BH201" s="56"/>
      <c r="BI201" s="56"/>
      <c r="BJ201" s="56"/>
      <c r="BK201" s="56"/>
      <c r="BL201" s="56"/>
      <c r="BM201" s="56"/>
      <c r="BN201" s="56"/>
    </row>
    <row r="202" spans="1:66" ht="11.25" customHeight="1">
      <c r="A202" s="221"/>
      <c r="B202" s="38"/>
      <c r="C202" s="206"/>
      <c r="D202" s="209"/>
      <c r="E202" s="85" t="s">
        <v>46</v>
      </c>
      <c r="F202" s="86"/>
      <c r="G202" s="206"/>
      <c r="H202" s="209"/>
      <c r="I202" s="85" t="s">
        <v>46</v>
      </c>
      <c r="J202" s="108"/>
      <c r="K202" s="206"/>
      <c r="L202" s="209"/>
      <c r="M202" s="85" t="s">
        <v>46</v>
      </c>
      <c r="N202" s="108"/>
      <c r="O202" s="43"/>
      <c r="P202" s="153"/>
      <c r="Q202" s="154"/>
      <c r="R202" s="15"/>
      <c r="S202" s="227" t="str">
        <f>IF(OR(S199="Empleado",S199="Familiar"),"Nombre del Empleado","N° Factura")</f>
        <v>N° Factura</v>
      </c>
      <c r="T202" s="228"/>
      <c r="U202" s="89"/>
      <c r="V202" s="47"/>
      <c r="W202" s="227" t="str">
        <f>IF(OR(W199="Empleado",W199="Familiar"),"Nombre del Empleado","N° Factura")</f>
        <v>N° Factura</v>
      </c>
      <c r="X202" s="228"/>
      <c r="Y202" s="89"/>
      <c r="Z202" s="47"/>
      <c r="AA202" s="227" t="str">
        <f>IF(OR(AA199="Empleado",AA199="Familiar"),"Nombre del Empleado","N° Factura")</f>
        <v>N° Factura</v>
      </c>
      <c r="AB202" s="228"/>
      <c r="AC202" s="89"/>
      <c r="AD202" s="48"/>
      <c r="AE202" s="181"/>
      <c r="AF202" s="181"/>
      <c r="AG202" s="181"/>
      <c r="AH202" s="181"/>
      <c r="AI202" s="181"/>
      <c r="AJ202" s="181"/>
      <c r="AK202" s="181"/>
      <c r="AL202" s="181"/>
      <c r="AM202" s="48"/>
      <c r="AN202" s="53">
        <f>A169</f>
        <v>46269</v>
      </c>
      <c r="AO202" s="54" t="str">
        <f>K170</f>
        <v>Consultorio N° 3</v>
      </c>
      <c r="AP202" s="55">
        <f t="shared" ref="AP202:AQ202" si="149">K203</f>
        <v>0</v>
      </c>
      <c r="AQ202" s="55">
        <f t="shared" si="149"/>
        <v>0</v>
      </c>
      <c r="AR202" s="55">
        <f>AC203</f>
        <v>0</v>
      </c>
      <c r="AS202" s="55">
        <f>AA203</f>
        <v>0</v>
      </c>
      <c r="AT202" s="55">
        <f>AA204</f>
        <v>0</v>
      </c>
      <c r="AU202" s="55">
        <f>AC204</f>
        <v>0</v>
      </c>
      <c r="AV202" s="55">
        <f>AA205</f>
        <v>0</v>
      </c>
      <c r="AW202" s="55">
        <f>AC205</f>
        <v>0</v>
      </c>
      <c r="AX202" s="55">
        <f>AC206</f>
        <v>0</v>
      </c>
      <c r="AY202" s="55">
        <f>N206</f>
        <v>0</v>
      </c>
      <c r="AZ202" s="56"/>
      <c r="BA202" s="56"/>
      <c r="BB202" s="56"/>
      <c r="BC202" s="56"/>
      <c r="BD202" s="56"/>
      <c r="BE202" s="56"/>
      <c r="BF202" s="56"/>
      <c r="BG202" s="56"/>
      <c r="BH202" s="56"/>
      <c r="BI202" s="56"/>
      <c r="BJ202" s="56"/>
      <c r="BK202" s="56"/>
      <c r="BL202" s="56"/>
      <c r="BM202" s="56"/>
      <c r="BN202" s="56"/>
    </row>
    <row r="203" spans="1:66" ht="11.25" customHeight="1">
      <c r="A203" s="222">
        <f>A199+$Q$13/1440</f>
        <v>0.66666666666666652</v>
      </c>
      <c r="B203" s="38"/>
      <c r="C203" s="204"/>
      <c r="D203" s="207"/>
      <c r="E203" s="40" t="s">
        <v>36</v>
      </c>
      <c r="F203" s="42" t="str">
        <f>IF(D203&lt;&gt;"", VLOOKUP(D203,'Base de Datos'!$A$2:$D1268,2,FALSE()),"")</f>
        <v/>
      </c>
      <c r="G203" s="204"/>
      <c r="H203" s="216"/>
      <c r="I203" s="40" t="s">
        <v>36</v>
      </c>
      <c r="J203" s="42" t="str">
        <f>IF(H203&lt;&gt;"", VLOOKUP(H203,'Base de Datos'!$A$2:$D1268,2,FALSE()),"")</f>
        <v/>
      </c>
      <c r="K203" s="204"/>
      <c r="L203" s="216"/>
      <c r="M203" s="40" t="s">
        <v>36</v>
      </c>
      <c r="N203" s="42" t="str">
        <f>IF(L203&lt;&gt;"", VLOOKUP(L203,'Base de Datos'!$A$2:$D1268,2,FALSE()),"")</f>
        <v/>
      </c>
      <c r="O203" s="43"/>
      <c r="P203" s="3"/>
      <c r="Q203" s="3"/>
      <c r="R203" s="15"/>
      <c r="S203" s="45"/>
      <c r="T203" s="45" t="s">
        <v>37</v>
      </c>
      <c r="U203" s="46"/>
      <c r="V203" s="47"/>
      <c r="W203" s="45"/>
      <c r="X203" s="45" t="s">
        <v>37</v>
      </c>
      <c r="Y203" s="46"/>
      <c r="Z203" s="47"/>
      <c r="AA203" s="45"/>
      <c r="AB203" s="45" t="s">
        <v>37</v>
      </c>
      <c r="AC203" s="46"/>
      <c r="AD203" s="48"/>
      <c r="AE203" s="181"/>
      <c r="AF203" s="181"/>
      <c r="AG203" s="181"/>
      <c r="AH203" s="181"/>
      <c r="AI203" s="181"/>
      <c r="AJ203" s="181"/>
      <c r="AK203" s="181"/>
      <c r="AL203" s="181"/>
      <c r="AM203" s="48"/>
      <c r="AN203" s="53">
        <f>A169</f>
        <v>46269</v>
      </c>
      <c r="AO203" s="54" t="str">
        <f>K170</f>
        <v>Consultorio N° 3</v>
      </c>
      <c r="AP203" s="55">
        <f t="shared" ref="AP203:AQ203" si="150">K207</f>
        <v>0</v>
      </c>
      <c r="AQ203" s="55">
        <f t="shared" si="150"/>
        <v>0</v>
      </c>
      <c r="AR203" s="55">
        <f>AC207</f>
        <v>0</v>
      </c>
      <c r="AS203" s="55">
        <f>AA207</f>
        <v>0</v>
      </c>
      <c r="AT203" s="55">
        <f>AA208</f>
        <v>0</v>
      </c>
      <c r="AU203" s="55">
        <f>AC208</f>
        <v>0</v>
      </c>
      <c r="AV203" s="55">
        <f>AA209</f>
        <v>0</v>
      </c>
      <c r="AW203" s="55">
        <f>AC209</f>
        <v>0</v>
      </c>
      <c r="AX203" s="55">
        <f>AC210</f>
        <v>0</v>
      </c>
      <c r="AY203" s="55">
        <f>N210</f>
        <v>0</v>
      </c>
      <c r="AZ203" s="56"/>
      <c r="BA203" s="56"/>
      <c r="BB203" s="56"/>
      <c r="BC203" s="56"/>
      <c r="BD203" s="56"/>
      <c r="BE203" s="56"/>
      <c r="BF203" s="56"/>
      <c r="BG203" s="56"/>
      <c r="BH203" s="56"/>
      <c r="BI203" s="56"/>
      <c r="BJ203" s="56"/>
      <c r="BK203" s="56"/>
      <c r="BL203" s="56"/>
      <c r="BM203" s="56"/>
      <c r="BN203" s="56"/>
    </row>
    <row r="204" spans="1:66" ht="11.25" customHeight="1">
      <c r="A204" s="220"/>
      <c r="B204" s="38"/>
      <c r="C204" s="205"/>
      <c r="D204" s="208"/>
      <c r="E204" s="57" t="s">
        <v>42</v>
      </c>
      <c r="F204" s="58" t="str">
        <f>IF(D203&lt;&gt;"", VLOOKUP(D203,'Base de Datos'!$A$2:$D1268,3,FALSE()),"")</f>
        <v/>
      </c>
      <c r="G204" s="205"/>
      <c r="H204" s="208"/>
      <c r="I204" s="57" t="s">
        <v>42</v>
      </c>
      <c r="J204" s="58" t="str">
        <f>IF(H203&lt;&gt;"", VLOOKUP(H203,'Base de Datos'!$A$2:$D1268,3,FALSE()),"")</f>
        <v/>
      </c>
      <c r="K204" s="205"/>
      <c r="L204" s="208"/>
      <c r="M204" s="57" t="s">
        <v>42</v>
      </c>
      <c r="N204" s="58" t="str">
        <f>IF(L203&lt;&gt;"", VLOOKUP(L203,'Base de Datos'!$A$2:$D1268,3,FALSE()),"")</f>
        <v/>
      </c>
      <c r="O204" s="43"/>
      <c r="P204" s="3"/>
      <c r="Q204" s="3"/>
      <c r="R204" s="15"/>
      <c r="S204" s="229"/>
      <c r="T204" s="230"/>
      <c r="U204" s="59"/>
      <c r="V204" s="47"/>
      <c r="W204" s="229"/>
      <c r="X204" s="230"/>
      <c r="Y204" s="59"/>
      <c r="Z204" s="47"/>
      <c r="AA204" s="229"/>
      <c r="AB204" s="230"/>
      <c r="AC204" s="59"/>
      <c r="AD204" s="48"/>
      <c r="AE204" s="235">
        <f>A169</f>
        <v>46269</v>
      </c>
      <c r="AF204" s="236"/>
      <c r="AG204" s="236"/>
      <c r="AH204" s="236"/>
      <c r="AI204" s="236"/>
      <c r="AJ204" s="236"/>
      <c r="AK204" s="236"/>
      <c r="AL204" s="237"/>
      <c r="AM204" s="48"/>
      <c r="AN204" s="155">
        <f>A169</f>
        <v>46269</v>
      </c>
      <c r="AO204" s="156" t="str">
        <f>K170</f>
        <v>Consultorio N° 3</v>
      </c>
      <c r="AP204" s="156">
        <f t="shared" ref="AP204:AQ204" si="151">K211</f>
        <v>0</v>
      </c>
      <c r="AQ204" s="156">
        <f t="shared" si="151"/>
        <v>0</v>
      </c>
      <c r="AR204" s="156">
        <f>AC211</f>
        <v>0</v>
      </c>
      <c r="AS204" s="156">
        <f>AA211</f>
        <v>0</v>
      </c>
      <c r="AT204" s="156">
        <f>AA212</f>
        <v>0</v>
      </c>
      <c r="AU204" s="156">
        <f>AC212</f>
        <v>0</v>
      </c>
      <c r="AV204" s="156">
        <f>AA213</f>
        <v>0</v>
      </c>
      <c r="AW204" s="156">
        <f>AC213</f>
        <v>0</v>
      </c>
      <c r="AX204" s="156">
        <f>AC214</f>
        <v>0</v>
      </c>
      <c r="AY204" s="156">
        <f>N214</f>
        <v>0</v>
      </c>
      <c r="AZ204" s="48"/>
      <c r="BA204" s="48"/>
      <c r="BB204" s="48"/>
      <c r="BC204" s="48"/>
      <c r="BD204" s="48"/>
      <c r="BE204" s="48"/>
      <c r="BF204" s="48"/>
      <c r="BG204" s="48"/>
      <c r="BH204" s="48"/>
      <c r="BI204" s="48"/>
      <c r="BJ204" s="48"/>
      <c r="BK204" s="48"/>
      <c r="BL204" s="48"/>
      <c r="BM204" s="48"/>
      <c r="BN204" s="48"/>
    </row>
    <row r="205" spans="1:66" ht="11.25" customHeight="1">
      <c r="A205" s="220"/>
      <c r="B205" s="38"/>
      <c r="C205" s="205"/>
      <c r="D205" s="208"/>
      <c r="E205" s="57" t="s">
        <v>44</v>
      </c>
      <c r="F205" s="58" t="str">
        <f>IF(D203&lt;&gt;"", VLOOKUP(D203,'Base de Datos'!$A$2:$D1268,4,FALSE()),"")</f>
        <v/>
      </c>
      <c r="G205" s="205"/>
      <c r="H205" s="208"/>
      <c r="I205" s="57" t="s">
        <v>44</v>
      </c>
      <c r="J205" s="58" t="str">
        <f>IF(H203&lt;&gt;"", VLOOKUP(H203,'Base de Datos'!$A$2:$D1268,4,FALSE()),"")</f>
        <v/>
      </c>
      <c r="K205" s="205"/>
      <c r="L205" s="208"/>
      <c r="M205" s="57" t="s">
        <v>44</v>
      </c>
      <c r="N205" s="58" t="str">
        <f>IF(L203&lt;&gt;"", VLOOKUP(L203,'Base de Datos'!$A$2:$D1268,4,FALSE()),"")</f>
        <v/>
      </c>
      <c r="O205" s="43"/>
      <c r="P205" s="3"/>
      <c r="Q205" s="3"/>
      <c r="R205" s="15"/>
      <c r="S205" s="229"/>
      <c r="T205" s="230"/>
      <c r="U205" s="59"/>
      <c r="V205" s="47"/>
      <c r="W205" s="229"/>
      <c r="X205" s="230"/>
      <c r="Y205" s="59"/>
      <c r="Z205" s="47"/>
      <c r="AA205" s="229"/>
      <c r="AB205" s="230"/>
      <c r="AC205" s="59"/>
      <c r="AD205" s="48"/>
      <c r="AE205" s="238" t="s">
        <v>20</v>
      </c>
      <c r="AF205" s="239"/>
      <c r="AG205" s="157" t="s">
        <v>21</v>
      </c>
      <c r="AH205" s="158" t="s">
        <v>22</v>
      </c>
      <c r="AI205" s="159" t="s">
        <v>23</v>
      </c>
      <c r="AJ205" s="159" t="s">
        <v>24</v>
      </c>
      <c r="AK205" s="159" t="s">
        <v>25</v>
      </c>
      <c r="AL205" s="160" t="s">
        <v>26</v>
      </c>
      <c r="AM205" s="48"/>
      <c r="AN205" s="155">
        <f>A169</f>
        <v>46269</v>
      </c>
      <c r="AO205" s="156" t="str">
        <f>K170</f>
        <v>Consultorio N° 3</v>
      </c>
      <c r="AP205" s="156">
        <f t="shared" ref="AP205:AQ205" si="152">K215</f>
        <v>0</v>
      </c>
      <c r="AQ205" s="156">
        <f t="shared" si="152"/>
        <v>0</v>
      </c>
      <c r="AR205" s="156">
        <f>AC215</f>
        <v>0</v>
      </c>
      <c r="AS205" s="156">
        <f>AA215</f>
        <v>0</v>
      </c>
      <c r="AT205" s="156">
        <f>AA216</f>
        <v>0</v>
      </c>
      <c r="AU205" s="156">
        <f>AC216</f>
        <v>0</v>
      </c>
      <c r="AV205" s="156">
        <f>AA217</f>
        <v>0</v>
      </c>
      <c r="AW205" s="156">
        <f>AC217</f>
        <v>0</v>
      </c>
      <c r="AX205" s="156">
        <f>AC218</f>
        <v>0</v>
      </c>
      <c r="AY205" s="156">
        <f>N218</f>
        <v>0</v>
      </c>
      <c r="AZ205" s="48"/>
      <c r="BA205" s="48"/>
      <c r="BB205" s="48"/>
      <c r="BC205" s="48"/>
      <c r="BD205" s="48"/>
      <c r="BE205" s="48"/>
      <c r="BF205" s="48"/>
      <c r="BG205" s="48"/>
      <c r="BH205" s="48"/>
      <c r="BI205" s="48"/>
      <c r="BJ205" s="48"/>
      <c r="BK205" s="48"/>
      <c r="BL205" s="48"/>
      <c r="BM205" s="48"/>
      <c r="BN205" s="48"/>
    </row>
    <row r="206" spans="1:66" ht="11.25" customHeight="1">
      <c r="A206" s="221"/>
      <c r="B206" s="38"/>
      <c r="C206" s="206"/>
      <c r="D206" s="209"/>
      <c r="E206" s="85" t="s">
        <v>46</v>
      </c>
      <c r="F206" s="86"/>
      <c r="G206" s="206"/>
      <c r="H206" s="209"/>
      <c r="I206" s="85" t="s">
        <v>46</v>
      </c>
      <c r="J206" s="108"/>
      <c r="K206" s="206"/>
      <c r="L206" s="209"/>
      <c r="M206" s="85" t="s">
        <v>46</v>
      </c>
      <c r="N206" s="108"/>
      <c r="O206" s="43"/>
      <c r="P206" s="3"/>
      <c r="Q206" s="3"/>
      <c r="R206" s="15"/>
      <c r="S206" s="227" t="str">
        <f>IF(OR(S203="Empleado",S203="Familiar"),"Nombre del Empleado","N° Factura")</f>
        <v>N° Factura</v>
      </c>
      <c r="T206" s="228"/>
      <c r="U206" s="89"/>
      <c r="V206" s="47"/>
      <c r="W206" s="227" t="str">
        <f>IF(OR(W203="Empleado",W203="Familiar"),"Nombre del Empleado","N° Factura")</f>
        <v>N° Factura</v>
      </c>
      <c r="X206" s="228"/>
      <c r="Y206" s="89"/>
      <c r="Z206" s="47"/>
      <c r="AA206" s="227" t="str">
        <f>IF(OR(AA203="Empleado",AA203="Familiar"),"Nombre del Empleado","N° Factura")</f>
        <v>N° Factura</v>
      </c>
      <c r="AB206" s="228"/>
      <c r="AC206" s="89"/>
      <c r="AD206" s="48"/>
      <c r="AE206" s="240" t="s">
        <v>38</v>
      </c>
      <c r="AF206" s="230"/>
      <c r="AG206" s="161">
        <f t="array" aca="1" ref="AG206" ca="1">COUNTIFS(AP171:AP211, "💲", AY171:AY211, INDIRECT("AE" &amp; ROW())) + COUNTIFS(AP171:AP211, "📦", AY171:AY211, INDIRECT("AE" &amp; ROW())) + COUNTIFS(AP171:AP211, "✅", AY171:AY211, INDIRECT("AE" &amp; ROW()))</f>
        <v>0</v>
      </c>
      <c r="AH206" s="162">
        <f t="array" aca="1" ref="AH206" ca="1">COUNTIFS(AP171:AP211, "💲", AY171:AY211, INDIRECT("AE" &amp; ROW())) + COUNTIFS(AP171:AP211, "📦", AY171:AY211, INDIRECT("AE" &amp; ROW()))</f>
        <v>0</v>
      </c>
      <c r="AI206" s="139">
        <f t="array" aca="1" ref="AI206" ca="1">SUMIFS(AR171:AR211, AY171:AY211, INDIRECT("AE" &amp; ROW()), AP171:AP211, "💲") + SUMIFS(AR171:AR211, AY171:AY211, INDIRECT("AE" &amp; ROW()), AP171:AP211, "📦")</f>
        <v>0</v>
      </c>
      <c r="AJ206" s="139">
        <f t="array" aca="1" ref="AJ206" ca="1">(
    SUMIFS(AR171:AR211, AY171:AY211, INDIRECT("AE" &amp; ROW()), AP171:AP211, "💲") +
    SUMIFS(AR171:AR211, AY171:AY211, INDIRECT("AE" &amp; ROW()), AP171:AP211, "📦")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
        SUMIFS(AR171:AR211, AY171:AY211, INDIRECT("AE" &amp; ROW()), AP171:AP211, "💲", AS171:AS211, "Familiar") +
        SUMIFS(AR171:AR211, AY171:AY211, INDIRECT("AE" &amp; ROW()), AP171:AP211, "📦", AS171:AS211, "Familiar")
    ) / 2
)  -
(
    (
        SUMIFS(AR171:AR211, AY171:AY211, INDIRECT("AE" &amp; ROW()), AP171:AP211, "💲", AS171:AS211, "Exonerado ADH") +
        SUMIFS(AR171:AR211, AY171:AY211, INDIRECT("AE" &amp; ROW()), AP171:AP211, "📦", AS171:AS211, "Exonerado ADH")
    ) / 2
)  -
(
    (
        SUMIFS(AR171:AR211, AY171:AY211, INDIRECT("AE" &amp; ROW()), AP171:AP211, "💲", AS171:AS211, "Exonerado Doctor") +
        SUMIFS(AR171:AR211, AY171:AY211, INDIRECT("AE" &amp; ROW()), AP171:AP211, "📦", AS171:AS211, "Exonerado Doctor")
    ) / 2
)</f>
        <v>0</v>
      </c>
      <c r="AK206" s="139">
        <f t="array" aca="1" ref="AK206" ca="1">(
    SUMIFS(AR171:AR211, AY171:AY211, INDIRECT("AE" &amp; ROW()), AP171:AP211, "💲") +
    SUMIFS(AR171:AR211, AY171:AY211, INDIRECT("AE" &amp; ROW()), AP171:AP211, "📦")
) -
(
    SUMIFS(AR171:AR211, AY171:AY211, INDIRECT("AE" &amp; ROW()), AP171:AP211, "💲", AS171:AS211, "Familiar") +
    SUMIFS(AR171:AR211, AY171:AY211, INDIRECT("AE" &amp; ROW()), AP171:AP211, "📦", AS171:AS211, "Familiar")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SUMIFS(AR171:AR211, AY171:AY211, INDIRECT("AE" &amp; ROW()), AP171:AP211, "💲", AS171:AS211, "Exonerado ADH") +
    SUMIFS(AR171:AR211, AY171:AY211, INDIRECT("AE" &amp; ROW()), AP171:AP211, "📦", AS171:AS211, "Exonerado ADH")
) -
(
    (
        SUMIFS(AR171:AR211, AY171:AY211, INDIRECT("AE" &amp; ROW()), AP171:AP211, "💲", AS171:AS211, "Exonerado Doctor") +
        SUMIFS(AR171:AR211, AY171:AY211, INDIRECT("AE" &amp; ROW()), AP171:AP211, "📦", AS171:AS211, "Exonerado Doctor")
    ) / 2
) -
(
    (
        SUMIFS(AR171:AR211, AY171:AY211, INDIRECT("AE" &amp; ROW()), AP171:AP211, "💲", AS171:AS211, "") +
        SUMIFS(AR171:AR211, AY171:AY211, INDIRECT("AE" &amp; ROW()), AP171:AP211, "📦", AS171:AS211, "")
    ) / 2
)</f>
        <v>0</v>
      </c>
      <c r="AL206" s="140">
        <f t="array" aca="1" ref="AL206" ca="1">(
    SUMIFS(AR171:AR211, AY171:AY211, INDIRECT("AE" &amp; ROW()), AP171:AP211, "💲") +
    SUMIFS(AR171:AR211, AY171:AY211, INDIRECT("AE" &amp; ROW()), AP171:AP211, "📦")
) -
(
    (
        SUMIFS(AR171:AR211, AY171:AY211, INDIRECT("AE" &amp; ROW()), AP171:AP211, "💲", AS171:AS211, "Familiar") +
        SUMIFS(AR171:AR211, AY171:AY211, INDIRECT("AE" &amp; ROW()), AP171:AP211, "📦", AS171:AS211, "Familiar")
    ) / 2
) -
(
    (
        SUMIFS(AR171:AR211, AY171:AY211, INDIRECT("AE" &amp; ROW()), AP171:AP211, "💲", AS171:AS211, "Participante") +
        SUMIFS(AR171:AR211, AY171:AY211, INDIRECT("AE" &amp; ROW()), AP171:AP211, "📦", AS171:AS211, "Participante")
    ) / 2
) -
(
    (
        SUMIFS(AR171:AR211, AY171:AY211, INDIRECT("AE" &amp; ROW()), AP171:AP211, "💲", AS171:AS211, "Empleado") +
        SUMIFS(AR171:AR211, AY171:AY211, INDIRECT("AE" &amp; ROW()), AP171:AP211, "📦", AS171:AS211, "Empleado")
    ) / 2
) -
(
    (
        SUMIFS(AR171:AR211, AY171:AY211, INDIRECT("AE" &amp; ROW()), AP171:AP211, "💲", AS171:AS211, "Exonerado ADH") +
        SUMIFS(AR171:AR211, AY171:AY211, INDIRECT("AE" &amp; ROW()), AP171:AP211, "📦", AS171:AS211, "Exonerado ADH")
    ) / 2
) -
(
    SUMIFS(AR171:AR211, AY171:AY211, INDIRECT("AE" &amp; ROW()), AP171:AP211, "💲", AS171:AS211, "Exonerado Doctor") +
    SUMIFS(AR171:AR211, AY171:AY211, INDIRECT("AE" &amp; ROW()), AP171:AP211, "📦", AS171:AS211, "Exonerado Doctor")
) -
(
    (
        SUMIFS(AR171:AR211, AY171:AY211, INDIRECT("AE" &amp; ROW()), AP171:AP211, "💲", AS171:AS211, "") +
        SUMIFS(AR171:AR211, AY171:AY211, INDIRECT("AE" &amp; ROW()), AP171:AP211, "📦", AS171:AS211, "")
    ) / 2
)</f>
        <v>0</v>
      </c>
      <c r="AM206" s="48"/>
      <c r="AN206" s="155">
        <f>A169</f>
        <v>46269</v>
      </c>
      <c r="AO206" s="156" t="str">
        <f>K170</f>
        <v>Consultorio N° 3</v>
      </c>
      <c r="AP206" s="156">
        <f t="shared" ref="AP206:AQ206" si="153">K219</f>
        <v>0</v>
      </c>
      <c r="AQ206" s="156">
        <f t="shared" si="153"/>
        <v>0</v>
      </c>
      <c r="AR206" s="156">
        <f>AC219</f>
        <v>0</v>
      </c>
      <c r="AS206" s="156">
        <f>AA219</f>
        <v>0</v>
      </c>
      <c r="AT206" s="156">
        <f>AA220</f>
        <v>0</v>
      </c>
      <c r="AU206" s="156">
        <f>AC220</f>
        <v>0</v>
      </c>
      <c r="AV206" s="156">
        <f>AA221</f>
        <v>0</v>
      </c>
      <c r="AW206" s="156">
        <f>AC221</f>
        <v>0</v>
      </c>
      <c r="AX206" s="156">
        <f>AC222</f>
        <v>0</v>
      </c>
      <c r="AY206" s="156">
        <f>N222</f>
        <v>0</v>
      </c>
      <c r="AZ206" s="48"/>
      <c r="BA206" s="48"/>
      <c r="BB206" s="48"/>
      <c r="BC206" s="48"/>
      <c r="BD206" s="48"/>
      <c r="BE206" s="48"/>
      <c r="BF206" s="48"/>
      <c r="BG206" s="48"/>
      <c r="BH206" s="48"/>
      <c r="BI206" s="48"/>
      <c r="BJ206" s="48"/>
      <c r="BK206" s="48"/>
      <c r="BL206" s="48"/>
      <c r="BM206" s="48"/>
      <c r="BN206" s="48"/>
    </row>
    <row r="207" spans="1:66" ht="11.25" customHeight="1">
      <c r="A207" s="222">
        <f>A203+$Q$13/1440</f>
        <v>0.70833333333333315</v>
      </c>
      <c r="B207" s="38"/>
      <c r="C207" s="204"/>
      <c r="D207" s="207"/>
      <c r="E207" s="40" t="s">
        <v>36</v>
      </c>
      <c r="F207" s="42" t="str">
        <f>IF(D207&lt;&gt;"", VLOOKUP(D207,'Base de Datos'!$A$2:$D1268,2,FALSE()),"")</f>
        <v/>
      </c>
      <c r="G207" s="204"/>
      <c r="H207" s="216"/>
      <c r="I207" s="40" t="s">
        <v>36</v>
      </c>
      <c r="J207" s="42" t="str">
        <f>IF(H207&lt;&gt;"", VLOOKUP(H207,'Base de Datos'!$A$2:$D1268,2,FALSE()),"")</f>
        <v/>
      </c>
      <c r="K207" s="204"/>
      <c r="L207" s="216"/>
      <c r="M207" s="40" t="s">
        <v>36</v>
      </c>
      <c r="N207" s="42" t="str">
        <f>IF(L207&lt;&gt;"", VLOOKUP(L207,'Base de Datos'!$A$2:$D1268,2,FALSE()),"")</f>
        <v/>
      </c>
      <c r="O207" s="43"/>
      <c r="P207" s="163"/>
      <c r="Q207" s="3"/>
      <c r="R207" s="15"/>
      <c r="S207" s="45"/>
      <c r="T207" s="45" t="s">
        <v>37</v>
      </c>
      <c r="U207" s="46"/>
      <c r="V207" s="47"/>
      <c r="W207" s="45"/>
      <c r="X207" s="45" t="s">
        <v>37</v>
      </c>
      <c r="Y207" s="46"/>
      <c r="Z207" s="47"/>
      <c r="AA207" s="45"/>
      <c r="AB207" s="45" t="s">
        <v>37</v>
      </c>
      <c r="AC207" s="46"/>
      <c r="AD207" s="48"/>
      <c r="AE207" s="240" t="s">
        <v>43</v>
      </c>
      <c r="AF207" s="230"/>
      <c r="AG207" s="161">
        <f t="array" aca="1" ref="AG207" ca="1">COUNTIFS(AP171:AP211, "💲", AY171:AY211, INDIRECT("AE" &amp; ROW())) + COUNTIFS(AP171:AP211, "📦", AY171:AY211, INDIRECT("AE" &amp; ROW())) + COUNTIFS(AP171:AP211, "✅", AY171:AY211, INDIRECT("AE" &amp; ROW()))</f>
        <v>0</v>
      </c>
      <c r="AH207" s="162">
        <f t="array" aca="1" ref="AH207" ca="1">COUNTIFS(AP171:AP211, "💲", AY171:AY211, INDIRECT("AE" &amp; ROW())) + COUNTIFS(AP171:AP211, "📦", AY171:AY211, INDIRECT("AE" &amp; ROW()))</f>
        <v>0</v>
      </c>
      <c r="AI207" s="139">
        <f t="array" aca="1" ref="AI207" ca="1">SUMIFS(AR171:AR211, AY171:AY211, INDIRECT("AE" &amp; ROW()), AP171:AP211, "💲") + SUMIFS(AR171:AR211, AY171:AY211, INDIRECT("AE" &amp; ROW()), AP171:AP211, "📦")</f>
        <v>0</v>
      </c>
      <c r="AJ207" s="139">
        <f t="array" aca="1" ref="AJ207" ca="1">(
    SUMIFS(AR171:AR211, AY171:AY211, INDIRECT("AE" &amp; ROW()), AP171:AP211, "💲") +
    SUMIFS(AR171:AR211, AY171:AY211, INDIRECT("AE" &amp; ROW()), AP171:AP211, "📦")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
        SUMIFS(AR171:AR211, AY171:AY211, INDIRECT("AE" &amp; ROW()), AP171:AP211, "💲", AS171:AS211, "Familiar") +
        SUMIFS(AR171:AR211, AY171:AY211, INDIRECT("AE" &amp; ROW()), AP171:AP211, "📦", AS171:AS211, "Familiar")
    ) / 2
)  -
(
    (
        SUMIFS(AR171:AR211, AY171:AY211, INDIRECT("AE" &amp; ROW()), AP171:AP211, "💲", AS171:AS211, "Exonerado ADH") +
        SUMIFS(AR171:AR211, AY171:AY211, INDIRECT("AE" &amp; ROW()), AP171:AP211, "📦", AS171:AS211, "Exonerado ADH")
    ) / 2
)  -
(
    (
        SUMIFS(AR171:AR211, AY171:AY211, INDIRECT("AE" &amp; ROW()), AP171:AP211, "💲", AS171:AS211, "Exonerado Doctor") +
        SUMIFS(AR171:AR211, AY171:AY211, INDIRECT("AE" &amp; ROW()), AP171:AP211, "📦", AS171:AS211, "Exonerado Doctor")
    ) / 2
)</f>
        <v>0</v>
      </c>
      <c r="AK207" s="139">
        <f t="array" aca="1" ref="AK207" ca="1">(
    SUMIFS(AR171:AR211, AY171:AY211, INDIRECT("AE" &amp; ROW()), AP171:AP211, "💲") +
    SUMIFS(AR171:AR211, AY171:AY211, INDIRECT("AE" &amp; ROW()), AP171:AP211, "📦")
) -
(
    SUMIFS(AR171:AR211, AY171:AY211, INDIRECT("AE" &amp; ROW()), AP171:AP211, "💲", AS171:AS211, "Familiar") +
    SUMIFS(AR171:AR211, AY171:AY211, INDIRECT("AE" &amp; ROW()), AP171:AP211, "📦", AS171:AS211, "Familiar")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SUMIFS(AR171:AR211, AY171:AY211, INDIRECT("AE" &amp; ROW()), AP171:AP211, "💲", AS171:AS211, "Exonerado ADH") +
    SUMIFS(AR171:AR211, AY171:AY211, INDIRECT("AE" &amp; ROW()), AP171:AP211, "📦", AS171:AS211, "Exonerado ADH")
) -
(
    (
        SUMIFS(AR171:AR211, AY171:AY211, INDIRECT("AE" &amp; ROW()), AP171:AP211, "💲", AS171:AS211, "Exonerado Doctor") +
        SUMIFS(AR171:AR211, AY171:AY211, INDIRECT("AE" &amp; ROW()), AP171:AP211, "📦", AS171:AS211, "Exonerado Doctor")
    ) / 2
) -
(
    (
        SUMIFS(AR171:AR211, AY171:AY211, INDIRECT("AE" &amp; ROW()), AP171:AP211, "💲", AS171:AS211, "") +
        SUMIFS(AR171:AR211, AY171:AY211, INDIRECT("AE" &amp; ROW()), AP171:AP211, "📦", AS171:AS211, "")
    ) / 2
)</f>
        <v>0</v>
      </c>
      <c r="AL207" s="140">
        <f t="array" aca="1" ref="AL207" ca="1">(
    SUMIFS(AR171:AR211, AY171:AY211, INDIRECT("AE" &amp; ROW()), AP171:AP211, "💲") +
    SUMIFS(AR171:AR211, AY171:AY211, INDIRECT("AE" &amp; ROW()), AP171:AP211, "📦")
) -
(
    (
        SUMIFS(AR171:AR211, AY171:AY211, INDIRECT("AE" &amp; ROW()), AP171:AP211, "💲", AS171:AS211, "Familiar") +
        SUMIFS(AR171:AR211, AY171:AY211, INDIRECT("AE" &amp; ROW()), AP171:AP211, "📦", AS171:AS211, "Familiar")
    ) / 2
) -
(
    (
        SUMIFS(AR171:AR211, AY171:AY211, INDIRECT("AE" &amp; ROW()), AP171:AP211, "💲", AS171:AS211, "Participante") +
        SUMIFS(AR171:AR211, AY171:AY211, INDIRECT("AE" &amp; ROW()), AP171:AP211, "📦", AS171:AS211, "Participante")
    ) / 2
) -
(
    (
        SUMIFS(AR171:AR211, AY171:AY211, INDIRECT("AE" &amp; ROW()), AP171:AP211, "💲", AS171:AS211, "Empleado") +
        SUMIFS(AR171:AR211, AY171:AY211, INDIRECT("AE" &amp; ROW()), AP171:AP211, "📦", AS171:AS211, "Empleado")
    ) / 2
) -
(
    (
        SUMIFS(AR171:AR211, AY171:AY211, INDIRECT("AE" &amp; ROW()), AP171:AP211, "💲", AS171:AS211, "Exonerado ADH") +
        SUMIFS(AR171:AR211, AY171:AY211, INDIRECT("AE" &amp; ROW()), AP171:AP211, "📦", AS171:AS211, "Exonerado ADH")
    ) / 2
) -
(
    SUMIFS(AR171:AR211, AY171:AY211, INDIRECT("AE" &amp; ROW()), AP171:AP211, "💲", AS171:AS211, "Exonerado Doctor") +
    SUMIFS(AR171:AR211, AY171:AY211, INDIRECT("AE" &amp; ROW()), AP171:AP211, "📦", AS171:AS211, "Exonerado Doctor")
) -
(
    (
        SUMIFS(AR171:AR211, AY171:AY211, INDIRECT("AE" &amp; ROW()), AP171:AP211, "💲", AS171:AS211, "") +
        SUMIFS(AR171:AR211, AY171:AY211, INDIRECT("AE" &amp; ROW()), AP171:AP211, "📦", AS171:AS211, "")
    ) / 2
)</f>
        <v>0</v>
      </c>
      <c r="AM207" s="48"/>
      <c r="AN207" s="156"/>
      <c r="AO207" s="156"/>
      <c r="AP207" s="156"/>
      <c r="AQ207" s="156">
        <f>L215</f>
        <v>0</v>
      </c>
      <c r="AR207" s="156"/>
      <c r="AS207" s="156"/>
      <c r="AT207" s="156"/>
      <c r="AU207" s="156"/>
      <c r="AV207" s="156"/>
      <c r="AW207" s="156"/>
      <c r="AX207" s="156"/>
      <c r="AY207" s="156">
        <f>N210</f>
        <v>0</v>
      </c>
      <c r="AZ207" s="48"/>
      <c r="BA207" s="48"/>
      <c r="BB207" s="48"/>
      <c r="BC207" s="48"/>
      <c r="BD207" s="48"/>
      <c r="BE207" s="48"/>
      <c r="BF207" s="48"/>
      <c r="BG207" s="48"/>
      <c r="BH207" s="48"/>
      <c r="BI207" s="48"/>
      <c r="BJ207" s="48"/>
      <c r="BK207" s="48"/>
      <c r="BL207" s="48"/>
      <c r="BM207" s="48"/>
      <c r="BN207" s="48"/>
    </row>
    <row r="208" spans="1:66" ht="11.25" customHeight="1">
      <c r="A208" s="220"/>
      <c r="B208" s="38"/>
      <c r="C208" s="205"/>
      <c r="D208" s="208"/>
      <c r="E208" s="57" t="s">
        <v>42</v>
      </c>
      <c r="F208" s="58" t="str">
        <f>IF(D207&lt;&gt;"", VLOOKUP(D207,'Base de Datos'!$A$2:$D1268,3,FALSE()),"")</f>
        <v/>
      </c>
      <c r="G208" s="205"/>
      <c r="H208" s="208"/>
      <c r="I208" s="57" t="s">
        <v>42</v>
      </c>
      <c r="J208" s="58" t="str">
        <f>IF(H207&lt;&gt;"", VLOOKUP(H207,'Base de Datos'!$A$2:$D1268,3,FALSE()),"")</f>
        <v/>
      </c>
      <c r="K208" s="205"/>
      <c r="L208" s="208"/>
      <c r="M208" s="57" t="s">
        <v>42</v>
      </c>
      <c r="N208" s="58" t="str">
        <f>IF(L207&lt;&gt;"", VLOOKUP(L207,'Base de Datos'!$A$2:$D1268,3,FALSE()),"")</f>
        <v/>
      </c>
      <c r="O208" s="43"/>
      <c r="P208" s="163"/>
      <c r="Q208" s="3"/>
      <c r="R208" s="15"/>
      <c r="S208" s="229"/>
      <c r="T208" s="230"/>
      <c r="U208" s="59"/>
      <c r="V208" s="47"/>
      <c r="W208" s="229"/>
      <c r="X208" s="230"/>
      <c r="Y208" s="59"/>
      <c r="Z208" s="47"/>
      <c r="AA208" s="229"/>
      <c r="AB208" s="230"/>
      <c r="AC208" s="59"/>
      <c r="AD208" s="48"/>
      <c r="AE208" s="240" t="s">
        <v>45</v>
      </c>
      <c r="AF208" s="230"/>
      <c r="AG208" s="161">
        <f t="array" aca="1" ref="AG208" ca="1">COUNTIFS(AP171:AP211, "💲", AY171:AY211, INDIRECT("AE" &amp; ROW())) + COUNTIFS(AP171:AP211, "📦", AY171:AY211, INDIRECT("AE" &amp; ROW())) + COUNTIFS(AP171:AP211, "✅", AY171:AY211, INDIRECT("AE" &amp; ROW()))</f>
        <v>0</v>
      </c>
      <c r="AH208" s="162">
        <f t="array" aca="1" ref="AH208" ca="1">COUNTIFS(AP171:AP211, "💲", AY171:AY211, INDIRECT("AE" &amp; ROW())) + COUNTIFS(AP171:AP211, "📦", AY171:AY211, INDIRECT("AE" &amp; ROW()))</f>
        <v>0</v>
      </c>
      <c r="AI208" s="139">
        <f t="array" aca="1" ref="AI208" ca="1">SUMIFS(AR171:AR211, AY171:AY211, INDIRECT("AE" &amp; ROW()), AP171:AP211, "💲") + SUMIFS(AR171:AR211, AY171:AY211, INDIRECT("AE" &amp; ROW()), AP171:AP211, "📦")</f>
        <v>0</v>
      </c>
      <c r="AJ208" s="139">
        <f t="array" aca="1" ref="AJ208" ca="1">(
    SUMIFS(AR171:AR211, AY171:AY211, INDIRECT("AE" &amp; ROW()), AP171:AP211, "💲") +
    SUMIFS(AR171:AR211, AY171:AY211, INDIRECT("AE" &amp; ROW()), AP171:AP211, "📦")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
        SUMIFS(AR171:AR211, AY171:AY211, INDIRECT("AE" &amp; ROW()), AP171:AP211, "💲", AS171:AS211, "Familiar") +
        SUMIFS(AR171:AR211, AY171:AY211, INDIRECT("AE" &amp; ROW()), AP171:AP211, "📦", AS171:AS211, "Familiar")
    ) / 2
)  -
(
    (
        SUMIFS(AR171:AR211, AY171:AY211, INDIRECT("AE" &amp; ROW()), AP171:AP211, "💲", AS171:AS211, "Exonerado ADH") +
        SUMIFS(AR171:AR211, AY171:AY211, INDIRECT("AE" &amp; ROW()), AP171:AP211, "📦", AS171:AS211, "Exonerado ADH")
    ) / 2
)  -
(
    (
        SUMIFS(AR171:AR211, AY171:AY211, INDIRECT("AE" &amp; ROW()), AP171:AP211, "💲", AS171:AS211, "Exonerado Doctor") +
        SUMIFS(AR171:AR211, AY171:AY211, INDIRECT("AE" &amp; ROW()), AP171:AP211, "📦", AS171:AS211, "Exonerado Doctor")
    ) / 2
)</f>
        <v>0</v>
      </c>
      <c r="AK208" s="139">
        <f t="array" aca="1" ref="AK208" ca="1">(
    SUMIFS(AR171:AR211, AY171:AY211, INDIRECT("AE" &amp; ROW()), AP171:AP211, "💲") +
    SUMIFS(AR171:AR211, AY171:AY211, INDIRECT("AE" &amp; ROW()), AP171:AP211, "📦")
) -
(
    SUMIFS(AR171:AR211, AY171:AY211, INDIRECT("AE" &amp; ROW()), AP171:AP211, "💲", AS171:AS211, "Familiar") +
    SUMIFS(AR171:AR211, AY171:AY211, INDIRECT("AE" &amp; ROW()), AP171:AP211, "📦", AS171:AS211, "Familiar")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SUMIFS(AR171:AR211, AY171:AY211, INDIRECT("AE" &amp; ROW()), AP171:AP211, "💲", AS171:AS211, "Exonerado ADH") +
    SUMIFS(AR171:AR211, AY171:AY211, INDIRECT("AE" &amp; ROW()), AP171:AP211, "📦", AS171:AS211, "Exonerado ADH")
) -
(
    (
        SUMIFS(AR171:AR211, AY171:AY211, INDIRECT("AE" &amp; ROW()), AP171:AP211, "💲", AS171:AS211, "Exonerado Doctor") +
        SUMIFS(AR171:AR211, AY171:AY211, INDIRECT("AE" &amp; ROW()), AP171:AP211, "📦", AS171:AS211, "Exonerado Doctor")
    ) / 2
) -
(
    (
        SUMIFS(AR171:AR211, AY171:AY211, INDIRECT("AE" &amp; ROW()), AP171:AP211, "💲", AS171:AS211, "") +
        SUMIFS(AR171:AR211, AY171:AY211, INDIRECT("AE" &amp; ROW()), AP171:AP211, "📦", AS171:AS211, "")
    ) / 2
)</f>
        <v>0</v>
      </c>
      <c r="AL208" s="140">
        <f t="array" aca="1" ref="AL208" ca="1">(
    SUMIFS(AR171:AR211, AY171:AY211, INDIRECT("AE" &amp; ROW()), AP171:AP211, "💲") +
    SUMIFS(AR171:AR211, AY171:AY211, INDIRECT("AE" &amp; ROW()), AP171:AP211, "📦")
) -
(
    (
        SUMIFS(AR171:AR211, AY171:AY211, INDIRECT("AE" &amp; ROW()), AP171:AP211, "💲", AS171:AS211, "Familiar") +
        SUMIFS(AR171:AR211, AY171:AY211, INDIRECT("AE" &amp; ROW()), AP171:AP211, "📦", AS171:AS211, "Familiar")
    ) / 2
) -
(
    (
        SUMIFS(AR171:AR211, AY171:AY211, INDIRECT("AE" &amp; ROW()), AP171:AP211, "💲", AS171:AS211, "Participante") +
        SUMIFS(AR171:AR211, AY171:AY211, INDIRECT("AE" &amp; ROW()), AP171:AP211, "📦", AS171:AS211, "Participante")
    ) / 2
) -
(
    (
        SUMIFS(AR171:AR211, AY171:AY211, INDIRECT("AE" &amp; ROW()), AP171:AP211, "💲", AS171:AS211, "Empleado") +
        SUMIFS(AR171:AR211, AY171:AY211, INDIRECT("AE" &amp; ROW()), AP171:AP211, "📦", AS171:AS211, "Empleado")
    ) / 2
) -
(
    (
        SUMIFS(AR171:AR211, AY171:AY211, INDIRECT("AE" &amp; ROW()), AP171:AP211, "💲", AS171:AS211, "Exonerado ADH") +
        SUMIFS(AR171:AR211, AY171:AY211, INDIRECT("AE" &amp; ROW()), AP171:AP211, "📦", AS171:AS211, "Exonerado ADH")
    ) / 2
) -
(
    SUMIFS(AR171:AR211, AY171:AY211, INDIRECT("AE" &amp; ROW()), AP171:AP211, "💲", AS171:AS211, "Exonerado Doctor") +
    SUMIFS(AR171:AR211, AY171:AY211, INDIRECT("AE" &amp; ROW()), AP171:AP211, "📦", AS171:AS211, "Exonerado Doctor")
) -
(
    (
        SUMIFS(AR171:AR211, AY171:AY211, INDIRECT("AE" &amp; ROW()), AP171:AP211, "💲", AS171:AS211, "") +
        SUMIFS(AR171:AR211, AY171:AY211, INDIRECT("AE" &amp; ROW()), AP171:AP211, "📦", AS171:AS211, "")
    ) / 2
)</f>
        <v>0</v>
      </c>
      <c r="AM208" s="48"/>
      <c r="AN208" s="156"/>
      <c r="AO208" s="156"/>
      <c r="AP208" s="156"/>
      <c r="AQ208" s="156">
        <f>L219</f>
        <v>0</v>
      </c>
      <c r="AR208" s="156"/>
      <c r="AS208" s="156"/>
      <c r="AT208" s="156"/>
      <c r="AU208" s="156"/>
      <c r="AV208" s="156"/>
      <c r="AW208" s="156"/>
      <c r="AX208" s="156"/>
      <c r="AY208" s="156">
        <f>N214</f>
        <v>0</v>
      </c>
      <c r="AZ208" s="48"/>
      <c r="BA208" s="48"/>
      <c r="BB208" s="48"/>
      <c r="BC208" s="48"/>
      <c r="BD208" s="48"/>
      <c r="BE208" s="48"/>
      <c r="BF208" s="48"/>
      <c r="BG208" s="48"/>
      <c r="BH208" s="48"/>
      <c r="BI208" s="48"/>
      <c r="BJ208" s="48"/>
      <c r="BK208" s="48"/>
      <c r="BL208" s="48"/>
      <c r="BM208" s="48"/>
      <c r="BN208" s="48"/>
    </row>
    <row r="209" spans="1:66" ht="11.25" customHeight="1">
      <c r="A209" s="220"/>
      <c r="B209" s="38"/>
      <c r="C209" s="205"/>
      <c r="D209" s="208"/>
      <c r="E209" s="57" t="s">
        <v>44</v>
      </c>
      <c r="F209" s="58" t="str">
        <f>IF(D207&lt;&gt;"", VLOOKUP(D207,'Base de Datos'!$A$2:$D1268,4,FALSE()),"")</f>
        <v/>
      </c>
      <c r="G209" s="205"/>
      <c r="H209" s="208"/>
      <c r="I209" s="57" t="s">
        <v>44</v>
      </c>
      <c r="J209" s="58" t="str">
        <f>IF(H207&lt;&gt;"", VLOOKUP(H207,'Base de Datos'!$A$2:$D1268,4,FALSE()),"")</f>
        <v/>
      </c>
      <c r="K209" s="205"/>
      <c r="L209" s="208"/>
      <c r="M209" s="57" t="s">
        <v>44</v>
      </c>
      <c r="N209" s="58" t="str">
        <f>IF(L207&lt;&gt;"", VLOOKUP(L207,'Base de Datos'!$A$2:$D1268,4,FALSE()),"")</f>
        <v/>
      </c>
      <c r="O209" s="43"/>
      <c r="P209" s="163"/>
      <c r="Q209" s="3"/>
      <c r="R209" s="15"/>
      <c r="S209" s="229"/>
      <c r="T209" s="230"/>
      <c r="U209" s="59"/>
      <c r="V209" s="47"/>
      <c r="W209" s="229"/>
      <c r="X209" s="230"/>
      <c r="Y209" s="59"/>
      <c r="Z209" s="47"/>
      <c r="AA209" s="229"/>
      <c r="AB209" s="230"/>
      <c r="AC209" s="59"/>
      <c r="AD209" s="48"/>
      <c r="AE209" s="240" t="s">
        <v>47</v>
      </c>
      <c r="AF209" s="230"/>
      <c r="AG209" s="161">
        <f t="array" aca="1" ref="AG209" ca="1">COUNTIFS(AP171:AP211, "💲", AY171:AY211, INDIRECT("AE" &amp; ROW())) + COUNTIFS(AP171:AP211, "📦", AY171:AY211, INDIRECT("AE" &amp; ROW())) + COUNTIFS(AP171:AP211, "✅", AY171:AY211, INDIRECT("AE" &amp; ROW()))</f>
        <v>0</v>
      </c>
      <c r="AH209" s="162">
        <f t="array" aca="1" ref="AH209" ca="1">COUNTIFS(AP171:AP211, "💲", AY171:AY211, INDIRECT("AE" &amp; ROW())) + COUNTIFS(AP171:AP211, "📦", AY171:AY211, INDIRECT("AE" &amp; ROW()))</f>
        <v>0</v>
      </c>
      <c r="AI209" s="139">
        <f t="array" aca="1" ref="AI209" ca="1">SUMIFS(AR171:AR211, AY171:AY211, INDIRECT("AE" &amp; ROW()), AP171:AP211, "💲") + SUMIFS(AR171:AR211, AY171:AY211, INDIRECT("AE" &amp; ROW()), AP171:AP211, "📦")</f>
        <v>0</v>
      </c>
      <c r="AJ209" s="139">
        <f t="array" aca="1" ref="AJ209" ca="1">(
    SUMIFS(AR171:AR211, AY171:AY211, INDIRECT("AE" &amp; ROW()), AP171:AP211, "💲") +
    SUMIFS(AR171:AR211, AY171:AY211, INDIRECT("AE" &amp; ROW()), AP171:AP211, "📦")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
        SUMIFS(AR171:AR211, AY171:AY211, INDIRECT("AE" &amp; ROW()), AP171:AP211, "💲", AS171:AS211, "Familiar") +
        SUMIFS(AR171:AR211, AY171:AY211, INDIRECT("AE" &amp; ROW()), AP171:AP211, "📦", AS171:AS211, "Familiar")
    ) / 2
)  -
(
    (
        SUMIFS(AR171:AR211, AY171:AY211, INDIRECT("AE" &amp; ROW()), AP171:AP211, "💲", AS171:AS211, "Exonerado ADH") +
        SUMIFS(AR171:AR211, AY171:AY211, INDIRECT("AE" &amp; ROW()), AP171:AP211, "📦", AS171:AS211, "Exonerado ADH")
    ) / 2
)  -
(
    (
        SUMIFS(AR171:AR211, AY171:AY211, INDIRECT("AE" &amp; ROW()), AP171:AP211, "💲", AS171:AS211, "Exonerado Doctor") +
        SUMIFS(AR171:AR211, AY171:AY211, INDIRECT("AE" &amp; ROW()), AP171:AP211, "📦", AS171:AS211, "Exonerado Doctor")
    ) / 2
)</f>
        <v>0</v>
      </c>
      <c r="AK209" s="139">
        <f t="array" aca="1" ref="AK209" ca="1">(
    SUMIFS(AR171:AR211, AY171:AY211, INDIRECT("AE" &amp; ROW()), AP171:AP211, "💲") +
    SUMIFS(AR171:AR211, AY171:AY211, INDIRECT("AE" &amp; ROW()), AP171:AP211, "📦")
) -
(
    SUMIFS(AR171:AR211, AY171:AY211, INDIRECT("AE" &amp; ROW()), AP171:AP211, "💲", AS171:AS211, "Familiar") +
    SUMIFS(AR171:AR211, AY171:AY211, INDIRECT("AE" &amp; ROW()), AP171:AP211, "📦", AS171:AS211, "Familiar")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SUMIFS(AR171:AR211, AY171:AY211, INDIRECT("AE" &amp; ROW()), AP171:AP211, "💲", AS171:AS211, "Exonerado ADH") +
    SUMIFS(AR171:AR211, AY171:AY211, INDIRECT("AE" &amp; ROW()), AP171:AP211, "📦", AS171:AS211, "Exonerado ADH")
) -
(
    (
        SUMIFS(AR171:AR211, AY171:AY211, INDIRECT("AE" &amp; ROW()), AP171:AP211, "💲", AS171:AS211, "Exonerado Doctor") +
        SUMIFS(AR171:AR211, AY171:AY211, INDIRECT("AE" &amp; ROW()), AP171:AP211, "📦", AS171:AS211, "Exonerado Doctor")
    ) / 2
) -
(
    (
        SUMIFS(AR171:AR211, AY171:AY211, INDIRECT("AE" &amp; ROW()), AP171:AP211, "💲", AS171:AS211, "") +
        SUMIFS(AR171:AR211, AY171:AY211, INDIRECT("AE" &amp; ROW()), AP171:AP211, "📦", AS171:AS211, "")
    ) / 2
)</f>
        <v>0</v>
      </c>
      <c r="AL209" s="140">
        <f t="array" aca="1" ref="AL209" ca="1">(
    SUMIFS(AR171:AR211, AY171:AY211, INDIRECT("AE" &amp; ROW()), AP171:AP211, "💲") +
    SUMIFS(AR171:AR211, AY171:AY211, INDIRECT("AE" &amp; ROW()), AP171:AP211, "📦")
) -
(
    (
        SUMIFS(AR171:AR211, AY171:AY211, INDIRECT("AE" &amp; ROW()), AP171:AP211, "💲", AS171:AS211, "Familiar") +
        SUMIFS(AR171:AR211, AY171:AY211, INDIRECT("AE" &amp; ROW()), AP171:AP211, "📦", AS171:AS211, "Familiar")
    ) / 2
) -
(
    (
        SUMIFS(AR171:AR211, AY171:AY211, INDIRECT("AE" &amp; ROW()), AP171:AP211, "💲", AS171:AS211, "Participante") +
        SUMIFS(AR171:AR211, AY171:AY211, INDIRECT("AE" &amp; ROW()), AP171:AP211, "📦", AS171:AS211, "Participante")
    ) / 2
) -
(
    (
        SUMIFS(AR171:AR211, AY171:AY211, INDIRECT("AE" &amp; ROW()), AP171:AP211, "💲", AS171:AS211, "Empleado") +
        SUMIFS(AR171:AR211, AY171:AY211, INDIRECT("AE" &amp; ROW()), AP171:AP211, "📦", AS171:AS211, "Empleado")
    ) / 2
) -
(
    (
        SUMIFS(AR171:AR211, AY171:AY211, INDIRECT("AE" &amp; ROW()), AP171:AP211, "💲", AS171:AS211, "Exonerado ADH") +
        SUMIFS(AR171:AR211, AY171:AY211, INDIRECT("AE" &amp; ROW()), AP171:AP211, "📦", AS171:AS211, "Exonerado ADH")
    ) / 2
) -
(
    SUMIFS(AR171:AR211, AY171:AY211, INDIRECT("AE" &amp; ROW()), AP171:AP211, "💲", AS171:AS211, "Exonerado Doctor") +
    SUMIFS(AR171:AR211, AY171:AY211, INDIRECT("AE" &amp; ROW()), AP171:AP211, "📦", AS171:AS211, "Exonerado Doctor")
) -
(
    (
        SUMIFS(AR171:AR211, AY171:AY211, INDIRECT("AE" &amp; ROW()), AP171:AP211, "💲", AS171:AS211, "") +
        SUMIFS(AR171:AR211, AY171:AY211, INDIRECT("AE" &amp; ROW()), AP171:AP211, "📦", AS171:AS211, "")
    ) / 2
)</f>
        <v>0</v>
      </c>
      <c r="AM209" s="48"/>
      <c r="AN209" s="156"/>
      <c r="AO209" s="156"/>
      <c r="AP209" s="156"/>
      <c r="AQ209" s="156"/>
      <c r="AR209" s="156"/>
      <c r="AS209" s="156"/>
      <c r="AT209" s="156"/>
      <c r="AU209" s="156"/>
      <c r="AV209" s="156"/>
      <c r="AW209" s="156"/>
      <c r="AX209" s="156"/>
      <c r="AY209" s="156">
        <f>N218</f>
        <v>0</v>
      </c>
      <c r="AZ209" s="48"/>
      <c r="BA209" s="48"/>
      <c r="BB209" s="48"/>
      <c r="BC209" s="48"/>
      <c r="BD209" s="48"/>
      <c r="BE209" s="48"/>
      <c r="BF209" s="48"/>
      <c r="BG209" s="48"/>
      <c r="BH209" s="48"/>
      <c r="BI209" s="48"/>
      <c r="BJ209" s="48"/>
      <c r="BK209" s="48"/>
      <c r="BL209" s="48"/>
      <c r="BM209" s="48"/>
      <c r="BN209" s="48"/>
    </row>
    <row r="210" spans="1:66" ht="11.25" customHeight="1">
      <c r="A210" s="221"/>
      <c r="B210" s="38"/>
      <c r="C210" s="206"/>
      <c r="D210" s="209"/>
      <c r="E210" s="85" t="s">
        <v>46</v>
      </c>
      <c r="F210" s="86"/>
      <c r="G210" s="206"/>
      <c r="H210" s="209"/>
      <c r="I210" s="85" t="s">
        <v>46</v>
      </c>
      <c r="J210" s="108"/>
      <c r="K210" s="206"/>
      <c r="L210" s="209"/>
      <c r="M210" s="85" t="s">
        <v>46</v>
      </c>
      <c r="N210" s="108"/>
      <c r="O210" s="43"/>
      <c r="P210" s="163"/>
      <c r="Q210" s="3"/>
      <c r="R210" s="15"/>
      <c r="S210" s="227" t="str">
        <f>IF(OR(S207="Empleado",S207="Familiar"),"Nombre del Empleado","N° Factura")</f>
        <v>N° Factura</v>
      </c>
      <c r="T210" s="228"/>
      <c r="U210" s="89"/>
      <c r="V210" s="47"/>
      <c r="W210" s="227" t="str">
        <f>IF(OR(W207="Empleado",W207="Familiar"),"Nombre del Empleado","N° Factura")</f>
        <v>N° Factura</v>
      </c>
      <c r="X210" s="228"/>
      <c r="Y210" s="89"/>
      <c r="Z210" s="47"/>
      <c r="AA210" s="227" t="str">
        <f>IF(OR(AA207="Empleado",AA207="Familiar"),"Nombre del Empleado","N° Factura")</f>
        <v>N° Factura</v>
      </c>
      <c r="AB210" s="228"/>
      <c r="AC210" s="111"/>
      <c r="AD210" s="48"/>
      <c r="AE210" s="240" t="s">
        <v>48</v>
      </c>
      <c r="AF210" s="230"/>
      <c r="AG210" s="161">
        <f t="array" aca="1" ref="AG210" ca="1">COUNTIFS(AP171:AP211, "💲", AY171:AY211, INDIRECT("AE" &amp; ROW())) + COUNTIFS(AP171:AP211, "📦", AY171:AY211, INDIRECT("AE" &amp; ROW())) + COUNTIFS(AP171:AP211, "✅", AY171:AY211, INDIRECT("AE" &amp; ROW()))</f>
        <v>0</v>
      </c>
      <c r="AH210" s="162">
        <f t="array" aca="1" ref="AH210" ca="1">COUNTIFS(AP171:AP211, "💲", AY171:AY211, INDIRECT("AE" &amp; ROW())) + COUNTIFS(AP171:AP211, "📦", AY171:AY211, INDIRECT("AE" &amp; ROW()))</f>
        <v>0</v>
      </c>
      <c r="AI210" s="139">
        <f t="array" aca="1" ref="AI210" ca="1">SUMIFS(AR171:AR211, AY171:AY211, INDIRECT("AE" &amp; ROW()), AP171:AP211, "💲") + SUMIFS(AR171:AR211, AY171:AY211, INDIRECT("AE" &amp; ROW()), AP171:AP211, "📦")</f>
        <v>0</v>
      </c>
      <c r="AJ210" s="139">
        <f t="array" aca="1" ref="AJ210" ca="1">(
    SUMIFS(AR171:AR211, AY171:AY211, INDIRECT("AE" &amp; ROW()), AP171:AP211, "💲") +
    SUMIFS(AR171:AR211, AY171:AY211, INDIRECT("AE" &amp; ROW()), AP171:AP211, "📦")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
        SUMIFS(AR171:AR211, AY171:AY211, INDIRECT("AE" &amp; ROW()), AP171:AP211, "💲", AS171:AS211, "Familiar") +
        SUMIFS(AR171:AR211, AY171:AY211, INDIRECT("AE" &amp; ROW()), AP171:AP211, "📦", AS171:AS211, "Familiar")
    ) / 2
)  -
(
    (
        SUMIFS(AR171:AR211, AY171:AY211, INDIRECT("AE" &amp; ROW()), AP171:AP211, "💲", AS171:AS211, "Exonerado ADH") +
        SUMIFS(AR171:AR211, AY171:AY211, INDIRECT("AE" &amp; ROW()), AP171:AP211, "📦", AS171:AS211, "Exonerado ADH")
    ) / 2
)  -
(
    (
        SUMIFS(AR171:AR211, AY171:AY211, INDIRECT("AE" &amp; ROW()), AP171:AP211, "💲", AS171:AS211, "Exonerado Doctor") +
        SUMIFS(AR171:AR211, AY171:AY211, INDIRECT("AE" &amp; ROW()), AP171:AP211, "📦", AS171:AS211, "Exonerado Doctor")
    ) / 2
)</f>
        <v>0</v>
      </c>
      <c r="AK210" s="139">
        <f t="array" aca="1" ref="AK210" ca="1">(
    SUMIFS(AR171:AR211, AY171:AY211, INDIRECT("AE" &amp; ROW()), AP171:AP211, "💲") +
    SUMIFS(AR171:AR211, AY171:AY211, INDIRECT("AE" &amp; ROW()), AP171:AP211, "📦")
) -
(
    SUMIFS(AR171:AR211, AY171:AY211, INDIRECT("AE" &amp; ROW()), AP171:AP211, "💲", AS171:AS211, "Familiar") +
    SUMIFS(AR171:AR211, AY171:AY211, INDIRECT("AE" &amp; ROW()), AP171:AP211, "📦", AS171:AS211, "Familiar")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SUMIFS(AR171:AR211, AY171:AY211, INDIRECT("AE" &amp; ROW()), AP171:AP211, "💲", AS171:AS211, "Exonerado ADH") +
    SUMIFS(AR171:AR211, AY171:AY211, INDIRECT("AE" &amp; ROW()), AP171:AP211, "📦", AS171:AS211, "Exonerado ADH")
) -
(
    (
        SUMIFS(AR171:AR211, AY171:AY211, INDIRECT("AE" &amp; ROW()), AP171:AP211, "💲", AS171:AS211, "Exonerado Doctor") +
        SUMIFS(AR171:AR211, AY171:AY211, INDIRECT("AE" &amp; ROW()), AP171:AP211, "📦", AS171:AS211, "Exonerado Doctor")
    ) / 2
) -
(
    (
        SUMIFS(AR171:AR211, AY171:AY211, INDIRECT("AE" &amp; ROW()), AP171:AP211, "💲", AS171:AS211, "") +
        SUMIFS(AR171:AR211, AY171:AY211, INDIRECT("AE" &amp; ROW()), AP171:AP211, "📦", AS171:AS211, "")
    ) / 2
)</f>
        <v>0</v>
      </c>
      <c r="AL210" s="140">
        <f t="array" aca="1" ref="AL210" ca="1">(
    SUMIFS(AR171:AR211, AY171:AY211, INDIRECT("AE" &amp; ROW()), AP171:AP211, "💲") +
    SUMIFS(AR171:AR211, AY171:AY211, INDIRECT("AE" &amp; ROW()), AP171:AP211, "📦")
) -
(
    (
        SUMIFS(AR171:AR211, AY171:AY211, INDIRECT("AE" &amp; ROW()), AP171:AP211, "💲", AS171:AS211, "Familiar") +
        SUMIFS(AR171:AR211, AY171:AY211, INDIRECT("AE" &amp; ROW()), AP171:AP211, "📦", AS171:AS211, "Familiar")
    ) / 2
) -
(
    (
        SUMIFS(AR171:AR211, AY171:AY211, INDIRECT("AE" &amp; ROW()), AP171:AP211, "💲", AS171:AS211, "Participante") +
        SUMIFS(AR171:AR211, AY171:AY211, INDIRECT("AE" &amp; ROW()), AP171:AP211, "📦", AS171:AS211, "Participante")
    ) / 2
) -
(
    (
        SUMIFS(AR171:AR211, AY171:AY211, INDIRECT("AE" &amp; ROW()), AP171:AP211, "💲", AS171:AS211, "Empleado") +
        SUMIFS(AR171:AR211, AY171:AY211, INDIRECT("AE" &amp; ROW()), AP171:AP211, "📦", AS171:AS211, "Empleado")
    ) / 2
) -
(
    (
        SUMIFS(AR171:AR211, AY171:AY211, INDIRECT("AE" &amp; ROW()), AP171:AP211, "💲", AS171:AS211, "Exonerado ADH") +
        SUMIFS(AR171:AR211, AY171:AY211, INDIRECT("AE" &amp; ROW()), AP171:AP211, "📦", AS171:AS211, "Exonerado ADH")
    ) / 2
) -
(
    SUMIFS(AR171:AR211, AY171:AY211, INDIRECT("AE" &amp; ROW()), AP171:AP211, "💲", AS171:AS211, "Exonerado Doctor") +
    SUMIFS(AR171:AR211, AY171:AY211, INDIRECT("AE" &amp; ROW()), AP171:AP211, "📦", AS171:AS211, "Exonerado Doctor")
) -
(
    (
        SUMIFS(AR171:AR211, AY171:AY211, INDIRECT("AE" &amp; ROW()), AP171:AP211, "💲", AS171:AS211, "") +
        SUMIFS(AR171:AR211, AY171:AY211, INDIRECT("AE" &amp; ROW()), AP171:AP211, "📦", AS171:AS211, "")
    ) / 2
)</f>
        <v>0</v>
      </c>
      <c r="AM210" s="48"/>
      <c r="AN210" s="156"/>
      <c r="AO210" s="156"/>
      <c r="AP210" s="156"/>
      <c r="AQ210" s="156"/>
      <c r="AR210" s="156"/>
      <c r="AS210" s="156"/>
      <c r="AT210" s="156"/>
      <c r="AU210" s="156"/>
      <c r="AV210" s="156"/>
      <c r="AW210" s="156"/>
      <c r="AX210" s="156"/>
      <c r="AY210" s="156">
        <f>N222</f>
        <v>0</v>
      </c>
      <c r="AZ210" s="48"/>
      <c r="BA210" s="48"/>
      <c r="BB210" s="48"/>
      <c r="BC210" s="48"/>
      <c r="BD210" s="48"/>
      <c r="BE210" s="48"/>
      <c r="BF210" s="48"/>
      <c r="BG210" s="48"/>
      <c r="BH210" s="48"/>
      <c r="BI210" s="48"/>
      <c r="BJ210" s="48"/>
      <c r="BK210" s="48"/>
      <c r="BL210" s="48"/>
      <c r="BM210" s="48"/>
      <c r="BN210" s="48"/>
    </row>
    <row r="211" spans="1:66" ht="11.25" customHeight="1">
      <c r="A211" s="222">
        <f>A207+$Q$13/1440</f>
        <v>0.74999999999999978</v>
      </c>
      <c r="B211" s="38"/>
      <c r="C211" s="204"/>
      <c r="D211" s="207"/>
      <c r="E211" s="40" t="s">
        <v>36</v>
      </c>
      <c r="F211" s="42" t="str">
        <f>IF(D211&lt;&gt;"", VLOOKUP(D211,'Base de Datos'!$A$2:$D1268,2,FALSE()),"")</f>
        <v/>
      </c>
      <c r="G211" s="204"/>
      <c r="H211" s="216"/>
      <c r="I211" s="40" t="s">
        <v>36</v>
      </c>
      <c r="J211" s="42" t="str">
        <f>IF(H211&lt;&gt;"", VLOOKUP(H211,'Base de Datos'!$A$2:$D1268,2,FALSE()),"")</f>
        <v/>
      </c>
      <c r="K211" s="204"/>
      <c r="L211" s="216"/>
      <c r="M211" s="40" t="s">
        <v>36</v>
      </c>
      <c r="N211" s="42" t="str">
        <f>IF(L211&lt;&gt;"", VLOOKUP(L211,'Base de Datos'!$A$2:$D1268,2,FALSE()),"")</f>
        <v/>
      </c>
      <c r="O211" s="43"/>
      <c r="P211" s="163"/>
      <c r="Q211" s="3"/>
      <c r="R211" s="15"/>
      <c r="S211" s="45"/>
      <c r="T211" s="45" t="s">
        <v>37</v>
      </c>
      <c r="U211" s="46"/>
      <c r="V211" s="47"/>
      <c r="W211" s="45"/>
      <c r="X211" s="45" t="s">
        <v>37</v>
      </c>
      <c r="Y211" s="46"/>
      <c r="Z211" s="47"/>
      <c r="AA211" s="45"/>
      <c r="AB211" s="45" t="s">
        <v>37</v>
      </c>
      <c r="AC211" s="46"/>
      <c r="AD211" s="48"/>
      <c r="AE211" s="240" t="s">
        <v>49</v>
      </c>
      <c r="AF211" s="230"/>
      <c r="AG211" s="161">
        <f t="array" aca="1" ref="AG211" ca="1">COUNTIFS(AP171:AP211, "💲", AY171:AY211, INDIRECT("AE" &amp; ROW())) + COUNTIFS(AP171:AP211, "📦", AY171:AY211, INDIRECT("AE" &amp; ROW())) + COUNTIFS(AP171:AP211, "✅", AY171:AY211, INDIRECT("AE" &amp; ROW()))</f>
        <v>0</v>
      </c>
      <c r="AH211" s="162">
        <f t="array" aca="1" ref="AH211" ca="1">COUNTIFS(AP171:AP211, "💲", AY171:AY211, INDIRECT("AE" &amp; ROW())) + COUNTIFS(AP171:AP211, "📦", AY171:AY211, INDIRECT("AE" &amp; ROW()))</f>
        <v>0</v>
      </c>
      <c r="AI211" s="139">
        <f t="array" aca="1" ref="AI211" ca="1">SUMIFS(AR171:AR211, AY171:AY211, INDIRECT("AE" &amp; ROW()), AP171:AP211, "💲") + SUMIFS(AR171:AR211, AY171:AY211, INDIRECT("AE" &amp; ROW()), AP171:AP211, "📦")</f>
        <v>0</v>
      </c>
      <c r="AJ211" s="139">
        <f t="array" aca="1" ref="AJ211" ca="1">(
    SUMIFS(AR171:AR211, AY171:AY211, INDIRECT("AE" &amp; ROW()), AP171:AP211, "💲") +
    SUMIFS(AR171:AR211, AY171:AY211, INDIRECT("AE" &amp; ROW()), AP171:AP211, "📦")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
        SUMIFS(AR171:AR211, AY171:AY211, INDIRECT("AE" &amp; ROW()), AP171:AP211, "💲", AS171:AS211, "Familiar") +
        SUMIFS(AR171:AR211, AY171:AY211, INDIRECT("AE" &amp; ROW()), AP171:AP211, "📦", AS171:AS211, "Familiar")
    ) / 2
)  -
(
    (
        SUMIFS(AR171:AR211, AY171:AY211, INDIRECT("AE" &amp; ROW()), AP171:AP211, "💲", AS171:AS211, "Exonerado ADH") +
        SUMIFS(AR171:AR211, AY171:AY211, INDIRECT("AE" &amp; ROW()), AP171:AP211, "📦", AS171:AS211, "Exonerado ADH")
    ) / 2
)  -
(
    (
        SUMIFS(AR171:AR211, AY171:AY211, INDIRECT("AE" &amp; ROW()), AP171:AP211, "💲", AS171:AS211, "Exonerado Doctor") +
        SUMIFS(AR171:AR211, AY171:AY211, INDIRECT("AE" &amp; ROW()), AP171:AP211, "📦", AS171:AS211, "Exonerado Doctor")
    ) / 2
)</f>
        <v>0</v>
      </c>
      <c r="AK211" s="139">
        <f t="array" aca="1" ref="AK211" ca="1">(
    SUMIFS(AR171:AR211, AY171:AY211, INDIRECT("AE" &amp; ROW()), AP171:AP211, "💲") +
    SUMIFS(AR171:AR211, AY171:AY211, INDIRECT("AE" &amp; ROW()), AP171:AP211, "📦")
) -
(
    SUMIFS(AR171:AR211, AY171:AY211, INDIRECT("AE" &amp; ROW()), AP171:AP211, "💲", AS171:AS211, "Familiar") +
    SUMIFS(AR171:AR211, AY171:AY211, INDIRECT("AE" &amp; ROW()), AP171:AP211, "📦", AS171:AS211, "Familiar")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SUMIFS(AR171:AR211, AY171:AY211, INDIRECT("AE" &amp; ROW()), AP171:AP211, "💲", AS171:AS211, "Exonerado ADH") +
    SUMIFS(AR171:AR211, AY171:AY211, INDIRECT("AE" &amp; ROW()), AP171:AP211, "📦", AS171:AS211, "Exonerado ADH")
) -
(
    (
        SUMIFS(AR171:AR211, AY171:AY211, INDIRECT("AE" &amp; ROW()), AP171:AP211, "💲", AS171:AS211, "Exonerado Doctor") +
        SUMIFS(AR171:AR211, AY171:AY211, INDIRECT("AE" &amp; ROW()), AP171:AP211, "📦", AS171:AS211, "Exonerado Doctor")
    ) / 2
) -
(
    (
        SUMIFS(AR171:AR211, AY171:AY211, INDIRECT("AE" &amp; ROW()), AP171:AP211, "💲", AS171:AS211, "") +
        SUMIFS(AR171:AR211, AY171:AY211, INDIRECT("AE" &amp; ROW()), AP171:AP211, "📦", AS171:AS211, "")
    ) / 2
)</f>
        <v>0</v>
      </c>
      <c r="AL211" s="140">
        <f t="array" aca="1" ref="AL211" ca="1">(
    SUMIFS(AR171:AR211, AY171:AY211, INDIRECT("AE" &amp; ROW()), AP171:AP211, "💲") +
    SUMIFS(AR171:AR211, AY171:AY211, INDIRECT("AE" &amp; ROW()), AP171:AP211, "📦")
) -
(
    (
        SUMIFS(AR171:AR211, AY171:AY211, INDIRECT("AE" &amp; ROW()), AP171:AP211, "💲", AS171:AS211, "Familiar") +
        SUMIFS(AR171:AR211, AY171:AY211, INDIRECT("AE" &amp; ROW()), AP171:AP211, "📦", AS171:AS211, "Familiar")
    ) / 2
) -
(
    (
        SUMIFS(AR171:AR211, AY171:AY211, INDIRECT("AE" &amp; ROW()), AP171:AP211, "💲", AS171:AS211, "Participante") +
        SUMIFS(AR171:AR211, AY171:AY211, INDIRECT("AE" &amp; ROW()), AP171:AP211, "📦", AS171:AS211, "Participante")
    ) / 2
) -
(
    (
        SUMIFS(AR171:AR211, AY171:AY211, INDIRECT("AE" &amp; ROW()), AP171:AP211, "💲", AS171:AS211, "Empleado") +
        SUMIFS(AR171:AR211, AY171:AY211, INDIRECT("AE" &amp; ROW()), AP171:AP211, "📦", AS171:AS211, "Empleado")
    ) / 2
) -
(
    (
        SUMIFS(AR171:AR211, AY171:AY211, INDIRECT("AE" &amp; ROW()), AP171:AP211, "💲", AS171:AS211, "Exonerado ADH") +
        SUMIFS(AR171:AR211, AY171:AY211, INDIRECT("AE" &amp; ROW()), AP171:AP211, "📦", AS171:AS211, "Exonerado ADH")
    ) / 2
) -
(
    SUMIFS(AR171:AR211, AY171:AY211, INDIRECT("AE" &amp; ROW()), AP171:AP211, "💲", AS171:AS211, "Exonerado Doctor") +
    SUMIFS(AR171:AR211, AY171:AY211, INDIRECT("AE" &amp; ROW()), AP171:AP211, "📦", AS171:AS211, "Exonerado Doctor")
) -
(
    (
        SUMIFS(AR171:AR211, AY171:AY211, INDIRECT("AE" &amp; ROW()), AP171:AP211, "💲", AS171:AS211, "") +
        SUMIFS(AR171:AR211, AY171:AY211, INDIRECT("AE" &amp; ROW()), AP171:AP211, "📦", AS171:AS211, "")
    ) / 2
)</f>
        <v>0</v>
      </c>
      <c r="AM211" s="48"/>
      <c r="AN211" s="156"/>
      <c r="AO211" s="156"/>
      <c r="AP211" s="156"/>
      <c r="AQ211" s="156"/>
      <c r="AR211" s="156"/>
      <c r="AS211" s="156"/>
      <c r="AT211" s="156"/>
      <c r="AU211" s="156"/>
      <c r="AV211" s="156"/>
      <c r="AW211" s="156"/>
      <c r="AX211" s="156"/>
      <c r="AY211" s="156"/>
      <c r="AZ211" s="48"/>
      <c r="BA211" s="48"/>
      <c r="BB211" s="48"/>
      <c r="BC211" s="48"/>
      <c r="BD211" s="48"/>
      <c r="BE211" s="48"/>
      <c r="BF211" s="48"/>
      <c r="BG211" s="48"/>
      <c r="BH211" s="48"/>
      <c r="BI211" s="48"/>
      <c r="BJ211" s="48"/>
      <c r="BK211" s="48"/>
      <c r="BL211" s="48"/>
      <c r="BM211" s="48"/>
      <c r="BN211" s="48"/>
    </row>
    <row r="212" spans="1:66" ht="11.25" customHeight="1">
      <c r="A212" s="220"/>
      <c r="B212" s="38"/>
      <c r="C212" s="205"/>
      <c r="D212" s="208"/>
      <c r="E212" s="57" t="s">
        <v>42</v>
      </c>
      <c r="F212" s="58" t="str">
        <f>IF(D211&lt;&gt;"", VLOOKUP(D211,'Base de Datos'!$A$2:$D1268,3,FALSE()),"")</f>
        <v/>
      </c>
      <c r="G212" s="205"/>
      <c r="H212" s="208"/>
      <c r="I212" s="57" t="s">
        <v>42</v>
      </c>
      <c r="J212" s="58" t="str">
        <f>IF(H211&lt;&gt;"", VLOOKUP(H211,'Base de Datos'!$A$2:$D1268,3,FALSE()),"")</f>
        <v/>
      </c>
      <c r="K212" s="205"/>
      <c r="L212" s="208"/>
      <c r="M212" s="57" t="s">
        <v>42</v>
      </c>
      <c r="N212" s="58" t="str">
        <f>IF(L211&lt;&gt;"", VLOOKUP(L211,'Base de Datos'!$A$2:$D1268,3,FALSE()),"")</f>
        <v/>
      </c>
      <c r="O212" s="43"/>
      <c r="P212" s="163"/>
      <c r="Q212" s="3"/>
      <c r="R212" s="15"/>
      <c r="S212" s="229"/>
      <c r="T212" s="230"/>
      <c r="U212" s="59"/>
      <c r="V212" s="47"/>
      <c r="W212" s="229"/>
      <c r="X212" s="230"/>
      <c r="Y212" s="59"/>
      <c r="Z212" s="47"/>
      <c r="AA212" s="229"/>
      <c r="AB212" s="230"/>
      <c r="AC212" s="59"/>
      <c r="AD212" s="48"/>
      <c r="AE212" s="240" t="s">
        <v>51</v>
      </c>
      <c r="AF212" s="230"/>
      <c r="AG212" s="161">
        <f t="array" aca="1" ref="AG212" ca="1">COUNTIFS(AP171:AP211, "💲", AY171:AY211, INDIRECT("AE" &amp; ROW())) + COUNTIFS(AP171:AP211, "📦", AY171:AY211, INDIRECT("AE" &amp; ROW())) + COUNTIFS(AP171:AP211, "✅", AY171:AY211, INDIRECT("AE" &amp; ROW()))</f>
        <v>0</v>
      </c>
      <c r="AH212" s="162">
        <f t="array" aca="1" ref="AH212" ca="1">COUNTIFS(AP171:AP211, "💲", AY171:AY211, INDIRECT("AE" &amp; ROW())) + COUNTIFS(AP171:AP211, "📦", AY171:AY211, INDIRECT("AE" &amp; ROW()))</f>
        <v>0</v>
      </c>
      <c r="AI212" s="139">
        <f t="array" aca="1" ref="AI212" ca="1">SUMIFS(AR171:AR211, AY171:AY211, INDIRECT("AE" &amp; ROW()), AP171:AP211, "💲") + SUMIFS(AR171:AR211, AY171:AY211, INDIRECT("AE" &amp; ROW()), AP171:AP211, "📦")</f>
        <v>0</v>
      </c>
      <c r="AJ212" s="139">
        <f t="array" aca="1" ref="AJ212" ca="1">(
    SUMIFS(AR171:AR211, AY171:AY211, INDIRECT("AE" &amp; ROW()), AP171:AP211, "💲") +
    SUMIFS(AR171:AR211, AY171:AY211, INDIRECT("AE" &amp; ROW()), AP171:AP211, "📦")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
        SUMIFS(AR171:AR211, AY171:AY211, INDIRECT("AE" &amp; ROW()), AP171:AP211, "💲", AS171:AS211, "Familiar") +
        SUMIFS(AR171:AR211, AY171:AY211, INDIRECT("AE" &amp; ROW()), AP171:AP211, "📦", AS171:AS211, "Familiar")
    ) / 2
)  -
(
    (
        SUMIFS(AR171:AR211, AY171:AY211, INDIRECT("AE" &amp; ROW()), AP171:AP211, "💲", AS171:AS211, "Exonerado ADH") +
        SUMIFS(AR171:AR211, AY171:AY211, INDIRECT("AE" &amp; ROW()), AP171:AP211, "📦", AS171:AS211, "Exonerado ADH")
    ) / 2
)  -
(
    (
        SUMIFS(AR171:AR211, AY171:AY211, INDIRECT("AE" &amp; ROW()), AP171:AP211, "💲", AS171:AS211, "Exonerado Doctor") +
        SUMIFS(AR171:AR211, AY171:AY211, INDIRECT("AE" &amp; ROW()), AP171:AP211, "📦", AS171:AS211, "Exonerado Doctor")
    ) / 2
)</f>
        <v>0</v>
      </c>
      <c r="AK212" s="139">
        <f t="array" aca="1" ref="AK212" ca="1">(
    SUMIFS(AR171:AR211, AY171:AY211, INDIRECT("AE" &amp; ROW()), AP171:AP211, "💲") +
    SUMIFS(AR171:AR211, AY171:AY211, INDIRECT("AE" &amp; ROW()), AP171:AP211, "📦")
) -
(
    SUMIFS(AR171:AR211, AY171:AY211, INDIRECT("AE" &amp; ROW()), AP171:AP211, "💲", AS171:AS211, "Familiar") +
    SUMIFS(AR171:AR211, AY171:AY211, INDIRECT("AE" &amp; ROW()), AP171:AP211, "📦", AS171:AS211, "Familiar")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SUMIFS(AR171:AR211, AY171:AY211, INDIRECT("AE" &amp; ROW()), AP171:AP211, "💲", AS171:AS211, "Exonerado ADH") +
    SUMIFS(AR171:AR211, AY171:AY211, INDIRECT("AE" &amp; ROW()), AP171:AP211, "📦", AS171:AS211, "Exonerado ADH")
) -
(
    (
        SUMIFS(AR171:AR211, AY171:AY211, INDIRECT("AE" &amp; ROW()), AP171:AP211, "💲", AS171:AS211, "Exonerado Doctor") +
        SUMIFS(AR171:AR211, AY171:AY211, INDIRECT("AE" &amp; ROW()), AP171:AP211, "📦", AS171:AS211, "Exonerado Doctor")
    ) / 2
) -
(
    (
        SUMIFS(AR171:AR211, AY171:AY211, INDIRECT("AE" &amp; ROW()), AP171:AP211, "💲", AS171:AS211, "") +
        SUMIFS(AR171:AR211, AY171:AY211, INDIRECT("AE" &amp; ROW()), AP171:AP211, "📦", AS171:AS211, "")
    ) / 2
)</f>
        <v>0</v>
      </c>
      <c r="AL212" s="140">
        <f t="array" aca="1" ref="AL212" ca="1">(
    SUMIFS(AR171:AR211, AY171:AY211, INDIRECT("AE" &amp; ROW()), AP171:AP211, "💲") +
    SUMIFS(AR171:AR211, AY171:AY211, INDIRECT("AE" &amp; ROW()), AP171:AP211, "📦")
) -
(
    (
        SUMIFS(AR171:AR211, AY171:AY211, INDIRECT("AE" &amp; ROW()), AP171:AP211, "💲", AS171:AS211, "Familiar") +
        SUMIFS(AR171:AR211, AY171:AY211, INDIRECT("AE" &amp; ROW()), AP171:AP211, "📦", AS171:AS211, "Familiar")
    ) / 2
) -
(
    (
        SUMIFS(AR171:AR211, AY171:AY211, INDIRECT("AE" &amp; ROW()), AP171:AP211, "💲", AS171:AS211, "Participante") +
        SUMIFS(AR171:AR211, AY171:AY211, INDIRECT("AE" &amp; ROW()), AP171:AP211, "📦", AS171:AS211, "Participante")
    ) / 2
) -
(
    (
        SUMIFS(AR171:AR211, AY171:AY211, INDIRECT("AE" &amp; ROW()), AP171:AP211, "💲", AS171:AS211, "Empleado") +
        SUMIFS(AR171:AR211, AY171:AY211, INDIRECT("AE" &amp; ROW()), AP171:AP211, "📦", AS171:AS211, "Empleado")
    ) / 2
) -
(
    (
        SUMIFS(AR171:AR211, AY171:AY211, INDIRECT("AE" &amp; ROW()), AP171:AP211, "💲", AS171:AS211, "Exonerado ADH") +
        SUMIFS(AR171:AR211, AY171:AY211, INDIRECT("AE" &amp; ROW()), AP171:AP211, "📦", AS171:AS211, "Exonerado ADH")
    ) / 2
) -
(
    SUMIFS(AR171:AR211, AY171:AY211, INDIRECT("AE" &amp; ROW()), AP171:AP211, "💲", AS171:AS211, "Exonerado Doctor") +
    SUMIFS(AR171:AR211, AY171:AY211, INDIRECT("AE" &amp; ROW()), AP171:AP211, "📦", AS171:AS211, "Exonerado Doctor")
) -
(
    (
        SUMIFS(AR171:AR211, AY171:AY211, INDIRECT("AE" &amp; ROW()), AP171:AP211, "💲", AS171:AS211, "") +
        SUMIFS(AR171:AR211, AY171:AY211, INDIRECT("AE" &amp; ROW()), AP171:AP211, "📦", AS171:AS211, "")
    ) / 2
)</f>
        <v>0</v>
      </c>
      <c r="AM212" s="48"/>
      <c r="AN212" s="48"/>
      <c r="AO212" s="48"/>
      <c r="AP212" s="48"/>
      <c r="AQ212" s="48"/>
      <c r="AR212" s="48"/>
      <c r="AS212" s="48"/>
      <c r="AT212" s="48"/>
      <c r="AU212" s="48"/>
      <c r="AV212" s="48"/>
      <c r="AW212" s="48"/>
      <c r="AX212" s="48"/>
      <c r="AY212" s="48"/>
      <c r="AZ212" s="48"/>
      <c r="BA212" s="48"/>
      <c r="BB212" s="48"/>
      <c r="BC212" s="48"/>
      <c r="BD212" s="48"/>
      <c r="BE212" s="48"/>
      <c r="BF212" s="48"/>
      <c r="BG212" s="48"/>
      <c r="BH212" s="48"/>
      <c r="BI212" s="48"/>
      <c r="BJ212" s="48"/>
      <c r="BK212" s="48"/>
      <c r="BL212" s="48"/>
      <c r="BM212" s="48"/>
      <c r="BN212" s="48"/>
    </row>
    <row r="213" spans="1:66" ht="11.25" customHeight="1">
      <c r="A213" s="220"/>
      <c r="B213" s="38"/>
      <c r="C213" s="205"/>
      <c r="D213" s="208"/>
      <c r="E213" s="57" t="s">
        <v>44</v>
      </c>
      <c r="F213" s="58" t="str">
        <f>IF(D211&lt;&gt;"", VLOOKUP(D211,'Base de Datos'!$A$2:$D1268,4,FALSE()),"")</f>
        <v/>
      </c>
      <c r="G213" s="205"/>
      <c r="H213" s="208"/>
      <c r="I213" s="57" t="s">
        <v>44</v>
      </c>
      <c r="J213" s="58" t="str">
        <f>IF(H211&lt;&gt;"", VLOOKUP(H211,'Base de Datos'!$A$2:$D1268,4,FALSE()),"")</f>
        <v/>
      </c>
      <c r="K213" s="205"/>
      <c r="L213" s="208"/>
      <c r="M213" s="57" t="s">
        <v>44</v>
      </c>
      <c r="N213" s="58" t="str">
        <f>IF(L211&lt;&gt;"", VLOOKUP(L211,'Base de Datos'!$A$2:$D1268,4,FALSE()),"")</f>
        <v/>
      </c>
      <c r="O213" s="43"/>
      <c r="P213" s="163"/>
      <c r="Q213" s="3"/>
      <c r="R213" s="15"/>
      <c r="S213" s="229"/>
      <c r="T213" s="230"/>
      <c r="U213" s="59"/>
      <c r="V213" s="47"/>
      <c r="W213" s="229"/>
      <c r="X213" s="230"/>
      <c r="Y213" s="59"/>
      <c r="Z213" s="47"/>
      <c r="AA213" s="229"/>
      <c r="AB213" s="230"/>
      <c r="AC213" s="59"/>
      <c r="AD213" s="48"/>
      <c r="AE213" s="240" t="s">
        <v>55</v>
      </c>
      <c r="AF213" s="230"/>
      <c r="AG213" s="161">
        <f t="array" aca="1" ref="AG213" ca="1">COUNTIFS(AP171:AP211, "💲", AY171:AY211, INDIRECT("AE" &amp; ROW())) + COUNTIFS(AP171:AP211, "📦", AY171:AY211, INDIRECT("AE" &amp; ROW())) + COUNTIFS(AP171:AP211, "✅", AY171:AY211, INDIRECT("AE" &amp; ROW()))</f>
        <v>0</v>
      </c>
      <c r="AH213" s="162">
        <f t="array" aca="1" ref="AH213" ca="1">COUNTIFS(AP171:AP211, "💲", AY171:AY211, INDIRECT("AE" &amp; ROW())) + COUNTIFS(AP171:AP211, "📦", AY171:AY211, INDIRECT("AE" &amp; ROW()))</f>
        <v>0</v>
      </c>
      <c r="AI213" s="139">
        <f t="array" aca="1" ref="AI213" ca="1">SUMIFS(AR171:AR211, AY171:AY211, INDIRECT("AE" &amp; ROW()), AP171:AP211, "💲") + SUMIFS(AR171:AR211, AY171:AY211, INDIRECT("AE" &amp; ROW()), AP171:AP211, "📦")</f>
        <v>0</v>
      </c>
      <c r="AJ213" s="139">
        <f t="array" aca="1" ref="AJ213" ca="1">(
    SUMIFS(AR171:AR211, AY171:AY211, INDIRECT("AE" &amp; ROW()), AP171:AP211, "💲") +
    SUMIFS(AR171:AR211, AY171:AY211, INDIRECT("AE" &amp; ROW()), AP171:AP211, "📦")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
        SUMIFS(AR171:AR211, AY171:AY211, INDIRECT("AE" &amp; ROW()), AP171:AP211, "💲", AS171:AS211, "Familiar") +
        SUMIFS(AR171:AR211, AY171:AY211, INDIRECT("AE" &amp; ROW()), AP171:AP211, "📦", AS171:AS211, "Familiar")
    ) / 2
)  -
(
    (
        SUMIFS(AR171:AR211, AY171:AY211, INDIRECT("AE" &amp; ROW()), AP171:AP211, "💲", AS171:AS211, "Exonerado ADH") +
        SUMIFS(AR171:AR211, AY171:AY211, INDIRECT("AE" &amp; ROW()), AP171:AP211, "📦", AS171:AS211, "Exonerado ADH")
    ) / 2
)  -
(
    (
        SUMIFS(AR171:AR211, AY171:AY211, INDIRECT("AE" &amp; ROW()), AP171:AP211, "💲", AS171:AS211, "Exonerado Doctor") +
        SUMIFS(AR171:AR211, AY171:AY211, INDIRECT("AE" &amp; ROW()), AP171:AP211, "📦", AS171:AS211, "Exonerado Doctor")
    ) / 2
)</f>
        <v>0</v>
      </c>
      <c r="AK213" s="139">
        <f t="array" aca="1" ref="AK213" ca="1">(
    SUMIFS(AR171:AR211, AY171:AY211, INDIRECT("AE" &amp; ROW()), AP171:AP211, "💲") +
    SUMIFS(AR171:AR211, AY171:AY211, INDIRECT("AE" &amp; ROW()), AP171:AP211, "📦")
) -
(
    SUMIFS(AR171:AR211, AY171:AY211, INDIRECT("AE" &amp; ROW()), AP171:AP211, "💲", AS171:AS211, "Familiar") +
    SUMIFS(AR171:AR211, AY171:AY211, INDIRECT("AE" &amp; ROW()), AP171:AP211, "📦", AS171:AS211, "Familiar")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SUMIFS(AR171:AR211, AY171:AY211, INDIRECT("AE" &amp; ROW()), AP171:AP211, "💲", AS171:AS211, "Exonerado ADH") +
    SUMIFS(AR171:AR211, AY171:AY211, INDIRECT("AE" &amp; ROW()), AP171:AP211, "📦", AS171:AS211, "Exonerado ADH")
) -
(
    (
        SUMIFS(AR171:AR211, AY171:AY211, INDIRECT("AE" &amp; ROW()), AP171:AP211, "💲", AS171:AS211, "Exonerado Doctor") +
        SUMIFS(AR171:AR211, AY171:AY211, INDIRECT("AE" &amp; ROW()), AP171:AP211, "📦", AS171:AS211, "Exonerado Doctor")
    ) / 2
) -
(
    (
        SUMIFS(AR171:AR211, AY171:AY211, INDIRECT("AE" &amp; ROW()), AP171:AP211, "💲", AS171:AS211, "") +
        SUMIFS(AR171:AR211, AY171:AY211, INDIRECT("AE" &amp; ROW()), AP171:AP211, "📦", AS171:AS211, "")
    ) / 2
)</f>
        <v>0</v>
      </c>
      <c r="AL213" s="140">
        <f t="array" aca="1" ref="AL213" ca="1">(
    SUMIFS(AR171:AR211, AY171:AY211, INDIRECT("AE" &amp; ROW()), AP171:AP211, "💲") +
    SUMIFS(AR171:AR211, AY171:AY211, INDIRECT("AE" &amp; ROW()), AP171:AP211, "📦")
) -
(
    (
        SUMIFS(AR171:AR211, AY171:AY211, INDIRECT("AE" &amp; ROW()), AP171:AP211, "💲", AS171:AS211, "Familiar") +
        SUMIFS(AR171:AR211, AY171:AY211, INDIRECT("AE" &amp; ROW()), AP171:AP211, "📦", AS171:AS211, "Familiar")
    ) / 2
) -
(
    (
        SUMIFS(AR171:AR211, AY171:AY211, INDIRECT("AE" &amp; ROW()), AP171:AP211, "💲", AS171:AS211, "Participante") +
        SUMIFS(AR171:AR211, AY171:AY211, INDIRECT("AE" &amp; ROW()), AP171:AP211, "📦", AS171:AS211, "Participante")
    ) / 2
) -
(
    (
        SUMIFS(AR171:AR211, AY171:AY211, INDIRECT("AE" &amp; ROW()), AP171:AP211, "💲", AS171:AS211, "Empleado") +
        SUMIFS(AR171:AR211, AY171:AY211, INDIRECT("AE" &amp; ROW()), AP171:AP211, "📦", AS171:AS211, "Empleado")
    ) / 2
) -
(
    (
        SUMIFS(AR171:AR211, AY171:AY211, INDIRECT("AE" &amp; ROW()), AP171:AP211, "💲", AS171:AS211, "Exonerado ADH") +
        SUMIFS(AR171:AR211, AY171:AY211, INDIRECT("AE" &amp; ROW()), AP171:AP211, "📦", AS171:AS211, "Exonerado ADH")
    ) / 2
) -
(
    SUMIFS(AR171:AR211, AY171:AY211, INDIRECT("AE" &amp; ROW()), AP171:AP211, "💲", AS171:AS211, "Exonerado Doctor") +
    SUMIFS(AR171:AR211, AY171:AY211, INDIRECT("AE" &amp; ROW()), AP171:AP211, "📦", AS171:AS211, "Exonerado Doctor")
) -
(
    (
        SUMIFS(AR171:AR211, AY171:AY211, INDIRECT("AE" &amp; ROW()), AP171:AP211, "💲", AS171:AS211, "") +
        SUMIFS(AR171:AR211, AY171:AY211, INDIRECT("AE" &amp; ROW()), AP171:AP211, "📦", AS171:AS211, "")
    ) / 2
)</f>
        <v>0</v>
      </c>
      <c r="AM213" s="48"/>
      <c r="AN213" s="48"/>
      <c r="AO213" s="48"/>
      <c r="AP213" s="48"/>
      <c r="AQ213" s="48"/>
      <c r="AR213" s="48"/>
      <c r="AS213" s="48"/>
      <c r="AT213" s="48"/>
      <c r="AU213" s="48"/>
      <c r="AV213" s="48"/>
      <c r="AW213" s="48"/>
      <c r="AX213" s="48"/>
      <c r="AY213" s="48"/>
      <c r="AZ213" s="48"/>
      <c r="BA213" s="48"/>
      <c r="BB213" s="48"/>
      <c r="BC213" s="48"/>
      <c r="BD213" s="48"/>
      <c r="BE213" s="48"/>
      <c r="BF213" s="48"/>
      <c r="BG213" s="48"/>
      <c r="BH213" s="48"/>
      <c r="BI213" s="48"/>
      <c r="BJ213" s="48"/>
      <c r="BK213" s="48"/>
      <c r="BL213" s="48"/>
      <c r="BM213" s="48"/>
      <c r="BN213" s="48"/>
    </row>
    <row r="214" spans="1:66" ht="11.25" customHeight="1">
      <c r="A214" s="221"/>
      <c r="B214" s="38"/>
      <c r="C214" s="206"/>
      <c r="D214" s="209"/>
      <c r="E214" s="85" t="s">
        <v>46</v>
      </c>
      <c r="F214" s="86"/>
      <c r="G214" s="206"/>
      <c r="H214" s="209"/>
      <c r="I214" s="85" t="s">
        <v>46</v>
      </c>
      <c r="J214" s="108"/>
      <c r="K214" s="206"/>
      <c r="L214" s="209"/>
      <c r="M214" s="85" t="s">
        <v>46</v>
      </c>
      <c r="N214" s="108"/>
      <c r="O214" s="43"/>
      <c r="P214" s="163"/>
      <c r="Q214" s="3"/>
      <c r="R214" s="15"/>
      <c r="S214" s="227" t="str">
        <f>IF(OR(S211="Empleado",S211="Familiar"),"Nombre del Empleado","N° Factura")</f>
        <v>N° Factura</v>
      </c>
      <c r="T214" s="228"/>
      <c r="U214" s="89"/>
      <c r="V214" s="47"/>
      <c r="W214" s="227" t="str">
        <f>IF(OR(W211="Empleado",W211="Familiar"),"Nombre del Empleado","N° Factura")</f>
        <v>N° Factura</v>
      </c>
      <c r="X214" s="228"/>
      <c r="Y214" s="89"/>
      <c r="Z214" s="47"/>
      <c r="AA214" s="227" t="str">
        <f>IF(OR(AA211="Empleado",AA211="Familiar"),"Nombre del Empleado","N° Factura")</f>
        <v>N° Factura</v>
      </c>
      <c r="AB214" s="228"/>
      <c r="AC214" s="89"/>
      <c r="AD214" s="48"/>
      <c r="AE214" s="240" t="s">
        <v>57</v>
      </c>
      <c r="AF214" s="230"/>
      <c r="AG214" s="161">
        <f t="array" aca="1" ref="AG214" ca="1">COUNTIFS(AP171:AP211, "💲", AY171:AY211, INDIRECT("AE" &amp; ROW())) + COUNTIFS(AP171:AP211, "📦", AY171:AY211, INDIRECT("AE" &amp; ROW())) + COUNTIFS(AP171:AP211, "✅", AY171:AY211, INDIRECT("AE" &amp; ROW()))</f>
        <v>0</v>
      </c>
      <c r="AH214" s="162">
        <f t="array" aca="1" ref="AH214" ca="1">COUNTIFS(AP171:AP211, "💲", AY171:AY211, INDIRECT("AE" &amp; ROW())) + COUNTIFS(AP171:AP211, "📦", AY171:AY211, INDIRECT("AE" &amp; ROW()))</f>
        <v>0</v>
      </c>
      <c r="AI214" s="139">
        <f t="array" aca="1" ref="AI214" ca="1">SUMIFS(AR171:AR211, AY171:AY211, INDIRECT("AE" &amp; ROW()), AP171:AP211, "💲") + SUMIFS(AR171:AR211, AY171:AY211, INDIRECT("AE" &amp; ROW()), AP171:AP211, "📦")</f>
        <v>0</v>
      </c>
      <c r="AJ214" s="139">
        <f t="array" aca="1" ref="AJ214" ca="1">(
    SUMIFS(AR171:AR211, AY171:AY211, INDIRECT("AE" &amp; ROW()), AP171:AP211, "💲") +
    SUMIFS(AR171:AR211, AY171:AY211, INDIRECT("AE" &amp; ROW()), AP171:AP211, "📦")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
        SUMIFS(AR171:AR211, AY171:AY211, INDIRECT("AE" &amp; ROW()), AP171:AP211, "💲", AS171:AS211, "Familiar") +
        SUMIFS(AR171:AR211, AY171:AY211, INDIRECT("AE" &amp; ROW()), AP171:AP211, "📦", AS171:AS211, "Familiar")
    ) / 2
)  -
(
    (
        SUMIFS(AR171:AR211, AY171:AY211, INDIRECT("AE" &amp; ROW()), AP171:AP211, "💲", AS171:AS211, "Exonerado ADH") +
        SUMIFS(AR171:AR211, AY171:AY211, INDIRECT("AE" &amp; ROW()), AP171:AP211, "📦", AS171:AS211, "Exonerado ADH")
    ) / 2
)  -
(
    (
        SUMIFS(AR171:AR211, AY171:AY211, INDIRECT("AE" &amp; ROW()), AP171:AP211, "💲", AS171:AS211, "Exonerado Doctor") +
        SUMIFS(AR171:AR211, AY171:AY211, INDIRECT("AE" &amp; ROW()), AP171:AP211, "📦", AS171:AS211, "Exonerado Doctor")
    ) / 2
)</f>
        <v>0</v>
      </c>
      <c r="AK214" s="139">
        <f t="array" aca="1" ref="AK214" ca="1">(
    SUMIFS(AR171:AR211, AY171:AY211, INDIRECT("AE" &amp; ROW()), AP171:AP211, "💲") +
    SUMIFS(AR171:AR211, AY171:AY211, INDIRECT("AE" &amp; ROW()), AP171:AP211, "📦")
) -
(
    SUMIFS(AR171:AR211, AY171:AY211, INDIRECT("AE" &amp; ROW()), AP171:AP211, "💲", AS171:AS211, "Familiar") +
    SUMIFS(AR171:AR211, AY171:AY211, INDIRECT("AE" &amp; ROW()), AP171:AP211, "📦", AS171:AS211, "Familiar")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SUMIFS(AR171:AR211, AY171:AY211, INDIRECT("AE" &amp; ROW()), AP171:AP211, "💲", AS171:AS211, "Exonerado ADH") +
    SUMIFS(AR171:AR211, AY171:AY211, INDIRECT("AE" &amp; ROW()), AP171:AP211, "📦", AS171:AS211, "Exonerado ADH")
) -
(
    (
        SUMIFS(AR171:AR211, AY171:AY211, INDIRECT("AE" &amp; ROW()), AP171:AP211, "💲", AS171:AS211, "Exonerado Doctor") +
        SUMIFS(AR171:AR211, AY171:AY211, INDIRECT("AE" &amp; ROW()), AP171:AP211, "📦", AS171:AS211, "Exonerado Doctor")
    ) / 2
) -
(
    (
        SUMIFS(AR171:AR211, AY171:AY211, INDIRECT("AE" &amp; ROW()), AP171:AP211, "💲", AS171:AS211, "") +
        SUMIFS(AR171:AR211, AY171:AY211, INDIRECT("AE" &amp; ROW()), AP171:AP211, "📦", AS171:AS211, "")
    ) / 2
)</f>
        <v>0</v>
      </c>
      <c r="AL214" s="140">
        <f t="array" aca="1" ref="AL214" ca="1">(
    SUMIFS(AR171:AR211, AY171:AY211, INDIRECT("AE" &amp; ROW()), AP171:AP211, "💲") +
    SUMIFS(AR171:AR211, AY171:AY211, INDIRECT("AE" &amp; ROW()), AP171:AP211, "📦")
) -
(
    (
        SUMIFS(AR171:AR211, AY171:AY211, INDIRECT("AE" &amp; ROW()), AP171:AP211, "💲", AS171:AS211, "Familiar") +
        SUMIFS(AR171:AR211, AY171:AY211, INDIRECT("AE" &amp; ROW()), AP171:AP211, "📦", AS171:AS211, "Familiar")
    ) / 2
) -
(
    (
        SUMIFS(AR171:AR211, AY171:AY211, INDIRECT("AE" &amp; ROW()), AP171:AP211, "💲", AS171:AS211, "Participante") +
        SUMIFS(AR171:AR211, AY171:AY211, INDIRECT("AE" &amp; ROW()), AP171:AP211, "📦", AS171:AS211, "Participante")
    ) / 2
) -
(
    (
        SUMIFS(AR171:AR211, AY171:AY211, INDIRECT("AE" &amp; ROW()), AP171:AP211, "💲", AS171:AS211, "Empleado") +
        SUMIFS(AR171:AR211, AY171:AY211, INDIRECT("AE" &amp; ROW()), AP171:AP211, "📦", AS171:AS211, "Empleado")
    ) / 2
) -
(
    (
        SUMIFS(AR171:AR211, AY171:AY211, INDIRECT("AE" &amp; ROW()), AP171:AP211, "💲", AS171:AS211, "Exonerado ADH") +
        SUMIFS(AR171:AR211, AY171:AY211, INDIRECT("AE" &amp; ROW()), AP171:AP211, "📦", AS171:AS211, "Exonerado ADH")
    ) / 2
) -
(
    SUMIFS(AR171:AR211, AY171:AY211, INDIRECT("AE" &amp; ROW()), AP171:AP211, "💲", AS171:AS211, "Exonerado Doctor") +
    SUMIFS(AR171:AR211, AY171:AY211, INDIRECT("AE" &amp; ROW()), AP171:AP211, "📦", AS171:AS211, "Exonerado Doctor")
) -
(
    (
        SUMIFS(AR171:AR211, AY171:AY211, INDIRECT("AE" &amp; ROW()), AP171:AP211, "💲", AS171:AS211, "") +
        SUMIFS(AR171:AR211, AY171:AY211, INDIRECT("AE" &amp; ROW()), AP171:AP211, "📦", AS171:AS211, "")
    ) / 2
)</f>
        <v>0</v>
      </c>
      <c r="AM214" s="48"/>
      <c r="AN214" s="48"/>
      <c r="AO214" s="48"/>
      <c r="AP214" s="48"/>
      <c r="AQ214" s="48"/>
      <c r="AR214" s="48"/>
      <c r="AS214" s="48"/>
      <c r="AT214" s="48"/>
      <c r="AU214" s="48"/>
      <c r="AV214" s="48"/>
      <c r="AW214" s="48"/>
      <c r="AX214" s="48"/>
      <c r="AY214" s="48"/>
      <c r="AZ214" s="48"/>
      <c r="BA214" s="48"/>
      <c r="BB214" s="48"/>
      <c r="BC214" s="48"/>
      <c r="BD214" s="48"/>
      <c r="BE214" s="48"/>
      <c r="BF214" s="48"/>
      <c r="BG214" s="48"/>
      <c r="BH214" s="48"/>
      <c r="BI214" s="48"/>
      <c r="BJ214" s="48"/>
      <c r="BK214" s="48"/>
      <c r="BL214" s="48"/>
      <c r="BM214" s="48"/>
      <c r="BN214" s="48"/>
    </row>
    <row r="215" spans="1:66" ht="11.25" customHeight="1">
      <c r="A215" s="222">
        <f>A211+$Q$13/1440</f>
        <v>0.79166666666666641</v>
      </c>
      <c r="B215" s="164"/>
      <c r="C215" s="204"/>
      <c r="D215" s="207"/>
      <c r="E215" s="177" t="s">
        <v>36</v>
      </c>
      <c r="F215" s="42" t="str">
        <f>IF(D215&lt;&gt;"", VLOOKUP(D215,'Base de Datos'!$A$2:$D1268,2,FALSE()),"")</f>
        <v/>
      </c>
      <c r="G215" s="204"/>
      <c r="H215" s="216"/>
      <c r="I215" s="177" t="s">
        <v>36</v>
      </c>
      <c r="J215" s="42" t="str">
        <f>IF(H215&lt;&gt;"", VLOOKUP(H215,'Base de Datos'!$A$2:$D1268,2,FALSE()),"")</f>
        <v/>
      </c>
      <c r="K215" s="204"/>
      <c r="L215" s="216"/>
      <c r="M215" s="177" t="s">
        <v>36</v>
      </c>
      <c r="N215" s="42" t="str">
        <f>IF(L215&lt;&gt;"", VLOOKUP(L215,'Base de Datos'!$A$2:$D1268,2,FALSE()),"")</f>
        <v/>
      </c>
      <c r="O215" s="165"/>
      <c r="P215" s="165"/>
      <c r="Q215" s="165"/>
      <c r="R215" s="166"/>
      <c r="S215" s="167"/>
      <c r="T215" s="45" t="s">
        <v>37</v>
      </c>
      <c r="U215" s="168"/>
      <c r="V215" s="169"/>
      <c r="W215" s="167"/>
      <c r="X215" s="45" t="s">
        <v>37</v>
      </c>
      <c r="Y215" s="168"/>
      <c r="Z215" s="169"/>
      <c r="AA215" s="167"/>
      <c r="AB215" s="45" t="s">
        <v>37</v>
      </c>
      <c r="AC215" s="168"/>
      <c r="AD215" s="56"/>
      <c r="AE215" s="240" t="s">
        <v>59</v>
      </c>
      <c r="AF215" s="230"/>
      <c r="AG215" s="161">
        <f t="array" aca="1" ref="AG215" ca="1">COUNTIFS(AP171:AP211, "💲", AY171:AY211, INDIRECT("AE" &amp; ROW())) + COUNTIFS(AP171:AP211, "📦", AY171:AY211, INDIRECT("AE" &amp; ROW())) + COUNTIFS(AP171:AP211, "✅", AY171:AY211, INDIRECT("AE" &amp; ROW()))</f>
        <v>0</v>
      </c>
      <c r="AH215" s="162">
        <f t="array" aca="1" ref="AH215" ca="1">COUNTIFS(AP171:AP211, "💲", AY171:AY211, INDIRECT("AE" &amp; ROW())) + COUNTIFS(AP171:AP211, "📦", AY171:AY211, INDIRECT("AE" &amp; ROW()))</f>
        <v>0</v>
      </c>
      <c r="AI215" s="139">
        <f t="array" aca="1" ref="AI215" ca="1">SUMIFS(AR171:AR211, AY171:AY211, INDIRECT("AE" &amp; ROW()), AP171:AP211, "💲") + SUMIFS(AR171:AR211, AY171:AY211, INDIRECT("AE" &amp; ROW()), AP171:AP211, "📦")</f>
        <v>0</v>
      </c>
      <c r="AJ215" s="139">
        <f t="array" aca="1" ref="AJ215" ca="1">(
    SUMIFS(AR171:AR211, AY171:AY211, INDIRECT("AE" &amp; ROW()), AP171:AP211, "💲") +
    SUMIFS(AR171:AR211, AY171:AY211, INDIRECT("AE" &amp; ROW()), AP171:AP211, "📦")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
        SUMIFS(AR171:AR211, AY171:AY211, INDIRECT("AE" &amp; ROW()), AP171:AP211, "💲", AS171:AS211, "Familiar") +
        SUMIFS(AR171:AR211, AY171:AY211, INDIRECT("AE" &amp; ROW()), AP171:AP211, "📦", AS171:AS211, "Familiar")
    ) / 2
)  -
(
    (
        SUMIFS(AR171:AR211, AY171:AY211, INDIRECT("AE" &amp; ROW()), AP171:AP211, "💲", AS171:AS211, "Exonerado ADH") +
        SUMIFS(AR171:AR211, AY171:AY211, INDIRECT("AE" &amp; ROW()), AP171:AP211, "📦", AS171:AS211, "Exonerado ADH")
    ) / 2
)  -
(
    (
        SUMIFS(AR171:AR211, AY171:AY211, INDIRECT("AE" &amp; ROW()), AP171:AP211, "💲", AS171:AS211, "Exonerado Doctor") +
        SUMIFS(AR171:AR211, AY171:AY211, INDIRECT("AE" &amp; ROW()), AP171:AP211, "📦", AS171:AS211, "Exonerado Doctor")
    ) / 2
)</f>
        <v>0</v>
      </c>
      <c r="AK215" s="139">
        <f t="array" aca="1" ref="AK215" ca="1">(
    SUMIFS(AR171:AR211, AY171:AY211, INDIRECT("AE" &amp; ROW()), AP171:AP211, "💲") +
    SUMIFS(AR171:AR211, AY171:AY211, INDIRECT("AE" &amp; ROW()), AP171:AP211, "📦")
) -
(
    SUMIFS(AR171:AR211, AY171:AY211, INDIRECT("AE" &amp; ROW()), AP171:AP211, "💲", AS171:AS211, "Familiar") +
    SUMIFS(AR171:AR211, AY171:AY211, INDIRECT("AE" &amp; ROW()), AP171:AP211, "📦", AS171:AS211, "Familiar")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SUMIFS(AR171:AR211, AY171:AY211, INDIRECT("AE" &amp; ROW()), AP171:AP211, "💲", AS171:AS211, "Exonerado ADH") +
    SUMIFS(AR171:AR211, AY171:AY211, INDIRECT("AE" &amp; ROW()), AP171:AP211, "📦", AS171:AS211, "Exonerado ADH")
) -
(
    (
        SUMIFS(AR171:AR211, AY171:AY211, INDIRECT("AE" &amp; ROW()), AP171:AP211, "💲", AS171:AS211, "Exonerado Doctor") +
        SUMIFS(AR171:AR211, AY171:AY211, INDIRECT("AE" &amp; ROW()), AP171:AP211, "📦", AS171:AS211, "Exonerado Doctor")
    ) / 2
) -
(
    (
        SUMIFS(AR171:AR211, AY171:AY211, INDIRECT("AE" &amp; ROW()), AP171:AP211, "💲", AS171:AS211, "") +
        SUMIFS(AR171:AR211, AY171:AY211, INDIRECT("AE" &amp; ROW()), AP171:AP211, "📦", AS171:AS211, "")
    ) / 2
)</f>
        <v>0</v>
      </c>
      <c r="AL215" s="140">
        <f t="array" aca="1" ref="AL215" ca="1">(
    SUMIFS(AR171:AR211, AY171:AY211, INDIRECT("AE" &amp; ROW()), AP171:AP211, "💲") +
    SUMIFS(AR171:AR211, AY171:AY211, INDIRECT("AE" &amp; ROW()), AP171:AP211, "📦")
) -
(
    (
        SUMIFS(AR171:AR211, AY171:AY211, INDIRECT("AE" &amp; ROW()), AP171:AP211, "💲", AS171:AS211, "Familiar") +
        SUMIFS(AR171:AR211, AY171:AY211, INDIRECT("AE" &amp; ROW()), AP171:AP211, "📦", AS171:AS211, "Familiar")
    ) / 2
) -
(
    (
        SUMIFS(AR171:AR211, AY171:AY211, INDIRECT("AE" &amp; ROW()), AP171:AP211, "💲", AS171:AS211, "Participante") +
        SUMIFS(AR171:AR211, AY171:AY211, INDIRECT("AE" &amp; ROW()), AP171:AP211, "📦", AS171:AS211, "Participante")
    ) / 2
) -
(
    (
        SUMIFS(AR171:AR211, AY171:AY211, INDIRECT("AE" &amp; ROW()), AP171:AP211, "💲", AS171:AS211, "Empleado") +
        SUMIFS(AR171:AR211, AY171:AY211, INDIRECT("AE" &amp; ROW()), AP171:AP211, "📦", AS171:AS211, "Empleado")
    ) / 2
) -
(
    (
        SUMIFS(AR171:AR211, AY171:AY211, INDIRECT("AE" &amp; ROW()), AP171:AP211, "💲", AS171:AS211, "Exonerado ADH") +
        SUMIFS(AR171:AR211, AY171:AY211, INDIRECT("AE" &amp; ROW()), AP171:AP211, "📦", AS171:AS211, "Exonerado ADH")
    ) / 2
) -
(
    SUMIFS(AR171:AR211, AY171:AY211, INDIRECT("AE" &amp; ROW()), AP171:AP211, "💲", AS171:AS211, "Exonerado Doctor") +
    SUMIFS(AR171:AR211, AY171:AY211, INDIRECT("AE" &amp; ROW()), AP171:AP211, "📦", AS171:AS211, "Exonerado Doctor")
) -
(
    (
        SUMIFS(AR171:AR211, AY171:AY211, INDIRECT("AE" &amp; ROW()), AP171:AP211, "💲", AS171:AS211, "") +
        SUMIFS(AR171:AR211, AY171:AY211, INDIRECT("AE" &amp; ROW()), AP171:AP211, "📦", AS171:AS211, "")
    ) / 2
)</f>
        <v>0</v>
      </c>
      <c r="AM215" s="56"/>
      <c r="AN215" s="56"/>
      <c r="AO215" s="56"/>
      <c r="AP215" s="56"/>
      <c r="AQ215" s="56"/>
      <c r="AR215" s="56"/>
      <c r="AS215" s="56"/>
      <c r="AT215" s="56"/>
      <c r="AU215" s="56"/>
      <c r="AV215" s="56"/>
      <c r="AW215" s="56"/>
      <c r="AX215" s="56"/>
      <c r="AY215" s="56"/>
      <c r="AZ215" s="56"/>
      <c r="BA215" s="56"/>
      <c r="BB215" s="56"/>
      <c r="BC215" s="56"/>
      <c r="BD215" s="56"/>
      <c r="BE215" s="56"/>
      <c r="BF215" s="56"/>
      <c r="BG215" s="56"/>
      <c r="BH215" s="56"/>
      <c r="BI215" s="56"/>
      <c r="BJ215" s="56"/>
      <c r="BK215" s="56"/>
      <c r="BL215" s="56"/>
      <c r="BM215" s="56"/>
      <c r="BN215" s="56"/>
    </row>
    <row r="216" spans="1:66" ht="11.25" customHeight="1">
      <c r="A216" s="220"/>
      <c r="B216" s="164"/>
      <c r="C216" s="205"/>
      <c r="D216" s="208"/>
      <c r="E216" s="178" t="s">
        <v>42</v>
      </c>
      <c r="F216" s="58" t="str">
        <f>IF(D215&lt;&gt;"", VLOOKUP(D215,'Base de Datos'!$A$2:$D1268,3,FALSE()),"")</f>
        <v/>
      </c>
      <c r="G216" s="205"/>
      <c r="H216" s="208"/>
      <c r="I216" s="178" t="s">
        <v>42</v>
      </c>
      <c r="J216" s="58" t="str">
        <f>IF(H215&lt;&gt;"", VLOOKUP(H215,'Base de Datos'!$A$2:$D1268,3,FALSE()),"")</f>
        <v/>
      </c>
      <c r="K216" s="205"/>
      <c r="L216" s="208"/>
      <c r="M216" s="178" t="s">
        <v>42</v>
      </c>
      <c r="N216" s="58" t="str">
        <f>IF(L215&lt;&gt;"", VLOOKUP(L215,'Base de Datos'!$A$2:$D1268,3,FALSE()),"")</f>
        <v/>
      </c>
      <c r="O216" s="165"/>
      <c r="P216" s="165"/>
      <c r="Q216" s="165"/>
      <c r="R216" s="166"/>
      <c r="S216" s="231"/>
      <c r="T216" s="230"/>
      <c r="U216" s="170"/>
      <c r="V216" s="169"/>
      <c r="W216" s="231"/>
      <c r="X216" s="230"/>
      <c r="Y216" s="170"/>
      <c r="Z216" s="169"/>
      <c r="AA216" s="231"/>
      <c r="AB216" s="230"/>
      <c r="AC216" s="170"/>
      <c r="AD216" s="56"/>
      <c r="AE216" s="240" t="s">
        <v>63</v>
      </c>
      <c r="AF216" s="230"/>
      <c r="AG216" s="161">
        <f t="array" aca="1" ref="AG216" ca="1">COUNTIFS(AP171:AP211, "💲", AY171:AY211, INDIRECT("AE" &amp; ROW())) + COUNTIFS(AP171:AP211, "📦", AY171:AY211, INDIRECT("AE" &amp; ROW())) + COUNTIFS(AP171:AP211, "✅", AY171:AY211, INDIRECT("AE" &amp; ROW()))</f>
        <v>2</v>
      </c>
      <c r="AH216" s="162">
        <f t="array" aca="1" ref="AH216" ca="1">COUNTIFS(AP171:AP211, "💲", AY171:AY211, INDIRECT("AE" &amp; ROW())) + COUNTIFS(AP171:AP211, "📦", AY171:AY211, INDIRECT("AE" &amp; ROW()))</f>
        <v>2</v>
      </c>
      <c r="AI216" s="139">
        <f t="array" aca="1" ref="AI216" ca="1">SUMIFS(AR171:AR211, AY171:AY211, INDIRECT("AE" &amp; ROW()), AP171:AP211, "💲") + SUMIFS(AR171:AR211, AY171:AY211, INDIRECT("AE" &amp; ROW()), AP171:AP211, "📦")</f>
        <v>130</v>
      </c>
      <c r="AJ216" s="139">
        <f t="array" aca="1" ref="AJ216" ca="1">(
    SUMIFS(AR171:AR211, AY171:AY211, INDIRECT("AE" &amp; ROW()), AP171:AP211, "💲") +
    SUMIFS(AR171:AR211, AY171:AY211, INDIRECT("AE" &amp; ROW()), AP171:AP211, "📦")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
        SUMIFS(AR171:AR211, AY171:AY211, INDIRECT("AE" &amp; ROW()), AP171:AP211, "💲", AS171:AS211, "Familiar") +
        SUMIFS(AR171:AR211, AY171:AY211, INDIRECT("AE" &amp; ROW()), AP171:AP211, "📦", AS171:AS211, "Familiar")
    ) / 2
)  -
(
    (
        SUMIFS(AR171:AR211, AY171:AY211, INDIRECT("AE" &amp; ROW()), AP171:AP211, "💲", AS171:AS211, "Exonerado ADH") +
        SUMIFS(AR171:AR211, AY171:AY211, INDIRECT("AE" &amp; ROW()), AP171:AP211, "📦", AS171:AS211, "Exonerado ADH")
    ) / 2
)  -
(
    (
        SUMIFS(AR171:AR211, AY171:AY211, INDIRECT("AE" &amp; ROW()), AP171:AP211, "💲", AS171:AS211, "Exonerado Doctor") +
        SUMIFS(AR171:AR211, AY171:AY211, INDIRECT("AE" &amp; ROW()), AP171:AP211, "📦", AS171:AS211, "Exonerado Doctor")
    ) / 2
)</f>
        <v>130</v>
      </c>
      <c r="AK216" s="139">
        <f t="array" aca="1" ref="AK216" ca="1">(
    SUMIFS(AR171:AR211, AY171:AY211, INDIRECT("AE" &amp; ROW()), AP171:AP211, "💲") +
    SUMIFS(AR171:AR211, AY171:AY211, INDIRECT("AE" &amp; ROW()), AP171:AP211, "📦")
) -
(
    SUMIFS(AR171:AR211, AY171:AY211, INDIRECT("AE" &amp; ROW()), AP171:AP211, "💲", AS171:AS211, "Familiar") +
    SUMIFS(AR171:AR211, AY171:AY211, INDIRECT("AE" &amp; ROW()), AP171:AP211, "📦", AS171:AS211, "Familiar")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SUMIFS(AR171:AR211, AY171:AY211, INDIRECT("AE" &amp; ROW()), AP171:AP211, "💲", AS171:AS211, "Exonerado ADH") +
    SUMIFS(AR171:AR211, AY171:AY211, INDIRECT("AE" &amp; ROW()), AP171:AP211, "📦", AS171:AS211, "Exonerado ADH")
) -
(
    (
        SUMIFS(AR171:AR211, AY171:AY211, INDIRECT("AE" &amp; ROW()), AP171:AP211, "💲", AS171:AS211, "Exonerado Doctor") +
        SUMIFS(AR171:AR211, AY171:AY211, INDIRECT("AE" &amp; ROW()), AP171:AP211, "📦", AS171:AS211, "Exonerado Doctor")
    ) / 2
) -
(
    (
        SUMIFS(AR171:AR211, AY171:AY211, INDIRECT("AE" &amp; ROW()), AP171:AP211, "💲", AS171:AS211, "") +
        SUMIFS(AR171:AR211, AY171:AY211, INDIRECT("AE" &amp; ROW()), AP171:AP211, "📦", AS171:AS211, "")
    ) / 2
)</f>
        <v>130</v>
      </c>
      <c r="AL216" s="140">
        <f t="array" aca="1" ref="AL216" ca="1">(
    SUMIFS(AR171:AR211, AY171:AY211, INDIRECT("AE" &amp; ROW()), AP171:AP211, "💲") +
    SUMIFS(AR171:AR211, AY171:AY211, INDIRECT("AE" &amp; ROW()), AP171:AP211, "📦")
) -
(
    (
        SUMIFS(AR171:AR211, AY171:AY211, INDIRECT("AE" &amp; ROW()), AP171:AP211, "💲", AS171:AS211, "Familiar") +
        SUMIFS(AR171:AR211, AY171:AY211, INDIRECT("AE" &amp; ROW()), AP171:AP211, "📦", AS171:AS211, "Familiar")
    ) / 2
) -
(
    (
        SUMIFS(AR171:AR211, AY171:AY211, INDIRECT("AE" &amp; ROW()), AP171:AP211, "💲", AS171:AS211, "Participante") +
        SUMIFS(AR171:AR211, AY171:AY211, INDIRECT("AE" &amp; ROW()), AP171:AP211, "📦", AS171:AS211, "Participante")
    ) / 2
) -
(
    (
        SUMIFS(AR171:AR211, AY171:AY211, INDIRECT("AE" &amp; ROW()), AP171:AP211, "💲", AS171:AS211, "Empleado") +
        SUMIFS(AR171:AR211, AY171:AY211, INDIRECT("AE" &amp; ROW()), AP171:AP211, "📦", AS171:AS211, "Empleado")
    ) / 2
) -
(
    (
        SUMIFS(AR171:AR211, AY171:AY211, INDIRECT("AE" &amp; ROW()), AP171:AP211, "💲", AS171:AS211, "Exonerado ADH") +
        SUMIFS(AR171:AR211, AY171:AY211, INDIRECT("AE" &amp; ROW()), AP171:AP211, "📦", AS171:AS211, "Exonerado ADH")
    ) / 2
) -
(
    SUMIFS(AR171:AR211, AY171:AY211, INDIRECT("AE" &amp; ROW()), AP171:AP211, "💲", AS171:AS211, "Exonerado Doctor") +
    SUMIFS(AR171:AR211, AY171:AY211, INDIRECT("AE" &amp; ROW()), AP171:AP211, "📦", AS171:AS211, "Exonerado Doctor")
) -
(
    (
        SUMIFS(AR171:AR211, AY171:AY211, INDIRECT("AE" &amp; ROW()), AP171:AP211, "💲", AS171:AS211, "") +
        SUMIFS(AR171:AR211, AY171:AY211, INDIRECT("AE" &amp; ROW()), AP171:AP211, "📦", AS171:AS211, "")
    ) / 2
)</f>
        <v>130</v>
      </c>
      <c r="AM216" s="56"/>
      <c r="AN216" s="56"/>
      <c r="AO216" s="56"/>
      <c r="AP216" s="56"/>
      <c r="AQ216" s="56"/>
      <c r="AR216" s="56"/>
      <c r="AS216" s="56"/>
      <c r="AT216" s="56"/>
      <c r="AU216" s="56"/>
      <c r="AV216" s="56"/>
      <c r="AW216" s="56"/>
      <c r="AX216" s="56"/>
      <c r="AY216" s="56"/>
      <c r="AZ216" s="56"/>
      <c r="BA216" s="56"/>
      <c r="BB216" s="56"/>
      <c r="BC216" s="56"/>
      <c r="BD216" s="56"/>
      <c r="BE216" s="56"/>
      <c r="BF216" s="56"/>
      <c r="BG216" s="56"/>
      <c r="BH216" s="56"/>
      <c r="BI216" s="56"/>
      <c r="BJ216" s="56"/>
      <c r="BK216" s="56"/>
      <c r="BL216" s="56"/>
      <c r="BM216" s="56"/>
      <c r="BN216" s="56"/>
    </row>
    <row r="217" spans="1:66" ht="11.25" customHeight="1">
      <c r="A217" s="220"/>
      <c r="B217" s="164"/>
      <c r="C217" s="205"/>
      <c r="D217" s="208"/>
      <c r="E217" s="178" t="s">
        <v>44</v>
      </c>
      <c r="F217" s="58" t="str">
        <f>IF(D215&lt;&gt;"", VLOOKUP(D215,'Base de Datos'!$A$2:$D1268,4,FALSE()),"")</f>
        <v/>
      </c>
      <c r="G217" s="205"/>
      <c r="H217" s="208"/>
      <c r="I217" s="178" t="s">
        <v>44</v>
      </c>
      <c r="J217" s="58" t="str">
        <f>IF(H215&lt;&gt;"", VLOOKUP(H215,'Base de Datos'!$A$2:$D1268,4,FALSE()),"")</f>
        <v/>
      </c>
      <c r="K217" s="205"/>
      <c r="L217" s="208"/>
      <c r="M217" s="178" t="s">
        <v>44</v>
      </c>
      <c r="N217" s="58" t="str">
        <f>IF(L215&lt;&gt;"", VLOOKUP(L215,'Base de Datos'!$A$2:$D1268,4,FALSE()),"")</f>
        <v/>
      </c>
      <c r="O217" s="165"/>
      <c r="P217" s="165"/>
      <c r="Q217" s="165"/>
      <c r="R217" s="166"/>
      <c r="S217" s="231"/>
      <c r="T217" s="230"/>
      <c r="U217" s="170"/>
      <c r="V217" s="169"/>
      <c r="W217" s="231"/>
      <c r="X217" s="230"/>
      <c r="Y217" s="170"/>
      <c r="Z217" s="169"/>
      <c r="AA217" s="231"/>
      <c r="AB217" s="230"/>
      <c r="AC217" s="170"/>
      <c r="AD217" s="56"/>
      <c r="AE217" s="240" t="s">
        <v>66</v>
      </c>
      <c r="AF217" s="230"/>
      <c r="AG217" s="161">
        <f t="array" aca="1" ref="AG217" ca="1">COUNTIFS(AP171:AP211, "💲", AY171:AY211, INDIRECT("AE" &amp; ROW())) + COUNTIFS(AP171:AP211, "📦", AY171:AY211, INDIRECT("AE" &amp; ROW())) + COUNTIFS(AP171:AP211, "✅", AY171:AY211, INDIRECT("AE" &amp; ROW()))</f>
        <v>0</v>
      </c>
      <c r="AH217" s="162">
        <f t="array" aca="1" ref="AH217" ca="1">COUNTIFS(AP171:AP211, "💲", AY171:AY211, INDIRECT("AE" &amp; ROW())) + COUNTIFS(AP171:AP211, "📦", AY171:AY211, INDIRECT("AE" &amp; ROW()))</f>
        <v>0</v>
      </c>
      <c r="AI217" s="139">
        <f t="array" aca="1" ref="AI217" ca="1">SUMIFS(AR171:AR211, AY171:AY211, INDIRECT("AE" &amp; ROW()), AP171:AP211, "💲") + SUMIFS(AR171:AR211, AY171:AY211, INDIRECT("AE" &amp; ROW()), AP171:AP211, "📦")</f>
        <v>0</v>
      </c>
      <c r="AJ217" s="139">
        <f t="array" aca="1" ref="AJ217" ca="1">(
    SUMIFS(AR171:AR211, AY171:AY211, INDIRECT("AE" &amp; ROW()), AP171:AP211, "💲") +
    SUMIFS(AR171:AR211, AY171:AY211, INDIRECT("AE" &amp; ROW()), AP171:AP211, "📦")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
        SUMIFS(AR171:AR211, AY171:AY211, INDIRECT("AE" &amp; ROW()), AP171:AP211, "💲", AS171:AS211, "Familiar") +
        SUMIFS(AR171:AR211, AY171:AY211, INDIRECT("AE" &amp; ROW()), AP171:AP211, "📦", AS171:AS211, "Familiar")
    ) / 2
)  -
(
    (
        SUMIFS(AR171:AR211, AY171:AY211, INDIRECT("AE" &amp; ROW()), AP171:AP211, "💲", AS171:AS211, "Exonerado ADH") +
        SUMIFS(AR171:AR211, AY171:AY211, INDIRECT("AE" &amp; ROW()), AP171:AP211, "📦", AS171:AS211, "Exonerado ADH")
    ) / 2
)  -
(
    (
        SUMIFS(AR171:AR211, AY171:AY211, INDIRECT("AE" &amp; ROW()), AP171:AP211, "💲", AS171:AS211, "Exonerado Doctor") +
        SUMIFS(AR171:AR211, AY171:AY211, INDIRECT("AE" &amp; ROW()), AP171:AP211, "📦", AS171:AS211, "Exonerado Doctor")
    ) / 2
)</f>
        <v>0</v>
      </c>
      <c r="AK217" s="139">
        <f t="array" aca="1" ref="AK217" ca="1">(
    SUMIFS(AR171:AR211, AY171:AY211, INDIRECT("AE" &amp; ROW()), AP171:AP211, "💲") +
    SUMIFS(AR171:AR211, AY171:AY211, INDIRECT("AE" &amp; ROW()), AP171:AP211, "📦")
) -
(
    SUMIFS(AR171:AR211, AY171:AY211, INDIRECT("AE" &amp; ROW()), AP171:AP211, "💲", AS171:AS211, "Familiar") +
    SUMIFS(AR171:AR211, AY171:AY211, INDIRECT("AE" &amp; ROW()), AP171:AP211, "📦", AS171:AS211, "Familiar")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SUMIFS(AR171:AR211, AY171:AY211, INDIRECT("AE" &amp; ROW()), AP171:AP211, "💲", AS171:AS211, "Exonerado ADH") +
    SUMIFS(AR171:AR211, AY171:AY211, INDIRECT("AE" &amp; ROW()), AP171:AP211, "📦", AS171:AS211, "Exonerado ADH")
) -
(
    (
        SUMIFS(AR171:AR211, AY171:AY211, INDIRECT("AE" &amp; ROW()), AP171:AP211, "💲", AS171:AS211, "Exonerado Doctor") +
        SUMIFS(AR171:AR211, AY171:AY211, INDIRECT("AE" &amp; ROW()), AP171:AP211, "📦", AS171:AS211, "Exonerado Doctor")
    ) / 2
) -
(
    (
        SUMIFS(AR171:AR211, AY171:AY211, INDIRECT("AE" &amp; ROW()), AP171:AP211, "💲", AS171:AS211, "") +
        SUMIFS(AR171:AR211, AY171:AY211, INDIRECT("AE" &amp; ROW()), AP171:AP211, "📦", AS171:AS211, "")
    ) / 2
)</f>
        <v>0</v>
      </c>
      <c r="AL217" s="140">
        <f t="array" aca="1" ref="AL217" ca="1">(
    SUMIFS(AR171:AR211, AY171:AY211, INDIRECT("AE" &amp; ROW()), AP171:AP211, "💲") +
    SUMIFS(AR171:AR211, AY171:AY211, INDIRECT("AE" &amp; ROW()), AP171:AP211, "📦")
) -
(
    (
        SUMIFS(AR171:AR211, AY171:AY211, INDIRECT("AE" &amp; ROW()), AP171:AP211, "💲", AS171:AS211, "Familiar") +
        SUMIFS(AR171:AR211, AY171:AY211, INDIRECT("AE" &amp; ROW()), AP171:AP211, "📦", AS171:AS211, "Familiar")
    ) / 2
) -
(
    (
        SUMIFS(AR171:AR211, AY171:AY211, INDIRECT("AE" &amp; ROW()), AP171:AP211, "💲", AS171:AS211, "Participante") +
        SUMIFS(AR171:AR211, AY171:AY211, INDIRECT("AE" &amp; ROW()), AP171:AP211, "📦", AS171:AS211, "Participante")
    ) / 2
) -
(
    (
        SUMIFS(AR171:AR211, AY171:AY211, INDIRECT("AE" &amp; ROW()), AP171:AP211, "💲", AS171:AS211, "Empleado") +
        SUMIFS(AR171:AR211, AY171:AY211, INDIRECT("AE" &amp; ROW()), AP171:AP211, "📦", AS171:AS211, "Empleado")
    ) / 2
) -
(
    (
        SUMIFS(AR171:AR211, AY171:AY211, INDIRECT("AE" &amp; ROW()), AP171:AP211, "💲", AS171:AS211, "Exonerado ADH") +
        SUMIFS(AR171:AR211, AY171:AY211, INDIRECT("AE" &amp; ROW()), AP171:AP211, "📦", AS171:AS211, "Exonerado ADH")
    ) / 2
) -
(
    SUMIFS(AR171:AR211, AY171:AY211, INDIRECT("AE" &amp; ROW()), AP171:AP211, "💲", AS171:AS211, "Exonerado Doctor") +
    SUMIFS(AR171:AR211, AY171:AY211, INDIRECT("AE" &amp; ROW()), AP171:AP211, "📦", AS171:AS211, "Exonerado Doctor")
) -
(
    (
        SUMIFS(AR171:AR211, AY171:AY211, INDIRECT("AE" &amp; ROW()), AP171:AP211, "💲", AS171:AS211, "") +
        SUMIFS(AR171:AR211, AY171:AY211, INDIRECT("AE" &amp; ROW()), AP171:AP211, "📦", AS171:AS211, "")
    ) / 2
)</f>
        <v>0</v>
      </c>
      <c r="AM217" s="56"/>
      <c r="AN217" s="56"/>
      <c r="AO217" s="56"/>
      <c r="AP217" s="56"/>
      <c r="AQ217" s="56"/>
      <c r="AR217" s="56"/>
      <c r="AS217" s="56"/>
      <c r="AT217" s="56"/>
      <c r="AU217" s="56"/>
      <c r="AV217" s="56"/>
      <c r="AW217" s="56"/>
      <c r="AX217" s="56"/>
      <c r="AY217" s="56"/>
      <c r="AZ217" s="56"/>
      <c r="BA217" s="56"/>
      <c r="BB217" s="56"/>
      <c r="BC217" s="56"/>
      <c r="BD217" s="56"/>
      <c r="BE217" s="56"/>
      <c r="BF217" s="56"/>
      <c r="BG217" s="56"/>
      <c r="BH217" s="56"/>
      <c r="BI217" s="56"/>
      <c r="BJ217" s="56"/>
      <c r="BK217" s="56"/>
      <c r="BL217" s="56"/>
      <c r="BM217" s="56"/>
      <c r="BN217" s="56"/>
    </row>
    <row r="218" spans="1:66" ht="11.25" customHeight="1">
      <c r="A218" s="221"/>
      <c r="B218" s="164"/>
      <c r="C218" s="206"/>
      <c r="D218" s="209"/>
      <c r="E218" s="179" t="s">
        <v>46</v>
      </c>
      <c r="F218" s="180"/>
      <c r="G218" s="206"/>
      <c r="H218" s="209"/>
      <c r="I218" s="179" t="s">
        <v>46</v>
      </c>
      <c r="J218" s="180"/>
      <c r="K218" s="206"/>
      <c r="L218" s="209"/>
      <c r="M218" s="179" t="s">
        <v>46</v>
      </c>
      <c r="N218" s="180"/>
      <c r="O218" s="165"/>
      <c r="P218" s="165"/>
      <c r="Q218" s="165"/>
      <c r="R218" s="166"/>
      <c r="S218" s="227" t="str">
        <f>IF(OR(S215="Empleado",S215="Familiar"),"Nombre del Empleado","N° Factura")</f>
        <v>N° Factura</v>
      </c>
      <c r="T218" s="228"/>
      <c r="U218" s="89"/>
      <c r="V218" s="169"/>
      <c r="W218" s="227" t="str">
        <f>IF(OR(W215="Empleado",W215="Familiar"),"Nombre del Empleado","N° Factura")</f>
        <v>N° Factura</v>
      </c>
      <c r="X218" s="228"/>
      <c r="Y218" s="89"/>
      <c r="Z218" s="169"/>
      <c r="AA218" s="227" t="str">
        <f>IF(OR(AA215="Empleado",AA215="Familiar"),"Nombre del Empleado","N° Factura")</f>
        <v>N° Factura</v>
      </c>
      <c r="AB218" s="228"/>
      <c r="AC218" s="89"/>
      <c r="AD218" s="56"/>
      <c r="AE218" s="240" t="s">
        <v>69</v>
      </c>
      <c r="AF218" s="230"/>
      <c r="AG218" s="161">
        <f t="array" aca="1" ref="AG218" ca="1">COUNTIFS(AP171:AP211, "💲", AY171:AY211, INDIRECT("AE" &amp; ROW())) + COUNTIFS(AP171:AP211, "📦", AY171:AY211, INDIRECT("AE" &amp; ROW())) + COUNTIFS(AP171:AP211, "✅", AY171:AY211, INDIRECT("AE" &amp; ROW()))</f>
        <v>0</v>
      </c>
      <c r="AH218" s="162">
        <f t="array" aca="1" ref="AH218" ca="1">COUNTIFS(AP171:AP211, "💲", AY171:AY211, INDIRECT("AE" &amp; ROW())) + COUNTIFS(AP171:AP211, "📦", AY171:AY211, INDIRECT("AE" &amp; ROW()))</f>
        <v>0</v>
      </c>
      <c r="AI218" s="139">
        <f t="array" aca="1" ref="AI218" ca="1">SUMIFS(AR171:AR211, AY171:AY211, INDIRECT("AE" &amp; ROW()), AP171:AP211, "💲") + SUMIFS(AR171:AR211, AY171:AY211, INDIRECT("AE" &amp; ROW()), AP171:AP211, "📦")</f>
        <v>0</v>
      </c>
      <c r="AJ218" s="66">
        <f t="array" aca="1" ref="AJ218" ca="1">(
    SUMIFS(AR171:AR211, AY171:AY211, INDIRECT("AE" &amp; ROW()), AP171:AP211, "💲") +
    SUMIFS(AR171:AR211, AY171:AY211, INDIRECT("AE" &amp; ROW()), AP171:AP211, "📦")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
        SUMIFS(AR171:AR211, AY171:AY211, INDIRECT("AE" &amp; ROW()), AP171:AP211, "💲", AS171:AS211, "Familiar") +
        SUMIFS(AR171:AR211, AY171:AY211, INDIRECT("AE" &amp; ROW()), AP171:AP211, "📦", AS171:AS211, "Familiar")
    ) / 2
)  -
(
    (
        SUMIFS(AR171:AR211, AY171:AY211, INDIRECT("AE" &amp; ROW()), AP171:AP211, "💲", AS171:AS211, "Exonerado ADH") +
        SUMIFS(AR171:AR211, AY171:AY211, INDIRECT("AE" &amp; ROW()), AP171:AP211, "📦", AS171:AS211, "Exonerado ADH")
    ) / 2
)  -
(
    (
        SUMIFS(AR171:AR211, AY171:AY211, INDIRECT("AE" &amp; ROW()), AP171:AP211, "💲", AS171:AS211, "Exonerado Doctor") +
        SUMIFS(AR171:AR211, AY171:AY211, INDIRECT("AE" &amp; ROW()), AP171:AP211, "📦", AS171:AS211, "Exonerado Doctor")
    ) / 2
)</f>
        <v>0</v>
      </c>
      <c r="AK218" s="139">
        <f t="array" aca="1" ref="AK218" ca="1">(
    SUMIFS(AR171:AR211, AY171:AY211, INDIRECT("AE" &amp; ROW()), AP171:AP211, "💲") +
    SUMIFS(AR171:AR211, AY171:AY211, INDIRECT("AE" &amp; ROW()), AP171:AP211, "📦")
) -
(
    SUMIFS(AR171:AR211, AY171:AY211, INDIRECT("AE" &amp; ROW()), AP171:AP211, "💲", AS171:AS211, "Familiar") +
    SUMIFS(AR171:AR211, AY171:AY211, INDIRECT("AE" &amp; ROW()), AP171:AP211, "📦", AS171:AS211, "Familiar")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SUMIFS(AR171:AR211, AY171:AY211, INDIRECT("AE" &amp; ROW()), AP171:AP211, "💲", AS171:AS211, "Exonerado ADH") +
    SUMIFS(AR171:AR211, AY171:AY211, INDIRECT("AE" &amp; ROW()), AP171:AP211, "📦", AS171:AS211, "Exonerado ADH")
) -
(
    (
        SUMIFS(AR171:AR211, AY171:AY211, INDIRECT("AE" &amp; ROW()), AP171:AP211, "💲", AS171:AS211, "Exonerado Doctor") +
        SUMIFS(AR171:AR211, AY171:AY211, INDIRECT("AE" &amp; ROW()), AP171:AP211, "📦", AS171:AS211, "Exonerado Doctor")
    ) / 2
) -
(
    (
        SUMIFS(AR171:AR211, AY171:AY211, INDIRECT("AE" &amp; ROW()), AP171:AP211, "💲", AS171:AS211, "") +
        SUMIFS(AR171:AR211, AY171:AY211, INDIRECT("AE" &amp; ROW()), AP171:AP211, "📦", AS171:AS211, "")
    ) / 2
)</f>
        <v>0</v>
      </c>
      <c r="AL218" s="140">
        <f t="array" aca="1" ref="AL218" ca="1">(
    SUMIFS(AR171:AR211, AY171:AY211, INDIRECT("AE" &amp; ROW()), AP171:AP211, "💲") +
    SUMIFS(AR171:AR211, AY171:AY211, INDIRECT("AE" &amp; ROW()), AP171:AP211, "📦")
) -
(
    (
        SUMIFS(AR171:AR211, AY171:AY211, INDIRECT("AE" &amp; ROW()), AP171:AP211, "💲", AS171:AS211, "Familiar") +
        SUMIFS(AR171:AR211, AY171:AY211, INDIRECT("AE" &amp; ROW()), AP171:AP211, "📦", AS171:AS211, "Familiar")
    ) / 2
) -
(
    (
        SUMIFS(AR171:AR211, AY171:AY211, INDIRECT("AE" &amp; ROW()), AP171:AP211, "💲", AS171:AS211, "Participante") +
        SUMIFS(AR171:AR211, AY171:AY211, INDIRECT("AE" &amp; ROW()), AP171:AP211, "📦", AS171:AS211, "Participante")
    ) / 2
) -
(
    (
        SUMIFS(AR171:AR211, AY171:AY211, INDIRECT("AE" &amp; ROW()), AP171:AP211, "💲", AS171:AS211, "Empleado") +
        SUMIFS(AR171:AR211, AY171:AY211, INDIRECT("AE" &amp; ROW()), AP171:AP211, "📦", AS171:AS211, "Empleado")
    ) / 2
) -
(
    (
        SUMIFS(AR171:AR211, AY171:AY211, INDIRECT("AE" &amp; ROW()), AP171:AP211, "💲", AS171:AS211, "Exonerado ADH") +
        SUMIFS(AR171:AR211, AY171:AY211, INDIRECT("AE" &amp; ROW()), AP171:AP211, "📦", AS171:AS211, "Exonerado ADH")
    ) / 2
) -
(
    SUMIFS(AR171:AR211, AY171:AY211, INDIRECT("AE" &amp; ROW()), AP171:AP211, "💲", AS171:AS211, "Exonerado Doctor") +
    SUMIFS(AR171:AR211, AY171:AY211, INDIRECT("AE" &amp; ROW()), AP171:AP211, "📦", AS171:AS211, "Exonerado Doctor")
) -
(
    (
        SUMIFS(AR171:AR211, AY171:AY211, INDIRECT("AE" &amp; ROW()), AP171:AP211, "💲", AS171:AS211, "") +
        SUMIFS(AR171:AR211, AY171:AY211, INDIRECT("AE" &amp; ROW()), AP171:AP211, "📦", AS171:AS211, "")
    ) / 2
)</f>
        <v>0</v>
      </c>
      <c r="AM218" s="56"/>
      <c r="AN218" s="56"/>
      <c r="AO218" s="56"/>
      <c r="AP218" s="56"/>
      <c r="AQ218" s="56"/>
      <c r="AR218" s="56"/>
      <c r="AS218" s="56"/>
      <c r="AT218" s="56"/>
      <c r="AU218" s="56"/>
      <c r="AV218" s="56"/>
      <c r="AW218" s="56"/>
      <c r="AX218" s="56"/>
      <c r="AY218" s="56"/>
      <c r="AZ218" s="56"/>
      <c r="BA218" s="56"/>
      <c r="BB218" s="56"/>
      <c r="BC218" s="56"/>
      <c r="BD218" s="56"/>
      <c r="BE218" s="56"/>
      <c r="BF218" s="56"/>
      <c r="BG218" s="56"/>
      <c r="BH218" s="56"/>
      <c r="BI218" s="56"/>
      <c r="BJ218" s="56"/>
      <c r="BK218" s="56"/>
      <c r="BL218" s="56"/>
      <c r="BM218" s="56"/>
      <c r="BN218" s="56"/>
    </row>
    <row r="219" spans="1:66" ht="11.25" customHeight="1">
      <c r="A219" s="222">
        <f>A215+$Q$13/1440</f>
        <v>0.83333333333333304</v>
      </c>
      <c r="B219" s="164"/>
      <c r="C219" s="204"/>
      <c r="D219" s="207"/>
      <c r="E219" s="177" t="s">
        <v>36</v>
      </c>
      <c r="F219" s="42" t="str">
        <f>IF(D219&lt;&gt;"", VLOOKUP(D219,'Base de Datos'!$A$2:$D1268,2,FALSE()),"")</f>
        <v/>
      </c>
      <c r="G219" s="204"/>
      <c r="H219" s="216"/>
      <c r="I219" s="177" t="s">
        <v>36</v>
      </c>
      <c r="J219" s="42" t="str">
        <f>IF(H219&lt;&gt;"", VLOOKUP(H219,'Base de Datos'!$A$2:$D1268,2,FALSE()),"")</f>
        <v/>
      </c>
      <c r="K219" s="204"/>
      <c r="L219" s="216"/>
      <c r="M219" s="177" t="s">
        <v>36</v>
      </c>
      <c r="N219" s="42" t="str">
        <f>IF(L219&lt;&gt;"", VLOOKUP(L219,'Base de Datos'!$A$2:$D1268,2,FALSE()),"")</f>
        <v/>
      </c>
      <c r="O219" s="165"/>
      <c r="P219" s="165"/>
      <c r="Q219" s="165"/>
      <c r="R219" s="166"/>
      <c r="S219" s="167"/>
      <c r="T219" s="45" t="s">
        <v>37</v>
      </c>
      <c r="U219" s="168"/>
      <c r="V219" s="169"/>
      <c r="W219" s="167"/>
      <c r="X219" s="45" t="s">
        <v>37</v>
      </c>
      <c r="Y219" s="168"/>
      <c r="Z219" s="169"/>
      <c r="AA219" s="167"/>
      <c r="AB219" s="45" t="s">
        <v>37</v>
      </c>
      <c r="AC219" s="168"/>
      <c r="AD219" s="56"/>
      <c r="AE219" s="232" t="s">
        <v>72</v>
      </c>
      <c r="AF219" s="230"/>
      <c r="AG219" s="90">
        <f t="array" aca="1" ref="AG219" ca="1">COUNTIFS(AP171:AP211, "💲", AY171:AY211, INDIRECT("AE" &amp; ROW())) + COUNTIFS(AP171:AP211, "📦", AY171:AY211, INDIRECT("AE" &amp; ROW())) + COUNTIFS(AP171:AP211, "✅", AY171:AY211, INDIRECT("AE" &amp; ROW()))</f>
        <v>0</v>
      </c>
      <c r="AH219" s="68">
        <f t="array" aca="1" ref="AH219" ca="1">COUNTIFS(AP171:AP211, "💲", AY171:AY211, INDIRECT("AE" &amp; ROW())) + COUNTIFS(AP171:AP211, "📦", AY171:AY211, INDIRECT("AE" &amp; ROW()))</f>
        <v>0</v>
      </c>
      <c r="AI219" s="139">
        <f t="array" aca="1" ref="AI219" ca="1">SUMIFS(AR171:AR211, AY171:AY211, INDIRECT("AE" &amp; ROW()), AP171:AP211, "💲") + SUMIFS(AR171:AR211, AY171:AY211, INDIRECT("AE" &amp; ROW()), AP171:AP211, "📦")</f>
        <v>0</v>
      </c>
      <c r="AJ219" s="139">
        <f t="array" aca="1" ref="AJ219" ca="1">(
    SUMIFS(AR171:AR211, AY171:AY211, INDIRECT("AE" &amp; ROW()), AP171:AP211, "💲") +
    SUMIFS(AR171:AR211, AY171:AY211, INDIRECT("AE" &amp; ROW()), AP171:AP211, "📦")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
        SUMIFS(AR171:AR211, AY171:AY211, INDIRECT("AE" &amp; ROW()), AP171:AP211, "💲", AS171:AS211, "Familiar") +
        SUMIFS(AR171:AR211, AY171:AY211, INDIRECT("AE" &amp; ROW()), AP171:AP211, "📦", AS171:AS211, "Familiar")
    ) / 2
)  -
(
    (
        SUMIFS(AR171:AR211, AY171:AY211, INDIRECT("AE" &amp; ROW()), AP171:AP211, "💲", AS171:AS211, "Exonerado ADH") +
        SUMIFS(AR171:AR211, AY171:AY211, INDIRECT("AE" &amp; ROW()), AP171:AP211, "📦", AS171:AS211, "Exonerado ADH")
    ) / 2
)  -
(
    (
        SUMIFS(AR171:AR211, AY171:AY211, INDIRECT("AE" &amp; ROW()), AP171:AP211, "💲", AS171:AS211, "Exonerado Doctor") +
        SUMIFS(AR171:AR211, AY171:AY211, INDIRECT("AE" &amp; ROW()), AP171:AP211, "📦", AS171:AS211, "Exonerado Doctor")
    ) / 2
)</f>
        <v>0</v>
      </c>
      <c r="AK219" s="139">
        <f t="array" aca="1" ref="AK219" ca="1">(
    SUMIFS(AR171:AR211, AY171:AY211, INDIRECT("AE" &amp; ROW()), AP171:AP211, "💲") +
    SUMIFS(AR171:AR211, AY171:AY211, INDIRECT("AE" &amp; ROW()), AP171:AP211, "📦")
) -
(
    SUMIFS(AR171:AR211, AY171:AY211, INDIRECT("AE" &amp; ROW()), AP171:AP211, "💲", AS171:AS211, "Familiar") +
    SUMIFS(AR171:AR211, AY171:AY211, INDIRECT("AE" &amp; ROW()), AP171:AP211, "📦", AS171:AS211, "Familiar")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SUMIFS(AR171:AR211, AY171:AY211, INDIRECT("AE" &amp; ROW()), AP171:AP211, "💲", AS171:AS211, "Exonerado ADH") +
    SUMIFS(AR171:AR211, AY171:AY211, INDIRECT("AE" &amp; ROW()), AP171:AP211, "📦", AS171:AS211, "Exonerado ADH")
) -
(
    (
        SUMIFS(AR171:AR211, AY171:AY211, INDIRECT("AE" &amp; ROW()), AP171:AP211, "💲", AS171:AS211, "Exonerado Doctor") +
        SUMIFS(AR171:AR211, AY171:AY211, INDIRECT("AE" &amp; ROW()), AP171:AP211, "📦", AS171:AS211, "Exonerado Doctor")
    ) / 2
) -
(
    (
        SUMIFS(AR171:AR211, AY171:AY211, INDIRECT("AE" &amp; ROW()), AP171:AP211, "💲", AS171:AS211, "") +
        SUMIFS(AR171:AR211, AY171:AY211, INDIRECT("AE" &amp; ROW()), AP171:AP211, "📦", AS171:AS211, "")
    ) / 2
)</f>
        <v>0</v>
      </c>
      <c r="AL219" s="140">
        <f t="array" aca="1" ref="AL219" ca="1">(
    SUMIFS(AR171:AR211, AY171:AY211, INDIRECT("AE" &amp; ROW()), AP171:AP211, "💲") +
    SUMIFS(AR171:AR211, AY171:AY211, INDIRECT("AE" &amp; ROW()), AP171:AP211, "📦")
) -
(
    (
        SUMIFS(AR171:AR211, AY171:AY211, INDIRECT("AE" &amp; ROW()), AP171:AP211, "💲", AS171:AS211, "Familiar") +
        SUMIFS(AR171:AR211, AY171:AY211, INDIRECT("AE" &amp; ROW()), AP171:AP211, "📦", AS171:AS211, "Familiar")
    ) / 2
) -
(
    (
        SUMIFS(AR171:AR211, AY171:AY211, INDIRECT("AE" &amp; ROW()), AP171:AP211, "💲", AS171:AS211, "Participante") +
        SUMIFS(AR171:AR211, AY171:AY211, INDIRECT("AE" &amp; ROW()), AP171:AP211, "📦", AS171:AS211, "Participante")
    ) / 2
) -
(
    (
        SUMIFS(AR171:AR211, AY171:AY211, INDIRECT("AE" &amp; ROW()), AP171:AP211, "💲", AS171:AS211, "Empleado") +
        SUMIFS(AR171:AR211, AY171:AY211, INDIRECT("AE" &amp; ROW()), AP171:AP211, "📦", AS171:AS211, "Empleado")
    ) / 2
) -
(
    (
        SUMIFS(AR171:AR211, AY171:AY211, INDIRECT("AE" &amp; ROW()), AP171:AP211, "💲", AS171:AS211, "Exonerado ADH") +
        SUMIFS(AR171:AR211, AY171:AY211, INDIRECT("AE" &amp; ROW()), AP171:AP211, "📦", AS171:AS211, "Exonerado ADH")
    ) / 2
) -
(
    SUMIFS(AR171:AR211, AY171:AY211, INDIRECT("AE" &amp; ROW()), AP171:AP211, "💲", AS171:AS211, "Exonerado Doctor") +
    SUMIFS(AR171:AR211, AY171:AY211, INDIRECT("AE" &amp; ROW()), AP171:AP211, "📦", AS171:AS211, "Exonerado Doctor")
) -
(
    (
        SUMIFS(AR171:AR211, AY171:AY211, INDIRECT("AE" &amp; ROW()), AP171:AP211, "💲", AS171:AS211, "") +
        SUMIFS(AR171:AR211, AY171:AY211, INDIRECT("AE" &amp; ROW()), AP171:AP211, "📦", AS171:AS211, "")
    ) / 2
)</f>
        <v>0</v>
      </c>
      <c r="AM219" s="56"/>
      <c r="AN219" s="56"/>
      <c r="AO219" s="56"/>
      <c r="AP219" s="56"/>
      <c r="AQ219" s="56"/>
      <c r="AR219" s="56"/>
      <c r="AS219" s="56"/>
      <c r="AT219" s="56"/>
      <c r="AU219" s="56"/>
      <c r="AV219" s="56"/>
      <c r="AW219" s="56"/>
      <c r="AX219" s="56"/>
      <c r="AY219" s="56"/>
      <c r="AZ219" s="56"/>
      <c r="BA219" s="56"/>
      <c r="BB219" s="56"/>
      <c r="BC219" s="56"/>
      <c r="BD219" s="56"/>
      <c r="BE219" s="56"/>
      <c r="BF219" s="56"/>
      <c r="BG219" s="56"/>
      <c r="BH219" s="56"/>
      <c r="BI219" s="56"/>
      <c r="BJ219" s="56"/>
      <c r="BK219" s="56"/>
      <c r="BL219" s="56"/>
      <c r="BM219" s="56"/>
      <c r="BN219" s="56"/>
    </row>
    <row r="220" spans="1:66" ht="11.25" customHeight="1">
      <c r="A220" s="220"/>
      <c r="B220" s="164"/>
      <c r="C220" s="205"/>
      <c r="D220" s="208"/>
      <c r="E220" s="178" t="s">
        <v>42</v>
      </c>
      <c r="F220" s="58" t="str">
        <f>IF(D219&lt;&gt;"", VLOOKUP(D219,'Base de Datos'!$A$2:$D1268,3,FALSE()),"")</f>
        <v/>
      </c>
      <c r="G220" s="205"/>
      <c r="H220" s="208"/>
      <c r="I220" s="178" t="s">
        <v>42</v>
      </c>
      <c r="J220" s="58" t="str">
        <f>IF(H219&lt;&gt;"", VLOOKUP(H219,'Base de Datos'!$A$2:$D1268,3,FALSE()),"")</f>
        <v/>
      </c>
      <c r="K220" s="205"/>
      <c r="L220" s="208"/>
      <c r="M220" s="178" t="s">
        <v>42</v>
      </c>
      <c r="N220" s="58" t="str">
        <f>IF(L219&lt;&gt;"", VLOOKUP(L219,'Base de Datos'!$A$2:$D1268,3,FALSE()),"")</f>
        <v/>
      </c>
      <c r="O220" s="165"/>
      <c r="P220" s="165"/>
      <c r="Q220" s="165"/>
      <c r="R220" s="166"/>
      <c r="S220" s="231"/>
      <c r="T220" s="230"/>
      <c r="U220" s="170"/>
      <c r="V220" s="169"/>
      <c r="W220" s="231"/>
      <c r="X220" s="230"/>
      <c r="Y220" s="170"/>
      <c r="Z220" s="169"/>
      <c r="AA220" s="231"/>
      <c r="AB220" s="230"/>
      <c r="AC220" s="170"/>
      <c r="AD220" s="56"/>
      <c r="AE220" s="232" t="s">
        <v>75</v>
      </c>
      <c r="AF220" s="230"/>
      <c r="AG220" s="90">
        <f t="array" aca="1" ref="AG220" ca="1">COUNTIFS(AP171:AP211, "💲", AY171:AY211, INDIRECT("AE" &amp; ROW())) + COUNTIFS(AP171:AP211, "📦", AY171:AY211, INDIRECT("AE" &amp; ROW())) + COUNTIFS(AP171:AP211, "✅", AY171:AY211, INDIRECT("AE" &amp; ROW()))</f>
        <v>0</v>
      </c>
      <c r="AH220" s="68">
        <f t="array" aca="1" ref="AH220" ca="1">COUNTIFS(AP171:AP211, "💲", AY171:AY211, INDIRECT("AE" &amp; ROW())) + COUNTIFS(AP171:AP211, "📦", AY171:AY211, INDIRECT("AE" &amp; ROW()))</f>
        <v>0</v>
      </c>
      <c r="AI220" s="139">
        <f t="array" aca="1" ref="AI220" ca="1">SUMIFS(AR171:AR211, AY171:AY211, INDIRECT("AE" &amp; ROW()), AP171:AP211, "💲") + SUMIFS(AR171:AR211, AY171:AY211, INDIRECT("AE" &amp; ROW()), AP171:AP211, "📦")</f>
        <v>0</v>
      </c>
      <c r="AJ220" s="139">
        <f t="array" aca="1" ref="AJ220" ca="1">(
    SUMIFS(AR171:AR211, AY171:AY211, INDIRECT("AE" &amp; ROW()), AP171:AP211, "💲") +
    SUMIFS(AR171:AR211, AY171:AY211, INDIRECT("AE" &amp; ROW()), AP171:AP211, "📦")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
        SUMIFS(AR171:AR211, AY171:AY211, INDIRECT("AE" &amp; ROW()), AP171:AP211, "💲", AS171:AS211, "Familiar") +
        SUMIFS(AR171:AR211, AY171:AY211, INDIRECT("AE" &amp; ROW()), AP171:AP211, "📦", AS171:AS211, "Familiar")
    ) / 2
)  -
(
    (
        SUMIFS(AR171:AR211, AY171:AY211, INDIRECT("AE" &amp; ROW()), AP171:AP211, "💲", AS171:AS211, "Exonerado ADH") +
        SUMIFS(AR171:AR211, AY171:AY211, INDIRECT("AE" &amp; ROW()), AP171:AP211, "📦", AS171:AS211, "Exonerado ADH")
    ) / 2
)  -
(
    (
        SUMIFS(AR171:AR211, AY171:AY211, INDIRECT("AE" &amp; ROW()), AP171:AP211, "💲", AS171:AS211, "Exonerado Doctor") +
        SUMIFS(AR171:AR211, AY171:AY211, INDIRECT("AE" &amp; ROW()), AP171:AP211, "📦", AS171:AS211, "Exonerado Doctor")
    ) / 2
)</f>
        <v>0</v>
      </c>
      <c r="AK220" s="139">
        <f t="array" aca="1" ref="AK220" ca="1">(
    SUMIFS(AR171:AR211, AY171:AY211, INDIRECT("AE" &amp; ROW()), AP171:AP211, "💲") +
    SUMIFS(AR171:AR211, AY171:AY211, INDIRECT("AE" &amp; ROW()), AP171:AP211, "📦")
) -
(
    SUMIFS(AR171:AR211, AY171:AY211, INDIRECT("AE" &amp; ROW()), AP171:AP211, "💲", AS171:AS211, "Familiar") +
    SUMIFS(AR171:AR211, AY171:AY211, INDIRECT("AE" &amp; ROW()), AP171:AP211, "📦", AS171:AS211, "Familiar")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SUMIFS(AR171:AR211, AY171:AY211, INDIRECT("AE" &amp; ROW()), AP171:AP211, "💲", AS171:AS211, "Exonerado ADH") +
    SUMIFS(AR171:AR211, AY171:AY211, INDIRECT("AE" &amp; ROW()), AP171:AP211, "📦", AS171:AS211, "Exonerado ADH")
) -
(
    (
        SUMIFS(AR171:AR211, AY171:AY211, INDIRECT("AE" &amp; ROW()), AP171:AP211, "💲", AS171:AS211, "Exonerado Doctor") +
        SUMIFS(AR171:AR211, AY171:AY211, INDIRECT("AE" &amp; ROW()), AP171:AP211, "📦", AS171:AS211, "Exonerado Doctor")
    ) / 2
) -
(
    (
        SUMIFS(AR171:AR211, AY171:AY211, INDIRECT("AE" &amp; ROW()), AP171:AP211, "💲", AS171:AS211, "") +
        SUMIFS(AR171:AR211, AY171:AY211, INDIRECT("AE" &amp; ROW()), AP171:AP211, "📦", AS171:AS211, "")
    ) / 2
)</f>
        <v>0</v>
      </c>
      <c r="AL220" s="140">
        <f t="array" aca="1" ref="AL220" ca="1">(
    SUMIFS(AR171:AR211, AY171:AY211, INDIRECT("AE" &amp; ROW()), AP171:AP211, "💲") +
    SUMIFS(AR171:AR211, AY171:AY211, INDIRECT("AE" &amp; ROW()), AP171:AP211, "📦")
) -
(
    (
        SUMIFS(AR171:AR211, AY171:AY211, INDIRECT("AE" &amp; ROW()), AP171:AP211, "💲", AS171:AS211, "Familiar") +
        SUMIFS(AR171:AR211, AY171:AY211, INDIRECT("AE" &amp; ROW()), AP171:AP211, "📦", AS171:AS211, "Familiar")
    ) / 2
) -
(
    (
        SUMIFS(AR171:AR211, AY171:AY211, INDIRECT("AE" &amp; ROW()), AP171:AP211, "💲", AS171:AS211, "Participante") +
        SUMIFS(AR171:AR211, AY171:AY211, INDIRECT("AE" &amp; ROW()), AP171:AP211, "📦", AS171:AS211, "Participante")
    ) / 2
) -
(
    (
        SUMIFS(AR171:AR211, AY171:AY211, INDIRECT("AE" &amp; ROW()), AP171:AP211, "💲", AS171:AS211, "Empleado") +
        SUMIFS(AR171:AR211, AY171:AY211, INDIRECT("AE" &amp; ROW()), AP171:AP211, "📦", AS171:AS211, "Empleado")
    ) / 2
) -
(
    (
        SUMIFS(AR171:AR211, AY171:AY211, INDIRECT("AE" &amp; ROW()), AP171:AP211, "💲", AS171:AS211, "Exonerado ADH") +
        SUMIFS(AR171:AR211, AY171:AY211, INDIRECT("AE" &amp; ROW()), AP171:AP211, "📦", AS171:AS211, "Exonerado ADH")
    ) / 2
) -
(
    SUMIFS(AR171:AR211, AY171:AY211, INDIRECT("AE" &amp; ROW()), AP171:AP211, "💲", AS171:AS211, "Exonerado Doctor") +
    SUMIFS(AR171:AR211, AY171:AY211, INDIRECT("AE" &amp; ROW()), AP171:AP211, "📦", AS171:AS211, "Exonerado Doctor")
) -
(
    (
        SUMIFS(AR171:AR211, AY171:AY211, INDIRECT("AE" &amp; ROW()), AP171:AP211, "💲", AS171:AS211, "") +
        SUMIFS(AR171:AR211, AY171:AY211, INDIRECT("AE" &amp; ROW()), AP171:AP211, "📦", AS171:AS211, "")
    ) / 2
)</f>
        <v>0</v>
      </c>
      <c r="AM220" s="56"/>
      <c r="AN220" s="56"/>
      <c r="AO220" s="56"/>
      <c r="AP220" s="56"/>
      <c r="AQ220" s="56"/>
      <c r="AR220" s="56"/>
      <c r="AS220" s="56"/>
      <c r="AT220" s="56"/>
      <c r="AU220" s="56"/>
      <c r="AV220" s="56"/>
      <c r="AW220" s="56"/>
      <c r="AX220" s="56"/>
      <c r="AY220" s="56"/>
      <c r="AZ220" s="56"/>
      <c r="BA220" s="56"/>
      <c r="BB220" s="56"/>
      <c r="BC220" s="56"/>
      <c r="BD220" s="56"/>
      <c r="BE220" s="56"/>
      <c r="BF220" s="56"/>
      <c r="BG220" s="56"/>
      <c r="BH220" s="56"/>
      <c r="BI220" s="56"/>
      <c r="BJ220" s="56"/>
      <c r="BK220" s="56"/>
      <c r="BL220" s="56"/>
      <c r="BM220" s="56"/>
      <c r="BN220" s="56"/>
    </row>
    <row r="221" spans="1:66" ht="11.25" customHeight="1">
      <c r="A221" s="220"/>
      <c r="B221" s="164"/>
      <c r="C221" s="205"/>
      <c r="D221" s="208"/>
      <c r="E221" s="178" t="s">
        <v>44</v>
      </c>
      <c r="F221" s="58" t="str">
        <f>IF(D219&lt;&gt;"", VLOOKUP(D219,'Base de Datos'!$A$2:$D1268,4,FALSE()),"")</f>
        <v/>
      </c>
      <c r="G221" s="205"/>
      <c r="H221" s="208"/>
      <c r="I221" s="178" t="s">
        <v>44</v>
      </c>
      <c r="J221" s="58" t="str">
        <f>IF(H219&lt;&gt;"", VLOOKUP(H219,'Base de Datos'!$A$2:$D1268,4,FALSE()),"")</f>
        <v/>
      </c>
      <c r="K221" s="205"/>
      <c r="L221" s="208"/>
      <c r="M221" s="178" t="s">
        <v>44</v>
      </c>
      <c r="N221" s="58" t="str">
        <f>IF(L219&lt;&gt;"", VLOOKUP(L219,'Base de Datos'!$A$2:$D1268,4,FALSE()),"")</f>
        <v/>
      </c>
      <c r="O221" s="165"/>
      <c r="P221" s="165"/>
      <c r="Q221" s="165"/>
      <c r="R221" s="166"/>
      <c r="S221" s="231"/>
      <c r="T221" s="230"/>
      <c r="U221" s="170"/>
      <c r="V221" s="169"/>
      <c r="W221" s="231"/>
      <c r="X221" s="230"/>
      <c r="Y221" s="170"/>
      <c r="Z221" s="169"/>
      <c r="AA221" s="231"/>
      <c r="AB221" s="230"/>
      <c r="AC221" s="170"/>
      <c r="AD221" s="56"/>
      <c r="AE221" s="232" t="s">
        <v>77</v>
      </c>
      <c r="AF221" s="230"/>
      <c r="AG221" s="90">
        <f t="array" aca="1" ref="AG221" ca="1">COUNTIFS(AP171:AP211, "💲", AY171:AY211, INDIRECT("AE" &amp; ROW())) + COUNTIFS(AP171:AP211, "📦", AY171:AY211, INDIRECT("AE" &amp; ROW())) + COUNTIFS(AP171:AP211, "✅", AY171:AY211, INDIRECT("AE" &amp; ROW()))</f>
        <v>0</v>
      </c>
      <c r="AH221" s="68">
        <f t="array" aca="1" ref="AH221" ca="1">COUNTIFS(AP171:AP211, "💲", AY171:AY211, INDIRECT("AE" &amp; ROW())) + COUNTIFS(AP171:AP211, "📦", AY171:AY211, INDIRECT("AE" &amp; ROW()))</f>
        <v>0</v>
      </c>
      <c r="AI221" s="139">
        <f t="array" aca="1" ref="AI221" ca="1">SUMIFS(AR171:AR211, AY171:AY211, INDIRECT("AE" &amp; ROW()), AP171:AP211, "💲") + SUMIFS(AR171:AR211, AY171:AY211, INDIRECT("AE" &amp; ROW()), AP171:AP211, "📦")</f>
        <v>0</v>
      </c>
      <c r="AJ221" s="139">
        <f t="array" aca="1" ref="AJ221" ca="1">(
    SUMIFS(AR171:AR211, AY171:AY211, INDIRECT("AE" &amp; ROW()), AP171:AP211, "💲") +
    SUMIFS(AR171:AR211, AY171:AY211, INDIRECT("AE" &amp; ROW()), AP171:AP211, "📦")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
        SUMIFS(AR171:AR211, AY171:AY211, INDIRECT("AE" &amp; ROW()), AP171:AP211, "💲", AS171:AS211, "Familiar") +
        SUMIFS(AR171:AR211, AY171:AY211, INDIRECT("AE" &amp; ROW()), AP171:AP211, "📦", AS171:AS211, "Familiar")
    ) / 2
)  -
(
    (
        SUMIFS(AR171:AR211, AY171:AY211, INDIRECT("AE" &amp; ROW()), AP171:AP211, "💲", AS171:AS211, "Exonerado ADH") +
        SUMIFS(AR171:AR211, AY171:AY211, INDIRECT("AE" &amp; ROW()), AP171:AP211, "📦", AS171:AS211, "Exonerado ADH")
    ) / 2
)  -
(
    (
        SUMIFS(AR171:AR211, AY171:AY211, INDIRECT("AE" &amp; ROW()), AP171:AP211, "💲", AS171:AS211, "Exonerado Doctor") +
        SUMIFS(AR171:AR211, AY171:AY211, INDIRECT("AE" &amp; ROW()), AP171:AP211, "📦", AS171:AS211, "Exonerado Doctor")
    ) / 2
)</f>
        <v>0</v>
      </c>
      <c r="AK221" s="139">
        <f t="array" aca="1" ref="AK221" ca="1">(
    SUMIFS(AR171:AR211, AY171:AY211, INDIRECT("AE" &amp; ROW()), AP171:AP211, "💲") +
    SUMIFS(AR171:AR211, AY171:AY211, INDIRECT("AE" &amp; ROW()), AP171:AP211, "📦")
) -
(
    SUMIFS(AR171:AR211, AY171:AY211, INDIRECT("AE" &amp; ROW()), AP171:AP211, "💲", AS171:AS211, "Familiar") +
    SUMIFS(AR171:AR211, AY171:AY211, INDIRECT("AE" &amp; ROW()), AP171:AP211, "📦", AS171:AS211, "Familiar")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SUMIFS(AR171:AR211, AY171:AY211, INDIRECT("AE" &amp; ROW()), AP171:AP211, "💲", AS171:AS211, "Exonerado ADH") +
    SUMIFS(AR171:AR211, AY171:AY211, INDIRECT("AE" &amp; ROW()), AP171:AP211, "📦", AS171:AS211, "Exonerado ADH")
) -
(
    (
        SUMIFS(AR171:AR211, AY171:AY211, INDIRECT("AE" &amp; ROW()), AP171:AP211, "💲", AS171:AS211, "Exonerado Doctor") +
        SUMIFS(AR171:AR211, AY171:AY211, INDIRECT("AE" &amp; ROW()), AP171:AP211, "📦", AS171:AS211, "Exonerado Doctor")
    ) / 2
) -
(
    (
        SUMIFS(AR171:AR211, AY171:AY211, INDIRECT("AE" &amp; ROW()), AP171:AP211, "💲", AS171:AS211, "") +
        SUMIFS(AR171:AR211, AY171:AY211, INDIRECT("AE" &amp; ROW()), AP171:AP211, "📦", AS171:AS211, "")
    ) / 2
)</f>
        <v>0</v>
      </c>
      <c r="AL221" s="140">
        <f t="array" aca="1" ref="AL221" ca="1">(
    SUMIFS(AR171:AR211, AY171:AY211, INDIRECT("AE" &amp; ROW()), AP171:AP211, "💲") +
    SUMIFS(AR171:AR211, AY171:AY211, INDIRECT("AE" &amp; ROW()), AP171:AP211, "📦")
) -
(
    (
        SUMIFS(AR171:AR211, AY171:AY211, INDIRECT("AE" &amp; ROW()), AP171:AP211, "💲", AS171:AS211, "Familiar") +
        SUMIFS(AR171:AR211, AY171:AY211, INDIRECT("AE" &amp; ROW()), AP171:AP211, "📦", AS171:AS211, "Familiar")
    ) / 2
) -
(
    (
        SUMIFS(AR171:AR211, AY171:AY211, INDIRECT("AE" &amp; ROW()), AP171:AP211, "💲", AS171:AS211, "Participante") +
        SUMIFS(AR171:AR211, AY171:AY211, INDIRECT("AE" &amp; ROW()), AP171:AP211, "📦", AS171:AS211, "Participante")
    ) / 2
) -
(
    (
        SUMIFS(AR171:AR211, AY171:AY211, INDIRECT("AE" &amp; ROW()), AP171:AP211, "💲", AS171:AS211, "Empleado") +
        SUMIFS(AR171:AR211, AY171:AY211, INDIRECT("AE" &amp; ROW()), AP171:AP211, "📦", AS171:AS211, "Empleado")
    ) / 2
) -
(
    (
        SUMIFS(AR171:AR211, AY171:AY211, INDIRECT("AE" &amp; ROW()), AP171:AP211, "💲", AS171:AS211, "Exonerado ADH") +
        SUMIFS(AR171:AR211, AY171:AY211, INDIRECT("AE" &amp; ROW()), AP171:AP211, "📦", AS171:AS211, "Exonerado ADH")
    ) / 2
) -
(
    SUMIFS(AR171:AR211, AY171:AY211, INDIRECT("AE" &amp; ROW()), AP171:AP211, "💲", AS171:AS211, "Exonerado Doctor") +
    SUMIFS(AR171:AR211, AY171:AY211, INDIRECT("AE" &amp; ROW()), AP171:AP211, "📦", AS171:AS211, "Exonerado Doctor")
) -
(
    (
        SUMIFS(AR171:AR211, AY171:AY211, INDIRECT("AE" &amp; ROW()), AP171:AP211, "💲", AS171:AS211, "") +
        SUMIFS(AR171:AR211, AY171:AY211, INDIRECT("AE" &amp; ROW()), AP171:AP211, "📦", AS171:AS211, "")
    ) / 2
)</f>
        <v>0</v>
      </c>
      <c r="AM221" s="56"/>
      <c r="AN221" s="56"/>
      <c r="AO221" s="56"/>
      <c r="AP221" s="56"/>
      <c r="AQ221" s="56"/>
      <c r="AR221" s="56"/>
      <c r="AS221" s="56"/>
      <c r="AT221" s="56"/>
      <c r="AU221" s="56"/>
      <c r="AV221" s="56"/>
      <c r="AW221" s="56"/>
      <c r="AX221" s="56"/>
      <c r="AY221" s="56"/>
      <c r="AZ221" s="56"/>
      <c r="BA221" s="56"/>
      <c r="BB221" s="56"/>
      <c r="BC221" s="56"/>
      <c r="BD221" s="56"/>
      <c r="BE221" s="56"/>
      <c r="BF221" s="56"/>
      <c r="BG221" s="56"/>
      <c r="BH221" s="56"/>
      <c r="BI221" s="56"/>
      <c r="BJ221" s="56"/>
      <c r="BK221" s="56"/>
      <c r="BL221" s="56"/>
      <c r="BM221" s="56"/>
      <c r="BN221" s="56"/>
    </row>
    <row r="222" spans="1:66" ht="11.25" customHeight="1">
      <c r="A222" s="221"/>
      <c r="B222" s="164"/>
      <c r="C222" s="206"/>
      <c r="D222" s="209"/>
      <c r="E222" s="179" t="s">
        <v>46</v>
      </c>
      <c r="F222" s="180"/>
      <c r="G222" s="206"/>
      <c r="H222" s="209"/>
      <c r="I222" s="179" t="s">
        <v>46</v>
      </c>
      <c r="J222" s="180"/>
      <c r="K222" s="206"/>
      <c r="L222" s="209"/>
      <c r="M222" s="179" t="s">
        <v>46</v>
      </c>
      <c r="N222" s="180"/>
      <c r="O222" s="165"/>
      <c r="P222" s="165"/>
      <c r="Q222" s="165"/>
      <c r="R222" s="166"/>
      <c r="S222" s="227" t="str">
        <f>IF(OR(S219="Empleado",S219="Familiar"),"Nombre del Empleado","N° Factura")</f>
        <v>N° Factura</v>
      </c>
      <c r="T222" s="228"/>
      <c r="U222" s="89"/>
      <c r="V222" s="169"/>
      <c r="W222" s="227" t="str">
        <f>IF(OR(W219="Empleado",W219="Familiar"),"Nombre del Empleado","N° Factura")</f>
        <v>N° Factura</v>
      </c>
      <c r="X222" s="228"/>
      <c r="Y222" s="89"/>
      <c r="Z222" s="169"/>
      <c r="AA222" s="227" t="str">
        <f>IF(OR(AA219="Empleado",AA219="Familiar"),"Nombre del Empleado","N° Factura")</f>
        <v>N° Factura</v>
      </c>
      <c r="AB222" s="228"/>
      <c r="AC222" s="89"/>
      <c r="AD222" s="56"/>
      <c r="AE222" s="233" t="s">
        <v>80</v>
      </c>
      <c r="AF222" s="228"/>
      <c r="AG222" s="143">
        <f t="array" aca="1" ref="AG222" ca="1">COUNTIFS(AP171:AP211, "💲", AY171:AY211, INDIRECT("AE" &amp; ROW())) + COUNTIFS(AP171:AP211, "📦", AY171:AY211, INDIRECT("AE" &amp; ROW())) + COUNTIFS(AP171:AP211, "✅", AY171:AY211, INDIRECT("AE" &amp; ROW()))</f>
        <v>0</v>
      </c>
      <c r="AH222" s="144">
        <f t="array" aca="1" ref="AH222" ca="1">COUNTIFS(AP171:AP211, "💲", AY171:AY211, INDIRECT("AE" &amp; ROW())) + COUNTIFS(AP171:AP211, "📦", AY171:AY211, INDIRECT("AE" &amp; ROW()))</f>
        <v>0</v>
      </c>
      <c r="AI222" s="145">
        <f t="array" aca="1" ref="AI222" ca="1">SUMIFS(AR171:AR211, AY171:AY211, INDIRECT("AE" &amp; ROW()), AP171:AP211, "💲") + SUMIFS(AR171:AR211, AY171:AY211, INDIRECT("AE" &amp; ROW()), AP171:AP211, "📦")</f>
        <v>0</v>
      </c>
      <c r="AJ222" s="145">
        <f t="array" aca="1" ref="AJ222" ca="1">(
    SUMIFS(AR171:AR211, AY171:AY211, INDIRECT("AE" &amp; ROW()), AP171:AP211, "💲") +
    SUMIFS(AR171:AR211, AY171:AY211, INDIRECT("AE" &amp; ROW()), AP171:AP211, "📦")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
        SUMIFS(AR171:AR211, AY171:AY211, INDIRECT("AE" &amp; ROW()), AP171:AP211, "💲", AS171:AS211, "Familiar") +
        SUMIFS(AR171:AR211, AY171:AY211, INDIRECT("AE" &amp; ROW()), AP171:AP211, "📦", AS171:AS211, "Familiar")
    ) / 2
)  -
(
    (
        SUMIFS(AR171:AR211, AY171:AY211, INDIRECT("AE" &amp; ROW()), AP171:AP211, "💲", AS171:AS211, "Exonerado ADH") +
        SUMIFS(AR171:AR211, AY171:AY211, INDIRECT("AE" &amp; ROW()), AP171:AP211, "📦", AS171:AS211, "Exonerado ADH")
    ) / 2
)  -
(
    (
        SUMIFS(AR171:AR211, AY171:AY211, INDIRECT("AE" &amp; ROW()), AP171:AP211, "💲", AS171:AS211, "Exonerado Doctor") +
        SUMIFS(AR171:AR211, AY171:AY211, INDIRECT("AE" &amp; ROW()), AP171:AP211, "📦", AS171:AS211, "Exonerado Doctor")
    ) / 2
)</f>
        <v>0</v>
      </c>
      <c r="AK222" s="145">
        <f t="array" aca="1" ref="AK222" ca="1">(
    SUMIFS(AR171:AR211, AY171:AY211, INDIRECT("AE" &amp; ROW()), AP171:AP211, "💲") +
    SUMIFS(AR171:AR211, AY171:AY211, INDIRECT("AE" &amp; ROW()), AP171:AP211, "📦")
) -
(
    SUMIFS(AR171:AR211, AY171:AY211, INDIRECT("AE" &amp; ROW()), AP171:AP211, "💲", AS171:AS211, "Familiar") +
    SUMIFS(AR171:AR211, AY171:AY211, INDIRECT("AE" &amp; ROW()), AP171:AP211, "📦", AS171:AS211, "Familiar")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SUMIFS(AR171:AR211, AY171:AY211, INDIRECT("AE" &amp; ROW()), AP171:AP211, "💲", AS171:AS211, "Exonerado ADH") +
    SUMIFS(AR171:AR211, AY171:AY211, INDIRECT("AE" &amp; ROW()), AP171:AP211, "📦", AS171:AS211, "Exonerado ADH")
) -
(
    (
        SUMIFS(AR171:AR211, AY171:AY211, INDIRECT("AE" &amp; ROW()), AP171:AP211, "💲", AS171:AS211, "Exonerado Doctor") +
        SUMIFS(AR171:AR211, AY171:AY211, INDIRECT("AE" &amp; ROW()), AP171:AP211, "📦", AS171:AS211, "Exonerado Doctor")
    ) / 2
) -
(
    (
        SUMIFS(AR171:AR211, AY171:AY211, INDIRECT("AE" &amp; ROW()), AP171:AP211, "💲", AS171:AS211, "") +
        SUMIFS(AR171:AR211, AY171:AY211, INDIRECT("AE" &amp; ROW()), AP171:AP211, "📦", AS171:AS211, "")
    ) / 2
)</f>
        <v>0</v>
      </c>
      <c r="AL222" s="146">
        <f t="array" aca="1" ref="AL222" ca="1">(
    SUMIFS(AR171:AR211, AY171:AY211, INDIRECT("AE" &amp; ROW()), AP171:AP211, "💲") +
    SUMIFS(AR171:AR211, AY171:AY211, INDIRECT("AE" &amp; ROW()), AP171:AP211, "📦")
) -
(
    (
        SUMIFS(AR171:AR211, AY171:AY211, INDIRECT("AE" &amp; ROW()), AP171:AP211, "💲", AS171:AS211, "Familiar") +
        SUMIFS(AR171:AR211, AY171:AY211, INDIRECT("AE" &amp; ROW()), AP171:AP211, "📦", AS171:AS211, "Familiar")
    ) / 2
) -
(
    (
        SUMIFS(AR171:AR211, AY171:AY211, INDIRECT("AE" &amp; ROW()), AP171:AP211, "💲", AS171:AS211, "Participante") +
        SUMIFS(AR171:AR211, AY171:AY211, INDIRECT("AE" &amp; ROW()), AP171:AP211, "📦", AS171:AS211, "Participante")
    ) / 2
) -
(
    (
        SUMIFS(AR171:AR211, AY171:AY211, INDIRECT("AE" &amp; ROW()), AP171:AP211, "💲", AS171:AS211, "Empleado") +
        SUMIFS(AR171:AR211, AY171:AY211, INDIRECT("AE" &amp; ROW()), AP171:AP211, "📦", AS171:AS211, "Empleado")
    ) / 2
) -
(
    (
        SUMIFS(AR171:AR211, AY171:AY211, INDIRECT("AE" &amp; ROW()), AP171:AP211, "💲", AS171:AS211, "Exonerado ADH") +
        SUMIFS(AR171:AR211, AY171:AY211, INDIRECT("AE" &amp; ROW()), AP171:AP211, "📦", AS171:AS211, "Exonerado ADH")
    ) / 2
) -
(
    SUMIFS(AR171:AR211, AY171:AY211, INDIRECT("AE" &amp; ROW()), AP171:AP211, "💲", AS171:AS211, "Exonerado Doctor") +
    SUMIFS(AR171:AR211, AY171:AY211, INDIRECT("AE" &amp; ROW()), AP171:AP211, "📦", AS171:AS211, "Exonerado Doctor")
) -
(
    (
        SUMIFS(AR171:AR211, AY171:AY211, INDIRECT("AE" &amp; ROW()), AP171:AP211, "💲", AS171:AS211, "") +
        SUMIFS(AR171:AR211, AY171:AY211, INDIRECT("AE" &amp; ROW()), AP171:AP211, "📦", AS171:AS211, "")
    ) / 2
)</f>
        <v>0</v>
      </c>
      <c r="AM222" s="56"/>
      <c r="AN222" s="56"/>
      <c r="AO222" s="56"/>
      <c r="AP222" s="56"/>
      <c r="AQ222" s="56"/>
      <c r="AR222" s="56"/>
      <c r="AS222" s="56"/>
      <c r="AT222" s="56"/>
      <c r="AU222" s="56"/>
      <c r="AV222" s="56"/>
      <c r="AW222" s="56"/>
      <c r="AX222" s="56"/>
      <c r="AY222" s="56"/>
      <c r="AZ222" s="56"/>
      <c r="BA222" s="56"/>
      <c r="BB222" s="56"/>
      <c r="BC222" s="56"/>
      <c r="BD222" s="56"/>
      <c r="BE222" s="56"/>
      <c r="BF222" s="56"/>
      <c r="BG222" s="56"/>
      <c r="BH222" s="56"/>
      <c r="BI222" s="56"/>
      <c r="BJ222" s="56"/>
      <c r="BK222" s="56"/>
      <c r="BL222" s="56"/>
      <c r="BM222" s="56"/>
      <c r="BN222" s="56"/>
    </row>
    <row r="223" spans="1:66" ht="11.25" customHeight="1">
      <c r="A223" s="3"/>
      <c r="B223" s="3"/>
      <c r="C223" s="3"/>
      <c r="D223" s="3"/>
      <c r="E223" s="3"/>
      <c r="F223" s="3"/>
      <c r="G223" s="3"/>
      <c r="H223" s="3"/>
      <c r="I223" s="3"/>
      <c r="J223" s="3"/>
      <c r="K223" s="3"/>
      <c r="L223" s="3"/>
      <c r="M223" s="3"/>
      <c r="N223" s="3"/>
      <c r="O223" s="1"/>
      <c r="P223" s="3"/>
      <c r="Q223" s="3"/>
      <c r="R223" s="15"/>
      <c r="S223" s="16"/>
      <c r="T223" s="16"/>
      <c r="U223" s="173"/>
      <c r="V223" s="6"/>
      <c r="W223" s="16"/>
      <c r="X223" s="16"/>
      <c r="Y223" s="173"/>
      <c r="Z223" s="48"/>
      <c r="AA223" s="173"/>
      <c r="AB223" s="173"/>
      <c r="AC223" s="173"/>
      <c r="AD223" s="174"/>
      <c r="AI223" s="148">
        <f t="shared" ref="AI223:AL223" ca="1" si="154">SUM(AI208:AI221)</f>
        <v>130</v>
      </c>
      <c r="AJ223" s="148">
        <f t="shared" ca="1" si="154"/>
        <v>130</v>
      </c>
      <c r="AK223" s="148">
        <f t="shared" ca="1" si="154"/>
        <v>130</v>
      </c>
      <c r="AL223" s="148">
        <f t="shared" ca="1" si="154"/>
        <v>130</v>
      </c>
      <c r="AM223" s="174"/>
      <c r="AN223" s="174"/>
      <c r="AO223" s="174"/>
      <c r="AP223" s="174"/>
      <c r="AQ223" s="174"/>
      <c r="AR223" s="174"/>
      <c r="AS223" s="174"/>
      <c r="AT223" s="174"/>
      <c r="AU223" s="174"/>
      <c r="AV223" s="174"/>
      <c r="AW223" s="174"/>
      <c r="AX223" s="174"/>
      <c r="AY223" s="174"/>
      <c r="AZ223" s="174"/>
      <c r="BA223" s="174"/>
      <c r="BB223" s="174"/>
      <c r="BC223" s="174"/>
      <c r="BD223" s="174"/>
      <c r="BE223" s="122"/>
      <c r="BF223" s="122"/>
      <c r="BG223" s="122"/>
      <c r="BH223" s="122"/>
      <c r="BI223" s="122"/>
      <c r="BJ223" s="174"/>
      <c r="BK223" s="174"/>
      <c r="BL223" s="174"/>
      <c r="BM223" s="174"/>
      <c r="BN223" s="174"/>
    </row>
    <row r="224" spans="1:66" ht="15" customHeight="1">
      <c r="A224" s="210">
        <f>IF(WEEKDAY(A169)=6, WORKDAY(A169+1, 1), A169+1)</f>
        <v>46272</v>
      </c>
      <c r="B224" s="211"/>
      <c r="C224" s="211"/>
      <c r="D224" s="211"/>
      <c r="E224" s="211"/>
      <c r="F224" s="211"/>
      <c r="G224" s="211"/>
      <c r="H224" s="211"/>
      <c r="I224" s="211"/>
      <c r="J224" s="211"/>
      <c r="K224" s="211"/>
      <c r="L224" s="211"/>
      <c r="M224" s="211"/>
      <c r="N224" s="212"/>
      <c r="O224" s="1"/>
      <c r="P224" s="1"/>
      <c r="Q224" s="1"/>
      <c r="R224" s="15"/>
      <c r="S224" s="22"/>
      <c r="T224" s="22"/>
      <c r="U224" s="241"/>
      <c r="V224" s="242"/>
      <c r="W224" s="242"/>
      <c r="X224" s="242"/>
      <c r="Y224" s="242"/>
      <c r="Z224" s="23"/>
      <c r="AA224" s="23"/>
      <c r="AB224" s="23"/>
      <c r="AC224" s="23"/>
      <c r="AD224" s="24"/>
      <c r="AE224" s="181"/>
      <c r="AF224" s="181"/>
      <c r="AG224" s="181"/>
      <c r="AH224" s="181"/>
      <c r="AI224" s="181"/>
      <c r="AJ224" s="181"/>
      <c r="AK224" s="181"/>
      <c r="AL224" s="181"/>
      <c r="AM224" s="24"/>
      <c r="AN224" s="24"/>
      <c r="AO224" s="24"/>
      <c r="AP224" s="24"/>
      <c r="AQ224" s="24"/>
      <c r="AR224" s="24"/>
      <c r="AS224" s="24"/>
      <c r="AT224" s="24"/>
      <c r="AU224" s="24"/>
      <c r="AV224" s="24"/>
      <c r="AW224" s="24"/>
      <c r="AX224" s="24"/>
      <c r="AY224" s="24"/>
      <c r="AZ224" s="24"/>
      <c r="BA224" s="24"/>
      <c r="BB224" s="24"/>
      <c r="BC224" s="24"/>
      <c r="BD224" s="24"/>
      <c r="BE224" s="24"/>
      <c r="BF224" s="24"/>
      <c r="BG224" s="24"/>
      <c r="BH224" s="24"/>
      <c r="BI224" s="24"/>
      <c r="BJ224" s="24"/>
      <c r="BK224" s="24"/>
      <c r="BL224" s="24"/>
      <c r="BM224" s="24"/>
      <c r="BN224" s="24"/>
    </row>
    <row r="225" spans="1:66" ht="15" customHeight="1">
      <c r="A225" s="25" t="s">
        <v>15</v>
      </c>
      <c r="B225" s="25" t="s">
        <v>16</v>
      </c>
      <c r="C225" s="213" t="s">
        <v>17</v>
      </c>
      <c r="D225" s="214"/>
      <c r="E225" s="214"/>
      <c r="F225" s="215"/>
      <c r="G225" s="213" t="s">
        <v>18</v>
      </c>
      <c r="H225" s="214"/>
      <c r="I225" s="214"/>
      <c r="J225" s="215"/>
      <c r="K225" s="213" t="s">
        <v>19</v>
      </c>
      <c r="L225" s="214"/>
      <c r="M225" s="214"/>
      <c r="N225" s="215"/>
      <c r="O225" s="1"/>
      <c r="P225" s="1"/>
      <c r="Q225" s="1"/>
      <c r="R225" s="26"/>
      <c r="S225" s="234" t="s">
        <v>17</v>
      </c>
      <c r="T225" s="214"/>
      <c r="U225" s="215"/>
      <c r="V225" s="27"/>
      <c r="W225" s="234" t="s">
        <v>18</v>
      </c>
      <c r="X225" s="214"/>
      <c r="Y225" s="215"/>
      <c r="Z225" s="28"/>
      <c r="AA225" s="234" t="s">
        <v>19</v>
      </c>
      <c r="AB225" s="214"/>
      <c r="AC225" s="215"/>
      <c r="AD225" s="29"/>
      <c r="AE225" s="181"/>
      <c r="AF225" s="181"/>
      <c r="AG225" s="181"/>
      <c r="AH225" s="181"/>
      <c r="AI225" s="181"/>
      <c r="AJ225" s="181"/>
      <c r="AK225" s="181"/>
      <c r="AL225" s="181"/>
      <c r="AM225" s="29"/>
      <c r="AN225" s="34" t="s">
        <v>2</v>
      </c>
      <c r="AO225" s="34" t="s">
        <v>3</v>
      </c>
      <c r="AP225" s="34" t="s">
        <v>4</v>
      </c>
      <c r="AQ225" s="34" t="s">
        <v>5</v>
      </c>
      <c r="AR225" s="34" t="s">
        <v>6</v>
      </c>
      <c r="AS225" s="34" t="s">
        <v>7</v>
      </c>
      <c r="AT225" s="34" t="s">
        <v>27</v>
      </c>
      <c r="AU225" s="34" t="s">
        <v>28</v>
      </c>
      <c r="AV225" s="34" t="s">
        <v>29</v>
      </c>
      <c r="AW225" s="34" t="s">
        <v>30</v>
      </c>
      <c r="AX225" s="34" t="s">
        <v>12</v>
      </c>
      <c r="AY225" s="34" t="s">
        <v>20</v>
      </c>
      <c r="AZ225" s="35"/>
      <c r="BA225" s="35"/>
      <c r="BB225" s="35"/>
      <c r="BC225" s="35"/>
      <c r="BD225" s="35"/>
      <c r="BE225" s="35"/>
      <c r="BF225" s="35"/>
      <c r="BG225" s="35"/>
      <c r="BH225" s="35"/>
      <c r="BI225" s="35"/>
      <c r="BJ225" s="35"/>
      <c r="BK225" s="35"/>
      <c r="BL225" s="35"/>
      <c r="BM225" s="35"/>
      <c r="BN225" s="35"/>
    </row>
    <row r="226" spans="1:66" ht="11.25" customHeight="1">
      <c r="A226" s="219">
        <f>Q232</f>
        <v>0.33333333333333331</v>
      </c>
      <c r="B226" s="38"/>
      <c r="C226" s="204"/>
      <c r="D226" s="207"/>
      <c r="E226" s="40" t="s">
        <v>36</v>
      </c>
      <c r="F226" s="42" t="str">
        <f>IF(D226&lt;&gt;"", VLOOKUP(D226,'Base de Datos'!$A$2:$D1268,2,FALSE()),"")</f>
        <v/>
      </c>
      <c r="G226" s="204"/>
      <c r="H226" s="216"/>
      <c r="I226" s="40" t="s">
        <v>36</v>
      </c>
      <c r="J226" s="42" t="str">
        <f>IF(H226&lt;&gt;"", VLOOKUP(H226,'Base de Datos'!$A$2:$D1268,2,FALSE()),"")</f>
        <v/>
      </c>
      <c r="K226" s="204"/>
      <c r="L226" s="216"/>
      <c r="M226" s="40" t="s">
        <v>36</v>
      </c>
      <c r="N226" s="42" t="str">
        <f>IF(L226&lt;&gt;"", VLOOKUP(L226,'Base de Datos'!$A$2:$D1268,2,FALSE()),"")</f>
        <v/>
      </c>
      <c r="O226" s="43"/>
      <c r="P226" s="1"/>
      <c r="Q226" s="44"/>
      <c r="R226" s="15"/>
      <c r="S226" s="45"/>
      <c r="T226" s="45" t="s">
        <v>37</v>
      </c>
      <c r="U226" s="46"/>
      <c r="V226" s="47"/>
      <c r="W226" s="45"/>
      <c r="X226" s="45" t="s">
        <v>37</v>
      </c>
      <c r="Y226" s="46"/>
      <c r="Z226" s="47"/>
      <c r="AA226" s="45"/>
      <c r="AB226" s="45" t="s">
        <v>37</v>
      </c>
      <c r="AC226" s="46"/>
      <c r="AD226" s="48"/>
      <c r="AE226" s="181"/>
      <c r="AF226" s="181"/>
      <c r="AG226" s="181"/>
      <c r="AH226" s="181"/>
      <c r="AI226" s="181"/>
      <c r="AJ226" s="181"/>
      <c r="AK226" s="181"/>
      <c r="AL226" s="181"/>
      <c r="AM226" s="48"/>
      <c r="AN226" s="53">
        <f>A224</f>
        <v>46272</v>
      </c>
      <c r="AO226" s="54" t="str">
        <f>C225</f>
        <v>Consultorio N° 1</v>
      </c>
      <c r="AP226" s="55">
        <f t="shared" ref="AP226:AQ226" si="155">C226</f>
        <v>0</v>
      </c>
      <c r="AQ226" s="55">
        <f t="shared" si="155"/>
        <v>0</v>
      </c>
      <c r="AR226" s="55">
        <f>U226</f>
        <v>0</v>
      </c>
      <c r="AS226" s="55">
        <f>S226</f>
        <v>0</v>
      </c>
      <c r="AT226" s="55">
        <f>S227</f>
        <v>0</v>
      </c>
      <c r="AU226" s="55">
        <f>U227</f>
        <v>0</v>
      </c>
      <c r="AV226" s="55">
        <f>S228</f>
        <v>0</v>
      </c>
      <c r="AW226" s="55">
        <f>U228</f>
        <v>0</v>
      </c>
      <c r="AX226" s="55">
        <f>U229</f>
        <v>0</v>
      </c>
      <c r="AY226" s="55">
        <f>F229</f>
        <v>0</v>
      </c>
      <c r="AZ226" s="56"/>
      <c r="BA226" s="56"/>
      <c r="BB226" s="56"/>
      <c r="BC226" s="56"/>
      <c r="BD226" s="56"/>
      <c r="BE226" s="56"/>
      <c r="BF226" s="56"/>
      <c r="BG226" s="56"/>
      <c r="BH226" s="56"/>
      <c r="BI226" s="56"/>
      <c r="BJ226" s="56"/>
      <c r="BK226" s="56"/>
      <c r="BL226" s="56"/>
      <c r="BM226" s="56"/>
      <c r="BN226" s="56"/>
    </row>
    <row r="227" spans="1:66" ht="11.25" customHeight="1">
      <c r="A227" s="220"/>
      <c r="B227" s="38"/>
      <c r="C227" s="205"/>
      <c r="D227" s="208"/>
      <c r="E227" s="57" t="s">
        <v>42</v>
      </c>
      <c r="F227" s="58" t="str">
        <f>IF(D226&lt;&gt;"", VLOOKUP(D226,'Base de Datos'!$A$2:$D1268,3,FALSE()),"")</f>
        <v/>
      </c>
      <c r="G227" s="205"/>
      <c r="H227" s="208"/>
      <c r="I227" s="57" t="s">
        <v>42</v>
      </c>
      <c r="J227" s="58" t="str">
        <f>IF(H226&lt;&gt;"", VLOOKUP(H226,'Base de Datos'!$A$2:$D1268,3,FALSE()),"")</f>
        <v/>
      </c>
      <c r="K227" s="205"/>
      <c r="L227" s="208"/>
      <c r="M227" s="57" t="s">
        <v>42</v>
      </c>
      <c r="N227" s="58" t="str">
        <f>IF(L226&lt;&gt;"", VLOOKUP(L226,'Base de Datos'!$A$2:$D1268,3,FALSE()),"")</f>
        <v/>
      </c>
      <c r="O227" s="43"/>
      <c r="P227" s="1"/>
      <c r="Q227" s="44"/>
      <c r="R227" s="15"/>
      <c r="S227" s="229"/>
      <c r="T227" s="230"/>
      <c r="U227" s="59"/>
      <c r="V227" s="47"/>
      <c r="W227" s="229"/>
      <c r="X227" s="230"/>
      <c r="Y227" s="59"/>
      <c r="Z227" s="47"/>
      <c r="AA227" s="229"/>
      <c r="AB227" s="230"/>
      <c r="AC227" s="59"/>
      <c r="AD227" s="48"/>
      <c r="AE227" s="181"/>
      <c r="AF227" s="181"/>
      <c r="AG227" s="181"/>
      <c r="AH227" s="181"/>
      <c r="AI227" s="181"/>
      <c r="AJ227" s="181"/>
      <c r="AK227" s="181"/>
      <c r="AL227" s="181"/>
      <c r="AM227" s="48"/>
      <c r="AN227" s="53">
        <f>A224</f>
        <v>46272</v>
      </c>
      <c r="AO227" s="54" t="str">
        <f>C225</f>
        <v>Consultorio N° 1</v>
      </c>
      <c r="AP227" s="55" t="str">
        <f t="shared" ref="AP227:AQ227" si="156">C230</f>
        <v>📦</v>
      </c>
      <c r="AQ227" s="55" t="str">
        <f t="shared" si="156"/>
        <v>Moises Rodriguez</v>
      </c>
      <c r="AR227" s="64">
        <f>U230</f>
        <v>50</v>
      </c>
      <c r="AS227" s="55" t="str">
        <f>S230</f>
        <v>Participante</v>
      </c>
      <c r="AT227" s="55">
        <f>S231</f>
        <v>0</v>
      </c>
      <c r="AU227" s="55">
        <f>U231</f>
        <v>0</v>
      </c>
      <c r="AV227" s="55">
        <f>S232</f>
        <v>0</v>
      </c>
      <c r="AW227" s="55">
        <f>U232</f>
        <v>0</v>
      </c>
      <c r="AX227" s="55">
        <f>U233</f>
        <v>0</v>
      </c>
      <c r="AY227" s="55" t="str">
        <f>F233</f>
        <v>Dra. Maribel Guilarte</v>
      </c>
      <c r="AZ227" s="56"/>
      <c r="BA227" s="56"/>
      <c r="BB227" s="56"/>
      <c r="BC227" s="56"/>
      <c r="BD227" s="56"/>
      <c r="BE227" s="56"/>
      <c r="BF227" s="56"/>
      <c r="BG227" s="56"/>
      <c r="BH227" s="56"/>
      <c r="BI227" s="56"/>
      <c r="BJ227" s="56"/>
      <c r="BK227" s="56"/>
      <c r="BL227" s="56"/>
      <c r="BM227" s="56"/>
      <c r="BN227" s="56"/>
    </row>
    <row r="228" spans="1:66" ht="11.25" customHeight="1">
      <c r="A228" s="220"/>
      <c r="B228" s="38"/>
      <c r="C228" s="205"/>
      <c r="D228" s="208"/>
      <c r="E228" s="57" t="s">
        <v>44</v>
      </c>
      <c r="F228" s="58" t="str">
        <f>IF(D226&lt;&gt;"", VLOOKUP(D226,'Base de Datos'!$A$2:$D1268,4,FALSE()),"")</f>
        <v/>
      </c>
      <c r="G228" s="205"/>
      <c r="H228" s="208"/>
      <c r="I228" s="57" t="s">
        <v>44</v>
      </c>
      <c r="J228" s="58" t="str">
        <f>IF(H226&lt;&gt;"", VLOOKUP(H226,'Base de Datos'!$A$2:$D1268,4,FALSE()),"")</f>
        <v/>
      </c>
      <c r="K228" s="205"/>
      <c r="L228" s="208"/>
      <c r="M228" s="57" t="s">
        <v>44</v>
      </c>
      <c r="N228" s="58" t="str">
        <f>IF(L226&lt;&gt;"", VLOOKUP(L226,'Base de Datos'!$A$2:$D1268,4,FALSE()),"")</f>
        <v/>
      </c>
      <c r="O228" s="43"/>
      <c r="P228" s="1"/>
      <c r="Q228" s="44"/>
      <c r="R228" s="15"/>
      <c r="S228" s="229"/>
      <c r="T228" s="230"/>
      <c r="U228" s="59"/>
      <c r="V228" s="47"/>
      <c r="W228" s="229"/>
      <c r="X228" s="230"/>
      <c r="Y228" s="59"/>
      <c r="Z228" s="47"/>
      <c r="AA228" s="229"/>
      <c r="AB228" s="230"/>
      <c r="AC228" s="59"/>
      <c r="AD228" s="48"/>
      <c r="AE228" s="181"/>
      <c r="AF228" s="181"/>
      <c r="AG228" s="181"/>
      <c r="AH228" s="181"/>
      <c r="AI228" s="181"/>
      <c r="AJ228" s="181"/>
      <c r="AK228" s="181"/>
      <c r="AL228" s="181"/>
      <c r="AM228" s="48"/>
      <c r="AN228" s="53">
        <f>A224</f>
        <v>46272</v>
      </c>
      <c r="AO228" s="54" t="str">
        <f>C225</f>
        <v>Consultorio N° 1</v>
      </c>
      <c r="AP228" s="55">
        <f t="shared" ref="AP228:AQ228" si="157">C234</f>
        <v>0</v>
      </c>
      <c r="AQ228" s="55">
        <f t="shared" si="157"/>
        <v>0</v>
      </c>
      <c r="AR228" s="64">
        <f>U234</f>
        <v>0</v>
      </c>
      <c r="AS228" s="55">
        <f>S234</f>
        <v>0</v>
      </c>
      <c r="AT228" s="55">
        <f>S235</f>
        <v>0</v>
      </c>
      <c r="AU228" s="55">
        <f>U235</f>
        <v>0</v>
      </c>
      <c r="AV228" s="55">
        <f>S236</f>
        <v>0</v>
      </c>
      <c r="AW228" s="55">
        <f>U236</f>
        <v>0</v>
      </c>
      <c r="AX228" s="55">
        <f>U237</f>
        <v>0</v>
      </c>
      <c r="AY228" s="55">
        <f>F237</f>
        <v>0</v>
      </c>
      <c r="AZ228" s="56"/>
      <c r="BA228" s="56"/>
      <c r="BB228" s="56"/>
      <c r="BC228" s="56"/>
      <c r="BD228" s="56"/>
      <c r="BE228" s="56"/>
      <c r="BF228" s="56"/>
      <c r="BG228" s="56"/>
      <c r="BH228" s="56"/>
      <c r="BI228" s="56"/>
      <c r="BJ228" s="56"/>
      <c r="BK228" s="56"/>
      <c r="BL228" s="56"/>
      <c r="BM228" s="56"/>
      <c r="BN228" s="56"/>
    </row>
    <row r="229" spans="1:66" ht="11.25" customHeight="1">
      <c r="A229" s="221"/>
      <c r="B229" s="38"/>
      <c r="C229" s="206"/>
      <c r="D229" s="209"/>
      <c r="E229" s="85" t="s">
        <v>46</v>
      </c>
      <c r="F229" s="86"/>
      <c r="G229" s="206"/>
      <c r="H229" s="209"/>
      <c r="I229" s="87" t="s">
        <v>46</v>
      </c>
      <c r="J229" s="88"/>
      <c r="K229" s="206"/>
      <c r="L229" s="209"/>
      <c r="M229" s="87" t="s">
        <v>46</v>
      </c>
      <c r="N229" s="88"/>
      <c r="O229" s="43"/>
      <c r="P229" s="1"/>
      <c r="Q229" s="44"/>
      <c r="R229" s="15"/>
      <c r="S229" s="227" t="str">
        <f>IF(OR(S226="Empleado",S226="Familiar"),"Nombre del Empleado","N° Factura")</f>
        <v>N° Factura</v>
      </c>
      <c r="T229" s="228"/>
      <c r="U229" s="89"/>
      <c r="V229" s="47"/>
      <c r="W229" s="227" t="str">
        <f>IF(OR(W226="Empleado",W226="Familiar"),"Nombre del Empleado","N° Factura")</f>
        <v>N° Factura</v>
      </c>
      <c r="X229" s="228"/>
      <c r="Y229" s="89"/>
      <c r="Z229" s="47"/>
      <c r="AA229" s="227" t="str">
        <f>IF(OR(AA226="Empleado",AA226="Familiar"),"Nombre del Empleado","N° Factura")</f>
        <v>N° Factura</v>
      </c>
      <c r="AB229" s="228"/>
      <c r="AC229" s="89"/>
      <c r="AD229" s="48"/>
      <c r="AE229" s="181"/>
      <c r="AF229" s="181"/>
      <c r="AG229" s="181"/>
      <c r="AH229" s="181"/>
      <c r="AI229" s="181"/>
      <c r="AJ229" s="181"/>
      <c r="AK229" s="181"/>
      <c r="AL229" s="181"/>
      <c r="AM229" s="48"/>
      <c r="AN229" s="53">
        <f>A224</f>
        <v>46272</v>
      </c>
      <c r="AO229" s="54" t="str">
        <f>C225</f>
        <v>Consultorio N° 1</v>
      </c>
      <c r="AP229" s="55">
        <f t="shared" ref="AP229:AQ229" si="158">C238</f>
        <v>0</v>
      </c>
      <c r="AQ229" s="55">
        <f t="shared" si="158"/>
        <v>0</v>
      </c>
      <c r="AR229" s="64">
        <f>U238</f>
        <v>0</v>
      </c>
      <c r="AS229" s="55">
        <f>S238</f>
        <v>0</v>
      </c>
      <c r="AT229" s="55">
        <f>S239</f>
        <v>0</v>
      </c>
      <c r="AU229" s="64">
        <f>U239</f>
        <v>0</v>
      </c>
      <c r="AV229" s="55">
        <f>S240</f>
        <v>0</v>
      </c>
      <c r="AW229" s="55">
        <f>U240</f>
        <v>0</v>
      </c>
      <c r="AX229" s="55">
        <f>U241</f>
        <v>0</v>
      </c>
      <c r="AY229" s="55">
        <f>F241</f>
        <v>0</v>
      </c>
      <c r="AZ229" s="56"/>
      <c r="BA229" s="56"/>
      <c r="BB229" s="56"/>
      <c r="BC229" s="56"/>
      <c r="BD229" s="56"/>
      <c r="BE229" s="56"/>
      <c r="BF229" s="56"/>
      <c r="BG229" s="56"/>
      <c r="BH229" s="56"/>
      <c r="BI229" s="56"/>
      <c r="BJ229" s="56"/>
      <c r="BK229" s="56"/>
      <c r="BL229" s="56"/>
      <c r="BM229" s="56"/>
      <c r="BN229" s="56"/>
    </row>
    <row r="230" spans="1:66" ht="11.25" customHeight="1">
      <c r="A230" s="222">
        <f>A226+$Q$13/1440</f>
        <v>0.375</v>
      </c>
      <c r="B230" s="38"/>
      <c r="C230" s="204" t="s">
        <v>78</v>
      </c>
      <c r="D230" s="207" t="s">
        <v>266</v>
      </c>
      <c r="E230" s="40" t="s">
        <v>36</v>
      </c>
      <c r="F230" s="42" t="str">
        <f>IF(D230&lt;&gt;"", VLOOKUP(D230,'Base de Datos'!$A$2:$D1268,2,FALSE()),"")</f>
        <v>Carmen Morales</v>
      </c>
      <c r="G230" s="204"/>
      <c r="H230" s="216"/>
      <c r="I230" s="40" t="s">
        <v>36</v>
      </c>
      <c r="J230" s="42" t="str">
        <f>IF(H230&lt;&gt;"", VLOOKUP(H230,'Base de Datos'!$A$2:$D1268,2,FALSE()),"")</f>
        <v/>
      </c>
      <c r="K230" s="204"/>
      <c r="L230" s="216"/>
      <c r="M230" s="40" t="s">
        <v>36</v>
      </c>
      <c r="N230" s="42" t="str">
        <f>IF(L230&lt;&gt;"", VLOOKUP(L230,'Base de Datos'!$A$2:$D1268,2,FALSE()),"")</f>
        <v/>
      </c>
      <c r="O230" s="262" t="s">
        <v>32</v>
      </c>
      <c r="P230" s="242"/>
      <c r="Q230" s="263">
        <f ca="1">$N$2</f>
        <v>888.89089999999999</v>
      </c>
      <c r="R230" s="15"/>
      <c r="S230" s="45" t="s">
        <v>96</v>
      </c>
      <c r="T230" s="45" t="s">
        <v>37</v>
      </c>
      <c r="U230" s="103">
        <v>50</v>
      </c>
      <c r="V230" s="47"/>
      <c r="W230" s="45"/>
      <c r="X230" s="45" t="s">
        <v>37</v>
      </c>
      <c r="Y230" s="46"/>
      <c r="Z230" s="47"/>
      <c r="AA230" s="45"/>
      <c r="AB230" s="45" t="s">
        <v>37</v>
      </c>
      <c r="AC230" s="46"/>
      <c r="AD230" s="48"/>
      <c r="AE230" s="181"/>
      <c r="AF230" s="181"/>
      <c r="AG230" s="181"/>
      <c r="AH230" s="181"/>
      <c r="AI230" s="181"/>
      <c r="AJ230" s="181"/>
      <c r="AK230" s="181"/>
      <c r="AL230" s="181"/>
      <c r="AM230" s="48"/>
      <c r="AN230" s="53">
        <f>A224</f>
        <v>46272</v>
      </c>
      <c r="AO230" s="54" t="str">
        <f>C225</f>
        <v>Consultorio N° 1</v>
      </c>
      <c r="AP230" s="55">
        <f t="shared" ref="AP230:AQ230" si="159">C242</f>
        <v>0</v>
      </c>
      <c r="AQ230" s="55">
        <f t="shared" si="159"/>
        <v>0</v>
      </c>
      <c r="AR230" s="64">
        <f>U242</f>
        <v>0</v>
      </c>
      <c r="AS230" s="55">
        <f>S242</f>
        <v>0</v>
      </c>
      <c r="AT230" s="55">
        <f>S243</f>
        <v>0</v>
      </c>
      <c r="AU230" s="55">
        <f>U243</f>
        <v>0</v>
      </c>
      <c r="AV230" s="55">
        <f>S244</f>
        <v>0</v>
      </c>
      <c r="AW230" s="55">
        <f>U244</f>
        <v>0</v>
      </c>
      <c r="AX230" s="55">
        <f>U245</f>
        <v>0</v>
      </c>
      <c r="AY230" s="55">
        <f>F245</f>
        <v>0</v>
      </c>
      <c r="AZ230" s="56"/>
      <c r="BA230" s="56"/>
      <c r="BB230" s="56"/>
      <c r="BC230" s="56"/>
      <c r="BD230" s="56"/>
      <c r="BE230" s="56"/>
      <c r="BF230" s="56"/>
      <c r="BG230" s="56"/>
      <c r="BH230" s="56"/>
      <c r="BI230" s="56"/>
      <c r="BJ230" s="56"/>
      <c r="BK230" s="56"/>
      <c r="BL230" s="56"/>
      <c r="BM230" s="56"/>
      <c r="BN230" s="56"/>
    </row>
    <row r="231" spans="1:66" ht="11.25" customHeight="1">
      <c r="A231" s="220"/>
      <c r="B231" s="38"/>
      <c r="C231" s="205"/>
      <c r="D231" s="208"/>
      <c r="E231" s="57" t="s">
        <v>42</v>
      </c>
      <c r="F231" s="58">
        <f>IF(D230&lt;&gt;"", VLOOKUP(D230,'Base de Datos'!$A$2:$D1268,3,FALSE()),"")</f>
        <v>0</v>
      </c>
      <c r="G231" s="205"/>
      <c r="H231" s="208"/>
      <c r="I231" s="57" t="s">
        <v>42</v>
      </c>
      <c r="J231" s="58" t="str">
        <f>IF(H230&lt;&gt;"", VLOOKUP(H230,'Base de Datos'!$A$2:$D1268,3,FALSE()),"")</f>
        <v/>
      </c>
      <c r="K231" s="205"/>
      <c r="L231" s="208"/>
      <c r="M231" s="57" t="s">
        <v>42</v>
      </c>
      <c r="N231" s="58" t="str">
        <f>IF(L230&lt;&gt;"", VLOOKUP(L230,'Base de Datos'!$A$2:$D1268,3,FALSE()),"")</f>
        <v/>
      </c>
      <c r="O231" s="242"/>
      <c r="P231" s="242"/>
      <c r="Q231" s="264"/>
      <c r="R231" s="15"/>
      <c r="S231" s="229"/>
      <c r="T231" s="230"/>
      <c r="U231" s="59"/>
      <c r="V231" s="47"/>
      <c r="W231" s="229"/>
      <c r="X231" s="230"/>
      <c r="Y231" s="59"/>
      <c r="Z231" s="47"/>
      <c r="AA231" s="229"/>
      <c r="AB231" s="230"/>
      <c r="AC231" s="59"/>
      <c r="AD231" s="48"/>
      <c r="AE231" s="181"/>
      <c r="AF231" s="181"/>
      <c r="AG231" s="181"/>
      <c r="AH231" s="181"/>
      <c r="AI231" s="181"/>
      <c r="AJ231" s="181"/>
      <c r="AK231" s="181"/>
      <c r="AL231" s="181"/>
      <c r="AM231" s="48"/>
      <c r="AN231" s="53">
        <f>A224</f>
        <v>46272</v>
      </c>
      <c r="AO231" s="54" t="str">
        <f>C225</f>
        <v>Consultorio N° 1</v>
      </c>
      <c r="AP231" s="55">
        <f t="shared" ref="AP231:AQ231" si="160">C246</f>
        <v>0</v>
      </c>
      <c r="AQ231" s="55">
        <f t="shared" si="160"/>
        <v>0</v>
      </c>
      <c r="AR231" s="55">
        <f>U246</f>
        <v>0</v>
      </c>
      <c r="AS231" s="55">
        <f>S246</f>
        <v>0</v>
      </c>
      <c r="AT231" s="55">
        <f>S247</f>
        <v>0</v>
      </c>
      <c r="AU231" s="55">
        <f>U247</f>
        <v>0</v>
      </c>
      <c r="AV231" s="55">
        <f>S248</f>
        <v>0</v>
      </c>
      <c r="AW231" s="55">
        <f>U248</f>
        <v>0</v>
      </c>
      <c r="AX231" s="55">
        <f>U249</f>
        <v>0</v>
      </c>
      <c r="AY231" s="55">
        <f>F249</f>
        <v>0</v>
      </c>
      <c r="AZ231" s="56"/>
      <c r="BA231" s="56"/>
      <c r="BB231" s="56"/>
      <c r="BC231" s="56"/>
      <c r="BD231" s="56"/>
      <c r="BE231" s="56"/>
      <c r="BF231" s="56"/>
      <c r="BG231" s="56"/>
      <c r="BH231" s="56"/>
      <c r="BI231" s="56"/>
      <c r="BJ231" s="56"/>
      <c r="BK231" s="56"/>
      <c r="BL231" s="56"/>
      <c r="BM231" s="56"/>
      <c r="BN231" s="56"/>
    </row>
    <row r="232" spans="1:66" ht="11.25" customHeight="1">
      <c r="A232" s="220"/>
      <c r="B232" s="38"/>
      <c r="C232" s="205"/>
      <c r="D232" s="208"/>
      <c r="E232" s="57" t="s">
        <v>44</v>
      </c>
      <c r="F232" s="58">
        <f>IF(D230&lt;&gt;"", VLOOKUP(D230,'Base de Datos'!$A$2:$D1268,4,FALSE()),"")</f>
        <v>0</v>
      </c>
      <c r="G232" s="205"/>
      <c r="H232" s="208"/>
      <c r="I232" s="57" t="s">
        <v>44</v>
      </c>
      <c r="J232" s="58" t="str">
        <f>IF(H230&lt;&gt;"", VLOOKUP(H230,'Base de Datos'!$A$2:$D1268,4,FALSE()),"")</f>
        <v/>
      </c>
      <c r="K232" s="205"/>
      <c r="L232" s="208"/>
      <c r="M232" s="57" t="s">
        <v>44</v>
      </c>
      <c r="N232" s="58" t="str">
        <f>IF(L230&lt;&gt;"", VLOOKUP(L230,'Base de Datos'!$A$2:$D1268,4,FALSE()),"")</f>
        <v/>
      </c>
      <c r="O232" s="43"/>
      <c r="P232" s="104" t="s">
        <v>50</v>
      </c>
      <c r="Q232" s="110">
        <v>0.33333333333333331</v>
      </c>
      <c r="R232" s="15"/>
      <c r="S232" s="229"/>
      <c r="T232" s="230"/>
      <c r="U232" s="59"/>
      <c r="V232" s="47"/>
      <c r="W232" s="229"/>
      <c r="X232" s="230"/>
      <c r="Y232" s="59"/>
      <c r="Z232" s="47"/>
      <c r="AA232" s="229"/>
      <c r="AB232" s="230"/>
      <c r="AC232" s="59"/>
      <c r="AD232" s="48"/>
      <c r="AE232" s="181"/>
      <c r="AF232" s="181"/>
      <c r="AG232" s="181"/>
      <c r="AH232" s="181"/>
      <c r="AI232" s="181"/>
      <c r="AJ232" s="181"/>
      <c r="AK232" s="181"/>
      <c r="AL232" s="181"/>
      <c r="AM232" s="48"/>
      <c r="AN232" s="53">
        <f>A224</f>
        <v>46272</v>
      </c>
      <c r="AO232" s="54" t="str">
        <f>C225</f>
        <v>Consultorio N° 1</v>
      </c>
      <c r="AP232" s="55">
        <f t="shared" ref="AP232:AQ232" si="161">C250</f>
        <v>0</v>
      </c>
      <c r="AQ232" s="55">
        <f t="shared" si="161"/>
        <v>0</v>
      </c>
      <c r="AR232" s="55">
        <f>U250</f>
        <v>0</v>
      </c>
      <c r="AS232" s="55">
        <f>S250</f>
        <v>0</v>
      </c>
      <c r="AT232" s="55">
        <f>S251</f>
        <v>0</v>
      </c>
      <c r="AU232" s="55">
        <f>U251</f>
        <v>0</v>
      </c>
      <c r="AV232" s="55">
        <f>S252</f>
        <v>0</v>
      </c>
      <c r="AW232" s="55">
        <f>U252</f>
        <v>0</v>
      </c>
      <c r="AX232" s="55">
        <f>U253</f>
        <v>0</v>
      </c>
      <c r="AY232" s="55">
        <f>F253</f>
        <v>0</v>
      </c>
      <c r="AZ232" s="56"/>
      <c r="BA232" s="56"/>
      <c r="BB232" s="56"/>
      <c r="BC232" s="56"/>
      <c r="BD232" s="56"/>
      <c r="BE232" s="56"/>
      <c r="BF232" s="56"/>
      <c r="BG232" s="56"/>
      <c r="BH232" s="56"/>
      <c r="BI232" s="56"/>
      <c r="BJ232" s="56"/>
      <c r="BK232" s="56"/>
      <c r="BL232" s="56"/>
      <c r="BM232" s="56"/>
      <c r="BN232" s="56"/>
    </row>
    <row r="233" spans="1:66" ht="11.25" customHeight="1">
      <c r="A233" s="221"/>
      <c r="B233" s="38"/>
      <c r="C233" s="206"/>
      <c r="D233" s="209"/>
      <c r="E233" s="85" t="s">
        <v>46</v>
      </c>
      <c r="F233" s="107" t="s">
        <v>43</v>
      </c>
      <c r="G233" s="206"/>
      <c r="H233" s="209"/>
      <c r="I233" s="85" t="s">
        <v>46</v>
      </c>
      <c r="J233" s="108"/>
      <c r="K233" s="206"/>
      <c r="L233" s="209"/>
      <c r="M233" s="85" t="s">
        <v>46</v>
      </c>
      <c r="N233" s="108"/>
      <c r="O233" s="43"/>
      <c r="P233" s="104" t="s">
        <v>54</v>
      </c>
      <c r="Q233" s="109">
        <v>60</v>
      </c>
      <c r="R233" s="15"/>
      <c r="S233" s="227" t="str">
        <f>IF(OR(S230="Empleado",S230="Familiar"),"Nombre del Empleado","N° Factura")</f>
        <v>N° Factura</v>
      </c>
      <c r="T233" s="228"/>
      <c r="U233" s="89"/>
      <c r="V233" s="47"/>
      <c r="W233" s="227" t="str">
        <f>IF(OR(W230="Empleado",W230="Familiar"),"Nombre del Empleado","N° Factura")</f>
        <v>N° Factura</v>
      </c>
      <c r="X233" s="228"/>
      <c r="Y233" s="111"/>
      <c r="Z233" s="47"/>
      <c r="AA233" s="227" t="str">
        <f>IF(OR(AA230="Empleado",AA230="Familiar"),"Nombre del Empleado","N° Factura")</f>
        <v>N° Factura</v>
      </c>
      <c r="AB233" s="228"/>
      <c r="AC233" s="111"/>
      <c r="AD233" s="48"/>
      <c r="AE233" s="181"/>
      <c r="AF233" s="181"/>
      <c r="AG233" s="181"/>
      <c r="AH233" s="181"/>
      <c r="AI233" s="181"/>
      <c r="AJ233" s="181"/>
      <c r="AK233" s="181"/>
      <c r="AL233" s="181"/>
      <c r="AM233" s="48"/>
      <c r="AN233" s="53">
        <f>A224</f>
        <v>46272</v>
      </c>
      <c r="AO233" s="54" t="str">
        <f>C225</f>
        <v>Consultorio N° 1</v>
      </c>
      <c r="AP233" s="55">
        <f t="shared" ref="AP233:AQ233" si="162">C254</f>
        <v>0</v>
      </c>
      <c r="AQ233" s="55">
        <f t="shared" si="162"/>
        <v>0</v>
      </c>
      <c r="AR233" s="55">
        <f>U254</f>
        <v>0</v>
      </c>
      <c r="AS233" s="55">
        <f>S254</f>
        <v>0</v>
      </c>
      <c r="AT233" s="55">
        <f>S255</f>
        <v>0</v>
      </c>
      <c r="AU233" s="55">
        <f>U255</f>
        <v>0</v>
      </c>
      <c r="AV233" s="55">
        <f>S256</f>
        <v>0</v>
      </c>
      <c r="AW233" s="55">
        <f>U256</f>
        <v>0</v>
      </c>
      <c r="AX233" s="55">
        <f>U257</f>
        <v>0</v>
      </c>
      <c r="AY233" s="55">
        <f>F257</f>
        <v>0</v>
      </c>
      <c r="AZ233" s="56"/>
      <c r="BA233" s="56"/>
      <c r="BB233" s="56"/>
      <c r="BC233" s="56"/>
      <c r="BD233" s="56"/>
      <c r="BE233" s="56"/>
      <c r="BF233" s="56"/>
      <c r="BG233" s="56"/>
      <c r="BH233" s="56"/>
      <c r="BI233" s="56"/>
      <c r="BJ233" s="56"/>
      <c r="BK233" s="56"/>
      <c r="BL233" s="56"/>
      <c r="BM233" s="56"/>
      <c r="BN233" s="56"/>
    </row>
    <row r="234" spans="1:66" ht="11.25" customHeight="1">
      <c r="A234" s="222">
        <f>A230+$Q$13/1440</f>
        <v>0.41666666666666669</v>
      </c>
      <c r="B234" s="38"/>
      <c r="C234" s="204"/>
      <c r="D234" s="207"/>
      <c r="E234" s="40" t="s">
        <v>36</v>
      </c>
      <c r="F234" s="42" t="str">
        <f>IF(D234&lt;&gt;"", VLOOKUP(D234,'Base de Datos'!$A$2:$D1268,2,FALSE()),"")</f>
        <v/>
      </c>
      <c r="G234" s="218"/>
      <c r="H234" s="217"/>
      <c r="I234" s="118" t="s">
        <v>36</v>
      </c>
      <c r="J234" s="42" t="str">
        <f>IF(H234&lt;&gt;"", VLOOKUP(H234,'Base de Datos'!$A$2:$D1268,2,FALSE()),"")</f>
        <v/>
      </c>
      <c r="K234" s="218"/>
      <c r="L234" s="217"/>
      <c r="M234" s="118" t="s">
        <v>36</v>
      </c>
      <c r="N234" s="42" t="str">
        <f>IF(L234&lt;&gt;"", VLOOKUP(L234,'Base de Datos'!$A$2:$D1268,2,FALSE()),"")</f>
        <v/>
      </c>
      <c r="O234" s="43"/>
      <c r="P234" s="1"/>
      <c r="Q234" s="1"/>
      <c r="R234" s="15"/>
      <c r="S234" s="45"/>
      <c r="T234" s="45" t="s">
        <v>37</v>
      </c>
      <c r="U234" s="46"/>
      <c r="V234" s="47"/>
      <c r="W234" s="45"/>
      <c r="X234" s="45" t="s">
        <v>37</v>
      </c>
      <c r="Y234" s="46"/>
      <c r="Z234" s="47"/>
      <c r="AA234" s="45"/>
      <c r="AB234" s="45" t="s">
        <v>37</v>
      </c>
      <c r="AC234" s="46"/>
      <c r="AD234" s="48"/>
      <c r="AE234" s="181"/>
      <c r="AF234" s="181"/>
      <c r="AG234" s="181"/>
      <c r="AH234" s="181"/>
      <c r="AI234" s="181"/>
      <c r="AJ234" s="181"/>
      <c r="AK234" s="181"/>
      <c r="AL234" s="181"/>
      <c r="AM234" s="48"/>
      <c r="AN234" s="53">
        <f>A224</f>
        <v>46272</v>
      </c>
      <c r="AO234" s="54" t="str">
        <f>C225</f>
        <v>Consultorio N° 1</v>
      </c>
      <c r="AP234" s="55">
        <f t="shared" ref="AP234:AQ234" si="163">C258</f>
        <v>0</v>
      </c>
      <c r="AQ234" s="55">
        <f t="shared" si="163"/>
        <v>0</v>
      </c>
      <c r="AR234" s="55">
        <f>U258</f>
        <v>0</v>
      </c>
      <c r="AS234" s="55">
        <f>S258</f>
        <v>0</v>
      </c>
      <c r="AT234" s="55">
        <f>S259</f>
        <v>0</v>
      </c>
      <c r="AU234" s="55">
        <f>U259</f>
        <v>0</v>
      </c>
      <c r="AV234" s="55">
        <f>S260</f>
        <v>0</v>
      </c>
      <c r="AW234" s="55">
        <f>U260</f>
        <v>0</v>
      </c>
      <c r="AX234" s="55">
        <f>U261</f>
        <v>0</v>
      </c>
      <c r="AY234" s="55">
        <f>F261</f>
        <v>0</v>
      </c>
      <c r="AZ234" s="56"/>
      <c r="BA234" s="56"/>
      <c r="BB234" s="56"/>
      <c r="BC234" s="56"/>
      <c r="BD234" s="56"/>
      <c r="BE234" s="56"/>
      <c r="BF234" s="56"/>
      <c r="BG234" s="56"/>
      <c r="BH234" s="56"/>
      <c r="BI234" s="56"/>
      <c r="BJ234" s="56"/>
      <c r="BK234" s="56"/>
      <c r="BL234" s="56"/>
      <c r="BM234" s="56"/>
      <c r="BN234" s="56"/>
    </row>
    <row r="235" spans="1:66" ht="11.25" customHeight="1">
      <c r="A235" s="220"/>
      <c r="B235" s="38"/>
      <c r="C235" s="205"/>
      <c r="D235" s="208"/>
      <c r="E235" s="57" t="s">
        <v>42</v>
      </c>
      <c r="F235" s="58" t="str">
        <f>IF(D234&lt;&gt;"", VLOOKUP(D234,'Base de Datos'!$A$2:$D1268,3,FALSE()),"")</f>
        <v/>
      </c>
      <c r="G235" s="205"/>
      <c r="H235" s="208"/>
      <c r="I235" s="57" t="s">
        <v>42</v>
      </c>
      <c r="J235" s="58" t="str">
        <f>IF(H234&lt;&gt;"", VLOOKUP(H234,'Base de Datos'!$A$2:$D1268,3,FALSE()),"")</f>
        <v/>
      </c>
      <c r="K235" s="205"/>
      <c r="L235" s="208"/>
      <c r="M235" s="57" t="s">
        <v>42</v>
      </c>
      <c r="N235" s="58" t="str">
        <f>IF(L234&lt;&gt;"", VLOOKUP(L234,'Base de Datos'!$A$2:$D1268,3,FALSE()),"")</f>
        <v/>
      </c>
      <c r="O235" s="43"/>
      <c r="P235" s="119" t="s">
        <v>58</v>
      </c>
      <c r="Q235" s="44"/>
      <c r="R235" s="15"/>
      <c r="S235" s="229"/>
      <c r="T235" s="230"/>
      <c r="U235" s="59"/>
      <c r="V235" s="47"/>
      <c r="W235" s="229"/>
      <c r="X235" s="230"/>
      <c r="Y235" s="59"/>
      <c r="Z235" s="47"/>
      <c r="AA235" s="229"/>
      <c r="AB235" s="230"/>
      <c r="AC235" s="59"/>
      <c r="AD235" s="48"/>
      <c r="AE235" s="181"/>
      <c r="AF235" s="181"/>
      <c r="AG235" s="181"/>
      <c r="AH235" s="181"/>
      <c r="AI235" s="181"/>
      <c r="AJ235" s="181"/>
      <c r="AK235" s="181"/>
      <c r="AL235" s="181"/>
      <c r="AM235" s="48"/>
      <c r="AN235" s="53">
        <f>A224</f>
        <v>46272</v>
      </c>
      <c r="AO235" s="54" t="str">
        <f>C225</f>
        <v>Consultorio N° 1</v>
      </c>
      <c r="AP235" s="55">
        <f t="shared" ref="AP235:AQ235" si="164">C262</f>
        <v>0</v>
      </c>
      <c r="AQ235" s="55">
        <f t="shared" si="164"/>
        <v>0</v>
      </c>
      <c r="AR235" s="55">
        <f>U262</f>
        <v>0</v>
      </c>
      <c r="AS235" s="55">
        <f>S262</f>
        <v>0</v>
      </c>
      <c r="AT235" s="55">
        <f>S263</f>
        <v>0</v>
      </c>
      <c r="AU235" s="55">
        <f>U263</f>
        <v>0</v>
      </c>
      <c r="AV235" s="55">
        <f>S264</f>
        <v>0</v>
      </c>
      <c r="AW235" s="55">
        <f>U264</f>
        <v>0</v>
      </c>
      <c r="AX235" s="55">
        <f>U265</f>
        <v>0</v>
      </c>
      <c r="AY235" s="55">
        <f>F265</f>
        <v>0</v>
      </c>
      <c r="AZ235" s="56"/>
      <c r="BA235" s="56"/>
      <c r="BB235" s="56"/>
      <c r="BC235" s="56"/>
      <c r="BD235" s="56"/>
      <c r="BE235" s="56"/>
      <c r="BF235" s="56"/>
      <c r="BG235" s="56"/>
      <c r="BH235" s="56"/>
      <c r="BI235" s="56"/>
      <c r="BJ235" s="56"/>
      <c r="BK235" s="56"/>
      <c r="BL235" s="56"/>
      <c r="BM235" s="56"/>
      <c r="BN235" s="56"/>
    </row>
    <row r="236" spans="1:66" ht="11.25" customHeight="1">
      <c r="A236" s="220"/>
      <c r="B236" s="38"/>
      <c r="C236" s="205"/>
      <c r="D236" s="208"/>
      <c r="E236" s="57" t="s">
        <v>44</v>
      </c>
      <c r="F236" s="58" t="str">
        <f>IF(D234&lt;&gt;"", VLOOKUP(D234,'Base de Datos'!$A$2:$D1268,4,FALSE()),"")</f>
        <v/>
      </c>
      <c r="G236" s="205"/>
      <c r="H236" s="208"/>
      <c r="I236" s="57" t="s">
        <v>44</v>
      </c>
      <c r="J236" s="58" t="str">
        <f>IF(H234&lt;&gt;"", VLOOKUP(H234,'Base de Datos'!$A$2:$D1268,4,FALSE()),"")</f>
        <v/>
      </c>
      <c r="K236" s="205"/>
      <c r="L236" s="208"/>
      <c r="M236" s="57" t="s">
        <v>44</v>
      </c>
      <c r="N236" s="58" t="str">
        <f>IF(L234&lt;&gt;"", VLOOKUP(L234,'Base de Datos'!$A$2:$D1268,4,FALSE()),"")</f>
        <v/>
      </c>
      <c r="O236" s="43"/>
      <c r="P236" s="120" t="s">
        <v>61</v>
      </c>
      <c r="Q236" s="121" t="s">
        <v>62</v>
      </c>
      <c r="R236" s="15"/>
      <c r="S236" s="229"/>
      <c r="T236" s="230"/>
      <c r="U236" s="59"/>
      <c r="V236" s="47"/>
      <c r="W236" s="229"/>
      <c r="X236" s="230"/>
      <c r="Y236" s="59"/>
      <c r="Z236" s="47"/>
      <c r="AA236" s="229"/>
      <c r="AB236" s="230"/>
      <c r="AC236" s="59"/>
      <c r="AD236" s="48"/>
      <c r="AE236" s="181"/>
      <c r="AF236" s="181"/>
      <c r="AG236" s="181"/>
      <c r="AH236" s="181"/>
      <c r="AI236" s="181"/>
      <c r="AJ236" s="181"/>
      <c r="AK236" s="181"/>
      <c r="AL236" s="181"/>
      <c r="AM236" s="48"/>
      <c r="AN236" s="53">
        <f>A224</f>
        <v>46272</v>
      </c>
      <c r="AO236" s="54" t="s">
        <v>17</v>
      </c>
      <c r="AP236" s="55">
        <f t="shared" ref="AP236:AQ236" si="165">C266</f>
        <v>0</v>
      </c>
      <c r="AQ236" s="55">
        <f t="shared" si="165"/>
        <v>0</v>
      </c>
      <c r="AR236" s="55">
        <f>U266</f>
        <v>0</v>
      </c>
      <c r="AS236" s="55">
        <f>S266</f>
        <v>0</v>
      </c>
      <c r="AT236" s="55">
        <f>S267</f>
        <v>0</v>
      </c>
      <c r="AU236" s="55">
        <f>U267</f>
        <v>0</v>
      </c>
      <c r="AV236" s="55">
        <f>S268</f>
        <v>0</v>
      </c>
      <c r="AW236" s="55">
        <f>U268</f>
        <v>0</v>
      </c>
      <c r="AX236" s="55">
        <f>U269</f>
        <v>0</v>
      </c>
      <c r="AY236" s="55">
        <f>F269</f>
        <v>0</v>
      </c>
      <c r="AZ236" s="56"/>
      <c r="BA236" s="56"/>
      <c r="BB236" s="56"/>
      <c r="BC236" s="56"/>
      <c r="BD236" s="56"/>
      <c r="BE236" s="56"/>
      <c r="BF236" s="56"/>
      <c r="BG236" s="56"/>
      <c r="BH236" s="56"/>
      <c r="BI236" s="56"/>
      <c r="BJ236" s="56"/>
      <c r="BK236" s="56"/>
      <c r="BL236" s="56"/>
      <c r="BM236" s="56"/>
      <c r="BN236" s="56"/>
    </row>
    <row r="237" spans="1:66" ht="11.25" customHeight="1">
      <c r="A237" s="221"/>
      <c r="B237" s="38"/>
      <c r="C237" s="206"/>
      <c r="D237" s="209"/>
      <c r="E237" s="85" t="s">
        <v>46</v>
      </c>
      <c r="F237" s="86"/>
      <c r="G237" s="206"/>
      <c r="H237" s="209"/>
      <c r="I237" s="85" t="s">
        <v>46</v>
      </c>
      <c r="J237" s="108"/>
      <c r="K237" s="206"/>
      <c r="L237" s="209"/>
      <c r="M237" s="85" t="s">
        <v>46</v>
      </c>
      <c r="N237" s="108"/>
      <c r="O237" s="43"/>
      <c r="P237" s="123" t="s">
        <v>64</v>
      </c>
      <c r="Q237" s="124" t="s">
        <v>65</v>
      </c>
      <c r="R237" s="15"/>
      <c r="S237" s="227" t="str">
        <f>IF(OR(S234="Empleado",S234="Familiar"),"Nombre del Empleado","N° Factura")</f>
        <v>N° Factura</v>
      </c>
      <c r="T237" s="228"/>
      <c r="U237" s="89"/>
      <c r="V237" s="47"/>
      <c r="W237" s="227" t="str">
        <f>IF(OR(W234="Empleado",W234="Familiar"),"Nombre del Empleado","N° Factura")</f>
        <v>N° Factura</v>
      </c>
      <c r="X237" s="228"/>
      <c r="Y237" s="89"/>
      <c r="Z237" s="47"/>
      <c r="AA237" s="227" t="str">
        <f>IF(OR(AA234="Empleado",AA234="Familiar"),"Nombre del Empleado","N° Factura")</f>
        <v>N° Factura</v>
      </c>
      <c r="AB237" s="228"/>
      <c r="AC237" s="89"/>
      <c r="AD237" s="48"/>
      <c r="AE237" s="181"/>
      <c r="AF237" s="181"/>
      <c r="AG237" s="181"/>
      <c r="AH237" s="181"/>
      <c r="AI237" s="181"/>
      <c r="AJ237" s="181"/>
      <c r="AK237" s="181"/>
      <c r="AL237" s="181"/>
      <c r="AM237" s="48"/>
      <c r="AN237" s="53">
        <f>A224</f>
        <v>46272</v>
      </c>
      <c r="AO237" s="54" t="s">
        <v>17</v>
      </c>
      <c r="AP237" s="55">
        <f t="shared" ref="AP237:AQ237" si="166">C270</f>
        <v>0</v>
      </c>
      <c r="AQ237" s="55">
        <f t="shared" si="166"/>
        <v>0</v>
      </c>
      <c r="AR237" s="55">
        <f>U270</f>
        <v>0</v>
      </c>
      <c r="AS237" s="55">
        <f>S270</f>
        <v>0</v>
      </c>
      <c r="AT237" s="55">
        <f>S271</f>
        <v>0</v>
      </c>
      <c r="AU237" s="55">
        <f>U271</f>
        <v>0</v>
      </c>
      <c r="AV237" s="55">
        <f>S272</f>
        <v>0</v>
      </c>
      <c r="AW237" s="55">
        <f>U272</f>
        <v>0</v>
      </c>
      <c r="AX237" s="55">
        <f>U273</f>
        <v>0</v>
      </c>
      <c r="AY237" s="55">
        <f>F273</f>
        <v>0</v>
      </c>
      <c r="AZ237" s="56"/>
      <c r="BA237" s="56"/>
      <c r="BB237" s="56"/>
      <c r="BC237" s="56"/>
      <c r="BD237" s="56"/>
      <c r="BE237" s="56"/>
      <c r="BF237" s="56"/>
      <c r="BG237" s="56"/>
      <c r="BH237" s="56"/>
      <c r="BI237" s="56"/>
      <c r="BJ237" s="56"/>
      <c r="BK237" s="56"/>
      <c r="BL237" s="56"/>
      <c r="BM237" s="56"/>
      <c r="BN237" s="56"/>
    </row>
    <row r="238" spans="1:66" ht="11.25" customHeight="1">
      <c r="A238" s="222">
        <f>A234+$Q$13/1440</f>
        <v>0.45833333333333337</v>
      </c>
      <c r="B238" s="38"/>
      <c r="C238" s="204"/>
      <c r="D238" s="207"/>
      <c r="E238" s="40" t="s">
        <v>36</v>
      </c>
      <c r="F238" s="42" t="str">
        <f>IF(D238&lt;&gt;"", VLOOKUP(D238,'Base de Datos'!$A$2:$D1268,2,FALSE()),"")</f>
        <v/>
      </c>
      <c r="G238" s="204"/>
      <c r="H238" s="216"/>
      <c r="I238" s="40" t="s">
        <v>36</v>
      </c>
      <c r="J238" s="42" t="str">
        <f>IF(H238&lt;&gt;"", VLOOKUP(H238,'Base de Datos'!$A$2:$D1268,2,FALSE()),"")</f>
        <v/>
      </c>
      <c r="K238" s="204"/>
      <c r="L238" s="216"/>
      <c r="M238" s="40" t="s">
        <v>36</v>
      </c>
      <c r="N238" s="42" t="str">
        <f>IF(L238&lt;&gt;"", VLOOKUP(L238,'Base de Datos'!$A$2:$D1268,2,FALSE()),"")</f>
        <v/>
      </c>
      <c r="O238" s="43"/>
      <c r="P238" s="127" t="s">
        <v>67</v>
      </c>
      <c r="Q238" s="128" t="s">
        <v>68</v>
      </c>
      <c r="R238" s="15"/>
      <c r="S238" s="45"/>
      <c r="T238" s="45" t="s">
        <v>37</v>
      </c>
      <c r="U238" s="46"/>
      <c r="V238" s="47"/>
      <c r="W238" s="45"/>
      <c r="X238" s="45" t="s">
        <v>37</v>
      </c>
      <c r="Y238" s="46"/>
      <c r="Z238" s="47"/>
      <c r="AA238" s="45"/>
      <c r="AB238" s="45" t="s">
        <v>37</v>
      </c>
      <c r="AC238" s="46"/>
      <c r="AD238" s="48"/>
      <c r="AE238" s="181"/>
      <c r="AF238" s="181"/>
      <c r="AG238" s="181"/>
      <c r="AH238" s="181"/>
      <c r="AI238" s="181"/>
      <c r="AJ238" s="181"/>
      <c r="AK238" s="181"/>
      <c r="AL238" s="181"/>
      <c r="AM238" s="48"/>
      <c r="AN238" s="53">
        <f>A224</f>
        <v>46272</v>
      </c>
      <c r="AO238" s="54" t="s">
        <v>17</v>
      </c>
      <c r="AP238" s="55">
        <f t="shared" ref="AP238:AQ238" si="167">C274</f>
        <v>0</v>
      </c>
      <c r="AQ238" s="55">
        <f t="shared" si="167"/>
        <v>0</v>
      </c>
      <c r="AR238" s="55">
        <f>U274</f>
        <v>0</v>
      </c>
      <c r="AS238" s="55">
        <f>S274</f>
        <v>0</v>
      </c>
      <c r="AT238" s="55">
        <f>S275</f>
        <v>0</v>
      </c>
      <c r="AU238" s="55">
        <f>U275</f>
        <v>0</v>
      </c>
      <c r="AV238" s="55">
        <f>S276</f>
        <v>0</v>
      </c>
      <c r="AW238" s="55">
        <f>U276</f>
        <v>0</v>
      </c>
      <c r="AX238" s="55">
        <f>U277</f>
        <v>0</v>
      </c>
      <c r="AY238" s="55">
        <f>F277</f>
        <v>0</v>
      </c>
      <c r="AZ238" s="56"/>
      <c r="BA238" s="56"/>
      <c r="BB238" s="56"/>
      <c r="BC238" s="56"/>
      <c r="BD238" s="56"/>
      <c r="BE238" s="56"/>
      <c r="BF238" s="56"/>
      <c r="BG238" s="56"/>
      <c r="BH238" s="56"/>
      <c r="BI238" s="56"/>
      <c r="BJ238" s="56"/>
      <c r="BK238" s="56"/>
      <c r="BL238" s="56"/>
      <c r="BM238" s="56"/>
      <c r="BN238" s="56"/>
    </row>
    <row r="239" spans="1:66" ht="11.25" customHeight="1">
      <c r="A239" s="220"/>
      <c r="B239" s="38"/>
      <c r="C239" s="205"/>
      <c r="D239" s="208"/>
      <c r="E239" s="57" t="s">
        <v>42</v>
      </c>
      <c r="F239" s="58" t="str">
        <f>IF(D238&lt;&gt;"", VLOOKUP(D238,'Base de Datos'!$A$2:$D1268,3,FALSE()),"")</f>
        <v/>
      </c>
      <c r="G239" s="205"/>
      <c r="H239" s="208"/>
      <c r="I239" s="57" t="s">
        <v>42</v>
      </c>
      <c r="J239" s="58" t="str">
        <f>IF(H238&lt;&gt;"", VLOOKUP(H238,'Base de Datos'!$A$2:$D1268,3,FALSE()),"")</f>
        <v/>
      </c>
      <c r="K239" s="205"/>
      <c r="L239" s="208"/>
      <c r="M239" s="57" t="s">
        <v>42</v>
      </c>
      <c r="N239" s="58" t="str">
        <f>IF(L238&lt;&gt;"", VLOOKUP(L238,'Base de Datos'!$A$2:$D1268,3,FALSE()),"")</f>
        <v/>
      </c>
      <c r="O239" s="43"/>
      <c r="P239" s="130" t="s">
        <v>70</v>
      </c>
      <c r="Q239" s="131" t="s">
        <v>71</v>
      </c>
      <c r="R239" s="15"/>
      <c r="S239" s="229"/>
      <c r="T239" s="230"/>
      <c r="U239" s="59"/>
      <c r="V239" s="47"/>
      <c r="W239" s="229"/>
      <c r="X239" s="230"/>
      <c r="Y239" s="59"/>
      <c r="Z239" s="47"/>
      <c r="AA239" s="229"/>
      <c r="AB239" s="230"/>
      <c r="AC239" s="59"/>
      <c r="AD239" s="48"/>
      <c r="AE239" s="181"/>
      <c r="AF239" s="181"/>
      <c r="AG239" s="181"/>
      <c r="AH239" s="181"/>
      <c r="AI239" s="181"/>
      <c r="AJ239" s="181"/>
      <c r="AK239" s="181"/>
      <c r="AL239" s="181"/>
      <c r="AM239" s="48"/>
      <c r="AN239" s="53">
        <f>A224</f>
        <v>46272</v>
      </c>
      <c r="AO239" s="54" t="str">
        <f>G225</f>
        <v>Consultorio N° 2</v>
      </c>
      <c r="AP239" s="55">
        <f t="shared" ref="AP239:AQ239" si="168">G226</f>
        <v>0</v>
      </c>
      <c r="AQ239" s="55">
        <f t="shared" si="168"/>
        <v>0</v>
      </c>
      <c r="AR239" s="55">
        <f>Y226</f>
        <v>0</v>
      </c>
      <c r="AS239" s="55">
        <f>W226</f>
        <v>0</v>
      </c>
      <c r="AT239" s="55">
        <f>W227</f>
        <v>0</v>
      </c>
      <c r="AU239" s="55">
        <f>Y227</f>
        <v>0</v>
      </c>
      <c r="AV239" s="55">
        <f>W228</f>
        <v>0</v>
      </c>
      <c r="AW239" s="55">
        <f>Y228</f>
        <v>0</v>
      </c>
      <c r="AX239" s="55">
        <f>Y229</f>
        <v>0</v>
      </c>
      <c r="AY239" s="55">
        <f>J229</f>
        <v>0</v>
      </c>
      <c r="AZ239" s="56"/>
      <c r="BA239" s="56"/>
      <c r="BB239" s="56"/>
      <c r="BC239" s="56"/>
      <c r="BD239" s="56"/>
      <c r="BE239" s="56"/>
      <c r="BF239" s="56"/>
      <c r="BG239" s="56"/>
      <c r="BH239" s="56"/>
      <c r="BI239" s="56"/>
      <c r="BJ239" s="56"/>
      <c r="BK239" s="56"/>
      <c r="BL239" s="56"/>
      <c r="BM239" s="56"/>
      <c r="BN239" s="56"/>
    </row>
    <row r="240" spans="1:66" ht="11.25" customHeight="1">
      <c r="A240" s="220"/>
      <c r="B240" s="38"/>
      <c r="C240" s="205"/>
      <c r="D240" s="208"/>
      <c r="E240" s="57" t="s">
        <v>44</v>
      </c>
      <c r="F240" s="58" t="str">
        <f>IF(D238&lt;&gt;"", VLOOKUP(D238,'Base de Datos'!$A$2:$D1268,4,FALSE()),"")</f>
        <v/>
      </c>
      <c r="G240" s="205"/>
      <c r="H240" s="208"/>
      <c r="I240" s="57" t="s">
        <v>44</v>
      </c>
      <c r="J240" s="58" t="str">
        <f>IF(H238&lt;&gt;"", VLOOKUP(H238,'Base de Datos'!$A$2:$D1268,4,FALSE()),"")</f>
        <v/>
      </c>
      <c r="K240" s="205"/>
      <c r="L240" s="208"/>
      <c r="M240" s="57" t="s">
        <v>44</v>
      </c>
      <c r="N240" s="58" t="str">
        <f>IF(L238&lt;&gt;"", VLOOKUP(L238,'Base de Datos'!$A$2:$D1268,4,FALSE()),"")</f>
        <v/>
      </c>
      <c r="O240" s="43"/>
      <c r="P240" s="132" t="s">
        <v>73</v>
      </c>
      <c r="Q240" s="133" t="s">
        <v>74</v>
      </c>
      <c r="R240" s="15"/>
      <c r="S240" s="229"/>
      <c r="T240" s="230"/>
      <c r="U240" s="59"/>
      <c r="V240" s="47"/>
      <c r="W240" s="229"/>
      <c r="X240" s="230"/>
      <c r="Y240" s="59"/>
      <c r="Z240" s="47"/>
      <c r="AA240" s="229"/>
      <c r="AB240" s="230"/>
      <c r="AC240" s="59"/>
      <c r="AD240" s="48"/>
      <c r="AE240" s="181"/>
      <c r="AF240" s="181"/>
      <c r="AG240" s="181"/>
      <c r="AH240" s="181"/>
      <c r="AI240" s="181"/>
      <c r="AJ240" s="181"/>
      <c r="AK240" s="181"/>
      <c r="AL240" s="181"/>
      <c r="AM240" s="48"/>
      <c r="AN240" s="53">
        <f>A224</f>
        <v>46272</v>
      </c>
      <c r="AO240" s="54" t="str">
        <f>G225</f>
        <v>Consultorio N° 2</v>
      </c>
      <c r="AP240" s="55">
        <f t="shared" ref="AP240:AQ240" si="169">G230</f>
        <v>0</v>
      </c>
      <c r="AQ240" s="55">
        <f t="shared" si="169"/>
        <v>0</v>
      </c>
      <c r="AR240" s="55">
        <f>Y230</f>
        <v>0</v>
      </c>
      <c r="AS240" s="55">
        <f>W230</f>
        <v>0</v>
      </c>
      <c r="AT240" s="55">
        <f>W231</f>
        <v>0</v>
      </c>
      <c r="AU240" s="55">
        <f>Y231</f>
        <v>0</v>
      </c>
      <c r="AV240" s="55">
        <f>W232</f>
        <v>0</v>
      </c>
      <c r="AW240" s="55">
        <f>Y232</f>
        <v>0</v>
      </c>
      <c r="AX240" s="55">
        <f>Y233</f>
        <v>0</v>
      </c>
      <c r="AY240" s="55">
        <f>J233</f>
        <v>0</v>
      </c>
      <c r="AZ240" s="56"/>
      <c r="BA240" s="56"/>
      <c r="BB240" s="56"/>
      <c r="BC240" s="56"/>
      <c r="BD240" s="56"/>
      <c r="BE240" s="56"/>
      <c r="BF240" s="56"/>
      <c r="BG240" s="56"/>
      <c r="BH240" s="56"/>
      <c r="BI240" s="56"/>
      <c r="BJ240" s="56"/>
      <c r="BK240" s="56"/>
      <c r="BL240" s="56"/>
      <c r="BM240" s="56"/>
      <c r="BN240" s="56"/>
    </row>
    <row r="241" spans="1:66" ht="11.25" customHeight="1">
      <c r="A241" s="221"/>
      <c r="B241" s="38"/>
      <c r="C241" s="206"/>
      <c r="D241" s="209"/>
      <c r="E241" s="85" t="s">
        <v>46</v>
      </c>
      <c r="F241" s="86"/>
      <c r="G241" s="206"/>
      <c r="H241" s="209"/>
      <c r="I241" s="85" t="s">
        <v>46</v>
      </c>
      <c r="J241" s="108"/>
      <c r="K241" s="206"/>
      <c r="L241" s="209"/>
      <c r="M241" s="85" t="s">
        <v>46</v>
      </c>
      <c r="N241" s="108"/>
      <c r="O241" s="43"/>
      <c r="P241" s="137" t="s">
        <v>52</v>
      </c>
      <c r="Q241" s="138" t="s">
        <v>76</v>
      </c>
      <c r="R241" s="15"/>
      <c r="S241" s="227" t="str">
        <f>IF(OR(S238="Empleado",S238="Familiar"),"Nombre del Empleado","N° Factura")</f>
        <v>N° Factura</v>
      </c>
      <c r="T241" s="228"/>
      <c r="U241" s="89"/>
      <c r="V241" s="47"/>
      <c r="W241" s="227" t="str">
        <f>IF(OR(W238="Empleado",W238="Familiar"),"Nombre del Empleado","N° Factura")</f>
        <v>N° Factura</v>
      </c>
      <c r="X241" s="228"/>
      <c r="Y241" s="89"/>
      <c r="Z241" s="47"/>
      <c r="AA241" s="227" t="str">
        <f>IF(OR(AA238="Empleado",AA238="Familiar"),"Nombre del Empleado","N° Factura")</f>
        <v>N° Factura</v>
      </c>
      <c r="AB241" s="228"/>
      <c r="AC241" s="89"/>
      <c r="AD241" s="48"/>
      <c r="AE241" s="181"/>
      <c r="AF241" s="181"/>
      <c r="AG241" s="181"/>
      <c r="AH241" s="181"/>
      <c r="AI241" s="181"/>
      <c r="AJ241" s="181"/>
      <c r="AK241" s="181"/>
      <c r="AL241" s="181"/>
      <c r="AM241" s="48"/>
      <c r="AN241" s="53">
        <f>A224</f>
        <v>46272</v>
      </c>
      <c r="AO241" s="54" t="str">
        <f>G225</f>
        <v>Consultorio N° 2</v>
      </c>
      <c r="AP241" s="55">
        <f t="shared" ref="AP241:AQ241" si="170">G234</f>
        <v>0</v>
      </c>
      <c r="AQ241" s="55">
        <f t="shared" si="170"/>
        <v>0</v>
      </c>
      <c r="AR241" s="55">
        <f>Y234</f>
        <v>0</v>
      </c>
      <c r="AS241" s="55">
        <f>W234</f>
        <v>0</v>
      </c>
      <c r="AT241" s="55">
        <f>W235</f>
        <v>0</v>
      </c>
      <c r="AU241" s="55">
        <f>Y235</f>
        <v>0</v>
      </c>
      <c r="AV241" s="55">
        <f>W236</f>
        <v>0</v>
      </c>
      <c r="AW241" s="55">
        <f>Y236</f>
        <v>0</v>
      </c>
      <c r="AX241" s="55">
        <f>Y237</f>
        <v>0</v>
      </c>
      <c r="AY241" s="55">
        <f>J237</f>
        <v>0</v>
      </c>
      <c r="AZ241" s="56"/>
      <c r="BA241" s="56"/>
      <c r="BB241" s="56"/>
      <c r="BC241" s="56"/>
      <c r="BD241" s="56"/>
      <c r="BE241" s="56"/>
      <c r="BF241" s="56"/>
      <c r="BG241" s="56"/>
      <c r="BH241" s="56"/>
      <c r="BI241" s="56"/>
      <c r="BJ241" s="56"/>
      <c r="BK241" s="56"/>
      <c r="BL241" s="56"/>
      <c r="BM241" s="56"/>
      <c r="BN241" s="56"/>
    </row>
    <row r="242" spans="1:66" ht="11.25" customHeight="1">
      <c r="A242" s="222">
        <f>A238+$Q$13/1440</f>
        <v>0.5</v>
      </c>
      <c r="B242" s="38"/>
      <c r="C242" s="204"/>
      <c r="D242" s="207"/>
      <c r="E242" s="40" t="s">
        <v>36</v>
      </c>
      <c r="F242" s="42" t="str">
        <f>IF(D242&lt;&gt;"", VLOOKUP(D242,'Base de Datos'!$A$2:$D1268,2,FALSE()),"")</f>
        <v/>
      </c>
      <c r="G242" s="204"/>
      <c r="H242" s="216"/>
      <c r="I242" s="40" t="s">
        <v>36</v>
      </c>
      <c r="J242" s="42" t="str">
        <f>IF(H242&lt;&gt;"", VLOOKUP(H242,'Base de Datos'!$A$2:$D1268,2,FALSE()),"")</f>
        <v/>
      </c>
      <c r="K242" s="204"/>
      <c r="L242" s="216"/>
      <c r="M242" s="40" t="s">
        <v>36</v>
      </c>
      <c r="N242" s="42" t="str">
        <f>IF(L242&lt;&gt;"", VLOOKUP(L242,'Base de Datos'!$A$2:$D1268,2,FALSE()),"")</f>
        <v/>
      </c>
      <c r="O242" s="43"/>
      <c r="P242" s="141" t="s">
        <v>78</v>
      </c>
      <c r="Q242" s="142" t="s">
        <v>79</v>
      </c>
      <c r="R242" s="15"/>
      <c r="S242" s="45"/>
      <c r="T242" s="45" t="s">
        <v>37</v>
      </c>
      <c r="U242" s="46"/>
      <c r="V242" s="47"/>
      <c r="W242" s="45"/>
      <c r="X242" s="45" t="s">
        <v>37</v>
      </c>
      <c r="Y242" s="46"/>
      <c r="Z242" s="47"/>
      <c r="AA242" s="45"/>
      <c r="AB242" s="45" t="s">
        <v>37</v>
      </c>
      <c r="AC242" s="46"/>
      <c r="AD242" s="48"/>
      <c r="AE242" s="181"/>
      <c r="AF242" s="181"/>
      <c r="AG242" s="181"/>
      <c r="AH242" s="181"/>
      <c r="AI242" s="181"/>
      <c r="AJ242" s="181"/>
      <c r="AK242" s="181"/>
      <c r="AL242" s="181"/>
      <c r="AM242" s="48"/>
      <c r="AN242" s="53">
        <f>A224</f>
        <v>46272</v>
      </c>
      <c r="AO242" s="54" t="str">
        <f>G225</f>
        <v>Consultorio N° 2</v>
      </c>
      <c r="AP242" s="55">
        <f t="shared" ref="AP242:AQ242" si="171">G238</f>
        <v>0</v>
      </c>
      <c r="AQ242" s="55">
        <f t="shared" si="171"/>
        <v>0</v>
      </c>
      <c r="AR242" s="55">
        <f>Y238</f>
        <v>0</v>
      </c>
      <c r="AS242" s="55">
        <f>W238</f>
        <v>0</v>
      </c>
      <c r="AT242" s="55">
        <f>W239</f>
        <v>0</v>
      </c>
      <c r="AU242" s="55">
        <f>Y239</f>
        <v>0</v>
      </c>
      <c r="AV242" s="55">
        <f>W240</f>
        <v>0</v>
      </c>
      <c r="AW242" s="55">
        <f>Y240</f>
        <v>0</v>
      </c>
      <c r="AX242" s="55">
        <f>Y241</f>
        <v>0</v>
      </c>
      <c r="AY242" s="55">
        <f>J241</f>
        <v>0</v>
      </c>
      <c r="AZ242" s="56"/>
      <c r="BA242" s="56"/>
      <c r="BB242" s="56"/>
      <c r="BC242" s="56"/>
      <c r="BD242" s="56"/>
      <c r="BE242" s="56"/>
      <c r="BF242" s="56"/>
      <c r="BG242" s="56"/>
      <c r="BH242" s="56"/>
      <c r="BI242" s="56"/>
      <c r="BJ242" s="56"/>
      <c r="BK242" s="56"/>
      <c r="BL242" s="56"/>
      <c r="BM242" s="56"/>
      <c r="BN242" s="56"/>
    </row>
    <row r="243" spans="1:66" ht="11.25" customHeight="1">
      <c r="A243" s="220"/>
      <c r="B243" s="38"/>
      <c r="C243" s="205"/>
      <c r="D243" s="208"/>
      <c r="E243" s="57" t="s">
        <v>42</v>
      </c>
      <c r="F243" s="58" t="str">
        <f>IF(D242&lt;&gt;"", VLOOKUP(D242,'Base de Datos'!$A$2:$D1268,3,FALSE()),"")</f>
        <v/>
      </c>
      <c r="G243" s="205"/>
      <c r="H243" s="208"/>
      <c r="I243" s="57" t="s">
        <v>42</v>
      </c>
      <c r="J243" s="58" t="str">
        <f>IF(H242&lt;&gt;"", VLOOKUP(H242,'Base de Datos'!$A$2:$D1268,3,FALSE()),"")</f>
        <v/>
      </c>
      <c r="K243" s="205"/>
      <c r="L243" s="208"/>
      <c r="M243" s="57" t="s">
        <v>42</v>
      </c>
      <c r="N243" s="58" t="str">
        <f>IF(L242&lt;&gt;"", VLOOKUP(L242,'Base de Datos'!$A$2:$D1268,3,FALSE()),"")</f>
        <v/>
      </c>
      <c r="O243" s="43"/>
      <c r="P243" s="1"/>
      <c r="Q243" s="147"/>
      <c r="R243" s="15"/>
      <c r="S243" s="229"/>
      <c r="T243" s="230"/>
      <c r="U243" s="59"/>
      <c r="V243" s="47"/>
      <c r="W243" s="229"/>
      <c r="X243" s="230"/>
      <c r="Y243" s="59"/>
      <c r="Z243" s="47"/>
      <c r="AA243" s="229"/>
      <c r="AB243" s="230"/>
      <c r="AC243" s="59"/>
      <c r="AD243" s="48"/>
      <c r="AE243" s="181"/>
      <c r="AF243" s="181"/>
      <c r="AG243" s="181"/>
      <c r="AH243" s="181"/>
      <c r="AI243" s="181"/>
      <c r="AJ243" s="181"/>
      <c r="AK243" s="181"/>
      <c r="AL243" s="181"/>
      <c r="AM243" s="48"/>
      <c r="AN243" s="53">
        <f>A224</f>
        <v>46272</v>
      </c>
      <c r="AO243" s="149" t="str">
        <f>G225</f>
        <v>Consultorio N° 2</v>
      </c>
      <c r="AP243" s="55">
        <f t="shared" ref="AP243:AQ243" si="172">G242</f>
        <v>0</v>
      </c>
      <c r="AQ243" s="55">
        <f t="shared" si="172"/>
        <v>0</v>
      </c>
      <c r="AR243" s="55">
        <f>Y242</f>
        <v>0</v>
      </c>
      <c r="AS243" s="55">
        <f>W242</f>
        <v>0</v>
      </c>
      <c r="AT243" s="55">
        <f>W243</f>
        <v>0</v>
      </c>
      <c r="AU243" s="55">
        <f>Y243</f>
        <v>0</v>
      </c>
      <c r="AV243" s="55">
        <f>W244</f>
        <v>0</v>
      </c>
      <c r="AW243" s="55">
        <f>Y244</f>
        <v>0</v>
      </c>
      <c r="AX243" s="55">
        <f>Y245</f>
        <v>0</v>
      </c>
      <c r="AY243" s="55">
        <f>J245</f>
        <v>0</v>
      </c>
      <c r="AZ243" s="56"/>
      <c r="BA243" s="56"/>
      <c r="BB243" s="56"/>
      <c r="BC243" s="56"/>
      <c r="BD243" s="56"/>
      <c r="BE243" s="56"/>
      <c r="BF243" s="56"/>
      <c r="BG243" s="56"/>
      <c r="BH243" s="56"/>
      <c r="BI243" s="56"/>
      <c r="BJ243" s="56"/>
      <c r="BK243" s="56"/>
      <c r="BL243" s="56"/>
      <c r="BM243" s="56"/>
      <c r="BN243" s="56"/>
    </row>
    <row r="244" spans="1:66" ht="11.25" customHeight="1">
      <c r="A244" s="220"/>
      <c r="B244" s="38"/>
      <c r="C244" s="205"/>
      <c r="D244" s="208"/>
      <c r="E244" s="57" t="s">
        <v>44</v>
      </c>
      <c r="F244" s="58" t="str">
        <f>IF(D242&lt;&gt;"", VLOOKUP(D242,'Base de Datos'!$A$2:$D1268,4,FALSE()),"")</f>
        <v/>
      </c>
      <c r="G244" s="205"/>
      <c r="H244" s="208"/>
      <c r="I244" s="57" t="s">
        <v>44</v>
      </c>
      <c r="J244" s="58" t="str">
        <f>IF(H242&lt;&gt;"", VLOOKUP(H242,'Base de Datos'!$A$2:$D1268,4,FALSE()),"")</f>
        <v/>
      </c>
      <c r="K244" s="205"/>
      <c r="L244" s="208"/>
      <c r="M244" s="57" t="s">
        <v>44</v>
      </c>
      <c r="N244" s="58" t="str">
        <f>IF(L242&lt;&gt;"", VLOOKUP(L242,'Base de Datos'!$A$2:$D1268,4,FALSE()),"")</f>
        <v/>
      </c>
      <c r="O244" s="43"/>
      <c r="P244" s="1"/>
      <c r="Q244" s="150"/>
      <c r="R244" s="15"/>
      <c r="S244" s="229"/>
      <c r="T244" s="230"/>
      <c r="U244" s="59"/>
      <c r="V244" s="47"/>
      <c r="W244" s="229"/>
      <c r="X244" s="230"/>
      <c r="Y244" s="59"/>
      <c r="Z244" s="47"/>
      <c r="AA244" s="229"/>
      <c r="AB244" s="230"/>
      <c r="AC244" s="59"/>
      <c r="AD244" s="48"/>
      <c r="AE244" s="181"/>
      <c r="AF244" s="181"/>
      <c r="AG244" s="181"/>
      <c r="AH244" s="181"/>
      <c r="AI244" s="181"/>
      <c r="AJ244" s="181"/>
      <c r="AK244" s="181"/>
      <c r="AL244" s="181"/>
      <c r="AM244" s="48"/>
      <c r="AN244" s="53">
        <f>A224</f>
        <v>46272</v>
      </c>
      <c r="AO244" s="54" t="str">
        <f>G225</f>
        <v>Consultorio N° 2</v>
      </c>
      <c r="AP244" s="55">
        <f t="shared" ref="AP244:AQ244" si="173">G246</f>
        <v>0</v>
      </c>
      <c r="AQ244" s="55">
        <f t="shared" si="173"/>
        <v>0</v>
      </c>
      <c r="AR244" s="55">
        <f>Y246</f>
        <v>0</v>
      </c>
      <c r="AS244" s="55">
        <f>W246</f>
        <v>0</v>
      </c>
      <c r="AT244" s="55">
        <f>W247</f>
        <v>0</v>
      </c>
      <c r="AU244" s="55">
        <f>Y247</f>
        <v>0</v>
      </c>
      <c r="AV244" s="55">
        <f>W248</f>
        <v>0</v>
      </c>
      <c r="AW244" s="55">
        <f>Y248</f>
        <v>0</v>
      </c>
      <c r="AX244" s="55">
        <f>Y249</f>
        <v>0</v>
      </c>
      <c r="AY244" s="55">
        <f>J249</f>
        <v>0</v>
      </c>
      <c r="AZ244" s="56"/>
      <c r="BA244" s="56"/>
      <c r="BB244" s="56"/>
      <c r="BC244" s="56"/>
      <c r="BD244" s="56"/>
      <c r="BE244" s="56"/>
      <c r="BF244" s="56"/>
      <c r="BG244" s="56"/>
      <c r="BH244" s="56"/>
      <c r="BI244" s="56"/>
      <c r="BJ244" s="56"/>
      <c r="BK244" s="56"/>
      <c r="BL244" s="56"/>
      <c r="BM244" s="56"/>
      <c r="BN244" s="56"/>
    </row>
    <row r="245" spans="1:66" ht="11.25" customHeight="1">
      <c r="A245" s="221"/>
      <c r="B245" s="38"/>
      <c r="C245" s="206"/>
      <c r="D245" s="209"/>
      <c r="E245" s="85" t="s">
        <v>46</v>
      </c>
      <c r="F245" s="86"/>
      <c r="G245" s="206"/>
      <c r="H245" s="209"/>
      <c r="I245" s="85" t="s">
        <v>46</v>
      </c>
      <c r="J245" s="108"/>
      <c r="K245" s="206"/>
      <c r="L245" s="209"/>
      <c r="M245" s="85" t="s">
        <v>46</v>
      </c>
      <c r="N245" s="108"/>
      <c r="O245" s="43"/>
      <c r="P245" s="1"/>
      <c r="Q245" s="150"/>
      <c r="R245" s="15"/>
      <c r="S245" s="227" t="str">
        <f>IF(OR(S242="Empleado",S242="Familiar"),"Nombre del Empleado","N° Factura")</f>
        <v>N° Factura</v>
      </c>
      <c r="T245" s="228"/>
      <c r="U245" s="89"/>
      <c r="V245" s="47"/>
      <c r="W245" s="227" t="str">
        <f>IF(OR(W242="Empleado",W242="Familiar"),"Nombre del Empleado","N° Factura")</f>
        <v>N° Factura</v>
      </c>
      <c r="X245" s="228"/>
      <c r="Y245" s="89"/>
      <c r="Z245" s="47"/>
      <c r="AA245" s="227" t="str">
        <f>IF(OR(AA242="Empleado",AA242="Familiar"),"Nombre del Empleado","N° Factura")</f>
        <v>N° Factura</v>
      </c>
      <c r="AB245" s="228"/>
      <c r="AC245" s="89"/>
      <c r="AD245" s="48"/>
      <c r="AE245" s="181"/>
      <c r="AF245" s="181"/>
      <c r="AG245" s="181"/>
      <c r="AH245" s="181"/>
      <c r="AI245" s="181"/>
      <c r="AJ245" s="181"/>
      <c r="AK245" s="181"/>
      <c r="AL245" s="181"/>
      <c r="AM245" s="48"/>
      <c r="AN245" s="53">
        <f>A224</f>
        <v>46272</v>
      </c>
      <c r="AO245" s="54" t="str">
        <f>G225</f>
        <v>Consultorio N° 2</v>
      </c>
      <c r="AP245" s="55">
        <f t="shared" ref="AP245:AQ245" si="174">G250</f>
        <v>0</v>
      </c>
      <c r="AQ245" s="55">
        <f t="shared" si="174"/>
        <v>0</v>
      </c>
      <c r="AR245" s="55">
        <f>Y250</f>
        <v>0</v>
      </c>
      <c r="AS245" s="55">
        <f>W250</f>
        <v>0</v>
      </c>
      <c r="AT245" s="55">
        <f>W251</f>
        <v>0</v>
      </c>
      <c r="AU245" s="55">
        <f>Y251</f>
        <v>0</v>
      </c>
      <c r="AV245" s="55">
        <f>W252</f>
        <v>0</v>
      </c>
      <c r="AW245" s="55">
        <f>Y252</f>
        <v>0</v>
      </c>
      <c r="AX245" s="55">
        <f>Y253</f>
        <v>0</v>
      </c>
      <c r="AY245" s="55">
        <f>J253</f>
        <v>0</v>
      </c>
      <c r="AZ245" s="56"/>
      <c r="BA245" s="56"/>
      <c r="BB245" s="56"/>
      <c r="BC245" s="56"/>
      <c r="BD245" s="56"/>
      <c r="BE245" s="56"/>
      <c r="BF245" s="56"/>
      <c r="BG245" s="56"/>
      <c r="BH245" s="56"/>
      <c r="BI245" s="56"/>
      <c r="BJ245" s="56"/>
      <c r="BK245" s="56"/>
      <c r="BL245" s="56"/>
      <c r="BM245" s="56"/>
      <c r="BN245" s="56"/>
    </row>
    <row r="246" spans="1:66" ht="11.25" customHeight="1">
      <c r="A246" s="222">
        <f>A242+$Q$13/1440</f>
        <v>0.54166666666666663</v>
      </c>
      <c r="B246" s="38"/>
      <c r="C246" s="204"/>
      <c r="D246" s="207"/>
      <c r="E246" s="40" t="s">
        <v>36</v>
      </c>
      <c r="F246" s="42" t="str">
        <f>IF(D246&lt;&gt;"", VLOOKUP(D246,'Base de Datos'!$A$2:$D1268,2,FALSE()),"")</f>
        <v/>
      </c>
      <c r="G246" s="204"/>
      <c r="H246" s="216"/>
      <c r="I246" s="40" t="s">
        <v>36</v>
      </c>
      <c r="J246" s="42" t="str">
        <f>IF(H246&lt;&gt;"", VLOOKUP(H246,'Base de Datos'!$A$2:$D1268,2,FALSE()),"")</f>
        <v/>
      </c>
      <c r="K246" s="204"/>
      <c r="L246" s="216"/>
      <c r="M246" s="40" t="s">
        <v>36</v>
      </c>
      <c r="N246" s="42" t="str">
        <f>IF(L246&lt;&gt;"", VLOOKUP(L246,'Base de Datos'!$A$2:$D1268,2,FALSE()),"")</f>
        <v/>
      </c>
      <c r="O246" s="43"/>
      <c r="P246" s="1"/>
      <c r="Q246" s="150"/>
      <c r="R246" s="15"/>
      <c r="S246" s="45"/>
      <c r="T246" s="45" t="s">
        <v>37</v>
      </c>
      <c r="U246" s="46"/>
      <c r="V246" s="47"/>
      <c r="W246" s="45"/>
      <c r="X246" s="45" t="s">
        <v>37</v>
      </c>
      <c r="Y246" s="46"/>
      <c r="Z246" s="47"/>
      <c r="AA246" s="45"/>
      <c r="AB246" s="45" t="s">
        <v>37</v>
      </c>
      <c r="AC246" s="46"/>
      <c r="AD246" s="48"/>
      <c r="AE246" s="181"/>
      <c r="AF246" s="181"/>
      <c r="AG246" s="181"/>
      <c r="AH246" s="181"/>
      <c r="AI246" s="181"/>
      <c r="AJ246" s="181"/>
      <c r="AK246" s="181"/>
      <c r="AL246" s="181"/>
      <c r="AM246" s="48"/>
      <c r="AN246" s="53">
        <f>A224</f>
        <v>46272</v>
      </c>
      <c r="AO246" s="54" t="str">
        <f>G225</f>
        <v>Consultorio N° 2</v>
      </c>
      <c r="AP246" s="55">
        <f t="shared" ref="AP246:AQ246" si="175">G254</f>
        <v>0</v>
      </c>
      <c r="AQ246" s="55">
        <f t="shared" si="175"/>
        <v>0</v>
      </c>
      <c r="AR246" s="55">
        <f>Y254</f>
        <v>0</v>
      </c>
      <c r="AS246" s="55">
        <f>W254</f>
        <v>0</v>
      </c>
      <c r="AT246" s="55">
        <f>W255</f>
        <v>0</v>
      </c>
      <c r="AU246" s="55">
        <f>Y255</f>
        <v>0</v>
      </c>
      <c r="AV246" s="55">
        <f>W256</f>
        <v>0</v>
      </c>
      <c r="AW246" s="55">
        <f>Y256</f>
        <v>0</v>
      </c>
      <c r="AX246" s="55">
        <f>Y257</f>
        <v>0</v>
      </c>
      <c r="AY246" s="55">
        <f>J257</f>
        <v>0</v>
      </c>
      <c r="AZ246" s="56"/>
      <c r="BA246" s="56"/>
      <c r="BB246" s="56"/>
      <c r="BC246" s="56"/>
      <c r="BD246" s="56"/>
      <c r="BE246" s="56"/>
      <c r="BF246" s="56"/>
      <c r="BG246" s="56"/>
      <c r="BH246" s="56"/>
      <c r="BI246" s="56"/>
      <c r="BJ246" s="56"/>
      <c r="BK246" s="56"/>
      <c r="BL246" s="56"/>
      <c r="BM246" s="56"/>
      <c r="BN246" s="56"/>
    </row>
    <row r="247" spans="1:66" ht="11.25" customHeight="1">
      <c r="A247" s="220"/>
      <c r="B247" s="38"/>
      <c r="C247" s="205"/>
      <c r="D247" s="208"/>
      <c r="E247" s="57" t="s">
        <v>42</v>
      </c>
      <c r="F247" s="58" t="str">
        <f>IF(D246&lt;&gt;"", VLOOKUP(D246,'Base de Datos'!$A$2:$D1268,3,FALSE()),"")</f>
        <v/>
      </c>
      <c r="G247" s="205"/>
      <c r="H247" s="208"/>
      <c r="I247" s="57" t="s">
        <v>42</v>
      </c>
      <c r="J247" s="58" t="str">
        <f>IF(H246&lt;&gt;"", VLOOKUP(H246,'Base de Datos'!$A$2:$D1268,3,FALSE()),"")</f>
        <v/>
      </c>
      <c r="K247" s="205"/>
      <c r="L247" s="208"/>
      <c r="M247" s="57" t="s">
        <v>42</v>
      </c>
      <c r="N247" s="58" t="str">
        <f>IF(L246&lt;&gt;"", VLOOKUP(L246,'Base de Datos'!$A$2:$D1268,3,FALSE()),"")</f>
        <v/>
      </c>
      <c r="O247" s="43"/>
      <c r="P247" s="1"/>
      <c r="Q247" s="1"/>
      <c r="R247" s="15"/>
      <c r="S247" s="229"/>
      <c r="T247" s="230"/>
      <c r="U247" s="59"/>
      <c r="V247" s="47"/>
      <c r="W247" s="229"/>
      <c r="X247" s="230"/>
      <c r="Y247" s="59"/>
      <c r="Z247" s="47"/>
      <c r="AA247" s="229"/>
      <c r="AB247" s="230"/>
      <c r="AC247" s="59"/>
      <c r="AD247" s="48"/>
      <c r="AE247" s="181"/>
      <c r="AF247" s="181"/>
      <c r="AG247" s="181"/>
      <c r="AH247" s="181"/>
      <c r="AI247" s="181"/>
      <c r="AJ247" s="181"/>
      <c r="AK247" s="181"/>
      <c r="AL247" s="181"/>
      <c r="AM247" s="48"/>
      <c r="AN247" s="53">
        <f>A224</f>
        <v>46272</v>
      </c>
      <c r="AO247" s="54" t="str">
        <f>G225</f>
        <v>Consultorio N° 2</v>
      </c>
      <c r="AP247" s="55">
        <f t="shared" ref="AP247:AQ247" si="176">G258</f>
        <v>0</v>
      </c>
      <c r="AQ247" s="55">
        <f t="shared" si="176"/>
        <v>0</v>
      </c>
      <c r="AR247" s="55">
        <f>Y258</f>
        <v>0</v>
      </c>
      <c r="AS247" s="55">
        <f>W258</f>
        <v>0</v>
      </c>
      <c r="AT247" s="55">
        <f>W259</f>
        <v>0</v>
      </c>
      <c r="AU247" s="55">
        <f>Y259</f>
        <v>0</v>
      </c>
      <c r="AV247" s="55">
        <f>W260</f>
        <v>0</v>
      </c>
      <c r="AW247" s="55">
        <f>Y260</f>
        <v>0</v>
      </c>
      <c r="AX247" s="55">
        <f>Y261</f>
        <v>0</v>
      </c>
      <c r="AY247" s="55">
        <f>J261</f>
        <v>0</v>
      </c>
      <c r="AZ247" s="56"/>
      <c r="BA247" s="56"/>
      <c r="BB247" s="56"/>
      <c r="BC247" s="56"/>
      <c r="BD247" s="56"/>
      <c r="BE247" s="56"/>
      <c r="BF247" s="56"/>
      <c r="BG247" s="56"/>
      <c r="BH247" s="56"/>
      <c r="BI247" s="56"/>
      <c r="BJ247" s="56"/>
      <c r="BK247" s="56"/>
      <c r="BL247" s="56"/>
      <c r="BM247" s="56"/>
      <c r="BN247" s="56"/>
    </row>
    <row r="248" spans="1:66" ht="11.25" customHeight="1">
      <c r="A248" s="220"/>
      <c r="B248" s="38"/>
      <c r="C248" s="205"/>
      <c r="D248" s="208"/>
      <c r="E248" s="57" t="s">
        <v>44</v>
      </c>
      <c r="F248" s="58" t="str">
        <f>IF(D246&lt;&gt;"", VLOOKUP(D246,'Base de Datos'!$A$2:$D1268,4,FALSE()),"")</f>
        <v/>
      </c>
      <c r="G248" s="205"/>
      <c r="H248" s="208"/>
      <c r="I248" s="57" t="s">
        <v>44</v>
      </c>
      <c r="J248" s="58" t="str">
        <f>IF(H246&lt;&gt;"", VLOOKUP(H246,'Base de Datos'!$A$2:$D1268,4,FALSE()),"")</f>
        <v/>
      </c>
      <c r="K248" s="205"/>
      <c r="L248" s="208"/>
      <c r="M248" s="57" t="s">
        <v>44</v>
      </c>
      <c r="N248" s="58" t="str">
        <f>IF(L246&lt;&gt;"", VLOOKUP(L246,'Base de Datos'!$A$2:$D1268,4,FALSE()),"")</f>
        <v/>
      </c>
      <c r="O248" s="1"/>
      <c r="P248" s="1"/>
      <c r="Q248" s="1"/>
      <c r="R248" s="15"/>
      <c r="S248" s="229"/>
      <c r="T248" s="230"/>
      <c r="U248" s="59"/>
      <c r="V248" s="47"/>
      <c r="W248" s="229"/>
      <c r="X248" s="230"/>
      <c r="Y248" s="59"/>
      <c r="Z248" s="47"/>
      <c r="AA248" s="229"/>
      <c r="AB248" s="230"/>
      <c r="AC248" s="59"/>
      <c r="AD248" s="48"/>
      <c r="AE248" s="181"/>
      <c r="AF248" s="181"/>
      <c r="AG248" s="181"/>
      <c r="AH248" s="181"/>
      <c r="AI248" s="181"/>
      <c r="AJ248" s="181"/>
      <c r="AK248" s="181"/>
      <c r="AL248" s="181"/>
      <c r="AM248" s="48"/>
      <c r="AN248" s="53">
        <f>A224</f>
        <v>46272</v>
      </c>
      <c r="AO248" s="54" t="str">
        <f>G225</f>
        <v>Consultorio N° 2</v>
      </c>
      <c r="AP248" s="55">
        <f t="shared" ref="AP248:AQ248" si="177">G262</f>
        <v>0</v>
      </c>
      <c r="AQ248" s="55">
        <f t="shared" si="177"/>
        <v>0</v>
      </c>
      <c r="AR248" s="55">
        <f>Y262</f>
        <v>0</v>
      </c>
      <c r="AS248" s="55">
        <f>W262</f>
        <v>0</v>
      </c>
      <c r="AT248" s="55">
        <f>W263</f>
        <v>0</v>
      </c>
      <c r="AU248" s="55">
        <f>Y263</f>
        <v>0</v>
      </c>
      <c r="AV248" s="55">
        <f>W264</f>
        <v>0</v>
      </c>
      <c r="AW248" s="55">
        <f>Y264</f>
        <v>0</v>
      </c>
      <c r="AX248" s="55">
        <f>Y265</f>
        <v>0</v>
      </c>
      <c r="AY248" s="55">
        <f>J265</f>
        <v>0</v>
      </c>
      <c r="AZ248" s="56"/>
      <c r="BA248" s="56"/>
      <c r="BB248" s="56"/>
      <c r="BC248" s="56"/>
      <c r="BD248" s="56"/>
      <c r="BE248" s="56"/>
      <c r="BF248" s="56"/>
      <c r="BG248" s="56"/>
      <c r="BH248" s="56"/>
      <c r="BI248" s="56"/>
      <c r="BJ248" s="56"/>
      <c r="BK248" s="56"/>
      <c r="BL248" s="56"/>
      <c r="BM248" s="56"/>
      <c r="BN248" s="56"/>
    </row>
    <row r="249" spans="1:66" ht="11.25" customHeight="1">
      <c r="A249" s="221"/>
      <c r="B249" s="38"/>
      <c r="C249" s="206"/>
      <c r="D249" s="209"/>
      <c r="E249" s="85" t="s">
        <v>46</v>
      </c>
      <c r="F249" s="86"/>
      <c r="G249" s="206"/>
      <c r="H249" s="209"/>
      <c r="I249" s="85" t="s">
        <v>46</v>
      </c>
      <c r="J249" s="108"/>
      <c r="K249" s="206"/>
      <c r="L249" s="209"/>
      <c r="M249" s="85" t="s">
        <v>46</v>
      </c>
      <c r="N249" s="108"/>
      <c r="O249" s="43"/>
      <c r="P249" s="1"/>
      <c r="Q249" s="1"/>
      <c r="R249" s="15"/>
      <c r="S249" s="227" t="str">
        <f>IF(OR(S246="Empleado",S246="Familiar"),"Nombre del Empleado","N° Factura")</f>
        <v>N° Factura</v>
      </c>
      <c r="T249" s="228"/>
      <c r="U249" s="89"/>
      <c r="V249" s="47"/>
      <c r="W249" s="227" t="str">
        <f>IF(OR(W246="Empleado",W246="Familiar"),"Nombre del Empleado","N° Factura")</f>
        <v>N° Factura</v>
      </c>
      <c r="X249" s="228"/>
      <c r="Y249" s="89"/>
      <c r="Z249" s="47"/>
      <c r="AA249" s="227" t="str">
        <f>IF(OR(AA246="Empleado",AA246="Familiar"),"Nombre del Empleado","N° Factura")</f>
        <v>N° Factura</v>
      </c>
      <c r="AB249" s="228"/>
      <c r="AC249" s="89"/>
      <c r="AD249" s="48"/>
      <c r="AE249" s="181"/>
      <c r="AF249" s="181"/>
      <c r="AG249" s="181"/>
      <c r="AH249" s="181"/>
      <c r="AI249" s="181"/>
      <c r="AJ249" s="181"/>
      <c r="AK249" s="181"/>
      <c r="AL249" s="181"/>
      <c r="AM249" s="48"/>
      <c r="AN249" s="53">
        <f>A224</f>
        <v>46272</v>
      </c>
      <c r="AO249" s="54" t="str">
        <f>K225</f>
        <v>Consultorio N° 3</v>
      </c>
      <c r="AP249" s="55">
        <f t="shared" ref="AP249:AQ249" si="178">K226</f>
        <v>0</v>
      </c>
      <c r="AQ249" s="55">
        <f t="shared" si="178"/>
        <v>0</v>
      </c>
      <c r="AR249" s="55">
        <f>AC226</f>
        <v>0</v>
      </c>
      <c r="AS249" s="55">
        <f>AA226</f>
        <v>0</v>
      </c>
      <c r="AT249" s="55">
        <f>AA227</f>
        <v>0</v>
      </c>
      <c r="AU249" s="55">
        <f>AC227</f>
        <v>0</v>
      </c>
      <c r="AV249" s="55">
        <f>AA228</f>
        <v>0</v>
      </c>
      <c r="AW249" s="55">
        <f>AC228</f>
        <v>0</v>
      </c>
      <c r="AX249" s="55">
        <f>AC229</f>
        <v>0</v>
      </c>
      <c r="AY249" s="55">
        <f>N229</f>
        <v>0</v>
      </c>
      <c r="AZ249" s="56"/>
      <c r="BA249" s="56"/>
      <c r="BB249" s="56"/>
      <c r="BC249" s="56"/>
      <c r="BD249" s="56"/>
      <c r="BE249" s="56"/>
      <c r="BF249" s="56"/>
      <c r="BG249" s="56"/>
      <c r="BH249" s="56"/>
      <c r="BI249" s="56"/>
      <c r="BJ249" s="56"/>
      <c r="BK249" s="56"/>
      <c r="BL249" s="56"/>
      <c r="BM249" s="56"/>
      <c r="BN249" s="56"/>
    </row>
    <row r="250" spans="1:66" ht="11.25" customHeight="1">
      <c r="A250" s="222">
        <f>A246+$Q$13/1440</f>
        <v>0.58333333333333326</v>
      </c>
      <c r="B250" s="38"/>
      <c r="C250" s="204"/>
      <c r="D250" s="207"/>
      <c r="E250" s="40" t="s">
        <v>36</v>
      </c>
      <c r="F250" s="42" t="str">
        <f>IF(D250&lt;&gt;"", VLOOKUP(D250,'Base de Datos'!$A$2:$D1268,2,FALSE()),"")</f>
        <v/>
      </c>
      <c r="G250" s="204"/>
      <c r="H250" s="216"/>
      <c r="I250" s="40" t="s">
        <v>36</v>
      </c>
      <c r="J250" s="42" t="str">
        <f>IF(H250&lt;&gt;"", VLOOKUP(H250,'Base de Datos'!$A$2:$D1268,2,FALSE()),"")</f>
        <v/>
      </c>
      <c r="K250" s="204"/>
      <c r="L250" s="216"/>
      <c r="M250" s="40" t="s">
        <v>36</v>
      </c>
      <c r="N250" s="42" t="str">
        <f>IF(L250&lt;&gt;"", VLOOKUP(L250,'Base de Datos'!$A$2:$D1268,2,FALSE()),"")</f>
        <v/>
      </c>
      <c r="O250" s="43"/>
      <c r="P250" s="151"/>
      <c r="Q250" s="1"/>
      <c r="R250" s="15"/>
      <c r="S250" s="45"/>
      <c r="T250" s="45" t="s">
        <v>37</v>
      </c>
      <c r="U250" s="46"/>
      <c r="V250" s="47"/>
      <c r="W250" s="45"/>
      <c r="X250" s="45" t="s">
        <v>37</v>
      </c>
      <c r="Y250" s="46"/>
      <c r="Z250" s="47"/>
      <c r="AA250" s="45"/>
      <c r="AB250" s="45" t="s">
        <v>37</v>
      </c>
      <c r="AC250" s="46"/>
      <c r="AD250" s="48"/>
      <c r="AE250" s="181"/>
      <c r="AF250" s="181"/>
      <c r="AG250" s="181"/>
      <c r="AH250" s="181"/>
      <c r="AI250" s="181"/>
      <c r="AJ250" s="181"/>
      <c r="AK250" s="181"/>
      <c r="AL250" s="181"/>
      <c r="AM250" s="48"/>
      <c r="AN250" s="53">
        <f>A224</f>
        <v>46272</v>
      </c>
      <c r="AO250" s="54" t="str">
        <f>K225</f>
        <v>Consultorio N° 3</v>
      </c>
      <c r="AP250" s="55">
        <f t="shared" ref="AP250:AQ250" si="179">K230</f>
        <v>0</v>
      </c>
      <c r="AQ250" s="55">
        <f t="shared" si="179"/>
        <v>0</v>
      </c>
      <c r="AR250" s="55">
        <f>AC230</f>
        <v>0</v>
      </c>
      <c r="AS250" s="55">
        <f>AA230</f>
        <v>0</v>
      </c>
      <c r="AT250" s="55">
        <f>AA231</f>
        <v>0</v>
      </c>
      <c r="AU250" s="55">
        <f>AC231</f>
        <v>0</v>
      </c>
      <c r="AV250" s="55">
        <f>AA232</f>
        <v>0</v>
      </c>
      <c r="AW250" s="55">
        <f>AC232</f>
        <v>0</v>
      </c>
      <c r="AX250" s="55">
        <f>AC233</f>
        <v>0</v>
      </c>
      <c r="AY250" s="55">
        <f>N233</f>
        <v>0</v>
      </c>
      <c r="AZ250" s="56"/>
      <c r="BA250" s="56"/>
      <c r="BB250" s="56"/>
      <c r="BC250" s="56"/>
      <c r="BD250" s="56"/>
      <c r="BE250" s="56"/>
      <c r="BF250" s="56"/>
      <c r="BG250" s="56"/>
      <c r="BH250" s="56"/>
      <c r="BI250" s="56"/>
      <c r="BJ250" s="56"/>
      <c r="BK250" s="56"/>
      <c r="BL250" s="56"/>
      <c r="BM250" s="56"/>
      <c r="BN250" s="56"/>
    </row>
    <row r="251" spans="1:66" ht="11.25" customHeight="1">
      <c r="A251" s="220"/>
      <c r="B251" s="38"/>
      <c r="C251" s="205"/>
      <c r="D251" s="208"/>
      <c r="E251" s="57" t="s">
        <v>42</v>
      </c>
      <c r="F251" s="58" t="str">
        <f>IF(D250&lt;&gt;"", VLOOKUP(D250,'Base de Datos'!$A$2:$D1268,3,FALSE()),"")</f>
        <v/>
      </c>
      <c r="G251" s="205"/>
      <c r="H251" s="208"/>
      <c r="I251" s="57" t="s">
        <v>42</v>
      </c>
      <c r="J251" s="58" t="str">
        <f>IF(H250&lt;&gt;"", VLOOKUP(H250,'Base de Datos'!$A$2:$D1268,3,FALSE()),"")</f>
        <v/>
      </c>
      <c r="K251" s="205"/>
      <c r="L251" s="208"/>
      <c r="M251" s="57" t="s">
        <v>42</v>
      </c>
      <c r="N251" s="58" t="str">
        <f>IF(L250&lt;&gt;"", VLOOKUP(L250,'Base de Datos'!$A$2:$D1268,3,FALSE()),"")</f>
        <v/>
      </c>
      <c r="O251" s="43"/>
      <c r="P251" s="151"/>
      <c r="Q251" s="152"/>
      <c r="R251" s="15"/>
      <c r="S251" s="229"/>
      <c r="T251" s="230"/>
      <c r="U251" s="59"/>
      <c r="V251" s="47"/>
      <c r="W251" s="229"/>
      <c r="X251" s="230"/>
      <c r="Y251" s="59"/>
      <c r="Z251" s="47"/>
      <c r="AA251" s="229"/>
      <c r="AB251" s="230"/>
      <c r="AC251" s="59"/>
      <c r="AD251" s="48"/>
      <c r="AE251" s="181"/>
      <c r="AF251" s="181"/>
      <c r="AG251" s="181"/>
      <c r="AH251" s="181"/>
      <c r="AI251" s="181"/>
      <c r="AJ251" s="181"/>
      <c r="AK251" s="181"/>
      <c r="AL251" s="181"/>
      <c r="AM251" s="48"/>
      <c r="AN251" s="53">
        <f>A224</f>
        <v>46272</v>
      </c>
      <c r="AO251" s="54" t="str">
        <f>K225</f>
        <v>Consultorio N° 3</v>
      </c>
      <c r="AP251" s="55">
        <f t="shared" ref="AP251:AQ251" si="180">K234</f>
        <v>0</v>
      </c>
      <c r="AQ251" s="55">
        <f t="shared" si="180"/>
        <v>0</v>
      </c>
      <c r="AR251" s="55">
        <f>AC234</f>
        <v>0</v>
      </c>
      <c r="AS251" s="55">
        <f>AA234</f>
        <v>0</v>
      </c>
      <c r="AT251" s="55">
        <f>AA235</f>
        <v>0</v>
      </c>
      <c r="AU251" s="55">
        <f>AC235</f>
        <v>0</v>
      </c>
      <c r="AV251" s="55">
        <f>AA236</f>
        <v>0</v>
      </c>
      <c r="AW251" s="55">
        <f>AC236</f>
        <v>0</v>
      </c>
      <c r="AX251" s="55">
        <f>AC237</f>
        <v>0</v>
      </c>
      <c r="AY251" s="55">
        <f>N237</f>
        <v>0</v>
      </c>
      <c r="AZ251" s="56"/>
      <c r="BA251" s="56"/>
      <c r="BB251" s="56"/>
      <c r="BC251" s="56"/>
      <c r="BD251" s="56"/>
      <c r="BE251" s="56"/>
      <c r="BF251" s="56"/>
      <c r="BG251" s="56"/>
      <c r="BH251" s="56"/>
      <c r="BI251" s="56"/>
      <c r="BJ251" s="56"/>
      <c r="BK251" s="56"/>
      <c r="BL251" s="56"/>
      <c r="BM251" s="56"/>
      <c r="BN251" s="56"/>
    </row>
    <row r="252" spans="1:66" ht="11.25" customHeight="1">
      <c r="A252" s="220"/>
      <c r="B252" s="38"/>
      <c r="C252" s="205"/>
      <c r="D252" s="208"/>
      <c r="E252" s="57" t="s">
        <v>44</v>
      </c>
      <c r="F252" s="58" t="str">
        <f>IF(D250&lt;&gt;"", VLOOKUP(D250,'Base de Datos'!$A$2:$D1268,4,FALSE()),"")</f>
        <v/>
      </c>
      <c r="G252" s="205"/>
      <c r="H252" s="208"/>
      <c r="I252" s="57" t="s">
        <v>44</v>
      </c>
      <c r="J252" s="58" t="str">
        <f>IF(H250&lt;&gt;"", VLOOKUP(H250,'Base de Datos'!$A$2:$D1268,4,FALSE()),"")</f>
        <v/>
      </c>
      <c r="K252" s="205"/>
      <c r="L252" s="208"/>
      <c r="M252" s="57" t="s">
        <v>44</v>
      </c>
      <c r="N252" s="58" t="str">
        <f>IF(L250&lt;&gt;"", VLOOKUP(L250,'Base de Datos'!$A$2:$D1268,4,FALSE()),"")</f>
        <v/>
      </c>
      <c r="O252" s="43"/>
      <c r="P252" s="151"/>
      <c r="Q252" s="152"/>
      <c r="R252" s="15"/>
      <c r="S252" s="229"/>
      <c r="T252" s="230"/>
      <c r="U252" s="59"/>
      <c r="V252" s="47"/>
      <c r="W252" s="229"/>
      <c r="X252" s="230"/>
      <c r="Y252" s="59"/>
      <c r="Z252" s="47"/>
      <c r="AA252" s="229"/>
      <c r="AB252" s="230"/>
      <c r="AC252" s="59"/>
      <c r="AD252" s="48"/>
      <c r="AE252" s="181"/>
      <c r="AF252" s="181"/>
      <c r="AG252" s="181"/>
      <c r="AH252" s="181"/>
      <c r="AI252" s="181"/>
      <c r="AJ252" s="181"/>
      <c r="AK252" s="181"/>
      <c r="AL252" s="181"/>
      <c r="AM252" s="48"/>
      <c r="AN252" s="53">
        <f>A224</f>
        <v>46272</v>
      </c>
      <c r="AO252" s="54" t="str">
        <f>K225</f>
        <v>Consultorio N° 3</v>
      </c>
      <c r="AP252" s="55">
        <f t="shared" ref="AP252:AQ252" si="181">K238</f>
        <v>0</v>
      </c>
      <c r="AQ252" s="55">
        <f t="shared" si="181"/>
        <v>0</v>
      </c>
      <c r="AR252" s="55">
        <f>AC238</f>
        <v>0</v>
      </c>
      <c r="AS252" s="55">
        <f>AA238</f>
        <v>0</v>
      </c>
      <c r="AT252" s="55">
        <f>AA239</f>
        <v>0</v>
      </c>
      <c r="AU252" s="55">
        <f>AC239</f>
        <v>0</v>
      </c>
      <c r="AV252" s="55">
        <f>AA240</f>
        <v>0</v>
      </c>
      <c r="AW252" s="55">
        <f>AC240</f>
        <v>0</v>
      </c>
      <c r="AX252" s="55">
        <f>AC241</f>
        <v>0</v>
      </c>
      <c r="AY252" s="55">
        <f>N241</f>
        <v>0</v>
      </c>
      <c r="AZ252" s="56"/>
      <c r="BA252" s="56"/>
      <c r="BB252" s="56"/>
      <c r="BC252" s="56"/>
      <c r="BD252" s="56"/>
      <c r="BE252" s="56"/>
      <c r="BF252" s="56"/>
      <c r="BG252" s="56"/>
      <c r="BH252" s="56"/>
      <c r="BI252" s="56"/>
      <c r="BJ252" s="56"/>
      <c r="BK252" s="56"/>
      <c r="BL252" s="56"/>
      <c r="BM252" s="56"/>
      <c r="BN252" s="56"/>
    </row>
    <row r="253" spans="1:66" ht="11.25" customHeight="1">
      <c r="A253" s="221"/>
      <c r="B253" s="38"/>
      <c r="C253" s="206"/>
      <c r="D253" s="209"/>
      <c r="E253" s="85" t="s">
        <v>46</v>
      </c>
      <c r="F253" s="86"/>
      <c r="G253" s="206"/>
      <c r="H253" s="209"/>
      <c r="I253" s="85" t="s">
        <v>46</v>
      </c>
      <c r="J253" s="108"/>
      <c r="K253" s="206"/>
      <c r="L253" s="209"/>
      <c r="M253" s="85" t="s">
        <v>46</v>
      </c>
      <c r="N253" s="108"/>
      <c r="O253" s="43"/>
      <c r="P253" s="151"/>
      <c r="Q253" s="1"/>
      <c r="R253" s="15"/>
      <c r="S253" s="227" t="str">
        <f>IF(OR(S250="Empleado",S250="Familiar"),"Nombre del Empleado","N° Factura")</f>
        <v>N° Factura</v>
      </c>
      <c r="T253" s="228"/>
      <c r="U253" s="89"/>
      <c r="V253" s="47"/>
      <c r="W253" s="227" t="str">
        <f>IF(OR(W250="Empleado",W250="Familiar"),"Nombre del Empleado","N° Factura")</f>
        <v>N° Factura</v>
      </c>
      <c r="X253" s="228"/>
      <c r="Y253" s="89"/>
      <c r="Z253" s="47"/>
      <c r="AA253" s="227" t="str">
        <f>IF(OR(AA250="Empleado",AA250="Familiar"),"Nombre del Empleado","N° Factura")</f>
        <v>N° Factura</v>
      </c>
      <c r="AB253" s="228"/>
      <c r="AC253" s="89"/>
      <c r="AD253" s="48"/>
      <c r="AE253" s="181"/>
      <c r="AF253" s="181"/>
      <c r="AG253" s="181"/>
      <c r="AH253" s="181"/>
      <c r="AI253" s="181"/>
      <c r="AJ253" s="181"/>
      <c r="AK253" s="181"/>
      <c r="AL253" s="181"/>
      <c r="AM253" s="48"/>
      <c r="AN253" s="53">
        <f>A224</f>
        <v>46272</v>
      </c>
      <c r="AO253" s="54" t="str">
        <f>K225</f>
        <v>Consultorio N° 3</v>
      </c>
      <c r="AP253" s="55">
        <f t="shared" ref="AP253:AQ253" si="182">K242</f>
        <v>0</v>
      </c>
      <c r="AQ253" s="55">
        <f t="shared" si="182"/>
        <v>0</v>
      </c>
      <c r="AR253" s="55">
        <f>AC242</f>
        <v>0</v>
      </c>
      <c r="AS253" s="55">
        <f>AA242</f>
        <v>0</v>
      </c>
      <c r="AT253" s="55">
        <f>AA243</f>
        <v>0</v>
      </c>
      <c r="AU253" s="55">
        <f>AC243</f>
        <v>0</v>
      </c>
      <c r="AV253" s="55">
        <f>AA244</f>
        <v>0</v>
      </c>
      <c r="AW253" s="55">
        <f>AC244</f>
        <v>0</v>
      </c>
      <c r="AX253" s="55">
        <f>AC245</f>
        <v>0</v>
      </c>
      <c r="AY253" s="55">
        <f>N245</f>
        <v>0</v>
      </c>
      <c r="AZ253" s="56"/>
      <c r="BA253" s="56"/>
      <c r="BB253" s="56"/>
      <c r="BC253" s="56"/>
      <c r="BD253" s="56"/>
      <c r="BE253" s="56"/>
      <c r="BF253" s="56"/>
      <c r="BG253" s="56"/>
      <c r="BH253" s="56"/>
      <c r="BI253" s="56"/>
      <c r="BJ253" s="56"/>
      <c r="BK253" s="56"/>
      <c r="BL253" s="56"/>
      <c r="BM253" s="56"/>
      <c r="BN253" s="56"/>
    </row>
    <row r="254" spans="1:66" ht="11.25" customHeight="1">
      <c r="A254" s="222">
        <f>A250+$Q$13/1440</f>
        <v>0.62499999999999989</v>
      </c>
      <c r="B254" s="38"/>
      <c r="C254" s="204"/>
      <c r="D254" s="207"/>
      <c r="E254" s="40" t="s">
        <v>36</v>
      </c>
      <c r="F254" s="42" t="str">
        <f>IF(D254&lt;&gt;"", VLOOKUP(D254,'Base de Datos'!$A$2:$D1268,2,FALSE()),"")</f>
        <v/>
      </c>
      <c r="G254" s="204"/>
      <c r="H254" s="216"/>
      <c r="I254" s="40" t="s">
        <v>36</v>
      </c>
      <c r="J254" s="42" t="str">
        <f>IF(H254&lt;&gt;"", VLOOKUP(H254,'Base de Datos'!$A$2:$D1268,2,FALSE()),"")</f>
        <v/>
      </c>
      <c r="K254" s="204"/>
      <c r="L254" s="216"/>
      <c r="M254" s="40" t="s">
        <v>36</v>
      </c>
      <c r="N254" s="42" t="str">
        <f>IF(L254&lt;&gt;"", VLOOKUP(L254,'Base de Datos'!$A$2:$D1268,2,FALSE()),"")</f>
        <v/>
      </c>
      <c r="O254" s="43"/>
      <c r="P254" s="153"/>
      <c r="Q254" s="154"/>
      <c r="R254" s="15"/>
      <c r="S254" s="45"/>
      <c r="T254" s="45" t="s">
        <v>37</v>
      </c>
      <c r="U254" s="46"/>
      <c r="V254" s="47"/>
      <c r="W254" s="45"/>
      <c r="X254" s="45" t="s">
        <v>37</v>
      </c>
      <c r="Y254" s="46"/>
      <c r="Z254" s="47"/>
      <c r="AA254" s="45"/>
      <c r="AB254" s="45" t="s">
        <v>37</v>
      </c>
      <c r="AC254" s="46"/>
      <c r="AD254" s="48"/>
      <c r="AE254" s="181"/>
      <c r="AF254" s="181"/>
      <c r="AG254" s="181"/>
      <c r="AH254" s="181"/>
      <c r="AI254" s="181"/>
      <c r="AJ254" s="181"/>
      <c r="AK254" s="181"/>
      <c r="AL254" s="181"/>
      <c r="AM254" s="48"/>
      <c r="AN254" s="53">
        <f>A224</f>
        <v>46272</v>
      </c>
      <c r="AO254" s="54" t="str">
        <f>K225</f>
        <v>Consultorio N° 3</v>
      </c>
      <c r="AP254" s="55">
        <f t="shared" ref="AP254:AQ254" si="183">K246</f>
        <v>0</v>
      </c>
      <c r="AQ254" s="55">
        <f t="shared" si="183"/>
        <v>0</v>
      </c>
      <c r="AR254" s="55">
        <f>AC246</f>
        <v>0</v>
      </c>
      <c r="AS254" s="55">
        <f>AA246</f>
        <v>0</v>
      </c>
      <c r="AT254" s="55">
        <f>AA247</f>
        <v>0</v>
      </c>
      <c r="AU254" s="55">
        <f>AC247</f>
        <v>0</v>
      </c>
      <c r="AV254" s="55">
        <f>AA248</f>
        <v>0</v>
      </c>
      <c r="AW254" s="55">
        <f>AC248</f>
        <v>0</v>
      </c>
      <c r="AX254" s="55">
        <f>AC249</f>
        <v>0</v>
      </c>
      <c r="AY254" s="55">
        <f>N249</f>
        <v>0</v>
      </c>
      <c r="AZ254" s="56"/>
      <c r="BA254" s="56"/>
      <c r="BB254" s="56"/>
      <c r="BC254" s="56"/>
      <c r="BD254" s="56"/>
      <c r="BE254" s="56"/>
      <c r="BF254" s="56"/>
      <c r="BG254" s="56"/>
      <c r="BH254" s="56"/>
      <c r="BI254" s="56"/>
      <c r="BJ254" s="56"/>
      <c r="BK254" s="56"/>
      <c r="BL254" s="56"/>
      <c r="BM254" s="56"/>
      <c r="BN254" s="56"/>
    </row>
    <row r="255" spans="1:66" ht="11.25" customHeight="1">
      <c r="A255" s="220"/>
      <c r="B255" s="38"/>
      <c r="C255" s="205"/>
      <c r="D255" s="208"/>
      <c r="E255" s="57" t="s">
        <v>42</v>
      </c>
      <c r="F255" s="58" t="str">
        <f>IF(D254&lt;&gt;"", VLOOKUP(D254,'Base de Datos'!$A$2:$D1268,3,FALSE()),"")</f>
        <v/>
      </c>
      <c r="G255" s="205"/>
      <c r="H255" s="208"/>
      <c r="I255" s="57" t="s">
        <v>42</v>
      </c>
      <c r="J255" s="58" t="str">
        <f>IF(H254&lt;&gt;"", VLOOKUP(H254,'Base de Datos'!$A$2:$D1268,3,FALSE()),"")</f>
        <v/>
      </c>
      <c r="K255" s="205"/>
      <c r="L255" s="208"/>
      <c r="M255" s="57" t="s">
        <v>42</v>
      </c>
      <c r="N255" s="58" t="str">
        <f>IF(L254&lt;&gt;"", VLOOKUP(L254,'Base de Datos'!$A$2:$D1268,3,FALSE()),"")</f>
        <v/>
      </c>
      <c r="O255" s="43"/>
      <c r="P255" s="153"/>
      <c r="Q255" s="154"/>
      <c r="R255" s="15"/>
      <c r="S255" s="229"/>
      <c r="T255" s="230"/>
      <c r="U255" s="59"/>
      <c r="V255" s="47"/>
      <c r="W255" s="229"/>
      <c r="X255" s="230"/>
      <c r="Y255" s="59"/>
      <c r="Z255" s="47"/>
      <c r="AA255" s="229"/>
      <c r="AB255" s="230"/>
      <c r="AC255" s="59"/>
      <c r="AD255" s="48"/>
      <c r="AE255" s="181"/>
      <c r="AF255" s="181"/>
      <c r="AG255" s="181"/>
      <c r="AH255" s="181"/>
      <c r="AI255" s="181"/>
      <c r="AJ255" s="181"/>
      <c r="AK255" s="181"/>
      <c r="AL255" s="181"/>
      <c r="AM255" s="48"/>
      <c r="AN255" s="53">
        <f>A224</f>
        <v>46272</v>
      </c>
      <c r="AO255" s="54" t="str">
        <f>K225</f>
        <v>Consultorio N° 3</v>
      </c>
      <c r="AP255" s="55">
        <f t="shared" ref="AP255:AQ255" si="184">K250</f>
        <v>0</v>
      </c>
      <c r="AQ255" s="55">
        <f t="shared" si="184"/>
        <v>0</v>
      </c>
      <c r="AR255" s="55">
        <f>AC250</f>
        <v>0</v>
      </c>
      <c r="AS255" s="55">
        <f>AA250</f>
        <v>0</v>
      </c>
      <c r="AT255" s="55">
        <f>AA251</f>
        <v>0</v>
      </c>
      <c r="AU255" s="55">
        <f>AC251</f>
        <v>0</v>
      </c>
      <c r="AV255" s="55">
        <f>AA252</f>
        <v>0</v>
      </c>
      <c r="AW255" s="55">
        <f>AC252</f>
        <v>0</v>
      </c>
      <c r="AX255" s="55">
        <f>AC253</f>
        <v>0</v>
      </c>
      <c r="AY255" s="55">
        <f>N253</f>
        <v>0</v>
      </c>
      <c r="AZ255" s="56"/>
      <c r="BA255" s="56"/>
      <c r="BB255" s="56"/>
      <c r="BC255" s="56"/>
      <c r="BD255" s="56"/>
      <c r="BE255" s="56"/>
      <c r="BF255" s="56"/>
      <c r="BG255" s="56"/>
      <c r="BH255" s="56"/>
      <c r="BI255" s="56"/>
      <c r="BJ255" s="56"/>
      <c r="BK255" s="56"/>
      <c r="BL255" s="56"/>
      <c r="BM255" s="56"/>
      <c r="BN255" s="56"/>
    </row>
    <row r="256" spans="1:66" ht="11.25" customHeight="1">
      <c r="A256" s="220"/>
      <c r="B256" s="38"/>
      <c r="C256" s="205"/>
      <c r="D256" s="208"/>
      <c r="E256" s="57" t="s">
        <v>44</v>
      </c>
      <c r="F256" s="58" t="str">
        <f>IF(D254&lt;&gt;"", VLOOKUP(D254,'Base de Datos'!$A$2:$D1268,4,FALSE()),"")</f>
        <v/>
      </c>
      <c r="G256" s="205"/>
      <c r="H256" s="208"/>
      <c r="I256" s="57" t="s">
        <v>44</v>
      </c>
      <c r="J256" s="58" t="str">
        <f>IF(H254&lt;&gt;"", VLOOKUP(H254,'Base de Datos'!$A$2:$D1268,4,FALSE()),"")</f>
        <v/>
      </c>
      <c r="K256" s="205"/>
      <c r="L256" s="208"/>
      <c r="M256" s="57" t="s">
        <v>44</v>
      </c>
      <c r="N256" s="58" t="str">
        <f>IF(L254&lt;&gt;"", VLOOKUP(L254,'Base de Datos'!$A$2:$D1268,4,FALSE()),"")</f>
        <v/>
      </c>
      <c r="O256" s="43"/>
      <c r="P256" s="153"/>
      <c r="Q256" s="154"/>
      <c r="R256" s="15"/>
      <c r="S256" s="229"/>
      <c r="T256" s="230"/>
      <c r="U256" s="59"/>
      <c r="V256" s="47"/>
      <c r="W256" s="229"/>
      <c r="X256" s="230"/>
      <c r="Y256" s="59"/>
      <c r="Z256" s="47"/>
      <c r="AA256" s="229"/>
      <c r="AB256" s="230"/>
      <c r="AC256" s="59"/>
      <c r="AD256" s="48"/>
      <c r="AE256" s="181"/>
      <c r="AF256" s="181"/>
      <c r="AG256" s="181"/>
      <c r="AH256" s="181"/>
      <c r="AI256" s="181"/>
      <c r="AJ256" s="181"/>
      <c r="AK256" s="181"/>
      <c r="AL256" s="181"/>
      <c r="AM256" s="48"/>
      <c r="AN256" s="53">
        <f>A224</f>
        <v>46272</v>
      </c>
      <c r="AO256" s="54" t="str">
        <f>K225</f>
        <v>Consultorio N° 3</v>
      </c>
      <c r="AP256" s="55">
        <f t="shared" ref="AP256:AQ256" si="185">K254</f>
        <v>0</v>
      </c>
      <c r="AQ256" s="55">
        <f t="shared" si="185"/>
        <v>0</v>
      </c>
      <c r="AR256" s="55">
        <f>AC254</f>
        <v>0</v>
      </c>
      <c r="AS256" s="55">
        <f>AA254</f>
        <v>0</v>
      </c>
      <c r="AT256" s="55">
        <f>AA255</f>
        <v>0</v>
      </c>
      <c r="AU256" s="55">
        <f>AC255</f>
        <v>0</v>
      </c>
      <c r="AV256" s="55">
        <f>AA256</f>
        <v>0</v>
      </c>
      <c r="AW256" s="55">
        <f>AC256</f>
        <v>0</v>
      </c>
      <c r="AX256" s="55">
        <f>AC257</f>
        <v>0</v>
      </c>
      <c r="AY256" s="55">
        <f>N257</f>
        <v>0</v>
      </c>
      <c r="AZ256" s="56"/>
      <c r="BA256" s="56"/>
      <c r="BB256" s="56"/>
      <c r="BC256" s="56"/>
      <c r="BD256" s="56"/>
      <c r="BE256" s="56"/>
      <c r="BF256" s="56"/>
      <c r="BG256" s="56"/>
      <c r="BH256" s="56"/>
      <c r="BI256" s="56"/>
      <c r="BJ256" s="56"/>
      <c r="BK256" s="56"/>
      <c r="BL256" s="56"/>
      <c r="BM256" s="56"/>
      <c r="BN256" s="56"/>
    </row>
    <row r="257" spans="1:66" ht="11.25" customHeight="1">
      <c r="A257" s="221"/>
      <c r="B257" s="38"/>
      <c r="C257" s="206"/>
      <c r="D257" s="209"/>
      <c r="E257" s="85" t="s">
        <v>46</v>
      </c>
      <c r="F257" s="86"/>
      <c r="G257" s="206"/>
      <c r="H257" s="209"/>
      <c r="I257" s="85" t="s">
        <v>46</v>
      </c>
      <c r="J257" s="108"/>
      <c r="K257" s="206"/>
      <c r="L257" s="209"/>
      <c r="M257" s="85" t="s">
        <v>46</v>
      </c>
      <c r="N257" s="108"/>
      <c r="O257" s="43"/>
      <c r="P257" s="153"/>
      <c r="Q257" s="154"/>
      <c r="R257" s="15"/>
      <c r="S257" s="227" t="str">
        <f>IF(OR(S254="Empleado",S254="Familiar"),"Nombre del Empleado","N° Factura")</f>
        <v>N° Factura</v>
      </c>
      <c r="T257" s="228"/>
      <c r="U257" s="89"/>
      <c r="V257" s="47"/>
      <c r="W257" s="227" t="str">
        <f>IF(OR(W254="Empleado",W254="Familiar"),"Nombre del Empleado","N° Factura")</f>
        <v>N° Factura</v>
      </c>
      <c r="X257" s="228"/>
      <c r="Y257" s="89"/>
      <c r="Z257" s="47"/>
      <c r="AA257" s="227" t="str">
        <f>IF(OR(AA254="Empleado",AA254="Familiar"),"Nombre del Empleado","N° Factura")</f>
        <v>N° Factura</v>
      </c>
      <c r="AB257" s="228"/>
      <c r="AC257" s="89"/>
      <c r="AD257" s="48"/>
      <c r="AE257" s="181"/>
      <c r="AF257" s="181"/>
      <c r="AG257" s="181"/>
      <c r="AH257" s="181"/>
      <c r="AI257" s="181"/>
      <c r="AJ257" s="181"/>
      <c r="AK257" s="181"/>
      <c r="AL257" s="181"/>
      <c r="AM257" s="48"/>
      <c r="AN257" s="53">
        <f>A224</f>
        <v>46272</v>
      </c>
      <c r="AO257" s="54" t="str">
        <f>K225</f>
        <v>Consultorio N° 3</v>
      </c>
      <c r="AP257" s="55">
        <f t="shared" ref="AP257:AQ257" si="186">K258</f>
        <v>0</v>
      </c>
      <c r="AQ257" s="55">
        <f t="shared" si="186"/>
        <v>0</v>
      </c>
      <c r="AR257" s="55">
        <f>AC258</f>
        <v>0</v>
      </c>
      <c r="AS257" s="55">
        <f>AA258</f>
        <v>0</v>
      </c>
      <c r="AT257" s="55">
        <f>AA259</f>
        <v>0</v>
      </c>
      <c r="AU257" s="55">
        <f>AC259</f>
        <v>0</v>
      </c>
      <c r="AV257" s="55">
        <f>AA260</f>
        <v>0</v>
      </c>
      <c r="AW257" s="55">
        <f>AC260</f>
        <v>0</v>
      </c>
      <c r="AX257" s="55">
        <f>AC261</f>
        <v>0</v>
      </c>
      <c r="AY257" s="55">
        <f>N261</f>
        <v>0</v>
      </c>
      <c r="AZ257" s="56"/>
      <c r="BA257" s="56"/>
      <c r="BB257" s="56"/>
      <c r="BC257" s="56"/>
      <c r="BD257" s="56"/>
      <c r="BE257" s="56"/>
      <c r="BF257" s="56"/>
      <c r="BG257" s="56"/>
      <c r="BH257" s="56"/>
      <c r="BI257" s="56"/>
      <c r="BJ257" s="56"/>
      <c r="BK257" s="56"/>
      <c r="BL257" s="56"/>
      <c r="BM257" s="56"/>
      <c r="BN257" s="56"/>
    </row>
    <row r="258" spans="1:66" ht="11.25" customHeight="1">
      <c r="A258" s="222">
        <f>A254+$Q$13/1440</f>
        <v>0.66666666666666652</v>
      </c>
      <c r="B258" s="38"/>
      <c r="C258" s="204"/>
      <c r="D258" s="207"/>
      <c r="E258" s="40" t="s">
        <v>36</v>
      </c>
      <c r="F258" s="42" t="str">
        <f>IF(D258&lt;&gt;"", VLOOKUP(D258,'Base de Datos'!$A$2:$D1268,2,FALSE()),"")</f>
        <v/>
      </c>
      <c r="G258" s="204"/>
      <c r="H258" s="216"/>
      <c r="I258" s="40" t="s">
        <v>36</v>
      </c>
      <c r="J258" s="42" t="str">
        <f>IF(H258&lt;&gt;"", VLOOKUP(H258,'Base de Datos'!$A$2:$D1268,2,FALSE()),"")</f>
        <v/>
      </c>
      <c r="K258" s="204"/>
      <c r="L258" s="216"/>
      <c r="M258" s="40" t="s">
        <v>36</v>
      </c>
      <c r="N258" s="42" t="str">
        <f>IF(L258&lt;&gt;"", VLOOKUP(L258,'Base de Datos'!$A$2:$D1268,2,FALSE()),"")</f>
        <v/>
      </c>
      <c r="O258" s="43"/>
      <c r="P258" s="3"/>
      <c r="Q258" s="3"/>
      <c r="R258" s="15"/>
      <c r="S258" s="45"/>
      <c r="T258" s="45" t="s">
        <v>37</v>
      </c>
      <c r="U258" s="46"/>
      <c r="V258" s="47"/>
      <c r="W258" s="45"/>
      <c r="X258" s="45" t="s">
        <v>37</v>
      </c>
      <c r="Y258" s="46"/>
      <c r="Z258" s="47"/>
      <c r="AA258" s="45"/>
      <c r="AB258" s="45" t="s">
        <v>37</v>
      </c>
      <c r="AC258" s="46"/>
      <c r="AD258" s="48"/>
      <c r="AE258" s="181"/>
      <c r="AF258" s="181"/>
      <c r="AG258" s="181"/>
      <c r="AH258" s="181"/>
      <c r="AI258" s="181"/>
      <c r="AJ258" s="181"/>
      <c r="AK258" s="181"/>
      <c r="AL258" s="181"/>
      <c r="AM258" s="48"/>
      <c r="AN258" s="53">
        <f>A224</f>
        <v>46272</v>
      </c>
      <c r="AO258" s="54" t="str">
        <f>K225</f>
        <v>Consultorio N° 3</v>
      </c>
      <c r="AP258" s="55">
        <f t="shared" ref="AP258:AQ258" si="187">K262</f>
        <v>0</v>
      </c>
      <c r="AQ258" s="55">
        <f t="shared" si="187"/>
        <v>0</v>
      </c>
      <c r="AR258" s="55">
        <f>AC262</f>
        <v>0</v>
      </c>
      <c r="AS258" s="55">
        <f>AA262</f>
        <v>0</v>
      </c>
      <c r="AT258" s="55">
        <f>AA263</f>
        <v>0</v>
      </c>
      <c r="AU258" s="55">
        <f>AC263</f>
        <v>0</v>
      </c>
      <c r="AV258" s="55">
        <f>AA264</f>
        <v>0</v>
      </c>
      <c r="AW258" s="55">
        <f>AC264</f>
        <v>0</v>
      </c>
      <c r="AX258" s="55">
        <f>AC265</f>
        <v>0</v>
      </c>
      <c r="AY258" s="55">
        <f>N265</f>
        <v>0</v>
      </c>
      <c r="AZ258" s="56"/>
      <c r="BA258" s="56"/>
      <c r="BB258" s="56"/>
      <c r="BC258" s="56"/>
      <c r="BD258" s="56"/>
      <c r="BE258" s="56"/>
      <c r="BF258" s="56"/>
      <c r="BG258" s="56"/>
      <c r="BH258" s="56"/>
      <c r="BI258" s="56"/>
      <c r="BJ258" s="56"/>
      <c r="BK258" s="56"/>
      <c r="BL258" s="56"/>
      <c r="BM258" s="56"/>
      <c r="BN258" s="56"/>
    </row>
    <row r="259" spans="1:66" ht="11.25" customHeight="1">
      <c r="A259" s="220"/>
      <c r="B259" s="38"/>
      <c r="C259" s="205"/>
      <c r="D259" s="208"/>
      <c r="E259" s="57" t="s">
        <v>42</v>
      </c>
      <c r="F259" s="58" t="str">
        <f>IF(D258&lt;&gt;"", VLOOKUP(D258,'Base de Datos'!$A$2:$D1268,3,FALSE()),"")</f>
        <v/>
      </c>
      <c r="G259" s="205"/>
      <c r="H259" s="208"/>
      <c r="I259" s="57" t="s">
        <v>42</v>
      </c>
      <c r="J259" s="58" t="str">
        <f>IF(H258&lt;&gt;"", VLOOKUP(H258,'Base de Datos'!$A$2:$D1268,3,FALSE()),"")</f>
        <v/>
      </c>
      <c r="K259" s="205"/>
      <c r="L259" s="208"/>
      <c r="M259" s="57" t="s">
        <v>42</v>
      </c>
      <c r="N259" s="58" t="str">
        <f>IF(L258&lt;&gt;"", VLOOKUP(L258,'Base de Datos'!$A$2:$D1268,3,FALSE()),"")</f>
        <v/>
      </c>
      <c r="O259" s="43"/>
      <c r="P259" s="3"/>
      <c r="Q259" s="3"/>
      <c r="R259" s="15"/>
      <c r="S259" s="229"/>
      <c r="T259" s="230"/>
      <c r="U259" s="59"/>
      <c r="V259" s="47"/>
      <c r="W259" s="229"/>
      <c r="X259" s="230"/>
      <c r="Y259" s="59"/>
      <c r="Z259" s="47"/>
      <c r="AA259" s="229"/>
      <c r="AB259" s="230"/>
      <c r="AC259" s="59"/>
      <c r="AD259" s="48"/>
      <c r="AE259" s="235">
        <f>A224</f>
        <v>46272</v>
      </c>
      <c r="AF259" s="236"/>
      <c r="AG259" s="236"/>
      <c r="AH259" s="236"/>
      <c r="AI259" s="236"/>
      <c r="AJ259" s="236"/>
      <c r="AK259" s="236"/>
      <c r="AL259" s="237"/>
      <c r="AM259" s="48"/>
      <c r="AN259" s="155">
        <f>A224</f>
        <v>46272</v>
      </c>
      <c r="AO259" s="156" t="str">
        <f>K225</f>
        <v>Consultorio N° 3</v>
      </c>
      <c r="AP259" s="156">
        <f t="shared" ref="AP259:AQ259" si="188">K266</f>
        <v>0</v>
      </c>
      <c r="AQ259" s="156">
        <f t="shared" si="188"/>
        <v>0</v>
      </c>
      <c r="AR259" s="156">
        <f>AC266</f>
        <v>0</v>
      </c>
      <c r="AS259" s="156">
        <f>AA266</f>
        <v>0</v>
      </c>
      <c r="AT259" s="156">
        <f>AA267</f>
        <v>0</v>
      </c>
      <c r="AU259" s="156">
        <f>AC267</f>
        <v>0</v>
      </c>
      <c r="AV259" s="156">
        <f>AA268</f>
        <v>0</v>
      </c>
      <c r="AW259" s="156">
        <f>AC268</f>
        <v>0</v>
      </c>
      <c r="AX259" s="156">
        <f>AC269</f>
        <v>0</v>
      </c>
      <c r="AY259" s="156">
        <f>N269</f>
        <v>0</v>
      </c>
      <c r="AZ259" s="48"/>
      <c r="BA259" s="48"/>
      <c r="BB259" s="48"/>
      <c r="BC259" s="48"/>
      <c r="BD259" s="48"/>
      <c r="BE259" s="48"/>
      <c r="BF259" s="48"/>
      <c r="BG259" s="48"/>
      <c r="BH259" s="48"/>
      <c r="BI259" s="48"/>
      <c r="BJ259" s="48"/>
      <c r="BK259" s="48"/>
      <c r="BL259" s="48"/>
      <c r="BM259" s="48"/>
      <c r="BN259" s="48"/>
    </row>
    <row r="260" spans="1:66" ht="11.25" customHeight="1">
      <c r="A260" s="220"/>
      <c r="B260" s="38"/>
      <c r="C260" s="205"/>
      <c r="D260" s="208"/>
      <c r="E260" s="57" t="s">
        <v>44</v>
      </c>
      <c r="F260" s="58" t="str">
        <f>IF(D258&lt;&gt;"", VLOOKUP(D258,'Base de Datos'!$A$2:$D1268,4,FALSE()),"")</f>
        <v/>
      </c>
      <c r="G260" s="205"/>
      <c r="H260" s="208"/>
      <c r="I260" s="57" t="s">
        <v>44</v>
      </c>
      <c r="J260" s="58" t="str">
        <f>IF(H258&lt;&gt;"", VLOOKUP(H258,'Base de Datos'!$A$2:$D1268,4,FALSE()),"")</f>
        <v/>
      </c>
      <c r="K260" s="205"/>
      <c r="L260" s="208"/>
      <c r="M260" s="57" t="s">
        <v>44</v>
      </c>
      <c r="N260" s="58" t="str">
        <f>IF(L258&lt;&gt;"", VLOOKUP(L258,'Base de Datos'!$A$2:$D1268,4,FALSE()),"")</f>
        <v/>
      </c>
      <c r="O260" s="43"/>
      <c r="P260" s="3"/>
      <c r="Q260" s="3"/>
      <c r="R260" s="15"/>
      <c r="S260" s="229"/>
      <c r="T260" s="230"/>
      <c r="U260" s="59"/>
      <c r="V260" s="47"/>
      <c r="W260" s="229"/>
      <c r="X260" s="230"/>
      <c r="Y260" s="59"/>
      <c r="Z260" s="47"/>
      <c r="AA260" s="229"/>
      <c r="AB260" s="230"/>
      <c r="AC260" s="59"/>
      <c r="AD260" s="48"/>
      <c r="AE260" s="238" t="s">
        <v>20</v>
      </c>
      <c r="AF260" s="239"/>
      <c r="AG260" s="157" t="s">
        <v>21</v>
      </c>
      <c r="AH260" s="158" t="s">
        <v>22</v>
      </c>
      <c r="AI260" s="159" t="s">
        <v>23</v>
      </c>
      <c r="AJ260" s="159" t="s">
        <v>24</v>
      </c>
      <c r="AK260" s="159" t="s">
        <v>25</v>
      </c>
      <c r="AL260" s="160" t="s">
        <v>26</v>
      </c>
      <c r="AM260" s="48"/>
      <c r="AN260" s="155">
        <f>A224</f>
        <v>46272</v>
      </c>
      <c r="AO260" s="156" t="str">
        <f>K225</f>
        <v>Consultorio N° 3</v>
      </c>
      <c r="AP260" s="156">
        <f t="shared" ref="AP260:AQ260" si="189">K270</f>
        <v>0</v>
      </c>
      <c r="AQ260" s="156">
        <f t="shared" si="189"/>
        <v>0</v>
      </c>
      <c r="AR260" s="156">
        <f>AC270</f>
        <v>0</v>
      </c>
      <c r="AS260" s="156">
        <f>AA270</f>
        <v>0</v>
      </c>
      <c r="AT260" s="156">
        <f>AA271</f>
        <v>0</v>
      </c>
      <c r="AU260" s="156">
        <f>AC271</f>
        <v>0</v>
      </c>
      <c r="AV260" s="156">
        <f>AA272</f>
        <v>0</v>
      </c>
      <c r="AW260" s="156">
        <f>AC272</f>
        <v>0</v>
      </c>
      <c r="AX260" s="156">
        <f>AC273</f>
        <v>0</v>
      </c>
      <c r="AY260" s="156">
        <f>N273</f>
        <v>0</v>
      </c>
      <c r="AZ260" s="48"/>
      <c r="BA260" s="48"/>
      <c r="BB260" s="48"/>
      <c r="BC260" s="48"/>
      <c r="BD260" s="48"/>
      <c r="BE260" s="48"/>
      <c r="BF260" s="48"/>
      <c r="BG260" s="48"/>
      <c r="BH260" s="48"/>
      <c r="BI260" s="48"/>
      <c r="BJ260" s="48"/>
      <c r="BK260" s="48"/>
      <c r="BL260" s="48"/>
      <c r="BM260" s="48"/>
      <c r="BN260" s="48"/>
    </row>
    <row r="261" spans="1:66" ht="11.25" customHeight="1">
      <c r="A261" s="221"/>
      <c r="B261" s="38"/>
      <c r="C261" s="206"/>
      <c r="D261" s="209"/>
      <c r="E261" s="85" t="s">
        <v>46</v>
      </c>
      <c r="F261" s="86"/>
      <c r="G261" s="206"/>
      <c r="H261" s="209"/>
      <c r="I261" s="85" t="s">
        <v>46</v>
      </c>
      <c r="J261" s="108"/>
      <c r="K261" s="206"/>
      <c r="L261" s="209"/>
      <c r="M261" s="85" t="s">
        <v>46</v>
      </c>
      <c r="N261" s="108"/>
      <c r="O261" s="43"/>
      <c r="P261" s="3"/>
      <c r="Q261" s="3"/>
      <c r="R261" s="15"/>
      <c r="S261" s="227" t="str">
        <f>IF(OR(S258="Empleado",S258="Familiar"),"Nombre del Empleado","N° Factura")</f>
        <v>N° Factura</v>
      </c>
      <c r="T261" s="228"/>
      <c r="U261" s="89"/>
      <c r="V261" s="47"/>
      <c r="W261" s="227" t="str">
        <f>IF(OR(W258="Empleado",W258="Familiar"),"Nombre del Empleado","N° Factura")</f>
        <v>N° Factura</v>
      </c>
      <c r="X261" s="228"/>
      <c r="Y261" s="89"/>
      <c r="Z261" s="47"/>
      <c r="AA261" s="227" t="str">
        <f>IF(OR(AA258="Empleado",AA258="Familiar"),"Nombre del Empleado","N° Factura")</f>
        <v>N° Factura</v>
      </c>
      <c r="AB261" s="228"/>
      <c r="AC261" s="89"/>
      <c r="AD261" s="48"/>
      <c r="AE261" s="240" t="s">
        <v>38</v>
      </c>
      <c r="AF261" s="230"/>
      <c r="AG261" s="161">
        <f t="array" aca="1" ref="AG261" ca="1">COUNTIFS(AP226:AP266, "💲", AY226:AY266, INDIRECT("AE" &amp; ROW())) + COUNTIFS(AP226:AP266, "📦", AY226:AY266, INDIRECT("AE" &amp; ROW())) + COUNTIFS(AP226:AP266, "✅", AY226:AY266, INDIRECT("AE" &amp; ROW()))</f>
        <v>0</v>
      </c>
      <c r="AH261" s="162">
        <f t="array" aca="1" ref="AH261" ca="1">COUNTIFS(AP226:AP266, "💲", AY226:AY266, INDIRECT("AE" &amp; ROW())) + COUNTIFS(AP226:AP266, "📦", AY226:AY266, INDIRECT("AE" &amp; ROW()))</f>
        <v>0</v>
      </c>
      <c r="AI261" s="139">
        <f t="array" aca="1" ref="AI261" ca="1">SUMIFS(AR226:AR266, AY226:AY266, INDIRECT("AE" &amp; ROW()), AP226:AP266, "💲") + SUMIFS(AR226:AR266, AY226:AY266, INDIRECT("AE" &amp; ROW()), AP226:AP266, "📦")</f>
        <v>0</v>
      </c>
      <c r="AJ261" s="139">
        <f t="array" aca="1" ref="AJ261" ca="1">(
    SUMIFS(AR226:AR266, AY226:AY266, INDIRECT("AE" &amp; ROW()), AP226:AP266, "💲") +
    SUMIFS(AR226:AR266, AY226:AY266, INDIRECT("AE" &amp; ROW()), AP226:AP266, "📦")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
        SUMIFS(AR226:AR266, AY226:AY266, INDIRECT("AE" &amp; ROW()), AP226:AP266, "💲", AS226:AS266, "Familiar") +
        SUMIFS(AR226:AR266, AY226:AY266, INDIRECT("AE" &amp; ROW()), AP226:AP266, "📦", AS226:AS266, "Familiar")
    ) / 2
)  -
(
    (
        SUMIFS(AR226:AR266, AY226:AY266, INDIRECT("AE" &amp; ROW()), AP226:AP266, "💲", AS226:AS266, "Exonerado ADH") +
        SUMIFS(AR226:AR266, AY226:AY266, INDIRECT("AE" &amp; ROW()), AP226:AP266, "📦", AS226:AS266, "Exonerado ADH")
    ) / 2
)  -
(
    (
        SUMIFS(AR226:AR266, AY226:AY266, INDIRECT("AE" &amp; ROW()), AP226:AP266, "💲", AS226:AS266, "Exonerado Doctor") +
        SUMIFS(AR226:AR266, AY226:AY266, INDIRECT("AE" &amp; ROW()), AP226:AP266, "📦", AS226:AS266, "Exonerado Doctor")
    ) / 2
)</f>
        <v>0</v>
      </c>
      <c r="AK261" s="139">
        <f t="array" aca="1" ref="AK261" ca="1">(
    SUMIFS(AR226:AR266, AY226:AY266, INDIRECT("AE" &amp; ROW()), AP226:AP266, "💲") +
    SUMIFS(AR226:AR266, AY226:AY266, INDIRECT("AE" &amp; ROW()), AP226:AP266, "📦")
) -
(
    SUMIFS(AR226:AR266, AY226:AY266, INDIRECT("AE" &amp; ROW()), AP226:AP266, "💲", AS226:AS266, "Familiar") +
    SUMIFS(AR226:AR266, AY226:AY266, INDIRECT("AE" &amp; ROW()), AP226:AP266, "📦", AS226:AS266, "Familiar")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SUMIFS(AR226:AR266, AY226:AY266, INDIRECT("AE" &amp; ROW()), AP226:AP266, "💲", AS226:AS266, "Exonerado ADH") +
    SUMIFS(AR226:AR266, AY226:AY266, INDIRECT("AE" &amp; ROW()), AP226:AP266, "📦", AS226:AS266, "Exonerado ADH")
) -
(
    (
        SUMIFS(AR226:AR266, AY226:AY266, INDIRECT("AE" &amp; ROW()), AP226:AP266, "💲", AS226:AS266, "Exonerado Doctor") +
        SUMIFS(AR226:AR266, AY226:AY266, INDIRECT("AE" &amp; ROW()), AP226:AP266, "📦", AS226:AS266, "Exonerado Doctor")
    ) / 2
) -
(
    (
        SUMIFS(AR226:AR266, AY226:AY266, INDIRECT("AE" &amp; ROW()), AP226:AP266, "💲", AS226:AS266, "") +
        SUMIFS(AR226:AR266, AY226:AY266, INDIRECT("AE" &amp; ROW()), AP226:AP266, "📦", AS226:AS266, "")
    ) / 2
)</f>
        <v>0</v>
      </c>
      <c r="AL261" s="140">
        <f t="array" aca="1" ref="AL261" ca="1">(
    SUMIFS(AR226:AR266, AY226:AY266, INDIRECT("AE" &amp; ROW()), AP226:AP266, "💲") +
    SUMIFS(AR226:AR266, AY226:AY266, INDIRECT("AE" &amp; ROW()), AP226:AP266, "📦")
) -
(
    (
        SUMIFS(AR226:AR266, AY226:AY266, INDIRECT("AE" &amp; ROW()), AP226:AP266, "💲", AS226:AS266, "Familiar") +
        SUMIFS(AR226:AR266, AY226:AY266, INDIRECT("AE" &amp; ROW()), AP226:AP266, "📦", AS226:AS266, "Familiar")
    ) / 2
) -
(
    (
        SUMIFS(AR226:AR266, AY226:AY266, INDIRECT("AE" &amp; ROW()), AP226:AP266, "💲", AS226:AS266, "Participante") +
        SUMIFS(AR226:AR266, AY226:AY266, INDIRECT("AE" &amp; ROW()), AP226:AP266, "📦", AS226:AS266, "Participante")
    ) / 2
) -
(
    (
        SUMIFS(AR226:AR266, AY226:AY266, INDIRECT("AE" &amp; ROW()), AP226:AP266, "💲", AS226:AS266, "Empleado") +
        SUMIFS(AR226:AR266, AY226:AY266, INDIRECT("AE" &amp; ROW()), AP226:AP266, "📦", AS226:AS266, "Empleado")
    ) / 2
) -
(
    (
        SUMIFS(AR226:AR266, AY226:AY266, INDIRECT("AE" &amp; ROW()), AP226:AP266, "💲", AS226:AS266, "Exonerado ADH") +
        SUMIFS(AR226:AR266, AY226:AY266, INDIRECT("AE" &amp; ROW()), AP226:AP266, "📦", AS226:AS266, "Exonerado ADH")
    ) / 2
) -
(
    SUMIFS(AR226:AR266, AY226:AY266, INDIRECT("AE" &amp; ROW()), AP226:AP266, "💲", AS226:AS266, "Exonerado Doctor") +
    SUMIFS(AR226:AR266, AY226:AY266, INDIRECT("AE" &amp; ROW()), AP226:AP266, "📦", AS226:AS266, "Exonerado Doctor")
) -
(
    (
        SUMIFS(AR226:AR266, AY226:AY266, INDIRECT("AE" &amp; ROW()), AP226:AP266, "💲", AS226:AS266, "") +
        SUMIFS(AR226:AR266, AY226:AY266, INDIRECT("AE" &amp; ROW()), AP226:AP266, "📦", AS226:AS266, "")
    ) / 2
)</f>
        <v>0</v>
      </c>
      <c r="AM261" s="48"/>
      <c r="AN261" s="155">
        <f>A224</f>
        <v>46272</v>
      </c>
      <c r="AO261" s="156" t="str">
        <f>K225</f>
        <v>Consultorio N° 3</v>
      </c>
      <c r="AP261" s="156">
        <f t="shared" ref="AP261:AQ261" si="190">K274</f>
        <v>0</v>
      </c>
      <c r="AQ261" s="156">
        <f t="shared" si="190"/>
        <v>0</v>
      </c>
      <c r="AR261" s="156">
        <f>AC274</f>
        <v>0</v>
      </c>
      <c r="AS261" s="156">
        <f>AA274</f>
        <v>0</v>
      </c>
      <c r="AT261" s="156">
        <f>AA275</f>
        <v>0</v>
      </c>
      <c r="AU261" s="156">
        <f>AC275</f>
        <v>0</v>
      </c>
      <c r="AV261" s="156">
        <f>AA276</f>
        <v>0</v>
      </c>
      <c r="AW261" s="156">
        <f>AC276</f>
        <v>0</v>
      </c>
      <c r="AX261" s="156">
        <f>AC277</f>
        <v>0</v>
      </c>
      <c r="AY261" s="156">
        <f>N277</f>
        <v>0</v>
      </c>
      <c r="AZ261" s="48"/>
      <c r="BA261" s="48"/>
      <c r="BB261" s="48"/>
      <c r="BC261" s="48"/>
      <c r="BD261" s="48"/>
      <c r="BE261" s="48"/>
      <c r="BF261" s="48"/>
      <c r="BG261" s="48"/>
      <c r="BH261" s="48"/>
      <c r="BI261" s="48"/>
      <c r="BJ261" s="48"/>
      <c r="BK261" s="48"/>
      <c r="BL261" s="48"/>
      <c r="BM261" s="48"/>
      <c r="BN261" s="48"/>
    </row>
    <row r="262" spans="1:66" ht="11.25" customHeight="1">
      <c r="A262" s="222">
        <f>A258+$Q$13/1440</f>
        <v>0.70833333333333315</v>
      </c>
      <c r="B262" s="38"/>
      <c r="C262" s="204"/>
      <c r="D262" s="207"/>
      <c r="E262" s="40" t="s">
        <v>36</v>
      </c>
      <c r="F262" s="42" t="str">
        <f>IF(D262&lt;&gt;"", VLOOKUP(D262,'Base de Datos'!$A$2:$D1268,2,FALSE()),"")</f>
        <v/>
      </c>
      <c r="G262" s="204"/>
      <c r="H262" s="216"/>
      <c r="I262" s="40" t="s">
        <v>36</v>
      </c>
      <c r="J262" s="42" t="str">
        <f>IF(H262&lt;&gt;"", VLOOKUP(H262,'Base de Datos'!$A$2:$D1268,2,FALSE()),"")</f>
        <v/>
      </c>
      <c r="K262" s="204"/>
      <c r="L262" s="216"/>
      <c r="M262" s="40" t="s">
        <v>36</v>
      </c>
      <c r="N262" s="42" t="str">
        <f>IF(L262&lt;&gt;"", VLOOKUP(L262,'Base de Datos'!$A$2:$D1268,2,FALSE()),"")</f>
        <v/>
      </c>
      <c r="O262" s="43"/>
      <c r="P262" s="163"/>
      <c r="Q262" s="3"/>
      <c r="R262" s="15"/>
      <c r="S262" s="45"/>
      <c r="T262" s="45" t="s">
        <v>37</v>
      </c>
      <c r="U262" s="46"/>
      <c r="V262" s="47"/>
      <c r="W262" s="45"/>
      <c r="X262" s="45" t="s">
        <v>37</v>
      </c>
      <c r="Y262" s="46"/>
      <c r="Z262" s="47"/>
      <c r="AA262" s="45"/>
      <c r="AB262" s="45" t="s">
        <v>37</v>
      </c>
      <c r="AC262" s="46"/>
      <c r="AD262" s="48"/>
      <c r="AE262" s="240" t="s">
        <v>43</v>
      </c>
      <c r="AF262" s="230"/>
      <c r="AG262" s="161">
        <f t="array" aca="1" ref="AG262" ca="1">COUNTIFS(AP226:AP266, "💲", AY226:AY266, INDIRECT("AE" &amp; ROW())) + COUNTIFS(AP226:AP266, "📦", AY226:AY266, INDIRECT("AE" &amp; ROW())) + COUNTIFS(AP226:AP266, "✅", AY226:AY266, INDIRECT("AE" &amp; ROW()))</f>
        <v>1</v>
      </c>
      <c r="AH262" s="162">
        <f t="array" aca="1" ref="AH262" ca="1">COUNTIFS(AP226:AP266, "💲", AY226:AY266, INDIRECT("AE" &amp; ROW())) + COUNTIFS(AP226:AP266, "📦", AY226:AY266, INDIRECT("AE" &amp; ROW()))</f>
        <v>1</v>
      </c>
      <c r="AI262" s="139">
        <f t="array" aca="1" ref="AI262" ca="1">SUMIFS(AR226:AR266, AY226:AY266, INDIRECT("AE" &amp; ROW()), AP226:AP266, "💲") + SUMIFS(AR226:AR266, AY226:AY266, INDIRECT("AE" &amp; ROW()), AP226:AP266, "📦")</f>
        <v>50</v>
      </c>
      <c r="AJ262" s="139">
        <f t="array" aca="1" ref="AJ262" ca="1">(
    SUMIFS(AR226:AR266, AY226:AY266, INDIRECT("AE" &amp; ROW()), AP226:AP266, "💲") +
    SUMIFS(AR226:AR266, AY226:AY266, INDIRECT("AE" &amp; ROW()), AP226:AP266, "📦")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
        SUMIFS(AR226:AR266, AY226:AY266, INDIRECT("AE" &amp; ROW()), AP226:AP266, "💲", AS226:AS266, "Familiar") +
        SUMIFS(AR226:AR266, AY226:AY266, INDIRECT("AE" &amp; ROW()), AP226:AP266, "📦", AS226:AS266, "Familiar")
    ) / 2
)  -
(
    (
        SUMIFS(AR226:AR266, AY226:AY266, INDIRECT("AE" &amp; ROW()), AP226:AP266, "💲", AS226:AS266, "Exonerado ADH") +
        SUMIFS(AR226:AR266, AY226:AY266, INDIRECT("AE" &amp; ROW()), AP226:AP266, "📦", AS226:AS266, "Exonerado ADH")
    ) / 2
)  -
(
    (
        SUMIFS(AR226:AR266, AY226:AY266, INDIRECT("AE" &amp; ROW()), AP226:AP266, "💲", AS226:AS266, "Exonerado Doctor") +
        SUMIFS(AR226:AR266, AY226:AY266, INDIRECT("AE" &amp; ROW()), AP226:AP266, "📦", AS226:AS266, "Exonerado Doctor")
    ) / 2
)</f>
        <v>0</v>
      </c>
      <c r="AK262" s="139">
        <f t="array" aca="1" ref="AK262" ca="1">(
    SUMIFS(AR226:AR266, AY226:AY266, INDIRECT("AE" &amp; ROW()), AP226:AP266, "💲") +
    SUMIFS(AR226:AR266, AY226:AY266, INDIRECT("AE" &amp; ROW()), AP226:AP266, "📦")
) -
(
    SUMIFS(AR226:AR266, AY226:AY266, INDIRECT("AE" &amp; ROW()), AP226:AP266, "💲", AS226:AS266, "Familiar") +
    SUMIFS(AR226:AR266, AY226:AY266, INDIRECT("AE" &amp; ROW()), AP226:AP266, "📦", AS226:AS266, "Familiar")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SUMIFS(AR226:AR266, AY226:AY266, INDIRECT("AE" &amp; ROW()), AP226:AP266, "💲", AS226:AS266, "Exonerado ADH") +
    SUMIFS(AR226:AR266, AY226:AY266, INDIRECT("AE" &amp; ROW()), AP226:AP266, "📦", AS226:AS266, "Exonerado ADH")
) -
(
    (
        SUMIFS(AR226:AR266, AY226:AY266, INDIRECT("AE" &amp; ROW()), AP226:AP266, "💲", AS226:AS266, "Exonerado Doctor") +
        SUMIFS(AR226:AR266, AY226:AY266, INDIRECT("AE" &amp; ROW()), AP226:AP266, "📦", AS226:AS266, "Exonerado Doctor")
    ) / 2
) -
(
    (
        SUMIFS(AR226:AR266, AY226:AY266, INDIRECT("AE" &amp; ROW()), AP226:AP266, "💲", AS226:AS266, "") +
        SUMIFS(AR226:AR266, AY226:AY266, INDIRECT("AE" &amp; ROW()), AP226:AP266, "📦", AS226:AS266, "")
    ) / 2
)</f>
        <v>0</v>
      </c>
      <c r="AL262" s="140">
        <f t="array" aca="1" ref="AL262" ca="1">(
    SUMIFS(AR226:AR266, AY226:AY266, INDIRECT("AE" &amp; ROW()), AP226:AP266, "💲") +
    SUMIFS(AR226:AR266, AY226:AY266, INDIRECT("AE" &amp; ROW()), AP226:AP266, "📦")
) -
(
    (
        SUMIFS(AR226:AR266, AY226:AY266, INDIRECT("AE" &amp; ROW()), AP226:AP266, "💲", AS226:AS266, "Familiar") +
        SUMIFS(AR226:AR266, AY226:AY266, INDIRECT("AE" &amp; ROW()), AP226:AP266, "📦", AS226:AS266, "Familiar")
    ) / 2
) -
(
    (
        SUMIFS(AR226:AR266, AY226:AY266, INDIRECT("AE" &amp; ROW()), AP226:AP266, "💲", AS226:AS266, "Participante") +
        SUMIFS(AR226:AR266, AY226:AY266, INDIRECT("AE" &amp; ROW()), AP226:AP266, "📦", AS226:AS266, "Participante")
    ) / 2
) -
(
    (
        SUMIFS(AR226:AR266, AY226:AY266, INDIRECT("AE" &amp; ROW()), AP226:AP266, "💲", AS226:AS266, "Empleado") +
        SUMIFS(AR226:AR266, AY226:AY266, INDIRECT("AE" &amp; ROW()), AP226:AP266, "📦", AS226:AS266, "Empleado")
    ) / 2
) -
(
    (
        SUMIFS(AR226:AR266, AY226:AY266, INDIRECT("AE" &amp; ROW()), AP226:AP266, "💲", AS226:AS266, "Exonerado ADH") +
        SUMIFS(AR226:AR266, AY226:AY266, INDIRECT("AE" &amp; ROW()), AP226:AP266, "📦", AS226:AS266, "Exonerado ADH")
    ) / 2
) -
(
    SUMIFS(AR226:AR266, AY226:AY266, INDIRECT("AE" &amp; ROW()), AP226:AP266, "💲", AS226:AS266, "Exonerado Doctor") +
    SUMIFS(AR226:AR266, AY226:AY266, INDIRECT("AE" &amp; ROW()), AP226:AP266, "📦", AS226:AS266, "Exonerado Doctor")
) -
(
    (
        SUMIFS(AR226:AR266, AY226:AY266, INDIRECT("AE" &amp; ROW()), AP226:AP266, "💲", AS226:AS266, "") +
        SUMIFS(AR226:AR266, AY226:AY266, INDIRECT("AE" &amp; ROW()), AP226:AP266, "📦", AS226:AS266, "")
    ) / 2
)</f>
        <v>25</v>
      </c>
      <c r="AM262" s="48"/>
      <c r="AN262" s="156"/>
      <c r="AO262" s="156"/>
      <c r="AP262" s="156"/>
      <c r="AQ262" s="156">
        <f>L270</f>
        <v>0</v>
      </c>
      <c r="AR262" s="156"/>
      <c r="AS262" s="156"/>
      <c r="AT262" s="156"/>
      <c r="AU262" s="156"/>
      <c r="AV262" s="156"/>
      <c r="AW262" s="156"/>
      <c r="AX262" s="156"/>
      <c r="AY262" s="156">
        <f>N265</f>
        <v>0</v>
      </c>
      <c r="AZ262" s="48"/>
      <c r="BA262" s="48"/>
      <c r="BB262" s="48"/>
      <c r="BC262" s="48"/>
      <c r="BD262" s="48"/>
      <c r="BE262" s="48"/>
      <c r="BF262" s="48"/>
      <c r="BG262" s="48"/>
      <c r="BH262" s="48"/>
      <c r="BI262" s="48"/>
      <c r="BJ262" s="48"/>
      <c r="BK262" s="48"/>
      <c r="BL262" s="48"/>
      <c r="BM262" s="48"/>
      <c r="BN262" s="48"/>
    </row>
    <row r="263" spans="1:66" ht="11.25" customHeight="1">
      <c r="A263" s="220"/>
      <c r="B263" s="38"/>
      <c r="C263" s="205"/>
      <c r="D263" s="208"/>
      <c r="E263" s="57" t="s">
        <v>42</v>
      </c>
      <c r="F263" s="58" t="str">
        <f>IF(D262&lt;&gt;"", VLOOKUP(D262,'Base de Datos'!$A$2:$D1268,3,FALSE()),"")</f>
        <v/>
      </c>
      <c r="G263" s="205"/>
      <c r="H263" s="208"/>
      <c r="I263" s="57" t="s">
        <v>42</v>
      </c>
      <c r="J263" s="58" t="str">
        <f>IF(H262&lt;&gt;"", VLOOKUP(H262,'Base de Datos'!$A$2:$D1268,3,FALSE()),"")</f>
        <v/>
      </c>
      <c r="K263" s="205"/>
      <c r="L263" s="208"/>
      <c r="M263" s="57" t="s">
        <v>42</v>
      </c>
      <c r="N263" s="58" t="str">
        <f>IF(L262&lt;&gt;"", VLOOKUP(L262,'Base de Datos'!$A$2:$D1268,3,FALSE()),"")</f>
        <v/>
      </c>
      <c r="O263" s="43"/>
      <c r="P263" s="163"/>
      <c r="Q263" s="3"/>
      <c r="R263" s="15"/>
      <c r="S263" s="229"/>
      <c r="T263" s="230"/>
      <c r="U263" s="59"/>
      <c r="V263" s="47"/>
      <c r="W263" s="229"/>
      <c r="X263" s="230"/>
      <c r="Y263" s="59"/>
      <c r="Z263" s="47"/>
      <c r="AA263" s="229"/>
      <c r="AB263" s="230"/>
      <c r="AC263" s="59"/>
      <c r="AD263" s="48"/>
      <c r="AE263" s="240" t="s">
        <v>45</v>
      </c>
      <c r="AF263" s="230"/>
      <c r="AG263" s="161">
        <f t="array" aca="1" ref="AG263" ca="1">COUNTIFS(AP226:AP266, "💲", AY226:AY266, INDIRECT("AE" &amp; ROW())) + COUNTIFS(AP226:AP266, "📦", AY226:AY266, INDIRECT("AE" &amp; ROW())) + COUNTIFS(AP226:AP266, "✅", AY226:AY266, INDIRECT("AE" &amp; ROW()))</f>
        <v>0</v>
      </c>
      <c r="AH263" s="162">
        <f t="array" aca="1" ref="AH263" ca="1">COUNTIFS(AP226:AP266, "💲", AY226:AY266, INDIRECT("AE" &amp; ROW())) + COUNTIFS(AP226:AP266, "📦", AY226:AY266, INDIRECT("AE" &amp; ROW()))</f>
        <v>0</v>
      </c>
      <c r="AI263" s="139">
        <f t="array" aca="1" ref="AI263" ca="1">SUMIFS(AR226:AR266, AY226:AY266, INDIRECT("AE" &amp; ROW()), AP226:AP266, "💲") + SUMIFS(AR226:AR266, AY226:AY266, INDIRECT("AE" &amp; ROW()), AP226:AP266, "📦")</f>
        <v>0</v>
      </c>
      <c r="AJ263" s="139">
        <f t="array" aca="1" ref="AJ263" ca="1">(
    SUMIFS(AR226:AR266, AY226:AY266, INDIRECT("AE" &amp; ROW()), AP226:AP266, "💲") +
    SUMIFS(AR226:AR266, AY226:AY266, INDIRECT("AE" &amp; ROW()), AP226:AP266, "📦")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
        SUMIFS(AR226:AR266, AY226:AY266, INDIRECT("AE" &amp; ROW()), AP226:AP266, "💲", AS226:AS266, "Familiar") +
        SUMIFS(AR226:AR266, AY226:AY266, INDIRECT("AE" &amp; ROW()), AP226:AP266, "📦", AS226:AS266, "Familiar")
    ) / 2
)  -
(
    (
        SUMIFS(AR226:AR266, AY226:AY266, INDIRECT("AE" &amp; ROW()), AP226:AP266, "💲", AS226:AS266, "Exonerado ADH") +
        SUMIFS(AR226:AR266, AY226:AY266, INDIRECT("AE" &amp; ROW()), AP226:AP266, "📦", AS226:AS266, "Exonerado ADH")
    ) / 2
)  -
(
    (
        SUMIFS(AR226:AR266, AY226:AY266, INDIRECT("AE" &amp; ROW()), AP226:AP266, "💲", AS226:AS266, "Exonerado Doctor") +
        SUMIFS(AR226:AR266, AY226:AY266, INDIRECT("AE" &amp; ROW()), AP226:AP266, "📦", AS226:AS266, "Exonerado Doctor")
    ) / 2
)</f>
        <v>0</v>
      </c>
      <c r="AK263" s="139">
        <f t="array" aca="1" ref="AK263" ca="1">(
    SUMIFS(AR226:AR266, AY226:AY266, INDIRECT("AE" &amp; ROW()), AP226:AP266, "💲") +
    SUMIFS(AR226:AR266, AY226:AY266, INDIRECT("AE" &amp; ROW()), AP226:AP266, "📦")
) -
(
    SUMIFS(AR226:AR266, AY226:AY266, INDIRECT("AE" &amp; ROW()), AP226:AP266, "💲", AS226:AS266, "Familiar") +
    SUMIFS(AR226:AR266, AY226:AY266, INDIRECT("AE" &amp; ROW()), AP226:AP266, "📦", AS226:AS266, "Familiar")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SUMIFS(AR226:AR266, AY226:AY266, INDIRECT("AE" &amp; ROW()), AP226:AP266, "💲", AS226:AS266, "Exonerado ADH") +
    SUMIFS(AR226:AR266, AY226:AY266, INDIRECT("AE" &amp; ROW()), AP226:AP266, "📦", AS226:AS266, "Exonerado ADH")
) -
(
    (
        SUMIFS(AR226:AR266, AY226:AY266, INDIRECT("AE" &amp; ROW()), AP226:AP266, "💲", AS226:AS266, "Exonerado Doctor") +
        SUMIFS(AR226:AR266, AY226:AY266, INDIRECT("AE" &amp; ROW()), AP226:AP266, "📦", AS226:AS266, "Exonerado Doctor")
    ) / 2
) -
(
    (
        SUMIFS(AR226:AR266, AY226:AY266, INDIRECT("AE" &amp; ROW()), AP226:AP266, "💲", AS226:AS266, "") +
        SUMIFS(AR226:AR266, AY226:AY266, INDIRECT("AE" &amp; ROW()), AP226:AP266, "📦", AS226:AS266, "")
    ) / 2
)</f>
        <v>0</v>
      </c>
      <c r="AL263" s="140">
        <f t="array" aca="1" ref="AL263" ca="1">(
    SUMIFS(AR226:AR266, AY226:AY266, INDIRECT("AE" &amp; ROW()), AP226:AP266, "💲") +
    SUMIFS(AR226:AR266, AY226:AY266, INDIRECT("AE" &amp; ROW()), AP226:AP266, "📦")
) -
(
    (
        SUMIFS(AR226:AR266, AY226:AY266, INDIRECT("AE" &amp; ROW()), AP226:AP266, "💲", AS226:AS266, "Familiar") +
        SUMIFS(AR226:AR266, AY226:AY266, INDIRECT("AE" &amp; ROW()), AP226:AP266, "📦", AS226:AS266, "Familiar")
    ) / 2
) -
(
    (
        SUMIFS(AR226:AR266, AY226:AY266, INDIRECT("AE" &amp; ROW()), AP226:AP266, "💲", AS226:AS266, "Participante") +
        SUMIFS(AR226:AR266, AY226:AY266, INDIRECT("AE" &amp; ROW()), AP226:AP266, "📦", AS226:AS266, "Participante")
    ) / 2
) -
(
    (
        SUMIFS(AR226:AR266, AY226:AY266, INDIRECT("AE" &amp; ROW()), AP226:AP266, "💲", AS226:AS266, "Empleado") +
        SUMIFS(AR226:AR266, AY226:AY266, INDIRECT("AE" &amp; ROW()), AP226:AP266, "📦", AS226:AS266, "Empleado")
    ) / 2
) -
(
    (
        SUMIFS(AR226:AR266, AY226:AY266, INDIRECT("AE" &amp; ROW()), AP226:AP266, "💲", AS226:AS266, "Exonerado ADH") +
        SUMIFS(AR226:AR266, AY226:AY266, INDIRECT("AE" &amp; ROW()), AP226:AP266, "📦", AS226:AS266, "Exonerado ADH")
    ) / 2
) -
(
    SUMIFS(AR226:AR266, AY226:AY266, INDIRECT("AE" &amp; ROW()), AP226:AP266, "💲", AS226:AS266, "Exonerado Doctor") +
    SUMIFS(AR226:AR266, AY226:AY266, INDIRECT("AE" &amp; ROW()), AP226:AP266, "📦", AS226:AS266, "Exonerado Doctor")
) -
(
    (
        SUMIFS(AR226:AR266, AY226:AY266, INDIRECT("AE" &amp; ROW()), AP226:AP266, "💲", AS226:AS266, "") +
        SUMIFS(AR226:AR266, AY226:AY266, INDIRECT("AE" &amp; ROW()), AP226:AP266, "📦", AS226:AS266, "")
    ) / 2
)</f>
        <v>0</v>
      </c>
      <c r="AM263" s="48"/>
      <c r="AN263" s="156"/>
      <c r="AO263" s="156"/>
      <c r="AP263" s="156"/>
      <c r="AQ263" s="156">
        <f>L274</f>
        <v>0</v>
      </c>
      <c r="AR263" s="156"/>
      <c r="AS263" s="156"/>
      <c r="AT263" s="156"/>
      <c r="AU263" s="156"/>
      <c r="AV263" s="156"/>
      <c r="AW263" s="156"/>
      <c r="AX263" s="156"/>
      <c r="AY263" s="156">
        <f>N269</f>
        <v>0</v>
      </c>
      <c r="AZ263" s="48"/>
      <c r="BA263" s="48"/>
      <c r="BB263" s="48"/>
      <c r="BC263" s="48"/>
      <c r="BD263" s="48"/>
      <c r="BE263" s="48"/>
      <c r="BF263" s="48"/>
      <c r="BG263" s="48"/>
      <c r="BH263" s="48"/>
      <c r="BI263" s="48"/>
      <c r="BJ263" s="48"/>
      <c r="BK263" s="48"/>
      <c r="BL263" s="48"/>
      <c r="BM263" s="48"/>
      <c r="BN263" s="48"/>
    </row>
    <row r="264" spans="1:66" ht="11.25" customHeight="1">
      <c r="A264" s="220"/>
      <c r="B264" s="38"/>
      <c r="C264" s="205"/>
      <c r="D264" s="208"/>
      <c r="E264" s="57" t="s">
        <v>44</v>
      </c>
      <c r="F264" s="58" t="str">
        <f>IF(D262&lt;&gt;"", VLOOKUP(D262,'Base de Datos'!$A$2:$D1268,4,FALSE()),"")</f>
        <v/>
      </c>
      <c r="G264" s="205"/>
      <c r="H264" s="208"/>
      <c r="I264" s="57" t="s">
        <v>44</v>
      </c>
      <c r="J264" s="58" t="str">
        <f>IF(H262&lt;&gt;"", VLOOKUP(H262,'Base de Datos'!$A$2:$D1268,4,FALSE()),"")</f>
        <v/>
      </c>
      <c r="K264" s="205"/>
      <c r="L264" s="208"/>
      <c r="M264" s="57" t="s">
        <v>44</v>
      </c>
      <c r="N264" s="58" t="str">
        <f>IF(L262&lt;&gt;"", VLOOKUP(L262,'Base de Datos'!$A$2:$D1268,4,FALSE()),"")</f>
        <v/>
      </c>
      <c r="O264" s="43"/>
      <c r="P264" s="163"/>
      <c r="Q264" s="3"/>
      <c r="R264" s="15"/>
      <c r="S264" s="229"/>
      <c r="T264" s="230"/>
      <c r="U264" s="59"/>
      <c r="V264" s="47"/>
      <c r="W264" s="229"/>
      <c r="X264" s="230"/>
      <c r="Y264" s="59"/>
      <c r="Z264" s="47"/>
      <c r="AA264" s="229"/>
      <c r="AB264" s="230"/>
      <c r="AC264" s="59"/>
      <c r="AD264" s="48"/>
      <c r="AE264" s="240" t="s">
        <v>47</v>
      </c>
      <c r="AF264" s="230"/>
      <c r="AG264" s="161">
        <f t="array" aca="1" ref="AG264" ca="1">COUNTIFS(AP226:AP266, "💲", AY226:AY266, INDIRECT("AE" &amp; ROW())) + COUNTIFS(AP226:AP266, "📦", AY226:AY266, INDIRECT("AE" &amp; ROW())) + COUNTIFS(AP226:AP266, "✅", AY226:AY266, INDIRECT("AE" &amp; ROW()))</f>
        <v>0</v>
      </c>
      <c r="AH264" s="162">
        <f t="array" aca="1" ref="AH264" ca="1">COUNTIFS(AP226:AP266, "💲", AY226:AY266, INDIRECT("AE" &amp; ROW())) + COUNTIFS(AP226:AP266, "📦", AY226:AY266, INDIRECT("AE" &amp; ROW()))</f>
        <v>0</v>
      </c>
      <c r="AI264" s="139">
        <f t="array" aca="1" ref="AI264" ca="1">SUMIFS(AR226:AR266, AY226:AY266, INDIRECT("AE" &amp; ROW()), AP226:AP266, "💲") + SUMIFS(AR226:AR266, AY226:AY266, INDIRECT("AE" &amp; ROW()), AP226:AP266, "📦")</f>
        <v>0</v>
      </c>
      <c r="AJ264" s="139">
        <f t="array" aca="1" ref="AJ264" ca="1">(
    SUMIFS(AR226:AR266, AY226:AY266, INDIRECT("AE" &amp; ROW()), AP226:AP266, "💲") +
    SUMIFS(AR226:AR266, AY226:AY266, INDIRECT("AE" &amp; ROW()), AP226:AP266, "📦")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
        SUMIFS(AR226:AR266, AY226:AY266, INDIRECT("AE" &amp; ROW()), AP226:AP266, "💲", AS226:AS266, "Familiar") +
        SUMIFS(AR226:AR266, AY226:AY266, INDIRECT("AE" &amp; ROW()), AP226:AP266, "📦", AS226:AS266, "Familiar")
    ) / 2
)  -
(
    (
        SUMIFS(AR226:AR266, AY226:AY266, INDIRECT("AE" &amp; ROW()), AP226:AP266, "💲", AS226:AS266, "Exonerado ADH") +
        SUMIFS(AR226:AR266, AY226:AY266, INDIRECT("AE" &amp; ROW()), AP226:AP266, "📦", AS226:AS266, "Exonerado ADH")
    ) / 2
)  -
(
    (
        SUMIFS(AR226:AR266, AY226:AY266, INDIRECT("AE" &amp; ROW()), AP226:AP266, "💲", AS226:AS266, "Exonerado Doctor") +
        SUMIFS(AR226:AR266, AY226:AY266, INDIRECT("AE" &amp; ROW()), AP226:AP266, "📦", AS226:AS266, "Exonerado Doctor")
    ) / 2
)</f>
        <v>0</v>
      </c>
      <c r="AK264" s="139">
        <f t="array" aca="1" ref="AK264" ca="1">(
    SUMIFS(AR226:AR266, AY226:AY266, INDIRECT("AE" &amp; ROW()), AP226:AP266, "💲") +
    SUMIFS(AR226:AR266, AY226:AY266, INDIRECT("AE" &amp; ROW()), AP226:AP266, "📦")
) -
(
    SUMIFS(AR226:AR266, AY226:AY266, INDIRECT("AE" &amp; ROW()), AP226:AP266, "💲", AS226:AS266, "Familiar") +
    SUMIFS(AR226:AR266, AY226:AY266, INDIRECT("AE" &amp; ROW()), AP226:AP266, "📦", AS226:AS266, "Familiar")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SUMIFS(AR226:AR266, AY226:AY266, INDIRECT("AE" &amp; ROW()), AP226:AP266, "💲", AS226:AS266, "Exonerado ADH") +
    SUMIFS(AR226:AR266, AY226:AY266, INDIRECT("AE" &amp; ROW()), AP226:AP266, "📦", AS226:AS266, "Exonerado ADH")
) -
(
    (
        SUMIFS(AR226:AR266, AY226:AY266, INDIRECT("AE" &amp; ROW()), AP226:AP266, "💲", AS226:AS266, "Exonerado Doctor") +
        SUMIFS(AR226:AR266, AY226:AY266, INDIRECT("AE" &amp; ROW()), AP226:AP266, "📦", AS226:AS266, "Exonerado Doctor")
    ) / 2
) -
(
    (
        SUMIFS(AR226:AR266, AY226:AY266, INDIRECT("AE" &amp; ROW()), AP226:AP266, "💲", AS226:AS266, "") +
        SUMIFS(AR226:AR266, AY226:AY266, INDIRECT("AE" &amp; ROW()), AP226:AP266, "📦", AS226:AS266, "")
    ) / 2
)</f>
        <v>0</v>
      </c>
      <c r="AL264" s="140">
        <f t="array" aca="1" ref="AL264" ca="1">(
    SUMIFS(AR226:AR266, AY226:AY266, INDIRECT("AE" &amp; ROW()), AP226:AP266, "💲") +
    SUMIFS(AR226:AR266, AY226:AY266, INDIRECT("AE" &amp; ROW()), AP226:AP266, "📦")
) -
(
    (
        SUMIFS(AR226:AR266, AY226:AY266, INDIRECT("AE" &amp; ROW()), AP226:AP266, "💲", AS226:AS266, "Familiar") +
        SUMIFS(AR226:AR266, AY226:AY266, INDIRECT("AE" &amp; ROW()), AP226:AP266, "📦", AS226:AS266, "Familiar")
    ) / 2
) -
(
    (
        SUMIFS(AR226:AR266, AY226:AY266, INDIRECT("AE" &amp; ROW()), AP226:AP266, "💲", AS226:AS266, "Participante") +
        SUMIFS(AR226:AR266, AY226:AY266, INDIRECT("AE" &amp; ROW()), AP226:AP266, "📦", AS226:AS266, "Participante")
    ) / 2
) -
(
    (
        SUMIFS(AR226:AR266, AY226:AY266, INDIRECT("AE" &amp; ROW()), AP226:AP266, "💲", AS226:AS266, "Empleado") +
        SUMIFS(AR226:AR266, AY226:AY266, INDIRECT("AE" &amp; ROW()), AP226:AP266, "📦", AS226:AS266, "Empleado")
    ) / 2
) -
(
    (
        SUMIFS(AR226:AR266, AY226:AY266, INDIRECT("AE" &amp; ROW()), AP226:AP266, "💲", AS226:AS266, "Exonerado ADH") +
        SUMIFS(AR226:AR266, AY226:AY266, INDIRECT("AE" &amp; ROW()), AP226:AP266, "📦", AS226:AS266, "Exonerado ADH")
    ) / 2
) -
(
    SUMIFS(AR226:AR266, AY226:AY266, INDIRECT("AE" &amp; ROW()), AP226:AP266, "💲", AS226:AS266, "Exonerado Doctor") +
    SUMIFS(AR226:AR266, AY226:AY266, INDIRECT("AE" &amp; ROW()), AP226:AP266, "📦", AS226:AS266, "Exonerado Doctor")
) -
(
    (
        SUMIFS(AR226:AR266, AY226:AY266, INDIRECT("AE" &amp; ROW()), AP226:AP266, "💲", AS226:AS266, "") +
        SUMIFS(AR226:AR266, AY226:AY266, INDIRECT("AE" &amp; ROW()), AP226:AP266, "📦", AS226:AS266, "")
    ) / 2
)</f>
        <v>0</v>
      </c>
      <c r="AM264" s="48"/>
      <c r="AN264" s="156"/>
      <c r="AO264" s="156"/>
      <c r="AP264" s="156"/>
      <c r="AQ264" s="156"/>
      <c r="AR264" s="156"/>
      <c r="AS264" s="156"/>
      <c r="AT264" s="156"/>
      <c r="AU264" s="156"/>
      <c r="AV264" s="156"/>
      <c r="AW264" s="156"/>
      <c r="AX264" s="156"/>
      <c r="AY264" s="156">
        <f>N273</f>
        <v>0</v>
      </c>
      <c r="AZ264" s="48"/>
      <c r="BA264" s="48"/>
      <c r="BB264" s="48"/>
      <c r="BC264" s="48"/>
      <c r="BD264" s="48"/>
      <c r="BE264" s="48"/>
      <c r="BF264" s="48"/>
      <c r="BG264" s="48"/>
      <c r="BH264" s="48"/>
      <c r="BI264" s="48"/>
      <c r="BJ264" s="48"/>
      <c r="BK264" s="48"/>
      <c r="BL264" s="48"/>
      <c r="BM264" s="48"/>
      <c r="BN264" s="48"/>
    </row>
    <row r="265" spans="1:66" ht="11.25" customHeight="1">
      <c r="A265" s="221"/>
      <c r="B265" s="38"/>
      <c r="C265" s="206"/>
      <c r="D265" s="209"/>
      <c r="E265" s="85" t="s">
        <v>46</v>
      </c>
      <c r="F265" s="86"/>
      <c r="G265" s="206"/>
      <c r="H265" s="209"/>
      <c r="I265" s="85" t="s">
        <v>46</v>
      </c>
      <c r="J265" s="108"/>
      <c r="K265" s="206"/>
      <c r="L265" s="209"/>
      <c r="M265" s="85" t="s">
        <v>46</v>
      </c>
      <c r="N265" s="108"/>
      <c r="O265" s="43"/>
      <c r="P265" s="163"/>
      <c r="Q265" s="3"/>
      <c r="R265" s="15"/>
      <c r="S265" s="227" t="str">
        <f>IF(OR(S262="Empleado",S262="Familiar"),"Nombre del Empleado","N° Factura")</f>
        <v>N° Factura</v>
      </c>
      <c r="T265" s="228"/>
      <c r="U265" s="89"/>
      <c r="V265" s="47"/>
      <c r="W265" s="227" t="str">
        <f>IF(OR(W262="Empleado",W262="Familiar"),"Nombre del Empleado","N° Factura")</f>
        <v>N° Factura</v>
      </c>
      <c r="X265" s="228"/>
      <c r="Y265" s="89"/>
      <c r="Z265" s="47"/>
      <c r="AA265" s="227" t="str">
        <f>IF(OR(AA262="Empleado",AA262="Familiar"),"Nombre del Empleado","N° Factura")</f>
        <v>N° Factura</v>
      </c>
      <c r="AB265" s="228"/>
      <c r="AC265" s="111"/>
      <c r="AD265" s="48"/>
      <c r="AE265" s="240" t="s">
        <v>48</v>
      </c>
      <c r="AF265" s="230"/>
      <c r="AG265" s="161">
        <f t="array" aca="1" ref="AG265" ca="1">COUNTIFS(AP226:AP266, "💲", AY226:AY266, INDIRECT("AE" &amp; ROW())) + COUNTIFS(AP226:AP266, "📦", AY226:AY266, INDIRECT("AE" &amp; ROW())) + COUNTIFS(AP226:AP266, "✅", AY226:AY266, INDIRECT("AE" &amp; ROW()))</f>
        <v>0</v>
      </c>
      <c r="AH265" s="162">
        <f t="array" aca="1" ref="AH265" ca="1">COUNTIFS(AP226:AP266, "💲", AY226:AY266, INDIRECT("AE" &amp; ROW())) + COUNTIFS(AP226:AP266, "📦", AY226:AY266, INDIRECT("AE" &amp; ROW()))</f>
        <v>0</v>
      </c>
      <c r="AI265" s="139">
        <f t="array" aca="1" ref="AI265" ca="1">SUMIFS(AR226:AR266, AY226:AY266, INDIRECT("AE" &amp; ROW()), AP226:AP266, "💲") + SUMIFS(AR226:AR266, AY226:AY266, INDIRECT("AE" &amp; ROW()), AP226:AP266, "📦")</f>
        <v>0</v>
      </c>
      <c r="AJ265" s="139">
        <f t="array" aca="1" ref="AJ265" ca="1">(
    SUMIFS(AR226:AR266, AY226:AY266, INDIRECT("AE" &amp; ROW()), AP226:AP266, "💲") +
    SUMIFS(AR226:AR266, AY226:AY266, INDIRECT("AE" &amp; ROW()), AP226:AP266, "📦")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
        SUMIFS(AR226:AR266, AY226:AY266, INDIRECT("AE" &amp; ROW()), AP226:AP266, "💲", AS226:AS266, "Familiar") +
        SUMIFS(AR226:AR266, AY226:AY266, INDIRECT("AE" &amp; ROW()), AP226:AP266, "📦", AS226:AS266, "Familiar")
    ) / 2
)  -
(
    (
        SUMIFS(AR226:AR266, AY226:AY266, INDIRECT("AE" &amp; ROW()), AP226:AP266, "💲", AS226:AS266, "Exonerado ADH") +
        SUMIFS(AR226:AR266, AY226:AY266, INDIRECT("AE" &amp; ROW()), AP226:AP266, "📦", AS226:AS266, "Exonerado ADH")
    ) / 2
)  -
(
    (
        SUMIFS(AR226:AR266, AY226:AY266, INDIRECT("AE" &amp; ROW()), AP226:AP266, "💲", AS226:AS266, "Exonerado Doctor") +
        SUMIFS(AR226:AR266, AY226:AY266, INDIRECT("AE" &amp; ROW()), AP226:AP266, "📦", AS226:AS266, "Exonerado Doctor")
    ) / 2
)</f>
        <v>0</v>
      </c>
      <c r="AK265" s="139">
        <f t="array" aca="1" ref="AK265" ca="1">(
    SUMIFS(AR226:AR266, AY226:AY266, INDIRECT("AE" &amp; ROW()), AP226:AP266, "💲") +
    SUMIFS(AR226:AR266, AY226:AY266, INDIRECT("AE" &amp; ROW()), AP226:AP266, "📦")
) -
(
    SUMIFS(AR226:AR266, AY226:AY266, INDIRECT("AE" &amp; ROW()), AP226:AP266, "💲", AS226:AS266, "Familiar") +
    SUMIFS(AR226:AR266, AY226:AY266, INDIRECT("AE" &amp; ROW()), AP226:AP266, "📦", AS226:AS266, "Familiar")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SUMIFS(AR226:AR266, AY226:AY266, INDIRECT("AE" &amp; ROW()), AP226:AP266, "💲", AS226:AS266, "Exonerado ADH") +
    SUMIFS(AR226:AR266, AY226:AY266, INDIRECT("AE" &amp; ROW()), AP226:AP266, "📦", AS226:AS266, "Exonerado ADH")
) -
(
    (
        SUMIFS(AR226:AR266, AY226:AY266, INDIRECT("AE" &amp; ROW()), AP226:AP266, "💲", AS226:AS266, "Exonerado Doctor") +
        SUMIFS(AR226:AR266, AY226:AY266, INDIRECT("AE" &amp; ROW()), AP226:AP266, "📦", AS226:AS266, "Exonerado Doctor")
    ) / 2
) -
(
    (
        SUMIFS(AR226:AR266, AY226:AY266, INDIRECT("AE" &amp; ROW()), AP226:AP266, "💲", AS226:AS266, "") +
        SUMIFS(AR226:AR266, AY226:AY266, INDIRECT("AE" &amp; ROW()), AP226:AP266, "📦", AS226:AS266, "")
    ) / 2
)</f>
        <v>0</v>
      </c>
      <c r="AL265" s="140">
        <f t="array" aca="1" ref="AL265" ca="1">(
    SUMIFS(AR226:AR266, AY226:AY266, INDIRECT("AE" &amp; ROW()), AP226:AP266, "💲") +
    SUMIFS(AR226:AR266, AY226:AY266, INDIRECT("AE" &amp; ROW()), AP226:AP266, "📦")
) -
(
    (
        SUMIFS(AR226:AR266, AY226:AY266, INDIRECT("AE" &amp; ROW()), AP226:AP266, "💲", AS226:AS266, "Familiar") +
        SUMIFS(AR226:AR266, AY226:AY266, INDIRECT("AE" &amp; ROW()), AP226:AP266, "📦", AS226:AS266, "Familiar")
    ) / 2
) -
(
    (
        SUMIFS(AR226:AR266, AY226:AY266, INDIRECT("AE" &amp; ROW()), AP226:AP266, "💲", AS226:AS266, "Participante") +
        SUMIFS(AR226:AR266, AY226:AY266, INDIRECT("AE" &amp; ROW()), AP226:AP266, "📦", AS226:AS266, "Participante")
    ) / 2
) -
(
    (
        SUMIFS(AR226:AR266, AY226:AY266, INDIRECT("AE" &amp; ROW()), AP226:AP266, "💲", AS226:AS266, "Empleado") +
        SUMIFS(AR226:AR266, AY226:AY266, INDIRECT("AE" &amp; ROW()), AP226:AP266, "📦", AS226:AS266, "Empleado")
    ) / 2
) -
(
    (
        SUMIFS(AR226:AR266, AY226:AY266, INDIRECT("AE" &amp; ROW()), AP226:AP266, "💲", AS226:AS266, "Exonerado ADH") +
        SUMIFS(AR226:AR266, AY226:AY266, INDIRECT("AE" &amp; ROW()), AP226:AP266, "📦", AS226:AS266, "Exonerado ADH")
    ) / 2
) -
(
    SUMIFS(AR226:AR266, AY226:AY266, INDIRECT("AE" &amp; ROW()), AP226:AP266, "💲", AS226:AS266, "Exonerado Doctor") +
    SUMIFS(AR226:AR266, AY226:AY266, INDIRECT("AE" &amp; ROW()), AP226:AP266, "📦", AS226:AS266, "Exonerado Doctor")
) -
(
    (
        SUMIFS(AR226:AR266, AY226:AY266, INDIRECT("AE" &amp; ROW()), AP226:AP266, "💲", AS226:AS266, "") +
        SUMIFS(AR226:AR266, AY226:AY266, INDIRECT("AE" &amp; ROW()), AP226:AP266, "📦", AS226:AS266, "")
    ) / 2
)</f>
        <v>0</v>
      </c>
      <c r="AM265" s="48"/>
      <c r="AN265" s="156"/>
      <c r="AO265" s="156"/>
      <c r="AP265" s="156"/>
      <c r="AQ265" s="156"/>
      <c r="AR265" s="156"/>
      <c r="AS265" s="156"/>
      <c r="AT265" s="156"/>
      <c r="AU265" s="156"/>
      <c r="AV265" s="156"/>
      <c r="AW265" s="156"/>
      <c r="AX265" s="156"/>
      <c r="AY265" s="156">
        <f>N277</f>
        <v>0</v>
      </c>
      <c r="AZ265" s="48"/>
      <c r="BA265" s="48"/>
      <c r="BB265" s="48"/>
      <c r="BC265" s="48"/>
      <c r="BD265" s="48"/>
      <c r="BE265" s="48"/>
      <c r="BF265" s="48"/>
      <c r="BG265" s="48"/>
      <c r="BH265" s="48"/>
      <c r="BI265" s="48"/>
      <c r="BJ265" s="48"/>
      <c r="BK265" s="48"/>
      <c r="BL265" s="48"/>
      <c r="BM265" s="48"/>
      <c r="BN265" s="48"/>
    </row>
    <row r="266" spans="1:66" ht="11.25" customHeight="1">
      <c r="A266" s="222">
        <f>A262+$Q$13/1440</f>
        <v>0.74999999999999978</v>
      </c>
      <c r="B266" s="38"/>
      <c r="C266" s="204"/>
      <c r="D266" s="207"/>
      <c r="E266" s="40" t="s">
        <v>36</v>
      </c>
      <c r="F266" s="42" t="str">
        <f>IF(D266&lt;&gt;"", VLOOKUP(D266,'Base de Datos'!$A$2:$D1268,2,FALSE()),"")</f>
        <v/>
      </c>
      <c r="G266" s="204"/>
      <c r="H266" s="216"/>
      <c r="I266" s="40" t="s">
        <v>36</v>
      </c>
      <c r="J266" s="42" t="str">
        <f>IF(H266&lt;&gt;"", VLOOKUP(H266,'Base de Datos'!$A$2:$D1268,2,FALSE()),"")</f>
        <v/>
      </c>
      <c r="K266" s="204"/>
      <c r="L266" s="216"/>
      <c r="M266" s="40" t="s">
        <v>36</v>
      </c>
      <c r="N266" s="42" t="str">
        <f>IF(L266&lt;&gt;"", VLOOKUP(L266,'Base de Datos'!$A$2:$D1268,2,FALSE()),"")</f>
        <v/>
      </c>
      <c r="O266" s="43"/>
      <c r="P266" s="163"/>
      <c r="Q266" s="3"/>
      <c r="R266" s="15"/>
      <c r="S266" s="45"/>
      <c r="T266" s="45" t="s">
        <v>37</v>
      </c>
      <c r="U266" s="46"/>
      <c r="V266" s="47"/>
      <c r="W266" s="45"/>
      <c r="X266" s="45" t="s">
        <v>37</v>
      </c>
      <c r="Y266" s="46"/>
      <c r="Z266" s="47"/>
      <c r="AA266" s="45"/>
      <c r="AB266" s="45" t="s">
        <v>37</v>
      </c>
      <c r="AC266" s="46"/>
      <c r="AD266" s="48"/>
      <c r="AE266" s="240" t="s">
        <v>49</v>
      </c>
      <c r="AF266" s="230"/>
      <c r="AG266" s="161">
        <f t="array" aca="1" ref="AG266" ca="1">COUNTIFS(AP226:AP266, "💲", AY226:AY266, INDIRECT("AE" &amp; ROW())) + COUNTIFS(AP226:AP266, "📦", AY226:AY266, INDIRECT("AE" &amp; ROW())) + COUNTIFS(AP226:AP266, "✅", AY226:AY266, INDIRECT("AE" &amp; ROW()))</f>
        <v>0</v>
      </c>
      <c r="AH266" s="162">
        <f t="array" aca="1" ref="AH266" ca="1">COUNTIFS(AP226:AP266, "💲", AY226:AY266, INDIRECT("AE" &amp; ROW())) + COUNTIFS(AP226:AP266, "📦", AY226:AY266, INDIRECT("AE" &amp; ROW()))</f>
        <v>0</v>
      </c>
      <c r="AI266" s="139">
        <f t="array" aca="1" ref="AI266" ca="1">SUMIFS(AR226:AR266, AY226:AY266, INDIRECT("AE" &amp; ROW()), AP226:AP266, "💲") + SUMIFS(AR226:AR266, AY226:AY266, INDIRECT("AE" &amp; ROW()), AP226:AP266, "📦")</f>
        <v>0</v>
      </c>
      <c r="AJ266" s="139">
        <f t="array" aca="1" ref="AJ266" ca="1">(
    SUMIFS(AR226:AR266, AY226:AY266, INDIRECT("AE" &amp; ROW()), AP226:AP266, "💲") +
    SUMIFS(AR226:AR266, AY226:AY266, INDIRECT("AE" &amp; ROW()), AP226:AP266, "📦")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
        SUMIFS(AR226:AR266, AY226:AY266, INDIRECT("AE" &amp; ROW()), AP226:AP266, "💲", AS226:AS266, "Familiar") +
        SUMIFS(AR226:AR266, AY226:AY266, INDIRECT("AE" &amp; ROW()), AP226:AP266, "📦", AS226:AS266, "Familiar")
    ) / 2
)  -
(
    (
        SUMIFS(AR226:AR266, AY226:AY266, INDIRECT("AE" &amp; ROW()), AP226:AP266, "💲", AS226:AS266, "Exonerado ADH") +
        SUMIFS(AR226:AR266, AY226:AY266, INDIRECT("AE" &amp; ROW()), AP226:AP266, "📦", AS226:AS266, "Exonerado ADH")
    ) / 2
)  -
(
    (
        SUMIFS(AR226:AR266, AY226:AY266, INDIRECT("AE" &amp; ROW()), AP226:AP266, "💲", AS226:AS266, "Exonerado Doctor") +
        SUMIFS(AR226:AR266, AY226:AY266, INDIRECT("AE" &amp; ROW()), AP226:AP266, "📦", AS226:AS266, "Exonerado Doctor")
    ) / 2
)</f>
        <v>0</v>
      </c>
      <c r="AK266" s="139">
        <f t="array" aca="1" ref="AK266" ca="1">(
    SUMIFS(AR226:AR266, AY226:AY266, INDIRECT("AE" &amp; ROW()), AP226:AP266, "💲") +
    SUMIFS(AR226:AR266, AY226:AY266, INDIRECT("AE" &amp; ROW()), AP226:AP266, "📦")
) -
(
    SUMIFS(AR226:AR266, AY226:AY266, INDIRECT("AE" &amp; ROW()), AP226:AP266, "💲", AS226:AS266, "Familiar") +
    SUMIFS(AR226:AR266, AY226:AY266, INDIRECT("AE" &amp; ROW()), AP226:AP266, "📦", AS226:AS266, "Familiar")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SUMIFS(AR226:AR266, AY226:AY266, INDIRECT("AE" &amp; ROW()), AP226:AP266, "💲", AS226:AS266, "Exonerado ADH") +
    SUMIFS(AR226:AR266, AY226:AY266, INDIRECT("AE" &amp; ROW()), AP226:AP266, "📦", AS226:AS266, "Exonerado ADH")
) -
(
    (
        SUMIFS(AR226:AR266, AY226:AY266, INDIRECT("AE" &amp; ROW()), AP226:AP266, "💲", AS226:AS266, "Exonerado Doctor") +
        SUMIFS(AR226:AR266, AY226:AY266, INDIRECT("AE" &amp; ROW()), AP226:AP266, "📦", AS226:AS266, "Exonerado Doctor")
    ) / 2
) -
(
    (
        SUMIFS(AR226:AR266, AY226:AY266, INDIRECT("AE" &amp; ROW()), AP226:AP266, "💲", AS226:AS266, "") +
        SUMIFS(AR226:AR266, AY226:AY266, INDIRECT("AE" &amp; ROW()), AP226:AP266, "📦", AS226:AS266, "")
    ) / 2
)</f>
        <v>0</v>
      </c>
      <c r="AL266" s="140">
        <f t="array" aca="1" ref="AL266" ca="1">(
    SUMIFS(AR226:AR266, AY226:AY266, INDIRECT("AE" &amp; ROW()), AP226:AP266, "💲") +
    SUMIFS(AR226:AR266, AY226:AY266, INDIRECT("AE" &amp; ROW()), AP226:AP266, "📦")
) -
(
    (
        SUMIFS(AR226:AR266, AY226:AY266, INDIRECT("AE" &amp; ROW()), AP226:AP266, "💲", AS226:AS266, "Familiar") +
        SUMIFS(AR226:AR266, AY226:AY266, INDIRECT("AE" &amp; ROW()), AP226:AP266, "📦", AS226:AS266, "Familiar")
    ) / 2
) -
(
    (
        SUMIFS(AR226:AR266, AY226:AY266, INDIRECT("AE" &amp; ROW()), AP226:AP266, "💲", AS226:AS266, "Participante") +
        SUMIFS(AR226:AR266, AY226:AY266, INDIRECT("AE" &amp; ROW()), AP226:AP266, "📦", AS226:AS266, "Participante")
    ) / 2
) -
(
    (
        SUMIFS(AR226:AR266, AY226:AY266, INDIRECT("AE" &amp; ROW()), AP226:AP266, "💲", AS226:AS266, "Empleado") +
        SUMIFS(AR226:AR266, AY226:AY266, INDIRECT("AE" &amp; ROW()), AP226:AP266, "📦", AS226:AS266, "Empleado")
    ) / 2
) -
(
    (
        SUMIFS(AR226:AR266, AY226:AY266, INDIRECT("AE" &amp; ROW()), AP226:AP266, "💲", AS226:AS266, "Exonerado ADH") +
        SUMIFS(AR226:AR266, AY226:AY266, INDIRECT("AE" &amp; ROW()), AP226:AP266, "📦", AS226:AS266, "Exonerado ADH")
    ) / 2
) -
(
    SUMIFS(AR226:AR266, AY226:AY266, INDIRECT("AE" &amp; ROW()), AP226:AP266, "💲", AS226:AS266, "Exonerado Doctor") +
    SUMIFS(AR226:AR266, AY226:AY266, INDIRECT("AE" &amp; ROW()), AP226:AP266, "📦", AS226:AS266, "Exonerado Doctor")
) -
(
    (
        SUMIFS(AR226:AR266, AY226:AY266, INDIRECT("AE" &amp; ROW()), AP226:AP266, "💲", AS226:AS266, "") +
        SUMIFS(AR226:AR266, AY226:AY266, INDIRECT("AE" &amp; ROW()), AP226:AP266, "📦", AS226:AS266, "")
    ) / 2
)</f>
        <v>0</v>
      </c>
      <c r="AM266" s="48"/>
      <c r="AN266" s="156"/>
      <c r="AO266" s="156"/>
      <c r="AP266" s="156"/>
      <c r="AQ266" s="156"/>
      <c r="AR266" s="156"/>
      <c r="AS266" s="156"/>
      <c r="AT266" s="156"/>
      <c r="AU266" s="156"/>
      <c r="AV266" s="156"/>
      <c r="AW266" s="156"/>
      <c r="AX266" s="156"/>
      <c r="AY266" s="156"/>
      <c r="AZ266" s="48"/>
      <c r="BA266" s="48"/>
      <c r="BB266" s="48"/>
      <c r="BC266" s="48"/>
      <c r="BD266" s="48"/>
      <c r="BE266" s="48"/>
      <c r="BF266" s="48"/>
      <c r="BG266" s="48"/>
      <c r="BH266" s="48"/>
      <c r="BI266" s="48"/>
      <c r="BJ266" s="48"/>
      <c r="BK266" s="48"/>
      <c r="BL266" s="48"/>
      <c r="BM266" s="48"/>
      <c r="BN266" s="48"/>
    </row>
    <row r="267" spans="1:66" ht="11.25" customHeight="1">
      <c r="A267" s="220"/>
      <c r="B267" s="38"/>
      <c r="C267" s="205"/>
      <c r="D267" s="208"/>
      <c r="E267" s="57" t="s">
        <v>42</v>
      </c>
      <c r="F267" s="58" t="str">
        <f>IF(D266&lt;&gt;"", VLOOKUP(D266,'Base de Datos'!$A$2:$D1268,3,FALSE()),"")</f>
        <v/>
      </c>
      <c r="G267" s="205"/>
      <c r="H267" s="208"/>
      <c r="I267" s="57" t="s">
        <v>42</v>
      </c>
      <c r="J267" s="58" t="str">
        <f>IF(H266&lt;&gt;"", VLOOKUP(H266,'Base de Datos'!$A$2:$D1268,3,FALSE()),"")</f>
        <v/>
      </c>
      <c r="K267" s="205"/>
      <c r="L267" s="208"/>
      <c r="M267" s="57" t="s">
        <v>42</v>
      </c>
      <c r="N267" s="58" t="str">
        <f>IF(L266&lt;&gt;"", VLOOKUP(L266,'Base de Datos'!$A$2:$D1268,3,FALSE()),"")</f>
        <v/>
      </c>
      <c r="O267" s="43"/>
      <c r="P267" s="163"/>
      <c r="Q267" s="3"/>
      <c r="R267" s="15"/>
      <c r="S267" s="229"/>
      <c r="T267" s="230"/>
      <c r="U267" s="59"/>
      <c r="V267" s="47"/>
      <c r="W267" s="229"/>
      <c r="X267" s="230"/>
      <c r="Y267" s="59"/>
      <c r="Z267" s="47"/>
      <c r="AA267" s="229"/>
      <c r="AB267" s="230"/>
      <c r="AC267" s="59"/>
      <c r="AD267" s="48"/>
      <c r="AE267" s="240" t="s">
        <v>51</v>
      </c>
      <c r="AF267" s="230"/>
      <c r="AG267" s="161">
        <f t="array" aca="1" ref="AG267" ca="1">COUNTIFS(AP226:AP266, "💲", AY226:AY266, INDIRECT("AE" &amp; ROW())) + COUNTIFS(AP226:AP266, "📦", AY226:AY266, INDIRECT("AE" &amp; ROW())) + COUNTIFS(AP226:AP266, "✅", AY226:AY266, INDIRECT("AE" &amp; ROW()))</f>
        <v>0</v>
      </c>
      <c r="AH267" s="162">
        <f t="array" aca="1" ref="AH267" ca="1">COUNTIFS(AP226:AP266, "💲", AY226:AY266, INDIRECT("AE" &amp; ROW())) + COUNTIFS(AP226:AP266, "📦", AY226:AY266, INDIRECT("AE" &amp; ROW()))</f>
        <v>0</v>
      </c>
      <c r="AI267" s="139">
        <f t="array" aca="1" ref="AI267" ca="1">SUMIFS(AR226:AR266, AY226:AY266, INDIRECT("AE" &amp; ROW()), AP226:AP266, "💲") + SUMIFS(AR226:AR266, AY226:AY266, INDIRECT("AE" &amp; ROW()), AP226:AP266, "📦")</f>
        <v>0</v>
      </c>
      <c r="AJ267" s="139">
        <f t="array" aca="1" ref="AJ267" ca="1">(
    SUMIFS(AR226:AR266, AY226:AY266, INDIRECT("AE" &amp; ROW()), AP226:AP266, "💲") +
    SUMIFS(AR226:AR266, AY226:AY266, INDIRECT("AE" &amp; ROW()), AP226:AP266, "📦")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
        SUMIFS(AR226:AR266, AY226:AY266, INDIRECT("AE" &amp; ROW()), AP226:AP266, "💲", AS226:AS266, "Familiar") +
        SUMIFS(AR226:AR266, AY226:AY266, INDIRECT("AE" &amp; ROW()), AP226:AP266, "📦", AS226:AS266, "Familiar")
    ) / 2
)  -
(
    (
        SUMIFS(AR226:AR266, AY226:AY266, INDIRECT("AE" &amp; ROW()), AP226:AP266, "💲", AS226:AS266, "Exonerado ADH") +
        SUMIFS(AR226:AR266, AY226:AY266, INDIRECT("AE" &amp; ROW()), AP226:AP266, "📦", AS226:AS266, "Exonerado ADH")
    ) / 2
)  -
(
    (
        SUMIFS(AR226:AR266, AY226:AY266, INDIRECT("AE" &amp; ROW()), AP226:AP266, "💲", AS226:AS266, "Exonerado Doctor") +
        SUMIFS(AR226:AR266, AY226:AY266, INDIRECT("AE" &amp; ROW()), AP226:AP266, "📦", AS226:AS266, "Exonerado Doctor")
    ) / 2
)</f>
        <v>0</v>
      </c>
      <c r="AK267" s="139">
        <f t="array" aca="1" ref="AK267" ca="1">(
    SUMIFS(AR226:AR266, AY226:AY266, INDIRECT("AE" &amp; ROW()), AP226:AP266, "💲") +
    SUMIFS(AR226:AR266, AY226:AY266, INDIRECT("AE" &amp; ROW()), AP226:AP266, "📦")
) -
(
    SUMIFS(AR226:AR266, AY226:AY266, INDIRECT("AE" &amp; ROW()), AP226:AP266, "💲", AS226:AS266, "Familiar") +
    SUMIFS(AR226:AR266, AY226:AY266, INDIRECT("AE" &amp; ROW()), AP226:AP266, "📦", AS226:AS266, "Familiar")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SUMIFS(AR226:AR266, AY226:AY266, INDIRECT("AE" &amp; ROW()), AP226:AP266, "💲", AS226:AS266, "Exonerado ADH") +
    SUMIFS(AR226:AR266, AY226:AY266, INDIRECT("AE" &amp; ROW()), AP226:AP266, "📦", AS226:AS266, "Exonerado ADH")
) -
(
    (
        SUMIFS(AR226:AR266, AY226:AY266, INDIRECT("AE" &amp; ROW()), AP226:AP266, "💲", AS226:AS266, "Exonerado Doctor") +
        SUMIFS(AR226:AR266, AY226:AY266, INDIRECT("AE" &amp; ROW()), AP226:AP266, "📦", AS226:AS266, "Exonerado Doctor")
    ) / 2
) -
(
    (
        SUMIFS(AR226:AR266, AY226:AY266, INDIRECT("AE" &amp; ROW()), AP226:AP266, "💲", AS226:AS266, "") +
        SUMIFS(AR226:AR266, AY226:AY266, INDIRECT("AE" &amp; ROW()), AP226:AP266, "📦", AS226:AS266, "")
    ) / 2
)</f>
        <v>0</v>
      </c>
      <c r="AL267" s="140">
        <f t="array" aca="1" ref="AL267" ca="1">(
    SUMIFS(AR226:AR266, AY226:AY266, INDIRECT("AE" &amp; ROW()), AP226:AP266, "💲") +
    SUMIFS(AR226:AR266, AY226:AY266, INDIRECT("AE" &amp; ROW()), AP226:AP266, "📦")
) -
(
    (
        SUMIFS(AR226:AR266, AY226:AY266, INDIRECT("AE" &amp; ROW()), AP226:AP266, "💲", AS226:AS266, "Familiar") +
        SUMIFS(AR226:AR266, AY226:AY266, INDIRECT("AE" &amp; ROW()), AP226:AP266, "📦", AS226:AS266, "Familiar")
    ) / 2
) -
(
    (
        SUMIFS(AR226:AR266, AY226:AY266, INDIRECT("AE" &amp; ROW()), AP226:AP266, "💲", AS226:AS266, "Participante") +
        SUMIFS(AR226:AR266, AY226:AY266, INDIRECT("AE" &amp; ROW()), AP226:AP266, "📦", AS226:AS266, "Participante")
    ) / 2
) -
(
    (
        SUMIFS(AR226:AR266, AY226:AY266, INDIRECT("AE" &amp; ROW()), AP226:AP266, "💲", AS226:AS266, "Empleado") +
        SUMIFS(AR226:AR266, AY226:AY266, INDIRECT("AE" &amp; ROW()), AP226:AP266, "📦", AS226:AS266, "Empleado")
    ) / 2
) -
(
    (
        SUMIFS(AR226:AR266, AY226:AY266, INDIRECT("AE" &amp; ROW()), AP226:AP266, "💲", AS226:AS266, "Exonerado ADH") +
        SUMIFS(AR226:AR266, AY226:AY266, INDIRECT("AE" &amp; ROW()), AP226:AP266, "📦", AS226:AS266, "Exonerado ADH")
    ) / 2
) -
(
    SUMIFS(AR226:AR266, AY226:AY266, INDIRECT("AE" &amp; ROW()), AP226:AP266, "💲", AS226:AS266, "Exonerado Doctor") +
    SUMIFS(AR226:AR266, AY226:AY266, INDIRECT("AE" &amp; ROW()), AP226:AP266, "📦", AS226:AS266, "Exonerado Doctor")
) -
(
    (
        SUMIFS(AR226:AR266, AY226:AY266, INDIRECT("AE" &amp; ROW()), AP226:AP266, "💲", AS226:AS266, "") +
        SUMIFS(AR226:AR266, AY226:AY266, INDIRECT("AE" &amp; ROW()), AP226:AP266, "📦", AS226:AS266, "")
    ) / 2
)</f>
        <v>0</v>
      </c>
      <c r="AM267" s="48"/>
      <c r="AN267" s="48"/>
      <c r="AO267" s="48"/>
      <c r="AP267" s="48"/>
      <c r="AQ267" s="48"/>
      <c r="AR267" s="48"/>
      <c r="AS267" s="48"/>
      <c r="AT267" s="48"/>
      <c r="AU267" s="48"/>
      <c r="AV267" s="48"/>
      <c r="AW267" s="48"/>
      <c r="AX267" s="48"/>
      <c r="AY267" s="48"/>
      <c r="AZ267" s="48"/>
      <c r="BA267" s="48"/>
      <c r="BB267" s="48"/>
      <c r="BC267" s="48"/>
      <c r="BD267" s="48"/>
      <c r="BE267" s="48"/>
      <c r="BF267" s="48"/>
      <c r="BG267" s="48"/>
      <c r="BH267" s="48"/>
      <c r="BI267" s="48"/>
      <c r="BJ267" s="48"/>
      <c r="BK267" s="48"/>
      <c r="BL267" s="48"/>
      <c r="BM267" s="48"/>
      <c r="BN267" s="48"/>
    </row>
    <row r="268" spans="1:66" ht="11.25" customHeight="1">
      <c r="A268" s="220"/>
      <c r="B268" s="38"/>
      <c r="C268" s="205"/>
      <c r="D268" s="208"/>
      <c r="E268" s="57" t="s">
        <v>44</v>
      </c>
      <c r="F268" s="58" t="str">
        <f>IF(D266&lt;&gt;"", VLOOKUP(D266,'Base de Datos'!$A$2:$D1268,4,FALSE()),"")</f>
        <v/>
      </c>
      <c r="G268" s="205"/>
      <c r="H268" s="208"/>
      <c r="I268" s="57" t="s">
        <v>44</v>
      </c>
      <c r="J268" s="58" t="str">
        <f>IF(H266&lt;&gt;"", VLOOKUP(H266,'Base de Datos'!$A$2:$D1268,4,FALSE()),"")</f>
        <v/>
      </c>
      <c r="K268" s="205"/>
      <c r="L268" s="208"/>
      <c r="M268" s="57" t="s">
        <v>44</v>
      </c>
      <c r="N268" s="58" t="str">
        <f>IF(L266&lt;&gt;"", VLOOKUP(L266,'Base de Datos'!$A$2:$D1268,4,FALSE()),"")</f>
        <v/>
      </c>
      <c r="O268" s="43"/>
      <c r="P268" s="163"/>
      <c r="Q268" s="3"/>
      <c r="R268" s="15"/>
      <c r="S268" s="229"/>
      <c r="T268" s="230"/>
      <c r="U268" s="59"/>
      <c r="V268" s="47"/>
      <c r="W268" s="229"/>
      <c r="X268" s="230"/>
      <c r="Y268" s="59"/>
      <c r="Z268" s="47"/>
      <c r="AA268" s="229"/>
      <c r="AB268" s="230"/>
      <c r="AC268" s="59"/>
      <c r="AD268" s="48"/>
      <c r="AE268" s="240" t="s">
        <v>55</v>
      </c>
      <c r="AF268" s="230"/>
      <c r="AG268" s="161">
        <f t="array" aca="1" ref="AG268" ca="1">COUNTIFS(AP226:AP266, "💲", AY226:AY266, INDIRECT("AE" &amp; ROW())) + COUNTIFS(AP226:AP266, "📦", AY226:AY266, INDIRECT("AE" &amp; ROW())) + COUNTIFS(AP226:AP266, "✅", AY226:AY266, INDIRECT("AE" &amp; ROW()))</f>
        <v>0</v>
      </c>
      <c r="AH268" s="162">
        <f t="array" aca="1" ref="AH268" ca="1">COUNTIFS(AP226:AP266, "💲", AY226:AY266, INDIRECT("AE" &amp; ROW())) + COUNTIFS(AP226:AP266, "📦", AY226:AY266, INDIRECT("AE" &amp; ROW()))</f>
        <v>0</v>
      </c>
      <c r="AI268" s="139">
        <f t="array" aca="1" ref="AI268" ca="1">SUMIFS(AR226:AR266, AY226:AY266, INDIRECT("AE" &amp; ROW()), AP226:AP266, "💲") + SUMIFS(AR226:AR266, AY226:AY266, INDIRECT("AE" &amp; ROW()), AP226:AP266, "📦")</f>
        <v>0</v>
      </c>
      <c r="AJ268" s="139">
        <f t="array" aca="1" ref="AJ268" ca="1">(
    SUMIFS(AR226:AR266, AY226:AY266, INDIRECT("AE" &amp; ROW()), AP226:AP266, "💲") +
    SUMIFS(AR226:AR266, AY226:AY266, INDIRECT("AE" &amp; ROW()), AP226:AP266, "📦")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
        SUMIFS(AR226:AR266, AY226:AY266, INDIRECT("AE" &amp; ROW()), AP226:AP266, "💲", AS226:AS266, "Familiar") +
        SUMIFS(AR226:AR266, AY226:AY266, INDIRECT("AE" &amp; ROW()), AP226:AP266, "📦", AS226:AS266, "Familiar")
    ) / 2
)  -
(
    (
        SUMIFS(AR226:AR266, AY226:AY266, INDIRECT("AE" &amp; ROW()), AP226:AP266, "💲", AS226:AS266, "Exonerado ADH") +
        SUMIFS(AR226:AR266, AY226:AY266, INDIRECT("AE" &amp; ROW()), AP226:AP266, "📦", AS226:AS266, "Exonerado ADH")
    ) / 2
)  -
(
    (
        SUMIFS(AR226:AR266, AY226:AY266, INDIRECT("AE" &amp; ROW()), AP226:AP266, "💲", AS226:AS266, "Exonerado Doctor") +
        SUMIFS(AR226:AR266, AY226:AY266, INDIRECT("AE" &amp; ROW()), AP226:AP266, "📦", AS226:AS266, "Exonerado Doctor")
    ) / 2
)</f>
        <v>0</v>
      </c>
      <c r="AK268" s="139">
        <f t="array" aca="1" ref="AK268" ca="1">(
    SUMIFS(AR226:AR266, AY226:AY266, INDIRECT("AE" &amp; ROW()), AP226:AP266, "💲") +
    SUMIFS(AR226:AR266, AY226:AY266, INDIRECT("AE" &amp; ROW()), AP226:AP266, "📦")
) -
(
    SUMIFS(AR226:AR266, AY226:AY266, INDIRECT("AE" &amp; ROW()), AP226:AP266, "💲", AS226:AS266, "Familiar") +
    SUMIFS(AR226:AR266, AY226:AY266, INDIRECT("AE" &amp; ROW()), AP226:AP266, "📦", AS226:AS266, "Familiar")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SUMIFS(AR226:AR266, AY226:AY266, INDIRECT("AE" &amp; ROW()), AP226:AP266, "💲", AS226:AS266, "Exonerado ADH") +
    SUMIFS(AR226:AR266, AY226:AY266, INDIRECT("AE" &amp; ROW()), AP226:AP266, "📦", AS226:AS266, "Exonerado ADH")
) -
(
    (
        SUMIFS(AR226:AR266, AY226:AY266, INDIRECT("AE" &amp; ROW()), AP226:AP266, "💲", AS226:AS266, "Exonerado Doctor") +
        SUMIFS(AR226:AR266, AY226:AY266, INDIRECT("AE" &amp; ROW()), AP226:AP266, "📦", AS226:AS266, "Exonerado Doctor")
    ) / 2
) -
(
    (
        SUMIFS(AR226:AR266, AY226:AY266, INDIRECT("AE" &amp; ROW()), AP226:AP266, "💲", AS226:AS266, "") +
        SUMIFS(AR226:AR266, AY226:AY266, INDIRECT("AE" &amp; ROW()), AP226:AP266, "📦", AS226:AS266, "")
    ) / 2
)</f>
        <v>0</v>
      </c>
      <c r="AL268" s="140">
        <f t="array" aca="1" ref="AL268" ca="1">(
    SUMIFS(AR226:AR266, AY226:AY266, INDIRECT("AE" &amp; ROW()), AP226:AP266, "💲") +
    SUMIFS(AR226:AR266, AY226:AY266, INDIRECT("AE" &amp; ROW()), AP226:AP266, "📦")
) -
(
    (
        SUMIFS(AR226:AR266, AY226:AY266, INDIRECT("AE" &amp; ROW()), AP226:AP266, "💲", AS226:AS266, "Familiar") +
        SUMIFS(AR226:AR266, AY226:AY266, INDIRECT("AE" &amp; ROW()), AP226:AP266, "📦", AS226:AS266, "Familiar")
    ) / 2
) -
(
    (
        SUMIFS(AR226:AR266, AY226:AY266, INDIRECT("AE" &amp; ROW()), AP226:AP266, "💲", AS226:AS266, "Participante") +
        SUMIFS(AR226:AR266, AY226:AY266, INDIRECT("AE" &amp; ROW()), AP226:AP266, "📦", AS226:AS266, "Participante")
    ) / 2
) -
(
    (
        SUMIFS(AR226:AR266, AY226:AY266, INDIRECT("AE" &amp; ROW()), AP226:AP266, "💲", AS226:AS266, "Empleado") +
        SUMIFS(AR226:AR266, AY226:AY266, INDIRECT("AE" &amp; ROW()), AP226:AP266, "📦", AS226:AS266, "Empleado")
    ) / 2
) -
(
    (
        SUMIFS(AR226:AR266, AY226:AY266, INDIRECT("AE" &amp; ROW()), AP226:AP266, "💲", AS226:AS266, "Exonerado ADH") +
        SUMIFS(AR226:AR266, AY226:AY266, INDIRECT("AE" &amp; ROW()), AP226:AP266, "📦", AS226:AS266, "Exonerado ADH")
    ) / 2
) -
(
    SUMIFS(AR226:AR266, AY226:AY266, INDIRECT("AE" &amp; ROW()), AP226:AP266, "💲", AS226:AS266, "Exonerado Doctor") +
    SUMIFS(AR226:AR266, AY226:AY266, INDIRECT("AE" &amp; ROW()), AP226:AP266, "📦", AS226:AS266, "Exonerado Doctor")
) -
(
    (
        SUMIFS(AR226:AR266, AY226:AY266, INDIRECT("AE" &amp; ROW()), AP226:AP266, "💲", AS226:AS266, "") +
        SUMIFS(AR226:AR266, AY226:AY266, INDIRECT("AE" &amp; ROW()), AP226:AP266, "📦", AS226:AS266, "")
    ) / 2
)</f>
        <v>0</v>
      </c>
      <c r="AM268" s="48"/>
      <c r="AN268" s="48"/>
      <c r="AO268" s="48"/>
      <c r="AP268" s="48"/>
      <c r="AQ268" s="48"/>
      <c r="AR268" s="48"/>
      <c r="AS268" s="48"/>
      <c r="AT268" s="48"/>
      <c r="AU268" s="48"/>
      <c r="AV268" s="48"/>
      <c r="AW268" s="48"/>
      <c r="AX268" s="48"/>
      <c r="AY268" s="48"/>
      <c r="AZ268" s="48"/>
      <c r="BA268" s="48"/>
      <c r="BB268" s="48"/>
      <c r="BC268" s="48"/>
      <c r="BD268" s="48"/>
      <c r="BE268" s="48"/>
      <c r="BF268" s="48"/>
      <c r="BG268" s="48"/>
      <c r="BH268" s="48"/>
      <c r="BI268" s="48"/>
      <c r="BJ268" s="48"/>
      <c r="BK268" s="48"/>
      <c r="BL268" s="48"/>
      <c r="BM268" s="48"/>
      <c r="BN268" s="48"/>
    </row>
    <row r="269" spans="1:66" ht="11.25" customHeight="1">
      <c r="A269" s="221"/>
      <c r="B269" s="38"/>
      <c r="C269" s="206"/>
      <c r="D269" s="209"/>
      <c r="E269" s="85" t="s">
        <v>46</v>
      </c>
      <c r="F269" s="86"/>
      <c r="G269" s="206"/>
      <c r="H269" s="209"/>
      <c r="I269" s="85" t="s">
        <v>46</v>
      </c>
      <c r="J269" s="108"/>
      <c r="K269" s="206"/>
      <c r="L269" s="209"/>
      <c r="M269" s="85" t="s">
        <v>46</v>
      </c>
      <c r="N269" s="108"/>
      <c r="O269" s="43"/>
      <c r="P269" s="163"/>
      <c r="Q269" s="3"/>
      <c r="R269" s="15"/>
      <c r="S269" s="227" t="str">
        <f>IF(OR(S266="Empleado",S266="Familiar"),"Nombre del Empleado","N° Factura")</f>
        <v>N° Factura</v>
      </c>
      <c r="T269" s="228"/>
      <c r="U269" s="89"/>
      <c r="V269" s="47"/>
      <c r="W269" s="227" t="str">
        <f>IF(OR(W266="Empleado",W266="Familiar"),"Nombre del Empleado","N° Factura")</f>
        <v>N° Factura</v>
      </c>
      <c r="X269" s="228"/>
      <c r="Y269" s="89"/>
      <c r="Z269" s="47"/>
      <c r="AA269" s="227" t="str">
        <f>IF(OR(AA266="Empleado",AA266="Familiar"),"Nombre del Empleado","N° Factura")</f>
        <v>N° Factura</v>
      </c>
      <c r="AB269" s="228"/>
      <c r="AC269" s="89"/>
      <c r="AD269" s="48"/>
      <c r="AE269" s="240" t="s">
        <v>57</v>
      </c>
      <c r="AF269" s="230"/>
      <c r="AG269" s="161">
        <f t="array" aca="1" ref="AG269" ca="1">COUNTIFS(AP226:AP266, "💲", AY226:AY266, INDIRECT("AE" &amp; ROW())) + COUNTIFS(AP226:AP266, "📦", AY226:AY266, INDIRECT("AE" &amp; ROW())) + COUNTIFS(AP226:AP266, "✅", AY226:AY266, INDIRECT("AE" &amp; ROW()))</f>
        <v>0</v>
      </c>
      <c r="AH269" s="162">
        <f t="array" aca="1" ref="AH269" ca="1">COUNTIFS(AP226:AP266, "💲", AY226:AY266, INDIRECT("AE" &amp; ROW())) + COUNTIFS(AP226:AP266, "📦", AY226:AY266, INDIRECT("AE" &amp; ROW()))</f>
        <v>0</v>
      </c>
      <c r="AI269" s="139">
        <f t="array" aca="1" ref="AI269" ca="1">SUMIFS(AR226:AR266, AY226:AY266, INDIRECT("AE" &amp; ROW()), AP226:AP266, "💲") + SUMIFS(AR226:AR266, AY226:AY266, INDIRECT("AE" &amp; ROW()), AP226:AP266, "📦")</f>
        <v>0</v>
      </c>
      <c r="AJ269" s="139">
        <f t="array" aca="1" ref="AJ269" ca="1">(
    SUMIFS(AR226:AR266, AY226:AY266, INDIRECT("AE" &amp; ROW()), AP226:AP266, "💲") +
    SUMIFS(AR226:AR266, AY226:AY266, INDIRECT("AE" &amp; ROW()), AP226:AP266, "📦")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
        SUMIFS(AR226:AR266, AY226:AY266, INDIRECT("AE" &amp; ROW()), AP226:AP266, "💲", AS226:AS266, "Familiar") +
        SUMIFS(AR226:AR266, AY226:AY266, INDIRECT("AE" &amp; ROW()), AP226:AP266, "📦", AS226:AS266, "Familiar")
    ) / 2
)  -
(
    (
        SUMIFS(AR226:AR266, AY226:AY266, INDIRECT("AE" &amp; ROW()), AP226:AP266, "💲", AS226:AS266, "Exonerado ADH") +
        SUMIFS(AR226:AR266, AY226:AY266, INDIRECT("AE" &amp; ROW()), AP226:AP266, "📦", AS226:AS266, "Exonerado ADH")
    ) / 2
)  -
(
    (
        SUMIFS(AR226:AR266, AY226:AY266, INDIRECT("AE" &amp; ROW()), AP226:AP266, "💲", AS226:AS266, "Exonerado Doctor") +
        SUMIFS(AR226:AR266, AY226:AY266, INDIRECT("AE" &amp; ROW()), AP226:AP266, "📦", AS226:AS266, "Exonerado Doctor")
    ) / 2
)</f>
        <v>0</v>
      </c>
      <c r="AK269" s="139">
        <f t="array" aca="1" ref="AK269" ca="1">(
    SUMIFS(AR226:AR266, AY226:AY266, INDIRECT("AE" &amp; ROW()), AP226:AP266, "💲") +
    SUMIFS(AR226:AR266, AY226:AY266, INDIRECT("AE" &amp; ROW()), AP226:AP266, "📦")
) -
(
    SUMIFS(AR226:AR266, AY226:AY266, INDIRECT("AE" &amp; ROW()), AP226:AP266, "💲", AS226:AS266, "Familiar") +
    SUMIFS(AR226:AR266, AY226:AY266, INDIRECT("AE" &amp; ROW()), AP226:AP266, "📦", AS226:AS266, "Familiar")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SUMIFS(AR226:AR266, AY226:AY266, INDIRECT("AE" &amp; ROW()), AP226:AP266, "💲", AS226:AS266, "Exonerado ADH") +
    SUMIFS(AR226:AR266, AY226:AY266, INDIRECT("AE" &amp; ROW()), AP226:AP266, "📦", AS226:AS266, "Exonerado ADH")
) -
(
    (
        SUMIFS(AR226:AR266, AY226:AY266, INDIRECT("AE" &amp; ROW()), AP226:AP266, "💲", AS226:AS266, "Exonerado Doctor") +
        SUMIFS(AR226:AR266, AY226:AY266, INDIRECT("AE" &amp; ROW()), AP226:AP266, "📦", AS226:AS266, "Exonerado Doctor")
    ) / 2
) -
(
    (
        SUMIFS(AR226:AR266, AY226:AY266, INDIRECT("AE" &amp; ROW()), AP226:AP266, "💲", AS226:AS266, "") +
        SUMIFS(AR226:AR266, AY226:AY266, INDIRECT("AE" &amp; ROW()), AP226:AP266, "📦", AS226:AS266, "")
    ) / 2
)</f>
        <v>0</v>
      </c>
      <c r="AL269" s="140">
        <f t="array" aca="1" ref="AL269" ca="1">(
    SUMIFS(AR226:AR266, AY226:AY266, INDIRECT("AE" &amp; ROW()), AP226:AP266, "💲") +
    SUMIFS(AR226:AR266, AY226:AY266, INDIRECT("AE" &amp; ROW()), AP226:AP266, "📦")
) -
(
    (
        SUMIFS(AR226:AR266, AY226:AY266, INDIRECT("AE" &amp; ROW()), AP226:AP266, "💲", AS226:AS266, "Familiar") +
        SUMIFS(AR226:AR266, AY226:AY266, INDIRECT("AE" &amp; ROW()), AP226:AP266, "📦", AS226:AS266, "Familiar")
    ) / 2
) -
(
    (
        SUMIFS(AR226:AR266, AY226:AY266, INDIRECT("AE" &amp; ROW()), AP226:AP266, "💲", AS226:AS266, "Participante") +
        SUMIFS(AR226:AR266, AY226:AY266, INDIRECT("AE" &amp; ROW()), AP226:AP266, "📦", AS226:AS266, "Participante")
    ) / 2
) -
(
    (
        SUMIFS(AR226:AR266, AY226:AY266, INDIRECT("AE" &amp; ROW()), AP226:AP266, "💲", AS226:AS266, "Empleado") +
        SUMIFS(AR226:AR266, AY226:AY266, INDIRECT("AE" &amp; ROW()), AP226:AP266, "📦", AS226:AS266, "Empleado")
    ) / 2
) -
(
    (
        SUMIFS(AR226:AR266, AY226:AY266, INDIRECT("AE" &amp; ROW()), AP226:AP266, "💲", AS226:AS266, "Exonerado ADH") +
        SUMIFS(AR226:AR266, AY226:AY266, INDIRECT("AE" &amp; ROW()), AP226:AP266, "📦", AS226:AS266, "Exonerado ADH")
    ) / 2
) -
(
    SUMIFS(AR226:AR266, AY226:AY266, INDIRECT("AE" &amp; ROW()), AP226:AP266, "💲", AS226:AS266, "Exonerado Doctor") +
    SUMIFS(AR226:AR266, AY226:AY266, INDIRECT("AE" &amp; ROW()), AP226:AP266, "📦", AS226:AS266, "Exonerado Doctor")
) -
(
    (
        SUMIFS(AR226:AR266, AY226:AY266, INDIRECT("AE" &amp; ROW()), AP226:AP266, "💲", AS226:AS266, "") +
        SUMIFS(AR226:AR266, AY226:AY266, INDIRECT("AE" &amp; ROW()), AP226:AP266, "📦", AS226:AS266, "")
    ) / 2
)</f>
        <v>0</v>
      </c>
      <c r="AM269" s="48"/>
      <c r="AN269" s="48"/>
      <c r="AO269" s="48"/>
      <c r="AP269" s="48"/>
      <c r="AQ269" s="48"/>
      <c r="AR269" s="48"/>
      <c r="AS269" s="48"/>
      <c r="AT269" s="48"/>
      <c r="AU269" s="48"/>
      <c r="AV269" s="48"/>
      <c r="AW269" s="48"/>
      <c r="AX269" s="48"/>
      <c r="AY269" s="48"/>
      <c r="AZ269" s="48"/>
      <c r="BA269" s="48"/>
      <c r="BB269" s="48"/>
      <c r="BC269" s="48"/>
      <c r="BD269" s="48"/>
      <c r="BE269" s="48"/>
      <c r="BF269" s="48"/>
      <c r="BG269" s="48"/>
      <c r="BH269" s="48"/>
      <c r="BI269" s="48"/>
      <c r="BJ269" s="48"/>
      <c r="BK269" s="48"/>
      <c r="BL269" s="48"/>
      <c r="BM269" s="48"/>
      <c r="BN269" s="48"/>
    </row>
    <row r="270" spans="1:66" ht="11.25" customHeight="1">
      <c r="A270" s="222">
        <f>A266+$Q$13/1440</f>
        <v>0.79166666666666641</v>
      </c>
      <c r="B270" s="164"/>
      <c r="C270" s="204"/>
      <c r="D270" s="207"/>
      <c r="E270" s="177" t="s">
        <v>36</v>
      </c>
      <c r="F270" s="42" t="str">
        <f>IF(D270&lt;&gt;"", VLOOKUP(D270,'Base de Datos'!$A$2:$D1268,2,FALSE()),"")</f>
        <v/>
      </c>
      <c r="G270" s="204"/>
      <c r="H270" s="216"/>
      <c r="I270" s="177" t="s">
        <v>36</v>
      </c>
      <c r="J270" s="42" t="str">
        <f>IF(H270&lt;&gt;"", VLOOKUP(H270,'Base de Datos'!$A$2:$D1268,2,FALSE()),"")</f>
        <v/>
      </c>
      <c r="K270" s="204"/>
      <c r="L270" s="216"/>
      <c r="M270" s="177" t="s">
        <v>36</v>
      </c>
      <c r="N270" s="42" t="str">
        <f>IF(L270&lt;&gt;"", VLOOKUP(L270,'Base de Datos'!$A$2:$D1268,2,FALSE()),"")</f>
        <v/>
      </c>
      <c r="O270" s="165"/>
      <c r="P270" s="165"/>
      <c r="Q270" s="165"/>
      <c r="R270" s="166"/>
      <c r="S270" s="167"/>
      <c r="T270" s="45" t="s">
        <v>37</v>
      </c>
      <c r="U270" s="168"/>
      <c r="V270" s="169"/>
      <c r="W270" s="167"/>
      <c r="X270" s="45" t="s">
        <v>37</v>
      </c>
      <c r="Y270" s="168"/>
      <c r="Z270" s="169"/>
      <c r="AA270" s="167"/>
      <c r="AB270" s="45" t="s">
        <v>37</v>
      </c>
      <c r="AC270" s="168"/>
      <c r="AD270" s="56"/>
      <c r="AE270" s="240" t="s">
        <v>59</v>
      </c>
      <c r="AF270" s="230"/>
      <c r="AG270" s="161">
        <f t="array" aca="1" ref="AG270" ca="1">COUNTIFS(AP226:AP266, "💲", AY226:AY266, INDIRECT("AE" &amp; ROW())) + COUNTIFS(AP226:AP266, "📦", AY226:AY266, INDIRECT("AE" &amp; ROW())) + COUNTIFS(AP226:AP266, "✅", AY226:AY266, INDIRECT("AE" &amp; ROW()))</f>
        <v>0</v>
      </c>
      <c r="AH270" s="162">
        <f t="array" aca="1" ref="AH270" ca="1">COUNTIFS(AP226:AP266, "💲", AY226:AY266, INDIRECT("AE" &amp; ROW())) + COUNTIFS(AP226:AP266, "📦", AY226:AY266, INDIRECT("AE" &amp; ROW()))</f>
        <v>0</v>
      </c>
      <c r="AI270" s="139">
        <f t="array" aca="1" ref="AI270" ca="1">SUMIFS(AR226:AR266, AY226:AY266, INDIRECT("AE" &amp; ROW()), AP226:AP266, "💲") + SUMIFS(AR226:AR266, AY226:AY266, INDIRECT("AE" &amp; ROW()), AP226:AP266, "📦")</f>
        <v>0</v>
      </c>
      <c r="AJ270" s="139">
        <f t="array" aca="1" ref="AJ270" ca="1">(
    SUMIFS(AR226:AR266, AY226:AY266, INDIRECT("AE" &amp; ROW()), AP226:AP266, "💲") +
    SUMIFS(AR226:AR266, AY226:AY266, INDIRECT("AE" &amp; ROW()), AP226:AP266, "📦")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
        SUMIFS(AR226:AR266, AY226:AY266, INDIRECT("AE" &amp; ROW()), AP226:AP266, "💲", AS226:AS266, "Familiar") +
        SUMIFS(AR226:AR266, AY226:AY266, INDIRECT("AE" &amp; ROW()), AP226:AP266, "📦", AS226:AS266, "Familiar")
    ) / 2
)  -
(
    (
        SUMIFS(AR226:AR266, AY226:AY266, INDIRECT("AE" &amp; ROW()), AP226:AP266, "💲", AS226:AS266, "Exonerado ADH") +
        SUMIFS(AR226:AR266, AY226:AY266, INDIRECT("AE" &amp; ROW()), AP226:AP266, "📦", AS226:AS266, "Exonerado ADH")
    ) / 2
)  -
(
    (
        SUMIFS(AR226:AR266, AY226:AY266, INDIRECT("AE" &amp; ROW()), AP226:AP266, "💲", AS226:AS266, "Exonerado Doctor") +
        SUMIFS(AR226:AR266, AY226:AY266, INDIRECT("AE" &amp; ROW()), AP226:AP266, "📦", AS226:AS266, "Exonerado Doctor")
    ) / 2
)</f>
        <v>0</v>
      </c>
      <c r="AK270" s="139">
        <f t="array" aca="1" ref="AK270" ca="1">(
    SUMIFS(AR226:AR266, AY226:AY266, INDIRECT("AE" &amp; ROW()), AP226:AP266, "💲") +
    SUMIFS(AR226:AR266, AY226:AY266, INDIRECT("AE" &amp; ROW()), AP226:AP266, "📦")
) -
(
    SUMIFS(AR226:AR266, AY226:AY266, INDIRECT("AE" &amp; ROW()), AP226:AP266, "💲", AS226:AS266, "Familiar") +
    SUMIFS(AR226:AR266, AY226:AY266, INDIRECT("AE" &amp; ROW()), AP226:AP266, "📦", AS226:AS266, "Familiar")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SUMIFS(AR226:AR266, AY226:AY266, INDIRECT("AE" &amp; ROW()), AP226:AP266, "💲", AS226:AS266, "Exonerado ADH") +
    SUMIFS(AR226:AR266, AY226:AY266, INDIRECT("AE" &amp; ROW()), AP226:AP266, "📦", AS226:AS266, "Exonerado ADH")
) -
(
    (
        SUMIFS(AR226:AR266, AY226:AY266, INDIRECT("AE" &amp; ROW()), AP226:AP266, "💲", AS226:AS266, "Exonerado Doctor") +
        SUMIFS(AR226:AR266, AY226:AY266, INDIRECT("AE" &amp; ROW()), AP226:AP266, "📦", AS226:AS266, "Exonerado Doctor")
    ) / 2
) -
(
    (
        SUMIFS(AR226:AR266, AY226:AY266, INDIRECT("AE" &amp; ROW()), AP226:AP266, "💲", AS226:AS266, "") +
        SUMIFS(AR226:AR266, AY226:AY266, INDIRECT("AE" &amp; ROW()), AP226:AP266, "📦", AS226:AS266, "")
    ) / 2
)</f>
        <v>0</v>
      </c>
      <c r="AL270" s="140">
        <f t="array" aca="1" ref="AL270" ca="1">(
    SUMIFS(AR226:AR266, AY226:AY266, INDIRECT("AE" &amp; ROW()), AP226:AP266, "💲") +
    SUMIFS(AR226:AR266, AY226:AY266, INDIRECT("AE" &amp; ROW()), AP226:AP266, "📦")
) -
(
    (
        SUMIFS(AR226:AR266, AY226:AY266, INDIRECT("AE" &amp; ROW()), AP226:AP266, "💲", AS226:AS266, "Familiar") +
        SUMIFS(AR226:AR266, AY226:AY266, INDIRECT("AE" &amp; ROW()), AP226:AP266, "📦", AS226:AS266, "Familiar")
    ) / 2
) -
(
    (
        SUMIFS(AR226:AR266, AY226:AY266, INDIRECT("AE" &amp; ROW()), AP226:AP266, "💲", AS226:AS266, "Participante") +
        SUMIFS(AR226:AR266, AY226:AY266, INDIRECT("AE" &amp; ROW()), AP226:AP266, "📦", AS226:AS266, "Participante")
    ) / 2
) -
(
    (
        SUMIFS(AR226:AR266, AY226:AY266, INDIRECT("AE" &amp; ROW()), AP226:AP266, "💲", AS226:AS266, "Empleado") +
        SUMIFS(AR226:AR266, AY226:AY266, INDIRECT("AE" &amp; ROW()), AP226:AP266, "📦", AS226:AS266, "Empleado")
    ) / 2
) -
(
    (
        SUMIFS(AR226:AR266, AY226:AY266, INDIRECT("AE" &amp; ROW()), AP226:AP266, "💲", AS226:AS266, "Exonerado ADH") +
        SUMIFS(AR226:AR266, AY226:AY266, INDIRECT("AE" &amp; ROW()), AP226:AP266, "📦", AS226:AS266, "Exonerado ADH")
    ) / 2
) -
(
    SUMIFS(AR226:AR266, AY226:AY266, INDIRECT("AE" &amp; ROW()), AP226:AP266, "💲", AS226:AS266, "Exonerado Doctor") +
    SUMIFS(AR226:AR266, AY226:AY266, INDIRECT("AE" &amp; ROW()), AP226:AP266, "📦", AS226:AS266, "Exonerado Doctor")
) -
(
    (
        SUMIFS(AR226:AR266, AY226:AY266, INDIRECT("AE" &amp; ROW()), AP226:AP266, "💲", AS226:AS266, "") +
        SUMIFS(AR226:AR266, AY226:AY266, INDIRECT("AE" &amp; ROW()), AP226:AP266, "📦", AS226:AS266, "")
    ) / 2
)</f>
        <v>0</v>
      </c>
      <c r="AM270" s="56"/>
      <c r="AN270" s="56"/>
      <c r="AO270" s="56"/>
      <c r="AP270" s="56"/>
      <c r="AQ270" s="56"/>
      <c r="AR270" s="56"/>
      <c r="AS270" s="56"/>
      <c r="AT270" s="56"/>
      <c r="AU270" s="56"/>
      <c r="AV270" s="56"/>
      <c r="AW270" s="56"/>
      <c r="AX270" s="56"/>
      <c r="AY270" s="56"/>
      <c r="AZ270" s="56"/>
      <c r="BA270" s="56"/>
      <c r="BB270" s="56"/>
      <c r="BC270" s="56"/>
      <c r="BD270" s="56"/>
      <c r="BE270" s="56"/>
      <c r="BF270" s="56"/>
      <c r="BG270" s="56"/>
      <c r="BH270" s="56"/>
      <c r="BI270" s="56"/>
      <c r="BJ270" s="56"/>
      <c r="BK270" s="56"/>
      <c r="BL270" s="56"/>
      <c r="BM270" s="56"/>
      <c r="BN270" s="56"/>
    </row>
    <row r="271" spans="1:66" ht="11.25" customHeight="1">
      <c r="A271" s="220"/>
      <c r="B271" s="164"/>
      <c r="C271" s="205"/>
      <c r="D271" s="208"/>
      <c r="E271" s="178" t="s">
        <v>42</v>
      </c>
      <c r="F271" s="58" t="str">
        <f>IF(D270&lt;&gt;"", VLOOKUP(D270,'Base de Datos'!$A$2:$D1268,3,FALSE()),"")</f>
        <v/>
      </c>
      <c r="G271" s="205"/>
      <c r="H271" s="208"/>
      <c r="I271" s="178" t="s">
        <v>42</v>
      </c>
      <c r="J271" s="58" t="str">
        <f>IF(H270&lt;&gt;"", VLOOKUP(H270,'Base de Datos'!$A$2:$D1268,3,FALSE()),"")</f>
        <v/>
      </c>
      <c r="K271" s="205"/>
      <c r="L271" s="208"/>
      <c r="M271" s="178" t="s">
        <v>42</v>
      </c>
      <c r="N271" s="58" t="str">
        <f>IF(L270&lt;&gt;"", VLOOKUP(L270,'Base de Datos'!$A$2:$D1268,3,FALSE()),"")</f>
        <v/>
      </c>
      <c r="O271" s="165"/>
      <c r="P271" s="165"/>
      <c r="Q271" s="165"/>
      <c r="R271" s="166"/>
      <c r="S271" s="231"/>
      <c r="T271" s="230"/>
      <c r="U271" s="170"/>
      <c r="V271" s="169"/>
      <c r="W271" s="231"/>
      <c r="X271" s="230"/>
      <c r="Y271" s="170"/>
      <c r="Z271" s="169"/>
      <c r="AA271" s="231"/>
      <c r="AB271" s="230"/>
      <c r="AC271" s="170"/>
      <c r="AD271" s="56"/>
      <c r="AE271" s="240" t="s">
        <v>63</v>
      </c>
      <c r="AF271" s="230"/>
      <c r="AG271" s="161">
        <f t="array" aca="1" ref="AG271" ca="1">COUNTIFS(AP226:AP266, "💲", AY226:AY266, INDIRECT("AE" &amp; ROW())) + COUNTIFS(AP226:AP266, "📦", AY226:AY266, INDIRECT("AE" &amp; ROW())) + COUNTIFS(AP226:AP266, "✅", AY226:AY266, INDIRECT("AE" &amp; ROW()))</f>
        <v>0</v>
      </c>
      <c r="AH271" s="162">
        <f t="array" aca="1" ref="AH271" ca="1">COUNTIFS(AP226:AP266, "💲", AY226:AY266, INDIRECT("AE" &amp; ROW())) + COUNTIFS(AP226:AP266, "📦", AY226:AY266, INDIRECT("AE" &amp; ROW()))</f>
        <v>0</v>
      </c>
      <c r="AI271" s="139">
        <f t="array" aca="1" ref="AI271" ca="1">SUMIFS(AR226:AR266, AY226:AY266, INDIRECT("AE" &amp; ROW()), AP226:AP266, "💲") + SUMIFS(AR226:AR266, AY226:AY266, INDIRECT("AE" &amp; ROW()), AP226:AP266, "📦")</f>
        <v>0</v>
      </c>
      <c r="AJ271" s="139">
        <f t="array" aca="1" ref="AJ271" ca="1">(
    SUMIFS(AR226:AR266, AY226:AY266, INDIRECT("AE" &amp; ROW()), AP226:AP266, "💲") +
    SUMIFS(AR226:AR266, AY226:AY266, INDIRECT("AE" &amp; ROW()), AP226:AP266, "📦")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
        SUMIFS(AR226:AR266, AY226:AY266, INDIRECT("AE" &amp; ROW()), AP226:AP266, "💲", AS226:AS266, "Familiar") +
        SUMIFS(AR226:AR266, AY226:AY266, INDIRECT("AE" &amp; ROW()), AP226:AP266, "📦", AS226:AS266, "Familiar")
    ) / 2
)  -
(
    (
        SUMIFS(AR226:AR266, AY226:AY266, INDIRECT("AE" &amp; ROW()), AP226:AP266, "💲", AS226:AS266, "Exonerado ADH") +
        SUMIFS(AR226:AR266, AY226:AY266, INDIRECT("AE" &amp; ROW()), AP226:AP266, "📦", AS226:AS266, "Exonerado ADH")
    ) / 2
)  -
(
    (
        SUMIFS(AR226:AR266, AY226:AY266, INDIRECT("AE" &amp; ROW()), AP226:AP266, "💲", AS226:AS266, "Exonerado Doctor") +
        SUMIFS(AR226:AR266, AY226:AY266, INDIRECT("AE" &amp; ROW()), AP226:AP266, "📦", AS226:AS266, "Exonerado Doctor")
    ) / 2
)</f>
        <v>0</v>
      </c>
      <c r="AK271" s="139">
        <f t="array" aca="1" ref="AK271" ca="1">(
    SUMIFS(AR226:AR266, AY226:AY266, INDIRECT("AE" &amp; ROW()), AP226:AP266, "💲") +
    SUMIFS(AR226:AR266, AY226:AY266, INDIRECT("AE" &amp; ROW()), AP226:AP266, "📦")
) -
(
    SUMIFS(AR226:AR266, AY226:AY266, INDIRECT("AE" &amp; ROW()), AP226:AP266, "💲", AS226:AS266, "Familiar") +
    SUMIFS(AR226:AR266, AY226:AY266, INDIRECT("AE" &amp; ROW()), AP226:AP266, "📦", AS226:AS266, "Familiar")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SUMIFS(AR226:AR266, AY226:AY266, INDIRECT("AE" &amp; ROW()), AP226:AP266, "💲", AS226:AS266, "Exonerado ADH") +
    SUMIFS(AR226:AR266, AY226:AY266, INDIRECT("AE" &amp; ROW()), AP226:AP266, "📦", AS226:AS266, "Exonerado ADH")
) -
(
    (
        SUMIFS(AR226:AR266, AY226:AY266, INDIRECT("AE" &amp; ROW()), AP226:AP266, "💲", AS226:AS266, "Exonerado Doctor") +
        SUMIFS(AR226:AR266, AY226:AY266, INDIRECT("AE" &amp; ROW()), AP226:AP266, "📦", AS226:AS266, "Exonerado Doctor")
    ) / 2
) -
(
    (
        SUMIFS(AR226:AR266, AY226:AY266, INDIRECT("AE" &amp; ROW()), AP226:AP266, "💲", AS226:AS266, "") +
        SUMIFS(AR226:AR266, AY226:AY266, INDIRECT("AE" &amp; ROW()), AP226:AP266, "📦", AS226:AS266, "")
    ) / 2
)</f>
        <v>0</v>
      </c>
      <c r="AL271" s="140">
        <f t="array" aca="1" ref="AL271" ca="1">(
    SUMIFS(AR226:AR266, AY226:AY266, INDIRECT("AE" &amp; ROW()), AP226:AP266, "💲") +
    SUMIFS(AR226:AR266, AY226:AY266, INDIRECT("AE" &amp; ROW()), AP226:AP266, "📦")
) -
(
    (
        SUMIFS(AR226:AR266, AY226:AY266, INDIRECT("AE" &amp; ROW()), AP226:AP266, "💲", AS226:AS266, "Familiar") +
        SUMIFS(AR226:AR266, AY226:AY266, INDIRECT("AE" &amp; ROW()), AP226:AP266, "📦", AS226:AS266, "Familiar")
    ) / 2
) -
(
    (
        SUMIFS(AR226:AR266, AY226:AY266, INDIRECT("AE" &amp; ROW()), AP226:AP266, "💲", AS226:AS266, "Participante") +
        SUMIFS(AR226:AR266, AY226:AY266, INDIRECT("AE" &amp; ROW()), AP226:AP266, "📦", AS226:AS266, "Participante")
    ) / 2
) -
(
    (
        SUMIFS(AR226:AR266, AY226:AY266, INDIRECT("AE" &amp; ROW()), AP226:AP266, "💲", AS226:AS266, "Empleado") +
        SUMIFS(AR226:AR266, AY226:AY266, INDIRECT("AE" &amp; ROW()), AP226:AP266, "📦", AS226:AS266, "Empleado")
    ) / 2
) -
(
    (
        SUMIFS(AR226:AR266, AY226:AY266, INDIRECT("AE" &amp; ROW()), AP226:AP266, "💲", AS226:AS266, "Exonerado ADH") +
        SUMIFS(AR226:AR266, AY226:AY266, INDIRECT("AE" &amp; ROW()), AP226:AP266, "📦", AS226:AS266, "Exonerado ADH")
    ) / 2
) -
(
    SUMIFS(AR226:AR266, AY226:AY266, INDIRECT("AE" &amp; ROW()), AP226:AP266, "💲", AS226:AS266, "Exonerado Doctor") +
    SUMIFS(AR226:AR266, AY226:AY266, INDIRECT("AE" &amp; ROW()), AP226:AP266, "📦", AS226:AS266, "Exonerado Doctor")
) -
(
    (
        SUMIFS(AR226:AR266, AY226:AY266, INDIRECT("AE" &amp; ROW()), AP226:AP266, "💲", AS226:AS266, "") +
        SUMIFS(AR226:AR266, AY226:AY266, INDIRECT("AE" &amp; ROW()), AP226:AP266, "📦", AS226:AS266, "")
    ) / 2
)</f>
        <v>0</v>
      </c>
      <c r="AM271" s="56"/>
      <c r="AN271" s="56"/>
      <c r="AO271" s="56"/>
      <c r="AP271" s="56"/>
      <c r="AQ271" s="56"/>
      <c r="AR271" s="56"/>
      <c r="AS271" s="56"/>
      <c r="AT271" s="56"/>
      <c r="AU271" s="56"/>
      <c r="AV271" s="56"/>
      <c r="AW271" s="56"/>
      <c r="AX271" s="56"/>
      <c r="AY271" s="56"/>
      <c r="AZ271" s="56"/>
      <c r="BA271" s="56"/>
      <c r="BB271" s="56"/>
      <c r="BC271" s="56"/>
      <c r="BD271" s="56"/>
      <c r="BE271" s="56"/>
      <c r="BF271" s="56"/>
      <c r="BG271" s="56"/>
      <c r="BH271" s="56"/>
      <c r="BI271" s="56"/>
      <c r="BJ271" s="56"/>
      <c r="BK271" s="56"/>
      <c r="BL271" s="56"/>
      <c r="BM271" s="56"/>
      <c r="BN271" s="56"/>
    </row>
    <row r="272" spans="1:66" ht="11.25" customHeight="1">
      <c r="A272" s="220"/>
      <c r="B272" s="164"/>
      <c r="C272" s="205"/>
      <c r="D272" s="208"/>
      <c r="E272" s="178" t="s">
        <v>44</v>
      </c>
      <c r="F272" s="58" t="str">
        <f>IF(D270&lt;&gt;"", VLOOKUP(D270,'Base de Datos'!$A$2:$D1268,4,FALSE()),"")</f>
        <v/>
      </c>
      <c r="G272" s="205"/>
      <c r="H272" s="208"/>
      <c r="I272" s="178" t="s">
        <v>44</v>
      </c>
      <c r="J272" s="58" t="str">
        <f>IF(H270&lt;&gt;"", VLOOKUP(H270,'Base de Datos'!$A$2:$D1268,4,FALSE()),"")</f>
        <v/>
      </c>
      <c r="K272" s="205"/>
      <c r="L272" s="208"/>
      <c r="M272" s="178" t="s">
        <v>44</v>
      </c>
      <c r="N272" s="58" t="str">
        <f>IF(L270&lt;&gt;"", VLOOKUP(L270,'Base de Datos'!$A$2:$D1268,4,FALSE()),"")</f>
        <v/>
      </c>
      <c r="O272" s="165"/>
      <c r="P272" s="165"/>
      <c r="Q272" s="165"/>
      <c r="R272" s="166"/>
      <c r="S272" s="231"/>
      <c r="T272" s="230"/>
      <c r="U272" s="170"/>
      <c r="V272" s="169"/>
      <c r="W272" s="231"/>
      <c r="X272" s="230"/>
      <c r="Y272" s="170"/>
      <c r="Z272" s="169"/>
      <c r="AA272" s="231"/>
      <c r="AB272" s="230"/>
      <c r="AC272" s="170"/>
      <c r="AD272" s="56"/>
      <c r="AE272" s="240" t="s">
        <v>66</v>
      </c>
      <c r="AF272" s="230"/>
      <c r="AG272" s="161">
        <f t="array" aca="1" ref="AG272" ca="1">COUNTIFS(AP226:AP266, "💲", AY226:AY266, INDIRECT("AE" &amp; ROW())) + COUNTIFS(AP226:AP266, "📦", AY226:AY266, INDIRECT("AE" &amp; ROW())) + COUNTIFS(AP226:AP266, "✅", AY226:AY266, INDIRECT("AE" &amp; ROW()))</f>
        <v>0</v>
      </c>
      <c r="AH272" s="162">
        <f t="array" aca="1" ref="AH272" ca="1">COUNTIFS(AP226:AP266, "💲", AY226:AY266, INDIRECT("AE" &amp; ROW())) + COUNTIFS(AP226:AP266, "📦", AY226:AY266, INDIRECT("AE" &amp; ROW()))</f>
        <v>0</v>
      </c>
      <c r="AI272" s="139">
        <f t="array" aca="1" ref="AI272" ca="1">SUMIFS(AR226:AR266, AY226:AY266, INDIRECT("AE" &amp; ROW()), AP226:AP266, "💲") + SUMIFS(AR226:AR266, AY226:AY266, INDIRECT("AE" &amp; ROW()), AP226:AP266, "📦")</f>
        <v>0</v>
      </c>
      <c r="AJ272" s="139">
        <f t="array" aca="1" ref="AJ272" ca="1">(
    SUMIFS(AR226:AR266, AY226:AY266, INDIRECT("AE" &amp; ROW()), AP226:AP266, "💲") +
    SUMIFS(AR226:AR266, AY226:AY266, INDIRECT("AE" &amp; ROW()), AP226:AP266, "📦")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
        SUMIFS(AR226:AR266, AY226:AY266, INDIRECT("AE" &amp; ROW()), AP226:AP266, "💲", AS226:AS266, "Familiar") +
        SUMIFS(AR226:AR266, AY226:AY266, INDIRECT("AE" &amp; ROW()), AP226:AP266, "📦", AS226:AS266, "Familiar")
    ) / 2
)  -
(
    (
        SUMIFS(AR226:AR266, AY226:AY266, INDIRECT("AE" &amp; ROW()), AP226:AP266, "💲", AS226:AS266, "Exonerado ADH") +
        SUMIFS(AR226:AR266, AY226:AY266, INDIRECT("AE" &amp; ROW()), AP226:AP266, "📦", AS226:AS266, "Exonerado ADH")
    ) / 2
)  -
(
    (
        SUMIFS(AR226:AR266, AY226:AY266, INDIRECT("AE" &amp; ROW()), AP226:AP266, "💲", AS226:AS266, "Exonerado Doctor") +
        SUMIFS(AR226:AR266, AY226:AY266, INDIRECT("AE" &amp; ROW()), AP226:AP266, "📦", AS226:AS266, "Exonerado Doctor")
    ) / 2
)</f>
        <v>0</v>
      </c>
      <c r="AK272" s="139">
        <f t="array" aca="1" ref="AK272" ca="1">(
    SUMIFS(AR226:AR266, AY226:AY266, INDIRECT("AE" &amp; ROW()), AP226:AP266, "💲") +
    SUMIFS(AR226:AR266, AY226:AY266, INDIRECT("AE" &amp; ROW()), AP226:AP266, "📦")
) -
(
    SUMIFS(AR226:AR266, AY226:AY266, INDIRECT("AE" &amp; ROW()), AP226:AP266, "💲", AS226:AS266, "Familiar") +
    SUMIFS(AR226:AR266, AY226:AY266, INDIRECT("AE" &amp; ROW()), AP226:AP266, "📦", AS226:AS266, "Familiar")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SUMIFS(AR226:AR266, AY226:AY266, INDIRECT("AE" &amp; ROW()), AP226:AP266, "💲", AS226:AS266, "Exonerado ADH") +
    SUMIFS(AR226:AR266, AY226:AY266, INDIRECT("AE" &amp; ROW()), AP226:AP266, "📦", AS226:AS266, "Exonerado ADH")
) -
(
    (
        SUMIFS(AR226:AR266, AY226:AY266, INDIRECT("AE" &amp; ROW()), AP226:AP266, "💲", AS226:AS266, "Exonerado Doctor") +
        SUMIFS(AR226:AR266, AY226:AY266, INDIRECT("AE" &amp; ROW()), AP226:AP266, "📦", AS226:AS266, "Exonerado Doctor")
    ) / 2
) -
(
    (
        SUMIFS(AR226:AR266, AY226:AY266, INDIRECT("AE" &amp; ROW()), AP226:AP266, "💲", AS226:AS266, "") +
        SUMIFS(AR226:AR266, AY226:AY266, INDIRECT("AE" &amp; ROW()), AP226:AP266, "📦", AS226:AS266, "")
    ) / 2
)</f>
        <v>0</v>
      </c>
      <c r="AL272" s="140">
        <f t="array" aca="1" ref="AL272" ca="1">(
    SUMIFS(AR226:AR266, AY226:AY266, INDIRECT("AE" &amp; ROW()), AP226:AP266, "💲") +
    SUMIFS(AR226:AR266, AY226:AY266, INDIRECT("AE" &amp; ROW()), AP226:AP266, "📦")
) -
(
    (
        SUMIFS(AR226:AR266, AY226:AY266, INDIRECT("AE" &amp; ROW()), AP226:AP266, "💲", AS226:AS266, "Familiar") +
        SUMIFS(AR226:AR266, AY226:AY266, INDIRECT("AE" &amp; ROW()), AP226:AP266, "📦", AS226:AS266, "Familiar")
    ) / 2
) -
(
    (
        SUMIFS(AR226:AR266, AY226:AY266, INDIRECT("AE" &amp; ROW()), AP226:AP266, "💲", AS226:AS266, "Participante") +
        SUMIFS(AR226:AR266, AY226:AY266, INDIRECT("AE" &amp; ROW()), AP226:AP266, "📦", AS226:AS266, "Participante")
    ) / 2
) -
(
    (
        SUMIFS(AR226:AR266, AY226:AY266, INDIRECT("AE" &amp; ROW()), AP226:AP266, "💲", AS226:AS266, "Empleado") +
        SUMIFS(AR226:AR266, AY226:AY266, INDIRECT("AE" &amp; ROW()), AP226:AP266, "📦", AS226:AS266, "Empleado")
    ) / 2
) -
(
    (
        SUMIFS(AR226:AR266, AY226:AY266, INDIRECT("AE" &amp; ROW()), AP226:AP266, "💲", AS226:AS266, "Exonerado ADH") +
        SUMIFS(AR226:AR266, AY226:AY266, INDIRECT("AE" &amp; ROW()), AP226:AP266, "📦", AS226:AS266, "Exonerado ADH")
    ) / 2
) -
(
    SUMIFS(AR226:AR266, AY226:AY266, INDIRECT("AE" &amp; ROW()), AP226:AP266, "💲", AS226:AS266, "Exonerado Doctor") +
    SUMIFS(AR226:AR266, AY226:AY266, INDIRECT("AE" &amp; ROW()), AP226:AP266, "📦", AS226:AS266, "Exonerado Doctor")
) -
(
    (
        SUMIFS(AR226:AR266, AY226:AY266, INDIRECT("AE" &amp; ROW()), AP226:AP266, "💲", AS226:AS266, "") +
        SUMIFS(AR226:AR266, AY226:AY266, INDIRECT("AE" &amp; ROW()), AP226:AP266, "📦", AS226:AS266, "")
    ) / 2
)</f>
        <v>0</v>
      </c>
      <c r="AM272" s="56"/>
      <c r="AN272" s="56"/>
      <c r="AO272" s="56"/>
      <c r="AP272" s="56"/>
      <c r="AQ272" s="56"/>
      <c r="AR272" s="56"/>
      <c r="AS272" s="56"/>
      <c r="AT272" s="56"/>
      <c r="AU272" s="56"/>
      <c r="AV272" s="56"/>
      <c r="AW272" s="56"/>
      <c r="AX272" s="56"/>
      <c r="AY272" s="56"/>
      <c r="AZ272" s="56"/>
      <c r="BA272" s="56"/>
      <c r="BB272" s="56"/>
      <c r="BC272" s="56"/>
      <c r="BD272" s="56"/>
      <c r="BE272" s="56"/>
      <c r="BF272" s="56"/>
      <c r="BG272" s="56"/>
      <c r="BH272" s="56"/>
      <c r="BI272" s="56"/>
      <c r="BJ272" s="56"/>
      <c r="BK272" s="56"/>
      <c r="BL272" s="56"/>
      <c r="BM272" s="56"/>
      <c r="BN272" s="56"/>
    </row>
    <row r="273" spans="1:66" ht="11.25" customHeight="1">
      <c r="A273" s="221"/>
      <c r="B273" s="164"/>
      <c r="C273" s="206"/>
      <c r="D273" s="209"/>
      <c r="E273" s="179" t="s">
        <v>46</v>
      </c>
      <c r="F273" s="180"/>
      <c r="G273" s="206"/>
      <c r="H273" s="209"/>
      <c r="I273" s="179" t="s">
        <v>46</v>
      </c>
      <c r="J273" s="180"/>
      <c r="K273" s="206"/>
      <c r="L273" s="209"/>
      <c r="M273" s="179" t="s">
        <v>46</v>
      </c>
      <c r="N273" s="180"/>
      <c r="O273" s="165"/>
      <c r="P273" s="165"/>
      <c r="Q273" s="165"/>
      <c r="R273" s="166"/>
      <c r="S273" s="227" t="str">
        <f>IF(OR(S270="Empleado",S270="Familiar"),"Nombre del Empleado","N° Factura")</f>
        <v>N° Factura</v>
      </c>
      <c r="T273" s="228"/>
      <c r="U273" s="89"/>
      <c r="V273" s="169"/>
      <c r="W273" s="227" t="str">
        <f>IF(OR(W270="Empleado",W270="Familiar"),"Nombre del Empleado","N° Factura")</f>
        <v>N° Factura</v>
      </c>
      <c r="X273" s="228"/>
      <c r="Y273" s="89"/>
      <c r="Z273" s="169"/>
      <c r="AA273" s="227" t="str">
        <f>IF(OR(AA270="Empleado",AA270="Familiar"),"Nombre del Empleado","N° Factura")</f>
        <v>N° Factura</v>
      </c>
      <c r="AB273" s="228"/>
      <c r="AC273" s="89"/>
      <c r="AD273" s="56"/>
      <c r="AE273" s="240" t="s">
        <v>69</v>
      </c>
      <c r="AF273" s="230"/>
      <c r="AG273" s="161">
        <f t="array" aca="1" ref="AG273" ca="1">COUNTIFS(AP226:AP266, "💲", AY226:AY266, INDIRECT("AE" &amp; ROW())) + COUNTIFS(AP226:AP266, "📦", AY226:AY266, INDIRECT("AE" &amp; ROW())) + COUNTIFS(AP226:AP266, "✅", AY226:AY266, INDIRECT("AE" &amp; ROW()))</f>
        <v>0</v>
      </c>
      <c r="AH273" s="162">
        <f t="array" aca="1" ref="AH273" ca="1">COUNTIFS(AP226:AP266, "💲", AY226:AY266, INDIRECT("AE" &amp; ROW())) + COUNTIFS(AP226:AP266, "📦", AY226:AY266, INDIRECT("AE" &amp; ROW()))</f>
        <v>0</v>
      </c>
      <c r="AI273" s="139">
        <f t="array" aca="1" ref="AI273" ca="1">SUMIFS(AR226:AR266, AY226:AY266, INDIRECT("AE" &amp; ROW()), AP226:AP266, "💲") + SUMIFS(AR226:AR266, AY226:AY266, INDIRECT("AE" &amp; ROW()), AP226:AP266, "📦")</f>
        <v>0</v>
      </c>
      <c r="AJ273" s="66">
        <f t="array" aca="1" ref="AJ273" ca="1">(
    SUMIFS(AR226:AR266, AY226:AY266, INDIRECT("AE" &amp; ROW()), AP226:AP266, "💲") +
    SUMIFS(AR226:AR266, AY226:AY266, INDIRECT("AE" &amp; ROW()), AP226:AP266, "📦")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
        SUMIFS(AR226:AR266, AY226:AY266, INDIRECT("AE" &amp; ROW()), AP226:AP266, "💲", AS226:AS266, "Familiar") +
        SUMIFS(AR226:AR266, AY226:AY266, INDIRECT("AE" &amp; ROW()), AP226:AP266, "📦", AS226:AS266, "Familiar")
    ) / 2
)  -
(
    (
        SUMIFS(AR226:AR266, AY226:AY266, INDIRECT("AE" &amp; ROW()), AP226:AP266, "💲", AS226:AS266, "Exonerado ADH") +
        SUMIFS(AR226:AR266, AY226:AY266, INDIRECT("AE" &amp; ROW()), AP226:AP266, "📦", AS226:AS266, "Exonerado ADH")
    ) / 2
)  -
(
    (
        SUMIFS(AR226:AR266, AY226:AY266, INDIRECT("AE" &amp; ROW()), AP226:AP266, "💲", AS226:AS266, "Exonerado Doctor") +
        SUMIFS(AR226:AR266, AY226:AY266, INDIRECT("AE" &amp; ROW()), AP226:AP266, "📦", AS226:AS266, "Exonerado Doctor")
    ) / 2
)</f>
        <v>0</v>
      </c>
      <c r="AK273" s="139">
        <f t="array" aca="1" ref="AK273" ca="1">(
    SUMIFS(AR226:AR266, AY226:AY266, INDIRECT("AE" &amp; ROW()), AP226:AP266, "💲") +
    SUMIFS(AR226:AR266, AY226:AY266, INDIRECT("AE" &amp; ROW()), AP226:AP266, "📦")
) -
(
    SUMIFS(AR226:AR266, AY226:AY266, INDIRECT("AE" &amp; ROW()), AP226:AP266, "💲", AS226:AS266, "Familiar") +
    SUMIFS(AR226:AR266, AY226:AY266, INDIRECT("AE" &amp; ROW()), AP226:AP266, "📦", AS226:AS266, "Familiar")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SUMIFS(AR226:AR266, AY226:AY266, INDIRECT("AE" &amp; ROW()), AP226:AP266, "💲", AS226:AS266, "Exonerado ADH") +
    SUMIFS(AR226:AR266, AY226:AY266, INDIRECT("AE" &amp; ROW()), AP226:AP266, "📦", AS226:AS266, "Exonerado ADH")
) -
(
    (
        SUMIFS(AR226:AR266, AY226:AY266, INDIRECT("AE" &amp; ROW()), AP226:AP266, "💲", AS226:AS266, "Exonerado Doctor") +
        SUMIFS(AR226:AR266, AY226:AY266, INDIRECT("AE" &amp; ROW()), AP226:AP266, "📦", AS226:AS266, "Exonerado Doctor")
    ) / 2
) -
(
    (
        SUMIFS(AR226:AR266, AY226:AY266, INDIRECT("AE" &amp; ROW()), AP226:AP266, "💲", AS226:AS266, "") +
        SUMIFS(AR226:AR266, AY226:AY266, INDIRECT("AE" &amp; ROW()), AP226:AP266, "📦", AS226:AS266, "")
    ) / 2
)</f>
        <v>0</v>
      </c>
      <c r="AL273" s="140">
        <f t="array" aca="1" ref="AL273" ca="1">(
    SUMIFS(AR226:AR266, AY226:AY266, INDIRECT("AE" &amp; ROW()), AP226:AP266, "💲") +
    SUMIFS(AR226:AR266, AY226:AY266, INDIRECT("AE" &amp; ROW()), AP226:AP266, "📦")
) -
(
    (
        SUMIFS(AR226:AR266, AY226:AY266, INDIRECT("AE" &amp; ROW()), AP226:AP266, "💲", AS226:AS266, "Familiar") +
        SUMIFS(AR226:AR266, AY226:AY266, INDIRECT("AE" &amp; ROW()), AP226:AP266, "📦", AS226:AS266, "Familiar")
    ) / 2
) -
(
    (
        SUMIFS(AR226:AR266, AY226:AY266, INDIRECT("AE" &amp; ROW()), AP226:AP266, "💲", AS226:AS266, "Participante") +
        SUMIFS(AR226:AR266, AY226:AY266, INDIRECT("AE" &amp; ROW()), AP226:AP266, "📦", AS226:AS266, "Participante")
    ) / 2
) -
(
    (
        SUMIFS(AR226:AR266, AY226:AY266, INDIRECT("AE" &amp; ROW()), AP226:AP266, "💲", AS226:AS266, "Empleado") +
        SUMIFS(AR226:AR266, AY226:AY266, INDIRECT("AE" &amp; ROW()), AP226:AP266, "📦", AS226:AS266, "Empleado")
    ) / 2
) -
(
    (
        SUMIFS(AR226:AR266, AY226:AY266, INDIRECT("AE" &amp; ROW()), AP226:AP266, "💲", AS226:AS266, "Exonerado ADH") +
        SUMIFS(AR226:AR266, AY226:AY266, INDIRECT("AE" &amp; ROW()), AP226:AP266, "📦", AS226:AS266, "Exonerado ADH")
    ) / 2
) -
(
    SUMIFS(AR226:AR266, AY226:AY266, INDIRECT("AE" &amp; ROW()), AP226:AP266, "💲", AS226:AS266, "Exonerado Doctor") +
    SUMIFS(AR226:AR266, AY226:AY266, INDIRECT("AE" &amp; ROW()), AP226:AP266, "📦", AS226:AS266, "Exonerado Doctor")
) -
(
    (
        SUMIFS(AR226:AR266, AY226:AY266, INDIRECT("AE" &amp; ROW()), AP226:AP266, "💲", AS226:AS266, "") +
        SUMIFS(AR226:AR266, AY226:AY266, INDIRECT("AE" &amp; ROW()), AP226:AP266, "📦", AS226:AS266, "")
    ) / 2
)</f>
        <v>0</v>
      </c>
      <c r="AM273" s="56"/>
      <c r="AN273" s="56"/>
      <c r="AO273" s="56"/>
      <c r="AP273" s="56"/>
      <c r="AQ273" s="56"/>
      <c r="AR273" s="56"/>
      <c r="AS273" s="56"/>
      <c r="AT273" s="56"/>
      <c r="AU273" s="56"/>
      <c r="AV273" s="56"/>
      <c r="AW273" s="56"/>
      <c r="AX273" s="56"/>
      <c r="AY273" s="56"/>
      <c r="AZ273" s="56"/>
      <c r="BA273" s="56"/>
      <c r="BB273" s="56"/>
      <c r="BC273" s="56"/>
      <c r="BD273" s="56"/>
      <c r="BE273" s="56"/>
      <c r="BF273" s="56"/>
      <c r="BG273" s="56"/>
      <c r="BH273" s="56"/>
      <c r="BI273" s="56"/>
      <c r="BJ273" s="56"/>
      <c r="BK273" s="56"/>
      <c r="BL273" s="56"/>
      <c r="BM273" s="56"/>
      <c r="BN273" s="56"/>
    </row>
    <row r="274" spans="1:66" ht="11.25" customHeight="1">
      <c r="A274" s="222">
        <f>A270+$Q$13/1440</f>
        <v>0.83333333333333304</v>
      </c>
      <c r="B274" s="164"/>
      <c r="C274" s="204"/>
      <c r="D274" s="207"/>
      <c r="E274" s="177" t="s">
        <v>36</v>
      </c>
      <c r="F274" s="42" t="str">
        <f>IF(D274&lt;&gt;"", VLOOKUP(D274,'Base de Datos'!$A$2:$D1268,2,FALSE()),"")</f>
        <v/>
      </c>
      <c r="G274" s="204"/>
      <c r="H274" s="216"/>
      <c r="I274" s="177" t="s">
        <v>36</v>
      </c>
      <c r="J274" s="42" t="str">
        <f>IF(H274&lt;&gt;"", VLOOKUP(H274,'Base de Datos'!$A$2:$D1268,2,FALSE()),"")</f>
        <v/>
      </c>
      <c r="K274" s="204"/>
      <c r="L274" s="216"/>
      <c r="M274" s="177" t="s">
        <v>36</v>
      </c>
      <c r="N274" s="42" t="str">
        <f>IF(L274&lt;&gt;"", VLOOKUP(L274,'Base de Datos'!$A$2:$D1268,2,FALSE()),"")</f>
        <v/>
      </c>
      <c r="O274" s="165"/>
      <c r="P274" s="165"/>
      <c r="Q274" s="165"/>
      <c r="R274" s="166"/>
      <c r="S274" s="167"/>
      <c r="T274" s="45" t="s">
        <v>37</v>
      </c>
      <c r="U274" s="168"/>
      <c r="V274" s="169"/>
      <c r="W274" s="167"/>
      <c r="X274" s="45" t="s">
        <v>37</v>
      </c>
      <c r="Y274" s="168"/>
      <c r="Z274" s="169"/>
      <c r="AA274" s="167"/>
      <c r="AB274" s="45" t="s">
        <v>37</v>
      </c>
      <c r="AC274" s="168"/>
      <c r="AD274" s="56"/>
      <c r="AE274" s="232" t="s">
        <v>72</v>
      </c>
      <c r="AF274" s="230"/>
      <c r="AG274" s="90">
        <f t="array" aca="1" ref="AG274" ca="1">COUNTIFS(AP226:AP266, "💲", AY226:AY266, INDIRECT("AE" &amp; ROW())) + COUNTIFS(AP226:AP266, "📦", AY226:AY266, INDIRECT("AE" &amp; ROW())) + COUNTIFS(AP226:AP266, "✅", AY226:AY266, INDIRECT("AE" &amp; ROW()))</f>
        <v>0</v>
      </c>
      <c r="AH274" s="68">
        <f t="array" aca="1" ref="AH274" ca="1">COUNTIFS(AP226:AP266, "💲", AY226:AY266, INDIRECT("AE" &amp; ROW())) + COUNTIFS(AP226:AP266, "📦", AY226:AY266, INDIRECT("AE" &amp; ROW()))</f>
        <v>0</v>
      </c>
      <c r="AI274" s="139">
        <f t="array" aca="1" ref="AI274" ca="1">SUMIFS(AR226:AR266, AY226:AY266, INDIRECT("AE" &amp; ROW()), AP226:AP266, "💲") + SUMIFS(AR226:AR266, AY226:AY266, INDIRECT("AE" &amp; ROW()), AP226:AP266, "📦")</f>
        <v>0</v>
      </c>
      <c r="AJ274" s="139">
        <f t="array" aca="1" ref="AJ274" ca="1">(
    SUMIFS(AR226:AR266, AY226:AY266, INDIRECT("AE" &amp; ROW()), AP226:AP266, "💲") +
    SUMIFS(AR226:AR266, AY226:AY266, INDIRECT("AE" &amp; ROW()), AP226:AP266, "📦")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
        SUMIFS(AR226:AR266, AY226:AY266, INDIRECT("AE" &amp; ROW()), AP226:AP266, "💲", AS226:AS266, "Familiar") +
        SUMIFS(AR226:AR266, AY226:AY266, INDIRECT("AE" &amp; ROW()), AP226:AP266, "📦", AS226:AS266, "Familiar")
    ) / 2
)  -
(
    (
        SUMIFS(AR226:AR266, AY226:AY266, INDIRECT("AE" &amp; ROW()), AP226:AP266, "💲", AS226:AS266, "Exonerado ADH") +
        SUMIFS(AR226:AR266, AY226:AY266, INDIRECT("AE" &amp; ROW()), AP226:AP266, "📦", AS226:AS266, "Exonerado ADH")
    ) / 2
)  -
(
    (
        SUMIFS(AR226:AR266, AY226:AY266, INDIRECT("AE" &amp; ROW()), AP226:AP266, "💲", AS226:AS266, "Exonerado Doctor") +
        SUMIFS(AR226:AR266, AY226:AY266, INDIRECT("AE" &amp; ROW()), AP226:AP266, "📦", AS226:AS266, "Exonerado Doctor")
    ) / 2
)</f>
        <v>0</v>
      </c>
      <c r="AK274" s="139">
        <f t="array" aca="1" ref="AK274" ca="1">(
    SUMIFS(AR226:AR266, AY226:AY266, INDIRECT("AE" &amp; ROW()), AP226:AP266, "💲") +
    SUMIFS(AR226:AR266, AY226:AY266, INDIRECT("AE" &amp; ROW()), AP226:AP266, "📦")
) -
(
    SUMIFS(AR226:AR266, AY226:AY266, INDIRECT("AE" &amp; ROW()), AP226:AP266, "💲", AS226:AS266, "Familiar") +
    SUMIFS(AR226:AR266, AY226:AY266, INDIRECT("AE" &amp; ROW()), AP226:AP266, "📦", AS226:AS266, "Familiar")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SUMIFS(AR226:AR266, AY226:AY266, INDIRECT("AE" &amp; ROW()), AP226:AP266, "💲", AS226:AS266, "Exonerado ADH") +
    SUMIFS(AR226:AR266, AY226:AY266, INDIRECT("AE" &amp; ROW()), AP226:AP266, "📦", AS226:AS266, "Exonerado ADH")
) -
(
    (
        SUMIFS(AR226:AR266, AY226:AY266, INDIRECT("AE" &amp; ROW()), AP226:AP266, "💲", AS226:AS266, "Exonerado Doctor") +
        SUMIFS(AR226:AR266, AY226:AY266, INDIRECT("AE" &amp; ROW()), AP226:AP266, "📦", AS226:AS266, "Exonerado Doctor")
    ) / 2
) -
(
    (
        SUMIFS(AR226:AR266, AY226:AY266, INDIRECT("AE" &amp; ROW()), AP226:AP266, "💲", AS226:AS266, "") +
        SUMIFS(AR226:AR266, AY226:AY266, INDIRECT("AE" &amp; ROW()), AP226:AP266, "📦", AS226:AS266, "")
    ) / 2
)</f>
        <v>0</v>
      </c>
      <c r="AL274" s="140">
        <f t="array" aca="1" ref="AL274" ca="1">(
    SUMIFS(AR226:AR266, AY226:AY266, INDIRECT("AE" &amp; ROW()), AP226:AP266, "💲") +
    SUMIFS(AR226:AR266, AY226:AY266, INDIRECT("AE" &amp; ROW()), AP226:AP266, "📦")
) -
(
    (
        SUMIFS(AR226:AR266, AY226:AY266, INDIRECT("AE" &amp; ROW()), AP226:AP266, "💲", AS226:AS266, "Familiar") +
        SUMIFS(AR226:AR266, AY226:AY266, INDIRECT("AE" &amp; ROW()), AP226:AP266, "📦", AS226:AS266, "Familiar")
    ) / 2
) -
(
    (
        SUMIFS(AR226:AR266, AY226:AY266, INDIRECT("AE" &amp; ROW()), AP226:AP266, "💲", AS226:AS266, "Participante") +
        SUMIFS(AR226:AR266, AY226:AY266, INDIRECT("AE" &amp; ROW()), AP226:AP266, "📦", AS226:AS266, "Participante")
    ) / 2
) -
(
    (
        SUMIFS(AR226:AR266, AY226:AY266, INDIRECT("AE" &amp; ROW()), AP226:AP266, "💲", AS226:AS266, "Empleado") +
        SUMIFS(AR226:AR266, AY226:AY266, INDIRECT("AE" &amp; ROW()), AP226:AP266, "📦", AS226:AS266, "Empleado")
    ) / 2
) -
(
    (
        SUMIFS(AR226:AR266, AY226:AY266, INDIRECT("AE" &amp; ROW()), AP226:AP266, "💲", AS226:AS266, "Exonerado ADH") +
        SUMIFS(AR226:AR266, AY226:AY266, INDIRECT("AE" &amp; ROW()), AP226:AP266, "📦", AS226:AS266, "Exonerado ADH")
    ) / 2
) -
(
    SUMIFS(AR226:AR266, AY226:AY266, INDIRECT("AE" &amp; ROW()), AP226:AP266, "💲", AS226:AS266, "Exonerado Doctor") +
    SUMIFS(AR226:AR266, AY226:AY266, INDIRECT("AE" &amp; ROW()), AP226:AP266, "📦", AS226:AS266, "Exonerado Doctor")
) -
(
    (
        SUMIFS(AR226:AR266, AY226:AY266, INDIRECT("AE" &amp; ROW()), AP226:AP266, "💲", AS226:AS266, "") +
        SUMIFS(AR226:AR266, AY226:AY266, INDIRECT("AE" &amp; ROW()), AP226:AP266, "📦", AS226:AS266, "")
    ) / 2
)</f>
        <v>0</v>
      </c>
      <c r="AM274" s="56"/>
      <c r="AN274" s="56"/>
      <c r="AO274" s="56"/>
      <c r="AP274" s="56"/>
      <c r="AQ274" s="56"/>
      <c r="AR274" s="56"/>
      <c r="AS274" s="56"/>
      <c r="AT274" s="56"/>
      <c r="AU274" s="56"/>
      <c r="AV274" s="56"/>
      <c r="AW274" s="56"/>
      <c r="AX274" s="56"/>
      <c r="AY274" s="56"/>
      <c r="AZ274" s="56"/>
      <c r="BA274" s="56"/>
      <c r="BB274" s="56"/>
      <c r="BC274" s="56"/>
      <c r="BD274" s="56"/>
      <c r="BE274" s="56"/>
      <c r="BF274" s="56"/>
      <c r="BG274" s="56"/>
      <c r="BH274" s="56"/>
      <c r="BI274" s="56"/>
      <c r="BJ274" s="56"/>
      <c r="BK274" s="56"/>
      <c r="BL274" s="56"/>
      <c r="BM274" s="56"/>
      <c r="BN274" s="56"/>
    </row>
    <row r="275" spans="1:66" ht="11.25" customHeight="1">
      <c r="A275" s="220"/>
      <c r="B275" s="164"/>
      <c r="C275" s="205"/>
      <c r="D275" s="208"/>
      <c r="E275" s="178" t="s">
        <v>42</v>
      </c>
      <c r="F275" s="58" t="str">
        <f>IF(D274&lt;&gt;"", VLOOKUP(D274,'Base de Datos'!$A$2:$D1268,3,FALSE()),"")</f>
        <v/>
      </c>
      <c r="G275" s="205"/>
      <c r="H275" s="208"/>
      <c r="I275" s="178" t="s">
        <v>42</v>
      </c>
      <c r="J275" s="58" t="str">
        <f>IF(H274&lt;&gt;"", VLOOKUP(H274,'Base de Datos'!$A$2:$D1268,3,FALSE()),"")</f>
        <v/>
      </c>
      <c r="K275" s="205"/>
      <c r="L275" s="208"/>
      <c r="M275" s="178" t="s">
        <v>42</v>
      </c>
      <c r="N275" s="58" t="str">
        <f>IF(L274&lt;&gt;"", VLOOKUP(L274,'Base de Datos'!$A$2:$D1268,3,FALSE()),"")</f>
        <v/>
      </c>
      <c r="O275" s="165"/>
      <c r="P275" s="165"/>
      <c r="Q275" s="165"/>
      <c r="R275" s="166"/>
      <c r="S275" s="231"/>
      <c r="T275" s="230"/>
      <c r="U275" s="170"/>
      <c r="V275" s="169"/>
      <c r="W275" s="231"/>
      <c r="X275" s="230"/>
      <c r="Y275" s="170"/>
      <c r="Z275" s="169"/>
      <c r="AA275" s="231"/>
      <c r="AB275" s="230"/>
      <c r="AC275" s="170"/>
      <c r="AD275" s="56"/>
      <c r="AE275" s="232" t="s">
        <v>75</v>
      </c>
      <c r="AF275" s="230"/>
      <c r="AG275" s="90">
        <f t="array" aca="1" ref="AG275" ca="1">COUNTIFS(AP226:AP266, "💲", AY226:AY266, INDIRECT("AE" &amp; ROW())) + COUNTIFS(AP226:AP266, "📦", AY226:AY266, INDIRECT("AE" &amp; ROW())) + COUNTIFS(AP226:AP266, "✅", AY226:AY266, INDIRECT("AE" &amp; ROW()))</f>
        <v>0</v>
      </c>
      <c r="AH275" s="68">
        <f t="array" aca="1" ref="AH275" ca="1">COUNTIFS(AP226:AP266, "💲", AY226:AY266, INDIRECT("AE" &amp; ROW())) + COUNTIFS(AP226:AP266, "📦", AY226:AY266, INDIRECT("AE" &amp; ROW()))</f>
        <v>0</v>
      </c>
      <c r="AI275" s="139">
        <f t="array" aca="1" ref="AI275" ca="1">SUMIFS(AR226:AR266, AY226:AY266, INDIRECT("AE" &amp; ROW()), AP226:AP266, "💲") + SUMIFS(AR226:AR266, AY226:AY266, INDIRECT("AE" &amp; ROW()), AP226:AP266, "📦")</f>
        <v>0</v>
      </c>
      <c r="AJ275" s="139">
        <f t="array" aca="1" ref="AJ275" ca="1">(
    SUMIFS(AR226:AR266, AY226:AY266, INDIRECT("AE" &amp; ROW()), AP226:AP266, "💲") +
    SUMIFS(AR226:AR266, AY226:AY266, INDIRECT("AE" &amp; ROW()), AP226:AP266, "📦")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
        SUMIFS(AR226:AR266, AY226:AY266, INDIRECT("AE" &amp; ROW()), AP226:AP266, "💲", AS226:AS266, "Familiar") +
        SUMIFS(AR226:AR266, AY226:AY266, INDIRECT("AE" &amp; ROW()), AP226:AP266, "📦", AS226:AS266, "Familiar")
    ) / 2
)  -
(
    (
        SUMIFS(AR226:AR266, AY226:AY266, INDIRECT("AE" &amp; ROW()), AP226:AP266, "💲", AS226:AS266, "Exonerado ADH") +
        SUMIFS(AR226:AR266, AY226:AY266, INDIRECT("AE" &amp; ROW()), AP226:AP266, "📦", AS226:AS266, "Exonerado ADH")
    ) / 2
)  -
(
    (
        SUMIFS(AR226:AR266, AY226:AY266, INDIRECT("AE" &amp; ROW()), AP226:AP266, "💲", AS226:AS266, "Exonerado Doctor") +
        SUMIFS(AR226:AR266, AY226:AY266, INDIRECT("AE" &amp; ROW()), AP226:AP266, "📦", AS226:AS266, "Exonerado Doctor")
    ) / 2
)</f>
        <v>0</v>
      </c>
      <c r="AK275" s="139">
        <f t="array" aca="1" ref="AK275" ca="1">(
    SUMIFS(AR226:AR266, AY226:AY266, INDIRECT("AE" &amp; ROW()), AP226:AP266, "💲") +
    SUMIFS(AR226:AR266, AY226:AY266, INDIRECT("AE" &amp; ROW()), AP226:AP266, "📦")
) -
(
    SUMIFS(AR226:AR266, AY226:AY266, INDIRECT("AE" &amp; ROW()), AP226:AP266, "💲", AS226:AS266, "Familiar") +
    SUMIFS(AR226:AR266, AY226:AY266, INDIRECT("AE" &amp; ROW()), AP226:AP266, "📦", AS226:AS266, "Familiar")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SUMIFS(AR226:AR266, AY226:AY266, INDIRECT("AE" &amp; ROW()), AP226:AP266, "💲", AS226:AS266, "Exonerado ADH") +
    SUMIFS(AR226:AR266, AY226:AY266, INDIRECT("AE" &amp; ROW()), AP226:AP266, "📦", AS226:AS266, "Exonerado ADH")
) -
(
    (
        SUMIFS(AR226:AR266, AY226:AY266, INDIRECT("AE" &amp; ROW()), AP226:AP266, "💲", AS226:AS266, "Exonerado Doctor") +
        SUMIFS(AR226:AR266, AY226:AY266, INDIRECT("AE" &amp; ROW()), AP226:AP266, "📦", AS226:AS266, "Exonerado Doctor")
    ) / 2
) -
(
    (
        SUMIFS(AR226:AR266, AY226:AY266, INDIRECT("AE" &amp; ROW()), AP226:AP266, "💲", AS226:AS266, "") +
        SUMIFS(AR226:AR266, AY226:AY266, INDIRECT("AE" &amp; ROW()), AP226:AP266, "📦", AS226:AS266, "")
    ) / 2
)</f>
        <v>0</v>
      </c>
      <c r="AL275" s="140">
        <f t="array" aca="1" ref="AL275" ca="1">(
    SUMIFS(AR226:AR266, AY226:AY266, INDIRECT("AE" &amp; ROW()), AP226:AP266, "💲") +
    SUMIFS(AR226:AR266, AY226:AY266, INDIRECT("AE" &amp; ROW()), AP226:AP266, "📦")
) -
(
    (
        SUMIFS(AR226:AR266, AY226:AY266, INDIRECT("AE" &amp; ROW()), AP226:AP266, "💲", AS226:AS266, "Familiar") +
        SUMIFS(AR226:AR266, AY226:AY266, INDIRECT("AE" &amp; ROW()), AP226:AP266, "📦", AS226:AS266, "Familiar")
    ) / 2
) -
(
    (
        SUMIFS(AR226:AR266, AY226:AY266, INDIRECT("AE" &amp; ROW()), AP226:AP266, "💲", AS226:AS266, "Participante") +
        SUMIFS(AR226:AR266, AY226:AY266, INDIRECT("AE" &amp; ROW()), AP226:AP266, "📦", AS226:AS266, "Participante")
    ) / 2
) -
(
    (
        SUMIFS(AR226:AR266, AY226:AY266, INDIRECT("AE" &amp; ROW()), AP226:AP266, "💲", AS226:AS266, "Empleado") +
        SUMIFS(AR226:AR266, AY226:AY266, INDIRECT("AE" &amp; ROW()), AP226:AP266, "📦", AS226:AS266, "Empleado")
    ) / 2
) -
(
    (
        SUMIFS(AR226:AR266, AY226:AY266, INDIRECT("AE" &amp; ROW()), AP226:AP266, "💲", AS226:AS266, "Exonerado ADH") +
        SUMIFS(AR226:AR266, AY226:AY266, INDIRECT("AE" &amp; ROW()), AP226:AP266, "📦", AS226:AS266, "Exonerado ADH")
    ) / 2
) -
(
    SUMIFS(AR226:AR266, AY226:AY266, INDIRECT("AE" &amp; ROW()), AP226:AP266, "💲", AS226:AS266, "Exonerado Doctor") +
    SUMIFS(AR226:AR266, AY226:AY266, INDIRECT("AE" &amp; ROW()), AP226:AP266, "📦", AS226:AS266, "Exonerado Doctor")
) -
(
    (
        SUMIFS(AR226:AR266, AY226:AY266, INDIRECT("AE" &amp; ROW()), AP226:AP266, "💲", AS226:AS266, "") +
        SUMIFS(AR226:AR266, AY226:AY266, INDIRECT("AE" &amp; ROW()), AP226:AP266, "📦", AS226:AS266, "")
    ) / 2
)</f>
        <v>0</v>
      </c>
      <c r="AM275" s="56"/>
      <c r="AN275" s="56"/>
      <c r="AO275" s="56"/>
      <c r="AP275" s="56"/>
      <c r="AQ275" s="56"/>
      <c r="AR275" s="56"/>
      <c r="AS275" s="56"/>
      <c r="AT275" s="56"/>
      <c r="AU275" s="56"/>
      <c r="AV275" s="56"/>
      <c r="AW275" s="56"/>
      <c r="AX275" s="56"/>
      <c r="AY275" s="56"/>
      <c r="AZ275" s="56"/>
      <c r="BA275" s="56"/>
      <c r="BB275" s="56"/>
      <c r="BC275" s="56"/>
      <c r="BD275" s="56"/>
      <c r="BE275" s="56"/>
      <c r="BF275" s="56"/>
      <c r="BG275" s="56"/>
      <c r="BH275" s="56"/>
      <c r="BI275" s="56"/>
      <c r="BJ275" s="56"/>
      <c r="BK275" s="56"/>
      <c r="BL275" s="56"/>
      <c r="BM275" s="56"/>
      <c r="BN275" s="56"/>
    </row>
    <row r="276" spans="1:66" ht="11.25" customHeight="1">
      <c r="A276" s="220"/>
      <c r="B276" s="164"/>
      <c r="C276" s="205"/>
      <c r="D276" s="208"/>
      <c r="E276" s="178" t="s">
        <v>44</v>
      </c>
      <c r="F276" s="58" t="str">
        <f>IF(D274&lt;&gt;"", VLOOKUP(D274,'Base de Datos'!$A$2:$D1268,4,FALSE()),"")</f>
        <v/>
      </c>
      <c r="G276" s="205"/>
      <c r="H276" s="208"/>
      <c r="I276" s="178" t="s">
        <v>44</v>
      </c>
      <c r="J276" s="58" t="str">
        <f>IF(H274&lt;&gt;"", VLOOKUP(H274,'Base de Datos'!$A$2:$D1268,4,FALSE()),"")</f>
        <v/>
      </c>
      <c r="K276" s="205"/>
      <c r="L276" s="208"/>
      <c r="M276" s="178" t="s">
        <v>44</v>
      </c>
      <c r="N276" s="58" t="str">
        <f>IF(L274&lt;&gt;"", VLOOKUP(L274,'Base de Datos'!$A$2:$D1268,4,FALSE()),"")</f>
        <v/>
      </c>
      <c r="O276" s="165"/>
      <c r="P276" s="165"/>
      <c r="Q276" s="165"/>
      <c r="R276" s="166"/>
      <c r="S276" s="231"/>
      <c r="T276" s="230"/>
      <c r="U276" s="170"/>
      <c r="V276" s="169"/>
      <c r="W276" s="231"/>
      <c r="X276" s="230"/>
      <c r="Y276" s="170"/>
      <c r="Z276" s="169"/>
      <c r="AA276" s="231"/>
      <c r="AB276" s="230"/>
      <c r="AC276" s="170"/>
      <c r="AD276" s="56"/>
      <c r="AE276" s="232" t="s">
        <v>77</v>
      </c>
      <c r="AF276" s="230"/>
      <c r="AG276" s="90">
        <f t="array" aca="1" ref="AG276" ca="1">COUNTIFS(AP226:AP266, "💲", AY226:AY266, INDIRECT("AE" &amp; ROW())) + COUNTIFS(AP226:AP266, "📦", AY226:AY266, INDIRECT("AE" &amp; ROW())) + COUNTIFS(AP226:AP266, "✅", AY226:AY266, INDIRECT("AE" &amp; ROW()))</f>
        <v>0</v>
      </c>
      <c r="AH276" s="68">
        <f t="array" aca="1" ref="AH276" ca="1">COUNTIFS(AP226:AP266, "💲", AY226:AY266, INDIRECT("AE" &amp; ROW())) + COUNTIFS(AP226:AP266, "📦", AY226:AY266, INDIRECT("AE" &amp; ROW()))</f>
        <v>0</v>
      </c>
      <c r="AI276" s="139">
        <f t="array" aca="1" ref="AI276" ca="1">SUMIFS(AR226:AR266, AY226:AY266, INDIRECT("AE" &amp; ROW()), AP226:AP266, "💲") + SUMIFS(AR226:AR266, AY226:AY266, INDIRECT("AE" &amp; ROW()), AP226:AP266, "📦")</f>
        <v>0</v>
      </c>
      <c r="AJ276" s="139">
        <f t="array" aca="1" ref="AJ276" ca="1">(
    SUMIFS(AR226:AR266, AY226:AY266, INDIRECT("AE" &amp; ROW()), AP226:AP266, "💲") +
    SUMIFS(AR226:AR266, AY226:AY266, INDIRECT("AE" &amp; ROW()), AP226:AP266, "📦")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
        SUMIFS(AR226:AR266, AY226:AY266, INDIRECT("AE" &amp; ROW()), AP226:AP266, "💲", AS226:AS266, "Familiar") +
        SUMIFS(AR226:AR266, AY226:AY266, INDIRECT("AE" &amp; ROW()), AP226:AP266, "📦", AS226:AS266, "Familiar")
    ) / 2
)  -
(
    (
        SUMIFS(AR226:AR266, AY226:AY266, INDIRECT("AE" &amp; ROW()), AP226:AP266, "💲", AS226:AS266, "Exonerado ADH") +
        SUMIFS(AR226:AR266, AY226:AY266, INDIRECT("AE" &amp; ROW()), AP226:AP266, "📦", AS226:AS266, "Exonerado ADH")
    ) / 2
)  -
(
    (
        SUMIFS(AR226:AR266, AY226:AY266, INDIRECT("AE" &amp; ROW()), AP226:AP266, "💲", AS226:AS266, "Exonerado Doctor") +
        SUMIFS(AR226:AR266, AY226:AY266, INDIRECT("AE" &amp; ROW()), AP226:AP266, "📦", AS226:AS266, "Exonerado Doctor")
    ) / 2
)</f>
        <v>0</v>
      </c>
      <c r="AK276" s="139">
        <f t="array" aca="1" ref="AK276" ca="1">(
    SUMIFS(AR226:AR266, AY226:AY266, INDIRECT("AE" &amp; ROW()), AP226:AP266, "💲") +
    SUMIFS(AR226:AR266, AY226:AY266, INDIRECT("AE" &amp; ROW()), AP226:AP266, "📦")
) -
(
    SUMIFS(AR226:AR266, AY226:AY266, INDIRECT("AE" &amp; ROW()), AP226:AP266, "💲", AS226:AS266, "Familiar") +
    SUMIFS(AR226:AR266, AY226:AY266, INDIRECT("AE" &amp; ROW()), AP226:AP266, "📦", AS226:AS266, "Familiar")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SUMIFS(AR226:AR266, AY226:AY266, INDIRECT("AE" &amp; ROW()), AP226:AP266, "💲", AS226:AS266, "Exonerado ADH") +
    SUMIFS(AR226:AR266, AY226:AY266, INDIRECT("AE" &amp; ROW()), AP226:AP266, "📦", AS226:AS266, "Exonerado ADH")
) -
(
    (
        SUMIFS(AR226:AR266, AY226:AY266, INDIRECT("AE" &amp; ROW()), AP226:AP266, "💲", AS226:AS266, "Exonerado Doctor") +
        SUMIFS(AR226:AR266, AY226:AY266, INDIRECT("AE" &amp; ROW()), AP226:AP266, "📦", AS226:AS266, "Exonerado Doctor")
    ) / 2
) -
(
    (
        SUMIFS(AR226:AR266, AY226:AY266, INDIRECT("AE" &amp; ROW()), AP226:AP266, "💲", AS226:AS266, "") +
        SUMIFS(AR226:AR266, AY226:AY266, INDIRECT("AE" &amp; ROW()), AP226:AP266, "📦", AS226:AS266, "")
    ) / 2
)</f>
        <v>0</v>
      </c>
      <c r="AL276" s="140">
        <f t="array" aca="1" ref="AL276" ca="1">(
    SUMIFS(AR226:AR266, AY226:AY266, INDIRECT("AE" &amp; ROW()), AP226:AP266, "💲") +
    SUMIFS(AR226:AR266, AY226:AY266, INDIRECT("AE" &amp; ROW()), AP226:AP266, "📦")
) -
(
    (
        SUMIFS(AR226:AR266, AY226:AY266, INDIRECT("AE" &amp; ROW()), AP226:AP266, "💲", AS226:AS266, "Familiar") +
        SUMIFS(AR226:AR266, AY226:AY266, INDIRECT("AE" &amp; ROW()), AP226:AP266, "📦", AS226:AS266, "Familiar")
    ) / 2
) -
(
    (
        SUMIFS(AR226:AR266, AY226:AY266, INDIRECT("AE" &amp; ROW()), AP226:AP266, "💲", AS226:AS266, "Participante") +
        SUMIFS(AR226:AR266, AY226:AY266, INDIRECT("AE" &amp; ROW()), AP226:AP266, "📦", AS226:AS266, "Participante")
    ) / 2
) -
(
    (
        SUMIFS(AR226:AR266, AY226:AY266, INDIRECT("AE" &amp; ROW()), AP226:AP266, "💲", AS226:AS266, "Empleado") +
        SUMIFS(AR226:AR266, AY226:AY266, INDIRECT("AE" &amp; ROW()), AP226:AP266, "📦", AS226:AS266, "Empleado")
    ) / 2
) -
(
    (
        SUMIFS(AR226:AR266, AY226:AY266, INDIRECT("AE" &amp; ROW()), AP226:AP266, "💲", AS226:AS266, "Exonerado ADH") +
        SUMIFS(AR226:AR266, AY226:AY266, INDIRECT("AE" &amp; ROW()), AP226:AP266, "📦", AS226:AS266, "Exonerado ADH")
    ) / 2
) -
(
    SUMIFS(AR226:AR266, AY226:AY266, INDIRECT("AE" &amp; ROW()), AP226:AP266, "💲", AS226:AS266, "Exonerado Doctor") +
    SUMIFS(AR226:AR266, AY226:AY266, INDIRECT("AE" &amp; ROW()), AP226:AP266, "📦", AS226:AS266, "Exonerado Doctor")
) -
(
    (
        SUMIFS(AR226:AR266, AY226:AY266, INDIRECT("AE" &amp; ROW()), AP226:AP266, "💲", AS226:AS266, "") +
        SUMIFS(AR226:AR266, AY226:AY266, INDIRECT("AE" &amp; ROW()), AP226:AP266, "📦", AS226:AS266, "")
    ) / 2
)</f>
        <v>0</v>
      </c>
      <c r="AM276" s="56"/>
      <c r="AN276" s="56"/>
      <c r="AO276" s="56"/>
      <c r="AP276" s="56"/>
      <c r="AQ276" s="56"/>
      <c r="AR276" s="56"/>
      <c r="AS276" s="56"/>
      <c r="AT276" s="56"/>
      <c r="AU276" s="56"/>
      <c r="AV276" s="56"/>
      <c r="AW276" s="56"/>
      <c r="AX276" s="56"/>
      <c r="AY276" s="56"/>
      <c r="AZ276" s="56"/>
      <c r="BA276" s="56"/>
      <c r="BB276" s="56"/>
      <c r="BC276" s="56"/>
      <c r="BD276" s="56"/>
      <c r="BE276" s="56"/>
      <c r="BF276" s="56"/>
      <c r="BG276" s="56"/>
      <c r="BH276" s="56"/>
      <c r="BI276" s="56"/>
      <c r="BJ276" s="56"/>
      <c r="BK276" s="56"/>
      <c r="BL276" s="56"/>
      <c r="BM276" s="56"/>
      <c r="BN276" s="56"/>
    </row>
    <row r="277" spans="1:66" ht="11.25" customHeight="1">
      <c r="A277" s="221"/>
      <c r="B277" s="164"/>
      <c r="C277" s="206"/>
      <c r="D277" s="209"/>
      <c r="E277" s="179" t="s">
        <v>46</v>
      </c>
      <c r="F277" s="180"/>
      <c r="G277" s="206"/>
      <c r="H277" s="209"/>
      <c r="I277" s="179" t="s">
        <v>46</v>
      </c>
      <c r="J277" s="180"/>
      <c r="K277" s="206"/>
      <c r="L277" s="209"/>
      <c r="M277" s="179" t="s">
        <v>46</v>
      </c>
      <c r="N277" s="180"/>
      <c r="O277" s="165"/>
      <c r="P277" s="165"/>
      <c r="Q277" s="165"/>
      <c r="R277" s="166"/>
      <c r="S277" s="227" t="str">
        <f>IF(OR(S274="Empleado",S274="Familiar"),"Nombre del Empleado","N° Factura")</f>
        <v>N° Factura</v>
      </c>
      <c r="T277" s="228"/>
      <c r="U277" s="89"/>
      <c r="V277" s="169"/>
      <c r="W277" s="227" t="str">
        <f>IF(OR(W274="Empleado",W274="Familiar"),"Nombre del Empleado","N° Factura")</f>
        <v>N° Factura</v>
      </c>
      <c r="X277" s="228"/>
      <c r="Y277" s="89"/>
      <c r="Z277" s="169"/>
      <c r="AA277" s="227" t="str">
        <f>IF(OR(AA274="Empleado",AA274="Familiar"),"Nombre del Empleado","N° Factura")</f>
        <v>N° Factura</v>
      </c>
      <c r="AB277" s="228"/>
      <c r="AC277" s="89"/>
      <c r="AD277" s="56"/>
      <c r="AE277" s="233" t="s">
        <v>80</v>
      </c>
      <c r="AF277" s="228"/>
      <c r="AG277" s="143">
        <f t="array" aca="1" ref="AG277" ca="1">COUNTIFS(AP226:AP266, "💲", AY226:AY266, INDIRECT("AE" &amp; ROW())) + COUNTIFS(AP226:AP266, "📦", AY226:AY266, INDIRECT("AE" &amp; ROW())) + COUNTIFS(AP226:AP266, "✅", AY226:AY266, INDIRECT("AE" &amp; ROW()))</f>
        <v>0</v>
      </c>
      <c r="AH277" s="144">
        <f t="array" aca="1" ref="AH277" ca="1">COUNTIFS(AP226:AP266, "💲", AY226:AY266, INDIRECT("AE" &amp; ROW())) + COUNTIFS(AP226:AP266, "📦", AY226:AY266, INDIRECT("AE" &amp; ROW()))</f>
        <v>0</v>
      </c>
      <c r="AI277" s="145">
        <f t="array" aca="1" ref="AI277" ca="1">SUMIFS(AR226:AR266, AY226:AY266, INDIRECT("AE" &amp; ROW()), AP226:AP266, "💲") + SUMIFS(AR226:AR266, AY226:AY266, INDIRECT("AE" &amp; ROW()), AP226:AP266, "📦")</f>
        <v>0</v>
      </c>
      <c r="AJ277" s="145">
        <f t="array" aca="1" ref="AJ277" ca="1">(
    SUMIFS(AR226:AR266, AY226:AY266, INDIRECT("AE" &amp; ROW()), AP226:AP266, "💲") +
    SUMIFS(AR226:AR266, AY226:AY266, INDIRECT("AE" &amp; ROW()), AP226:AP266, "📦")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
        SUMIFS(AR226:AR266, AY226:AY266, INDIRECT("AE" &amp; ROW()), AP226:AP266, "💲", AS226:AS266, "Familiar") +
        SUMIFS(AR226:AR266, AY226:AY266, INDIRECT("AE" &amp; ROW()), AP226:AP266, "📦", AS226:AS266, "Familiar")
    ) / 2
)  -
(
    (
        SUMIFS(AR226:AR266, AY226:AY266, INDIRECT("AE" &amp; ROW()), AP226:AP266, "💲", AS226:AS266, "Exonerado ADH") +
        SUMIFS(AR226:AR266, AY226:AY266, INDIRECT("AE" &amp; ROW()), AP226:AP266, "📦", AS226:AS266, "Exonerado ADH")
    ) / 2
)  -
(
    (
        SUMIFS(AR226:AR266, AY226:AY266, INDIRECT("AE" &amp; ROW()), AP226:AP266, "💲", AS226:AS266, "Exonerado Doctor") +
        SUMIFS(AR226:AR266, AY226:AY266, INDIRECT("AE" &amp; ROW()), AP226:AP266, "📦", AS226:AS266, "Exonerado Doctor")
    ) / 2
)</f>
        <v>0</v>
      </c>
      <c r="AK277" s="145">
        <f t="array" aca="1" ref="AK277" ca="1">(
    SUMIFS(AR226:AR266, AY226:AY266, INDIRECT("AE" &amp; ROW()), AP226:AP266, "💲") +
    SUMIFS(AR226:AR266, AY226:AY266, INDIRECT("AE" &amp; ROW()), AP226:AP266, "📦")
) -
(
    SUMIFS(AR226:AR266, AY226:AY266, INDIRECT("AE" &amp; ROW()), AP226:AP266, "💲", AS226:AS266, "Familiar") +
    SUMIFS(AR226:AR266, AY226:AY266, INDIRECT("AE" &amp; ROW()), AP226:AP266, "📦", AS226:AS266, "Familiar")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SUMIFS(AR226:AR266, AY226:AY266, INDIRECT("AE" &amp; ROW()), AP226:AP266, "💲", AS226:AS266, "Exonerado ADH") +
    SUMIFS(AR226:AR266, AY226:AY266, INDIRECT("AE" &amp; ROW()), AP226:AP266, "📦", AS226:AS266, "Exonerado ADH")
) -
(
    (
        SUMIFS(AR226:AR266, AY226:AY266, INDIRECT("AE" &amp; ROW()), AP226:AP266, "💲", AS226:AS266, "Exonerado Doctor") +
        SUMIFS(AR226:AR266, AY226:AY266, INDIRECT("AE" &amp; ROW()), AP226:AP266, "📦", AS226:AS266, "Exonerado Doctor")
    ) / 2
) -
(
    (
        SUMIFS(AR226:AR266, AY226:AY266, INDIRECT("AE" &amp; ROW()), AP226:AP266, "💲", AS226:AS266, "") +
        SUMIFS(AR226:AR266, AY226:AY266, INDIRECT("AE" &amp; ROW()), AP226:AP266, "📦", AS226:AS266, "")
    ) / 2
)</f>
        <v>0</v>
      </c>
      <c r="AL277" s="146">
        <f t="array" aca="1" ref="AL277" ca="1">(
    SUMIFS(AR226:AR266, AY226:AY266, INDIRECT("AE" &amp; ROW()), AP226:AP266, "💲") +
    SUMIFS(AR226:AR266, AY226:AY266, INDIRECT("AE" &amp; ROW()), AP226:AP266, "📦")
) -
(
    (
        SUMIFS(AR226:AR266, AY226:AY266, INDIRECT("AE" &amp; ROW()), AP226:AP266, "💲", AS226:AS266, "Familiar") +
        SUMIFS(AR226:AR266, AY226:AY266, INDIRECT("AE" &amp; ROW()), AP226:AP266, "📦", AS226:AS266, "Familiar")
    ) / 2
) -
(
    (
        SUMIFS(AR226:AR266, AY226:AY266, INDIRECT("AE" &amp; ROW()), AP226:AP266, "💲", AS226:AS266, "Participante") +
        SUMIFS(AR226:AR266, AY226:AY266, INDIRECT("AE" &amp; ROW()), AP226:AP266, "📦", AS226:AS266, "Participante")
    ) / 2
) -
(
    (
        SUMIFS(AR226:AR266, AY226:AY266, INDIRECT("AE" &amp; ROW()), AP226:AP266, "💲", AS226:AS266, "Empleado") +
        SUMIFS(AR226:AR266, AY226:AY266, INDIRECT("AE" &amp; ROW()), AP226:AP266, "📦", AS226:AS266, "Empleado")
    ) / 2
) -
(
    (
        SUMIFS(AR226:AR266, AY226:AY266, INDIRECT("AE" &amp; ROW()), AP226:AP266, "💲", AS226:AS266, "Exonerado ADH") +
        SUMIFS(AR226:AR266, AY226:AY266, INDIRECT("AE" &amp; ROW()), AP226:AP266, "📦", AS226:AS266, "Exonerado ADH")
    ) / 2
) -
(
    SUMIFS(AR226:AR266, AY226:AY266, INDIRECT("AE" &amp; ROW()), AP226:AP266, "💲", AS226:AS266, "Exonerado Doctor") +
    SUMIFS(AR226:AR266, AY226:AY266, INDIRECT("AE" &amp; ROW()), AP226:AP266, "📦", AS226:AS266, "Exonerado Doctor")
) -
(
    (
        SUMIFS(AR226:AR266, AY226:AY266, INDIRECT("AE" &amp; ROW()), AP226:AP266, "💲", AS226:AS266, "") +
        SUMIFS(AR226:AR266, AY226:AY266, INDIRECT("AE" &amp; ROW()), AP226:AP266, "📦", AS226:AS266, "")
    ) / 2
)</f>
        <v>0</v>
      </c>
      <c r="AM277" s="56"/>
      <c r="AN277" s="56"/>
      <c r="AO277" s="56"/>
      <c r="AP277" s="56"/>
      <c r="AQ277" s="56"/>
      <c r="AR277" s="56"/>
      <c r="AS277" s="56"/>
      <c r="AT277" s="56"/>
      <c r="AU277" s="56"/>
      <c r="AV277" s="56"/>
      <c r="AW277" s="56"/>
      <c r="AX277" s="56"/>
      <c r="AY277" s="56"/>
      <c r="AZ277" s="56"/>
      <c r="BA277" s="56"/>
      <c r="BB277" s="56"/>
      <c r="BC277" s="56"/>
      <c r="BD277" s="56"/>
      <c r="BE277" s="56"/>
      <c r="BF277" s="56"/>
      <c r="BG277" s="56"/>
      <c r="BH277" s="56"/>
      <c r="BI277" s="56"/>
      <c r="BJ277" s="56"/>
      <c r="BK277" s="56"/>
      <c r="BL277" s="56"/>
      <c r="BM277" s="56"/>
      <c r="BN277" s="56"/>
    </row>
    <row r="278" spans="1:66" ht="11.25" customHeight="1">
      <c r="A278" s="3"/>
      <c r="B278" s="3"/>
      <c r="C278" s="3"/>
      <c r="D278" s="3"/>
      <c r="E278" s="3"/>
      <c r="F278" s="3"/>
      <c r="G278" s="3"/>
      <c r="H278" s="3"/>
      <c r="I278" s="3"/>
      <c r="J278" s="3"/>
      <c r="K278" s="3"/>
      <c r="L278" s="3"/>
      <c r="M278" s="3"/>
      <c r="N278" s="3"/>
      <c r="O278" s="1"/>
      <c r="P278" s="3"/>
      <c r="Q278" s="3"/>
      <c r="R278" s="15"/>
      <c r="S278" s="16"/>
      <c r="T278" s="16"/>
      <c r="U278" s="173"/>
      <c r="V278" s="6"/>
      <c r="W278" s="16"/>
      <c r="X278" s="16"/>
      <c r="Y278" s="173"/>
      <c r="Z278" s="48"/>
      <c r="AA278" s="173"/>
      <c r="AB278" s="173"/>
      <c r="AC278" s="173"/>
      <c r="AD278" s="174"/>
      <c r="AI278" s="148">
        <f t="shared" ref="AI278:AL278" ca="1" si="191">SUM(AI263:AI276)</f>
        <v>0</v>
      </c>
      <c r="AJ278" s="148">
        <f t="shared" ca="1" si="191"/>
        <v>0</v>
      </c>
      <c r="AK278" s="148">
        <f t="shared" ca="1" si="191"/>
        <v>0</v>
      </c>
      <c r="AL278" s="148">
        <f t="shared" ca="1" si="191"/>
        <v>0</v>
      </c>
      <c r="AM278" s="174"/>
      <c r="AN278" s="174"/>
      <c r="AO278" s="174"/>
      <c r="AP278" s="174"/>
      <c r="AQ278" s="174"/>
      <c r="AR278" s="174"/>
      <c r="AS278" s="174"/>
      <c r="AT278" s="174"/>
      <c r="AU278" s="174"/>
      <c r="AV278" s="174"/>
      <c r="AW278" s="174"/>
      <c r="AX278" s="174"/>
      <c r="AY278" s="174"/>
      <c r="AZ278" s="174"/>
      <c r="BA278" s="174"/>
      <c r="BB278" s="174"/>
      <c r="BC278" s="174"/>
      <c r="BD278" s="174"/>
      <c r="BE278" s="122"/>
      <c r="BF278" s="122"/>
      <c r="BG278" s="122"/>
      <c r="BH278" s="122"/>
      <c r="BI278" s="122"/>
      <c r="BJ278" s="174"/>
      <c r="BK278" s="174"/>
      <c r="BL278" s="174"/>
      <c r="BM278" s="174"/>
      <c r="BN278" s="174"/>
    </row>
    <row r="279" spans="1:66" ht="15" customHeight="1">
      <c r="A279" s="210">
        <f>IF(WEEKDAY(A224)=6, WORKDAY(A224+1, 1), A224+1)</f>
        <v>46273</v>
      </c>
      <c r="B279" s="211"/>
      <c r="C279" s="211"/>
      <c r="D279" s="211"/>
      <c r="E279" s="211"/>
      <c r="F279" s="211"/>
      <c r="G279" s="211"/>
      <c r="H279" s="211"/>
      <c r="I279" s="211"/>
      <c r="J279" s="211"/>
      <c r="K279" s="211"/>
      <c r="L279" s="211"/>
      <c r="M279" s="211"/>
      <c r="N279" s="212"/>
      <c r="O279" s="1"/>
      <c r="P279" s="1"/>
      <c r="Q279" s="1"/>
      <c r="R279" s="15"/>
      <c r="S279" s="22"/>
      <c r="T279" s="22"/>
      <c r="U279" s="241"/>
      <c r="V279" s="242"/>
      <c r="W279" s="242"/>
      <c r="X279" s="242"/>
      <c r="Y279" s="242"/>
      <c r="Z279" s="23"/>
      <c r="AA279" s="23"/>
      <c r="AB279" s="23"/>
      <c r="AC279" s="23"/>
      <c r="AD279" s="24"/>
      <c r="AE279" s="181"/>
      <c r="AF279" s="181"/>
      <c r="AG279" s="181"/>
      <c r="AH279" s="181"/>
      <c r="AI279" s="181"/>
      <c r="AJ279" s="181"/>
      <c r="AK279" s="181"/>
      <c r="AL279" s="181"/>
      <c r="AM279" s="24"/>
      <c r="AN279" s="24"/>
      <c r="AO279" s="24"/>
      <c r="AP279" s="24"/>
      <c r="AQ279" s="24"/>
      <c r="AR279" s="24"/>
      <c r="AS279" s="24"/>
      <c r="AT279" s="24"/>
      <c r="AU279" s="24"/>
      <c r="AV279" s="24"/>
      <c r="AW279" s="24"/>
      <c r="AX279" s="24"/>
      <c r="AY279" s="24"/>
      <c r="AZ279" s="24"/>
      <c r="BA279" s="24"/>
      <c r="BB279" s="24"/>
      <c r="BC279" s="24"/>
      <c r="BD279" s="24"/>
      <c r="BE279" s="24"/>
      <c r="BF279" s="24"/>
      <c r="BG279" s="24"/>
      <c r="BH279" s="24"/>
      <c r="BI279" s="24"/>
      <c r="BJ279" s="24"/>
      <c r="BK279" s="24"/>
      <c r="BL279" s="24"/>
      <c r="BM279" s="24"/>
      <c r="BN279" s="24"/>
    </row>
    <row r="280" spans="1:66" ht="15" customHeight="1">
      <c r="A280" s="25" t="s">
        <v>15</v>
      </c>
      <c r="B280" s="25" t="s">
        <v>16</v>
      </c>
      <c r="C280" s="213" t="s">
        <v>17</v>
      </c>
      <c r="D280" s="214"/>
      <c r="E280" s="214"/>
      <c r="F280" s="215"/>
      <c r="G280" s="213" t="s">
        <v>18</v>
      </c>
      <c r="H280" s="214"/>
      <c r="I280" s="214"/>
      <c r="J280" s="215"/>
      <c r="K280" s="213" t="s">
        <v>19</v>
      </c>
      <c r="L280" s="214"/>
      <c r="M280" s="214"/>
      <c r="N280" s="215"/>
      <c r="O280" s="1"/>
      <c r="P280" s="1"/>
      <c r="Q280" s="1"/>
      <c r="R280" s="26"/>
      <c r="S280" s="234" t="s">
        <v>17</v>
      </c>
      <c r="T280" s="214"/>
      <c r="U280" s="215"/>
      <c r="V280" s="27"/>
      <c r="W280" s="234" t="s">
        <v>18</v>
      </c>
      <c r="X280" s="214"/>
      <c r="Y280" s="215"/>
      <c r="Z280" s="28"/>
      <c r="AA280" s="234" t="s">
        <v>19</v>
      </c>
      <c r="AB280" s="214"/>
      <c r="AC280" s="215"/>
      <c r="AD280" s="29"/>
      <c r="AE280" s="181"/>
      <c r="AF280" s="181"/>
      <c r="AG280" s="181"/>
      <c r="AH280" s="181"/>
      <c r="AI280" s="181"/>
      <c r="AJ280" s="181"/>
      <c r="AK280" s="181"/>
      <c r="AL280" s="181"/>
      <c r="AM280" s="29"/>
      <c r="AN280" s="34" t="s">
        <v>2</v>
      </c>
      <c r="AO280" s="34" t="s">
        <v>3</v>
      </c>
      <c r="AP280" s="34" t="s">
        <v>4</v>
      </c>
      <c r="AQ280" s="34" t="s">
        <v>5</v>
      </c>
      <c r="AR280" s="34" t="s">
        <v>6</v>
      </c>
      <c r="AS280" s="34" t="s">
        <v>7</v>
      </c>
      <c r="AT280" s="34" t="s">
        <v>27</v>
      </c>
      <c r="AU280" s="34" t="s">
        <v>28</v>
      </c>
      <c r="AV280" s="34" t="s">
        <v>29</v>
      </c>
      <c r="AW280" s="34" t="s">
        <v>30</v>
      </c>
      <c r="AX280" s="34" t="s">
        <v>12</v>
      </c>
      <c r="AY280" s="34" t="s">
        <v>20</v>
      </c>
      <c r="AZ280" s="35"/>
      <c r="BA280" s="35"/>
      <c r="BB280" s="35"/>
      <c r="BC280" s="35"/>
      <c r="BD280" s="35"/>
      <c r="BE280" s="35"/>
      <c r="BF280" s="35"/>
      <c r="BG280" s="35"/>
      <c r="BH280" s="35"/>
      <c r="BI280" s="35"/>
      <c r="BJ280" s="35"/>
      <c r="BK280" s="35"/>
      <c r="BL280" s="35"/>
      <c r="BM280" s="35"/>
      <c r="BN280" s="35"/>
    </row>
    <row r="281" spans="1:66" ht="11.25" customHeight="1">
      <c r="A281" s="219">
        <f>Q287</f>
        <v>0.33333333333333331</v>
      </c>
      <c r="B281" s="38"/>
      <c r="C281" s="204"/>
      <c r="D281" s="207"/>
      <c r="E281" s="40" t="s">
        <v>36</v>
      </c>
      <c r="F281" s="42" t="str">
        <f>IF(D281&lt;&gt;"", VLOOKUP(D281,'Base de Datos'!$A$2:$D1268,2,FALSE()),"")</f>
        <v/>
      </c>
      <c r="G281" s="204"/>
      <c r="H281" s="216"/>
      <c r="I281" s="40" t="s">
        <v>36</v>
      </c>
      <c r="J281" s="42" t="str">
        <f>IF(H281&lt;&gt;"", VLOOKUP(H281,'Base de Datos'!$A$2:$D1268,2,FALSE()),"")</f>
        <v/>
      </c>
      <c r="K281" s="204"/>
      <c r="L281" s="216"/>
      <c r="M281" s="40" t="s">
        <v>36</v>
      </c>
      <c r="N281" s="42" t="str">
        <f>IF(L281&lt;&gt;"", VLOOKUP(L281,'Base de Datos'!$A$2:$D1268,2,FALSE()),"")</f>
        <v/>
      </c>
      <c r="O281" s="43"/>
      <c r="P281" s="1"/>
      <c r="Q281" s="44"/>
      <c r="R281" s="15"/>
      <c r="S281" s="45"/>
      <c r="T281" s="45" t="s">
        <v>37</v>
      </c>
      <c r="U281" s="46"/>
      <c r="V281" s="47"/>
      <c r="W281" s="45"/>
      <c r="X281" s="45" t="s">
        <v>37</v>
      </c>
      <c r="Y281" s="46"/>
      <c r="Z281" s="47"/>
      <c r="AA281" s="45"/>
      <c r="AB281" s="45" t="s">
        <v>37</v>
      </c>
      <c r="AC281" s="46"/>
      <c r="AD281" s="48"/>
      <c r="AE281" s="181"/>
      <c r="AF281" s="181"/>
      <c r="AG281" s="181"/>
      <c r="AH281" s="181"/>
      <c r="AI281" s="181"/>
      <c r="AJ281" s="181"/>
      <c r="AK281" s="181"/>
      <c r="AL281" s="181"/>
      <c r="AM281" s="48"/>
      <c r="AN281" s="53">
        <f>A279</f>
        <v>46273</v>
      </c>
      <c r="AO281" s="54" t="str">
        <f>C280</f>
        <v>Consultorio N° 1</v>
      </c>
      <c r="AP281" s="55">
        <f t="shared" ref="AP281:AQ281" si="192">C281</f>
        <v>0</v>
      </c>
      <c r="AQ281" s="55">
        <f t="shared" si="192"/>
        <v>0</v>
      </c>
      <c r="AR281" s="55">
        <f>U281</f>
        <v>0</v>
      </c>
      <c r="AS281" s="55">
        <f>S281</f>
        <v>0</v>
      </c>
      <c r="AT281" s="55">
        <f>S282</f>
        <v>0</v>
      </c>
      <c r="AU281" s="55">
        <f>U282</f>
        <v>0</v>
      </c>
      <c r="AV281" s="55">
        <f>S283</f>
        <v>0</v>
      </c>
      <c r="AW281" s="55">
        <f>U283</f>
        <v>0</v>
      </c>
      <c r="AX281" s="55">
        <f>U284</f>
        <v>0</v>
      </c>
      <c r="AY281" s="55">
        <f>F284</f>
        <v>0</v>
      </c>
      <c r="AZ281" s="56"/>
      <c r="BA281" s="56"/>
      <c r="BB281" s="56"/>
      <c r="BC281" s="56"/>
      <c r="BD281" s="56"/>
      <c r="BE281" s="56"/>
      <c r="BF281" s="56"/>
      <c r="BG281" s="56"/>
      <c r="BH281" s="56"/>
      <c r="BI281" s="56"/>
      <c r="BJ281" s="56"/>
      <c r="BK281" s="56"/>
      <c r="BL281" s="56"/>
      <c r="BM281" s="56"/>
      <c r="BN281" s="56"/>
    </row>
    <row r="282" spans="1:66" ht="11.25" customHeight="1">
      <c r="A282" s="220"/>
      <c r="B282" s="38"/>
      <c r="C282" s="205"/>
      <c r="D282" s="208"/>
      <c r="E282" s="57" t="s">
        <v>42</v>
      </c>
      <c r="F282" s="58" t="str">
        <f>IF(D281&lt;&gt;"", VLOOKUP(D281,'Base de Datos'!$A$2:$D1268,3,FALSE()),"")</f>
        <v/>
      </c>
      <c r="G282" s="205"/>
      <c r="H282" s="208"/>
      <c r="I282" s="57" t="s">
        <v>42</v>
      </c>
      <c r="J282" s="58" t="str">
        <f>IF(H281&lt;&gt;"", VLOOKUP(H281,'Base de Datos'!$A$2:$D1268,3,FALSE()),"")</f>
        <v/>
      </c>
      <c r="K282" s="205"/>
      <c r="L282" s="208"/>
      <c r="M282" s="57" t="s">
        <v>42</v>
      </c>
      <c r="N282" s="58" t="str">
        <f>IF(L281&lt;&gt;"", VLOOKUP(L281,'Base de Datos'!$A$2:$D1268,3,FALSE()),"")</f>
        <v/>
      </c>
      <c r="O282" s="43"/>
      <c r="P282" s="1"/>
      <c r="Q282" s="44"/>
      <c r="R282" s="15"/>
      <c r="S282" s="229"/>
      <c r="T282" s="230"/>
      <c r="U282" s="59"/>
      <c r="V282" s="47"/>
      <c r="W282" s="229"/>
      <c r="X282" s="230"/>
      <c r="Y282" s="59"/>
      <c r="Z282" s="47"/>
      <c r="AA282" s="229"/>
      <c r="AB282" s="230"/>
      <c r="AC282" s="59"/>
      <c r="AD282" s="48"/>
      <c r="AE282" s="181"/>
      <c r="AF282" s="181"/>
      <c r="AG282" s="181"/>
      <c r="AH282" s="181"/>
      <c r="AI282" s="181"/>
      <c r="AJ282" s="181"/>
      <c r="AK282" s="181"/>
      <c r="AL282" s="181"/>
      <c r="AM282" s="48"/>
      <c r="AN282" s="53">
        <f>A279</f>
        <v>46273</v>
      </c>
      <c r="AO282" s="54" t="str">
        <f>C280</f>
        <v>Consultorio N° 1</v>
      </c>
      <c r="AP282" s="55">
        <f t="shared" ref="AP282:AQ282" si="193">C285</f>
        <v>0</v>
      </c>
      <c r="AQ282" s="55">
        <f t="shared" si="193"/>
        <v>0</v>
      </c>
      <c r="AR282" s="64">
        <f>U285</f>
        <v>0</v>
      </c>
      <c r="AS282" s="55">
        <f>S285</f>
        <v>0</v>
      </c>
      <c r="AT282" s="55">
        <f>S286</f>
        <v>0</v>
      </c>
      <c r="AU282" s="55">
        <f>U286</f>
        <v>0</v>
      </c>
      <c r="AV282" s="55">
        <f>S287</f>
        <v>0</v>
      </c>
      <c r="AW282" s="55">
        <f>U287</f>
        <v>0</v>
      </c>
      <c r="AX282" s="55">
        <f>U288</f>
        <v>0</v>
      </c>
      <c r="AY282" s="55">
        <f>F288</f>
        <v>0</v>
      </c>
      <c r="AZ282" s="56"/>
      <c r="BA282" s="56"/>
      <c r="BB282" s="56"/>
      <c r="BC282" s="56"/>
      <c r="BD282" s="56"/>
      <c r="BE282" s="56"/>
      <c r="BF282" s="56"/>
      <c r="BG282" s="56"/>
      <c r="BH282" s="56"/>
      <c r="BI282" s="56"/>
      <c r="BJ282" s="56"/>
      <c r="BK282" s="56"/>
      <c r="BL282" s="56"/>
      <c r="BM282" s="56"/>
      <c r="BN282" s="56"/>
    </row>
    <row r="283" spans="1:66" ht="11.25" customHeight="1">
      <c r="A283" s="220"/>
      <c r="B283" s="38"/>
      <c r="C283" s="205"/>
      <c r="D283" s="208"/>
      <c r="E283" s="57" t="s">
        <v>44</v>
      </c>
      <c r="F283" s="58" t="str">
        <f>IF(D281&lt;&gt;"", VLOOKUP(D281,'Base de Datos'!$A$2:$D1268,4,FALSE()),"")</f>
        <v/>
      </c>
      <c r="G283" s="205"/>
      <c r="H283" s="208"/>
      <c r="I283" s="57" t="s">
        <v>44</v>
      </c>
      <c r="J283" s="58" t="str">
        <f>IF(H281&lt;&gt;"", VLOOKUP(H281,'Base de Datos'!$A$2:$D1268,4,FALSE()),"")</f>
        <v/>
      </c>
      <c r="K283" s="205"/>
      <c r="L283" s="208"/>
      <c r="M283" s="57" t="s">
        <v>44</v>
      </c>
      <c r="N283" s="58" t="str">
        <f>IF(L281&lt;&gt;"", VLOOKUP(L281,'Base de Datos'!$A$2:$D1268,4,FALSE()),"")</f>
        <v/>
      </c>
      <c r="O283" s="43"/>
      <c r="P283" s="1"/>
      <c r="Q283" s="44"/>
      <c r="R283" s="15"/>
      <c r="S283" s="229"/>
      <c r="T283" s="230"/>
      <c r="U283" s="59"/>
      <c r="V283" s="47"/>
      <c r="W283" s="229"/>
      <c r="X283" s="230"/>
      <c r="Y283" s="59"/>
      <c r="Z283" s="47"/>
      <c r="AA283" s="229"/>
      <c r="AB283" s="230"/>
      <c r="AC283" s="59"/>
      <c r="AD283" s="48"/>
      <c r="AE283" s="181"/>
      <c r="AF283" s="181"/>
      <c r="AG283" s="181"/>
      <c r="AH283" s="181"/>
      <c r="AI283" s="181"/>
      <c r="AJ283" s="181"/>
      <c r="AK283" s="181"/>
      <c r="AL283" s="181"/>
      <c r="AM283" s="48"/>
      <c r="AN283" s="53">
        <f>A279</f>
        <v>46273</v>
      </c>
      <c r="AO283" s="54" t="str">
        <f>C280</f>
        <v>Consultorio N° 1</v>
      </c>
      <c r="AP283" s="55">
        <f t="shared" ref="AP283:AQ283" si="194">C289</f>
        <v>0</v>
      </c>
      <c r="AQ283" s="55">
        <f t="shared" si="194"/>
        <v>0</v>
      </c>
      <c r="AR283" s="64">
        <f>U289</f>
        <v>0</v>
      </c>
      <c r="AS283" s="55">
        <f>S289</f>
        <v>0</v>
      </c>
      <c r="AT283" s="55">
        <f>S290</f>
        <v>0</v>
      </c>
      <c r="AU283" s="55">
        <f>U290</f>
        <v>0</v>
      </c>
      <c r="AV283" s="55">
        <f>S291</f>
        <v>0</v>
      </c>
      <c r="AW283" s="55">
        <f>U291</f>
        <v>0</v>
      </c>
      <c r="AX283" s="55">
        <f>U292</f>
        <v>0</v>
      </c>
      <c r="AY283" s="55">
        <f>F292</f>
        <v>0</v>
      </c>
      <c r="AZ283" s="56"/>
      <c r="BA283" s="56"/>
      <c r="BB283" s="56"/>
      <c r="BC283" s="56"/>
      <c r="BD283" s="56"/>
      <c r="BE283" s="56"/>
      <c r="BF283" s="56"/>
      <c r="BG283" s="56"/>
      <c r="BH283" s="56"/>
      <c r="BI283" s="56"/>
      <c r="BJ283" s="56"/>
      <c r="BK283" s="56"/>
      <c r="BL283" s="56"/>
      <c r="BM283" s="56"/>
      <c r="BN283" s="56"/>
    </row>
    <row r="284" spans="1:66" ht="11.25" customHeight="1">
      <c r="A284" s="221"/>
      <c r="B284" s="38"/>
      <c r="C284" s="206"/>
      <c r="D284" s="209"/>
      <c r="E284" s="85" t="s">
        <v>46</v>
      </c>
      <c r="F284" s="86"/>
      <c r="G284" s="206"/>
      <c r="H284" s="209"/>
      <c r="I284" s="87" t="s">
        <v>46</v>
      </c>
      <c r="J284" s="88"/>
      <c r="K284" s="206"/>
      <c r="L284" s="209"/>
      <c r="M284" s="87" t="s">
        <v>46</v>
      </c>
      <c r="N284" s="88"/>
      <c r="O284" s="43"/>
      <c r="P284" s="1"/>
      <c r="Q284" s="44"/>
      <c r="R284" s="15"/>
      <c r="S284" s="227" t="str">
        <f>IF(OR(S281="Empleado",S281="Familiar"),"Nombre del Empleado","N° Factura")</f>
        <v>N° Factura</v>
      </c>
      <c r="T284" s="228"/>
      <c r="U284" s="89"/>
      <c r="V284" s="47"/>
      <c r="W284" s="227" t="str">
        <f>IF(OR(W281="Empleado",W281="Familiar"),"Nombre del Empleado","N° Factura")</f>
        <v>N° Factura</v>
      </c>
      <c r="X284" s="228"/>
      <c r="Y284" s="89"/>
      <c r="Z284" s="47"/>
      <c r="AA284" s="227" t="str">
        <f>IF(OR(AA281="Empleado",AA281="Familiar"),"Nombre del Empleado","N° Factura")</f>
        <v>N° Factura</v>
      </c>
      <c r="AB284" s="228"/>
      <c r="AC284" s="89"/>
      <c r="AD284" s="48"/>
      <c r="AE284" s="181"/>
      <c r="AF284" s="181"/>
      <c r="AG284" s="181"/>
      <c r="AH284" s="181"/>
      <c r="AI284" s="181"/>
      <c r="AJ284" s="181"/>
      <c r="AK284" s="181"/>
      <c r="AL284" s="181"/>
      <c r="AM284" s="48"/>
      <c r="AN284" s="53">
        <f>A279</f>
        <v>46273</v>
      </c>
      <c r="AO284" s="54" t="str">
        <f>C280</f>
        <v>Consultorio N° 1</v>
      </c>
      <c r="AP284" s="55">
        <f t="shared" ref="AP284:AQ284" si="195">C293</f>
        <v>0</v>
      </c>
      <c r="AQ284" s="55">
        <f t="shared" si="195"/>
        <v>0</v>
      </c>
      <c r="AR284" s="64">
        <f>U293</f>
        <v>0</v>
      </c>
      <c r="AS284" s="55">
        <f>S293</f>
        <v>0</v>
      </c>
      <c r="AT284" s="55">
        <f>S294</f>
        <v>0</v>
      </c>
      <c r="AU284" s="64">
        <f>U294</f>
        <v>0</v>
      </c>
      <c r="AV284" s="55">
        <f>S295</f>
        <v>0</v>
      </c>
      <c r="AW284" s="55">
        <f>U295</f>
        <v>0</v>
      </c>
      <c r="AX284" s="55">
        <f>U296</f>
        <v>0</v>
      </c>
      <c r="AY284" s="55">
        <f>F296</f>
        <v>0</v>
      </c>
      <c r="AZ284" s="56"/>
      <c r="BA284" s="56"/>
      <c r="BB284" s="56"/>
      <c r="BC284" s="56"/>
      <c r="BD284" s="56"/>
      <c r="BE284" s="56"/>
      <c r="BF284" s="56"/>
      <c r="BG284" s="56"/>
      <c r="BH284" s="56"/>
      <c r="BI284" s="56"/>
      <c r="BJ284" s="56"/>
      <c r="BK284" s="56"/>
      <c r="BL284" s="56"/>
      <c r="BM284" s="56"/>
      <c r="BN284" s="56"/>
    </row>
    <row r="285" spans="1:66" ht="11.25" customHeight="1">
      <c r="A285" s="222">
        <f>A281+$Q$13/1440</f>
        <v>0.375</v>
      </c>
      <c r="B285" s="38"/>
      <c r="C285" s="204"/>
      <c r="D285" s="207"/>
      <c r="E285" s="40" t="s">
        <v>36</v>
      </c>
      <c r="F285" s="42" t="str">
        <f>IF(D285&lt;&gt;"", VLOOKUP(D285,'Base de Datos'!$A$2:$D1268,2,FALSE()),"")</f>
        <v/>
      </c>
      <c r="G285" s="204"/>
      <c r="H285" s="216"/>
      <c r="I285" s="40" t="s">
        <v>36</v>
      </c>
      <c r="J285" s="42" t="str">
        <f>IF(H285&lt;&gt;"", VLOOKUP(H285,'Base de Datos'!$A$2:$D1268,2,FALSE()),"")</f>
        <v/>
      </c>
      <c r="K285" s="204" t="s">
        <v>52</v>
      </c>
      <c r="L285" s="216" t="s">
        <v>332</v>
      </c>
      <c r="M285" s="40" t="s">
        <v>36</v>
      </c>
      <c r="N285" s="42" t="str">
        <f>IF(L285&lt;&gt;"", VLOOKUP(L285,'Base de Datos'!$A$2:$D1268,2,FALSE()),"")</f>
        <v>Yolimar Sofia Sayago Mosqueda</v>
      </c>
      <c r="O285" s="262" t="s">
        <v>32</v>
      </c>
      <c r="P285" s="242"/>
      <c r="Q285" s="263">
        <f ca="1">$N$2</f>
        <v>888.89089999999999</v>
      </c>
      <c r="R285" s="15"/>
      <c r="S285" s="45"/>
      <c r="T285" s="45" t="s">
        <v>37</v>
      </c>
      <c r="U285" s="103"/>
      <c r="V285" s="47"/>
      <c r="W285" s="45"/>
      <c r="X285" s="45" t="s">
        <v>37</v>
      </c>
      <c r="Y285" s="46"/>
      <c r="Z285" s="47"/>
      <c r="AA285" s="45"/>
      <c r="AB285" s="45" t="s">
        <v>37</v>
      </c>
      <c r="AC285" s="46">
        <v>50</v>
      </c>
      <c r="AD285" s="48"/>
      <c r="AE285" s="181"/>
      <c r="AF285" s="181"/>
      <c r="AG285" s="181"/>
      <c r="AH285" s="181"/>
      <c r="AI285" s="181"/>
      <c r="AJ285" s="181"/>
      <c r="AK285" s="181"/>
      <c r="AL285" s="181"/>
      <c r="AM285" s="48"/>
      <c r="AN285" s="53">
        <f>A279</f>
        <v>46273</v>
      </c>
      <c r="AO285" s="54" t="str">
        <f>C280</f>
        <v>Consultorio N° 1</v>
      </c>
      <c r="AP285" s="55">
        <f t="shared" ref="AP285:AQ285" si="196">C297</f>
        <v>0</v>
      </c>
      <c r="AQ285" s="55">
        <f t="shared" si="196"/>
        <v>0</v>
      </c>
      <c r="AR285" s="64">
        <f>U297</f>
        <v>0</v>
      </c>
      <c r="AS285" s="55">
        <f>S297</f>
        <v>0</v>
      </c>
      <c r="AT285" s="55">
        <f>S298</f>
        <v>0</v>
      </c>
      <c r="AU285" s="55">
        <f>U298</f>
        <v>0</v>
      </c>
      <c r="AV285" s="55">
        <f>S299</f>
        <v>0</v>
      </c>
      <c r="AW285" s="55">
        <f>U299</f>
        <v>0</v>
      </c>
      <c r="AX285" s="55">
        <f>U300</f>
        <v>0</v>
      </c>
      <c r="AY285" s="55">
        <f>F300</f>
        <v>0</v>
      </c>
      <c r="AZ285" s="56"/>
      <c r="BA285" s="56"/>
      <c r="BB285" s="56"/>
      <c r="BC285" s="56"/>
      <c r="BD285" s="56"/>
      <c r="BE285" s="56"/>
      <c r="BF285" s="56"/>
      <c r="BG285" s="56"/>
      <c r="BH285" s="56"/>
      <c r="BI285" s="56"/>
      <c r="BJ285" s="56"/>
      <c r="BK285" s="56"/>
      <c r="BL285" s="56"/>
      <c r="BM285" s="56"/>
      <c r="BN285" s="56"/>
    </row>
    <row r="286" spans="1:66" ht="11.25" customHeight="1">
      <c r="A286" s="220"/>
      <c r="B286" s="38"/>
      <c r="C286" s="205"/>
      <c r="D286" s="208"/>
      <c r="E286" s="57" t="s">
        <v>42</v>
      </c>
      <c r="F286" s="58" t="str">
        <f>IF(D285&lt;&gt;"", VLOOKUP(D285,'Base de Datos'!$A$2:$D1268,3,FALSE()),"")</f>
        <v/>
      </c>
      <c r="G286" s="205"/>
      <c r="H286" s="208"/>
      <c r="I286" s="57" t="s">
        <v>42</v>
      </c>
      <c r="J286" s="58" t="str">
        <f>IF(H285&lt;&gt;"", VLOOKUP(H285,'Base de Datos'!$A$2:$D1268,3,FALSE()),"")</f>
        <v/>
      </c>
      <c r="K286" s="205"/>
      <c r="L286" s="208"/>
      <c r="M286" s="57" t="s">
        <v>42</v>
      </c>
      <c r="N286" s="58">
        <f>IF(L285&lt;&gt;"", VLOOKUP(L285,'Base de Datos'!$A$2:$D1268,3,FALSE()),"")</f>
        <v>0</v>
      </c>
      <c r="O286" s="242"/>
      <c r="P286" s="242"/>
      <c r="Q286" s="264"/>
      <c r="R286" s="15"/>
      <c r="S286" s="229"/>
      <c r="T286" s="230"/>
      <c r="U286" s="59"/>
      <c r="V286" s="47"/>
      <c r="W286" s="229"/>
      <c r="X286" s="230"/>
      <c r="Y286" s="59"/>
      <c r="Z286" s="47"/>
      <c r="AA286" s="229" t="s">
        <v>56</v>
      </c>
      <c r="AB286" s="230"/>
      <c r="AC286" s="59">
        <v>48881.4</v>
      </c>
      <c r="AD286" s="48"/>
      <c r="AE286" s="181"/>
      <c r="AF286" s="181"/>
      <c r="AG286" s="181"/>
      <c r="AH286" s="181"/>
      <c r="AI286" s="181"/>
      <c r="AJ286" s="181"/>
      <c r="AK286" s="181"/>
      <c r="AL286" s="181"/>
      <c r="AM286" s="48"/>
      <c r="AN286" s="53">
        <f>A279</f>
        <v>46273</v>
      </c>
      <c r="AO286" s="54" t="str">
        <f>C280</f>
        <v>Consultorio N° 1</v>
      </c>
      <c r="AP286" s="55">
        <f t="shared" ref="AP286:AQ286" si="197">C301</f>
        <v>0</v>
      </c>
      <c r="AQ286" s="55">
        <f t="shared" si="197"/>
        <v>0</v>
      </c>
      <c r="AR286" s="55">
        <f>U301</f>
        <v>0</v>
      </c>
      <c r="AS286" s="55">
        <f>S301</f>
        <v>0</v>
      </c>
      <c r="AT286" s="55">
        <f>S302</f>
        <v>0</v>
      </c>
      <c r="AU286" s="55">
        <f>U302</f>
        <v>0</v>
      </c>
      <c r="AV286" s="55">
        <f>S303</f>
        <v>0</v>
      </c>
      <c r="AW286" s="55">
        <f>U303</f>
        <v>0</v>
      </c>
      <c r="AX286" s="55">
        <f>U304</f>
        <v>0</v>
      </c>
      <c r="AY286" s="55">
        <f>F304</f>
        <v>0</v>
      </c>
      <c r="AZ286" s="56"/>
      <c r="BA286" s="56"/>
      <c r="BB286" s="56"/>
      <c r="BC286" s="56"/>
      <c r="BD286" s="56"/>
      <c r="BE286" s="56"/>
      <c r="BF286" s="56"/>
      <c r="BG286" s="56"/>
      <c r="BH286" s="56"/>
      <c r="BI286" s="56"/>
      <c r="BJ286" s="56"/>
      <c r="BK286" s="56"/>
      <c r="BL286" s="56"/>
      <c r="BM286" s="56"/>
      <c r="BN286" s="56"/>
    </row>
    <row r="287" spans="1:66" ht="11.25" customHeight="1">
      <c r="A287" s="220"/>
      <c r="B287" s="38"/>
      <c r="C287" s="205"/>
      <c r="D287" s="208"/>
      <c r="E287" s="57" t="s">
        <v>44</v>
      </c>
      <c r="F287" s="58" t="str">
        <f>IF(D285&lt;&gt;"", VLOOKUP(D285,'Base de Datos'!$A$2:$D1268,4,FALSE()),"")</f>
        <v/>
      </c>
      <c r="G287" s="205"/>
      <c r="H287" s="208"/>
      <c r="I287" s="57" t="s">
        <v>44</v>
      </c>
      <c r="J287" s="58" t="str">
        <f>IF(H285&lt;&gt;"", VLOOKUP(H285,'Base de Datos'!$A$2:$D1268,4,FALSE()),"")</f>
        <v/>
      </c>
      <c r="K287" s="205"/>
      <c r="L287" s="208"/>
      <c r="M287" s="57" t="s">
        <v>44</v>
      </c>
      <c r="N287" s="58" t="str">
        <f>IF(L285&lt;&gt;"", VLOOKUP(L285,'Base de Datos'!$A$2:$D1268,4,FALSE()),"")</f>
        <v>V-10870603</v>
      </c>
      <c r="O287" s="43"/>
      <c r="P287" s="104" t="s">
        <v>50</v>
      </c>
      <c r="Q287" s="106">
        <v>0.33333333333333331</v>
      </c>
      <c r="R287" s="15"/>
      <c r="S287" s="229"/>
      <c r="T287" s="230"/>
      <c r="U287" s="59"/>
      <c r="V287" s="47"/>
      <c r="W287" s="229"/>
      <c r="X287" s="230"/>
      <c r="Y287" s="59"/>
      <c r="Z287" s="47"/>
      <c r="AA287" s="229"/>
      <c r="AB287" s="230"/>
      <c r="AC287" s="59"/>
      <c r="AD287" s="48"/>
      <c r="AE287" s="181"/>
      <c r="AF287" s="181"/>
      <c r="AG287" s="181"/>
      <c r="AH287" s="181"/>
      <c r="AI287" s="181"/>
      <c r="AJ287" s="181"/>
      <c r="AK287" s="181"/>
      <c r="AL287" s="181"/>
      <c r="AM287" s="48"/>
      <c r="AN287" s="53">
        <f>A279</f>
        <v>46273</v>
      </c>
      <c r="AO287" s="54" t="str">
        <f>C280</f>
        <v>Consultorio N° 1</v>
      </c>
      <c r="AP287" s="55">
        <f t="shared" ref="AP287:AQ287" si="198">C305</f>
        <v>0</v>
      </c>
      <c r="AQ287" s="55">
        <f t="shared" si="198"/>
        <v>0</v>
      </c>
      <c r="AR287" s="55">
        <f>U305</f>
        <v>0</v>
      </c>
      <c r="AS287" s="55">
        <f>S305</f>
        <v>0</v>
      </c>
      <c r="AT287" s="55">
        <f>S306</f>
        <v>0</v>
      </c>
      <c r="AU287" s="55">
        <f>U306</f>
        <v>0</v>
      </c>
      <c r="AV287" s="55">
        <f>S307</f>
        <v>0</v>
      </c>
      <c r="AW287" s="55">
        <f>U307</f>
        <v>0</v>
      </c>
      <c r="AX287" s="55">
        <f>U308</f>
        <v>0</v>
      </c>
      <c r="AY287" s="55">
        <f>F308</f>
        <v>0</v>
      </c>
      <c r="AZ287" s="56"/>
      <c r="BA287" s="56"/>
      <c r="BB287" s="56"/>
      <c r="BC287" s="56"/>
      <c r="BD287" s="56"/>
      <c r="BE287" s="56"/>
      <c r="BF287" s="56"/>
      <c r="BG287" s="56"/>
      <c r="BH287" s="56"/>
      <c r="BI287" s="56"/>
      <c r="BJ287" s="56"/>
      <c r="BK287" s="56"/>
      <c r="BL287" s="56"/>
      <c r="BM287" s="56"/>
      <c r="BN287" s="56"/>
    </row>
    <row r="288" spans="1:66" ht="11.25" customHeight="1">
      <c r="A288" s="221"/>
      <c r="B288" s="38"/>
      <c r="C288" s="206"/>
      <c r="D288" s="209"/>
      <c r="E288" s="85" t="s">
        <v>46</v>
      </c>
      <c r="F288" s="107"/>
      <c r="G288" s="206"/>
      <c r="H288" s="209"/>
      <c r="I288" s="85" t="s">
        <v>46</v>
      </c>
      <c r="J288" s="108"/>
      <c r="K288" s="206"/>
      <c r="L288" s="209"/>
      <c r="M288" s="85" t="s">
        <v>46</v>
      </c>
      <c r="N288" s="108" t="s">
        <v>51</v>
      </c>
      <c r="O288" s="43"/>
      <c r="P288" s="104" t="s">
        <v>54</v>
      </c>
      <c r="Q288" s="109">
        <v>60</v>
      </c>
      <c r="R288" s="15"/>
      <c r="S288" s="227" t="str">
        <f>IF(OR(S285="Empleado",S285="Familiar"),"Nombre del Empleado","N° Factura")</f>
        <v>N° Factura</v>
      </c>
      <c r="T288" s="228"/>
      <c r="U288" s="89"/>
      <c r="V288" s="47"/>
      <c r="W288" s="227" t="str">
        <f>IF(OR(W285="Empleado",W285="Familiar"),"Nombre del Empleado","N° Factura")</f>
        <v>N° Factura</v>
      </c>
      <c r="X288" s="228"/>
      <c r="Y288" s="111"/>
      <c r="Z288" s="47"/>
      <c r="AA288" s="227" t="str">
        <f>IF(OR(AA285="Empleado",AA285="Familiar"),"Nombre del Empleado","N° Factura")</f>
        <v>N° Factura</v>
      </c>
      <c r="AB288" s="228"/>
      <c r="AC288" s="111"/>
      <c r="AD288" s="48"/>
      <c r="AE288" s="181"/>
      <c r="AF288" s="181"/>
      <c r="AG288" s="181"/>
      <c r="AH288" s="181"/>
      <c r="AI288" s="181"/>
      <c r="AJ288" s="181"/>
      <c r="AK288" s="181"/>
      <c r="AL288" s="181"/>
      <c r="AM288" s="48"/>
      <c r="AN288" s="53">
        <f>A279</f>
        <v>46273</v>
      </c>
      <c r="AO288" s="54" t="str">
        <f>C280</f>
        <v>Consultorio N° 1</v>
      </c>
      <c r="AP288" s="55">
        <f t="shared" ref="AP288:AQ288" si="199">C309</f>
        <v>0</v>
      </c>
      <c r="AQ288" s="55">
        <f t="shared" si="199"/>
        <v>0</v>
      </c>
      <c r="AR288" s="55">
        <f>U309</f>
        <v>0</v>
      </c>
      <c r="AS288" s="55">
        <f>S309</f>
        <v>0</v>
      </c>
      <c r="AT288" s="55">
        <f>S310</f>
        <v>0</v>
      </c>
      <c r="AU288" s="55">
        <f>U310</f>
        <v>0</v>
      </c>
      <c r="AV288" s="55">
        <f>S311</f>
        <v>0</v>
      </c>
      <c r="AW288" s="55">
        <f>U311</f>
        <v>0</v>
      </c>
      <c r="AX288" s="55">
        <f>U312</f>
        <v>0</v>
      </c>
      <c r="AY288" s="55">
        <f>F312</f>
        <v>0</v>
      </c>
      <c r="AZ288" s="56"/>
      <c r="BA288" s="56"/>
      <c r="BB288" s="56"/>
      <c r="BC288" s="56"/>
      <c r="BD288" s="56"/>
      <c r="BE288" s="56"/>
      <c r="BF288" s="56"/>
      <c r="BG288" s="56"/>
      <c r="BH288" s="56"/>
      <c r="BI288" s="56"/>
      <c r="BJ288" s="56"/>
      <c r="BK288" s="56"/>
      <c r="BL288" s="56"/>
      <c r="BM288" s="56"/>
      <c r="BN288" s="56"/>
    </row>
    <row r="289" spans="1:66" ht="11.25" customHeight="1">
      <c r="A289" s="222">
        <f>A285+$Q$13/1440</f>
        <v>0.41666666666666669</v>
      </c>
      <c r="B289" s="38"/>
      <c r="C289" s="204"/>
      <c r="D289" s="207"/>
      <c r="E289" s="40" t="s">
        <v>36</v>
      </c>
      <c r="F289" s="42" t="str">
        <f>IF(D289&lt;&gt;"", VLOOKUP(D289,'Base de Datos'!$A$2:$D1268,2,FALSE()),"")</f>
        <v/>
      </c>
      <c r="G289" s="218"/>
      <c r="H289" s="217"/>
      <c r="I289" s="118" t="s">
        <v>36</v>
      </c>
      <c r="J289" s="42" t="str">
        <f>IF(H289&lt;&gt;"", VLOOKUP(H289,'Base de Datos'!$A$2:$D1268,2,FALSE()),"")</f>
        <v/>
      </c>
      <c r="K289" s="218" t="s">
        <v>78</v>
      </c>
      <c r="L289" s="217" t="s">
        <v>87</v>
      </c>
      <c r="M289" s="118" t="s">
        <v>36</v>
      </c>
      <c r="N289" s="42">
        <f>IF(L289&lt;&gt;"", VLOOKUP(L289,'Base de Datos'!$A$2:$D1268,2,FALSE()),"")</f>
        <v>0</v>
      </c>
      <c r="O289" s="43"/>
      <c r="P289" s="1"/>
      <c r="Q289" s="1"/>
      <c r="R289" s="15"/>
      <c r="S289" s="45"/>
      <c r="T289" s="45" t="s">
        <v>37</v>
      </c>
      <c r="U289" s="46"/>
      <c r="V289" s="47"/>
      <c r="W289" s="45"/>
      <c r="X289" s="45" t="s">
        <v>37</v>
      </c>
      <c r="Y289" s="46"/>
      <c r="Z289" s="47"/>
      <c r="AA289" s="45" t="s">
        <v>12</v>
      </c>
      <c r="AB289" s="45" t="s">
        <v>37</v>
      </c>
      <c r="AC289" s="46">
        <v>50</v>
      </c>
      <c r="AD289" s="48"/>
      <c r="AE289" s="181"/>
      <c r="AF289" s="181"/>
      <c r="AG289" s="181"/>
      <c r="AH289" s="181"/>
      <c r="AI289" s="181"/>
      <c r="AJ289" s="181"/>
      <c r="AK289" s="181"/>
      <c r="AL289" s="181"/>
      <c r="AM289" s="48"/>
      <c r="AN289" s="53">
        <f>A279</f>
        <v>46273</v>
      </c>
      <c r="AO289" s="54" t="str">
        <f>C280</f>
        <v>Consultorio N° 1</v>
      </c>
      <c r="AP289" s="55">
        <f t="shared" ref="AP289:AQ289" si="200">C313</f>
        <v>0</v>
      </c>
      <c r="AQ289" s="55">
        <f t="shared" si="200"/>
        <v>0</v>
      </c>
      <c r="AR289" s="55">
        <f>U313</f>
        <v>0</v>
      </c>
      <c r="AS289" s="55">
        <f>S313</f>
        <v>0</v>
      </c>
      <c r="AT289" s="55">
        <f>S314</f>
        <v>0</v>
      </c>
      <c r="AU289" s="55">
        <f>U314</f>
        <v>0</v>
      </c>
      <c r="AV289" s="55">
        <f>S315</f>
        <v>0</v>
      </c>
      <c r="AW289" s="55">
        <f>U315</f>
        <v>0</v>
      </c>
      <c r="AX289" s="55">
        <f>U316</f>
        <v>0</v>
      </c>
      <c r="AY289" s="55">
        <f>F316</f>
        <v>0</v>
      </c>
      <c r="AZ289" s="56"/>
      <c r="BA289" s="56"/>
      <c r="BB289" s="56"/>
      <c r="BC289" s="56"/>
      <c r="BD289" s="56"/>
      <c r="BE289" s="56"/>
      <c r="BF289" s="56"/>
      <c r="BG289" s="56"/>
      <c r="BH289" s="56"/>
      <c r="BI289" s="56"/>
      <c r="BJ289" s="56"/>
      <c r="BK289" s="56"/>
      <c r="BL289" s="56"/>
      <c r="BM289" s="56"/>
      <c r="BN289" s="56"/>
    </row>
    <row r="290" spans="1:66" ht="11.25" customHeight="1">
      <c r="A290" s="220"/>
      <c r="B290" s="38"/>
      <c r="C290" s="205"/>
      <c r="D290" s="208"/>
      <c r="E290" s="57" t="s">
        <v>42</v>
      </c>
      <c r="F290" s="58" t="str">
        <f>IF(D289&lt;&gt;"", VLOOKUP(D289,'Base de Datos'!$A$2:$D1268,3,FALSE()),"")</f>
        <v/>
      </c>
      <c r="G290" s="205"/>
      <c r="H290" s="208"/>
      <c r="I290" s="57" t="s">
        <v>42</v>
      </c>
      <c r="J290" s="58" t="str">
        <f>IF(H289&lt;&gt;"", VLOOKUP(H289,'Base de Datos'!$A$2:$D1268,3,FALSE()),"")</f>
        <v/>
      </c>
      <c r="K290" s="205"/>
      <c r="L290" s="208"/>
      <c r="M290" s="57" t="s">
        <v>42</v>
      </c>
      <c r="N290" s="58">
        <f>IF(L289&lt;&gt;"", VLOOKUP(L289,'Base de Datos'!$A$2:$D1268,3,FALSE()),"")</f>
        <v>4241391429</v>
      </c>
      <c r="O290" s="43"/>
      <c r="P290" s="119" t="s">
        <v>58</v>
      </c>
      <c r="Q290" s="44"/>
      <c r="R290" s="15"/>
      <c r="S290" s="229"/>
      <c r="T290" s="230"/>
      <c r="U290" s="59"/>
      <c r="V290" s="47"/>
      <c r="W290" s="229"/>
      <c r="X290" s="230"/>
      <c r="Y290" s="59"/>
      <c r="Z290" s="47"/>
      <c r="AA290" s="229"/>
      <c r="AB290" s="230"/>
      <c r="AC290" s="59"/>
      <c r="AD290" s="48"/>
      <c r="AE290" s="181"/>
      <c r="AF290" s="181"/>
      <c r="AG290" s="181"/>
      <c r="AH290" s="181"/>
      <c r="AI290" s="181"/>
      <c r="AJ290" s="181"/>
      <c r="AK290" s="181"/>
      <c r="AL290" s="181"/>
      <c r="AM290" s="48"/>
      <c r="AN290" s="53">
        <f>A279</f>
        <v>46273</v>
      </c>
      <c r="AO290" s="54" t="str">
        <f>C280</f>
        <v>Consultorio N° 1</v>
      </c>
      <c r="AP290" s="55">
        <f t="shared" ref="AP290:AQ290" si="201">C317</f>
        <v>0</v>
      </c>
      <c r="AQ290" s="55">
        <f t="shared" si="201"/>
        <v>0</v>
      </c>
      <c r="AR290" s="55">
        <f>U317</f>
        <v>0</v>
      </c>
      <c r="AS290" s="55">
        <f>S317</f>
        <v>0</v>
      </c>
      <c r="AT290" s="55">
        <f>S318</f>
        <v>0</v>
      </c>
      <c r="AU290" s="55">
        <f>U318</f>
        <v>0</v>
      </c>
      <c r="AV290" s="55">
        <f>S319</f>
        <v>0</v>
      </c>
      <c r="AW290" s="55">
        <f>U319</f>
        <v>0</v>
      </c>
      <c r="AX290" s="55">
        <f>U320</f>
        <v>0</v>
      </c>
      <c r="AY290" s="55">
        <f>F320</f>
        <v>0</v>
      </c>
      <c r="AZ290" s="56"/>
      <c r="BA290" s="56"/>
      <c r="BB290" s="56"/>
      <c r="BC290" s="56"/>
      <c r="BD290" s="56"/>
      <c r="BE290" s="56"/>
      <c r="BF290" s="56"/>
      <c r="BG290" s="56"/>
      <c r="BH290" s="56"/>
      <c r="BI290" s="56"/>
      <c r="BJ290" s="56"/>
      <c r="BK290" s="56"/>
      <c r="BL290" s="56"/>
      <c r="BM290" s="56"/>
      <c r="BN290" s="56"/>
    </row>
    <row r="291" spans="1:66" ht="11.25" customHeight="1">
      <c r="A291" s="220"/>
      <c r="B291" s="38"/>
      <c r="C291" s="205"/>
      <c r="D291" s="208"/>
      <c r="E291" s="57" t="s">
        <v>44</v>
      </c>
      <c r="F291" s="58" t="str">
        <f>IF(D289&lt;&gt;"", VLOOKUP(D289,'Base de Datos'!$A$2:$D1268,4,FALSE()),"")</f>
        <v/>
      </c>
      <c r="G291" s="205"/>
      <c r="H291" s="208"/>
      <c r="I291" s="57" t="s">
        <v>44</v>
      </c>
      <c r="J291" s="58" t="str">
        <f>IF(H289&lt;&gt;"", VLOOKUP(H289,'Base de Datos'!$A$2:$D1268,4,FALSE()),"")</f>
        <v/>
      </c>
      <c r="K291" s="205"/>
      <c r="L291" s="208"/>
      <c r="M291" s="57" t="s">
        <v>44</v>
      </c>
      <c r="N291" s="58" t="str">
        <f>IF(L289&lt;&gt;"", VLOOKUP(L289,'Base de Datos'!$A$2:$D1268,4,FALSE()),"")</f>
        <v>V25001892</v>
      </c>
      <c r="O291" s="43"/>
      <c r="P291" s="120" t="s">
        <v>61</v>
      </c>
      <c r="Q291" s="121" t="s">
        <v>62</v>
      </c>
      <c r="R291" s="15"/>
      <c r="S291" s="229"/>
      <c r="T291" s="230"/>
      <c r="U291" s="59"/>
      <c r="V291" s="47"/>
      <c r="W291" s="229"/>
      <c r="X291" s="230"/>
      <c r="Y291" s="59"/>
      <c r="Z291" s="47"/>
      <c r="AA291" s="229"/>
      <c r="AB291" s="230"/>
      <c r="AC291" s="59"/>
      <c r="AD291" s="48"/>
      <c r="AE291" s="181"/>
      <c r="AF291" s="181"/>
      <c r="AG291" s="181"/>
      <c r="AH291" s="181"/>
      <c r="AI291" s="181"/>
      <c r="AJ291" s="181"/>
      <c r="AK291" s="181"/>
      <c r="AL291" s="181"/>
      <c r="AM291" s="48"/>
      <c r="AN291" s="53">
        <f>A279</f>
        <v>46273</v>
      </c>
      <c r="AO291" s="54" t="s">
        <v>17</v>
      </c>
      <c r="AP291" s="55">
        <f t="shared" ref="AP291:AQ291" si="202">C321</f>
        <v>0</v>
      </c>
      <c r="AQ291" s="55">
        <f t="shared" si="202"/>
        <v>0</v>
      </c>
      <c r="AR291" s="55">
        <f>U321</f>
        <v>0</v>
      </c>
      <c r="AS291" s="55">
        <f>S321</f>
        <v>0</v>
      </c>
      <c r="AT291" s="55">
        <f>S322</f>
        <v>0</v>
      </c>
      <c r="AU291" s="55">
        <f>U322</f>
        <v>0</v>
      </c>
      <c r="AV291" s="55">
        <f>S323</f>
        <v>0</v>
      </c>
      <c r="AW291" s="55">
        <f>U323</f>
        <v>0</v>
      </c>
      <c r="AX291" s="55">
        <f>U324</f>
        <v>0</v>
      </c>
      <c r="AY291" s="55">
        <f>F324</f>
        <v>0</v>
      </c>
      <c r="AZ291" s="56"/>
      <c r="BA291" s="56"/>
      <c r="BB291" s="56"/>
      <c r="BC291" s="56"/>
      <c r="BD291" s="56"/>
      <c r="BE291" s="56"/>
      <c r="BF291" s="56"/>
      <c r="BG291" s="56"/>
      <c r="BH291" s="56"/>
      <c r="BI291" s="56"/>
      <c r="BJ291" s="56"/>
      <c r="BK291" s="56"/>
      <c r="BL291" s="56"/>
      <c r="BM291" s="56"/>
      <c r="BN291" s="56"/>
    </row>
    <row r="292" spans="1:66" ht="11.25" customHeight="1">
      <c r="A292" s="221"/>
      <c r="B292" s="38"/>
      <c r="C292" s="206"/>
      <c r="D292" s="209"/>
      <c r="E292" s="85" t="s">
        <v>46</v>
      </c>
      <c r="F292" s="86"/>
      <c r="G292" s="206"/>
      <c r="H292" s="209"/>
      <c r="I292" s="85" t="s">
        <v>46</v>
      </c>
      <c r="J292" s="108"/>
      <c r="K292" s="206"/>
      <c r="L292" s="209"/>
      <c r="M292" s="85" t="s">
        <v>46</v>
      </c>
      <c r="N292" s="108" t="s">
        <v>51</v>
      </c>
      <c r="O292" s="43"/>
      <c r="P292" s="123" t="s">
        <v>64</v>
      </c>
      <c r="Q292" s="124" t="s">
        <v>65</v>
      </c>
      <c r="R292" s="15"/>
      <c r="S292" s="227" t="str">
        <f>IF(OR(S289="Empleado",S289="Familiar"),"Nombre del Empleado","N° Factura")</f>
        <v>N° Factura</v>
      </c>
      <c r="T292" s="228"/>
      <c r="U292" s="89"/>
      <c r="V292" s="47"/>
      <c r="W292" s="227" t="str">
        <f>IF(OR(W289="Empleado",W289="Familiar"),"Nombre del Empleado","N° Factura")</f>
        <v>N° Factura</v>
      </c>
      <c r="X292" s="228"/>
      <c r="Y292" s="89"/>
      <c r="Z292" s="47"/>
      <c r="AA292" s="227" t="str">
        <f>IF(OR(AA289="Empleado",AA289="Familiar"),"Nombre del Empleado","N° Factura")</f>
        <v>Nombre del Empleado</v>
      </c>
      <c r="AB292" s="228"/>
      <c r="AC292" s="89" t="s">
        <v>87</v>
      </c>
      <c r="AD292" s="48"/>
      <c r="AE292" s="181"/>
      <c r="AF292" s="181"/>
      <c r="AG292" s="181"/>
      <c r="AH292" s="181"/>
      <c r="AI292" s="181"/>
      <c r="AJ292" s="181"/>
      <c r="AK292" s="181"/>
      <c r="AL292" s="181"/>
      <c r="AM292" s="48"/>
      <c r="AN292" s="53">
        <f>A279</f>
        <v>46273</v>
      </c>
      <c r="AO292" s="54" t="s">
        <v>17</v>
      </c>
      <c r="AP292" s="55">
        <f t="shared" ref="AP292:AQ292" si="203">C325</f>
        <v>0</v>
      </c>
      <c r="AQ292" s="55">
        <f t="shared" si="203"/>
        <v>0</v>
      </c>
      <c r="AR292" s="55">
        <f>U325</f>
        <v>0</v>
      </c>
      <c r="AS292" s="55">
        <f>S325</f>
        <v>0</v>
      </c>
      <c r="AT292" s="55">
        <f>S326</f>
        <v>0</v>
      </c>
      <c r="AU292" s="55">
        <f>U326</f>
        <v>0</v>
      </c>
      <c r="AV292" s="55">
        <f>S327</f>
        <v>0</v>
      </c>
      <c r="AW292" s="55">
        <f>U327</f>
        <v>0</v>
      </c>
      <c r="AX292" s="55">
        <f>U328</f>
        <v>0</v>
      </c>
      <c r="AY292" s="55">
        <f>F328</f>
        <v>0</v>
      </c>
      <c r="AZ292" s="56"/>
      <c r="BA292" s="56"/>
      <c r="BB292" s="56"/>
      <c r="BC292" s="56"/>
      <c r="BD292" s="56"/>
      <c r="BE292" s="56"/>
      <c r="BF292" s="56"/>
      <c r="BG292" s="56"/>
      <c r="BH292" s="56"/>
      <c r="BI292" s="56"/>
      <c r="BJ292" s="56"/>
      <c r="BK292" s="56"/>
      <c r="BL292" s="56"/>
      <c r="BM292" s="56"/>
      <c r="BN292" s="56"/>
    </row>
    <row r="293" spans="1:66" ht="11.25" customHeight="1">
      <c r="A293" s="222">
        <f>A289+$Q$13/1440</f>
        <v>0.45833333333333337</v>
      </c>
      <c r="B293" s="38"/>
      <c r="C293" s="204"/>
      <c r="D293" s="207"/>
      <c r="E293" s="40" t="s">
        <v>36</v>
      </c>
      <c r="F293" s="42" t="str">
        <f>IF(D293&lt;&gt;"", VLOOKUP(D293,'Base de Datos'!$A$2:$D1268,2,FALSE()),"")</f>
        <v/>
      </c>
      <c r="G293" s="204"/>
      <c r="H293" s="216"/>
      <c r="I293" s="40" t="s">
        <v>36</v>
      </c>
      <c r="J293" s="42" t="str">
        <f>IF(H293&lt;&gt;"", VLOOKUP(H293,'Base de Datos'!$A$2:$D1268,2,FALSE()),"")</f>
        <v/>
      </c>
      <c r="K293" s="204"/>
      <c r="L293" s="216"/>
      <c r="M293" s="40" t="s">
        <v>36</v>
      </c>
      <c r="N293" s="42" t="str">
        <f>IF(L293&lt;&gt;"", VLOOKUP(L293,'Base de Datos'!$A$2:$D1268,2,FALSE()),"")</f>
        <v/>
      </c>
      <c r="O293" s="43"/>
      <c r="P293" s="127" t="s">
        <v>67</v>
      </c>
      <c r="Q293" s="128" t="s">
        <v>68</v>
      </c>
      <c r="R293" s="15"/>
      <c r="S293" s="45"/>
      <c r="T293" s="45" t="s">
        <v>37</v>
      </c>
      <c r="U293" s="46"/>
      <c r="V293" s="47"/>
      <c r="W293" s="45"/>
      <c r="X293" s="45" t="s">
        <v>37</v>
      </c>
      <c r="Y293" s="46"/>
      <c r="Z293" s="47"/>
      <c r="AA293" s="45"/>
      <c r="AB293" s="45" t="s">
        <v>37</v>
      </c>
      <c r="AC293" s="46"/>
      <c r="AD293" s="48"/>
      <c r="AE293" s="181"/>
      <c r="AF293" s="181"/>
      <c r="AG293" s="181"/>
      <c r="AH293" s="181"/>
      <c r="AI293" s="181"/>
      <c r="AJ293" s="181"/>
      <c r="AK293" s="181"/>
      <c r="AL293" s="181"/>
      <c r="AM293" s="48"/>
      <c r="AN293" s="53">
        <f>A279</f>
        <v>46273</v>
      </c>
      <c r="AO293" s="54" t="s">
        <v>17</v>
      </c>
      <c r="AP293" s="55">
        <f t="shared" ref="AP293:AQ293" si="204">C329</f>
        <v>0</v>
      </c>
      <c r="AQ293" s="55">
        <f t="shared" si="204"/>
        <v>0</v>
      </c>
      <c r="AR293" s="55">
        <f>U329</f>
        <v>0</v>
      </c>
      <c r="AS293" s="55">
        <f>S329</f>
        <v>0</v>
      </c>
      <c r="AT293" s="55">
        <f>S330</f>
        <v>0</v>
      </c>
      <c r="AU293" s="55">
        <f>U330</f>
        <v>0</v>
      </c>
      <c r="AV293" s="55">
        <f>S331</f>
        <v>0</v>
      </c>
      <c r="AW293" s="55">
        <f>U331</f>
        <v>0</v>
      </c>
      <c r="AX293" s="55">
        <f>U332</f>
        <v>0</v>
      </c>
      <c r="AY293" s="55">
        <f>F332</f>
        <v>0</v>
      </c>
      <c r="AZ293" s="56"/>
      <c r="BA293" s="56"/>
      <c r="BB293" s="56"/>
      <c r="BC293" s="56"/>
      <c r="BD293" s="56"/>
      <c r="BE293" s="56"/>
      <c r="BF293" s="56"/>
      <c r="BG293" s="56"/>
      <c r="BH293" s="56"/>
      <c r="BI293" s="56"/>
      <c r="BJ293" s="56"/>
      <c r="BK293" s="56"/>
      <c r="BL293" s="56"/>
      <c r="BM293" s="56"/>
      <c r="BN293" s="56"/>
    </row>
    <row r="294" spans="1:66" ht="11.25" customHeight="1">
      <c r="A294" s="220"/>
      <c r="B294" s="38"/>
      <c r="C294" s="205"/>
      <c r="D294" s="208"/>
      <c r="E294" s="57" t="s">
        <v>42</v>
      </c>
      <c r="F294" s="58" t="str">
        <f>IF(D293&lt;&gt;"", VLOOKUP(D293,'Base de Datos'!$A$2:$D1268,3,FALSE()),"")</f>
        <v/>
      </c>
      <c r="G294" s="205"/>
      <c r="H294" s="208"/>
      <c r="I294" s="57" t="s">
        <v>42</v>
      </c>
      <c r="J294" s="58" t="str">
        <f>IF(H293&lt;&gt;"", VLOOKUP(H293,'Base de Datos'!$A$2:$D1268,3,FALSE()),"")</f>
        <v/>
      </c>
      <c r="K294" s="205"/>
      <c r="L294" s="208"/>
      <c r="M294" s="57" t="s">
        <v>42</v>
      </c>
      <c r="N294" s="58" t="str">
        <f>IF(L293&lt;&gt;"", VLOOKUP(L293,'Base de Datos'!$A$2:$D1268,3,FALSE()),"")</f>
        <v/>
      </c>
      <c r="O294" s="43"/>
      <c r="P294" s="130" t="s">
        <v>70</v>
      </c>
      <c r="Q294" s="131" t="s">
        <v>71</v>
      </c>
      <c r="R294" s="15"/>
      <c r="S294" s="229"/>
      <c r="T294" s="230"/>
      <c r="U294" s="59"/>
      <c r="V294" s="47"/>
      <c r="W294" s="229"/>
      <c r="X294" s="230"/>
      <c r="Y294" s="59"/>
      <c r="Z294" s="47"/>
      <c r="AA294" s="229"/>
      <c r="AB294" s="230"/>
      <c r="AC294" s="59"/>
      <c r="AD294" s="48"/>
      <c r="AE294" s="181"/>
      <c r="AF294" s="181"/>
      <c r="AG294" s="181"/>
      <c r="AH294" s="181"/>
      <c r="AI294" s="181"/>
      <c r="AJ294" s="181"/>
      <c r="AK294" s="181"/>
      <c r="AL294" s="181"/>
      <c r="AM294" s="48"/>
      <c r="AN294" s="53">
        <f>A279</f>
        <v>46273</v>
      </c>
      <c r="AO294" s="54" t="str">
        <f>G280</f>
        <v>Consultorio N° 2</v>
      </c>
      <c r="AP294" s="55">
        <f t="shared" ref="AP294:AQ294" si="205">G281</f>
        <v>0</v>
      </c>
      <c r="AQ294" s="55">
        <f t="shared" si="205"/>
        <v>0</v>
      </c>
      <c r="AR294" s="55">
        <f>Y281</f>
        <v>0</v>
      </c>
      <c r="AS294" s="55">
        <f>W281</f>
        <v>0</v>
      </c>
      <c r="AT294" s="55">
        <f>W282</f>
        <v>0</v>
      </c>
      <c r="AU294" s="55">
        <f>Y282</f>
        <v>0</v>
      </c>
      <c r="AV294" s="55">
        <f>W283</f>
        <v>0</v>
      </c>
      <c r="AW294" s="55">
        <f>Y283</f>
        <v>0</v>
      </c>
      <c r="AX294" s="55">
        <f>Y284</f>
        <v>0</v>
      </c>
      <c r="AY294" s="55">
        <f>J284</f>
        <v>0</v>
      </c>
      <c r="AZ294" s="56"/>
      <c r="BA294" s="56"/>
      <c r="BB294" s="56"/>
      <c r="BC294" s="56"/>
      <c r="BD294" s="56"/>
      <c r="BE294" s="56"/>
      <c r="BF294" s="56"/>
      <c r="BG294" s="56"/>
      <c r="BH294" s="56"/>
      <c r="BI294" s="56"/>
      <c r="BJ294" s="56"/>
      <c r="BK294" s="56"/>
      <c r="BL294" s="56"/>
      <c r="BM294" s="56"/>
      <c r="BN294" s="56"/>
    </row>
    <row r="295" spans="1:66" ht="11.25" customHeight="1">
      <c r="A295" s="220"/>
      <c r="B295" s="38"/>
      <c r="C295" s="205"/>
      <c r="D295" s="208"/>
      <c r="E295" s="57" t="s">
        <v>44</v>
      </c>
      <c r="F295" s="58" t="str">
        <f>IF(D293&lt;&gt;"", VLOOKUP(D293,'Base de Datos'!$A$2:$D1268,4,FALSE()),"")</f>
        <v/>
      </c>
      <c r="G295" s="205"/>
      <c r="H295" s="208"/>
      <c r="I295" s="57" t="s">
        <v>44</v>
      </c>
      <c r="J295" s="58" t="str">
        <f>IF(H293&lt;&gt;"", VLOOKUP(H293,'Base de Datos'!$A$2:$D1268,4,FALSE()),"")</f>
        <v/>
      </c>
      <c r="K295" s="205"/>
      <c r="L295" s="208"/>
      <c r="M295" s="57" t="s">
        <v>44</v>
      </c>
      <c r="N295" s="58" t="str">
        <f>IF(L293&lt;&gt;"", VLOOKUP(L293,'Base de Datos'!$A$2:$D1268,4,FALSE()),"")</f>
        <v/>
      </c>
      <c r="O295" s="43"/>
      <c r="P295" s="132" t="s">
        <v>73</v>
      </c>
      <c r="Q295" s="133" t="s">
        <v>74</v>
      </c>
      <c r="R295" s="15"/>
      <c r="S295" s="229"/>
      <c r="T295" s="230"/>
      <c r="U295" s="59"/>
      <c r="V295" s="47"/>
      <c r="W295" s="229"/>
      <c r="X295" s="230"/>
      <c r="Y295" s="59"/>
      <c r="Z295" s="47"/>
      <c r="AA295" s="229"/>
      <c r="AB295" s="230"/>
      <c r="AC295" s="59"/>
      <c r="AD295" s="48"/>
      <c r="AE295" s="181"/>
      <c r="AF295" s="181"/>
      <c r="AG295" s="181"/>
      <c r="AH295" s="181"/>
      <c r="AI295" s="181"/>
      <c r="AJ295" s="181"/>
      <c r="AK295" s="181"/>
      <c r="AL295" s="181"/>
      <c r="AM295" s="48"/>
      <c r="AN295" s="53">
        <f>A279</f>
        <v>46273</v>
      </c>
      <c r="AO295" s="54" t="str">
        <f>G280</f>
        <v>Consultorio N° 2</v>
      </c>
      <c r="AP295" s="55">
        <f t="shared" ref="AP295:AQ295" si="206">G285</f>
        <v>0</v>
      </c>
      <c r="AQ295" s="55">
        <f t="shared" si="206"/>
        <v>0</v>
      </c>
      <c r="AR295" s="55">
        <f>Y285</f>
        <v>0</v>
      </c>
      <c r="AS295" s="55">
        <f>W285</f>
        <v>0</v>
      </c>
      <c r="AT295" s="55">
        <f>W286</f>
        <v>0</v>
      </c>
      <c r="AU295" s="55">
        <f>Y286</f>
        <v>0</v>
      </c>
      <c r="AV295" s="55">
        <f>W287</f>
        <v>0</v>
      </c>
      <c r="AW295" s="55">
        <f>Y287</f>
        <v>0</v>
      </c>
      <c r="AX295" s="55">
        <f>Y288</f>
        <v>0</v>
      </c>
      <c r="AY295" s="55">
        <f>J288</f>
        <v>0</v>
      </c>
      <c r="AZ295" s="56"/>
      <c r="BA295" s="56"/>
      <c r="BB295" s="56"/>
      <c r="BC295" s="56"/>
      <c r="BD295" s="56"/>
      <c r="BE295" s="56"/>
      <c r="BF295" s="56"/>
      <c r="BG295" s="56"/>
      <c r="BH295" s="56"/>
      <c r="BI295" s="56"/>
      <c r="BJ295" s="56"/>
      <c r="BK295" s="56"/>
      <c r="BL295" s="56"/>
      <c r="BM295" s="56"/>
      <c r="BN295" s="56"/>
    </row>
    <row r="296" spans="1:66" ht="11.25" customHeight="1">
      <c r="A296" s="221"/>
      <c r="B296" s="38"/>
      <c r="C296" s="206"/>
      <c r="D296" s="209"/>
      <c r="E296" s="85" t="s">
        <v>46</v>
      </c>
      <c r="F296" s="86"/>
      <c r="G296" s="206"/>
      <c r="H296" s="209"/>
      <c r="I296" s="85" t="s">
        <v>46</v>
      </c>
      <c r="J296" s="108"/>
      <c r="K296" s="206"/>
      <c r="L296" s="209"/>
      <c r="M296" s="85" t="s">
        <v>46</v>
      </c>
      <c r="N296" s="108"/>
      <c r="O296" s="43"/>
      <c r="P296" s="137" t="s">
        <v>52</v>
      </c>
      <c r="Q296" s="138" t="s">
        <v>76</v>
      </c>
      <c r="R296" s="15"/>
      <c r="S296" s="227" t="str">
        <f>IF(OR(S293="Empleado",S293="Familiar"),"Nombre del Empleado","N° Factura")</f>
        <v>N° Factura</v>
      </c>
      <c r="T296" s="228"/>
      <c r="U296" s="89"/>
      <c r="V296" s="47"/>
      <c r="W296" s="227" t="str">
        <f>IF(OR(W293="Empleado",W293="Familiar"),"Nombre del Empleado","N° Factura")</f>
        <v>N° Factura</v>
      </c>
      <c r="X296" s="228"/>
      <c r="Y296" s="89"/>
      <c r="Z296" s="47"/>
      <c r="AA296" s="227" t="str">
        <f>IF(OR(AA293="Empleado",AA293="Familiar"),"Nombre del Empleado","N° Factura")</f>
        <v>N° Factura</v>
      </c>
      <c r="AB296" s="228"/>
      <c r="AC296" s="89"/>
      <c r="AD296" s="48"/>
      <c r="AE296" s="181"/>
      <c r="AF296" s="181"/>
      <c r="AG296" s="181"/>
      <c r="AH296" s="181"/>
      <c r="AI296" s="181"/>
      <c r="AJ296" s="181"/>
      <c r="AK296" s="181"/>
      <c r="AL296" s="181"/>
      <c r="AM296" s="48"/>
      <c r="AN296" s="53">
        <f>A279</f>
        <v>46273</v>
      </c>
      <c r="AO296" s="54" t="str">
        <f>G280</f>
        <v>Consultorio N° 2</v>
      </c>
      <c r="AP296" s="55">
        <f t="shared" ref="AP296:AQ296" si="207">G289</f>
        <v>0</v>
      </c>
      <c r="AQ296" s="55">
        <f t="shared" si="207"/>
        <v>0</v>
      </c>
      <c r="AR296" s="55">
        <f>Y289</f>
        <v>0</v>
      </c>
      <c r="AS296" s="55">
        <f>W289</f>
        <v>0</v>
      </c>
      <c r="AT296" s="55">
        <f>W290</f>
        <v>0</v>
      </c>
      <c r="AU296" s="55">
        <f>Y290</f>
        <v>0</v>
      </c>
      <c r="AV296" s="55">
        <f>W291</f>
        <v>0</v>
      </c>
      <c r="AW296" s="55">
        <f>Y291</f>
        <v>0</v>
      </c>
      <c r="AX296" s="55">
        <f>Y292</f>
        <v>0</v>
      </c>
      <c r="AY296" s="55">
        <f>J292</f>
        <v>0</v>
      </c>
      <c r="AZ296" s="56"/>
      <c r="BA296" s="56"/>
      <c r="BB296" s="56"/>
      <c r="BC296" s="56"/>
      <c r="BD296" s="56"/>
      <c r="BE296" s="56"/>
      <c r="BF296" s="56"/>
      <c r="BG296" s="56"/>
      <c r="BH296" s="56"/>
      <c r="BI296" s="56"/>
      <c r="BJ296" s="56"/>
      <c r="BK296" s="56"/>
      <c r="BL296" s="56"/>
      <c r="BM296" s="56"/>
      <c r="BN296" s="56"/>
    </row>
    <row r="297" spans="1:66" ht="11.25" customHeight="1">
      <c r="A297" s="222">
        <f>A293+$Q$13/1440</f>
        <v>0.5</v>
      </c>
      <c r="B297" s="38"/>
      <c r="C297" s="204"/>
      <c r="D297" s="207"/>
      <c r="E297" s="40" t="s">
        <v>36</v>
      </c>
      <c r="F297" s="42" t="str">
        <f>IF(D297&lt;&gt;"", VLOOKUP(D297,'Base de Datos'!$A$2:$D1268,2,FALSE()),"")</f>
        <v/>
      </c>
      <c r="G297" s="204"/>
      <c r="H297" s="216"/>
      <c r="I297" s="40" t="s">
        <v>36</v>
      </c>
      <c r="J297" s="42" t="str">
        <f>IF(H297&lt;&gt;"", VLOOKUP(H297,'Base de Datos'!$A$2:$D1268,2,FALSE()),"")</f>
        <v/>
      </c>
      <c r="K297" s="204"/>
      <c r="L297" s="216"/>
      <c r="M297" s="40" t="s">
        <v>36</v>
      </c>
      <c r="N297" s="42" t="str">
        <f>IF(L297&lt;&gt;"", VLOOKUP(L297,'Base de Datos'!$A$2:$D1268,2,FALSE()),"")</f>
        <v/>
      </c>
      <c r="O297" s="43"/>
      <c r="P297" s="141" t="s">
        <v>78</v>
      </c>
      <c r="Q297" s="142" t="s">
        <v>79</v>
      </c>
      <c r="R297" s="15"/>
      <c r="S297" s="45"/>
      <c r="T297" s="45" t="s">
        <v>37</v>
      </c>
      <c r="U297" s="46"/>
      <c r="V297" s="47"/>
      <c r="W297" s="45"/>
      <c r="X297" s="45" t="s">
        <v>37</v>
      </c>
      <c r="Y297" s="46"/>
      <c r="Z297" s="47"/>
      <c r="AA297" s="45"/>
      <c r="AB297" s="45" t="s">
        <v>37</v>
      </c>
      <c r="AC297" s="46"/>
      <c r="AD297" s="48"/>
      <c r="AE297" s="181"/>
      <c r="AF297" s="181"/>
      <c r="AG297" s="181"/>
      <c r="AH297" s="181"/>
      <c r="AI297" s="181"/>
      <c r="AJ297" s="181"/>
      <c r="AK297" s="181"/>
      <c r="AL297" s="181"/>
      <c r="AM297" s="48"/>
      <c r="AN297" s="53">
        <f>A279</f>
        <v>46273</v>
      </c>
      <c r="AO297" s="54" t="str">
        <f>G280</f>
        <v>Consultorio N° 2</v>
      </c>
      <c r="AP297" s="55">
        <f t="shared" ref="AP297:AQ297" si="208">G293</f>
        <v>0</v>
      </c>
      <c r="AQ297" s="55">
        <f t="shared" si="208"/>
        <v>0</v>
      </c>
      <c r="AR297" s="55">
        <f>Y293</f>
        <v>0</v>
      </c>
      <c r="AS297" s="55">
        <f>W293</f>
        <v>0</v>
      </c>
      <c r="AT297" s="55">
        <f>W294</f>
        <v>0</v>
      </c>
      <c r="AU297" s="55">
        <f>Y294</f>
        <v>0</v>
      </c>
      <c r="AV297" s="55">
        <f>W295</f>
        <v>0</v>
      </c>
      <c r="AW297" s="55">
        <f>Y295</f>
        <v>0</v>
      </c>
      <c r="AX297" s="55">
        <f>Y296</f>
        <v>0</v>
      </c>
      <c r="AY297" s="55">
        <f>J296</f>
        <v>0</v>
      </c>
      <c r="AZ297" s="56"/>
      <c r="BA297" s="56"/>
      <c r="BB297" s="56"/>
      <c r="BC297" s="56"/>
      <c r="BD297" s="56"/>
      <c r="BE297" s="56"/>
      <c r="BF297" s="56"/>
      <c r="BG297" s="56"/>
      <c r="BH297" s="56"/>
      <c r="BI297" s="56"/>
      <c r="BJ297" s="56"/>
      <c r="BK297" s="56"/>
      <c r="BL297" s="56"/>
      <c r="BM297" s="56"/>
      <c r="BN297" s="56"/>
    </row>
    <row r="298" spans="1:66" ht="11.25" customHeight="1">
      <c r="A298" s="220"/>
      <c r="B298" s="38"/>
      <c r="C298" s="205"/>
      <c r="D298" s="208"/>
      <c r="E298" s="57" t="s">
        <v>42</v>
      </c>
      <c r="F298" s="58" t="str">
        <f>IF(D297&lt;&gt;"", VLOOKUP(D297,'Base de Datos'!$A$2:$D1268,3,FALSE()),"")</f>
        <v/>
      </c>
      <c r="G298" s="205"/>
      <c r="H298" s="208"/>
      <c r="I298" s="57" t="s">
        <v>42</v>
      </c>
      <c r="J298" s="58" t="str">
        <f>IF(H297&lt;&gt;"", VLOOKUP(H297,'Base de Datos'!$A$2:$D1268,3,FALSE()),"")</f>
        <v/>
      </c>
      <c r="K298" s="205"/>
      <c r="L298" s="208"/>
      <c r="M298" s="57" t="s">
        <v>42</v>
      </c>
      <c r="N298" s="58" t="str">
        <f>IF(L297&lt;&gt;"", VLOOKUP(L297,'Base de Datos'!$A$2:$D1268,3,FALSE()),"")</f>
        <v/>
      </c>
      <c r="O298" s="43"/>
      <c r="P298" s="1"/>
      <c r="Q298" s="147"/>
      <c r="R298" s="15"/>
      <c r="S298" s="229"/>
      <c r="T298" s="230"/>
      <c r="U298" s="59"/>
      <c r="V298" s="47"/>
      <c r="W298" s="229"/>
      <c r="X298" s="230"/>
      <c r="Y298" s="59"/>
      <c r="Z298" s="47"/>
      <c r="AA298" s="229"/>
      <c r="AB298" s="230"/>
      <c r="AC298" s="59"/>
      <c r="AD298" s="48"/>
      <c r="AE298" s="181"/>
      <c r="AF298" s="181"/>
      <c r="AG298" s="181"/>
      <c r="AH298" s="181"/>
      <c r="AI298" s="181"/>
      <c r="AJ298" s="181"/>
      <c r="AK298" s="181"/>
      <c r="AL298" s="181"/>
      <c r="AM298" s="48"/>
      <c r="AN298" s="53">
        <f>A279</f>
        <v>46273</v>
      </c>
      <c r="AO298" s="149" t="str">
        <f>G280</f>
        <v>Consultorio N° 2</v>
      </c>
      <c r="AP298" s="55">
        <f t="shared" ref="AP298:AQ298" si="209">G297</f>
        <v>0</v>
      </c>
      <c r="AQ298" s="55">
        <f t="shared" si="209"/>
        <v>0</v>
      </c>
      <c r="AR298" s="55">
        <f>Y297</f>
        <v>0</v>
      </c>
      <c r="AS298" s="55">
        <f>W297</f>
        <v>0</v>
      </c>
      <c r="AT298" s="55">
        <f>W298</f>
        <v>0</v>
      </c>
      <c r="AU298" s="55">
        <f>Y298</f>
        <v>0</v>
      </c>
      <c r="AV298" s="55">
        <f>W299</f>
        <v>0</v>
      </c>
      <c r="AW298" s="55">
        <f>Y299</f>
        <v>0</v>
      </c>
      <c r="AX298" s="55">
        <f>Y300</f>
        <v>0</v>
      </c>
      <c r="AY298" s="55">
        <f>J300</f>
        <v>0</v>
      </c>
      <c r="AZ298" s="56"/>
      <c r="BA298" s="56"/>
      <c r="BB298" s="56"/>
      <c r="BC298" s="56"/>
      <c r="BD298" s="56"/>
      <c r="BE298" s="56"/>
      <c r="BF298" s="56"/>
      <c r="BG298" s="56"/>
      <c r="BH298" s="56"/>
      <c r="BI298" s="56"/>
      <c r="BJ298" s="56"/>
      <c r="BK298" s="56"/>
      <c r="BL298" s="56"/>
      <c r="BM298" s="56"/>
      <c r="BN298" s="56"/>
    </row>
    <row r="299" spans="1:66" ht="11.25" customHeight="1">
      <c r="A299" s="220"/>
      <c r="B299" s="38"/>
      <c r="C299" s="205"/>
      <c r="D299" s="208"/>
      <c r="E299" s="57" t="s">
        <v>44</v>
      </c>
      <c r="F299" s="58" t="str">
        <f>IF(D297&lt;&gt;"", VLOOKUP(D297,'Base de Datos'!$A$2:$D1268,4,FALSE()),"")</f>
        <v/>
      </c>
      <c r="G299" s="205"/>
      <c r="H299" s="208"/>
      <c r="I299" s="57" t="s">
        <v>44</v>
      </c>
      <c r="J299" s="58" t="str">
        <f>IF(H297&lt;&gt;"", VLOOKUP(H297,'Base de Datos'!$A$2:$D1268,4,FALSE()),"")</f>
        <v/>
      </c>
      <c r="K299" s="205"/>
      <c r="L299" s="208"/>
      <c r="M299" s="57" t="s">
        <v>44</v>
      </c>
      <c r="N299" s="58" t="str">
        <f>IF(L297&lt;&gt;"", VLOOKUP(L297,'Base de Datos'!$A$2:$D1268,4,FALSE()),"")</f>
        <v/>
      </c>
      <c r="O299" s="43"/>
      <c r="P299" s="1"/>
      <c r="Q299" s="150"/>
      <c r="R299" s="15"/>
      <c r="S299" s="229"/>
      <c r="T299" s="230"/>
      <c r="U299" s="59"/>
      <c r="V299" s="47"/>
      <c r="W299" s="229"/>
      <c r="X299" s="230"/>
      <c r="Y299" s="59"/>
      <c r="Z299" s="47"/>
      <c r="AA299" s="229"/>
      <c r="AB299" s="230"/>
      <c r="AC299" s="59"/>
      <c r="AD299" s="48"/>
      <c r="AE299" s="181"/>
      <c r="AF299" s="181"/>
      <c r="AG299" s="181"/>
      <c r="AH299" s="181"/>
      <c r="AI299" s="181"/>
      <c r="AJ299" s="181"/>
      <c r="AK299" s="181"/>
      <c r="AL299" s="181"/>
      <c r="AM299" s="48"/>
      <c r="AN299" s="53">
        <f>A279</f>
        <v>46273</v>
      </c>
      <c r="AO299" s="54" t="str">
        <f>G280</f>
        <v>Consultorio N° 2</v>
      </c>
      <c r="AP299" s="55">
        <f t="shared" ref="AP299:AQ299" si="210">G301</f>
        <v>0</v>
      </c>
      <c r="AQ299" s="55">
        <f t="shared" si="210"/>
        <v>0</v>
      </c>
      <c r="AR299" s="55">
        <f>Y301</f>
        <v>0</v>
      </c>
      <c r="AS299" s="55">
        <f>W301</f>
        <v>0</v>
      </c>
      <c r="AT299" s="55">
        <f>W302</f>
        <v>0</v>
      </c>
      <c r="AU299" s="55">
        <f>Y302</f>
        <v>0</v>
      </c>
      <c r="AV299" s="55">
        <f>W303</f>
        <v>0</v>
      </c>
      <c r="AW299" s="55">
        <f>Y303</f>
        <v>0</v>
      </c>
      <c r="AX299" s="55">
        <f>Y304</f>
        <v>0</v>
      </c>
      <c r="AY299" s="55">
        <f>J304</f>
        <v>0</v>
      </c>
      <c r="AZ299" s="56"/>
      <c r="BA299" s="56"/>
      <c r="BB299" s="56"/>
      <c r="BC299" s="56"/>
      <c r="BD299" s="56"/>
      <c r="BE299" s="56"/>
      <c r="BF299" s="56"/>
      <c r="BG299" s="56"/>
      <c r="BH299" s="56"/>
      <c r="BI299" s="56"/>
      <c r="BJ299" s="56"/>
      <c r="BK299" s="56"/>
      <c r="BL299" s="56"/>
      <c r="BM299" s="56"/>
      <c r="BN299" s="56"/>
    </row>
    <row r="300" spans="1:66" ht="11.25" customHeight="1">
      <c r="A300" s="221"/>
      <c r="B300" s="38"/>
      <c r="C300" s="206"/>
      <c r="D300" s="209"/>
      <c r="E300" s="85" t="s">
        <v>46</v>
      </c>
      <c r="F300" s="86"/>
      <c r="G300" s="206"/>
      <c r="H300" s="209"/>
      <c r="I300" s="85" t="s">
        <v>46</v>
      </c>
      <c r="J300" s="108"/>
      <c r="K300" s="206"/>
      <c r="L300" s="209"/>
      <c r="M300" s="85" t="s">
        <v>46</v>
      </c>
      <c r="N300" s="108"/>
      <c r="O300" s="43"/>
      <c r="P300" s="1"/>
      <c r="Q300" s="150"/>
      <c r="R300" s="15"/>
      <c r="S300" s="227" t="str">
        <f>IF(OR(S297="Empleado",S297="Familiar"),"Nombre del Empleado","N° Factura")</f>
        <v>N° Factura</v>
      </c>
      <c r="T300" s="228"/>
      <c r="U300" s="89"/>
      <c r="V300" s="47"/>
      <c r="W300" s="227" t="str">
        <f>IF(OR(W297="Empleado",W297="Familiar"),"Nombre del Empleado","N° Factura")</f>
        <v>N° Factura</v>
      </c>
      <c r="X300" s="228"/>
      <c r="Y300" s="89"/>
      <c r="Z300" s="47"/>
      <c r="AA300" s="227" t="str">
        <f>IF(OR(AA297="Empleado",AA297="Familiar"),"Nombre del Empleado","N° Factura")</f>
        <v>N° Factura</v>
      </c>
      <c r="AB300" s="228"/>
      <c r="AC300" s="89"/>
      <c r="AD300" s="48"/>
      <c r="AE300" s="181"/>
      <c r="AF300" s="181"/>
      <c r="AG300" s="181"/>
      <c r="AH300" s="181"/>
      <c r="AI300" s="181"/>
      <c r="AJ300" s="181"/>
      <c r="AK300" s="181"/>
      <c r="AL300" s="181"/>
      <c r="AM300" s="48"/>
      <c r="AN300" s="53">
        <f>A279</f>
        <v>46273</v>
      </c>
      <c r="AO300" s="54" t="str">
        <f>G280</f>
        <v>Consultorio N° 2</v>
      </c>
      <c r="AP300" s="55">
        <f t="shared" ref="AP300:AQ300" si="211">G305</f>
        <v>0</v>
      </c>
      <c r="AQ300" s="55">
        <f t="shared" si="211"/>
        <v>0</v>
      </c>
      <c r="AR300" s="55">
        <f>Y305</f>
        <v>0</v>
      </c>
      <c r="AS300" s="55">
        <f>W305</f>
        <v>0</v>
      </c>
      <c r="AT300" s="55">
        <f>W306</f>
        <v>0</v>
      </c>
      <c r="AU300" s="55">
        <f>Y306</f>
        <v>0</v>
      </c>
      <c r="AV300" s="55">
        <f>W307</f>
        <v>0</v>
      </c>
      <c r="AW300" s="55">
        <f>Y307</f>
        <v>0</v>
      </c>
      <c r="AX300" s="55">
        <f>Y308</f>
        <v>0</v>
      </c>
      <c r="AY300" s="55">
        <f>J308</f>
        <v>0</v>
      </c>
      <c r="AZ300" s="56"/>
      <c r="BA300" s="56"/>
      <c r="BB300" s="56"/>
      <c r="BC300" s="56"/>
      <c r="BD300" s="56"/>
      <c r="BE300" s="56"/>
      <c r="BF300" s="56"/>
      <c r="BG300" s="56"/>
      <c r="BH300" s="56"/>
      <c r="BI300" s="56"/>
      <c r="BJ300" s="56"/>
      <c r="BK300" s="56"/>
      <c r="BL300" s="56"/>
      <c r="BM300" s="56"/>
      <c r="BN300" s="56"/>
    </row>
    <row r="301" spans="1:66" ht="11.25" customHeight="1">
      <c r="A301" s="222">
        <f>A297+$Q$13/1440</f>
        <v>0.54166666666666663</v>
      </c>
      <c r="B301" s="38"/>
      <c r="C301" s="204"/>
      <c r="D301" s="207"/>
      <c r="E301" s="40" t="s">
        <v>36</v>
      </c>
      <c r="F301" s="42" t="str">
        <f>IF(D301&lt;&gt;"", VLOOKUP(D301,'Base de Datos'!$A$2:$D1268,2,FALSE()),"")</f>
        <v/>
      </c>
      <c r="G301" s="204"/>
      <c r="H301" s="216"/>
      <c r="I301" s="40" t="s">
        <v>36</v>
      </c>
      <c r="J301" s="42" t="str">
        <f>IF(H301&lt;&gt;"", VLOOKUP(H301,'Base de Datos'!$A$2:$D1268,2,FALSE()),"")</f>
        <v/>
      </c>
      <c r="K301" s="204"/>
      <c r="L301" s="216"/>
      <c r="M301" s="40" t="s">
        <v>36</v>
      </c>
      <c r="N301" s="42" t="str">
        <f>IF(L301&lt;&gt;"", VLOOKUP(L301,'Base de Datos'!$A$2:$D$240,2,FALSE()),"")</f>
        <v/>
      </c>
      <c r="O301" s="43"/>
      <c r="P301" s="1"/>
      <c r="Q301" s="150"/>
      <c r="R301" s="15"/>
      <c r="S301" s="45"/>
      <c r="T301" s="45" t="s">
        <v>37</v>
      </c>
      <c r="U301" s="46"/>
      <c r="V301" s="47"/>
      <c r="W301" s="45"/>
      <c r="X301" s="45" t="s">
        <v>37</v>
      </c>
      <c r="Y301" s="46"/>
      <c r="Z301" s="47"/>
      <c r="AA301" s="45"/>
      <c r="AB301" s="45" t="s">
        <v>37</v>
      </c>
      <c r="AC301" s="46"/>
      <c r="AD301" s="48"/>
      <c r="AE301" s="181"/>
      <c r="AF301" s="181"/>
      <c r="AG301" s="181"/>
      <c r="AH301" s="181"/>
      <c r="AI301" s="181"/>
      <c r="AJ301" s="181"/>
      <c r="AK301" s="181"/>
      <c r="AL301" s="181"/>
      <c r="AM301" s="48"/>
      <c r="AN301" s="53">
        <f>A279</f>
        <v>46273</v>
      </c>
      <c r="AO301" s="54" t="str">
        <f>G280</f>
        <v>Consultorio N° 2</v>
      </c>
      <c r="AP301" s="55">
        <f t="shared" ref="AP301:AQ301" si="212">G309</f>
        <v>0</v>
      </c>
      <c r="AQ301" s="55">
        <f t="shared" si="212"/>
        <v>0</v>
      </c>
      <c r="AR301" s="55">
        <f>Y309</f>
        <v>0</v>
      </c>
      <c r="AS301" s="55">
        <f>W309</f>
        <v>0</v>
      </c>
      <c r="AT301" s="55">
        <f>W310</f>
        <v>0</v>
      </c>
      <c r="AU301" s="55">
        <f>Y310</f>
        <v>0</v>
      </c>
      <c r="AV301" s="55">
        <f>W311</f>
        <v>0</v>
      </c>
      <c r="AW301" s="55">
        <f>Y311</f>
        <v>0</v>
      </c>
      <c r="AX301" s="55">
        <f>Y312</f>
        <v>0</v>
      </c>
      <c r="AY301" s="55">
        <f>J312</f>
        <v>0</v>
      </c>
      <c r="AZ301" s="56"/>
      <c r="BA301" s="56"/>
      <c r="BB301" s="56"/>
      <c r="BC301" s="56"/>
      <c r="BD301" s="56"/>
      <c r="BE301" s="56"/>
      <c r="BF301" s="56"/>
      <c r="BG301" s="56"/>
      <c r="BH301" s="56"/>
      <c r="BI301" s="56"/>
      <c r="BJ301" s="56"/>
      <c r="BK301" s="56"/>
      <c r="BL301" s="56"/>
      <c r="BM301" s="56"/>
      <c r="BN301" s="56"/>
    </row>
    <row r="302" spans="1:66" ht="11.25" customHeight="1">
      <c r="A302" s="220"/>
      <c r="B302" s="38"/>
      <c r="C302" s="205"/>
      <c r="D302" s="208"/>
      <c r="E302" s="57" t="s">
        <v>42</v>
      </c>
      <c r="F302" s="58" t="str">
        <f>IF(D301&lt;&gt;"", VLOOKUP(D301,'Base de Datos'!$A$2:$D1268,3,FALSE()),"")</f>
        <v/>
      </c>
      <c r="G302" s="205"/>
      <c r="H302" s="208"/>
      <c r="I302" s="57" t="s">
        <v>42</v>
      </c>
      <c r="J302" s="58" t="str">
        <f>IF(H301&lt;&gt;"", VLOOKUP(H301,'Base de Datos'!$A$2:$D1268,3,FALSE()),"")</f>
        <v/>
      </c>
      <c r="K302" s="205"/>
      <c r="L302" s="208"/>
      <c r="M302" s="57" t="s">
        <v>42</v>
      </c>
      <c r="N302" s="182" t="str">
        <f>IF(L301&lt;&gt;"", VLOOKUP(L301,'Base de Datos'!$A$2:$D$240,3,FALSE()),"")</f>
        <v/>
      </c>
      <c r="O302" s="43"/>
      <c r="P302" s="1"/>
      <c r="Q302" s="1"/>
      <c r="R302" s="15"/>
      <c r="S302" s="229"/>
      <c r="T302" s="230"/>
      <c r="U302" s="59"/>
      <c r="V302" s="47"/>
      <c r="W302" s="229"/>
      <c r="X302" s="230"/>
      <c r="Y302" s="59"/>
      <c r="Z302" s="47"/>
      <c r="AA302" s="229"/>
      <c r="AB302" s="230"/>
      <c r="AC302" s="59"/>
      <c r="AD302" s="48"/>
      <c r="AE302" s="181"/>
      <c r="AF302" s="181"/>
      <c r="AG302" s="181"/>
      <c r="AH302" s="181"/>
      <c r="AI302" s="181"/>
      <c r="AJ302" s="181"/>
      <c r="AK302" s="181"/>
      <c r="AL302" s="181"/>
      <c r="AM302" s="48"/>
      <c r="AN302" s="53">
        <f>A279</f>
        <v>46273</v>
      </c>
      <c r="AO302" s="54" t="str">
        <f>G280</f>
        <v>Consultorio N° 2</v>
      </c>
      <c r="AP302" s="55">
        <f t="shared" ref="AP302:AQ302" si="213">G313</f>
        <v>0</v>
      </c>
      <c r="AQ302" s="55">
        <f t="shared" si="213"/>
        <v>0</v>
      </c>
      <c r="AR302" s="55">
        <f>Y313</f>
        <v>0</v>
      </c>
      <c r="AS302" s="55">
        <f>W313</f>
        <v>0</v>
      </c>
      <c r="AT302" s="55">
        <f>W314</f>
        <v>0</v>
      </c>
      <c r="AU302" s="55">
        <f>Y314</f>
        <v>0</v>
      </c>
      <c r="AV302" s="55">
        <f>W315</f>
        <v>0</v>
      </c>
      <c r="AW302" s="55">
        <f>Y315</f>
        <v>0</v>
      </c>
      <c r="AX302" s="55">
        <f>Y316</f>
        <v>0</v>
      </c>
      <c r="AY302" s="55">
        <f>J316</f>
        <v>0</v>
      </c>
      <c r="AZ302" s="56"/>
      <c r="BA302" s="56"/>
      <c r="BB302" s="56"/>
      <c r="BC302" s="56"/>
      <c r="BD302" s="56"/>
      <c r="BE302" s="56"/>
      <c r="BF302" s="56"/>
      <c r="BG302" s="56"/>
      <c r="BH302" s="56"/>
      <c r="BI302" s="56"/>
      <c r="BJ302" s="56"/>
      <c r="BK302" s="56"/>
      <c r="BL302" s="56"/>
      <c r="BM302" s="56"/>
      <c r="BN302" s="56"/>
    </row>
    <row r="303" spans="1:66" ht="11.25" customHeight="1">
      <c r="A303" s="220"/>
      <c r="B303" s="38"/>
      <c r="C303" s="205"/>
      <c r="D303" s="208"/>
      <c r="E303" s="57" t="s">
        <v>44</v>
      </c>
      <c r="F303" s="58" t="str">
        <f>IF(D301&lt;&gt;"", VLOOKUP(D301,'Base de Datos'!$A$2:$D1268,4,FALSE()),"")</f>
        <v/>
      </c>
      <c r="G303" s="205"/>
      <c r="H303" s="208"/>
      <c r="I303" s="57" t="s">
        <v>44</v>
      </c>
      <c r="J303" s="58" t="str">
        <f>IF(H301&lt;&gt;"", VLOOKUP(H301,'Base de Datos'!$A$2:$D1268,4,FALSE()),"")</f>
        <v/>
      </c>
      <c r="K303" s="205"/>
      <c r="L303" s="208"/>
      <c r="M303" s="57" t="s">
        <v>44</v>
      </c>
      <c r="N303" s="182" t="str">
        <f>IF(L301&lt;&gt;"", VLOOKUP(L301,'Base de Datos'!$A$2:$D$240,4,FALSE()),"")</f>
        <v/>
      </c>
      <c r="O303" s="1"/>
      <c r="P303" s="1"/>
      <c r="Q303" s="1"/>
      <c r="R303" s="15"/>
      <c r="S303" s="229"/>
      <c r="T303" s="230"/>
      <c r="U303" s="59"/>
      <c r="V303" s="47"/>
      <c r="W303" s="229"/>
      <c r="X303" s="230"/>
      <c r="Y303" s="59"/>
      <c r="Z303" s="47"/>
      <c r="AA303" s="229"/>
      <c r="AB303" s="230"/>
      <c r="AC303" s="59"/>
      <c r="AD303" s="48"/>
      <c r="AE303" s="181"/>
      <c r="AF303" s="181"/>
      <c r="AG303" s="181"/>
      <c r="AH303" s="181"/>
      <c r="AI303" s="181"/>
      <c r="AJ303" s="181"/>
      <c r="AK303" s="181"/>
      <c r="AL303" s="181"/>
      <c r="AM303" s="48"/>
      <c r="AN303" s="53">
        <f>A279</f>
        <v>46273</v>
      </c>
      <c r="AO303" s="54" t="str">
        <f>G280</f>
        <v>Consultorio N° 2</v>
      </c>
      <c r="AP303" s="55">
        <f t="shared" ref="AP303:AQ303" si="214">G317</f>
        <v>0</v>
      </c>
      <c r="AQ303" s="55">
        <f t="shared" si="214"/>
        <v>0</v>
      </c>
      <c r="AR303" s="55">
        <f>Y317</f>
        <v>0</v>
      </c>
      <c r="AS303" s="55">
        <f>W317</f>
        <v>0</v>
      </c>
      <c r="AT303" s="55">
        <f>W318</f>
        <v>0</v>
      </c>
      <c r="AU303" s="55">
        <f>Y318</f>
        <v>0</v>
      </c>
      <c r="AV303" s="55">
        <f>W319</f>
        <v>0</v>
      </c>
      <c r="AW303" s="55">
        <f>Y319</f>
        <v>0</v>
      </c>
      <c r="AX303" s="55">
        <f>Y320</f>
        <v>0</v>
      </c>
      <c r="AY303" s="55">
        <f>J320</f>
        <v>0</v>
      </c>
      <c r="AZ303" s="56"/>
      <c r="BA303" s="56"/>
      <c r="BB303" s="56"/>
      <c r="BC303" s="56"/>
      <c r="BD303" s="56"/>
      <c r="BE303" s="56"/>
      <c r="BF303" s="56"/>
      <c r="BG303" s="56"/>
      <c r="BH303" s="56"/>
      <c r="BI303" s="56"/>
      <c r="BJ303" s="56"/>
      <c r="BK303" s="56"/>
      <c r="BL303" s="56"/>
      <c r="BM303" s="56"/>
      <c r="BN303" s="56"/>
    </row>
    <row r="304" spans="1:66" ht="11.25" customHeight="1">
      <c r="A304" s="221"/>
      <c r="B304" s="38"/>
      <c r="C304" s="206"/>
      <c r="D304" s="209"/>
      <c r="E304" s="85" t="s">
        <v>46</v>
      </c>
      <c r="F304" s="86"/>
      <c r="G304" s="206"/>
      <c r="H304" s="209"/>
      <c r="I304" s="85" t="s">
        <v>46</v>
      </c>
      <c r="J304" s="108"/>
      <c r="K304" s="206"/>
      <c r="L304" s="209"/>
      <c r="M304" s="85" t="s">
        <v>46</v>
      </c>
      <c r="N304" s="108"/>
      <c r="O304" s="43"/>
      <c r="P304" s="1"/>
      <c r="Q304" s="1"/>
      <c r="R304" s="15"/>
      <c r="S304" s="227" t="str">
        <f>IF(OR(S301="Empleado",S301="Familiar"),"Nombre del Empleado","N° Factura")</f>
        <v>N° Factura</v>
      </c>
      <c r="T304" s="228"/>
      <c r="U304" s="89"/>
      <c r="V304" s="47"/>
      <c r="W304" s="227" t="str">
        <f>IF(OR(W301="Empleado",W301="Familiar"),"Nombre del Empleado","N° Factura")</f>
        <v>N° Factura</v>
      </c>
      <c r="X304" s="228"/>
      <c r="Y304" s="89"/>
      <c r="Z304" s="47"/>
      <c r="AA304" s="227" t="str">
        <f>IF(OR(AA301="Empleado",AA301="Familiar"),"Nombre del Empleado","N° Factura")</f>
        <v>N° Factura</v>
      </c>
      <c r="AB304" s="228"/>
      <c r="AC304" s="89"/>
      <c r="AD304" s="48"/>
      <c r="AE304" s="181"/>
      <c r="AF304" s="181"/>
      <c r="AG304" s="181"/>
      <c r="AH304" s="181"/>
      <c r="AI304" s="181"/>
      <c r="AJ304" s="181"/>
      <c r="AK304" s="181"/>
      <c r="AL304" s="181"/>
      <c r="AM304" s="48"/>
      <c r="AN304" s="53">
        <f>A279</f>
        <v>46273</v>
      </c>
      <c r="AO304" s="54" t="str">
        <f>K280</f>
        <v>Consultorio N° 3</v>
      </c>
      <c r="AP304" s="55">
        <f t="shared" ref="AP304:AQ304" si="215">K281</f>
        <v>0</v>
      </c>
      <c r="AQ304" s="55">
        <f t="shared" si="215"/>
        <v>0</v>
      </c>
      <c r="AR304" s="55">
        <f>AC281</f>
        <v>0</v>
      </c>
      <c r="AS304" s="55">
        <f>AA281</f>
        <v>0</v>
      </c>
      <c r="AT304" s="55">
        <f>AA282</f>
        <v>0</v>
      </c>
      <c r="AU304" s="55">
        <f>AC282</f>
        <v>0</v>
      </c>
      <c r="AV304" s="55">
        <f>AA283</f>
        <v>0</v>
      </c>
      <c r="AW304" s="55">
        <f>AC283</f>
        <v>0</v>
      </c>
      <c r="AX304" s="55">
        <f>AC284</f>
        <v>0</v>
      </c>
      <c r="AY304" s="55">
        <f>N284</f>
        <v>0</v>
      </c>
      <c r="AZ304" s="56"/>
      <c r="BA304" s="56"/>
      <c r="BB304" s="56"/>
      <c r="BC304" s="56"/>
      <c r="BD304" s="56"/>
      <c r="BE304" s="56"/>
      <c r="BF304" s="56"/>
      <c r="BG304" s="56"/>
      <c r="BH304" s="56"/>
      <c r="BI304" s="56"/>
      <c r="BJ304" s="56"/>
      <c r="BK304" s="56"/>
      <c r="BL304" s="56"/>
      <c r="BM304" s="56"/>
      <c r="BN304" s="56"/>
    </row>
    <row r="305" spans="1:66" ht="11.25" customHeight="1">
      <c r="A305" s="222">
        <f>A301+$Q$13/1440</f>
        <v>0.58333333333333326</v>
      </c>
      <c r="B305" s="38"/>
      <c r="C305" s="204"/>
      <c r="D305" s="207"/>
      <c r="E305" s="40" t="s">
        <v>36</v>
      </c>
      <c r="F305" s="42" t="str">
        <f>IF(D305&lt;&gt;"", VLOOKUP(D305,'Base de Datos'!$A$2:$D1268,2,FALSE()),"")</f>
        <v/>
      </c>
      <c r="G305" s="204"/>
      <c r="H305" s="216"/>
      <c r="I305" s="40" t="s">
        <v>36</v>
      </c>
      <c r="J305" s="42" t="str">
        <f>IF(H305&lt;&gt;"", VLOOKUP(H305,'Base de Datos'!$A$2:$D1268,2,FALSE()),"")</f>
        <v/>
      </c>
      <c r="K305" s="204"/>
      <c r="L305" s="216"/>
      <c r="M305" s="40" t="s">
        <v>36</v>
      </c>
      <c r="N305" s="42" t="str">
        <f>IF(L305&lt;&gt;"", VLOOKUP(L305,'Base de Datos'!$A$2:$D1268,2,FALSE()),"")</f>
        <v/>
      </c>
      <c r="O305" s="43"/>
      <c r="P305" s="151"/>
      <c r="Q305" s="1"/>
      <c r="R305" s="15"/>
      <c r="S305" s="45"/>
      <c r="T305" s="45" t="s">
        <v>37</v>
      </c>
      <c r="U305" s="46"/>
      <c r="V305" s="47"/>
      <c r="W305" s="45"/>
      <c r="X305" s="45" t="s">
        <v>37</v>
      </c>
      <c r="Y305" s="46"/>
      <c r="Z305" s="47"/>
      <c r="AA305" s="45"/>
      <c r="AB305" s="45" t="s">
        <v>37</v>
      </c>
      <c r="AC305" s="46"/>
      <c r="AD305" s="48"/>
      <c r="AE305" s="181"/>
      <c r="AF305" s="181"/>
      <c r="AG305" s="181"/>
      <c r="AH305" s="181"/>
      <c r="AI305" s="181"/>
      <c r="AJ305" s="181"/>
      <c r="AK305" s="181"/>
      <c r="AL305" s="181"/>
      <c r="AM305" s="48"/>
      <c r="AN305" s="53">
        <f>A279</f>
        <v>46273</v>
      </c>
      <c r="AO305" s="54" t="str">
        <f>K280</f>
        <v>Consultorio N° 3</v>
      </c>
      <c r="AP305" s="55" t="str">
        <f t="shared" ref="AP305:AQ305" si="216">K285</f>
        <v>💲</v>
      </c>
      <c r="AQ305" s="55" t="str">
        <f t="shared" si="216"/>
        <v>Yolimar Sofia Sayago Mosqueda</v>
      </c>
      <c r="AR305" s="55">
        <f>AC285</f>
        <v>50</v>
      </c>
      <c r="AS305" s="55">
        <f>AA285</f>
        <v>0</v>
      </c>
      <c r="AT305" s="55" t="str">
        <f>AA286</f>
        <v>Punto de venta</v>
      </c>
      <c r="AU305" s="55">
        <f>AC286</f>
        <v>48881.4</v>
      </c>
      <c r="AV305" s="55">
        <f>AA287</f>
        <v>0</v>
      </c>
      <c r="AW305" s="55">
        <f>AC287</f>
        <v>0</v>
      </c>
      <c r="AX305" s="55">
        <f>AC288</f>
        <v>0</v>
      </c>
      <c r="AY305" s="55" t="str">
        <f>N288</f>
        <v>Dra. Mónica Porras</v>
      </c>
      <c r="AZ305" s="56"/>
      <c r="BA305" s="56"/>
      <c r="BB305" s="56"/>
      <c r="BC305" s="56"/>
      <c r="BD305" s="56"/>
      <c r="BE305" s="56"/>
      <c r="BF305" s="56"/>
      <c r="BG305" s="56"/>
      <c r="BH305" s="56"/>
      <c r="BI305" s="56"/>
      <c r="BJ305" s="56"/>
      <c r="BK305" s="56"/>
      <c r="BL305" s="56"/>
      <c r="BM305" s="56"/>
      <c r="BN305" s="56"/>
    </row>
    <row r="306" spans="1:66" ht="11.25" customHeight="1">
      <c r="A306" s="220"/>
      <c r="B306" s="38"/>
      <c r="C306" s="205"/>
      <c r="D306" s="208"/>
      <c r="E306" s="57" t="s">
        <v>42</v>
      </c>
      <c r="F306" s="58" t="str">
        <f>IF(D305&lt;&gt;"", VLOOKUP(D305,'Base de Datos'!$A$2:$D1268,3,FALSE()),"")</f>
        <v/>
      </c>
      <c r="G306" s="205"/>
      <c r="H306" s="208"/>
      <c r="I306" s="57" t="s">
        <v>42</v>
      </c>
      <c r="J306" s="58" t="str">
        <f>IF(H305&lt;&gt;"", VLOOKUP(H305,'Base de Datos'!$A$2:$D1268,3,FALSE()),"")</f>
        <v/>
      </c>
      <c r="K306" s="205"/>
      <c r="L306" s="208"/>
      <c r="M306" s="57" t="s">
        <v>42</v>
      </c>
      <c r="N306" s="58" t="str">
        <f>IF(L305&lt;&gt;"", VLOOKUP(L305,'Base de Datos'!$A$2:$D1268,3,FALSE()),"")</f>
        <v/>
      </c>
      <c r="O306" s="43"/>
      <c r="P306" s="151"/>
      <c r="Q306" s="152"/>
      <c r="R306" s="15"/>
      <c r="S306" s="229"/>
      <c r="T306" s="230"/>
      <c r="U306" s="59"/>
      <c r="V306" s="47"/>
      <c r="W306" s="229"/>
      <c r="X306" s="230"/>
      <c r="Y306" s="59"/>
      <c r="Z306" s="47"/>
      <c r="AA306" s="229"/>
      <c r="AB306" s="230"/>
      <c r="AC306" s="59"/>
      <c r="AD306" s="48"/>
      <c r="AE306" s="181"/>
      <c r="AF306" s="181"/>
      <c r="AG306" s="181"/>
      <c r="AH306" s="181"/>
      <c r="AI306" s="181"/>
      <c r="AJ306" s="181"/>
      <c r="AK306" s="181"/>
      <c r="AL306" s="181"/>
      <c r="AM306" s="48"/>
      <c r="AN306" s="53">
        <f>A279</f>
        <v>46273</v>
      </c>
      <c r="AO306" s="54" t="str">
        <f>K280</f>
        <v>Consultorio N° 3</v>
      </c>
      <c r="AP306" s="55" t="str">
        <f t="shared" ref="AP306:AQ306" si="217">K289</f>
        <v>📦</v>
      </c>
      <c r="AQ306" s="55" t="str">
        <f t="shared" si="217"/>
        <v>Silvia D´Angelo</v>
      </c>
      <c r="AR306" s="55">
        <f>AC289</f>
        <v>50</v>
      </c>
      <c r="AS306" s="55" t="str">
        <f>AA289</f>
        <v>Empleado</v>
      </c>
      <c r="AT306" s="55">
        <f>AA290</f>
        <v>0</v>
      </c>
      <c r="AU306" s="55">
        <f>AC290</f>
        <v>0</v>
      </c>
      <c r="AV306" s="55">
        <f>AA291</f>
        <v>0</v>
      </c>
      <c r="AW306" s="55">
        <f>AC291</f>
        <v>0</v>
      </c>
      <c r="AX306" s="55" t="str">
        <f>AC292</f>
        <v>Silvia D´Angelo</v>
      </c>
      <c r="AY306" s="55" t="str">
        <f>N292</f>
        <v>Dra. Mónica Porras</v>
      </c>
      <c r="AZ306" s="56"/>
      <c r="BA306" s="56"/>
      <c r="BB306" s="56"/>
      <c r="BC306" s="56"/>
      <c r="BD306" s="56"/>
      <c r="BE306" s="56"/>
      <c r="BF306" s="56"/>
      <c r="BG306" s="56"/>
      <c r="BH306" s="56"/>
      <c r="BI306" s="56"/>
      <c r="BJ306" s="56"/>
      <c r="BK306" s="56"/>
      <c r="BL306" s="56"/>
      <c r="BM306" s="56"/>
      <c r="BN306" s="56"/>
    </row>
    <row r="307" spans="1:66" ht="11.25" customHeight="1">
      <c r="A307" s="220"/>
      <c r="B307" s="38"/>
      <c r="C307" s="205"/>
      <c r="D307" s="208"/>
      <c r="E307" s="57" t="s">
        <v>44</v>
      </c>
      <c r="F307" s="58" t="str">
        <f>IF(D305&lt;&gt;"", VLOOKUP(D305,'Base de Datos'!$A$2:$D1268,4,FALSE()),"")</f>
        <v/>
      </c>
      <c r="G307" s="205"/>
      <c r="H307" s="208"/>
      <c r="I307" s="57" t="s">
        <v>44</v>
      </c>
      <c r="J307" s="58" t="str">
        <f>IF(H305&lt;&gt;"", VLOOKUP(H305,'Base de Datos'!$A$2:$D1268,4,FALSE()),"")</f>
        <v/>
      </c>
      <c r="K307" s="205"/>
      <c r="L307" s="208"/>
      <c r="M307" s="57" t="s">
        <v>44</v>
      </c>
      <c r="N307" s="58" t="str">
        <f>IF(L305&lt;&gt;"", VLOOKUP(L305,'Base de Datos'!$A$2:$D1268,4,FALSE()),"")</f>
        <v/>
      </c>
      <c r="O307" s="43"/>
      <c r="P307" s="151"/>
      <c r="Q307" s="152"/>
      <c r="R307" s="15"/>
      <c r="S307" s="229"/>
      <c r="T307" s="230"/>
      <c r="U307" s="59"/>
      <c r="V307" s="47"/>
      <c r="W307" s="229"/>
      <c r="X307" s="230"/>
      <c r="Y307" s="59"/>
      <c r="Z307" s="47"/>
      <c r="AA307" s="229"/>
      <c r="AB307" s="230"/>
      <c r="AC307" s="59"/>
      <c r="AD307" s="48"/>
      <c r="AE307" s="181"/>
      <c r="AF307" s="181"/>
      <c r="AG307" s="181"/>
      <c r="AH307" s="181"/>
      <c r="AI307" s="181"/>
      <c r="AJ307" s="181"/>
      <c r="AK307" s="181"/>
      <c r="AL307" s="181"/>
      <c r="AM307" s="48"/>
      <c r="AN307" s="53">
        <f>A279</f>
        <v>46273</v>
      </c>
      <c r="AO307" s="54" t="str">
        <f>K280</f>
        <v>Consultorio N° 3</v>
      </c>
      <c r="AP307" s="55">
        <f t="shared" ref="AP307:AQ307" si="218">K293</f>
        <v>0</v>
      </c>
      <c r="AQ307" s="55">
        <f t="shared" si="218"/>
        <v>0</v>
      </c>
      <c r="AR307" s="55">
        <f>AC293</f>
        <v>0</v>
      </c>
      <c r="AS307" s="55">
        <f>AA293</f>
        <v>0</v>
      </c>
      <c r="AT307" s="55">
        <f>AA294</f>
        <v>0</v>
      </c>
      <c r="AU307" s="55">
        <f>AC294</f>
        <v>0</v>
      </c>
      <c r="AV307" s="55">
        <f>AA295</f>
        <v>0</v>
      </c>
      <c r="AW307" s="55">
        <f>AC295</f>
        <v>0</v>
      </c>
      <c r="AX307" s="55">
        <f>AC296</f>
        <v>0</v>
      </c>
      <c r="AY307" s="55">
        <f>N296</f>
        <v>0</v>
      </c>
      <c r="AZ307" s="56"/>
      <c r="BA307" s="56"/>
      <c r="BB307" s="56"/>
      <c r="BC307" s="56"/>
      <c r="BD307" s="56"/>
      <c r="BE307" s="56"/>
      <c r="BF307" s="56"/>
      <c r="BG307" s="56"/>
      <c r="BH307" s="56"/>
      <c r="BI307" s="56"/>
      <c r="BJ307" s="56"/>
      <c r="BK307" s="56"/>
      <c r="BL307" s="56"/>
      <c r="BM307" s="56"/>
      <c r="BN307" s="56"/>
    </row>
    <row r="308" spans="1:66" ht="11.25" customHeight="1">
      <c r="A308" s="221"/>
      <c r="B308" s="38"/>
      <c r="C308" s="206"/>
      <c r="D308" s="209"/>
      <c r="E308" s="85" t="s">
        <v>46</v>
      </c>
      <c r="F308" s="86"/>
      <c r="G308" s="206"/>
      <c r="H308" s="209"/>
      <c r="I308" s="85" t="s">
        <v>46</v>
      </c>
      <c r="J308" s="108"/>
      <c r="K308" s="206"/>
      <c r="L308" s="209"/>
      <c r="M308" s="85" t="s">
        <v>46</v>
      </c>
      <c r="N308" s="108"/>
      <c r="O308" s="43"/>
      <c r="P308" s="151"/>
      <c r="Q308" s="1"/>
      <c r="R308" s="15"/>
      <c r="S308" s="227" t="str">
        <f>IF(OR(S305="Empleado",S305="Familiar"),"Nombre del Empleado","N° Factura")</f>
        <v>N° Factura</v>
      </c>
      <c r="T308" s="228"/>
      <c r="U308" s="89"/>
      <c r="V308" s="47"/>
      <c r="W308" s="227" t="str">
        <f>IF(OR(W305="Empleado",W305="Familiar"),"Nombre del Empleado","N° Factura")</f>
        <v>N° Factura</v>
      </c>
      <c r="X308" s="228"/>
      <c r="Y308" s="89"/>
      <c r="Z308" s="47"/>
      <c r="AA308" s="227" t="str">
        <f>IF(OR(AA305="Empleado",AA305="Familiar"),"Nombre del Empleado","N° Factura")</f>
        <v>N° Factura</v>
      </c>
      <c r="AB308" s="228"/>
      <c r="AC308" s="89"/>
      <c r="AD308" s="48"/>
      <c r="AE308" s="181"/>
      <c r="AF308" s="181"/>
      <c r="AG308" s="181"/>
      <c r="AH308" s="181"/>
      <c r="AI308" s="181"/>
      <c r="AJ308" s="181"/>
      <c r="AK308" s="181"/>
      <c r="AL308" s="181"/>
      <c r="AM308" s="48"/>
      <c r="AN308" s="53">
        <f>A279</f>
        <v>46273</v>
      </c>
      <c r="AO308" s="54" t="str">
        <f>K280</f>
        <v>Consultorio N° 3</v>
      </c>
      <c r="AP308" s="55">
        <f t="shared" ref="AP308:AQ308" si="219">K297</f>
        <v>0</v>
      </c>
      <c r="AQ308" s="55">
        <f t="shared" si="219"/>
        <v>0</v>
      </c>
      <c r="AR308" s="55">
        <f>AC297</f>
        <v>0</v>
      </c>
      <c r="AS308" s="55">
        <f>AA297</f>
        <v>0</v>
      </c>
      <c r="AT308" s="55">
        <f>AA298</f>
        <v>0</v>
      </c>
      <c r="AU308" s="55">
        <f>AC298</f>
        <v>0</v>
      </c>
      <c r="AV308" s="55">
        <f>AA299</f>
        <v>0</v>
      </c>
      <c r="AW308" s="55">
        <f>AC299</f>
        <v>0</v>
      </c>
      <c r="AX308" s="55">
        <f>AC300</f>
        <v>0</v>
      </c>
      <c r="AY308" s="55">
        <f>N300</f>
        <v>0</v>
      </c>
      <c r="AZ308" s="56"/>
      <c r="BA308" s="56"/>
      <c r="BB308" s="56"/>
      <c r="BC308" s="56"/>
      <c r="BD308" s="56"/>
      <c r="BE308" s="56"/>
      <c r="BF308" s="56"/>
      <c r="BG308" s="56"/>
      <c r="BH308" s="56"/>
      <c r="BI308" s="56"/>
      <c r="BJ308" s="56"/>
      <c r="BK308" s="56"/>
      <c r="BL308" s="56"/>
      <c r="BM308" s="56"/>
      <c r="BN308" s="56"/>
    </row>
    <row r="309" spans="1:66" ht="11.25" customHeight="1">
      <c r="A309" s="222">
        <f>A305+$Q$13/1440</f>
        <v>0.62499999999999989</v>
      </c>
      <c r="B309" s="38"/>
      <c r="C309" s="204"/>
      <c r="D309" s="207"/>
      <c r="E309" s="40" t="s">
        <v>36</v>
      </c>
      <c r="F309" s="42" t="str">
        <f>IF(D309&lt;&gt;"", VLOOKUP(D309,'Base de Datos'!$A$2:$D1268,2,FALSE()),"")</f>
        <v/>
      </c>
      <c r="G309" s="204"/>
      <c r="H309" s="216"/>
      <c r="I309" s="40" t="s">
        <v>36</v>
      </c>
      <c r="J309" s="42" t="str">
        <f>IF(H309&lt;&gt;"", VLOOKUP(H309,'Base de Datos'!$A$2:$D1268,2,FALSE()),"")</f>
        <v/>
      </c>
      <c r="K309" s="204"/>
      <c r="L309" s="216"/>
      <c r="M309" s="40" t="s">
        <v>36</v>
      </c>
      <c r="N309" s="42" t="str">
        <f>IF(L309&lt;&gt;"", VLOOKUP(L309,'Base de Datos'!$A$2:$D1268,2,FALSE()),"")</f>
        <v/>
      </c>
      <c r="O309" s="43"/>
      <c r="P309" s="153"/>
      <c r="Q309" s="154"/>
      <c r="R309" s="15"/>
      <c r="S309" s="45"/>
      <c r="T309" s="45" t="s">
        <v>37</v>
      </c>
      <c r="U309" s="59"/>
      <c r="V309" s="47"/>
      <c r="W309" s="45"/>
      <c r="X309" s="45" t="s">
        <v>37</v>
      </c>
      <c r="Y309" s="46"/>
      <c r="Z309" s="47"/>
      <c r="AA309" s="45"/>
      <c r="AB309" s="45" t="s">
        <v>37</v>
      </c>
      <c r="AC309" s="46"/>
      <c r="AD309" s="48"/>
      <c r="AE309" s="181"/>
      <c r="AF309" s="181"/>
      <c r="AG309" s="181"/>
      <c r="AH309" s="181"/>
      <c r="AI309" s="181"/>
      <c r="AJ309" s="181"/>
      <c r="AK309" s="181"/>
      <c r="AL309" s="181"/>
      <c r="AM309" s="48"/>
      <c r="AN309" s="53">
        <f>A279</f>
        <v>46273</v>
      </c>
      <c r="AO309" s="54" t="str">
        <f>K280</f>
        <v>Consultorio N° 3</v>
      </c>
      <c r="AP309" s="55">
        <f t="shared" ref="AP309:AQ309" si="220">K301</f>
        <v>0</v>
      </c>
      <c r="AQ309" s="55">
        <f t="shared" si="220"/>
        <v>0</v>
      </c>
      <c r="AR309" s="55">
        <f>AC301</f>
        <v>0</v>
      </c>
      <c r="AS309" s="55">
        <f>AA301</f>
        <v>0</v>
      </c>
      <c r="AT309" s="55">
        <f>AA302</f>
        <v>0</v>
      </c>
      <c r="AU309" s="55">
        <f>AC302</f>
        <v>0</v>
      </c>
      <c r="AV309" s="55">
        <f>AA303</f>
        <v>0</v>
      </c>
      <c r="AW309" s="55">
        <f>AC303</f>
        <v>0</v>
      </c>
      <c r="AX309" s="55">
        <f>AC304</f>
        <v>0</v>
      </c>
      <c r="AY309" s="55">
        <f>N304</f>
        <v>0</v>
      </c>
      <c r="AZ309" s="56"/>
      <c r="BA309" s="56"/>
      <c r="BB309" s="56"/>
      <c r="BC309" s="56"/>
      <c r="BD309" s="56"/>
      <c r="BE309" s="56"/>
      <c r="BF309" s="56"/>
      <c r="BG309" s="56"/>
      <c r="BH309" s="56"/>
      <c r="BI309" s="56"/>
      <c r="BJ309" s="56"/>
      <c r="BK309" s="56"/>
      <c r="BL309" s="56"/>
      <c r="BM309" s="56"/>
      <c r="BN309" s="56"/>
    </row>
    <row r="310" spans="1:66" ht="11.25" customHeight="1">
      <c r="A310" s="220"/>
      <c r="B310" s="38"/>
      <c r="C310" s="205"/>
      <c r="D310" s="208"/>
      <c r="E310" s="57" t="s">
        <v>42</v>
      </c>
      <c r="F310" s="58" t="str">
        <f>IF(D309&lt;&gt;"", VLOOKUP(D309,'Base de Datos'!$A$2:$D1268,3,FALSE()),"")</f>
        <v/>
      </c>
      <c r="G310" s="205"/>
      <c r="H310" s="208"/>
      <c r="I310" s="57" t="s">
        <v>42</v>
      </c>
      <c r="J310" s="58" t="str">
        <f>IF(H309&lt;&gt;"", VLOOKUP(H309,'Base de Datos'!$A$2:$D1268,3,FALSE()),"")</f>
        <v/>
      </c>
      <c r="K310" s="205"/>
      <c r="L310" s="208"/>
      <c r="M310" s="57" t="s">
        <v>42</v>
      </c>
      <c r="N310" s="58" t="str">
        <f>IF(L309&lt;&gt;"", VLOOKUP(L309,'Base de Datos'!$A$2:$D1268,3,FALSE()),"")</f>
        <v/>
      </c>
      <c r="O310" s="43"/>
      <c r="P310" s="153"/>
      <c r="Q310" s="154"/>
      <c r="R310" s="15"/>
      <c r="S310" s="229"/>
      <c r="T310" s="230"/>
      <c r="U310" s="59"/>
      <c r="V310" s="47"/>
      <c r="W310" s="229"/>
      <c r="X310" s="230"/>
      <c r="Y310" s="59"/>
      <c r="Z310" s="47"/>
      <c r="AA310" s="229"/>
      <c r="AB310" s="230"/>
      <c r="AC310" s="59"/>
      <c r="AD310" s="48"/>
      <c r="AE310" s="181"/>
      <c r="AF310" s="181"/>
      <c r="AG310" s="181"/>
      <c r="AH310" s="181"/>
      <c r="AI310" s="181"/>
      <c r="AJ310" s="181"/>
      <c r="AK310" s="181"/>
      <c r="AL310" s="181"/>
      <c r="AM310" s="48"/>
      <c r="AN310" s="53">
        <f>A279</f>
        <v>46273</v>
      </c>
      <c r="AO310" s="54" t="str">
        <f>K280</f>
        <v>Consultorio N° 3</v>
      </c>
      <c r="AP310" s="55">
        <f t="shared" ref="AP310:AQ310" si="221">K305</f>
        <v>0</v>
      </c>
      <c r="AQ310" s="55">
        <f t="shared" si="221"/>
        <v>0</v>
      </c>
      <c r="AR310" s="55">
        <f>AC305</f>
        <v>0</v>
      </c>
      <c r="AS310" s="55">
        <f>AA305</f>
        <v>0</v>
      </c>
      <c r="AT310" s="55">
        <f>AA306</f>
        <v>0</v>
      </c>
      <c r="AU310" s="55">
        <f>AC306</f>
        <v>0</v>
      </c>
      <c r="AV310" s="55">
        <f>AA307</f>
        <v>0</v>
      </c>
      <c r="AW310" s="55">
        <f>AC307</f>
        <v>0</v>
      </c>
      <c r="AX310" s="55">
        <f>AC308</f>
        <v>0</v>
      </c>
      <c r="AY310" s="55">
        <f>N308</f>
        <v>0</v>
      </c>
      <c r="AZ310" s="56"/>
      <c r="BA310" s="56"/>
      <c r="BB310" s="56"/>
      <c r="BC310" s="56"/>
      <c r="BD310" s="56"/>
      <c r="BE310" s="56"/>
      <c r="BF310" s="56"/>
      <c r="BG310" s="56"/>
      <c r="BH310" s="56"/>
      <c r="BI310" s="56"/>
      <c r="BJ310" s="56"/>
      <c r="BK310" s="56"/>
      <c r="BL310" s="56"/>
      <c r="BM310" s="56"/>
      <c r="BN310" s="56"/>
    </row>
    <row r="311" spans="1:66" ht="11.25" customHeight="1">
      <c r="A311" s="220"/>
      <c r="B311" s="38"/>
      <c r="C311" s="205"/>
      <c r="D311" s="208"/>
      <c r="E311" s="57" t="s">
        <v>44</v>
      </c>
      <c r="F311" s="58" t="str">
        <f>IF(D309&lt;&gt;"", VLOOKUP(D309,'Base de Datos'!$A$2:$D1268,4,FALSE()),"")</f>
        <v/>
      </c>
      <c r="G311" s="205"/>
      <c r="H311" s="208"/>
      <c r="I311" s="57" t="s">
        <v>44</v>
      </c>
      <c r="J311" s="58" t="str">
        <f>IF(H309&lt;&gt;"", VLOOKUP(H309,'Base de Datos'!$A$2:$D1268,4,FALSE()),"")</f>
        <v/>
      </c>
      <c r="K311" s="205"/>
      <c r="L311" s="208"/>
      <c r="M311" s="57" t="s">
        <v>44</v>
      </c>
      <c r="N311" s="58" t="str">
        <f>IF(L309&lt;&gt;"", VLOOKUP(L309,'Base de Datos'!$A$2:$D1268,4,FALSE()),"")</f>
        <v/>
      </c>
      <c r="O311" s="43"/>
      <c r="P311" s="153"/>
      <c r="Q311" s="154"/>
      <c r="R311" s="15"/>
      <c r="S311" s="229"/>
      <c r="T311" s="230"/>
      <c r="U311" s="59"/>
      <c r="V311" s="47"/>
      <c r="W311" s="229"/>
      <c r="X311" s="230"/>
      <c r="Y311" s="59"/>
      <c r="Z311" s="47"/>
      <c r="AA311" s="229"/>
      <c r="AB311" s="230"/>
      <c r="AC311" s="59"/>
      <c r="AD311" s="48"/>
      <c r="AE311" s="181"/>
      <c r="AF311" s="181"/>
      <c r="AG311" s="181"/>
      <c r="AH311" s="181"/>
      <c r="AI311" s="181"/>
      <c r="AJ311" s="181"/>
      <c r="AK311" s="181"/>
      <c r="AL311" s="181"/>
      <c r="AM311" s="48"/>
      <c r="AN311" s="53">
        <f>A279</f>
        <v>46273</v>
      </c>
      <c r="AO311" s="54" t="str">
        <f>K280</f>
        <v>Consultorio N° 3</v>
      </c>
      <c r="AP311" s="55">
        <f t="shared" ref="AP311:AQ311" si="222">K309</f>
        <v>0</v>
      </c>
      <c r="AQ311" s="55">
        <f t="shared" si="222"/>
        <v>0</v>
      </c>
      <c r="AR311" s="55">
        <f>AC309</f>
        <v>0</v>
      </c>
      <c r="AS311" s="55">
        <f>AA309</f>
        <v>0</v>
      </c>
      <c r="AT311" s="55">
        <f>AA310</f>
        <v>0</v>
      </c>
      <c r="AU311" s="55">
        <f>AC310</f>
        <v>0</v>
      </c>
      <c r="AV311" s="55">
        <f>AA311</f>
        <v>0</v>
      </c>
      <c r="AW311" s="55">
        <f>AC311</f>
        <v>0</v>
      </c>
      <c r="AX311" s="55">
        <f>AC312</f>
        <v>0</v>
      </c>
      <c r="AY311" s="55">
        <f>N312</f>
        <v>0</v>
      </c>
      <c r="AZ311" s="56"/>
      <c r="BA311" s="56"/>
      <c r="BB311" s="56"/>
      <c r="BC311" s="56"/>
      <c r="BD311" s="56"/>
      <c r="BE311" s="56"/>
      <c r="BF311" s="56"/>
      <c r="BG311" s="56"/>
      <c r="BH311" s="56"/>
      <c r="BI311" s="56"/>
      <c r="BJ311" s="56"/>
      <c r="BK311" s="56"/>
      <c r="BL311" s="56"/>
      <c r="BM311" s="56"/>
      <c r="BN311" s="56"/>
    </row>
    <row r="312" spans="1:66" ht="11.25" customHeight="1">
      <c r="A312" s="221"/>
      <c r="B312" s="38"/>
      <c r="C312" s="206"/>
      <c r="D312" s="209"/>
      <c r="E312" s="85" t="s">
        <v>46</v>
      </c>
      <c r="F312" s="86"/>
      <c r="G312" s="206"/>
      <c r="H312" s="209"/>
      <c r="I312" s="85" t="s">
        <v>46</v>
      </c>
      <c r="J312" s="108"/>
      <c r="K312" s="206"/>
      <c r="L312" s="209"/>
      <c r="M312" s="85" t="s">
        <v>46</v>
      </c>
      <c r="N312" s="108"/>
      <c r="O312" s="43"/>
      <c r="P312" s="153"/>
      <c r="Q312" s="154"/>
      <c r="R312" s="15"/>
      <c r="S312" s="227"/>
      <c r="T312" s="228"/>
      <c r="U312" s="89"/>
      <c r="V312" s="47"/>
      <c r="W312" s="227" t="str">
        <f>IF(OR(W309="Empleado",W309="Familiar"),"Nombre del Empleado","N° Factura")</f>
        <v>N° Factura</v>
      </c>
      <c r="X312" s="228"/>
      <c r="Y312" s="89"/>
      <c r="Z312" s="47"/>
      <c r="AA312" s="227" t="str">
        <f>IF(OR(AA309="Empleado",AA309="Familiar"),"Nombre del Empleado","N° Factura")</f>
        <v>N° Factura</v>
      </c>
      <c r="AB312" s="228"/>
      <c r="AC312" s="89"/>
      <c r="AD312" s="48"/>
      <c r="AE312" s="181"/>
      <c r="AF312" s="181"/>
      <c r="AG312" s="181"/>
      <c r="AH312" s="181"/>
      <c r="AI312" s="181"/>
      <c r="AJ312" s="181"/>
      <c r="AK312" s="181"/>
      <c r="AL312" s="181"/>
      <c r="AM312" s="48"/>
      <c r="AN312" s="53">
        <f>A279</f>
        <v>46273</v>
      </c>
      <c r="AO312" s="54" t="str">
        <f>K280</f>
        <v>Consultorio N° 3</v>
      </c>
      <c r="AP312" s="55">
        <f t="shared" ref="AP312:AQ312" si="223">K313</f>
        <v>0</v>
      </c>
      <c r="AQ312" s="55">
        <f t="shared" si="223"/>
        <v>0</v>
      </c>
      <c r="AR312" s="55">
        <f>AC313</f>
        <v>0</v>
      </c>
      <c r="AS312" s="55">
        <f>AA313</f>
        <v>0</v>
      </c>
      <c r="AT312" s="55">
        <f>AA314</f>
        <v>0</v>
      </c>
      <c r="AU312" s="55">
        <f>AC314</f>
        <v>0</v>
      </c>
      <c r="AV312" s="55">
        <f>AA315</f>
        <v>0</v>
      </c>
      <c r="AW312" s="55">
        <f>AC315</f>
        <v>0</v>
      </c>
      <c r="AX312" s="55">
        <f>AC316</f>
        <v>0</v>
      </c>
      <c r="AY312" s="55">
        <f>N316</f>
        <v>0</v>
      </c>
      <c r="AZ312" s="56"/>
      <c r="BA312" s="56"/>
      <c r="BB312" s="56"/>
      <c r="BC312" s="56"/>
      <c r="BD312" s="56"/>
      <c r="BE312" s="56"/>
      <c r="BF312" s="56"/>
      <c r="BG312" s="56"/>
      <c r="BH312" s="56"/>
      <c r="BI312" s="56"/>
      <c r="BJ312" s="56"/>
      <c r="BK312" s="56"/>
      <c r="BL312" s="56"/>
      <c r="BM312" s="56"/>
      <c r="BN312" s="56"/>
    </row>
    <row r="313" spans="1:66" ht="11.25" customHeight="1">
      <c r="A313" s="222">
        <f>A309+$Q$13/1440</f>
        <v>0.66666666666666652</v>
      </c>
      <c r="B313" s="38"/>
      <c r="C313" s="204"/>
      <c r="D313" s="207"/>
      <c r="E313" s="40" t="s">
        <v>36</v>
      </c>
      <c r="F313" s="42" t="str">
        <f>IF(D313&lt;&gt;"", VLOOKUP(D313,'Base de Datos'!$A$2:$D1268,2,FALSE()),"")</f>
        <v/>
      </c>
      <c r="G313" s="204"/>
      <c r="H313" s="216"/>
      <c r="I313" s="40" t="s">
        <v>36</v>
      </c>
      <c r="J313" s="42" t="str">
        <f>IF(H313&lt;&gt;"", VLOOKUP(H313,'Base de Datos'!$A$2:$D1268,2,FALSE()),"")</f>
        <v/>
      </c>
      <c r="K313" s="204"/>
      <c r="L313" s="216"/>
      <c r="M313" s="40" t="s">
        <v>36</v>
      </c>
      <c r="N313" s="42" t="str">
        <f>IF(L313&lt;&gt;"", VLOOKUP(L313,'Base de Datos'!$A$2:$D1268,2,FALSE()),"")</f>
        <v/>
      </c>
      <c r="O313" s="43"/>
      <c r="P313" s="3"/>
      <c r="Q313" s="3"/>
      <c r="R313" s="15"/>
      <c r="S313" s="45"/>
      <c r="T313" s="45" t="s">
        <v>37</v>
      </c>
      <c r="U313" s="46"/>
      <c r="V313" s="47"/>
      <c r="W313" s="45"/>
      <c r="X313" s="45" t="s">
        <v>37</v>
      </c>
      <c r="Y313" s="46"/>
      <c r="Z313" s="47"/>
      <c r="AA313" s="45"/>
      <c r="AB313" s="45" t="s">
        <v>37</v>
      </c>
      <c r="AC313" s="46"/>
      <c r="AD313" s="48"/>
      <c r="AE313" s="181"/>
      <c r="AF313" s="181"/>
      <c r="AG313" s="181"/>
      <c r="AH313" s="181"/>
      <c r="AI313" s="181"/>
      <c r="AJ313" s="181"/>
      <c r="AK313" s="181"/>
      <c r="AL313" s="181"/>
      <c r="AM313" s="48"/>
      <c r="AN313" s="53">
        <f>A279</f>
        <v>46273</v>
      </c>
      <c r="AO313" s="54" t="str">
        <f>K280</f>
        <v>Consultorio N° 3</v>
      </c>
      <c r="AP313" s="55">
        <f t="shared" ref="AP313:AQ313" si="224">K317</f>
        <v>0</v>
      </c>
      <c r="AQ313" s="55">
        <f t="shared" si="224"/>
        <v>0</v>
      </c>
      <c r="AR313" s="55">
        <f>AC317</f>
        <v>0</v>
      </c>
      <c r="AS313" s="55">
        <f>AA317</f>
        <v>0</v>
      </c>
      <c r="AT313" s="55">
        <f>AA318</f>
        <v>0</v>
      </c>
      <c r="AU313" s="55">
        <f>AC318</f>
        <v>0</v>
      </c>
      <c r="AV313" s="55">
        <f>AA319</f>
        <v>0</v>
      </c>
      <c r="AW313" s="55">
        <f>AC319</f>
        <v>0</v>
      </c>
      <c r="AX313" s="55">
        <f>AC320</f>
        <v>0</v>
      </c>
      <c r="AY313" s="55">
        <f>N320</f>
        <v>0</v>
      </c>
      <c r="AZ313" s="56"/>
      <c r="BA313" s="56"/>
      <c r="BB313" s="56"/>
      <c r="BC313" s="56"/>
      <c r="BD313" s="56"/>
      <c r="BE313" s="56"/>
      <c r="BF313" s="56"/>
      <c r="BG313" s="56"/>
      <c r="BH313" s="56"/>
      <c r="BI313" s="56"/>
      <c r="BJ313" s="56"/>
      <c r="BK313" s="56"/>
      <c r="BL313" s="56"/>
      <c r="BM313" s="56"/>
      <c r="BN313" s="56"/>
    </row>
    <row r="314" spans="1:66" ht="11.25" customHeight="1">
      <c r="A314" s="220"/>
      <c r="B314" s="38"/>
      <c r="C314" s="205"/>
      <c r="D314" s="208"/>
      <c r="E314" s="57" t="s">
        <v>42</v>
      </c>
      <c r="F314" s="58" t="str">
        <f>IF(D313&lt;&gt;"", VLOOKUP(D313,'Base de Datos'!$A$2:$D1268,3,FALSE()),"")</f>
        <v/>
      </c>
      <c r="G314" s="205"/>
      <c r="H314" s="208"/>
      <c r="I314" s="57" t="s">
        <v>42</v>
      </c>
      <c r="J314" s="58" t="str">
        <f>IF(H313&lt;&gt;"", VLOOKUP(H313,'Base de Datos'!$A$2:$D1268,3,FALSE()),"")</f>
        <v/>
      </c>
      <c r="K314" s="205"/>
      <c r="L314" s="208"/>
      <c r="M314" s="57" t="s">
        <v>42</v>
      </c>
      <c r="N314" s="58" t="str">
        <f>IF(L313&lt;&gt;"", VLOOKUP(L313,'Base de Datos'!$A$2:$D1268,3,FALSE()),"")</f>
        <v/>
      </c>
      <c r="O314" s="43"/>
      <c r="P314" s="3"/>
      <c r="Q314" s="3"/>
      <c r="R314" s="15"/>
      <c r="S314" s="229"/>
      <c r="T314" s="230"/>
      <c r="U314" s="59"/>
      <c r="V314" s="47"/>
      <c r="W314" s="229"/>
      <c r="X314" s="230"/>
      <c r="Y314" s="59"/>
      <c r="Z314" s="47"/>
      <c r="AA314" s="229"/>
      <c r="AB314" s="230"/>
      <c r="AC314" s="59"/>
      <c r="AD314" s="48"/>
      <c r="AE314" s="235">
        <f>A279</f>
        <v>46273</v>
      </c>
      <c r="AF314" s="236"/>
      <c r="AG314" s="236"/>
      <c r="AH314" s="236"/>
      <c r="AI314" s="236"/>
      <c r="AJ314" s="236"/>
      <c r="AK314" s="236"/>
      <c r="AL314" s="237"/>
      <c r="AM314" s="48"/>
      <c r="AN314" s="155">
        <f>A279</f>
        <v>46273</v>
      </c>
      <c r="AO314" s="156" t="str">
        <f>K280</f>
        <v>Consultorio N° 3</v>
      </c>
      <c r="AP314" s="156">
        <f t="shared" ref="AP314:AQ314" si="225">K321</f>
        <v>0</v>
      </c>
      <c r="AQ314" s="156">
        <f t="shared" si="225"/>
        <v>0</v>
      </c>
      <c r="AR314" s="156">
        <f>AC321</f>
        <v>0</v>
      </c>
      <c r="AS314" s="156">
        <f>AA321</f>
        <v>0</v>
      </c>
      <c r="AT314" s="156">
        <f>AA322</f>
        <v>0</v>
      </c>
      <c r="AU314" s="156">
        <f>AC322</f>
        <v>0</v>
      </c>
      <c r="AV314" s="156">
        <f>AA323</f>
        <v>0</v>
      </c>
      <c r="AW314" s="156">
        <f>AC323</f>
        <v>0</v>
      </c>
      <c r="AX314" s="156">
        <f>AC324</f>
        <v>0</v>
      </c>
      <c r="AY314" s="156">
        <f>N324</f>
        <v>0</v>
      </c>
      <c r="AZ314" s="48"/>
      <c r="BA314" s="48"/>
      <c r="BB314" s="48"/>
      <c r="BC314" s="48"/>
      <c r="BD314" s="48"/>
      <c r="BE314" s="48"/>
      <c r="BF314" s="48"/>
      <c r="BG314" s="48"/>
      <c r="BH314" s="48"/>
      <c r="BI314" s="48"/>
      <c r="BJ314" s="48"/>
      <c r="BK314" s="48"/>
      <c r="BL314" s="48"/>
      <c r="BM314" s="48"/>
      <c r="BN314" s="48"/>
    </row>
    <row r="315" spans="1:66" ht="11.25" customHeight="1">
      <c r="A315" s="220"/>
      <c r="B315" s="38"/>
      <c r="C315" s="205"/>
      <c r="D315" s="208"/>
      <c r="E315" s="57" t="s">
        <v>44</v>
      </c>
      <c r="F315" s="58" t="str">
        <f>IF(D313&lt;&gt;"", VLOOKUP(D313,'Base de Datos'!$A$2:$D1268,4,FALSE()),"")</f>
        <v/>
      </c>
      <c r="G315" s="205"/>
      <c r="H315" s="208"/>
      <c r="I315" s="57" t="s">
        <v>44</v>
      </c>
      <c r="J315" s="58" t="str">
        <f>IF(H313&lt;&gt;"", VLOOKUP(H313,'Base de Datos'!$A$2:$D1268,4,FALSE()),"")</f>
        <v/>
      </c>
      <c r="K315" s="205"/>
      <c r="L315" s="208"/>
      <c r="M315" s="57" t="s">
        <v>44</v>
      </c>
      <c r="N315" s="58" t="str">
        <f>IF(L313&lt;&gt;"", VLOOKUP(L313,'Base de Datos'!$A$2:$D1268,4,FALSE()),"")</f>
        <v/>
      </c>
      <c r="O315" s="43"/>
      <c r="P315" s="3"/>
      <c r="Q315" s="3"/>
      <c r="R315" s="15"/>
      <c r="S315" s="229"/>
      <c r="T315" s="230"/>
      <c r="U315" s="59"/>
      <c r="V315" s="47"/>
      <c r="W315" s="229"/>
      <c r="X315" s="230"/>
      <c r="Y315" s="59"/>
      <c r="Z315" s="47"/>
      <c r="AA315" s="229"/>
      <c r="AB315" s="230"/>
      <c r="AC315" s="59"/>
      <c r="AD315" s="48"/>
      <c r="AE315" s="238" t="s">
        <v>20</v>
      </c>
      <c r="AF315" s="239"/>
      <c r="AG315" s="157" t="s">
        <v>21</v>
      </c>
      <c r="AH315" s="158" t="s">
        <v>22</v>
      </c>
      <c r="AI315" s="159" t="s">
        <v>23</v>
      </c>
      <c r="AJ315" s="159" t="s">
        <v>24</v>
      </c>
      <c r="AK315" s="159" t="s">
        <v>25</v>
      </c>
      <c r="AL315" s="160" t="s">
        <v>26</v>
      </c>
      <c r="AM315" s="48"/>
      <c r="AN315" s="155">
        <f>A279</f>
        <v>46273</v>
      </c>
      <c r="AO315" s="156" t="str">
        <f>K280</f>
        <v>Consultorio N° 3</v>
      </c>
      <c r="AP315" s="156">
        <f t="shared" ref="AP315:AQ315" si="226">K325</f>
        <v>0</v>
      </c>
      <c r="AQ315" s="156">
        <f t="shared" si="226"/>
        <v>0</v>
      </c>
      <c r="AR315" s="156">
        <f>AC325</f>
        <v>0</v>
      </c>
      <c r="AS315" s="156">
        <f>AA325</f>
        <v>0</v>
      </c>
      <c r="AT315" s="156">
        <f>AA326</f>
        <v>0</v>
      </c>
      <c r="AU315" s="156">
        <f>AC326</f>
        <v>0</v>
      </c>
      <c r="AV315" s="156">
        <f>AA327</f>
        <v>0</v>
      </c>
      <c r="AW315" s="156">
        <f>AC327</f>
        <v>0</v>
      </c>
      <c r="AX315" s="156">
        <f>AC328</f>
        <v>0</v>
      </c>
      <c r="AY315" s="156">
        <f>N328</f>
        <v>0</v>
      </c>
      <c r="AZ315" s="48"/>
      <c r="BA315" s="48"/>
      <c r="BB315" s="48"/>
      <c r="BC315" s="48"/>
      <c r="BD315" s="48"/>
      <c r="BE315" s="48"/>
      <c r="BF315" s="48"/>
      <c r="BG315" s="48"/>
      <c r="BH315" s="48"/>
      <c r="BI315" s="48"/>
      <c r="BJ315" s="48"/>
      <c r="BK315" s="48"/>
      <c r="BL315" s="48"/>
      <c r="BM315" s="48"/>
      <c r="BN315" s="48"/>
    </row>
    <row r="316" spans="1:66" ht="11.25" customHeight="1">
      <c r="A316" s="221"/>
      <c r="B316" s="38"/>
      <c r="C316" s="206"/>
      <c r="D316" s="209"/>
      <c r="E316" s="85" t="s">
        <v>46</v>
      </c>
      <c r="F316" s="86"/>
      <c r="G316" s="206"/>
      <c r="H316" s="209"/>
      <c r="I316" s="85" t="s">
        <v>46</v>
      </c>
      <c r="J316" s="108"/>
      <c r="K316" s="206"/>
      <c r="L316" s="209"/>
      <c r="M316" s="85" t="s">
        <v>46</v>
      </c>
      <c r="N316" s="108"/>
      <c r="O316" s="43"/>
      <c r="P316" s="3"/>
      <c r="Q316" s="3"/>
      <c r="R316" s="15"/>
      <c r="S316" s="227" t="str">
        <f>IF(OR(S313="Empleado",S313="Familiar"),"Nombre del Empleado","N° Factura")</f>
        <v>N° Factura</v>
      </c>
      <c r="T316" s="228"/>
      <c r="U316" s="89"/>
      <c r="V316" s="47"/>
      <c r="W316" s="227" t="str">
        <f>IF(OR(W313="Empleado",W313="Familiar"),"Nombre del Empleado","N° Factura")</f>
        <v>N° Factura</v>
      </c>
      <c r="X316" s="228"/>
      <c r="Y316" s="89"/>
      <c r="Z316" s="47"/>
      <c r="AA316" s="227" t="str">
        <f>IF(OR(AA313="Empleado",AA313="Familiar"),"Nombre del Empleado","N° Factura")</f>
        <v>N° Factura</v>
      </c>
      <c r="AB316" s="228"/>
      <c r="AC316" s="89"/>
      <c r="AD316" s="48"/>
      <c r="AE316" s="240" t="s">
        <v>38</v>
      </c>
      <c r="AF316" s="230"/>
      <c r="AG316" s="161">
        <f t="array" aca="1" ref="AG316" ca="1">COUNTIFS(AP281:AP321, "💲", AY281:AY321, INDIRECT("AE" &amp; ROW())) + COUNTIFS(AP281:AP321, "📦", AY281:AY321, INDIRECT("AE" &amp; ROW())) + COUNTIFS(AP281:AP321, "✅", AY281:AY321, INDIRECT("AE" &amp; ROW()))</f>
        <v>0</v>
      </c>
      <c r="AH316" s="162">
        <f t="array" aca="1" ref="AH316" ca="1">COUNTIFS(AP281:AP321, "💲", AY281:AY321, INDIRECT("AE" &amp; ROW())) + COUNTIFS(AP281:AP321, "📦", AY281:AY321, INDIRECT("AE" &amp; ROW()))</f>
        <v>0</v>
      </c>
      <c r="AI316" s="139">
        <f t="array" aca="1" ref="AI316" ca="1">SUMIFS(AR281:AR321, AY281:AY321, INDIRECT("AE" &amp; ROW()), AP281:AP321, "💲") + SUMIFS(AR281:AR321, AY281:AY321, INDIRECT("AE" &amp; ROW()), AP281:AP321, "📦")</f>
        <v>0</v>
      </c>
      <c r="AJ316" s="139">
        <f t="array" aca="1" ref="AJ316" ca="1">(
    SUMIFS(AR281:AR321, AY281:AY321, INDIRECT("AE" &amp; ROW()), AP281:AP321, "💲") +
    SUMIFS(AR281:AR321, AY281:AY321, INDIRECT("AE" &amp; ROW()), AP281:AP321, "📦")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
        SUMIFS(AR281:AR321, AY281:AY321, INDIRECT("AE" &amp; ROW()), AP281:AP321, "💲", AS281:AS321, "Familiar") +
        SUMIFS(AR281:AR321, AY281:AY321, INDIRECT("AE" &amp; ROW()), AP281:AP321, "📦", AS281:AS321, "Familiar")
    ) / 2
)  -
(
    (
        SUMIFS(AR281:AR321, AY281:AY321, INDIRECT("AE" &amp; ROW()), AP281:AP321, "💲", AS281:AS321, "Exonerado ADH") +
        SUMIFS(AR281:AR321, AY281:AY321, INDIRECT("AE" &amp; ROW()), AP281:AP321, "📦", AS281:AS321, "Exonerado ADH")
    ) / 2
)  -
(
    (
        SUMIFS(AR281:AR321, AY281:AY321, INDIRECT("AE" &amp; ROW()), AP281:AP321, "💲", AS281:AS321, "Exonerado Doctor") +
        SUMIFS(AR281:AR321, AY281:AY321, INDIRECT("AE" &amp; ROW()), AP281:AP321, "📦", AS281:AS321, "Exonerado Doctor")
    ) / 2
)</f>
        <v>0</v>
      </c>
      <c r="AK316" s="139">
        <f t="array" aca="1" ref="AK316" ca="1">(
    SUMIFS(AR281:AR321, AY281:AY321, INDIRECT("AE" &amp; ROW()), AP281:AP321, "💲") +
    SUMIFS(AR281:AR321, AY281:AY321, INDIRECT("AE" &amp; ROW()), AP281:AP321, "📦")
) -
(
    SUMIFS(AR281:AR321, AY281:AY321, INDIRECT("AE" &amp; ROW()), AP281:AP321, "💲", AS281:AS321, "Familiar") +
    SUMIFS(AR281:AR321, AY281:AY321, INDIRECT("AE" &amp; ROW()), AP281:AP321, "📦", AS281:AS321, "Familiar")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SUMIFS(AR281:AR321, AY281:AY321, INDIRECT("AE" &amp; ROW()), AP281:AP321, "💲", AS281:AS321, "Exonerado ADH") +
    SUMIFS(AR281:AR321, AY281:AY321, INDIRECT("AE" &amp; ROW()), AP281:AP321, "📦", AS281:AS321, "Exonerado ADH")
) -
(
    (
        SUMIFS(AR281:AR321, AY281:AY321, INDIRECT("AE" &amp; ROW()), AP281:AP321, "💲", AS281:AS321, "Exonerado Doctor") +
        SUMIFS(AR281:AR321, AY281:AY321, INDIRECT("AE" &amp; ROW()), AP281:AP321, "📦", AS281:AS321, "Exonerado Doctor")
    ) / 2
) -
(
    (
        SUMIFS(AR281:AR321, AY281:AY321, INDIRECT("AE" &amp; ROW()), AP281:AP321, "💲", AS281:AS321, "") +
        SUMIFS(AR281:AR321, AY281:AY321, INDIRECT("AE" &amp; ROW()), AP281:AP321, "📦", AS281:AS321, "")
    ) / 2
)</f>
        <v>0</v>
      </c>
      <c r="AL316" s="140">
        <f t="array" aca="1" ref="AL316" ca="1">(
    SUMIFS(AR281:AR321, AY281:AY321, INDIRECT("AE" &amp; ROW()), AP281:AP321, "💲") +
    SUMIFS(AR281:AR321, AY281:AY321, INDIRECT("AE" &amp; ROW()), AP281:AP321, "📦")
) -
(
    (
        SUMIFS(AR281:AR321, AY281:AY321, INDIRECT("AE" &amp; ROW()), AP281:AP321, "💲", AS281:AS321, "Familiar") +
        SUMIFS(AR281:AR321, AY281:AY321, INDIRECT("AE" &amp; ROW()), AP281:AP321, "📦", AS281:AS321, "Familiar")
    ) / 2
) -
(
    (
        SUMIFS(AR281:AR321, AY281:AY321, INDIRECT("AE" &amp; ROW()), AP281:AP321, "💲", AS281:AS321, "Participante") +
        SUMIFS(AR281:AR321, AY281:AY321, INDIRECT("AE" &amp; ROW()), AP281:AP321, "📦", AS281:AS321, "Participante")
    ) / 2
) -
(
    (
        SUMIFS(AR281:AR321, AY281:AY321, INDIRECT("AE" &amp; ROW()), AP281:AP321, "💲", AS281:AS321, "Empleado") +
        SUMIFS(AR281:AR321, AY281:AY321, INDIRECT("AE" &amp; ROW()), AP281:AP321, "📦", AS281:AS321, "Empleado")
    ) / 2
) -
(
    (
        SUMIFS(AR281:AR321, AY281:AY321, INDIRECT("AE" &amp; ROW()), AP281:AP321, "💲", AS281:AS321, "Exonerado ADH") +
        SUMIFS(AR281:AR321, AY281:AY321, INDIRECT("AE" &amp; ROW()), AP281:AP321, "📦", AS281:AS321, "Exonerado ADH")
    ) / 2
) -
(
    SUMIFS(AR281:AR321, AY281:AY321, INDIRECT("AE" &amp; ROW()), AP281:AP321, "💲", AS281:AS321, "Exonerado Doctor") +
    SUMIFS(AR281:AR321, AY281:AY321, INDIRECT("AE" &amp; ROW()), AP281:AP321, "📦", AS281:AS321, "Exonerado Doctor")
) -
(
    (
        SUMIFS(AR281:AR321, AY281:AY321, INDIRECT("AE" &amp; ROW()), AP281:AP321, "💲", AS281:AS321, "") +
        SUMIFS(AR281:AR321, AY281:AY321, INDIRECT("AE" &amp; ROW()), AP281:AP321, "📦", AS281:AS321, "")
    ) / 2
)</f>
        <v>0</v>
      </c>
      <c r="AM316" s="48"/>
      <c r="AN316" s="155">
        <f>A279</f>
        <v>46273</v>
      </c>
      <c r="AO316" s="156" t="str">
        <f>K280</f>
        <v>Consultorio N° 3</v>
      </c>
      <c r="AP316" s="156">
        <f t="shared" ref="AP316:AQ316" si="227">K329</f>
        <v>0</v>
      </c>
      <c r="AQ316" s="156">
        <f t="shared" si="227"/>
        <v>0</v>
      </c>
      <c r="AR316" s="156">
        <f>AC329</f>
        <v>0</v>
      </c>
      <c r="AS316" s="156">
        <f>AA329</f>
        <v>0</v>
      </c>
      <c r="AT316" s="156">
        <f>AA330</f>
        <v>0</v>
      </c>
      <c r="AU316" s="156">
        <f>AC330</f>
        <v>0</v>
      </c>
      <c r="AV316" s="156">
        <f>AA331</f>
        <v>0</v>
      </c>
      <c r="AW316" s="156">
        <f>AC331</f>
        <v>0</v>
      </c>
      <c r="AX316" s="156">
        <f>AC332</f>
        <v>0</v>
      </c>
      <c r="AY316" s="156">
        <f>N332</f>
        <v>0</v>
      </c>
      <c r="AZ316" s="48"/>
      <c r="BA316" s="48"/>
      <c r="BB316" s="48"/>
      <c r="BC316" s="48"/>
      <c r="BD316" s="48"/>
      <c r="BE316" s="48"/>
      <c r="BF316" s="48"/>
      <c r="BG316" s="48"/>
      <c r="BH316" s="48"/>
      <c r="BI316" s="48"/>
      <c r="BJ316" s="48"/>
      <c r="BK316" s="48"/>
      <c r="BL316" s="48"/>
      <c r="BM316" s="48"/>
      <c r="BN316" s="48"/>
    </row>
    <row r="317" spans="1:66" ht="11.25" customHeight="1">
      <c r="A317" s="222">
        <f>A313+$Q$13/1440</f>
        <v>0.70833333333333315</v>
      </c>
      <c r="B317" s="38"/>
      <c r="C317" s="204"/>
      <c r="D317" s="207"/>
      <c r="E317" s="40" t="s">
        <v>36</v>
      </c>
      <c r="F317" s="42" t="str">
        <f>IF(D317&lt;&gt;"", VLOOKUP(D317,'Base de Datos'!$A$2:$D1268,2,FALSE()),"")</f>
        <v/>
      </c>
      <c r="G317" s="204"/>
      <c r="H317" s="216"/>
      <c r="I317" s="40" t="s">
        <v>36</v>
      </c>
      <c r="J317" s="42" t="str">
        <f>IF(H317&lt;&gt;"", VLOOKUP(H317,'Base de Datos'!$A$2:$D1268,2,FALSE()),"")</f>
        <v/>
      </c>
      <c r="K317" s="204"/>
      <c r="L317" s="216"/>
      <c r="M317" s="40" t="s">
        <v>36</v>
      </c>
      <c r="N317" s="42" t="str">
        <f>IF(L317&lt;&gt;"", VLOOKUP(L317,'Base de Datos'!$A$2:$D1268,2,FALSE()),"")</f>
        <v/>
      </c>
      <c r="O317" s="43"/>
      <c r="P317" s="163"/>
      <c r="Q317" s="3"/>
      <c r="R317" s="15"/>
      <c r="S317" s="45"/>
      <c r="T317" s="45" t="s">
        <v>37</v>
      </c>
      <c r="U317" s="46"/>
      <c r="V317" s="47"/>
      <c r="W317" s="45"/>
      <c r="X317" s="45" t="s">
        <v>37</v>
      </c>
      <c r="Y317" s="46"/>
      <c r="Z317" s="47"/>
      <c r="AA317" s="45"/>
      <c r="AB317" s="45" t="s">
        <v>37</v>
      </c>
      <c r="AC317" s="46"/>
      <c r="AD317" s="48"/>
      <c r="AE317" s="240" t="s">
        <v>43</v>
      </c>
      <c r="AF317" s="230"/>
      <c r="AG317" s="161">
        <f t="array" aca="1" ref="AG317" ca="1">COUNTIFS(AP281:AP321, "💲", AY281:AY321, INDIRECT("AE" &amp; ROW())) + COUNTIFS(AP281:AP321, "📦", AY281:AY321, INDIRECT("AE" &amp; ROW())) + COUNTIFS(AP281:AP321, "✅", AY281:AY321, INDIRECT("AE" &amp; ROW()))</f>
        <v>0</v>
      </c>
      <c r="AH317" s="162">
        <f t="array" aca="1" ref="AH317" ca="1">COUNTIFS(AP281:AP321, "💲", AY281:AY321, INDIRECT("AE" &amp; ROW())) + COUNTIFS(AP281:AP321, "📦", AY281:AY321, INDIRECT("AE" &amp; ROW()))</f>
        <v>0</v>
      </c>
      <c r="AI317" s="139">
        <f t="array" aca="1" ref="AI317" ca="1">SUMIFS(AR281:AR321, AY281:AY321, INDIRECT("AE" &amp; ROW()), AP281:AP321, "💲") + SUMIFS(AR281:AR321, AY281:AY321, INDIRECT("AE" &amp; ROW()), AP281:AP321, "📦")</f>
        <v>0</v>
      </c>
      <c r="AJ317" s="139">
        <f t="array" aca="1" ref="AJ317" ca="1">(
    SUMIFS(AR281:AR321, AY281:AY321, INDIRECT("AE" &amp; ROW()), AP281:AP321, "💲") +
    SUMIFS(AR281:AR321, AY281:AY321, INDIRECT("AE" &amp; ROW()), AP281:AP321, "📦")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
        SUMIFS(AR281:AR321, AY281:AY321, INDIRECT("AE" &amp; ROW()), AP281:AP321, "💲", AS281:AS321, "Familiar") +
        SUMIFS(AR281:AR321, AY281:AY321, INDIRECT("AE" &amp; ROW()), AP281:AP321, "📦", AS281:AS321, "Familiar")
    ) / 2
)  -
(
    (
        SUMIFS(AR281:AR321, AY281:AY321, INDIRECT("AE" &amp; ROW()), AP281:AP321, "💲", AS281:AS321, "Exonerado ADH") +
        SUMIFS(AR281:AR321, AY281:AY321, INDIRECT("AE" &amp; ROW()), AP281:AP321, "📦", AS281:AS321, "Exonerado ADH")
    ) / 2
)  -
(
    (
        SUMIFS(AR281:AR321, AY281:AY321, INDIRECT("AE" &amp; ROW()), AP281:AP321, "💲", AS281:AS321, "Exonerado Doctor") +
        SUMIFS(AR281:AR321, AY281:AY321, INDIRECT("AE" &amp; ROW()), AP281:AP321, "📦", AS281:AS321, "Exonerado Doctor")
    ) / 2
)</f>
        <v>0</v>
      </c>
      <c r="AK317" s="139">
        <f t="array" aca="1" ref="AK317" ca="1">(
    SUMIFS(AR281:AR321, AY281:AY321, INDIRECT("AE" &amp; ROW()), AP281:AP321, "💲") +
    SUMIFS(AR281:AR321, AY281:AY321, INDIRECT("AE" &amp; ROW()), AP281:AP321, "📦")
) -
(
    SUMIFS(AR281:AR321, AY281:AY321, INDIRECT("AE" &amp; ROW()), AP281:AP321, "💲", AS281:AS321, "Familiar") +
    SUMIFS(AR281:AR321, AY281:AY321, INDIRECT("AE" &amp; ROW()), AP281:AP321, "📦", AS281:AS321, "Familiar")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SUMIFS(AR281:AR321, AY281:AY321, INDIRECT("AE" &amp; ROW()), AP281:AP321, "💲", AS281:AS321, "Exonerado ADH") +
    SUMIFS(AR281:AR321, AY281:AY321, INDIRECT("AE" &amp; ROW()), AP281:AP321, "📦", AS281:AS321, "Exonerado ADH")
) -
(
    (
        SUMIFS(AR281:AR321, AY281:AY321, INDIRECT("AE" &amp; ROW()), AP281:AP321, "💲", AS281:AS321, "Exonerado Doctor") +
        SUMIFS(AR281:AR321, AY281:AY321, INDIRECT("AE" &amp; ROW()), AP281:AP321, "📦", AS281:AS321, "Exonerado Doctor")
    ) / 2
) -
(
    (
        SUMIFS(AR281:AR321, AY281:AY321, INDIRECT("AE" &amp; ROW()), AP281:AP321, "💲", AS281:AS321, "") +
        SUMIFS(AR281:AR321, AY281:AY321, INDIRECT("AE" &amp; ROW()), AP281:AP321, "📦", AS281:AS321, "")
    ) / 2
)</f>
        <v>0</v>
      </c>
      <c r="AL317" s="140">
        <f t="array" aca="1" ref="AL317" ca="1">(
    SUMIFS(AR281:AR321, AY281:AY321, INDIRECT("AE" &amp; ROW()), AP281:AP321, "💲") +
    SUMIFS(AR281:AR321, AY281:AY321, INDIRECT("AE" &amp; ROW()), AP281:AP321, "📦")
) -
(
    (
        SUMIFS(AR281:AR321, AY281:AY321, INDIRECT("AE" &amp; ROW()), AP281:AP321, "💲", AS281:AS321, "Familiar") +
        SUMIFS(AR281:AR321, AY281:AY321, INDIRECT("AE" &amp; ROW()), AP281:AP321, "📦", AS281:AS321, "Familiar")
    ) / 2
) -
(
    (
        SUMIFS(AR281:AR321, AY281:AY321, INDIRECT("AE" &amp; ROW()), AP281:AP321, "💲", AS281:AS321, "Participante") +
        SUMIFS(AR281:AR321, AY281:AY321, INDIRECT("AE" &amp; ROW()), AP281:AP321, "📦", AS281:AS321, "Participante")
    ) / 2
) -
(
    (
        SUMIFS(AR281:AR321, AY281:AY321, INDIRECT("AE" &amp; ROW()), AP281:AP321, "💲", AS281:AS321, "Empleado") +
        SUMIFS(AR281:AR321, AY281:AY321, INDIRECT("AE" &amp; ROW()), AP281:AP321, "📦", AS281:AS321, "Empleado")
    ) / 2
) -
(
    (
        SUMIFS(AR281:AR321, AY281:AY321, INDIRECT("AE" &amp; ROW()), AP281:AP321, "💲", AS281:AS321, "Exonerado ADH") +
        SUMIFS(AR281:AR321, AY281:AY321, INDIRECT("AE" &amp; ROW()), AP281:AP321, "📦", AS281:AS321, "Exonerado ADH")
    ) / 2
) -
(
    SUMIFS(AR281:AR321, AY281:AY321, INDIRECT("AE" &amp; ROW()), AP281:AP321, "💲", AS281:AS321, "Exonerado Doctor") +
    SUMIFS(AR281:AR321, AY281:AY321, INDIRECT("AE" &amp; ROW()), AP281:AP321, "📦", AS281:AS321, "Exonerado Doctor")
) -
(
    (
        SUMIFS(AR281:AR321, AY281:AY321, INDIRECT("AE" &amp; ROW()), AP281:AP321, "💲", AS281:AS321, "") +
        SUMIFS(AR281:AR321, AY281:AY321, INDIRECT("AE" &amp; ROW()), AP281:AP321, "📦", AS281:AS321, "")
    ) / 2
)</f>
        <v>0</v>
      </c>
      <c r="AM317" s="48"/>
      <c r="AN317" s="156"/>
      <c r="AO317" s="156"/>
      <c r="AP317" s="156"/>
      <c r="AQ317" s="156">
        <f>L325</f>
        <v>0</v>
      </c>
      <c r="AR317" s="156"/>
      <c r="AS317" s="156"/>
      <c r="AT317" s="156"/>
      <c r="AU317" s="156"/>
      <c r="AV317" s="156"/>
      <c r="AW317" s="156"/>
      <c r="AX317" s="156"/>
      <c r="AY317" s="156">
        <f>N320</f>
        <v>0</v>
      </c>
      <c r="AZ317" s="48"/>
      <c r="BA317" s="48"/>
      <c r="BB317" s="48"/>
      <c r="BC317" s="48"/>
      <c r="BD317" s="48"/>
      <c r="BE317" s="48"/>
      <c r="BF317" s="48"/>
      <c r="BG317" s="48"/>
      <c r="BH317" s="48"/>
      <c r="BI317" s="48"/>
      <c r="BJ317" s="48"/>
      <c r="BK317" s="48"/>
      <c r="BL317" s="48"/>
      <c r="BM317" s="48"/>
      <c r="BN317" s="48"/>
    </row>
    <row r="318" spans="1:66" ht="11.25" customHeight="1">
      <c r="A318" s="220"/>
      <c r="B318" s="38"/>
      <c r="C318" s="205"/>
      <c r="D318" s="208"/>
      <c r="E318" s="57" t="s">
        <v>42</v>
      </c>
      <c r="F318" s="58" t="str">
        <f>IF(D317&lt;&gt;"", VLOOKUP(D317,'Base de Datos'!$A$2:$D1268,3,FALSE()),"")</f>
        <v/>
      </c>
      <c r="G318" s="205"/>
      <c r="H318" s="208"/>
      <c r="I318" s="57" t="s">
        <v>42</v>
      </c>
      <c r="J318" s="58" t="str">
        <f>IF(H317&lt;&gt;"", VLOOKUP(H317,'Base de Datos'!$A$2:$D1268,3,FALSE()),"")</f>
        <v/>
      </c>
      <c r="K318" s="205"/>
      <c r="L318" s="208"/>
      <c r="M318" s="57" t="s">
        <v>42</v>
      </c>
      <c r="N318" s="58" t="str">
        <f>IF(L317&lt;&gt;"", VLOOKUP(L317,'Base de Datos'!$A$2:$D1268,3,FALSE()),"")</f>
        <v/>
      </c>
      <c r="O318" s="43"/>
      <c r="P318" s="163"/>
      <c r="Q318" s="3"/>
      <c r="R318" s="15"/>
      <c r="S318" s="229"/>
      <c r="T318" s="230"/>
      <c r="U318" s="59"/>
      <c r="V318" s="47"/>
      <c r="W318" s="229"/>
      <c r="X318" s="230"/>
      <c r="Y318" s="59"/>
      <c r="Z318" s="47"/>
      <c r="AA318" s="229"/>
      <c r="AB318" s="230"/>
      <c r="AC318" s="59"/>
      <c r="AD318" s="48"/>
      <c r="AE318" s="240" t="s">
        <v>45</v>
      </c>
      <c r="AF318" s="230"/>
      <c r="AG318" s="161">
        <f t="array" aca="1" ref="AG318" ca="1">COUNTIFS(AP281:AP321, "💲", AY281:AY321, INDIRECT("AE" &amp; ROW())) + COUNTIFS(AP281:AP321, "📦", AY281:AY321, INDIRECT("AE" &amp; ROW())) + COUNTIFS(AP281:AP321, "✅", AY281:AY321, INDIRECT("AE" &amp; ROW()))</f>
        <v>0</v>
      </c>
      <c r="AH318" s="162">
        <f t="array" aca="1" ref="AH318" ca="1">COUNTIFS(AP281:AP321, "💲", AY281:AY321, INDIRECT("AE" &amp; ROW())) + COUNTIFS(AP281:AP321, "📦", AY281:AY321, INDIRECT("AE" &amp; ROW()))</f>
        <v>0</v>
      </c>
      <c r="AI318" s="139">
        <f t="array" aca="1" ref="AI318" ca="1">SUMIFS(AR281:AR321, AY281:AY321, INDIRECT("AE" &amp; ROW()), AP281:AP321, "💲") + SUMIFS(AR281:AR321, AY281:AY321, INDIRECT("AE" &amp; ROW()), AP281:AP321, "📦")</f>
        <v>0</v>
      </c>
      <c r="AJ318" s="139">
        <f t="array" aca="1" ref="AJ318" ca="1">(
    SUMIFS(AR281:AR321, AY281:AY321, INDIRECT("AE" &amp; ROW()), AP281:AP321, "💲") +
    SUMIFS(AR281:AR321, AY281:AY321, INDIRECT("AE" &amp; ROW()), AP281:AP321, "📦")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
        SUMIFS(AR281:AR321, AY281:AY321, INDIRECT("AE" &amp; ROW()), AP281:AP321, "💲", AS281:AS321, "Familiar") +
        SUMIFS(AR281:AR321, AY281:AY321, INDIRECT("AE" &amp; ROW()), AP281:AP321, "📦", AS281:AS321, "Familiar")
    ) / 2
)  -
(
    (
        SUMIFS(AR281:AR321, AY281:AY321, INDIRECT("AE" &amp; ROW()), AP281:AP321, "💲", AS281:AS321, "Exonerado ADH") +
        SUMIFS(AR281:AR321, AY281:AY321, INDIRECT("AE" &amp; ROW()), AP281:AP321, "📦", AS281:AS321, "Exonerado ADH")
    ) / 2
)  -
(
    (
        SUMIFS(AR281:AR321, AY281:AY321, INDIRECT("AE" &amp; ROW()), AP281:AP321, "💲", AS281:AS321, "Exonerado Doctor") +
        SUMIFS(AR281:AR321, AY281:AY321, INDIRECT("AE" &amp; ROW()), AP281:AP321, "📦", AS281:AS321, "Exonerado Doctor")
    ) / 2
)</f>
        <v>0</v>
      </c>
      <c r="AK318" s="139">
        <f t="array" aca="1" ref="AK318" ca="1">(
    SUMIFS(AR281:AR321, AY281:AY321, INDIRECT("AE" &amp; ROW()), AP281:AP321, "💲") +
    SUMIFS(AR281:AR321, AY281:AY321, INDIRECT("AE" &amp; ROW()), AP281:AP321, "📦")
) -
(
    SUMIFS(AR281:AR321, AY281:AY321, INDIRECT("AE" &amp; ROW()), AP281:AP321, "💲", AS281:AS321, "Familiar") +
    SUMIFS(AR281:AR321, AY281:AY321, INDIRECT("AE" &amp; ROW()), AP281:AP321, "📦", AS281:AS321, "Familiar")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SUMIFS(AR281:AR321, AY281:AY321, INDIRECT("AE" &amp; ROW()), AP281:AP321, "💲", AS281:AS321, "Exonerado ADH") +
    SUMIFS(AR281:AR321, AY281:AY321, INDIRECT("AE" &amp; ROW()), AP281:AP321, "📦", AS281:AS321, "Exonerado ADH")
) -
(
    (
        SUMIFS(AR281:AR321, AY281:AY321, INDIRECT("AE" &amp; ROW()), AP281:AP321, "💲", AS281:AS321, "Exonerado Doctor") +
        SUMIFS(AR281:AR321, AY281:AY321, INDIRECT("AE" &amp; ROW()), AP281:AP321, "📦", AS281:AS321, "Exonerado Doctor")
    ) / 2
) -
(
    (
        SUMIFS(AR281:AR321, AY281:AY321, INDIRECT("AE" &amp; ROW()), AP281:AP321, "💲", AS281:AS321, "") +
        SUMIFS(AR281:AR321, AY281:AY321, INDIRECT("AE" &amp; ROW()), AP281:AP321, "📦", AS281:AS321, "")
    ) / 2
)</f>
        <v>0</v>
      </c>
      <c r="AL318" s="140">
        <f t="array" aca="1" ref="AL318" ca="1">(
    SUMIFS(AR281:AR321, AY281:AY321, INDIRECT("AE" &amp; ROW()), AP281:AP321, "💲") +
    SUMIFS(AR281:AR321, AY281:AY321, INDIRECT("AE" &amp; ROW()), AP281:AP321, "📦")
) -
(
    (
        SUMIFS(AR281:AR321, AY281:AY321, INDIRECT("AE" &amp; ROW()), AP281:AP321, "💲", AS281:AS321, "Familiar") +
        SUMIFS(AR281:AR321, AY281:AY321, INDIRECT("AE" &amp; ROW()), AP281:AP321, "📦", AS281:AS321, "Familiar")
    ) / 2
) -
(
    (
        SUMIFS(AR281:AR321, AY281:AY321, INDIRECT("AE" &amp; ROW()), AP281:AP321, "💲", AS281:AS321, "Participante") +
        SUMIFS(AR281:AR321, AY281:AY321, INDIRECT("AE" &amp; ROW()), AP281:AP321, "📦", AS281:AS321, "Participante")
    ) / 2
) -
(
    (
        SUMIFS(AR281:AR321, AY281:AY321, INDIRECT("AE" &amp; ROW()), AP281:AP321, "💲", AS281:AS321, "Empleado") +
        SUMIFS(AR281:AR321, AY281:AY321, INDIRECT("AE" &amp; ROW()), AP281:AP321, "📦", AS281:AS321, "Empleado")
    ) / 2
) -
(
    (
        SUMIFS(AR281:AR321, AY281:AY321, INDIRECT("AE" &amp; ROW()), AP281:AP321, "💲", AS281:AS321, "Exonerado ADH") +
        SUMIFS(AR281:AR321, AY281:AY321, INDIRECT("AE" &amp; ROW()), AP281:AP321, "📦", AS281:AS321, "Exonerado ADH")
    ) / 2
) -
(
    SUMIFS(AR281:AR321, AY281:AY321, INDIRECT("AE" &amp; ROW()), AP281:AP321, "💲", AS281:AS321, "Exonerado Doctor") +
    SUMIFS(AR281:AR321, AY281:AY321, INDIRECT("AE" &amp; ROW()), AP281:AP321, "📦", AS281:AS321, "Exonerado Doctor")
) -
(
    (
        SUMIFS(AR281:AR321, AY281:AY321, INDIRECT("AE" &amp; ROW()), AP281:AP321, "💲", AS281:AS321, "") +
        SUMIFS(AR281:AR321, AY281:AY321, INDIRECT("AE" &amp; ROW()), AP281:AP321, "📦", AS281:AS321, "")
    ) / 2
)</f>
        <v>0</v>
      </c>
      <c r="AM318" s="48"/>
      <c r="AN318" s="156"/>
      <c r="AO318" s="156"/>
      <c r="AP318" s="156"/>
      <c r="AQ318" s="156">
        <f>L329</f>
        <v>0</v>
      </c>
      <c r="AR318" s="156"/>
      <c r="AS318" s="156"/>
      <c r="AT318" s="156"/>
      <c r="AU318" s="156"/>
      <c r="AV318" s="156"/>
      <c r="AW318" s="156"/>
      <c r="AX318" s="156"/>
      <c r="AY318" s="156">
        <f>N324</f>
        <v>0</v>
      </c>
      <c r="AZ318" s="48"/>
      <c r="BA318" s="48"/>
      <c r="BB318" s="48"/>
      <c r="BC318" s="48"/>
      <c r="BD318" s="48"/>
      <c r="BE318" s="48"/>
      <c r="BF318" s="48"/>
      <c r="BG318" s="48"/>
      <c r="BH318" s="48"/>
      <c r="BI318" s="48"/>
      <c r="BJ318" s="48"/>
      <c r="BK318" s="48"/>
      <c r="BL318" s="48"/>
      <c r="BM318" s="48"/>
      <c r="BN318" s="48"/>
    </row>
    <row r="319" spans="1:66" ht="11.25" customHeight="1">
      <c r="A319" s="220"/>
      <c r="B319" s="38"/>
      <c r="C319" s="205"/>
      <c r="D319" s="208"/>
      <c r="E319" s="57" t="s">
        <v>44</v>
      </c>
      <c r="F319" s="58" t="str">
        <f>IF(D317&lt;&gt;"", VLOOKUP(D317,'Base de Datos'!$A$2:$D1268,4,FALSE()),"")</f>
        <v/>
      </c>
      <c r="G319" s="205"/>
      <c r="H319" s="208"/>
      <c r="I319" s="57" t="s">
        <v>44</v>
      </c>
      <c r="J319" s="58" t="str">
        <f>IF(H317&lt;&gt;"", VLOOKUP(H317,'Base de Datos'!$A$2:$D1268,4,FALSE()),"")</f>
        <v/>
      </c>
      <c r="K319" s="205"/>
      <c r="L319" s="208"/>
      <c r="M319" s="57" t="s">
        <v>44</v>
      </c>
      <c r="N319" s="58" t="str">
        <f>IF(L317&lt;&gt;"", VLOOKUP(L317,'Base de Datos'!$A$2:$D1268,4,FALSE()),"")</f>
        <v/>
      </c>
      <c r="O319" s="43"/>
      <c r="P319" s="163"/>
      <c r="Q319" s="3"/>
      <c r="R319" s="15"/>
      <c r="S319" s="229"/>
      <c r="T319" s="230"/>
      <c r="U319" s="59"/>
      <c r="V319" s="47"/>
      <c r="W319" s="229"/>
      <c r="X319" s="230"/>
      <c r="Y319" s="59"/>
      <c r="Z319" s="47"/>
      <c r="AA319" s="229"/>
      <c r="AB319" s="230"/>
      <c r="AC319" s="59"/>
      <c r="AD319" s="48"/>
      <c r="AE319" s="240" t="s">
        <v>47</v>
      </c>
      <c r="AF319" s="230"/>
      <c r="AG319" s="161">
        <f t="array" aca="1" ref="AG319" ca="1">COUNTIFS(AP281:AP321, "💲", AY281:AY321, INDIRECT("AE" &amp; ROW())) + COUNTIFS(AP281:AP321, "📦", AY281:AY321, INDIRECT("AE" &amp; ROW())) + COUNTIFS(AP281:AP321, "✅", AY281:AY321, INDIRECT("AE" &amp; ROW()))</f>
        <v>0</v>
      </c>
      <c r="AH319" s="162">
        <f t="array" aca="1" ref="AH319" ca="1">COUNTIFS(AP281:AP321, "💲", AY281:AY321, INDIRECT("AE" &amp; ROW())) + COUNTIFS(AP281:AP321, "📦", AY281:AY321, INDIRECT("AE" &amp; ROW()))</f>
        <v>0</v>
      </c>
      <c r="AI319" s="139">
        <f t="array" aca="1" ref="AI319" ca="1">SUMIFS(AR281:AR321, AY281:AY321, INDIRECT("AE" &amp; ROW()), AP281:AP321, "💲") + SUMIFS(AR281:AR321, AY281:AY321, INDIRECT("AE" &amp; ROW()), AP281:AP321, "📦")</f>
        <v>0</v>
      </c>
      <c r="AJ319" s="139">
        <f t="array" aca="1" ref="AJ319" ca="1">(
    SUMIFS(AR281:AR321, AY281:AY321, INDIRECT("AE" &amp; ROW()), AP281:AP321, "💲") +
    SUMIFS(AR281:AR321, AY281:AY321, INDIRECT("AE" &amp; ROW()), AP281:AP321, "📦")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
        SUMIFS(AR281:AR321, AY281:AY321, INDIRECT("AE" &amp; ROW()), AP281:AP321, "💲", AS281:AS321, "Familiar") +
        SUMIFS(AR281:AR321, AY281:AY321, INDIRECT("AE" &amp; ROW()), AP281:AP321, "📦", AS281:AS321, "Familiar")
    ) / 2
)  -
(
    (
        SUMIFS(AR281:AR321, AY281:AY321, INDIRECT("AE" &amp; ROW()), AP281:AP321, "💲", AS281:AS321, "Exonerado ADH") +
        SUMIFS(AR281:AR321, AY281:AY321, INDIRECT("AE" &amp; ROW()), AP281:AP321, "📦", AS281:AS321, "Exonerado ADH")
    ) / 2
)  -
(
    (
        SUMIFS(AR281:AR321, AY281:AY321, INDIRECT("AE" &amp; ROW()), AP281:AP321, "💲", AS281:AS321, "Exonerado Doctor") +
        SUMIFS(AR281:AR321, AY281:AY321, INDIRECT("AE" &amp; ROW()), AP281:AP321, "📦", AS281:AS321, "Exonerado Doctor")
    ) / 2
)</f>
        <v>0</v>
      </c>
      <c r="AK319" s="139">
        <f t="array" aca="1" ref="AK319" ca="1">(
    SUMIFS(AR281:AR321, AY281:AY321, INDIRECT("AE" &amp; ROW()), AP281:AP321, "💲") +
    SUMIFS(AR281:AR321, AY281:AY321, INDIRECT("AE" &amp; ROW()), AP281:AP321, "📦")
) -
(
    SUMIFS(AR281:AR321, AY281:AY321, INDIRECT("AE" &amp; ROW()), AP281:AP321, "💲", AS281:AS321, "Familiar") +
    SUMIFS(AR281:AR321, AY281:AY321, INDIRECT("AE" &amp; ROW()), AP281:AP321, "📦", AS281:AS321, "Familiar")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SUMIFS(AR281:AR321, AY281:AY321, INDIRECT("AE" &amp; ROW()), AP281:AP321, "💲", AS281:AS321, "Exonerado ADH") +
    SUMIFS(AR281:AR321, AY281:AY321, INDIRECT("AE" &amp; ROW()), AP281:AP321, "📦", AS281:AS321, "Exonerado ADH")
) -
(
    (
        SUMIFS(AR281:AR321, AY281:AY321, INDIRECT("AE" &amp; ROW()), AP281:AP321, "💲", AS281:AS321, "Exonerado Doctor") +
        SUMIFS(AR281:AR321, AY281:AY321, INDIRECT("AE" &amp; ROW()), AP281:AP321, "📦", AS281:AS321, "Exonerado Doctor")
    ) / 2
) -
(
    (
        SUMIFS(AR281:AR321, AY281:AY321, INDIRECT("AE" &amp; ROW()), AP281:AP321, "💲", AS281:AS321, "") +
        SUMIFS(AR281:AR321, AY281:AY321, INDIRECT("AE" &amp; ROW()), AP281:AP321, "📦", AS281:AS321, "")
    ) / 2
)</f>
        <v>0</v>
      </c>
      <c r="AL319" s="140">
        <f t="array" aca="1" ref="AL319" ca="1">(
    SUMIFS(AR281:AR321, AY281:AY321, INDIRECT("AE" &amp; ROW()), AP281:AP321, "💲") +
    SUMIFS(AR281:AR321, AY281:AY321, INDIRECT("AE" &amp; ROW()), AP281:AP321, "📦")
) -
(
    (
        SUMIFS(AR281:AR321, AY281:AY321, INDIRECT("AE" &amp; ROW()), AP281:AP321, "💲", AS281:AS321, "Familiar") +
        SUMIFS(AR281:AR321, AY281:AY321, INDIRECT("AE" &amp; ROW()), AP281:AP321, "📦", AS281:AS321, "Familiar")
    ) / 2
) -
(
    (
        SUMIFS(AR281:AR321, AY281:AY321, INDIRECT("AE" &amp; ROW()), AP281:AP321, "💲", AS281:AS321, "Participante") +
        SUMIFS(AR281:AR321, AY281:AY321, INDIRECT("AE" &amp; ROW()), AP281:AP321, "📦", AS281:AS321, "Participante")
    ) / 2
) -
(
    (
        SUMIFS(AR281:AR321, AY281:AY321, INDIRECT("AE" &amp; ROW()), AP281:AP321, "💲", AS281:AS321, "Empleado") +
        SUMIFS(AR281:AR321, AY281:AY321, INDIRECT("AE" &amp; ROW()), AP281:AP321, "📦", AS281:AS321, "Empleado")
    ) / 2
) -
(
    (
        SUMIFS(AR281:AR321, AY281:AY321, INDIRECT("AE" &amp; ROW()), AP281:AP321, "💲", AS281:AS321, "Exonerado ADH") +
        SUMIFS(AR281:AR321, AY281:AY321, INDIRECT("AE" &amp; ROW()), AP281:AP321, "📦", AS281:AS321, "Exonerado ADH")
    ) / 2
) -
(
    SUMIFS(AR281:AR321, AY281:AY321, INDIRECT("AE" &amp; ROW()), AP281:AP321, "💲", AS281:AS321, "Exonerado Doctor") +
    SUMIFS(AR281:AR321, AY281:AY321, INDIRECT("AE" &amp; ROW()), AP281:AP321, "📦", AS281:AS321, "Exonerado Doctor")
) -
(
    (
        SUMIFS(AR281:AR321, AY281:AY321, INDIRECT("AE" &amp; ROW()), AP281:AP321, "💲", AS281:AS321, "") +
        SUMIFS(AR281:AR321, AY281:AY321, INDIRECT("AE" &amp; ROW()), AP281:AP321, "📦", AS281:AS321, "")
    ) / 2
)</f>
        <v>0</v>
      </c>
      <c r="AM319" s="48"/>
      <c r="AN319" s="156"/>
      <c r="AO319" s="156"/>
      <c r="AP319" s="156"/>
      <c r="AQ319" s="156"/>
      <c r="AR319" s="156"/>
      <c r="AS319" s="156"/>
      <c r="AT319" s="156"/>
      <c r="AU319" s="156"/>
      <c r="AV319" s="156"/>
      <c r="AW319" s="156"/>
      <c r="AX319" s="156"/>
      <c r="AY319" s="156">
        <f>N328</f>
        <v>0</v>
      </c>
      <c r="AZ319" s="48"/>
      <c r="BA319" s="48"/>
      <c r="BB319" s="48"/>
      <c r="BC319" s="48"/>
      <c r="BD319" s="48"/>
      <c r="BE319" s="48"/>
      <c r="BF319" s="48"/>
      <c r="BG319" s="48"/>
      <c r="BH319" s="48"/>
      <c r="BI319" s="48"/>
      <c r="BJ319" s="48"/>
      <c r="BK319" s="48"/>
      <c r="BL319" s="48"/>
      <c r="BM319" s="48"/>
      <c r="BN319" s="48"/>
    </row>
    <row r="320" spans="1:66" ht="11.25" customHeight="1">
      <c r="A320" s="221"/>
      <c r="B320" s="38"/>
      <c r="C320" s="206"/>
      <c r="D320" s="209"/>
      <c r="E320" s="85" t="s">
        <v>46</v>
      </c>
      <c r="F320" s="86"/>
      <c r="G320" s="206"/>
      <c r="H320" s="209"/>
      <c r="I320" s="85" t="s">
        <v>46</v>
      </c>
      <c r="J320" s="108"/>
      <c r="K320" s="206"/>
      <c r="L320" s="209"/>
      <c r="M320" s="85" t="s">
        <v>46</v>
      </c>
      <c r="N320" s="108"/>
      <c r="O320" s="43"/>
      <c r="P320" s="163"/>
      <c r="Q320" s="3"/>
      <c r="R320" s="15"/>
      <c r="S320" s="227" t="str">
        <f>IF(OR(S317="Empleado",S317="Familiar"),"Nombre del Empleado","N° Factura")</f>
        <v>N° Factura</v>
      </c>
      <c r="T320" s="228"/>
      <c r="U320" s="89"/>
      <c r="V320" s="47"/>
      <c r="W320" s="227" t="str">
        <f>IF(OR(W317="Empleado",W317="Familiar"),"Nombre del Empleado","N° Factura")</f>
        <v>N° Factura</v>
      </c>
      <c r="X320" s="228"/>
      <c r="Y320" s="89"/>
      <c r="Z320" s="47"/>
      <c r="AA320" s="227" t="str">
        <f>IF(OR(AA317="Empleado",AA317="Familiar"),"Nombre del Empleado","N° Factura")</f>
        <v>N° Factura</v>
      </c>
      <c r="AB320" s="228"/>
      <c r="AC320" s="111"/>
      <c r="AD320" s="48"/>
      <c r="AE320" s="240" t="s">
        <v>48</v>
      </c>
      <c r="AF320" s="230"/>
      <c r="AG320" s="161">
        <f t="array" aca="1" ref="AG320" ca="1">COUNTIFS(AP281:AP321, "💲", AY281:AY321, INDIRECT("AE" &amp; ROW())) + COUNTIFS(AP281:AP321, "📦", AY281:AY321, INDIRECT("AE" &amp; ROW())) + COUNTIFS(AP281:AP321, "✅", AY281:AY321, INDIRECT("AE" &amp; ROW()))</f>
        <v>0</v>
      </c>
      <c r="AH320" s="162">
        <f t="array" aca="1" ref="AH320" ca="1">COUNTIFS(AP281:AP321, "💲", AY281:AY321, INDIRECT("AE" &amp; ROW())) + COUNTIFS(AP281:AP321, "📦", AY281:AY321, INDIRECT("AE" &amp; ROW()))</f>
        <v>0</v>
      </c>
      <c r="AI320" s="139">
        <f t="array" aca="1" ref="AI320" ca="1">SUMIFS(AR281:AR321, AY281:AY321, INDIRECT("AE" &amp; ROW()), AP281:AP321, "💲") + SUMIFS(AR281:AR321, AY281:AY321, INDIRECT("AE" &amp; ROW()), AP281:AP321, "📦")</f>
        <v>0</v>
      </c>
      <c r="AJ320" s="139">
        <f t="array" aca="1" ref="AJ320" ca="1">(
    SUMIFS(AR281:AR321, AY281:AY321, INDIRECT("AE" &amp; ROW()), AP281:AP321, "💲") +
    SUMIFS(AR281:AR321, AY281:AY321, INDIRECT("AE" &amp; ROW()), AP281:AP321, "📦")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
        SUMIFS(AR281:AR321, AY281:AY321, INDIRECT("AE" &amp; ROW()), AP281:AP321, "💲", AS281:AS321, "Familiar") +
        SUMIFS(AR281:AR321, AY281:AY321, INDIRECT("AE" &amp; ROW()), AP281:AP321, "📦", AS281:AS321, "Familiar")
    ) / 2
)  -
(
    (
        SUMIFS(AR281:AR321, AY281:AY321, INDIRECT("AE" &amp; ROW()), AP281:AP321, "💲", AS281:AS321, "Exonerado ADH") +
        SUMIFS(AR281:AR321, AY281:AY321, INDIRECT("AE" &amp; ROW()), AP281:AP321, "📦", AS281:AS321, "Exonerado ADH")
    ) / 2
)  -
(
    (
        SUMIFS(AR281:AR321, AY281:AY321, INDIRECT("AE" &amp; ROW()), AP281:AP321, "💲", AS281:AS321, "Exonerado Doctor") +
        SUMIFS(AR281:AR321, AY281:AY321, INDIRECT("AE" &amp; ROW()), AP281:AP321, "📦", AS281:AS321, "Exonerado Doctor")
    ) / 2
)</f>
        <v>0</v>
      </c>
      <c r="AK320" s="139">
        <f t="array" aca="1" ref="AK320" ca="1">(
    SUMIFS(AR281:AR321, AY281:AY321, INDIRECT("AE" &amp; ROW()), AP281:AP321, "💲") +
    SUMIFS(AR281:AR321, AY281:AY321, INDIRECT("AE" &amp; ROW()), AP281:AP321, "📦")
) -
(
    SUMIFS(AR281:AR321, AY281:AY321, INDIRECT("AE" &amp; ROW()), AP281:AP321, "💲", AS281:AS321, "Familiar") +
    SUMIFS(AR281:AR321, AY281:AY321, INDIRECT("AE" &amp; ROW()), AP281:AP321, "📦", AS281:AS321, "Familiar")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SUMIFS(AR281:AR321, AY281:AY321, INDIRECT("AE" &amp; ROW()), AP281:AP321, "💲", AS281:AS321, "Exonerado ADH") +
    SUMIFS(AR281:AR321, AY281:AY321, INDIRECT("AE" &amp; ROW()), AP281:AP321, "📦", AS281:AS321, "Exonerado ADH")
) -
(
    (
        SUMIFS(AR281:AR321, AY281:AY321, INDIRECT("AE" &amp; ROW()), AP281:AP321, "💲", AS281:AS321, "Exonerado Doctor") +
        SUMIFS(AR281:AR321, AY281:AY321, INDIRECT("AE" &amp; ROW()), AP281:AP321, "📦", AS281:AS321, "Exonerado Doctor")
    ) / 2
) -
(
    (
        SUMIFS(AR281:AR321, AY281:AY321, INDIRECT("AE" &amp; ROW()), AP281:AP321, "💲", AS281:AS321, "") +
        SUMIFS(AR281:AR321, AY281:AY321, INDIRECT("AE" &amp; ROW()), AP281:AP321, "📦", AS281:AS321, "")
    ) / 2
)</f>
        <v>0</v>
      </c>
      <c r="AL320" s="140">
        <f t="array" aca="1" ref="AL320" ca="1">(
    SUMIFS(AR281:AR321, AY281:AY321, INDIRECT("AE" &amp; ROW()), AP281:AP321, "💲") +
    SUMIFS(AR281:AR321, AY281:AY321, INDIRECT("AE" &amp; ROW()), AP281:AP321, "📦")
) -
(
    (
        SUMIFS(AR281:AR321, AY281:AY321, INDIRECT("AE" &amp; ROW()), AP281:AP321, "💲", AS281:AS321, "Familiar") +
        SUMIFS(AR281:AR321, AY281:AY321, INDIRECT("AE" &amp; ROW()), AP281:AP321, "📦", AS281:AS321, "Familiar")
    ) / 2
) -
(
    (
        SUMIFS(AR281:AR321, AY281:AY321, INDIRECT("AE" &amp; ROW()), AP281:AP321, "💲", AS281:AS321, "Participante") +
        SUMIFS(AR281:AR321, AY281:AY321, INDIRECT("AE" &amp; ROW()), AP281:AP321, "📦", AS281:AS321, "Participante")
    ) / 2
) -
(
    (
        SUMIFS(AR281:AR321, AY281:AY321, INDIRECT("AE" &amp; ROW()), AP281:AP321, "💲", AS281:AS321, "Empleado") +
        SUMIFS(AR281:AR321, AY281:AY321, INDIRECT("AE" &amp; ROW()), AP281:AP321, "📦", AS281:AS321, "Empleado")
    ) / 2
) -
(
    (
        SUMIFS(AR281:AR321, AY281:AY321, INDIRECT("AE" &amp; ROW()), AP281:AP321, "💲", AS281:AS321, "Exonerado ADH") +
        SUMIFS(AR281:AR321, AY281:AY321, INDIRECT("AE" &amp; ROW()), AP281:AP321, "📦", AS281:AS321, "Exonerado ADH")
    ) / 2
) -
(
    SUMIFS(AR281:AR321, AY281:AY321, INDIRECT("AE" &amp; ROW()), AP281:AP321, "💲", AS281:AS321, "Exonerado Doctor") +
    SUMIFS(AR281:AR321, AY281:AY321, INDIRECT("AE" &amp; ROW()), AP281:AP321, "📦", AS281:AS321, "Exonerado Doctor")
) -
(
    (
        SUMIFS(AR281:AR321, AY281:AY321, INDIRECT("AE" &amp; ROW()), AP281:AP321, "💲", AS281:AS321, "") +
        SUMIFS(AR281:AR321, AY281:AY321, INDIRECT("AE" &amp; ROW()), AP281:AP321, "📦", AS281:AS321, "")
    ) / 2
)</f>
        <v>0</v>
      </c>
      <c r="AM320" s="48"/>
      <c r="AN320" s="156"/>
      <c r="AO320" s="156"/>
      <c r="AP320" s="156"/>
      <c r="AQ320" s="156"/>
      <c r="AR320" s="156"/>
      <c r="AS320" s="156"/>
      <c r="AT320" s="156"/>
      <c r="AU320" s="156"/>
      <c r="AV320" s="156"/>
      <c r="AW320" s="156"/>
      <c r="AX320" s="156"/>
      <c r="AY320" s="156">
        <f>N332</f>
        <v>0</v>
      </c>
      <c r="AZ320" s="48"/>
      <c r="BA320" s="48"/>
      <c r="BB320" s="48"/>
      <c r="BC320" s="48"/>
      <c r="BD320" s="48"/>
      <c r="BE320" s="48"/>
      <c r="BF320" s="48"/>
      <c r="BG320" s="48"/>
      <c r="BH320" s="48"/>
      <c r="BI320" s="48"/>
      <c r="BJ320" s="48"/>
      <c r="BK320" s="48"/>
      <c r="BL320" s="48"/>
      <c r="BM320" s="48"/>
      <c r="BN320" s="48"/>
    </row>
    <row r="321" spans="1:66" ht="11.25" customHeight="1">
      <c r="A321" s="222">
        <f>A317+$Q$13/1440</f>
        <v>0.74999999999999978</v>
      </c>
      <c r="B321" s="38"/>
      <c r="C321" s="204"/>
      <c r="D321" s="207"/>
      <c r="E321" s="40" t="s">
        <v>36</v>
      </c>
      <c r="F321" s="42" t="str">
        <f>IF(D321&lt;&gt;"", VLOOKUP(D321,'Base de Datos'!$A$2:$D1268,2,FALSE()),"")</f>
        <v/>
      </c>
      <c r="G321" s="204"/>
      <c r="H321" s="216"/>
      <c r="I321" s="40" t="s">
        <v>36</v>
      </c>
      <c r="J321" s="42" t="str">
        <f>IF(H321&lt;&gt;"", VLOOKUP(H321,'Base de Datos'!$A$2:$D1268,2,FALSE()),"")</f>
        <v/>
      </c>
      <c r="K321" s="204"/>
      <c r="L321" s="216"/>
      <c r="M321" s="40" t="s">
        <v>36</v>
      </c>
      <c r="N321" s="42" t="str">
        <f>IF(L321&lt;&gt;"", VLOOKUP(L321,'Base de Datos'!$A$2:$D1268,2,FALSE()),"")</f>
        <v/>
      </c>
      <c r="O321" s="43"/>
      <c r="P321" s="163"/>
      <c r="Q321" s="3"/>
      <c r="R321" s="15"/>
      <c r="S321" s="45"/>
      <c r="T321" s="45" t="s">
        <v>37</v>
      </c>
      <c r="U321" s="46"/>
      <c r="V321" s="47"/>
      <c r="W321" s="45"/>
      <c r="X321" s="45" t="s">
        <v>37</v>
      </c>
      <c r="Y321" s="46"/>
      <c r="Z321" s="47"/>
      <c r="AA321" s="45"/>
      <c r="AB321" s="45" t="s">
        <v>37</v>
      </c>
      <c r="AC321" s="46"/>
      <c r="AD321" s="48"/>
      <c r="AE321" s="240" t="s">
        <v>49</v>
      </c>
      <c r="AF321" s="230"/>
      <c r="AG321" s="161">
        <f t="array" aca="1" ref="AG321" ca="1">COUNTIFS(AP281:AP321, "💲", AY281:AY321, INDIRECT("AE" &amp; ROW())) + COUNTIFS(AP281:AP321, "📦", AY281:AY321, INDIRECT("AE" &amp; ROW())) + COUNTIFS(AP281:AP321, "✅", AY281:AY321, INDIRECT("AE" &amp; ROW()))</f>
        <v>0</v>
      </c>
      <c r="AH321" s="162">
        <f t="array" aca="1" ref="AH321" ca="1">COUNTIFS(AP281:AP321, "💲", AY281:AY321, INDIRECT("AE" &amp; ROW())) + COUNTIFS(AP281:AP321, "📦", AY281:AY321, INDIRECT("AE" &amp; ROW()))</f>
        <v>0</v>
      </c>
      <c r="AI321" s="139">
        <f t="array" aca="1" ref="AI321" ca="1">SUMIFS(AR281:AR321, AY281:AY321, INDIRECT("AE" &amp; ROW()), AP281:AP321, "💲") + SUMIFS(AR281:AR321, AY281:AY321, INDIRECT("AE" &amp; ROW()), AP281:AP321, "📦")</f>
        <v>0</v>
      </c>
      <c r="AJ321" s="139">
        <f t="array" aca="1" ref="AJ321" ca="1">(
    SUMIFS(AR281:AR321, AY281:AY321, INDIRECT("AE" &amp; ROW()), AP281:AP321, "💲") +
    SUMIFS(AR281:AR321, AY281:AY321, INDIRECT("AE" &amp; ROW()), AP281:AP321, "📦")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
        SUMIFS(AR281:AR321, AY281:AY321, INDIRECT("AE" &amp; ROW()), AP281:AP321, "💲", AS281:AS321, "Familiar") +
        SUMIFS(AR281:AR321, AY281:AY321, INDIRECT("AE" &amp; ROW()), AP281:AP321, "📦", AS281:AS321, "Familiar")
    ) / 2
)  -
(
    (
        SUMIFS(AR281:AR321, AY281:AY321, INDIRECT("AE" &amp; ROW()), AP281:AP321, "💲", AS281:AS321, "Exonerado ADH") +
        SUMIFS(AR281:AR321, AY281:AY321, INDIRECT("AE" &amp; ROW()), AP281:AP321, "📦", AS281:AS321, "Exonerado ADH")
    ) / 2
)  -
(
    (
        SUMIFS(AR281:AR321, AY281:AY321, INDIRECT("AE" &amp; ROW()), AP281:AP321, "💲", AS281:AS321, "Exonerado Doctor") +
        SUMIFS(AR281:AR321, AY281:AY321, INDIRECT("AE" &amp; ROW()), AP281:AP321, "📦", AS281:AS321, "Exonerado Doctor")
    ) / 2
)</f>
        <v>0</v>
      </c>
      <c r="AK321" s="139">
        <f t="array" aca="1" ref="AK321" ca="1">(
    SUMIFS(AR281:AR321, AY281:AY321, INDIRECT("AE" &amp; ROW()), AP281:AP321, "💲") +
    SUMIFS(AR281:AR321, AY281:AY321, INDIRECT("AE" &amp; ROW()), AP281:AP321, "📦")
) -
(
    SUMIFS(AR281:AR321, AY281:AY321, INDIRECT("AE" &amp; ROW()), AP281:AP321, "💲", AS281:AS321, "Familiar") +
    SUMIFS(AR281:AR321, AY281:AY321, INDIRECT("AE" &amp; ROW()), AP281:AP321, "📦", AS281:AS321, "Familiar")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SUMIFS(AR281:AR321, AY281:AY321, INDIRECT("AE" &amp; ROW()), AP281:AP321, "💲", AS281:AS321, "Exonerado ADH") +
    SUMIFS(AR281:AR321, AY281:AY321, INDIRECT("AE" &amp; ROW()), AP281:AP321, "📦", AS281:AS321, "Exonerado ADH")
) -
(
    (
        SUMIFS(AR281:AR321, AY281:AY321, INDIRECT("AE" &amp; ROW()), AP281:AP321, "💲", AS281:AS321, "Exonerado Doctor") +
        SUMIFS(AR281:AR321, AY281:AY321, INDIRECT("AE" &amp; ROW()), AP281:AP321, "📦", AS281:AS321, "Exonerado Doctor")
    ) / 2
) -
(
    (
        SUMIFS(AR281:AR321, AY281:AY321, INDIRECT("AE" &amp; ROW()), AP281:AP321, "💲", AS281:AS321, "") +
        SUMIFS(AR281:AR321, AY281:AY321, INDIRECT("AE" &amp; ROW()), AP281:AP321, "📦", AS281:AS321, "")
    ) / 2
)</f>
        <v>0</v>
      </c>
      <c r="AL321" s="140">
        <f t="array" aca="1" ref="AL321" ca="1">(
    SUMIFS(AR281:AR321, AY281:AY321, INDIRECT("AE" &amp; ROW()), AP281:AP321, "💲") +
    SUMIFS(AR281:AR321, AY281:AY321, INDIRECT("AE" &amp; ROW()), AP281:AP321, "📦")
) -
(
    (
        SUMIFS(AR281:AR321, AY281:AY321, INDIRECT("AE" &amp; ROW()), AP281:AP321, "💲", AS281:AS321, "Familiar") +
        SUMIFS(AR281:AR321, AY281:AY321, INDIRECT("AE" &amp; ROW()), AP281:AP321, "📦", AS281:AS321, "Familiar")
    ) / 2
) -
(
    (
        SUMIFS(AR281:AR321, AY281:AY321, INDIRECT("AE" &amp; ROW()), AP281:AP321, "💲", AS281:AS321, "Participante") +
        SUMIFS(AR281:AR321, AY281:AY321, INDIRECT("AE" &amp; ROW()), AP281:AP321, "📦", AS281:AS321, "Participante")
    ) / 2
) -
(
    (
        SUMIFS(AR281:AR321, AY281:AY321, INDIRECT("AE" &amp; ROW()), AP281:AP321, "💲", AS281:AS321, "Empleado") +
        SUMIFS(AR281:AR321, AY281:AY321, INDIRECT("AE" &amp; ROW()), AP281:AP321, "📦", AS281:AS321, "Empleado")
    ) / 2
) -
(
    (
        SUMIFS(AR281:AR321, AY281:AY321, INDIRECT("AE" &amp; ROW()), AP281:AP321, "💲", AS281:AS321, "Exonerado ADH") +
        SUMIFS(AR281:AR321, AY281:AY321, INDIRECT("AE" &amp; ROW()), AP281:AP321, "📦", AS281:AS321, "Exonerado ADH")
    ) / 2
) -
(
    SUMIFS(AR281:AR321, AY281:AY321, INDIRECT("AE" &amp; ROW()), AP281:AP321, "💲", AS281:AS321, "Exonerado Doctor") +
    SUMIFS(AR281:AR321, AY281:AY321, INDIRECT("AE" &amp; ROW()), AP281:AP321, "📦", AS281:AS321, "Exonerado Doctor")
) -
(
    (
        SUMIFS(AR281:AR321, AY281:AY321, INDIRECT("AE" &amp; ROW()), AP281:AP321, "💲", AS281:AS321, "") +
        SUMIFS(AR281:AR321, AY281:AY321, INDIRECT("AE" &amp; ROW()), AP281:AP321, "📦", AS281:AS321, "")
    ) / 2
)</f>
        <v>0</v>
      </c>
      <c r="AM321" s="48"/>
      <c r="AN321" s="156"/>
      <c r="AO321" s="156"/>
      <c r="AP321" s="156"/>
      <c r="AQ321" s="156"/>
      <c r="AR321" s="156"/>
      <c r="AS321" s="156"/>
      <c r="AT321" s="156"/>
      <c r="AU321" s="156"/>
      <c r="AV321" s="156"/>
      <c r="AW321" s="156"/>
      <c r="AX321" s="156"/>
      <c r="AY321" s="156"/>
      <c r="AZ321" s="48"/>
      <c r="BA321" s="48"/>
      <c r="BB321" s="48"/>
      <c r="BC321" s="48"/>
      <c r="BD321" s="48"/>
      <c r="BE321" s="48"/>
      <c r="BF321" s="48"/>
      <c r="BG321" s="48"/>
      <c r="BH321" s="48"/>
      <c r="BI321" s="48"/>
      <c r="BJ321" s="48"/>
      <c r="BK321" s="48"/>
      <c r="BL321" s="48"/>
      <c r="BM321" s="48"/>
      <c r="BN321" s="48"/>
    </row>
    <row r="322" spans="1:66" ht="11.25" customHeight="1">
      <c r="A322" s="220"/>
      <c r="B322" s="38"/>
      <c r="C322" s="205"/>
      <c r="D322" s="208"/>
      <c r="E322" s="57" t="s">
        <v>42</v>
      </c>
      <c r="F322" s="58" t="str">
        <f>IF(D321&lt;&gt;"", VLOOKUP(D321,'Base de Datos'!$A$2:$D1268,3,FALSE()),"")</f>
        <v/>
      </c>
      <c r="G322" s="205"/>
      <c r="H322" s="208"/>
      <c r="I322" s="57" t="s">
        <v>42</v>
      </c>
      <c r="J322" s="58" t="str">
        <f>IF(H321&lt;&gt;"", VLOOKUP(H321,'Base de Datos'!$A$2:$D1268,3,FALSE()),"")</f>
        <v/>
      </c>
      <c r="K322" s="205"/>
      <c r="L322" s="208"/>
      <c r="M322" s="57" t="s">
        <v>42</v>
      </c>
      <c r="N322" s="58" t="str">
        <f>IF(L321&lt;&gt;"", VLOOKUP(L321,'Base de Datos'!$A$2:$D1268,3,FALSE()),"")</f>
        <v/>
      </c>
      <c r="O322" s="43"/>
      <c r="P322" s="163"/>
      <c r="Q322" s="3"/>
      <c r="R322" s="15"/>
      <c r="S322" s="229"/>
      <c r="T322" s="230"/>
      <c r="U322" s="59"/>
      <c r="V322" s="47"/>
      <c r="W322" s="229"/>
      <c r="X322" s="230"/>
      <c r="Y322" s="59"/>
      <c r="Z322" s="47"/>
      <c r="AA322" s="229"/>
      <c r="AB322" s="230"/>
      <c r="AC322" s="59"/>
      <c r="AD322" s="48"/>
      <c r="AE322" s="240" t="s">
        <v>51</v>
      </c>
      <c r="AF322" s="230"/>
      <c r="AG322" s="161">
        <f t="array" aca="1" ref="AG322" ca="1">COUNTIFS(AP281:AP321, "💲", AY281:AY321, INDIRECT("AE" &amp; ROW())) + COUNTIFS(AP281:AP321, "📦", AY281:AY321, INDIRECT("AE" &amp; ROW())) + COUNTIFS(AP281:AP321, "✅", AY281:AY321, INDIRECT("AE" &amp; ROW()))</f>
        <v>2</v>
      </c>
      <c r="AH322" s="162">
        <f t="array" aca="1" ref="AH322" ca="1">COUNTIFS(AP281:AP321, "💲", AY281:AY321, INDIRECT("AE" &amp; ROW())) + COUNTIFS(AP281:AP321, "📦", AY281:AY321, INDIRECT("AE" &amp; ROW()))</f>
        <v>2</v>
      </c>
      <c r="AI322" s="139">
        <f t="array" aca="1" ref="AI322" ca="1">SUMIFS(AR281:AR321, AY281:AY321, INDIRECT("AE" &amp; ROW()), AP281:AP321, "💲") + SUMIFS(AR281:AR321, AY281:AY321, INDIRECT("AE" &amp; ROW()), AP281:AP321, "📦")</f>
        <v>100</v>
      </c>
      <c r="AJ322" s="139">
        <f t="array" aca="1" ref="AJ322" ca="1">(
    SUMIFS(AR281:AR321, AY281:AY321, INDIRECT("AE" &amp; ROW()), AP281:AP321, "💲") +
    SUMIFS(AR281:AR321, AY281:AY321, INDIRECT("AE" &amp; ROW()), AP281:AP321, "📦")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
        SUMIFS(AR281:AR321, AY281:AY321, INDIRECT("AE" &amp; ROW()), AP281:AP321, "💲", AS281:AS321, "Familiar") +
        SUMIFS(AR281:AR321, AY281:AY321, INDIRECT("AE" &amp; ROW()), AP281:AP321, "📦", AS281:AS321, "Familiar")
    ) / 2
)  -
(
    (
        SUMIFS(AR281:AR321, AY281:AY321, INDIRECT("AE" &amp; ROW()), AP281:AP321, "💲", AS281:AS321, "Exonerado ADH") +
        SUMIFS(AR281:AR321, AY281:AY321, INDIRECT("AE" &amp; ROW()), AP281:AP321, "📦", AS281:AS321, "Exonerado ADH")
    ) / 2
)  -
(
    (
        SUMIFS(AR281:AR321, AY281:AY321, INDIRECT("AE" &amp; ROW()), AP281:AP321, "💲", AS281:AS321, "Exonerado Doctor") +
        SUMIFS(AR281:AR321, AY281:AY321, INDIRECT("AE" &amp; ROW()), AP281:AP321, "📦", AS281:AS321, "Exonerado Doctor")
    ) / 2
)</f>
        <v>50</v>
      </c>
      <c r="AK322" s="139">
        <f t="array" aca="1" ref="AK322" ca="1">(
    SUMIFS(AR281:AR321, AY281:AY321, INDIRECT("AE" &amp; ROW()), AP281:AP321, "💲") +
    SUMIFS(AR281:AR321, AY281:AY321, INDIRECT("AE" &amp; ROW()), AP281:AP321, "📦")
) -
(
    SUMIFS(AR281:AR321, AY281:AY321, INDIRECT("AE" &amp; ROW()), AP281:AP321, "💲", AS281:AS321, "Familiar") +
    SUMIFS(AR281:AR321, AY281:AY321, INDIRECT("AE" &amp; ROW()), AP281:AP321, "📦", AS281:AS321, "Familiar")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SUMIFS(AR281:AR321, AY281:AY321, INDIRECT("AE" &amp; ROW()), AP281:AP321, "💲", AS281:AS321, "Exonerado ADH") +
    SUMIFS(AR281:AR321, AY281:AY321, INDIRECT("AE" &amp; ROW()), AP281:AP321, "📦", AS281:AS321, "Exonerado ADH")
) -
(
    (
        SUMIFS(AR281:AR321, AY281:AY321, INDIRECT("AE" &amp; ROW()), AP281:AP321, "💲", AS281:AS321, "Exonerado Doctor") +
        SUMIFS(AR281:AR321, AY281:AY321, INDIRECT("AE" &amp; ROW()), AP281:AP321, "📦", AS281:AS321, "Exonerado Doctor")
    ) / 2
) -
(
    (
        SUMIFS(AR281:AR321, AY281:AY321, INDIRECT("AE" &amp; ROW()), AP281:AP321, "💲", AS281:AS321, "") +
        SUMIFS(AR281:AR321, AY281:AY321, INDIRECT("AE" &amp; ROW()), AP281:AP321, "📦", AS281:AS321, "")
    ) / 2
)</f>
        <v>50</v>
      </c>
      <c r="AL322" s="140">
        <f t="array" aca="1" ref="AL322" ca="1">(
    SUMIFS(AR281:AR321, AY281:AY321, INDIRECT("AE" &amp; ROW()), AP281:AP321, "💲") +
    SUMIFS(AR281:AR321, AY281:AY321, INDIRECT("AE" &amp; ROW()), AP281:AP321, "📦")
) -
(
    (
        SUMIFS(AR281:AR321, AY281:AY321, INDIRECT("AE" &amp; ROW()), AP281:AP321, "💲", AS281:AS321, "Familiar") +
        SUMIFS(AR281:AR321, AY281:AY321, INDIRECT("AE" &amp; ROW()), AP281:AP321, "📦", AS281:AS321, "Familiar")
    ) / 2
) -
(
    (
        SUMIFS(AR281:AR321, AY281:AY321, INDIRECT("AE" &amp; ROW()), AP281:AP321, "💲", AS281:AS321, "Participante") +
        SUMIFS(AR281:AR321, AY281:AY321, INDIRECT("AE" &amp; ROW()), AP281:AP321, "📦", AS281:AS321, "Participante")
    ) / 2
) -
(
    (
        SUMIFS(AR281:AR321, AY281:AY321, INDIRECT("AE" &amp; ROW()), AP281:AP321, "💲", AS281:AS321, "Empleado") +
        SUMIFS(AR281:AR321, AY281:AY321, INDIRECT("AE" &amp; ROW()), AP281:AP321, "📦", AS281:AS321, "Empleado")
    ) / 2
) -
(
    (
        SUMIFS(AR281:AR321, AY281:AY321, INDIRECT("AE" &amp; ROW()), AP281:AP321, "💲", AS281:AS321, "Exonerado ADH") +
        SUMIFS(AR281:AR321, AY281:AY321, INDIRECT("AE" &amp; ROW()), AP281:AP321, "📦", AS281:AS321, "Exonerado ADH")
    ) / 2
) -
(
    SUMIFS(AR281:AR321, AY281:AY321, INDIRECT("AE" &amp; ROW()), AP281:AP321, "💲", AS281:AS321, "Exonerado Doctor") +
    SUMIFS(AR281:AR321, AY281:AY321, INDIRECT("AE" &amp; ROW()), AP281:AP321, "📦", AS281:AS321, "Exonerado Doctor")
) -
(
    (
        SUMIFS(AR281:AR321, AY281:AY321, INDIRECT("AE" &amp; ROW()), AP281:AP321, "💲", AS281:AS321, "") +
        SUMIFS(AR281:AR321, AY281:AY321, INDIRECT("AE" &amp; ROW()), AP281:AP321, "📦", AS281:AS321, "")
    ) / 2
)</f>
        <v>75</v>
      </c>
      <c r="AM322" s="48"/>
      <c r="AN322" s="48"/>
      <c r="AO322" s="48"/>
      <c r="AP322" s="48"/>
      <c r="AQ322" s="48"/>
      <c r="AR322" s="48"/>
      <c r="AS322" s="48"/>
      <c r="AT322" s="48"/>
      <c r="AU322" s="48"/>
      <c r="AV322" s="48"/>
      <c r="AW322" s="48"/>
      <c r="AX322" s="48"/>
      <c r="AY322" s="48"/>
      <c r="AZ322" s="48"/>
      <c r="BA322" s="48"/>
      <c r="BB322" s="48"/>
      <c r="BC322" s="48"/>
      <c r="BD322" s="48"/>
      <c r="BE322" s="48"/>
      <c r="BF322" s="48"/>
      <c r="BG322" s="48"/>
      <c r="BH322" s="48"/>
      <c r="BI322" s="48"/>
      <c r="BJ322" s="48"/>
      <c r="BK322" s="48"/>
      <c r="BL322" s="48"/>
      <c r="BM322" s="48"/>
      <c r="BN322" s="48"/>
    </row>
    <row r="323" spans="1:66" ht="11.25" customHeight="1">
      <c r="A323" s="220"/>
      <c r="B323" s="38"/>
      <c r="C323" s="205"/>
      <c r="D323" s="208"/>
      <c r="E323" s="57" t="s">
        <v>44</v>
      </c>
      <c r="F323" s="58" t="str">
        <f>IF(D321&lt;&gt;"", VLOOKUP(D321,'Base de Datos'!$A$2:$D1268,4,FALSE()),"")</f>
        <v/>
      </c>
      <c r="G323" s="205"/>
      <c r="H323" s="208"/>
      <c r="I323" s="57" t="s">
        <v>44</v>
      </c>
      <c r="J323" s="58" t="str">
        <f>IF(H321&lt;&gt;"", VLOOKUP(H321,'Base de Datos'!$A$2:$D1268,4,FALSE()),"")</f>
        <v/>
      </c>
      <c r="K323" s="205"/>
      <c r="L323" s="208"/>
      <c r="M323" s="57" t="s">
        <v>44</v>
      </c>
      <c r="N323" s="58" t="str">
        <f>IF(L321&lt;&gt;"", VLOOKUP(L321,'Base de Datos'!$A$2:$D1268,4,FALSE()),"")</f>
        <v/>
      </c>
      <c r="O323" s="43"/>
      <c r="P323" s="163"/>
      <c r="Q323" s="3"/>
      <c r="R323" s="15"/>
      <c r="S323" s="229"/>
      <c r="T323" s="230"/>
      <c r="U323" s="59"/>
      <c r="V323" s="47"/>
      <c r="W323" s="229"/>
      <c r="X323" s="230"/>
      <c r="Y323" s="59"/>
      <c r="Z323" s="47"/>
      <c r="AA323" s="229"/>
      <c r="AB323" s="230"/>
      <c r="AC323" s="59"/>
      <c r="AD323" s="48"/>
      <c r="AE323" s="240" t="s">
        <v>55</v>
      </c>
      <c r="AF323" s="230"/>
      <c r="AG323" s="161">
        <f t="array" aca="1" ref="AG323" ca="1">COUNTIFS(AP281:AP321, "💲", AY281:AY321, INDIRECT("AE" &amp; ROW())) + COUNTIFS(AP281:AP321, "📦", AY281:AY321, INDIRECT("AE" &amp; ROW())) + COUNTIFS(AP281:AP321, "✅", AY281:AY321, INDIRECT("AE" &amp; ROW()))</f>
        <v>0</v>
      </c>
      <c r="AH323" s="162">
        <f t="array" aca="1" ref="AH323" ca="1">COUNTIFS(AP281:AP321, "💲", AY281:AY321, INDIRECT("AE" &amp; ROW())) + COUNTIFS(AP281:AP321, "📦", AY281:AY321, INDIRECT("AE" &amp; ROW()))</f>
        <v>0</v>
      </c>
      <c r="AI323" s="139">
        <f t="array" aca="1" ref="AI323" ca="1">SUMIFS(AR281:AR321, AY281:AY321, INDIRECT("AE" &amp; ROW()), AP281:AP321, "💲") + SUMIFS(AR281:AR321, AY281:AY321, INDIRECT("AE" &amp; ROW()), AP281:AP321, "📦")</f>
        <v>0</v>
      </c>
      <c r="AJ323" s="139">
        <f t="array" aca="1" ref="AJ323" ca="1">(
    SUMIFS(AR281:AR321, AY281:AY321, INDIRECT("AE" &amp; ROW()), AP281:AP321, "💲") +
    SUMIFS(AR281:AR321, AY281:AY321, INDIRECT("AE" &amp; ROW()), AP281:AP321, "📦")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
        SUMIFS(AR281:AR321, AY281:AY321, INDIRECT("AE" &amp; ROW()), AP281:AP321, "💲", AS281:AS321, "Familiar") +
        SUMIFS(AR281:AR321, AY281:AY321, INDIRECT("AE" &amp; ROW()), AP281:AP321, "📦", AS281:AS321, "Familiar")
    ) / 2
)  -
(
    (
        SUMIFS(AR281:AR321, AY281:AY321, INDIRECT("AE" &amp; ROW()), AP281:AP321, "💲", AS281:AS321, "Exonerado ADH") +
        SUMIFS(AR281:AR321, AY281:AY321, INDIRECT("AE" &amp; ROW()), AP281:AP321, "📦", AS281:AS321, "Exonerado ADH")
    ) / 2
)  -
(
    (
        SUMIFS(AR281:AR321, AY281:AY321, INDIRECT("AE" &amp; ROW()), AP281:AP321, "💲", AS281:AS321, "Exonerado Doctor") +
        SUMIFS(AR281:AR321, AY281:AY321, INDIRECT("AE" &amp; ROW()), AP281:AP321, "📦", AS281:AS321, "Exonerado Doctor")
    ) / 2
)</f>
        <v>0</v>
      </c>
      <c r="AK323" s="139">
        <f t="array" aca="1" ref="AK323" ca="1">(
    SUMIFS(AR281:AR321, AY281:AY321, INDIRECT("AE" &amp; ROW()), AP281:AP321, "💲") +
    SUMIFS(AR281:AR321, AY281:AY321, INDIRECT("AE" &amp; ROW()), AP281:AP321, "📦")
) -
(
    SUMIFS(AR281:AR321, AY281:AY321, INDIRECT("AE" &amp; ROW()), AP281:AP321, "💲", AS281:AS321, "Familiar") +
    SUMIFS(AR281:AR321, AY281:AY321, INDIRECT("AE" &amp; ROW()), AP281:AP321, "📦", AS281:AS321, "Familiar")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SUMIFS(AR281:AR321, AY281:AY321, INDIRECT("AE" &amp; ROW()), AP281:AP321, "💲", AS281:AS321, "Exonerado ADH") +
    SUMIFS(AR281:AR321, AY281:AY321, INDIRECT("AE" &amp; ROW()), AP281:AP321, "📦", AS281:AS321, "Exonerado ADH")
) -
(
    (
        SUMIFS(AR281:AR321, AY281:AY321, INDIRECT("AE" &amp; ROW()), AP281:AP321, "💲", AS281:AS321, "Exonerado Doctor") +
        SUMIFS(AR281:AR321, AY281:AY321, INDIRECT("AE" &amp; ROW()), AP281:AP321, "📦", AS281:AS321, "Exonerado Doctor")
    ) / 2
) -
(
    (
        SUMIFS(AR281:AR321, AY281:AY321, INDIRECT("AE" &amp; ROW()), AP281:AP321, "💲", AS281:AS321, "") +
        SUMIFS(AR281:AR321, AY281:AY321, INDIRECT("AE" &amp; ROW()), AP281:AP321, "📦", AS281:AS321, "")
    ) / 2
)</f>
        <v>0</v>
      </c>
      <c r="AL323" s="140">
        <f t="array" aca="1" ref="AL323" ca="1">(
    SUMIFS(AR281:AR321, AY281:AY321, INDIRECT("AE" &amp; ROW()), AP281:AP321, "💲") +
    SUMIFS(AR281:AR321, AY281:AY321, INDIRECT("AE" &amp; ROW()), AP281:AP321, "📦")
) -
(
    (
        SUMIFS(AR281:AR321, AY281:AY321, INDIRECT("AE" &amp; ROW()), AP281:AP321, "💲", AS281:AS321, "Familiar") +
        SUMIFS(AR281:AR321, AY281:AY321, INDIRECT("AE" &amp; ROW()), AP281:AP321, "📦", AS281:AS321, "Familiar")
    ) / 2
) -
(
    (
        SUMIFS(AR281:AR321, AY281:AY321, INDIRECT("AE" &amp; ROW()), AP281:AP321, "💲", AS281:AS321, "Participante") +
        SUMIFS(AR281:AR321, AY281:AY321, INDIRECT("AE" &amp; ROW()), AP281:AP321, "📦", AS281:AS321, "Participante")
    ) / 2
) -
(
    (
        SUMIFS(AR281:AR321, AY281:AY321, INDIRECT("AE" &amp; ROW()), AP281:AP321, "💲", AS281:AS321, "Empleado") +
        SUMIFS(AR281:AR321, AY281:AY321, INDIRECT("AE" &amp; ROW()), AP281:AP321, "📦", AS281:AS321, "Empleado")
    ) / 2
) -
(
    (
        SUMIFS(AR281:AR321, AY281:AY321, INDIRECT("AE" &amp; ROW()), AP281:AP321, "💲", AS281:AS321, "Exonerado ADH") +
        SUMIFS(AR281:AR321, AY281:AY321, INDIRECT("AE" &amp; ROW()), AP281:AP321, "📦", AS281:AS321, "Exonerado ADH")
    ) / 2
) -
(
    SUMIFS(AR281:AR321, AY281:AY321, INDIRECT("AE" &amp; ROW()), AP281:AP321, "💲", AS281:AS321, "Exonerado Doctor") +
    SUMIFS(AR281:AR321, AY281:AY321, INDIRECT("AE" &amp; ROW()), AP281:AP321, "📦", AS281:AS321, "Exonerado Doctor")
) -
(
    (
        SUMIFS(AR281:AR321, AY281:AY321, INDIRECT("AE" &amp; ROW()), AP281:AP321, "💲", AS281:AS321, "") +
        SUMIFS(AR281:AR321, AY281:AY321, INDIRECT("AE" &amp; ROW()), AP281:AP321, "📦", AS281:AS321, "")
    ) / 2
)</f>
        <v>0</v>
      </c>
      <c r="AM323" s="48"/>
      <c r="AN323" s="48"/>
      <c r="AO323" s="48"/>
      <c r="AP323" s="48"/>
      <c r="AQ323" s="48"/>
      <c r="AR323" s="48"/>
      <c r="AS323" s="48"/>
      <c r="AT323" s="48"/>
      <c r="AU323" s="48"/>
      <c r="AV323" s="48"/>
      <c r="AW323" s="48"/>
      <c r="AX323" s="48"/>
      <c r="AY323" s="48"/>
      <c r="AZ323" s="48"/>
      <c r="BA323" s="48"/>
      <c r="BB323" s="48"/>
      <c r="BC323" s="48"/>
      <c r="BD323" s="48"/>
      <c r="BE323" s="48"/>
      <c r="BF323" s="48"/>
      <c r="BG323" s="48"/>
      <c r="BH323" s="48"/>
      <c r="BI323" s="48"/>
      <c r="BJ323" s="48"/>
      <c r="BK323" s="48"/>
      <c r="BL323" s="48"/>
      <c r="BM323" s="48"/>
      <c r="BN323" s="48"/>
    </row>
    <row r="324" spans="1:66" ht="11.25" customHeight="1">
      <c r="A324" s="221"/>
      <c r="B324" s="38"/>
      <c r="C324" s="206"/>
      <c r="D324" s="209"/>
      <c r="E324" s="85" t="s">
        <v>46</v>
      </c>
      <c r="F324" s="86"/>
      <c r="G324" s="206"/>
      <c r="H324" s="209"/>
      <c r="I324" s="85" t="s">
        <v>46</v>
      </c>
      <c r="J324" s="108"/>
      <c r="K324" s="206"/>
      <c r="L324" s="209"/>
      <c r="M324" s="85" t="s">
        <v>46</v>
      </c>
      <c r="N324" s="108"/>
      <c r="O324" s="43"/>
      <c r="P324" s="163"/>
      <c r="Q324" s="3"/>
      <c r="R324" s="15"/>
      <c r="S324" s="227" t="str">
        <f>IF(OR(S321="Empleado",S321="Familiar"),"Nombre del Empleado","N° Factura")</f>
        <v>N° Factura</v>
      </c>
      <c r="T324" s="228"/>
      <c r="U324" s="89"/>
      <c r="V324" s="47"/>
      <c r="W324" s="227" t="str">
        <f>IF(OR(W321="Empleado",W321="Familiar"),"Nombre del Empleado","N° Factura")</f>
        <v>N° Factura</v>
      </c>
      <c r="X324" s="228"/>
      <c r="Y324" s="89"/>
      <c r="Z324" s="47"/>
      <c r="AA324" s="227" t="str">
        <f>IF(OR(AA321="Empleado",AA321="Familiar"),"Nombre del Empleado","N° Factura")</f>
        <v>N° Factura</v>
      </c>
      <c r="AB324" s="228"/>
      <c r="AC324" s="89"/>
      <c r="AD324" s="48"/>
      <c r="AE324" s="240" t="s">
        <v>57</v>
      </c>
      <c r="AF324" s="230"/>
      <c r="AG324" s="161">
        <f t="array" aca="1" ref="AG324" ca="1">COUNTIFS(AP281:AP321, "💲", AY281:AY321, INDIRECT("AE" &amp; ROW())) + COUNTIFS(AP281:AP321, "📦", AY281:AY321, INDIRECT("AE" &amp; ROW())) + COUNTIFS(AP281:AP321, "✅", AY281:AY321, INDIRECT("AE" &amp; ROW()))</f>
        <v>0</v>
      </c>
      <c r="AH324" s="162">
        <f t="array" aca="1" ref="AH324" ca="1">COUNTIFS(AP281:AP321, "💲", AY281:AY321, INDIRECT("AE" &amp; ROW())) + COUNTIFS(AP281:AP321, "📦", AY281:AY321, INDIRECT("AE" &amp; ROW()))</f>
        <v>0</v>
      </c>
      <c r="AI324" s="139">
        <f t="array" aca="1" ref="AI324" ca="1">SUMIFS(AR281:AR321, AY281:AY321, INDIRECT("AE" &amp; ROW()), AP281:AP321, "💲") + SUMIFS(AR281:AR321, AY281:AY321, INDIRECT("AE" &amp; ROW()), AP281:AP321, "📦")</f>
        <v>0</v>
      </c>
      <c r="AJ324" s="139">
        <f t="array" aca="1" ref="AJ324" ca="1">(
    SUMIFS(AR281:AR321, AY281:AY321, INDIRECT("AE" &amp; ROW()), AP281:AP321, "💲") +
    SUMIFS(AR281:AR321, AY281:AY321, INDIRECT("AE" &amp; ROW()), AP281:AP321, "📦")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
        SUMIFS(AR281:AR321, AY281:AY321, INDIRECT("AE" &amp; ROW()), AP281:AP321, "💲", AS281:AS321, "Familiar") +
        SUMIFS(AR281:AR321, AY281:AY321, INDIRECT("AE" &amp; ROW()), AP281:AP321, "📦", AS281:AS321, "Familiar")
    ) / 2
)  -
(
    (
        SUMIFS(AR281:AR321, AY281:AY321, INDIRECT("AE" &amp; ROW()), AP281:AP321, "💲", AS281:AS321, "Exonerado ADH") +
        SUMIFS(AR281:AR321, AY281:AY321, INDIRECT("AE" &amp; ROW()), AP281:AP321, "📦", AS281:AS321, "Exonerado ADH")
    ) / 2
)  -
(
    (
        SUMIFS(AR281:AR321, AY281:AY321, INDIRECT("AE" &amp; ROW()), AP281:AP321, "💲", AS281:AS321, "Exonerado Doctor") +
        SUMIFS(AR281:AR321, AY281:AY321, INDIRECT("AE" &amp; ROW()), AP281:AP321, "📦", AS281:AS321, "Exonerado Doctor")
    ) / 2
)</f>
        <v>0</v>
      </c>
      <c r="AK324" s="139">
        <f t="array" aca="1" ref="AK324" ca="1">(
    SUMIFS(AR281:AR321, AY281:AY321, INDIRECT("AE" &amp; ROW()), AP281:AP321, "💲") +
    SUMIFS(AR281:AR321, AY281:AY321, INDIRECT("AE" &amp; ROW()), AP281:AP321, "📦")
) -
(
    SUMIFS(AR281:AR321, AY281:AY321, INDIRECT("AE" &amp; ROW()), AP281:AP321, "💲", AS281:AS321, "Familiar") +
    SUMIFS(AR281:AR321, AY281:AY321, INDIRECT("AE" &amp; ROW()), AP281:AP321, "📦", AS281:AS321, "Familiar")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SUMIFS(AR281:AR321, AY281:AY321, INDIRECT("AE" &amp; ROW()), AP281:AP321, "💲", AS281:AS321, "Exonerado ADH") +
    SUMIFS(AR281:AR321, AY281:AY321, INDIRECT("AE" &amp; ROW()), AP281:AP321, "📦", AS281:AS321, "Exonerado ADH")
) -
(
    (
        SUMIFS(AR281:AR321, AY281:AY321, INDIRECT("AE" &amp; ROW()), AP281:AP321, "💲", AS281:AS321, "Exonerado Doctor") +
        SUMIFS(AR281:AR321, AY281:AY321, INDIRECT("AE" &amp; ROW()), AP281:AP321, "📦", AS281:AS321, "Exonerado Doctor")
    ) / 2
) -
(
    (
        SUMIFS(AR281:AR321, AY281:AY321, INDIRECT("AE" &amp; ROW()), AP281:AP321, "💲", AS281:AS321, "") +
        SUMIFS(AR281:AR321, AY281:AY321, INDIRECT("AE" &amp; ROW()), AP281:AP321, "📦", AS281:AS321, "")
    ) / 2
)</f>
        <v>0</v>
      </c>
      <c r="AL324" s="140">
        <f t="array" aca="1" ref="AL324" ca="1">(
    SUMIFS(AR281:AR321, AY281:AY321, INDIRECT("AE" &amp; ROW()), AP281:AP321, "💲") +
    SUMIFS(AR281:AR321, AY281:AY321, INDIRECT("AE" &amp; ROW()), AP281:AP321, "📦")
) -
(
    (
        SUMIFS(AR281:AR321, AY281:AY321, INDIRECT("AE" &amp; ROW()), AP281:AP321, "💲", AS281:AS321, "Familiar") +
        SUMIFS(AR281:AR321, AY281:AY321, INDIRECT("AE" &amp; ROW()), AP281:AP321, "📦", AS281:AS321, "Familiar")
    ) / 2
) -
(
    (
        SUMIFS(AR281:AR321, AY281:AY321, INDIRECT("AE" &amp; ROW()), AP281:AP321, "💲", AS281:AS321, "Participante") +
        SUMIFS(AR281:AR321, AY281:AY321, INDIRECT("AE" &amp; ROW()), AP281:AP321, "📦", AS281:AS321, "Participante")
    ) / 2
) -
(
    (
        SUMIFS(AR281:AR321, AY281:AY321, INDIRECT("AE" &amp; ROW()), AP281:AP321, "💲", AS281:AS321, "Empleado") +
        SUMIFS(AR281:AR321, AY281:AY321, INDIRECT("AE" &amp; ROW()), AP281:AP321, "📦", AS281:AS321, "Empleado")
    ) / 2
) -
(
    (
        SUMIFS(AR281:AR321, AY281:AY321, INDIRECT("AE" &amp; ROW()), AP281:AP321, "💲", AS281:AS321, "Exonerado ADH") +
        SUMIFS(AR281:AR321, AY281:AY321, INDIRECT("AE" &amp; ROW()), AP281:AP321, "📦", AS281:AS321, "Exonerado ADH")
    ) / 2
) -
(
    SUMIFS(AR281:AR321, AY281:AY321, INDIRECT("AE" &amp; ROW()), AP281:AP321, "💲", AS281:AS321, "Exonerado Doctor") +
    SUMIFS(AR281:AR321, AY281:AY321, INDIRECT("AE" &amp; ROW()), AP281:AP321, "📦", AS281:AS321, "Exonerado Doctor")
) -
(
    (
        SUMIFS(AR281:AR321, AY281:AY321, INDIRECT("AE" &amp; ROW()), AP281:AP321, "💲", AS281:AS321, "") +
        SUMIFS(AR281:AR321, AY281:AY321, INDIRECT("AE" &amp; ROW()), AP281:AP321, "📦", AS281:AS321, "")
    ) / 2
)</f>
        <v>0</v>
      </c>
      <c r="AM324" s="48"/>
      <c r="AN324" s="48"/>
      <c r="AO324" s="48"/>
      <c r="AP324" s="48"/>
      <c r="AQ324" s="48"/>
      <c r="AR324" s="48"/>
      <c r="AS324" s="48"/>
      <c r="AT324" s="48"/>
      <c r="AU324" s="48"/>
      <c r="AV324" s="48"/>
      <c r="AW324" s="48"/>
      <c r="AX324" s="48"/>
      <c r="AY324" s="48"/>
      <c r="AZ324" s="48"/>
      <c r="BA324" s="48"/>
      <c r="BB324" s="48"/>
      <c r="BC324" s="48"/>
      <c r="BD324" s="48"/>
      <c r="BE324" s="48"/>
      <c r="BF324" s="48"/>
      <c r="BG324" s="48"/>
      <c r="BH324" s="48"/>
      <c r="BI324" s="48"/>
      <c r="BJ324" s="48"/>
      <c r="BK324" s="48"/>
      <c r="BL324" s="48"/>
      <c r="BM324" s="48"/>
      <c r="BN324" s="48"/>
    </row>
    <row r="325" spans="1:66" ht="11.25" customHeight="1">
      <c r="A325" s="222">
        <f>A321+$Q$13/1440</f>
        <v>0.79166666666666641</v>
      </c>
      <c r="B325" s="164"/>
      <c r="C325" s="204"/>
      <c r="D325" s="207"/>
      <c r="E325" s="177" t="s">
        <v>36</v>
      </c>
      <c r="F325" s="42" t="str">
        <f>IF(D325&lt;&gt;"", VLOOKUP(D325,'Base de Datos'!$A$2:$D1268,2,FALSE()),"")</f>
        <v/>
      </c>
      <c r="G325" s="204"/>
      <c r="H325" s="216"/>
      <c r="I325" s="177" t="s">
        <v>36</v>
      </c>
      <c r="J325" s="42" t="str">
        <f>IF(H325&lt;&gt;"", VLOOKUP(H325,'Base de Datos'!$A$2:$D1268,2,FALSE()),"")</f>
        <v/>
      </c>
      <c r="K325" s="204"/>
      <c r="L325" s="216"/>
      <c r="M325" s="177" t="s">
        <v>36</v>
      </c>
      <c r="N325" s="42" t="str">
        <f>IF(L325&lt;&gt;"", VLOOKUP(L325,'Base de Datos'!$A$2:$D1268,2,FALSE()),"")</f>
        <v/>
      </c>
      <c r="O325" s="165"/>
      <c r="P325" s="165"/>
      <c r="Q325" s="165"/>
      <c r="R325" s="166"/>
      <c r="S325" s="167"/>
      <c r="T325" s="45" t="s">
        <v>37</v>
      </c>
      <c r="U325" s="168"/>
      <c r="V325" s="169"/>
      <c r="W325" s="167"/>
      <c r="X325" s="45" t="s">
        <v>37</v>
      </c>
      <c r="Y325" s="168"/>
      <c r="Z325" s="169"/>
      <c r="AA325" s="167"/>
      <c r="AB325" s="45" t="s">
        <v>37</v>
      </c>
      <c r="AC325" s="168"/>
      <c r="AD325" s="56"/>
      <c r="AE325" s="240" t="s">
        <v>59</v>
      </c>
      <c r="AF325" s="230"/>
      <c r="AG325" s="161">
        <f t="array" aca="1" ref="AG325" ca="1">COUNTIFS(AP281:AP321, "💲", AY281:AY321, INDIRECT("AE" &amp; ROW())) + COUNTIFS(AP281:AP321, "📦", AY281:AY321, INDIRECT("AE" &amp; ROW())) + COUNTIFS(AP281:AP321, "✅", AY281:AY321, INDIRECT("AE" &amp; ROW()))</f>
        <v>0</v>
      </c>
      <c r="AH325" s="162">
        <f t="array" aca="1" ref="AH325" ca="1">COUNTIFS(AP281:AP321, "💲", AY281:AY321, INDIRECT("AE" &amp; ROW())) + COUNTIFS(AP281:AP321, "📦", AY281:AY321, INDIRECT("AE" &amp; ROW()))</f>
        <v>0</v>
      </c>
      <c r="AI325" s="139">
        <f t="array" aca="1" ref="AI325" ca="1">SUMIFS(AR281:AR321, AY281:AY321, INDIRECT("AE" &amp; ROW()), AP281:AP321, "💲") + SUMIFS(AR281:AR321, AY281:AY321, INDIRECT("AE" &amp; ROW()), AP281:AP321, "📦")</f>
        <v>0</v>
      </c>
      <c r="AJ325" s="139">
        <f t="array" aca="1" ref="AJ325" ca="1">(
    SUMIFS(AR281:AR321, AY281:AY321, INDIRECT("AE" &amp; ROW()), AP281:AP321, "💲") +
    SUMIFS(AR281:AR321, AY281:AY321, INDIRECT("AE" &amp; ROW()), AP281:AP321, "📦")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
        SUMIFS(AR281:AR321, AY281:AY321, INDIRECT("AE" &amp; ROW()), AP281:AP321, "💲", AS281:AS321, "Familiar") +
        SUMIFS(AR281:AR321, AY281:AY321, INDIRECT("AE" &amp; ROW()), AP281:AP321, "📦", AS281:AS321, "Familiar")
    ) / 2
)  -
(
    (
        SUMIFS(AR281:AR321, AY281:AY321, INDIRECT("AE" &amp; ROW()), AP281:AP321, "💲", AS281:AS321, "Exonerado ADH") +
        SUMIFS(AR281:AR321, AY281:AY321, INDIRECT("AE" &amp; ROW()), AP281:AP321, "📦", AS281:AS321, "Exonerado ADH")
    ) / 2
)  -
(
    (
        SUMIFS(AR281:AR321, AY281:AY321, INDIRECT("AE" &amp; ROW()), AP281:AP321, "💲", AS281:AS321, "Exonerado Doctor") +
        SUMIFS(AR281:AR321, AY281:AY321, INDIRECT("AE" &amp; ROW()), AP281:AP321, "📦", AS281:AS321, "Exonerado Doctor")
    ) / 2
)</f>
        <v>0</v>
      </c>
      <c r="AK325" s="139">
        <f t="array" aca="1" ref="AK325" ca="1">(
    SUMIFS(AR281:AR321, AY281:AY321, INDIRECT("AE" &amp; ROW()), AP281:AP321, "💲") +
    SUMIFS(AR281:AR321, AY281:AY321, INDIRECT("AE" &amp; ROW()), AP281:AP321, "📦")
) -
(
    SUMIFS(AR281:AR321, AY281:AY321, INDIRECT("AE" &amp; ROW()), AP281:AP321, "💲", AS281:AS321, "Familiar") +
    SUMIFS(AR281:AR321, AY281:AY321, INDIRECT("AE" &amp; ROW()), AP281:AP321, "📦", AS281:AS321, "Familiar")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SUMIFS(AR281:AR321, AY281:AY321, INDIRECT("AE" &amp; ROW()), AP281:AP321, "💲", AS281:AS321, "Exonerado ADH") +
    SUMIFS(AR281:AR321, AY281:AY321, INDIRECT("AE" &amp; ROW()), AP281:AP321, "📦", AS281:AS321, "Exonerado ADH")
) -
(
    (
        SUMIFS(AR281:AR321, AY281:AY321, INDIRECT("AE" &amp; ROW()), AP281:AP321, "💲", AS281:AS321, "Exonerado Doctor") +
        SUMIFS(AR281:AR321, AY281:AY321, INDIRECT("AE" &amp; ROW()), AP281:AP321, "📦", AS281:AS321, "Exonerado Doctor")
    ) / 2
) -
(
    (
        SUMIFS(AR281:AR321, AY281:AY321, INDIRECT("AE" &amp; ROW()), AP281:AP321, "💲", AS281:AS321, "") +
        SUMIFS(AR281:AR321, AY281:AY321, INDIRECT("AE" &amp; ROW()), AP281:AP321, "📦", AS281:AS321, "")
    ) / 2
)</f>
        <v>0</v>
      </c>
      <c r="AL325" s="140">
        <f t="array" aca="1" ref="AL325" ca="1">(
    SUMIFS(AR281:AR321, AY281:AY321, INDIRECT("AE" &amp; ROW()), AP281:AP321, "💲") +
    SUMIFS(AR281:AR321, AY281:AY321, INDIRECT("AE" &amp; ROW()), AP281:AP321, "📦")
) -
(
    (
        SUMIFS(AR281:AR321, AY281:AY321, INDIRECT("AE" &amp; ROW()), AP281:AP321, "💲", AS281:AS321, "Familiar") +
        SUMIFS(AR281:AR321, AY281:AY321, INDIRECT("AE" &amp; ROW()), AP281:AP321, "📦", AS281:AS321, "Familiar")
    ) / 2
) -
(
    (
        SUMIFS(AR281:AR321, AY281:AY321, INDIRECT("AE" &amp; ROW()), AP281:AP321, "💲", AS281:AS321, "Participante") +
        SUMIFS(AR281:AR321, AY281:AY321, INDIRECT("AE" &amp; ROW()), AP281:AP321, "📦", AS281:AS321, "Participante")
    ) / 2
) -
(
    (
        SUMIFS(AR281:AR321, AY281:AY321, INDIRECT("AE" &amp; ROW()), AP281:AP321, "💲", AS281:AS321, "Empleado") +
        SUMIFS(AR281:AR321, AY281:AY321, INDIRECT("AE" &amp; ROW()), AP281:AP321, "📦", AS281:AS321, "Empleado")
    ) / 2
) -
(
    (
        SUMIFS(AR281:AR321, AY281:AY321, INDIRECT("AE" &amp; ROW()), AP281:AP321, "💲", AS281:AS321, "Exonerado ADH") +
        SUMIFS(AR281:AR321, AY281:AY321, INDIRECT("AE" &amp; ROW()), AP281:AP321, "📦", AS281:AS321, "Exonerado ADH")
    ) / 2
) -
(
    SUMIFS(AR281:AR321, AY281:AY321, INDIRECT("AE" &amp; ROW()), AP281:AP321, "💲", AS281:AS321, "Exonerado Doctor") +
    SUMIFS(AR281:AR321, AY281:AY321, INDIRECT("AE" &amp; ROW()), AP281:AP321, "📦", AS281:AS321, "Exonerado Doctor")
) -
(
    (
        SUMIFS(AR281:AR321, AY281:AY321, INDIRECT("AE" &amp; ROW()), AP281:AP321, "💲", AS281:AS321, "") +
        SUMIFS(AR281:AR321, AY281:AY321, INDIRECT("AE" &amp; ROW()), AP281:AP321, "📦", AS281:AS321, "")
    ) / 2
)</f>
        <v>0</v>
      </c>
      <c r="AM325" s="56"/>
      <c r="AN325" s="56"/>
      <c r="AO325" s="56"/>
      <c r="AP325" s="56"/>
      <c r="AQ325" s="56"/>
      <c r="AR325" s="56"/>
      <c r="AS325" s="56"/>
      <c r="AT325" s="56"/>
      <c r="AU325" s="56"/>
      <c r="AV325" s="56"/>
      <c r="AW325" s="56"/>
      <c r="AX325" s="56"/>
      <c r="AY325" s="56"/>
      <c r="AZ325" s="56"/>
      <c r="BA325" s="56"/>
      <c r="BB325" s="56"/>
      <c r="BC325" s="56"/>
      <c r="BD325" s="56"/>
      <c r="BE325" s="56"/>
      <c r="BF325" s="56"/>
      <c r="BG325" s="56"/>
      <c r="BH325" s="56"/>
      <c r="BI325" s="56"/>
      <c r="BJ325" s="56"/>
      <c r="BK325" s="56"/>
      <c r="BL325" s="56"/>
      <c r="BM325" s="56"/>
      <c r="BN325" s="56"/>
    </row>
    <row r="326" spans="1:66" ht="11.25" customHeight="1">
      <c r="A326" s="220"/>
      <c r="B326" s="164"/>
      <c r="C326" s="205"/>
      <c r="D326" s="208"/>
      <c r="E326" s="178" t="s">
        <v>42</v>
      </c>
      <c r="F326" s="58" t="str">
        <f>IF(D325&lt;&gt;"", VLOOKUP(D325,'Base de Datos'!$A$2:$D1268,3,FALSE()),"")</f>
        <v/>
      </c>
      <c r="G326" s="205"/>
      <c r="H326" s="208"/>
      <c r="I326" s="178" t="s">
        <v>42</v>
      </c>
      <c r="J326" s="58" t="str">
        <f>IF(H325&lt;&gt;"", VLOOKUP(H325,'Base de Datos'!$A$2:$D1268,3,FALSE()),"")</f>
        <v/>
      </c>
      <c r="K326" s="205"/>
      <c r="L326" s="208"/>
      <c r="M326" s="178" t="s">
        <v>42</v>
      </c>
      <c r="N326" s="58" t="str">
        <f>IF(L325&lt;&gt;"", VLOOKUP(L325,'Base de Datos'!$A$2:$D1268,3,FALSE()),"")</f>
        <v/>
      </c>
      <c r="O326" s="165"/>
      <c r="P326" s="165"/>
      <c r="Q326" s="165"/>
      <c r="R326" s="166"/>
      <c r="S326" s="231"/>
      <c r="T326" s="230"/>
      <c r="U326" s="170"/>
      <c r="V326" s="169"/>
      <c r="W326" s="231"/>
      <c r="X326" s="230"/>
      <c r="Y326" s="170"/>
      <c r="Z326" s="169"/>
      <c r="AA326" s="231"/>
      <c r="AB326" s="230"/>
      <c r="AC326" s="170"/>
      <c r="AD326" s="56"/>
      <c r="AE326" s="240" t="s">
        <v>63</v>
      </c>
      <c r="AF326" s="230"/>
      <c r="AG326" s="161">
        <f t="array" aca="1" ref="AG326" ca="1">COUNTIFS(AP281:AP321, "💲", AY281:AY321, INDIRECT("AE" &amp; ROW())) + COUNTIFS(AP281:AP321, "📦", AY281:AY321, INDIRECT("AE" &amp; ROW())) + COUNTIFS(AP281:AP321, "✅", AY281:AY321, INDIRECT("AE" &amp; ROW()))</f>
        <v>0</v>
      </c>
      <c r="AH326" s="162">
        <f t="array" aca="1" ref="AH326" ca="1">COUNTIFS(AP281:AP321, "💲", AY281:AY321, INDIRECT("AE" &amp; ROW())) + COUNTIFS(AP281:AP321, "📦", AY281:AY321, INDIRECT("AE" &amp; ROW()))</f>
        <v>0</v>
      </c>
      <c r="AI326" s="139">
        <f t="array" aca="1" ref="AI326" ca="1">SUMIFS(AR281:AR321, AY281:AY321, INDIRECT("AE" &amp; ROW()), AP281:AP321, "💲") + SUMIFS(AR281:AR321, AY281:AY321, INDIRECT("AE" &amp; ROW()), AP281:AP321, "📦")</f>
        <v>0</v>
      </c>
      <c r="AJ326" s="139">
        <f t="array" aca="1" ref="AJ326" ca="1">(
    SUMIFS(AR281:AR321, AY281:AY321, INDIRECT("AE" &amp; ROW()), AP281:AP321, "💲") +
    SUMIFS(AR281:AR321, AY281:AY321, INDIRECT("AE" &amp; ROW()), AP281:AP321, "📦")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
        SUMIFS(AR281:AR321, AY281:AY321, INDIRECT("AE" &amp; ROW()), AP281:AP321, "💲", AS281:AS321, "Familiar") +
        SUMIFS(AR281:AR321, AY281:AY321, INDIRECT("AE" &amp; ROW()), AP281:AP321, "📦", AS281:AS321, "Familiar")
    ) / 2
)  -
(
    (
        SUMIFS(AR281:AR321, AY281:AY321, INDIRECT("AE" &amp; ROW()), AP281:AP321, "💲", AS281:AS321, "Exonerado ADH") +
        SUMIFS(AR281:AR321, AY281:AY321, INDIRECT("AE" &amp; ROW()), AP281:AP321, "📦", AS281:AS321, "Exonerado ADH")
    ) / 2
)  -
(
    (
        SUMIFS(AR281:AR321, AY281:AY321, INDIRECT("AE" &amp; ROW()), AP281:AP321, "💲", AS281:AS321, "Exonerado Doctor") +
        SUMIFS(AR281:AR321, AY281:AY321, INDIRECT("AE" &amp; ROW()), AP281:AP321, "📦", AS281:AS321, "Exonerado Doctor")
    ) / 2
)</f>
        <v>0</v>
      </c>
      <c r="AK326" s="139">
        <f t="array" aca="1" ref="AK326" ca="1">(
    SUMIFS(AR281:AR321, AY281:AY321, INDIRECT("AE" &amp; ROW()), AP281:AP321, "💲") +
    SUMIFS(AR281:AR321, AY281:AY321, INDIRECT("AE" &amp; ROW()), AP281:AP321, "📦")
) -
(
    SUMIFS(AR281:AR321, AY281:AY321, INDIRECT("AE" &amp; ROW()), AP281:AP321, "💲", AS281:AS321, "Familiar") +
    SUMIFS(AR281:AR321, AY281:AY321, INDIRECT("AE" &amp; ROW()), AP281:AP321, "📦", AS281:AS321, "Familiar")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SUMIFS(AR281:AR321, AY281:AY321, INDIRECT("AE" &amp; ROW()), AP281:AP321, "💲", AS281:AS321, "Exonerado ADH") +
    SUMIFS(AR281:AR321, AY281:AY321, INDIRECT("AE" &amp; ROW()), AP281:AP321, "📦", AS281:AS321, "Exonerado ADH")
) -
(
    (
        SUMIFS(AR281:AR321, AY281:AY321, INDIRECT("AE" &amp; ROW()), AP281:AP321, "💲", AS281:AS321, "Exonerado Doctor") +
        SUMIFS(AR281:AR321, AY281:AY321, INDIRECT("AE" &amp; ROW()), AP281:AP321, "📦", AS281:AS321, "Exonerado Doctor")
    ) / 2
) -
(
    (
        SUMIFS(AR281:AR321, AY281:AY321, INDIRECT("AE" &amp; ROW()), AP281:AP321, "💲", AS281:AS321, "") +
        SUMIFS(AR281:AR321, AY281:AY321, INDIRECT("AE" &amp; ROW()), AP281:AP321, "📦", AS281:AS321, "")
    ) / 2
)</f>
        <v>0</v>
      </c>
      <c r="AL326" s="140">
        <f t="array" aca="1" ref="AL326" ca="1">(
    SUMIFS(AR281:AR321, AY281:AY321, INDIRECT("AE" &amp; ROW()), AP281:AP321, "💲") +
    SUMIFS(AR281:AR321, AY281:AY321, INDIRECT("AE" &amp; ROW()), AP281:AP321, "📦")
) -
(
    (
        SUMIFS(AR281:AR321, AY281:AY321, INDIRECT("AE" &amp; ROW()), AP281:AP321, "💲", AS281:AS321, "Familiar") +
        SUMIFS(AR281:AR321, AY281:AY321, INDIRECT("AE" &amp; ROW()), AP281:AP321, "📦", AS281:AS321, "Familiar")
    ) / 2
) -
(
    (
        SUMIFS(AR281:AR321, AY281:AY321, INDIRECT("AE" &amp; ROW()), AP281:AP321, "💲", AS281:AS321, "Participante") +
        SUMIFS(AR281:AR321, AY281:AY321, INDIRECT("AE" &amp; ROW()), AP281:AP321, "📦", AS281:AS321, "Participante")
    ) / 2
) -
(
    (
        SUMIFS(AR281:AR321, AY281:AY321, INDIRECT("AE" &amp; ROW()), AP281:AP321, "💲", AS281:AS321, "Empleado") +
        SUMIFS(AR281:AR321, AY281:AY321, INDIRECT("AE" &amp; ROW()), AP281:AP321, "📦", AS281:AS321, "Empleado")
    ) / 2
) -
(
    (
        SUMIFS(AR281:AR321, AY281:AY321, INDIRECT("AE" &amp; ROW()), AP281:AP321, "💲", AS281:AS321, "Exonerado ADH") +
        SUMIFS(AR281:AR321, AY281:AY321, INDIRECT("AE" &amp; ROW()), AP281:AP321, "📦", AS281:AS321, "Exonerado ADH")
    ) / 2
) -
(
    SUMIFS(AR281:AR321, AY281:AY321, INDIRECT("AE" &amp; ROW()), AP281:AP321, "💲", AS281:AS321, "Exonerado Doctor") +
    SUMIFS(AR281:AR321, AY281:AY321, INDIRECT("AE" &amp; ROW()), AP281:AP321, "📦", AS281:AS321, "Exonerado Doctor")
) -
(
    (
        SUMIFS(AR281:AR321, AY281:AY321, INDIRECT("AE" &amp; ROW()), AP281:AP321, "💲", AS281:AS321, "") +
        SUMIFS(AR281:AR321, AY281:AY321, INDIRECT("AE" &amp; ROW()), AP281:AP321, "📦", AS281:AS321, "")
    ) / 2
)</f>
        <v>0</v>
      </c>
      <c r="AM326" s="56"/>
      <c r="AN326" s="56"/>
      <c r="AO326" s="56"/>
      <c r="AP326" s="56"/>
      <c r="AQ326" s="56"/>
      <c r="AR326" s="56"/>
      <c r="AS326" s="56"/>
      <c r="AT326" s="56"/>
      <c r="AU326" s="56"/>
      <c r="AV326" s="56"/>
      <c r="AW326" s="56"/>
      <c r="AX326" s="56"/>
      <c r="AY326" s="56"/>
      <c r="AZ326" s="56"/>
      <c r="BA326" s="56"/>
      <c r="BB326" s="56"/>
      <c r="BC326" s="56"/>
      <c r="BD326" s="56"/>
      <c r="BE326" s="56"/>
      <c r="BF326" s="56"/>
      <c r="BG326" s="56"/>
      <c r="BH326" s="56"/>
      <c r="BI326" s="56"/>
      <c r="BJ326" s="56"/>
      <c r="BK326" s="56"/>
      <c r="BL326" s="56"/>
      <c r="BM326" s="56"/>
      <c r="BN326" s="56"/>
    </row>
    <row r="327" spans="1:66" ht="11.25" customHeight="1">
      <c r="A327" s="220"/>
      <c r="B327" s="164"/>
      <c r="C327" s="205"/>
      <c r="D327" s="208"/>
      <c r="E327" s="178" t="s">
        <v>44</v>
      </c>
      <c r="F327" s="58" t="str">
        <f>IF(D325&lt;&gt;"", VLOOKUP(D325,'Base de Datos'!$A$2:$D1268,4,FALSE()),"")</f>
        <v/>
      </c>
      <c r="G327" s="205"/>
      <c r="H327" s="208"/>
      <c r="I327" s="178" t="s">
        <v>44</v>
      </c>
      <c r="J327" s="58" t="str">
        <f>IF(H325&lt;&gt;"", VLOOKUP(H325,'Base de Datos'!$A$2:$D1268,4,FALSE()),"")</f>
        <v/>
      </c>
      <c r="K327" s="205"/>
      <c r="L327" s="208"/>
      <c r="M327" s="178" t="s">
        <v>44</v>
      </c>
      <c r="N327" s="58" t="str">
        <f>IF(L325&lt;&gt;"", VLOOKUP(L325,'Base de Datos'!$A$2:$D1268,4,FALSE()),"")</f>
        <v/>
      </c>
      <c r="O327" s="165"/>
      <c r="P327" s="165"/>
      <c r="Q327" s="165"/>
      <c r="R327" s="166"/>
      <c r="S327" s="231"/>
      <c r="T327" s="230"/>
      <c r="U327" s="170"/>
      <c r="V327" s="169"/>
      <c r="W327" s="231"/>
      <c r="X327" s="230"/>
      <c r="Y327" s="170"/>
      <c r="Z327" s="169"/>
      <c r="AA327" s="231"/>
      <c r="AB327" s="230"/>
      <c r="AC327" s="170"/>
      <c r="AD327" s="56"/>
      <c r="AE327" s="240" t="s">
        <v>66</v>
      </c>
      <c r="AF327" s="230"/>
      <c r="AG327" s="161">
        <f t="array" aca="1" ref="AG327" ca="1">COUNTIFS(AP281:AP321, "💲", AY281:AY321, INDIRECT("AE" &amp; ROW())) + COUNTIFS(AP281:AP321, "📦", AY281:AY321, INDIRECT("AE" &amp; ROW())) + COUNTIFS(AP281:AP321, "✅", AY281:AY321, INDIRECT("AE" &amp; ROW()))</f>
        <v>0</v>
      </c>
      <c r="AH327" s="162">
        <f t="array" aca="1" ref="AH327" ca="1">COUNTIFS(AP281:AP321, "💲", AY281:AY321, INDIRECT("AE" &amp; ROW())) + COUNTIFS(AP281:AP321, "📦", AY281:AY321, INDIRECT("AE" &amp; ROW()))</f>
        <v>0</v>
      </c>
      <c r="AI327" s="139">
        <f t="array" aca="1" ref="AI327" ca="1">SUMIFS(AR281:AR321, AY281:AY321, INDIRECT("AE" &amp; ROW()), AP281:AP321, "💲") + SUMIFS(AR281:AR321, AY281:AY321, INDIRECT("AE" &amp; ROW()), AP281:AP321, "📦")</f>
        <v>0</v>
      </c>
      <c r="AJ327" s="139">
        <f t="array" aca="1" ref="AJ327" ca="1">(
    SUMIFS(AR281:AR321, AY281:AY321, INDIRECT("AE" &amp; ROW()), AP281:AP321, "💲") +
    SUMIFS(AR281:AR321, AY281:AY321, INDIRECT("AE" &amp; ROW()), AP281:AP321, "📦")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
        SUMIFS(AR281:AR321, AY281:AY321, INDIRECT("AE" &amp; ROW()), AP281:AP321, "💲", AS281:AS321, "Familiar") +
        SUMIFS(AR281:AR321, AY281:AY321, INDIRECT("AE" &amp; ROW()), AP281:AP321, "📦", AS281:AS321, "Familiar")
    ) / 2
)  -
(
    (
        SUMIFS(AR281:AR321, AY281:AY321, INDIRECT("AE" &amp; ROW()), AP281:AP321, "💲", AS281:AS321, "Exonerado ADH") +
        SUMIFS(AR281:AR321, AY281:AY321, INDIRECT("AE" &amp; ROW()), AP281:AP321, "📦", AS281:AS321, "Exonerado ADH")
    ) / 2
)  -
(
    (
        SUMIFS(AR281:AR321, AY281:AY321, INDIRECT("AE" &amp; ROW()), AP281:AP321, "💲", AS281:AS321, "Exonerado Doctor") +
        SUMIFS(AR281:AR321, AY281:AY321, INDIRECT("AE" &amp; ROW()), AP281:AP321, "📦", AS281:AS321, "Exonerado Doctor")
    ) / 2
)</f>
        <v>0</v>
      </c>
      <c r="AK327" s="139">
        <f t="array" aca="1" ref="AK327" ca="1">(
    SUMIFS(AR281:AR321, AY281:AY321, INDIRECT("AE" &amp; ROW()), AP281:AP321, "💲") +
    SUMIFS(AR281:AR321, AY281:AY321, INDIRECT("AE" &amp; ROW()), AP281:AP321, "📦")
) -
(
    SUMIFS(AR281:AR321, AY281:AY321, INDIRECT("AE" &amp; ROW()), AP281:AP321, "💲", AS281:AS321, "Familiar") +
    SUMIFS(AR281:AR321, AY281:AY321, INDIRECT("AE" &amp; ROW()), AP281:AP321, "📦", AS281:AS321, "Familiar")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SUMIFS(AR281:AR321, AY281:AY321, INDIRECT("AE" &amp; ROW()), AP281:AP321, "💲", AS281:AS321, "Exonerado ADH") +
    SUMIFS(AR281:AR321, AY281:AY321, INDIRECT("AE" &amp; ROW()), AP281:AP321, "📦", AS281:AS321, "Exonerado ADH")
) -
(
    (
        SUMIFS(AR281:AR321, AY281:AY321, INDIRECT("AE" &amp; ROW()), AP281:AP321, "💲", AS281:AS321, "Exonerado Doctor") +
        SUMIFS(AR281:AR321, AY281:AY321, INDIRECT("AE" &amp; ROW()), AP281:AP321, "📦", AS281:AS321, "Exonerado Doctor")
    ) / 2
) -
(
    (
        SUMIFS(AR281:AR321, AY281:AY321, INDIRECT("AE" &amp; ROW()), AP281:AP321, "💲", AS281:AS321, "") +
        SUMIFS(AR281:AR321, AY281:AY321, INDIRECT("AE" &amp; ROW()), AP281:AP321, "📦", AS281:AS321, "")
    ) / 2
)</f>
        <v>0</v>
      </c>
      <c r="AL327" s="140">
        <f t="array" aca="1" ref="AL327" ca="1">(
    SUMIFS(AR281:AR321, AY281:AY321, INDIRECT("AE" &amp; ROW()), AP281:AP321, "💲") +
    SUMIFS(AR281:AR321, AY281:AY321, INDIRECT("AE" &amp; ROW()), AP281:AP321, "📦")
) -
(
    (
        SUMIFS(AR281:AR321, AY281:AY321, INDIRECT("AE" &amp; ROW()), AP281:AP321, "💲", AS281:AS321, "Familiar") +
        SUMIFS(AR281:AR321, AY281:AY321, INDIRECT("AE" &amp; ROW()), AP281:AP321, "📦", AS281:AS321, "Familiar")
    ) / 2
) -
(
    (
        SUMIFS(AR281:AR321, AY281:AY321, INDIRECT("AE" &amp; ROW()), AP281:AP321, "💲", AS281:AS321, "Participante") +
        SUMIFS(AR281:AR321, AY281:AY321, INDIRECT("AE" &amp; ROW()), AP281:AP321, "📦", AS281:AS321, "Participante")
    ) / 2
) -
(
    (
        SUMIFS(AR281:AR321, AY281:AY321, INDIRECT("AE" &amp; ROW()), AP281:AP321, "💲", AS281:AS321, "Empleado") +
        SUMIFS(AR281:AR321, AY281:AY321, INDIRECT("AE" &amp; ROW()), AP281:AP321, "📦", AS281:AS321, "Empleado")
    ) / 2
) -
(
    (
        SUMIFS(AR281:AR321, AY281:AY321, INDIRECT("AE" &amp; ROW()), AP281:AP321, "💲", AS281:AS321, "Exonerado ADH") +
        SUMIFS(AR281:AR321, AY281:AY321, INDIRECT("AE" &amp; ROW()), AP281:AP321, "📦", AS281:AS321, "Exonerado ADH")
    ) / 2
) -
(
    SUMIFS(AR281:AR321, AY281:AY321, INDIRECT("AE" &amp; ROW()), AP281:AP321, "💲", AS281:AS321, "Exonerado Doctor") +
    SUMIFS(AR281:AR321, AY281:AY321, INDIRECT("AE" &amp; ROW()), AP281:AP321, "📦", AS281:AS321, "Exonerado Doctor")
) -
(
    (
        SUMIFS(AR281:AR321, AY281:AY321, INDIRECT("AE" &amp; ROW()), AP281:AP321, "💲", AS281:AS321, "") +
        SUMIFS(AR281:AR321, AY281:AY321, INDIRECT("AE" &amp; ROW()), AP281:AP321, "📦", AS281:AS321, "")
    ) / 2
)</f>
        <v>0</v>
      </c>
      <c r="AM327" s="56"/>
      <c r="AN327" s="56"/>
      <c r="AO327" s="56"/>
      <c r="AP327" s="56"/>
      <c r="AQ327" s="56"/>
      <c r="AR327" s="56"/>
      <c r="AS327" s="56"/>
      <c r="AT327" s="56"/>
      <c r="AU327" s="56"/>
      <c r="AV327" s="56"/>
      <c r="AW327" s="56"/>
      <c r="AX327" s="56"/>
      <c r="AY327" s="56"/>
      <c r="AZ327" s="56"/>
      <c r="BA327" s="56"/>
      <c r="BB327" s="56"/>
      <c r="BC327" s="56"/>
      <c r="BD327" s="56"/>
      <c r="BE327" s="56"/>
      <c r="BF327" s="56"/>
      <c r="BG327" s="56"/>
      <c r="BH327" s="56"/>
      <c r="BI327" s="56"/>
      <c r="BJ327" s="56"/>
      <c r="BK327" s="56"/>
      <c r="BL327" s="56"/>
      <c r="BM327" s="56"/>
      <c r="BN327" s="56"/>
    </row>
    <row r="328" spans="1:66" ht="11.25" customHeight="1">
      <c r="A328" s="221"/>
      <c r="B328" s="164"/>
      <c r="C328" s="206"/>
      <c r="D328" s="209"/>
      <c r="E328" s="179" t="s">
        <v>46</v>
      </c>
      <c r="F328" s="183"/>
      <c r="G328" s="206"/>
      <c r="H328" s="209"/>
      <c r="I328" s="179" t="s">
        <v>46</v>
      </c>
      <c r="J328" s="183"/>
      <c r="K328" s="206"/>
      <c r="L328" s="209"/>
      <c r="M328" s="179" t="s">
        <v>46</v>
      </c>
      <c r="N328" s="183"/>
      <c r="O328" s="165"/>
      <c r="P328" s="165"/>
      <c r="Q328" s="165"/>
      <c r="R328" s="166"/>
      <c r="S328" s="227" t="str">
        <f>IF(OR(S325="Empleado",S325="Familiar"),"Nombre del Empleado","N° Factura")</f>
        <v>N° Factura</v>
      </c>
      <c r="T328" s="228"/>
      <c r="U328" s="89"/>
      <c r="V328" s="169"/>
      <c r="W328" s="227" t="str">
        <f>IF(OR(W325="Empleado",W325="Familiar"),"Nombre del Empleado","N° Factura")</f>
        <v>N° Factura</v>
      </c>
      <c r="X328" s="228"/>
      <c r="Y328" s="89"/>
      <c r="Z328" s="169"/>
      <c r="AA328" s="227" t="str">
        <f>IF(OR(AA325="Empleado",AA325="Familiar"),"Nombre del Empleado","N° Factura")</f>
        <v>N° Factura</v>
      </c>
      <c r="AB328" s="228"/>
      <c r="AC328" s="89"/>
      <c r="AD328" s="56"/>
      <c r="AE328" s="240" t="s">
        <v>69</v>
      </c>
      <c r="AF328" s="230"/>
      <c r="AG328" s="161">
        <f t="array" aca="1" ref="AG328" ca="1">COUNTIFS(AP281:AP321, "💲", AY281:AY321, INDIRECT("AE" &amp; ROW())) + COUNTIFS(AP281:AP321, "📦", AY281:AY321, INDIRECT("AE" &amp; ROW())) + COUNTIFS(AP281:AP321, "✅", AY281:AY321, INDIRECT("AE" &amp; ROW()))</f>
        <v>0</v>
      </c>
      <c r="AH328" s="162">
        <f t="array" aca="1" ref="AH328" ca="1">COUNTIFS(AP281:AP321, "💲", AY281:AY321, INDIRECT("AE" &amp; ROW())) + COUNTIFS(AP281:AP321, "📦", AY281:AY321, INDIRECT("AE" &amp; ROW()))</f>
        <v>0</v>
      </c>
      <c r="AI328" s="139">
        <f t="array" aca="1" ref="AI328" ca="1">SUMIFS(AR281:AR321, AY281:AY321, INDIRECT("AE" &amp; ROW()), AP281:AP321, "💲") + SUMIFS(AR281:AR321, AY281:AY321, INDIRECT("AE" &amp; ROW()), AP281:AP321, "📦")</f>
        <v>0</v>
      </c>
      <c r="AJ328" s="66">
        <f t="array" aca="1" ref="AJ328" ca="1">(
    SUMIFS(AR281:AR321, AY281:AY321, INDIRECT("AE" &amp; ROW()), AP281:AP321, "💲") +
    SUMIFS(AR281:AR321, AY281:AY321, INDIRECT("AE" &amp; ROW()), AP281:AP321, "📦")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
        SUMIFS(AR281:AR321, AY281:AY321, INDIRECT("AE" &amp; ROW()), AP281:AP321, "💲", AS281:AS321, "Familiar") +
        SUMIFS(AR281:AR321, AY281:AY321, INDIRECT("AE" &amp; ROW()), AP281:AP321, "📦", AS281:AS321, "Familiar")
    ) / 2
)  -
(
    (
        SUMIFS(AR281:AR321, AY281:AY321, INDIRECT("AE" &amp; ROW()), AP281:AP321, "💲", AS281:AS321, "Exonerado ADH") +
        SUMIFS(AR281:AR321, AY281:AY321, INDIRECT("AE" &amp; ROW()), AP281:AP321, "📦", AS281:AS321, "Exonerado ADH")
    ) / 2
)  -
(
    (
        SUMIFS(AR281:AR321, AY281:AY321, INDIRECT("AE" &amp; ROW()), AP281:AP321, "💲", AS281:AS321, "Exonerado Doctor") +
        SUMIFS(AR281:AR321, AY281:AY321, INDIRECT("AE" &amp; ROW()), AP281:AP321, "📦", AS281:AS321, "Exonerado Doctor")
    ) / 2
)</f>
        <v>0</v>
      </c>
      <c r="AK328" s="139">
        <f t="array" aca="1" ref="AK328" ca="1">(
    SUMIFS(AR281:AR321, AY281:AY321, INDIRECT("AE" &amp; ROW()), AP281:AP321, "💲") +
    SUMIFS(AR281:AR321, AY281:AY321, INDIRECT("AE" &amp; ROW()), AP281:AP321, "📦")
) -
(
    SUMIFS(AR281:AR321, AY281:AY321, INDIRECT("AE" &amp; ROW()), AP281:AP321, "💲", AS281:AS321, "Familiar") +
    SUMIFS(AR281:AR321, AY281:AY321, INDIRECT("AE" &amp; ROW()), AP281:AP321, "📦", AS281:AS321, "Familiar")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SUMIFS(AR281:AR321, AY281:AY321, INDIRECT("AE" &amp; ROW()), AP281:AP321, "💲", AS281:AS321, "Exonerado ADH") +
    SUMIFS(AR281:AR321, AY281:AY321, INDIRECT("AE" &amp; ROW()), AP281:AP321, "📦", AS281:AS321, "Exonerado ADH")
) -
(
    (
        SUMIFS(AR281:AR321, AY281:AY321, INDIRECT("AE" &amp; ROW()), AP281:AP321, "💲", AS281:AS321, "Exonerado Doctor") +
        SUMIFS(AR281:AR321, AY281:AY321, INDIRECT("AE" &amp; ROW()), AP281:AP321, "📦", AS281:AS321, "Exonerado Doctor")
    ) / 2
) -
(
    (
        SUMIFS(AR281:AR321, AY281:AY321, INDIRECT("AE" &amp; ROW()), AP281:AP321, "💲", AS281:AS321, "") +
        SUMIFS(AR281:AR321, AY281:AY321, INDIRECT("AE" &amp; ROW()), AP281:AP321, "📦", AS281:AS321, "")
    ) / 2
)</f>
        <v>0</v>
      </c>
      <c r="AL328" s="140">
        <f t="array" aca="1" ref="AL328" ca="1">(
    SUMIFS(AR281:AR321, AY281:AY321, INDIRECT("AE" &amp; ROW()), AP281:AP321, "💲") +
    SUMIFS(AR281:AR321, AY281:AY321, INDIRECT("AE" &amp; ROW()), AP281:AP321, "📦")
) -
(
    (
        SUMIFS(AR281:AR321, AY281:AY321, INDIRECT("AE" &amp; ROW()), AP281:AP321, "💲", AS281:AS321, "Familiar") +
        SUMIFS(AR281:AR321, AY281:AY321, INDIRECT("AE" &amp; ROW()), AP281:AP321, "📦", AS281:AS321, "Familiar")
    ) / 2
) -
(
    (
        SUMIFS(AR281:AR321, AY281:AY321, INDIRECT("AE" &amp; ROW()), AP281:AP321, "💲", AS281:AS321, "Participante") +
        SUMIFS(AR281:AR321, AY281:AY321, INDIRECT("AE" &amp; ROW()), AP281:AP321, "📦", AS281:AS321, "Participante")
    ) / 2
) -
(
    (
        SUMIFS(AR281:AR321, AY281:AY321, INDIRECT("AE" &amp; ROW()), AP281:AP321, "💲", AS281:AS321, "Empleado") +
        SUMIFS(AR281:AR321, AY281:AY321, INDIRECT("AE" &amp; ROW()), AP281:AP321, "📦", AS281:AS321, "Empleado")
    ) / 2
) -
(
    (
        SUMIFS(AR281:AR321, AY281:AY321, INDIRECT("AE" &amp; ROW()), AP281:AP321, "💲", AS281:AS321, "Exonerado ADH") +
        SUMIFS(AR281:AR321, AY281:AY321, INDIRECT("AE" &amp; ROW()), AP281:AP321, "📦", AS281:AS321, "Exonerado ADH")
    ) / 2
) -
(
    SUMIFS(AR281:AR321, AY281:AY321, INDIRECT("AE" &amp; ROW()), AP281:AP321, "💲", AS281:AS321, "Exonerado Doctor") +
    SUMIFS(AR281:AR321, AY281:AY321, INDIRECT("AE" &amp; ROW()), AP281:AP321, "📦", AS281:AS321, "Exonerado Doctor")
) -
(
    (
        SUMIFS(AR281:AR321, AY281:AY321, INDIRECT("AE" &amp; ROW()), AP281:AP321, "💲", AS281:AS321, "") +
        SUMIFS(AR281:AR321, AY281:AY321, INDIRECT("AE" &amp; ROW()), AP281:AP321, "📦", AS281:AS321, "")
    ) / 2
)</f>
        <v>0</v>
      </c>
      <c r="AM328" s="56"/>
      <c r="AN328" s="56"/>
      <c r="AO328" s="56"/>
      <c r="AP328" s="56"/>
      <c r="AQ328" s="56"/>
      <c r="AR328" s="56"/>
      <c r="AS328" s="56"/>
      <c r="AT328" s="56"/>
      <c r="AU328" s="56"/>
      <c r="AV328" s="56"/>
      <c r="AW328" s="56"/>
      <c r="AX328" s="56"/>
      <c r="AY328" s="56"/>
      <c r="AZ328" s="56"/>
      <c r="BA328" s="56"/>
      <c r="BB328" s="56"/>
      <c r="BC328" s="56"/>
      <c r="BD328" s="56"/>
      <c r="BE328" s="56"/>
      <c r="BF328" s="56"/>
      <c r="BG328" s="56"/>
      <c r="BH328" s="56"/>
      <c r="BI328" s="56"/>
      <c r="BJ328" s="56"/>
      <c r="BK328" s="56"/>
      <c r="BL328" s="56"/>
      <c r="BM328" s="56"/>
      <c r="BN328" s="56"/>
    </row>
    <row r="329" spans="1:66" ht="11.25" customHeight="1">
      <c r="A329" s="222">
        <f>A325+$Q$13/1440</f>
        <v>0.83333333333333304</v>
      </c>
      <c r="B329" s="164"/>
      <c r="C329" s="204"/>
      <c r="D329" s="207"/>
      <c r="E329" s="177" t="s">
        <v>36</v>
      </c>
      <c r="F329" s="42" t="str">
        <f>IF(D329&lt;&gt;"", VLOOKUP(D329,'Base de Datos'!$A$2:$D1268,2,FALSE()),"")</f>
        <v/>
      </c>
      <c r="G329" s="204"/>
      <c r="H329" s="216"/>
      <c r="I329" s="177" t="s">
        <v>36</v>
      </c>
      <c r="J329" s="42" t="str">
        <f>IF(H329&lt;&gt;"", VLOOKUP(H329,'Base de Datos'!$A$2:$D1268,2,FALSE()),"")</f>
        <v/>
      </c>
      <c r="K329" s="204"/>
      <c r="L329" s="216"/>
      <c r="M329" s="177" t="s">
        <v>36</v>
      </c>
      <c r="N329" s="42" t="str">
        <f>IF(L329&lt;&gt;"", VLOOKUP(L329,'Base de Datos'!$A$2:$D1268,2,FALSE()),"")</f>
        <v/>
      </c>
      <c r="O329" s="165"/>
      <c r="P329" s="165"/>
      <c r="Q329" s="165"/>
      <c r="R329" s="166"/>
      <c r="S329" s="167"/>
      <c r="T329" s="45" t="s">
        <v>37</v>
      </c>
      <c r="U329" s="168"/>
      <c r="V329" s="169"/>
      <c r="W329" s="167"/>
      <c r="X329" s="45" t="s">
        <v>37</v>
      </c>
      <c r="Y329" s="168"/>
      <c r="Z329" s="169"/>
      <c r="AA329" s="167"/>
      <c r="AB329" s="45" t="s">
        <v>37</v>
      </c>
      <c r="AC329" s="168"/>
      <c r="AD329" s="56"/>
      <c r="AE329" s="232" t="s">
        <v>72</v>
      </c>
      <c r="AF329" s="230"/>
      <c r="AG329" s="90">
        <f t="array" aca="1" ref="AG329" ca="1">COUNTIFS(AP281:AP321, "💲", AY281:AY321, INDIRECT("AE" &amp; ROW())) + COUNTIFS(AP281:AP321, "📦", AY281:AY321, INDIRECT("AE" &amp; ROW())) + COUNTIFS(AP281:AP321, "✅", AY281:AY321, INDIRECT("AE" &amp; ROW()))</f>
        <v>0</v>
      </c>
      <c r="AH329" s="68">
        <f t="array" aca="1" ref="AH329" ca="1">COUNTIFS(AP281:AP321, "💲", AY281:AY321, INDIRECT("AE" &amp; ROW())) + COUNTIFS(AP281:AP321, "📦", AY281:AY321, INDIRECT("AE" &amp; ROW()))</f>
        <v>0</v>
      </c>
      <c r="AI329" s="139">
        <f t="array" aca="1" ref="AI329" ca="1">SUMIFS(AR281:AR321, AY281:AY321, INDIRECT("AE" &amp; ROW()), AP281:AP321, "💲") + SUMIFS(AR281:AR321, AY281:AY321, INDIRECT("AE" &amp; ROW()), AP281:AP321, "📦")</f>
        <v>0</v>
      </c>
      <c r="AJ329" s="139">
        <f t="array" aca="1" ref="AJ329" ca="1">(
    SUMIFS(AR281:AR321, AY281:AY321, INDIRECT("AE" &amp; ROW()), AP281:AP321, "💲") +
    SUMIFS(AR281:AR321, AY281:AY321, INDIRECT("AE" &amp; ROW()), AP281:AP321, "📦")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
        SUMIFS(AR281:AR321, AY281:AY321, INDIRECT("AE" &amp; ROW()), AP281:AP321, "💲", AS281:AS321, "Familiar") +
        SUMIFS(AR281:AR321, AY281:AY321, INDIRECT("AE" &amp; ROW()), AP281:AP321, "📦", AS281:AS321, "Familiar")
    ) / 2
)  -
(
    (
        SUMIFS(AR281:AR321, AY281:AY321, INDIRECT("AE" &amp; ROW()), AP281:AP321, "💲", AS281:AS321, "Exonerado ADH") +
        SUMIFS(AR281:AR321, AY281:AY321, INDIRECT("AE" &amp; ROW()), AP281:AP321, "📦", AS281:AS321, "Exonerado ADH")
    ) / 2
)  -
(
    (
        SUMIFS(AR281:AR321, AY281:AY321, INDIRECT("AE" &amp; ROW()), AP281:AP321, "💲", AS281:AS321, "Exonerado Doctor") +
        SUMIFS(AR281:AR321, AY281:AY321, INDIRECT("AE" &amp; ROW()), AP281:AP321, "📦", AS281:AS321, "Exonerado Doctor")
    ) / 2
)</f>
        <v>0</v>
      </c>
      <c r="AK329" s="139">
        <f t="array" aca="1" ref="AK329" ca="1">(
    SUMIFS(AR281:AR321, AY281:AY321, INDIRECT("AE" &amp; ROW()), AP281:AP321, "💲") +
    SUMIFS(AR281:AR321, AY281:AY321, INDIRECT("AE" &amp; ROW()), AP281:AP321, "📦")
) -
(
    SUMIFS(AR281:AR321, AY281:AY321, INDIRECT("AE" &amp; ROW()), AP281:AP321, "💲", AS281:AS321, "Familiar") +
    SUMIFS(AR281:AR321, AY281:AY321, INDIRECT("AE" &amp; ROW()), AP281:AP321, "📦", AS281:AS321, "Familiar")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SUMIFS(AR281:AR321, AY281:AY321, INDIRECT("AE" &amp; ROW()), AP281:AP321, "💲", AS281:AS321, "Exonerado ADH") +
    SUMIFS(AR281:AR321, AY281:AY321, INDIRECT("AE" &amp; ROW()), AP281:AP321, "📦", AS281:AS321, "Exonerado ADH")
) -
(
    (
        SUMIFS(AR281:AR321, AY281:AY321, INDIRECT("AE" &amp; ROW()), AP281:AP321, "💲", AS281:AS321, "Exonerado Doctor") +
        SUMIFS(AR281:AR321, AY281:AY321, INDIRECT("AE" &amp; ROW()), AP281:AP321, "📦", AS281:AS321, "Exonerado Doctor")
    ) / 2
) -
(
    (
        SUMIFS(AR281:AR321, AY281:AY321, INDIRECT("AE" &amp; ROW()), AP281:AP321, "💲", AS281:AS321, "") +
        SUMIFS(AR281:AR321, AY281:AY321, INDIRECT("AE" &amp; ROW()), AP281:AP321, "📦", AS281:AS321, "")
    ) / 2
)</f>
        <v>0</v>
      </c>
      <c r="AL329" s="140">
        <f t="array" aca="1" ref="AL329" ca="1">(
    SUMIFS(AR281:AR321, AY281:AY321, INDIRECT("AE" &amp; ROW()), AP281:AP321, "💲") +
    SUMIFS(AR281:AR321, AY281:AY321, INDIRECT("AE" &amp; ROW()), AP281:AP321, "📦")
) -
(
    (
        SUMIFS(AR281:AR321, AY281:AY321, INDIRECT("AE" &amp; ROW()), AP281:AP321, "💲", AS281:AS321, "Familiar") +
        SUMIFS(AR281:AR321, AY281:AY321, INDIRECT("AE" &amp; ROW()), AP281:AP321, "📦", AS281:AS321, "Familiar")
    ) / 2
) -
(
    (
        SUMIFS(AR281:AR321, AY281:AY321, INDIRECT("AE" &amp; ROW()), AP281:AP321, "💲", AS281:AS321, "Participante") +
        SUMIFS(AR281:AR321, AY281:AY321, INDIRECT("AE" &amp; ROW()), AP281:AP321, "📦", AS281:AS321, "Participante")
    ) / 2
) -
(
    (
        SUMIFS(AR281:AR321, AY281:AY321, INDIRECT("AE" &amp; ROW()), AP281:AP321, "💲", AS281:AS321, "Empleado") +
        SUMIFS(AR281:AR321, AY281:AY321, INDIRECT("AE" &amp; ROW()), AP281:AP321, "📦", AS281:AS321, "Empleado")
    ) / 2
) -
(
    (
        SUMIFS(AR281:AR321, AY281:AY321, INDIRECT("AE" &amp; ROW()), AP281:AP321, "💲", AS281:AS321, "Exonerado ADH") +
        SUMIFS(AR281:AR321, AY281:AY321, INDIRECT("AE" &amp; ROW()), AP281:AP321, "📦", AS281:AS321, "Exonerado ADH")
    ) / 2
) -
(
    SUMIFS(AR281:AR321, AY281:AY321, INDIRECT("AE" &amp; ROW()), AP281:AP321, "💲", AS281:AS321, "Exonerado Doctor") +
    SUMIFS(AR281:AR321, AY281:AY321, INDIRECT("AE" &amp; ROW()), AP281:AP321, "📦", AS281:AS321, "Exonerado Doctor")
) -
(
    (
        SUMIFS(AR281:AR321, AY281:AY321, INDIRECT("AE" &amp; ROW()), AP281:AP321, "💲", AS281:AS321, "") +
        SUMIFS(AR281:AR321, AY281:AY321, INDIRECT("AE" &amp; ROW()), AP281:AP321, "📦", AS281:AS321, "")
    ) / 2
)</f>
        <v>0</v>
      </c>
      <c r="AM329" s="56"/>
      <c r="AN329" s="56"/>
      <c r="AO329" s="56"/>
      <c r="AP329" s="56"/>
      <c r="AQ329" s="56"/>
      <c r="AR329" s="56"/>
      <c r="AS329" s="56"/>
      <c r="AT329" s="56"/>
      <c r="AU329" s="56"/>
      <c r="AV329" s="56"/>
      <c r="AW329" s="56"/>
      <c r="AX329" s="56"/>
      <c r="AY329" s="56"/>
      <c r="AZ329" s="56"/>
      <c r="BA329" s="56"/>
      <c r="BB329" s="56"/>
      <c r="BC329" s="56"/>
      <c r="BD329" s="56"/>
      <c r="BE329" s="56"/>
      <c r="BF329" s="56"/>
      <c r="BG329" s="56"/>
      <c r="BH329" s="56"/>
      <c r="BI329" s="56"/>
      <c r="BJ329" s="56"/>
      <c r="BK329" s="56"/>
      <c r="BL329" s="56"/>
      <c r="BM329" s="56"/>
      <c r="BN329" s="56"/>
    </row>
    <row r="330" spans="1:66" ht="11.25" customHeight="1">
      <c r="A330" s="220"/>
      <c r="B330" s="164"/>
      <c r="C330" s="205"/>
      <c r="D330" s="208"/>
      <c r="E330" s="178" t="s">
        <v>42</v>
      </c>
      <c r="F330" s="58" t="str">
        <f>IF(D329&lt;&gt;"", VLOOKUP(D329,'Base de Datos'!$A$2:$D1268,3,FALSE()),"")</f>
        <v/>
      </c>
      <c r="G330" s="205"/>
      <c r="H330" s="208"/>
      <c r="I330" s="178" t="s">
        <v>42</v>
      </c>
      <c r="J330" s="58" t="str">
        <f>IF(H329&lt;&gt;"", VLOOKUP(H329,'Base de Datos'!$A$2:$D1268,3,FALSE()),"")</f>
        <v/>
      </c>
      <c r="K330" s="205"/>
      <c r="L330" s="208"/>
      <c r="M330" s="178" t="s">
        <v>42</v>
      </c>
      <c r="N330" s="58" t="str">
        <f>IF(L329&lt;&gt;"", VLOOKUP(L329,'Base de Datos'!$A$2:$D1268,3,FALSE()),"")</f>
        <v/>
      </c>
      <c r="O330" s="165"/>
      <c r="P330" s="165"/>
      <c r="Q330" s="165"/>
      <c r="R330" s="166"/>
      <c r="S330" s="231"/>
      <c r="T330" s="230"/>
      <c r="U330" s="170"/>
      <c r="V330" s="169"/>
      <c r="W330" s="231"/>
      <c r="X330" s="230"/>
      <c r="Y330" s="170"/>
      <c r="Z330" s="169"/>
      <c r="AA330" s="231"/>
      <c r="AB330" s="230"/>
      <c r="AC330" s="170"/>
      <c r="AD330" s="56"/>
      <c r="AE330" s="232" t="s">
        <v>75</v>
      </c>
      <c r="AF330" s="230"/>
      <c r="AG330" s="90">
        <f t="array" aca="1" ref="AG330" ca="1">COUNTIFS(AP281:AP321, "💲", AY281:AY321, INDIRECT("AE" &amp; ROW())) + COUNTIFS(AP281:AP321, "📦", AY281:AY321, INDIRECT("AE" &amp; ROW())) + COUNTIFS(AP281:AP321, "✅", AY281:AY321, INDIRECT("AE" &amp; ROW()))</f>
        <v>0</v>
      </c>
      <c r="AH330" s="68">
        <f t="array" aca="1" ref="AH330" ca="1">COUNTIFS(AP281:AP321, "💲", AY281:AY321, INDIRECT("AE" &amp; ROW())) + COUNTIFS(AP281:AP321, "📦", AY281:AY321, INDIRECT("AE" &amp; ROW()))</f>
        <v>0</v>
      </c>
      <c r="AI330" s="139">
        <f t="array" aca="1" ref="AI330" ca="1">SUMIFS(AR281:AR321, AY281:AY321, INDIRECT("AE" &amp; ROW()), AP281:AP321, "💲") + SUMIFS(AR281:AR321, AY281:AY321, INDIRECT("AE" &amp; ROW()), AP281:AP321, "📦")</f>
        <v>0</v>
      </c>
      <c r="AJ330" s="139">
        <f t="array" aca="1" ref="AJ330" ca="1">(
    SUMIFS(AR281:AR321, AY281:AY321, INDIRECT("AE" &amp; ROW()), AP281:AP321, "💲") +
    SUMIFS(AR281:AR321, AY281:AY321, INDIRECT("AE" &amp; ROW()), AP281:AP321, "📦")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
        SUMIFS(AR281:AR321, AY281:AY321, INDIRECT("AE" &amp; ROW()), AP281:AP321, "💲", AS281:AS321, "Familiar") +
        SUMIFS(AR281:AR321, AY281:AY321, INDIRECT("AE" &amp; ROW()), AP281:AP321, "📦", AS281:AS321, "Familiar")
    ) / 2
)  -
(
    (
        SUMIFS(AR281:AR321, AY281:AY321, INDIRECT("AE" &amp; ROW()), AP281:AP321, "💲", AS281:AS321, "Exonerado ADH") +
        SUMIFS(AR281:AR321, AY281:AY321, INDIRECT("AE" &amp; ROW()), AP281:AP321, "📦", AS281:AS321, "Exonerado ADH")
    ) / 2
)  -
(
    (
        SUMIFS(AR281:AR321, AY281:AY321, INDIRECT("AE" &amp; ROW()), AP281:AP321, "💲", AS281:AS321, "Exonerado Doctor") +
        SUMIFS(AR281:AR321, AY281:AY321, INDIRECT("AE" &amp; ROW()), AP281:AP321, "📦", AS281:AS321, "Exonerado Doctor")
    ) / 2
)</f>
        <v>0</v>
      </c>
      <c r="AK330" s="139">
        <f t="array" aca="1" ref="AK330" ca="1">(
    SUMIFS(AR281:AR321, AY281:AY321, INDIRECT("AE" &amp; ROW()), AP281:AP321, "💲") +
    SUMIFS(AR281:AR321, AY281:AY321, INDIRECT("AE" &amp; ROW()), AP281:AP321, "📦")
) -
(
    SUMIFS(AR281:AR321, AY281:AY321, INDIRECT("AE" &amp; ROW()), AP281:AP321, "💲", AS281:AS321, "Familiar") +
    SUMIFS(AR281:AR321, AY281:AY321, INDIRECT("AE" &amp; ROW()), AP281:AP321, "📦", AS281:AS321, "Familiar")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SUMIFS(AR281:AR321, AY281:AY321, INDIRECT("AE" &amp; ROW()), AP281:AP321, "💲", AS281:AS321, "Exonerado ADH") +
    SUMIFS(AR281:AR321, AY281:AY321, INDIRECT("AE" &amp; ROW()), AP281:AP321, "📦", AS281:AS321, "Exonerado ADH")
) -
(
    (
        SUMIFS(AR281:AR321, AY281:AY321, INDIRECT("AE" &amp; ROW()), AP281:AP321, "💲", AS281:AS321, "Exonerado Doctor") +
        SUMIFS(AR281:AR321, AY281:AY321, INDIRECT("AE" &amp; ROW()), AP281:AP321, "📦", AS281:AS321, "Exonerado Doctor")
    ) / 2
) -
(
    (
        SUMIFS(AR281:AR321, AY281:AY321, INDIRECT("AE" &amp; ROW()), AP281:AP321, "💲", AS281:AS321, "") +
        SUMIFS(AR281:AR321, AY281:AY321, INDIRECT("AE" &amp; ROW()), AP281:AP321, "📦", AS281:AS321, "")
    ) / 2
)</f>
        <v>0</v>
      </c>
      <c r="AL330" s="140">
        <f t="array" aca="1" ref="AL330" ca="1">(
    SUMIFS(AR281:AR321, AY281:AY321, INDIRECT("AE" &amp; ROW()), AP281:AP321, "💲") +
    SUMIFS(AR281:AR321, AY281:AY321, INDIRECT("AE" &amp; ROW()), AP281:AP321, "📦")
) -
(
    (
        SUMIFS(AR281:AR321, AY281:AY321, INDIRECT("AE" &amp; ROW()), AP281:AP321, "💲", AS281:AS321, "Familiar") +
        SUMIFS(AR281:AR321, AY281:AY321, INDIRECT("AE" &amp; ROW()), AP281:AP321, "📦", AS281:AS321, "Familiar")
    ) / 2
) -
(
    (
        SUMIFS(AR281:AR321, AY281:AY321, INDIRECT("AE" &amp; ROW()), AP281:AP321, "💲", AS281:AS321, "Participante") +
        SUMIFS(AR281:AR321, AY281:AY321, INDIRECT("AE" &amp; ROW()), AP281:AP321, "📦", AS281:AS321, "Participante")
    ) / 2
) -
(
    (
        SUMIFS(AR281:AR321, AY281:AY321, INDIRECT("AE" &amp; ROW()), AP281:AP321, "💲", AS281:AS321, "Empleado") +
        SUMIFS(AR281:AR321, AY281:AY321, INDIRECT("AE" &amp; ROW()), AP281:AP321, "📦", AS281:AS321, "Empleado")
    ) / 2
) -
(
    (
        SUMIFS(AR281:AR321, AY281:AY321, INDIRECT("AE" &amp; ROW()), AP281:AP321, "💲", AS281:AS321, "Exonerado ADH") +
        SUMIFS(AR281:AR321, AY281:AY321, INDIRECT("AE" &amp; ROW()), AP281:AP321, "📦", AS281:AS321, "Exonerado ADH")
    ) / 2
) -
(
    SUMIFS(AR281:AR321, AY281:AY321, INDIRECT("AE" &amp; ROW()), AP281:AP321, "💲", AS281:AS321, "Exonerado Doctor") +
    SUMIFS(AR281:AR321, AY281:AY321, INDIRECT("AE" &amp; ROW()), AP281:AP321, "📦", AS281:AS321, "Exonerado Doctor")
) -
(
    (
        SUMIFS(AR281:AR321, AY281:AY321, INDIRECT("AE" &amp; ROW()), AP281:AP321, "💲", AS281:AS321, "") +
        SUMIFS(AR281:AR321, AY281:AY321, INDIRECT("AE" &amp; ROW()), AP281:AP321, "📦", AS281:AS321, "")
    ) / 2
)</f>
        <v>0</v>
      </c>
      <c r="AM330" s="56"/>
      <c r="AN330" s="56"/>
      <c r="AO330" s="56"/>
      <c r="AP330" s="56"/>
      <c r="AQ330" s="56"/>
      <c r="AR330" s="56"/>
      <c r="AS330" s="56"/>
      <c r="AT330" s="56"/>
      <c r="AU330" s="56"/>
      <c r="AV330" s="56"/>
      <c r="AW330" s="56"/>
      <c r="AX330" s="56"/>
      <c r="AY330" s="56"/>
      <c r="AZ330" s="56"/>
      <c r="BA330" s="56"/>
      <c r="BB330" s="56"/>
      <c r="BC330" s="56"/>
      <c r="BD330" s="56"/>
      <c r="BE330" s="56"/>
      <c r="BF330" s="56"/>
      <c r="BG330" s="56"/>
      <c r="BH330" s="56"/>
      <c r="BI330" s="56"/>
      <c r="BJ330" s="56"/>
      <c r="BK330" s="56"/>
      <c r="BL330" s="56"/>
      <c r="BM330" s="56"/>
      <c r="BN330" s="56"/>
    </row>
    <row r="331" spans="1:66" ht="11.25" customHeight="1">
      <c r="A331" s="220"/>
      <c r="B331" s="164"/>
      <c r="C331" s="205"/>
      <c r="D331" s="208"/>
      <c r="E331" s="178" t="s">
        <v>44</v>
      </c>
      <c r="F331" s="58" t="str">
        <f>IF(D329&lt;&gt;"", VLOOKUP(D329,'Base de Datos'!$A$2:$D1268,4,FALSE()),"")</f>
        <v/>
      </c>
      <c r="G331" s="205"/>
      <c r="H331" s="208"/>
      <c r="I331" s="178" t="s">
        <v>44</v>
      </c>
      <c r="J331" s="58" t="str">
        <f>IF(H329&lt;&gt;"", VLOOKUP(H329,'Base de Datos'!$A$2:$D1268,4,FALSE()),"")</f>
        <v/>
      </c>
      <c r="K331" s="205"/>
      <c r="L331" s="208"/>
      <c r="M331" s="178" t="s">
        <v>44</v>
      </c>
      <c r="N331" s="58" t="str">
        <f>IF(L329&lt;&gt;"", VLOOKUP(L329,'Base de Datos'!$A$2:$D1268,4,FALSE()),"")</f>
        <v/>
      </c>
      <c r="O331" s="165"/>
      <c r="P331" s="165"/>
      <c r="Q331" s="165"/>
      <c r="R331" s="166"/>
      <c r="S331" s="231"/>
      <c r="T331" s="230"/>
      <c r="U331" s="170"/>
      <c r="V331" s="169"/>
      <c r="W331" s="231"/>
      <c r="X331" s="230"/>
      <c r="Y331" s="170"/>
      <c r="Z331" s="169"/>
      <c r="AA331" s="231"/>
      <c r="AB331" s="230"/>
      <c r="AC331" s="170"/>
      <c r="AD331" s="56"/>
      <c r="AE331" s="232" t="s">
        <v>77</v>
      </c>
      <c r="AF331" s="230"/>
      <c r="AG331" s="90">
        <f t="array" aca="1" ref="AG331" ca="1">COUNTIFS(AP281:AP321, "💲", AY281:AY321, INDIRECT("AE" &amp; ROW())) + COUNTIFS(AP281:AP321, "📦", AY281:AY321, INDIRECT("AE" &amp; ROW())) + COUNTIFS(AP281:AP321, "✅", AY281:AY321, INDIRECT("AE" &amp; ROW()))</f>
        <v>0</v>
      </c>
      <c r="AH331" s="68">
        <f t="array" aca="1" ref="AH331" ca="1">COUNTIFS(AP281:AP321, "💲", AY281:AY321, INDIRECT("AE" &amp; ROW())) + COUNTIFS(AP281:AP321, "📦", AY281:AY321, INDIRECT("AE" &amp; ROW()))</f>
        <v>0</v>
      </c>
      <c r="AI331" s="139">
        <f t="array" aca="1" ref="AI331" ca="1">SUMIFS(AR281:AR321, AY281:AY321, INDIRECT("AE" &amp; ROW()), AP281:AP321, "💲") + SUMIFS(AR281:AR321, AY281:AY321, INDIRECT("AE" &amp; ROW()), AP281:AP321, "📦")</f>
        <v>0</v>
      </c>
      <c r="AJ331" s="139">
        <f t="array" aca="1" ref="AJ331" ca="1">(
    SUMIFS(AR281:AR321, AY281:AY321, INDIRECT("AE" &amp; ROW()), AP281:AP321, "💲") +
    SUMIFS(AR281:AR321, AY281:AY321, INDIRECT("AE" &amp; ROW()), AP281:AP321, "📦")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
        SUMIFS(AR281:AR321, AY281:AY321, INDIRECT("AE" &amp; ROW()), AP281:AP321, "💲", AS281:AS321, "Familiar") +
        SUMIFS(AR281:AR321, AY281:AY321, INDIRECT("AE" &amp; ROW()), AP281:AP321, "📦", AS281:AS321, "Familiar")
    ) / 2
)  -
(
    (
        SUMIFS(AR281:AR321, AY281:AY321, INDIRECT("AE" &amp; ROW()), AP281:AP321, "💲", AS281:AS321, "Exonerado ADH") +
        SUMIFS(AR281:AR321, AY281:AY321, INDIRECT("AE" &amp; ROW()), AP281:AP321, "📦", AS281:AS321, "Exonerado ADH")
    ) / 2
)  -
(
    (
        SUMIFS(AR281:AR321, AY281:AY321, INDIRECT("AE" &amp; ROW()), AP281:AP321, "💲", AS281:AS321, "Exonerado Doctor") +
        SUMIFS(AR281:AR321, AY281:AY321, INDIRECT("AE" &amp; ROW()), AP281:AP321, "📦", AS281:AS321, "Exonerado Doctor")
    ) / 2
)</f>
        <v>0</v>
      </c>
      <c r="AK331" s="139">
        <f t="array" aca="1" ref="AK331" ca="1">(
    SUMIFS(AR281:AR321, AY281:AY321, INDIRECT("AE" &amp; ROW()), AP281:AP321, "💲") +
    SUMIFS(AR281:AR321, AY281:AY321, INDIRECT("AE" &amp; ROW()), AP281:AP321, "📦")
) -
(
    SUMIFS(AR281:AR321, AY281:AY321, INDIRECT("AE" &amp; ROW()), AP281:AP321, "💲", AS281:AS321, "Familiar") +
    SUMIFS(AR281:AR321, AY281:AY321, INDIRECT("AE" &amp; ROW()), AP281:AP321, "📦", AS281:AS321, "Familiar")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SUMIFS(AR281:AR321, AY281:AY321, INDIRECT("AE" &amp; ROW()), AP281:AP321, "💲", AS281:AS321, "Exonerado ADH") +
    SUMIFS(AR281:AR321, AY281:AY321, INDIRECT("AE" &amp; ROW()), AP281:AP321, "📦", AS281:AS321, "Exonerado ADH")
) -
(
    (
        SUMIFS(AR281:AR321, AY281:AY321, INDIRECT("AE" &amp; ROW()), AP281:AP321, "💲", AS281:AS321, "Exonerado Doctor") +
        SUMIFS(AR281:AR321, AY281:AY321, INDIRECT("AE" &amp; ROW()), AP281:AP321, "📦", AS281:AS321, "Exonerado Doctor")
    ) / 2
) -
(
    (
        SUMIFS(AR281:AR321, AY281:AY321, INDIRECT("AE" &amp; ROW()), AP281:AP321, "💲", AS281:AS321, "") +
        SUMIFS(AR281:AR321, AY281:AY321, INDIRECT("AE" &amp; ROW()), AP281:AP321, "📦", AS281:AS321, "")
    ) / 2
)</f>
        <v>0</v>
      </c>
      <c r="AL331" s="140">
        <f t="array" aca="1" ref="AL331" ca="1">(
    SUMIFS(AR281:AR321, AY281:AY321, INDIRECT("AE" &amp; ROW()), AP281:AP321, "💲") +
    SUMIFS(AR281:AR321, AY281:AY321, INDIRECT("AE" &amp; ROW()), AP281:AP321, "📦")
) -
(
    (
        SUMIFS(AR281:AR321, AY281:AY321, INDIRECT("AE" &amp; ROW()), AP281:AP321, "💲", AS281:AS321, "Familiar") +
        SUMIFS(AR281:AR321, AY281:AY321, INDIRECT("AE" &amp; ROW()), AP281:AP321, "📦", AS281:AS321, "Familiar")
    ) / 2
) -
(
    (
        SUMIFS(AR281:AR321, AY281:AY321, INDIRECT("AE" &amp; ROW()), AP281:AP321, "💲", AS281:AS321, "Participante") +
        SUMIFS(AR281:AR321, AY281:AY321, INDIRECT("AE" &amp; ROW()), AP281:AP321, "📦", AS281:AS321, "Participante")
    ) / 2
) -
(
    (
        SUMIFS(AR281:AR321, AY281:AY321, INDIRECT("AE" &amp; ROW()), AP281:AP321, "💲", AS281:AS321, "Empleado") +
        SUMIFS(AR281:AR321, AY281:AY321, INDIRECT("AE" &amp; ROW()), AP281:AP321, "📦", AS281:AS321, "Empleado")
    ) / 2
) -
(
    (
        SUMIFS(AR281:AR321, AY281:AY321, INDIRECT("AE" &amp; ROW()), AP281:AP321, "💲", AS281:AS321, "Exonerado ADH") +
        SUMIFS(AR281:AR321, AY281:AY321, INDIRECT("AE" &amp; ROW()), AP281:AP321, "📦", AS281:AS321, "Exonerado ADH")
    ) / 2
) -
(
    SUMIFS(AR281:AR321, AY281:AY321, INDIRECT("AE" &amp; ROW()), AP281:AP321, "💲", AS281:AS321, "Exonerado Doctor") +
    SUMIFS(AR281:AR321, AY281:AY321, INDIRECT("AE" &amp; ROW()), AP281:AP321, "📦", AS281:AS321, "Exonerado Doctor")
) -
(
    (
        SUMIFS(AR281:AR321, AY281:AY321, INDIRECT("AE" &amp; ROW()), AP281:AP321, "💲", AS281:AS321, "") +
        SUMIFS(AR281:AR321, AY281:AY321, INDIRECT("AE" &amp; ROW()), AP281:AP321, "📦", AS281:AS321, "")
    ) / 2
)</f>
        <v>0</v>
      </c>
      <c r="AM331" s="56"/>
      <c r="AN331" s="56"/>
      <c r="AO331" s="56"/>
      <c r="AP331" s="56"/>
      <c r="AQ331" s="56"/>
      <c r="AR331" s="56"/>
      <c r="AS331" s="56"/>
      <c r="AT331" s="56"/>
      <c r="AU331" s="56"/>
      <c r="AV331" s="56"/>
      <c r="AW331" s="56"/>
      <c r="AX331" s="56"/>
      <c r="AY331" s="56"/>
      <c r="AZ331" s="56"/>
      <c r="BA331" s="56"/>
      <c r="BB331" s="56"/>
      <c r="BC331" s="56"/>
      <c r="BD331" s="56"/>
      <c r="BE331" s="56"/>
      <c r="BF331" s="56"/>
      <c r="BG331" s="56"/>
      <c r="BH331" s="56"/>
      <c r="BI331" s="56"/>
      <c r="BJ331" s="56"/>
      <c r="BK331" s="56"/>
      <c r="BL331" s="56"/>
      <c r="BM331" s="56"/>
      <c r="BN331" s="56"/>
    </row>
    <row r="332" spans="1:66" ht="11.25" customHeight="1">
      <c r="A332" s="221"/>
      <c r="B332" s="164"/>
      <c r="C332" s="206"/>
      <c r="D332" s="209"/>
      <c r="E332" s="179" t="s">
        <v>46</v>
      </c>
      <c r="F332" s="183"/>
      <c r="G332" s="206"/>
      <c r="H332" s="209"/>
      <c r="I332" s="179" t="s">
        <v>46</v>
      </c>
      <c r="J332" s="183"/>
      <c r="K332" s="206"/>
      <c r="L332" s="209"/>
      <c r="M332" s="179" t="s">
        <v>46</v>
      </c>
      <c r="N332" s="183"/>
      <c r="O332" s="165"/>
      <c r="P332" s="165"/>
      <c r="Q332" s="165"/>
      <c r="R332" s="166"/>
      <c r="S332" s="227" t="str">
        <f>IF(OR(S329="Empleado",S329="Familiar"),"Nombre del Empleado","N° Factura")</f>
        <v>N° Factura</v>
      </c>
      <c r="T332" s="228"/>
      <c r="U332" s="89"/>
      <c r="V332" s="169"/>
      <c r="W332" s="227" t="str">
        <f>IF(OR(W329="Empleado",W329="Familiar"),"Nombre del Empleado","N° Factura")</f>
        <v>N° Factura</v>
      </c>
      <c r="X332" s="228"/>
      <c r="Y332" s="89"/>
      <c r="Z332" s="169"/>
      <c r="AA332" s="227" t="str">
        <f>IF(OR(AA329="Empleado",AA329="Familiar"),"Nombre del Empleado","N° Factura")</f>
        <v>N° Factura</v>
      </c>
      <c r="AB332" s="228"/>
      <c r="AC332" s="89"/>
      <c r="AD332" s="56"/>
      <c r="AE332" s="233" t="s">
        <v>80</v>
      </c>
      <c r="AF332" s="228"/>
      <c r="AG332" s="143">
        <f t="array" aca="1" ref="AG332" ca="1">COUNTIFS(AP281:AP321, "💲", AY281:AY321, INDIRECT("AE" &amp; ROW())) + COUNTIFS(AP281:AP321, "📦", AY281:AY321, INDIRECT("AE" &amp; ROW())) + COUNTIFS(AP281:AP321, "✅", AY281:AY321, INDIRECT("AE" &amp; ROW()))</f>
        <v>0</v>
      </c>
      <c r="AH332" s="144">
        <f t="array" aca="1" ref="AH332" ca="1">COUNTIFS(AP281:AP321, "💲", AY281:AY321, INDIRECT("AE" &amp; ROW())) + COUNTIFS(AP281:AP321, "📦", AY281:AY321, INDIRECT("AE" &amp; ROW()))</f>
        <v>0</v>
      </c>
      <c r="AI332" s="145">
        <f t="array" aca="1" ref="AI332" ca="1">SUMIFS(AR281:AR321, AY281:AY321, INDIRECT("AE" &amp; ROW()), AP281:AP321, "💲") + SUMIFS(AR281:AR321, AY281:AY321, INDIRECT("AE" &amp; ROW()), AP281:AP321, "📦")</f>
        <v>0</v>
      </c>
      <c r="AJ332" s="145">
        <f t="array" aca="1" ref="AJ332" ca="1">(
    SUMIFS(AR281:AR321, AY281:AY321, INDIRECT("AE" &amp; ROW()), AP281:AP321, "💲") +
    SUMIFS(AR281:AR321, AY281:AY321, INDIRECT("AE" &amp; ROW()), AP281:AP321, "📦")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
        SUMIFS(AR281:AR321, AY281:AY321, INDIRECT("AE" &amp; ROW()), AP281:AP321, "💲", AS281:AS321, "Familiar") +
        SUMIFS(AR281:AR321, AY281:AY321, INDIRECT("AE" &amp; ROW()), AP281:AP321, "📦", AS281:AS321, "Familiar")
    ) / 2
)  -
(
    (
        SUMIFS(AR281:AR321, AY281:AY321, INDIRECT("AE" &amp; ROW()), AP281:AP321, "💲", AS281:AS321, "Exonerado ADH") +
        SUMIFS(AR281:AR321, AY281:AY321, INDIRECT("AE" &amp; ROW()), AP281:AP321, "📦", AS281:AS321, "Exonerado ADH")
    ) / 2
)  -
(
    (
        SUMIFS(AR281:AR321, AY281:AY321, INDIRECT("AE" &amp; ROW()), AP281:AP321, "💲", AS281:AS321, "Exonerado Doctor") +
        SUMIFS(AR281:AR321, AY281:AY321, INDIRECT("AE" &amp; ROW()), AP281:AP321, "📦", AS281:AS321, "Exonerado Doctor")
    ) / 2
)</f>
        <v>0</v>
      </c>
      <c r="AK332" s="145">
        <f t="array" aca="1" ref="AK332" ca="1">(
    SUMIFS(AR281:AR321, AY281:AY321, INDIRECT("AE" &amp; ROW()), AP281:AP321, "💲") +
    SUMIFS(AR281:AR321, AY281:AY321, INDIRECT("AE" &amp; ROW()), AP281:AP321, "📦")
) -
(
    SUMIFS(AR281:AR321, AY281:AY321, INDIRECT("AE" &amp; ROW()), AP281:AP321, "💲", AS281:AS321, "Familiar") +
    SUMIFS(AR281:AR321, AY281:AY321, INDIRECT("AE" &amp; ROW()), AP281:AP321, "📦", AS281:AS321, "Familiar")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SUMIFS(AR281:AR321, AY281:AY321, INDIRECT("AE" &amp; ROW()), AP281:AP321, "💲", AS281:AS321, "Exonerado ADH") +
    SUMIFS(AR281:AR321, AY281:AY321, INDIRECT("AE" &amp; ROW()), AP281:AP321, "📦", AS281:AS321, "Exonerado ADH")
) -
(
    (
        SUMIFS(AR281:AR321, AY281:AY321, INDIRECT("AE" &amp; ROW()), AP281:AP321, "💲", AS281:AS321, "Exonerado Doctor") +
        SUMIFS(AR281:AR321, AY281:AY321, INDIRECT("AE" &amp; ROW()), AP281:AP321, "📦", AS281:AS321, "Exonerado Doctor")
    ) / 2
) -
(
    (
        SUMIFS(AR281:AR321, AY281:AY321, INDIRECT("AE" &amp; ROW()), AP281:AP321, "💲", AS281:AS321, "") +
        SUMIFS(AR281:AR321, AY281:AY321, INDIRECT("AE" &amp; ROW()), AP281:AP321, "📦", AS281:AS321, "")
    ) / 2
)</f>
        <v>0</v>
      </c>
      <c r="AL332" s="146">
        <f t="array" aca="1" ref="AL332" ca="1">(
    SUMIFS(AR281:AR321, AY281:AY321, INDIRECT("AE" &amp; ROW()), AP281:AP321, "💲") +
    SUMIFS(AR281:AR321, AY281:AY321, INDIRECT("AE" &amp; ROW()), AP281:AP321, "📦")
) -
(
    (
        SUMIFS(AR281:AR321, AY281:AY321, INDIRECT("AE" &amp; ROW()), AP281:AP321, "💲", AS281:AS321, "Familiar") +
        SUMIFS(AR281:AR321, AY281:AY321, INDIRECT("AE" &amp; ROW()), AP281:AP321, "📦", AS281:AS321, "Familiar")
    ) / 2
) -
(
    (
        SUMIFS(AR281:AR321, AY281:AY321, INDIRECT("AE" &amp; ROW()), AP281:AP321, "💲", AS281:AS321, "Participante") +
        SUMIFS(AR281:AR321, AY281:AY321, INDIRECT("AE" &amp; ROW()), AP281:AP321, "📦", AS281:AS321, "Participante")
    ) / 2
) -
(
    (
        SUMIFS(AR281:AR321, AY281:AY321, INDIRECT("AE" &amp; ROW()), AP281:AP321, "💲", AS281:AS321, "Empleado") +
        SUMIFS(AR281:AR321, AY281:AY321, INDIRECT("AE" &amp; ROW()), AP281:AP321, "📦", AS281:AS321, "Empleado")
    ) / 2
) -
(
    (
        SUMIFS(AR281:AR321, AY281:AY321, INDIRECT("AE" &amp; ROW()), AP281:AP321, "💲", AS281:AS321, "Exonerado ADH") +
        SUMIFS(AR281:AR321, AY281:AY321, INDIRECT("AE" &amp; ROW()), AP281:AP321, "📦", AS281:AS321, "Exonerado ADH")
    ) / 2
) -
(
    SUMIFS(AR281:AR321, AY281:AY321, INDIRECT("AE" &amp; ROW()), AP281:AP321, "💲", AS281:AS321, "Exonerado Doctor") +
    SUMIFS(AR281:AR321, AY281:AY321, INDIRECT("AE" &amp; ROW()), AP281:AP321, "📦", AS281:AS321, "Exonerado Doctor")
) -
(
    (
        SUMIFS(AR281:AR321, AY281:AY321, INDIRECT("AE" &amp; ROW()), AP281:AP321, "💲", AS281:AS321, "") +
        SUMIFS(AR281:AR321, AY281:AY321, INDIRECT("AE" &amp; ROW()), AP281:AP321, "📦", AS281:AS321, "")
    ) / 2
)</f>
        <v>0</v>
      </c>
      <c r="AM332" s="56"/>
      <c r="AN332" s="56"/>
      <c r="AO332" s="56"/>
      <c r="AP332" s="56"/>
      <c r="AQ332" s="56"/>
      <c r="AR332" s="56"/>
      <c r="AS332" s="56"/>
      <c r="AT332" s="56"/>
      <c r="AU332" s="56"/>
      <c r="AV332" s="56"/>
      <c r="AW332" s="56"/>
      <c r="AX332" s="56"/>
      <c r="AY332" s="56"/>
      <c r="AZ332" s="56"/>
      <c r="BA332" s="56"/>
      <c r="BB332" s="56"/>
      <c r="BC332" s="56"/>
      <c r="BD332" s="56"/>
      <c r="BE332" s="56"/>
      <c r="BF332" s="56"/>
      <c r="BG332" s="56"/>
      <c r="BH332" s="56"/>
      <c r="BI332" s="56"/>
      <c r="BJ332" s="56"/>
      <c r="BK332" s="56"/>
      <c r="BL332" s="56"/>
      <c r="BM332" s="56"/>
      <c r="BN332" s="56"/>
    </row>
    <row r="333" spans="1:66" ht="11.25" customHeight="1">
      <c r="A333" s="3"/>
      <c r="B333" s="3"/>
      <c r="C333" s="3"/>
      <c r="D333" s="3"/>
      <c r="E333" s="3"/>
      <c r="F333" s="3"/>
      <c r="G333" s="3"/>
      <c r="H333" s="3"/>
      <c r="I333" s="3"/>
      <c r="J333" s="3"/>
      <c r="K333" s="3"/>
      <c r="L333" s="3"/>
      <c r="M333" s="3"/>
      <c r="N333" s="3"/>
      <c r="O333" s="1"/>
      <c r="P333" s="3"/>
      <c r="Q333" s="3"/>
      <c r="R333" s="15"/>
      <c r="S333" s="16"/>
      <c r="T333" s="16"/>
      <c r="U333" s="173"/>
      <c r="V333" s="6"/>
      <c r="W333" s="16"/>
      <c r="X333" s="16"/>
      <c r="Y333" s="173"/>
      <c r="Z333" s="48"/>
      <c r="AA333" s="173"/>
      <c r="AB333" s="173"/>
      <c r="AC333" s="173"/>
      <c r="AD333" s="174"/>
      <c r="AI333" s="148">
        <f t="shared" ref="AI333:AL333" ca="1" si="228">SUM(AI318:AI331)</f>
        <v>100</v>
      </c>
      <c r="AJ333" s="148">
        <f t="shared" ca="1" si="228"/>
        <v>50</v>
      </c>
      <c r="AK333" s="148">
        <f t="shared" ca="1" si="228"/>
        <v>50</v>
      </c>
      <c r="AL333" s="148">
        <f t="shared" ca="1" si="228"/>
        <v>75</v>
      </c>
      <c r="AM333" s="174"/>
      <c r="AN333" s="174"/>
      <c r="AO333" s="174"/>
      <c r="AP333" s="174"/>
      <c r="AQ333" s="174"/>
      <c r="AR333" s="174"/>
      <c r="AS333" s="174"/>
      <c r="AT333" s="174"/>
      <c r="AU333" s="174"/>
      <c r="AV333" s="174"/>
      <c r="AW333" s="174"/>
      <c r="AX333" s="174"/>
      <c r="AY333" s="174"/>
      <c r="AZ333" s="174"/>
      <c r="BA333" s="174"/>
      <c r="BB333" s="174"/>
      <c r="BC333" s="174"/>
      <c r="BD333" s="174"/>
      <c r="BE333" s="122"/>
      <c r="BF333" s="122"/>
      <c r="BG333" s="122"/>
      <c r="BH333" s="122"/>
      <c r="BI333" s="122"/>
      <c r="BJ333" s="174"/>
      <c r="BK333" s="174"/>
      <c r="BL333" s="174"/>
      <c r="BM333" s="174"/>
      <c r="BN333" s="174"/>
    </row>
    <row r="334" spans="1:66" ht="15" customHeight="1">
      <c r="A334" s="210">
        <f>IF(WEEKDAY(A279)=6, WORKDAY(A279+1, 1), A279+1)</f>
        <v>46274</v>
      </c>
      <c r="B334" s="211"/>
      <c r="C334" s="211"/>
      <c r="D334" s="211"/>
      <c r="E334" s="211"/>
      <c r="F334" s="211"/>
      <c r="G334" s="211"/>
      <c r="H334" s="211"/>
      <c r="I334" s="211"/>
      <c r="J334" s="211"/>
      <c r="K334" s="211"/>
      <c r="L334" s="211"/>
      <c r="M334" s="211"/>
      <c r="N334" s="212"/>
      <c r="O334" s="1"/>
      <c r="P334" s="1"/>
      <c r="Q334" s="1"/>
      <c r="R334" s="15"/>
      <c r="S334" s="22"/>
      <c r="T334" s="22"/>
      <c r="U334" s="241"/>
      <c r="V334" s="242"/>
      <c r="W334" s="242"/>
      <c r="X334" s="242"/>
      <c r="Y334" s="242"/>
      <c r="Z334" s="23"/>
      <c r="AA334" s="23"/>
      <c r="AB334" s="23"/>
      <c r="AC334" s="23"/>
      <c r="AD334" s="24"/>
      <c r="AE334" s="181"/>
      <c r="AF334" s="181"/>
      <c r="AG334" s="181"/>
      <c r="AH334" s="181"/>
      <c r="AI334" s="181"/>
      <c r="AJ334" s="181"/>
      <c r="AK334" s="181"/>
      <c r="AL334" s="181"/>
      <c r="AM334" s="24"/>
      <c r="AN334" s="24"/>
      <c r="AO334" s="24"/>
      <c r="AP334" s="24"/>
      <c r="AQ334" s="24"/>
      <c r="AR334" s="24"/>
      <c r="AS334" s="24"/>
      <c r="AT334" s="24"/>
      <c r="AU334" s="24"/>
      <c r="AV334" s="24"/>
      <c r="AW334" s="24"/>
      <c r="AX334" s="24"/>
      <c r="AY334" s="24"/>
      <c r="AZ334" s="24"/>
      <c r="BA334" s="24"/>
      <c r="BB334" s="24"/>
      <c r="BC334" s="24"/>
      <c r="BD334" s="24"/>
      <c r="BE334" s="24"/>
      <c r="BF334" s="24"/>
      <c r="BG334" s="24"/>
      <c r="BH334" s="24"/>
      <c r="BI334" s="24"/>
      <c r="BJ334" s="24"/>
      <c r="BK334" s="24"/>
      <c r="BL334" s="24"/>
      <c r="BM334" s="24"/>
      <c r="BN334" s="24"/>
    </row>
    <row r="335" spans="1:66" ht="15" customHeight="1">
      <c r="A335" s="25" t="s">
        <v>15</v>
      </c>
      <c r="B335" s="25" t="s">
        <v>16</v>
      </c>
      <c r="C335" s="213" t="s">
        <v>17</v>
      </c>
      <c r="D335" s="214"/>
      <c r="E335" s="214"/>
      <c r="F335" s="215"/>
      <c r="G335" s="213" t="s">
        <v>18</v>
      </c>
      <c r="H335" s="214"/>
      <c r="I335" s="214"/>
      <c r="J335" s="215"/>
      <c r="K335" s="213" t="s">
        <v>19</v>
      </c>
      <c r="L335" s="214"/>
      <c r="M335" s="214"/>
      <c r="N335" s="215"/>
      <c r="O335" s="1"/>
      <c r="P335" s="1"/>
      <c r="Q335" s="1"/>
      <c r="R335" s="26"/>
      <c r="S335" s="234" t="s">
        <v>17</v>
      </c>
      <c r="T335" s="214"/>
      <c r="U335" s="215"/>
      <c r="V335" s="27"/>
      <c r="W335" s="234" t="s">
        <v>18</v>
      </c>
      <c r="X335" s="214"/>
      <c r="Y335" s="215"/>
      <c r="Z335" s="28"/>
      <c r="AA335" s="234" t="s">
        <v>19</v>
      </c>
      <c r="AB335" s="214"/>
      <c r="AC335" s="215"/>
      <c r="AD335" s="29"/>
      <c r="AE335" s="181"/>
      <c r="AF335" s="181"/>
      <c r="AG335" s="181"/>
      <c r="AH335" s="181"/>
      <c r="AI335" s="181"/>
      <c r="AJ335" s="181"/>
      <c r="AK335" s="181"/>
      <c r="AL335" s="181"/>
      <c r="AM335" s="29"/>
      <c r="AN335" s="34" t="s">
        <v>2</v>
      </c>
      <c r="AO335" s="34" t="s">
        <v>3</v>
      </c>
      <c r="AP335" s="34" t="s">
        <v>4</v>
      </c>
      <c r="AQ335" s="34" t="s">
        <v>5</v>
      </c>
      <c r="AR335" s="34" t="s">
        <v>6</v>
      </c>
      <c r="AS335" s="34" t="s">
        <v>7</v>
      </c>
      <c r="AT335" s="34" t="s">
        <v>27</v>
      </c>
      <c r="AU335" s="34" t="s">
        <v>28</v>
      </c>
      <c r="AV335" s="34" t="s">
        <v>29</v>
      </c>
      <c r="AW335" s="34" t="s">
        <v>30</v>
      </c>
      <c r="AX335" s="34" t="s">
        <v>12</v>
      </c>
      <c r="AY335" s="34" t="s">
        <v>20</v>
      </c>
      <c r="AZ335" s="35"/>
      <c r="BA335" s="35"/>
      <c r="BB335" s="35"/>
      <c r="BC335" s="35"/>
      <c r="BD335" s="35"/>
      <c r="BE335" s="35"/>
      <c r="BF335" s="35"/>
      <c r="BG335" s="35"/>
      <c r="BH335" s="35"/>
      <c r="BI335" s="35"/>
      <c r="BJ335" s="35"/>
      <c r="BK335" s="35"/>
      <c r="BL335" s="35"/>
      <c r="BM335" s="35"/>
      <c r="BN335" s="35"/>
    </row>
    <row r="336" spans="1:66" ht="11.25" customHeight="1">
      <c r="A336" s="219">
        <f>Q342</f>
        <v>0.33333333333333331</v>
      </c>
      <c r="B336" s="38"/>
      <c r="C336" s="204"/>
      <c r="D336" s="207"/>
      <c r="E336" s="40" t="s">
        <v>36</v>
      </c>
      <c r="F336" s="42" t="str">
        <f>IF(D336&lt;&gt;"", VLOOKUP(D336,'Base de Datos'!$A$2:$D1268,2,FALSE()),"")</f>
        <v/>
      </c>
      <c r="G336" s="204"/>
      <c r="H336" s="216"/>
      <c r="I336" s="40" t="s">
        <v>36</v>
      </c>
      <c r="J336" s="42" t="str">
        <f>IF(H336&lt;&gt;"", VLOOKUP(H336,'Base de Datos'!$A$2:$D1268,2,FALSE()),"")</f>
        <v/>
      </c>
      <c r="K336" s="204"/>
      <c r="L336" s="216"/>
      <c r="M336" s="40" t="s">
        <v>36</v>
      </c>
      <c r="N336" s="42" t="str">
        <f>IF(L336&lt;&gt;"", VLOOKUP(L336,'Base de Datos'!$A$2:$D1268,2,FALSE()),"")</f>
        <v/>
      </c>
      <c r="O336" s="43"/>
      <c r="P336" s="1"/>
      <c r="Q336" s="44"/>
      <c r="R336" s="15"/>
      <c r="S336" s="45"/>
      <c r="T336" s="45" t="s">
        <v>37</v>
      </c>
      <c r="U336" s="46"/>
      <c r="V336" s="47"/>
      <c r="W336" s="45"/>
      <c r="X336" s="45" t="s">
        <v>37</v>
      </c>
      <c r="Y336" s="46"/>
      <c r="Z336" s="47"/>
      <c r="AA336" s="45"/>
      <c r="AB336" s="45" t="s">
        <v>37</v>
      </c>
      <c r="AC336" s="46"/>
      <c r="AD336" s="48"/>
      <c r="AE336" s="181"/>
      <c r="AF336" s="181"/>
      <c r="AG336" s="181"/>
      <c r="AH336" s="181"/>
      <c r="AI336" s="181"/>
      <c r="AJ336" s="181"/>
      <c r="AK336" s="181"/>
      <c r="AL336" s="181"/>
      <c r="AM336" s="48"/>
      <c r="AN336" s="53">
        <f>A334</f>
        <v>46274</v>
      </c>
      <c r="AO336" s="54" t="str">
        <f>C335</f>
        <v>Consultorio N° 1</v>
      </c>
      <c r="AP336" s="55">
        <f t="shared" ref="AP336:AQ336" si="229">C336</f>
        <v>0</v>
      </c>
      <c r="AQ336" s="55">
        <f t="shared" si="229"/>
        <v>0</v>
      </c>
      <c r="AR336" s="55">
        <f>U336</f>
        <v>0</v>
      </c>
      <c r="AS336" s="55">
        <f>S336</f>
        <v>0</v>
      </c>
      <c r="AT336" s="55">
        <f>S337</f>
        <v>0</v>
      </c>
      <c r="AU336" s="55">
        <f>U337</f>
        <v>0</v>
      </c>
      <c r="AV336" s="55">
        <f>S338</f>
        <v>0</v>
      </c>
      <c r="AW336" s="55">
        <f>U338</f>
        <v>0</v>
      </c>
      <c r="AX336" s="55">
        <f>U339</f>
        <v>0</v>
      </c>
      <c r="AY336" s="55">
        <f>F339</f>
        <v>0</v>
      </c>
      <c r="AZ336" s="56"/>
      <c r="BA336" s="56"/>
      <c r="BB336" s="56"/>
      <c r="BC336" s="56"/>
      <c r="BD336" s="56"/>
      <c r="BE336" s="56"/>
      <c r="BF336" s="56"/>
      <c r="BG336" s="56"/>
      <c r="BH336" s="56"/>
      <c r="BI336" s="56"/>
      <c r="BJ336" s="56"/>
      <c r="BK336" s="56"/>
      <c r="BL336" s="56"/>
      <c r="BM336" s="56"/>
      <c r="BN336" s="56"/>
    </row>
    <row r="337" spans="1:66" ht="11.25" customHeight="1">
      <c r="A337" s="220"/>
      <c r="B337" s="38"/>
      <c r="C337" s="205"/>
      <c r="D337" s="208"/>
      <c r="E337" s="57" t="s">
        <v>42</v>
      </c>
      <c r="F337" s="58" t="str">
        <f>IF(D336&lt;&gt;"", VLOOKUP(D336,'Base de Datos'!$A$2:$D1268,3,FALSE()),"")</f>
        <v/>
      </c>
      <c r="G337" s="205"/>
      <c r="H337" s="208"/>
      <c r="I337" s="57" t="s">
        <v>42</v>
      </c>
      <c r="J337" s="58" t="str">
        <f>IF(H336&lt;&gt;"", VLOOKUP(H336,'Base de Datos'!$A$2:$D1268,3,FALSE()),"")</f>
        <v/>
      </c>
      <c r="K337" s="205"/>
      <c r="L337" s="208"/>
      <c r="M337" s="57" t="s">
        <v>42</v>
      </c>
      <c r="N337" s="58" t="str">
        <f>IF(L336&lt;&gt;"", VLOOKUP(L336,'Base de Datos'!$A$2:$D1268,3,FALSE()),"")</f>
        <v/>
      </c>
      <c r="O337" s="43"/>
      <c r="P337" s="1"/>
      <c r="Q337" s="44"/>
      <c r="R337" s="15"/>
      <c r="S337" s="229"/>
      <c r="T337" s="230"/>
      <c r="U337" s="59"/>
      <c r="V337" s="47"/>
      <c r="W337" s="229"/>
      <c r="X337" s="230"/>
      <c r="Y337" s="59"/>
      <c r="Z337" s="47"/>
      <c r="AA337" s="229"/>
      <c r="AB337" s="230"/>
      <c r="AC337" s="59"/>
      <c r="AD337" s="48"/>
      <c r="AE337" s="181"/>
      <c r="AF337" s="181"/>
      <c r="AG337" s="181"/>
      <c r="AH337" s="181"/>
      <c r="AI337" s="181"/>
      <c r="AJ337" s="181"/>
      <c r="AK337" s="181"/>
      <c r="AL337" s="181"/>
      <c r="AM337" s="48"/>
      <c r="AN337" s="53">
        <f>A334</f>
        <v>46274</v>
      </c>
      <c r="AO337" s="54" t="str">
        <f>C335</f>
        <v>Consultorio N° 1</v>
      </c>
      <c r="AP337" s="55" t="str">
        <f t="shared" ref="AP337:AQ337" si="230">C340</f>
        <v>📦</v>
      </c>
      <c r="AQ337" s="55" t="str">
        <f t="shared" si="230"/>
        <v>Gabriela Guerra</v>
      </c>
      <c r="AR337" s="64">
        <f>U340</f>
        <v>50</v>
      </c>
      <c r="AS337" s="55" t="str">
        <f>S340</f>
        <v>Empleado</v>
      </c>
      <c r="AT337" s="55">
        <f>S341</f>
        <v>0</v>
      </c>
      <c r="AU337" s="55">
        <f>U341</f>
        <v>0</v>
      </c>
      <c r="AV337" s="55">
        <f>S342</f>
        <v>0</v>
      </c>
      <c r="AW337" s="55">
        <f>U342</f>
        <v>0</v>
      </c>
      <c r="AX337" s="55" t="str">
        <f>U343</f>
        <v>Gabriela Guerra</v>
      </c>
      <c r="AY337" s="55" t="str">
        <f>F343</f>
        <v>Dra. Ma.Auxliliadora Aguilera</v>
      </c>
      <c r="AZ337" s="56"/>
      <c r="BA337" s="56"/>
      <c r="BB337" s="56"/>
      <c r="BC337" s="56"/>
      <c r="BD337" s="56"/>
      <c r="BE337" s="56"/>
      <c r="BF337" s="56"/>
      <c r="BG337" s="56"/>
      <c r="BH337" s="56"/>
      <c r="BI337" s="56"/>
      <c r="BJ337" s="56"/>
      <c r="BK337" s="56"/>
      <c r="BL337" s="56"/>
      <c r="BM337" s="56"/>
      <c r="BN337" s="56"/>
    </row>
    <row r="338" spans="1:66" ht="11.25" customHeight="1">
      <c r="A338" s="220"/>
      <c r="B338" s="38"/>
      <c r="C338" s="205"/>
      <c r="D338" s="208"/>
      <c r="E338" s="57" t="s">
        <v>44</v>
      </c>
      <c r="F338" s="58" t="str">
        <f>IF(D336&lt;&gt;"", VLOOKUP(D336,'Base de Datos'!$A$2:$D1268,4,FALSE()),"")</f>
        <v/>
      </c>
      <c r="G338" s="205"/>
      <c r="H338" s="208"/>
      <c r="I338" s="57" t="s">
        <v>44</v>
      </c>
      <c r="J338" s="58" t="str">
        <f>IF(H336&lt;&gt;"", VLOOKUP(H336,'Base de Datos'!$A$2:$D1268,4,FALSE()),"")</f>
        <v/>
      </c>
      <c r="K338" s="205"/>
      <c r="L338" s="208"/>
      <c r="M338" s="57" t="s">
        <v>44</v>
      </c>
      <c r="N338" s="58" t="str">
        <f>IF(L336&lt;&gt;"", VLOOKUP(L336,'Base de Datos'!$A$2:$D1268,4,FALSE()),"")</f>
        <v/>
      </c>
      <c r="O338" s="43"/>
      <c r="P338" s="1"/>
      <c r="Q338" s="44"/>
      <c r="R338" s="15"/>
      <c r="S338" s="229"/>
      <c r="T338" s="230"/>
      <c r="U338" s="59"/>
      <c r="V338" s="47"/>
      <c r="W338" s="229"/>
      <c r="X338" s="230"/>
      <c r="Y338" s="59"/>
      <c r="Z338" s="47"/>
      <c r="AA338" s="229"/>
      <c r="AB338" s="230"/>
      <c r="AC338" s="59"/>
      <c r="AD338" s="48"/>
      <c r="AE338" s="181"/>
      <c r="AF338" s="181"/>
      <c r="AG338" s="181"/>
      <c r="AH338" s="181"/>
      <c r="AI338" s="181"/>
      <c r="AJ338" s="181"/>
      <c r="AK338" s="181"/>
      <c r="AL338" s="181"/>
      <c r="AM338" s="48"/>
      <c r="AN338" s="53">
        <f>A334</f>
        <v>46274</v>
      </c>
      <c r="AO338" s="54" t="str">
        <f>C335</f>
        <v>Consultorio N° 1</v>
      </c>
      <c r="AP338" s="55" t="str">
        <f t="shared" ref="AP338:AQ338" si="231">C344</f>
        <v>📦</v>
      </c>
      <c r="AQ338" s="55" t="str">
        <f t="shared" si="231"/>
        <v xml:space="preserve">Argenis Rodríguez </v>
      </c>
      <c r="AR338" s="64">
        <f>U344</f>
        <v>50</v>
      </c>
      <c r="AS338" s="55" t="str">
        <f>S344</f>
        <v>Exonerado ADH</v>
      </c>
      <c r="AT338" s="55">
        <f>S345</f>
        <v>0</v>
      </c>
      <c r="AU338" s="55">
        <f>U345</f>
        <v>0</v>
      </c>
      <c r="AV338" s="55">
        <f>S346</f>
        <v>0</v>
      </c>
      <c r="AW338" s="55">
        <f>U346</f>
        <v>0</v>
      </c>
      <c r="AX338" s="55">
        <f>U347</f>
        <v>0</v>
      </c>
      <c r="AY338" s="55" t="str">
        <f>F347</f>
        <v>Dra. Ma.Auxliliadora Aguilera</v>
      </c>
      <c r="AZ338" s="56"/>
      <c r="BA338" s="56"/>
      <c r="BB338" s="56"/>
      <c r="BC338" s="56"/>
      <c r="BD338" s="56"/>
      <c r="BE338" s="56"/>
      <c r="BF338" s="56"/>
      <c r="BG338" s="56"/>
      <c r="BH338" s="56"/>
      <c r="BI338" s="56"/>
      <c r="BJ338" s="56"/>
      <c r="BK338" s="56"/>
      <c r="BL338" s="56"/>
      <c r="BM338" s="56"/>
      <c r="BN338" s="56"/>
    </row>
    <row r="339" spans="1:66" ht="11.25" customHeight="1">
      <c r="A339" s="221"/>
      <c r="B339" s="38"/>
      <c r="C339" s="206"/>
      <c r="D339" s="209"/>
      <c r="E339" s="85" t="s">
        <v>46</v>
      </c>
      <c r="F339" s="86"/>
      <c r="G339" s="206"/>
      <c r="H339" s="209"/>
      <c r="I339" s="87" t="s">
        <v>46</v>
      </c>
      <c r="J339" s="88"/>
      <c r="K339" s="206"/>
      <c r="L339" s="209"/>
      <c r="M339" s="87" t="s">
        <v>46</v>
      </c>
      <c r="N339" s="88"/>
      <c r="O339" s="43"/>
      <c r="P339" s="1"/>
      <c r="Q339" s="44"/>
      <c r="R339" s="15"/>
      <c r="S339" s="227" t="str">
        <f>IF(OR(S336="Empleado",S336="Familiar"),"Nombre del Empleado","N° Factura")</f>
        <v>N° Factura</v>
      </c>
      <c r="T339" s="228"/>
      <c r="U339" s="89"/>
      <c r="V339" s="47"/>
      <c r="W339" s="227" t="str">
        <f>IF(OR(W336="Empleado",W336="Familiar"),"Nombre del Empleado","N° Factura")</f>
        <v>N° Factura</v>
      </c>
      <c r="X339" s="228"/>
      <c r="Y339" s="89"/>
      <c r="Z339" s="47"/>
      <c r="AA339" s="227" t="str">
        <f>IF(OR(AA336="Empleado",AA336="Familiar"),"Nombre del Empleado","N° Factura")</f>
        <v>N° Factura</v>
      </c>
      <c r="AB339" s="228"/>
      <c r="AC339" s="89"/>
      <c r="AD339" s="48"/>
      <c r="AE339" s="181"/>
      <c r="AF339" s="181"/>
      <c r="AG339" s="181"/>
      <c r="AH339" s="181"/>
      <c r="AI339" s="181"/>
      <c r="AJ339" s="181"/>
      <c r="AK339" s="181"/>
      <c r="AL339" s="181"/>
      <c r="AM339" s="48"/>
      <c r="AN339" s="53">
        <f>A334</f>
        <v>46274</v>
      </c>
      <c r="AO339" s="54" t="str">
        <f>C335</f>
        <v>Consultorio N° 1</v>
      </c>
      <c r="AP339" s="55">
        <f t="shared" ref="AP339:AQ339" si="232">C348</f>
        <v>0</v>
      </c>
      <c r="AQ339" s="55">
        <f t="shared" si="232"/>
        <v>0</v>
      </c>
      <c r="AR339" s="64">
        <f>U348</f>
        <v>0</v>
      </c>
      <c r="AS339" s="55">
        <f>S348</f>
        <v>0</v>
      </c>
      <c r="AT339" s="55">
        <f>S349</f>
        <v>0</v>
      </c>
      <c r="AU339" s="64">
        <f>U349</f>
        <v>0</v>
      </c>
      <c r="AV339" s="55">
        <f>S350</f>
        <v>0</v>
      </c>
      <c r="AW339" s="55">
        <f>U350</f>
        <v>0</v>
      </c>
      <c r="AX339" s="55">
        <f>U351</f>
        <v>0</v>
      </c>
      <c r="AY339" s="55">
        <f>F351</f>
        <v>0</v>
      </c>
      <c r="AZ339" s="56"/>
      <c r="BA339" s="56"/>
      <c r="BB339" s="56"/>
      <c r="BC339" s="56"/>
      <c r="BD339" s="56"/>
      <c r="BE339" s="56"/>
      <c r="BF339" s="56"/>
      <c r="BG339" s="56"/>
      <c r="BH339" s="56"/>
      <c r="BI339" s="56"/>
      <c r="BJ339" s="56"/>
      <c r="BK339" s="56"/>
      <c r="BL339" s="56"/>
      <c r="BM339" s="56"/>
      <c r="BN339" s="56"/>
    </row>
    <row r="340" spans="1:66" ht="11.25" customHeight="1">
      <c r="A340" s="222">
        <f>A336+$Q$13/1440</f>
        <v>0.375</v>
      </c>
      <c r="B340" s="38"/>
      <c r="C340" s="204" t="s">
        <v>78</v>
      </c>
      <c r="D340" s="207" t="s">
        <v>168</v>
      </c>
      <c r="E340" s="40" t="s">
        <v>36</v>
      </c>
      <c r="F340" s="42">
        <f>IF(D340&lt;&gt;"", VLOOKUP(D340,'Base de Datos'!$A$2:$D1268,2,FALSE()),"")</f>
        <v>0</v>
      </c>
      <c r="G340" s="204"/>
      <c r="H340" s="216"/>
      <c r="I340" s="40" t="s">
        <v>36</v>
      </c>
      <c r="J340" s="42" t="str">
        <f>IF(H340&lt;&gt;"", VLOOKUP(H340,'Base de Datos'!$A$2:$D1268,2,FALSE()),"")</f>
        <v/>
      </c>
      <c r="K340" s="204"/>
      <c r="L340" s="216"/>
      <c r="M340" s="40" t="s">
        <v>36</v>
      </c>
      <c r="N340" s="42" t="str">
        <f>IF(L340&lt;&gt;"", VLOOKUP(L340,'Base de Datos'!$A$2:$D1268,2,FALSE()),"")</f>
        <v/>
      </c>
      <c r="O340" s="262" t="s">
        <v>32</v>
      </c>
      <c r="P340" s="242"/>
      <c r="Q340" s="263">
        <f ca="1">$N$2</f>
        <v>888.89089999999999</v>
      </c>
      <c r="R340" s="15"/>
      <c r="S340" s="45" t="s">
        <v>12</v>
      </c>
      <c r="T340" s="45" t="s">
        <v>37</v>
      </c>
      <c r="U340" s="103">
        <v>50</v>
      </c>
      <c r="V340" s="47"/>
      <c r="W340" s="45"/>
      <c r="X340" s="45" t="s">
        <v>37</v>
      </c>
      <c r="Y340" s="46"/>
      <c r="Z340" s="47"/>
      <c r="AA340" s="45"/>
      <c r="AB340" s="45" t="s">
        <v>37</v>
      </c>
      <c r="AC340" s="46"/>
      <c r="AD340" s="48"/>
      <c r="AE340" s="181"/>
      <c r="AF340" s="181"/>
      <c r="AG340" s="181"/>
      <c r="AH340" s="181"/>
      <c r="AI340" s="181"/>
      <c r="AJ340" s="181"/>
      <c r="AK340" s="181"/>
      <c r="AL340" s="181"/>
      <c r="AM340" s="48"/>
      <c r="AN340" s="53">
        <f>A334</f>
        <v>46274</v>
      </c>
      <c r="AO340" s="54" t="str">
        <f>C335</f>
        <v>Consultorio N° 1</v>
      </c>
      <c r="AP340" s="55">
        <f t="shared" ref="AP340:AQ340" si="233">C352</f>
        <v>0</v>
      </c>
      <c r="AQ340" s="55">
        <f t="shared" si="233"/>
        <v>0</v>
      </c>
      <c r="AR340" s="64">
        <f>U352</f>
        <v>0</v>
      </c>
      <c r="AS340" s="55">
        <f>S352</f>
        <v>0</v>
      </c>
      <c r="AT340" s="55">
        <f>S353</f>
        <v>0</v>
      </c>
      <c r="AU340" s="55">
        <f>U353</f>
        <v>0</v>
      </c>
      <c r="AV340" s="55">
        <f>S354</f>
        <v>0</v>
      </c>
      <c r="AW340" s="55">
        <f>U354</f>
        <v>0</v>
      </c>
      <c r="AX340" s="55">
        <f>U355</f>
        <v>0</v>
      </c>
      <c r="AY340" s="55">
        <f>F355</f>
        <v>0</v>
      </c>
      <c r="AZ340" s="56"/>
      <c r="BA340" s="56"/>
      <c r="BB340" s="56"/>
      <c r="BC340" s="56"/>
      <c r="BD340" s="56"/>
      <c r="BE340" s="56"/>
      <c r="BF340" s="56"/>
      <c r="BG340" s="56"/>
      <c r="BH340" s="56"/>
      <c r="BI340" s="56"/>
      <c r="BJ340" s="56"/>
      <c r="BK340" s="56"/>
      <c r="BL340" s="56"/>
      <c r="BM340" s="56"/>
      <c r="BN340" s="56"/>
    </row>
    <row r="341" spans="1:66" ht="11.25" customHeight="1">
      <c r="A341" s="220"/>
      <c r="B341" s="38"/>
      <c r="C341" s="205"/>
      <c r="D341" s="208"/>
      <c r="E341" s="57" t="s">
        <v>42</v>
      </c>
      <c r="F341" s="58">
        <f>IF(D340&lt;&gt;"", VLOOKUP(D340,'Base de Datos'!$A$2:$D1268,3,FALSE()),"")</f>
        <v>4122922264</v>
      </c>
      <c r="G341" s="205"/>
      <c r="H341" s="208"/>
      <c r="I341" s="57" t="s">
        <v>42</v>
      </c>
      <c r="J341" s="58" t="str">
        <f>IF(H340&lt;&gt;"", VLOOKUP(H340,'Base de Datos'!$A$2:$D1268,3,FALSE()),"")</f>
        <v/>
      </c>
      <c r="K341" s="205"/>
      <c r="L341" s="208"/>
      <c r="M341" s="57" t="s">
        <v>42</v>
      </c>
      <c r="N341" s="58" t="str">
        <f>IF(L340&lt;&gt;"", VLOOKUP(L340,'Base de Datos'!$A$2:$D1268,3,FALSE()),"")</f>
        <v/>
      </c>
      <c r="O341" s="242"/>
      <c r="P341" s="242"/>
      <c r="Q341" s="264"/>
      <c r="R341" s="15"/>
      <c r="S341" s="229"/>
      <c r="T341" s="230"/>
      <c r="U341" s="59"/>
      <c r="V341" s="47"/>
      <c r="W341" s="229"/>
      <c r="X341" s="230"/>
      <c r="Y341" s="59"/>
      <c r="Z341" s="47"/>
      <c r="AA341" s="229"/>
      <c r="AB341" s="230"/>
      <c r="AC341" s="59"/>
      <c r="AD341" s="48"/>
      <c r="AE341" s="181"/>
      <c r="AF341" s="181"/>
      <c r="AG341" s="181"/>
      <c r="AH341" s="181"/>
      <c r="AI341" s="181"/>
      <c r="AJ341" s="181"/>
      <c r="AK341" s="181"/>
      <c r="AL341" s="181"/>
      <c r="AM341" s="48"/>
      <c r="AN341" s="53">
        <f>A334</f>
        <v>46274</v>
      </c>
      <c r="AO341" s="54" t="str">
        <f>C335</f>
        <v>Consultorio N° 1</v>
      </c>
      <c r="AP341" s="55">
        <f t="shared" ref="AP341:AQ341" si="234">C356</f>
        <v>0</v>
      </c>
      <c r="AQ341" s="55">
        <f t="shared" si="234"/>
        <v>0</v>
      </c>
      <c r="AR341" s="55">
        <f>U356</f>
        <v>0</v>
      </c>
      <c r="AS341" s="55">
        <f>S356</f>
        <v>0</v>
      </c>
      <c r="AT341" s="55">
        <f>S357</f>
        <v>0</v>
      </c>
      <c r="AU341" s="55" t="str">
        <f>U357</f>
        <v xml:space="preserve">   </v>
      </c>
      <c r="AV341" s="55">
        <f>S358</f>
        <v>0</v>
      </c>
      <c r="AW341" s="55">
        <f>U358</f>
        <v>0</v>
      </c>
      <c r="AX341" s="55">
        <f>U359</f>
        <v>0</v>
      </c>
      <c r="AY341" s="55">
        <f>F359</f>
        <v>0</v>
      </c>
      <c r="AZ341" s="56"/>
      <c r="BA341" s="56"/>
      <c r="BB341" s="56"/>
      <c r="BC341" s="56"/>
      <c r="BD341" s="56"/>
      <c r="BE341" s="56"/>
      <c r="BF341" s="56"/>
      <c r="BG341" s="56"/>
      <c r="BH341" s="56"/>
      <c r="BI341" s="56"/>
      <c r="BJ341" s="56"/>
      <c r="BK341" s="56"/>
      <c r="BL341" s="56"/>
      <c r="BM341" s="56"/>
      <c r="BN341" s="56"/>
    </row>
    <row r="342" spans="1:66" ht="11.25" customHeight="1">
      <c r="A342" s="220"/>
      <c r="B342" s="38"/>
      <c r="C342" s="205"/>
      <c r="D342" s="208"/>
      <c r="E342" s="57" t="s">
        <v>44</v>
      </c>
      <c r="F342" s="58" t="str">
        <f>IF(D340&lt;&gt;"", VLOOKUP(D340,'Base de Datos'!$A$2:$D1268,4,FALSE()),"")</f>
        <v>V8746843</v>
      </c>
      <c r="G342" s="205"/>
      <c r="H342" s="208"/>
      <c r="I342" s="57" t="s">
        <v>44</v>
      </c>
      <c r="J342" s="58" t="str">
        <f>IF(H340&lt;&gt;"", VLOOKUP(H340,'Base de Datos'!$A$2:$D1268,4,FALSE()),"")</f>
        <v/>
      </c>
      <c r="K342" s="205"/>
      <c r="L342" s="208"/>
      <c r="M342" s="57" t="s">
        <v>44</v>
      </c>
      <c r="N342" s="58" t="str">
        <f>IF(L340&lt;&gt;"", VLOOKUP(L340,'Base de Datos'!$A$2:$D1268,4,FALSE()),"")</f>
        <v/>
      </c>
      <c r="O342" s="43"/>
      <c r="P342" s="104" t="s">
        <v>50</v>
      </c>
      <c r="Q342" s="110">
        <v>0.33333333333333331</v>
      </c>
      <c r="R342" s="15"/>
      <c r="S342" s="229"/>
      <c r="T342" s="230"/>
      <c r="U342" s="59"/>
      <c r="V342" s="47"/>
      <c r="W342" s="229"/>
      <c r="X342" s="230"/>
      <c r="Y342" s="59"/>
      <c r="Z342" s="47"/>
      <c r="AA342" s="229"/>
      <c r="AB342" s="230"/>
      <c r="AC342" s="59"/>
      <c r="AD342" s="48"/>
      <c r="AE342" s="181"/>
      <c r="AF342" s="181"/>
      <c r="AG342" s="181"/>
      <c r="AH342" s="181"/>
      <c r="AI342" s="181"/>
      <c r="AJ342" s="181"/>
      <c r="AK342" s="181"/>
      <c r="AL342" s="181"/>
      <c r="AM342" s="48"/>
      <c r="AN342" s="53">
        <f>A334</f>
        <v>46274</v>
      </c>
      <c r="AO342" s="54" t="str">
        <f>C335</f>
        <v>Consultorio N° 1</v>
      </c>
      <c r="AP342" s="55">
        <f t="shared" ref="AP342:AQ342" si="235">C360</f>
        <v>0</v>
      </c>
      <c r="AQ342" s="55">
        <f t="shared" si="235"/>
        <v>0</v>
      </c>
      <c r="AR342" s="55">
        <f>U360</f>
        <v>0</v>
      </c>
      <c r="AS342" s="55">
        <f>S360</f>
        <v>0</v>
      </c>
      <c r="AT342" s="55">
        <f>S361</f>
        <v>0</v>
      </c>
      <c r="AU342" s="55">
        <f>U361</f>
        <v>0</v>
      </c>
      <c r="AV342" s="55">
        <f>S362</f>
        <v>0</v>
      </c>
      <c r="AW342" s="55">
        <f>U362</f>
        <v>0</v>
      </c>
      <c r="AX342" s="55">
        <f>U363</f>
        <v>0</v>
      </c>
      <c r="AY342" s="55">
        <f>F363</f>
        <v>0</v>
      </c>
      <c r="AZ342" s="56"/>
      <c r="BA342" s="56"/>
      <c r="BB342" s="56"/>
      <c r="BC342" s="56"/>
      <c r="BD342" s="56"/>
      <c r="BE342" s="56"/>
      <c r="BF342" s="56"/>
      <c r="BG342" s="56"/>
      <c r="BH342" s="56"/>
      <c r="BI342" s="56"/>
      <c r="BJ342" s="56"/>
      <c r="BK342" s="56"/>
      <c r="BL342" s="56"/>
      <c r="BM342" s="56"/>
      <c r="BN342" s="56"/>
    </row>
    <row r="343" spans="1:66" ht="11.25" customHeight="1">
      <c r="A343" s="221"/>
      <c r="B343" s="38"/>
      <c r="C343" s="206"/>
      <c r="D343" s="209"/>
      <c r="E343" s="85" t="s">
        <v>46</v>
      </c>
      <c r="F343" s="107" t="s">
        <v>47</v>
      </c>
      <c r="G343" s="206"/>
      <c r="H343" s="209"/>
      <c r="I343" s="85" t="s">
        <v>46</v>
      </c>
      <c r="J343" s="108"/>
      <c r="K343" s="206"/>
      <c r="L343" s="209"/>
      <c r="M343" s="85" t="s">
        <v>46</v>
      </c>
      <c r="N343" s="108"/>
      <c r="O343" s="43"/>
      <c r="P343" s="104" t="s">
        <v>54</v>
      </c>
      <c r="Q343" s="109">
        <v>60</v>
      </c>
      <c r="R343" s="15"/>
      <c r="S343" s="227" t="str">
        <f>IF(OR(S340="Empleado",S340="Familiar"),"Nombre del Empleado","N° Factura")</f>
        <v>Nombre del Empleado</v>
      </c>
      <c r="T343" s="228"/>
      <c r="U343" s="89" t="s">
        <v>168</v>
      </c>
      <c r="V343" s="47"/>
      <c r="W343" s="227" t="str">
        <f>IF(OR(W340="Empleado",W340="Familiar"),"Nombre del Empleado","N° Factura")</f>
        <v>N° Factura</v>
      </c>
      <c r="X343" s="228"/>
      <c r="Y343" s="111"/>
      <c r="Z343" s="47"/>
      <c r="AA343" s="227" t="str">
        <f>IF(OR(AA340="Empleado",AA340="Familiar"),"Nombre del Empleado","N° Factura")</f>
        <v>N° Factura</v>
      </c>
      <c r="AB343" s="228"/>
      <c r="AC343" s="111"/>
      <c r="AD343" s="48"/>
      <c r="AE343" s="181"/>
      <c r="AF343" s="181"/>
      <c r="AG343" s="181"/>
      <c r="AH343" s="181"/>
      <c r="AI343" s="181"/>
      <c r="AJ343" s="181"/>
      <c r="AK343" s="181"/>
      <c r="AL343" s="181"/>
      <c r="AM343" s="48"/>
      <c r="AN343" s="53">
        <f>A334</f>
        <v>46274</v>
      </c>
      <c r="AO343" s="54" t="str">
        <f>C335</f>
        <v>Consultorio N° 1</v>
      </c>
      <c r="AP343" s="55">
        <f t="shared" ref="AP343:AQ343" si="236">C364</f>
        <v>0</v>
      </c>
      <c r="AQ343" s="55">
        <f t="shared" si="236"/>
        <v>0</v>
      </c>
      <c r="AR343" s="55">
        <f>U364</f>
        <v>0</v>
      </c>
      <c r="AS343" s="55">
        <f>S364</f>
        <v>0</v>
      </c>
      <c r="AT343" s="55">
        <f>S365</f>
        <v>0</v>
      </c>
      <c r="AU343" s="55">
        <f>U365</f>
        <v>0</v>
      </c>
      <c r="AV343" s="55">
        <f>S366</f>
        <v>0</v>
      </c>
      <c r="AW343" s="55">
        <f>U366</f>
        <v>0</v>
      </c>
      <c r="AX343" s="55">
        <f>U367</f>
        <v>0</v>
      </c>
      <c r="AY343" s="55">
        <f>F367</f>
        <v>0</v>
      </c>
      <c r="AZ343" s="56"/>
      <c r="BA343" s="56"/>
      <c r="BB343" s="56"/>
      <c r="BC343" s="56"/>
      <c r="BD343" s="56"/>
      <c r="BE343" s="56"/>
      <c r="BF343" s="56"/>
      <c r="BG343" s="56"/>
      <c r="BH343" s="56"/>
      <c r="BI343" s="56"/>
      <c r="BJ343" s="56"/>
      <c r="BK343" s="56"/>
      <c r="BL343" s="56"/>
      <c r="BM343" s="56"/>
      <c r="BN343" s="56"/>
    </row>
    <row r="344" spans="1:66" ht="11.25" customHeight="1">
      <c r="A344" s="222">
        <f>A340+$Q$13/1440</f>
        <v>0.41666666666666669</v>
      </c>
      <c r="B344" s="38"/>
      <c r="C344" s="204" t="s">
        <v>78</v>
      </c>
      <c r="D344" s="207" t="s">
        <v>167</v>
      </c>
      <c r="E344" s="40" t="s">
        <v>36</v>
      </c>
      <c r="F344" s="42">
        <f>IF(D344&lt;&gt;"", VLOOKUP(D344,'Base de Datos'!$A$2:$D1268,2,FALSE()),"")</f>
        <v>0</v>
      </c>
      <c r="G344" s="218" t="s">
        <v>52</v>
      </c>
      <c r="H344" s="217" t="s">
        <v>337</v>
      </c>
      <c r="I344" s="118" t="s">
        <v>36</v>
      </c>
      <c r="J344" s="42" t="str">
        <f>IF(H344&lt;&gt;"", VLOOKUP(H344,'Base de Datos'!$A$2:$D1268,2,FALSE()),"")</f>
        <v>Ivelisse Sosa</v>
      </c>
      <c r="K344" s="218"/>
      <c r="L344" s="217"/>
      <c r="M344" s="118" t="s">
        <v>36</v>
      </c>
      <c r="N344" s="42" t="str">
        <f>IF(L344&lt;&gt;"", VLOOKUP(L344,'Base de Datos'!$A$2:$D1268,2,FALSE()),"")</f>
        <v/>
      </c>
      <c r="O344" s="43"/>
      <c r="P344" s="1"/>
      <c r="Q344" s="1"/>
      <c r="R344" s="15"/>
      <c r="S344" s="45" t="s">
        <v>101</v>
      </c>
      <c r="T344" s="45" t="s">
        <v>37</v>
      </c>
      <c r="U344" s="46">
        <v>50</v>
      </c>
      <c r="V344" s="47"/>
      <c r="W344" s="45"/>
      <c r="X344" s="45" t="s">
        <v>37</v>
      </c>
      <c r="Y344" s="46">
        <v>80</v>
      </c>
      <c r="Z344" s="47"/>
      <c r="AA344" s="45"/>
      <c r="AB344" s="45" t="s">
        <v>37</v>
      </c>
      <c r="AC344" s="46"/>
      <c r="AD344" s="48"/>
      <c r="AE344" s="181"/>
      <c r="AF344" s="181"/>
      <c r="AG344" s="181"/>
      <c r="AH344" s="181"/>
      <c r="AI344" s="181"/>
      <c r="AJ344" s="181"/>
      <c r="AK344" s="181"/>
      <c r="AL344" s="181"/>
      <c r="AM344" s="48"/>
      <c r="AN344" s="53">
        <f>A334</f>
        <v>46274</v>
      </c>
      <c r="AO344" s="54" t="str">
        <f>C335</f>
        <v>Consultorio N° 1</v>
      </c>
      <c r="AP344" s="55">
        <f t="shared" ref="AP344:AQ344" si="237">C368</f>
        <v>0</v>
      </c>
      <c r="AQ344" s="55">
        <f t="shared" si="237"/>
        <v>0</v>
      </c>
      <c r="AR344" s="55">
        <f>U368</f>
        <v>0</v>
      </c>
      <c r="AS344" s="55">
        <f>S368</f>
        <v>0</v>
      </c>
      <c r="AT344" s="55">
        <f>S369</f>
        <v>0</v>
      </c>
      <c r="AU344" s="55">
        <f>U369</f>
        <v>0</v>
      </c>
      <c r="AV344" s="55">
        <f>S370</f>
        <v>0</v>
      </c>
      <c r="AW344" s="55">
        <f>U370</f>
        <v>0</v>
      </c>
      <c r="AX344" s="55">
        <f>U371</f>
        <v>0</v>
      </c>
      <c r="AY344" s="55">
        <f>F371</f>
        <v>0</v>
      </c>
      <c r="AZ344" s="56"/>
      <c r="BA344" s="56"/>
      <c r="BB344" s="56"/>
      <c r="BC344" s="56"/>
      <c r="BD344" s="56"/>
      <c r="BE344" s="56"/>
      <c r="BF344" s="56"/>
      <c r="BG344" s="56"/>
      <c r="BH344" s="56"/>
      <c r="BI344" s="56"/>
      <c r="BJ344" s="56"/>
      <c r="BK344" s="56"/>
      <c r="BL344" s="56"/>
      <c r="BM344" s="56"/>
      <c r="BN344" s="56"/>
    </row>
    <row r="345" spans="1:66" ht="11.25" customHeight="1">
      <c r="A345" s="220"/>
      <c r="B345" s="38"/>
      <c r="C345" s="205"/>
      <c r="D345" s="208"/>
      <c r="E345" s="57" t="s">
        <v>42</v>
      </c>
      <c r="F345" s="58">
        <f>IF(D344&lt;&gt;"", VLOOKUP(D344,'Base de Datos'!$A$2:$D1268,3,FALSE()),"")</f>
        <v>4141102181</v>
      </c>
      <c r="G345" s="205"/>
      <c r="H345" s="208"/>
      <c r="I345" s="57" t="s">
        <v>42</v>
      </c>
      <c r="J345" s="58">
        <f>IF(H344&lt;&gt;"", VLOOKUP(H344,'Base de Datos'!$A$2:$D1268,3,FALSE()),"")</f>
        <v>0</v>
      </c>
      <c r="K345" s="205"/>
      <c r="L345" s="208"/>
      <c r="M345" s="57" t="s">
        <v>42</v>
      </c>
      <c r="N345" s="58" t="str">
        <f>IF(L344&lt;&gt;"", VLOOKUP(L344,'Base de Datos'!$A$2:$D1268,3,FALSE()),"")</f>
        <v/>
      </c>
      <c r="O345" s="43"/>
      <c r="P345" s="119" t="s">
        <v>58</v>
      </c>
      <c r="Q345" s="44"/>
      <c r="R345" s="15"/>
      <c r="S345" s="229"/>
      <c r="T345" s="230"/>
      <c r="U345" s="59"/>
      <c r="V345" s="47"/>
      <c r="W345" s="229" t="s">
        <v>294</v>
      </c>
      <c r="X345" s="230"/>
      <c r="Y345" s="59">
        <v>66219</v>
      </c>
      <c r="Z345" s="47"/>
      <c r="AA345" s="229"/>
      <c r="AB345" s="230"/>
      <c r="AC345" s="59"/>
      <c r="AD345" s="48"/>
      <c r="AE345" s="181"/>
      <c r="AF345" s="181"/>
      <c r="AG345" s="181"/>
      <c r="AH345" s="181"/>
      <c r="AI345" s="181"/>
      <c r="AJ345" s="181"/>
      <c r="AK345" s="181"/>
      <c r="AL345" s="181"/>
      <c r="AM345" s="48"/>
      <c r="AN345" s="53">
        <f>A334</f>
        <v>46274</v>
      </c>
      <c r="AO345" s="54" t="str">
        <f>C335</f>
        <v>Consultorio N° 1</v>
      </c>
      <c r="AP345" s="55">
        <f t="shared" ref="AP345:AQ345" si="238">C372</f>
        <v>0</v>
      </c>
      <c r="AQ345" s="55">
        <f t="shared" si="238"/>
        <v>0</v>
      </c>
      <c r="AR345" s="55">
        <f>U372</f>
        <v>0</v>
      </c>
      <c r="AS345" s="55">
        <f>S372</f>
        <v>0</v>
      </c>
      <c r="AT345" s="55">
        <f>S373</f>
        <v>0</v>
      </c>
      <c r="AU345" s="55">
        <f>U373</f>
        <v>0</v>
      </c>
      <c r="AV345" s="55">
        <f>S374</f>
        <v>0</v>
      </c>
      <c r="AW345" s="55">
        <f>U374</f>
        <v>0</v>
      </c>
      <c r="AX345" s="55">
        <f>U375</f>
        <v>0</v>
      </c>
      <c r="AY345" s="55">
        <f>F375</f>
        <v>0</v>
      </c>
      <c r="AZ345" s="56"/>
      <c r="BA345" s="56"/>
      <c r="BB345" s="56"/>
      <c r="BC345" s="56"/>
      <c r="BD345" s="56"/>
      <c r="BE345" s="56"/>
      <c r="BF345" s="56"/>
      <c r="BG345" s="56"/>
      <c r="BH345" s="56"/>
      <c r="BI345" s="56"/>
      <c r="BJ345" s="56"/>
      <c r="BK345" s="56"/>
      <c r="BL345" s="56"/>
      <c r="BM345" s="56"/>
      <c r="BN345" s="56"/>
    </row>
    <row r="346" spans="1:66" ht="11.25" customHeight="1">
      <c r="A346" s="220"/>
      <c r="B346" s="38"/>
      <c r="C346" s="205"/>
      <c r="D346" s="208"/>
      <c r="E346" s="57" t="s">
        <v>44</v>
      </c>
      <c r="F346" s="58" t="str">
        <f>IF(D344&lt;&gt;"", VLOOKUP(D344,'Base de Datos'!$A$2:$D1268,4,FALSE()),"")</f>
        <v>V6404900</v>
      </c>
      <c r="G346" s="205"/>
      <c r="H346" s="208"/>
      <c r="I346" s="57" t="s">
        <v>44</v>
      </c>
      <c r="J346" s="58">
        <f>IF(H344&lt;&gt;"", VLOOKUP(H344,'Base de Datos'!$A$2:$D1268,4,FALSE()),"")</f>
        <v>0</v>
      </c>
      <c r="K346" s="205"/>
      <c r="L346" s="208"/>
      <c r="M346" s="57" t="s">
        <v>44</v>
      </c>
      <c r="N346" s="58" t="str">
        <f>IF(L344&lt;&gt;"", VLOOKUP(L344,'Base de Datos'!$A$2:$D1268,4,FALSE()),"")</f>
        <v/>
      </c>
      <c r="O346" s="43"/>
      <c r="P346" s="120" t="s">
        <v>61</v>
      </c>
      <c r="Q346" s="121" t="s">
        <v>62</v>
      </c>
      <c r="R346" s="15"/>
      <c r="S346" s="229"/>
      <c r="T346" s="230"/>
      <c r="U346" s="59"/>
      <c r="V346" s="47"/>
      <c r="W346" s="229"/>
      <c r="X346" s="230"/>
      <c r="Y346" s="59"/>
      <c r="Z346" s="47"/>
      <c r="AA346" s="229"/>
      <c r="AB346" s="230"/>
      <c r="AC346" s="59"/>
      <c r="AD346" s="48"/>
      <c r="AE346" s="181"/>
      <c r="AF346" s="181"/>
      <c r="AG346" s="181"/>
      <c r="AH346" s="181"/>
      <c r="AI346" s="181"/>
      <c r="AJ346" s="181"/>
      <c r="AK346" s="181"/>
      <c r="AL346" s="181"/>
      <c r="AM346" s="48"/>
      <c r="AN346" s="53">
        <f>A334</f>
        <v>46274</v>
      </c>
      <c r="AO346" s="54" t="s">
        <v>17</v>
      </c>
      <c r="AP346" s="55">
        <f t="shared" ref="AP346:AQ346" si="239">C376</f>
        <v>0</v>
      </c>
      <c r="AQ346" s="55">
        <f t="shared" si="239"/>
        <v>0</v>
      </c>
      <c r="AR346" s="55">
        <f>U376</f>
        <v>0</v>
      </c>
      <c r="AS346" s="55">
        <f>S376</f>
        <v>0</v>
      </c>
      <c r="AT346" s="55">
        <f>S377</f>
        <v>0</v>
      </c>
      <c r="AU346" s="55">
        <f>U377</f>
        <v>0</v>
      </c>
      <c r="AV346" s="55">
        <f>S378</f>
        <v>0</v>
      </c>
      <c r="AW346" s="55">
        <f>U378</f>
        <v>0</v>
      </c>
      <c r="AX346" s="55">
        <f>U379</f>
        <v>0</v>
      </c>
      <c r="AY346" s="55">
        <f>F379</f>
        <v>0</v>
      </c>
      <c r="AZ346" s="56"/>
      <c r="BA346" s="56"/>
      <c r="BB346" s="56"/>
      <c r="BC346" s="56"/>
      <c r="BD346" s="56"/>
      <c r="BE346" s="56"/>
      <c r="BF346" s="56"/>
      <c r="BG346" s="56"/>
      <c r="BH346" s="56"/>
      <c r="BI346" s="56"/>
      <c r="BJ346" s="56"/>
      <c r="BK346" s="56"/>
      <c r="BL346" s="56"/>
      <c r="BM346" s="56"/>
      <c r="BN346" s="56"/>
    </row>
    <row r="347" spans="1:66" ht="11.25" customHeight="1">
      <c r="A347" s="221"/>
      <c r="B347" s="38"/>
      <c r="C347" s="206"/>
      <c r="D347" s="209"/>
      <c r="E347" s="85" t="s">
        <v>46</v>
      </c>
      <c r="F347" s="86" t="s">
        <v>47</v>
      </c>
      <c r="G347" s="206"/>
      <c r="H347" s="209"/>
      <c r="I347" s="85" t="s">
        <v>46</v>
      </c>
      <c r="J347" s="108" t="s">
        <v>63</v>
      </c>
      <c r="K347" s="206"/>
      <c r="L347" s="209"/>
      <c r="M347" s="85" t="s">
        <v>46</v>
      </c>
      <c r="N347" s="108"/>
      <c r="O347" s="43"/>
      <c r="P347" s="123" t="s">
        <v>64</v>
      </c>
      <c r="Q347" s="124" t="s">
        <v>65</v>
      </c>
      <c r="R347" s="15"/>
      <c r="S347" s="227" t="str">
        <f>IF(OR(S344="Empleado",S344="Familiar"),"Nombre del Empleado","N° Factura")</f>
        <v>N° Factura</v>
      </c>
      <c r="T347" s="228"/>
      <c r="U347" s="89"/>
      <c r="V347" s="47"/>
      <c r="W347" s="227" t="str">
        <f>IF(OR(W344="Empleado",W344="Familiar"),"Nombre del Empleado","N° Factura")</f>
        <v>N° Factura</v>
      </c>
      <c r="X347" s="228"/>
      <c r="Y347" s="89"/>
      <c r="Z347" s="47"/>
      <c r="AA347" s="227" t="str">
        <f>IF(OR(AA344="Empleado",AA344="Familiar"),"Nombre del Empleado","N° Factura")</f>
        <v>N° Factura</v>
      </c>
      <c r="AB347" s="228"/>
      <c r="AC347" s="89"/>
      <c r="AD347" s="48"/>
      <c r="AE347" s="181"/>
      <c r="AF347" s="181"/>
      <c r="AG347" s="181"/>
      <c r="AH347" s="181"/>
      <c r="AI347" s="181"/>
      <c r="AJ347" s="181"/>
      <c r="AK347" s="181"/>
      <c r="AL347" s="181"/>
      <c r="AM347" s="48"/>
      <c r="AN347" s="53">
        <f>A334</f>
        <v>46274</v>
      </c>
      <c r="AO347" s="54" t="s">
        <v>17</v>
      </c>
      <c r="AP347" s="55">
        <f t="shared" ref="AP347:AQ347" si="240">C380</f>
        <v>0</v>
      </c>
      <c r="AQ347" s="55">
        <f t="shared" si="240"/>
        <v>0</v>
      </c>
      <c r="AR347" s="55">
        <f>U380</f>
        <v>0</v>
      </c>
      <c r="AS347" s="55">
        <f>S380</f>
        <v>0</v>
      </c>
      <c r="AT347" s="55">
        <f>S381</f>
        <v>0</v>
      </c>
      <c r="AU347" s="55">
        <f>U381</f>
        <v>0</v>
      </c>
      <c r="AV347" s="55">
        <f>S382</f>
        <v>0</v>
      </c>
      <c r="AW347" s="55">
        <f>U382</f>
        <v>0</v>
      </c>
      <c r="AX347" s="55">
        <f>U383</f>
        <v>0</v>
      </c>
      <c r="AY347" s="55">
        <f>F383</f>
        <v>0</v>
      </c>
      <c r="AZ347" s="56"/>
      <c r="BA347" s="56"/>
      <c r="BB347" s="56"/>
      <c r="BC347" s="56"/>
      <c r="BD347" s="56"/>
      <c r="BE347" s="56"/>
      <c r="BF347" s="56"/>
      <c r="BG347" s="56"/>
      <c r="BH347" s="56"/>
      <c r="BI347" s="56"/>
      <c r="BJ347" s="56"/>
      <c r="BK347" s="56"/>
      <c r="BL347" s="56"/>
      <c r="BM347" s="56"/>
      <c r="BN347" s="56"/>
    </row>
    <row r="348" spans="1:66" ht="11.25" customHeight="1">
      <c r="A348" s="222">
        <f>A344+$Q$13/1440</f>
        <v>0.45833333333333337</v>
      </c>
      <c r="B348" s="38"/>
      <c r="C348" s="204"/>
      <c r="D348" s="207"/>
      <c r="E348" s="40" t="s">
        <v>36</v>
      </c>
      <c r="F348" s="42" t="str">
        <f>IF(D348&lt;&gt;"", VLOOKUP(D348,'Base de Datos'!$A$2:$D1268,2,FALSE()),"")</f>
        <v/>
      </c>
      <c r="G348" s="204"/>
      <c r="H348" s="216"/>
      <c r="I348" s="40" t="s">
        <v>36</v>
      </c>
      <c r="J348" s="42" t="str">
        <f>IF(H348&lt;&gt;"", VLOOKUP(H348,'Base de Datos'!$A$2:$D1268,2,FALSE()),"")</f>
        <v/>
      </c>
      <c r="K348" s="204"/>
      <c r="L348" s="216"/>
      <c r="M348" s="40" t="s">
        <v>36</v>
      </c>
      <c r="N348" s="42" t="str">
        <f>IF(L348&lt;&gt;"", VLOOKUP(L348,'Base de Datos'!$A$2:$D1268,2,FALSE()),"")</f>
        <v/>
      </c>
      <c r="O348" s="43"/>
      <c r="P348" s="127" t="s">
        <v>67</v>
      </c>
      <c r="Q348" s="128" t="s">
        <v>68</v>
      </c>
      <c r="R348" s="15"/>
      <c r="S348" s="45"/>
      <c r="T348" s="45" t="s">
        <v>37</v>
      </c>
      <c r="U348" s="46"/>
      <c r="V348" s="47"/>
      <c r="W348" s="45"/>
      <c r="X348" s="45" t="s">
        <v>37</v>
      </c>
      <c r="Y348" s="46"/>
      <c r="Z348" s="47"/>
      <c r="AA348" s="45"/>
      <c r="AB348" s="45" t="s">
        <v>37</v>
      </c>
      <c r="AC348" s="46"/>
      <c r="AD348" s="48"/>
      <c r="AE348" s="181"/>
      <c r="AF348" s="181"/>
      <c r="AG348" s="181"/>
      <c r="AH348" s="181"/>
      <c r="AI348" s="181"/>
      <c r="AJ348" s="181"/>
      <c r="AK348" s="181"/>
      <c r="AL348" s="181"/>
      <c r="AM348" s="48"/>
      <c r="AN348" s="53">
        <f>A334</f>
        <v>46274</v>
      </c>
      <c r="AO348" s="54" t="s">
        <v>17</v>
      </c>
      <c r="AP348" s="55">
        <f t="shared" ref="AP348:AQ348" si="241">C384</f>
        <v>0</v>
      </c>
      <c r="AQ348" s="55">
        <f t="shared" si="241"/>
        <v>0</v>
      </c>
      <c r="AR348" s="55">
        <f>U384</f>
        <v>0</v>
      </c>
      <c r="AS348" s="55">
        <f>S384</f>
        <v>0</v>
      </c>
      <c r="AT348" s="55">
        <f>S385</f>
        <v>0</v>
      </c>
      <c r="AU348" s="55">
        <f>U385</f>
        <v>0</v>
      </c>
      <c r="AV348" s="55">
        <f>S386</f>
        <v>0</v>
      </c>
      <c r="AW348" s="55">
        <f>U386</f>
        <v>0</v>
      </c>
      <c r="AX348" s="55">
        <f>U387</f>
        <v>0</v>
      </c>
      <c r="AY348" s="55">
        <f>F387</f>
        <v>0</v>
      </c>
      <c r="AZ348" s="56"/>
      <c r="BA348" s="56"/>
      <c r="BB348" s="56"/>
      <c r="BC348" s="56"/>
      <c r="BD348" s="56"/>
      <c r="BE348" s="56"/>
      <c r="BF348" s="56"/>
      <c r="BG348" s="56"/>
      <c r="BH348" s="56"/>
      <c r="BI348" s="56"/>
      <c r="BJ348" s="56"/>
      <c r="BK348" s="56"/>
      <c r="BL348" s="56"/>
      <c r="BM348" s="56"/>
      <c r="BN348" s="56"/>
    </row>
    <row r="349" spans="1:66" ht="11.25" customHeight="1">
      <c r="A349" s="220"/>
      <c r="B349" s="38"/>
      <c r="C349" s="205"/>
      <c r="D349" s="208"/>
      <c r="E349" s="57" t="s">
        <v>42</v>
      </c>
      <c r="F349" s="58" t="str">
        <f>IF(D348&lt;&gt;"", VLOOKUP(D348,'Base de Datos'!$A$2:$D1268,3,FALSE()),"")</f>
        <v/>
      </c>
      <c r="G349" s="205"/>
      <c r="H349" s="208"/>
      <c r="I349" s="57" t="s">
        <v>42</v>
      </c>
      <c r="J349" s="58" t="str">
        <f>IF(H348&lt;&gt;"", VLOOKUP(H348,'Base de Datos'!$A$2:$D1268,3,FALSE()),"")</f>
        <v/>
      </c>
      <c r="K349" s="205"/>
      <c r="L349" s="208"/>
      <c r="M349" s="57" t="s">
        <v>42</v>
      </c>
      <c r="N349" s="58" t="str">
        <f>IF(L348&lt;&gt;"", VLOOKUP(L348,'Base de Datos'!$A$2:$D1268,3,FALSE()),"")</f>
        <v/>
      </c>
      <c r="O349" s="43"/>
      <c r="P349" s="130" t="s">
        <v>70</v>
      </c>
      <c r="Q349" s="131" t="s">
        <v>71</v>
      </c>
      <c r="R349" s="15"/>
      <c r="S349" s="229"/>
      <c r="T349" s="230"/>
      <c r="U349" s="59"/>
      <c r="V349" s="47"/>
      <c r="W349" s="229" t="s">
        <v>56</v>
      </c>
      <c r="X349" s="230"/>
      <c r="Y349" s="59"/>
      <c r="Z349" s="47"/>
      <c r="AA349" s="229"/>
      <c r="AB349" s="230"/>
      <c r="AC349" s="59"/>
      <c r="AD349" s="48"/>
      <c r="AE349" s="181"/>
      <c r="AF349" s="181"/>
      <c r="AG349" s="181"/>
      <c r="AH349" s="181"/>
      <c r="AI349" s="181"/>
      <c r="AJ349" s="181"/>
      <c r="AK349" s="181"/>
      <c r="AL349" s="181"/>
      <c r="AM349" s="48"/>
      <c r="AN349" s="53">
        <f>A334</f>
        <v>46274</v>
      </c>
      <c r="AO349" s="54" t="str">
        <f>G335</f>
        <v>Consultorio N° 2</v>
      </c>
      <c r="AP349" s="55">
        <f t="shared" ref="AP349:AQ349" si="242">G336</f>
        <v>0</v>
      </c>
      <c r="AQ349" s="55">
        <f t="shared" si="242"/>
        <v>0</v>
      </c>
      <c r="AR349" s="55">
        <f>Y336</f>
        <v>0</v>
      </c>
      <c r="AS349" s="55">
        <f>W336</f>
        <v>0</v>
      </c>
      <c r="AT349" s="55">
        <f>W337</f>
        <v>0</v>
      </c>
      <c r="AU349" s="55">
        <f>Y337</f>
        <v>0</v>
      </c>
      <c r="AV349" s="55">
        <f>W338</f>
        <v>0</v>
      </c>
      <c r="AW349" s="55">
        <f>Y338</f>
        <v>0</v>
      </c>
      <c r="AX349" s="55">
        <f>Y339</f>
        <v>0</v>
      </c>
      <c r="AY349" s="55">
        <f>J339</f>
        <v>0</v>
      </c>
      <c r="AZ349" s="56"/>
      <c r="BA349" s="56"/>
      <c r="BB349" s="56"/>
      <c r="BC349" s="56"/>
      <c r="BD349" s="56"/>
      <c r="BE349" s="56"/>
      <c r="BF349" s="56"/>
      <c r="BG349" s="56"/>
      <c r="BH349" s="56"/>
      <c r="BI349" s="56"/>
      <c r="BJ349" s="56"/>
      <c r="BK349" s="56"/>
      <c r="BL349" s="56"/>
      <c r="BM349" s="56"/>
      <c r="BN349" s="56"/>
    </row>
    <row r="350" spans="1:66" ht="11.25" customHeight="1">
      <c r="A350" s="220"/>
      <c r="B350" s="38"/>
      <c r="C350" s="205"/>
      <c r="D350" s="208"/>
      <c r="E350" s="57" t="s">
        <v>44</v>
      </c>
      <c r="F350" s="58" t="str">
        <f>IF(D348&lt;&gt;"", VLOOKUP(D348,'Base de Datos'!$A$2:$D1268,4,FALSE()),"")</f>
        <v/>
      </c>
      <c r="G350" s="205"/>
      <c r="H350" s="208"/>
      <c r="I350" s="57" t="s">
        <v>44</v>
      </c>
      <c r="J350" s="58" t="str">
        <f>IF(H348&lt;&gt;"", VLOOKUP(H348,'Base de Datos'!$A$2:$D1268,4,FALSE()),"")</f>
        <v/>
      </c>
      <c r="K350" s="205"/>
      <c r="L350" s="208"/>
      <c r="M350" s="57" t="s">
        <v>44</v>
      </c>
      <c r="N350" s="58" t="str">
        <f>IF(L348&lt;&gt;"", VLOOKUP(L348,'Base de Datos'!$A$2:$D1268,4,FALSE()),"")</f>
        <v/>
      </c>
      <c r="O350" s="43"/>
      <c r="P350" s="132" t="s">
        <v>73</v>
      </c>
      <c r="Q350" s="133" t="s">
        <v>74</v>
      </c>
      <c r="R350" s="15"/>
      <c r="S350" s="229"/>
      <c r="T350" s="230"/>
      <c r="U350" s="59"/>
      <c r="V350" s="47"/>
      <c r="W350" s="229"/>
      <c r="X350" s="230"/>
      <c r="Y350" s="59"/>
      <c r="Z350" s="47"/>
      <c r="AA350" s="229"/>
      <c r="AB350" s="230"/>
      <c r="AC350" s="59"/>
      <c r="AD350" s="48"/>
      <c r="AE350" s="181"/>
      <c r="AF350" s="181"/>
      <c r="AG350" s="181"/>
      <c r="AH350" s="181"/>
      <c r="AI350" s="181"/>
      <c r="AJ350" s="181"/>
      <c r="AK350" s="181"/>
      <c r="AL350" s="181"/>
      <c r="AM350" s="48"/>
      <c r="AN350" s="53">
        <f>A334</f>
        <v>46274</v>
      </c>
      <c r="AO350" s="54" t="str">
        <f>G335</f>
        <v>Consultorio N° 2</v>
      </c>
      <c r="AP350" s="55">
        <f t="shared" ref="AP350:AQ350" si="243">G340</f>
        <v>0</v>
      </c>
      <c r="AQ350" s="55">
        <f t="shared" si="243"/>
        <v>0</v>
      </c>
      <c r="AR350" s="55">
        <f>Y340</f>
        <v>0</v>
      </c>
      <c r="AS350" s="55">
        <f>W340</f>
        <v>0</v>
      </c>
      <c r="AT350" s="55">
        <f>W341</f>
        <v>0</v>
      </c>
      <c r="AU350" s="55">
        <f>Y341</f>
        <v>0</v>
      </c>
      <c r="AV350" s="55">
        <f>W342</f>
        <v>0</v>
      </c>
      <c r="AW350" s="55">
        <f>Y342</f>
        <v>0</v>
      </c>
      <c r="AX350" s="55">
        <f>Y343</f>
        <v>0</v>
      </c>
      <c r="AY350" s="55">
        <f>J343</f>
        <v>0</v>
      </c>
      <c r="AZ350" s="56"/>
      <c r="BA350" s="56"/>
      <c r="BB350" s="56"/>
      <c r="BC350" s="56"/>
      <c r="BD350" s="56"/>
      <c r="BE350" s="56"/>
      <c r="BF350" s="56"/>
      <c r="BG350" s="56"/>
      <c r="BH350" s="56"/>
      <c r="BI350" s="56"/>
      <c r="BJ350" s="56"/>
      <c r="BK350" s="56"/>
      <c r="BL350" s="56"/>
      <c r="BM350" s="56"/>
      <c r="BN350" s="56"/>
    </row>
    <row r="351" spans="1:66" ht="11.25" customHeight="1">
      <c r="A351" s="221"/>
      <c r="B351" s="38"/>
      <c r="C351" s="206"/>
      <c r="D351" s="209"/>
      <c r="E351" s="85" t="s">
        <v>46</v>
      </c>
      <c r="F351" s="86"/>
      <c r="G351" s="206"/>
      <c r="H351" s="209"/>
      <c r="I351" s="85" t="s">
        <v>46</v>
      </c>
      <c r="J351" s="108"/>
      <c r="K351" s="206"/>
      <c r="L351" s="209"/>
      <c r="M351" s="85" t="s">
        <v>46</v>
      </c>
      <c r="N351" s="108"/>
      <c r="O351" s="43"/>
      <c r="P351" s="137" t="s">
        <v>52</v>
      </c>
      <c r="Q351" s="138" t="s">
        <v>76</v>
      </c>
      <c r="R351" s="15"/>
      <c r="S351" s="227" t="str">
        <f>IF(OR(S348="Empleado",S348="Familiar"),"Nombre del Empleado","N° Factura")</f>
        <v>N° Factura</v>
      </c>
      <c r="T351" s="228"/>
      <c r="U351" s="89"/>
      <c r="V351" s="47"/>
      <c r="W351" s="227" t="str">
        <f>IF(OR(W348="Empleado",W348="Familiar"),"Nombre del Empleado","N° Factura")</f>
        <v>N° Factura</v>
      </c>
      <c r="X351" s="228"/>
      <c r="Y351" s="89"/>
      <c r="Z351" s="47"/>
      <c r="AA351" s="227" t="str">
        <f>IF(OR(AA348="Empleado",AA348="Familiar"),"Nombre del Empleado","N° Factura")</f>
        <v>N° Factura</v>
      </c>
      <c r="AB351" s="228"/>
      <c r="AC351" s="89"/>
      <c r="AD351" s="48"/>
      <c r="AE351" s="181"/>
      <c r="AF351" s="181"/>
      <c r="AG351" s="181"/>
      <c r="AH351" s="181"/>
      <c r="AI351" s="181"/>
      <c r="AJ351" s="181"/>
      <c r="AK351" s="181"/>
      <c r="AL351" s="181"/>
      <c r="AM351" s="48"/>
      <c r="AN351" s="53">
        <f>A334</f>
        <v>46274</v>
      </c>
      <c r="AO351" s="54" t="str">
        <f>G335</f>
        <v>Consultorio N° 2</v>
      </c>
      <c r="AP351" s="55" t="str">
        <f t="shared" ref="AP351:AQ351" si="244">G344</f>
        <v>💲</v>
      </c>
      <c r="AQ351" s="55" t="str">
        <f t="shared" si="244"/>
        <v>Ivelisse Sosa</v>
      </c>
      <c r="AR351" s="55">
        <f>Y344</f>
        <v>80</v>
      </c>
      <c r="AS351" s="55">
        <f>W344</f>
        <v>0</v>
      </c>
      <c r="AT351" s="55" t="str">
        <f>W345</f>
        <v>Tran. BNC ($)</v>
      </c>
      <c r="AU351" s="55">
        <f>Y345</f>
        <v>66219</v>
      </c>
      <c r="AV351" s="55">
        <f>W346</f>
        <v>0</v>
      </c>
      <c r="AW351" s="55">
        <f>Y346</f>
        <v>0</v>
      </c>
      <c r="AX351" s="55">
        <f>Y347</f>
        <v>0</v>
      </c>
      <c r="AY351" s="55" t="str">
        <f>J347</f>
        <v>Luzmir Fagúndez</v>
      </c>
      <c r="AZ351" s="56"/>
      <c r="BA351" s="56"/>
      <c r="BB351" s="56"/>
      <c r="BC351" s="56"/>
      <c r="BD351" s="56"/>
      <c r="BE351" s="56"/>
      <c r="BF351" s="56"/>
      <c r="BG351" s="56"/>
      <c r="BH351" s="56"/>
      <c r="BI351" s="56"/>
      <c r="BJ351" s="56"/>
      <c r="BK351" s="56"/>
      <c r="BL351" s="56"/>
      <c r="BM351" s="56"/>
      <c r="BN351" s="56"/>
    </row>
    <row r="352" spans="1:66" ht="11.25" customHeight="1">
      <c r="A352" s="222">
        <f>A348+$Q$13/1440</f>
        <v>0.5</v>
      </c>
      <c r="B352" s="38"/>
      <c r="C352" s="204"/>
      <c r="D352" s="207"/>
      <c r="E352" s="40" t="s">
        <v>36</v>
      </c>
      <c r="F352" s="42" t="str">
        <f>IF(D352&lt;&gt;"", VLOOKUP(D352,'Base de Datos'!$A$2:$D1268,2,FALSE()),"")</f>
        <v/>
      </c>
      <c r="G352" s="204"/>
      <c r="H352" s="216"/>
      <c r="I352" s="40" t="s">
        <v>36</v>
      </c>
      <c r="J352" s="42" t="str">
        <f>IF(H352&lt;&gt;"", VLOOKUP(H352,'Base de Datos'!$A$2:$D1268,2,FALSE()),"")</f>
        <v/>
      </c>
      <c r="K352" s="204"/>
      <c r="L352" s="216"/>
      <c r="M352" s="40" t="s">
        <v>36</v>
      </c>
      <c r="N352" s="42" t="str">
        <f>IF(L352&lt;&gt;"", VLOOKUP(L352,'Base de Datos'!$A$2:$D1268,2,FALSE()),"")</f>
        <v/>
      </c>
      <c r="O352" s="43"/>
      <c r="P352" s="141" t="s">
        <v>78</v>
      </c>
      <c r="Q352" s="142" t="s">
        <v>79</v>
      </c>
      <c r="R352" s="15"/>
      <c r="S352" s="45"/>
      <c r="T352" s="45" t="s">
        <v>37</v>
      </c>
      <c r="U352" s="46"/>
      <c r="V352" s="47"/>
      <c r="W352" s="45"/>
      <c r="X352" s="45" t="s">
        <v>37</v>
      </c>
      <c r="Y352" s="46"/>
      <c r="Z352" s="47"/>
      <c r="AA352" s="45"/>
      <c r="AB352" s="45" t="s">
        <v>37</v>
      </c>
      <c r="AC352" s="46"/>
      <c r="AD352" s="48"/>
      <c r="AE352" s="181"/>
      <c r="AF352" s="181"/>
      <c r="AG352" s="181"/>
      <c r="AH352" s="181"/>
      <c r="AI352" s="181"/>
      <c r="AJ352" s="181"/>
      <c r="AK352" s="181"/>
      <c r="AL352" s="181"/>
      <c r="AM352" s="48"/>
      <c r="AN352" s="53">
        <f>A334</f>
        <v>46274</v>
      </c>
      <c r="AO352" s="54" t="str">
        <f>G335</f>
        <v>Consultorio N° 2</v>
      </c>
      <c r="AP352" s="55">
        <f t="shared" ref="AP352:AQ352" si="245">G348</f>
        <v>0</v>
      </c>
      <c r="AQ352" s="55">
        <f t="shared" si="245"/>
        <v>0</v>
      </c>
      <c r="AR352" s="55">
        <f>Y348</f>
        <v>0</v>
      </c>
      <c r="AS352" s="55">
        <f>W348</f>
        <v>0</v>
      </c>
      <c r="AT352" s="55" t="str">
        <f>W349</f>
        <v>Punto de venta</v>
      </c>
      <c r="AU352" s="55">
        <f>Y349</f>
        <v>0</v>
      </c>
      <c r="AV352" s="55">
        <f>W350</f>
        <v>0</v>
      </c>
      <c r="AW352" s="55">
        <f>Y350</f>
        <v>0</v>
      </c>
      <c r="AX352" s="55">
        <f>Y351</f>
        <v>0</v>
      </c>
      <c r="AY352" s="55">
        <f>J351</f>
        <v>0</v>
      </c>
      <c r="AZ352" s="56"/>
      <c r="BA352" s="56"/>
      <c r="BB352" s="56"/>
      <c r="BC352" s="56"/>
      <c r="BD352" s="56"/>
      <c r="BE352" s="56"/>
      <c r="BF352" s="56"/>
      <c r="BG352" s="56"/>
      <c r="BH352" s="56"/>
      <c r="BI352" s="56"/>
      <c r="BJ352" s="56"/>
      <c r="BK352" s="56"/>
      <c r="BL352" s="56"/>
      <c r="BM352" s="56"/>
      <c r="BN352" s="56"/>
    </row>
    <row r="353" spans="1:66" ht="11.25" customHeight="1">
      <c r="A353" s="220"/>
      <c r="B353" s="38"/>
      <c r="C353" s="205"/>
      <c r="D353" s="208"/>
      <c r="E353" s="57" t="s">
        <v>42</v>
      </c>
      <c r="F353" s="58" t="str">
        <f>IF(D352&lt;&gt;"", VLOOKUP(D352,'Base de Datos'!$A$2:$D1268,3,FALSE()),"")</f>
        <v/>
      </c>
      <c r="G353" s="205"/>
      <c r="H353" s="208"/>
      <c r="I353" s="57" t="s">
        <v>42</v>
      </c>
      <c r="J353" s="58" t="str">
        <f>IF(H352&lt;&gt;"", VLOOKUP(H352,'Base de Datos'!$A$2:$D1268,3,FALSE()),"")</f>
        <v/>
      </c>
      <c r="K353" s="205"/>
      <c r="L353" s="208"/>
      <c r="M353" s="57" t="s">
        <v>42</v>
      </c>
      <c r="N353" s="58" t="str">
        <f>IF(L352&lt;&gt;"", VLOOKUP(L352,'Base de Datos'!$A$2:$D1268,3,FALSE()),"")</f>
        <v/>
      </c>
      <c r="O353" s="43"/>
      <c r="P353" s="1"/>
      <c r="Q353" s="147"/>
      <c r="R353" s="15"/>
      <c r="S353" s="229"/>
      <c r="T353" s="230"/>
      <c r="U353" s="59"/>
      <c r="V353" s="47"/>
      <c r="W353" s="229"/>
      <c r="X353" s="230"/>
      <c r="Y353" s="59"/>
      <c r="Z353" s="47"/>
      <c r="AA353" s="229"/>
      <c r="AB353" s="230"/>
      <c r="AC353" s="59"/>
      <c r="AD353" s="48"/>
      <c r="AE353" s="181"/>
      <c r="AF353" s="181"/>
      <c r="AG353" s="181"/>
      <c r="AH353" s="181"/>
      <c r="AI353" s="181"/>
      <c r="AJ353" s="181"/>
      <c r="AK353" s="181"/>
      <c r="AL353" s="181"/>
      <c r="AM353" s="48"/>
      <c r="AN353" s="53">
        <f>A334</f>
        <v>46274</v>
      </c>
      <c r="AO353" s="149" t="str">
        <f>G335</f>
        <v>Consultorio N° 2</v>
      </c>
      <c r="AP353" s="55">
        <f t="shared" ref="AP353:AQ353" si="246">G352</f>
        <v>0</v>
      </c>
      <c r="AQ353" s="55">
        <f t="shared" si="246"/>
        <v>0</v>
      </c>
      <c r="AR353" s="55">
        <f>Y352</f>
        <v>0</v>
      </c>
      <c r="AS353" s="55">
        <f>W352</f>
        <v>0</v>
      </c>
      <c r="AT353" s="55">
        <f>W353</f>
        <v>0</v>
      </c>
      <c r="AU353" s="55">
        <f>Y353</f>
        <v>0</v>
      </c>
      <c r="AV353" s="55">
        <f>W354</f>
        <v>0</v>
      </c>
      <c r="AW353" s="55">
        <f>Y354</f>
        <v>0</v>
      </c>
      <c r="AX353" s="55">
        <f>Y355</f>
        <v>0</v>
      </c>
      <c r="AY353" s="55">
        <f>J355</f>
        <v>0</v>
      </c>
      <c r="AZ353" s="56"/>
      <c r="BA353" s="56"/>
      <c r="BB353" s="56"/>
      <c r="BC353" s="56"/>
      <c r="BD353" s="56"/>
      <c r="BE353" s="56"/>
      <c r="BF353" s="56"/>
      <c r="BG353" s="56"/>
      <c r="BH353" s="56"/>
      <c r="BI353" s="56"/>
      <c r="BJ353" s="56"/>
      <c r="BK353" s="56"/>
      <c r="BL353" s="56"/>
      <c r="BM353" s="56"/>
      <c r="BN353" s="56"/>
    </row>
    <row r="354" spans="1:66" ht="11.25" customHeight="1">
      <c r="A354" s="220"/>
      <c r="B354" s="38"/>
      <c r="C354" s="205"/>
      <c r="D354" s="208"/>
      <c r="E354" s="57" t="s">
        <v>44</v>
      </c>
      <c r="F354" s="58" t="str">
        <f>IF(D352&lt;&gt;"", VLOOKUP(D352,'Base de Datos'!$A$2:$D1268,4,FALSE()),"")</f>
        <v/>
      </c>
      <c r="G354" s="205"/>
      <c r="H354" s="208"/>
      <c r="I354" s="57" t="s">
        <v>44</v>
      </c>
      <c r="J354" s="58" t="str">
        <f>IF(H352&lt;&gt;"", VLOOKUP(H352,'Base de Datos'!$A$2:$D1268,4,FALSE()),"")</f>
        <v/>
      </c>
      <c r="K354" s="205"/>
      <c r="L354" s="208"/>
      <c r="M354" s="57" t="s">
        <v>44</v>
      </c>
      <c r="N354" s="58" t="str">
        <f>IF(L352&lt;&gt;"", VLOOKUP(L352,'Base de Datos'!$A$2:$D1268,4,FALSE()),"")</f>
        <v/>
      </c>
      <c r="O354" s="43"/>
      <c r="P354" s="1"/>
      <c r="Q354" s="150"/>
      <c r="R354" s="15"/>
      <c r="S354" s="229"/>
      <c r="T354" s="230"/>
      <c r="U354" s="59"/>
      <c r="V354" s="47"/>
      <c r="W354" s="229"/>
      <c r="X354" s="230"/>
      <c r="Y354" s="59"/>
      <c r="Z354" s="47"/>
      <c r="AA354" s="229"/>
      <c r="AB354" s="230"/>
      <c r="AC354" s="59"/>
      <c r="AD354" s="48"/>
      <c r="AE354" s="181"/>
      <c r="AF354" s="181"/>
      <c r="AG354" s="181"/>
      <c r="AH354" s="181"/>
      <c r="AI354" s="181"/>
      <c r="AJ354" s="181"/>
      <c r="AK354" s="181"/>
      <c r="AL354" s="181"/>
      <c r="AM354" s="48"/>
      <c r="AN354" s="53">
        <f>A334</f>
        <v>46274</v>
      </c>
      <c r="AO354" s="54" t="str">
        <f>G335</f>
        <v>Consultorio N° 2</v>
      </c>
      <c r="AP354" s="55">
        <f t="shared" ref="AP354:AQ354" si="247">G356</f>
        <v>0</v>
      </c>
      <c r="AQ354" s="55">
        <f t="shared" si="247"/>
        <v>0</v>
      </c>
      <c r="AR354" s="55">
        <f>Y356</f>
        <v>0</v>
      </c>
      <c r="AS354" s="55">
        <f>W356</f>
        <v>0</v>
      </c>
      <c r="AT354" s="55">
        <f>W357</f>
        <v>0</v>
      </c>
      <c r="AU354" s="55">
        <f>Y357</f>
        <v>0</v>
      </c>
      <c r="AV354" s="55">
        <f>W358</f>
        <v>0</v>
      </c>
      <c r="AW354" s="55">
        <f>Y358</f>
        <v>0</v>
      </c>
      <c r="AX354" s="55">
        <f>Y359</f>
        <v>0</v>
      </c>
      <c r="AY354" s="55">
        <f>J359</f>
        <v>0</v>
      </c>
      <c r="AZ354" s="56"/>
      <c r="BA354" s="56"/>
      <c r="BB354" s="56"/>
      <c r="BC354" s="56"/>
      <c r="BD354" s="56"/>
      <c r="BE354" s="56"/>
      <c r="BF354" s="56"/>
      <c r="BG354" s="56"/>
      <c r="BH354" s="56"/>
      <c r="BI354" s="56"/>
      <c r="BJ354" s="56"/>
      <c r="BK354" s="56"/>
      <c r="BL354" s="56"/>
      <c r="BM354" s="56"/>
      <c r="BN354" s="56"/>
    </row>
    <row r="355" spans="1:66" ht="11.25" customHeight="1">
      <c r="A355" s="221"/>
      <c r="B355" s="38"/>
      <c r="C355" s="206"/>
      <c r="D355" s="209"/>
      <c r="E355" s="85" t="s">
        <v>46</v>
      </c>
      <c r="F355" s="86"/>
      <c r="G355" s="206"/>
      <c r="H355" s="209"/>
      <c r="I355" s="85" t="s">
        <v>46</v>
      </c>
      <c r="J355" s="108"/>
      <c r="K355" s="206"/>
      <c r="L355" s="209"/>
      <c r="M355" s="85" t="s">
        <v>46</v>
      </c>
      <c r="N355" s="108"/>
      <c r="O355" s="43"/>
      <c r="P355" s="1"/>
      <c r="Q355" s="150"/>
      <c r="R355" s="15"/>
      <c r="S355" s="227" t="str">
        <f>IF(OR(S352="Empleado",S352="Familiar"),"Nombre del Empleado","N° Factura")</f>
        <v>N° Factura</v>
      </c>
      <c r="T355" s="228"/>
      <c r="U355" s="89"/>
      <c r="V355" s="47"/>
      <c r="W355" s="227" t="str">
        <f>IF(OR(W352="Empleado",W352="Familiar"),"Nombre del Empleado","N° Factura")</f>
        <v>N° Factura</v>
      </c>
      <c r="X355" s="228"/>
      <c r="Y355" s="89"/>
      <c r="Z355" s="47"/>
      <c r="AA355" s="227" t="str">
        <f>IF(OR(AA352="Empleado",AA352="Familiar"),"Nombre del Empleado","N° Factura")</f>
        <v>N° Factura</v>
      </c>
      <c r="AB355" s="228"/>
      <c r="AC355" s="89"/>
      <c r="AD355" s="48"/>
      <c r="AE355" s="181"/>
      <c r="AF355" s="181"/>
      <c r="AG355" s="181"/>
      <c r="AH355" s="181"/>
      <c r="AI355" s="181"/>
      <c r="AJ355" s="181"/>
      <c r="AK355" s="181"/>
      <c r="AL355" s="181"/>
      <c r="AM355" s="48"/>
      <c r="AN355" s="53">
        <f>A334</f>
        <v>46274</v>
      </c>
      <c r="AO355" s="54" t="str">
        <f>G335</f>
        <v>Consultorio N° 2</v>
      </c>
      <c r="AP355" s="55">
        <f t="shared" ref="AP355:AQ355" si="248">G360</f>
        <v>0</v>
      </c>
      <c r="AQ355" s="55">
        <f t="shared" si="248"/>
        <v>0</v>
      </c>
      <c r="AR355" s="55">
        <f>Y360</f>
        <v>0</v>
      </c>
      <c r="AS355" s="55">
        <f>W360</f>
        <v>0</v>
      </c>
      <c r="AT355" s="55">
        <f>W361</f>
        <v>0</v>
      </c>
      <c r="AU355" s="55">
        <f>Y361</f>
        <v>0</v>
      </c>
      <c r="AV355" s="55">
        <f>W362</f>
        <v>0</v>
      </c>
      <c r="AW355" s="55">
        <f>Y362</f>
        <v>0</v>
      </c>
      <c r="AX355" s="55">
        <f>Y363</f>
        <v>0</v>
      </c>
      <c r="AY355" s="55">
        <f>J363</f>
        <v>0</v>
      </c>
      <c r="AZ355" s="56"/>
      <c r="BA355" s="56"/>
      <c r="BB355" s="56"/>
      <c r="BC355" s="56"/>
      <c r="BD355" s="56"/>
      <c r="BE355" s="56"/>
      <c r="BF355" s="56"/>
      <c r="BG355" s="56"/>
      <c r="BH355" s="56"/>
      <c r="BI355" s="56"/>
      <c r="BJ355" s="56"/>
      <c r="BK355" s="56"/>
      <c r="BL355" s="56"/>
      <c r="BM355" s="56"/>
      <c r="BN355" s="56"/>
    </row>
    <row r="356" spans="1:66" ht="11.25" customHeight="1">
      <c r="A356" s="222">
        <f>A352+$Q$13/1440</f>
        <v>0.54166666666666663</v>
      </c>
      <c r="B356" s="38"/>
      <c r="C356" s="204"/>
      <c r="D356" s="207"/>
      <c r="E356" s="40" t="s">
        <v>36</v>
      </c>
      <c r="F356" s="42" t="str">
        <f>IF(D356&lt;&gt;"", VLOOKUP(D356,'Base de Datos'!$A$2:$D1268,2,FALSE()),"")</f>
        <v/>
      </c>
      <c r="G356" s="204"/>
      <c r="H356" s="216"/>
      <c r="I356" s="40" t="s">
        <v>36</v>
      </c>
      <c r="J356" s="42" t="str">
        <f>IF(H356&lt;&gt;"", VLOOKUP(H356,'Base de Datos'!$A$2:$D1268,2,FALSE()),"")</f>
        <v/>
      </c>
      <c r="K356" s="204"/>
      <c r="L356" s="216"/>
      <c r="M356" s="40" t="s">
        <v>36</v>
      </c>
      <c r="N356" s="42" t="str">
        <f>IF(L356&lt;&gt;"", VLOOKUP(L356,'Base de Datos'!$A$2:$D1268,2,FALSE()),"")</f>
        <v/>
      </c>
      <c r="O356" s="43"/>
      <c r="P356" s="1"/>
      <c r="Q356" s="150"/>
      <c r="R356" s="15"/>
      <c r="S356" s="45"/>
      <c r="T356" s="45" t="s">
        <v>37</v>
      </c>
      <c r="U356" s="46"/>
      <c r="V356" s="47"/>
      <c r="W356" s="45"/>
      <c r="X356" s="45" t="s">
        <v>37</v>
      </c>
      <c r="Y356" s="46"/>
      <c r="Z356" s="47"/>
      <c r="AA356" s="45"/>
      <c r="AB356" s="45" t="s">
        <v>37</v>
      </c>
      <c r="AC356" s="46"/>
      <c r="AD356" s="48"/>
      <c r="AE356" s="181"/>
      <c r="AF356" s="181"/>
      <c r="AG356" s="181"/>
      <c r="AH356" s="181"/>
      <c r="AI356" s="181"/>
      <c r="AJ356" s="181"/>
      <c r="AK356" s="181"/>
      <c r="AL356" s="181"/>
      <c r="AM356" s="48"/>
      <c r="AN356" s="53">
        <f>A334</f>
        <v>46274</v>
      </c>
      <c r="AO356" s="54" t="str">
        <f>G335</f>
        <v>Consultorio N° 2</v>
      </c>
      <c r="AP356" s="55">
        <f t="shared" ref="AP356:AQ356" si="249">G364</f>
        <v>0</v>
      </c>
      <c r="AQ356" s="55">
        <f t="shared" si="249"/>
        <v>0</v>
      </c>
      <c r="AR356" s="55">
        <f>Y364</f>
        <v>0</v>
      </c>
      <c r="AS356" s="55">
        <f>W364</f>
        <v>0</v>
      </c>
      <c r="AT356" s="55">
        <f>W365</f>
        <v>0</v>
      </c>
      <c r="AU356" s="55">
        <f>Y365</f>
        <v>0</v>
      </c>
      <c r="AV356" s="55">
        <f>W366</f>
        <v>0</v>
      </c>
      <c r="AW356" s="55">
        <f>Y366</f>
        <v>0</v>
      </c>
      <c r="AX356" s="55">
        <f>Y367</f>
        <v>0</v>
      </c>
      <c r="AY356" s="55">
        <f>J367</f>
        <v>0</v>
      </c>
      <c r="AZ356" s="56"/>
      <c r="BA356" s="56"/>
      <c r="BB356" s="56"/>
      <c r="BC356" s="56"/>
      <c r="BD356" s="56"/>
      <c r="BE356" s="56"/>
      <c r="BF356" s="56"/>
      <c r="BG356" s="56"/>
      <c r="BH356" s="56"/>
      <c r="BI356" s="56"/>
      <c r="BJ356" s="56"/>
      <c r="BK356" s="56"/>
      <c r="BL356" s="56"/>
      <c r="BM356" s="56"/>
      <c r="BN356" s="56"/>
    </row>
    <row r="357" spans="1:66" ht="11.25" customHeight="1">
      <c r="A357" s="220"/>
      <c r="B357" s="38"/>
      <c r="C357" s="205"/>
      <c r="D357" s="208"/>
      <c r="E357" s="57" t="s">
        <v>42</v>
      </c>
      <c r="F357" s="58" t="str">
        <f>IF(D356&lt;&gt;"", VLOOKUP(D356,'Base de Datos'!$A$2:$D1268,3,FALSE()),"")</f>
        <v/>
      </c>
      <c r="G357" s="205"/>
      <c r="H357" s="208"/>
      <c r="I357" s="57" t="s">
        <v>42</v>
      </c>
      <c r="J357" s="58" t="str">
        <f>IF(H356&lt;&gt;"", VLOOKUP(H356,'Base de Datos'!$A$2:$D1268,3,FALSE()),"")</f>
        <v/>
      </c>
      <c r="K357" s="205"/>
      <c r="L357" s="208"/>
      <c r="M357" s="57" t="s">
        <v>42</v>
      </c>
      <c r="N357" s="58" t="str">
        <f>IF(L356&lt;&gt;"", VLOOKUP(L356,'Base de Datos'!$A$2:$D1268,3,FALSE()),"")</f>
        <v/>
      </c>
      <c r="O357" s="43"/>
      <c r="P357" s="1"/>
      <c r="Q357" s="1"/>
      <c r="R357" s="15"/>
      <c r="S357" s="229"/>
      <c r="T357" s="230"/>
      <c r="U357" s="59" t="s">
        <v>140</v>
      </c>
      <c r="V357" s="47"/>
      <c r="W357" s="229"/>
      <c r="X357" s="230"/>
      <c r="Y357" s="59"/>
      <c r="Z357" s="47"/>
      <c r="AA357" s="229"/>
      <c r="AB357" s="230"/>
      <c r="AC357" s="59"/>
      <c r="AD357" s="48"/>
      <c r="AE357" s="181"/>
      <c r="AF357" s="181"/>
      <c r="AG357" s="181"/>
      <c r="AH357" s="181"/>
      <c r="AI357" s="181"/>
      <c r="AJ357" s="181"/>
      <c r="AK357" s="181"/>
      <c r="AL357" s="181"/>
      <c r="AM357" s="48"/>
      <c r="AN357" s="53">
        <f>A334</f>
        <v>46274</v>
      </c>
      <c r="AO357" s="54" t="str">
        <f>G335</f>
        <v>Consultorio N° 2</v>
      </c>
      <c r="AP357" s="55">
        <f t="shared" ref="AP357:AQ357" si="250">G368</f>
        <v>0</v>
      </c>
      <c r="AQ357" s="55">
        <f t="shared" si="250"/>
        <v>0</v>
      </c>
      <c r="AR357" s="55">
        <f>Y368</f>
        <v>0</v>
      </c>
      <c r="AS357" s="55">
        <f>W368</f>
        <v>0</v>
      </c>
      <c r="AT357" s="55">
        <f>W369</f>
        <v>0</v>
      </c>
      <c r="AU357" s="55">
        <f>Y369</f>
        <v>0</v>
      </c>
      <c r="AV357" s="55">
        <f>W370</f>
        <v>0</v>
      </c>
      <c r="AW357" s="55">
        <f>Y370</f>
        <v>0</v>
      </c>
      <c r="AX357" s="55">
        <f>Y371</f>
        <v>0</v>
      </c>
      <c r="AY357" s="55">
        <f>J371</f>
        <v>0</v>
      </c>
      <c r="AZ357" s="56"/>
      <c r="BA357" s="56"/>
      <c r="BB357" s="56"/>
      <c r="BC357" s="56"/>
      <c r="BD357" s="56"/>
      <c r="BE357" s="56"/>
      <c r="BF357" s="56"/>
      <c r="BG357" s="56"/>
      <c r="BH357" s="56"/>
      <c r="BI357" s="56"/>
      <c r="BJ357" s="56"/>
      <c r="BK357" s="56"/>
      <c r="BL357" s="56"/>
      <c r="BM357" s="56"/>
      <c r="BN357" s="56"/>
    </row>
    <row r="358" spans="1:66" ht="11.25" customHeight="1">
      <c r="A358" s="220"/>
      <c r="B358" s="38"/>
      <c r="C358" s="205"/>
      <c r="D358" s="208"/>
      <c r="E358" s="57" t="s">
        <v>44</v>
      </c>
      <c r="F358" s="58" t="str">
        <f>IF(D356&lt;&gt;"", VLOOKUP(D356,'Base de Datos'!$A$2:$D1268,4,FALSE()),"")</f>
        <v/>
      </c>
      <c r="G358" s="205"/>
      <c r="H358" s="208"/>
      <c r="I358" s="57" t="s">
        <v>44</v>
      </c>
      <c r="J358" s="58" t="str">
        <f>IF(H356&lt;&gt;"", VLOOKUP(H356,'Base de Datos'!$A$2:$D1268,4,FALSE()),"")</f>
        <v/>
      </c>
      <c r="K358" s="205"/>
      <c r="L358" s="208"/>
      <c r="M358" s="57" t="s">
        <v>44</v>
      </c>
      <c r="N358" s="58" t="str">
        <f>IF(L356&lt;&gt;"", VLOOKUP(L356,'Base de Datos'!$A$2:$D1268,4,FALSE()),"")</f>
        <v/>
      </c>
      <c r="O358" s="1"/>
      <c r="P358" s="1"/>
      <c r="Q358" s="1"/>
      <c r="R358" s="15"/>
      <c r="S358" s="229"/>
      <c r="T358" s="230"/>
      <c r="U358" s="59"/>
      <c r="V358" s="47"/>
      <c r="W358" s="229"/>
      <c r="X358" s="230"/>
      <c r="Y358" s="59"/>
      <c r="Z358" s="47"/>
      <c r="AA358" s="229"/>
      <c r="AB358" s="230"/>
      <c r="AC358" s="59"/>
      <c r="AD358" s="48"/>
      <c r="AE358" s="181"/>
      <c r="AF358" s="181"/>
      <c r="AG358" s="181"/>
      <c r="AH358" s="181"/>
      <c r="AI358" s="181"/>
      <c r="AJ358" s="181"/>
      <c r="AK358" s="181"/>
      <c r="AL358" s="181"/>
      <c r="AM358" s="48"/>
      <c r="AN358" s="53">
        <f>A334</f>
        <v>46274</v>
      </c>
      <c r="AO358" s="54" t="str">
        <f>G335</f>
        <v>Consultorio N° 2</v>
      </c>
      <c r="AP358" s="55">
        <f t="shared" ref="AP358:AQ358" si="251">G372</f>
        <v>0</v>
      </c>
      <c r="AQ358" s="55">
        <f t="shared" si="251"/>
        <v>0</v>
      </c>
      <c r="AR358" s="55">
        <f>Y372</f>
        <v>0</v>
      </c>
      <c r="AS358" s="55">
        <f>W372</f>
        <v>0</v>
      </c>
      <c r="AT358" s="55">
        <f>W373</f>
        <v>0</v>
      </c>
      <c r="AU358" s="55">
        <f>Y373</f>
        <v>0</v>
      </c>
      <c r="AV358" s="55">
        <f>W374</f>
        <v>0</v>
      </c>
      <c r="AW358" s="55">
        <f>Y374</f>
        <v>0</v>
      </c>
      <c r="AX358" s="55">
        <f>Y375</f>
        <v>0</v>
      </c>
      <c r="AY358" s="55">
        <f>J375</f>
        <v>0</v>
      </c>
      <c r="AZ358" s="56"/>
      <c r="BA358" s="56"/>
      <c r="BB358" s="56"/>
      <c r="BC358" s="56"/>
      <c r="BD358" s="56"/>
      <c r="BE358" s="56"/>
      <c r="BF358" s="56"/>
      <c r="BG358" s="56"/>
      <c r="BH358" s="56"/>
      <c r="BI358" s="56"/>
      <c r="BJ358" s="56"/>
      <c r="BK358" s="56"/>
      <c r="BL358" s="56"/>
      <c r="BM358" s="56"/>
      <c r="BN358" s="56"/>
    </row>
    <row r="359" spans="1:66" ht="11.25" customHeight="1">
      <c r="A359" s="221"/>
      <c r="B359" s="38"/>
      <c r="C359" s="206"/>
      <c r="D359" s="209"/>
      <c r="E359" s="85" t="s">
        <v>46</v>
      </c>
      <c r="F359" s="86"/>
      <c r="G359" s="206"/>
      <c r="H359" s="209"/>
      <c r="I359" s="85" t="s">
        <v>46</v>
      </c>
      <c r="J359" s="108"/>
      <c r="K359" s="206"/>
      <c r="L359" s="209"/>
      <c r="M359" s="85" t="s">
        <v>46</v>
      </c>
      <c r="N359" s="108"/>
      <c r="O359" s="43"/>
      <c r="P359" s="1"/>
      <c r="Q359" s="1"/>
      <c r="R359" s="15"/>
      <c r="S359" s="227" t="str">
        <f>IF(OR(S356="Empleado",S356="Familiar"),"Nombre del Empleado","N° Factura")</f>
        <v>N° Factura</v>
      </c>
      <c r="T359" s="228"/>
      <c r="U359" s="89"/>
      <c r="V359" s="47"/>
      <c r="W359" s="227" t="str">
        <f>IF(OR(W356="Empleado",W356="Familiar"),"Nombre del Empleado","N° Factura")</f>
        <v>N° Factura</v>
      </c>
      <c r="X359" s="228"/>
      <c r="Y359" s="89"/>
      <c r="Z359" s="47"/>
      <c r="AA359" s="227" t="str">
        <f>IF(OR(AA356="Empleado",AA356="Familiar"),"Nombre del Empleado","N° Factura")</f>
        <v>N° Factura</v>
      </c>
      <c r="AB359" s="228"/>
      <c r="AC359" s="89"/>
      <c r="AD359" s="48"/>
      <c r="AE359" s="181"/>
      <c r="AF359" s="181"/>
      <c r="AG359" s="181"/>
      <c r="AH359" s="181"/>
      <c r="AI359" s="181"/>
      <c r="AJ359" s="181"/>
      <c r="AK359" s="181"/>
      <c r="AL359" s="181"/>
      <c r="AM359" s="48"/>
      <c r="AN359" s="53">
        <f>A334</f>
        <v>46274</v>
      </c>
      <c r="AO359" s="54" t="str">
        <f>K335</f>
        <v>Consultorio N° 3</v>
      </c>
      <c r="AP359" s="55">
        <f t="shared" ref="AP359:AQ359" si="252">K336</f>
        <v>0</v>
      </c>
      <c r="AQ359" s="55">
        <f t="shared" si="252"/>
        <v>0</v>
      </c>
      <c r="AR359" s="55">
        <f>AC336</f>
        <v>0</v>
      </c>
      <c r="AS359" s="55">
        <f>AA336</f>
        <v>0</v>
      </c>
      <c r="AT359" s="55">
        <f>AA337</f>
        <v>0</v>
      </c>
      <c r="AU359" s="55">
        <f>AC337</f>
        <v>0</v>
      </c>
      <c r="AV359" s="55">
        <f>AA338</f>
        <v>0</v>
      </c>
      <c r="AW359" s="55">
        <f>AC338</f>
        <v>0</v>
      </c>
      <c r="AX359" s="55">
        <f>AC339</f>
        <v>0</v>
      </c>
      <c r="AY359" s="55">
        <f>N339</f>
        <v>0</v>
      </c>
      <c r="AZ359" s="56"/>
      <c r="BA359" s="56"/>
      <c r="BB359" s="56"/>
      <c r="BC359" s="56"/>
      <c r="BD359" s="56"/>
      <c r="BE359" s="56"/>
      <c r="BF359" s="56"/>
      <c r="BG359" s="56"/>
      <c r="BH359" s="56"/>
      <c r="BI359" s="56"/>
      <c r="BJ359" s="56"/>
      <c r="BK359" s="56"/>
      <c r="BL359" s="56"/>
      <c r="BM359" s="56"/>
      <c r="BN359" s="56"/>
    </row>
    <row r="360" spans="1:66" ht="11.25" customHeight="1">
      <c r="A360" s="222">
        <f>A356+$Q$13/1440</f>
        <v>0.58333333333333326</v>
      </c>
      <c r="B360" s="38"/>
      <c r="C360" s="204"/>
      <c r="D360" s="207"/>
      <c r="E360" s="40" t="s">
        <v>36</v>
      </c>
      <c r="F360" s="42" t="str">
        <f>IF(D360&lt;&gt;"", VLOOKUP(D360,'Base de Datos'!$A$2:$D1268,2,FALSE()),"")</f>
        <v/>
      </c>
      <c r="G360" s="204"/>
      <c r="H360" s="216"/>
      <c r="I360" s="40" t="s">
        <v>36</v>
      </c>
      <c r="J360" s="42" t="str">
        <f>IF(H360&lt;&gt;"", VLOOKUP(H360,'Base de Datos'!$A$2:$D1268,2,FALSE()),"")</f>
        <v/>
      </c>
      <c r="K360" s="204" t="s">
        <v>78</v>
      </c>
      <c r="L360" s="216" t="s">
        <v>122</v>
      </c>
      <c r="M360" s="40" t="s">
        <v>36</v>
      </c>
      <c r="N360" s="42">
        <f>IF(L360&lt;&gt;"", VLOOKUP(L360,'Base de Datos'!$A$2:$D1268,2,FALSE()),"")</f>
        <v>0</v>
      </c>
      <c r="O360" s="43"/>
      <c r="P360" s="151"/>
      <c r="Q360" s="1"/>
      <c r="R360" s="15"/>
      <c r="S360" s="45"/>
      <c r="T360" s="45" t="s">
        <v>37</v>
      </c>
      <c r="U360" s="46"/>
      <c r="V360" s="47"/>
      <c r="W360" s="45"/>
      <c r="X360" s="45" t="s">
        <v>37</v>
      </c>
      <c r="Y360" s="46"/>
      <c r="Z360" s="47"/>
      <c r="AA360" s="45" t="s">
        <v>12</v>
      </c>
      <c r="AB360" s="45" t="s">
        <v>37</v>
      </c>
      <c r="AC360" s="46">
        <v>50</v>
      </c>
      <c r="AD360" s="48"/>
      <c r="AE360" s="181"/>
      <c r="AF360" s="181"/>
      <c r="AG360" s="181"/>
      <c r="AH360" s="181"/>
      <c r="AI360" s="181"/>
      <c r="AJ360" s="181"/>
      <c r="AK360" s="181"/>
      <c r="AL360" s="181"/>
      <c r="AM360" s="48"/>
      <c r="AN360" s="53">
        <f>A334</f>
        <v>46274</v>
      </c>
      <c r="AO360" s="54" t="str">
        <f>K335</f>
        <v>Consultorio N° 3</v>
      </c>
      <c r="AP360" s="55">
        <f t="shared" ref="AP360:AQ360" si="253">K340</f>
        <v>0</v>
      </c>
      <c r="AQ360" s="55">
        <f t="shared" si="253"/>
        <v>0</v>
      </c>
      <c r="AR360" s="55">
        <f>AC340</f>
        <v>0</v>
      </c>
      <c r="AS360" s="55">
        <f>AA340</f>
        <v>0</v>
      </c>
      <c r="AT360" s="55">
        <f>AA341</f>
        <v>0</v>
      </c>
      <c r="AU360" s="55">
        <f>AC341</f>
        <v>0</v>
      </c>
      <c r="AV360" s="55">
        <f>AA342</f>
        <v>0</v>
      </c>
      <c r="AW360" s="55">
        <f>AC342</f>
        <v>0</v>
      </c>
      <c r="AX360" s="55">
        <f>AC343</f>
        <v>0</v>
      </c>
      <c r="AY360" s="55">
        <f>N343</f>
        <v>0</v>
      </c>
      <c r="AZ360" s="56"/>
      <c r="BA360" s="56"/>
      <c r="BB360" s="56"/>
      <c r="BC360" s="56"/>
      <c r="BD360" s="56"/>
      <c r="BE360" s="56"/>
      <c r="BF360" s="56"/>
      <c r="BG360" s="56"/>
      <c r="BH360" s="56"/>
      <c r="BI360" s="56"/>
      <c r="BJ360" s="56"/>
      <c r="BK360" s="56"/>
      <c r="BL360" s="56"/>
      <c r="BM360" s="56"/>
      <c r="BN360" s="56"/>
    </row>
    <row r="361" spans="1:66" ht="11.25" customHeight="1">
      <c r="A361" s="220"/>
      <c r="B361" s="38"/>
      <c r="C361" s="205"/>
      <c r="D361" s="208"/>
      <c r="E361" s="57" t="s">
        <v>42</v>
      </c>
      <c r="F361" s="58" t="str">
        <f>IF(D360&lt;&gt;"", VLOOKUP(D360,'Base de Datos'!$A$2:$D1268,3,FALSE()),"")</f>
        <v/>
      </c>
      <c r="G361" s="205"/>
      <c r="H361" s="208"/>
      <c r="I361" s="57" t="s">
        <v>42</v>
      </c>
      <c r="J361" s="58" t="str">
        <f>IF(H360&lt;&gt;"", VLOOKUP(H360,'Base de Datos'!$A$2:$D1268,3,FALSE()),"")</f>
        <v/>
      </c>
      <c r="K361" s="205"/>
      <c r="L361" s="208"/>
      <c r="M361" s="57" t="s">
        <v>42</v>
      </c>
      <c r="N361" s="58">
        <f>IF(L360&lt;&gt;"", VLOOKUP(L360,'Base de Datos'!$A$2:$D1268,3,FALSE()),"")</f>
        <v>0</v>
      </c>
      <c r="O361" s="43"/>
      <c r="P361" s="151"/>
      <c r="Q361" s="152"/>
      <c r="R361" s="15"/>
      <c r="S361" s="229"/>
      <c r="T361" s="230"/>
      <c r="U361" s="59"/>
      <c r="V361" s="47"/>
      <c r="W361" s="229"/>
      <c r="X361" s="230"/>
      <c r="Y361" s="59"/>
      <c r="Z361" s="47"/>
      <c r="AA361" s="229"/>
      <c r="AB361" s="230"/>
      <c r="AC361" s="59"/>
      <c r="AD361" s="48"/>
      <c r="AE361" s="181"/>
      <c r="AF361" s="181"/>
      <c r="AG361" s="181"/>
      <c r="AH361" s="181"/>
      <c r="AI361" s="181"/>
      <c r="AJ361" s="181"/>
      <c r="AK361" s="181"/>
      <c r="AL361" s="181"/>
      <c r="AM361" s="48"/>
      <c r="AN361" s="53">
        <f>A334</f>
        <v>46274</v>
      </c>
      <c r="AO361" s="54" t="str">
        <f>K335</f>
        <v>Consultorio N° 3</v>
      </c>
      <c r="AP361" s="55">
        <f t="shared" ref="AP361:AQ361" si="254">K344</f>
        <v>0</v>
      </c>
      <c r="AQ361" s="55">
        <f t="shared" si="254"/>
        <v>0</v>
      </c>
      <c r="AR361" s="55">
        <f>AC344</f>
        <v>0</v>
      </c>
      <c r="AS361" s="55">
        <f>AA344</f>
        <v>0</v>
      </c>
      <c r="AT361" s="55">
        <f>AA345</f>
        <v>0</v>
      </c>
      <c r="AU361" s="55">
        <f>AC345</f>
        <v>0</v>
      </c>
      <c r="AV361" s="55">
        <f>AA346</f>
        <v>0</v>
      </c>
      <c r="AW361" s="55">
        <f>AC346</f>
        <v>0</v>
      </c>
      <c r="AX361" s="55">
        <f>AC347</f>
        <v>0</v>
      </c>
      <c r="AY361" s="55">
        <f>N347</f>
        <v>0</v>
      </c>
      <c r="AZ361" s="56"/>
      <c r="BA361" s="56"/>
      <c r="BB361" s="56"/>
      <c r="BC361" s="56"/>
      <c r="BD361" s="56"/>
      <c r="BE361" s="56"/>
      <c r="BF361" s="56"/>
      <c r="BG361" s="56"/>
      <c r="BH361" s="56"/>
      <c r="BI361" s="56"/>
      <c r="BJ361" s="56"/>
      <c r="BK361" s="56"/>
      <c r="BL361" s="56"/>
      <c r="BM361" s="56"/>
      <c r="BN361" s="56"/>
    </row>
    <row r="362" spans="1:66" ht="11.25" customHeight="1">
      <c r="A362" s="220"/>
      <c r="B362" s="38"/>
      <c r="C362" s="205"/>
      <c r="D362" s="208"/>
      <c r="E362" s="57" t="s">
        <v>44</v>
      </c>
      <c r="F362" s="58" t="str">
        <f>IF(D360&lt;&gt;"", VLOOKUP(D360,'Base de Datos'!$A$2:$D1268,4,FALSE()),"")</f>
        <v/>
      </c>
      <c r="G362" s="205"/>
      <c r="H362" s="208"/>
      <c r="I362" s="57" t="s">
        <v>44</v>
      </c>
      <c r="J362" s="58" t="str">
        <f>IF(H360&lt;&gt;"", VLOOKUP(H360,'Base de Datos'!$A$2:$D1268,4,FALSE()),"")</f>
        <v/>
      </c>
      <c r="K362" s="205"/>
      <c r="L362" s="208"/>
      <c r="M362" s="57" t="s">
        <v>44</v>
      </c>
      <c r="N362" s="58">
        <f>IF(L360&lt;&gt;"", VLOOKUP(L360,'Base de Datos'!$A$2:$D1268,4,FALSE()),"")</f>
        <v>0</v>
      </c>
      <c r="O362" s="43"/>
      <c r="P362" s="151"/>
      <c r="Q362" s="152"/>
      <c r="R362" s="15"/>
      <c r="S362" s="229"/>
      <c r="T362" s="230"/>
      <c r="U362" s="59"/>
      <c r="V362" s="47"/>
      <c r="W362" s="229"/>
      <c r="X362" s="230"/>
      <c r="Y362" s="59"/>
      <c r="Z362" s="47"/>
      <c r="AA362" s="229"/>
      <c r="AB362" s="230"/>
      <c r="AC362" s="59"/>
      <c r="AD362" s="48"/>
      <c r="AE362" s="181"/>
      <c r="AF362" s="181"/>
      <c r="AG362" s="181"/>
      <c r="AH362" s="181"/>
      <c r="AI362" s="181"/>
      <c r="AJ362" s="181"/>
      <c r="AK362" s="181"/>
      <c r="AL362" s="181"/>
      <c r="AM362" s="48"/>
      <c r="AN362" s="53">
        <f>A334</f>
        <v>46274</v>
      </c>
      <c r="AO362" s="54" t="str">
        <f>K335</f>
        <v>Consultorio N° 3</v>
      </c>
      <c r="AP362" s="55">
        <f t="shared" ref="AP362:AQ362" si="255">K348</f>
        <v>0</v>
      </c>
      <c r="AQ362" s="55">
        <f t="shared" si="255"/>
        <v>0</v>
      </c>
      <c r="AR362" s="55">
        <f>AC348</f>
        <v>0</v>
      </c>
      <c r="AS362" s="55">
        <f>AA348</f>
        <v>0</v>
      </c>
      <c r="AT362" s="55">
        <f>AA349</f>
        <v>0</v>
      </c>
      <c r="AU362" s="55">
        <f>AC349</f>
        <v>0</v>
      </c>
      <c r="AV362" s="55">
        <f>AA350</f>
        <v>0</v>
      </c>
      <c r="AW362" s="55">
        <f>AC350</f>
        <v>0</v>
      </c>
      <c r="AX362" s="55">
        <f>AC351</f>
        <v>0</v>
      </c>
      <c r="AY362" s="55">
        <f>N351</f>
        <v>0</v>
      </c>
      <c r="AZ362" s="56"/>
      <c r="BA362" s="56"/>
      <c r="BB362" s="56"/>
      <c r="BC362" s="56"/>
      <c r="BD362" s="56"/>
      <c r="BE362" s="56"/>
      <c r="BF362" s="56"/>
      <c r="BG362" s="56"/>
      <c r="BH362" s="56"/>
      <c r="BI362" s="56"/>
      <c r="BJ362" s="56"/>
      <c r="BK362" s="56"/>
      <c r="BL362" s="56"/>
      <c r="BM362" s="56"/>
      <c r="BN362" s="56"/>
    </row>
    <row r="363" spans="1:66" ht="11.25" customHeight="1">
      <c r="A363" s="221"/>
      <c r="B363" s="38"/>
      <c r="C363" s="206"/>
      <c r="D363" s="209"/>
      <c r="E363" s="85" t="s">
        <v>46</v>
      </c>
      <c r="F363" s="86"/>
      <c r="G363" s="206"/>
      <c r="H363" s="209"/>
      <c r="I363" s="85" t="s">
        <v>46</v>
      </c>
      <c r="J363" s="108"/>
      <c r="K363" s="206"/>
      <c r="L363" s="209"/>
      <c r="M363" s="85" t="s">
        <v>46</v>
      </c>
      <c r="N363" s="108" t="s">
        <v>77</v>
      </c>
      <c r="O363" s="43"/>
      <c r="P363" s="151"/>
      <c r="Q363" s="1"/>
      <c r="R363" s="15"/>
      <c r="S363" s="227" t="str">
        <f>IF(OR(S360="Empleado",S360="Familiar"),"Nombre del Empleado","N° Factura")</f>
        <v>N° Factura</v>
      </c>
      <c r="T363" s="228"/>
      <c r="U363" s="89"/>
      <c r="V363" s="47"/>
      <c r="W363" s="227" t="str">
        <f>IF(OR(W360="Empleado",W360="Familiar"),"Nombre del Empleado","N° Factura")</f>
        <v>N° Factura</v>
      </c>
      <c r="X363" s="228"/>
      <c r="Y363" s="89"/>
      <c r="Z363" s="47"/>
      <c r="AA363" s="227" t="str">
        <f>IF(OR(AA360="Empleado",AA360="Familiar"),"Nombre del Empleado","N° Factura")</f>
        <v>Nombre del Empleado</v>
      </c>
      <c r="AB363" s="228"/>
      <c r="AC363" s="89" t="s">
        <v>123</v>
      </c>
      <c r="AD363" s="48"/>
      <c r="AE363" s="181"/>
      <c r="AF363" s="181"/>
      <c r="AG363" s="181"/>
      <c r="AH363" s="181"/>
      <c r="AI363" s="181"/>
      <c r="AJ363" s="181"/>
      <c r="AK363" s="181"/>
      <c r="AL363" s="181"/>
      <c r="AM363" s="48"/>
      <c r="AN363" s="53">
        <f>A334</f>
        <v>46274</v>
      </c>
      <c r="AO363" s="54" t="str">
        <f>K335</f>
        <v>Consultorio N° 3</v>
      </c>
      <c r="AP363" s="55">
        <f t="shared" ref="AP363:AQ363" si="256">K352</f>
        <v>0</v>
      </c>
      <c r="AQ363" s="55">
        <f t="shared" si="256"/>
        <v>0</v>
      </c>
      <c r="AR363" s="55">
        <f>AC352</f>
        <v>0</v>
      </c>
      <c r="AS363" s="55">
        <f>AA352</f>
        <v>0</v>
      </c>
      <c r="AT363" s="55">
        <f>AA353</f>
        <v>0</v>
      </c>
      <c r="AU363" s="55">
        <f>AC353</f>
        <v>0</v>
      </c>
      <c r="AV363" s="55">
        <f>AA354</f>
        <v>0</v>
      </c>
      <c r="AW363" s="55">
        <f>AC354</f>
        <v>0</v>
      </c>
      <c r="AX363" s="55">
        <f>AC355</f>
        <v>0</v>
      </c>
      <c r="AY363" s="55">
        <f>N355</f>
        <v>0</v>
      </c>
      <c r="AZ363" s="56"/>
      <c r="BA363" s="56"/>
      <c r="BB363" s="56"/>
      <c r="BC363" s="56"/>
      <c r="BD363" s="56"/>
      <c r="BE363" s="56"/>
      <c r="BF363" s="56"/>
      <c r="BG363" s="56"/>
      <c r="BH363" s="56"/>
      <c r="BI363" s="56"/>
      <c r="BJ363" s="56"/>
      <c r="BK363" s="56"/>
      <c r="BL363" s="56"/>
      <c r="BM363" s="56"/>
      <c r="BN363" s="56"/>
    </row>
    <row r="364" spans="1:66" ht="11.25" customHeight="1">
      <c r="A364" s="222">
        <f>A360+$Q$13/1440</f>
        <v>0.62499999999999989</v>
      </c>
      <c r="B364" s="38"/>
      <c r="C364" s="204"/>
      <c r="D364" s="207"/>
      <c r="E364" s="40" t="s">
        <v>36</v>
      </c>
      <c r="F364" s="42" t="str">
        <f>IF(D364&lt;&gt;"", VLOOKUP(D364,'Base de Datos'!$A$2:$D1268,2,FALSE()),"")</f>
        <v/>
      </c>
      <c r="G364" s="204"/>
      <c r="H364" s="216"/>
      <c r="I364" s="40" t="s">
        <v>36</v>
      </c>
      <c r="J364" s="42" t="str">
        <f>IF(H364&lt;&gt;"", VLOOKUP(H364,'Base de Datos'!$A$2:$D1268,2,FALSE()),"")</f>
        <v/>
      </c>
      <c r="K364" s="204"/>
      <c r="L364" s="216"/>
      <c r="M364" s="40" t="s">
        <v>36</v>
      </c>
      <c r="N364" s="42" t="str">
        <f>IF(L364&lt;&gt;"", VLOOKUP(L364,'Base de Datos'!$A$2:$D1268,2,FALSE()),"")</f>
        <v/>
      </c>
      <c r="O364" s="43"/>
      <c r="P364" s="153"/>
      <c r="Q364" s="154"/>
      <c r="R364" s="15"/>
      <c r="S364" s="45"/>
      <c r="T364" s="45" t="s">
        <v>37</v>
      </c>
      <c r="U364" s="46"/>
      <c r="V364" s="47"/>
      <c r="W364" s="45"/>
      <c r="X364" s="45" t="s">
        <v>37</v>
      </c>
      <c r="Y364" s="46"/>
      <c r="Z364" s="47"/>
      <c r="AA364" s="45"/>
      <c r="AB364" s="45" t="s">
        <v>37</v>
      </c>
      <c r="AC364" s="46"/>
      <c r="AD364" s="48"/>
      <c r="AE364" s="181"/>
      <c r="AF364" s="181"/>
      <c r="AG364" s="181"/>
      <c r="AH364" s="181"/>
      <c r="AI364" s="181"/>
      <c r="AJ364" s="181"/>
      <c r="AK364" s="181"/>
      <c r="AL364" s="181"/>
      <c r="AM364" s="48"/>
      <c r="AN364" s="53">
        <f>A334</f>
        <v>46274</v>
      </c>
      <c r="AO364" s="54" t="str">
        <f>K335</f>
        <v>Consultorio N° 3</v>
      </c>
      <c r="AP364" s="55">
        <f t="shared" ref="AP364:AQ364" si="257">K356</f>
        <v>0</v>
      </c>
      <c r="AQ364" s="55">
        <f t="shared" si="257"/>
        <v>0</v>
      </c>
      <c r="AR364" s="55">
        <f>AC356</f>
        <v>0</v>
      </c>
      <c r="AS364" s="55">
        <f>AA356</f>
        <v>0</v>
      </c>
      <c r="AT364" s="55">
        <f>AA357</f>
        <v>0</v>
      </c>
      <c r="AU364" s="55">
        <f>AC357</f>
        <v>0</v>
      </c>
      <c r="AV364" s="55">
        <f>AA358</f>
        <v>0</v>
      </c>
      <c r="AW364" s="55">
        <f>AC358</f>
        <v>0</v>
      </c>
      <c r="AX364" s="55">
        <f>AC359</f>
        <v>0</v>
      </c>
      <c r="AY364" s="55">
        <f>N359</f>
        <v>0</v>
      </c>
      <c r="AZ364" s="56"/>
      <c r="BA364" s="56"/>
      <c r="BB364" s="56"/>
      <c r="BC364" s="56"/>
      <c r="BD364" s="56"/>
      <c r="BE364" s="56"/>
      <c r="BF364" s="56"/>
      <c r="BG364" s="56"/>
      <c r="BH364" s="56"/>
      <c r="BI364" s="56"/>
      <c r="BJ364" s="56"/>
      <c r="BK364" s="56"/>
      <c r="BL364" s="56"/>
      <c r="BM364" s="56"/>
      <c r="BN364" s="56"/>
    </row>
    <row r="365" spans="1:66" ht="11.25" customHeight="1">
      <c r="A365" s="220"/>
      <c r="B365" s="38"/>
      <c r="C365" s="205"/>
      <c r="D365" s="208"/>
      <c r="E365" s="57" t="s">
        <v>42</v>
      </c>
      <c r="F365" s="58" t="str">
        <f>IF(D364&lt;&gt;"", VLOOKUP(D364,'Base de Datos'!$A$2:$D1268,3,FALSE()),"")</f>
        <v/>
      </c>
      <c r="G365" s="205"/>
      <c r="H365" s="208"/>
      <c r="I365" s="57" t="s">
        <v>42</v>
      </c>
      <c r="J365" s="58" t="str">
        <f>IF(H364&lt;&gt;"", VLOOKUP(H364,'Base de Datos'!$A$2:$D1268,3,FALSE()),"")</f>
        <v/>
      </c>
      <c r="K365" s="205"/>
      <c r="L365" s="208"/>
      <c r="M365" s="57" t="s">
        <v>42</v>
      </c>
      <c r="N365" s="58" t="str">
        <f>IF(L364&lt;&gt;"", VLOOKUP(L364,'Base de Datos'!$A$2:$D1268,3,FALSE()),"")</f>
        <v/>
      </c>
      <c r="O365" s="43"/>
      <c r="P365" s="153"/>
      <c r="Q365" s="154"/>
      <c r="R365" s="15"/>
      <c r="S365" s="229"/>
      <c r="T365" s="230"/>
      <c r="U365" s="59"/>
      <c r="V365" s="47"/>
      <c r="W365" s="229"/>
      <c r="X365" s="230"/>
      <c r="Y365" s="59"/>
      <c r="Z365" s="47"/>
      <c r="AA365" s="229"/>
      <c r="AB365" s="230"/>
      <c r="AC365" s="59"/>
      <c r="AD365" s="48"/>
      <c r="AE365" s="181"/>
      <c r="AF365" s="181"/>
      <c r="AG365" s="181"/>
      <c r="AH365" s="181"/>
      <c r="AI365" s="181"/>
      <c r="AJ365" s="181"/>
      <c r="AK365" s="181"/>
      <c r="AL365" s="181"/>
      <c r="AM365" s="48"/>
      <c r="AN365" s="53">
        <f>A334</f>
        <v>46274</v>
      </c>
      <c r="AO365" s="54" t="str">
        <f>K335</f>
        <v>Consultorio N° 3</v>
      </c>
      <c r="AP365" s="55" t="str">
        <f t="shared" ref="AP365:AQ365" si="258">K360</f>
        <v>📦</v>
      </c>
      <c r="AQ365" s="55" t="str">
        <f t="shared" si="258"/>
        <v>Jorgelina Alvarez</v>
      </c>
      <c r="AR365" s="55">
        <f>AC360</f>
        <v>50</v>
      </c>
      <c r="AS365" s="55" t="str">
        <f>AA360</f>
        <v>Empleado</v>
      </c>
      <c r="AT365" s="55">
        <f>AA361</f>
        <v>0</v>
      </c>
      <c r="AU365" s="55">
        <f>AC361</f>
        <v>0</v>
      </c>
      <c r="AV365" s="55">
        <f>AA362</f>
        <v>0</v>
      </c>
      <c r="AW365" s="55">
        <f>AC362</f>
        <v>0</v>
      </c>
      <c r="AX365" s="55" t="str">
        <f>AC363</f>
        <v>Jorgelina Álvarez</v>
      </c>
      <c r="AY365" s="55" t="str">
        <f>N363</f>
        <v>Dra. Gabriela Berbis</v>
      </c>
      <c r="AZ365" s="56"/>
      <c r="BA365" s="56"/>
      <c r="BB365" s="56"/>
      <c r="BC365" s="56"/>
      <c r="BD365" s="56"/>
      <c r="BE365" s="56"/>
      <c r="BF365" s="56"/>
      <c r="BG365" s="56"/>
      <c r="BH365" s="56"/>
      <c r="BI365" s="56"/>
      <c r="BJ365" s="56"/>
      <c r="BK365" s="56"/>
      <c r="BL365" s="56"/>
      <c r="BM365" s="56"/>
      <c r="BN365" s="56"/>
    </row>
    <row r="366" spans="1:66" ht="11.25" customHeight="1">
      <c r="A366" s="220"/>
      <c r="B366" s="38"/>
      <c r="C366" s="205"/>
      <c r="D366" s="208"/>
      <c r="E366" s="57" t="s">
        <v>44</v>
      </c>
      <c r="F366" s="58" t="str">
        <f>IF(D364&lt;&gt;"", VLOOKUP(D364,'Base de Datos'!$A$2:$D1268,4,FALSE()),"")</f>
        <v/>
      </c>
      <c r="G366" s="205"/>
      <c r="H366" s="208"/>
      <c r="I366" s="57" t="s">
        <v>44</v>
      </c>
      <c r="J366" s="58" t="str">
        <f>IF(H364&lt;&gt;"", VLOOKUP(H364,'Base de Datos'!$A$2:$D1268,4,FALSE()),"")</f>
        <v/>
      </c>
      <c r="K366" s="205"/>
      <c r="L366" s="208"/>
      <c r="M366" s="57" t="s">
        <v>44</v>
      </c>
      <c r="N366" s="58" t="str">
        <f>IF(L364&lt;&gt;"", VLOOKUP(L364,'Base de Datos'!$A$2:$D1268,4,FALSE()),"")</f>
        <v/>
      </c>
      <c r="O366" s="43"/>
      <c r="P366" s="153"/>
      <c r="Q366" s="154"/>
      <c r="R366" s="15"/>
      <c r="S366" s="229"/>
      <c r="T366" s="230"/>
      <c r="U366" s="59"/>
      <c r="V366" s="47"/>
      <c r="W366" s="229"/>
      <c r="X366" s="230"/>
      <c r="Y366" s="59"/>
      <c r="Z366" s="47"/>
      <c r="AA366" s="229"/>
      <c r="AB366" s="230"/>
      <c r="AC366" s="59"/>
      <c r="AD366" s="48"/>
      <c r="AE366" s="181"/>
      <c r="AF366" s="181"/>
      <c r="AG366" s="181"/>
      <c r="AH366" s="181"/>
      <c r="AI366" s="181"/>
      <c r="AJ366" s="181"/>
      <c r="AK366" s="181"/>
      <c r="AL366" s="181"/>
      <c r="AM366" s="48"/>
      <c r="AN366" s="53">
        <f>A334</f>
        <v>46274</v>
      </c>
      <c r="AO366" s="54" t="str">
        <f>K335</f>
        <v>Consultorio N° 3</v>
      </c>
      <c r="AP366" s="55">
        <f t="shared" ref="AP366:AQ366" si="259">K364</f>
        <v>0</v>
      </c>
      <c r="AQ366" s="55">
        <f t="shared" si="259"/>
        <v>0</v>
      </c>
      <c r="AR366" s="55">
        <f>AC364</f>
        <v>0</v>
      </c>
      <c r="AS366" s="55">
        <f>AA364</f>
        <v>0</v>
      </c>
      <c r="AT366" s="55">
        <f>AA365</f>
        <v>0</v>
      </c>
      <c r="AU366" s="55">
        <f>AC365</f>
        <v>0</v>
      </c>
      <c r="AV366" s="55">
        <f>AA366</f>
        <v>0</v>
      </c>
      <c r="AW366" s="55">
        <f>AC366</f>
        <v>0</v>
      </c>
      <c r="AX366" s="55">
        <f>AC367</f>
        <v>0</v>
      </c>
      <c r="AY366" s="55">
        <f>N367</f>
        <v>0</v>
      </c>
      <c r="AZ366" s="56"/>
      <c r="BA366" s="56"/>
      <c r="BB366" s="56"/>
      <c r="BC366" s="56"/>
      <c r="BD366" s="56"/>
      <c r="BE366" s="56"/>
      <c r="BF366" s="56"/>
      <c r="BG366" s="56"/>
      <c r="BH366" s="56"/>
      <c r="BI366" s="56"/>
      <c r="BJ366" s="56"/>
      <c r="BK366" s="56"/>
      <c r="BL366" s="56"/>
      <c r="BM366" s="56"/>
      <c r="BN366" s="56"/>
    </row>
    <row r="367" spans="1:66" ht="11.25" customHeight="1">
      <c r="A367" s="221"/>
      <c r="B367" s="38"/>
      <c r="C367" s="206"/>
      <c r="D367" s="209"/>
      <c r="E367" s="85" t="s">
        <v>46</v>
      </c>
      <c r="F367" s="86"/>
      <c r="G367" s="206"/>
      <c r="H367" s="209"/>
      <c r="I367" s="85" t="s">
        <v>46</v>
      </c>
      <c r="J367" s="108"/>
      <c r="K367" s="206"/>
      <c r="L367" s="209"/>
      <c r="M367" s="85" t="s">
        <v>46</v>
      </c>
      <c r="N367" s="108"/>
      <c r="O367" s="43"/>
      <c r="P367" s="153"/>
      <c r="Q367" s="154"/>
      <c r="R367" s="15"/>
      <c r="S367" s="227" t="str">
        <f>IF(OR(S364="Empleado",S364="Familiar"),"Nombre del Empleado","N° Factura")</f>
        <v>N° Factura</v>
      </c>
      <c r="T367" s="228"/>
      <c r="U367" s="89"/>
      <c r="V367" s="47"/>
      <c r="W367" s="227" t="str">
        <f>IF(OR(W364="Empleado",W364="Familiar"),"Nombre del Empleado","N° Factura")</f>
        <v>N° Factura</v>
      </c>
      <c r="X367" s="228"/>
      <c r="Y367" s="89"/>
      <c r="Z367" s="47"/>
      <c r="AA367" s="227" t="str">
        <f>IF(OR(AA364="Empleado",AA364="Familiar"),"Nombre del Empleado","N° Factura")</f>
        <v>N° Factura</v>
      </c>
      <c r="AB367" s="228"/>
      <c r="AC367" s="89"/>
      <c r="AD367" s="48"/>
      <c r="AE367" s="181"/>
      <c r="AF367" s="181"/>
      <c r="AG367" s="181"/>
      <c r="AH367" s="181"/>
      <c r="AI367" s="181"/>
      <c r="AJ367" s="181"/>
      <c r="AK367" s="181"/>
      <c r="AL367" s="181"/>
      <c r="AM367" s="48"/>
      <c r="AN367" s="53">
        <f>A334</f>
        <v>46274</v>
      </c>
      <c r="AO367" s="54" t="str">
        <f>K335</f>
        <v>Consultorio N° 3</v>
      </c>
      <c r="AP367" s="55">
        <f t="shared" ref="AP367:AQ367" si="260">K368</f>
        <v>0</v>
      </c>
      <c r="AQ367" s="55">
        <f t="shared" si="260"/>
        <v>0</v>
      </c>
      <c r="AR367" s="55">
        <f>AC368</f>
        <v>0</v>
      </c>
      <c r="AS367" s="55">
        <f>AA368</f>
        <v>0</v>
      </c>
      <c r="AT367" s="55">
        <f>AA369</f>
        <v>0</v>
      </c>
      <c r="AU367" s="55">
        <f>AC369</f>
        <v>0</v>
      </c>
      <c r="AV367" s="55">
        <f>AA370</f>
        <v>0</v>
      </c>
      <c r="AW367" s="55">
        <f>AC370</f>
        <v>0</v>
      </c>
      <c r="AX367" s="55">
        <f>AC371</f>
        <v>0</v>
      </c>
      <c r="AY367" s="55">
        <f>N371</f>
        <v>0</v>
      </c>
      <c r="AZ367" s="56"/>
      <c r="BA367" s="56"/>
      <c r="BB367" s="56"/>
      <c r="BC367" s="56"/>
      <c r="BD367" s="56"/>
      <c r="BE367" s="56"/>
      <c r="BF367" s="56"/>
      <c r="BG367" s="56"/>
      <c r="BH367" s="56"/>
      <c r="BI367" s="56"/>
      <c r="BJ367" s="56"/>
      <c r="BK367" s="56"/>
      <c r="BL367" s="56"/>
      <c r="BM367" s="56"/>
      <c r="BN367" s="56"/>
    </row>
    <row r="368" spans="1:66" ht="11.25" customHeight="1">
      <c r="A368" s="222">
        <f>A364+$Q$13/1440</f>
        <v>0.66666666666666652</v>
      </c>
      <c r="B368" s="38"/>
      <c r="C368" s="204"/>
      <c r="D368" s="207"/>
      <c r="E368" s="40" t="s">
        <v>36</v>
      </c>
      <c r="F368" s="42" t="str">
        <f>IF(D368&lt;&gt;"", VLOOKUP(D368,'Base de Datos'!$A$2:$D1268,2,FALSE()),"")</f>
        <v/>
      </c>
      <c r="G368" s="204"/>
      <c r="H368" s="216"/>
      <c r="I368" s="40" t="s">
        <v>36</v>
      </c>
      <c r="J368" s="42" t="str">
        <f>IF(H368&lt;&gt;"", VLOOKUP(H368,'Base de Datos'!$A$2:$D1268,2,FALSE()),"")</f>
        <v/>
      </c>
      <c r="K368" s="204"/>
      <c r="L368" s="216"/>
      <c r="M368" s="40" t="s">
        <v>36</v>
      </c>
      <c r="N368" s="42" t="str">
        <f>IF(L368&lt;&gt;"", VLOOKUP(L368,'Base de Datos'!$A$2:$D1268,2,FALSE()),"")</f>
        <v/>
      </c>
      <c r="O368" s="43"/>
      <c r="P368" s="3"/>
      <c r="Q368" s="3"/>
      <c r="R368" s="15"/>
      <c r="S368" s="45"/>
      <c r="T368" s="45" t="s">
        <v>37</v>
      </c>
      <c r="U368" s="46"/>
      <c r="V368" s="47"/>
      <c r="W368" s="45"/>
      <c r="X368" s="45" t="s">
        <v>37</v>
      </c>
      <c r="Y368" s="46"/>
      <c r="Z368" s="47"/>
      <c r="AA368" s="45"/>
      <c r="AB368" s="45" t="s">
        <v>37</v>
      </c>
      <c r="AC368" s="46"/>
      <c r="AD368" s="48"/>
      <c r="AE368" s="181"/>
      <c r="AF368" s="181"/>
      <c r="AG368" s="181"/>
      <c r="AH368" s="181"/>
      <c r="AI368" s="181"/>
      <c r="AJ368" s="181"/>
      <c r="AK368" s="181"/>
      <c r="AL368" s="181"/>
      <c r="AM368" s="48"/>
      <c r="AN368" s="53">
        <f>A334</f>
        <v>46274</v>
      </c>
      <c r="AO368" s="54" t="str">
        <f>K335</f>
        <v>Consultorio N° 3</v>
      </c>
      <c r="AP368" s="55">
        <f t="shared" ref="AP368:AQ368" si="261">K372</f>
        <v>0</v>
      </c>
      <c r="AQ368" s="55">
        <f t="shared" si="261"/>
        <v>0</v>
      </c>
      <c r="AR368" s="55">
        <f>AC372</f>
        <v>0</v>
      </c>
      <c r="AS368" s="55">
        <f>AA372</f>
        <v>0</v>
      </c>
      <c r="AT368" s="55">
        <f>AA373</f>
        <v>0</v>
      </c>
      <c r="AU368" s="55">
        <f>AC373</f>
        <v>0</v>
      </c>
      <c r="AV368" s="55">
        <f>AA374</f>
        <v>0</v>
      </c>
      <c r="AW368" s="55">
        <f>AC374</f>
        <v>0</v>
      </c>
      <c r="AX368" s="55">
        <f>AC375</f>
        <v>0</v>
      </c>
      <c r="AY368" s="55">
        <f>N375</f>
        <v>0</v>
      </c>
      <c r="AZ368" s="56"/>
      <c r="BA368" s="56"/>
      <c r="BB368" s="56"/>
      <c r="BC368" s="56"/>
      <c r="BD368" s="56"/>
      <c r="BE368" s="56"/>
      <c r="BF368" s="56"/>
      <c r="BG368" s="56"/>
      <c r="BH368" s="56"/>
      <c r="BI368" s="56"/>
      <c r="BJ368" s="56"/>
      <c r="BK368" s="56"/>
      <c r="BL368" s="56"/>
      <c r="BM368" s="56"/>
      <c r="BN368" s="56"/>
    </row>
    <row r="369" spans="1:66" ht="11.25" customHeight="1">
      <c r="A369" s="220"/>
      <c r="B369" s="38"/>
      <c r="C369" s="205"/>
      <c r="D369" s="208"/>
      <c r="E369" s="57" t="s">
        <v>42</v>
      </c>
      <c r="F369" s="58" t="str">
        <f>IF(D368&lt;&gt;"", VLOOKUP(D368,'Base de Datos'!$A$2:$D1268,3,FALSE()),"")</f>
        <v/>
      </c>
      <c r="G369" s="205"/>
      <c r="H369" s="208"/>
      <c r="I369" s="57" t="s">
        <v>42</v>
      </c>
      <c r="J369" s="58" t="str">
        <f>IF(H368&lt;&gt;"", VLOOKUP(H368,'Base de Datos'!$A$2:$D1268,3,FALSE()),"")</f>
        <v/>
      </c>
      <c r="K369" s="205"/>
      <c r="L369" s="208"/>
      <c r="M369" s="57" t="s">
        <v>42</v>
      </c>
      <c r="N369" s="58" t="str">
        <f>IF(L368&lt;&gt;"", VLOOKUP(L368,'Base de Datos'!$A$2:$D1268,3,FALSE()),"")</f>
        <v/>
      </c>
      <c r="O369" s="43"/>
      <c r="P369" s="3"/>
      <c r="Q369" s="3"/>
      <c r="R369" s="15"/>
      <c r="S369" s="229"/>
      <c r="T369" s="230"/>
      <c r="U369" s="59"/>
      <c r="V369" s="47"/>
      <c r="W369" s="229"/>
      <c r="X369" s="230"/>
      <c r="Y369" s="59"/>
      <c r="Z369" s="47"/>
      <c r="AA369" s="229"/>
      <c r="AB369" s="230"/>
      <c r="AC369" s="59"/>
      <c r="AD369" s="48"/>
      <c r="AE369" s="235">
        <f>A334</f>
        <v>46274</v>
      </c>
      <c r="AF369" s="236"/>
      <c r="AG369" s="236"/>
      <c r="AH369" s="236"/>
      <c r="AI369" s="236"/>
      <c r="AJ369" s="236"/>
      <c r="AK369" s="236"/>
      <c r="AL369" s="237"/>
      <c r="AM369" s="48"/>
      <c r="AN369" s="155">
        <f>A334</f>
        <v>46274</v>
      </c>
      <c r="AO369" s="156" t="str">
        <f>K335</f>
        <v>Consultorio N° 3</v>
      </c>
      <c r="AP369" s="156">
        <f t="shared" ref="AP369:AQ369" si="262">K376</f>
        <v>0</v>
      </c>
      <c r="AQ369" s="156">
        <f t="shared" si="262"/>
        <v>0</v>
      </c>
      <c r="AR369" s="156">
        <f>AC376</f>
        <v>0</v>
      </c>
      <c r="AS369" s="156">
        <f>AA376</f>
        <v>0</v>
      </c>
      <c r="AT369" s="156">
        <f>AA377</f>
        <v>0</v>
      </c>
      <c r="AU369" s="156">
        <f>AC377</f>
        <v>0</v>
      </c>
      <c r="AV369" s="156">
        <f>AA378</f>
        <v>0</v>
      </c>
      <c r="AW369" s="156">
        <f>AC378</f>
        <v>0</v>
      </c>
      <c r="AX369" s="156">
        <f>AC379</f>
        <v>0</v>
      </c>
      <c r="AY369" s="156">
        <f>N379</f>
        <v>0</v>
      </c>
      <c r="AZ369" s="48"/>
      <c r="BA369" s="48"/>
      <c r="BB369" s="48"/>
      <c r="BC369" s="48"/>
      <c r="BD369" s="48"/>
      <c r="BE369" s="48"/>
      <c r="BF369" s="48"/>
      <c r="BG369" s="48"/>
      <c r="BH369" s="48"/>
      <c r="BI369" s="48"/>
      <c r="BJ369" s="48"/>
      <c r="BK369" s="48"/>
      <c r="BL369" s="48"/>
      <c r="BM369" s="48"/>
      <c r="BN369" s="48"/>
    </row>
    <row r="370" spans="1:66" ht="11.25" customHeight="1">
      <c r="A370" s="220"/>
      <c r="B370" s="38"/>
      <c r="C370" s="205"/>
      <c r="D370" s="208"/>
      <c r="E370" s="57" t="s">
        <v>44</v>
      </c>
      <c r="F370" s="58" t="str">
        <f>IF(D368&lt;&gt;"", VLOOKUP(D368,'Base de Datos'!$A$2:$D1268,4,FALSE()),"")</f>
        <v/>
      </c>
      <c r="G370" s="205"/>
      <c r="H370" s="208"/>
      <c r="I370" s="57" t="s">
        <v>44</v>
      </c>
      <c r="J370" s="58" t="str">
        <f>IF(H368&lt;&gt;"", VLOOKUP(H368,'Base de Datos'!$A$2:$D1268,4,FALSE()),"")</f>
        <v/>
      </c>
      <c r="K370" s="205"/>
      <c r="L370" s="208"/>
      <c r="M370" s="57" t="s">
        <v>44</v>
      </c>
      <c r="N370" s="58" t="str">
        <f>IF(L368&lt;&gt;"", VLOOKUP(L368,'Base de Datos'!$A$2:$D1268,4,FALSE()),"")</f>
        <v/>
      </c>
      <c r="O370" s="43"/>
      <c r="P370" s="3"/>
      <c r="Q370" s="3"/>
      <c r="R370" s="15"/>
      <c r="S370" s="229"/>
      <c r="T370" s="230"/>
      <c r="U370" s="59"/>
      <c r="V370" s="47"/>
      <c r="W370" s="229"/>
      <c r="X370" s="230"/>
      <c r="Y370" s="59"/>
      <c r="Z370" s="47"/>
      <c r="AA370" s="229"/>
      <c r="AB370" s="230"/>
      <c r="AC370" s="59"/>
      <c r="AD370" s="48"/>
      <c r="AE370" s="238" t="s">
        <v>20</v>
      </c>
      <c r="AF370" s="239"/>
      <c r="AG370" s="157" t="s">
        <v>21</v>
      </c>
      <c r="AH370" s="158" t="s">
        <v>22</v>
      </c>
      <c r="AI370" s="159" t="s">
        <v>23</v>
      </c>
      <c r="AJ370" s="159" t="s">
        <v>24</v>
      </c>
      <c r="AK370" s="159" t="s">
        <v>25</v>
      </c>
      <c r="AL370" s="160" t="s">
        <v>26</v>
      </c>
      <c r="AM370" s="48"/>
      <c r="AN370" s="155">
        <f>A334</f>
        <v>46274</v>
      </c>
      <c r="AO370" s="156" t="str">
        <f>K335</f>
        <v>Consultorio N° 3</v>
      </c>
      <c r="AP370" s="156">
        <f t="shared" ref="AP370:AQ370" si="263">K380</f>
        <v>0</v>
      </c>
      <c r="AQ370" s="156">
        <f t="shared" si="263"/>
        <v>0</v>
      </c>
      <c r="AR370" s="156">
        <f>AC380</f>
        <v>0</v>
      </c>
      <c r="AS370" s="156">
        <f>AA380</f>
        <v>0</v>
      </c>
      <c r="AT370" s="156">
        <f>AA381</f>
        <v>0</v>
      </c>
      <c r="AU370" s="156">
        <f>AC381</f>
        <v>0</v>
      </c>
      <c r="AV370" s="156">
        <f>AA382</f>
        <v>0</v>
      </c>
      <c r="AW370" s="156">
        <f>AC382</f>
        <v>0</v>
      </c>
      <c r="AX370" s="156">
        <f>AC383</f>
        <v>0</v>
      </c>
      <c r="AY370" s="156">
        <f>N383</f>
        <v>0</v>
      </c>
      <c r="AZ370" s="48"/>
      <c r="BA370" s="48"/>
      <c r="BB370" s="48"/>
      <c r="BC370" s="48"/>
      <c r="BD370" s="48"/>
      <c r="BE370" s="48"/>
      <c r="BF370" s="48"/>
      <c r="BG370" s="48"/>
      <c r="BH370" s="48"/>
      <c r="BI370" s="48"/>
      <c r="BJ370" s="48"/>
      <c r="BK370" s="48"/>
      <c r="BL370" s="48"/>
      <c r="BM370" s="48"/>
      <c r="BN370" s="48"/>
    </row>
    <row r="371" spans="1:66" ht="11.25" customHeight="1">
      <c r="A371" s="221"/>
      <c r="B371" s="38"/>
      <c r="C371" s="206"/>
      <c r="D371" s="209"/>
      <c r="E371" s="85" t="s">
        <v>46</v>
      </c>
      <c r="F371" s="86"/>
      <c r="G371" s="206"/>
      <c r="H371" s="209"/>
      <c r="I371" s="85" t="s">
        <v>46</v>
      </c>
      <c r="J371" s="108"/>
      <c r="K371" s="206"/>
      <c r="L371" s="209"/>
      <c r="M371" s="85" t="s">
        <v>46</v>
      </c>
      <c r="N371" s="108"/>
      <c r="O371" s="43"/>
      <c r="P371" s="3"/>
      <c r="Q371" s="3"/>
      <c r="R371" s="15"/>
      <c r="S371" s="227" t="str">
        <f>IF(OR(S368="Empleado",S368="Familiar"),"Nombre del Empleado","N° Factura")</f>
        <v>N° Factura</v>
      </c>
      <c r="T371" s="228"/>
      <c r="U371" s="89"/>
      <c r="V371" s="47"/>
      <c r="W371" s="227" t="str">
        <f>IF(OR(W368="Empleado",W368="Familiar"),"Nombre del Empleado","N° Factura")</f>
        <v>N° Factura</v>
      </c>
      <c r="X371" s="228"/>
      <c r="Y371" s="89"/>
      <c r="Z371" s="47"/>
      <c r="AA371" s="227" t="str">
        <f>IF(OR(AA368="Empleado",AA368="Familiar"),"Nombre del Empleado","N° Factura")</f>
        <v>N° Factura</v>
      </c>
      <c r="AB371" s="228"/>
      <c r="AC371" s="89"/>
      <c r="AD371" s="48"/>
      <c r="AE371" s="240" t="s">
        <v>38</v>
      </c>
      <c r="AF371" s="230"/>
      <c r="AG371" s="161">
        <f t="array" aca="1" ref="AG371" ca="1">COUNTIFS(AP336:AP376, "💲", AY336:AY376, INDIRECT("AE" &amp; ROW())) + COUNTIFS(AP336:AP376, "📦", AY336:AY376, INDIRECT("AE" &amp; ROW())) + COUNTIFS(AP336:AP376, "✅", AY336:AY376, INDIRECT("AE" &amp; ROW()))</f>
        <v>0</v>
      </c>
      <c r="AH371" s="162">
        <f t="array" aca="1" ref="AH371" ca="1">COUNTIFS(AP336:AP376, "💲", AY336:AY376, INDIRECT("AE" &amp; ROW())) + COUNTIFS(AP336:AP376, "📦", AY336:AY376, INDIRECT("AE" &amp; ROW()))</f>
        <v>0</v>
      </c>
      <c r="AI371" s="139">
        <f t="array" aca="1" ref="AI371" ca="1">SUMIFS(AR336:AR376, AY336:AY376, INDIRECT("AE" &amp; ROW()), AP336:AP376, "💲") + SUMIFS(AR336:AR376, AY336:AY376, INDIRECT("AE" &amp; ROW()), AP336:AP376, "📦")</f>
        <v>0</v>
      </c>
      <c r="AJ371" s="139">
        <f t="array" aca="1" ref="AJ371" ca="1">(
    SUMIFS(AR336:AR376, AY336:AY376, INDIRECT("AE" &amp; ROW()), AP336:AP376, "💲") +
    SUMIFS(AR336:AR376, AY336:AY376, INDIRECT("AE" &amp; ROW()), AP336:AP376, "📦")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
        SUMIFS(AR336:AR376, AY336:AY376, INDIRECT("AE" &amp; ROW()), AP336:AP376, "💲", AS336:AS376, "Familiar") +
        SUMIFS(AR336:AR376, AY336:AY376, INDIRECT("AE" &amp; ROW()), AP336:AP376, "📦", AS336:AS376, "Familiar")
    ) / 2
)  -
(
    (
        SUMIFS(AR336:AR376, AY336:AY376, INDIRECT("AE" &amp; ROW()), AP336:AP376, "💲", AS336:AS376, "Exonerado ADH") +
        SUMIFS(AR336:AR376, AY336:AY376, INDIRECT("AE" &amp; ROW()), AP336:AP376, "📦", AS336:AS376, "Exonerado ADH")
    ) / 2
)  -
(
    (
        SUMIFS(AR336:AR376, AY336:AY376, INDIRECT("AE" &amp; ROW()), AP336:AP376, "💲", AS336:AS376, "Exonerado Doctor") +
        SUMIFS(AR336:AR376, AY336:AY376, INDIRECT("AE" &amp; ROW()), AP336:AP376, "📦", AS336:AS376, "Exonerado Doctor")
    ) / 2
)</f>
        <v>0</v>
      </c>
      <c r="AK371" s="139">
        <f t="array" aca="1" ref="AK371" ca="1">(
    SUMIFS(AR336:AR376, AY336:AY376, INDIRECT("AE" &amp; ROW()), AP336:AP376, "💲") +
    SUMIFS(AR336:AR376, AY336:AY376, INDIRECT("AE" &amp; ROW()), AP336:AP376, "📦")
) -
(
    SUMIFS(AR336:AR376, AY336:AY376, INDIRECT("AE" &amp; ROW()), AP336:AP376, "💲", AS336:AS376, "Familiar") +
    SUMIFS(AR336:AR376, AY336:AY376, INDIRECT("AE" &amp; ROW()), AP336:AP376, "📦", AS336:AS376, "Familiar")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SUMIFS(AR336:AR376, AY336:AY376, INDIRECT("AE" &amp; ROW()), AP336:AP376, "💲", AS336:AS376, "Exonerado ADH") +
    SUMIFS(AR336:AR376, AY336:AY376, INDIRECT("AE" &amp; ROW()), AP336:AP376, "📦", AS336:AS376, "Exonerado ADH")
) -
(
    (
        SUMIFS(AR336:AR376, AY336:AY376, INDIRECT("AE" &amp; ROW()), AP336:AP376, "💲", AS336:AS376, "Exonerado Doctor") +
        SUMIFS(AR336:AR376, AY336:AY376, INDIRECT("AE" &amp; ROW()), AP336:AP376, "📦", AS336:AS376, "Exonerado Doctor")
    ) / 2
) -
(
    (
        SUMIFS(AR336:AR376, AY336:AY376, INDIRECT("AE" &amp; ROW()), AP336:AP376, "💲", AS336:AS376, "") +
        SUMIFS(AR336:AR376, AY336:AY376, INDIRECT("AE" &amp; ROW()), AP336:AP376, "📦", AS336:AS376, "")
    ) / 2
)</f>
        <v>0</v>
      </c>
      <c r="AL371" s="140">
        <f t="array" aca="1" ref="AL371" ca="1">(
    SUMIFS(AR336:AR376, AY336:AY376, INDIRECT("AE" &amp; ROW()), AP336:AP376, "💲") +
    SUMIFS(AR336:AR376, AY336:AY376, INDIRECT("AE" &amp; ROW()), AP336:AP376, "📦")
) -
(
    (
        SUMIFS(AR336:AR376, AY336:AY376, INDIRECT("AE" &amp; ROW()), AP336:AP376, "💲", AS336:AS376, "Familiar") +
        SUMIFS(AR336:AR376, AY336:AY376, INDIRECT("AE" &amp; ROW()), AP336:AP376, "📦", AS336:AS376, "Familiar")
    ) / 2
) -
(
    (
        SUMIFS(AR336:AR376, AY336:AY376, INDIRECT("AE" &amp; ROW()), AP336:AP376, "💲", AS336:AS376, "Participante") +
        SUMIFS(AR336:AR376, AY336:AY376, INDIRECT("AE" &amp; ROW()), AP336:AP376, "📦", AS336:AS376, "Participante")
    ) / 2
) -
(
    (
        SUMIFS(AR336:AR376, AY336:AY376, INDIRECT("AE" &amp; ROW()), AP336:AP376, "💲", AS336:AS376, "Empleado") +
        SUMIFS(AR336:AR376, AY336:AY376, INDIRECT("AE" &amp; ROW()), AP336:AP376, "📦", AS336:AS376, "Empleado")
    ) / 2
) -
(
    (
        SUMIFS(AR336:AR376, AY336:AY376, INDIRECT("AE" &amp; ROW()), AP336:AP376, "💲", AS336:AS376, "Exonerado ADH") +
        SUMIFS(AR336:AR376, AY336:AY376, INDIRECT("AE" &amp; ROW()), AP336:AP376, "📦", AS336:AS376, "Exonerado ADH")
    ) / 2
) -
(
    SUMIFS(AR336:AR376, AY336:AY376, INDIRECT("AE" &amp; ROW()), AP336:AP376, "💲", AS336:AS376, "Exonerado Doctor") +
    SUMIFS(AR336:AR376, AY336:AY376, INDIRECT("AE" &amp; ROW()), AP336:AP376, "📦", AS336:AS376, "Exonerado Doctor")
) -
(
    (
        SUMIFS(AR336:AR376, AY336:AY376, INDIRECT("AE" &amp; ROW()), AP336:AP376, "💲", AS336:AS376, "") +
        SUMIFS(AR336:AR376, AY336:AY376, INDIRECT("AE" &amp; ROW()), AP336:AP376, "📦", AS336:AS376, "")
    ) / 2
)</f>
        <v>0</v>
      </c>
      <c r="AM371" s="48"/>
      <c r="AN371" s="155">
        <f>A334</f>
        <v>46274</v>
      </c>
      <c r="AO371" s="156" t="str">
        <f>K335</f>
        <v>Consultorio N° 3</v>
      </c>
      <c r="AP371" s="156">
        <f t="shared" ref="AP371:AQ371" si="264">K384</f>
        <v>0</v>
      </c>
      <c r="AQ371" s="156">
        <f t="shared" si="264"/>
        <v>0</v>
      </c>
      <c r="AR371" s="156">
        <f>AC384</f>
        <v>0</v>
      </c>
      <c r="AS371" s="156">
        <f>AA384</f>
        <v>0</v>
      </c>
      <c r="AT371" s="156">
        <f>AA385</f>
        <v>0</v>
      </c>
      <c r="AU371" s="156">
        <f>AC385</f>
        <v>0</v>
      </c>
      <c r="AV371" s="156">
        <f>AA386</f>
        <v>0</v>
      </c>
      <c r="AW371" s="156">
        <f>AC386</f>
        <v>0</v>
      </c>
      <c r="AX371" s="156">
        <f>AC387</f>
        <v>0</v>
      </c>
      <c r="AY371" s="156">
        <f>N387</f>
        <v>0</v>
      </c>
      <c r="AZ371" s="48"/>
      <c r="BA371" s="48"/>
      <c r="BB371" s="48"/>
      <c r="BC371" s="48"/>
      <c r="BD371" s="48"/>
      <c r="BE371" s="48"/>
      <c r="BF371" s="48"/>
      <c r="BG371" s="48"/>
      <c r="BH371" s="48"/>
      <c r="BI371" s="48"/>
      <c r="BJ371" s="48"/>
      <c r="BK371" s="48"/>
      <c r="BL371" s="48"/>
      <c r="BM371" s="48"/>
      <c r="BN371" s="48"/>
    </row>
    <row r="372" spans="1:66" ht="11.25" customHeight="1">
      <c r="A372" s="222">
        <f>A368+$Q$13/1440</f>
        <v>0.70833333333333315</v>
      </c>
      <c r="B372" s="38"/>
      <c r="C372" s="204"/>
      <c r="D372" s="207"/>
      <c r="E372" s="40" t="s">
        <v>36</v>
      </c>
      <c r="F372" s="42" t="str">
        <f>IF(D372&lt;&gt;"", VLOOKUP(D372,'Base de Datos'!$A$2:$D1268,2,FALSE()),"")</f>
        <v/>
      </c>
      <c r="G372" s="204"/>
      <c r="H372" s="216"/>
      <c r="I372" s="40" t="s">
        <v>36</v>
      </c>
      <c r="J372" s="42" t="str">
        <f>IF(H372&lt;&gt;"", VLOOKUP(H372,'Base de Datos'!$A$2:$D1268,2,FALSE()),"")</f>
        <v/>
      </c>
      <c r="K372" s="204"/>
      <c r="L372" s="216"/>
      <c r="M372" s="40" t="s">
        <v>36</v>
      </c>
      <c r="N372" s="42" t="str">
        <f>IF(L372&lt;&gt;"", VLOOKUP(L372,'Base de Datos'!$A$2:$D1268,2,FALSE()),"")</f>
        <v/>
      </c>
      <c r="O372" s="43"/>
      <c r="P372" s="163"/>
      <c r="Q372" s="3"/>
      <c r="R372" s="15"/>
      <c r="S372" s="45"/>
      <c r="T372" s="45" t="s">
        <v>37</v>
      </c>
      <c r="U372" s="46"/>
      <c r="V372" s="47"/>
      <c r="W372" s="45"/>
      <c r="X372" s="45" t="s">
        <v>37</v>
      </c>
      <c r="Y372" s="46"/>
      <c r="Z372" s="47"/>
      <c r="AA372" s="45"/>
      <c r="AB372" s="45" t="s">
        <v>37</v>
      </c>
      <c r="AC372" s="46"/>
      <c r="AD372" s="48"/>
      <c r="AE372" s="240" t="s">
        <v>43</v>
      </c>
      <c r="AF372" s="230"/>
      <c r="AG372" s="161">
        <f t="array" aca="1" ref="AG372" ca="1">COUNTIFS(AP336:AP376, "💲", AY336:AY376, INDIRECT("AE" &amp; ROW())) + COUNTIFS(AP336:AP376, "📦", AY336:AY376, INDIRECT("AE" &amp; ROW())) + COUNTIFS(AP336:AP376, "✅", AY336:AY376, INDIRECT("AE" &amp; ROW()))</f>
        <v>0</v>
      </c>
      <c r="AH372" s="162">
        <f t="array" aca="1" ref="AH372" ca="1">COUNTIFS(AP336:AP376, "💲", AY336:AY376, INDIRECT("AE" &amp; ROW())) + COUNTIFS(AP336:AP376, "📦", AY336:AY376, INDIRECT("AE" &amp; ROW()))</f>
        <v>0</v>
      </c>
      <c r="AI372" s="139">
        <f t="array" aca="1" ref="AI372" ca="1">SUMIFS(AR336:AR376, AY336:AY376, INDIRECT("AE" &amp; ROW()), AP336:AP376, "💲") + SUMIFS(AR336:AR376, AY336:AY376, INDIRECT("AE" &amp; ROW()), AP336:AP376, "📦")</f>
        <v>0</v>
      </c>
      <c r="AJ372" s="139">
        <f t="array" aca="1" ref="AJ372" ca="1">(
    SUMIFS(AR336:AR376, AY336:AY376, INDIRECT("AE" &amp; ROW()), AP336:AP376, "💲") +
    SUMIFS(AR336:AR376, AY336:AY376, INDIRECT("AE" &amp; ROW()), AP336:AP376, "📦")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
        SUMIFS(AR336:AR376, AY336:AY376, INDIRECT("AE" &amp; ROW()), AP336:AP376, "💲", AS336:AS376, "Familiar") +
        SUMIFS(AR336:AR376, AY336:AY376, INDIRECT("AE" &amp; ROW()), AP336:AP376, "📦", AS336:AS376, "Familiar")
    ) / 2
)  -
(
    (
        SUMIFS(AR336:AR376, AY336:AY376, INDIRECT("AE" &amp; ROW()), AP336:AP376, "💲", AS336:AS376, "Exonerado ADH") +
        SUMIFS(AR336:AR376, AY336:AY376, INDIRECT("AE" &amp; ROW()), AP336:AP376, "📦", AS336:AS376, "Exonerado ADH")
    ) / 2
)  -
(
    (
        SUMIFS(AR336:AR376, AY336:AY376, INDIRECT("AE" &amp; ROW()), AP336:AP376, "💲", AS336:AS376, "Exonerado Doctor") +
        SUMIFS(AR336:AR376, AY336:AY376, INDIRECT("AE" &amp; ROW()), AP336:AP376, "📦", AS336:AS376, "Exonerado Doctor")
    ) / 2
)</f>
        <v>0</v>
      </c>
      <c r="AK372" s="139">
        <f t="array" aca="1" ref="AK372" ca="1">(
    SUMIFS(AR336:AR376, AY336:AY376, INDIRECT("AE" &amp; ROW()), AP336:AP376, "💲") +
    SUMIFS(AR336:AR376, AY336:AY376, INDIRECT("AE" &amp; ROW()), AP336:AP376, "📦")
) -
(
    SUMIFS(AR336:AR376, AY336:AY376, INDIRECT("AE" &amp; ROW()), AP336:AP376, "💲", AS336:AS376, "Familiar") +
    SUMIFS(AR336:AR376, AY336:AY376, INDIRECT("AE" &amp; ROW()), AP336:AP376, "📦", AS336:AS376, "Familiar")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SUMIFS(AR336:AR376, AY336:AY376, INDIRECT("AE" &amp; ROW()), AP336:AP376, "💲", AS336:AS376, "Exonerado ADH") +
    SUMIFS(AR336:AR376, AY336:AY376, INDIRECT("AE" &amp; ROW()), AP336:AP376, "📦", AS336:AS376, "Exonerado ADH")
) -
(
    (
        SUMIFS(AR336:AR376, AY336:AY376, INDIRECT("AE" &amp; ROW()), AP336:AP376, "💲", AS336:AS376, "Exonerado Doctor") +
        SUMIFS(AR336:AR376, AY336:AY376, INDIRECT("AE" &amp; ROW()), AP336:AP376, "📦", AS336:AS376, "Exonerado Doctor")
    ) / 2
) -
(
    (
        SUMIFS(AR336:AR376, AY336:AY376, INDIRECT("AE" &amp; ROW()), AP336:AP376, "💲", AS336:AS376, "") +
        SUMIFS(AR336:AR376, AY336:AY376, INDIRECT("AE" &amp; ROW()), AP336:AP376, "📦", AS336:AS376, "")
    ) / 2
)</f>
        <v>0</v>
      </c>
      <c r="AL372" s="140">
        <f t="array" aca="1" ref="AL372" ca="1">(
    SUMIFS(AR336:AR376, AY336:AY376, INDIRECT("AE" &amp; ROW()), AP336:AP376, "💲") +
    SUMIFS(AR336:AR376, AY336:AY376, INDIRECT("AE" &amp; ROW()), AP336:AP376, "📦")
) -
(
    (
        SUMIFS(AR336:AR376, AY336:AY376, INDIRECT("AE" &amp; ROW()), AP336:AP376, "💲", AS336:AS376, "Familiar") +
        SUMIFS(AR336:AR376, AY336:AY376, INDIRECT("AE" &amp; ROW()), AP336:AP376, "📦", AS336:AS376, "Familiar")
    ) / 2
) -
(
    (
        SUMIFS(AR336:AR376, AY336:AY376, INDIRECT("AE" &amp; ROW()), AP336:AP376, "💲", AS336:AS376, "Participante") +
        SUMIFS(AR336:AR376, AY336:AY376, INDIRECT("AE" &amp; ROW()), AP336:AP376, "📦", AS336:AS376, "Participante")
    ) / 2
) -
(
    (
        SUMIFS(AR336:AR376, AY336:AY376, INDIRECT("AE" &amp; ROW()), AP336:AP376, "💲", AS336:AS376, "Empleado") +
        SUMIFS(AR336:AR376, AY336:AY376, INDIRECT("AE" &amp; ROW()), AP336:AP376, "📦", AS336:AS376, "Empleado")
    ) / 2
) -
(
    (
        SUMIFS(AR336:AR376, AY336:AY376, INDIRECT("AE" &amp; ROW()), AP336:AP376, "💲", AS336:AS376, "Exonerado ADH") +
        SUMIFS(AR336:AR376, AY336:AY376, INDIRECT("AE" &amp; ROW()), AP336:AP376, "📦", AS336:AS376, "Exonerado ADH")
    ) / 2
) -
(
    SUMIFS(AR336:AR376, AY336:AY376, INDIRECT("AE" &amp; ROW()), AP336:AP376, "💲", AS336:AS376, "Exonerado Doctor") +
    SUMIFS(AR336:AR376, AY336:AY376, INDIRECT("AE" &amp; ROW()), AP336:AP376, "📦", AS336:AS376, "Exonerado Doctor")
) -
(
    (
        SUMIFS(AR336:AR376, AY336:AY376, INDIRECT("AE" &amp; ROW()), AP336:AP376, "💲", AS336:AS376, "") +
        SUMIFS(AR336:AR376, AY336:AY376, INDIRECT("AE" &amp; ROW()), AP336:AP376, "📦", AS336:AS376, "")
    ) / 2
)</f>
        <v>0</v>
      </c>
      <c r="AM372" s="48"/>
      <c r="AN372" s="156"/>
      <c r="AO372" s="156"/>
      <c r="AP372" s="156"/>
      <c r="AQ372" s="156">
        <f>L380</f>
        <v>0</v>
      </c>
      <c r="AR372" s="156"/>
      <c r="AS372" s="156"/>
      <c r="AT372" s="156"/>
      <c r="AU372" s="156"/>
      <c r="AV372" s="156"/>
      <c r="AW372" s="156"/>
      <c r="AX372" s="156"/>
      <c r="AY372" s="156">
        <f>N375</f>
        <v>0</v>
      </c>
      <c r="AZ372" s="48"/>
      <c r="BA372" s="48"/>
      <c r="BB372" s="48"/>
      <c r="BC372" s="48"/>
      <c r="BD372" s="48"/>
      <c r="BE372" s="48"/>
      <c r="BF372" s="48"/>
      <c r="BG372" s="48"/>
      <c r="BH372" s="48"/>
      <c r="BI372" s="48"/>
      <c r="BJ372" s="48"/>
      <c r="BK372" s="48"/>
      <c r="BL372" s="48"/>
      <c r="BM372" s="48"/>
      <c r="BN372" s="48"/>
    </row>
    <row r="373" spans="1:66" ht="11.25" customHeight="1">
      <c r="A373" s="220"/>
      <c r="B373" s="38"/>
      <c r="C373" s="205"/>
      <c r="D373" s="208"/>
      <c r="E373" s="57" t="s">
        <v>42</v>
      </c>
      <c r="F373" s="58" t="str">
        <f>IF(D372&lt;&gt;"", VLOOKUP(D372,'Base de Datos'!$A$2:$D1268,3,FALSE()),"")</f>
        <v/>
      </c>
      <c r="G373" s="205"/>
      <c r="H373" s="208"/>
      <c r="I373" s="57" t="s">
        <v>42</v>
      </c>
      <c r="J373" s="58" t="str">
        <f>IF(H372&lt;&gt;"", VLOOKUP(H372,'Base de Datos'!$A$2:$D1268,3,FALSE()),"")</f>
        <v/>
      </c>
      <c r="K373" s="205"/>
      <c r="L373" s="208"/>
      <c r="M373" s="57" t="s">
        <v>42</v>
      </c>
      <c r="N373" s="58" t="str">
        <f>IF(L372&lt;&gt;"", VLOOKUP(L372,'Base de Datos'!$A$2:$D1268,3,FALSE()),"")</f>
        <v/>
      </c>
      <c r="O373" s="43"/>
      <c r="P373" s="163"/>
      <c r="Q373" s="3"/>
      <c r="R373" s="15"/>
      <c r="S373" s="229"/>
      <c r="T373" s="230"/>
      <c r="U373" s="59"/>
      <c r="V373" s="47"/>
      <c r="W373" s="229"/>
      <c r="X373" s="230"/>
      <c r="Y373" s="59"/>
      <c r="Z373" s="47"/>
      <c r="AA373" s="229"/>
      <c r="AB373" s="230"/>
      <c r="AC373" s="59"/>
      <c r="AD373" s="48"/>
      <c r="AE373" s="240" t="s">
        <v>45</v>
      </c>
      <c r="AF373" s="230"/>
      <c r="AG373" s="161">
        <f t="array" aca="1" ref="AG373" ca="1">COUNTIFS(AP336:AP376, "💲", AY336:AY376, INDIRECT("AE" &amp; ROW())) + COUNTIFS(AP336:AP376, "📦", AY336:AY376, INDIRECT("AE" &amp; ROW())) + COUNTIFS(AP336:AP376, "✅", AY336:AY376, INDIRECT("AE" &amp; ROW()))</f>
        <v>0</v>
      </c>
      <c r="AH373" s="162">
        <f t="array" aca="1" ref="AH373" ca="1">COUNTIFS(AP336:AP376, "💲", AY336:AY376, INDIRECT("AE" &amp; ROW())) + COUNTIFS(AP336:AP376, "📦", AY336:AY376, INDIRECT("AE" &amp; ROW()))</f>
        <v>0</v>
      </c>
      <c r="AI373" s="139">
        <f t="array" aca="1" ref="AI373" ca="1">SUMIFS(AR336:AR376, AY336:AY376, INDIRECT("AE" &amp; ROW()), AP336:AP376, "💲") + SUMIFS(AR336:AR376, AY336:AY376, INDIRECT("AE" &amp; ROW()), AP336:AP376, "📦")</f>
        <v>0</v>
      </c>
      <c r="AJ373" s="139">
        <f t="array" aca="1" ref="AJ373" ca="1">(
    SUMIFS(AR336:AR376, AY336:AY376, INDIRECT("AE" &amp; ROW()), AP336:AP376, "💲") +
    SUMIFS(AR336:AR376, AY336:AY376, INDIRECT("AE" &amp; ROW()), AP336:AP376, "📦")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
        SUMIFS(AR336:AR376, AY336:AY376, INDIRECT("AE" &amp; ROW()), AP336:AP376, "💲", AS336:AS376, "Familiar") +
        SUMIFS(AR336:AR376, AY336:AY376, INDIRECT("AE" &amp; ROW()), AP336:AP376, "📦", AS336:AS376, "Familiar")
    ) / 2
)  -
(
    (
        SUMIFS(AR336:AR376, AY336:AY376, INDIRECT("AE" &amp; ROW()), AP336:AP376, "💲", AS336:AS376, "Exonerado ADH") +
        SUMIFS(AR336:AR376, AY336:AY376, INDIRECT("AE" &amp; ROW()), AP336:AP376, "📦", AS336:AS376, "Exonerado ADH")
    ) / 2
)  -
(
    (
        SUMIFS(AR336:AR376, AY336:AY376, INDIRECT("AE" &amp; ROW()), AP336:AP376, "💲", AS336:AS376, "Exonerado Doctor") +
        SUMIFS(AR336:AR376, AY336:AY376, INDIRECT("AE" &amp; ROW()), AP336:AP376, "📦", AS336:AS376, "Exonerado Doctor")
    ) / 2
)</f>
        <v>0</v>
      </c>
      <c r="AK373" s="139">
        <f t="array" aca="1" ref="AK373" ca="1">(
    SUMIFS(AR336:AR376, AY336:AY376, INDIRECT("AE" &amp; ROW()), AP336:AP376, "💲") +
    SUMIFS(AR336:AR376, AY336:AY376, INDIRECT("AE" &amp; ROW()), AP336:AP376, "📦")
) -
(
    SUMIFS(AR336:AR376, AY336:AY376, INDIRECT("AE" &amp; ROW()), AP336:AP376, "💲", AS336:AS376, "Familiar") +
    SUMIFS(AR336:AR376, AY336:AY376, INDIRECT("AE" &amp; ROW()), AP336:AP376, "📦", AS336:AS376, "Familiar")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SUMIFS(AR336:AR376, AY336:AY376, INDIRECT("AE" &amp; ROW()), AP336:AP376, "💲", AS336:AS376, "Exonerado ADH") +
    SUMIFS(AR336:AR376, AY336:AY376, INDIRECT("AE" &amp; ROW()), AP336:AP376, "📦", AS336:AS376, "Exonerado ADH")
) -
(
    (
        SUMIFS(AR336:AR376, AY336:AY376, INDIRECT("AE" &amp; ROW()), AP336:AP376, "💲", AS336:AS376, "Exonerado Doctor") +
        SUMIFS(AR336:AR376, AY336:AY376, INDIRECT("AE" &amp; ROW()), AP336:AP376, "📦", AS336:AS376, "Exonerado Doctor")
    ) / 2
) -
(
    (
        SUMIFS(AR336:AR376, AY336:AY376, INDIRECT("AE" &amp; ROW()), AP336:AP376, "💲", AS336:AS376, "") +
        SUMIFS(AR336:AR376, AY336:AY376, INDIRECT("AE" &amp; ROW()), AP336:AP376, "📦", AS336:AS376, "")
    ) / 2
)</f>
        <v>0</v>
      </c>
      <c r="AL373" s="140">
        <f t="array" aca="1" ref="AL373" ca="1">(
    SUMIFS(AR336:AR376, AY336:AY376, INDIRECT("AE" &amp; ROW()), AP336:AP376, "💲") +
    SUMIFS(AR336:AR376, AY336:AY376, INDIRECT("AE" &amp; ROW()), AP336:AP376, "📦")
) -
(
    (
        SUMIFS(AR336:AR376, AY336:AY376, INDIRECT("AE" &amp; ROW()), AP336:AP376, "💲", AS336:AS376, "Familiar") +
        SUMIFS(AR336:AR376, AY336:AY376, INDIRECT("AE" &amp; ROW()), AP336:AP376, "📦", AS336:AS376, "Familiar")
    ) / 2
) -
(
    (
        SUMIFS(AR336:AR376, AY336:AY376, INDIRECT("AE" &amp; ROW()), AP336:AP376, "💲", AS336:AS376, "Participante") +
        SUMIFS(AR336:AR376, AY336:AY376, INDIRECT("AE" &amp; ROW()), AP336:AP376, "📦", AS336:AS376, "Participante")
    ) / 2
) -
(
    (
        SUMIFS(AR336:AR376, AY336:AY376, INDIRECT("AE" &amp; ROW()), AP336:AP376, "💲", AS336:AS376, "Empleado") +
        SUMIFS(AR336:AR376, AY336:AY376, INDIRECT("AE" &amp; ROW()), AP336:AP376, "📦", AS336:AS376, "Empleado")
    ) / 2
) -
(
    (
        SUMIFS(AR336:AR376, AY336:AY376, INDIRECT("AE" &amp; ROW()), AP336:AP376, "💲", AS336:AS376, "Exonerado ADH") +
        SUMIFS(AR336:AR376, AY336:AY376, INDIRECT("AE" &amp; ROW()), AP336:AP376, "📦", AS336:AS376, "Exonerado ADH")
    ) / 2
) -
(
    SUMIFS(AR336:AR376, AY336:AY376, INDIRECT("AE" &amp; ROW()), AP336:AP376, "💲", AS336:AS376, "Exonerado Doctor") +
    SUMIFS(AR336:AR376, AY336:AY376, INDIRECT("AE" &amp; ROW()), AP336:AP376, "📦", AS336:AS376, "Exonerado Doctor")
) -
(
    (
        SUMIFS(AR336:AR376, AY336:AY376, INDIRECT("AE" &amp; ROW()), AP336:AP376, "💲", AS336:AS376, "") +
        SUMIFS(AR336:AR376, AY336:AY376, INDIRECT("AE" &amp; ROW()), AP336:AP376, "📦", AS336:AS376, "")
    ) / 2
)</f>
        <v>0</v>
      </c>
      <c r="AM373" s="48"/>
      <c r="AN373" s="156"/>
      <c r="AO373" s="156"/>
      <c r="AP373" s="156"/>
      <c r="AQ373" s="156">
        <f>L384</f>
        <v>0</v>
      </c>
      <c r="AR373" s="156"/>
      <c r="AS373" s="156"/>
      <c r="AT373" s="156"/>
      <c r="AU373" s="156"/>
      <c r="AV373" s="156"/>
      <c r="AW373" s="156"/>
      <c r="AX373" s="156"/>
      <c r="AY373" s="156">
        <f>N379</f>
        <v>0</v>
      </c>
      <c r="AZ373" s="48"/>
      <c r="BA373" s="48"/>
      <c r="BB373" s="48"/>
      <c r="BC373" s="48"/>
      <c r="BD373" s="48"/>
      <c r="BE373" s="48"/>
      <c r="BF373" s="48"/>
      <c r="BG373" s="48"/>
      <c r="BH373" s="48"/>
      <c r="BI373" s="48"/>
      <c r="BJ373" s="48"/>
      <c r="BK373" s="48"/>
      <c r="BL373" s="48"/>
      <c r="BM373" s="48"/>
      <c r="BN373" s="48"/>
    </row>
    <row r="374" spans="1:66" ht="11.25" customHeight="1">
      <c r="A374" s="220"/>
      <c r="B374" s="38"/>
      <c r="C374" s="205"/>
      <c r="D374" s="208"/>
      <c r="E374" s="57" t="s">
        <v>44</v>
      </c>
      <c r="F374" s="58" t="str">
        <f>IF(D372&lt;&gt;"", VLOOKUP(D372,'Base de Datos'!$A$2:$D1268,4,FALSE()),"")</f>
        <v/>
      </c>
      <c r="G374" s="205"/>
      <c r="H374" s="208"/>
      <c r="I374" s="57" t="s">
        <v>44</v>
      </c>
      <c r="J374" s="58" t="str">
        <f>IF(H372&lt;&gt;"", VLOOKUP(H372,'Base de Datos'!$A$2:$D1268,4,FALSE()),"")</f>
        <v/>
      </c>
      <c r="K374" s="205"/>
      <c r="L374" s="208"/>
      <c r="M374" s="57" t="s">
        <v>44</v>
      </c>
      <c r="N374" s="58" t="str">
        <f>IF(L372&lt;&gt;"", VLOOKUP(L372,'Base de Datos'!$A$2:$D1268,4,FALSE()),"")</f>
        <v/>
      </c>
      <c r="O374" s="43"/>
      <c r="P374" s="163"/>
      <c r="Q374" s="3"/>
      <c r="R374" s="15"/>
      <c r="S374" s="229"/>
      <c r="T374" s="230"/>
      <c r="U374" s="59"/>
      <c r="V374" s="47"/>
      <c r="W374" s="229"/>
      <c r="X374" s="230"/>
      <c r="Y374" s="59"/>
      <c r="Z374" s="47"/>
      <c r="AA374" s="229"/>
      <c r="AB374" s="230"/>
      <c r="AC374" s="59"/>
      <c r="AD374" s="48"/>
      <c r="AE374" s="240" t="s">
        <v>47</v>
      </c>
      <c r="AF374" s="230"/>
      <c r="AG374" s="161">
        <f t="array" aca="1" ref="AG374" ca="1">COUNTIFS(AP336:AP376, "💲", AY336:AY376, INDIRECT("AE" &amp; ROW())) + COUNTIFS(AP336:AP376, "📦", AY336:AY376, INDIRECT("AE" &amp; ROW())) + COUNTIFS(AP336:AP376, "✅", AY336:AY376, INDIRECT("AE" &amp; ROW()))</f>
        <v>2</v>
      </c>
      <c r="AH374" s="162">
        <f t="array" aca="1" ref="AH374" ca="1">COUNTIFS(AP336:AP376, "💲", AY336:AY376, INDIRECT("AE" &amp; ROW())) + COUNTIFS(AP336:AP376, "📦", AY336:AY376, INDIRECT("AE" &amp; ROW()))</f>
        <v>2</v>
      </c>
      <c r="AI374" s="139">
        <f t="array" aca="1" ref="AI374" ca="1">SUMIFS(AR336:AR376, AY336:AY376, INDIRECT("AE" &amp; ROW()), AP336:AP376, "💲") + SUMIFS(AR336:AR376, AY336:AY376, INDIRECT("AE" &amp; ROW()), AP336:AP376, "📦")</f>
        <v>100</v>
      </c>
      <c r="AJ374" s="139">
        <f t="array" aca="1" ref="AJ374" ca="1">(
    SUMIFS(AR336:AR376, AY336:AY376, INDIRECT("AE" &amp; ROW()), AP336:AP376, "💲") +
    SUMIFS(AR336:AR376, AY336:AY376, INDIRECT("AE" &amp; ROW()), AP336:AP376, "📦")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
        SUMIFS(AR336:AR376, AY336:AY376, INDIRECT("AE" &amp; ROW()), AP336:AP376, "💲", AS336:AS376, "Familiar") +
        SUMIFS(AR336:AR376, AY336:AY376, INDIRECT("AE" &amp; ROW()), AP336:AP376, "📦", AS336:AS376, "Familiar")
    ) / 2
)  -
(
    (
        SUMIFS(AR336:AR376, AY336:AY376, INDIRECT("AE" &amp; ROW()), AP336:AP376, "💲", AS336:AS376, "Exonerado ADH") +
        SUMIFS(AR336:AR376, AY336:AY376, INDIRECT("AE" &amp; ROW()), AP336:AP376, "📦", AS336:AS376, "Exonerado ADH")
    ) / 2
)  -
(
    (
        SUMIFS(AR336:AR376, AY336:AY376, INDIRECT("AE" &amp; ROW()), AP336:AP376, "💲", AS336:AS376, "Exonerado Doctor") +
        SUMIFS(AR336:AR376, AY336:AY376, INDIRECT("AE" &amp; ROW()), AP336:AP376, "📦", AS336:AS376, "Exonerado Doctor")
    ) / 2
)</f>
        <v>25</v>
      </c>
      <c r="AK374" s="139">
        <f t="array" aca="1" ref="AK374" ca="1">(
    SUMIFS(AR336:AR376, AY336:AY376, INDIRECT("AE" &amp; ROW()), AP336:AP376, "💲") +
    SUMIFS(AR336:AR376, AY336:AY376, INDIRECT("AE" &amp; ROW()), AP336:AP376, "📦")
) -
(
    SUMIFS(AR336:AR376, AY336:AY376, INDIRECT("AE" &amp; ROW()), AP336:AP376, "💲", AS336:AS376, "Familiar") +
    SUMIFS(AR336:AR376, AY336:AY376, INDIRECT("AE" &amp; ROW()), AP336:AP376, "📦", AS336:AS376, "Familiar")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SUMIFS(AR336:AR376, AY336:AY376, INDIRECT("AE" &amp; ROW()), AP336:AP376, "💲", AS336:AS376, "Exonerado ADH") +
    SUMIFS(AR336:AR376, AY336:AY376, INDIRECT("AE" &amp; ROW()), AP336:AP376, "📦", AS336:AS376, "Exonerado ADH")
) -
(
    (
        SUMIFS(AR336:AR376, AY336:AY376, INDIRECT("AE" &amp; ROW()), AP336:AP376, "💲", AS336:AS376, "Exonerado Doctor") +
        SUMIFS(AR336:AR376, AY336:AY376, INDIRECT("AE" &amp; ROW()), AP336:AP376, "📦", AS336:AS376, "Exonerado Doctor")
    ) / 2
) -
(
    (
        SUMIFS(AR336:AR376, AY336:AY376, INDIRECT("AE" &amp; ROW()), AP336:AP376, "💲", AS336:AS376, "") +
        SUMIFS(AR336:AR376, AY336:AY376, INDIRECT("AE" &amp; ROW()), AP336:AP376, "📦", AS336:AS376, "")
    ) / 2
)</f>
        <v>0</v>
      </c>
      <c r="AL374" s="140">
        <f t="array" aca="1" ref="AL374" ca="1">(
    SUMIFS(AR336:AR376, AY336:AY376, INDIRECT("AE" &amp; ROW()), AP336:AP376, "💲") +
    SUMIFS(AR336:AR376, AY336:AY376, INDIRECT("AE" &amp; ROW()), AP336:AP376, "📦")
) -
(
    (
        SUMIFS(AR336:AR376, AY336:AY376, INDIRECT("AE" &amp; ROW()), AP336:AP376, "💲", AS336:AS376, "Familiar") +
        SUMIFS(AR336:AR376, AY336:AY376, INDIRECT("AE" &amp; ROW()), AP336:AP376, "📦", AS336:AS376, "Familiar")
    ) / 2
) -
(
    (
        SUMIFS(AR336:AR376, AY336:AY376, INDIRECT("AE" &amp; ROW()), AP336:AP376, "💲", AS336:AS376, "Participante") +
        SUMIFS(AR336:AR376, AY336:AY376, INDIRECT("AE" &amp; ROW()), AP336:AP376, "📦", AS336:AS376, "Participante")
    ) / 2
) -
(
    (
        SUMIFS(AR336:AR376, AY336:AY376, INDIRECT("AE" &amp; ROW()), AP336:AP376, "💲", AS336:AS376, "Empleado") +
        SUMIFS(AR336:AR376, AY336:AY376, INDIRECT("AE" &amp; ROW()), AP336:AP376, "📦", AS336:AS376, "Empleado")
    ) / 2
) -
(
    (
        SUMIFS(AR336:AR376, AY336:AY376, INDIRECT("AE" &amp; ROW()), AP336:AP376, "💲", AS336:AS376, "Exonerado ADH") +
        SUMIFS(AR336:AR376, AY336:AY376, INDIRECT("AE" &amp; ROW()), AP336:AP376, "📦", AS336:AS376, "Exonerado ADH")
    ) / 2
) -
(
    SUMIFS(AR336:AR376, AY336:AY376, INDIRECT("AE" &amp; ROW()), AP336:AP376, "💲", AS336:AS376, "Exonerado Doctor") +
    SUMIFS(AR336:AR376, AY336:AY376, INDIRECT("AE" &amp; ROW()), AP336:AP376, "📦", AS336:AS376, "Exonerado Doctor")
) -
(
    (
        SUMIFS(AR336:AR376, AY336:AY376, INDIRECT("AE" &amp; ROW()), AP336:AP376, "💲", AS336:AS376, "") +
        SUMIFS(AR336:AR376, AY336:AY376, INDIRECT("AE" &amp; ROW()), AP336:AP376, "📦", AS336:AS376, "")
    ) / 2
)</f>
        <v>50</v>
      </c>
      <c r="AM374" s="48"/>
      <c r="AN374" s="156"/>
      <c r="AO374" s="156"/>
      <c r="AP374" s="156"/>
      <c r="AQ374" s="156"/>
      <c r="AR374" s="156"/>
      <c r="AS374" s="156"/>
      <c r="AT374" s="156"/>
      <c r="AU374" s="156"/>
      <c r="AV374" s="156"/>
      <c r="AW374" s="156"/>
      <c r="AX374" s="156"/>
      <c r="AY374" s="156">
        <f>N383</f>
        <v>0</v>
      </c>
      <c r="AZ374" s="48"/>
      <c r="BA374" s="48"/>
      <c r="BB374" s="48"/>
      <c r="BC374" s="48"/>
      <c r="BD374" s="48"/>
      <c r="BE374" s="48"/>
      <c r="BF374" s="48"/>
      <c r="BG374" s="48"/>
      <c r="BH374" s="48"/>
      <c r="BI374" s="48"/>
      <c r="BJ374" s="48"/>
      <c r="BK374" s="48"/>
      <c r="BL374" s="48"/>
      <c r="BM374" s="48"/>
      <c r="BN374" s="48"/>
    </row>
    <row r="375" spans="1:66" ht="11.25" customHeight="1">
      <c r="A375" s="221"/>
      <c r="B375" s="38"/>
      <c r="C375" s="206"/>
      <c r="D375" s="209"/>
      <c r="E375" s="85" t="s">
        <v>46</v>
      </c>
      <c r="F375" s="86"/>
      <c r="G375" s="206"/>
      <c r="H375" s="209"/>
      <c r="I375" s="85" t="s">
        <v>46</v>
      </c>
      <c r="J375" s="108"/>
      <c r="K375" s="206"/>
      <c r="L375" s="209"/>
      <c r="M375" s="85" t="s">
        <v>46</v>
      </c>
      <c r="N375" s="108"/>
      <c r="O375" s="43"/>
      <c r="P375" s="163"/>
      <c r="Q375" s="3"/>
      <c r="R375" s="15"/>
      <c r="S375" s="227" t="str">
        <f>IF(OR(S372="Empleado",S372="Familiar"),"Nombre del Empleado","N° Factura")</f>
        <v>N° Factura</v>
      </c>
      <c r="T375" s="228"/>
      <c r="U375" s="89"/>
      <c r="V375" s="47"/>
      <c r="W375" s="227" t="str">
        <f>IF(OR(W372="Empleado",W372="Familiar"),"Nombre del Empleado","N° Factura")</f>
        <v>N° Factura</v>
      </c>
      <c r="X375" s="228"/>
      <c r="Y375" s="89"/>
      <c r="Z375" s="47"/>
      <c r="AA375" s="227" t="str">
        <f>IF(OR(AA372="Empleado",AA372="Familiar"),"Nombre del Empleado","N° Factura")</f>
        <v>N° Factura</v>
      </c>
      <c r="AB375" s="228"/>
      <c r="AC375" s="111"/>
      <c r="AD375" s="48"/>
      <c r="AE375" s="240" t="s">
        <v>48</v>
      </c>
      <c r="AF375" s="230"/>
      <c r="AG375" s="161">
        <f t="array" aca="1" ref="AG375" ca="1">COUNTIFS(AP336:AP376, "💲", AY336:AY376, INDIRECT("AE" &amp; ROW())) + COUNTIFS(AP336:AP376, "📦", AY336:AY376, INDIRECT("AE" &amp; ROW())) + COUNTIFS(AP336:AP376, "✅", AY336:AY376, INDIRECT("AE" &amp; ROW()))</f>
        <v>0</v>
      </c>
      <c r="AH375" s="162">
        <f t="array" aca="1" ref="AH375" ca="1">COUNTIFS(AP336:AP376, "💲", AY336:AY376, INDIRECT("AE" &amp; ROW())) + COUNTIFS(AP336:AP376, "📦", AY336:AY376, INDIRECT("AE" &amp; ROW()))</f>
        <v>0</v>
      </c>
      <c r="AI375" s="139">
        <f t="array" aca="1" ref="AI375" ca="1">SUMIFS(AR336:AR376, AY336:AY376, INDIRECT("AE" &amp; ROW()), AP336:AP376, "💲") + SUMIFS(AR336:AR376, AY336:AY376, INDIRECT("AE" &amp; ROW()), AP336:AP376, "📦")</f>
        <v>0</v>
      </c>
      <c r="AJ375" s="139">
        <f t="array" aca="1" ref="AJ375" ca="1">(
    SUMIFS(AR336:AR376, AY336:AY376, INDIRECT("AE" &amp; ROW()), AP336:AP376, "💲") +
    SUMIFS(AR336:AR376, AY336:AY376, INDIRECT("AE" &amp; ROW()), AP336:AP376, "📦")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
        SUMIFS(AR336:AR376, AY336:AY376, INDIRECT("AE" &amp; ROW()), AP336:AP376, "💲", AS336:AS376, "Familiar") +
        SUMIFS(AR336:AR376, AY336:AY376, INDIRECT("AE" &amp; ROW()), AP336:AP376, "📦", AS336:AS376, "Familiar")
    ) / 2
)  -
(
    (
        SUMIFS(AR336:AR376, AY336:AY376, INDIRECT("AE" &amp; ROW()), AP336:AP376, "💲", AS336:AS376, "Exonerado ADH") +
        SUMIFS(AR336:AR376, AY336:AY376, INDIRECT("AE" &amp; ROW()), AP336:AP376, "📦", AS336:AS376, "Exonerado ADH")
    ) / 2
)  -
(
    (
        SUMIFS(AR336:AR376, AY336:AY376, INDIRECT("AE" &amp; ROW()), AP336:AP376, "💲", AS336:AS376, "Exonerado Doctor") +
        SUMIFS(AR336:AR376, AY336:AY376, INDIRECT("AE" &amp; ROW()), AP336:AP376, "📦", AS336:AS376, "Exonerado Doctor")
    ) / 2
)</f>
        <v>0</v>
      </c>
      <c r="AK375" s="139">
        <f t="array" aca="1" ref="AK375" ca="1">(
    SUMIFS(AR336:AR376, AY336:AY376, INDIRECT("AE" &amp; ROW()), AP336:AP376, "💲") +
    SUMIFS(AR336:AR376, AY336:AY376, INDIRECT("AE" &amp; ROW()), AP336:AP376, "📦")
) -
(
    SUMIFS(AR336:AR376, AY336:AY376, INDIRECT("AE" &amp; ROW()), AP336:AP376, "💲", AS336:AS376, "Familiar") +
    SUMIFS(AR336:AR376, AY336:AY376, INDIRECT("AE" &amp; ROW()), AP336:AP376, "📦", AS336:AS376, "Familiar")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SUMIFS(AR336:AR376, AY336:AY376, INDIRECT("AE" &amp; ROW()), AP336:AP376, "💲", AS336:AS376, "Exonerado ADH") +
    SUMIFS(AR336:AR376, AY336:AY376, INDIRECT("AE" &amp; ROW()), AP336:AP376, "📦", AS336:AS376, "Exonerado ADH")
) -
(
    (
        SUMIFS(AR336:AR376, AY336:AY376, INDIRECT("AE" &amp; ROW()), AP336:AP376, "💲", AS336:AS376, "Exonerado Doctor") +
        SUMIFS(AR336:AR376, AY336:AY376, INDIRECT("AE" &amp; ROW()), AP336:AP376, "📦", AS336:AS376, "Exonerado Doctor")
    ) / 2
) -
(
    (
        SUMIFS(AR336:AR376, AY336:AY376, INDIRECT("AE" &amp; ROW()), AP336:AP376, "💲", AS336:AS376, "") +
        SUMIFS(AR336:AR376, AY336:AY376, INDIRECT("AE" &amp; ROW()), AP336:AP376, "📦", AS336:AS376, "")
    ) / 2
)</f>
        <v>0</v>
      </c>
      <c r="AL375" s="140">
        <f t="array" aca="1" ref="AL375" ca="1">(
    SUMIFS(AR336:AR376, AY336:AY376, INDIRECT("AE" &amp; ROW()), AP336:AP376, "💲") +
    SUMIFS(AR336:AR376, AY336:AY376, INDIRECT("AE" &amp; ROW()), AP336:AP376, "📦")
) -
(
    (
        SUMIFS(AR336:AR376, AY336:AY376, INDIRECT("AE" &amp; ROW()), AP336:AP376, "💲", AS336:AS376, "Familiar") +
        SUMIFS(AR336:AR376, AY336:AY376, INDIRECT("AE" &amp; ROW()), AP336:AP376, "📦", AS336:AS376, "Familiar")
    ) / 2
) -
(
    (
        SUMIFS(AR336:AR376, AY336:AY376, INDIRECT("AE" &amp; ROW()), AP336:AP376, "💲", AS336:AS376, "Participante") +
        SUMIFS(AR336:AR376, AY336:AY376, INDIRECT("AE" &amp; ROW()), AP336:AP376, "📦", AS336:AS376, "Participante")
    ) / 2
) -
(
    (
        SUMIFS(AR336:AR376, AY336:AY376, INDIRECT("AE" &amp; ROW()), AP336:AP376, "💲", AS336:AS376, "Empleado") +
        SUMIFS(AR336:AR376, AY336:AY376, INDIRECT("AE" &amp; ROW()), AP336:AP376, "📦", AS336:AS376, "Empleado")
    ) / 2
) -
(
    (
        SUMIFS(AR336:AR376, AY336:AY376, INDIRECT("AE" &amp; ROW()), AP336:AP376, "💲", AS336:AS376, "Exonerado ADH") +
        SUMIFS(AR336:AR376, AY336:AY376, INDIRECT("AE" &amp; ROW()), AP336:AP376, "📦", AS336:AS376, "Exonerado ADH")
    ) / 2
) -
(
    SUMIFS(AR336:AR376, AY336:AY376, INDIRECT("AE" &amp; ROW()), AP336:AP376, "💲", AS336:AS376, "Exonerado Doctor") +
    SUMIFS(AR336:AR376, AY336:AY376, INDIRECT("AE" &amp; ROW()), AP336:AP376, "📦", AS336:AS376, "Exonerado Doctor")
) -
(
    (
        SUMIFS(AR336:AR376, AY336:AY376, INDIRECT("AE" &amp; ROW()), AP336:AP376, "💲", AS336:AS376, "") +
        SUMIFS(AR336:AR376, AY336:AY376, INDIRECT("AE" &amp; ROW()), AP336:AP376, "📦", AS336:AS376, "")
    ) / 2
)</f>
        <v>0</v>
      </c>
      <c r="AM375" s="48"/>
      <c r="AN375" s="156"/>
      <c r="AO375" s="156"/>
      <c r="AP375" s="156"/>
      <c r="AQ375" s="156"/>
      <c r="AR375" s="156"/>
      <c r="AS375" s="156"/>
      <c r="AT375" s="156"/>
      <c r="AU375" s="156"/>
      <c r="AV375" s="156"/>
      <c r="AW375" s="156"/>
      <c r="AX375" s="156"/>
      <c r="AY375" s="156">
        <f>N387</f>
        <v>0</v>
      </c>
      <c r="AZ375" s="48"/>
      <c r="BA375" s="48"/>
      <c r="BB375" s="48"/>
      <c r="BC375" s="48"/>
      <c r="BD375" s="48"/>
      <c r="BE375" s="48"/>
      <c r="BF375" s="48"/>
      <c r="BG375" s="48"/>
      <c r="BH375" s="48"/>
      <c r="BI375" s="48"/>
      <c r="BJ375" s="48"/>
      <c r="BK375" s="48"/>
      <c r="BL375" s="48"/>
      <c r="BM375" s="48"/>
      <c r="BN375" s="48"/>
    </row>
    <row r="376" spans="1:66" ht="11.25" customHeight="1">
      <c r="A376" s="222">
        <f>A372+$Q$13/1440</f>
        <v>0.74999999999999978</v>
      </c>
      <c r="B376" s="38"/>
      <c r="C376" s="204"/>
      <c r="D376" s="207"/>
      <c r="E376" s="40" t="s">
        <v>36</v>
      </c>
      <c r="F376" s="42" t="str">
        <f>IF(D376&lt;&gt;"", VLOOKUP(D376,'Base de Datos'!$A$2:$D1268,2,FALSE()),"")</f>
        <v/>
      </c>
      <c r="G376" s="204"/>
      <c r="H376" s="216"/>
      <c r="I376" s="40" t="s">
        <v>36</v>
      </c>
      <c r="J376" s="42" t="str">
        <f>IF(H376&lt;&gt;"", VLOOKUP(H376,'Base de Datos'!$A$2:$D1268,2,FALSE()),"")</f>
        <v/>
      </c>
      <c r="K376" s="204"/>
      <c r="L376" s="216"/>
      <c r="M376" s="40" t="s">
        <v>36</v>
      </c>
      <c r="N376" s="42" t="str">
        <f>IF(L376&lt;&gt;"", VLOOKUP(L376,'Base de Datos'!$A$2:$D1268,2,FALSE()),"")</f>
        <v/>
      </c>
      <c r="O376" s="43"/>
      <c r="P376" s="163"/>
      <c r="Q376" s="3"/>
      <c r="R376" s="15"/>
      <c r="S376" s="45"/>
      <c r="T376" s="45" t="s">
        <v>37</v>
      </c>
      <c r="U376" s="46"/>
      <c r="V376" s="47"/>
      <c r="W376" s="45"/>
      <c r="X376" s="45" t="s">
        <v>37</v>
      </c>
      <c r="Y376" s="46"/>
      <c r="Z376" s="47"/>
      <c r="AA376" s="45"/>
      <c r="AB376" s="45" t="s">
        <v>37</v>
      </c>
      <c r="AC376" s="46"/>
      <c r="AD376" s="48"/>
      <c r="AE376" s="240" t="s">
        <v>49</v>
      </c>
      <c r="AF376" s="230"/>
      <c r="AG376" s="161">
        <f t="array" aca="1" ref="AG376" ca="1">COUNTIFS(AP336:AP376, "💲", AY336:AY376, INDIRECT("AE" &amp; ROW())) + COUNTIFS(AP336:AP376, "📦", AY336:AY376, INDIRECT("AE" &amp; ROW())) + COUNTIFS(AP336:AP376, "✅", AY336:AY376, INDIRECT("AE" &amp; ROW()))</f>
        <v>0</v>
      </c>
      <c r="AH376" s="162">
        <f t="array" aca="1" ref="AH376" ca="1">COUNTIFS(AP336:AP376, "💲", AY336:AY376, INDIRECT("AE" &amp; ROW())) + COUNTIFS(AP336:AP376, "📦", AY336:AY376, INDIRECT("AE" &amp; ROW()))</f>
        <v>0</v>
      </c>
      <c r="AI376" s="139">
        <f t="array" aca="1" ref="AI376" ca="1">SUMIFS(AR336:AR376, AY336:AY376, INDIRECT("AE" &amp; ROW()), AP336:AP376, "💲") + SUMIFS(AR336:AR376, AY336:AY376, INDIRECT("AE" &amp; ROW()), AP336:AP376, "📦")</f>
        <v>0</v>
      </c>
      <c r="AJ376" s="139">
        <f t="array" aca="1" ref="AJ376" ca="1">(
    SUMIFS(AR336:AR376, AY336:AY376, INDIRECT("AE" &amp; ROW()), AP336:AP376, "💲") +
    SUMIFS(AR336:AR376, AY336:AY376, INDIRECT("AE" &amp; ROW()), AP336:AP376, "📦")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
        SUMIFS(AR336:AR376, AY336:AY376, INDIRECT("AE" &amp; ROW()), AP336:AP376, "💲", AS336:AS376, "Familiar") +
        SUMIFS(AR336:AR376, AY336:AY376, INDIRECT("AE" &amp; ROW()), AP336:AP376, "📦", AS336:AS376, "Familiar")
    ) / 2
)  -
(
    (
        SUMIFS(AR336:AR376, AY336:AY376, INDIRECT("AE" &amp; ROW()), AP336:AP376, "💲", AS336:AS376, "Exonerado ADH") +
        SUMIFS(AR336:AR376, AY336:AY376, INDIRECT("AE" &amp; ROW()), AP336:AP376, "📦", AS336:AS376, "Exonerado ADH")
    ) / 2
)  -
(
    (
        SUMIFS(AR336:AR376, AY336:AY376, INDIRECT("AE" &amp; ROW()), AP336:AP376, "💲", AS336:AS376, "Exonerado Doctor") +
        SUMIFS(AR336:AR376, AY336:AY376, INDIRECT("AE" &amp; ROW()), AP336:AP376, "📦", AS336:AS376, "Exonerado Doctor")
    ) / 2
)</f>
        <v>0</v>
      </c>
      <c r="AK376" s="139">
        <f t="array" aca="1" ref="AK376" ca="1">(
    SUMIFS(AR336:AR376, AY336:AY376, INDIRECT("AE" &amp; ROW()), AP336:AP376, "💲") +
    SUMIFS(AR336:AR376, AY336:AY376, INDIRECT("AE" &amp; ROW()), AP336:AP376, "📦")
) -
(
    SUMIFS(AR336:AR376, AY336:AY376, INDIRECT("AE" &amp; ROW()), AP336:AP376, "💲", AS336:AS376, "Familiar") +
    SUMIFS(AR336:AR376, AY336:AY376, INDIRECT("AE" &amp; ROW()), AP336:AP376, "📦", AS336:AS376, "Familiar")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SUMIFS(AR336:AR376, AY336:AY376, INDIRECT("AE" &amp; ROW()), AP336:AP376, "💲", AS336:AS376, "Exonerado ADH") +
    SUMIFS(AR336:AR376, AY336:AY376, INDIRECT("AE" &amp; ROW()), AP336:AP376, "📦", AS336:AS376, "Exonerado ADH")
) -
(
    (
        SUMIFS(AR336:AR376, AY336:AY376, INDIRECT("AE" &amp; ROW()), AP336:AP376, "💲", AS336:AS376, "Exonerado Doctor") +
        SUMIFS(AR336:AR376, AY336:AY376, INDIRECT("AE" &amp; ROW()), AP336:AP376, "📦", AS336:AS376, "Exonerado Doctor")
    ) / 2
) -
(
    (
        SUMIFS(AR336:AR376, AY336:AY376, INDIRECT("AE" &amp; ROW()), AP336:AP376, "💲", AS336:AS376, "") +
        SUMIFS(AR336:AR376, AY336:AY376, INDIRECT("AE" &amp; ROW()), AP336:AP376, "📦", AS336:AS376, "")
    ) / 2
)</f>
        <v>0</v>
      </c>
      <c r="AL376" s="140">
        <f t="array" aca="1" ref="AL376" ca="1">(
    SUMIFS(AR336:AR376, AY336:AY376, INDIRECT("AE" &amp; ROW()), AP336:AP376, "💲") +
    SUMIFS(AR336:AR376, AY336:AY376, INDIRECT("AE" &amp; ROW()), AP336:AP376, "📦")
) -
(
    (
        SUMIFS(AR336:AR376, AY336:AY376, INDIRECT("AE" &amp; ROW()), AP336:AP376, "💲", AS336:AS376, "Familiar") +
        SUMIFS(AR336:AR376, AY336:AY376, INDIRECT("AE" &amp; ROW()), AP336:AP376, "📦", AS336:AS376, "Familiar")
    ) / 2
) -
(
    (
        SUMIFS(AR336:AR376, AY336:AY376, INDIRECT("AE" &amp; ROW()), AP336:AP376, "💲", AS336:AS376, "Participante") +
        SUMIFS(AR336:AR376, AY336:AY376, INDIRECT("AE" &amp; ROW()), AP336:AP376, "📦", AS336:AS376, "Participante")
    ) / 2
) -
(
    (
        SUMIFS(AR336:AR376, AY336:AY376, INDIRECT("AE" &amp; ROW()), AP336:AP376, "💲", AS336:AS376, "Empleado") +
        SUMIFS(AR336:AR376, AY336:AY376, INDIRECT("AE" &amp; ROW()), AP336:AP376, "📦", AS336:AS376, "Empleado")
    ) / 2
) -
(
    (
        SUMIFS(AR336:AR376, AY336:AY376, INDIRECT("AE" &amp; ROW()), AP336:AP376, "💲", AS336:AS376, "Exonerado ADH") +
        SUMIFS(AR336:AR376, AY336:AY376, INDIRECT("AE" &amp; ROW()), AP336:AP376, "📦", AS336:AS376, "Exonerado ADH")
    ) / 2
) -
(
    SUMIFS(AR336:AR376, AY336:AY376, INDIRECT("AE" &amp; ROW()), AP336:AP376, "💲", AS336:AS376, "Exonerado Doctor") +
    SUMIFS(AR336:AR376, AY336:AY376, INDIRECT("AE" &amp; ROW()), AP336:AP376, "📦", AS336:AS376, "Exonerado Doctor")
) -
(
    (
        SUMIFS(AR336:AR376, AY336:AY376, INDIRECT("AE" &amp; ROW()), AP336:AP376, "💲", AS336:AS376, "") +
        SUMIFS(AR336:AR376, AY336:AY376, INDIRECT("AE" &amp; ROW()), AP336:AP376, "📦", AS336:AS376, "")
    ) / 2
)</f>
        <v>0</v>
      </c>
      <c r="AM376" s="48"/>
      <c r="AN376" s="156"/>
      <c r="AO376" s="156"/>
      <c r="AP376" s="156"/>
      <c r="AQ376" s="156"/>
      <c r="AR376" s="156"/>
      <c r="AS376" s="156"/>
      <c r="AT376" s="156"/>
      <c r="AU376" s="156"/>
      <c r="AV376" s="156"/>
      <c r="AW376" s="156"/>
      <c r="AX376" s="156"/>
      <c r="AY376" s="156"/>
      <c r="AZ376" s="48"/>
      <c r="BA376" s="48"/>
      <c r="BB376" s="48"/>
      <c r="BC376" s="48"/>
      <c r="BD376" s="48"/>
      <c r="BE376" s="48"/>
      <c r="BF376" s="48"/>
      <c r="BG376" s="48"/>
      <c r="BH376" s="48"/>
      <c r="BI376" s="48"/>
      <c r="BJ376" s="48"/>
      <c r="BK376" s="48"/>
      <c r="BL376" s="48"/>
      <c r="BM376" s="48"/>
      <c r="BN376" s="48"/>
    </row>
    <row r="377" spans="1:66" ht="11.25" customHeight="1">
      <c r="A377" s="220"/>
      <c r="B377" s="38"/>
      <c r="C377" s="205"/>
      <c r="D377" s="208"/>
      <c r="E377" s="57" t="s">
        <v>42</v>
      </c>
      <c r="F377" s="58" t="str">
        <f>IF(D376&lt;&gt;"", VLOOKUP(D376,'Base de Datos'!$A$2:$D1268,3,FALSE()),"")</f>
        <v/>
      </c>
      <c r="G377" s="205"/>
      <c r="H377" s="208"/>
      <c r="I377" s="57" t="s">
        <v>42</v>
      </c>
      <c r="J377" s="58" t="str">
        <f>IF(H376&lt;&gt;"", VLOOKUP(H376,'Base de Datos'!$A$2:$D1268,3,FALSE()),"")</f>
        <v/>
      </c>
      <c r="K377" s="205"/>
      <c r="L377" s="208"/>
      <c r="M377" s="57" t="s">
        <v>42</v>
      </c>
      <c r="N377" s="58" t="str">
        <f>IF(L376&lt;&gt;"", VLOOKUP(L376,'Base de Datos'!$A$2:$D1268,3,FALSE()),"")</f>
        <v/>
      </c>
      <c r="O377" s="43"/>
      <c r="P377" s="163"/>
      <c r="Q377" s="3"/>
      <c r="R377" s="15"/>
      <c r="S377" s="229"/>
      <c r="T377" s="230"/>
      <c r="U377" s="59"/>
      <c r="V377" s="47"/>
      <c r="W377" s="229"/>
      <c r="X377" s="230"/>
      <c r="Y377" s="59"/>
      <c r="Z377" s="47"/>
      <c r="AA377" s="229"/>
      <c r="AB377" s="230"/>
      <c r="AC377" s="59"/>
      <c r="AD377" s="48"/>
      <c r="AE377" s="240" t="s">
        <v>51</v>
      </c>
      <c r="AF377" s="230"/>
      <c r="AG377" s="161">
        <f t="array" aca="1" ref="AG377" ca="1">COUNTIFS(AP336:AP376, "💲", AY336:AY376, INDIRECT("AE" &amp; ROW())) + COUNTIFS(AP336:AP376, "📦", AY336:AY376, INDIRECT("AE" &amp; ROW())) + COUNTIFS(AP336:AP376, "✅", AY336:AY376, INDIRECT("AE" &amp; ROW()))</f>
        <v>0</v>
      </c>
      <c r="AH377" s="162">
        <f t="array" aca="1" ref="AH377" ca="1">COUNTIFS(AP336:AP376, "💲", AY336:AY376, INDIRECT("AE" &amp; ROW())) + COUNTIFS(AP336:AP376, "📦", AY336:AY376, INDIRECT("AE" &amp; ROW()))</f>
        <v>0</v>
      </c>
      <c r="AI377" s="139">
        <f t="array" aca="1" ref="AI377" ca="1">SUMIFS(AR336:AR376, AY336:AY376, INDIRECT("AE" &amp; ROW()), AP336:AP376, "💲") + SUMIFS(AR336:AR376, AY336:AY376, INDIRECT("AE" &amp; ROW()), AP336:AP376, "📦")</f>
        <v>0</v>
      </c>
      <c r="AJ377" s="139">
        <f t="array" aca="1" ref="AJ377" ca="1">(
    SUMIFS(AR336:AR376, AY336:AY376, INDIRECT("AE" &amp; ROW()), AP336:AP376, "💲") +
    SUMIFS(AR336:AR376, AY336:AY376, INDIRECT("AE" &amp; ROW()), AP336:AP376, "📦")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
        SUMIFS(AR336:AR376, AY336:AY376, INDIRECT("AE" &amp; ROW()), AP336:AP376, "💲", AS336:AS376, "Familiar") +
        SUMIFS(AR336:AR376, AY336:AY376, INDIRECT("AE" &amp; ROW()), AP336:AP376, "📦", AS336:AS376, "Familiar")
    ) / 2
)  -
(
    (
        SUMIFS(AR336:AR376, AY336:AY376, INDIRECT("AE" &amp; ROW()), AP336:AP376, "💲", AS336:AS376, "Exonerado ADH") +
        SUMIFS(AR336:AR376, AY336:AY376, INDIRECT("AE" &amp; ROW()), AP336:AP376, "📦", AS336:AS376, "Exonerado ADH")
    ) / 2
)  -
(
    (
        SUMIFS(AR336:AR376, AY336:AY376, INDIRECT("AE" &amp; ROW()), AP336:AP376, "💲", AS336:AS376, "Exonerado Doctor") +
        SUMIFS(AR336:AR376, AY336:AY376, INDIRECT("AE" &amp; ROW()), AP336:AP376, "📦", AS336:AS376, "Exonerado Doctor")
    ) / 2
)</f>
        <v>0</v>
      </c>
      <c r="AK377" s="139">
        <f t="array" aca="1" ref="AK377" ca="1">(
    SUMIFS(AR336:AR376, AY336:AY376, INDIRECT("AE" &amp; ROW()), AP336:AP376, "💲") +
    SUMIFS(AR336:AR376, AY336:AY376, INDIRECT("AE" &amp; ROW()), AP336:AP376, "📦")
) -
(
    SUMIFS(AR336:AR376, AY336:AY376, INDIRECT("AE" &amp; ROW()), AP336:AP376, "💲", AS336:AS376, "Familiar") +
    SUMIFS(AR336:AR376, AY336:AY376, INDIRECT("AE" &amp; ROW()), AP336:AP376, "📦", AS336:AS376, "Familiar")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SUMIFS(AR336:AR376, AY336:AY376, INDIRECT("AE" &amp; ROW()), AP336:AP376, "💲", AS336:AS376, "Exonerado ADH") +
    SUMIFS(AR336:AR376, AY336:AY376, INDIRECT("AE" &amp; ROW()), AP336:AP376, "📦", AS336:AS376, "Exonerado ADH")
) -
(
    (
        SUMIFS(AR336:AR376, AY336:AY376, INDIRECT("AE" &amp; ROW()), AP336:AP376, "💲", AS336:AS376, "Exonerado Doctor") +
        SUMIFS(AR336:AR376, AY336:AY376, INDIRECT("AE" &amp; ROW()), AP336:AP376, "📦", AS336:AS376, "Exonerado Doctor")
    ) / 2
) -
(
    (
        SUMIFS(AR336:AR376, AY336:AY376, INDIRECT("AE" &amp; ROW()), AP336:AP376, "💲", AS336:AS376, "") +
        SUMIFS(AR336:AR376, AY336:AY376, INDIRECT("AE" &amp; ROW()), AP336:AP376, "📦", AS336:AS376, "")
    ) / 2
)</f>
        <v>0</v>
      </c>
      <c r="AL377" s="140">
        <f t="array" aca="1" ref="AL377" ca="1">(
    SUMIFS(AR336:AR376, AY336:AY376, INDIRECT("AE" &amp; ROW()), AP336:AP376, "💲") +
    SUMIFS(AR336:AR376, AY336:AY376, INDIRECT("AE" &amp; ROW()), AP336:AP376, "📦")
) -
(
    (
        SUMIFS(AR336:AR376, AY336:AY376, INDIRECT("AE" &amp; ROW()), AP336:AP376, "💲", AS336:AS376, "Familiar") +
        SUMIFS(AR336:AR376, AY336:AY376, INDIRECT("AE" &amp; ROW()), AP336:AP376, "📦", AS336:AS376, "Familiar")
    ) / 2
) -
(
    (
        SUMIFS(AR336:AR376, AY336:AY376, INDIRECT("AE" &amp; ROW()), AP336:AP376, "💲", AS336:AS376, "Participante") +
        SUMIFS(AR336:AR376, AY336:AY376, INDIRECT("AE" &amp; ROW()), AP336:AP376, "📦", AS336:AS376, "Participante")
    ) / 2
) -
(
    (
        SUMIFS(AR336:AR376, AY336:AY376, INDIRECT("AE" &amp; ROW()), AP336:AP376, "💲", AS336:AS376, "Empleado") +
        SUMIFS(AR336:AR376, AY336:AY376, INDIRECT("AE" &amp; ROW()), AP336:AP376, "📦", AS336:AS376, "Empleado")
    ) / 2
) -
(
    (
        SUMIFS(AR336:AR376, AY336:AY376, INDIRECT("AE" &amp; ROW()), AP336:AP376, "💲", AS336:AS376, "Exonerado ADH") +
        SUMIFS(AR336:AR376, AY336:AY376, INDIRECT("AE" &amp; ROW()), AP336:AP376, "📦", AS336:AS376, "Exonerado ADH")
    ) / 2
) -
(
    SUMIFS(AR336:AR376, AY336:AY376, INDIRECT("AE" &amp; ROW()), AP336:AP376, "💲", AS336:AS376, "Exonerado Doctor") +
    SUMIFS(AR336:AR376, AY336:AY376, INDIRECT("AE" &amp; ROW()), AP336:AP376, "📦", AS336:AS376, "Exonerado Doctor")
) -
(
    (
        SUMIFS(AR336:AR376, AY336:AY376, INDIRECT("AE" &amp; ROW()), AP336:AP376, "💲", AS336:AS376, "") +
        SUMIFS(AR336:AR376, AY336:AY376, INDIRECT("AE" &amp; ROW()), AP336:AP376, "📦", AS336:AS376, "")
    ) / 2
)</f>
        <v>0</v>
      </c>
      <c r="AM377" s="48"/>
      <c r="AN377" s="48"/>
      <c r="AO377" s="48"/>
      <c r="AP377" s="48"/>
      <c r="AQ377" s="48"/>
      <c r="AR377" s="48"/>
      <c r="AS377" s="48"/>
      <c r="AT377" s="48"/>
      <c r="AU377" s="48"/>
      <c r="AV377" s="48"/>
      <c r="AW377" s="48"/>
      <c r="AX377" s="48"/>
      <c r="AY377" s="48"/>
      <c r="AZ377" s="48"/>
      <c r="BA377" s="48"/>
      <c r="BB377" s="48"/>
      <c r="BC377" s="48"/>
      <c r="BD377" s="48"/>
      <c r="BE377" s="48"/>
      <c r="BF377" s="48"/>
      <c r="BG377" s="48"/>
      <c r="BH377" s="48"/>
      <c r="BI377" s="48"/>
      <c r="BJ377" s="48"/>
      <c r="BK377" s="48"/>
      <c r="BL377" s="48"/>
      <c r="BM377" s="48"/>
      <c r="BN377" s="48"/>
    </row>
    <row r="378" spans="1:66" ht="11.25" customHeight="1">
      <c r="A378" s="220"/>
      <c r="B378" s="38"/>
      <c r="C378" s="205"/>
      <c r="D378" s="208"/>
      <c r="E378" s="57" t="s">
        <v>44</v>
      </c>
      <c r="F378" s="58" t="str">
        <f>IF(D376&lt;&gt;"", VLOOKUP(D376,'Base de Datos'!$A$2:$D1268,4,FALSE()),"")</f>
        <v/>
      </c>
      <c r="G378" s="205"/>
      <c r="H378" s="208"/>
      <c r="I378" s="57" t="s">
        <v>44</v>
      </c>
      <c r="J378" s="58" t="str">
        <f>IF(H376&lt;&gt;"", VLOOKUP(H376,'Base de Datos'!$A$2:$D1268,4,FALSE()),"")</f>
        <v/>
      </c>
      <c r="K378" s="205"/>
      <c r="L378" s="208"/>
      <c r="M378" s="57" t="s">
        <v>44</v>
      </c>
      <c r="N378" s="58" t="str">
        <f>IF(L376&lt;&gt;"", VLOOKUP(L376,'Base de Datos'!$A$2:$D1268,4,FALSE()),"")</f>
        <v/>
      </c>
      <c r="O378" s="43"/>
      <c r="P378" s="163"/>
      <c r="Q378" s="3"/>
      <c r="R378" s="15"/>
      <c r="S378" s="229"/>
      <c r="T378" s="230"/>
      <c r="U378" s="59"/>
      <c r="V378" s="47"/>
      <c r="W378" s="229"/>
      <c r="X378" s="230"/>
      <c r="Y378" s="59"/>
      <c r="Z378" s="47"/>
      <c r="AA378" s="229"/>
      <c r="AB378" s="230"/>
      <c r="AC378" s="59"/>
      <c r="AD378" s="48"/>
      <c r="AE378" s="240" t="s">
        <v>55</v>
      </c>
      <c r="AF378" s="230"/>
      <c r="AG378" s="161">
        <f t="array" aca="1" ref="AG378" ca="1">COUNTIFS(AP336:AP376, "💲", AY336:AY376, INDIRECT("AE" &amp; ROW())) + COUNTIFS(AP336:AP376, "📦", AY336:AY376, INDIRECT("AE" &amp; ROW())) + COUNTIFS(AP336:AP376, "✅", AY336:AY376, INDIRECT("AE" &amp; ROW()))</f>
        <v>0</v>
      </c>
      <c r="AH378" s="162">
        <f t="array" aca="1" ref="AH378" ca="1">COUNTIFS(AP336:AP376, "💲", AY336:AY376, INDIRECT("AE" &amp; ROW())) + COUNTIFS(AP336:AP376, "📦", AY336:AY376, INDIRECT("AE" &amp; ROW()))</f>
        <v>0</v>
      </c>
      <c r="AI378" s="139">
        <f t="array" aca="1" ref="AI378" ca="1">SUMIFS(AR336:AR376, AY336:AY376, INDIRECT("AE" &amp; ROW()), AP336:AP376, "💲") + SUMIFS(AR336:AR376, AY336:AY376, INDIRECT("AE" &amp; ROW()), AP336:AP376, "📦")</f>
        <v>0</v>
      </c>
      <c r="AJ378" s="139">
        <f t="array" aca="1" ref="AJ378" ca="1">(
    SUMIFS(AR336:AR376, AY336:AY376, INDIRECT("AE" &amp; ROW()), AP336:AP376, "💲") +
    SUMIFS(AR336:AR376, AY336:AY376, INDIRECT("AE" &amp; ROW()), AP336:AP376, "📦")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
        SUMIFS(AR336:AR376, AY336:AY376, INDIRECT("AE" &amp; ROW()), AP336:AP376, "💲", AS336:AS376, "Familiar") +
        SUMIFS(AR336:AR376, AY336:AY376, INDIRECT("AE" &amp; ROW()), AP336:AP376, "📦", AS336:AS376, "Familiar")
    ) / 2
)  -
(
    (
        SUMIFS(AR336:AR376, AY336:AY376, INDIRECT("AE" &amp; ROW()), AP336:AP376, "💲", AS336:AS376, "Exonerado ADH") +
        SUMIFS(AR336:AR376, AY336:AY376, INDIRECT("AE" &amp; ROW()), AP336:AP376, "📦", AS336:AS376, "Exonerado ADH")
    ) / 2
)  -
(
    (
        SUMIFS(AR336:AR376, AY336:AY376, INDIRECT("AE" &amp; ROW()), AP336:AP376, "💲", AS336:AS376, "Exonerado Doctor") +
        SUMIFS(AR336:AR376, AY336:AY376, INDIRECT("AE" &amp; ROW()), AP336:AP376, "📦", AS336:AS376, "Exonerado Doctor")
    ) / 2
)</f>
        <v>0</v>
      </c>
      <c r="AK378" s="139">
        <f t="array" aca="1" ref="AK378" ca="1">(
    SUMIFS(AR336:AR376, AY336:AY376, INDIRECT("AE" &amp; ROW()), AP336:AP376, "💲") +
    SUMIFS(AR336:AR376, AY336:AY376, INDIRECT("AE" &amp; ROW()), AP336:AP376, "📦")
) -
(
    SUMIFS(AR336:AR376, AY336:AY376, INDIRECT("AE" &amp; ROW()), AP336:AP376, "💲", AS336:AS376, "Familiar") +
    SUMIFS(AR336:AR376, AY336:AY376, INDIRECT("AE" &amp; ROW()), AP336:AP376, "📦", AS336:AS376, "Familiar")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SUMIFS(AR336:AR376, AY336:AY376, INDIRECT("AE" &amp; ROW()), AP336:AP376, "💲", AS336:AS376, "Exonerado ADH") +
    SUMIFS(AR336:AR376, AY336:AY376, INDIRECT("AE" &amp; ROW()), AP336:AP376, "📦", AS336:AS376, "Exonerado ADH")
) -
(
    (
        SUMIFS(AR336:AR376, AY336:AY376, INDIRECT("AE" &amp; ROW()), AP336:AP376, "💲", AS336:AS376, "Exonerado Doctor") +
        SUMIFS(AR336:AR376, AY336:AY376, INDIRECT("AE" &amp; ROW()), AP336:AP376, "📦", AS336:AS376, "Exonerado Doctor")
    ) / 2
) -
(
    (
        SUMIFS(AR336:AR376, AY336:AY376, INDIRECT("AE" &amp; ROW()), AP336:AP376, "💲", AS336:AS376, "") +
        SUMIFS(AR336:AR376, AY336:AY376, INDIRECT("AE" &amp; ROW()), AP336:AP376, "📦", AS336:AS376, "")
    ) / 2
)</f>
        <v>0</v>
      </c>
      <c r="AL378" s="140">
        <f t="array" aca="1" ref="AL378" ca="1">(
    SUMIFS(AR336:AR376, AY336:AY376, INDIRECT("AE" &amp; ROW()), AP336:AP376, "💲") +
    SUMIFS(AR336:AR376, AY336:AY376, INDIRECT("AE" &amp; ROW()), AP336:AP376, "📦")
) -
(
    (
        SUMIFS(AR336:AR376, AY336:AY376, INDIRECT("AE" &amp; ROW()), AP336:AP376, "💲", AS336:AS376, "Familiar") +
        SUMIFS(AR336:AR376, AY336:AY376, INDIRECT("AE" &amp; ROW()), AP336:AP376, "📦", AS336:AS376, "Familiar")
    ) / 2
) -
(
    (
        SUMIFS(AR336:AR376, AY336:AY376, INDIRECT("AE" &amp; ROW()), AP336:AP376, "💲", AS336:AS376, "Participante") +
        SUMIFS(AR336:AR376, AY336:AY376, INDIRECT("AE" &amp; ROW()), AP336:AP376, "📦", AS336:AS376, "Participante")
    ) / 2
) -
(
    (
        SUMIFS(AR336:AR376, AY336:AY376, INDIRECT("AE" &amp; ROW()), AP336:AP376, "💲", AS336:AS376, "Empleado") +
        SUMIFS(AR336:AR376, AY336:AY376, INDIRECT("AE" &amp; ROW()), AP336:AP376, "📦", AS336:AS376, "Empleado")
    ) / 2
) -
(
    (
        SUMIFS(AR336:AR376, AY336:AY376, INDIRECT("AE" &amp; ROW()), AP336:AP376, "💲", AS336:AS376, "Exonerado ADH") +
        SUMIFS(AR336:AR376, AY336:AY376, INDIRECT("AE" &amp; ROW()), AP336:AP376, "📦", AS336:AS376, "Exonerado ADH")
    ) / 2
) -
(
    SUMIFS(AR336:AR376, AY336:AY376, INDIRECT("AE" &amp; ROW()), AP336:AP376, "💲", AS336:AS376, "Exonerado Doctor") +
    SUMIFS(AR336:AR376, AY336:AY376, INDIRECT("AE" &amp; ROW()), AP336:AP376, "📦", AS336:AS376, "Exonerado Doctor")
) -
(
    (
        SUMIFS(AR336:AR376, AY336:AY376, INDIRECT("AE" &amp; ROW()), AP336:AP376, "💲", AS336:AS376, "") +
        SUMIFS(AR336:AR376, AY336:AY376, INDIRECT("AE" &amp; ROW()), AP336:AP376, "📦", AS336:AS376, "")
    ) / 2
)</f>
        <v>0</v>
      </c>
      <c r="AM378" s="48"/>
      <c r="AN378" s="48"/>
      <c r="AO378" s="48"/>
      <c r="AP378" s="48"/>
      <c r="AQ378" s="48"/>
      <c r="AR378" s="48"/>
      <c r="AS378" s="48"/>
      <c r="AT378" s="48"/>
      <c r="AU378" s="48"/>
      <c r="AV378" s="48"/>
      <c r="AW378" s="48"/>
      <c r="AX378" s="48"/>
      <c r="AY378" s="48"/>
      <c r="AZ378" s="48"/>
      <c r="BA378" s="48"/>
      <c r="BB378" s="48"/>
      <c r="BC378" s="48"/>
      <c r="BD378" s="48"/>
      <c r="BE378" s="48"/>
      <c r="BF378" s="48"/>
      <c r="BG378" s="48"/>
      <c r="BH378" s="48"/>
      <c r="BI378" s="48"/>
      <c r="BJ378" s="48"/>
      <c r="BK378" s="48"/>
      <c r="BL378" s="48"/>
      <c r="BM378" s="48"/>
      <c r="BN378" s="48"/>
    </row>
    <row r="379" spans="1:66" ht="11.25" customHeight="1">
      <c r="A379" s="221"/>
      <c r="B379" s="38"/>
      <c r="C379" s="206"/>
      <c r="D379" s="209"/>
      <c r="E379" s="85" t="s">
        <v>46</v>
      </c>
      <c r="F379" s="86"/>
      <c r="G379" s="206"/>
      <c r="H379" s="209"/>
      <c r="I379" s="85" t="s">
        <v>46</v>
      </c>
      <c r="J379" s="108"/>
      <c r="K379" s="206"/>
      <c r="L379" s="209"/>
      <c r="M379" s="85" t="s">
        <v>46</v>
      </c>
      <c r="N379" s="108"/>
      <c r="O379" s="43"/>
      <c r="P379" s="163"/>
      <c r="Q379" s="3"/>
      <c r="R379" s="15"/>
      <c r="S379" s="227" t="str">
        <f>IF(OR(S376="Empleado",S376="Familiar"),"Nombre del Empleado","N° Factura")</f>
        <v>N° Factura</v>
      </c>
      <c r="T379" s="228"/>
      <c r="U379" s="89"/>
      <c r="V379" s="47"/>
      <c r="W379" s="227" t="str">
        <f>IF(OR(W376="Empleado",W376="Familiar"),"Nombre del Empleado","N° Factura")</f>
        <v>N° Factura</v>
      </c>
      <c r="X379" s="228"/>
      <c r="Y379" s="89"/>
      <c r="Z379" s="47"/>
      <c r="AA379" s="227" t="str">
        <f>IF(OR(AA376="Empleado",AA376="Familiar"),"Nombre del Empleado","N° Factura")</f>
        <v>N° Factura</v>
      </c>
      <c r="AB379" s="228"/>
      <c r="AC379" s="89"/>
      <c r="AD379" s="48"/>
      <c r="AE379" s="240" t="s">
        <v>57</v>
      </c>
      <c r="AF379" s="230"/>
      <c r="AG379" s="161">
        <f t="array" aca="1" ref="AG379" ca="1">COUNTIFS(AP336:AP376, "💲", AY336:AY376, INDIRECT("AE" &amp; ROW())) + COUNTIFS(AP336:AP376, "📦", AY336:AY376, INDIRECT("AE" &amp; ROW())) + COUNTIFS(AP336:AP376, "✅", AY336:AY376, INDIRECT("AE" &amp; ROW()))</f>
        <v>0</v>
      </c>
      <c r="AH379" s="162">
        <f t="array" aca="1" ref="AH379" ca="1">COUNTIFS(AP336:AP376, "💲", AY336:AY376, INDIRECT("AE" &amp; ROW())) + COUNTIFS(AP336:AP376, "📦", AY336:AY376, INDIRECT("AE" &amp; ROW()))</f>
        <v>0</v>
      </c>
      <c r="AI379" s="139">
        <f t="array" aca="1" ref="AI379" ca="1">SUMIFS(AR336:AR376, AY336:AY376, INDIRECT("AE" &amp; ROW()), AP336:AP376, "💲") + SUMIFS(AR336:AR376, AY336:AY376, INDIRECT("AE" &amp; ROW()), AP336:AP376, "📦")</f>
        <v>0</v>
      </c>
      <c r="AJ379" s="139">
        <f t="array" aca="1" ref="AJ379" ca="1">(
    SUMIFS(AR336:AR376, AY336:AY376, INDIRECT("AE" &amp; ROW()), AP336:AP376, "💲") +
    SUMIFS(AR336:AR376, AY336:AY376, INDIRECT("AE" &amp; ROW()), AP336:AP376, "📦")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
        SUMIFS(AR336:AR376, AY336:AY376, INDIRECT("AE" &amp; ROW()), AP336:AP376, "💲", AS336:AS376, "Familiar") +
        SUMIFS(AR336:AR376, AY336:AY376, INDIRECT("AE" &amp; ROW()), AP336:AP376, "📦", AS336:AS376, "Familiar")
    ) / 2
)  -
(
    (
        SUMIFS(AR336:AR376, AY336:AY376, INDIRECT("AE" &amp; ROW()), AP336:AP376, "💲", AS336:AS376, "Exonerado ADH") +
        SUMIFS(AR336:AR376, AY336:AY376, INDIRECT("AE" &amp; ROW()), AP336:AP376, "📦", AS336:AS376, "Exonerado ADH")
    ) / 2
)  -
(
    (
        SUMIFS(AR336:AR376, AY336:AY376, INDIRECT("AE" &amp; ROW()), AP336:AP376, "💲", AS336:AS376, "Exonerado Doctor") +
        SUMIFS(AR336:AR376, AY336:AY376, INDIRECT("AE" &amp; ROW()), AP336:AP376, "📦", AS336:AS376, "Exonerado Doctor")
    ) / 2
)</f>
        <v>0</v>
      </c>
      <c r="AK379" s="139">
        <f t="array" aca="1" ref="AK379" ca="1">(
    SUMIFS(AR336:AR376, AY336:AY376, INDIRECT("AE" &amp; ROW()), AP336:AP376, "💲") +
    SUMIFS(AR336:AR376, AY336:AY376, INDIRECT("AE" &amp; ROW()), AP336:AP376, "📦")
) -
(
    SUMIFS(AR336:AR376, AY336:AY376, INDIRECT("AE" &amp; ROW()), AP336:AP376, "💲", AS336:AS376, "Familiar") +
    SUMIFS(AR336:AR376, AY336:AY376, INDIRECT("AE" &amp; ROW()), AP336:AP376, "📦", AS336:AS376, "Familiar")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SUMIFS(AR336:AR376, AY336:AY376, INDIRECT("AE" &amp; ROW()), AP336:AP376, "💲", AS336:AS376, "Exonerado ADH") +
    SUMIFS(AR336:AR376, AY336:AY376, INDIRECT("AE" &amp; ROW()), AP336:AP376, "📦", AS336:AS376, "Exonerado ADH")
) -
(
    (
        SUMIFS(AR336:AR376, AY336:AY376, INDIRECT("AE" &amp; ROW()), AP336:AP376, "💲", AS336:AS376, "Exonerado Doctor") +
        SUMIFS(AR336:AR376, AY336:AY376, INDIRECT("AE" &amp; ROW()), AP336:AP376, "📦", AS336:AS376, "Exonerado Doctor")
    ) / 2
) -
(
    (
        SUMIFS(AR336:AR376, AY336:AY376, INDIRECT("AE" &amp; ROW()), AP336:AP376, "💲", AS336:AS376, "") +
        SUMIFS(AR336:AR376, AY336:AY376, INDIRECT("AE" &amp; ROW()), AP336:AP376, "📦", AS336:AS376, "")
    ) / 2
)</f>
        <v>0</v>
      </c>
      <c r="AL379" s="140">
        <f t="array" aca="1" ref="AL379" ca="1">(
    SUMIFS(AR336:AR376, AY336:AY376, INDIRECT("AE" &amp; ROW()), AP336:AP376, "💲") +
    SUMIFS(AR336:AR376, AY336:AY376, INDIRECT("AE" &amp; ROW()), AP336:AP376, "📦")
) -
(
    (
        SUMIFS(AR336:AR376, AY336:AY376, INDIRECT("AE" &amp; ROW()), AP336:AP376, "💲", AS336:AS376, "Familiar") +
        SUMIFS(AR336:AR376, AY336:AY376, INDIRECT("AE" &amp; ROW()), AP336:AP376, "📦", AS336:AS376, "Familiar")
    ) / 2
) -
(
    (
        SUMIFS(AR336:AR376, AY336:AY376, INDIRECT("AE" &amp; ROW()), AP336:AP376, "💲", AS336:AS376, "Participante") +
        SUMIFS(AR336:AR376, AY336:AY376, INDIRECT("AE" &amp; ROW()), AP336:AP376, "📦", AS336:AS376, "Participante")
    ) / 2
) -
(
    (
        SUMIFS(AR336:AR376, AY336:AY376, INDIRECT("AE" &amp; ROW()), AP336:AP376, "💲", AS336:AS376, "Empleado") +
        SUMIFS(AR336:AR376, AY336:AY376, INDIRECT("AE" &amp; ROW()), AP336:AP376, "📦", AS336:AS376, "Empleado")
    ) / 2
) -
(
    (
        SUMIFS(AR336:AR376, AY336:AY376, INDIRECT("AE" &amp; ROW()), AP336:AP376, "💲", AS336:AS376, "Exonerado ADH") +
        SUMIFS(AR336:AR376, AY336:AY376, INDIRECT("AE" &amp; ROW()), AP336:AP376, "📦", AS336:AS376, "Exonerado ADH")
    ) / 2
) -
(
    SUMIFS(AR336:AR376, AY336:AY376, INDIRECT("AE" &amp; ROW()), AP336:AP376, "💲", AS336:AS376, "Exonerado Doctor") +
    SUMIFS(AR336:AR376, AY336:AY376, INDIRECT("AE" &amp; ROW()), AP336:AP376, "📦", AS336:AS376, "Exonerado Doctor")
) -
(
    (
        SUMIFS(AR336:AR376, AY336:AY376, INDIRECT("AE" &amp; ROW()), AP336:AP376, "💲", AS336:AS376, "") +
        SUMIFS(AR336:AR376, AY336:AY376, INDIRECT("AE" &amp; ROW()), AP336:AP376, "📦", AS336:AS376, "")
    ) / 2
)</f>
        <v>0</v>
      </c>
      <c r="AM379" s="48"/>
      <c r="AN379" s="48"/>
      <c r="AO379" s="48"/>
      <c r="AP379" s="48"/>
      <c r="AQ379" s="48"/>
      <c r="AR379" s="48"/>
      <c r="AS379" s="48"/>
      <c r="AT379" s="48"/>
      <c r="AU379" s="48"/>
      <c r="AV379" s="48"/>
      <c r="AW379" s="48"/>
      <c r="AX379" s="48"/>
      <c r="AY379" s="48"/>
      <c r="AZ379" s="48"/>
      <c r="BA379" s="48"/>
      <c r="BB379" s="48"/>
      <c r="BC379" s="48"/>
      <c r="BD379" s="48"/>
      <c r="BE379" s="48"/>
      <c r="BF379" s="48"/>
      <c r="BG379" s="48"/>
      <c r="BH379" s="48"/>
      <c r="BI379" s="48"/>
      <c r="BJ379" s="48"/>
      <c r="BK379" s="48"/>
      <c r="BL379" s="48"/>
      <c r="BM379" s="48"/>
      <c r="BN379" s="48"/>
    </row>
    <row r="380" spans="1:66" ht="11.25" customHeight="1">
      <c r="A380" s="222">
        <f>A376+$Q$13/1440</f>
        <v>0.79166666666666641</v>
      </c>
      <c r="B380" s="164"/>
      <c r="C380" s="204"/>
      <c r="D380" s="207"/>
      <c r="E380" s="177" t="s">
        <v>36</v>
      </c>
      <c r="F380" s="42" t="str">
        <f>IF(D380&lt;&gt;"", VLOOKUP(D380,'Base de Datos'!$A$2:$D1268,2,FALSE()),"")</f>
        <v/>
      </c>
      <c r="G380" s="204"/>
      <c r="H380" s="216"/>
      <c r="I380" s="177" t="s">
        <v>36</v>
      </c>
      <c r="J380" s="42" t="str">
        <f>IF(H380&lt;&gt;"", VLOOKUP(H380,'Base de Datos'!$A$2:$D1268,2,FALSE()),"")</f>
        <v/>
      </c>
      <c r="K380" s="204"/>
      <c r="L380" s="216"/>
      <c r="M380" s="177" t="s">
        <v>36</v>
      </c>
      <c r="N380" s="42" t="str">
        <f>IF(L380&lt;&gt;"", VLOOKUP(L380,'Base de Datos'!$A$2:$D1268,2,FALSE()),"")</f>
        <v/>
      </c>
      <c r="O380" s="165"/>
      <c r="P380" s="165"/>
      <c r="Q380" s="165"/>
      <c r="R380" s="166"/>
      <c r="S380" s="167"/>
      <c r="T380" s="45" t="s">
        <v>37</v>
      </c>
      <c r="U380" s="168"/>
      <c r="V380" s="169"/>
      <c r="W380" s="167"/>
      <c r="X380" s="45" t="s">
        <v>37</v>
      </c>
      <c r="Y380" s="168"/>
      <c r="Z380" s="169"/>
      <c r="AA380" s="167"/>
      <c r="AB380" s="45" t="s">
        <v>37</v>
      </c>
      <c r="AC380" s="168"/>
      <c r="AD380" s="56"/>
      <c r="AE380" s="240" t="s">
        <v>59</v>
      </c>
      <c r="AF380" s="230"/>
      <c r="AG380" s="161">
        <f t="array" aca="1" ref="AG380" ca="1">COUNTIFS(AP336:AP376, "💲", AY336:AY376, INDIRECT("AE" &amp; ROW())) + COUNTIFS(AP336:AP376, "📦", AY336:AY376, INDIRECT("AE" &amp; ROW())) + COUNTIFS(AP336:AP376, "✅", AY336:AY376, INDIRECT("AE" &amp; ROW()))</f>
        <v>0</v>
      </c>
      <c r="AH380" s="162">
        <f t="array" aca="1" ref="AH380" ca="1">COUNTIFS(AP336:AP376, "💲", AY336:AY376, INDIRECT("AE" &amp; ROW())) + COUNTIFS(AP336:AP376, "📦", AY336:AY376, INDIRECT("AE" &amp; ROW()))</f>
        <v>0</v>
      </c>
      <c r="AI380" s="139">
        <f t="array" aca="1" ref="AI380" ca="1">SUMIFS(AR336:AR376, AY336:AY376, INDIRECT("AE" &amp; ROW()), AP336:AP376, "💲") + SUMIFS(AR336:AR376, AY336:AY376, INDIRECT("AE" &amp; ROW()), AP336:AP376, "📦")</f>
        <v>0</v>
      </c>
      <c r="AJ380" s="139">
        <f t="array" aca="1" ref="AJ380" ca="1">(
    SUMIFS(AR336:AR376, AY336:AY376, INDIRECT("AE" &amp; ROW()), AP336:AP376, "💲") +
    SUMIFS(AR336:AR376, AY336:AY376, INDIRECT("AE" &amp; ROW()), AP336:AP376, "📦")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
        SUMIFS(AR336:AR376, AY336:AY376, INDIRECT("AE" &amp; ROW()), AP336:AP376, "💲", AS336:AS376, "Familiar") +
        SUMIFS(AR336:AR376, AY336:AY376, INDIRECT("AE" &amp; ROW()), AP336:AP376, "📦", AS336:AS376, "Familiar")
    ) / 2
)  -
(
    (
        SUMIFS(AR336:AR376, AY336:AY376, INDIRECT("AE" &amp; ROW()), AP336:AP376, "💲", AS336:AS376, "Exonerado ADH") +
        SUMIFS(AR336:AR376, AY336:AY376, INDIRECT("AE" &amp; ROW()), AP336:AP376, "📦", AS336:AS376, "Exonerado ADH")
    ) / 2
)  -
(
    (
        SUMIFS(AR336:AR376, AY336:AY376, INDIRECT("AE" &amp; ROW()), AP336:AP376, "💲", AS336:AS376, "Exonerado Doctor") +
        SUMIFS(AR336:AR376, AY336:AY376, INDIRECT("AE" &amp; ROW()), AP336:AP376, "📦", AS336:AS376, "Exonerado Doctor")
    ) / 2
)</f>
        <v>0</v>
      </c>
      <c r="AK380" s="139">
        <f t="array" aca="1" ref="AK380" ca="1">(
    SUMIFS(AR336:AR376, AY336:AY376, INDIRECT("AE" &amp; ROW()), AP336:AP376, "💲") +
    SUMIFS(AR336:AR376, AY336:AY376, INDIRECT("AE" &amp; ROW()), AP336:AP376, "📦")
) -
(
    SUMIFS(AR336:AR376, AY336:AY376, INDIRECT("AE" &amp; ROW()), AP336:AP376, "💲", AS336:AS376, "Familiar") +
    SUMIFS(AR336:AR376, AY336:AY376, INDIRECT("AE" &amp; ROW()), AP336:AP376, "📦", AS336:AS376, "Familiar")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SUMIFS(AR336:AR376, AY336:AY376, INDIRECT("AE" &amp; ROW()), AP336:AP376, "💲", AS336:AS376, "Exonerado ADH") +
    SUMIFS(AR336:AR376, AY336:AY376, INDIRECT("AE" &amp; ROW()), AP336:AP376, "📦", AS336:AS376, "Exonerado ADH")
) -
(
    (
        SUMIFS(AR336:AR376, AY336:AY376, INDIRECT("AE" &amp; ROW()), AP336:AP376, "💲", AS336:AS376, "Exonerado Doctor") +
        SUMIFS(AR336:AR376, AY336:AY376, INDIRECT("AE" &amp; ROW()), AP336:AP376, "📦", AS336:AS376, "Exonerado Doctor")
    ) / 2
) -
(
    (
        SUMIFS(AR336:AR376, AY336:AY376, INDIRECT("AE" &amp; ROW()), AP336:AP376, "💲", AS336:AS376, "") +
        SUMIFS(AR336:AR376, AY336:AY376, INDIRECT("AE" &amp; ROW()), AP336:AP376, "📦", AS336:AS376, "")
    ) / 2
)</f>
        <v>0</v>
      </c>
      <c r="AL380" s="140">
        <f t="array" aca="1" ref="AL380" ca="1">(
    SUMIFS(AR336:AR376, AY336:AY376, INDIRECT("AE" &amp; ROW()), AP336:AP376, "💲") +
    SUMIFS(AR336:AR376, AY336:AY376, INDIRECT("AE" &amp; ROW()), AP336:AP376, "📦")
) -
(
    (
        SUMIFS(AR336:AR376, AY336:AY376, INDIRECT("AE" &amp; ROW()), AP336:AP376, "💲", AS336:AS376, "Familiar") +
        SUMIFS(AR336:AR376, AY336:AY376, INDIRECT("AE" &amp; ROW()), AP336:AP376, "📦", AS336:AS376, "Familiar")
    ) / 2
) -
(
    (
        SUMIFS(AR336:AR376, AY336:AY376, INDIRECT("AE" &amp; ROW()), AP336:AP376, "💲", AS336:AS376, "Participante") +
        SUMIFS(AR336:AR376, AY336:AY376, INDIRECT("AE" &amp; ROW()), AP336:AP376, "📦", AS336:AS376, "Participante")
    ) / 2
) -
(
    (
        SUMIFS(AR336:AR376, AY336:AY376, INDIRECT("AE" &amp; ROW()), AP336:AP376, "💲", AS336:AS376, "Empleado") +
        SUMIFS(AR336:AR376, AY336:AY376, INDIRECT("AE" &amp; ROW()), AP336:AP376, "📦", AS336:AS376, "Empleado")
    ) / 2
) -
(
    (
        SUMIFS(AR336:AR376, AY336:AY376, INDIRECT("AE" &amp; ROW()), AP336:AP376, "💲", AS336:AS376, "Exonerado ADH") +
        SUMIFS(AR336:AR376, AY336:AY376, INDIRECT("AE" &amp; ROW()), AP336:AP376, "📦", AS336:AS376, "Exonerado ADH")
    ) / 2
) -
(
    SUMIFS(AR336:AR376, AY336:AY376, INDIRECT("AE" &amp; ROW()), AP336:AP376, "💲", AS336:AS376, "Exonerado Doctor") +
    SUMIFS(AR336:AR376, AY336:AY376, INDIRECT("AE" &amp; ROW()), AP336:AP376, "📦", AS336:AS376, "Exonerado Doctor")
) -
(
    (
        SUMIFS(AR336:AR376, AY336:AY376, INDIRECT("AE" &amp; ROW()), AP336:AP376, "💲", AS336:AS376, "") +
        SUMIFS(AR336:AR376, AY336:AY376, INDIRECT("AE" &amp; ROW()), AP336:AP376, "📦", AS336:AS376, "")
    ) / 2
)</f>
        <v>0</v>
      </c>
      <c r="AM380" s="56"/>
      <c r="AN380" s="56"/>
      <c r="AO380" s="56"/>
      <c r="AP380" s="56"/>
      <c r="AQ380" s="56"/>
      <c r="AR380" s="56"/>
      <c r="AS380" s="56"/>
      <c r="AT380" s="56"/>
      <c r="AU380" s="56"/>
      <c r="AV380" s="56"/>
      <c r="AW380" s="56"/>
      <c r="AX380" s="56"/>
      <c r="AY380" s="56"/>
      <c r="AZ380" s="56"/>
      <c r="BA380" s="56"/>
      <c r="BB380" s="56"/>
      <c r="BC380" s="56"/>
      <c r="BD380" s="56"/>
      <c r="BE380" s="56"/>
      <c r="BF380" s="56"/>
      <c r="BG380" s="56"/>
      <c r="BH380" s="56"/>
      <c r="BI380" s="56"/>
      <c r="BJ380" s="56"/>
      <c r="BK380" s="56"/>
      <c r="BL380" s="56"/>
      <c r="BM380" s="56"/>
      <c r="BN380" s="56"/>
    </row>
    <row r="381" spans="1:66" ht="11.25" customHeight="1">
      <c r="A381" s="220"/>
      <c r="B381" s="164"/>
      <c r="C381" s="205"/>
      <c r="D381" s="208"/>
      <c r="E381" s="178" t="s">
        <v>42</v>
      </c>
      <c r="F381" s="58" t="str">
        <f>IF(D380&lt;&gt;"", VLOOKUP(D380,'Base de Datos'!$A$2:$D1268,3,FALSE()),"")</f>
        <v/>
      </c>
      <c r="G381" s="205"/>
      <c r="H381" s="208"/>
      <c r="I381" s="178" t="s">
        <v>42</v>
      </c>
      <c r="J381" s="58" t="str">
        <f>IF(H380&lt;&gt;"", VLOOKUP(H380,'Base de Datos'!$A$2:$D1268,3,FALSE()),"")</f>
        <v/>
      </c>
      <c r="K381" s="205"/>
      <c r="L381" s="208"/>
      <c r="M381" s="178" t="s">
        <v>42</v>
      </c>
      <c r="N381" s="58" t="str">
        <f>IF(L380&lt;&gt;"", VLOOKUP(L380,'Base de Datos'!$A$2:$D1268,3,FALSE()),"")</f>
        <v/>
      </c>
      <c r="O381" s="165"/>
      <c r="P381" s="165"/>
      <c r="Q381" s="165"/>
      <c r="R381" s="166"/>
      <c r="S381" s="231"/>
      <c r="T381" s="230"/>
      <c r="U381" s="170"/>
      <c r="V381" s="169"/>
      <c r="W381" s="231"/>
      <c r="X381" s="230"/>
      <c r="Y381" s="170"/>
      <c r="Z381" s="169"/>
      <c r="AA381" s="231"/>
      <c r="AB381" s="230"/>
      <c r="AC381" s="170"/>
      <c r="AD381" s="56"/>
      <c r="AE381" s="240" t="s">
        <v>63</v>
      </c>
      <c r="AF381" s="230"/>
      <c r="AG381" s="161">
        <f t="array" aca="1" ref="AG381" ca="1">COUNTIFS(AP336:AP376, "💲", AY336:AY376, INDIRECT("AE" &amp; ROW())) + COUNTIFS(AP336:AP376, "📦", AY336:AY376, INDIRECT("AE" &amp; ROW())) + COUNTIFS(AP336:AP376, "✅", AY336:AY376, INDIRECT("AE" &amp; ROW()))</f>
        <v>1</v>
      </c>
      <c r="AH381" s="162">
        <f t="array" aca="1" ref="AH381" ca="1">COUNTIFS(AP336:AP376, "💲", AY336:AY376, INDIRECT("AE" &amp; ROW())) + COUNTIFS(AP336:AP376, "📦", AY336:AY376, INDIRECT("AE" &amp; ROW()))</f>
        <v>1</v>
      </c>
      <c r="AI381" s="139">
        <f t="array" aca="1" ref="AI381" ca="1">SUMIFS(AR336:AR376, AY336:AY376, INDIRECT("AE" &amp; ROW()), AP336:AP376, "💲") + SUMIFS(AR336:AR376, AY336:AY376, INDIRECT("AE" &amp; ROW()), AP336:AP376, "📦")</f>
        <v>80</v>
      </c>
      <c r="AJ381" s="139">
        <f t="array" aca="1" ref="AJ381" ca="1">(
    SUMIFS(AR336:AR376, AY336:AY376, INDIRECT("AE" &amp; ROW()), AP336:AP376, "💲") +
    SUMIFS(AR336:AR376, AY336:AY376, INDIRECT("AE" &amp; ROW()), AP336:AP376, "📦")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
        SUMIFS(AR336:AR376, AY336:AY376, INDIRECT("AE" &amp; ROW()), AP336:AP376, "💲", AS336:AS376, "Familiar") +
        SUMIFS(AR336:AR376, AY336:AY376, INDIRECT("AE" &amp; ROW()), AP336:AP376, "📦", AS336:AS376, "Familiar")
    ) / 2
)  -
(
    (
        SUMIFS(AR336:AR376, AY336:AY376, INDIRECT("AE" &amp; ROW()), AP336:AP376, "💲", AS336:AS376, "Exonerado ADH") +
        SUMIFS(AR336:AR376, AY336:AY376, INDIRECT("AE" &amp; ROW()), AP336:AP376, "📦", AS336:AS376, "Exonerado ADH")
    ) / 2
)  -
(
    (
        SUMIFS(AR336:AR376, AY336:AY376, INDIRECT("AE" &amp; ROW()), AP336:AP376, "💲", AS336:AS376, "Exonerado Doctor") +
        SUMIFS(AR336:AR376, AY336:AY376, INDIRECT("AE" &amp; ROW()), AP336:AP376, "📦", AS336:AS376, "Exonerado Doctor")
    ) / 2
)</f>
        <v>80</v>
      </c>
      <c r="AK381" s="139">
        <f t="array" aca="1" ref="AK381" ca="1">(
    SUMIFS(AR336:AR376, AY336:AY376, INDIRECT("AE" &amp; ROW()), AP336:AP376, "💲") +
    SUMIFS(AR336:AR376, AY336:AY376, INDIRECT("AE" &amp; ROW()), AP336:AP376, "📦")
) -
(
    SUMIFS(AR336:AR376, AY336:AY376, INDIRECT("AE" &amp; ROW()), AP336:AP376, "💲", AS336:AS376, "Familiar") +
    SUMIFS(AR336:AR376, AY336:AY376, INDIRECT("AE" &amp; ROW()), AP336:AP376, "📦", AS336:AS376, "Familiar")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SUMIFS(AR336:AR376, AY336:AY376, INDIRECT("AE" &amp; ROW()), AP336:AP376, "💲", AS336:AS376, "Exonerado ADH") +
    SUMIFS(AR336:AR376, AY336:AY376, INDIRECT("AE" &amp; ROW()), AP336:AP376, "📦", AS336:AS376, "Exonerado ADH")
) -
(
    (
        SUMIFS(AR336:AR376, AY336:AY376, INDIRECT("AE" &amp; ROW()), AP336:AP376, "💲", AS336:AS376, "Exonerado Doctor") +
        SUMIFS(AR336:AR376, AY336:AY376, INDIRECT("AE" &amp; ROW()), AP336:AP376, "📦", AS336:AS376, "Exonerado Doctor")
    ) / 2
) -
(
    (
        SUMIFS(AR336:AR376, AY336:AY376, INDIRECT("AE" &amp; ROW()), AP336:AP376, "💲", AS336:AS376, "") +
        SUMIFS(AR336:AR376, AY336:AY376, INDIRECT("AE" &amp; ROW()), AP336:AP376, "📦", AS336:AS376, "")
    ) / 2
)</f>
        <v>80</v>
      </c>
      <c r="AL381" s="140">
        <f t="array" aca="1" ref="AL381" ca="1">(
    SUMIFS(AR336:AR376, AY336:AY376, INDIRECT("AE" &amp; ROW()), AP336:AP376, "💲") +
    SUMIFS(AR336:AR376, AY336:AY376, INDIRECT("AE" &amp; ROW()), AP336:AP376, "📦")
) -
(
    (
        SUMIFS(AR336:AR376, AY336:AY376, INDIRECT("AE" &amp; ROW()), AP336:AP376, "💲", AS336:AS376, "Familiar") +
        SUMIFS(AR336:AR376, AY336:AY376, INDIRECT("AE" &amp; ROW()), AP336:AP376, "📦", AS336:AS376, "Familiar")
    ) / 2
) -
(
    (
        SUMIFS(AR336:AR376, AY336:AY376, INDIRECT("AE" &amp; ROW()), AP336:AP376, "💲", AS336:AS376, "Participante") +
        SUMIFS(AR336:AR376, AY336:AY376, INDIRECT("AE" &amp; ROW()), AP336:AP376, "📦", AS336:AS376, "Participante")
    ) / 2
) -
(
    (
        SUMIFS(AR336:AR376, AY336:AY376, INDIRECT("AE" &amp; ROW()), AP336:AP376, "💲", AS336:AS376, "Empleado") +
        SUMIFS(AR336:AR376, AY336:AY376, INDIRECT("AE" &amp; ROW()), AP336:AP376, "📦", AS336:AS376, "Empleado")
    ) / 2
) -
(
    (
        SUMIFS(AR336:AR376, AY336:AY376, INDIRECT("AE" &amp; ROW()), AP336:AP376, "💲", AS336:AS376, "Exonerado ADH") +
        SUMIFS(AR336:AR376, AY336:AY376, INDIRECT("AE" &amp; ROW()), AP336:AP376, "📦", AS336:AS376, "Exonerado ADH")
    ) / 2
) -
(
    SUMIFS(AR336:AR376, AY336:AY376, INDIRECT("AE" &amp; ROW()), AP336:AP376, "💲", AS336:AS376, "Exonerado Doctor") +
    SUMIFS(AR336:AR376, AY336:AY376, INDIRECT("AE" &amp; ROW()), AP336:AP376, "📦", AS336:AS376, "Exonerado Doctor")
) -
(
    (
        SUMIFS(AR336:AR376, AY336:AY376, INDIRECT("AE" &amp; ROW()), AP336:AP376, "💲", AS336:AS376, "") +
        SUMIFS(AR336:AR376, AY336:AY376, INDIRECT("AE" &amp; ROW()), AP336:AP376, "📦", AS336:AS376, "")
    ) / 2
)</f>
        <v>80</v>
      </c>
      <c r="AM381" s="56"/>
      <c r="AN381" s="56"/>
      <c r="AO381" s="56"/>
      <c r="AP381" s="56"/>
      <c r="AQ381" s="56"/>
      <c r="AR381" s="56"/>
      <c r="AS381" s="56"/>
      <c r="AT381" s="56"/>
      <c r="AU381" s="56"/>
      <c r="AV381" s="56"/>
      <c r="AW381" s="56"/>
      <c r="AX381" s="56"/>
      <c r="AY381" s="56"/>
      <c r="AZ381" s="56"/>
      <c r="BA381" s="56"/>
      <c r="BB381" s="56"/>
      <c r="BC381" s="56"/>
      <c r="BD381" s="56"/>
      <c r="BE381" s="56"/>
      <c r="BF381" s="56"/>
      <c r="BG381" s="56"/>
      <c r="BH381" s="56"/>
      <c r="BI381" s="56"/>
      <c r="BJ381" s="56"/>
      <c r="BK381" s="56"/>
      <c r="BL381" s="56"/>
      <c r="BM381" s="56"/>
      <c r="BN381" s="56"/>
    </row>
    <row r="382" spans="1:66" ht="11.25" customHeight="1">
      <c r="A382" s="220"/>
      <c r="B382" s="164"/>
      <c r="C382" s="205"/>
      <c r="D382" s="208"/>
      <c r="E382" s="178" t="s">
        <v>44</v>
      </c>
      <c r="F382" s="58" t="str">
        <f>IF(D380&lt;&gt;"", VLOOKUP(D380,'Base de Datos'!$A$2:$D1268,4,FALSE()),"")</f>
        <v/>
      </c>
      <c r="G382" s="205"/>
      <c r="H382" s="208"/>
      <c r="I382" s="178" t="s">
        <v>44</v>
      </c>
      <c r="J382" s="58" t="str">
        <f>IF(H380&lt;&gt;"", VLOOKUP(H380,'Base de Datos'!$A$2:$D1268,4,FALSE()),"")</f>
        <v/>
      </c>
      <c r="K382" s="205"/>
      <c r="L382" s="208"/>
      <c r="M382" s="178" t="s">
        <v>44</v>
      </c>
      <c r="N382" s="58" t="str">
        <f>IF(L380&lt;&gt;"", VLOOKUP(L380,'Base de Datos'!$A$2:$D1268,4,FALSE()),"")</f>
        <v/>
      </c>
      <c r="O382" s="165"/>
      <c r="P382" s="165"/>
      <c r="Q382" s="165"/>
      <c r="R382" s="166"/>
      <c r="S382" s="231"/>
      <c r="T382" s="230"/>
      <c r="U382" s="170"/>
      <c r="V382" s="169"/>
      <c r="W382" s="231"/>
      <c r="X382" s="230"/>
      <c r="Y382" s="170"/>
      <c r="Z382" s="169"/>
      <c r="AA382" s="231"/>
      <c r="AB382" s="230"/>
      <c r="AC382" s="170"/>
      <c r="AD382" s="56"/>
      <c r="AE382" s="240" t="s">
        <v>66</v>
      </c>
      <c r="AF382" s="230"/>
      <c r="AG382" s="161">
        <f t="array" aca="1" ref="AG382" ca="1">COUNTIFS(AP336:AP376, "💲", AY336:AY376, INDIRECT("AE" &amp; ROW())) + COUNTIFS(AP336:AP376, "📦", AY336:AY376, INDIRECT("AE" &amp; ROW())) + COUNTIFS(AP336:AP376, "✅", AY336:AY376, INDIRECT("AE" &amp; ROW()))</f>
        <v>0</v>
      </c>
      <c r="AH382" s="162">
        <f t="array" aca="1" ref="AH382" ca="1">COUNTIFS(AP336:AP376, "💲", AY336:AY376, INDIRECT("AE" &amp; ROW())) + COUNTIFS(AP336:AP376, "📦", AY336:AY376, INDIRECT("AE" &amp; ROW()))</f>
        <v>0</v>
      </c>
      <c r="AI382" s="139">
        <f t="array" aca="1" ref="AI382" ca="1">SUMIFS(AR336:AR376, AY336:AY376, INDIRECT("AE" &amp; ROW()), AP336:AP376, "💲") + SUMIFS(AR336:AR376, AY336:AY376, INDIRECT("AE" &amp; ROW()), AP336:AP376, "📦")</f>
        <v>0</v>
      </c>
      <c r="AJ382" s="139">
        <f t="array" aca="1" ref="AJ382" ca="1">(
    SUMIFS(AR336:AR376, AY336:AY376, INDIRECT("AE" &amp; ROW()), AP336:AP376, "💲") +
    SUMIFS(AR336:AR376, AY336:AY376, INDIRECT("AE" &amp; ROW()), AP336:AP376, "📦")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
        SUMIFS(AR336:AR376, AY336:AY376, INDIRECT("AE" &amp; ROW()), AP336:AP376, "💲", AS336:AS376, "Familiar") +
        SUMIFS(AR336:AR376, AY336:AY376, INDIRECT("AE" &amp; ROW()), AP336:AP376, "📦", AS336:AS376, "Familiar")
    ) / 2
)  -
(
    (
        SUMIFS(AR336:AR376, AY336:AY376, INDIRECT("AE" &amp; ROW()), AP336:AP376, "💲", AS336:AS376, "Exonerado ADH") +
        SUMIFS(AR336:AR376, AY336:AY376, INDIRECT("AE" &amp; ROW()), AP336:AP376, "📦", AS336:AS376, "Exonerado ADH")
    ) / 2
)  -
(
    (
        SUMIFS(AR336:AR376, AY336:AY376, INDIRECT("AE" &amp; ROW()), AP336:AP376, "💲", AS336:AS376, "Exonerado Doctor") +
        SUMIFS(AR336:AR376, AY336:AY376, INDIRECT("AE" &amp; ROW()), AP336:AP376, "📦", AS336:AS376, "Exonerado Doctor")
    ) / 2
)</f>
        <v>0</v>
      </c>
      <c r="AK382" s="139">
        <f t="array" aca="1" ref="AK382" ca="1">(
    SUMIFS(AR336:AR376, AY336:AY376, INDIRECT("AE" &amp; ROW()), AP336:AP376, "💲") +
    SUMIFS(AR336:AR376, AY336:AY376, INDIRECT("AE" &amp; ROW()), AP336:AP376, "📦")
) -
(
    SUMIFS(AR336:AR376, AY336:AY376, INDIRECT("AE" &amp; ROW()), AP336:AP376, "💲", AS336:AS376, "Familiar") +
    SUMIFS(AR336:AR376, AY336:AY376, INDIRECT("AE" &amp; ROW()), AP336:AP376, "📦", AS336:AS376, "Familiar")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SUMIFS(AR336:AR376, AY336:AY376, INDIRECT("AE" &amp; ROW()), AP336:AP376, "💲", AS336:AS376, "Exonerado ADH") +
    SUMIFS(AR336:AR376, AY336:AY376, INDIRECT("AE" &amp; ROW()), AP336:AP376, "📦", AS336:AS376, "Exonerado ADH")
) -
(
    (
        SUMIFS(AR336:AR376, AY336:AY376, INDIRECT("AE" &amp; ROW()), AP336:AP376, "💲", AS336:AS376, "Exonerado Doctor") +
        SUMIFS(AR336:AR376, AY336:AY376, INDIRECT("AE" &amp; ROW()), AP336:AP376, "📦", AS336:AS376, "Exonerado Doctor")
    ) / 2
) -
(
    (
        SUMIFS(AR336:AR376, AY336:AY376, INDIRECT("AE" &amp; ROW()), AP336:AP376, "💲", AS336:AS376, "") +
        SUMIFS(AR336:AR376, AY336:AY376, INDIRECT("AE" &amp; ROW()), AP336:AP376, "📦", AS336:AS376, "")
    ) / 2
)</f>
        <v>0</v>
      </c>
      <c r="AL382" s="140">
        <f t="array" aca="1" ref="AL382" ca="1">(
    SUMIFS(AR336:AR376, AY336:AY376, INDIRECT("AE" &amp; ROW()), AP336:AP376, "💲") +
    SUMIFS(AR336:AR376, AY336:AY376, INDIRECT("AE" &amp; ROW()), AP336:AP376, "📦")
) -
(
    (
        SUMIFS(AR336:AR376, AY336:AY376, INDIRECT("AE" &amp; ROW()), AP336:AP376, "💲", AS336:AS376, "Familiar") +
        SUMIFS(AR336:AR376, AY336:AY376, INDIRECT("AE" &amp; ROW()), AP336:AP376, "📦", AS336:AS376, "Familiar")
    ) / 2
) -
(
    (
        SUMIFS(AR336:AR376, AY336:AY376, INDIRECT("AE" &amp; ROW()), AP336:AP376, "💲", AS336:AS376, "Participante") +
        SUMIFS(AR336:AR376, AY336:AY376, INDIRECT("AE" &amp; ROW()), AP336:AP376, "📦", AS336:AS376, "Participante")
    ) / 2
) -
(
    (
        SUMIFS(AR336:AR376, AY336:AY376, INDIRECT("AE" &amp; ROW()), AP336:AP376, "💲", AS336:AS376, "Empleado") +
        SUMIFS(AR336:AR376, AY336:AY376, INDIRECT("AE" &amp; ROW()), AP336:AP376, "📦", AS336:AS376, "Empleado")
    ) / 2
) -
(
    (
        SUMIFS(AR336:AR376, AY336:AY376, INDIRECT("AE" &amp; ROW()), AP336:AP376, "💲", AS336:AS376, "Exonerado ADH") +
        SUMIFS(AR336:AR376, AY336:AY376, INDIRECT("AE" &amp; ROW()), AP336:AP376, "📦", AS336:AS376, "Exonerado ADH")
    ) / 2
) -
(
    SUMIFS(AR336:AR376, AY336:AY376, INDIRECT("AE" &amp; ROW()), AP336:AP376, "💲", AS336:AS376, "Exonerado Doctor") +
    SUMIFS(AR336:AR376, AY336:AY376, INDIRECT("AE" &amp; ROW()), AP336:AP376, "📦", AS336:AS376, "Exonerado Doctor")
) -
(
    (
        SUMIFS(AR336:AR376, AY336:AY376, INDIRECT("AE" &amp; ROW()), AP336:AP376, "💲", AS336:AS376, "") +
        SUMIFS(AR336:AR376, AY336:AY376, INDIRECT("AE" &amp; ROW()), AP336:AP376, "📦", AS336:AS376, "")
    ) / 2
)</f>
        <v>0</v>
      </c>
      <c r="AM382" s="56"/>
      <c r="AN382" s="56"/>
      <c r="AO382" s="56"/>
      <c r="AP382" s="56"/>
      <c r="AQ382" s="56"/>
      <c r="AR382" s="56"/>
      <c r="AS382" s="56"/>
      <c r="AT382" s="56"/>
      <c r="AU382" s="56"/>
      <c r="AV382" s="56"/>
      <c r="AW382" s="56"/>
      <c r="AX382" s="56"/>
      <c r="AY382" s="56"/>
      <c r="AZ382" s="56"/>
      <c r="BA382" s="56"/>
      <c r="BB382" s="56"/>
      <c r="BC382" s="56"/>
      <c r="BD382" s="56"/>
      <c r="BE382" s="56"/>
      <c r="BF382" s="56"/>
      <c r="BG382" s="56"/>
      <c r="BH382" s="56"/>
      <c r="BI382" s="56"/>
      <c r="BJ382" s="56"/>
      <c r="BK382" s="56"/>
      <c r="BL382" s="56"/>
      <c r="BM382" s="56"/>
      <c r="BN382" s="56"/>
    </row>
    <row r="383" spans="1:66" ht="11.25" customHeight="1">
      <c r="A383" s="221"/>
      <c r="B383" s="164"/>
      <c r="C383" s="206"/>
      <c r="D383" s="209"/>
      <c r="E383" s="179" t="s">
        <v>46</v>
      </c>
      <c r="F383" s="183"/>
      <c r="G383" s="206"/>
      <c r="H383" s="209"/>
      <c r="I383" s="179" t="s">
        <v>46</v>
      </c>
      <c r="J383" s="183"/>
      <c r="K383" s="206"/>
      <c r="L383" s="209"/>
      <c r="M383" s="179" t="s">
        <v>46</v>
      </c>
      <c r="N383" s="183"/>
      <c r="O383" s="165"/>
      <c r="P383" s="165"/>
      <c r="Q383" s="165"/>
      <c r="R383" s="166"/>
      <c r="S383" s="227" t="str">
        <f>IF(OR(S380="Empleado",S380="Familiar"),"Nombre del Empleado","N° Factura")</f>
        <v>N° Factura</v>
      </c>
      <c r="T383" s="228"/>
      <c r="U383" s="89"/>
      <c r="V383" s="169"/>
      <c r="W383" s="227" t="str">
        <f>IF(OR(W380="Empleado",W380="Familiar"),"Nombre del Empleado","N° Factura")</f>
        <v>N° Factura</v>
      </c>
      <c r="X383" s="228"/>
      <c r="Y383" s="89"/>
      <c r="Z383" s="169"/>
      <c r="AA383" s="227" t="str">
        <f>IF(OR(AA380="Empleado",AA380="Familiar"),"Nombre del Empleado","N° Factura")</f>
        <v>N° Factura</v>
      </c>
      <c r="AB383" s="228"/>
      <c r="AC383" s="89"/>
      <c r="AD383" s="56"/>
      <c r="AE383" s="240" t="s">
        <v>69</v>
      </c>
      <c r="AF383" s="230"/>
      <c r="AG383" s="161">
        <f t="array" aca="1" ref="AG383" ca="1">COUNTIFS(AP336:AP376, "💲", AY336:AY376, INDIRECT("AE" &amp; ROW())) + COUNTIFS(AP336:AP376, "📦", AY336:AY376, INDIRECT("AE" &amp; ROW())) + COUNTIFS(AP336:AP376, "✅", AY336:AY376, INDIRECT("AE" &amp; ROW()))</f>
        <v>0</v>
      </c>
      <c r="AH383" s="162">
        <f t="array" aca="1" ref="AH383" ca="1">COUNTIFS(AP336:AP376, "💲", AY336:AY376, INDIRECT("AE" &amp; ROW())) + COUNTIFS(AP336:AP376, "📦", AY336:AY376, INDIRECT("AE" &amp; ROW()))</f>
        <v>0</v>
      </c>
      <c r="AI383" s="139">
        <f t="array" aca="1" ref="AI383" ca="1">SUMIFS(AR336:AR376, AY336:AY376, INDIRECT("AE" &amp; ROW()), AP336:AP376, "💲") + SUMIFS(AR336:AR376, AY336:AY376, INDIRECT("AE" &amp; ROW()), AP336:AP376, "📦")</f>
        <v>0</v>
      </c>
      <c r="AJ383" s="66">
        <f t="array" aca="1" ref="AJ383" ca="1">(
    SUMIFS(AR336:AR376, AY336:AY376, INDIRECT("AE" &amp; ROW()), AP336:AP376, "💲") +
    SUMIFS(AR336:AR376, AY336:AY376, INDIRECT("AE" &amp; ROW()), AP336:AP376, "📦")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
        SUMIFS(AR336:AR376, AY336:AY376, INDIRECT("AE" &amp; ROW()), AP336:AP376, "💲", AS336:AS376, "Familiar") +
        SUMIFS(AR336:AR376, AY336:AY376, INDIRECT("AE" &amp; ROW()), AP336:AP376, "📦", AS336:AS376, "Familiar")
    ) / 2
)  -
(
    (
        SUMIFS(AR336:AR376, AY336:AY376, INDIRECT("AE" &amp; ROW()), AP336:AP376, "💲", AS336:AS376, "Exonerado ADH") +
        SUMIFS(AR336:AR376, AY336:AY376, INDIRECT("AE" &amp; ROW()), AP336:AP376, "📦", AS336:AS376, "Exonerado ADH")
    ) / 2
)  -
(
    (
        SUMIFS(AR336:AR376, AY336:AY376, INDIRECT("AE" &amp; ROW()), AP336:AP376, "💲", AS336:AS376, "Exonerado Doctor") +
        SUMIFS(AR336:AR376, AY336:AY376, INDIRECT("AE" &amp; ROW()), AP336:AP376, "📦", AS336:AS376, "Exonerado Doctor")
    ) / 2
)</f>
        <v>0</v>
      </c>
      <c r="AK383" s="139">
        <f t="array" aca="1" ref="AK383" ca="1">(
    SUMIFS(AR336:AR376, AY336:AY376, INDIRECT("AE" &amp; ROW()), AP336:AP376, "💲") +
    SUMIFS(AR336:AR376, AY336:AY376, INDIRECT("AE" &amp; ROW()), AP336:AP376, "📦")
) -
(
    SUMIFS(AR336:AR376, AY336:AY376, INDIRECT("AE" &amp; ROW()), AP336:AP376, "💲", AS336:AS376, "Familiar") +
    SUMIFS(AR336:AR376, AY336:AY376, INDIRECT("AE" &amp; ROW()), AP336:AP376, "📦", AS336:AS376, "Familiar")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SUMIFS(AR336:AR376, AY336:AY376, INDIRECT("AE" &amp; ROW()), AP336:AP376, "💲", AS336:AS376, "Exonerado ADH") +
    SUMIFS(AR336:AR376, AY336:AY376, INDIRECT("AE" &amp; ROW()), AP336:AP376, "📦", AS336:AS376, "Exonerado ADH")
) -
(
    (
        SUMIFS(AR336:AR376, AY336:AY376, INDIRECT("AE" &amp; ROW()), AP336:AP376, "💲", AS336:AS376, "Exonerado Doctor") +
        SUMIFS(AR336:AR376, AY336:AY376, INDIRECT("AE" &amp; ROW()), AP336:AP376, "📦", AS336:AS376, "Exonerado Doctor")
    ) / 2
) -
(
    (
        SUMIFS(AR336:AR376, AY336:AY376, INDIRECT("AE" &amp; ROW()), AP336:AP376, "💲", AS336:AS376, "") +
        SUMIFS(AR336:AR376, AY336:AY376, INDIRECT("AE" &amp; ROW()), AP336:AP376, "📦", AS336:AS376, "")
    ) / 2
)</f>
        <v>0</v>
      </c>
      <c r="AL383" s="140">
        <f t="array" aca="1" ref="AL383" ca="1">(
    SUMIFS(AR336:AR376, AY336:AY376, INDIRECT("AE" &amp; ROW()), AP336:AP376, "💲") +
    SUMIFS(AR336:AR376, AY336:AY376, INDIRECT("AE" &amp; ROW()), AP336:AP376, "📦")
) -
(
    (
        SUMIFS(AR336:AR376, AY336:AY376, INDIRECT("AE" &amp; ROW()), AP336:AP376, "💲", AS336:AS376, "Familiar") +
        SUMIFS(AR336:AR376, AY336:AY376, INDIRECT("AE" &amp; ROW()), AP336:AP376, "📦", AS336:AS376, "Familiar")
    ) / 2
) -
(
    (
        SUMIFS(AR336:AR376, AY336:AY376, INDIRECT("AE" &amp; ROW()), AP336:AP376, "💲", AS336:AS376, "Participante") +
        SUMIFS(AR336:AR376, AY336:AY376, INDIRECT("AE" &amp; ROW()), AP336:AP376, "📦", AS336:AS376, "Participante")
    ) / 2
) -
(
    (
        SUMIFS(AR336:AR376, AY336:AY376, INDIRECT("AE" &amp; ROW()), AP336:AP376, "💲", AS336:AS376, "Empleado") +
        SUMIFS(AR336:AR376, AY336:AY376, INDIRECT("AE" &amp; ROW()), AP336:AP376, "📦", AS336:AS376, "Empleado")
    ) / 2
) -
(
    (
        SUMIFS(AR336:AR376, AY336:AY376, INDIRECT("AE" &amp; ROW()), AP336:AP376, "💲", AS336:AS376, "Exonerado ADH") +
        SUMIFS(AR336:AR376, AY336:AY376, INDIRECT("AE" &amp; ROW()), AP336:AP376, "📦", AS336:AS376, "Exonerado ADH")
    ) / 2
) -
(
    SUMIFS(AR336:AR376, AY336:AY376, INDIRECT("AE" &amp; ROW()), AP336:AP376, "💲", AS336:AS376, "Exonerado Doctor") +
    SUMIFS(AR336:AR376, AY336:AY376, INDIRECT("AE" &amp; ROW()), AP336:AP376, "📦", AS336:AS376, "Exonerado Doctor")
) -
(
    (
        SUMIFS(AR336:AR376, AY336:AY376, INDIRECT("AE" &amp; ROW()), AP336:AP376, "💲", AS336:AS376, "") +
        SUMIFS(AR336:AR376, AY336:AY376, INDIRECT("AE" &amp; ROW()), AP336:AP376, "📦", AS336:AS376, "")
    ) / 2
)</f>
        <v>0</v>
      </c>
      <c r="AM383" s="56"/>
      <c r="AN383" s="56"/>
      <c r="AO383" s="56"/>
      <c r="AP383" s="56"/>
      <c r="AQ383" s="56"/>
      <c r="AR383" s="56"/>
      <c r="AS383" s="56"/>
      <c r="AT383" s="56"/>
      <c r="AU383" s="56"/>
      <c r="AV383" s="56"/>
      <c r="AW383" s="56"/>
      <c r="AX383" s="56"/>
      <c r="AY383" s="56"/>
      <c r="AZ383" s="56"/>
      <c r="BA383" s="56"/>
      <c r="BB383" s="56"/>
      <c r="BC383" s="56"/>
      <c r="BD383" s="56"/>
      <c r="BE383" s="56"/>
      <c r="BF383" s="56"/>
      <c r="BG383" s="56"/>
      <c r="BH383" s="56"/>
      <c r="BI383" s="56"/>
      <c r="BJ383" s="56"/>
      <c r="BK383" s="56"/>
      <c r="BL383" s="56"/>
      <c r="BM383" s="56"/>
      <c r="BN383" s="56"/>
    </row>
    <row r="384" spans="1:66" ht="11.25" customHeight="1">
      <c r="A384" s="222">
        <f>A380+$Q$13/1440</f>
        <v>0.83333333333333304</v>
      </c>
      <c r="B384" s="164"/>
      <c r="C384" s="204"/>
      <c r="D384" s="207"/>
      <c r="E384" s="177" t="s">
        <v>36</v>
      </c>
      <c r="F384" s="42" t="str">
        <f>IF(D384&lt;&gt;"", VLOOKUP(D384,'Base de Datos'!$A$2:$D1268,2,FALSE()),"")</f>
        <v/>
      </c>
      <c r="G384" s="204"/>
      <c r="H384" s="216"/>
      <c r="I384" s="177" t="s">
        <v>36</v>
      </c>
      <c r="J384" s="42" t="str">
        <f>IF(H384&lt;&gt;"", VLOOKUP(H384,'Base de Datos'!$A$2:$D1268,2,FALSE()),"")</f>
        <v/>
      </c>
      <c r="K384" s="204"/>
      <c r="L384" s="216"/>
      <c r="M384" s="177" t="s">
        <v>36</v>
      </c>
      <c r="N384" s="42" t="str">
        <f>IF(L384&lt;&gt;"", VLOOKUP(L384,'Base de Datos'!$A$2:$D1268,2,FALSE()),"")</f>
        <v/>
      </c>
      <c r="O384" s="165"/>
      <c r="P384" s="165"/>
      <c r="Q384" s="165"/>
      <c r="R384" s="166"/>
      <c r="S384" s="167"/>
      <c r="T384" s="45" t="s">
        <v>37</v>
      </c>
      <c r="U384" s="168"/>
      <c r="V384" s="169"/>
      <c r="W384" s="167"/>
      <c r="X384" s="45" t="s">
        <v>37</v>
      </c>
      <c r="Y384" s="168"/>
      <c r="Z384" s="169"/>
      <c r="AA384" s="167"/>
      <c r="AB384" s="45" t="s">
        <v>37</v>
      </c>
      <c r="AC384" s="168"/>
      <c r="AD384" s="56"/>
      <c r="AE384" s="232" t="s">
        <v>72</v>
      </c>
      <c r="AF384" s="230"/>
      <c r="AG384" s="90">
        <f t="array" aca="1" ref="AG384" ca="1">COUNTIFS(AP336:AP376, "💲", AY336:AY376, INDIRECT("AE" &amp; ROW())) + COUNTIFS(AP336:AP376, "📦", AY336:AY376, INDIRECT("AE" &amp; ROW())) + COUNTIFS(AP336:AP376, "✅", AY336:AY376, INDIRECT("AE" &amp; ROW()))</f>
        <v>0</v>
      </c>
      <c r="AH384" s="68">
        <f t="array" aca="1" ref="AH384" ca="1">COUNTIFS(AP336:AP376, "💲", AY336:AY376, INDIRECT("AE" &amp; ROW())) + COUNTIFS(AP336:AP376, "📦", AY336:AY376, INDIRECT("AE" &amp; ROW()))</f>
        <v>0</v>
      </c>
      <c r="AI384" s="139">
        <f t="array" aca="1" ref="AI384" ca="1">SUMIFS(AR336:AR376, AY336:AY376, INDIRECT("AE" &amp; ROW()), AP336:AP376, "💲") + SUMIFS(AR336:AR376, AY336:AY376, INDIRECT("AE" &amp; ROW()), AP336:AP376, "📦")</f>
        <v>0</v>
      </c>
      <c r="AJ384" s="139">
        <f t="array" aca="1" ref="AJ384" ca="1">(
    SUMIFS(AR336:AR376, AY336:AY376, INDIRECT("AE" &amp; ROW()), AP336:AP376, "💲") +
    SUMIFS(AR336:AR376, AY336:AY376, INDIRECT("AE" &amp; ROW()), AP336:AP376, "📦")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
        SUMIFS(AR336:AR376, AY336:AY376, INDIRECT("AE" &amp; ROW()), AP336:AP376, "💲", AS336:AS376, "Familiar") +
        SUMIFS(AR336:AR376, AY336:AY376, INDIRECT("AE" &amp; ROW()), AP336:AP376, "📦", AS336:AS376, "Familiar")
    ) / 2
)  -
(
    (
        SUMIFS(AR336:AR376, AY336:AY376, INDIRECT("AE" &amp; ROW()), AP336:AP376, "💲", AS336:AS376, "Exonerado ADH") +
        SUMIFS(AR336:AR376, AY336:AY376, INDIRECT("AE" &amp; ROW()), AP336:AP376, "📦", AS336:AS376, "Exonerado ADH")
    ) / 2
)  -
(
    (
        SUMIFS(AR336:AR376, AY336:AY376, INDIRECT("AE" &amp; ROW()), AP336:AP376, "💲", AS336:AS376, "Exonerado Doctor") +
        SUMIFS(AR336:AR376, AY336:AY376, INDIRECT("AE" &amp; ROW()), AP336:AP376, "📦", AS336:AS376, "Exonerado Doctor")
    ) / 2
)</f>
        <v>0</v>
      </c>
      <c r="AK384" s="139">
        <f t="array" aca="1" ref="AK384" ca="1">(
    SUMIFS(AR336:AR376, AY336:AY376, INDIRECT("AE" &amp; ROW()), AP336:AP376, "💲") +
    SUMIFS(AR336:AR376, AY336:AY376, INDIRECT("AE" &amp; ROW()), AP336:AP376, "📦")
) -
(
    SUMIFS(AR336:AR376, AY336:AY376, INDIRECT("AE" &amp; ROW()), AP336:AP376, "💲", AS336:AS376, "Familiar") +
    SUMIFS(AR336:AR376, AY336:AY376, INDIRECT("AE" &amp; ROW()), AP336:AP376, "📦", AS336:AS376, "Familiar")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SUMIFS(AR336:AR376, AY336:AY376, INDIRECT("AE" &amp; ROW()), AP336:AP376, "💲", AS336:AS376, "Exonerado ADH") +
    SUMIFS(AR336:AR376, AY336:AY376, INDIRECT("AE" &amp; ROW()), AP336:AP376, "📦", AS336:AS376, "Exonerado ADH")
) -
(
    (
        SUMIFS(AR336:AR376, AY336:AY376, INDIRECT("AE" &amp; ROW()), AP336:AP376, "💲", AS336:AS376, "Exonerado Doctor") +
        SUMIFS(AR336:AR376, AY336:AY376, INDIRECT("AE" &amp; ROW()), AP336:AP376, "📦", AS336:AS376, "Exonerado Doctor")
    ) / 2
) -
(
    (
        SUMIFS(AR336:AR376, AY336:AY376, INDIRECT("AE" &amp; ROW()), AP336:AP376, "💲", AS336:AS376, "") +
        SUMIFS(AR336:AR376, AY336:AY376, INDIRECT("AE" &amp; ROW()), AP336:AP376, "📦", AS336:AS376, "")
    ) / 2
)</f>
        <v>0</v>
      </c>
      <c r="AL384" s="140">
        <f t="array" aca="1" ref="AL384" ca="1">(
    SUMIFS(AR336:AR376, AY336:AY376, INDIRECT("AE" &amp; ROW()), AP336:AP376, "💲") +
    SUMIFS(AR336:AR376, AY336:AY376, INDIRECT("AE" &amp; ROW()), AP336:AP376, "📦")
) -
(
    (
        SUMIFS(AR336:AR376, AY336:AY376, INDIRECT("AE" &amp; ROW()), AP336:AP376, "💲", AS336:AS376, "Familiar") +
        SUMIFS(AR336:AR376, AY336:AY376, INDIRECT("AE" &amp; ROW()), AP336:AP376, "📦", AS336:AS376, "Familiar")
    ) / 2
) -
(
    (
        SUMIFS(AR336:AR376, AY336:AY376, INDIRECT("AE" &amp; ROW()), AP336:AP376, "💲", AS336:AS376, "Participante") +
        SUMIFS(AR336:AR376, AY336:AY376, INDIRECT("AE" &amp; ROW()), AP336:AP376, "📦", AS336:AS376, "Participante")
    ) / 2
) -
(
    (
        SUMIFS(AR336:AR376, AY336:AY376, INDIRECT("AE" &amp; ROW()), AP336:AP376, "💲", AS336:AS376, "Empleado") +
        SUMIFS(AR336:AR376, AY336:AY376, INDIRECT("AE" &amp; ROW()), AP336:AP376, "📦", AS336:AS376, "Empleado")
    ) / 2
) -
(
    (
        SUMIFS(AR336:AR376, AY336:AY376, INDIRECT("AE" &amp; ROW()), AP336:AP376, "💲", AS336:AS376, "Exonerado ADH") +
        SUMIFS(AR336:AR376, AY336:AY376, INDIRECT("AE" &amp; ROW()), AP336:AP376, "📦", AS336:AS376, "Exonerado ADH")
    ) / 2
) -
(
    SUMIFS(AR336:AR376, AY336:AY376, INDIRECT("AE" &amp; ROW()), AP336:AP376, "💲", AS336:AS376, "Exonerado Doctor") +
    SUMIFS(AR336:AR376, AY336:AY376, INDIRECT("AE" &amp; ROW()), AP336:AP376, "📦", AS336:AS376, "Exonerado Doctor")
) -
(
    (
        SUMIFS(AR336:AR376, AY336:AY376, INDIRECT("AE" &amp; ROW()), AP336:AP376, "💲", AS336:AS376, "") +
        SUMIFS(AR336:AR376, AY336:AY376, INDIRECT("AE" &amp; ROW()), AP336:AP376, "📦", AS336:AS376, "")
    ) / 2
)</f>
        <v>0</v>
      </c>
      <c r="AM384" s="56"/>
      <c r="AN384" s="56"/>
      <c r="AO384" s="56"/>
      <c r="AP384" s="56"/>
      <c r="AQ384" s="56"/>
      <c r="AR384" s="56"/>
      <c r="AS384" s="56"/>
      <c r="AT384" s="56"/>
      <c r="AU384" s="56"/>
      <c r="AV384" s="56"/>
      <c r="AW384" s="56"/>
      <c r="AX384" s="56"/>
      <c r="AY384" s="56"/>
      <c r="AZ384" s="56"/>
      <c r="BA384" s="56"/>
      <c r="BB384" s="56"/>
      <c r="BC384" s="56"/>
      <c r="BD384" s="56"/>
      <c r="BE384" s="56"/>
      <c r="BF384" s="56"/>
      <c r="BG384" s="56"/>
      <c r="BH384" s="56"/>
      <c r="BI384" s="56"/>
      <c r="BJ384" s="56"/>
      <c r="BK384" s="56"/>
      <c r="BL384" s="56"/>
      <c r="BM384" s="56"/>
      <c r="BN384" s="56"/>
    </row>
    <row r="385" spans="1:66" ht="11.25" customHeight="1">
      <c r="A385" s="220"/>
      <c r="B385" s="164"/>
      <c r="C385" s="205"/>
      <c r="D385" s="208"/>
      <c r="E385" s="178" t="s">
        <v>42</v>
      </c>
      <c r="F385" s="58" t="str">
        <f>IF(D384&lt;&gt;"", VLOOKUP(D384,'Base de Datos'!$A$2:$D1268,3,FALSE()),"")</f>
        <v/>
      </c>
      <c r="G385" s="205"/>
      <c r="H385" s="208"/>
      <c r="I385" s="178" t="s">
        <v>42</v>
      </c>
      <c r="J385" s="58" t="str">
        <f>IF(H384&lt;&gt;"", VLOOKUP(H384,'Base de Datos'!$A$2:$D1268,3,FALSE()),"")</f>
        <v/>
      </c>
      <c r="K385" s="205"/>
      <c r="L385" s="208"/>
      <c r="M385" s="178" t="s">
        <v>42</v>
      </c>
      <c r="N385" s="58" t="str">
        <f>IF(L384&lt;&gt;"", VLOOKUP(L384,'Base de Datos'!$A$2:$D1268,3,FALSE()),"")</f>
        <v/>
      </c>
      <c r="O385" s="165"/>
      <c r="P385" s="165"/>
      <c r="Q385" s="165"/>
      <c r="R385" s="166"/>
      <c r="S385" s="231"/>
      <c r="T385" s="230"/>
      <c r="U385" s="170"/>
      <c r="V385" s="169"/>
      <c r="W385" s="231"/>
      <c r="X385" s="230"/>
      <c r="Y385" s="170"/>
      <c r="Z385" s="169"/>
      <c r="AA385" s="231"/>
      <c r="AB385" s="230"/>
      <c r="AC385" s="170"/>
      <c r="AD385" s="56"/>
      <c r="AE385" s="232" t="s">
        <v>75</v>
      </c>
      <c r="AF385" s="230"/>
      <c r="AG385" s="90">
        <f t="array" aca="1" ref="AG385" ca="1">COUNTIFS(AP336:AP376, "💲", AY336:AY376, INDIRECT("AE" &amp; ROW())) + COUNTIFS(AP336:AP376, "📦", AY336:AY376, INDIRECT("AE" &amp; ROW())) + COUNTIFS(AP336:AP376, "✅", AY336:AY376, INDIRECT("AE" &amp; ROW()))</f>
        <v>0</v>
      </c>
      <c r="AH385" s="68">
        <f t="array" aca="1" ref="AH385" ca="1">COUNTIFS(AP336:AP376, "💲", AY336:AY376, INDIRECT("AE" &amp; ROW())) + COUNTIFS(AP336:AP376, "📦", AY336:AY376, INDIRECT("AE" &amp; ROW()))</f>
        <v>0</v>
      </c>
      <c r="AI385" s="139">
        <f t="array" aca="1" ref="AI385" ca="1">SUMIFS(AR336:AR376, AY336:AY376, INDIRECT("AE" &amp; ROW()), AP336:AP376, "💲") + SUMIFS(AR336:AR376, AY336:AY376, INDIRECT("AE" &amp; ROW()), AP336:AP376, "📦")</f>
        <v>0</v>
      </c>
      <c r="AJ385" s="139">
        <f t="array" aca="1" ref="AJ385" ca="1">(
    SUMIFS(AR336:AR376, AY336:AY376, INDIRECT("AE" &amp; ROW()), AP336:AP376, "💲") +
    SUMIFS(AR336:AR376, AY336:AY376, INDIRECT("AE" &amp; ROW()), AP336:AP376, "📦")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
        SUMIFS(AR336:AR376, AY336:AY376, INDIRECT("AE" &amp; ROW()), AP336:AP376, "💲", AS336:AS376, "Familiar") +
        SUMIFS(AR336:AR376, AY336:AY376, INDIRECT("AE" &amp; ROW()), AP336:AP376, "📦", AS336:AS376, "Familiar")
    ) / 2
)  -
(
    (
        SUMIFS(AR336:AR376, AY336:AY376, INDIRECT("AE" &amp; ROW()), AP336:AP376, "💲", AS336:AS376, "Exonerado ADH") +
        SUMIFS(AR336:AR376, AY336:AY376, INDIRECT("AE" &amp; ROW()), AP336:AP376, "📦", AS336:AS376, "Exonerado ADH")
    ) / 2
)  -
(
    (
        SUMIFS(AR336:AR376, AY336:AY376, INDIRECT("AE" &amp; ROW()), AP336:AP376, "💲", AS336:AS376, "Exonerado Doctor") +
        SUMIFS(AR336:AR376, AY336:AY376, INDIRECT("AE" &amp; ROW()), AP336:AP376, "📦", AS336:AS376, "Exonerado Doctor")
    ) / 2
)</f>
        <v>0</v>
      </c>
      <c r="AK385" s="139">
        <f t="array" aca="1" ref="AK385" ca="1">(
    SUMIFS(AR336:AR376, AY336:AY376, INDIRECT("AE" &amp; ROW()), AP336:AP376, "💲") +
    SUMIFS(AR336:AR376, AY336:AY376, INDIRECT("AE" &amp; ROW()), AP336:AP376, "📦")
) -
(
    SUMIFS(AR336:AR376, AY336:AY376, INDIRECT("AE" &amp; ROW()), AP336:AP376, "💲", AS336:AS376, "Familiar") +
    SUMIFS(AR336:AR376, AY336:AY376, INDIRECT("AE" &amp; ROW()), AP336:AP376, "📦", AS336:AS376, "Familiar")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SUMIFS(AR336:AR376, AY336:AY376, INDIRECT("AE" &amp; ROW()), AP336:AP376, "💲", AS336:AS376, "Exonerado ADH") +
    SUMIFS(AR336:AR376, AY336:AY376, INDIRECT("AE" &amp; ROW()), AP336:AP376, "📦", AS336:AS376, "Exonerado ADH")
) -
(
    (
        SUMIFS(AR336:AR376, AY336:AY376, INDIRECT("AE" &amp; ROW()), AP336:AP376, "💲", AS336:AS376, "Exonerado Doctor") +
        SUMIFS(AR336:AR376, AY336:AY376, INDIRECT("AE" &amp; ROW()), AP336:AP376, "📦", AS336:AS376, "Exonerado Doctor")
    ) / 2
) -
(
    (
        SUMIFS(AR336:AR376, AY336:AY376, INDIRECT("AE" &amp; ROW()), AP336:AP376, "💲", AS336:AS376, "") +
        SUMIFS(AR336:AR376, AY336:AY376, INDIRECT("AE" &amp; ROW()), AP336:AP376, "📦", AS336:AS376, "")
    ) / 2
)</f>
        <v>0</v>
      </c>
      <c r="AL385" s="140">
        <f t="array" aca="1" ref="AL385" ca="1">(
    SUMIFS(AR336:AR376, AY336:AY376, INDIRECT("AE" &amp; ROW()), AP336:AP376, "💲") +
    SUMIFS(AR336:AR376, AY336:AY376, INDIRECT("AE" &amp; ROW()), AP336:AP376, "📦")
) -
(
    (
        SUMIFS(AR336:AR376, AY336:AY376, INDIRECT("AE" &amp; ROW()), AP336:AP376, "💲", AS336:AS376, "Familiar") +
        SUMIFS(AR336:AR376, AY336:AY376, INDIRECT("AE" &amp; ROW()), AP336:AP376, "📦", AS336:AS376, "Familiar")
    ) / 2
) -
(
    (
        SUMIFS(AR336:AR376, AY336:AY376, INDIRECT("AE" &amp; ROW()), AP336:AP376, "💲", AS336:AS376, "Participante") +
        SUMIFS(AR336:AR376, AY336:AY376, INDIRECT("AE" &amp; ROW()), AP336:AP376, "📦", AS336:AS376, "Participante")
    ) / 2
) -
(
    (
        SUMIFS(AR336:AR376, AY336:AY376, INDIRECT("AE" &amp; ROW()), AP336:AP376, "💲", AS336:AS376, "Empleado") +
        SUMIFS(AR336:AR376, AY336:AY376, INDIRECT("AE" &amp; ROW()), AP336:AP376, "📦", AS336:AS376, "Empleado")
    ) / 2
) -
(
    (
        SUMIFS(AR336:AR376, AY336:AY376, INDIRECT("AE" &amp; ROW()), AP336:AP376, "💲", AS336:AS376, "Exonerado ADH") +
        SUMIFS(AR336:AR376, AY336:AY376, INDIRECT("AE" &amp; ROW()), AP336:AP376, "📦", AS336:AS376, "Exonerado ADH")
    ) / 2
) -
(
    SUMIFS(AR336:AR376, AY336:AY376, INDIRECT("AE" &amp; ROW()), AP336:AP376, "💲", AS336:AS376, "Exonerado Doctor") +
    SUMIFS(AR336:AR376, AY336:AY376, INDIRECT("AE" &amp; ROW()), AP336:AP376, "📦", AS336:AS376, "Exonerado Doctor")
) -
(
    (
        SUMIFS(AR336:AR376, AY336:AY376, INDIRECT("AE" &amp; ROW()), AP336:AP376, "💲", AS336:AS376, "") +
        SUMIFS(AR336:AR376, AY336:AY376, INDIRECT("AE" &amp; ROW()), AP336:AP376, "📦", AS336:AS376, "")
    ) / 2
)</f>
        <v>0</v>
      </c>
      <c r="AM385" s="56"/>
      <c r="AN385" s="56"/>
      <c r="AO385" s="56"/>
      <c r="AP385" s="56"/>
      <c r="AQ385" s="56"/>
      <c r="AR385" s="56"/>
      <c r="AS385" s="56"/>
      <c r="AT385" s="56"/>
      <c r="AU385" s="56"/>
      <c r="AV385" s="56"/>
      <c r="AW385" s="56"/>
      <c r="AX385" s="56"/>
      <c r="AY385" s="56"/>
      <c r="AZ385" s="56"/>
      <c r="BA385" s="56"/>
      <c r="BB385" s="56"/>
      <c r="BC385" s="56"/>
      <c r="BD385" s="56"/>
      <c r="BE385" s="56"/>
      <c r="BF385" s="56"/>
      <c r="BG385" s="56"/>
      <c r="BH385" s="56"/>
      <c r="BI385" s="56"/>
      <c r="BJ385" s="56"/>
      <c r="BK385" s="56"/>
      <c r="BL385" s="56"/>
      <c r="BM385" s="56"/>
      <c r="BN385" s="56"/>
    </row>
    <row r="386" spans="1:66" ht="11.25" customHeight="1">
      <c r="A386" s="220"/>
      <c r="B386" s="164"/>
      <c r="C386" s="205"/>
      <c r="D386" s="208"/>
      <c r="E386" s="178" t="s">
        <v>44</v>
      </c>
      <c r="F386" s="58" t="str">
        <f>IF(D384&lt;&gt;"", VLOOKUP(D384,'Base de Datos'!$A$2:$D1268,4,FALSE()),"")</f>
        <v/>
      </c>
      <c r="G386" s="205"/>
      <c r="H386" s="208"/>
      <c r="I386" s="178" t="s">
        <v>44</v>
      </c>
      <c r="J386" s="58" t="str">
        <f>IF(H384&lt;&gt;"", VLOOKUP(H384,'Base de Datos'!$A$2:$D1268,4,FALSE()),"")</f>
        <v/>
      </c>
      <c r="K386" s="205"/>
      <c r="L386" s="208"/>
      <c r="M386" s="178" t="s">
        <v>44</v>
      </c>
      <c r="N386" s="58" t="str">
        <f>IF(L384&lt;&gt;"", VLOOKUP(L384,'Base de Datos'!$A$2:$D1268,4,FALSE()),"")</f>
        <v/>
      </c>
      <c r="O386" s="165"/>
      <c r="P386" s="165"/>
      <c r="Q386" s="165"/>
      <c r="R386" s="166"/>
      <c r="S386" s="231"/>
      <c r="T386" s="230"/>
      <c r="U386" s="170"/>
      <c r="V386" s="169"/>
      <c r="W386" s="231"/>
      <c r="X386" s="230"/>
      <c r="Y386" s="170"/>
      <c r="Z386" s="169"/>
      <c r="AA386" s="231"/>
      <c r="AB386" s="230"/>
      <c r="AC386" s="170"/>
      <c r="AD386" s="56"/>
      <c r="AE386" s="232" t="s">
        <v>77</v>
      </c>
      <c r="AF386" s="230"/>
      <c r="AG386" s="90">
        <f t="array" aca="1" ref="AG386" ca="1">COUNTIFS(AP336:AP376, "💲", AY336:AY376, INDIRECT("AE" &amp; ROW())) + COUNTIFS(AP336:AP376, "📦", AY336:AY376, INDIRECT("AE" &amp; ROW())) + COUNTIFS(AP336:AP376, "✅", AY336:AY376, INDIRECT("AE" &amp; ROW()))</f>
        <v>1</v>
      </c>
      <c r="AH386" s="68">
        <f t="array" aca="1" ref="AH386" ca="1">COUNTIFS(AP336:AP376, "💲", AY336:AY376, INDIRECT("AE" &amp; ROW())) + COUNTIFS(AP336:AP376, "📦", AY336:AY376, INDIRECT("AE" &amp; ROW()))</f>
        <v>1</v>
      </c>
      <c r="AI386" s="139">
        <f t="array" aca="1" ref="AI386" ca="1">SUMIFS(AR336:AR376, AY336:AY376, INDIRECT("AE" &amp; ROW()), AP336:AP376, "💲") + SUMIFS(AR336:AR376, AY336:AY376, INDIRECT("AE" &amp; ROW()), AP336:AP376, "📦")</f>
        <v>50</v>
      </c>
      <c r="AJ386" s="139">
        <f t="array" aca="1" ref="AJ386" ca="1">(
    SUMIFS(AR336:AR376, AY336:AY376, INDIRECT("AE" &amp; ROW()), AP336:AP376, "💲") +
    SUMIFS(AR336:AR376, AY336:AY376, INDIRECT("AE" &amp; ROW()), AP336:AP376, "📦")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
        SUMIFS(AR336:AR376, AY336:AY376, INDIRECT("AE" &amp; ROW()), AP336:AP376, "💲", AS336:AS376, "Familiar") +
        SUMIFS(AR336:AR376, AY336:AY376, INDIRECT("AE" &amp; ROW()), AP336:AP376, "📦", AS336:AS376, "Familiar")
    ) / 2
)  -
(
    (
        SUMIFS(AR336:AR376, AY336:AY376, INDIRECT("AE" &amp; ROW()), AP336:AP376, "💲", AS336:AS376, "Exonerado ADH") +
        SUMIFS(AR336:AR376, AY336:AY376, INDIRECT("AE" &amp; ROW()), AP336:AP376, "📦", AS336:AS376, "Exonerado ADH")
    ) / 2
)  -
(
    (
        SUMIFS(AR336:AR376, AY336:AY376, INDIRECT("AE" &amp; ROW()), AP336:AP376, "💲", AS336:AS376, "Exonerado Doctor") +
        SUMIFS(AR336:AR376, AY336:AY376, INDIRECT("AE" &amp; ROW()), AP336:AP376, "📦", AS336:AS376, "Exonerado Doctor")
    ) / 2
)</f>
        <v>0</v>
      </c>
      <c r="AK386" s="139">
        <f t="array" aca="1" ref="AK386" ca="1">(
    SUMIFS(AR336:AR376, AY336:AY376, INDIRECT("AE" &amp; ROW()), AP336:AP376, "💲") +
    SUMIFS(AR336:AR376, AY336:AY376, INDIRECT("AE" &amp; ROW()), AP336:AP376, "📦")
) -
(
    SUMIFS(AR336:AR376, AY336:AY376, INDIRECT("AE" &amp; ROW()), AP336:AP376, "💲", AS336:AS376, "Familiar") +
    SUMIFS(AR336:AR376, AY336:AY376, INDIRECT("AE" &amp; ROW()), AP336:AP376, "📦", AS336:AS376, "Familiar")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SUMIFS(AR336:AR376, AY336:AY376, INDIRECT("AE" &amp; ROW()), AP336:AP376, "💲", AS336:AS376, "Exonerado ADH") +
    SUMIFS(AR336:AR376, AY336:AY376, INDIRECT("AE" &amp; ROW()), AP336:AP376, "📦", AS336:AS376, "Exonerado ADH")
) -
(
    (
        SUMIFS(AR336:AR376, AY336:AY376, INDIRECT("AE" &amp; ROW()), AP336:AP376, "💲", AS336:AS376, "Exonerado Doctor") +
        SUMIFS(AR336:AR376, AY336:AY376, INDIRECT("AE" &amp; ROW()), AP336:AP376, "📦", AS336:AS376, "Exonerado Doctor")
    ) / 2
) -
(
    (
        SUMIFS(AR336:AR376, AY336:AY376, INDIRECT("AE" &amp; ROW()), AP336:AP376, "💲", AS336:AS376, "") +
        SUMIFS(AR336:AR376, AY336:AY376, INDIRECT("AE" &amp; ROW()), AP336:AP376, "📦", AS336:AS376, "")
    ) / 2
)</f>
        <v>0</v>
      </c>
      <c r="AL386" s="140">
        <f t="array" aca="1" ref="AL386" ca="1">(
    SUMIFS(AR336:AR376, AY336:AY376, INDIRECT("AE" &amp; ROW()), AP336:AP376, "💲") +
    SUMIFS(AR336:AR376, AY336:AY376, INDIRECT("AE" &amp; ROW()), AP336:AP376, "📦")
) -
(
    (
        SUMIFS(AR336:AR376, AY336:AY376, INDIRECT("AE" &amp; ROW()), AP336:AP376, "💲", AS336:AS376, "Familiar") +
        SUMIFS(AR336:AR376, AY336:AY376, INDIRECT("AE" &amp; ROW()), AP336:AP376, "📦", AS336:AS376, "Familiar")
    ) / 2
) -
(
    (
        SUMIFS(AR336:AR376, AY336:AY376, INDIRECT("AE" &amp; ROW()), AP336:AP376, "💲", AS336:AS376, "Participante") +
        SUMIFS(AR336:AR376, AY336:AY376, INDIRECT("AE" &amp; ROW()), AP336:AP376, "📦", AS336:AS376, "Participante")
    ) / 2
) -
(
    (
        SUMIFS(AR336:AR376, AY336:AY376, INDIRECT("AE" &amp; ROW()), AP336:AP376, "💲", AS336:AS376, "Empleado") +
        SUMIFS(AR336:AR376, AY336:AY376, INDIRECT("AE" &amp; ROW()), AP336:AP376, "📦", AS336:AS376, "Empleado")
    ) / 2
) -
(
    (
        SUMIFS(AR336:AR376, AY336:AY376, INDIRECT("AE" &amp; ROW()), AP336:AP376, "💲", AS336:AS376, "Exonerado ADH") +
        SUMIFS(AR336:AR376, AY336:AY376, INDIRECT("AE" &amp; ROW()), AP336:AP376, "📦", AS336:AS376, "Exonerado ADH")
    ) / 2
) -
(
    SUMIFS(AR336:AR376, AY336:AY376, INDIRECT("AE" &amp; ROW()), AP336:AP376, "💲", AS336:AS376, "Exonerado Doctor") +
    SUMIFS(AR336:AR376, AY336:AY376, INDIRECT("AE" &amp; ROW()), AP336:AP376, "📦", AS336:AS376, "Exonerado Doctor")
) -
(
    (
        SUMIFS(AR336:AR376, AY336:AY376, INDIRECT("AE" &amp; ROW()), AP336:AP376, "💲", AS336:AS376, "") +
        SUMIFS(AR336:AR376, AY336:AY376, INDIRECT("AE" &amp; ROW()), AP336:AP376, "📦", AS336:AS376, "")
    ) / 2
)</f>
        <v>25</v>
      </c>
      <c r="AM386" s="56"/>
      <c r="AN386" s="56"/>
      <c r="AO386" s="56"/>
      <c r="AP386" s="56"/>
      <c r="AQ386" s="56"/>
      <c r="AR386" s="56"/>
      <c r="AS386" s="56"/>
      <c r="AT386" s="56"/>
      <c r="AU386" s="56"/>
      <c r="AV386" s="56"/>
      <c r="AW386" s="56"/>
      <c r="AX386" s="56"/>
      <c r="AY386" s="56"/>
      <c r="AZ386" s="56"/>
      <c r="BA386" s="56"/>
      <c r="BB386" s="56"/>
      <c r="BC386" s="56"/>
      <c r="BD386" s="56"/>
      <c r="BE386" s="56"/>
      <c r="BF386" s="56"/>
      <c r="BG386" s="56"/>
      <c r="BH386" s="56"/>
      <c r="BI386" s="56"/>
      <c r="BJ386" s="56"/>
      <c r="BK386" s="56"/>
      <c r="BL386" s="56"/>
      <c r="BM386" s="56"/>
      <c r="BN386" s="56"/>
    </row>
    <row r="387" spans="1:66" ht="11.25" customHeight="1">
      <c r="A387" s="221"/>
      <c r="B387" s="164"/>
      <c r="C387" s="206"/>
      <c r="D387" s="209"/>
      <c r="E387" s="179" t="s">
        <v>46</v>
      </c>
      <c r="F387" s="183"/>
      <c r="G387" s="206"/>
      <c r="H387" s="209"/>
      <c r="I387" s="179" t="s">
        <v>46</v>
      </c>
      <c r="J387" s="183"/>
      <c r="K387" s="206"/>
      <c r="L387" s="209"/>
      <c r="M387" s="179" t="s">
        <v>46</v>
      </c>
      <c r="N387" s="183"/>
      <c r="O387" s="165"/>
      <c r="P387" s="165"/>
      <c r="Q387" s="165"/>
      <c r="R387" s="166"/>
      <c r="S387" s="227" t="str">
        <f>IF(OR(S384="Empleado",S384="Familiar"),"Nombre del Empleado","N° Factura")</f>
        <v>N° Factura</v>
      </c>
      <c r="T387" s="228"/>
      <c r="U387" s="89"/>
      <c r="V387" s="169"/>
      <c r="W387" s="227" t="str">
        <f>IF(OR(W384="Empleado",W384="Familiar"),"Nombre del Empleado","N° Factura")</f>
        <v>N° Factura</v>
      </c>
      <c r="X387" s="228"/>
      <c r="Y387" s="89"/>
      <c r="Z387" s="169"/>
      <c r="AA387" s="227" t="str">
        <f>IF(OR(AA384="Empleado",AA384="Familiar"),"Nombre del Empleado","N° Factura")</f>
        <v>N° Factura</v>
      </c>
      <c r="AB387" s="228"/>
      <c r="AC387" s="89"/>
      <c r="AD387" s="56"/>
      <c r="AE387" s="233" t="s">
        <v>80</v>
      </c>
      <c r="AF387" s="228"/>
      <c r="AG387" s="143">
        <f t="array" aca="1" ref="AG387" ca="1">COUNTIFS(AP336:AP376, "💲", AY336:AY376, INDIRECT("AE" &amp; ROW())) + COUNTIFS(AP336:AP376, "📦", AY336:AY376, INDIRECT("AE" &amp; ROW())) + COUNTIFS(AP336:AP376, "✅", AY336:AY376, INDIRECT("AE" &amp; ROW()))</f>
        <v>0</v>
      </c>
      <c r="AH387" s="144">
        <f t="array" aca="1" ref="AH387" ca="1">COUNTIFS(AP336:AP376, "💲", AY336:AY376, INDIRECT("AE" &amp; ROW())) + COUNTIFS(AP336:AP376, "📦", AY336:AY376, INDIRECT("AE" &amp; ROW()))</f>
        <v>0</v>
      </c>
      <c r="AI387" s="145">
        <f t="array" aca="1" ref="AI387" ca="1">SUMIFS(AR336:AR376, AY336:AY376, INDIRECT("AE" &amp; ROW()), AP336:AP376, "💲") + SUMIFS(AR336:AR376, AY336:AY376, INDIRECT("AE" &amp; ROW()), AP336:AP376, "📦")</f>
        <v>0</v>
      </c>
      <c r="AJ387" s="145">
        <f t="array" aca="1" ref="AJ387" ca="1">(
    SUMIFS(AR336:AR376, AY336:AY376, INDIRECT("AE" &amp; ROW()), AP336:AP376, "💲") +
    SUMIFS(AR336:AR376, AY336:AY376, INDIRECT("AE" &amp; ROW()), AP336:AP376, "📦")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
        SUMIFS(AR336:AR376, AY336:AY376, INDIRECT("AE" &amp; ROW()), AP336:AP376, "💲", AS336:AS376, "Familiar") +
        SUMIFS(AR336:AR376, AY336:AY376, INDIRECT("AE" &amp; ROW()), AP336:AP376, "📦", AS336:AS376, "Familiar")
    ) / 2
)  -
(
    (
        SUMIFS(AR336:AR376, AY336:AY376, INDIRECT("AE" &amp; ROW()), AP336:AP376, "💲", AS336:AS376, "Exonerado ADH") +
        SUMIFS(AR336:AR376, AY336:AY376, INDIRECT("AE" &amp; ROW()), AP336:AP376, "📦", AS336:AS376, "Exonerado ADH")
    ) / 2
)  -
(
    (
        SUMIFS(AR336:AR376, AY336:AY376, INDIRECT("AE" &amp; ROW()), AP336:AP376, "💲", AS336:AS376, "Exonerado Doctor") +
        SUMIFS(AR336:AR376, AY336:AY376, INDIRECT("AE" &amp; ROW()), AP336:AP376, "📦", AS336:AS376, "Exonerado Doctor")
    ) / 2
)</f>
        <v>0</v>
      </c>
      <c r="AK387" s="145">
        <f t="array" aca="1" ref="AK387" ca="1">(
    SUMIFS(AR336:AR376, AY336:AY376, INDIRECT("AE" &amp; ROW()), AP336:AP376, "💲") +
    SUMIFS(AR336:AR376, AY336:AY376, INDIRECT("AE" &amp; ROW()), AP336:AP376, "📦")
) -
(
    SUMIFS(AR336:AR376, AY336:AY376, INDIRECT("AE" &amp; ROW()), AP336:AP376, "💲", AS336:AS376, "Familiar") +
    SUMIFS(AR336:AR376, AY336:AY376, INDIRECT("AE" &amp; ROW()), AP336:AP376, "📦", AS336:AS376, "Familiar")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SUMIFS(AR336:AR376, AY336:AY376, INDIRECT("AE" &amp; ROW()), AP336:AP376, "💲", AS336:AS376, "Exonerado ADH") +
    SUMIFS(AR336:AR376, AY336:AY376, INDIRECT("AE" &amp; ROW()), AP336:AP376, "📦", AS336:AS376, "Exonerado ADH")
) -
(
    (
        SUMIFS(AR336:AR376, AY336:AY376, INDIRECT("AE" &amp; ROW()), AP336:AP376, "💲", AS336:AS376, "Exonerado Doctor") +
        SUMIFS(AR336:AR376, AY336:AY376, INDIRECT("AE" &amp; ROW()), AP336:AP376, "📦", AS336:AS376, "Exonerado Doctor")
    ) / 2
) -
(
    (
        SUMIFS(AR336:AR376, AY336:AY376, INDIRECT("AE" &amp; ROW()), AP336:AP376, "💲", AS336:AS376, "") +
        SUMIFS(AR336:AR376, AY336:AY376, INDIRECT("AE" &amp; ROW()), AP336:AP376, "📦", AS336:AS376, "")
    ) / 2
)</f>
        <v>0</v>
      </c>
      <c r="AL387" s="146">
        <f t="array" aca="1" ref="AL387" ca="1">(
    SUMIFS(AR336:AR376, AY336:AY376, INDIRECT("AE" &amp; ROW()), AP336:AP376, "💲") +
    SUMIFS(AR336:AR376, AY336:AY376, INDIRECT("AE" &amp; ROW()), AP336:AP376, "📦")
) -
(
    (
        SUMIFS(AR336:AR376, AY336:AY376, INDIRECT("AE" &amp; ROW()), AP336:AP376, "💲", AS336:AS376, "Familiar") +
        SUMIFS(AR336:AR376, AY336:AY376, INDIRECT("AE" &amp; ROW()), AP336:AP376, "📦", AS336:AS376, "Familiar")
    ) / 2
) -
(
    (
        SUMIFS(AR336:AR376, AY336:AY376, INDIRECT("AE" &amp; ROW()), AP336:AP376, "💲", AS336:AS376, "Participante") +
        SUMIFS(AR336:AR376, AY336:AY376, INDIRECT("AE" &amp; ROW()), AP336:AP376, "📦", AS336:AS376, "Participante")
    ) / 2
) -
(
    (
        SUMIFS(AR336:AR376, AY336:AY376, INDIRECT("AE" &amp; ROW()), AP336:AP376, "💲", AS336:AS376, "Empleado") +
        SUMIFS(AR336:AR376, AY336:AY376, INDIRECT("AE" &amp; ROW()), AP336:AP376, "📦", AS336:AS376, "Empleado")
    ) / 2
) -
(
    (
        SUMIFS(AR336:AR376, AY336:AY376, INDIRECT("AE" &amp; ROW()), AP336:AP376, "💲", AS336:AS376, "Exonerado ADH") +
        SUMIFS(AR336:AR376, AY336:AY376, INDIRECT("AE" &amp; ROW()), AP336:AP376, "📦", AS336:AS376, "Exonerado ADH")
    ) / 2
) -
(
    SUMIFS(AR336:AR376, AY336:AY376, INDIRECT("AE" &amp; ROW()), AP336:AP376, "💲", AS336:AS376, "Exonerado Doctor") +
    SUMIFS(AR336:AR376, AY336:AY376, INDIRECT("AE" &amp; ROW()), AP336:AP376, "📦", AS336:AS376, "Exonerado Doctor")
) -
(
    (
        SUMIFS(AR336:AR376, AY336:AY376, INDIRECT("AE" &amp; ROW()), AP336:AP376, "💲", AS336:AS376, "") +
        SUMIFS(AR336:AR376, AY336:AY376, INDIRECT("AE" &amp; ROW()), AP336:AP376, "📦", AS336:AS376, "")
    ) / 2
)</f>
        <v>0</v>
      </c>
      <c r="AM387" s="56"/>
      <c r="AN387" s="56"/>
      <c r="AO387" s="56"/>
      <c r="AP387" s="56"/>
      <c r="AQ387" s="56"/>
      <c r="AR387" s="56"/>
      <c r="AS387" s="56"/>
      <c r="AT387" s="56"/>
      <c r="AU387" s="56"/>
      <c r="AV387" s="56"/>
      <c r="AW387" s="56"/>
      <c r="AX387" s="56"/>
      <c r="AY387" s="56"/>
      <c r="AZ387" s="56"/>
      <c r="BA387" s="56"/>
      <c r="BB387" s="56"/>
      <c r="BC387" s="56"/>
      <c r="BD387" s="56"/>
      <c r="BE387" s="56"/>
      <c r="BF387" s="56"/>
      <c r="BG387" s="56"/>
      <c r="BH387" s="56"/>
      <c r="BI387" s="56"/>
      <c r="BJ387" s="56"/>
      <c r="BK387" s="56"/>
      <c r="BL387" s="56"/>
      <c r="BM387" s="56"/>
      <c r="BN387" s="56"/>
    </row>
    <row r="388" spans="1:66" ht="11.25" customHeight="1">
      <c r="A388" s="3"/>
      <c r="B388" s="3"/>
      <c r="C388" s="3"/>
      <c r="D388" s="3"/>
      <c r="E388" s="3"/>
      <c r="F388" s="3"/>
      <c r="G388" s="3"/>
      <c r="H388" s="3"/>
      <c r="I388" s="3"/>
      <c r="J388" s="3"/>
      <c r="K388" s="3"/>
      <c r="L388" s="3"/>
      <c r="M388" s="3"/>
      <c r="N388" s="3"/>
      <c r="O388" s="1"/>
      <c r="P388" s="3"/>
      <c r="Q388" s="3"/>
      <c r="R388" s="15"/>
      <c r="S388" s="16"/>
      <c r="T388" s="16"/>
      <c r="U388" s="173"/>
      <c r="V388" s="6"/>
      <c r="W388" s="16"/>
      <c r="X388" s="16"/>
      <c r="Y388" s="173"/>
      <c r="Z388" s="48"/>
      <c r="AA388" s="173"/>
      <c r="AB388" s="173"/>
      <c r="AC388" s="173"/>
      <c r="AD388" s="174"/>
      <c r="AI388" s="148">
        <f t="shared" ref="AI388:AL388" ca="1" si="265">SUM(AI373:AI386)</f>
        <v>230</v>
      </c>
      <c r="AJ388" s="148">
        <f t="shared" ca="1" si="265"/>
        <v>105</v>
      </c>
      <c r="AK388" s="148">
        <f t="shared" ca="1" si="265"/>
        <v>80</v>
      </c>
      <c r="AL388" s="148">
        <f t="shared" ca="1" si="265"/>
        <v>155</v>
      </c>
      <c r="AM388" s="174"/>
      <c r="AN388" s="174"/>
      <c r="AO388" s="174"/>
      <c r="AP388" s="174"/>
      <c r="AQ388" s="174"/>
      <c r="AR388" s="174"/>
      <c r="AS388" s="174"/>
      <c r="AT388" s="174"/>
      <c r="AU388" s="174"/>
      <c r="AV388" s="174"/>
      <c r="AW388" s="174"/>
      <c r="AX388" s="174"/>
      <c r="AY388" s="174"/>
      <c r="AZ388" s="174"/>
      <c r="BA388" s="174"/>
      <c r="BB388" s="174"/>
      <c r="BC388" s="174"/>
      <c r="BD388" s="174"/>
      <c r="BE388" s="122"/>
      <c r="BF388" s="122"/>
      <c r="BG388" s="122"/>
      <c r="BH388" s="122"/>
      <c r="BI388" s="122"/>
      <c r="BJ388" s="174"/>
      <c r="BK388" s="174"/>
      <c r="BL388" s="174"/>
      <c r="BM388" s="174"/>
      <c r="BN388" s="174"/>
    </row>
    <row r="389" spans="1:66" ht="15" customHeight="1">
      <c r="A389" s="210">
        <f>IF(WEEKDAY(A334)=6, WORKDAY(A334+1, 1), A334+1)</f>
        <v>46275</v>
      </c>
      <c r="B389" s="211"/>
      <c r="C389" s="211"/>
      <c r="D389" s="211"/>
      <c r="E389" s="211"/>
      <c r="F389" s="211"/>
      <c r="G389" s="211"/>
      <c r="H389" s="211"/>
      <c r="I389" s="211"/>
      <c r="J389" s="211"/>
      <c r="K389" s="211"/>
      <c r="L389" s="211"/>
      <c r="M389" s="211"/>
      <c r="N389" s="212"/>
      <c r="O389" s="1"/>
      <c r="P389" s="1"/>
      <c r="Q389" s="1"/>
      <c r="R389" s="15"/>
      <c r="S389" s="22"/>
      <c r="T389" s="22"/>
      <c r="U389" s="241"/>
      <c r="V389" s="242"/>
      <c r="W389" s="242"/>
      <c r="X389" s="242"/>
      <c r="Y389" s="242"/>
      <c r="Z389" s="23"/>
      <c r="AA389" s="23"/>
      <c r="AB389" s="23"/>
      <c r="AC389" s="23"/>
      <c r="AD389" s="24"/>
      <c r="AE389" s="181"/>
      <c r="AF389" s="181"/>
      <c r="AG389" s="181"/>
      <c r="AH389" s="181"/>
      <c r="AI389" s="181"/>
      <c r="AJ389" s="181"/>
      <c r="AK389" s="181"/>
      <c r="AL389" s="181"/>
      <c r="AM389" s="24"/>
      <c r="AN389" s="24"/>
      <c r="AO389" s="24"/>
      <c r="AP389" s="24"/>
      <c r="AQ389" s="24"/>
      <c r="AR389" s="24"/>
      <c r="AS389" s="24"/>
      <c r="AT389" s="24"/>
      <c r="AU389" s="24"/>
      <c r="AV389" s="24"/>
      <c r="AW389" s="24"/>
      <c r="AX389" s="24"/>
      <c r="AY389" s="24"/>
      <c r="AZ389" s="24"/>
      <c r="BA389" s="24"/>
      <c r="BB389" s="24"/>
      <c r="BC389" s="24"/>
      <c r="BD389" s="24"/>
      <c r="BE389" s="24"/>
      <c r="BF389" s="24"/>
      <c r="BG389" s="24"/>
      <c r="BH389" s="24"/>
      <c r="BI389" s="24"/>
      <c r="BJ389" s="24"/>
      <c r="BK389" s="24"/>
      <c r="BL389" s="24"/>
      <c r="BM389" s="24"/>
      <c r="BN389" s="24"/>
    </row>
    <row r="390" spans="1:66" ht="15" customHeight="1">
      <c r="A390" s="25" t="s">
        <v>15</v>
      </c>
      <c r="B390" s="25" t="s">
        <v>16</v>
      </c>
      <c r="C390" s="213" t="s">
        <v>17</v>
      </c>
      <c r="D390" s="214"/>
      <c r="E390" s="214"/>
      <c r="F390" s="215"/>
      <c r="G390" s="213" t="s">
        <v>18</v>
      </c>
      <c r="H390" s="214"/>
      <c r="I390" s="214"/>
      <c r="J390" s="215"/>
      <c r="K390" s="213" t="s">
        <v>19</v>
      </c>
      <c r="L390" s="214"/>
      <c r="M390" s="214"/>
      <c r="N390" s="215"/>
      <c r="O390" s="1"/>
      <c r="P390" s="1"/>
      <c r="Q390" s="1"/>
      <c r="R390" s="26"/>
      <c r="S390" s="234" t="s">
        <v>17</v>
      </c>
      <c r="T390" s="214"/>
      <c r="U390" s="215"/>
      <c r="V390" s="27"/>
      <c r="W390" s="234" t="s">
        <v>18</v>
      </c>
      <c r="X390" s="214"/>
      <c r="Y390" s="215"/>
      <c r="Z390" s="28"/>
      <c r="AA390" s="234" t="s">
        <v>19</v>
      </c>
      <c r="AB390" s="214"/>
      <c r="AC390" s="215"/>
      <c r="AD390" s="29"/>
      <c r="AE390" s="181"/>
      <c r="AF390" s="181"/>
      <c r="AG390" s="181"/>
      <c r="AH390" s="181"/>
      <c r="AI390" s="181"/>
      <c r="AJ390" s="181"/>
      <c r="AK390" s="181"/>
      <c r="AL390" s="181"/>
      <c r="AM390" s="29"/>
      <c r="AN390" s="34" t="s">
        <v>2</v>
      </c>
      <c r="AO390" s="34" t="s">
        <v>3</v>
      </c>
      <c r="AP390" s="34" t="s">
        <v>4</v>
      </c>
      <c r="AQ390" s="34" t="s">
        <v>5</v>
      </c>
      <c r="AR390" s="34" t="s">
        <v>6</v>
      </c>
      <c r="AS390" s="34" t="s">
        <v>7</v>
      </c>
      <c r="AT390" s="34" t="s">
        <v>27</v>
      </c>
      <c r="AU390" s="34" t="s">
        <v>28</v>
      </c>
      <c r="AV390" s="34" t="s">
        <v>29</v>
      </c>
      <c r="AW390" s="34" t="s">
        <v>30</v>
      </c>
      <c r="AX390" s="34" t="s">
        <v>12</v>
      </c>
      <c r="AY390" s="34" t="s">
        <v>20</v>
      </c>
      <c r="AZ390" s="35"/>
      <c r="BA390" s="35"/>
      <c r="BB390" s="35"/>
      <c r="BC390" s="35"/>
      <c r="BD390" s="35"/>
      <c r="BE390" s="35"/>
      <c r="BF390" s="35"/>
      <c r="BG390" s="35"/>
      <c r="BH390" s="35"/>
      <c r="BI390" s="35"/>
      <c r="BJ390" s="35"/>
      <c r="BK390" s="35"/>
      <c r="BL390" s="35"/>
      <c r="BM390" s="35"/>
      <c r="BN390" s="35"/>
    </row>
    <row r="391" spans="1:66" ht="11.25" customHeight="1">
      <c r="A391" s="219">
        <f>Q397</f>
        <v>0.33333333333333331</v>
      </c>
      <c r="B391" s="38"/>
      <c r="C391" s="204"/>
      <c r="D391" s="207"/>
      <c r="E391" s="40" t="s">
        <v>36</v>
      </c>
      <c r="F391" s="42" t="str">
        <f>IF(D391&lt;&gt;"", VLOOKUP(D391,'Base de Datos'!$A$2:$D1268,2,FALSE()),"")</f>
        <v/>
      </c>
      <c r="G391" s="204"/>
      <c r="H391" s="216"/>
      <c r="I391" s="40" t="s">
        <v>36</v>
      </c>
      <c r="J391" s="42" t="str">
        <f>IF(H391&lt;&gt;"", VLOOKUP(H391,'Base de Datos'!$A$2:$D1268,2,FALSE()),"")</f>
        <v/>
      </c>
      <c r="K391" s="204"/>
      <c r="L391" s="216"/>
      <c r="M391" s="40" t="s">
        <v>36</v>
      </c>
      <c r="N391" s="42" t="str">
        <f>IF(L391&lt;&gt;"", VLOOKUP(L391,'Base de Datos'!$A$2:$D1268,2,FALSE()),"")</f>
        <v/>
      </c>
      <c r="O391" s="43"/>
      <c r="P391" s="1"/>
      <c r="Q391" s="44"/>
      <c r="R391" s="15"/>
      <c r="S391" s="45"/>
      <c r="T391" s="45" t="s">
        <v>37</v>
      </c>
      <c r="U391" s="46"/>
      <c r="V391" s="47"/>
      <c r="W391" s="45"/>
      <c r="X391" s="45" t="s">
        <v>37</v>
      </c>
      <c r="Y391" s="46"/>
      <c r="Z391" s="47"/>
      <c r="AA391" s="45"/>
      <c r="AB391" s="45" t="s">
        <v>37</v>
      </c>
      <c r="AC391" s="46"/>
      <c r="AD391" s="48"/>
      <c r="AE391" s="181"/>
      <c r="AF391" s="181"/>
      <c r="AG391" s="181"/>
      <c r="AH391" s="181"/>
      <c r="AI391" s="181"/>
      <c r="AJ391" s="181"/>
      <c r="AK391" s="181"/>
      <c r="AL391" s="181"/>
      <c r="AM391" s="48"/>
      <c r="AN391" s="53">
        <f>A389</f>
        <v>46275</v>
      </c>
      <c r="AO391" s="54" t="str">
        <f>C390</f>
        <v>Consultorio N° 1</v>
      </c>
      <c r="AP391" s="55">
        <f t="shared" ref="AP391:AQ391" si="266">C391</f>
        <v>0</v>
      </c>
      <c r="AQ391" s="55">
        <f t="shared" si="266"/>
        <v>0</v>
      </c>
      <c r="AR391" s="55">
        <f>U391</f>
        <v>0</v>
      </c>
      <c r="AS391" s="55">
        <f>S391</f>
        <v>0</v>
      </c>
      <c r="AT391" s="55">
        <f>S392</f>
        <v>0</v>
      </c>
      <c r="AU391" s="55">
        <f>U392</f>
        <v>0</v>
      </c>
      <c r="AV391" s="55">
        <f>S393</f>
        <v>0</v>
      </c>
      <c r="AW391" s="55">
        <f>U393</f>
        <v>0</v>
      </c>
      <c r="AX391" s="55">
        <f>U394</f>
        <v>0</v>
      </c>
      <c r="AY391" s="55">
        <f>F394</f>
        <v>0</v>
      </c>
      <c r="AZ391" s="56"/>
      <c r="BA391" s="56"/>
      <c r="BB391" s="56"/>
      <c r="BC391" s="56"/>
      <c r="BD391" s="56"/>
      <c r="BE391" s="56"/>
      <c r="BF391" s="56"/>
      <c r="BG391" s="56"/>
      <c r="BH391" s="56"/>
      <c r="BI391" s="56"/>
      <c r="BJ391" s="56"/>
      <c r="BK391" s="56"/>
      <c r="BL391" s="56"/>
      <c r="BM391" s="56"/>
      <c r="BN391" s="56"/>
    </row>
    <row r="392" spans="1:66" ht="11.25" customHeight="1">
      <c r="A392" s="220"/>
      <c r="B392" s="38"/>
      <c r="C392" s="205"/>
      <c r="D392" s="208"/>
      <c r="E392" s="57" t="s">
        <v>42</v>
      </c>
      <c r="F392" s="58" t="str">
        <f>IF(D391&lt;&gt;"", VLOOKUP(D391,'Base de Datos'!$A$2:$D1268,3,FALSE()),"")</f>
        <v/>
      </c>
      <c r="G392" s="205"/>
      <c r="H392" s="208"/>
      <c r="I392" s="57" t="s">
        <v>42</v>
      </c>
      <c r="J392" s="58" t="str">
        <f>IF(H391&lt;&gt;"", VLOOKUP(H391,'Base de Datos'!$A$2:$D1268,3,FALSE()),"")</f>
        <v/>
      </c>
      <c r="K392" s="205"/>
      <c r="L392" s="208"/>
      <c r="M392" s="57" t="s">
        <v>42</v>
      </c>
      <c r="N392" s="58" t="str">
        <f>IF(L391&lt;&gt;"", VLOOKUP(L391,'Base de Datos'!$A$2:$D1268,3,FALSE()),"")</f>
        <v/>
      </c>
      <c r="O392" s="43"/>
      <c r="P392" s="1"/>
      <c r="Q392" s="44"/>
      <c r="R392" s="15"/>
      <c r="S392" s="229"/>
      <c r="T392" s="230"/>
      <c r="U392" s="59"/>
      <c r="V392" s="47"/>
      <c r="W392" s="229"/>
      <c r="X392" s="230"/>
      <c r="Y392" s="59"/>
      <c r="Z392" s="47"/>
      <c r="AA392" s="229"/>
      <c r="AB392" s="230"/>
      <c r="AC392" s="59"/>
      <c r="AD392" s="48"/>
      <c r="AE392" s="181"/>
      <c r="AF392" s="181"/>
      <c r="AG392" s="181"/>
      <c r="AH392" s="181"/>
      <c r="AI392" s="181"/>
      <c r="AJ392" s="181"/>
      <c r="AK392" s="181"/>
      <c r="AL392" s="181"/>
      <c r="AM392" s="48"/>
      <c r="AN392" s="53">
        <f>A389</f>
        <v>46275</v>
      </c>
      <c r="AO392" s="54" t="str">
        <f>C390</f>
        <v>Consultorio N° 1</v>
      </c>
      <c r="AP392" s="55">
        <f t="shared" ref="AP392:AQ392" si="267">C395</f>
        <v>0</v>
      </c>
      <c r="AQ392" s="55">
        <f t="shared" si="267"/>
        <v>0</v>
      </c>
      <c r="AR392" s="64">
        <f>U395</f>
        <v>0</v>
      </c>
      <c r="AS392" s="55">
        <f>S395</f>
        <v>0</v>
      </c>
      <c r="AT392" s="55">
        <f>S396</f>
        <v>0</v>
      </c>
      <c r="AU392" s="55">
        <f>U396</f>
        <v>0</v>
      </c>
      <c r="AV392" s="55">
        <f>S397</f>
        <v>0</v>
      </c>
      <c r="AW392" s="55">
        <f>U397</f>
        <v>0</v>
      </c>
      <c r="AX392" s="55">
        <f>U398</f>
        <v>0</v>
      </c>
      <c r="AY392" s="55">
        <f>F398</f>
        <v>0</v>
      </c>
      <c r="AZ392" s="56"/>
      <c r="BA392" s="56"/>
      <c r="BB392" s="56"/>
      <c r="BC392" s="56"/>
      <c r="BD392" s="56"/>
      <c r="BE392" s="56"/>
      <c r="BF392" s="56"/>
      <c r="BG392" s="56"/>
      <c r="BH392" s="56"/>
      <c r="BI392" s="56"/>
      <c r="BJ392" s="56"/>
      <c r="BK392" s="56"/>
      <c r="BL392" s="56"/>
      <c r="BM392" s="56"/>
      <c r="BN392" s="56"/>
    </row>
    <row r="393" spans="1:66" ht="11.25" customHeight="1">
      <c r="A393" s="220"/>
      <c r="B393" s="38"/>
      <c r="C393" s="205"/>
      <c r="D393" s="208"/>
      <c r="E393" s="57" t="s">
        <v>44</v>
      </c>
      <c r="F393" s="58" t="str">
        <f>IF(D391&lt;&gt;"", VLOOKUP(D391,'Base de Datos'!$A$2:$D1268,4,FALSE()),"")</f>
        <v/>
      </c>
      <c r="G393" s="205"/>
      <c r="H393" s="208"/>
      <c r="I393" s="57" t="s">
        <v>44</v>
      </c>
      <c r="J393" s="58" t="str">
        <f>IF(H391&lt;&gt;"", VLOOKUP(H391,'Base de Datos'!$A$2:$D1268,4,FALSE()),"")</f>
        <v/>
      </c>
      <c r="K393" s="205"/>
      <c r="L393" s="208"/>
      <c r="M393" s="57" t="s">
        <v>44</v>
      </c>
      <c r="N393" s="58" t="str">
        <f>IF(L391&lt;&gt;"", VLOOKUP(L391,'Base de Datos'!$A$2:$D1268,4,FALSE()),"")</f>
        <v/>
      </c>
      <c r="O393" s="43"/>
      <c r="P393" s="1"/>
      <c r="Q393" s="44"/>
      <c r="R393" s="15"/>
      <c r="S393" s="229"/>
      <c r="T393" s="230"/>
      <c r="U393" s="59"/>
      <c r="V393" s="47"/>
      <c r="W393" s="229"/>
      <c r="X393" s="230"/>
      <c r="Y393" s="59"/>
      <c r="Z393" s="47"/>
      <c r="AA393" s="229"/>
      <c r="AB393" s="230"/>
      <c r="AC393" s="59"/>
      <c r="AD393" s="48"/>
      <c r="AE393" s="181"/>
      <c r="AF393" s="181"/>
      <c r="AG393" s="181"/>
      <c r="AH393" s="181"/>
      <c r="AI393" s="181"/>
      <c r="AJ393" s="181"/>
      <c r="AK393" s="181"/>
      <c r="AL393" s="181"/>
      <c r="AM393" s="48"/>
      <c r="AN393" s="53">
        <f>A389</f>
        <v>46275</v>
      </c>
      <c r="AO393" s="54" t="str">
        <f>C390</f>
        <v>Consultorio N° 1</v>
      </c>
      <c r="AP393" s="55">
        <f t="shared" ref="AP393:AQ393" si="268">C399</f>
        <v>0</v>
      </c>
      <c r="AQ393" s="55">
        <f t="shared" si="268"/>
        <v>0</v>
      </c>
      <c r="AR393" s="64">
        <f>U399</f>
        <v>0</v>
      </c>
      <c r="AS393" s="55">
        <f>S399</f>
        <v>0</v>
      </c>
      <c r="AT393" s="55">
        <f>S400</f>
        <v>0</v>
      </c>
      <c r="AU393" s="55">
        <f>U400</f>
        <v>0</v>
      </c>
      <c r="AV393" s="55">
        <f>S401</f>
        <v>0</v>
      </c>
      <c r="AW393" s="55">
        <f>U401</f>
        <v>0</v>
      </c>
      <c r="AX393" s="55">
        <f>U402</f>
        <v>0</v>
      </c>
      <c r="AY393" s="55">
        <f>F402</f>
        <v>0</v>
      </c>
      <c r="AZ393" s="56"/>
      <c r="BA393" s="56"/>
      <c r="BB393" s="56"/>
      <c r="BC393" s="56"/>
      <c r="BD393" s="56"/>
      <c r="BE393" s="56"/>
      <c r="BF393" s="56"/>
      <c r="BG393" s="56"/>
      <c r="BH393" s="56"/>
      <c r="BI393" s="56"/>
      <c r="BJ393" s="56"/>
      <c r="BK393" s="56"/>
      <c r="BL393" s="56"/>
      <c r="BM393" s="56"/>
      <c r="BN393" s="56"/>
    </row>
    <row r="394" spans="1:66" ht="11.25" customHeight="1">
      <c r="A394" s="221"/>
      <c r="B394" s="38"/>
      <c r="C394" s="206"/>
      <c r="D394" s="209"/>
      <c r="E394" s="85" t="s">
        <v>46</v>
      </c>
      <c r="F394" s="86"/>
      <c r="G394" s="206"/>
      <c r="H394" s="209"/>
      <c r="I394" s="87" t="s">
        <v>46</v>
      </c>
      <c r="J394" s="88"/>
      <c r="K394" s="206"/>
      <c r="L394" s="209"/>
      <c r="M394" s="87" t="s">
        <v>46</v>
      </c>
      <c r="N394" s="88"/>
      <c r="O394" s="43"/>
      <c r="P394" s="1"/>
      <c r="Q394" s="44"/>
      <c r="R394" s="15"/>
      <c r="S394" s="227" t="str">
        <f>IF(OR(S391="Empleado",S391="Familiar"),"Nombre del Empleado","N° Factura")</f>
        <v>N° Factura</v>
      </c>
      <c r="T394" s="228"/>
      <c r="U394" s="89"/>
      <c r="V394" s="47"/>
      <c r="W394" s="227" t="str">
        <f>IF(OR(W391="Empleado",W391="Familiar"),"Nombre del Empleado","N° Factura")</f>
        <v>N° Factura</v>
      </c>
      <c r="X394" s="228"/>
      <c r="Y394" s="89"/>
      <c r="Z394" s="47"/>
      <c r="AA394" s="227" t="str">
        <f>IF(OR(AA391="Empleado",AA391="Familiar"),"Nombre del Empleado","N° Factura")</f>
        <v>N° Factura</v>
      </c>
      <c r="AB394" s="228"/>
      <c r="AC394" s="89"/>
      <c r="AD394" s="48"/>
      <c r="AE394" s="181"/>
      <c r="AF394" s="181"/>
      <c r="AG394" s="181"/>
      <c r="AH394" s="181"/>
      <c r="AI394" s="181"/>
      <c r="AJ394" s="181"/>
      <c r="AK394" s="181"/>
      <c r="AL394" s="181"/>
      <c r="AM394" s="48"/>
      <c r="AN394" s="53">
        <f>A389</f>
        <v>46275</v>
      </c>
      <c r="AO394" s="54" t="str">
        <f>C390</f>
        <v>Consultorio N° 1</v>
      </c>
      <c r="AP394" s="55">
        <f t="shared" ref="AP394:AQ394" si="269">C403</f>
        <v>0</v>
      </c>
      <c r="AQ394" s="55">
        <f t="shared" si="269"/>
        <v>0</v>
      </c>
      <c r="AR394" s="64">
        <f>U403</f>
        <v>0</v>
      </c>
      <c r="AS394" s="55">
        <f>S403</f>
        <v>0</v>
      </c>
      <c r="AT394" s="55">
        <f>S404</f>
        <v>0</v>
      </c>
      <c r="AU394" s="64">
        <f>U404</f>
        <v>0</v>
      </c>
      <c r="AV394" s="55">
        <f>S405</f>
        <v>0</v>
      </c>
      <c r="AW394" s="55">
        <f>U405</f>
        <v>0</v>
      </c>
      <c r="AX394" s="55">
        <f>U406</f>
        <v>0</v>
      </c>
      <c r="AY394" s="55">
        <f>F406</f>
        <v>0</v>
      </c>
      <c r="AZ394" s="56"/>
      <c r="BA394" s="56"/>
      <c r="BB394" s="56"/>
      <c r="BC394" s="56"/>
      <c r="BD394" s="56"/>
      <c r="BE394" s="56"/>
      <c r="BF394" s="56"/>
      <c r="BG394" s="56"/>
      <c r="BH394" s="56"/>
      <c r="BI394" s="56"/>
      <c r="BJ394" s="56"/>
      <c r="BK394" s="56"/>
      <c r="BL394" s="56"/>
      <c r="BM394" s="56"/>
      <c r="BN394" s="56"/>
    </row>
    <row r="395" spans="1:66" ht="11.25" customHeight="1">
      <c r="A395" s="222">
        <f>A391+$Q$13/1440</f>
        <v>0.375</v>
      </c>
      <c r="B395" s="38"/>
      <c r="C395" s="204"/>
      <c r="D395" s="207"/>
      <c r="E395" s="40" t="s">
        <v>36</v>
      </c>
      <c r="F395" s="42" t="str">
        <f>IF(D395&lt;&gt;"", VLOOKUP(D395,'Base de Datos'!$A$2:$D1268,2,FALSE()),"")</f>
        <v/>
      </c>
      <c r="G395" s="204"/>
      <c r="H395" s="216"/>
      <c r="I395" s="40" t="s">
        <v>36</v>
      </c>
      <c r="J395" s="42" t="str">
        <f>IF(H395&lt;&gt;"", VLOOKUP(H395,'Base de Datos'!$A$2:$D1268,2,FALSE()),"")</f>
        <v/>
      </c>
      <c r="K395" s="204" t="s">
        <v>52</v>
      </c>
      <c r="L395" s="216" t="s">
        <v>312</v>
      </c>
      <c r="M395" s="40" t="s">
        <v>36</v>
      </c>
      <c r="N395" s="42">
        <f>IF(L395&lt;&gt;"", VLOOKUP(L395,'Base de Datos'!$A$2:$D1268,2,FALSE()),"")</f>
        <v>0</v>
      </c>
      <c r="O395" s="262" t="s">
        <v>32</v>
      </c>
      <c r="P395" s="242"/>
      <c r="Q395" s="263">
        <f ca="1">$N$2</f>
        <v>888.89089999999999</v>
      </c>
      <c r="R395" s="15"/>
      <c r="S395" s="45"/>
      <c r="T395" s="45" t="s">
        <v>37</v>
      </c>
      <c r="U395" s="103"/>
      <c r="V395" s="47"/>
      <c r="W395" s="45"/>
      <c r="X395" s="45" t="s">
        <v>37</v>
      </c>
      <c r="Y395" s="46"/>
      <c r="Z395" s="47"/>
      <c r="AA395" s="45"/>
      <c r="AB395" s="45" t="s">
        <v>37</v>
      </c>
      <c r="AC395" s="46">
        <v>50</v>
      </c>
      <c r="AD395" s="48"/>
      <c r="AE395" s="181"/>
      <c r="AF395" s="181"/>
      <c r="AG395" s="181"/>
      <c r="AH395" s="181"/>
      <c r="AI395" s="181"/>
      <c r="AJ395" s="181"/>
      <c r="AK395" s="181"/>
      <c r="AL395" s="181"/>
      <c r="AM395" s="48"/>
      <c r="AN395" s="53">
        <f>A389</f>
        <v>46275</v>
      </c>
      <c r="AO395" s="54" t="str">
        <f>C390</f>
        <v>Consultorio N° 1</v>
      </c>
      <c r="AP395" s="55">
        <f t="shared" ref="AP395:AQ395" si="270">C407</f>
        <v>0</v>
      </c>
      <c r="AQ395" s="55">
        <f t="shared" si="270"/>
        <v>0</v>
      </c>
      <c r="AR395" s="64">
        <f>U407</f>
        <v>0</v>
      </c>
      <c r="AS395" s="55">
        <f>S407</f>
        <v>0</v>
      </c>
      <c r="AT395" s="55">
        <f>S408</f>
        <v>0</v>
      </c>
      <c r="AU395" s="55">
        <f>U408</f>
        <v>0</v>
      </c>
      <c r="AV395" s="55">
        <f>S409</f>
        <v>0</v>
      </c>
      <c r="AW395" s="55">
        <f>U409</f>
        <v>0</v>
      </c>
      <c r="AX395" s="55">
        <f>U410</f>
        <v>0</v>
      </c>
      <c r="AY395" s="55">
        <f>F410</f>
        <v>0</v>
      </c>
      <c r="AZ395" s="56"/>
      <c r="BA395" s="56"/>
      <c r="BB395" s="56"/>
      <c r="BC395" s="56"/>
      <c r="BD395" s="56"/>
      <c r="BE395" s="56"/>
      <c r="BF395" s="56"/>
      <c r="BG395" s="56"/>
      <c r="BH395" s="56"/>
      <c r="BI395" s="56"/>
      <c r="BJ395" s="56"/>
      <c r="BK395" s="56"/>
      <c r="BL395" s="56"/>
      <c r="BM395" s="56"/>
      <c r="BN395" s="56"/>
    </row>
    <row r="396" spans="1:66" ht="11.25" customHeight="1">
      <c r="A396" s="220"/>
      <c r="B396" s="38"/>
      <c r="C396" s="205"/>
      <c r="D396" s="208"/>
      <c r="E396" s="57" t="s">
        <v>42</v>
      </c>
      <c r="F396" s="58" t="str">
        <f>IF(D395&lt;&gt;"", VLOOKUP(D395,'Base de Datos'!$A$2:$D1268,3,FALSE()),"")</f>
        <v/>
      </c>
      <c r="G396" s="205"/>
      <c r="H396" s="208"/>
      <c r="I396" s="57" t="s">
        <v>42</v>
      </c>
      <c r="J396" s="58" t="str">
        <f>IF(H395&lt;&gt;"", VLOOKUP(H395,'Base de Datos'!$A$2:$D1268,3,FALSE()),"")</f>
        <v/>
      </c>
      <c r="K396" s="205"/>
      <c r="L396" s="208"/>
      <c r="M396" s="57" t="s">
        <v>42</v>
      </c>
      <c r="N396" s="58">
        <f>IF(L395&lt;&gt;"", VLOOKUP(L395,'Base de Datos'!$A$2:$D1268,3,FALSE()),"")</f>
        <v>4129836320</v>
      </c>
      <c r="O396" s="242"/>
      <c r="P396" s="242"/>
      <c r="Q396" s="264"/>
      <c r="R396" s="15"/>
      <c r="S396" s="229"/>
      <c r="T396" s="230"/>
      <c r="U396" s="59"/>
      <c r="V396" s="47"/>
      <c r="W396" s="229"/>
      <c r="X396" s="230"/>
      <c r="Y396" s="59"/>
      <c r="Z396" s="47"/>
      <c r="AA396" s="229" t="s">
        <v>104</v>
      </c>
      <c r="AB396" s="230"/>
      <c r="AC396" s="59">
        <v>41386.5</v>
      </c>
      <c r="AD396" s="48"/>
      <c r="AE396" s="181"/>
      <c r="AF396" s="181"/>
      <c r="AG396" s="181"/>
      <c r="AH396" s="181"/>
      <c r="AI396" s="181"/>
      <c r="AJ396" s="181"/>
      <c r="AK396" s="181"/>
      <c r="AL396" s="181"/>
      <c r="AM396" s="48"/>
      <c r="AN396" s="53">
        <f>A389</f>
        <v>46275</v>
      </c>
      <c r="AO396" s="54" t="str">
        <f>C390</f>
        <v>Consultorio N° 1</v>
      </c>
      <c r="AP396" s="55">
        <f t="shared" ref="AP396:AQ396" si="271">C411</f>
        <v>0</v>
      </c>
      <c r="AQ396" s="55">
        <f t="shared" si="271"/>
        <v>0</v>
      </c>
      <c r="AR396" s="55">
        <f>U411</f>
        <v>0</v>
      </c>
      <c r="AS396" s="55">
        <f>S411</f>
        <v>0</v>
      </c>
      <c r="AT396" s="55">
        <f>S412</f>
        <v>0</v>
      </c>
      <c r="AU396" s="55">
        <f>U412</f>
        <v>0</v>
      </c>
      <c r="AV396" s="55">
        <f>S413</f>
        <v>0</v>
      </c>
      <c r="AW396" s="55">
        <f>U413</f>
        <v>0</v>
      </c>
      <c r="AX396" s="55">
        <f>U414</f>
        <v>0</v>
      </c>
      <c r="AY396" s="55">
        <f>F414</f>
        <v>0</v>
      </c>
      <c r="AZ396" s="56"/>
      <c r="BA396" s="56"/>
      <c r="BB396" s="56"/>
      <c r="BC396" s="56"/>
      <c r="BD396" s="56"/>
      <c r="BE396" s="56"/>
      <c r="BF396" s="56"/>
      <c r="BG396" s="56"/>
      <c r="BH396" s="56"/>
      <c r="BI396" s="56"/>
      <c r="BJ396" s="56"/>
      <c r="BK396" s="56"/>
      <c r="BL396" s="56"/>
      <c r="BM396" s="56"/>
      <c r="BN396" s="56"/>
    </row>
    <row r="397" spans="1:66" ht="11.25" customHeight="1">
      <c r="A397" s="220"/>
      <c r="B397" s="38"/>
      <c r="C397" s="205"/>
      <c r="D397" s="208"/>
      <c r="E397" s="57" t="s">
        <v>44</v>
      </c>
      <c r="F397" s="58" t="str">
        <f>IF(D395&lt;&gt;"", VLOOKUP(D395,'Base de Datos'!$A$2:$D1268,4,FALSE()),"")</f>
        <v/>
      </c>
      <c r="G397" s="205"/>
      <c r="H397" s="208"/>
      <c r="I397" s="57" t="s">
        <v>44</v>
      </c>
      <c r="J397" s="58" t="str">
        <f>IF(H395&lt;&gt;"", VLOOKUP(H395,'Base de Datos'!$A$2:$D1268,4,FALSE()),"")</f>
        <v/>
      </c>
      <c r="K397" s="205"/>
      <c r="L397" s="208"/>
      <c r="M397" s="57" t="s">
        <v>44</v>
      </c>
      <c r="N397" s="58" t="str">
        <f>IF(L395&lt;&gt;"", VLOOKUP(L395,'Base de Datos'!$A$2:$D1268,4,FALSE()),"")</f>
        <v>V28158107</v>
      </c>
      <c r="O397" s="43"/>
      <c r="P397" s="104" t="s">
        <v>50</v>
      </c>
      <c r="Q397" s="110">
        <v>0.33333333333333331</v>
      </c>
      <c r="R397" s="15"/>
      <c r="S397" s="229"/>
      <c r="T397" s="230"/>
      <c r="U397" s="59"/>
      <c r="V397" s="47"/>
      <c r="W397" s="229"/>
      <c r="X397" s="230"/>
      <c r="Y397" s="59"/>
      <c r="Z397" s="47"/>
      <c r="AA397" s="229"/>
      <c r="AB397" s="230"/>
      <c r="AC397" s="59"/>
      <c r="AD397" s="48"/>
      <c r="AE397" s="181"/>
      <c r="AF397" s="181"/>
      <c r="AG397" s="181"/>
      <c r="AH397" s="181"/>
      <c r="AI397" s="181"/>
      <c r="AJ397" s="181"/>
      <c r="AK397" s="181"/>
      <c r="AL397" s="181"/>
      <c r="AM397" s="48"/>
      <c r="AN397" s="53">
        <f>A389</f>
        <v>46275</v>
      </c>
      <c r="AO397" s="54" t="str">
        <f>C390</f>
        <v>Consultorio N° 1</v>
      </c>
      <c r="AP397" s="55">
        <f t="shared" ref="AP397:AQ397" si="272">C415</f>
        <v>0</v>
      </c>
      <c r="AQ397" s="55">
        <f t="shared" si="272"/>
        <v>0</v>
      </c>
      <c r="AR397" s="55">
        <f>U415</f>
        <v>0</v>
      </c>
      <c r="AS397" s="55">
        <f>S415</f>
        <v>0</v>
      </c>
      <c r="AT397" s="55">
        <f>S416</f>
        <v>0</v>
      </c>
      <c r="AU397" s="55">
        <f>U416</f>
        <v>0</v>
      </c>
      <c r="AV397" s="55">
        <f>S417</f>
        <v>0</v>
      </c>
      <c r="AW397" s="55">
        <f>U417</f>
        <v>0</v>
      </c>
      <c r="AX397" s="55">
        <f>U418</f>
        <v>0</v>
      </c>
      <c r="AY397" s="55">
        <f>F418</f>
        <v>0</v>
      </c>
      <c r="AZ397" s="56"/>
      <c r="BA397" s="56"/>
      <c r="BB397" s="56"/>
      <c r="BC397" s="56"/>
      <c r="BD397" s="56"/>
      <c r="BE397" s="56"/>
      <c r="BF397" s="56"/>
      <c r="BG397" s="56"/>
      <c r="BH397" s="56"/>
      <c r="BI397" s="56"/>
      <c r="BJ397" s="56"/>
      <c r="BK397" s="56"/>
      <c r="BL397" s="56"/>
      <c r="BM397" s="56"/>
      <c r="BN397" s="56"/>
    </row>
    <row r="398" spans="1:66" ht="11.25" customHeight="1">
      <c r="A398" s="221"/>
      <c r="B398" s="38"/>
      <c r="C398" s="206"/>
      <c r="D398" s="209"/>
      <c r="E398" s="85" t="s">
        <v>46</v>
      </c>
      <c r="F398" s="107"/>
      <c r="G398" s="206"/>
      <c r="H398" s="209"/>
      <c r="I398" s="85" t="s">
        <v>46</v>
      </c>
      <c r="J398" s="108"/>
      <c r="K398" s="206"/>
      <c r="L398" s="209"/>
      <c r="M398" s="85" t="s">
        <v>46</v>
      </c>
      <c r="N398" s="108" t="s">
        <v>55</v>
      </c>
      <c r="O398" s="43"/>
      <c r="P398" s="104" t="s">
        <v>54</v>
      </c>
      <c r="Q398" s="109">
        <v>60</v>
      </c>
      <c r="R398" s="15"/>
      <c r="S398" s="227" t="str">
        <f>IF(OR(S395="Empleado",S395="Familiar"),"Nombre del Empleado","N° Factura")</f>
        <v>N° Factura</v>
      </c>
      <c r="T398" s="228"/>
      <c r="U398" s="89"/>
      <c r="V398" s="47"/>
      <c r="W398" s="227" t="str">
        <f>IF(OR(W395="Empleado",W395="Familiar"),"Nombre del Empleado","N° Factura")</f>
        <v>N° Factura</v>
      </c>
      <c r="X398" s="228"/>
      <c r="Y398" s="111"/>
      <c r="Z398" s="47"/>
      <c r="AA398" s="227" t="str">
        <f>IF(OR(AA395="Empleado",AA395="Familiar"),"Nombre del Empleado","N° Factura")</f>
        <v>N° Factura</v>
      </c>
      <c r="AB398" s="228"/>
      <c r="AC398" s="111"/>
      <c r="AD398" s="48"/>
      <c r="AE398" s="181"/>
      <c r="AF398" s="181"/>
      <c r="AG398" s="181"/>
      <c r="AH398" s="181"/>
      <c r="AI398" s="181"/>
      <c r="AJ398" s="181"/>
      <c r="AK398" s="181"/>
      <c r="AL398" s="181"/>
      <c r="AM398" s="48"/>
      <c r="AN398" s="53">
        <f>A389</f>
        <v>46275</v>
      </c>
      <c r="AO398" s="54" t="str">
        <f>C390</f>
        <v>Consultorio N° 1</v>
      </c>
      <c r="AP398" s="55">
        <f t="shared" ref="AP398:AQ398" si="273">C419</f>
        <v>0</v>
      </c>
      <c r="AQ398" s="55">
        <f t="shared" si="273"/>
        <v>0</v>
      </c>
      <c r="AR398" s="55">
        <f>U419</f>
        <v>0</v>
      </c>
      <c r="AS398" s="55">
        <f>S419</f>
        <v>0</v>
      </c>
      <c r="AT398" s="55">
        <f>S420</f>
        <v>0</v>
      </c>
      <c r="AU398" s="55">
        <f>U420</f>
        <v>0</v>
      </c>
      <c r="AV398" s="55">
        <f>S421</f>
        <v>0</v>
      </c>
      <c r="AW398" s="55">
        <f>U421</f>
        <v>0</v>
      </c>
      <c r="AX398" s="55">
        <f>U422</f>
        <v>0</v>
      </c>
      <c r="AY398" s="55">
        <f>F422</f>
        <v>0</v>
      </c>
      <c r="AZ398" s="56"/>
      <c r="BA398" s="56"/>
      <c r="BB398" s="56"/>
      <c r="BC398" s="56"/>
      <c r="BD398" s="56"/>
      <c r="BE398" s="56"/>
      <c r="BF398" s="56"/>
      <c r="BG398" s="56"/>
      <c r="BH398" s="56"/>
      <c r="BI398" s="56"/>
      <c r="BJ398" s="56"/>
      <c r="BK398" s="56"/>
      <c r="BL398" s="56"/>
      <c r="BM398" s="56"/>
      <c r="BN398" s="56"/>
    </row>
    <row r="399" spans="1:66" ht="11.25" customHeight="1">
      <c r="A399" s="222">
        <f>A395+$Q$13/1440</f>
        <v>0.41666666666666669</v>
      </c>
      <c r="B399" s="38"/>
      <c r="C399" s="204"/>
      <c r="D399" s="207"/>
      <c r="E399" s="40" t="s">
        <v>36</v>
      </c>
      <c r="F399" s="42" t="str">
        <f>IF(D399&lt;&gt;"", VLOOKUP(D399,'Base de Datos'!$A$2:$D1268,2,FALSE()),"")</f>
        <v/>
      </c>
      <c r="G399" s="218"/>
      <c r="H399" s="217"/>
      <c r="I399" s="118" t="s">
        <v>36</v>
      </c>
      <c r="J399" s="42" t="str">
        <f>IF(H399&lt;&gt;"", VLOOKUP(H399,'Base de Datos'!$A$2:$D1268,2,FALSE()),"")</f>
        <v/>
      </c>
      <c r="K399" s="218" t="s">
        <v>73</v>
      </c>
      <c r="L399" s="217" t="s">
        <v>266</v>
      </c>
      <c r="M399" s="118" t="s">
        <v>36</v>
      </c>
      <c r="N399" s="42" t="str">
        <f>IF(L399&lt;&gt;"", VLOOKUP(L399,'Base de Datos'!$A$2:$D1268,2,FALSE()),"")</f>
        <v>Carmen Morales</v>
      </c>
      <c r="O399" s="43"/>
      <c r="P399" s="1"/>
      <c r="Q399" s="1"/>
      <c r="R399" s="15"/>
      <c r="S399" s="45"/>
      <c r="T399" s="45" t="s">
        <v>37</v>
      </c>
      <c r="U399" s="46"/>
      <c r="V399" s="47"/>
      <c r="W399" s="45"/>
      <c r="X399" s="45" t="s">
        <v>37</v>
      </c>
      <c r="Y399" s="46"/>
      <c r="Z399" s="47"/>
      <c r="AA399" s="45"/>
      <c r="AB399" s="45" t="s">
        <v>37</v>
      </c>
      <c r="AC399" s="46"/>
      <c r="AD399" s="48"/>
      <c r="AE399" s="181"/>
      <c r="AF399" s="181"/>
      <c r="AG399" s="181"/>
      <c r="AH399" s="181"/>
      <c r="AI399" s="181"/>
      <c r="AJ399" s="181"/>
      <c r="AK399" s="181"/>
      <c r="AL399" s="181"/>
      <c r="AM399" s="48"/>
      <c r="AN399" s="53">
        <f>A389</f>
        <v>46275</v>
      </c>
      <c r="AO399" s="54" t="str">
        <f>C390</f>
        <v>Consultorio N° 1</v>
      </c>
      <c r="AP399" s="55">
        <f t="shared" ref="AP399:AQ399" si="274">C423</f>
        <v>0</v>
      </c>
      <c r="AQ399" s="55">
        <f t="shared" si="274"/>
        <v>0</v>
      </c>
      <c r="AR399" s="55">
        <f>U423</f>
        <v>0</v>
      </c>
      <c r="AS399" s="55">
        <f>S423</f>
        <v>0</v>
      </c>
      <c r="AT399" s="55">
        <f>S424</f>
        <v>0</v>
      </c>
      <c r="AU399" s="55">
        <f>U424</f>
        <v>0</v>
      </c>
      <c r="AV399" s="55">
        <f>S425</f>
        <v>0</v>
      </c>
      <c r="AW399" s="55">
        <f>U425</f>
        <v>0</v>
      </c>
      <c r="AX399" s="55">
        <f>U426</f>
        <v>0</v>
      </c>
      <c r="AY399" s="55">
        <f>F426</f>
        <v>0</v>
      </c>
      <c r="AZ399" s="56"/>
      <c r="BA399" s="56"/>
      <c r="BB399" s="56"/>
      <c r="BC399" s="56"/>
      <c r="BD399" s="56"/>
      <c r="BE399" s="56"/>
      <c r="BF399" s="56"/>
      <c r="BG399" s="56"/>
      <c r="BH399" s="56"/>
      <c r="BI399" s="56"/>
      <c r="BJ399" s="56"/>
      <c r="BK399" s="56"/>
      <c r="BL399" s="56"/>
      <c r="BM399" s="56"/>
      <c r="BN399" s="56"/>
    </row>
    <row r="400" spans="1:66" ht="11.25" customHeight="1">
      <c r="A400" s="220"/>
      <c r="B400" s="38"/>
      <c r="C400" s="205"/>
      <c r="D400" s="208"/>
      <c r="E400" s="57" t="s">
        <v>42</v>
      </c>
      <c r="F400" s="58" t="str">
        <f>IF(D399&lt;&gt;"", VLOOKUP(D399,'Base de Datos'!$A$2:$D1268,3,FALSE()),"")</f>
        <v/>
      </c>
      <c r="G400" s="205"/>
      <c r="H400" s="208"/>
      <c r="I400" s="57" t="s">
        <v>42</v>
      </c>
      <c r="J400" s="58" t="str">
        <f>IF(H399&lt;&gt;"", VLOOKUP(H399,'Base de Datos'!$A$2:$D1268,3,FALSE()),"")</f>
        <v/>
      </c>
      <c r="K400" s="205"/>
      <c r="L400" s="208"/>
      <c r="M400" s="57" t="s">
        <v>42</v>
      </c>
      <c r="N400" s="58">
        <f>IF(L399&lt;&gt;"", VLOOKUP(L399,'Base de Datos'!$A$2:$D1268,3,FALSE()),"")</f>
        <v>0</v>
      </c>
      <c r="O400" s="43"/>
      <c r="P400" s="119" t="s">
        <v>58</v>
      </c>
      <c r="Q400" s="44"/>
      <c r="R400" s="15"/>
      <c r="S400" s="229"/>
      <c r="T400" s="230"/>
      <c r="U400" s="59"/>
      <c r="V400" s="47"/>
      <c r="W400" s="229"/>
      <c r="X400" s="230"/>
      <c r="Y400" s="59"/>
      <c r="Z400" s="47"/>
      <c r="AA400" s="229"/>
      <c r="AB400" s="230"/>
      <c r="AC400" s="59"/>
      <c r="AD400" s="48"/>
      <c r="AE400" s="181"/>
      <c r="AF400" s="181"/>
      <c r="AG400" s="181"/>
      <c r="AH400" s="181"/>
      <c r="AI400" s="181"/>
      <c r="AJ400" s="181"/>
      <c r="AK400" s="181"/>
      <c r="AL400" s="181"/>
      <c r="AM400" s="48"/>
      <c r="AN400" s="53">
        <f>A389</f>
        <v>46275</v>
      </c>
      <c r="AO400" s="54" t="str">
        <f>C390</f>
        <v>Consultorio N° 1</v>
      </c>
      <c r="AP400" s="55">
        <f t="shared" ref="AP400:AQ400" si="275">C427</f>
        <v>0</v>
      </c>
      <c r="AQ400" s="55">
        <f t="shared" si="275"/>
        <v>0</v>
      </c>
      <c r="AR400" s="55">
        <f>U427</f>
        <v>0</v>
      </c>
      <c r="AS400" s="55">
        <f>S427</f>
        <v>0</v>
      </c>
      <c r="AT400" s="55">
        <f>S428</f>
        <v>0</v>
      </c>
      <c r="AU400" s="55">
        <f>U428</f>
        <v>0</v>
      </c>
      <c r="AV400" s="55">
        <f>S429</f>
        <v>0</v>
      </c>
      <c r="AW400" s="55">
        <f>U429</f>
        <v>0</v>
      </c>
      <c r="AX400" s="55">
        <f>U430</f>
        <v>0</v>
      </c>
      <c r="AY400" s="55">
        <f>F430</f>
        <v>0</v>
      </c>
      <c r="AZ400" s="56"/>
      <c r="BA400" s="56"/>
      <c r="BB400" s="56"/>
      <c r="BC400" s="56"/>
      <c r="BD400" s="56"/>
      <c r="BE400" s="56"/>
      <c r="BF400" s="56"/>
      <c r="BG400" s="56"/>
      <c r="BH400" s="56"/>
      <c r="BI400" s="56"/>
      <c r="BJ400" s="56"/>
      <c r="BK400" s="56"/>
      <c r="BL400" s="56"/>
      <c r="BM400" s="56"/>
      <c r="BN400" s="56"/>
    </row>
    <row r="401" spans="1:66" ht="11.25" customHeight="1">
      <c r="A401" s="220"/>
      <c r="B401" s="38"/>
      <c r="C401" s="205"/>
      <c r="D401" s="208"/>
      <c r="E401" s="57" t="s">
        <v>44</v>
      </c>
      <c r="F401" s="58" t="str">
        <f>IF(D399&lt;&gt;"", VLOOKUP(D399,'Base de Datos'!$A$2:$D1268,4,FALSE()),"")</f>
        <v/>
      </c>
      <c r="G401" s="205"/>
      <c r="H401" s="208"/>
      <c r="I401" s="57" t="s">
        <v>44</v>
      </c>
      <c r="J401" s="58" t="str">
        <f>IF(H399&lt;&gt;"", VLOOKUP(H399,'Base de Datos'!$A$2:$D1268,4,FALSE()),"")</f>
        <v/>
      </c>
      <c r="K401" s="205"/>
      <c r="L401" s="208"/>
      <c r="M401" s="57" t="s">
        <v>44</v>
      </c>
      <c r="N401" s="58">
        <f>IF(L399&lt;&gt;"", VLOOKUP(L399,'Base de Datos'!$A$2:$D1268,4,FALSE()),"")</f>
        <v>0</v>
      </c>
      <c r="O401" s="43"/>
      <c r="P401" s="120" t="s">
        <v>61</v>
      </c>
      <c r="Q401" s="121" t="s">
        <v>62</v>
      </c>
      <c r="R401" s="15"/>
      <c r="S401" s="229"/>
      <c r="T401" s="230"/>
      <c r="U401" s="59"/>
      <c r="V401" s="47"/>
      <c r="W401" s="229"/>
      <c r="X401" s="230"/>
      <c r="Y401" s="59"/>
      <c r="Z401" s="47"/>
      <c r="AA401" s="229"/>
      <c r="AB401" s="230"/>
      <c r="AC401" s="59"/>
      <c r="AD401" s="48"/>
      <c r="AE401" s="181"/>
      <c r="AF401" s="181"/>
      <c r="AG401" s="181"/>
      <c r="AH401" s="181"/>
      <c r="AI401" s="181"/>
      <c r="AJ401" s="181"/>
      <c r="AK401" s="181"/>
      <c r="AL401" s="181"/>
      <c r="AM401" s="48"/>
      <c r="AN401" s="53">
        <f>A389</f>
        <v>46275</v>
      </c>
      <c r="AO401" s="54" t="s">
        <v>17</v>
      </c>
      <c r="AP401" s="55">
        <f t="shared" ref="AP401:AQ401" si="276">C431</f>
        <v>0</v>
      </c>
      <c r="AQ401" s="55">
        <f t="shared" si="276"/>
        <v>0</v>
      </c>
      <c r="AR401" s="55">
        <f>U431</f>
        <v>0</v>
      </c>
      <c r="AS401" s="55">
        <f>S431</f>
        <v>0</v>
      </c>
      <c r="AT401" s="55">
        <f>S432</f>
        <v>0</v>
      </c>
      <c r="AU401" s="55">
        <f>U432</f>
        <v>0</v>
      </c>
      <c r="AV401" s="55">
        <f>S433</f>
        <v>0</v>
      </c>
      <c r="AW401" s="55">
        <f>U433</f>
        <v>0</v>
      </c>
      <c r="AX401" s="55">
        <f>U434</f>
        <v>0</v>
      </c>
      <c r="AY401" s="55">
        <f>F434</f>
        <v>0</v>
      </c>
      <c r="AZ401" s="56"/>
      <c r="BA401" s="56"/>
      <c r="BB401" s="56"/>
      <c r="BC401" s="56"/>
      <c r="BD401" s="56"/>
      <c r="BE401" s="56"/>
      <c r="BF401" s="56"/>
      <c r="BG401" s="56"/>
      <c r="BH401" s="56"/>
      <c r="BI401" s="56"/>
      <c r="BJ401" s="56"/>
      <c r="BK401" s="56"/>
      <c r="BL401" s="56"/>
      <c r="BM401" s="56"/>
      <c r="BN401" s="56"/>
    </row>
    <row r="402" spans="1:66" ht="11.25" customHeight="1">
      <c r="A402" s="221"/>
      <c r="B402" s="38"/>
      <c r="C402" s="206"/>
      <c r="D402" s="209"/>
      <c r="E402" s="85" t="s">
        <v>46</v>
      </c>
      <c r="F402" s="86"/>
      <c r="G402" s="206"/>
      <c r="H402" s="209"/>
      <c r="I402" s="85" t="s">
        <v>46</v>
      </c>
      <c r="J402" s="108"/>
      <c r="K402" s="206"/>
      <c r="L402" s="209"/>
      <c r="M402" s="85" t="s">
        <v>46</v>
      </c>
      <c r="N402" s="108" t="s">
        <v>55</v>
      </c>
      <c r="O402" s="43"/>
      <c r="P402" s="123" t="s">
        <v>64</v>
      </c>
      <c r="Q402" s="124" t="s">
        <v>65</v>
      </c>
      <c r="R402" s="15"/>
      <c r="S402" s="227" t="str">
        <f>IF(OR(S399="Empleado",S399="Familiar"),"Nombre del Empleado","N° Factura")</f>
        <v>N° Factura</v>
      </c>
      <c r="T402" s="228"/>
      <c r="U402" s="89"/>
      <c r="V402" s="47"/>
      <c r="W402" s="227" t="str">
        <f>IF(OR(W399="Empleado",W399="Familiar"),"Nombre del Empleado","N° Factura")</f>
        <v>N° Factura</v>
      </c>
      <c r="X402" s="228"/>
      <c r="Y402" s="89"/>
      <c r="Z402" s="47"/>
      <c r="AA402" s="227" t="str">
        <f>IF(OR(AA399="Empleado",AA399="Familiar"),"Nombre del Empleado","N° Factura")</f>
        <v>N° Factura</v>
      </c>
      <c r="AB402" s="228"/>
      <c r="AC402" s="89"/>
      <c r="AD402" s="48"/>
      <c r="AE402" s="181"/>
      <c r="AF402" s="181"/>
      <c r="AG402" s="181"/>
      <c r="AH402" s="181"/>
      <c r="AI402" s="181"/>
      <c r="AJ402" s="181"/>
      <c r="AK402" s="181"/>
      <c r="AL402" s="181"/>
      <c r="AM402" s="48"/>
      <c r="AN402" s="53">
        <f>A389</f>
        <v>46275</v>
      </c>
      <c r="AO402" s="54" t="s">
        <v>17</v>
      </c>
      <c r="AP402" s="55">
        <f t="shared" ref="AP402:AQ402" si="277">C435</f>
        <v>0</v>
      </c>
      <c r="AQ402" s="55">
        <f t="shared" si="277"/>
        <v>0</v>
      </c>
      <c r="AR402" s="55">
        <f>U435</f>
        <v>0</v>
      </c>
      <c r="AS402" s="55">
        <f>S435</f>
        <v>0</v>
      </c>
      <c r="AT402" s="55">
        <f>S436</f>
        <v>0</v>
      </c>
      <c r="AU402" s="55">
        <f>U436</f>
        <v>0</v>
      </c>
      <c r="AV402" s="55">
        <f>S437</f>
        <v>0</v>
      </c>
      <c r="AW402" s="55">
        <f>U437</f>
        <v>0</v>
      </c>
      <c r="AX402" s="55">
        <f>U438</f>
        <v>0</v>
      </c>
      <c r="AY402" s="55">
        <f>F438</f>
        <v>0</v>
      </c>
      <c r="AZ402" s="56"/>
      <c r="BA402" s="56"/>
      <c r="BB402" s="56"/>
      <c r="BC402" s="56"/>
      <c r="BD402" s="56"/>
      <c r="BE402" s="56"/>
      <c r="BF402" s="56"/>
      <c r="BG402" s="56"/>
      <c r="BH402" s="56"/>
      <c r="BI402" s="56"/>
      <c r="BJ402" s="56"/>
      <c r="BK402" s="56"/>
      <c r="BL402" s="56"/>
      <c r="BM402" s="56"/>
      <c r="BN402" s="56"/>
    </row>
    <row r="403" spans="1:66" ht="11.25" customHeight="1">
      <c r="A403" s="222">
        <f>A399+$Q$13/1440</f>
        <v>0.45833333333333337</v>
      </c>
      <c r="B403" s="38"/>
      <c r="C403" s="204"/>
      <c r="D403" s="207"/>
      <c r="E403" s="40" t="s">
        <v>36</v>
      </c>
      <c r="F403" s="42" t="str">
        <f>IF(D403&lt;&gt;"", VLOOKUP(D403,'Base de Datos'!$A$2:$D1268,2,FALSE()),"")</f>
        <v/>
      </c>
      <c r="G403" s="204"/>
      <c r="H403" s="216"/>
      <c r="I403" s="40" t="s">
        <v>36</v>
      </c>
      <c r="J403" s="42" t="str">
        <f>IF(H403&lt;&gt;"", VLOOKUP(H403,'Base de Datos'!$A$2:$D1268,2,FALSE()),"")</f>
        <v/>
      </c>
      <c r="K403" s="204"/>
      <c r="L403" s="216"/>
      <c r="M403" s="40" t="s">
        <v>36</v>
      </c>
      <c r="N403" s="42" t="str">
        <f>IF(L403&lt;&gt;"", VLOOKUP(L403,'Base de Datos'!$A$2:$D1268,2,FALSE()),"")</f>
        <v/>
      </c>
      <c r="O403" s="43"/>
      <c r="P403" s="127" t="s">
        <v>67</v>
      </c>
      <c r="Q403" s="128" t="s">
        <v>68</v>
      </c>
      <c r="R403" s="15"/>
      <c r="S403" s="45"/>
      <c r="T403" s="45" t="s">
        <v>37</v>
      </c>
      <c r="U403" s="46"/>
      <c r="V403" s="47"/>
      <c r="W403" s="45"/>
      <c r="X403" s="45" t="s">
        <v>37</v>
      </c>
      <c r="Y403" s="46"/>
      <c r="Z403" s="47"/>
      <c r="AA403" s="45"/>
      <c r="AB403" s="45" t="s">
        <v>37</v>
      </c>
      <c r="AC403" s="46"/>
      <c r="AD403" s="48"/>
      <c r="AE403" s="181"/>
      <c r="AF403" s="181"/>
      <c r="AG403" s="181"/>
      <c r="AH403" s="181"/>
      <c r="AI403" s="181"/>
      <c r="AJ403" s="181"/>
      <c r="AK403" s="181"/>
      <c r="AL403" s="181"/>
      <c r="AM403" s="48"/>
      <c r="AN403" s="53">
        <f>A389</f>
        <v>46275</v>
      </c>
      <c r="AO403" s="54" t="s">
        <v>17</v>
      </c>
      <c r="AP403" s="55">
        <f t="shared" ref="AP403:AQ403" si="278">C439</f>
        <v>0</v>
      </c>
      <c r="AQ403" s="55">
        <f t="shared" si="278"/>
        <v>0</v>
      </c>
      <c r="AR403" s="55">
        <f>U439</f>
        <v>0</v>
      </c>
      <c r="AS403" s="55">
        <f>S439</f>
        <v>0</v>
      </c>
      <c r="AT403" s="55">
        <f>S440</f>
        <v>0</v>
      </c>
      <c r="AU403" s="55">
        <f>U440</f>
        <v>0</v>
      </c>
      <c r="AV403" s="55">
        <f>S441</f>
        <v>0</v>
      </c>
      <c r="AW403" s="55">
        <f>U441</f>
        <v>0</v>
      </c>
      <c r="AX403" s="55">
        <f>U442</f>
        <v>0</v>
      </c>
      <c r="AY403" s="55">
        <f>F442</f>
        <v>0</v>
      </c>
      <c r="AZ403" s="56"/>
      <c r="BA403" s="56"/>
      <c r="BB403" s="56"/>
      <c r="BC403" s="56"/>
      <c r="BD403" s="56"/>
      <c r="BE403" s="56"/>
      <c r="BF403" s="56"/>
      <c r="BG403" s="56"/>
      <c r="BH403" s="56"/>
      <c r="BI403" s="56"/>
      <c r="BJ403" s="56"/>
      <c r="BK403" s="56"/>
      <c r="BL403" s="56"/>
      <c r="BM403" s="56"/>
      <c r="BN403" s="56"/>
    </row>
    <row r="404" spans="1:66" ht="11.25" customHeight="1">
      <c r="A404" s="220"/>
      <c r="B404" s="38"/>
      <c r="C404" s="205"/>
      <c r="D404" s="208"/>
      <c r="E404" s="57" t="s">
        <v>42</v>
      </c>
      <c r="F404" s="58" t="str">
        <f>IF(D403&lt;&gt;"", VLOOKUP(D403,'Base de Datos'!$A$2:$D1268,3,FALSE()),"")</f>
        <v/>
      </c>
      <c r="G404" s="205"/>
      <c r="H404" s="208"/>
      <c r="I404" s="57" t="s">
        <v>42</v>
      </c>
      <c r="J404" s="58" t="str">
        <f>IF(H403&lt;&gt;"", VLOOKUP(H403,'Base de Datos'!$A$2:$D1268,3,FALSE()),"")</f>
        <v/>
      </c>
      <c r="K404" s="205"/>
      <c r="L404" s="208"/>
      <c r="M404" s="57" t="s">
        <v>42</v>
      </c>
      <c r="N404" s="58" t="str">
        <f>IF(L403&lt;&gt;"", VLOOKUP(L403,'Base de Datos'!$A$2:$D1268,3,FALSE()),"")</f>
        <v/>
      </c>
      <c r="O404" s="43"/>
      <c r="P404" s="130" t="s">
        <v>70</v>
      </c>
      <c r="Q404" s="131" t="s">
        <v>71</v>
      </c>
      <c r="R404" s="15"/>
      <c r="S404" s="229"/>
      <c r="T404" s="230"/>
      <c r="U404" s="59"/>
      <c r="V404" s="47"/>
      <c r="W404" s="229"/>
      <c r="X404" s="230"/>
      <c r="Y404" s="59"/>
      <c r="Z404" s="47"/>
      <c r="AA404" s="229"/>
      <c r="AB404" s="230"/>
      <c r="AC404" s="59"/>
      <c r="AD404" s="48"/>
      <c r="AE404" s="181"/>
      <c r="AF404" s="181"/>
      <c r="AG404" s="181"/>
      <c r="AH404" s="181"/>
      <c r="AI404" s="181"/>
      <c r="AJ404" s="181"/>
      <c r="AK404" s="181"/>
      <c r="AL404" s="181"/>
      <c r="AM404" s="48"/>
      <c r="AN404" s="53">
        <f>A389</f>
        <v>46275</v>
      </c>
      <c r="AO404" s="54" t="str">
        <f>G390</f>
        <v>Consultorio N° 2</v>
      </c>
      <c r="AP404" s="55">
        <f t="shared" ref="AP404:AQ404" si="279">G391</f>
        <v>0</v>
      </c>
      <c r="AQ404" s="55">
        <f t="shared" si="279"/>
        <v>0</v>
      </c>
      <c r="AR404" s="55">
        <f>Y391</f>
        <v>0</v>
      </c>
      <c r="AS404" s="55">
        <f>W391</f>
        <v>0</v>
      </c>
      <c r="AT404" s="55">
        <f>W392</f>
        <v>0</v>
      </c>
      <c r="AU404" s="55">
        <f>Y392</f>
        <v>0</v>
      </c>
      <c r="AV404" s="55">
        <f>W393</f>
        <v>0</v>
      </c>
      <c r="AW404" s="55">
        <f>Y393</f>
        <v>0</v>
      </c>
      <c r="AX404" s="55">
        <f>Y394</f>
        <v>0</v>
      </c>
      <c r="AY404" s="55">
        <f>J394</f>
        <v>0</v>
      </c>
      <c r="AZ404" s="56"/>
      <c r="BA404" s="56"/>
      <c r="BB404" s="56"/>
      <c r="BC404" s="56"/>
      <c r="BD404" s="56"/>
      <c r="BE404" s="56"/>
      <c r="BF404" s="56"/>
      <c r="BG404" s="56"/>
      <c r="BH404" s="56"/>
      <c r="BI404" s="56"/>
      <c r="BJ404" s="56"/>
      <c r="BK404" s="56"/>
      <c r="BL404" s="56"/>
      <c r="BM404" s="56"/>
      <c r="BN404" s="56"/>
    </row>
    <row r="405" spans="1:66" ht="11.25" customHeight="1">
      <c r="A405" s="220"/>
      <c r="B405" s="38"/>
      <c r="C405" s="205"/>
      <c r="D405" s="208"/>
      <c r="E405" s="57" t="s">
        <v>44</v>
      </c>
      <c r="F405" s="58" t="str">
        <f>IF(D403&lt;&gt;"", VLOOKUP(D403,'Base de Datos'!$A$2:$D1268,4,FALSE()),"")</f>
        <v/>
      </c>
      <c r="G405" s="205"/>
      <c r="H405" s="208"/>
      <c r="I405" s="57" t="s">
        <v>44</v>
      </c>
      <c r="J405" s="58" t="str">
        <f>IF(H403&lt;&gt;"", VLOOKUP(H403,'Base de Datos'!$A$2:$D1268,4,FALSE()),"")</f>
        <v/>
      </c>
      <c r="K405" s="205"/>
      <c r="L405" s="208"/>
      <c r="M405" s="57" t="s">
        <v>44</v>
      </c>
      <c r="N405" s="58" t="str">
        <f>IF(L403&lt;&gt;"", VLOOKUP(L403,'Base de Datos'!$A$2:$D1268,4,FALSE()),"")</f>
        <v/>
      </c>
      <c r="O405" s="43"/>
      <c r="P405" s="132" t="s">
        <v>73</v>
      </c>
      <c r="Q405" s="133" t="s">
        <v>74</v>
      </c>
      <c r="R405" s="15"/>
      <c r="S405" s="229"/>
      <c r="T405" s="230"/>
      <c r="U405" s="59"/>
      <c r="V405" s="47"/>
      <c r="W405" s="229"/>
      <c r="X405" s="230"/>
      <c r="Y405" s="59"/>
      <c r="Z405" s="47"/>
      <c r="AA405" s="229"/>
      <c r="AB405" s="230"/>
      <c r="AC405" s="59"/>
      <c r="AD405" s="48"/>
      <c r="AE405" s="181"/>
      <c r="AF405" s="181"/>
      <c r="AG405" s="181"/>
      <c r="AH405" s="181"/>
      <c r="AI405" s="181"/>
      <c r="AJ405" s="181"/>
      <c r="AK405" s="181"/>
      <c r="AL405" s="181"/>
      <c r="AM405" s="48"/>
      <c r="AN405" s="53">
        <f>A389</f>
        <v>46275</v>
      </c>
      <c r="AO405" s="54" t="str">
        <f>G390</f>
        <v>Consultorio N° 2</v>
      </c>
      <c r="AP405" s="55">
        <f t="shared" ref="AP405:AQ405" si="280">G395</f>
        <v>0</v>
      </c>
      <c r="AQ405" s="55">
        <f t="shared" si="280"/>
        <v>0</v>
      </c>
      <c r="AR405" s="55">
        <f>Y395</f>
        <v>0</v>
      </c>
      <c r="AS405" s="55">
        <f>W395</f>
        <v>0</v>
      </c>
      <c r="AT405" s="55">
        <f>W396</f>
        <v>0</v>
      </c>
      <c r="AU405" s="55">
        <f>Y396</f>
        <v>0</v>
      </c>
      <c r="AV405" s="55">
        <f>W397</f>
        <v>0</v>
      </c>
      <c r="AW405" s="55">
        <f>Y397</f>
        <v>0</v>
      </c>
      <c r="AX405" s="55">
        <f>Y398</f>
        <v>0</v>
      </c>
      <c r="AY405" s="55">
        <f>J398</f>
        <v>0</v>
      </c>
      <c r="AZ405" s="56"/>
      <c r="BA405" s="56"/>
      <c r="BB405" s="56"/>
      <c r="BC405" s="56"/>
      <c r="BD405" s="56"/>
      <c r="BE405" s="56"/>
      <c r="BF405" s="56"/>
      <c r="BG405" s="56"/>
      <c r="BH405" s="56"/>
      <c r="BI405" s="56"/>
      <c r="BJ405" s="56"/>
      <c r="BK405" s="56"/>
      <c r="BL405" s="56"/>
      <c r="BM405" s="56"/>
      <c r="BN405" s="56"/>
    </row>
    <row r="406" spans="1:66" ht="11.25" customHeight="1">
      <c r="A406" s="221"/>
      <c r="B406" s="38"/>
      <c r="C406" s="206"/>
      <c r="D406" s="209"/>
      <c r="E406" s="85" t="s">
        <v>46</v>
      </c>
      <c r="F406" s="86"/>
      <c r="G406" s="206"/>
      <c r="H406" s="209"/>
      <c r="I406" s="85" t="s">
        <v>46</v>
      </c>
      <c r="J406" s="108"/>
      <c r="K406" s="206"/>
      <c r="L406" s="209"/>
      <c r="M406" s="85" t="s">
        <v>46</v>
      </c>
      <c r="N406" s="108"/>
      <c r="O406" s="43"/>
      <c r="P406" s="137" t="s">
        <v>52</v>
      </c>
      <c r="Q406" s="138" t="s">
        <v>76</v>
      </c>
      <c r="R406" s="15"/>
      <c r="S406" s="227" t="str">
        <f>IF(OR(S403="Empleado",S403="Familiar"),"Nombre del Empleado","N° Factura")</f>
        <v>N° Factura</v>
      </c>
      <c r="T406" s="228"/>
      <c r="U406" s="89"/>
      <c r="V406" s="47"/>
      <c r="W406" s="227" t="str">
        <f>IF(OR(W403="Empleado",W403="Familiar"),"Nombre del Empleado","N° Factura")</f>
        <v>N° Factura</v>
      </c>
      <c r="X406" s="228"/>
      <c r="Y406" s="89"/>
      <c r="Z406" s="47"/>
      <c r="AA406" s="227" t="str">
        <f>IF(OR(AA403="Empleado",AA403="Familiar"),"Nombre del Empleado","N° Factura")</f>
        <v>N° Factura</v>
      </c>
      <c r="AB406" s="228"/>
      <c r="AC406" s="89"/>
      <c r="AD406" s="48"/>
      <c r="AE406" s="181"/>
      <c r="AF406" s="181"/>
      <c r="AG406" s="181"/>
      <c r="AH406" s="181"/>
      <c r="AI406" s="181"/>
      <c r="AJ406" s="181"/>
      <c r="AK406" s="181"/>
      <c r="AL406" s="181"/>
      <c r="AM406" s="48"/>
      <c r="AN406" s="53">
        <f>A389</f>
        <v>46275</v>
      </c>
      <c r="AO406" s="54" t="str">
        <f>G390</f>
        <v>Consultorio N° 2</v>
      </c>
      <c r="AP406" s="55">
        <f t="shared" ref="AP406:AQ406" si="281">G399</f>
        <v>0</v>
      </c>
      <c r="AQ406" s="55">
        <f t="shared" si="281"/>
        <v>0</v>
      </c>
      <c r="AR406" s="55">
        <f>Y399</f>
        <v>0</v>
      </c>
      <c r="AS406" s="55">
        <f>W399</f>
        <v>0</v>
      </c>
      <c r="AT406" s="55">
        <f>W400</f>
        <v>0</v>
      </c>
      <c r="AU406" s="55">
        <f>Y400</f>
        <v>0</v>
      </c>
      <c r="AV406" s="55">
        <f>W401</f>
        <v>0</v>
      </c>
      <c r="AW406" s="55">
        <f>Y401</f>
        <v>0</v>
      </c>
      <c r="AX406" s="55">
        <f>Y402</f>
        <v>0</v>
      </c>
      <c r="AY406" s="55">
        <f>J402</f>
        <v>0</v>
      </c>
      <c r="AZ406" s="56"/>
      <c r="BA406" s="56"/>
      <c r="BB406" s="56"/>
      <c r="BC406" s="56"/>
      <c r="BD406" s="56"/>
      <c r="BE406" s="56"/>
      <c r="BF406" s="56"/>
      <c r="BG406" s="56"/>
      <c r="BH406" s="56"/>
      <c r="BI406" s="56"/>
      <c r="BJ406" s="56"/>
      <c r="BK406" s="56"/>
      <c r="BL406" s="56"/>
      <c r="BM406" s="56"/>
      <c r="BN406" s="56"/>
    </row>
    <row r="407" spans="1:66" ht="11.25" customHeight="1">
      <c r="A407" s="222">
        <f>A403+$Q$13/1440</f>
        <v>0.5</v>
      </c>
      <c r="B407" s="38"/>
      <c r="C407" s="204"/>
      <c r="D407" s="207"/>
      <c r="E407" s="40" t="s">
        <v>36</v>
      </c>
      <c r="F407" s="42" t="str">
        <f>IF(D407&lt;&gt;"", VLOOKUP(D407,'Base de Datos'!$A$2:$D1268,2,FALSE()),"")</f>
        <v/>
      </c>
      <c r="G407" s="204"/>
      <c r="H407" s="216"/>
      <c r="I407" s="40" t="s">
        <v>36</v>
      </c>
      <c r="J407" s="42" t="str">
        <f>IF(H407&lt;&gt;"", VLOOKUP(H407,'Base de Datos'!$A$2:$D1268,2,FALSE()),"")</f>
        <v/>
      </c>
      <c r="K407" s="204"/>
      <c r="L407" s="216"/>
      <c r="M407" s="40" t="s">
        <v>36</v>
      </c>
      <c r="N407" s="42" t="str">
        <f>IF(L407&lt;&gt;"", VLOOKUP(L407,'Base de Datos'!$A$2:$D1268,2,FALSE()),"")</f>
        <v/>
      </c>
      <c r="O407" s="43"/>
      <c r="P407" s="141" t="s">
        <v>78</v>
      </c>
      <c r="Q407" s="142" t="s">
        <v>79</v>
      </c>
      <c r="R407" s="15"/>
      <c r="S407" s="45"/>
      <c r="T407" s="45" t="s">
        <v>37</v>
      </c>
      <c r="U407" s="46"/>
      <c r="V407" s="47"/>
      <c r="W407" s="45"/>
      <c r="X407" s="45" t="s">
        <v>37</v>
      </c>
      <c r="Y407" s="46"/>
      <c r="Z407" s="47"/>
      <c r="AA407" s="45"/>
      <c r="AB407" s="45" t="s">
        <v>37</v>
      </c>
      <c r="AC407" s="46"/>
      <c r="AD407" s="48"/>
      <c r="AE407" s="181"/>
      <c r="AF407" s="181"/>
      <c r="AG407" s="181"/>
      <c r="AH407" s="181"/>
      <c r="AI407" s="181"/>
      <c r="AJ407" s="181"/>
      <c r="AK407" s="181"/>
      <c r="AL407" s="181"/>
      <c r="AM407" s="48"/>
      <c r="AN407" s="53">
        <f>A389</f>
        <v>46275</v>
      </c>
      <c r="AO407" s="54" t="str">
        <f>G390</f>
        <v>Consultorio N° 2</v>
      </c>
      <c r="AP407" s="55">
        <f t="shared" ref="AP407:AQ407" si="282">G403</f>
        <v>0</v>
      </c>
      <c r="AQ407" s="55">
        <f t="shared" si="282"/>
        <v>0</v>
      </c>
      <c r="AR407" s="55">
        <f>Y403</f>
        <v>0</v>
      </c>
      <c r="AS407" s="55">
        <f>W403</f>
        <v>0</v>
      </c>
      <c r="AT407" s="55">
        <f>W404</f>
        <v>0</v>
      </c>
      <c r="AU407" s="55">
        <f>Y404</f>
        <v>0</v>
      </c>
      <c r="AV407" s="55">
        <f>W405</f>
        <v>0</v>
      </c>
      <c r="AW407" s="55">
        <f>Y405</f>
        <v>0</v>
      </c>
      <c r="AX407" s="55">
        <f>Y406</f>
        <v>0</v>
      </c>
      <c r="AY407" s="55">
        <f>J406</f>
        <v>0</v>
      </c>
      <c r="AZ407" s="56"/>
      <c r="BA407" s="56"/>
      <c r="BB407" s="56"/>
      <c r="BC407" s="56"/>
      <c r="BD407" s="56"/>
      <c r="BE407" s="56"/>
      <c r="BF407" s="56"/>
      <c r="BG407" s="56"/>
      <c r="BH407" s="56"/>
      <c r="BI407" s="56"/>
      <c r="BJ407" s="56"/>
      <c r="BK407" s="56"/>
      <c r="BL407" s="56"/>
      <c r="BM407" s="56"/>
      <c r="BN407" s="56"/>
    </row>
    <row r="408" spans="1:66" ht="11.25" customHeight="1">
      <c r="A408" s="220"/>
      <c r="B408" s="38"/>
      <c r="C408" s="205"/>
      <c r="D408" s="208"/>
      <c r="E408" s="57" t="s">
        <v>42</v>
      </c>
      <c r="F408" s="58" t="str">
        <f>IF(D407&lt;&gt;"", VLOOKUP(D407,'Base de Datos'!$A$2:$D1268,3,FALSE()),"")</f>
        <v/>
      </c>
      <c r="G408" s="205"/>
      <c r="H408" s="208"/>
      <c r="I408" s="57" t="s">
        <v>42</v>
      </c>
      <c r="J408" s="58" t="str">
        <f>IF(H407&lt;&gt;"", VLOOKUP(H407,'Base de Datos'!$A$2:$D1268,3,FALSE()),"")</f>
        <v/>
      </c>
      <c r="K408" s="205"/>
      <c r="L408" s="208"/>
      <c r="M408" s="57" t="s">
        <v>42</v>
      </c>
      <c r="N408" s="58" t="str">
        <f>IF(L407&lt;&gt;"", VLOOKUP(L407,'Base de Datos'!$A$2:$D1268,3,FALSE()),"")</f>
        <v/>
      </c>
      <c r="O408" s="43"/>
      <c r="P408" s="1"/>
      <c r="Q408" s="147"/>
      <c r="R408" s="15"/>
      <c r="S408" s="229"/>
      <c r="T408" s="230"/>
      <c r="U408" s="59"/>
      <c r="V408" s="47"/>
      <c r="W408" s="229"/>
      <c r="X408" s="230"/>
      <c r="Y408" s="59"/>
      <c r="Z408" s="47"/>
      <c r="AA408" s="229"/>
      <c r="AB408" s="230"/>
      <c r="AC408" s="59"/>
      <c r="AD408" s="48"/>
      <c r="AE408" s="181"/>
      <c r="AF408" s="181"/>
      <c r="AG408" s="181"/>
      <c r="AH408" s="181"/>
      <c r="AI408" s="181"/>
      <c r="AJ408" s="181"/>
      <c r="AK408" s="181"/>
      <c r="AL408" s="181"/>
      <c r="AM408" s="48"/>
      <c r="AN408" s="53">
        <f>A389</f>
        <v>46275</v>
      </c>
      <c r="AO408" s="149" t="str">
        <f>G390</f>
        <v>Consultorio N° 2</v>
      </c>
      <c r="AP408" s="55">
        <f t="shared" ref="AP408:AQ408" si="283">G407</f>
        <v>0</v>
      </c>
      <c r="AQ408" s="55">
        <f t="shared" si="283"/>
        <v>0</v>
      </c>
      <c r="AR408" s="55">
        <f>Y407</f>
        <v>0</v>
      </c>
      <c r="AS408" s="55">
        <f>W407</f>
        <v>0</v>
      </c>
      <c r="AT408" s="55">
        <f>W408</f>
        <v>0</v>
      </c>
      <c r="AU408" s="55">
        <f>Y408</f>
        <v>0</v>
      </c>
      <c r="AV408" s="55">
        <f>W409</f>
        <v>0</v>
      </c>
      <c r="AW408" s="55">
        <f>Y409</f>
        <v>0</v>
      </c>
      <c r="AX408" s="55">
        <f>Y410</f>
        <v>0</v>
      </c>
      <c r="AY408" s="55">
        <f>J410</f>
        <v>0</v>
      </c>
      <c r="AZ408" s="56"/>
      <c r="BA408" s="56"/>
      <c r="BB408" s="56"/>
      <c r="BC408" s="56"/>
      <c r="BD408" s="56"/>
      <c r="BE408" s="56"/>
      <c r="BF408" s="56"/>
      <c r="BG408" s="56"/>
      <c r="BH408" s="56"/>
      <c r="BI408" s="56"/>
      <c r="BJ408" s="56"/>
      <c r="BK408" s="56"/>
      <c r="BL408" s="56"/>
      <c r="BM408" s="56"/>
      <c r="BN408" s="56"/>
    </row>
    <row r="409" spans="1:66" ht="11.25" customHeight="1">
      <c r="A409" s="220"/>
      <c r="B409" s="38"/>
      <c r="C409" s="205"/>
      <c r="D409" s="208"/>
      <c r="E409" s="57" t="s">
        <v>44</v>
      </c>
      <c r="F409" s="58" t="str">
        <f>IF(D407&lt;&gt;"", VLOOKUP(D407,'Base de Datos'!$A$2:$D1268,4,FALSE()),"")</f>
        <v/>
      </c>
      <c r="G409" s="205"/>
      <c r="H409" s="208"/>
      <c r="I409" s="57" t="s">
        <v>44</v>
      </c>
      <c r="J409" s="58" t="str">
        <f>IF(H407&lt;&gt;"", VLOOKUP(H407,'Base de Datos'!$A$2:$D1268,4,FALSE()),"")</f>
        <v/>
      </c>
      <c r="K409" s="205"/>
      <c r="L409" s="208"/>
      <c r="M409" s="57" t="s">
        <v>44</v>
      </c>
      <c r="N409" s="58" t="str">
        <f>IF(L407&lt;&gt;"", VLOOKUP(L407,'Base de Datos'!$A$2:$D1268,4,FALSE()),"")</f>
        <v/>
      </c>
      <c r="O409" s="43"/>
      <c r="P409" s="1"/>
      <c r="Q409" s="150"/>
      <c r="R409" s="15"/>
      <c r="S409" s="229"/>
      <c r="T409" s="230"/>
      <c r="U409" s="59"/>
      <c r="V409" s="47"/>
      <c r="W409" s="229"/>
      <c r="X409" s="230"/>
      <c r="Y409" s="59"/>
      <c r="Z409" s="47"/>
      <c r="AA409" s="229"/>
      <c r="AB409" s="230"/>
      <c r="AC409" s="59"/>
      <c r="AD409" s="48"/>
      <c r="AE409" s="181"/>
      <c r="AF409" s="181"/>
      <c r="AG409" s="181"/>
      <c r="AH409" s="181"/>
      <c r="AI409" s="181"/>
      <c r="AJ409" s="181"/>
      <c r="AK409" s="181"/>
      <c r="AL409" s="181"/>
      <c r="AM409" s="48"/>
      <c r="AN409" s="53">
        <f>A389</f>
        <v>46275</v>
      </c>
      <c r="AO409" s="54" t="str">
        <f>G390</f>
        <v>Consultorio N° 2</v>
      </c>
      <c r="AP409" s="55">
        <f t="shared" ref="AP409:AQ409" si="284">G411</f>
        <v>0</v>
      </c>
      <c r="AQ409" s="55">
        <f t="shared" si="284"/>
        <v>0</v>
      </c>
      <c r="AR409" s="55">
        <f>Y411</f>
        <v>0</v>
      </c>
      <c r="AS409" s="55">
        <f>W411</f>
        <v>0</v>
      </c>
      <c r="AT409" s="55">
        <f>W412</f>
        <v>0</v>
      </c>
      <c r="AU409" s="55">
        <f>Y412</f>
        <v>0</v>
      </c>
      <c r="AV409" s="55">
        <f>W413</f>
        <v>0</v>
      </c>
      <c r="AW409" s="55">
        <f>Y413</f>
        <v>0</v>
      </c>
      <c r="AX409" s="55">
        <f>Y414</f>
        <v>0</v>
      </c>
      <c r="AY409" s="55">
        <f>J414</f>
        <v>0</v>
      </c>
      <c r="AZ409" s="56"/>
      <c r="BA409" s="56"/>
      <c r="BB409" s="56"/>
      <c r="BC409" s="56"/>
      <c r="BD409" s="56"/>
      <c r="BE409" s="56"/>
      <c r="BF409" s="56"/>
      <c r="BG409" s="56"/>
      <c r="BH409" s="56"/>
      <c r="BI409" s="56"/>
      <c r="BJ409" s="56"/>
      <c r="BK409" s="56"/>
      <c r="BL409" s="56"/>
      <c r="BM409" s="56"/>
      <c r="BN409" s="56"/>
    </row>
    <row r="410" spans="1:66" ht="11.25" customHeight="1">
      <c r="A410" s="221"/>
      <c r="B410" s="38"/>
      <c r="C410" s="206"/>
      <c r="D410" s="209"/>
      <c r="E410" s="85" t="s">
        <v>46</v>
      </c>
      <c r="F410" s="86"/>
      <c r="G410" s="206"/>
      <c r="H410" s="209"/>
      <c r="I410" s="85" t="s">
        <v>46</v>
      </c>
      <c r="J410" s="108"/>
      <c r="K410" s="206"/>
      <c r="L410" s="209"/>
      <c r="M410" s="85" t="s">
        <v>46</v>
      </c>
      <c r="N410" s="108"/>
      <c r="O410" s="43"/>
      <c r="P410" s="1"/>
      <c r="Q410" s="150"/>
      <c r="R410" s="15"/>
      <c r="S410" s="227" t="str">
        <f>IF(OR(S407="Empleado",S407="Familiar"),"Nombre del Empleado","N° Factura")</f>
        <v>N° Factura</v>
      </c>
      <c r="T410" s="228"/>
      <c r="U410" s="89"/>
      <c r="V410" s="47"/>
      <c r="W410" s="227" t="str">
        <f>IF(OR(W407="Empleado",W407="Familiar"),"Nombre del Empleado","N° Factura")</f>
        <v>N° Factura</v>
      </c>
      <c r="X410" s="228"/>
      <c r="Y410" s="89"/>
      <c r="Z410" s="47"/>
      <c r="AA410" s="227" t="str">
        <f>IF(OR(AA407="Empleado",AA407="Familiar"),"Nombre del Empleado","N° Factura")</f>
        <v>N° Factura</v>
      </c>
      <c r="AB410" s="228"/>
      <c r="AC410" s="89"/>
      <c r="AD410" s="48"/>
      <c r="AE410" s="181"/>
      <c r="AF410" s="181"/>
      <c r="AG410" s="181"/>
      <c r="AH410" s="181"/>
      <c r="AI410" s="181"/>
      <c r="AJ410" s="181"/>
      <c r="AK410" s="181"/>
      <c r="AL410" s="181"/>
      <c r="AM410" s="48"/>
      <c r="AN410" s="53">
        <f>A389</f>
        <v>46275</v>
      </c>
      <c r="AO410" s="54" t="str">
        <f>G390</f>
        <v>Consultorio N° 2</v>
      </c>
      <c r="AP410" s="55">
        <f t="shared" ref="AP410:AQ410" si="285">G415</f>
        <v>0</v>
      </c>
      <c r="AQ410" s="55">
        <f t="shared" si="285"/>
        <v>0</v>
      </c>
      <c r="AR410" s="55">
        <f>Y415</f>
        <v>0</v>
      </c>
      <c r="AS410" s="55">
        <f>W415</f>
        <v>0</v>
      </c>
      <c r="AT410" s="55">
        <f>W416</f>
        <v>0</v>
      </c>
      <c r="AU410" s="55">
        <f>Y416</f>
        <v>0</v>
      </c>
      <c r="AV410" s="55">
        <f>W417</f>
        <v>0</v>
      </c>
      <c r="AW410" s="55">
        <f>Y417</f>
        <v>0</v>
      </c>
      <c r="AX410" s="55">
        <f>Y418</f>
        <v>0</v>
      </c>
      <c r="AY410" s="55">
        <f>J418</f>
        <v>0</v>
      </c>
      <c r="AZ410" s="56"/>
      <c r="BA410" s="56"/>
      <c r="BB410" s="56"/>
      <c r="BC410" s="56"/>
      <c r="BD410" s="56"/>
      <c r="BE410" s="56"/>
      <c r="BF410" s="56"/>
      <c r="BG410" s="56"/>
      <c r="BH410" s="56"/>
      <c r="BI410" s="56"/>
      <c r="BJ410" s="56"/>
      <c r="BK410" s="56"/>
      <c r="BL410" s="56"/>
      <c r="BM410" s="56"/>
      <c r="BN410" s="56"/>
    </row>
    <row r="411" spans="1:66" ht="11.25" customHeight="1">
      <c r="A411" s="222">
        <f>A407+$Q$13/1440</f>
        <v>0.54166666666666663</v>
      </c>
      <c r="B411" s="38"/>
      <c r="C411" s="204"/>
      <c r="D411" s="207"/>
      <c r="E411" s="40" t="s">
        <v>36</v>
      </c>
      <c r="F411" s="42" t="str">
        <f>IF(D411&lt;&gt;"", VLOOKUP(D411,'Base de Datos'!$A$2:$D1268,2,FALSE()),"")</f>
        <v/>
      </c>
      <c r="G411" s="204"/>
      <c r="H411" s="216"/>
      <c r="I411" s="40" t="s">
        <v>36</v>
      </c>
      <c r="J411" s="42" t="str">
        <f>IF(H411&lt;&gt;"", VLOOKUP(H411,'Base de Datos'!$A$2:$D1268,2,FALSE()),"")</f>
        <v/>
      </c>
      <c r="K411" s="204"/>
      <c r="L411" s="216"/>
      <c r="M411" s="40" t="s">
        <v>36</v>
      </c>
      <c r="N411" s="42" t="str">
        <f>IF(L411&lt;&gt;"", VLOOKUP(L411,'Base de Datos'!$A$2:$D1268,2,FALSE()),"")</f>
        <v/>
      </c>
      <c r="O411" s="43"/>
      <c r="P411" s="1"/>
      <c r="Q411" s="150"/>
      <c r="R411" s="15"/>
      <c r="S411" s="45"/>
      <c r="T411" s="45" t="s">
        <v>37</v>
      </c>
      <c r="U411" s="46"/>
      <c r="V411" s="47"/>
      <c r="W411" s="45"/>
      <c r="X411" s="45" t="s">
        <v>37</v>
      </c>
      <c r="Y411" s="46"/>
      <c r="Z411" s="47"/>
      <c r="AA411" s="45"/>
      <c r="AB411" s="45" t="s">
        <v>37</v>
      </c>
      <c r="AC411" s="46"/>
      <c r="AD411" s="48"/>
      <c r="AE411" s="181"/>
      <c r="AF411" s="181"/>
      <c r="AG411" s="181"/>
      <c r="AH411" s="181"/>
      <c r="AI411" s="181"/>
      <c r="AJ411" s="181"/>
      <c r="AK411" s="181"/>
      <c r="AL411" s="181"/>
      <c r="AM411" s="48"/>
      <c r="AN411" s="53">
        <f>A389</f>
        <v>46275</v>
      </c>
      <c r="AO411" s="54" t="str">
        <f>G390</f>
        <v>Consultorio N° 2</v>
      </c>
      <c r="AP411" s="55">
        <f t="shared" ref="AP411:AQ411" si="286">G419</f>
        <v>0</v>
      </c>
      <c r="AQ411" s="55">
        <f t="shared" si="286"/>
        <v>0</v>
      </c>
      <c r="AR411" s="55">
        <f>Y419</f>
        <v>0</v>
      </c>
      <c r="AS411" s="55">
        <f>W419</f>
        <v>0</v>
      </c>
      <c r="AT411" s="55">
        <f>W420</f>
        <v>0</v>
      </c>
      <c r="AU411" s="55">
        <f>Y420</f>
        <v>0</v>
      </c>
      <c r="AV411" s="55">
        <f>W421</f>
        <v>0</v>
      </c>
      <c r="AW411" s="55">
        <f>Y421</f>
        <v>0</v>
      </c>
      <c r="AX411" s="55">
        <f>Y422</f>
        <v>0</v>
      </c>
      <c r="AY411" s="55">
        <f>J422</f>
        <v>0</v>
      </c>
      <c r="AZ411" s="56"/>
      <c r="BA411" s="56"/>
      <c r="BB411" s="56"/>
      <c r="BC411" s="56"/>
      <c r="BD411" s="56"/>
      <c r="BE411" s="56"/>
      <c r="BF411" s="56"/>
      <c r="BG411" s="56"/>
      <c r="BH411" s="56"/>
      <c r="BI411" s="56"/>
      <c r="BJ411" s="56"/>
      <c r="BK411" s="56"/>
      <c r="BL411" s="56"/>
      <c r="BM411" s="56"/>
      <c r="BN411" s="56"/>
    </row>
    <row r="412" spans="1:66" ht="11.25" customHeight="1">
      <c r="A412" s="220"/>
      <c r="B412" s="38"/>
      <c r="C412" s="205"/>
      <c r="D412" s="208"/>
      <c r="E412" s="57" t="s">
        <v>42</v>
      </c>
      <c r="F412" s="58" t="str">
        <f>IF(D411&lt;&gt;"", VLOOKUP(D411,'Base de Datos'!$A$2:$D1268,3,FALSE()),"")</f>
        <v/>
      </c>
      <c r="G412" s="205"/>
      <c r="H412" s="208"/>
      <c r="I412" s="57" t="s">
        <v>42</v>
      </c>
      <c r="J412" s="58" t="str">
        <f>IF(H411&lt;&gt;"", VLOOKUP(H411,'Base de Datos'!$A$2:$D1268,3,FALSE()),"")</f>
        <v/>
      </c>
      <c r="K412" s="205"/>
      <c r="L412" s="208"/>
      <c r="M412" s="57" t="s">
        <v>42</v>
      </c>
      <c r="N412" s="58" t="str">
        <f>IF(L411&lt;&gt;"", VLOOKUP(L411,'Base de Datos'!$A$2:$D1268,3,FALSE()),"")</f>
        <v/>
      </c>
      <c r="O412" s="43"/>
      <c r="P412" s="1"/>
      <c r="Q412" s="1"/>
      <c r="R412" s="15"/>
      <c r="S412" s="229"/>
      <c r="T412" s="230"/>
      <c r="U412" s="59"/>
      <c r="V412" s="47"/>
      <c r="W412" s="229"/>
      <c r="X412" s="230"/>
      <c r="Y412" s="59"/>
      <c r="Z412" s="47"/>
      <c r="AA412" s="229"/>
      <c r="AB412" s="230"/>
      <c r="AC412" s="59"/>
      <c r="AD412" s="48"/>
      <c r="AE412" s="181"/>
      <c r="AF412" s="181"/>
      <c r="AG412" s="181"/>
      <c r="AH412" s="181"/>
      <c r="AI412" s="181"/>
      <c r="AJ412" s="181"/>
      <c r="AK412" s="181"/>
      <c r="AL412" s="181"/>
      <c r="AM412" s="48"/>
      <c r="AN412" s="53">
        <f>A389</f>
        <v>46275</v>
      </c>
      <c r="AO412" s="54" t="str">
        <f>G390</f>
        <v>Consultorio N° 2</v>
      </c>
      <c r="AP412" s="55">
        <f t="shared" ref="AP412:AQ412" si="287">G423</f>
        <v>0</v>
      </c>
      <c r="AQ412" s="55">
        <f t="shared" si="287"/>
        <v>0</v>
      </c>
      <c r="AR412" s="55">
        <f>Y423</f>
        <v>0</v>
      </c>
      <c r="AS412" s="55">
        <f>W423</f>
        <v>0</v>
      </c>
      <c r="AT412" s="55">
        <f>W424</f>
        <v>0</v>
      </c>
      <c r="AU412" s="55">
        <f>Y424</f>
        <v>0</v>
      </c>
      <c r="AV412" s="55">
        <f>W425</f>
        <v>0</v>
      </c>
      <c r="AW412" s="55">
        <f>Y425</f>
        <v>0</v>
      </c>
      <c r="AX412" s="55">
        <f>Y426</f>
        <v>0</v>
      </c>
      <c r="AY412" s="55">
        <f>J426</f>
        <v>0</v>
      </c>
      <c r="AZ412" s="56"/>
      <c r="BA412" s="56"/>
      <c r="BB412" s="56"/>
      <c r="BC412" s="56"/>
      <c r="BD412" s="56"/>
      <c r="BE412" s="56"/>
      <c r="BF412" s="56"/>
      <c r="BG412" s="56"/>
      <c r="BH412" s="56"/>
      <c r="BI412" s="56"/>
      <c r="BJ412" s="56"/>
      <c r="BK412" s="56"/>
      <c r="BL412" s="56"/>
      <c r="BM412" s="56"/>
      <c r="BN412" s="56"/>
    </row>
    <row r="413" spans="1:66" ht="11.25" customHeight="1">
      <c r="A413" s="220"/>
      <c r="B413" s="38"/>
      <c r="C413" s="205"/>
      <c r="D413" s="208"/>
      <c r="E413" s="57" t="s">
        <v>44</v>
      </c>
      <c r="F413" s="58" t="str">
        <f>IF(D411&lt;&gt;"", VLOOKUP(D411,'Base de Datos'!$A$2:$D1268,4,FALSE()),"")</f>
        <v/>
      </c>
      <c r="G413" s="205"/>
      <c r="H413" s="208"/>
      <c r="I413" s="57" t="s">
        <v>44</v>
      </c>
      <c r="J413" s="58" t="str">
        <f>IF(H411&lt;&gt;"", VLOOKUP(H411,'Base de Datos'!$A$2:$D1268,4,FALSE()),"")</f>
        <v/>
      </c>
      <c r="K413" s="205"/>
      <c r="L413" s="208"/>
      <c r="M413" s="57" t="s">
        <v>44</v>
      </c>
      <c r="N413" s="58" t="str">
        <f>IF(L411&lt;&gt;"", VLOOKUP(L411,'Base de Datos'!$A$2:$D1268,4,FALSE()),"")</f>
        <v/>
      </c>
      <c r="O413" s="1"/>
      <c r="P413" s="1"/>
      <c r="Q413" s="1"/>
      <c r="R413" s="15"/>
      <c r="S413" s="229"/>
      <c r="T413" s="230"/>
      <c r="U413" s="59"/>
      <c r="V413" s="47"/>
      <c r="W413" s="229"/>
      <c r="X413" s="230"/>
      <c r="Y413" s="59"/>
      <c r="Z413" s="47"/>
      <c r="AA413" s="229"/>
      <c r="AB413" s="230"/>
      <c r="AC413" s="59"/>
      <c r="AD413" s="48"/>
      <c r="AE413" s="181"/>
      <c r="AF413" s="181"/>
      <c r="AG413" s="181"/>
      <c r="AH413" s="181"/>
      <c r="AI413" s="181"/>
      <c r="AJ413" s="181"/>
      <c r="AK413" s="181"/>
      <c r="AL413" s="181"/>
      <c r="AM413" s="48"/>
      <c r="AN413" s="53">
        <f>A389</f>
        <v>46275</v>
      </c>
      <c r="AO413" s="54" t="str">
        <f>G390</f>
        <v>Consultorio N° 2</v>
      </c>
      <c r="AP413" s="55">
        <f t="shared" ref="AP413:AQ413" si="288">G427</f>
        <v>0</v>
      </c>
      <c r="AQ413" s="55">
        <f t="shared" si="288"/>
        <v>0</v>
      </c>
      <c r="AR413" s="55">
        <f>Y427</f>
        <v>0</v>
      </c>
      <c r="AS413" s="55">
        <f>W427</f>
        <v>0</v>
      </c>
      <c r="AT413" s="55">
        <f>W428</f>
        <v>0</v>
      </c>
      <c r="AU413" s="55">
        <f>Y428</f>
        <v>0</v>
      </c>
      <c r="AV413" s="55">
        <f>W429</f>
        <v>0</v>
      </c>
      <c r="AW413" s="55">
        <f>Y429</f>
        <v>0</v>
      </c>
      <c r="AX413" s="55">
        <f>Y430</f>
        <v>0</v>
      </c>
      <c r="AY413" s="55">
        <f>J430</f>
        <v>0</v>
      </c>
      <c r="AZ413" s="56"/>
      <c r="BA413" s="56"/>
      <c r="BB413" s="56"/>
      <c r="BC413" s="56"/>
      <c r="BD413" s="56"/>
      <c r="BE413" s="56"/>
      <c r="BF413" s="56"/>
      <c r="BG413" s="56"/>
      <c r="BH413" s="56"/>
      <c r="BI413" s="56"/>
      <c r="BJ413" s="56"/>
      <c r="BK413" s="56"/>
      <c r="BL413" s="56"/>
      <c r="BM413" s="56"/>
      <c r="BN413" s="56"/>
    </row>
    <row r="414" spans="1:66" ht="11.25" customHeight="1">
      <c r="A414" s="221"/>
      <c r="B414" s="38"/>
      <c r="C414" s="206"/>
      <c r="D414" s="209"/>
      <c r="E414" s="85" t="s">
        <v>46</v>
      </c>
      <c r="F414" s="86"/>
      <c r="G414" s="206"/>
      <c r="H414" s="209"/>
      <c r="I414" s="85" t="s">
        <v>46</v>
      </c>
      <c r="J414" s="108"/>
      <c r="K414" s="206"/>
      <c r="L414" s="209"/>
      <c r="M414" s="85" t="s">
        <v>46</v>
      </c>
      <c r="N414" s="108"/>
      <c r="O414" s="43"/>
      <c r="P414" s="1"/>
      <c r="Q414" s="1"/>
      <c r="R414" s="15"/>
      <c r="S414" s="227" t="str">
        <f>IF(OR(S411="Empleado",S411="Familiar"),"Nombre del Empleado","N° Factura")</f>
        <v>N° Factura</v>
      </c>
      <c r="T414" s="228"/>
      <c r="U414" s="89"/>
      <c r="V414" s="47"/>
      <c r="W414" s="227" t="str">
        <f>IF(OR(W411="Empleado",W411="Familiar"),"Nombre del Empleado","N° Factura")</f>
        <v>N° Factura</v>
      </c>
      <c r="X414" s="228"/>
      <c r="Y414" s="89"/>
      <c r="Z414" s="47"/>
      <c r="AA414" s="227" t="str">
        <f>IF(OR(AA411="Empleado",AA411="Familiar"),"Nombre del Empleado","N° Factura")</f>
        <v>N° Factura</v>
      </c>
      <c r="AB414" s="228"/>
      <c r="AC414" s="89"/>
      <c r="AD414" s="48"/>
      <c r="AE414" s="181"/>
      <c r="AF414" s="181"/>
      <c r="AG414" s="181"/>
      <c r="AH414" s="181"/>
      <c r="AI414" s="181"/>
      <c r="AJ414" s="181"/>
      <c r="AK414" s="181"/>
      <c r="AL414" s="181"/>
      <c r="AM414" s="48"/>
      <c r="AN414" s="53">
        <f>A389</f>
        <v>46275</v>
      </c>
      <c r="AO414" s="54" t="str">
        <f>K390</f>
        <v>Consultorio N° 3</v>
      </c>
      <c r="AP414" s="55">
        <f t="shared" ref="AP414:AQ414" si="289">K391</f>
        <v>0</v>
      </c>
      <c r="AQ414" s="55">
        <f t="shared" si="289"/>
        <v>0</v>
      </c>
      <c r="AR414" s="55">
        <f>AC391</f>
        <v>0</v>
      </c>
      <c r="AS414" s="55">
        <f>AA391</f>
        <v>0</v>
      </c>
      <c r="AT414" s="55">
        <f>AA392</f>
        <v>0</v>
      </c>
      <c r="AU414" s="55">
        <f>AC392</f>
        <v>0</v>
      </c>
      <c r="AV414" s="55">
        <f>AA393</f>
        <v>0</v>
      </c>
      <c r="AW414" s="55">
        <f>AC393</f>
        <v>0</v>
      </c>
      <c r="AX414" s="55">
        <f>AC394</f>
        <v>0</v>
      </c>
      <c r="AY414" s="55">
        <f>N394</f>
        <v>0</v>
      </c>
      <c r="AZ414" s="56"/>
      <c r="BA414" s="56"/>
      <c r="BB414" s="56"/>
      <c r="BC414" s="56"/>
      <c r="BD414" s="56"/>
      <c r="BE414" s="56"/>
      <c r="BF414" s="56"/>
      <c r="BG414" s="56"/>
      <c r="BH414" s="56"/>
      <c r="BI414" s="56"/>
      <c r="BJ414" s="56"/>
      <c r="BK414" s="56"/>
      <c r="BL414" s="56"/>
      <c r="BM414" s="56"/>
      <c r="BN414" s="56"/>
    </row>
    <row r="415" spans="1:66" ht="11.25" customHeight="1">
      <c r="A415" s="222">
        <f>A411+$Q$13/1440</f>
        <v>0.58333333333333326</v>
      </c>
      <c r="B415" s="38"/>
      <c r="C415" s="204"/>
      <c r="D415" s="207"/>
      <c r="E415" s="40" t="s">
        <v>36</v>
      </c>
      <c r="F415" s="42" t="str">
        <f>IF(D415&lt;&gt;"", VLOOKUP(D415,'Base de Datos'!$A$2:$D1268,2,FALSE()),"")</f>
        <v/>
      </c>
      <c r="G415" s="204"/>
      <c r="H415" s="216"/>
      <c r="I415" s="40" t="s">
        <v>36</v>
      </c>
      <c r="J415" s="42" t="str">
        <f>IF(H415&lt;&gt;"", VLOOKUP(H415,'Base de Datos'!$A$2:$D1268,2,FALSE()),"")</f>
        <v/>
      </c>
      <c r="K415" s="204"/>
      <c r="L415" s="216"/>
      <c r="M415" s="40" t="s">
        <v>36</v>
      </c>
      <c r="N415" s="42" t="str">
        <f>IF(L415&lt;&gt;"", VLOOKUP(L415,'Base de Datos'!$A$2:$D1268,2,FALSE()),"")</f>
        <v/>
      </c>
      <c r="O415" s="43"/>
      <c r="P415" s="151"/>
      <c r="Q415" s="1"/>
      <c r="R415" s="15"/>
      <c r="S415" s="45"/>
      <c r="T415" s="45" t="s">
        <v>37</v>
      </c>
      <c r="U415" s="46"/>
      <c r="V415" s="47"/>
      <c r="W415" s="45"/>
      <c r="X415" s="45" t="s">
        <v>37</v>
      </c>
      <c r="Y415" s="46"/>
      <c r="Z415" s="47"/>
      <c r="AA415" s="45"/>
      <c r="AB415" s="45" t="s">
        <v>37</v>
      </c>
      <c r="AC415" s="46"/>
      <c r="AD415" s="48"/>
      <c r="AE415" s="181"/>
      <c r="AF415" s="181"/>
      <c r="AG415" s="181"/>
      <c r="AH415" s="181"/>
      <c r="AI415" s="181"/>
      <c r="AJ415" s="181"/>
      <c r="AK415" s="181"/>
      <c r="AL415" s="181"/>
      <c r="AM415" s="48"/>
      <c r="AN415" s="53">
        <f>A389</f>
        <v>46275</v>
      </c>
      <c r="AO415" s="54" t="str">
        <f>K390</f>
        <v>Consultorio N° 3</v>
      </c>
      <c r="AP415" s="55" t="str">
        <f t="shared" ref="AP415:AQ415" si="290">K395</f>
        <v>💲</v>
      </c>
      <c r="AQ415" s="55" t="str">
        <f t="shared" si="290"/>
        <v>Juan Andres Lyon Jaspe</v>
      </c>
      <c r="AR415" s="55">
        <f>AC395</f>
        <v>50</v>
      </c>
      <c r="AS415" s="55">
        <f>AA395</f>
        <v>0</v>
      </c>
      <c r="AT415" s="55" t="str">
        <f>AA396</f>
        <v>Pago Movil Mercantil</v>
      </c>
      <c r="AU415" s="55">
        <f>AC396</f>
        <v>41386.5</v>
      </c>
      <c r="AV415" s="55">
        <f>AA397</f>
        <v>0</v>
      </c>
      <c r="AW415" s="55">
        <f>AC397</f>
        <v>0</v>
      </c>
      <c r="AX415" s="55">
        <f>AC398</f>
        <v>0</v>
      </c>
      <c r="AY415" s="55" t="str">
        <f>N398</f>
        <v>Dra. Conchita Sánchez</v>
      </c>
      <c r="AZ415" s="56"/>
      <c r="BA415" s="56"/>
      <c r="BB415" s="56"/>
      <c r="BC415" s="56"/>
      <c r="BD415" s="56"/>
      <c r="BE415" s="56"/>
      <c r="BF415" s="56"/>
      <c r="BG415" s="56"/>
      <c r="BH415" s="56"/>
      <c r="BI415" s="56"/>
      <c r="BJ415" s="56"/>
      <c r="BK415" s="56"/>
      <c r="BL415" s="56"/>
      <c r="BM415" s="56"/>
      <c r="BN415" s="56"/>
    </row>
    <row r="416" spans="1:66" ht="11.25" customHeight="1">
      <c r="A416" s="220"/>
      <c r="B416" s="38"/>
      <c r="C416" s="205"/>
      <c r="D416" s="208"/>
      <c r="E416" s="57" t="s">
        <v>42</v>
      </c>
      <c r="F416" s="58" t="str">
        <f>IF(D415&lt;&gt;"", VLOOKUP(D415,'Base de Datos'!$A$2:$D1268,3,FALSE()),"")</f>
        <v/>
      </c>
      <c r="G416" s="205"/>
      <c r="H416" s="208"/>
      <c r="I416" s="57" t="s">
        <v>42</v>
      </c>
      <c r="J416" s="58" t="str">
        <f>IF(H415&lt;&gt;"", VLOOKUP(H415,'Base de Datos'!$A$2:$D1268,3,FALSE()),"")</f>
        <v/>
      </c>
      <c r="K416" s="205"/>
      <c r="L416" s="208"/>
      <c r="M416" s="57" t="s">
        <v>42</v>
      </c>
      <c r="N416" s="58" t="str">
        <f>IF(L415&lt;&gt;"", VLOOKUP(L415,'Base de Datos'!$A$2:$D1268,3,FALSE()),"")</f>
        <v/>
      </c>
      <c r="O416" s="43"/>
      <c r="P416" s="151"/>
      <c r="Q416" s="152"/>
      <c r="R416" s="15"/>
      <c r="S416" s="229"/>
      <c r="T416" s="230"/>
      <c r="U416" s="59"/>
      <c r="V416" s="47"/>
      <c r="W416" s="229"/>
      <c r="X416" s="230"/>
      <c r="Y416" s="59"/>
      <c r="Z416" s="47"/>
      <c r="AA416" s="229"/>
      <c r="AB416" s="230"/>
      <c r="AC416" s="59"/>
      <c r="AD416" s="48"/>
      <c r="AE416" s="181"/>
      <c r="AF416" s="181"/>
      <c r="AG416" s="181"/>
      <c r="AH416" s="181"/>
      <c r="AI416" s="181"/>
      <c r="AJ416" s="181"/>
      <c r="AK416" s="181"/>
      <c r="AL416" s="181"/>
      <c r="AM416" s="48"/>
      <c r="AN416" s="53">
        <f>A389</f>
        <v>46275</v>
      </c>
      <c r="AO416" s="54" t="str">
        <f>K390</f>
        <v>Consultorio N° 3</v>
      </c>
      <c r="AP416" s="55" t="str">
        <f t="shared" ref="AP416:AQ416" si="291">K399</f>
        <v>🚫</v>
      </c>
      <c r="AQ416" s="55" t="str">
        <f t="shared" si="291"/>
        <v>Moises Rodriguez</v>
      </c>
      <c r="AR416" s="55">
        <f>AC399</f>
        <v>0</v>
      </c>
      <c r="AS416" s="55">
        <f>AA399</f>
        <v>0</v>
      </c>
      <c r="AT416" s="55">
        <f>AA400</f>
        <v>0</v>
      </c>
      <c r="AU416" s="55">
        <f>AC400</f>
        <v>0</v>
      </c>
      <c r="AV416" s="55">
        <f>AA401</f>
        <v>0</v>
      </c>
      <c r="AW416" s="55">
        <f>AC401</f>
        <v>0</v>
      </c>
      <c r="AX416" s="55">
        <f>AC402</f>
        <v>0</v>
      </c>
      <c r="AY416" s="55" t="str">
        <f>N402</f>
        <v>Dra. Conchita Sánchez</v>
      </c>
      <c r="AZ416" s="56"/>
      <c r="BA416" s="56"/>
      <c r="BB416" s="56"/>
      <c r="BC416" s="56"/>
      <c r="BD416" s="56"/>
      <c r="BE416" s="56"/>
      <c r="BF416" s="56"/>
      <c r="BG416" s="56"/>
      <c r="BH416" s="56"/>
      <c r="BI416" s="56"/>
      <c r="BJ416" s="56"/>
      <c r="BK416" s="56"/>
      <c r="BL416" s="56"/>
      <c r="BM416" s="56"/>
      <c r="BN416" s="56"/>
    </row>
    <row r="417" spans="1:66" ht="11.25" customHeight="1">
      <c r="A417" s="220"/>
      <c r="B417" s="38"/>
      <c r="C417" s="205"/>
      <c r="D417" s="208"/>
      <c r="E417" s="57" t="s">
        <v>44</v>
      </c>
      <c r="F417" s="58" t="str">
        <f>IF(D415&lt;&gt;"", VLOOKUP(D415,'Base de Datos'!$A$2:$D1268,4,FALSE()),"")</f>
        <v/>
      </c>
      <c r="G417" s="205"/>
      <c r="H417" s="208"/>
      <c r="I417" s="57" t="s">
        <v>44</v>
      </c>
      <c r="J417" s="58" t="str">
        <f>IF(H415&lt;&gt;"", VLOOKUP(H415,'Base de Datos'!$A$2:$D1268,4,FALSE()),"")</f>
        <v/>
      </c>
      <c r="K417" s="205"/>
      <c r="L417" s="208"/>
      <c r="M417" s="57" t="s">
        <v>44</v>
      </c>
      <c r="N417" s="58" t="str">
        <f>IF(L415&lt;&gt;"", VLOOKUP(L415,'Base de Datos'!$A$2:$D1268,4,FALSE()),"")</f>
        <v/>
      </c>
      <c r="O417" s="43"/>
      <c r="P417" s="151"/>
      <c r="Q417" s="152"/>
      <c r="R417" s="15"/>
      <c r="S417" s="229"/>
      <c r="T417" s="230"/>
      <c r="U417" s="59"/>
      <c r="V417" s="47"/>
      <c r="W417" s="229"/>
      <c r="X417" s="230"/>
      <c r="Y417" s="59"/>
      <c r="Z417" s="47"/>
      <c r="AA417" s="229"/>
      <c r="AB417" s="230"/>
      <c r="AC417" s="59"/>
      <c r="AD417" s="48"/>
      <c r="AE417" s="181"/>
      <c r="AF417" s="181"/>
      <c r="AG417" s="181"/>
      <c r="AH417" s="181"/>
      <c r="AI417" s="181"/>
      <c r="AJ417" s="181"/>
      <c r="AK417" s="181"/>
      <c r="AL417" s="181"/>
      <c r="AM417" s="48"/>
      <c r="AN417" s="53">
        <f>A389</f>
        <v>46275</v>
      </c>
      <c r="AO417" s="54" t="str">
        <f>K390</f>
        <v>Consultorio N° 3</v>
      </c>
      <c r="AP417" s="55">
        <f t="shared" ref="AP417:AQ417" si="292">K403</f>
        <v>0</v>
      </c>
      <c r="AQ417" s="55">
        <f t="shared" si="292"/>
        <v>0</v>
      </c>
      <c r="AR417" s="55">
        <f>AC403</f>
        <v>0</v>
      </c>
      <c r="AS417" s="55">
        <f>AA403</f>
        <v>0</v>
      </c>
      <c r="AT417" s="55">
        <f>AA404</f>
        <v>0</v>
      </c>
      <c r="AU417" s="55">
        <f>AC404</f>
        <v>0</v>
      </c>
      <c r="AV417" s="55">
        <f>AA405</f>
        <v>0</v>
      </c>
      <c r="AW417" s="55">
        <f>AC405</f>
        <v>0</v>
      </c>
      <c r="AX417" s="55">
        <f>AC406</f>
        <v>0</v>
      </c>
      <c r="AY417" s="55">
        <f>N406</f>
        <v>0</v>
      </c>
      <c r="AZ417" s="56"/>
      <c r="BA417" s="56"/>
      <c r="BB417" s="56"/>
      <c r="BC417" s="56"/>
      <c r="BD417" s="56"/>
      <c r="BE417" s="56"/>
      <c r="BF417" s="56"/>
      <c r="BG417" s="56"/>
      <c r="BH417" s="56"/>
      <c r="BI417" s="56"/>
      <c r="BJ417" s="56"/>
      <c r="BK417" s="56"/>
      <c r="BL417" s="56"/>
      <c r="BM417" s="56"/>
      <c r="BN417" s="56"/>
    </row>
    <row r="418" spans="1:66" ht="11.25" customHeight="1">
      <c r="A418" s="221"/>
      <c r="B418" s="38"/>
      <c r="C418" s="206"/>
      <c r="D418" s="209"/>
      <c r="E418" s="85" t="s">
        <v>46</v>
      </c>
      <c r="F418" s="86"/>
      <c r="G418" s="206"/>
      <c r="H418" s="209"/>
      <c r="I418" s="85" t="s">
        <v>46</v>
      </c>
      <c r="J418" s="108"/>
      <c r="K418" s="206"/>
      <c r="L418" s="209"/>
      <c r="M418" s="85" t="s">
        <v>46</v>
      </c>
      <c r="N418" s="108"/>
      <c r="O418" s="43"/>
      <c r="P418" s="151"/>
      <c r="Q418" s="1"/>
      <c r="R418" s="15"/>
      <c r="S418" s="227" t="str">
        <f>IF(OR(S415="Empleado",S415="Familiar"),"Nombre del Empleado","N° Factura")</f>
        <v>N° Factura</v>
      </c>
      <c r="T418" s="228"/>
      <c r="U418" s="89"/>
      <c r="V418" s="47"/>
      <c r="W418" s="227" t="str">
        <f>IF(OR(W415="Empleado",W415="Familiar"),"Nombre del Empleado","N° Factura")</f>
        <v>N° Factura</v>
      </c>
      <c r="X418" s="228"/>
      <c r="Y418" s="89"/>
      <c r="Z418" s="47"/>
      <c r="AA418" s="227" t="str">
        <f>IF(OR(AA415="Empleado",AA415="Familiar"),"Nombre del Empleado","N° Factura")</f>
        <v>N° Factura</v>
      </c>
      <c r="AB418" s="228"/>
      <c r="AC418" s="89"/>
      <c r="AD418" s="48"/>
      <c r="AE418" s="181"/>
      <c r="AF418" s="181"/>
      <c r="AG418" s="181"/>
      <c r="AH418" s="181"/>
      <c r="AI418" s="181"/>
      <c r="AJ418" s="181"/>
      <c r="AK418" s="181"/>
      <c r="AL418" s="181"/>
      <c r="AM418" s="48"/>
      <c r="AN418" s="53">
        <f>A389</f>
        <v>46275</v>
      </c>
      <c r="AO418" s="54" t="str">
        <f>K390</f>
        <v>Consultorio N° 3</v>
      </c>
      <c r="AP418" s="55">
        <f t="shared" ref="AP418:AQ418" si="293">K407</f>
        <v>0</v>
      </c>
      <c r="AQ418" s="55">
        <f t="shared" si="293"/>
        <v>0</v>
      </c>
      <c r="AR418" s="55">
        <f>AC407</f>
        <v>0</v>
      </c>
      <c r="AS418" s="55">
        <f>AA407</f>
        <v>0</v>
      </c>
      <c r="AT418" s="55">
        <f>AA408</f>
        <v>0</v>
      </c>
      <c r="AU418" s="55">
        <f>AC408</f>
        <v>0</v>
      </c>
      <c r="AV418" s="55">
        <f>AA409</f>
        <v>0</v>
      </c>
      <c r="AW418" s="55">
        <f>AC409</f>
        <v>0</v>
      </c>
      <c r="AX418" s="55">
        <f>AC410</f>
        <v>0</v>
      </c>
      <c r="AY418" s="55">
        <f>N410</f>
        <v>0</v>
      </c>
      <c r="AZ418" s="56"/>
      <c r="BA418" s="56"/>
      <c r="BB418" s="56"/>
      <c r="BC418" s="56"/>
      <c r="BD418" s="56"/>
      <c r="BE418" s="56"/>
      <c r="BF418" s="56"/>
      <c r="BG418" s="56"/>
      <c r="BH418" s="56"/>
      <c r="BI418" s="56"/>
      <c r="BJ418" s="56"/>
      <c r="BK418" s="56"/>
      <c r="BL418" s="56"/>
      <c r="BM418" s="56"/>
      <c r="BN418" s="56"/>
    </row>
    <row r="419" spans="1:66" ht="11.25" customHeight="1">
      <c r="A419" s="222">
        <f>A415+$Q$13/1440</f>
        <v>0.62499999999999989</v>
      </c>
      <c r="B419" s="38"/>
      <c r="C419" s="204"/>
      <c r="D419" s="207"/>
      <c r="E419" s="40" t="s">
        <v>36</v>
      </c>
      <c r="F419" s="42" t="str">
        <f>IF(D419&lt;&gt;"", VLOOKUP(D419,'Base de Datos'!$A$2:$D1268,2,FALSE()),"")</f>
        <v/>
      </c>
      <c r="G419" s="204"/>
      <c r="H419" s="216"/>
      <c r="I419" s="40" t="s">
        <v>36</v>
      </c>
      <c r="J419" s="42" t="str">
        <f>IF(H419&lt;&gt;"", VLOOKUP(H419,'Base de Datos'!$A$2:$D1268,2,FALSE()),"")</f>
        <v/>
      </c>
      <c r="K419" s="204"/>
      <c r="L419" s="216"/>
      <c r="M419" s="40" t="s">
        <v>36</v>
      </c>
      <c r="N419" s="42" t="str">
        <f>IF(L419&lt;&gt;"", VLOOKUP(L419,'Base de Datos'!$A$2:$D1268,2,FALSE()),"")</f>
        <v/>
      </c>
      <c r="O419" s="43"/>
      <c r="P419" s="153"/>
      <c r="Q419" s="154"/>
      <c r="R419" s="15"/>
      <c r="S419" s="45"/>
      <c r="T419" s="45" t="s">
        <v>37</v>
      </c>
      <c r="U419" s="46"/>
      <c r="V419" s="47"/>
      <c r="W419" s="45"/>
      <c r="X419" s="45" t="s">
        <v>37</v>
      </c>
      <c r="Y419" s="46"/>
      <c r="Z419" s="47"/>
      <c r="AA419" s="45"/>
      <c r="AB419" s="45" t="s">
        <v>37</v>
      </c>
      <c r="AC419" s="46"/>
      <c r="AD419" s="48"/>
      <c r="AE419" s="181"/>
      <c r="AF419" s="181"/>
      <c r="AG419" s="181"/>
      <c r="AH419" s="181"/>
      <c r="AI419" s="181"/>
      <c r="AJ419" s="181"/>
      <c r="AK419" s="181"/>
      <c r="AL419" s="181"/>
      <c r="AM419" s="48"/>
      <c r="AN419" s="53">
        <f>A389</f>
        <v>46275</v>
      </c>
      <c r="AO419" s="54" t="str">
        <f>K390</f>
        <v>Consultorio N° 3</v>
      </c>
      <c r="AP419" s="55">
        <f t="shared" ref="AP419:AQ419" si="294">K411</f>
        <v>0</v>
      </c>
      <c r="AQ419" s="55">
        <f t="shared" si="294"/>
        <v>0</v>
      </c>
      <c r="AR419" s="55">
        <f>AC411</f>
        <v>0</v>
      </c>
      <c r="AS419" s="55">
        <f>AA411</f>
        <v>0</v>
      </c>
      <c r="AT419" s="55">
        <f>AA412</f>
        <v>0</v>
      </c>
      <c r="AU419" s="55">
        <f>AC412</f>
        <v>0</v>
      </c>
      <c r="AV419" s="55">
        <f>AA413</f>
        <v>0</v>
      </c>
      <c r="AW419" s="55">
        <f>AC413</f>
        <v>0</v>
      </c>
      <c r="AX419" s="55">
        <f>AC414</f>
        <v>0</v>
      </c>
      <c r="AY419" s="55">
        <f>N414</f>
        <v>0</v>
      </c>
      <c r="AZ419" s="56"/>
      <c r="BA419" s="56"/>
      <c r="BB419" s="56"/>
      <c r="BC419" s="56"/>
      <c r="BD419" s="56"/>
      <c r="BE419" s="56"/>
      <c r="BF419" s="56"/>
      <c r="BG419" s="56"/>
      <c r="BH419" s="56"/>
      <c r="BI419" s="56"/>
      <c r="BJ419" s="56"/>
      <c r="BK419" s="56"/>
      <c r="BL419" s="56"/>
      <c r="BM419" s="56"/>
      <c r="BN419" s="56"/>
    </row>
    <row r="420" spans="1:66" ht="11.25" customHeight="1">
      <c r="A420" s="220"/>
      <c r="B420" s="38"/>
      <c r="C420" s="205"/>
      <c r="D420" s="208"/>
      <c r="E420" s="57" t="s">
        <v>42</v>
      </c>
      <c r="F420" s="58" t="str">
        <f>IF(D419&lt;&gt;"", VLOOKUP(D419,'Base de Datos'!$A$2:$D1268,3,FALSE()),"")</f>
        <v/>
      </c>
      <c r="G420" s="205"/>
      <c r="H420" s="208"/>
      <c r="I420" s="57" t="s">
        <v>42</v>
      </c>
      <c r="J420" s="58" t="str">
        <f>IF(H419&lt;&gt;"", VLOOKUP(H419,'Base de Datos'!$A$2:$D1268,3,FALSE()),"")</f>
        <v/>
      </c>
      <c r="K420" s="205"/>
      <c r="L420" s="208"/>
      <c r="M420" s="57" t="s">
        <v>42</v>
      </c>
      <c r="N420" s="58" t="str">
        <f>IF(L419&lt;&gt;"", VLOOKUP(L419,'Base de Datos'!$A$2:$D1268,3,FALSE()),"")</f>
        <v/>
      </c>
      <c r="O420" s="43"/>
      <c r="P420" s="153"/>
      <c r="Q420" s="154"/>
      <c r="R420" s="15"/>
      <c r="S420" s="229"/>
      <c r="T420" s="230"/>
      <c r="U420" s="59"/>
      <c r="V420" s="47"/>
      <c r="W420" s="229"/>
      <c r="X420" s="230"/>
      <c r="Y420" s="59"/>
      <c r="Z420" s="47"/>
      <c r="AA420" s="229"/>
      <c r="AB420" s="230"/>
      <c r="AC420" s="59"/>
      <c r="AD420" s="48"/>
      <c r="AE420" s="181"/>
      <c r="AF420" s="181"/>
      <c r="AG420" s="181"/>
      <c r="AH420" s="181"/>
      <c r="AI420" s="181"/>
      <c r="AJ420" s="181"/>
      <c r="AK420" s="181"/>
      <c r="AL420" s="181"/>
      <c r="AM420" s="48"/>
      <c r="AN420" s="53">
        <f>A389</f>
        <v>46275</v>
      </c>
      <c r="AO420" s="54" t="str">
        <f>K390</f>
        <v>Consultorio N° 3</v>
      </c>
      <c r="AP420" s="55">
        <f t="shared" ref="AP420:AQ420" si="295">K415</f>
        <v>0</v>
      </c>
      <c r="AQ420" s="55">
        <f t="shared" si="295"/>
        <v>0</v>
      </c>
      <c r="AR420" s="55">
        <f>AC415</f>
        <v>0</v>
      </c>
      <c r="AS420" s="55">
        <f>AA415</f>
        <v>0</v>
      </c>
      <c r="AT420" s="55">
        <f>AA416</f>
        <v>0</v>
      </c>
      <c r="AU420" s="55">
        <f>AC416</f>
        <v>0</v>
      </c>
      <c r="AV420" s="55">
        <f>AA417</f>
        <v>0</v>
      </c>
      <c r="AW420" s="55">
        <f>AC417</f>
        <v>0</v>
      </c>
      <c r="AX420" s="55">
        <f>AC418</f>
        <v>0</v>
      </c>
      <c r="AY420" s="55">
        <f>N418</f>
        <v>0</v>
      </c>
      <c r="AZ420" s="56"/>
      <c r="BA420" s="56"/>
      <c r="BB420" s="56"/>
      <c r="BC420" s="56"/>
      <c r="BD420" s="56"/>
      <c r="BE420" s="56"/>
      <c r="BF420" s="56"/>
      <c r="BG420" s="56"/>
      <c r="BH420" s="56"/>
      <c r="BI420" s="56"/>
      <c r="BJ420" s="56"/>
      <c r="BK420" s="56"/>
      <c r="BL420" s="56"/>
      <c r="BM420" s="56"/>
      <c r="BN420" s="56"/>
    </row>
    <row r="421" spans="1:66" ht="11.25" customHeight="1">
      <c r="A421" s="220"/>
      <c r="B421" s="38"/>
      <c r="C421" s="205"/>
      <c r="D421" s="208"/>
      <c r="E421" s="57" t="s">
        <v>44</v>
      </c>
      <c r="F421" s="58" t="str">
        <f>IF(D419&lt;&gt;"", VLOOKUP(D419,'Base de Datos'!$A$2:$D1268,4,FALSE()),"")</f>
        <v/>
      </c>
      <c r="G421" s="205"/>
      <c r="H421" s="208"/>
      <c r="I421" s="57" t="s">
        <v>44</v>
      </c>
      <c r="J421" s="58" t="str">
        <f>IF(H419&lt;&gt;"", VLOOKUP(H419,'Base de Datos'!$A$2:$D1268,4,FALSE()),"")</f>
        <v/>
      </c>
      <c r="K421" s="205"/>
      <c r="L421" s="208"/>
      <c r="M421" s="57" t="s">
        <v>44</v>
      </c>
      <c r="N421" s="58" t="str">
        <f>IF(L419&lt;&gt;"", VLOOKUP(L419,'Base de Datos'!$A$2:$D1268,4,FALSE()),"")</f>
        <v/>
      </c>
      <c r="O421" s="43"/>
      <c r="P421" s="153"/>
      <c r="Q421" s="154"/>
      <c r="R421" s="15"/>
      <c r="S421" s="229"/>
      <c r="T421" s="230"/>
      <c r="U421" s="59"/>
      <c r="V421" s="47"/>
      <c r="W421" s="229"/>
      <c r="X421" s="230"/>
      <c r="Y421" s="59"/>
      <c r="Z421" s="47"/>
      <c r="AA421" s="229"/>
      <c r="AB421" s="230"/>
      <c r="AC421" s="59"/>
      <c r="AD421" s="48"/>
      <c r="AE421" s="181"/>
      <c r="AF421" s="181"/>
      <c r="AG421" s="181"/>
      <c r="AH421" s="181"/>
      <c r="AI421" s="181"/>
      <c r="AJ421" s="181"/>
      <c r="AK421" s="181"/>
      <c r="AL421" s="181"/>
      <c r="AM421" s="48"/>
      <c r="AN421" s="53">
        <f>A389</f>
        <v>46275</v>
      </c>
      <c r="AO421" s="54" t="str">
        <f>K390</f>
        <v>Consultorio N° 3</v>
      </c>
      <c r="AP421" s="55">
        <f t="shared" ref="AP421:AQ421" si="296">K419</f>
        <v>0</v>
      </c>
      <c r="AQ421" s="55">
        <f t="shared" si="296"/>
        <v>0</v>
      </c>
      <c r="AR421" s="55">
        <f>AC419</f>
        <v>0</v>
      </c>
      <c r="AS421" s="55">
        <f>AA419</f>
        <v>0</v>
      </c>
      <c r="AT421" s="55">
        <f>AA420</f>
        <v>0</v>
      </c>
      <c r="AU421" s="55">
        <f>AC420</f>
        <v>0</v>
      </c>
      <c r="AV421" s="55">
        <f>AA421</f>
        <v>0</v>
      </c>
      <c r="AW421" s="55">
        <f>AC421</f>
        <v>0</v>
      </c>
      <c r="AX421" s="55">
        <f>AC422</f>
        <v>0</v>
      </c>
      <c r="AY421" s="55">
        <f>N422</f>
        <v>0</v>
      </c>
      <c r="AZ421" s="56"/>
      <c r="BA421" s="56"/>
      <c r="BB421" s="56"/>
      <c r="BC421" s="56"/>
      <c r="BD421" s="56"/>
      <c r="BE421" s="56"/>
      <c r="BF421" s="56"/>
      <c r="BG421" s="56"/>
      <c r="BH421" s="56"/>
      <c r="BI421" s="56"/>
      <c r="BJ421" s="56"/>
      <c r="BK421" s="56"/>
      <c r="BL421" s="56"/>
      <c r="BM421" s="56"/>
      <c r="BN421" s="56"/>
    </row>
    <row r="422" spans="1:66" ht="11.25" customHeight="1">
      <c r="A422" s="221"/>
      <c r="B422" s="38"/>
      <c r="C422" s="206"/>
      <c r="D422" s="209"/>
      <c r="E422" s="85" t="s">
        <v>46</v>
      </c>
      <c r="F422" s="86"/>
      <c r="G422" s="206"/>
      <c r="H422" s="209"/>
      <c r="I422" s="85" t="s">
        <v>46</v>
      </c>
      <c r="J422" s="108"/>
      <c r="K422" s="206"/>
      <c r="L422" s="209"/>
      <c r="M422" s="85" t="s">
        <v>46</v>
      </c>
      <c r="N422" s="108"/>
      <c r="O422" s="43"/>
      <c r="P422" s="153"/>
      <c r="Q422" s="154"/>
      <c r="R422" s="15"/>
      <c r="S422" s="227" t="str">
        <f>IF(OR(S419="Empleado",S419="Familiar"),"Nombre del Empleado","N° Factura")</f>
        <v>N° Factura</v>
      </c>
      <c r="T422" s="228"/>
      <c r="U422" s="89"/>
      <c r="V422" s="47"/>
      <c r="W422" s="227" t="str">
        <f>IF(OR(W419="Empleado",W419="Familiar"),"Nombre del Empleado","N° Factura")</f>
        <v>N° Factura</v>
      </c>
      <c r="X422" s="228"/>
      <c r="Y422" s="89"/>
      <c r="Z422" s="47"/>
      <c r="AA422" s="227" t="str">
        <f>IF(OR(AA419="Empleado",AA419="Familiar"),"Nombre del Empleado","N° Factura")</f>
        <v>N° Factura</v>
      </c>
      <c r="AB422" s="228"/>
      <c r="AC422" s="89"/>
      <c r="AD422" s="48"/>
      <c r="AE422" s="181"/>
      <c r="AF422" s="181"/>
      <c r="AG422" s="181"/>
      <c r="AH422" s="181"/>
      <c r="AI422" s="181"/>
      <c r="AJ422" s="181"/>
      <c r="AK422" s="181"/>
      <c r="AL422" s="181"/>
      <c r="AM422" s="48"/>
      <c r="AN422" s="53">
        <f>A389</f>
        <v>46275</v>
      </c>
      <c r="AO422" s="54" t="str">
        <f>K390</f>
        <v>Consultorio N° 3</v>
      </c>
      <c r="AP422" s="55">
        <f t="shared" ref="AP422:AQ422" si="297">K423</f>
        <v>0</v>
      </c>
      <c r="AQ422" s="55">
        <f t="shared" si="297"/>
        <v>0</v>
      </c>
      <c r="AR422" s="55">
        <f>AC423</f>
        <v>0</v>
      </c>
      <c r="AS422" s="55">
        <f>AA423</f>
        <v>0</v>
      </c>
      <c r="AT422" s="55">
        <f>AA424</f>
        <v>0</v>
      </c>
      <c r="AU422" s="55">
        <f>AC424</f>
        <v>0</v>
      </c>
      <c r="AV422" s="55">
        <f>AA425</f>
        <v>0</v>
      </c>
      <c r="AW422" s="55">
        <f>AC425</f>
        <v>0</v>
      </c>
      <c r="AX422" s="55">
        <f>AC426</f>
        <v>0</v>
      </c>
      <c r="AY422" s="55">
        <f>N426</f>
        <v>0</v>
      </c>
      <c r="AZ422" s="56"/>
      <c r="BA422" s="56"/>
      <c r="BB422" s="56"/>
      <c r="BC422" s="56"/>
      <c r="BD422" s="56"/>
      <c r="BE422" s="56"/>
      <c r="BF422" s="56"/>
      <c r="BG422" s="56"/>
      <c r="BH422" s="56"/>
      <c r="BI422" s="56"/>
      <c r="BJ422" s="56"/>
      <c r="BK422" s="56"/>
      <c r="BL422" s="56"/>
      <c r="BM422" s="56"/>
      <c r="BN422" s="56"/>
    </row>
    <row r="423" spans="1:66" ht="11.25" customHeight="1">
      <c r="A423" s="222">
        <f>A419+$Q$13/1440</f>
        <v>0.66666666666666652</v>
      </c>
      <c r="B423" s="38"/>
      <c r="C423" s="204"/>
      <c r="D423" s="207"/>
      <c r="E423" s="40" t="s">
        <v>36</v>
      </c>
      <c r="F423" s="42" t="str">
        <f>IF(D423&lt;&gt;"", VLOOKUP(D423,'Base de Datos'!$A$2:$D1268,2,FALSE()),"")</f>
        <v/>
      </c>
      <c r="G423" s="204"/>
      <c r="H423" s="216"/>
      <c r="I423" s="40" t="s">
        <v>36</v>
      </c>
      <c r="J423" s="42" t="str">
        <f>IF(H423&lt;&gt;"", VLOOKUP(H423,'Base de Datos'!$A$2:$D1268,2,FALSE()),"")</f>
        <v/>
      </c>
      <c r="K423" s="204"/>
      <c r="L423" s="216"/>
      <c r="M423" s="40" t="s">
        <v>36</v>
      </c>
      <c r="N423" s="42" t="str">
        <f>IF(L423&lt;&gt;"", VLOOKUP(L423,'Base de Datos'!$A$2:$D1268,2,FALSE()),"")</f>
        <v/>
      </c>
      <c r="O423" s="43"/>
      <c r="P423" s="3"/>
      <c r="Q423" s="3"/>
      <c r="R423" s="15"/>
      <c r="S423" s="45"/>
      <c r="T423" s="45" t="s">
        <v>37</v>
      </c>
      <c r="U423" s="46"/>
      <c r="V423" s="47"/>
      <c r="W423" s="45"/>
      <c r="X423" s="45" t="s">
        <v>37</v>
      </c>
      <c r="Y423" s="46"/>
      <c r="Z423" s="47"/>
      <c r="AA423" s="45"/>
      <c r="AB423" s="45" t="s">
        <v>37</v>
      </c>
      <c r="AC423" s="46"/>
      <c r="AD423" s="48"/>
      <c r="AE423" s="181"/>
      <c r="AF423" s="181"/>
      <c r="AG423" s="181"/>
      <c r="AH423" s="181"/>
      <c r="AI423" s="181"/>
      <c r="AJ423" s="181"/>
      <c r="AK423" s="181"/>
      <c r="AL423" s="181"/>
      <c r="AM423" s="48"/>
      <c r="AN423" s="53">
        <f>A389</f>
        <v>46275</v>
      </c>
      <c r="AO423" s="54" t="str">
        <f>K390</f>
        <v>Consultorio N° 3</v>
      </c>
      <c r="AP423" s="55">
        <f t="shared" ref="AP423:AQ423" si="298">K427</f>
        <v>0</v>
      </c>
      <c r="AQ423" s="55">
        <f t="shared" si="298"/>
        <v>0</v>
      </c>
      <c r="AR423" s="55">
        <f>AC427</f>
        <v>0</v>
      </c>
      <c r="AS423" s="55">
        <f>AA427</f>
        <v>0</v>
      </c>
      <c r="AT423" s="55">
        <f>AA428</f>
        <v>0</v>
      </c>
      <c r="AU423" s="55">
        <f>AC428</f>
        <v>0</v>
      </c>
      <c r="AV423" s="55">
        <f>AA429</f>
        <v>0</v>
      </c>
      <c r="AW423" s="55">
        <f>AC429</f>
        <v>0</v>
      </c>
      <c r="AX423" s="55">
        <f>AC430</f>
        <v>0</v>
      </c>
      <c r="AY423" s="55">
        <f>N430</f>
        <v>0</v>
      </c>
      <c r="AZ423" s="56"/>
      <c r="BA423" s="56"/>
      <c r="BB423" s="56"/>
      <c r="BC423" s="56"/>
      <c r="BD423" s="56"/>
      <c r="BE423" s="56"/>
      <c r="BF423" s="56"/>
      <c r="BG423" s="56"/>
      <c r="BH423" s="56"/>
      <c r="BI423" s="56"/>
      <c r="BJ423" s="56"/>
      <c r="BK423" s="56"/>
      <c r="BL423" s="56"/>
      <c r="BM423" s="56"/>
      <c r="BN423" s="56"/>
    </row>
    <row r="424" spans="1:66" ht="11.25" customHeight="1">
      <c r="A424" s="220"/>
      <c r="B424" s="38"/>
      <c r="C424" s="205"/>
      <c r="D424" s="208"/>
      <c r="E424" s="57" t="s">
        <v>42</v>
      </c>
      <c r="F424" s="58" t="str">
        <f>IF(D423&lt;&gt;"", VLOOKUP(D423,'Base de Datos'!$A$2:$D1268,3,FALSE()),"")</f>
        <v/>
      </c>
      <c r="G424" s="205"/>
      <c r="H424" s="208"/>
      <c r="I424" s="57" t="s">
        <v>42</v>
      </c>
      <c r="J424" s="58" t="str">
        <f>IF(H423&lt;&gt;"", VLOOKUP(H423,'Base de Datos'!$A$2:$D1268,3,FALSE()),"")</f>
        <v/>
      </c>
      <c r="K424" s="205"/>
      <c r="L424" s="208"/>
      <c r="M424" s="57" t="s">
        <v>42</v>
      </c>
      <c r="N424" s="58" t="str">
        <f>IF(L423&lt;&gt;"", VLOOKUP(L423,'Base de Datos'!$A$2:$D1268,3,FALSE()),"")</f>
        <v/>
      </c>
      <c r="O424" s="43"/>
      <c r="P424" s="3"/>
      <c r="Q424" s="3"/>
      <c r="R424" s="15"/>
      <c r="S424" s="229"/>
      <c r="T424" s="230"/>
      <c r="U424" s="59"/>
      <c r="V424" s="47"/>
      <c r="W424" s="229"/>
      <c r="X424" s="230"/>
      <c r="Y424" s="59"/>
      <c r="Z424" s="47"/>
      <c r="AA424" s="229"/>
      <c r="AB424" s="230"/>
      <c r="AC424" s="59"/>
      <c r="AD424" s="48"/>
      <c r="AE424" s="235">
        <f>A389</f>
        <v>46275</v>
      </c>
      <c r="AF424" s="236"/>
      <c r="AG424" s="236"/>
      <c r="AH424" s="236"/>
      <c r="AI424" s="236"/>
      <c r="AJ424" s="236"/>
      <c r="AK424" s="236"/>
      <c r="AL424" s="237"/>
      <c r="AM424" s="48"/>
      <c r="AN424" s="155">
        <f>A389</f>
        <v>46275</v>
      </c>
      <c r="AO424" s="156" t="str">
        <f>K390</f>
        <v>Consultorio N° 3</v>
      </c>
      <c r="AP424" s="156">
        <f t="shared" ref="AP424:AQ424" si="299">K431</f>
        <v>0</v>
      </c>
      <c r="AQ424" s="156">
        <f t="shared" si="299"/>
        <v>0</v>
      </c>
      <c r="AR424" s="156">
        <f>AC431</f>
        <v>0</v>
      </c>
      <c r="AS424" s="156">
        <f>AA431</f>
        <v>0</v>
      </c>
      <c r="AT424" s="156">
        <f>AA432</f>
        <v>0</v>
      </c>
      <c r="AU424" s="156">
        <f>AC432</f>
        <v>0</v>
      </c>
      <c r="AV424" s="156">
        <f>AA433</f>
        <v>0</v>
      </c>
      <c r="AW424" s="156">
        <f>AC433</f>
        <v>0</v>
      </c>
      <c r="AX424" s="156">
        <f>AC434</f>
        <v>0</v>
      </c>
      <c r="AY424" s="156">
        <f>N434</f>
        <v>0</v>
      </c>
      <c r="AZ424" s="48"/>
      <c r="BA424" s="48"/>
      <c r="BB424" s="48"/>
      <c r="BC424" s="48"/>
      <c r="BD424" s="48"/>
      <c r="BE424" s="48"/>
      <c r="BF424" s="48"/>
      <c r="BG424" s="48"/>
      <c r="BH424" s="48"/>
      <c r="BI424" s="48"/>
      <c r="BJ424" s="48"/>
      <c r="BK424" s="48"/>
      <c r="BL424" s="48"/>
      <c r="BM424" s="48"/>
      <c r="BN424" s="48"/>
    </row>
    <row r="425" spans="1:66" ht="11.25" customHeight="1">
      <c r="A425" s="220"/>
      <c r="B425" s="38"/>
      <c r="C425" s="205"/>
      <c r="D425" s="208"/>
      <c r="E425" s="57" t="s">
        <v>44</v>
      </c>
      <c r="F425" s="58" t="str">
        <f>IF(D423&lt;&gt;"", VLOOKUP(D423,'Base de Datos'!$A$2:$D1268,4,FALSE()),"")</f>
        <v/>
      </c>
      <c r="G425" s="205"/>
      <c r="H425" s="208"/>
      <c r="I425" s="57" t="s">
        <v>44</v>
      </c>
      <c r="J425" s="58" t="str">
        <f>IF(H423&lt;&gt;"", VLOOKUP(H423,'Base de Datos'!$A$2:$D1268,4,FALSE()),"")</f>
        <v/>
      </c>
      <c r="K425" s="205"/>
      <c r="L425" s="208"/>
      <c r="M425" s="57" t="s">
        <v>44</v>
      </c>
      <c r="N425" s="58" t="str">
        <f>IF(L423&lt;&gt;"", VLOOKUP(L423,'Base de Datos'!$A$2:$D1268,4,FALSE()),"")</f>
        <v/>
      </c>
      <c r="O425" s="43"/>
      <c r="P425" s="3"/>
      <c r="Q425" s="3"/>
      <c r="R425" s="15"/>
      <c r="S425" s="229"/>
      <c r="T425" s="230"/>
      <c r="U425" s="59"/>
      <c r="V425" s="47"/>
      <c r="W425" s="229"/>
      <c r="X425" s="230"/>
      <c r="Y425" s="59"/>
      <c r="Z425" s="47"/>
      <c r="AA425" s="229"/>
      <c r="AB425" s="230"/>
      <c r="AC425" s="59"/>
      <c r="AD425" s="48"/>
      <c r="AE425" s="238" t="s">
        <v>20</v>
      </c>
      <c r="AF425" s="239"/>
      <c r="AG425" s="157" t="s">
        <v>21</v>
      </c>
      <c r="AH425" s="158" t="s">
        <v>22</v>
      </c>
      <c r="AI425" s="159" t="s">
        <v>23</v>
      </c>
      <c r="AJ425" s="159" t="s">
        <v>24</v>
      </c>
      <c r="AK425" s="159" t="s">
        <v>25</v>
      </c>
      <c r="AL425" s="160" t="s">
        <v>26</v>
      </c>
      <c r="AM425" s="48"/>
      <c r="AN425" s="155">
        <f>A389</f>
        <v>46275</v>
      </c>
      <c r="AO425" s="156" t="str">
        <f>K390</f>
        <v>Consultorio N° 3</v>
      </c>
      <c r="AP425" s="156">
        <f t="shared" ref="AP425:AQ425" si="300">K435</f>
        <v>0</v>
      </c>
      <c r="AQ425" s="156">
        <f t="shared" si="300"/>
        <v>0</v>
      </c>
      <c r="AR425" s="156">
        <f>AC435</f>
        <v>0</v>
      </c>
      <c r="AS425" s="156">
        <f>AA435</f>
        <v>0</v>
      </c>
      <c r="AT425" s="156">
        <f>AA436</f>
        <v>0</v>
      </c>
      <c r="AU425" s="156">
        <f>AC436</f>
        <v>0</v>
      </c>
      <c r="AV425" s="156">
        <f>AA437</f>
        <v>0</v>
      </c>
      <c r="AW425" s="156">
        <f>AC437</f>
        <v>0</v>
      </c>
      <c r="AX425" s="156">
        <f>AC438</f>
        <v>0</v>
      </c>
      <c r="AY425" s="156">
        <f>N438</f>
        <v>0</v>
      </c>
      <c r="AZ425" s="48"/>
      <c r="BA425" s="48"/>
      <c r="BB425" s="48"/>
      <c r="BC425" s="48"/>
      <c r="BD425" s="48"/>
      <c r="BE425" s="48"/>
      <c r="BF425" s="48"/>
      <c r="BG425" s="48"/>
      <c r="BH425" s="48"/>
      <c r="BI425" s="48"/>
      <c r="BJ425" s="48"/>
      <c r="BK425" s="48"/>
      <c r="BL425" s="48"/>
      <c r="BM425" s="48"/>
      <c r="BN425" s="48"/>
    </row>
    <row r="426" spans="1:66" ht="11.25" customHeight="1">
      <c r="A426" s="221"/>
      <c r="B426" s="38"/>
      <c r="C426" s="206"/>
      <c r="D426" s="209"/>
      <c r="E426" s="85" t="s">
        <v>46</v>
      </c>
      <c r="F426" s="86"/>
      <c r="G426" s="206"/>
      <c r="H426" s="209"/>
      <c r="I426" s="85" t="s">
        <v>46</v>
      </c>
      <c r="J426" s="108"/>
      <c r="K426" s="206"/>
      <c r="L426" s="209"/>
      <c r="M426" s="85" t="s">
        <v>46</v>
      </c>
      <c r="N426" s="108"/>
      <c r="O426" s="43"/>
      <c r="P426" s="3"/>
      <c r="Q426" s="3"/>
      <c r="R426" s="15"/>
      <c r="S426" s="227" t="str">
        <f>IF(OR(S423="Empleado",S423="Familiar"),"Nombre del Empleado","N° Factura")</f>
        <v>N° Factura</v>
      </c>
      <c r="T426" s="228"/>
      <c r="U426" s="89"/>
      <c r="V426" s="47"/>
      <c r="W426" s="227" t="str">
        <f>IF(OR(W423="Empleado",W423="Familiar"),"Nombre del Empleado","N° Factura")</f>
        <v>N° Factura</v>
      </c>
      <c r="X426" s="228"/>
      <c r="Y426" s="89"/>
      <c r="Z426" s="47"/>
      <c r="AA426" s="227" t="str">
        <f>IF(OR(AA423="Empleado",AA423="Familiar"),"Nombre del Empleado","N° Factura")</f>
        <v>N° Factura</v>
      </c>
      <c r="AB426" s="228"/>
      <c r="AC426" s="89"/>
      <c r="AD426" s="48"/>
      <c r="AE426" s="240" t="s">
        <v>38</v>
      </c>
      <c r="AF426" s="230"/>
      <c r="AG426" s="161">
        <f t="array" aca="1" ref="AG426" ca="1">COUNTIFS(AP391:AP431, "💲", AY391:AY431, INDIRECT("AE" &amp; ROW())) + COUNTIFS(AP391:AP431, "📦", AY391:AY431, INDIRECT("AE" &amp; ROW())) + COUNTIFS(AP391:AP431, "✅", AY391:AY431, INDIRECT("AE" &amp; ROW()))</f>
        <v>0</v>
      </c>
      <c r="AH426" s="162">
        <f t="array" aca="1" ref="AH426" ca="1">COUNTIFS(AP391:AP431, "💲", AY391:AY431, INDIRECT("AE" &amp; ROW())) + COUNTIFS(AP391:AP431, "📦", AY391:AY431, INDIRECT("AE" &amp; ROW()))</f>
        <v>0</v>
      </c>
      <c r="AI426" s="139">
        <f t="array" aca="1" ref="AI426" ca="1">SUMIFS(AR391:AR431, AY391:AY431, INDIRECT("AE" &amp; ROW()), AP391:AP431, "💲") + SUMIFS(AR391:AR431, AY391:AY431, INDIRECT("AE" &amp; ROW()), AP391:AP431, "📦")</f>
        <v>0</v>
      </c>
      <c r="AJ426" s="139">
        <f t="array" aca="1" ref="AJ426" ca="1">(
    SUMIFS(AR391:AR431, AY391:AY431, INDIRECT("AE" &amp; ROW()), AP391:AP431, "💲") +
    SUMIFS(AR391:AR431, AY391:AY431, INDIRECT("AE" &amp; ROW()), AP391:AP431, "📦")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
        SUMIFS(AR391:AR431, AY391:AY431, INDIRECT("AE" &amp; ROW()), AP391:AP431, "💲", AS391:AS431, "Familiar") +
        SUMIFS(AR391:AR431, AY391:AY431, INDIRECT("AE" &amp; ROW()), AP391:AP431, "📦", AS391:AS431, "Familiar")
    ) / 2
)  -
(
    (
        SUMIFS(AR391:AR431, AY391:AY431, INDIRECT("AE" &amp; ROW()), AP391:AP431, "💲", AS391:AS431, "Exonerado ADH") +
        SUMIFS(AR391:AR431, AY391:AY431, INDIRECT("AE" &amp; ROW()), AP391:AP431, "📦", AS391:AS431, "Exonerado ADH")
    ) / 2
)  -
(
    (
        SUMIFS(AR391:AR431, AY391:AY431, INDIRECT("AE" &amp; ROW()), AP391:AP431, "💲", AS391:AS431, "Exonerado Doctor") +
        SUMIFS(AR391:AR431, AY391:AY431, INDIRECT("AE" &amp; ROW()), AP391:AP431, "📦", AS391:AS431, "Exonerado Doctor")
    ) / 2
)</f>
        <v>0</v>
      </c>
      <c r="AK426" s="139">
        <f t="array" aca="1" ref="AK426" ca="1">(
    SUMIFS(AR391:AR431, AY391:AY431, INDIRECT("AE" &amp; ROW()), AP391:AP431, "💲") +
    SUMIFS(AR391:AR431, AY391:AY431, INDIRECT("AE" &amp; ROW()), AP391:AP431, "📦")
) -
(
    SUMIFS(AR391:AR431, AY391:AY431, INDIRECT("AE" &amp; ROW()), AP391:AP431, "💲", AS391:AS431, "Familiar") +
    SUMIFS(AR391:AR431, AY391:AY431, INDIRECT("AE" &amp; ROW()), AP391:AP431, "📦", AS391:AS431, "Familiar")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SUMIFS(AR391:AR431, AY391:AY431, INDIRECT("AE" &amp; ROW()), AP391:AP431, "💲", AS391:AS431, "Exonerado ADH") +
    SUMIFS(AR391:AR431, AY391:AY431, INDIRECT("AE" &amp; ROW()), AP391:AP431, "📦", AS391:AS431, "Exonerado ADH")
) -
(
    (
        SUMIFS(AR391:AR431, AY391:AY431, INDIRECT("AE" &amp; ROW()), AP391:AP431, "💲", AS391:AS431, "Exonerado Doctor") +
        SUMIFS(AR391:AR431, AY391:AY431, INDIRECT("AE" &amp; ROW()), AP391:AP431, "📦", AS391:AS431, "Exonerado Doctor")
    ) / 2
) -
(
    (
        SUMIFS(AR391:AR431, AY391:AY431, INDIRECT("AE" &amp; ROW()), AP391:AP431, "💲", AS391:AS431, "") +
        SUMIFS(AR391:AR431, AY391:AY431, INDIRECT("AE" &amp; ROW()), AP391:AP431, "📦", AS391:AS431, "")
    ) / 2
)</f>
        <v>0</v>
      </c>
      <c r="AL426" s="140">
        <f t="array" aca="1" ref="AL426" ca="1">(
    SUMIFS(AR391:AR431, AY391:AY431, INDIRECT("AE" &amp; ROW()), AP391:AP431, "💲") +
    SUMIFS(AR391:AR431, AY391:AY431, INDIRECT("AE" &amp; ROW()), AP391:AP431, "📦")
) -
(
    (
        SUMIFS(AR391:AR431, AY391:AY431, INDIRECT("AE" &amp; ROW()), AP391:AP431, "💲", AS391:AS431, "Familiar") +
        SUMIFS(AR391:AR431, AY391:AY431, INDIRECT("AE" &amp; ROW()), AP391:AP431, "📦", AS391:AS431, "Familiar")
    ) / 2
) -
(
    (
        SUMIFS(AR391:AR431, AY391:AY431, INDIRECT("AE" &amp; ROW()), AP391:AP431, "💲", AS391:AS431, "Participante") +
        SUMIFS(AR391:AR431, AY391:AY431, INDIRECT("AE" &amp; ROW()), AP391:AP431, "📦", AS391:AS431, "Participante")
    ) / 2
) -
(
    (
        SUMIFS(AR391:AR431, AY391:AY431, INDIRECT("AE" &amp; ROW()), AP391:AP431, "💲", AS391:AS431, "Empleado") +
        SUMIFS(AR391:AR431, AY391:AY431, INDIRECT("AE" &amp; ROW()), AP391:AP431, "📦", AS391:AS431, "Empleado")
    ) / 2
) -
(
    (
        SUMIFS(AR391:AR431, AY391:AY431, INDIRECT("AE" &amp; ROW()), AP391:AP431, "💲", AS391:AS431, "Exonerado ADH") +
        SUMIFS(AR391:AR431, AY391:AY431, INDIRECT("AE" &amp; ROW()), AP391:AP431, "📦", AS391:AS431, "Exonerado ADH")
    ) / 2
) -
(
    SUMIFS(AR391:AR431, AY391:AY431, INDIRECT("AE" &amp; ROW()), AP391:AP431, "💲", AS391:AS431, "Exonerado Doctor") +
    SUMIFS(AR391:AR431, AY391:AY431, INDIRECT("AE" &amp; ROW()), AP391:AP431, "📦", AS391:AS431, "Exonerado Doctor")
) -
(
    (
        SUMIFS(AR391:AR431, AY391:AY431, INDIRECT("AE" &amp; ROW()), AP391:AP431, "💲", AS391:AS431, "") +
        SUMIFS(AR391:AR431, AY391:AY431, INDIRECT("AE" &amp; ROW()), AP391:AP431, "📦", AS391:AS431, "")
    ) / 2
)</f>
        <v>0</v>
      </c>
      <c r="AM426" s="48"/>
      <c r="AN426" s="155">
        <f>A389</f>
        <v>46275</v>
      </c>
      <c r="AO426" s="156" t="str">
        <f>K390</f>
        <v>Consultorio N° 3</v>
      </c>
      <c r="AP426" s="156">
        <f t="shared" ref="AP426:AQ426" si="301">K439</f>
        <v>0</v>
      </c>
      <c r="AQ426" s="156">
        <f t="shared" si="301"/>
        <v>0</v>
      </c>
      <c r="AR426" s="156">
        <f>AC439</f>
        <v>0</v>
      </c>
      <c r="AS426" s="156">
        <f>AA439</f>
        <v>0</v>
      </c>
      <c r="AT426" s="156">
        <f>AA440</f>
        <v>0</v>
      </c>
      <c r="AU426" s="156">
        <f>AC440</f>
        <v>0</v>
      </c>
      <c r="AV426" s="156">
        <f>AA441</f>
        <v>0</v>
      </c>
      <c r="AW426" s="156">
        <f>AC441</f>
        <v>0</v>
      </c>
      <c r="AX426" s="156">
        <f>AC442</f>
        <v>0</v>
      </c>
      <c r="AY426" s="156">
        <f>N442</f>
        <v>0</v>
      </c>
      <c r="AZ426" s="48"/>
      <c r="BA426" s="48"/>
      <c r="BB426" s="48"/>
      <c r="BC426" s="48"/>
      <c r="BD426" s="48"/>
      <c r="BE426" s="48"/>
      <c r="BF426" s="48"/>
      <c r="BG426" s="48"/>
      <c r="BH426" s="48"/>
      <c r="BI426" s="48"/>
      <c r="BJ426" s="48"/>
      <c r="BK426" s="48"/>
      <c r="BL426" s="48"/>
      <c r="BM426" s="48"/>
      <c r="BN426" s="48"/>
    </row>
    <row r="427" spans="1:66" ht="11.25" customHeight="1">
      <c r="A427" s="222">
        <f>A423+$Q$13/1440</f>
        <v>0.70833333333333315</v>
      </c>
      <c r="B427" s="38"/>
      <c r="C427" s="204"/>
      <c r="D427" s="207"/>
      <c r="E427" s="40" t="s">
        <v>36</v>
      </c>
      <c r="F427" s="42" t="str">
        <f>IF(D427&lt;&gt;"", VLOOKUP(D427,'Base de Datos'!$A$2:$D1268,2,FALSE()),"")</f>
        <v/>
      </c>
      <c r="G427" s="204"/>
      <c r="H427" s="216"/>
      <c r="I427" s="40" t="s">
        <v>36</v>
      </c>
      <c r="J427" s="42" t="str">
        <f>IF(H427&lt;&gt;"", VLOOKUP(H427,'Base de Datos'!$A$2:$D1268,2,FALSE()),"")</f>
        <v/>
      </c>
      <c r="K427" s="204"/>
      <c r="L427" s="216"/>
      <c r="M427" s="40" t="s">
        <v>36</v>
      </c>
      <c r="N427" s="42" t="str">
        <f>IF(L427&lt;&gt;"", VLOOKUP(L427,'Base de Datos'!$A$2:$D1268,2,FALSE()),"")</f>
        <v/>
      </c>
      <c r="O427" s="43"/>
      <c r="P427" s="163"/>
      <c r="Q427" s="3"/>
      <c r="R427" s="15"/>
      <c r="S427" s="45"/>
      <c r="T427" s="45" t="s">
        <v>37</v>
      </c>
      <c r="U427" s="46"/>
      <c r="V427" s="47"/>
      <c r="W427" s="45"/>
      <c r="X427" s="45" t="s">
        <v>37</v>
      </c>
      <c r="Y427" s="46"/>
      <c r="Z427" s="47"/>
      <c r="AA427" s="45"/>
      <c r="AB427" s="45" t="s">
        <v>37</v>
      </c>
      <c r="AC427" s="46"/>
      <c r="AD427" s="48"/>
      <c r="AE427" s="240" t="s">
        <v>43</v>
      </c>
      <c r="AF427" s="230"/>
      <c r="AG427" s="161">
        <f t="array" aca="1" ref="AG427" ca="1">COUNTIFS(AP391:AP431, "💲", AY391:AY431, INDIRECT("AE" &amp; ROW())) + COUNTIFS(AP391:AP431, "📦", AY391:AY431, INDIRECT("AE" &amp; ROW())) + COUNTIFS(AP391:AP431, "✅", AY391:AY431, INDIRECT("AE" &amp; ROW()))</f>
        <v>0</v>
      </c>
      <c r="AH427" s="162">
        <f t="array" aca="1" ref="AH427" ca="1">COUNTIFS(AP391:AP431, "💲", AY391:AY431, INDIRECT("AE" &amp; ROW())) + COUNTIFS(AP391:AP431, "📦", AY391:AY431, INDIRECT("AE" &amp; ROW()))</f>
        <v>0</v>
      </c>
      <c r="AI427" s="139">
        <f t="array" aca="1" ref="AI427" ca="1">SUMIFS(AR391:AR431, AY391:AY431, INDIRECT("AE" &amp; ROW()), AP391:AP431, "💲") + SUMIFS(AR391:AR431, AY391:AY431, INDIRECT("AE" &amp; ROW()), AP391:AP431, "📦")</f>
        <v>0</v>
      </c>
      <c r="AJ427" s="139">
        <f t="array" aca="1" ref="AJ427" ca="1">(
    SUMIFS(AR391:AR431, AY391:AY431, INDIRECT("AE" &amp; ROW()), AP391:AP431, "💲") +
    SUMIFS(AR391:AR431, AY391:AY431, INDIRECT("AE" &amp; ROW()), AP391:AP431, "📦")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
        SUMIFS(AR391:AR431, AY391:AY431, INDIRECT("AE" &amp; ROW()), AP391:AP431, "💲", AS391:AS431, "Familiar") +
        SUMIFS(AR391:AR431, AY391:AY431, INDIRECT("AE" &amp; ROW()), AP391:AP431, "📦", AS391:AS431, "Familiar")
    ) / 2
)  -
(
    (
        SUMIFS(AR391:AR431, AY391:AY431, INDIRECT("AE" &amp; ROW()), AP391:AP431, "💲", AS391:AS431, "Exonerado ADH") +
        SUMIFS(AR391:AR431, AY391:AY431, INDIRECT("AE" &amp; ROW()), AP391:AP431, "📦", AS391:AS431, "Exonerado ADH")
    ) / 2
)  -
(
    (
        SUMIFS(AR391:AR431, AY391:AY431, INDIRECT("AE" &amp; ROW()), AP391:AP431, "💲", AS391:AS431, "Exonerado Doctor") +
        SUMIFS(AR391:AR431, AY391:AY431, INDIRECT("AE" &amp; ROW()), AP391:AP431, "📦", AS391:AS431, "Exonerado Doctor")
    ) / 2
)</f>
        <v>0</v>
      </c>
      <c r="AK427" s="139">
        <f t="array" aca="1" ref="AK427" ca="1">(
    SUMIFS(AR391:AR431, AY391:AY431, INDIRECT("AE" &amp; ROW()), AP391:AP431, "💲") +
    SUMIFS(AR391:AR431, AY391:AY431, INDIRECT("AE" &amp; ROW()), AP391:AP431, "📦")
) -
(
    SUMIFS(AR391:AR431, AY391:AY431, INDIRECT("AE" &amp; ROW()), AP391:AP431, "💲", AS391:AS431, "Familiar") +
    SUMIFS(AR391:AR431, AY391:AY431, INDIRECT("AE" &amp; ROW()), AP391:AP431, "📦", AS391:AS431, "Familiar")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SUMIFS(AR391:AR431, AY391:AY431, INDIRECT("AE" &amp; ROW()), AP391:AP431, "💲", AS391:AS431, "Exonerado ADH") +
    SUMIFS(AR391:AR431, AY391:AY431, INDIRECT("AE" &amp; ROW()), AP391:AP431, "📦", AS391:AS431, "Exonerado ADH")
) -
(
    (
        SUMIFS(AR391:AR431, AY391:AY431, INDIRECT("AE" &amp; ROW()), AP391:AP431, "💲", AS391:AS431, "Exonerado Doctor") +
        SUMIFS(AR391:AR431, AY391:AY431, INDIRECT("AE" &amp; ROW()), AP391:AP431, "📦", AS391:AS431, "Exonerado Doctor")
    ) / 2
) -
(
    (
        SUMIFS(AR391:AR431, AY391:AY431, INDIRECT("AE" &amp; ROW()), AP391:AP431, "💲", AS391:AS431, "") +
        SUMIFS(AR391:AR431, AY391:AY431, INDIRECT("AE" &amp; ROW()), AP391:AP431, "📦", AS391:AS431, "")
    ) / 2
)</f>
        <v>0</v>
      </c>
      <c r="AL427" s="140">
        <f t="array" aca="1" ref="AL427" ca="1">(
    SUMIFS(AR391:AR431, AY391:AY431, INDIRECT("AE" &amp; ROW()), AP391:AP431, "💲") +
    SUMIFS(AR391:AR431, AY391:AY431, INDIRECT("AE" &amp; ROW()), AP391:AP431, "📦")
) -
(
    (
        SUMIFS(AR391:AR431, AY391:AY431, INDIRECT("AE" &amp; ROW()), AP391:AP431, "💲", AS391:AS431, "Familiar") +
        SUMIFS(AR391:AR431, AY391:AY431, INDIRECT("AE" &amp; ROW()), AP391:AP431, "📦", AS391:AS431, "Familiar")
    ) / 2
) -
(
    (
        SUMIFS(AR391:AR431, AY391:AY431, INDIRECT("AE" &amp; ROW()), AP391:AP431, "💲", AS391:AS431, "Participante") +
        SUMIFS(AR391:AR431, AY391:AY431, INDIRECT("AE" &amp; ROW()), AP391:AP431, "📦", AS391:AS431, "Participante")
    ) / 2
) -
(
    (
        SUMIFS(AR391:AR431, AY391:AY431, INDIRECT("AE" &amp; ROW()), AP391:AP431, "💲", AS391:AS431, "Empleado") +
        SUMIFS(AR391:AR431, AY391:AY431, INDIRECT("AE" &amp; ROW()), AP391:AP431, "📦", AS391:AS431, "Empleado")
    ) / 2
) -
(
    (
        SUMIFS(AR391:AR431, AY391:AY431, INDIRECT("AE" &amp; ROW()), AP391:AP431, "💲", AS391:AS431, "Exonerado ADH") +
        SUMIFS(AR391:AR431, AY391:AY431, INDIRECT("AE" &amp; ROW()), AP391:AP431, "📦", AS391:AS431, "Exonerado ADH")
    ) / 2
) -
(
    SUMIFS(AR391:AR431, AY391:AY431, INDIRECT("AE" &amp; ROW()), AP391:AP431, "💲", AS391:AS431, "Exonerado Doctor") +
    SUMIFS(AR391:AR431, AY391:AY431, INDIRECT("AE" &amp; ROW()), AP391:AP431, "📦", AS391:AS431, "Exonerado Doctor")
) -
(
    (
        SUMIFS(AR391:AR431, AY391:AY431, INDIRECT("AE" &amp; ROW()), AP391:AP431, "💲", AS391:AS431, "") +
        SUMIFS(AR391:AR431, AY391:AY431, INDIRECT("AE" &amp; ROW()), AP391:AP431, "📦", AS391:AS431, "")
    ) / 2
)</f>
        <v>0</v>
      </c>
      <c r="AM427" s="48"/>
      <c r="AN427" s="156"/>
      <c r="AO427" s="156"/>
      <c r="AP427" s="156"/>
      <c r="AQ427" s="156">
        <f>L435</f>
        <v>0</v>
      </c>
      <c r="AR427" s="156"/>
      <c r="AS427" s="156"/>
      <c r="AT427" s="156"/>
      <c r="AU427" s="156"/>
      <c r="AV427" s="156"/>
      <c r="AW427" s="156"/>
      <c r="AX427" s="156"/>
      <c r="AY427" s="156">
        <f>N430</f>
        <v>0</v>
      </c>
      <c r="AZ427" s="48"/>
      <c r="BA427" s="48"/>
      <c r="BB427" s="48"/>
      <c r="BC427" s="48"/>
      <c r="BD427" s="48"/>
      <c r="BE427" s="48"/>
      <c r="BF427" s="48"/>
      <c r="BG427" s="48"/>
      <c r="BH427" s="48"/>
      <c r="BI427" s="48"/>
      <c r="BJ427" s="48"/>
      <c r="BK427" s="48"/>
      <c r="BL427" s="48"/>
      <c r="BM427" s="48"/>
      <c r="BN427" s="48"/>
    </row>
    <row r="428" spans="1:66" ht="11.25" customHeight="1">
      <c r="A428" s="220"/>
      <c r="B428" s="38"/>
      <c r="C428" s="205"/>
      <c r="D428" s="208"/>
      <c r="E428" s="57" t="s">
        <v>42</v>
      </c>
      <c r="F428" s="58" t="str">
        <f>IF(D427&lt;&gt;"", VLOOKUP(D427,'Base de Datos'!$A$2:$D1268,3,FALSE()),"")</f>
        <v/>
      </c>
      <c r="G428" s="205"/>
      <c r="H428" s="208"/>
      <c r="I428" s="57" t="s">
        <v>42</v>
      </c>
      <c r="J428" s="58" t="str">
        <f>IF(H427&lt;&gt;"", VLOOKUP(H427,'Base de Datos'!$A$2:$D1268,3,FALSE()),"")</f>
        <v/>
      </c>
      <c r="K428" s="205"/>
      <c r="L428" s="208"/>
      <c r="M428" s="57" t="s">
        <v>42</v>
      </c>
      <c r="N428" s="58" t="str">
        <f>IF(L427&lt;&gt;"", VLOOKUP(L427,'Base de Datos'!$A$2:$D1268,3,FALSE()),"")</f>
        <v/>
      </c>
      <c r="O428" s="43"/>
      <c r="P428" s="163"/>
      <c r="Q428" s="3"/>
      <c r="R428" s="15"/>
      <c r="S428" s="229"/>
      <c r="T428" s="230"/>
      <c r="U428" s="59"/>
      <c r="V428" s="47"/>
      <c r="W428" s="229"/>
      <c r="X428" s="230"/>
      <c r="Y428" s="59"/>
      <c r="Z428" s="47"/>
      <c r="AA428" s="229"/>
      <c r="AB428" s="230"/>
      <c r="AC428" s="59"/>
      <c r="AD428" s="48"/>
      <c r="AE428" s="240" t="s">
        <v>45</v>
      </c>
      <c r="AF428" s="230"/>
      <c r="AG428" s="161">
        <f t="array" aca="1" ref="AG428" ca="1">COUNTIFS(AP391:AP431, "💲", AY391:AY431, INDIRECT("AE" &amp; ROW())) + COUNTIFS(AP391:AP431, "📦", AY391:AY431, INDIRECT("AE" &amp; ROW())) + COUNTIFS(AP391:AP431, "✅", AY391:AY431, INDIRECT("AE" &amp; ROW()))</f>
        <v>0</v>
      </c>
      <c r="AH428" s="162">
        <f t="array" aca="1" ref="AH428" ca="1">COUNTIFS(AP391:AP431, "💲", AY391:AY431, INDIRECT("AE" &amp; ROW())) + COUNTIFS(AP391:AP431, "📦", AY391:AY431, INDIRECT("AE" &amp; ROW()))</f>
        <v>0</v>
      </c>
      <c r="AI428" s="139">
        <f t="array" aca="1" ref="AI428" ca="1">SUMIFS(AR391:AR431, AY391:AY431, INDIRECT("AE" &amp; ROW()), AP391:AP431, "💲") + SUMIFS(AR391:AR431, AY391:AY431, INDIRECT("AE" &amp; ROW()), AP391:AP431, "📦")</f>
        <v>0</v>
      </c>
      <c r="AJ428" s="139">
        <f t="array" aca="1" ref="AJ428" ca="1">(
    SUMIFS(AR391:AR431, AY391:AY431, INDIRECT("AE" &amp; ROW()), AP391:AP431, "💲") +
    SUMIFS(AR391:AR431, AY391:AY431, INDIRECT("AE" &amp; ROW()), AP391:AP431, "📦")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
        SUMIFS(AR391:AR431, AY391:AY431, INDIRECT("AE" &amp; ROW()), AP391:AP431, "💲", AS391:AS431, "Familiar") +
        SUMIFS(AR391:AR431, AY391:AY431, INDIRECT("AE" &amp; ROW()), AP391:AP431, "📦", AS391:AS431, "Familiar")
    ) / 2
)  -
(
    (
        SUMIFS(AR391:AR431, AY391:AY431, INDIRECT("AE" &amp; ROW()), AP391:AP431, "💲", AS391:AS431, "Exonerado ADH") +
        SUMIFS(AR391:AR431, AY391:AY431, INDIRECT("AE" &amp; ROW()), AP391:AP431, "📦", AS391:AS431, "Exonerado ADH")
    ) / 2
)  -
(
    (
        SUMIFS(AR391:AR431, AY391:AY431, INDIRECT("AE" &amp; ROW()), AP391:AP431, "💲", AS391:AS431, "Exonerado Doctor") +
        SUMIFS(AR391:AR431, AY391:AY431, INDIRECT("AE" &amp; ROW()), AP391:AP431, "📦", AS391:AS431, "Exonerado Doctor")
    ) / 2
)</f>
        <v>0</v>
      </c>
      <c r="AK428" s="139">
        <f t="array" aca="1" ref="AK428" ca="1">(
    SUMIFS(AR391:AR431, AY391:AY431, INDIRECT("AE" &amp; ROW()), AP391:AP431, "💲") +
    SUMIFS(AR391:AR431, AY391:AY431, INDIRECT("AE" &amp; ROW()), AP391:AP431, "📦")
) -
(
    SUMIFS(AR391:AR431, AY391:AY431, INDIRECT("AE" &amp; ROW()), AP391:AP431, "💲", AS391:AS431, "Familiar") +
    SUMIFS(AR391:AR431, AY391:AY431, INDIRECT("AE" &amp; ROW()), AP391:AP431, "📦", AS391:AS431, "Familiar")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SUMIFS(AR391:AR431, AY391:AY431, INDIRECT("AE" &amp; ROW()), AP391:AP431, "💲", AS391:AS431, "Exonerado ADH") +
    SUMIFS(AR391:AR431, AY391:AY431, INDIRECT("AE" &amp; ROW()), AP391:AP431, "📦", AS391:AS431, "Exonerado ADH")
) -
(
    (
        SUMIFS(AR391:AR431, AY391:AY431, INDIRECT("AE" &amp; ROW()), AP391:AP431, "💲", AS391:AS431, "Exonerado Doctor") +
        SUMIFS(AR391:AR431, AY391:AY431, INDIRECT("AE" &amp; ROW()), AP391:AP431, "📦", AS391:AS431, "Exonerado Doctor")
    ) / 2
) -
(
    (
        SUMIFS(AR391:AR431, AY391:AY431, INDIRECT("AE" &amp; ROW()), AP391:AP431, "💲", AS391:AS431, "") +
        SUMIFS(AR391:AR431, AY391:AY431, INDIRECT("AE" &amp; ROW()), AP391:AP431, "📦", AS391:AS431, "")
    ) / 2
)</f>
        <v>0</v>
      </c>
      <c r="AL428" s="140">
        <f t="array" aca="1" ref="AL428" ca="1">(
    SUMIFS(AR391:AR431, AY391:AY431, INDIRECT("AE" &amp; ROW()), AP391:AP431, "💲") +
    SUMIFS(AR391:AR431, AY391:AY431, INDIRECT("AE" &amp; ROW()), AP391:AP431, "📦")
) -
(
    (
        SUMIFS(AR391:AR431, AY391:AY431, INDIRECT("AE" &amp; ROW()), AP391:AP431, "💲", AS391:AS431, "Familiar") +
        SUMIFS(AR391:AR431, AY391:AY431, INDIRECT("AE" &amp; ROW()), AP391:AP431, "📦", AS391:AS431, "Familiar")
    ) / 2
) -
(
    (
        SUMIFS(AR391:AR431, AY391:AY431, INDIRECT("AE" &amp; ROW()), AP391:AP431, "💲", AS391:AS431, "Participante") +
        SUMIFS(AR391:AR431, AY391:AY431, INDIRECT("AE" &amp; ROW()), AP391:AP431, "📦", AS391:AS431, "Participante")
    ) / 2
) -
(
    (
        SUMIFS(AR391:AR431, AY391:AY431, INDIRECT("AE" &amp; ROW()), AP391:AP431, "💲", AS391:AS431, "Empleado") +
        SUMIFS(AR391:AR431, AY391:AY431, INDIRECT("AE" &amp; ROW()), AP391:AP431, "📦", AS391:AS431, "Empleado")
    ) / 2
) -
(
    (
        SUMIFS(AR391:AR431, AY391:AY431, INDIRECT("AE" &amp; ROW()), AP391:AP431, "💲", AS391:AS431, "Exonerado ADH") +
        SUMIFS(AR391:AR431, AY391:AY431, INDIRECT("AE" &amp; ROW()), AP391:AP431, "📦", AS391:AS431, "Exonerado ADH")
    ) / 2
) -
(
    SUMIFS(AR391:AR431, AY391:AY431, INDIRECT("AE" &amp; ROW()), AP391:AP431, "💲", AS391:AS431, "Exonerado Doctor") +
    SUMIFS(AR391:AR431, AY391:AY431, INDIRECT("AE" &amp; ROW()), AP391:AP431, "📦", AS391:AS431, "Exonerado Doctor")
) -
(
    (
        SUMIFS(AR391:AR431, AY391:AY431, INDIRECT("AE" &amp; ROW()), AP391:AP431, "💲", AS391:AS431, "") +
        SUMIFS(AR391:AR431, AY391:AY431, INDIRECT("AE" &amp; ROW()), AP391:AP431, "📦", AS391:AS431, "")
    ) / 2
)</f>
        <v>0</v>
      </c>
      <c r="AM428" s="48"/>
      <c r="AN428" s="156"/>
      <c r="AO428" s="156"/>
      <c r="AP428" s="156"/>
      <c r="AQ428" s="156">
        <f>L439</f>
        <v>0</v>
      </c>
      <c r="AR428" s="156"/>
      <c r="AS428" s="156"/>
      <c r="AT428" s="156"/>
      <c r="AU428" s="156"/>
      <c r="AV428" s="156"/>
      <c r="AW428" s="156"/>
      <c r="AX428" s="156"/>
      <c r="AY428" s="156">
        <f>N434</f>
        <v>0</v>
      </c>
      <c r="AZ428" s="48"/>
      <c r="BA428" s="48"/>
      <c r="BB428" s="48"/>
      <c r="BC428" s="48"/>
      <c r="BD428" s="48"/>
      <c r="BE428" s="48"/>
      <c r="BF428" s="48"/>
      <c r="BG428" s="48"/>
      <c r="BH428" s="48"/>
      <c r="BI428" s="48"/>
      <c r="BJ428" s="48"/>
      <c r="BK428" s="48"/>
      <c r="BL428" s="48"/>
      <c r="BM428" s="48"/>
      <c r="BN428" s="48"/>
    </row>
    <row r="429" spans="1:66" ht="11.25" customHeight="1">
      <c r="A429" s="220"/>
      <c r="B429" s="38"/>
      <c r="C429" s="205"/>
      <c r="D429" s="208"/>
      <c r="E429" s="57" t="s">
        <v>44</v>
      </c>
      <c r="F429" s="58" t="str">
        <f>IF(D427&lt;&gt;"", VLOOKUP(D427,'Base de Datos'!$A$2:$D1268,4,FALSE()),"")</f>
        <v/>
      </c>
      <c r="G429" s="205"/>
      <c r="H429" s="208"/>
      <c r="I429" s="57" t="s">
        <v>44</v>
      </c>
      <c r="J429" s="58" t="str">
        <f>IF(H427&lt;&gt;"", VLOOKUP(H427,'Base de Datos'!$A$2:$D1268,4,FALSE()),"")</f>
        <v/>
      </c>
      <c r="K429" s="205"/>
      <c r="L429" s="208"/>
      <c r="M429" s="57" t="s">
        <v>44</v>
      </c>
      <c r="N429" s="58" t="str">
        <f>IF(L427&lt;&gt;"", VLOOKUP(L427,'Base de Datos'!$A$2:$D1268,4,FALSE()),"")</f>
        <v/>
      </c>
      <c r="O429" s="43"/>
      <c r="P429" s="163"/>
      <c r="Q429" s="3"/>
      <c r="R429" s="15"/>
      <c r="S429" s="229"/>
      <c r="T429" s="230"/>
      <c r="U429" s="59"/>
      <c r="V429" s="47"/>
      <c r="W429" s="229"/>
      <c r="X429" s="230"/>
      <c r="Y429" s="59"/>
      <c r="Z429" s="47"/>
      <c r="AA429" s="229"/>
      <c r="AB429" s="230"/>
      <c r="AC429" s="59"/>
      <c r="AD429" s="48"/>
      <c r="AE429" s="240" t="s">
        <v>47</v>
      </c>
      <c r="AF429" s="230"/>
      <c r="AG429" s="161">
        <f t="array" aca="1" ref="AG429" ca="1">COUNTIFS(AP391:AP431, "💲", AY391:AY431, INDIRECT("AE" &amp; ROW())) + COUNTIFS(AP391:AP431, "📦", AY391:AY431, INDIRECT("AE" &amp; ROW())) + COUNTIFS(AP391:AP431, "✅", AY391:AY431, INDIRECT("AE" &amp; ROW()))</f>
        <v>0</v>
      </c>
      <c r="AH429" s="162">
        <f t="array" aca="1" ref="AH429" ca="1">COUNTIFS(AP391:AP431, "💲", AY391:AY431, INDIRECT("AE" &amp; ROW())) + COUNTIFS(AP391:AP431, "📦", AY391:AY431, INDIRECT("AE" &amp; ROW()))</f>
        <v>0</v>
      </c>
      <c r="AI429" s="139">
        <f t="array" aca="1" ref="AI429" ca="1">SUMIFS(AR391:AR431, AY391:AY431, INDIRECT("AE" &amp; ROW()), AP391:AP431, "💲") + SUMIFS(AR391:AR431, AY391:AY431, INDIRECT("AE" &amp; ROW()), AP391:AP431, "📦")</f>
        <v>0</v>
      </c>
      <c r="AJ429" s="139">
        <f t="array" aca="1" ref="AJ429" ca="1">(
    SUMIFS(AR391:AR431, AY391:AY431, INDIRECT("AE" &amp; ROW()), AP391:AP431, "💲") +
    SUMIFS(AR391:AR431, AY391:AY431, INDIRECT("AE" &amp; ROW()), AP391:AP431, "📦")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
        SUMIFS(AR391:AR431, AY391:AY431, INDIRECT("AE" &amp; ROW()), AP391:AP431, "💲", AS391:AS431, "Familiar") +
        SUMIFS(AR391:AR431, AY391:AY431, INDIRECT("AE" &amp; ROW()), AP391:AP431, "📦", AS391:AS431, "Familiar")
    ) / 2
)  -
(
    (
        SUMIFS(AR391:AR431, AY391:AY431, INDIRECT("AE" &amp; ROW()), AP391:AP431, "💲", AS391:AS431, "Exonerado ADH") +
        SUMIFS(AR391:AR431, AY391:AY431, INDIRECT("AE" &amp; ROW()), AP391:AP431, "📦", AS391:AS431, "Exonerado ADH")
    ) / 2
)  -
(
    (
        SUMIFS(AR391:AR431, AY391:AY431, INDIRECT("AE" &amp; ROW()), AP391:AP431, "💲", AS391:AS431, "Exonerado Doctor") +
        SUMIFS(AR391:AR431, AY391:AY431, INDIRECT("AE" &amp; ROW()), AP391:AP431, "📦", AS391:AS431, "Exonerado Doctor")
    ) / 2
)</f>
        <v>0</v>
      </c>
      <c r="AK429" s="139">
        <f t="array" aca="1" ref="AK429" ca="1">(
    SUMIFS(AR391:AR431, AY391:AY431, INDIRECT("AE" &amp; ROW()), AP391:AP431, "💲") +
    SUMIFS(AR391:AR431, AY391:AY431, INDIRECT("AE" &amp; ROW()), AP391:AP431, "📦")
) -
(
    SUMIFS(AR391:AR431, AY391:AY431, INDIRECT("AE" &amp; ROW()), AP391:AP431, "💲", AS391:AS431, "Familiar") +
    SUMIFS(AR391:AR431, AY391:AY431, INDIRECT("AE" &amp; ROW()), AP391:AP431, "📦", AS391:AS431, "Familiar")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SUMIFS(AR391:AR431, AY391:AY431, INDIRECT("AE" &amp; ROW()), AP391:AP431, "💲", AS391:AS431, "Exonerado ADH") +
    SUMIFS(AR391:AR431, AY391:AY431, INDIRECT("AE" &amp; ROW()), AP391:AP431, "📦", AS391:AS431, "Exonerado ADH")
) -
(
    (
        SUMIFS(AR391:AR431, AY391:AY431, INDIRECT("AE" &amp; ROW()), AP391:AP431, "💲", AS391:AS431, "Exonerado Doctor") +
        SUMIFS(AR391:AR431, AY391:AY431, INDIRECT("AE" &amp; ROW()), AP391:AP431, "📦", AS391:AS431, "Exonerado Doctor")
    ) / 2
) -
(
    (
        SUMIFS(AR391:AR431, AY391:AY431, INDIRECT("AE" &amp; ROW()), AP391:AP431, "💲", AS391:AS431, "") +
        SUMIFS(AR391:AR431, AY391:AY431, INDIRECT("AE" &amp; ROW()), AP391:AP431, "📦", AS391:AS431, "")
    ) / 2
)</f>
        <v>0</v>
      </c>
      <c r="AL429" s="140">
        <f t="array" aca="1" ref="AL429" ca="1">(
    SUMIFS(AR391:AR431, AY391:AY431, INDIRECT("AE" &amp; ROW()), AP391:AP431, "💲") +
    SUMIFS(AR391:AR431, AY391:AY431, INDIRECT("AE" &amp; ROW()), AP391:AP431, "📦")
) -
(
    (
        SUMIFS(AR391:AR431, AY391:AY431, INDIRECT("AE" &amp; ROW()), AP391:AP431, "💲", AS391:AS431, "Familiar") +
        SUMIFS(AR391:AR431, AY391:AY431, INDIRECT("AE" &amp; ROW()), AP391:AP431, "📦", AS391:AS431, "Familiar")
    ) / 2
) -
(
    (
        SUMIFS(AR391:AR431, AY391:AY431, INDIRECT("AE" &amp; ROW()), AP391:AP431, "💲", AS391:AS431, "Participante") +
        SUMIFS(AR391:AR431, AY391:AY431, INDIRECT("AE" &amp; ROW()), AP391:AP431, "📦", AS391:AS431, "Participante")
    ) / 2
) -
(
    (
        SUMIFS(AR391:AR431, AY391:AY431, INDIRECT("AE" &amp; ROW()), AP391:AP431, "💲", AS391:AS431, "Empleado") +
        SUMIFS(AR391:AR431, AY391:AY431, INDIRECT("AE" &amp; ROW()), AP391:AP431, "📦", AS391:AS431, "Empleado")
    ) / 2
) -
(
    (
        SUMIFS(AR391:AR431, AY391:AY431, INDIRECT("AE" &amp; ROW()), AP391:AP431, "💲", AS391:AS431, "Exonerado ADH") +
        SUMIFS(AR391:AR431, AY391:AY431, INDIRECT("AE" &amp; ROW()), AP391:AP431, "📦", AS391:AS431, "Exonerado ADH")
    ) / 2
) -
(
    SUMIFS(AR391:AR431, AY391:AY431, INDIRECT("AE" &amp; ROW()), AP391:AP431, "💲", AS391:AS431, "Exonerado Doctor") +
    SUMIFS(AR391:AR431, AY391:AY431, INDIRECT("AE" &amp; ROW()), AP391:AP431, "📦", AS391:AS431, "Exonerado Doctor")
) -
(
    (
        SUMIFS(AR391:AR431, AY391:AY431, INDIRECT("AE" &amp; ROW()), AP391:AP431, "💲", AS391:AS431, "") +
        SUMIFS(AR391:AR431, AY391:AY431, INDIRECT("AE" &amp; ROW()), AP391:AP431, "📦", AS391:AS431, "")
    ) / 2
)</f>
        <v>0</v>
      </c>
      <c r="AM429" s="48"/>
      <c r="AN429" s="156"/>
      <c r="AO429" s="156"/>
      <c r="AP429" s="156"/>
      <c r="AQ429" s="156"/>
      <c r="AR429" s="156"/>
      <c r="AS429" s="156"/>
      <c r="AT429" s="156"/>
      <c r="AU429" s="156"/>
      <c r="AV429" s="156"/>
      <c r="AW429" s="156"/>
      <c r="AX429" s="156"/>
      <c r="AY429" s="156">
        <f>N438</f>
        <v>0</v>
      </c>
      <c r="AZ429" s="48"/>
      <c r="BA429" s="48"/>
      <c r="BB429" s="48"/>
      <c r="BC429" s="48"/>
      <c r="BD429" s="48"/>
      <c r="BE429" s="48"/>
      <c r="BF429" s="48"/>
      <c r="BG429" s="48"/>
      <c r="BH429" s="48"/>
      <c r="BI429" s="48"/>
      <c r="BJ429" s="48"/>
      <c r="BK429" s="48"/>
      <c r="BL429" s="48"/>
      <c r="BM429" s="48"/>
      <c r="BN429" s="48"/>
    </row>
    <row r="430" spans="1:66" ht="11.25" customHeight="1">
      <c r="A430" s="221"/>
      <c r="B430" s="38"/>
      <c r="C430" s="206"/>
      <c r="D430" s="209"/>
      <c r="E430" s="85" t="s">
        <v>46</v>
      </c>
      <c r="F430" s="86"/>
      <c r="G430" s="206"/>
      <c r="H430" s="209"/>
      <c r="I430" s="85" t="s">
        <v>46</v>
      </c>
      <c r="J430" s="108"/>
      <c r="K430" s="206"/>
      <c r="L430" s="209"/>
      <c r="M430" s="85" t="s">
        <v>46</v>
      </c>
      <c r="N430" s="108"/>
      <c r="O430" s="43"/>
      <c r="P430" s="163"/>
      <c r="Q430" s="3"/>
      <c r="R430" s="15"/>
      <c r="S430" s="227" t="str">
        <f>IF(OR(S427="Empleado",S427="Familiar"),"Nombre del Empleado","N° Factura")</f>
        <v>N° Factura</v>
      </c>
      <c r="T430" s="228"/>
      <c r="U430" s="89"/>
      <c r="V430" s="47"/>
      <c r="W430" s="227" t="str">
        <f>IF(OR(W427="Empleado",W427="Familiar"),"Nombre del Empleado","N° Factura")</f>
        <v>N° Factura</v>
      </c>
      <c r="X430" s="228"/>
      <c r="Y430" s="89"/>
      <c r="Z430" s="47"/>
      <c r="AA430" s="227" t="str">
        <f>IF(OR(AA427="Empleado",AA427="Familiar"),"Nombre del Empleado","N° Factura")</f>
        <v>N° Factura</v>
      </c>
      <c r="AB430" s="228"/>
      <c r="AC430" s="111"/>
      <c r="AD430" s="48"/>
      <c r="AE430" s="240" t="s">
        <v>48</v>
      </c>
      <c r="AF430" s="230"/>
      <c r="AG430" s="161">
        <f t="array" aca="1" ref="AG430" ca="1">COUNTIFS(AP391:AP431, "💲", AY391:AY431, INDIRECT("AE" &amp; ROW())) + COUNTIFS(AP391:AP431, "📦", AY391:AY431, INDIRECT("AE" &amp; ROW())) + COUNTIFS(AP391:AP431, "✅", AY391:AY431, INDIRECT("AE" &amp; ROW()))</f>
        <v>0</v>
      </c>
      <c r="AH430" s="162">
        <f t="array" aca="1" ref="AH430" ca="1">COUNTIFS(AP391:AP431, "💲", AY391:AY431, INDIRECT("AE" &amp; ROW())) + COUNTIFS(AP391:AP431, "📦", AY391:AY431, INDIRECT("AE" &amp; ROW()))</f>
        <v>0</v>
      </c>
      <c r="AI430" s="139">
        <f t="array" aca="1" ref="AI430" ca="1">SUMIFS(AR391:AR431, AY391:AY431, INDIRECT("AE" &amp; ROW()), AP391:AP431, "💲") + SUMIFS(AR391:AR431, AY391:AY431, INDIRECT("AE" &amp; ROW()), AP391:AP431, "📦")</f>
        <v>0</v>
      </c>
      <c r="AJ430" s="139">
        <f t="array" aca="1" ref="AJ430" ca="1">(
    SUMIFS(AR391:AR431, AY391:AY431, INDIRECT("AE" &amp; ROW()), AP391:AP431, "💲") +
    SUMIFS(AR391:AR431, AY391:AY431, INDIRECT("AE" &amp; ROW()), AP391:AP431, "📦")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
        SUMIFS(AR391:AR431, AY391:AY431, INDIRECT("AE" &amp; ROW()), AP391:AP431, "💲", AS391:AS431, "Familiar") +
        SUMIFS(AR391:AR431, AY391:AY431, INDIRECT("AE" &amp; ROW()), AP391:AP431, "📦", AS391:AS431, "Familiar")
    ) / 2
)  -
(
    (
        SUMIFS(AR391:AR431, AY391:AY431, INDIRECT("AE" &amp; ROW()), AP391:AP431, "💲", AS391:AS431, "Exonerado ADH") +
        SUMIFS(AR391:AR431, AY391:AY431, INDIRECT("AE" &amp; ROW()), AP391:AP431, "📦", AS391:AS431, "Exonerado ADH")
    ) / 2
)  -
(
    (
        SUMIFS(AR391:AR431, AY391:AY431, INDIRECT("AE" &amp; ROW()), AP391:AP431, "💲", AS391:AS431, "Exonerado Doctor") +
        SUMIFS(AR391:AR431, AY391:AY431, INDIRECT("AE" &amp; ROW()), AP391:AP431, "📦", AS391:AS431, "Exonerado Doctor")
    ) / 2
)</f>
        <v>0</v>
      </c>
      <c r="AK430" s="139">
        <f t="array" aca="1" ref="AK430" ca="1">(
    SUMIFS(AR391:AR431, AY391:AY431, INDIRECT("AE" &amp; ROW()), AP391:AP431, "💲") +
    SUMIFS(AR391:AR431, AY391:AY431, INDIRECT("AE" &amp; ROW()), AP391:AP431, "📦")
) -
(
    SUMIFS(AR391:AR431, AY391:AY431, INDIRECT("AE" &amp; ROW()), AP391:AP431, "💲", AS391:AS431, "Familiar") +
    SUMIFS(AR391:AR431, AY391:AY431, INDIRECT("AE" &amp; ROW()), AP391:AP431, "📦", AS391:AS431, "Familiar")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SUMIFS(AR391:AR431, AY391:AY431, INDIRECT("AE" &amp; ROW()), AP391:AP431, "💲", AS391:AS431, "Exonerado ADH") +
    SUMIFS(AR391:AR431, AY391:AY431, INDIRECT("AE" &amp; ROW()), AP391:AP431, "📦", AS391:AS431, "Exonerado ADH")
) -
(
    (
        SUMIFS(AR391:AR431, AY391:AY431, INDIRECT("AE" &amp; ROW()), AP391:AP431, "💲", AS391:AS431, "Exonerado Doctor") +
        SUMIFS(AR391:AR431, AY391:AY431, INDIRECT("AE" &amp; ROW()), AP391:AP431, "📦", AS391:AS431, "Exonerado Doctor")
    ) / 2
) -
(
    (
        SUMIFS(AR391:AR431, AY391:AY431, INDIRECT("AE" &amp; ROW()), AP391:AP431, "💲", AS391:AS431, "") +
        SUMIFS(AR391:AR431, AY391:AY431, INDIRECT("AE" &amp; ROW()), AP391:AP431, "📦", AS391:AS431, "")
    ) / 2
)</f>
        <v>0</v>
      </c>
      <c r="AL430" s="140">
        <f t="array" aca="1" ref="AL430" ca="1">(
    SUMIFS(AR391:AR431, AY391:AY431, INDIRECT("AE" &amp; ROW()), AP391:AP431, "💲") +
    SUMIFS(AR391:AR431, AY391:AY431, INDIRECT("AE" &amp; ROW()), AP391:AP431, "📦")
) -
(
    (
        SUMIFS(AR391:AR431, AY391:AY431, INDIRECT("AE" &amp; ROW()), AP391:AP431, "💲", AS391:AS431, "Familiar") +
        SUMIFS(AR391:AR431, AY391:AY431, INDIRECT("AE" &amp; ROW()), AP391:AP431, "📦", AS391:AS431, "Familiar")
    ) / 2
) -
(
    (
        SUMIFS(AR391:AR431, AY391:AY431, INDIRECT("AE" &amp; ROW()), AP391:AP431, "💲", AS391:AS431, "Participante") +
        SUMIFS(AR391:AR431, AY391:AY431, INDIRECT("AE" &amp; ROW()), AP391:AP431, "📦", AS391:AS431, "Participante")
    ) / 2
) -
(
    (
        SUMIFS(AR391:AR431, AY391:AY431, INDIRECT("AE" &amp; ROW()), AP391:AP431, "💲", AS391:AS431, "Empleado") +
        SUMIFS(AR391:AR431, AY391:AY431, INDIRECT("AE" &amp; ROW()), AP391:AP431, "📦", AS391:AS431, "Empleado")
    ) / 2
) -
(
    (
        SUMIFS(AR391:AR431, AY391:AY431, INDIRECT("AE" &amp; ROW()), AP391:AP431, "💲", AS391:AS431, "Exonerado ADH") +
        SUMIFS(AR391:AR431, AY391:AY431, INDIRECT("AE" &amp; ROW()), AP391:AP431, "📦", AS391:AS431, "Exonerado ADH")
    ) / 2
) -
(
    SUMIFS(AR391:AR431, AY391:AY431, INDIRECT("AE" &amp; ROW()), AP391:AP431, "💲", AS391:AS431, "Exonerado Doctor") +
    SUMIFS(AR391:AR431, AY391:AY431, INDIRECT("AE" &amp; ROW()), AP391:AP431, "📦", AS391:AS431, "Exonerado Doctor")
) -
(
    (
        SUMIFS(AR391:AR431, AY391:AY431, INDIRECT("AE" &amp; ROW()), AP391:AP431, "💲", AS391:AS431, "") +
        SUMIFS(AR391:AR431, AY391:AY431, INDIRECT("AE" &amp; ROW()), AP391:AP431, "📦", AS391:AS431, "")
    ) / 2
)</f>
        <v>0</v>
      </c>
      <c r="AM430" s="48"/>
      <c r="AN430" s="156"/>
      <c r="AO430" s="156"/>
      <c r="AP430" s="156"/>
      <c r="AQ430" s="156"/>
      <c r="AR430" s="156"/>
      <c r="AS430" s="156"/>
      <c r="AT430" s="156"/>
      <c r="AU430" s="156"/>
      <c r="AV430" s="156"/>
      <c r="AW430" s="156"/>
      <c r="AX430" s="156"/>
      <c r="AY430" s="156">
        <f>N442</f>
        <v>0</v>
      </c>
      <c r="AZ430" s="48"/>
      <c r="BA430" s="48"/>
      <c r="BB430" s="48"/>
      <c r="BC430" s="48"/>
      <c r="BD430" s="48"/>
      <c r="BE430" s="48"/>
      <c r="BF430" s="48"/>
      <c r="BG430" s="48"/>
      <c r="BH430" s="48"/>
      <c r="BI430" s="48"/>
      <c r="BJ430" s="48"/>
      <c r="BK430" s="48"/>
      <c r="BL430" s="48"/>
      <c r="BM430" s="48"/>
      <c r="BN430" s="48"/>
    </row>
    <row r="431" spans="1:66" ht="11.25" customHeight="1">
      <c r="A431" s="222">
        <f>A427+$Q$13/1440</f>
        <v>0.74999999999999978</v>
      </c>
      <c r="B431" s="38"/>
      <c r="C431" s="204"/>
      <c r="D431" s="207"/>
      <c r="E431" s="40" t="s">
        <v>36</v>
      </c>
      <c r="F431" s="42" t="str">
        <f>IF(D431&lt;&gt;"", VLOOKUP(D431,'Base de Datos'!$A$2:$D1268,2,FALSE()),"")</f>
        <v/>
      </c>
      <c r="G431" s="204"/>
      <c r="H431" s="216"/>
      <c r="I431" s="40" t="s">
        <v>36</v>
      </c>
      <c r="J431" s="42" t="str">
        <f>IF(H431&lt;&gt;"", VLOOKUP(H431,'Base de Datos'!$A$2:$D1268,2,FALSE()),"")</f>
        <v/>
      </c>
      <c r="K431" s="204"/>
      <c r="L431" s="216"/>
      <c r="M431" s="40" t="s">
        <v>36</v>
      </c>
      <c r="N431" s="42" t="str">
        <f>IF(L431&lt;&gt;"", VLOOKUP(L431,'Base de Datos'!$A$2:$D1268,2,FALSE()),"")</f>
        <v/>
      </c>
      <c r="O431" s="43"/>
      <c r="P431" s="163"/>
      <c r="Q431" s="3"/>
      <c r="R431" s="15"/>
      <c r="S431" s="45"/>
      <c r="T431" s="45" t="s">
        <v>37</v>
      </c>
      <c r="U431" s="46"/>
      <c r="V431" s="47"/>
      <c r="W431" s="45"/>
      <c r="X431" s="45" t="s">
        <v>37</v>
      </c>
      <c r="Y431" s="46"/>
      <c r="Z431" s="47"/>
      <c r="AA431" s="45"/>
      <c r="AB431" s="45" t="s">
        <v>37</v>
      </c>
      <c r="AC431" s="46"/>
      <c r="AD431" s="48"/>
      <c r="AE431" s="240" t="s">
        <v>49</v>
      </c>
      <c r="AF431" s="230"/>
      <c r="AG431" s="161">
        <f t="array" aca="1" ref="AG431" ca="1">COUNTIFS(AP391:AP431, "💲", AY391:AY431, INDIRECT("AE" &amp; ROW())) + COUNTIFS(AP391:AP431, "📦", AY391:AY431, INDIRECT("AE" &amp; ROW())) + COUNTIFS(AP391:AP431, "✅", AY391:AY431, INDIRECT("AE" &amp; ROW()))</f>
        <v>0</v>
      </c>
      <c r="AH431" s="162">
        <f t="array" aca="1" ref="AH431" ca="1">COUNTIFS(AP391:AP431, "💲", AY391:AY431, INDIRECT("AE" &amp; ROW())) + COUNTIFS(AP391:AP431, "📦", AY391:AY431, INDIRECT("AE" &amp; ROW()))</f>
        <v>0</v>
      </c>
      <c r="AI431" s="139">
        <f t="array" aca="1" ref="AI431" ca="1">SUMIFS(AR391:AR431, AY391:AY431, INDIRECT("AE" &amp; ROW()), AP391:AP431, "💲") + SUMIFS(AR391:AR431, AY391:AY431, INDIRECT("AE" &amp; ROW()), AP391:AP431, "📦")</f>
        <v>0</v>
      </c>
      <c r="AJ431" s="139">
        <f t="array" aca="1" ref="AJ431" ca="1">(
    SUMIFS(AR391:AR431, AY391:AY431, INDIRECT("AE" &amp; ROW()), AP391:AP431, "💲") +
    SUMIFS(AR391:AR431, AY391:AY431, INDIRECT("AE" &amp; ROW()), AP391:AP431, "📦")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
        SUMIFS(AR391:AR431, AY391:AY431, INDIRECT("AE" &amp; ROW()), AP391:AP431, "💲", AS391:AS431, "Familiar") +
        SUMIFS(AR391:AR431, AY391:AY431, INDIRECT("AE" &amp; ROW()), AP391:AP431, "📦", AS391:AS431, "Familiar")
    ) / 2
)  -
(
    (
        SUMIFS(AR391:AR431, AY391:AY431, INDIRECT("AE" &amp; ROW()), AP391:AP431, "💲", AS391:AS431, "Exonerado ADH") +
        SUMIFS(AR391:AR431, AY391:AY431, INDIRECT("AE" &amp; ROW()), AP391:AP431, "📦", AS391:AS431, "Exonerado ADH")
    ) / 2
)  -
(
    (
        SUMIFS(AR391:AR431, AY391:AY431, INDIRECT("AE" &amp; ROW()), AP391:AP431, "💲", AS391:AS431, "Exonerado Doctor") +
        SUMIFS(AR391:AR431, AY391:AY431, INDIRECT("AE" &amp; ROW()), AP391:AP431, "📦", AS391:AS431, "Exonerado Doctor")
    ) / 2
)</f>
        <v>0</v>
      </c>
      <c r="AK431" s="139">
        <f t="array" aca="1" ref="AK431" ca="1">(
    SUMIFS(AR391:AR431, AY391:AY431, INDIRECT("AE" &amp; ROW()), AP391:AP431, "💲") +
    SUMIFS(AR391:AR431, AY391:AY431, INDIRECT("AE" &amp; ROW()), AP391:AP431, "📦")
) -
(
    SUMIFS(AR391:AR431, AY391:AY431, INDIRECT("AE" &amp; ROW()), AP391:AP431, "💲", AS391:AS431, "Familiar") +
    SUMIFS(AR391:AR431, AY391:AY431, INDIRECT("AE" &amp; ROW()), AP391:AP431, "📦", AS391:AS431, "Familiar")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SUMIFS(AR391:AR431, AY391:AY431, INDIRECT("AE" &amp; ROW()), AP391:AP431, "💲", AS391:AS431, "Exonerado ADH") +
    SUMIFS(AR391:AR431, AY391:AY431, INDIRECT("AE" &amp; ROW()), AP391:AP431, "📦", AS391:AS431, "Exonerado ADH")
) -
(
    (
        SUMIFS(AR391:AR431, AY391:AY431, INDIRECT("AE" &amp; ROW()), AP391:AP431, "💲", AS391:AS431, "Exonerado Doctor") +
        SUMIFS(AR391:AR431, AY391:AY431, INDIRECT("AE" &amp; ROW()), AP391:AP431, "📦", AS391:AS431, "Exonerado Doctor")
    ) / 2
) -
(
    (
        SUMIFS(AR391:AR431, AY391:AY431, INDIRECT("AE" &amp; ROW()), AP391:AP431, "💲", AS391:AS431, "") +
        SUMIFS(AR391:AR431, AY391:AY431, INDIRECT("AE" &amp; ROW()), AP391:AP431, "📦", AS391:AS431, "")
    ) / 2
)</f>
        <v>0</v>
      </c>
      <c r="AL431" s="140">
        <f t="array" aca="1" ref="AL431" ca="1">(
    SUMIFS(AR391:AR431, AY391:AY431, INDIRECT("AE" &amp; ROW()), AP391:AP431, "💲") +
    SUMIFS(AR391:AR431, AY391:AY431, INDIRECT("AE" &amp; ROW()), AP391:AP431, "📦")
) -
(
    (
        SUMIFS(AR391:AR431, AY391:AY431, INDIRECT("AE" &amp; ROW()), AP391:AP431, "💲", AS391:AS431, "Familiar") +
        SUMIFS(AR391:AR431, AY391:AY431, INDIRECT("AE" &amp; ROW()), AP391:AP431, "📦", AS391:AS431, "Familiar")
    ) / 2
) -
(
    (
        SUMIFS(AR391:AR431, AY391:AY431, INDIRECT("AE" &amp; ROW()), AP391:AP431, "💲", AS391:AS431, "Participante") +
        SUMIFS(AR391:AR431, AY391:AY431, INDIRECT("AE" &amp; ROW()), AP391:AP431, "📦", AS391:AS431, "Participante")
    ) / 2
) -
(
    (
        SUMIFS(AR391:AR431, AY391:AY431, INDIRECT("AE" &amp; ROW()), AP391:AP431, "💲", AS391:AS431, "Empleado") +
        SUMIFS(AR391:AR431, AY391:AY431, INDIRECT("AE" &amp; ROW()), AP391:AP431, "📦", AS391:AS431, "Empleado")
    ) / 2
) -
(
    (
        SUMIFS(AR391:AR431, AY391:AY431, INDIRECT("AE" &amp; ROW()), AP391:AP431, "💲", AS391:AS431, "Exonerado ADH") +
        SUMIFS(AR391:AR431, AY391:AY431, INDIRECT("AE" &amp; ROW()), AP391:AP431, "📦", AS391:AS431, "Exonerado ADH")
    ) / 2
) -
(
    SUMIFS(AR391:AR431, AY391:AY431, INDIRECT("AE" &amp; ROW()), AP391:AP431, "💲", AS391:AS431, "Exonerado Doctor") +
    SUMIFS(AR391:AR431, AY391:AY431, INDIRECT("AE" &amp; ROW()), AP391:AP431, "📦", AS391:AS431, "Exonerado Doctor")
) -
(
    (
        SUMIFS(AR391:AR431, AY391:AY431, INDIRECT("AE" &amp; ROW()), AP391:AP431, "💲", AS391:AS431, "") +
        SUMIFS(AR391:AR431, AY391:AY431, INDIRECT("AE" &amp; ROW()), AP391:AP431, "📦", AS391:AS431, "")
    ) / 2
)</f>
        <v>0</v>
      </c>
      <c r="AM431" s="48"/>
      <c r="AN431" s="156"/>
      <c r="AO431" s="156"/>
      <c r="AP431" s="156"/>
      <c r="AQ431" s="156"/>
      <c r="AR431" s="156"/>
      <c r="AS431" s="156"/>
      <c r="AT431" s="156"/>
      <c r="AU431" s="156"/>
      <c r="AV431" s="156"/>
      <c r="AW431" s="156"/>
      <c r="AX431" s="156"/>
      <c r="AY431" s="156"/>
      <c r="AZ431" s="48"/>
      <c r="BA431" s="48"/>
      <c r="BB431" s="48"/>
      <c r="BC431" s="48"/>
      <c r="BD431" s="48"/>
      <c r="BE431" s="48"/>
      <c r="BF431" s="48"/>
      <c r="BG431" s="48"/>
      <c r="BH431" s="48"/>
      <c r="BI431" s="48"/>
      <c r="BJ431" s="48"/>
      <c r="BK431" s="48"/>
      <c r="BL431" s="48"/>
      <c r="BM431" s="48"/>
      <c r="BN431" s="48"/>
    </row>
    <row r="432" spans="1:66" ht="11.25" customHeight="1">
      <c r="A432" s="220"/>
      <c r="B432" s="38"/>
      <c r="C432" s="205"/>
      <c r="D432" s="208"/>
      <c r="E432" s="57" t="s">
        <v>42</v>
      </c>
      <c r="F432" s="58" t="str">
        <f>IF(D431&lt;&gt;"", VLOOKUP(D431,'Base de Datos'!$A$2:$D1268,3,FALSE()),"")</f>
        <v/>
      </c>
      <c r="G432" s="205"/>
      <c r="H432" s="208"/>
      <c r="I432" s="57" t="s">
        <v>42</v>
      </c>
      <c r="J432" s="58" t="str">
        <f>IF(H431&lt;&gt;"", VLOOKUP(H431,'Base de Datos'!$A$2:$D1268,3,FALSE()),"")</f>
        <v/>
      </c>
      <c r="K432" s="205"/>
      <c r="L432" s="208"/>
      <c r="M432" s="57" t="s">
        <v>42</v>
      </c>
      <c r="N432" s="58" t="str">
        <f>IF(L431&lt;&gt;"", VLOOKUP(L431,'Base de Datos'!$A$2:$D1268,3,FALSE()),"")</f>
        <v/>
      </c>
      <c r="O432" s="43"/>
      <c r="P432" s="163"/>
      <c r="Q432" s="3"/>
      <c r="R432" s="15"/>
      <c r="S432" s="229"/>
      <c r="T432" s="230"/>
      <c r="U432" s="59"/>
      <c r="V432" s="47"/>
      <c r="W432" s="229"/>
      <c r="X432" s="230"/>
      <c r="Y432" s="59"/>
      <c r="Z432" s="47"/>
      <c r="AA432" s="229"/>
      <c r="AB432" s="230"/>
      <c r="AC432" s="59"/>
      <c r="AD432" s="48"/>
      <c r="AE432" s="240" t="s">
        <v>51</v>
      </c>
      <c r="AF432" s="230"/>
      <c r="AG432" s="161">
        <f t="array" aca="1" ref="AG432" ca="1">COUNTIFS(AP391:AP431, "💲", AY391:AY431, INDIRECT("AE" &amp; ROW())) + COUNTIFS(AP391:AP431, "📦", AY391:AY431, INDIRECT("AE" &amp; ROW())) + COUNTIFS(AP391:AP431, "✅", AY391:AY431, INDIRECT("AE" &amp; ROW()))</f>
        <v>0</v>
      </c>
      <c r="AH432" s="162">
        <f t="array" aca="1" ref="AH432" ca="1">COUNTIFS(AP391:AP431, "💲", AY391:AY431, INDIRECT("AE" &amp; ROW())) + COUNTIFS(AP391:AP431, "📦", AY391:AY431, INDIRECT("AE" &amp; ROW()))</f>
        <v>0</v>
      </c>
      <c r="AI432" s="139">
        <f t="array" aca="1" ref="AI432" ca="1">SUMIFS(AR391:AR431, AY391:AY431, INDIRECT("AE" &amp; ROW()), AP391:AP431, "💲") + SUMIFS(AR391:AR431, AY391:AY431, INDIRECT("AE" &amp; ROW()), AP391:AP431, "📦")</f>
        <v>0</v>
      </c>
      <c r="AJ432" s="139">
        <f t="array" aca="1" ref="AJ432" ca="1">(
    SUMIFS(AR391:AR431, AY391:AY431, INDIRECT("AE" &amp; ROW()), AP391:AP431, "💲") +
    SUMIFS(AR391:AR431, AY391:AY431, INDIRECT("AE" &amp; ROW()), AP391:AP431, "📦")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
        SUMIFS(AR391:AR431, AY391:AY431, INDIRECT("AE" &amp; ROW()), AP391:AP431, "💲", AS391:AS431, "Familiar") +
        SUMIFS(AR391:AR431, AY391:AY431, INDIRECT("AE" &amp; ROW()), AP391:AP431, "📦", AS391:AS431, "Familiar")
    ) / 2
)  -
(
    (
        SUMIFS(AR391:AR431, AY391:AY431, INDIRECT("AE" &amp; ROW()), AP391:AP431, "💲", AS391:AS431, "Exonerado ADH") +
        SUMIFS(AR391:AR431, AY391:AY431, INDIRECT("AE" &amp; ROW()), AP391:AP431, "📦", AS391:AS431, "Exonerado ADH")
    ) / 2
)  -
(
    (
        SUMIFS(AR391:AR431, AY391:AY431, INDIRECT("AE" &amp; ROW()), AP391:AP431, "💲", AS391:AS431, "Exonerado Doctor") +
        SUMIFS(AR391:AR431, AY391:AY431, INDIRECT("AE" &amp; ROW()), AP391:AP431, "📦", AS391:AS431, "Exonerado Doctor")
    ) / 2
)</f>
        <v>0</v>
      </c>
      <c r="AK432" s="139">
        <f t="array" aca="1" ref="AK432" ca="1">(
    SUMIFS(AR391:AR431, AY391:AY431, INDIRECT("AE" &amp; ROW()), AP391:AP431, "💲") +
    SUMIFS(AR391:AR431, AY391:AY431, INDIRECT("AE" &amp; ROW()), AP391:AP431, "📦")
) -
(
    SUMIFS(AR391:AR431, AY391:AY431, INDIRECT("AE" &amp; ROW()), AP391:AP431, "💲", AS391:AS431, "Familiar") +
    SUMIFS(AR391:AR431, AY391:AY431, INDIRECT("AE" &amp; ROW()), AP391:AP431, "📦", AS391:AS431, "Familiar")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SUMIFS(AR391:AR431, AY391:AY431, INDIRECT("AE" &amp; ROW()), AP391:AP431, "💲", AS391:AS431, "Exonerado ADH") +
    SUMIFS(AR391:AR431, AY391:AY431, INDIRECT("AE" &amp; ROW()), AP391:AP431, "📦", AS391:AS431, "Exonerado ADH")
) -
(
    (
        SUMIFS(AR391:AR431, AY391:AY431, INDIRECT("AE" &amp; ROW()), AP391:AP431, "💲", AS391:AS431, "Exonerado Doctor") +
        SUMIFS(AR391:AR431, AY391:AY431, INDIRECT("AE" &amp; ROW()), AP391:AP431, "📦", AS391:AS431, "Exonerado Doctor")
    ) / 2
) -
(
    (
        SUMIFS(AR391:AR431, AY391:AY431, INDIRECT("AE" &amp; ROW()), AP391:AP431, "💲", AS391:AS431, "") +
        SUMIFS(AR391:AR431, AY391:AY431, INDIRECT("AE" &amp; ROW()), AP391:AP431, "📦", AS391:AS431, "")
    ) / 2
)</f>
        <v>0</v>
      </c>
      <c r="AL432" s="140">
        <f t="array" aca="1" ref="AL432" ca="1">(
    SUMIFS(AR391:AR431, AY391:AY431, INDIRECT("AE" &amp; ROW()), AP391:AP431, "💲") +
    SUMIFS(AR391:AR431, AY391:AY431, INDIRECT("AE" &amp; ROW()), AP391:AP431, "📦")
) -
(
    (
        SUMIFS(AR391:AR431, AY391:AY431, INDIRECT("AE" &amp; ROW()), AP391:AP431, "💲", AS391:AS431, "Familiar") +
        SUMIFS(AR391:AR431, AY391:AY431, INDIRECT("AE" &amp; ROW()), AP391:AP431, "📦", AS391:AS431, "Familiar")
    ) / 2
) -
(
    (
        SUMIFS(AR391:AR431, AY391:AY431, INDIRECT("AE" &amp; ROW()), AP391:AP431, "💲", AS391:AS431, "Participante") +
        SUMIFS(AR391:AR431, AY391:AY431, INDIRECT("AE" &amp; ROW()), AP391:AP431, "📦", AS391:AS431, "Participante")
    ) / 2
) -
(
    (
        SUMIFS(AR391:AR431, AY391:AY431, INDIRECT("AE" &amp; ROW()), AP391:AP431, "💲", AS391:AS431, "Empleado") +
        SUMIFS(AR391:AR431, AY391:AY431, INDIRECT("AE" &amp; ROW()), AP391:AP431, "📦", AS391:AS431, "Empleado")
    ) / 2
) -
(
    (
        SUMIFS(AR391:AR431, AY391:AY431, INDIRECT("AE" &amp; ROW()), AP391:AP431, "💲", AS391:AS431, "Exonerado ADH") +
        SUMIFS(AR391:AR431, AY391:AY431, INDIRECT("AE" &amp; ROW()), AP391:AP431, "📦", AS391:AS431, "Exonerado ADH")
    ) / 2
) -
(
    SUMIFS(AR391:AR431, AY391:AY431, INDIRECT("AE" &amp; ROW()), AP391:AP431, "💲", AS391:AS431, "Exonerado Doctor") +
    SUMIFS(AR391:AR431, AY391:AY431, INDIRECT("AE" &amp; ROW()), AP391:AP431, "📦", AS391:AS431, "Exonerado Doctor")
) -
(
    (
        SUMIFS(AR391:AR431, AY391:AY431, INDIRECT("AE" &amp; ROW()), AP391:AP431, "💲", AS391:AS431, "") +
        SUMIFS(AR391:AR431, AY391:AY431, INDIRECT("AE" &amp; ROW()), AP391:AP431, "📦", AS391:AS431, "")
    ) / 2
)</f>
        <v>0</v>
      </c>
      <c r="AM432" s="48"/>
      <c r="AN432" s="48"/>
      <c r="AO432" s="48"/>
      <c r="AP432" s="48"/>
      <c r="AQ432" s="48"/>
      <c r="AR432" s="48"/>
      <c r="AS432" s="48"/>
      <c r="AT432" s="48"/>
      <c r="AU432" s="48"/>
      <c r="AV432" s="48"/>
      <c r="AW432" s="48"/>
      <c r="AX432" s="48"/>
      <c r="AY432" s="48"/>
      <c r="AZ432" s="48"/>
      <c r="BA432" s="48"/>
      <c r="BB432" s="48"/>
      <c r="BC432" s="48"/>
      <c r="BD432" s="48"/>
      <c r="BE432" s="48"/>
      <c r="BF432" s="48"/>
      <c r="BG432" s="48"/>
      <c r="BH432" s="48"/>
      <c r="BI432" s="48"/>
      <c r="BJ432" s="48"/>
      <c r="BK432" s="48"/>
      <c r="BL432" s="48"/>
      <c r="BM432" s="48"/>
      <c r="BN432" s="48"/>
    </row>
    <row r="433" spans="1:66" ht="11.25" customHeight="1">
      <c r="A433" s="220"/>
      <c r="B433" s="38"/>
      <c r="C433" s="205"/>
      <c r="D433" s="208"/>
      <c r="E433" s="57" t="s">
        <v>44</v>
      </c>
      <c r="F433" s="58" t="str">
        <f>IF(D431&lt;&gt;"", VLOOKUP(D431,'Base de Datos'!$A$2:$D1268,4,FALSE()),"")</f>
        <v/>
      </c>
      <c r="G433" s="205"/>
      <c r="H433" s="208"/>
      <c r="I433" s="57" t="s">
        <v>44</v>
      </c>
      <c r="J433" s="58" t="str">
        <f>IF(H431&lt;&gt;"", VLOOKUP(H431,'Base de Datos'!$A$2:$D1268,4,FALSE()),"")</f>
        <v/>
      </c>
      <c r="K433" s="205"/>
      <c r="L433" s="208"/>
      <c r="M433" s="57" t="s">
        <v>44</v>
      </c>
      <c r="N433" s="58" t="str">
        <f>IF(L431&lt;&gt;"", VLOOKUP(L431,'Base de Datos'!$A$2:$D1268,4,FALSE()),"")</f>
        <v/>
      </c>
      <c r="O433" s="43"/>
      <c r="P433" s="163"/>
      <c r="Q433" s="3"/>
      <c r="R433" s="15"/>
      <c r="S433" s="229"/>
      <c r="T433" s="230"/>
      <c r="U433" s="59"/>
      <c r="V433" s="47"/>
      <c r="W433" s="229"/>
      <c r="X433" s="230"/>
      <c r="Y433" s="59"/>
      <c r="Z433" s="47"/>
      <c r="AA433" s="229"/>
      <c r="AB433" s="230"/>
      <c r="AC433" s="59"/>
      <c r="AD433" s="48"/>
      <c r="AE433" s="240" t="s">
        <v>55</v>
      </c>
      <c r="AF433" s="230"/>
      <c r="AG433" s="161">
        <f t="array" aca="1" ref="AG433" ca="1">COUNTIFS(AP391:AP431, "💲", AY391:AY431, INDIRECT("AE" &amp; ROW())) + COUNTIFS(AP391:AP431, "📦", AY391:AY431, INDIRECT("AE" &amp; ROW())) + COUNTIFS(AP391:AP431, "✅", AY391:AY431, INDIRECT("AE" &amp; ROW()))</f>
        <v>1</v>
      </c>
      <c r="AH433" s="162">
        <f t="array" aca="1" ref="AH433" ca="1">COUNTIFS(AP391:AP431, "💲", AY391:AY431, INDIRECT("AE" &amp; ROW())) + COUNTIFS(AP391:AP431, "📦", AY391:AY431, INDIRECT("AE" &amp; ROW()))</f>
        <v>1</v>
      </c>
      <c r="AI433" s="139">
        <f t="array" aca="1" ref="AI433" ca="1">SUMIFS(AR391:AR431, AY391:AY431, INDIRECT("AE" &amp; ROW()), AP391:AP431, "💲") + SUMIFS(AR391:AR431, AY391:AY431, INDIRECT("AE" &amp; ROW()), AP391:AP431, "📦")</f>
        <v>50</v>
      </c>
      <c r="AJ433" s="139">
        <f t="array" aca="1" ref="AJ433" ca="1">(
    SUMIFS(AR391:AR431, AY391:AY431, INDIRECT("AE" &amp; ROW()), AP391:AP431, "💲") +
    SUMIFS(AR391:AR431, AY391:AY431, INDIRECT("AE" &amp; ROW()), AP391:AP431, "📦")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
        SUMIFS(AR391:AR431, AY391:AY431, INDIRECT("AE" &amp; ROW()), AP391:AP431, "💲", AS391:AS431, "Familiar") +
        SUMIFS(AR391:AR431, AY391:AY431, INDIRECT("AE" &amp; ROW()), AP391:AP431, "📦", AS391:AS431, "Familiar")
    ) / 2
)  -
(
    (
        SUMIFS(AR391:AR431, AY391:AY431, INDIRECT("AE" &amp; ROW()), AP391:AP431, "💲", AS391:AS431, "Exonerado ADH") +
        SUMIFS(AR391:AR431, AY391:AY431, INDIRECT("AE" &amp; ROW()), AP391:AP431, "📦", AS391:AS431, "Exonerado ADH")
    ) / 2
)  -
(
    (
        SUMIFS(AR391:AR431, AY391:AY431, INDIRECT("AE" &amp; ROW()), AP391:AP431, "💲", AS391:AS431, "Exonerado Doctor") +
        SUMIFS(AR391:AR431, AY391:AY431, INDIRECT("AE" &amp; ROW()), AP391:AP431, "📦", AS391:AS431, "Exonerado Doctor")
    ) / 2
)</f>
        <v>50</v>
      </c>
      <c r="AK433" s="139">
        <f t="array" aca="1" ref="AK433" ca="1">(
    SUMIFS(AR391:AR431, AY391:AY431, INDIRECT("AE" &amp; ROW()), AP391:AP431, "💲") +
    SUMIFS(AR391:AR431, AY391:AY431, INDIRECT("AE" &amp; ROW()), AP391:AP431, "📦")
) -
(
    SUMIFS(AR391:AR431, AY391:AY431, INDIRECT("AE" &amp; ROW()), AP391:AP431, "💲", AS391:AS431, "Familiar") +
    SUMIFS(AR391:AR431, AY391:AY431, INDIRECT("AE" &amp; ROW()), AP391:AP431, "📦", AS391:AS431, "Familiar")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SUMIFS(AR391:AR431, AY391:AY431, INDIRECT("AE" &amp; ROW()), AP391:AP431, "💲", AS391:AS431, "Exonerado ADH") +
    SUMIFS(AR391:AR431, AY391:AY431, INDIRECT("AE" &amp; ROW()), AP391:AP431, "📦", AS391:AS431, "Exonerado ADH")
) -
(
    (
        SUMIFS(AR391:AR431, AY391:AY431, INDIRECT("AE" &amp; ROW()), AP391:AP431, "💲", AS391:AS431, "Exonerado Doctor") +
        SUMIFS(AR391:AR431, AY391:AY431, INDIRECT("AE" &amp; ROW()), AP391:AP431, "📦", AS391:AS431, "Exonerado Doctor")
    ) / 2
) -
(
    (
        SUMIFS(AR391:AR431, AY391:AY431, INDIRECT("AE" &amp; ROW()), AP391:AP431, "💲", AS391:AS431, "") +
        SUMIFS(AR391:AR431, AY391:AY431, INDIRECT("AE" &amp; ROW()), AP391:AP431, "📦", AS391:AS431, "")
    ) / 2
)</f>
        <v>50</v>
      </c>
      <c r="AL433" s="140">
        <f t="array" aca="1" ref="AL433" ca="1">(
    SUMIFS(AR391:AR431, AY391:AY431, INDIRECT("AE" &amp; ROW()), AP391:AP431, "💲") +
    SUMIFS(AR391:AR431, AY391:AY431, INDIRECT("AE" &amp; ROW()), AP391:AP431, "📦")
) -
(
    (
        SUMIFS(AR391:AR431, AY391:AY431, INDIRECT("AE" &amp; ROW()), AP391:AP431, "💲", AS391:AS431, "Familiar") +
        SUMIFS(AR391:AR431, AY391:AY431, INDIRECT("AE" &amp; ROW()), AP391:AP431, "📦", AS391:AS431, "Familiar")
    ) / 2
) -
(
    (
        SUMIFS(AR391:AR431, AY391:AY431, INDIRECT("AE" &amp; ROW()), AP391:AP431, "💲", AS391:AS431, "Participante") +
        SUMIFS(AR391:AR431, AY391:AY431, INDIRECT("AE" &amp; ROW()), AP391:AP431, "📦", AS391:AS431, "Participante")
    ) / 2
) -
(
    (
        SUMIFS(AR391:AR431, AY391:AY431, INDIRECT("AE" &amp; ROW()), AP391:AP431, "💲", AS391:AS431, "Empleado") +
        SUMIFS(AR391:AR431, AY391:AY431, INDIRECT("AE" &amp; ROW()), AP391:AP431, "📦", AS391:AS431, "Empleado")
    ) / 2
) -
(
    (
        SUMIFS(AR391:AR431, AY391:AY431, INDIRECT("AE" &amp; ROW()), AP391:AP431, "💲", AS391:AS431, "Exonerado ADH") +
        SUMIFS(AR391:AR431, AY391:AY431, INDIRECT("AE" &amp; ROW()), AP391:AP431, "📦", AS391:AS431, "Exonerado ADH")
    ) / 2
) -
(
    SUMIFS(AR391:AR431, AY391:AY431, INDIRECT("AE" &amp; ROW()), AP391:AP431, "💲", AS391:AS431, "Exonerado Doctor") +
    SUMIFS(AR391:AR431, AY391:AY431, INDIRECT("AE" &amp; ROW()), AP391:AP431, "📦", AS391:AS431, "Exonerado Doctor")
) -
(
    (
        SUMIFS(AR391:AR431, AY391:AY431, INDIRECT("AE" &amp; ROW()), AP391:AP431, "💲", AS391:AS431, "") +
        SUMIFS(AR391:AR431, AY391:AY431, INDIRECT("AE" &amp; ROW()), AP391:AP431, "📦", AS391:AS431, "")
    ) / 2
)</f>
        <v>50</v>
      </c>
      <c r="AM433" s="48"/>
      <c r="AN433" s="48"/>
      <c r="AO433" s="48"/>
      <c r="AP433" s="48"/>
      <c r="AQ433" s="48"/>
      <c r="AR433" s="48"/>
      <c r="AS433" s="48"/>
      <c r="AT433" s="48"/>
      <c r="AU433" s="48"/>
      <c r="AV433" s="48"/>
      <c r="AW433" s="48"/>
      <c r="AX433" s="48"/>
      <c r="AY433" s="48"/>
      <c r="AZ433" s="48"/>
      <c r="BA433" s="48"/>
      <c r="BB433" s="48"/>
      <c r="BC433" s="48"/>
      <c r="BD433" s="48"/>
      <c r="BE433" s="48"/>
      <c r="BF433" s="48"/>
      <c r="BG433" s="48"/>
      <c r="BH433" s="48"/>
      <c r="BI433" s="48"/>
      <c r="BJ433" s="48"/>
      <c r="BK433" s="48"/>
      <c r="BL433" s="48"/>
      <c r="BM433" s="48"/>
      <c r="BN433" s="48"/>
    </row>
    <row r="434" spans="1:66" ht="11.25" customHeight="1">
      <c r="A434" s="221"/>
      <c r="B434" s="38"/>
      <c r="C434" s="206"/>
      <c r="D434" s="209"/>
      <c r="E434" s="85" t="s">
        <v>46</v>
      </c>
      <c r="F434" s="86"/>
      <c r="G434" s="206"/>
      <c r="H434" s="209"/>
      <c r="I434" s="85" t="s">
        <v>46</v>
      </c>
      <c r="J434" s="108"/>
      <c r="K434" s="206"/>
      <c r="L434" s="209"/>
      <c r="M434" s="85" t="s">
        <v>46</v>
      </c>
      <c r="N434" s="108"/>
      <c r="O434" s="43"/>
      <c r="P434" s="163"/>
      <c r="Q434" s="3"/>
      <c r="R434" s="15"/>
      <c r="S434" s="227" t="str">
        <f>IF(OR(S431="Empleado",S431="Familiar"),"Nombre del Empleado","N° Factura")</f>
        <v>N° Factura</v>
      </c>
      <c r="T434" s="228"/>
      <c r="U434" s="89"/>
      <c r="V434" s="47"/>
      <c r="W434" s="227" t="str">
        <f>IF(OR(W431="Empleado",W431="Familiar"),"Nombre del Empleado","N° Factura")</f>
        <v>N° Factura</v>
      </c>
      <c r="X434" s="228"/>
      <c r="Y434" s="89"/>
      <c r="Z434" s="47"/>
      <c r="AA434" s="227" t="str">
        <f>IF(OR(AA431="Empleado",AA431="Familiar"),"Nombre del Empleado","N° Factura")</f>
        <v>N° Factura</v>
      </c>
      <c r="AB434" s="228"/>
      <c r="AC434" s="89"/>
      <c r="AD434" s="48"/>
      <c r="AE434" s="240" t="s">
        <v>57</v>
      </c>
      <c r="AF434" s="230"/>
      <c r="AG434" s="161">
        <f t="array" aca="1" ref="AG434" ca="1">COUNTIFS(AP391:AP431, "💲", AY391:AY431, INDIRECT("AE" &amp; ROW())) + COUNTIFS(AP391:AP431, "📦", AY391:AY431, INDIRECT("AE" &amp; ROW())) + COUNTIFS(AP391:AP431, "✅", AY391:AY431, INDIRECT("AE" &amp; ROW()))</f>
        <v>0</v>
      </c>
      <c r="AH434" s="162">
        <f t="array" aca="1" ref="AH434" ca="1">COUNTIFS(AP391:AP431, "💲", AY391:AY431, INDIRECT("AE" &amp; ROW())) + COUNTIFS(AP391:AP431, "📦", AY391:AY431, INDIRECT("AE" &amp; ROW()))</f>
        <v>0</v>
      </c>
      <c r="AI434" s="139">
        <f t="array" aca="1" ref="AI434" ca="1">SUMIFS(AR391:AR431, AY391:AY431, INDIRECT("AE" &amp; ROW()), AP391:AP431, "💲") + SUMIFS(AR391:AR431, AY391:AY431, INDIRECT("AE" &amp; ROW()), AP391:AP431, "📦")</f>
        <v>0</v>
      </c>
      <c r="AJ434" s="139">
        <f t="array" aca="1" ref="AJ434" ca="1">(
    SUMIFS(AR391:AR431, AY391:AY431, INDIRECT("AE" &amp; ROW()), AP391:AP431, "💲") +
    SUMIFS(AR391:AR431, AY391:AY431, INDIRECT("AE" &amp; ROW()), AP391:AP431, "📦")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
        SUMIFS(AR391:AR431, AY391:AY431, INDIRECT("AE" &amp; ROW()), AP391:AP431, "💲", AS391:AS431, "Familiar") +
        SUMIFS(AR391:AR431, AY391:AY431, INDIRECT("AE" &amp; ROW()), AP391:AP431, "📦", AS391:AS431, "Familiar")
    ) / 2
)  -
(
    (
        SUMIFS(AR391:AR431, AY391:AY431, INDIRECT("AE" &amp; ROW()), AP391:AP431, "💲", AS391:AS431, "Exonerado ADH") +
        SUMIFS(AR391:AR431, AY391:AY431, INDIRECT("AE" &amp; ROW()), AP391:AP431, "📦", AS391:AS431, "Exonerado ADH")
    ) / 2
)  -
(
    (
        SUMIFS(AR391:AR431, AY391:AY431, INDIRECT("AE" &amp; ROW()), AP391:AP431, "💲", AS391:AS431, "Exonerado Doctor") +
        SUMIFS(AR391:AR431, AY391:AY431, INDIRECT("AE" &amp; ROW()), AP391:AP431, "📦", AS391:AS431, "Exonerado Doctor")
    ) / 2
)</f>
        <v>0</v>
      </c>
      <c r="AK434" s="139">
        <f t="array" aca="1" ref="AK434" ca="1">(
    SUMIFS(AR391:AR431, AY391:AY431, INDIRECT("AE" &amp; ROW()), AP391:AP431, "💲") +
    SUMIFS(AR391:AR431, AY391:AY431, INDIRECT("AE" &amp; ROW()), AP391:AP431, "📦")
) -
(
    SUMIFS(AR391:AR431, AY391:AY431, INDIRECT("AE" &amp; ROW()), AP391:AP431, "💲", AS391:AS431, "Familiar") +
    SUMIFS(AR391:AR431, AY391:AY431, INDIRECT("AE" &amp; ROW()), AP391:AP431, "📦", AS391:AS431, "Familiar")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SUMIFS(AR391:AR431, AY391:AY431, INDIRECT("AE" &amp; ROW()), AP391:AP431, "💲", AS391:AS431, "Exonerado ADH") +
    SUMIFS(AR391:AR431, AY391:AY431, INDIRECT("AE" &amp; ROW()), AP391:AP431, "📦", AS391:AS431, "Exonerado ADH")
) -
(
    (
        SUMIFS(AR391:AR431, AY391:AY431, INDIRECT("AE" &amp; ROW()), AP391:AP431, "💲", AS391:AS431, "Exonerado Doctor") +
        SUMIFS(AR391:AR431, AY391:AY431, INDIRECT("AE" &amp; ROW()), AP391:AP431, "📦", AS391:AS431, "Exonerado Doctor")
    ) / 2
) -
(
    (
        SUMIFS(AR391:AR431, AY391:AY431, INDIRECT("AE" &amp; ROW()), AP391:AP431, "💲", AS391:AS431, "") +
        SUMIFS(AR391:AR431, AY391:AY431, INDIRECT("AE" &amp; ROW()), AP391:AP431, "📦", AS391:AS431, "")
    ) / 2
)</f>
        <v>0</v>
      </c>
      <c r="AL434" s="140">
        <f t="array" aca="1" ref="AL434" ca="1">(
    SUMIFS(AR391:AR431, AY391:AY431, INDIRECT("AE" &amp; ROW()), AP391:AP431, "💲") +
    SUMIFS(AR391:AR431, AY391:AY431, INDIRECT("AE" &amp; ROW()), AP391:AP431, "📦")
) -
(
    (
        SUMIFS(AR391:AR431, AY391:AY431, INDIRECT("AE" &amp; ROW()), AP391:AP431, "💲", AS391:AS431, "Familiar") +
        SUMIFS(AR391:AR431, AY391:AY431, INDIRECT("AE" &amp; ROW()), AP391:AP431, "📦", AS391:AS431, "Familiar")
    ) / 2
) -
(
    (
        SUMIFS(AR391:AR431, AY391:AY431, INDIRECT("AE" &amp; ROW()), AP391:AP431, "💲", AS391:AS431, "Participante") +
        SUMIFS(AR391:AR431, AY391:AY431, INDIRECT("AE" &amp; ROW()), AP391:AP431, "📦", AS391:AS431, "Participante")
    ) / 2
) -
(
    (
        SUMIFS(AR391:AR431, AY391:AY431, INDIRECT("AE" &amp; ROW()), AP391:AP431, "💲", AS391:AS431, "Empleado") +
        SUMIFS(AR391:AR431, AY391:AY431, INDIRECT("AE" &amp; ROW()), AP391:AP431, "📦", AS391:AS431, "Empleado")
    ) / 2
) -
(
    (
        SUMIFS(AR391:AR431, AY391:AY431, INDIRECT("AE" &amp; ROW()), AP391:AP431, "💲", AS391:AS431, "Exonerado ADH") +
        SUMIFS(AR391:AR431, AY391:AY431, INDIRECT("AE" &amp; ROW()), AP391:AP431, "📦", AS391:AS431, "Exonerado ADH")
    ) / 2
) -
(
    SUMIFS(AR391:AR431, AY391:AY431, INDIRECT("AE" &amp; ROW()), AP391:AP431, "💲", AS391:AS431, "Exonerado Doctor") +
    SUMIFS(AR391:AR431, AY391:AY431, INDIRECT("AE" &amp; ROW()), AP391:AP431, "📦", AS391:AS431, "Exonerado Doctor")
) -
(
    (
        SUMIFS(AR391:AR431, AY391:AY431, INDIRECT("AE" &amp; ROW()), AP391:AP431, "💲", AS391:AS431, "") +
        SUMIFS(AR391:AR431, AY391:AY431, INDIRECT("AE" &amp; ROW()), AP391:AP431, "📦", AS391:AS431, "")
    ) / 2
)</f>
        <v>0</v>
      </c>
      <c r="AM434" s="48"/>
      <c r="AN434" s="48"/>
      <c r="AO434" s="48"/>
      <c r="AP434" s="48"/>
      <c r="AQ434" s="48"/>
      <c r="AR434" s="48"/>
      <c r="AS434" s="48"/>
      <c r="AT434" s="48"/>
      <c r="AU434" s="48"/>
      <c r="AV434" s="48"/>
      <c r="AW434" s="48"/>
      <c r="AX434" s="48"/>
      <c r="AY434" s="48"/>
      <c r="AZ434" s="48"/>
      <c r="BA434" s="48"/>
      <c r="BB434" s="48"/>
      <c r="BC434" s="48"/>
      <c r="BD434" s="48"/>
      <c r="BE434" s="48"/>
      <c r="BF434" s="48"/>
      <c r="BG434" s="48"/>
      <c r="BH434" s="48"/>
      <c r="BI434" s="48"/>
      <c r="BJ434" s="48"/>
      <c r="BK434" s="48"/>
      <c r="BL434" s="48"/>
      <c r="BM434" s="48"/>
      <c r="BN434" s="48"/>
    </row>
    <row r="435" spans="1:66" ht="11.25" customHeight="1">
      <c r="A435" s="222">
        <f>A431+$Q$13/1440</f>
        <v>0.79166666666666641</v>
      </c>
      <c r="B435" s="164"/>
      <c r="C435" s="204"/>
      <c r="D435" s="207"/>
      <c r="E435" s="177" t="s">
        <v>36</v>
      </c>
      <c r="F435" s="42" t="str">
        <f>IF(D435&lt;&gt;"", VLOOKUP(D435,'Base de Datos'!$A$2:$D1268,2,FALSE()),"")</f>
        <v/>
      </c>
      <c r="G435" s="204"/>
      <c r="H435" s="216"/>
      <c r="I435" s="177" t="s">
        <v>36</v>
      </c>
      <c r="J435" s="42" t="str">
        <f>IF(H435&lt;&gt;"", VLOOKUP(H435,'Base de Datos'!$A$2:$D1268,2,FALSE()),"")</f>
        <v/>
      </c>
      <c r="K435" s="204"/>
      <c r="L435" s="216"/>
      <c r="M435" s="177" t="s">
        <v>36</v>
      </c>
      <c r="N435" s="42" t="str">
        <f>IF(L435&lt;&gt;"", VLOOKUP(L435,'Base de Datos'!$A$2:$D1268,2,FALSE()),"")</f>
        <v/>
      </c>
      <c r="O435" s="165"/>
      <c r="P435" s="165"/>
      <c r="Q435" s="165"/>
      <c r="R435" s="166"/>
      <c r="S435" s="167"/>
      <c r="T435" s="45" t="s">
        <v>37</v>
      </c>
      <c r="U435" s="168"/>
      <c r="V435" s="169"/>
      <c r="W435" s="167"/>
      <c r="X435" s="45" t="s">
        <v>37</v>
      </c>
      <c r="Y435" s="168"/>
      <c r="Z435" s="169"/>
      <c r="AA435" s="167"/>
      <c r="AB435" s="45" t="s">
        <v>37</v>
      </c>
      <c r="AC435" s="168"/>
      <c r="AD435" s="56"/>
      <c r="AE435" s="240" t="s">
        <v>59</v>
      </c>
      <c r="AF435" s="230"/>
      <c r="AG435" s="161">
        <f t="array" aca="1" ref="AG435" ca="1">COUNTIFS(AP391:AP431, "💲", AY391:AY431, INDIRECT("AE" &amp; ROW())) + COUNTIFS(AP391:AP431, "📦", AY391:AY431, INDIRECT("AE" &amp; ROW())) + COUNTIFS(AP391:AP431, "✅", AY391:AY431, INDIRECT("AE" &amp; ROW()))</f>
        <v>0</v>
      </c>
      <c r="AH435" s="162">
        <f t="array" aca="1" ref="AH435" ca="1">COUNTIFS(AP391:AP431, "💲", AY391:AY431, INDIRECT("AE" &amp; ROW())) + COUNTIFS(AP391:AP431, "📦", AY391:AY431, INDIRECT("AE" &amp; ROW()))</f>
        <v>0</v>
      </c>
      <c r="AI435" s="139">
        <f t="array" aca="1" ref="AI435" ca="1">SUMIFS(AR391:AR431, AY391:AY431, INDIRECT("AE" &amp; ROW()), AP391:AP431, "💲") + SUMIFS(AR391:AR431, AY391:AY431, INDIRECT("AE" &amp; ROW()), AP391:AP431, "📦")</f>
        <v>0</v>
      </c>
      <c r="AJ435" s="139">
        <f t="array" aca="1" ref="AJ435" ca="1">(
    SUMIFS(AR391:AR431, AY391:AY431, INDIRECT("AE" &amp; ROW()), AP391:AP431, "💲") +
    SUMIFS(AR391:AR431, AY391:AY431, INDIRECT("AE" &amp; ROW()), AP391:AP431, "📦")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
        SUMIFS(AR391:AR431, AY391:AY431, INDIRECT("AE" &amp; ROW()), AP391:AP431, "💲", AS391:AS431, "Familiar") +
        SUMIFS(AR391:AR431, AY391:AY431, INDIRECT("AE" &amp; ROW()), AP391:AP431, "📦", AS391:AS431, "Familiar")
    ) / 2
)  -
(
    (
        SUMIFS(AR391:AR431, AY391:AY431, INDIRECT("AE" &amp; ROW()), AP391:AP431, "💲", AS391:AS431, "Exonerado ADH") +
        SUMIFS(AR391:AR431, AY391:AY431, INDIRECT("AE" &amp; ROW()), AP391:AP431, "📦", AS391:AS431, "Exonerado ADH")
    ) / 2
)  -
(
    (
        SUMIFS(AR391:AR431, AY391:AY431, INDIRECT("AE" &amp; ROW()), AP391:AP431, "💲", AS391:AS431, "Exonerado Doctor") +
        SUMIFS(AR391:AR431, AY391:AY431, INDIRECT("AE" &amp; ROW()), AP391:AP431, "📦", AS391:AS431, "Exonerado Doctor")
    ) / 2
)</f>
        <v>0</v>
      </c>
      <c r="AK435" s="139">
        <f t="array" aca="1" ref="AK435" ca="1">(
    SUMIFS(AR391:AR431, AY391:AY431, INDIRECT("AE" &amp; ROW()), AP391:AP431, "💲") +
    SUMIFS(AR391:AR431, AY391:AY431, INDIRECT("AE" &amp; ROW()), AP391:AP431, "📦")
) -
(
    SUMIFS(AR391:AR431, AY391:AY431, INDIRECT("AE" &amp; ROW()), AP391:AP431, "💲", AS391:AS431, "Familiar") +
    SUMIFS(AR391:AR431, AY391:AY431, INDIRECT("AE" &amp; ROW()), AP391:AP431, "📦", AS391:AS431, "Familiar")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SUMIFS(AR391:AR431, AY391:AY431, INDIRECT("AE" &amp; ROW()), AP391:AP431, "💲", AS391:AS431, "Exonerado ADH") +
    SUMIFS(AR391:AR431, AY391:AY431, INDIRECT("AE" &amp; ROW()), AP391:AP431, "📦", AS391:AS431, "Exonerado ADH")
) -
(
    (
        SUMIFS(AR391:AR431, AY391:AY431, INDIRECT("AE" &amp; ROW()), AP391:AP431, "💲", AS391:AS431, "Exonerado Doctor") +
        SUMIFS(AR391:AR431, AY391:AY431, INDIRECT("AE" &amp; ROW()), AP391:AP431, "📦", AS391:AS431, "Exonerado Doctor")
    ) / 2
) -
(
    (
        SUMIFS(AR391:AR431, AY391:AY431, INDIRECT("AE" &amp; ROW()), AP391:AP431, "💲", AS391:AS431, "") +
        SUMIFS(AR391:AR431, AY391:AY431, INDIRECT("AE" &amp; ROW()), AP391:AP431, "📦", AS391:AS431, "")
    ) / 2
)</f>
        <v>0</v>
      </c>
      <c r="AL435" s="140">
        <f t="array" aca="1" ref="AL435" ca="1">(
    SUMIFS(AR391:AR431, AY391:AY431, INDIRECT("AE" &amp; ROW()), AP391:AP431, "💲") +
    SUMIFS(AR391:AR431, AY391:AY431, INDIRECT("AE" &amp; ROW()), AP391:AP431, "📦")
) -
(
    (
        SUMIFS(AR391:AR431, AY391:AY431, INDIRECT("AE" &amp; ROW()), AP391:AP431, "💲", AS391:AS431, "Familiar") +
        SUMIFS(AR391:AR431, AY391:AY431, INDIRECT("AE" &amp; ROW()), AP391:AP431, "📦", AS391:AS431, "Familiar")
    ) / 2
) -
(
    (
        SUMIFS(AR391:AR431, AY391:AY431, INDIRECT("AE" &amp; ROW()), AP391:AP431, "💲", AS391:AS431, "Participante") +
        SUMIFS(AR391:AR431, AY391:AY431, INDIRECT("AE" &amp; ROW()), AP391:AP431, "📦", AS391:AS431, "Participante")
    ) / 2
) -
(
    (
        SUMIFS(AR391:AR431, AY391:AY431, INDIRECT("AE" &amp; ROW()), AP391:AP431, "💲", AS391:AS431, "Empleado") +
        SUMIFS(AR391:AR431, AY391:AY431, INDIRECT("AE" &amp; ROW()), AP391:AP431, "📦", AS391:AS431, "Empleado")
    ) / 2
) -
(
    (
        SUMIFS(AR391:AR431, AY391:AY431, INDIRECT("AE" &amp; ROW()), AP391:AP431, "💲", AS391:AS431, "Exonerado ADH") +
        SUMIFS(AR391:AR431, AY391:AY431, INDIRECT("AE" &amp; ROW()), AP391:AP431, "📦", AS391:AS431, "Exonerado ADH")
    ) / 2
) -
(
    SUMIFS(AR391:AR431, AY391:AY431, INDIRECT("AE" &amp; ROW()), AP391:AP431, "💲", AS391:AS431, "Exonerado Doctor") +
    SUMIFS(AR391:AR431, AY391:AY431, INDIRECT("AE" &amp; ROW()), AP391:AP431, "📦", AS391:AS431, "Exonerado Doctor")
) -
(
    (
        SUMIFS(AR391:AR431, AY391:AY431, INDIRECT("AE" &amp; ROW()), AP391:AP431, "💲", AS391:AS431, "") +
        SUMIFS(AR391:AR431, AY391:AY431, INDIRECT("AE" &amp; ROW()), AP391:AP431, "📦", AS391:AS431, "")
    ) / 2
)</f>
        <v>0</v>
      </c>
      <c r="AM435" s="56"/>
      <c r="AN435" s="56"/>
      <c r="AO435" s="56"/>
      <c r="AP435" s="56"/>
      <c r="AQ435" s="56"/>
      <c r="AR435" s="56"/>
      <c r="AS435" s="56"/>
      <c r="AT435" s="56"/>
      <c r="AU435" s="56"/>
      <c r="AV435" s="56"/>
      <c r="AW435" s="56"/>
      <c r="AX435" s="56"/>
      <c r="AY435" s="56"/>
      <c r="AZ435" s="56"/>
      <c r="BA435" s="56"/>
      <c r="BB435" s="56"/>
      <c r="BC435" s="56"/>
      <c r="BD435" s="56"/>
      <c r="BE435" s="56"/>
      <c r="BF435" s="56"/>
      <c r="BG435" s="56"/>
      <c r="BH435" s="56"/>
      <c r="BI435" s="56"/>
      <c r="BJ435" s="56"/>
      <c r="BK435" s="56"/>
      <c r="BL435" s="56"/>
      <c r="BM435" s="56"/>
      <c r="BN435" s="56"/>
    </row>
    <row r="436" spans="1:66" ht="11.25" customHeight="1">
      <c r="A436" s="220"/>
      <c r="B436" s="164"/>
      <c r="C436" s="205"/>
      <c r="D436" s="208"/>
      <c r="E436" s="178" t="s">
        <v>42</v>
      </c>
      <c r="F436" s="58" t="str">
        <f>IF(D435&lt;&gt;"", VLOOKUP(D435,'Base de Datos'!$A$2:$D1268,3,FALSE()),"")</f>
        <v/>
      </c>
      <c r="G436" s="205"/>
      <c r="H436" s="208"/>
      <c r="I436" s="178" t="s">
        <v>42</v>
      </c>
      <c r="J436" s="58" t="str">
        <f>IF(H435&lt;&gt;"", VLOOKUP(H435,'Base de Datos'!$A$2:$D1268,3,FALSE()),"")</f>
        <v/>
      </c>
      <c r="K436" s="205"/>
      <c r="L436" s="208"/>
      <c r="M436" s="178" t="s">
        <v>42</v>
      </c>
      <c r="N436" s="58" t="str">
        <f>IF(L435&lt;&gt;"", VLOOKUP(L435,'Base de Datos'!$A$2:$D1268,3,FALSE()),"")</f>
        <v/>
      </c>
      <c r="O436" s="165"/>
      <c r="P436" s="165"/>
      <c r="Q436" s="165"/>
      <c r="R436" s="166"/>
      <c r="S436" s="231"/>
      <c r="T436" s="230"/>
      <c r="U436" s="170"/>
      <c r="V436" s="169"/>
      <c r="W436" s="231"/>
      <c r="X436" s="230"/>
      <c r="Y436" s="170"/>
      <c r="Z436" s="169"/>
      <c r="AA436" s="231"/>
      <c r="AB436" s="230"/>
      <c r="AC436" s="170"/>
      <c r="AD436" s="56"/>
      <c r="AE436" s="240" t="s">
        <v>63</v>
      </c>
      <c r="AF436" s="230"/>
      <c r="AG436" s="161">
        <f t="array" aca="1" ref="AG436" ca="1">COUNTIFS(AP391:AP431, "💲", AY391:AY431, INDIRECT("AE" &amp; ROW())) + COUNTIFS(AP391:AP431, "📦", AY391:AY431, INDIRECT("AE" &amp; ROW())) + COUNTIFS(AP391:AP431, "✅", AY391:AY431, INDIRECT("AE" &amp; ROW()))</f>
        <v>0</v>
      </c>
      <c r="AH436" s="162">
        <f t="array" aca="1" ref="AH436" ca="1">COUNTIFS(AP391:AP431, "💲", AY391:AY431, INDIRECT("AE" &amp; ROW())) + COUNTIFS(AP391:AP431, "📦", AY391:AY431, INDIRECT("AE" &amp; ROW()))</f>
        <v>0</v>
      </c>
      <c r="AI436" s="139">
        <f t="array" aca="1" ref="AI436" ca="1">SUMIFS(AR391:AR431, AY391:AY431, INDIRECT("AE" &amp; ROW()), AP391:AP431, "💲") + SUMIFS(AR391:AR431, AY391:AY431, INDIRECT("AE" &amp; ROW()), AP391:AP431, "📦")</f>
        <v>0</v>
      </c>
      <c r="AJ436" s="139">
        <f t="array" aca="1" ref="AJ436" ca="1">(
    SUMIFS(AR391:AR431, AY391:AY431, INDIRECT("AE" &amp; ROW()), AP391:AP431, "💲") +
    SUMIFS(AR391:AR431, AY391:AY431, INDIRECT("AE" &amp; ROW()), AP391:AP431, "📦")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
        SUMIFS(AR391:AR431, AY391:AY431, INDIRECT("AE" &amp; ROW()), AP391:AP431, "💲", AS391:AS431, "Familiar") +
        SUMIFS(AR391:AR431, AY391:AY431, INDIRECT("AE" &amp; ROW()), AP391:AP431, "📦", AS391:AS431, "Familiar")
    ) / 2
)  -
(
    (
        SUMIFS(AR391:AR431, AY391:AY431, INDIRECT("AE" &amp; ROW()), AP391:AP431, "💲", AS391:AS431, "Exonerado ADH") +
        SUMIFS(AR391:AR431, AY391:AY431, INDIRECT("AE" &amp; ROW()), AP391:AP431, "📦", AS391:AS431, "Exonerado ADH")
    ) / 2
)  -
(
    (
        SUMIFS(AR391:AR431, AY391:AY431, INDIRECT("AE" &amp; ROW()), AP391:AP431, "💲", AS391:AS431, "Exonerado Doctor") +
        SUMIFS(AR391:AR431, AY391:AY431, INDIRECT("AE" &amp; ROW()), AP391:AP431, "📦", AS391:AS431, "Exonerado Doctor")
    ) / 2
)</f>
        <v>0</v>
      </c>
      <c r="AK436" s="139">
        <f t="array" aca="1" ref="AK436" ca="1">(
    SUMIFS(AR391:AR431, AY391:AY431, INDIRECT("AE" &amp; ROW()), AP391:AP431, "💲") +
    SUMIFS(AR391:AR431, AY391:AY431, INDIRECT("AE" &amp; ROW()), AP391:AP431, "📦")
) -
(
    SUMIFS(AR391:AR431, AY391:AY431, INDIRECT("AE" &amp; ROW()), AP391:AP431, "💲", AS391:AS431, "Familiar") +
    SUMIFS(AR391:AR431, AY391:AY431, INDIRECT("AE" &amp; ROW()), AP391:AP431, "📦", AS391:AS431, "Familiar")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SUMIFS(AR391:AR431, AY391:AY431, INDIRECT("AE" &amp; ROW()), AP391:AP431, "💲", AS391:AS431, "Exonerado ADH") +
    SUMIFS(AR391:AR431, AY391:AY431, INDIRECT("AE" &amp; ROW()), AP391:AP431, "📦", AS391:AS431, "Exonerado ADH")
) -
(
    (
        SUMIFS(AR391:AR431, AY391:AY431, INDIRECT("AE" &amp; ROW()), AP391:AP431, "💲", AS391:AS431, "Exonerado Doctor") +
        SUMIFS(AR391:AR431, AY391:AY431, INDIRECT("AE" &amp; ROW()), AP391:AP431, "📦", AS391:AS431, "Exonerado Doctor")
    ) / 2
) -
(
    (
        SUMIFS(AR391:AR431, AY391:AY431, INDIRECT("AE" &amp; ROW()), AP391:AP431, "💲", AS391:AS431, "") +
        SUMIFS(AR391:AR431, AY391:AY431, INDIRECT("AE" &amp; ROW()), AP391:AP431, "📦", AS391:AS431, "")
    ) / 2
)</f>
        <v>0</v>
      </c>
      <c r="AL436" s="140">
        <f t="array" aca="1" ref="AL436" ca="1">(
    SUMIFS(AR391:AR431, AY391:AY431, INDIRECT("AE" &amp; ROW()), AP391:AP431, "💲") +
    SUMIFS(AR391:AR431, AY391:AY431, INDIRECT("AE" &amp; ROW()), AP391:AP431, "📦")
) -
(
    (
        SUMIFS(AR391:AR431, AY391:AY431, INDIRECT("AE" &amp; ROW()), AP391:AP431, "💲", AS391:AS431, "Familiar") +
        SUMIFS(AR391:AR431, AY391:AY431, INDIRECT("AE" &amp; ROW()), AP391:AP431, "📦", AS391:AS431, "Familiar")
    ) / 2
) -
(
    (
        SUMIFS(AR391:AR431, AY391:AY431, INDIRECT("AE" &amp; ROW()), AP391:AP431, "💲", AS391:AS431, "Participante") +
        SUMIFS(AR391:AR431, AY391:AY431, INDIRECT("AE" &amp; ROW()), AP391:AP431, "📦", AS391:AS431, "Participante")
    ) / 2
) -
(
    (
        SUMIFS(AR391:AR431, AY391:AY431, INDIRECT("AE" &amp; ROW()), AP391:AP431, "💲", AS391:AS431, "Empleado") +
        SUMIFS(AR391:AR431, AY391:AY431, INDIRECT("AE" &amp; ROW()), AP391:AP431, "📦", AS391:AS431, "Empleado")
    ) / 2
) -
(
    (
        SUMIFS(AR391:AR431, AY391:AY431, INDIRECT("AE" &amp; ROW()), AP391:AP431, "💲", AS391:AS431, "Exonerado ADH") +
        SUMIFS(AR391:AR431, AY391:AY431, INDIRECT("AE" &amp; ROW()), AP391:AP431, "📦", AS391:AS431, "Exonerado ADH")
    ) / 2
) -
(
    SUMIFS(AR391:AR431, AY391:AY431, INDIRECT("AE" &amp; ROW()), AP391:AP431, "💲", AS391:AS431, "Exonerado Doctor") +
    SUMIFS(AR391:AR431, AY391:AY431, INDIRECT("AE" &amp; ROW()), AP391:AP431, "📦", AS391:AS431, "Exonerado Doctor")
) -
(
    (
        SUMIFS(AR391:AR431, AY391:AY431, INDIRECT("AE" &amp; ROW()), AP391:AP431, "💲", AS391:AS431, "") +
        SUMIFS(AR391:AR431, AY391:AY431, INDIRECT("AE" &amp; ROW()), AP391:AP431, "📦", AS391:AS431, "")
    ) / 2
)</f>
        <v>0</v>
      </c>
      <c r="AM436" s="56"/>
      <c r="AN436" s="56"/>
      <c r="AO436" s="56"/>
      <c r="AP436" s="56"/>
      <c r="AQ436" s="56"/>
      <c r="AR436" s="56"/>
      <c r="AS436" s="56"/>
      <c r="AT436" s="56"/>
      <c r="AU436" s="56"/>
      <c r="AV436" s="56"/>
      <c r="AW436" s="56"/>
      <c r="AX436" s="56"/>
      <c r="AY436" s="56"/>
      <c r="AZ436" s="56"/>
      <c r="BA436" s="56"/>
      <c r="BB436" s="56"/>
      <c r="BC436" s="56"/>
      <c r="BD436" s="56"/>
      <c r="BE436" s="56"/>
      <c r="BF436" s="56"/>
      <c r="BG436" s="56"/>
      <c r="BH436" s="56"/>
      <c r="BI436" s="56"/>
      <c r="BJ436" s="56"/>
      <c r="BK436" s="56"/>
      <c r="BL436" s="56"/>
      <c r="BM436" s="56"/>
      <c r="BN436" s="56"/>
    </row>
    <row r="437" spans="1:66" ht="11.25" customHeight="1">
      <c r="A437" s="220"/>
      <c r="B437" s="164"/>
      <c r="C437" s="205"/>
      <c r="D437" s="208"/>
      <c r="E437" s="178" t="s">
        <v>44</v>
      </c>
      <c r="F437" s="58" t="str">
        <f>IF(D435&lt;&gt;"", VLOOKUP(D435,'Base de Datos'!$A$2:$D1268,4,FALSE()),"")</f>
        <v/>
      </c>
      <c r="G437" s="205"/>
      <c r="H437" s="208"/>
      <c r="I437" s="178" t="s">
        <v>44</v>
      </c>
      <c r="J437" s="58" t="str">
        <f>IF(H435&lt;&gt;"", VLOOKUP(H435,'Base de Datos'!$A$2:$D1268,4,FALSE()),"")</f>
        <v/>
      </c>
      <c r="K437" s="205"/>
      <c r="L437" s="208"/>
      <c r="M437" s="178" t="s">
        <v>44</v>
      </c>
      <c r="N437" s="58" t="str">
        <f>IF(L435&lt;&gt;"", VLOOKUP(L435,'Base de Datos'!$A$2:$D1268,4,FALSE()),"")</f>
        <v/>
      </c>
      <c r="O437" s="165"/>
      <c r="P437" s="165"/>
      <c r="Q437" s="165"/>
      <c r="R437" s="166"/>
      <c r="S437" s="231"/>
      <c r="T437" s="230"/>
      <c r="U437" s="170"/>
      <c r="V437" s="169"/>
      <c r="W437" s="231"/>
      <c r="X437" s="230"/>
      <c r="Y437" s="170"/>
      <c r="Z437" s="169"/>
      <c r="AA437" s="231"/>
      <c r="AB437" s="230"/>
      <c r="AC437" s="170"/>
      <c r="AD437" s="56"/>
      <c r="AE437" s="240" t="s">
        <v>66</v>
      </c>
      <c r="AF437" s="230"/>
      <c r="AG437" s="161">
        <f t="array" aca="1" ref="AG437" ca="1">COUNTIFS(AP391:AP431, "💲", AY391:AY431, INDIRECT("AE" &amp; ROW())) + COUNTIFS(AP391:AP431, "📦", AY391:AY431, INDIRECT("AE" &amp; ROW())) + COUNTIFS(AP391:AP431, "✅", AY391:AY431, INDIRECT("AE" &amp; ROW()))</f>
        <v>0</v>
      </c>
      <c r="AH437" s="162">
        <f t="array" aca="1" ref="AH437" ca="1">COUNTIFS(AP391:AP431, "💲", AY391:AY431, INDIRECT("AE" &amp; ROW())) + COUNTIFS(AP391:AP431, "📦", AY391:AY431, INDIRECT("AE" &amp; ROW()))</f>
        <v>0</v>
      </c>
      <c r="AI437" s="139">
        <f t="array" aca="1" ref="AI437" ca="1">SUMIFS(AR391:AR431, AY391:AY431, INDIRECT("AE" &amp; ROW()), AP391:AP431, "💲") + SUMIFS(AR391:AR431, AY391:AY431, INDIRECT("AE" &amp; ROW()), AP391:AP431, "📦")</f>
        <v>0</v>
      </c>
      <c r="AJ437" s="139">
        <f t="array" aca="1" ref="AJ437" ca="1">(
    SUMIFS(AR391:AR431, AY391:AY431, INDIRECT("AE" &amp; ROW()), AP391:AP431, "💲") +
    SUMIFS(AR391:AR431, AY391:AY431, INDIRECT("AE" &amp; ROW()), AP391:AP431, "📦")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
        SUMIFS(AR391:AR431, AY391:AY431, INDIRECT("AE" &amp; ROW()), AP391:AP431, "💲", AS391:AS431, "Familiar") +
        SUMIFS(AR391:AR431, AY391:AY431, INDIRECT("AE" &amp; ROW()), AP391:AP431, "📦", AS391:AS431, "Familiar")
    ) / 2
)  -
(
    (
        SUMIFS(AR391:AR431, AY391:AY431, INDIRECT("AE" &amp; ROW()), AP391:AP431, "💲", AS391:AS431, "Exonerado ADH") +
        SUMIFS(AR391:AR431, AY391:AY431, INDIRECT("AE" &amp; ROW()), AP391:AP431, "📦", AS391:AS431, "Exonerado ADH")
    ) / 2
)  -
(
    (
        SUMIFS(AR391:AR431, AY391:AY431, INDIRECT("AE" &amp; ROW()), AP391:AP431, "💲", AS391:AS431, "Exonerado Doctor") +
        SUMIFS(AR391:AR431, AY391:AY431, INDIRECT("AE" &amp; ROW()), AP391:AP431, "📦", AS391:AS431, "Exonerado Doctor")
    ) / 2
)</f>
        <v>0</v>
      </c>
      <c r="AK437" s="139">
        <f t="array" aca="1" ref="AK437" ca="1">(
    SUMIFS(AR391:AR431, AY391:AY431, INDIRECT("AE" &amp; ROW()), AP391:AP431, "💲") +
    SUMIFS(AR391:AR431, AY391:AY431, INDIRECT("AE" &amp; ROW()), AP391:AP431, "📦")
) -
(
    SUMIFS(AR391:AR431, AY391:AY431, INDIRECT("AE" &amp; ROW()), AP391:AP431, "💲", AS391:AS431, "Familiar") +
    SUMIFS(AR391:AR431, AY391:AY431, INDIRECT("AE" &amp; ROW()), AP391:AP431, "📦", AS391:AS431, "Familiar")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SUMIFS(AR391:AR431, AY391:AY431, INDIRECT("AE" &amp; ROW()), AP391:AP431, "💲", AS391:AS431, "Exonerado ADH") +
    SUMIFS(AR391:AR431, AY391:AY431, INDIRECT("AE" &amp; ROW()), AP391:AP431, "📦", AS391:AS431, "Exonerado ADH")
) -
(
    (
        SUMIFS(AR391:AR431, AY391:AY431, INDIRECT("AE" &amp; ROW()), AP391:AP431, "💲", AS391:AS431, "Exonerado Doctor") +
        SUMIFS(AR391:AR431, AY391:AY431, INDIRECT("AE" &amp; ROW()), AP391:AP431, "📦", AS391:AS431, "Exonerado Doctor")
    ) / 2
) -
(
    (
        SUMIFS(AR391:AR431, AY391:AY431, INDIRECT("AE" &amp; ROW()), AP391:AP431, "💲", AS391:AS431, "") +
        SUMIFS(AR391:AR431, AY391:AY431, INDIRECT("AE" &amp; ROW()), AP391:AP431, "📦", AS391:AS431, "")
    ) / 2
)</f>
        <v>0</v>
      </c>
      <c r="AL437" s="140">
        <f t="array" aca="1" ref="AL437" ca="1">(
    SUMIFS(AR391:AR431, AY391:AY431, INDIRECT("AE" &amp; ROW()), AP391:AP431, "💲") +
    SUMIFS(AR391:AR431, AY391:AY431, INDIRECT("AE" &amp; ROW()), AP391:AP431, "📦")
) -
(
    (
        SUMIFS(AR391:AR431, AY391:AY431, INDIRECT("AE" &amp; ROW()), AP391:AP431, "💲", AS391:AS431, "Familiar") +
        SUMIFS(AR391:AR431, AY391:AY431, INDIRECT("AE" &amp; ROW()), AP391:AP431, "📦", AS391:AS431, "Familiar")
    ) / 2
) -
(
    (
        SUMIFS(AR391:AR431, AY391:AY431, INDIRECT("AE" &amp; ROW()), AP391:AP431, "💲", AS391:AS431, "Participante") +
        SUMIFS(AR391:AR431, AY391:AY431, INDIRECT("AE" &amp; ROW()), AP391:AP431, "📦", AS391:AS431, "Participante")
    ) / 2
) -
(
    (
        SUMIFS(AR391:AR431, AY391:AY431, INDIRECT("AE" &amp; ROW()), AP391:AP431, "💲", AS391:AS431, "Empleado") +
        SUMIFS(AR391:AR431, AY391:AY431, INDIRECT("AE" &amp; ROW()), AP391:AP431, "📦", AS391:AS431, "Empleado")
    ) / 2
) -
(
    (
        SUMIFS(AR391:AR431, AY391:AY431, INDIRECT("AE" &amp; ROW()), AP391:AP431, "💲", AS391:AS431, "Exonerado ADH") +
        SUMIFS(AR391:AR431, AY391:AY431, INDIRECT("AE" &amp; ROW()), AP391:AP431, "📦", AS391:AS431, "Exonerado ADH")
    ) / 2
) -
(
    SUMIFS(AR391:AR431, AY391:AY431, INDIRECT("AE" &amp; ROW()), AP391:AP431, "💲", AS391:AS431, "Exonerado Doctor") +
    SUMIFS(AR391:AR431, AY391:AY431, INDIRECT("AE" &amp; ROW()), AP391:AP431, "📦", AS391:AS431, "Exonerado Doctor")
) -
(
    (
        SUMIFS(AR391:AR431, AY391:AY431, INDIRECT("AE" &amp; ROW()), AP391:AP431, "💲", AS391:AS431, "") +
        SUMIFS(AR391:AR431, AY391:AY431, INDIRECT("AE" &amp; ROW()), AP391:AP431, "📦", AS391:AS431, "")
    ) / 2
)</f>
        <v>0</v>
      </c>
      <c r="AM437" s="56"/>
      <c r="AN437" s="56"/>
      <c r="AO437" s="56"/>
      <c r="AP437" s="56"/>
      <c r="AQ437" s="56"/>
      <c r="AR437" s="56"/>
      <c r="AS437" s="56"/>
      <c r="AT437" s="56"/>
      <c r="AU437" s="56"/>
      <c r="AV437" s="56"/>
      <c r="AW437" s="56"/>
      <c r="AX437" s="56"/>
      <c r="AY437" s="56"/>
      <c r="AZ437" s="56"/>
      <c r="BA437" s="56"/>
      <c r="BB437" s="56"/>
      <c r="BC437" s="56"/>
      <c r="BD437" s="56"/>
      <c r="BE437" s="56"/>
      <c r="BF437" s="56"/>
      <c r="BG437" s="56"/>
      <c r="BH437" s="56"/>
      <c r="BI437" s="56"/>
      <c r="BJ437" s="56"/>
      <c r="BK437" s="56"/>
      <c r="BL437" s="56"/>
      <c r="BM437" s="56"/>
      <c r="BN437" s="56"/>
    </row>
    <row r="438" spans="1:66" ht="11.25" customHeight="1">
      <c r="A438" s="221"/>
      <c r="B438" s="164"/>
      <c r="C438" s="206"/>
      <c r="D438" s="209"/>
      <c r="E438" s="179" t="s">
        <v>46</v>
      </c>
      <c r="F438" s="183"/>
      <c r="G438" s="206"/>
      <c r="H438" s="209"/>
      <c r="I438" s="179" t="s">
        <v>46</v>
      </c>
      <c r="J438" s="180"/>
      <c r="K438" s="206"/>
      <c r="L438" s="209"/>
      <c r="M438" s="179" t="s">
        <v>46</v>
      </c>
      <c r="N438" s="180"/>
      <c r="O438" s="165"/>
      <c r="P438" s="165"/>
      <c r="Q438" s="165"/>
      <c r="R438" s="166"/>
      <c r="S438" s="227" t="str">
        <f>IF(OR(S435="Empleado",S435="Familiar"),"Nombre del Empleado","N° Factura")</f>
        <v>N° Factura</v>
      </c>
      <c r="T438" s="228"/>
      <c r="U438" s="89"/>
      <c r="V438" s="169"/>
      <c r="W438" s="227" t="str">
        <f>IF(OR(W435="Empleado",W435="Familiar"),"Nombre del Empleado","N° Factura")</f>
        <v>N° Factura</v>
      </c>
      <c r="X438" s="228"/>
      <c r="Y438" s="89"/>
      <c r="Z438" s="169"/>
      <c r="AA438" s="227" t="str">
        <f>IF(OR(AA435="Empleado",AA435="Familiar"),"Nombre del Empleado","N° Factura")</f>
        <v>N° Factura</v>
      </c>
      <c r="AB438" s="228"/>
      <c r="AC438" s="89"/>
      <c r="AD438" s="56"/>
      <c r="AE438" s="240" t="s">
        <v>69</v>
      </c>
      <c r="AF438" s="230"/>
      <c r="AG438" s="161">
        <f t="array" aca="1" ref="AG438" ca="1">COUNTIFS(AP391:AP431, "💲", AY391:AY431, INDIRECT("AE" &amp; ROW())) + COUNTIFS(AP391:AP431, "📦", AY391:AY431, INDIRECT("AE" &amp; ROW())) + COUNTIFS(AP391:AP431, "✅", AY391:AY431, INDIRECT("AE" &amp; ROW()))</f>
        <v>0</v>
      </c>
      <c r="AH438" s="162">
        <f t="array" aca="1" ref="AH438" ca="1">COUNTIFS(AP391:AP431, "💲", AY391:AY431, INDIRECT("AE" &amp; ROW())) + COUNTIFS(AP391:AP431, "📦", AY391:AY431, INDIRECT("AE" &amp; ROW()))</f>
        <v>0</v>
      </c>
      <c r="AI438" s="139">
        <f t="array" aca="1" ref="AI438" ca="1">SUMIFS(AR391:AR431, AY391:AY431, INDIRECT("AE" &amp; ROW()), AP391:AP431, "💲") + SUMIFS(AR391:AR431, AY391:AY431, INDIRECT("AE" &amp; ROW()), AP391:AP431, "📦")</f>
        <v>0</v>
      </c>
      <c r="AJ438" s="66">
        <f t="array" aca="1" ref="AJ438" ca="1">(
    SUMIFS(AR391:AR431, AY391:AY431, INDIRECT("AE" &amp; ROW()), AP391:AP431, "💲") +
    SUMIFS(AR391:AR431, AY391:AY431, INDIRECT("AE" &amp; ROW()), AP391:AP431, "📦")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
        SUMIFS(AR391:AR431, AY391:AY431, INDIRECT("AE" &amp; ROW()), AP391:AP431, "💲", AS391:AS431, "Familiar") +
        SUMIFS(AR391:AR431, AY391:AY431, INDIRECT("AE" &amp; ROW()), AP391:AP431, "📦", AS391:AS431, "Familiar")
    ) / 2
)  -
(
    (
        SUMIFS(AR391:AR431, AY391:AY431, INDIRECT("AE" &amp; ROW()), AP391:AP431, "💲", AS391:AS431, "Exonerado ADH") +
        SUMIFS(AR391:AR431, AY391:AY431, INDIRECT("AE" &amp; ROW()), AP391:AP431, "📦", AS391:AS431, "Exonerado ADH")
    ) / 2
)  -
(
    (
        SUMIFS(AR391:AR431, AY391:AY431, INDIRECT("AE" &amp; ROW()), AP391:AP431, "💲", AS391:AS431, "Exonerado Doctor") +
        SUMIFS(AR391:AR431, AY391:AY431, INDIRECT("AE" &amp; ROW()), AP391:AP431, "📦", AS391:AS431, "Exonerado Doctor")
    ) / 2
)</f>
        <v>0</v>
      </c>
      <c r="AK438" s="139">
        <f t="array" aca="1" ref="AK438" ca="1">(
    SUMIFS(AR391:AR431, AY391:AY431, INDIRECT("AE" &amp; ROW()), AP391:AP431, "💲") +
    SUMIFS(AR391:AR431, AY391:AY431, INDIRECT("AE" &amp; ROW()), AP391:AP431, "📦")
) -
(
    SUMIFS(AR391:AR431, AY391:AY431, INDIRECT("AE" &amp; ROW()), AP391:AP431, "💲", AS391:AS431, "Familiar") +
    SUMIFS(AR391:AR431, AY391:AY431, INDIRECT("AE" &amp; ROW()), AP391:AP431, "📦", AS391:AS431, "Familiar")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SUMIFS(AR391:AR431, AY391:AY431, INDIRECT("AE" &amp; ROW()), AP391:AP431, "💲", AS391:AS431, "Exonerado ADH") +
    SUMIFS(AR391:AR431, AY391:AY431, INDIRECT("AE" &amp; ROW()), AP391:AP431, "📦", AS391:AS431, "Exonerado ADH")
) -
(
    (
        SUMIFS(AR391:AR431, AY391:AY431, INDIRECT("AE" &amp; ROW()), AP391:AP431, "💲", AS391:AS431, "Exonerado Doctor") +
        SUMIFS(AR391:AR431, AY391:AY431, INDIRECT("AE" &amp; ROW()), AP391:AP431, "📦", AS391:AS431, "Exonerado Doctor")
    ) / 2
) -
(
    (
        SUMIFS(AR391:AR431, AY391:AY431, INDIRECT("AE" &amp; ROW()), AP391:AP431, "💲", AS391:AS431, "") +
        SUMIFS(AR391:AR431, AY391:AY431, INDIRECT("AE" &amp; ROW()), AP391:AP431, "📦", AS391:AS431, "")
    ) / 2
)</f>
        <v>0</v>
      </c>
      <c r="AL438" s="140">
        <f t="array" aca="1" ref="AL438" ca="1">(
    SUMIFS(AR391:AR431, AY391:AY431, INDIRECT("AE" &amp; ROW()), AP391:AP431, "💲") +
    SUMIFS(AR391:AR431, AY391:AY431, INDIRECT("AE" &amp; ROW()), AP391:AP431, "📦")
) -
(
    (
        SUMIFS(AR391:AR431, AY391:AY431, INDIRECT("AE" &amp; ROW()), AP391:AP431, "💲", AS391:AS431, "Familiar") +
        SUMIFS(AR391:AR431, AY391:AY431, INDIRECT("AE" &amp; ROW()), AP391:AP431, "📦", AS391:AS431, "Familiar")
    ) / 2
) -
(
    (
        SUMIFS(AR391:AR431, AY391:AY431, INDIRECT("AE" &amp; ROW()), AP391:AP431, "💲", AS391:AS431, "Participante") +
        SUMIFS(AR391:AR431, AY391:AY431, INDIRECT("AE" &amp; ROW()), AP391:AP431, "📦", AS391:AS431, "Participante")
    ) / 2
) -
(
    (
        SUMIFS(AR391:AR431, AY391:AY431, INDIRECT("AE" &amp; ROW()), AP391:AP431, "💲", AS391:AS431, "Empleado") +
        SUMIFS(AR391:AR431, AY391:AY431, INDIRECT("AE" &amp; ROW()), AP391:AP431, "📦", AS391:AS431, "Empleado")
    ) / 2
) -
(
    (
        SUMIFS(AR391:AR431, AY391:AY431, INDIRECT("AE" &amp; ROW()), AP391:AP431, "💲", AS391:AS431, "Exonerado ADH") +
        SUMIFS(AR391:AR431, AY391:AY431, INDIRECT("AE" &amp; ROW()), AP391:AP431, "📦", AS391:AS431, "Exonerado ADH")
    ) / 2
) -
(
    SUMIFS(AR391:AR431, AY391:AY431, INDIRECT("AE" &amp; ROW()), AP391:AP431, "💲", AS391:AS431, "Exonerado Doctor") +
    SUMIFS(AR391:AR431, AY391:AY431, INDIRECT("AE" &amp; ROW()), AP391:AP431, "📦", AS391:AS431, "Exonerado Doctor")
) -
(
    (
        SUMIFS(AR391:AR431, AY391:AY431, INDIRECT("AE" &amp; ROW()), AP391:AP431, "💲", AS391:AS431, "") +
        SUMIFS(AR391:AR431, AY391:AY431, INDIRECT("AE" &amp; ROW()), AP391:AP431, "📦", AS391:AS431, "")
    ) / 2
)</f>
        <v>0</v>
      </c>
      <c r="AM438" s="56"/>
      <c r="AN438" s="56"/>
      <c r="AO438" s="56"/>
      <c r="AP438" s="56"/>
      <c r="AQ438" s="56"/>
      <c r="AR438" s="56"/>
      <c r="AS438" s="56"/>
      <c r="AT438" s="56"/>
      <c r="AU438" s="56"/>
      <c r="AV438" s="56"/>
      <c r="AW438" s="56"/>
      <c r="AX438" s="56"/>
      <c r="AY438" s="56"/>
      <c r="AZ438" s="56"/>
      <c r="BA438" s="56"/>
      <c r="BB438" s="56"/>
      <c r="BC438" s="56"/>
      <c r="BD438" s="56"/>
      <c r="BE438" s="56"/>
      <c r="BF438" s="56"/>
      <c r="BG438" s="56"/>
      <c r="BH438" s="56"/>
      <c r="BI438" s="56"/>
      <c r="BJ438" s="56"/>
      <c r="BK438" s="56"/>
      <c r="BL438" s="56"/>
      <c r="BM438" s="56"/>
      <c r="BN438" s="56"/>
    </row>
    <row r="439" spans="1:66" ht="11.25" customHeight="1">
      <c r="A439" s="222">
        <f>A435+$Q$13/1440</f>
        <v>0.83333333333333304</v>
      </c>
      <c r="B439" s="164"/>
      <c r="C439" s="204"/>
      <c r="D439" s="207"/>
      <c r="E439" s="177" t="s">
        <v>36</v>
      </c>
      <c r="F439" s="42" t="str">
        <f>IF(D439&lt;&gt;"", VLOOKUP(D439,'Base de Datos'!$A$2:$D1268,2,FALSE()),"")</f>
        <v/>
      </c>
      <c r="G439" s="204"/>
      <c r="H439" s="216"/>
      <c r="I439" s="177" t="s">
        <v>36</v>
      </c>
      <c r="J439" s="42" t="str">
        <f>IF(H439&lt;&gt;"", VLOOKUP(H439,'Base de Datos'!$A$2:$D1268,2,FALSE()),"")</f>
        <v/>
      </c>
      <c r="K439" s="204"/>
      <c r="L439" s="216"/>
      <c r="M439" s="177" t="s">
        <v>36</v>
      </c>
      <c r="N439" s="42" t="str">
        <f>IF(L439&lt;&gt;"", VLOOKUP(L439,'Base de Datos'!$A$2:$D1268,2,FALSE()),"")</f>
        <v/>
      </c>
      <c r="O439" s="165"/>
      <c r="P439" s="165"/>
      <c r="Q439" s="165"/>
      <c r="R439" s="166"/>
      <c r="S439" s="167"/>
      <c r="T439" s="45" t="s">
        <v>37</v>
      </c>
      <c r="U439" s="168"/>
      <c r="V439" s="169"/>
      <c r="W439" s="167"/>
      <c r="X439" s="45" t="s">
        <v>37</v>
      </c>
      <c r="Y439" s="168"/>
      <c r="Z439" s="169"/>
      <c r="AA439" s="167"/>
      <c r="AB439" s="45" t="s">
        <v>37</v>
      </c>
      <c r="AC439" s="168"/>
      <c r="AD439" s="56"/>
      <c r="AE439" s="232" t="s">
        <v>72</v>
      </c>
      <c r="AF439" s="230"/>
      <c r="AG439" s="90">
        <f t="array" aca="1" ref="AG439" ca="1">COUNTIFS(AP391:AP431, "💲", AY391:AY431, INDIRECT("AE" &amp; ROW())) + COUNTIFS(AP391:AP431, "📦", AY391:AY431, INDIRECT("AE" &amp; ROW())) + COUNTIFS(AP391:AP431, "✅", AY391:AY431, INDIRECT("AE" &amp; ROW()))</f>
        <v>0</v>
      </c>
      <c r="AH439" s="68">
        <f t="array" aca="1" ref="AH439" ca="1">COUNTIFS(AP391:AP431, "💲", AY391:AY431, INDIRECT("AE" &amp; ROW())) + COUNTIFS(AP391:AP431, "📦", AY391:AY431, INDIRECT("AE" &amp; ROW()))</f>
        <v>0</v>
      </c>
      <c r="AI439" s="139">
        <f t="array" aca="1" ref="AI439" ca="1">SUMIFS(AR391:AR431, AY391:AY431, INDIRECT("AE" &amp; ROW()), AP391:AP431, "💲") + SUMIFS(AR391:AR431, AY391:AY431, INDIRECT("AE" &amp; ROW()), AP391:AP431, "📦")</f>
        <v>0</v>
      </c>
      <c r="AJ439" s="139">
        <f t="array" aca="1" ref="AJ439" ca="1">(
    SUMIFS(AR391:AR431, AY391:AY431, INDIRECT("AE" &amp; ROW()), AP391:AP431, "💲") +
    SUMIFS(AR391:AR431, AY391:AY431, INDIRECT("AE" &amp; ROW()), AP391:AP431, "📦")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
        SUMIFS(AR391:AR431, AY391:AY431, INDIRECT("AE" &amp; ROW()), AP391:AP431, "💲", AS391:AS431, "Familiar") +
        SUMIFS(AR391:AR431, AY391:AY431, INDIRECT("AE" &amp; ROW()), AP391:AP431, "📦", AS391:AS431, "Familiar")
    ) / 2
)  -
(
    (
        SUMIFS(AR391:AR431, AY391:AY431, INDIRECT("AE" &amp; ROW()), AP391:AP431, "💲", AS391:AS431, "Exonerado ADH") +
        SUMIFS(AR391:AR431, AY391:AY431, INDIRECT("AE" &amp; ROW()), AP391:AP431, "📦", AS391:AS431, "Exonerado ADH")
    ) / 2
)  -
(
    (
        SUMIFS(AR391:AR431, AY391:AY431, INDIRECT("AE" &amp; ROW()), AP391:AP431, "💲", AS391:AS431, "Exonerado Doctor") +
        SUMIFS(AR391:AR431, AY391:AY431, INDIRECT("AE" &amp; ROW()), AP391:AP431, "📦", AS391:AS431, "Exonerado Doctor")
    ) / 2
)</f>
        <v>0</v>
      </c>
      <c r="AK439" s="139">
        <f t="array" aca="1" ref="AK439" ca="1">(
    SUMIFS(AR391:AR431, AY391:AY431, INDIRECT("AE" &amp; ROW()), AP391:AP431, "💲") +
    SUMIFS(AR391:AR431, AY391:AY431, INDIRECT("AE" &amp; ROW()), AP391:AP431, "📦")
) -
(
    SUMIFS(AR391:AR431, AY391:AY431, INDIRECT("AE" &amp; ROW()), AP391:AP431, "💲", AS391:AS431, "Familiar") +
    SUMIFS(AR391:AR431, AY391:AY431, INDIRECT("AE" &amp; ROW()), AP391:AP431, "📦", AS391:AS431, "Familiar")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SUMIFS(AR391:AR431, AY391:AY431, INDIRECT("AE" &amp; ROW()), AP391:AP431, "💲", AS391:AS431, "Exonerado ADH") +
    SUMIFS(AR391:AR431, AY391:AY431, INDIRECT("AE" &amp; ROW()), AP391:AP431, "📦", AS391:AS431, "Exonerado ADH")
) -
(
    (
        SUMIFS(AR391:AR431, AY391:AY431, INDIRECT("AE" &amp; ROW()), AP391:AP431, "💲", AS391:AS431, "Exonerado Doctor") +
        SUMIFS(AR391:AR431, AY391:AY431, INDIRECT("AE" &amp; ROW()), AP391:AP431, "📦", AS391:AS431, "Exonerado Doctor")
    ) / 2
) -
(
    (
        SUMIFS(AR391:AR431, AY391:AY431, INDIRECT("AE" &amp; ROW()), AP391:AP431, "💲", AS391:AS431, "") +
        SUMIFS(AR391:AR431, AY391:AY431, INDIRECT("AE" &amp; ROW()), AP391:AP431, "📦", AS391:AS431, "")
    ) / 2
)</f>
        <v>0</v>
      </c>
      <c r="AL439" s="140">
        <f t="array" aca="1" ref="AL439" ca="1">(
    SUMIFS(AR391:AR431, AY391:AY431, INDIRECT("AE" &amp; ROW()), AP391:AP431, "💲") +
    SUMIFS(AR391:AR431, AY391:AY431, INDIRECT("AE" &amp; ROW()), AP391:AP431, "📦")
) -
(
    (
        SUMIFS(AR391:AR431, AY391:AY431, INDIRECT("AE" &amp; ROW()), AP391:AP431, "💲", AS391:AS431, "Familiar") +
        SUMIFS(AR391:AR431, AY391:AY431, INDIRECT("AE" &amp; ROW()), AP391:AP431, "📦", AS391:AS431, "Familiar")
    ) / 2
) -
(
    (
        SUMIFS(AR391:AR431, AY391:AY431, INDIRECT("AE" &amp; ROW()), AP391:AP431, "💲", AS391:AS431, "Participante") +
        SUMIFS(AR391:AR431, AY391:AY431, INDIRECT("AE" &amp; ROW()), AP391:AP431, "📦", AS391:AS431, "Participante")
    ) / 2
) -
(
    (
        SUMIFS(AR391:AR431, AY391:AY431, INDIRECT("AE" &amp; ROW()), AP391:AP431, "💲", AS391:AS431, "Empleado") +
        SUMIFS(AR391:AR431, AY391:AY431, INDIRECT("AE" &amp; ROW()), AP391:AP431, "📦", AS391:AS431, "Empleado")
    ) / 2
) -
(
    (
        SUMIFS(AR391:AR431, AY391:AY431, INDIRECT("AE" &amp; ROW()), AP391:AP431, "💲", AS391:AS431, "Exonerado ADH") +
        SUMIFS(AR391:AR431, AY391:AY431, INDIRECT("AE" &amp; ROW()), AP391:AP431, "📦", AS391:AS431, "Exonerado ADH")
    ) / 2
) -
(
    SUMIFS(AR391:AR431, AY391:AY431, INDIRECT("AE" &amp; ROW()), AP391:AP431, "💲", AS391:AS431, "Exonerado Doctor") +
    SUMIFS(AR391:AR431, AY391:AY431, INDIRECT("AE" &amp; ROW()), AP391:AP431, "📦", AS391:AS431, "Exonerado Doctor")
) -
(
    (
        SUMIFS(AR391:AR431, AY391:AY431, INDIRECT("AE" &amp; ROW()), AP391:AP431, "💲", AS391:AS431, "") +
        SUMIFS(AR391:AR431, AY391:AY431, INDIRECT("AE" &amp; ROW()), AP391:AP431, "📦", AS391:AS431, "")
    ) / 2
)</f>
        <v>0</v>
      </c>
      <c r="AM439" s="56"/>
      <c r="AN439" s="56"/>
      <c r="AO439" s="56"/>
      <c r="AP439" s="56"/>
      <c r="AQ439" s="56"/>
      <c r="AR439" s="56"/>
      <c r="AS439" s="56"/>
      <c r="AT439" s="56"/>
      <c r="AU439" s="56"/>
      <c r="AV439" s="56"/>
      <c r="AW439" s="56"/>
      <c r="AX439" s="56"/>
      <c r="AY439" s="56"/>
      <c r="AZ439" s="56"/>
      <c r="BA439" s="56"/>
      <c r="BB439" s="56"/>
      <c r="BC439" s="56"/>
      <c r="BD439" s="56"/>
      <c r="BE439" s="56"/>
      <c r="BF439" s="56"/>
      <c r="BG439" s="56"/>
      <c r="BH439" s="56"/>
      <c r="BI439" s="56"/>
      <c r="BJ439" s="56"/>
      <c r="BK439" s="56"/>
      <c r="BL439" s="56"/>
      <c r="BM439" s="56"/>
      <c r="BN439" s="56"/>
    </row>
    <row r="440" spans="1:66" ht="11.25" customHeight="1">
      <c r="A440" s="220"/>
      <c r="B440" s="164"/>
      <c r="C440" s="205"/>
      <c r="D440" s="208"/>
      <c r="E440" s="178" t="s">
        <v>42</v>
      </c>
      <c r="F440" s="58" t="str">
        <f>IF(D439&lt;&gt;"", VLOOKUP(D439,'Base de Datos'!$A$2:$D1268,3,FALSE()),"")</f>
        <v/>
      </c>
      <c r="G440" s="205"/>
      <c r="H440" s="208"/>
      <c r="I440" s="178" t="s">
        <v>42</v>
      </c>
      <c r="J440" s="58" t="str">
        <f>IF(H439&lt;&gt;"", VLOOKUP(H439,'Base de Datos'!$A$2:$D1268,3,FALSE()),"")</f>
        <v/>
      </c>
      <c r="K440" s="205"/>
      <c r="L440" s="208"/>
      <c r="M440" s="178" t="s">
        <v>42</v>
      </c>
      <c r="N440" s="58" t="str">
        <f>IF(L439&lt;&gt;"", VLOOKUP(L439,'Base de Datos'!$A$2:$D1268,3,FALSE()),"")</f>
        <v/>
      </c>
      <c r="O440" s="165"/>
      <c r="P440" s="165"/>
      <c r="Q440" s="165"/>
      <c r="R440" s="166"/>
      <c r="S440" s="231"/>
      <c r="T440" s="230"/>
      <c r="U440" s="170"/>
      <c r="V440" s="169"/>
      <c r="W440" s="231"/>
      <c r="X440" s="230"/>
      <c r="Y440" s="170"/>
      <c r="Z440" s="169"/>
      <c r="AA440" s="231"/>
      <c r="AB440" s="230"/>
      <c r="AC440" s="170"/>
      <c r="AD440" s="56"/>
      <c r="AE440" s="232" t="s">
        <v>75</v>
      </c>
      <c r="AF440" s="230"/>
      <c r="AG440" s="90">
        <f t="array" aca="1" ref="AG440" ca="1">COUNTIFS(AP391:AP431, "💲", AY391:AY431, INDIRECT("AE" &amp; ROW())) + COUNTIFS(AP391:AP431, "📦", AY391:AY431, INDIRECT("AE" &amp; ROW())) + COUNTIFS(AP391:AP431, "✅", AY391:AY431, INDIRECT("AE" &amp; ROW()))</f>
        <v>0</v>
      </c>
      <c r="AH440" s="68">
        <f t="array" aca="1" ref="AH440" ca="1">COUNTIFS(AP391:AP431, "💲", AY391:AY431, INDIRECT("AE" &amp; ROW())) + COUNTIFS(AP391:AP431, "📦", AY391:AY431, INDIRECT("AE" &amp; ROW()))</f>
        <v>0</v>
      </c>
      <c r="AI440" s="139">
        <f t="array" aca="1" ref="AI440" ca="1">SUMIFS(AR391:AR431, AY391:AY431, INDIRECT("AE" &amp; ROW()), AP391:AP431, "💲") + SUMIFS(AR391:AR431, AY391:AY431, INDIRECT("AE" &amp; ROW()), AP391:AP431, "📦")</f>
        <v>0</v>
      </c>
      <c r="AJ440" s="139">
        <f t="array" aca="1" ref="AJ440" ca="1">(
    SUMIFS(AR391:AR431, AY391:AY431, INDIRECT("AE" &amp; ROW()), AP391:AP431, "💲") +
    SUMIFS(AR391:AR431, AY391:AY431, INDIRECT("AE" &amp; ROW()), AP391:AP431, "📦")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
        SUMIFS(AR391:AR431, AY391:AY431, INDIRECT("AE" &amp; ROW()), AP391:AP431, "💲", AS391:AS431, "Familiar") +
        SUMIFS(AR391:AR431, AY391:AY431, INDIRECT("AE" &amp; ROW()), AP391:AP431, "📦", AS391:AS431, "Familiar")
    ) / 2
)  -
(
    (
        SUMIFS(AR391:AR431, AY391:AY431, INDIRECT("AE" &amp; ROW()), AP391:AP431, "💲", AS391:AS431, "Exonerado ADH") +
        SUMIFS(AR391:AR431, AY391:AY431, INDIRECT("AE" &amp; ROW()), AP391:AP431, "📦", AS391:AS431, "Exonerado ADH")
    ) / 2
)  -
(
    (
        SUMIFS(AR391:AR431, AY391:AY431, INDIRECT("AE" &amp; ROW()), AP391:AP431, "💲", AS391:AS431, "Exonerado Doctor") +
        SUMIFS(AR391:AR431, AY391:AY431, INDIRECT("AE" &amp; ROW()), AP391:AP431, "📦", AS391:AS431, "Exonerado Doctor")
    ) / 2
)</f>
        <v>0</v>
      </c>
      <c r="AK440" s="139">
        <f t="array" aca="1" ref="AK440" ca="1">(
    SUMIFS(AR391:AR431, AY391:AY431, INDIRECT("AE" &amp; ROW()), AP391:AP431, "💲") +
    SUMIFS(AR391:AR431, AY391:AY431, INDIRECT("AE" &amp; ROW()), AP391:AP431, "📦")
) -
(
    SUMIFS(AR391:AR431, AY391:AY431, INDIRECT("AE" &amp; ROW()), AP391:AP431, "💲", AS391:AS431, "Familiar") +
    SUMIFS(AR391:AR431, AY391:AY431, INDIRECT("AE" &amp; ROW()), AP391:AP431, "📦", AS391:AS431, "Familiar")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SUMIFS(AR391:AR431, AY391:AY431, INDIRECT("AE" &amp; ROW()), AP391:AP431, "💲", AS391:AS431, "Exonerado ADH") +
    SUMIFS(AR391:AR431, AY391:AY431, INDIRECT("AE" &amp; ROW()), AP391:AP431, "📦", AS391:AS431, "Exonerado ADH")
) -
(
    (
        SUMIFS(AR391:AR431, AY391:AY431, INDIRECT("AE" &amp; ROW()), AP391:AP431, "💲", AS391:AS431, "Exonerado Doctor") +
        SUMIFS(AR391:AR431, AY391:AY431, INDIRECT("AE" &amp; ROW()), AP391:AP431, "📦", AS391:AS431, "Exonerado Doctor")
    ) / 2
) -
(
    (
        SUMIFS(AR391:AR431, AY391:AY431, INDIRECT("AE" &amp; ROW()), AP391:AP431, "💲", AS391:AS431, "") +
        SUMIFS(AR391:AR431, AY391:AY431, INDIRECT("AE" &amp; ROW()), AP391:AP431, "📦", AS391:AS431, "")
    ) / 2
)</f>
        <v>0</v>
      </c>
      <c r="AL440" s="140">
        <f t="array" aca="1" ref="AL440" ca="1">(
    SUMIFS(AR391:AR431, AY391:AY431, INDIRECT("AE" &amp; ROW()), AP391:AP431, "💲") +
    SUMIFS(AR391:AR431, AY391:AY431, INDIRECT("AE" &amp; ROW()), AP391:AP431, "📦")
) -
(
    (
        SUMIFS(AR391:AR431, AY391:AY431, INDIRECT("AE" &amp; ROW()), AP391:AP431, "💲", AS391:AS431, "Familiar") +
        SUMIFS(AR391:AR431, AY391:AY431, INDIRECT("AE" &amp; ROW()), AP391:AP431, "📦", AS391:AS431, "Familiar")
    ) / 2
) -
(
    (
        SUMIFS(AR391:AR431, AY391:AY431, INDIRECT("AE" &amp; ROW()), AP391:AP431, "💲", AS391:AS431, "Participante") +
        SUMIFS(AR391:AR431, AY391:AY431, INDIRECT("AE" &amp; ROW()), AP391:AP431, "📦", AS391:AS431, "Participante")
    ) / 2
) -
(
    (
        SUMIFS(AR391:AR431, AY391:AY431, INDIRECT("AE" &amp; ROW()), AP391:AP431, "💲", AS391:AS431, "Empleado") +
        SUMIFS(AR391:AR431, AY391:AY431, INDIRECT("AE" &amp; ROW()), AP391:AP431, "📦", AS391:AS431, "Empleado")
    ) / 2
) -
(
    (
        SUMIFS(AR391:AR431, AY391:AY431, INDIRECT("AE" &amp; ROW()), AP391:AP431, "💲", AS391:AS431, "Exonerado ADH") +
        SUMIFS(AR391:AR431, AY391:AY431, INDIRECT("AE" &amp; ROW()), AP391:AP431, "📦", AS391:AS431, "Exonerado ADH")
    ) / 2
) -
(
    SUMIFS(AR391:AR431, AY391:AY431, INDIRECT("AE" &amp; ROW()), AP391:AP431, "💲", AS391:AS431, "Exonerado Doctor") +
    SUMIFS(AR391:AR431, AY391:AY431, INDIRECT("AE" &amp; ROW()), AP391:AP431, "📦", AS391:AS431, "Exonerado Doctor")
) -
(
    (
        SUMIFS(AR391:AR431, AY391:AY431, INDIRECT("AE" &amp; ROW()), AP391:AP431, "💲", AS391:AS431, "") +
        SUMIFS(AR391:AR431, AY391:AY431, INDIRECT("AE" &amp; ROW()), AP391:AP431, "📦", AS391:AS431, "")
    ) / 2
)</f>
        <v>0</v>
      </c>
      <c r="AM440" s="56"/>
      <c r="AN440" s="56"/>
      <c r="AO440" s="56"/>
      <c r="AP440" s="56"/>
      <c r="AQ440" s="56"/>
      <c r="AR440" s="56"/>
      <c r="AS440" s="56"/>
      <c r="AT440" s="56"/>
      <c r="AU440" s="56"/>
      <c r="AV440" s="56"/>
      <c r="AW440" s="56"/>
      <c r="AX440" s="56"/>
      <c r="AY440" s="56"/>
      <c r="AZ440" s="56"/>
      <c r="BA440" s="56"/>
      <c r="BB440" s="56"/>
      <c r="BC440" s="56"/>
      <c r="BD440" s="56"/>
      <c r="BE440" s="56"/>
      <c r="BF440" s="56"/>
      <c r="BG440" s="56"/>
      <c r="BH440" s="56"/>
      <c r="BI440" s="56"/>
      <c r="BJ440" s="56"/>
      <c r="BK440" s="56"/>
      <c r="BL440" s="56"/>
      <c r="BM440" s="56"/>
      <c r="BN440" s="56"/>
    </row>
    <row r="441" spans="1:66" ht="11.25" customHeight="1">
      <c r="A441" s="220"/>
      <c r="B441" s="164"/>
      <c r="C441" s="205"/>
      <c r="D441" s="208"/>
      <c r="E441" s="178" t="s">
        <v>44</v>
      </c>
      <c r="F441" s="58" t="str">
        <f>IF(D439&lt;&gt;"", VLOOKUP(D439,'Base de Datos'!$A$2:$D1268,4,FALSE()),"")</f>
        <v/>
      </c>
      <c r="G441" s="205"/>
      <c r="H441" s="208"/>
      <c r="I441" s="178" t="s">
        <v>44</v>
      </c>
      <c r="J441" s="58" t="str">
        <f>IF(H439&lt;&gt;"", VLOOKUP(H439,'Base de Datos'!$A$2:$D1268,4,FALSE()),"")</f>
        <v/>
      </c>
      <c r="K441" s="205"/>
      <c r="L441" s="208"/>
      <c r="M441" s="178" t="s">
        <v>44</v>
      </c>
      <c r="N441" s="58" t="str">
        <f>IF(L439&lt;&gt;"", VLOOKUP(L439,'Base de Datos'!$A$2:$D1268,4,FALSE()),"")</f>
        <v/>
      </c>
      <c r="O441" s="165"/>
      <c r="P441" s="165"/>
      <c r="Q441" s="165"/>
      <c r="R441" s="166"/>
      <c r="S441" s="231"/>
      <c r="T441" s="230"/>
      <c r="U441" s="170"/>
      <c r="V441" s="169"/>
      <c r="W441" s="231"/>
      <c r="X441" s="230"/>
      <c r="Y441" s="170"/>
      <c r="Z441" s="169"/>
      <c r="AA441" s="231"/>
      <c r="AB441" s="230"/>
      <c r="AC441" s="170"/>
      <c r="AD441" s="56"/>
      <c r="AE441" s="232" t="s">
        <v>77</v>
      </c>
      <c r="AF441" s="230"/>
      <c r="AG441" s="90">
        <f t="array" aca="1" ref="AG441" ca="1">COUNTIFS(AP391:AP431, "💲", AY391:AY431, INDIRECT("AE" &amp; ROW())) + COUNTIFS(AP391:AP431, "📦", AY391:AY431, INDIRECT("AE" &amp; ROW())) + COUNTIFS(AP391:AP431, "✅", AY391:AY431, INDIRECT("AE" &amp; ROW()))</f>
        <v>0</v>
      </c>
      <c r="AH441" s="68">
        <f t="array" aca="1" ref="AH441" ca="1">COUNTIFS(AP391:AP431, "💲", AY391:AY431, INDIRECT("AE" &amp; ROW())) + COUNTIFS(AP391:AP431, "📦", AY391:AY431, INDIRECT("AE" &amp; ROW()))</f>
        <v>0</v>
      </c>
      <c r="AI441" s="139">
        <f t="array" aca="1" ref="AI441" ca="1">SUMIFS(AR391:AR431, AY391:AY431, INDIRECT("AE" &amp; ROW()), AP391:AP431, "💲") + SUMIFS(AR391:AR431, AY391:AY431, INDIRECT("AE" &amp; ROW()), AP391:AP431, "📦")</f>
        <v>0</v>
      </c>
      <c r="AJ441" s="139">
        <f t="array" aca="1" ref="AJ441" ca="1">(
    SUMIFS(AR391:AR431, AY391:AY431, INDIRECT("AE" &amp; ROW()), AP391:AP431, "💲") +
    SUMIFS(AR391:AR431, AY391:AY431, INDIRECT("AE" &amp; ROW()), AP391:AP431, "📦")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
        SUMIFS(AR391:AR431, AY391:AY431, INDIRECT("AE" &amp; ROW()), AP391:AP431, "💲", AS391:AS431, "Familiar") +
        SUMIFS(AR391:AR431, AY391:AY431, INDIRECT("AE" &amp; ROW()), AP391:AP431, "📦", AS391:AS431, "Familiar")
    ) / 2
)  -
(
    (
        SUMIFS(AR391:AR431, AY391:AY431, INDIRECT("AE" &amp; ROW()), AP391:AP431, "💲", AS391:AS431, "Exonerado ADH") +
        SUMIFS(AR391:AR431, AY391:AY431, INDIRECT("AE" &amp; ROW()), AP391:AP431, "📦", AS391:AS431, "Exonerado ADH")
    ) / 2
)  -
(
    (
        SUMIFS(AR391:AR431, AY391:AY431, INDIRECT("AE" &amp; ROW()), AP391:AP431, "💲", AS391:AS431, "Exonerado Doctor") +
        SUMIFS(AR391:AR431, AY391:AY431, INDIRECT("AE" &amp; ROW()), AP391:AP431, "📦", AS391:AS431, "Exonerado Doctor")
    ) / 2
)</f>
        <v>0</v>
      </c>
      <c r="AK441" s="139">
        <f t="array" aca="1" ref="AK441" ca="1">(
    SUMIFS(AR391:AR431, AY391:AY431, INDIRECT("AE" &amp; ROW()), AP391:AP431, "💲") +
    SUMIFS(AR391:AR431, AY391:AY431, INDIRECT("AE" &amp; ROW()), AP391:AP431, "📦")
) -
(
    SUMIFS(AR391:AR431, AY391:AY431, INDIRECT("AE" &amp; ROW()), AP391:AP431, "💲", AS391:AS431, "Familiar") +
    SUMIFS(AR391:AR431, AY391:AY431, INDIRECT("AE" &amp; ROW()), AP391:AP431, "📦", AS391:AS431, "Familiar")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SUMIFS(AR391:AR431, AY391:AY431, INDIRECT("AE" &amp; ROW()), AP391:AP431, "💲", AS391:AS431, "Exonerado ADH") +
    SUMIFS(AR391:AR431, AY391:AY431, INDIRECT("AE" &amp; ROW()), AP391:AP431, "📦", AS391:AS431, "Exonerado ADH")
) -
(
    (
        SUMIFS(AR391:AR431, AY391:AY431, INDIRECT("AE" &amp; ROW()), AP391:AP431, "💲", AS391:AS431, "Exonerado Doctor") +
        SUMIFS(AR391:AR431, AY391:AY431, INDIRECT("AE" &amp; ROW()), AP391:AP431, "📦", AS391:AS431, "Exonerado Doctor")
    ) / 2
) -
(
    (
        SUMIFS(AR391:AR431, AY391:AY431, INDIRECT("AE" &amp; ROW()), AP391:AP431, "💲", AS391:AS431, "") +
        SUMIFS(AR391:AR431, AY391:AY431, INDIRECT("AE" &amp; ROW()), AP391:AP431, "📦", AS391:AS431, "")
    ) / 2
)</f>
        <v>0</v>
      </c>
      <c r="AL441" s="140">
        <f t="array" aca="1" ref="AL441" ca="1">(
    SUMIFS(AR391:AR431, AY391:AY431, INDIRECT("AE" &amp; ROW()), AP391:AP431, "💲") +
    SUMIFS(AR391:AR431, AY391:AY431, INDIRECT("AE" &amp; ROW()), AP391:AP431, "📦")
) -
(
    (
        SUMIFS(AR391:AR431, AY391:AY431, INDIRECT("AE" &amp; ROW()), AP391:AP431, "💲", AS391:AS431, "Familiar") +
        SUMIFS(AR391:AR431, AY391:AY431, INDIRECT("AE" &amp; ROW()), AP391:AP431, "📦", AS391:AS431, "Familiar")
    ) / 2
) -
(
    (
        SUMIFS(AR391:AR431, AY391:AY431, INDIRECT("AE" &amp; ROW()), AP391:AP431, "💲", AS391:AS431, "Participante") +
        SUMIFS(AR391:AR431, AY391:AY431, INDIRECT("AE" &amp; ROW()), AP391:AP431, "📦", AS391:AS431, "Participante")
    ) / 2
) -
(
    (
        SUMIFS(AR391:AR431, AY391:AY431, INDIRECT("AE" &amp; ROW()), AP391:AP431, "💲", AS391:AS431, "Empleado") +
        SUMIFS(AR391:AR431, AY391:AY431, INDIRECT("AE" &amp; ROW()), AP391:AP431, "📦", AS391:AS431, "Empleado")
    ) / 2
) -
(
    (
        SUMIFS(AR391:AR431, AY391:AY431, INDIRECT("AE" &amp; ROW()), AP391:AP431, "💲", AS391:AS431, "Exonerado ADH") +
        SUMIFS(AR391:AR431, AY391:AY431, INDIRECT("AE" &amp; ROW()), AP391:AP431, "📦", AS391:AS431, "Exonerado ADH")
    ) / 2
) -
(
    SUMIFS(AR391:AR431, AY391:AY431, INDIRECT("AE" &amp; ROW()), AP391:AP431, "💲", AS391:AS431, "Exonerado Doctor") +
    SUMIFS(AR391:AR431, AY391:AY431, INDIRECT("AE" &amp; ROW()), AP391:AP431, "📦", AS391:AS431, "Exonerado Doctor")
) -
(
    (
        SUMIFS(AR391:AR431, AY391:AY431, INDIRECT("AE" &amp; ROW()), AP391:AP431, "💲", AS391:AS431, "") +
        SUMIFS(AR391:AR431, AY391:AY431, INDIRECT("AE" &amp; ROW()), AP391:AP431, "📦", AS391:AS431, "")
    ) / 2
)</f>
        <v>0</v>
      </c>
      <c r="AM441" s="56"/>
      <c r="AN441" s="56"/>
      <c r="AO441" s="56"/>
      <c r="AP441" s="56"/>
      <c r="AQ441" s="56"/>
      <c r="AR441" s="56"/>
      <c r="AS441" s="56"/>
      <c r="AT441" s="56"/>
      <c r="AU441" s="56"/>
      <c r="AV441" s="56"/>
      <c r="AW441" s="56"/>
      <c r="AX441" s="56"/>
      <c r="AY441" s="56"/>
      <c r="AZ441" s="56"/>
      <c r="BA441" s="56"/>
      <c r="BB441" s="56"/>
      <c r="BC441" s="56"/>
      <c r="BD441" s="56"/>
      <c r="BE441" s="56"/>
      <c r="BF441" s="56"/>
      <c r="BG441" s="56"/>
      <c r="BH441" s="56"/>
      <c r="BI441" s="56"/>
      <c r="BJ441" s="56"/>
      <c r="BK441" s="56"/>
      <c r="BL441" s="56"/>
      <c r="BM441" s="56"/>
      <c r="BN441" s="56"/>
    </row>
    <row r="442" spans="1:66" ht="11.25" customHeight="1">
      <c r="A442" s="221"/>
      <c r="B442" s="164"/>
      <c r="C442" s="206"/>
      <c r="D442" s="209"/>
      <c r="E442" s="179" t="s">
        <v>46</v>
      </c>
      <c r="F442" s="183"/>
      <c r="G442" s="206"/>
      <c r="H442" s="209"/>
      <c r="I442" s="179" t="s">
        <v>46</v>
      </c>
      <c r="J442" s="180"/>
      <c r="K442" s="206"/>
      <c r="L442" s="209"/>
      <c r="M442" s="179" t="s">
        <v>46</v>
      </c>
      <c r="N442" s="180"/>
      <c r="O442" s="165"/>
      <c r="P442" s="165"/>
      <c r="Q442" s="165"/>
      <c r="R442" s="166"/>
      <c r="S442" s="227" t="str">
        <f>IF(OR(S439="Empleado",S439="Familiar"),"Nombre del Empleado","N° Factura")</f>
        <v>N° Factura</v>
      </c>
      <c r="T442" s="228"/>
      <c r="U442" s="89"/>
      <c r="V442" s="169"/>
      <c r="W442" s="227" t="str">
        <f>IF(OR(W439="Empleado",W439="Familiar"),"Nombre del Empleado","N° Factura")</f>
        <v>N° Factura</v>
      </c>
      <c r="X442" s="228"/>
      <c r="Y442" s="89"/>
      <c r="Z442" s="169"/>
      <c r="AA442" s="227" t="str">
        <f>IF(OR(AA439="Empleado",AA439="Familiar"),"Nombre del Empleado","N° Factura")</f>
        <v>N° Factura</v>
      </c>
      <c r="AB442" s="228"/>
      <c r="AC442" s="89"/>
      <c r="AD442" s="56"/>
      <c r="AE442" s="233" t="s">
        <v>80</v>
      </c>
      <c r="AF442" s="228"/>
      <c r="AG442" s="143">
        <f t="array" aca="1" ref="AG442" ca="1">COUNTIFS(AP391:AP431, "💲", AY391:AY431, INDIRECT("AE" &amp; ROW())) + COUNTIFS(AP391:AP431, "📦", AY391:AY431, INDIRECT("AE" &amp; ROW())) + COUNTIFS(AP391:AP431, "✅", AY391:AY431, INDIRECT("AE" &amp; ROW()))</f>
        <v>0</v>
      </c>
      <c r="AH442" s="144">
        <f t="array" aca="1" ref="AH442" ca="1">COUNTIFS(AP391:AP431, "💲", AY391:AY431, INDIRECT("AE" &amp; ROW())) + COUNTIFS(AP391:AP431, "📦", AY391:AY431, INDIRECT("AE" &amp; ROW()))</f>
        <v>0</v>
      </c>
      <c r="AI442" s="145">
        <f t="array" aca="1" ref="AI442" ca="1">SUMIFS(AR391:AR431, AY391:AY431, INDIRECT("AE" &amp; ROW()), AP391:AP431, "💲") + SUMIFS(AR391:AR431, AY391:AY431, INDIRECT("AE" &amp; ROW()), AP391:AP431, "📦")</f>
        <v>0</v>
      </c>
      <c r="AJ442" s="145">
        <f t="array" aca="1" ref="AJ442" ca="1">(
    SUMIFS(AR391:AR431, AY391:AY431, INDIRECT("AE" &amp; ROW()), AP391:AP431, "💲") +
    SUMIFS(AR391:AR431, AY391:AY431, INDIRECT("AE" &amp; ROW()), AP391:AP431, "📦")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
        SUMIFS(AR391:AR431, AY391:AY431, INDIRECT("AE" &amp; ROW()), AP391:AP431, "💲", AS391:AS431, "Familiar") +
        SUMIFS(AR391:AR431, AY391:AY431, INDIRECT("AE" &amp; ROW()), AP391:AP431, "📦", AS391:AS431, "Familiar")
    ) / 2
)  -
(
    (
        SUMIFS(AR391:AR431, AY391:AY431, INDIRECT("AE" &amp; ROW()), AP391:AP431, "💲", AS391:AS431, "Exonerado ADH") +
        SUMIFS(AR391:AR431, AY391:AY431, INDIRECT("AE" &amp; ROW()), AP391:AP431, "📦", AS391:AS431, "Exonerado ADH")
    ) / 2
)  -
(
    (
        SUMIFS(AR391:AR431, AY391:AY431, INDIRECT("AE" &amp; ROW()), AP391:AP431, "💲", AS391:AS431, "Exonerado Doctor") +
        SUMIFS(AR391:AR431, AY391:AY431, INDIRECT("AE" &amp; ROW()), AP391:AP431, "📦", AS391:AS431, "Exonerado Doctor")
    ) / 2
)</f>
        <v>0</v>
      </c>
      <c r="AK442" s="145">
        <f t="array" aca="1" ref="AK442" ca="1">(
    SUMIFS(AR391:AR431, AY391:AY431, INDIRECT("AE" &amp; ROW()), AP391:AP431, "💲") +
    SUMIFS(AR391:AR431, AY391:AY431, INDIRECT("AE" &amp; ROW()), AP391:AP431, "📦")
) -
(
    SUMIFS(AR391:AR431, AY391:AY431, INDIRECT("AE" &amp; ROW()), AP391:AP431, "💲", AS391:AS431, "Familiar") +
    SUMIFS(AR391:AR431, AY391:AY431, INDIRECT("AE" &amp; ROW()), AP391:AP431, "📦", AS391:AS431, "Familiar")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SUMIFS(AR391:AR431, AY391:AY431, INDIRECT("AE" &amp; ROW()), AP391:AP431, "💲", AS391:AS431, "Exonerado ADH") +
    SUMIFS(AR391:AR431, AY391:AY431, INDIRECT("AE" &amp; ROW()), AP391:AP431, "📦", AS391:AS431, "Exonerado ADH")
) -
(
    (
        SUMIFS(AR391:AR431, AY391:AY431, INDIRECT("AE" &amp; ROW()), AP391:AP431, "💲", AS391:AS431, "Exonerado Doctor") +
        SUMIFS(AR391:AR431, AY391:AY431, INDIRECT("AE" &amp; ROW()), AP391:AP431, "📦", AS391:AS431, "Exonerado Doctor")
    ) / 2
) -
(
    (
        SUMIFS(AR391:AR431, AY391:AY431, INDIRECT("AE" &amp; ROW()), AP391:AP431, "💲", AS391:AS431, "") +
        SUMIFS(AR391:AR431, AY391:AY431, INDIRECT("AE" &amp; ROW()), AP391:AP431, "📦", AS391:AS431, "")
    ) / 2
)</f>
        <v>0</v>
      </c>
      <c r="AL442" s="146">
        <f t="array" aca="1" ref="AL442" ca="1">(
    SUMIFS(AR391:AR431, AY391:AY431, INDIRECT("AE" &amp; ROW()), AP391:AP431, "💲") +
    SUMIFS(AR391:AR431, AY391:AY431, INDIRECT("AE" &amp; ROW()), AP391:AP431, "📦")
) -
(
    (
        SUMIFS(AR391:AR431, AY391:AY431, INDIRECT("AE" &amp; ROW()), AP391:AP431, "💲", AS391:AS431, "Familiar") +
        SUMIFS(AR391:AR431, AY391:AY431, INDIRECT("AE" &amp; ROW()), AP391:AP431, "📦", AS391:AS431, "Familiar")
    ) / 2
) -
(
    (
        SUMIFS(AR391:AR431, AY391:AY431, INDIRECT("AE" &amp; ROW()), AP391:AP431, "💲", AS391:AS431, "Participante") +
        SUMIFS(AR391:AR431, AY391:AY431, INDIRECT("AE" &amp; ROW()), AP391:AP431, "📦", AS391:AS431, "Participante")
    ) / 2
) -
(
    (
        SUMIFS(AR391:AR431, AY391:AY431, INDIRECT("AE" &amp; ROW()), AP391:AP431, "💲", AS391:AS431, "Empleado") +
        SUMIFS(AR391:AR431, AY391:AY431, INDIRECT("AE" &amp; ROW()), AP391:AP431, "📦", AS391:AS431, "Empleado")
    ) / 2
) -
(
    (
        SUMIFS(AR391:AR431, AY391:AY431, INDIRECT("AE" &amp; ROW()), AP391:AP431, "💲", AS391:AS431, "Exonerado ADH") +
        SUMIFS(AR391:AR431, AY391:AY431, INDIRECT("AE" &amp; ROW()), AP391:AP431, "📦", AS391:AS431, "Exonerado ADH")
    ) / 2
) -
(
    SUMIFS(AR391:AR431, AY391:AY431, INDIRECT("AE" &amp; ROW()), AP391:AP431, "💲", AS391:AS431, "Exonerado Doctor") +
    SUMIFS(AR391:AR431, AY391:AY431, INDIRECT("AE" &amp; ROW()), AP391:AP431, "📦", AS391:AS431, "Exonerado Doctor")
) -
(
    (
        SUMIFS(AR391:AR431, AY391:AY431, INDIRECT("AE" &amp; ROW()), AP391:AP431, "💲", AS391:AS431, "") +
        SUMIFS(AR391:AR431, AY391:AY431, INDIRECT("AE" &amp; ROW()), AP391:AP431, "📦", AS391:AS431, "")
    ) / 2
)</f>
        <v>0</v>
      </c>
      <c r="AM442" s="56"/>
      <c r="AN442" s="56"/>
      <c r="AO442" s="56"/>
      <c r="AP442" s="56"/>
      <c r="AQ442" s="56"/>
      <c r="AR442" s="56"/>
      <c r="AS442" s="56"/>
      <c r="AT442" s="56"/>
      <c r="AU442" s="56"/>
      <c r="AV442" s="56"/>
      <c r="AW442" s="56"/>
      <c r="AX442" s="56"/>
      <c r="AY442" s="56"/>
      <c r="AZ442" s="56"/>
      <c r="BA442" s="56"/>
      <c r="BB442" s="56"/>
      <c r="BC442" s="56"/>
      <c r="BD442" s="56"/>
      <c r="BE442" s="56"/>
      <c r="BF442" s="56"/>
      <c r="BG442" s="56"/>
      <c r="BH442" s="56"/>
      <c r="BI442" s="56"/>
      <c r="BJ442" s="56"/>
      <c r="BK442" s="56"/>
      <c r="BL442" s="56"/>
      <c r="BM442" s="56"/>
      <c r="BN442" s="56"/>
    </row>
    <row r="443" spans="1:66" ht="11.25" customHeight="1">
      <c r="A443" s="3"/>
      <c r="B443" s="3"/>
      <c r="C443" s="3"/>
      <c r="D443" s="3"/>
      <c r="E443" s="3"/>
      <c r="F443" s="3"/>
      <c r="G443" s="3"/>
      <c r="H443" s="3"/>
      <c r="I443" s="3"/>
      <c r="J443" s="3"/>
      <c r="K443" s="3"/>
      <c r="L443" s="3"/>
      <c r="M443" s="3"/>
      <c r="N443" s="3"/>
      <c r="O443" s="1"/>
      <c r="P443" s="3"/>
      <c r="Q443" s="3"/>
      <c r="R443" s="15"/>
      <c r="S443" s="16"/>
      <c r="T443" s="16"/>
      <c r="U443" s="173"/>
      <c r="V443" s="6"/>
      <c r="W443" s="16"/>
      <c r="X443" s="16"/>
      <c r="Y443" s="173"/>
      <c r="Z443" s="48"/>
      <c r="AA443" s="173"/>
      <c r="AB443" s="173"/>
      <c r="AC443" s="173"/>
      <c r="AD443" s="174"/>
      <c r="AI443" s="148">
        <f t="shared" ref="AI443:AL443" ca="1" si="302">SUM(AI428:AI441)</f>
        <v>50</v>
      </c>
      <c r="AJ443" s="148">
        <f t="shared" ca="1" si="302"/>
        <v>50</v>
      </c>
      <c r="AK443" s="148">
        <f t="shared" ca="1" si="302"/>
        <v>50</v>
      </c>
      <c r="AL443" s="148">
        <f t="shared" ca="1" si="302"/>
        <v>50</v>
      </c>
      <c r="AM443" s="174"/>
      <c r="AN443" s="174"/>
      <c r="AO443" s="174"/>
      <c r="AP443" s="174"/>
      <c r="AQ443" s="174"/>
      <c r="AR443" s="174"/>
      <c r="AS443" s="174"/>
      <c r="AT443" s="174"/>
      <c r="AU443" s="174"/>
      <c r="AV443" s="174"/>
      <c r="AW443" s="174"/>
      <c r="AX443" s="174"/>
      <c r="AY443" s="174"/>
      <c r="AZ443" s="174"/>
      <c r="BA443" s="174"/>
      <c r="BB443" s="174"/>
      <c r="BC443" s="174"/>
      <c r="BD443" s="174"/>
      <c r="BE443" s="122"/>
      <c r="BF443" s="122"/>
      <c r="BG443" s="122"/>
      <c r="BH443" s="122"/>
      <c r="BI443" s="122"/>
      <c r="BJ443" s="174"/>
      <c r="BK443" s="174"/>
      <c r="BL443" s="174"/>
      <c r="BM443" s="174"/>
      <c r="BN443" s="174"/>
    </row>
    <row r="444" spans="1:66" ht="15" customHeight="1">
      <c r="A444" s="210">
        <f>IF(WEEKDAY(A389)=6, WORKDAY(A389+1, 1), A389+1)</f>
        <v>46276</v>
      </c>
      <c r="B444" s="211"/>
      <c r="C444" s="211"/>
      <c r="D444" s="211"/>
      <c r="E444" s="211"/>
      <c r="F444" s="211"/>
      <c r="G444" s="211"/>
      <c r="H444" s="211"/>
      <c r="I444" s="211"/>
      <c r="J444" s="211"/>
      <c r="K444" s="211"/>
      <c r="L444" s="211"/>
      <c r="M444" s="211"/>
      <c r="N444" s="212"/>
      <c r="O444" s="1"/>
      <c r="P444" s="1"/>
      <c r="Q444" s="1"/>
      <c r="R444" s="15"/>
      <c r="S444" s="22"/>
      <c r="T444" s="22"/>
      <c r="U444" s="241"/>
      <c r="V444" s="242"/>
      <c r="W444" s="242"/>
      <c r="X444" s="242"/>
      <c r="Y444" s="242"/>
      <c r="Z444" s="23"/>
      <c r="AA444" s="23"/>
      <c r="AB444" s="23"/>
      <c r="AC444" s="23"/>
      <c r="AD444" s="24"/>
      <c r="AE444" s="181"/>
      <c r="AF444" s="181"/>
      <c r="AG444" s="181"/>
      <c r="AH444" s="181"/>
      <c r="AI444" s="181"/>
      <c r="AJ444" s="181"/>
      <c r="AK444" s="181"/>
      <c r="AL444" s="181"/>
      <c r="AM444" s="24"/>
      <c r="AN444" s="24"/>
      <c r="AO444" s="24"/>
      <c r="AP444" s="24"/>
      <c r="AQ444" s="24"/>
      <c r="AR444" s="24"/>
      <c r="AS444" s="24"/>
      <c r="AT444" s="24"/>
      <c r="AU444" s="24"/>
      <c r="AV444" s="24"/>
      <c r="AW444" s="24"/>
      <c r="AX444" s="24"/>
      <c r="AY444" s="24"/>
      <c r="AZ444" s="24"/>
      <c r="BA444" s="24"/>
      <c r="BB444" s="24"/>
      <c r="BC444" s="24"/>
      <c r="BD444" s="24"/>
      <c r="BE444" s="24"/>
      <c r="BF444" s="24"/>
      <c r="BG444" s="24"/>
      <c r="BH444" s="24"/>
      <c r="BI444" s="24"/>
      <c r="BJ444" s="24"/>
      <c r="BK444" s="24"/>
      <c r="BL444" s="24"/>
      <c r="BM444" s="24"/>
      <c r="BN444" s="24"/>
    </row>
    <row r="445" spans="1:66" ht="15" customHeight="1">
      <c r="A445" s="25" t="s">
        <v>15</v>
      </c>
      <c r="B445" s="25" t="s">
        <v>16</v>
      </c>
      <c r="C445" s="213" t="s">
        <v>17</v>
      </c>
      <c r="D445" s="214"/>
      <c r="E445" s="214"/>
      <c r="F445" s="215"/>
      <c r="G445" s="213" t="s">
        <v>18</v>
      </c>
      <c r="H445" s="214"/>
      <c r="I445" s="214"/>
      <c r="J445" s="215"/>
      <c r="K445" s="213" t="s">
        <v>19</v>
      </c>
      <c r="L445" s="214"/>
      <c r="M445" s="214"/>
      <c r="N445" s="215"/>
      <c r="O445" s="1"/>
      <c r="P445" s="1"/>
      <c r="Q445" s="1"/>
      <c r="R445" s="26"/>
      <c r="S445" s="234" t="s">
        <v>17</v>
      </c>
      <c r="T445" s="214"/>
      <c r="U445" s="215"/>
      <c r="V445" s="27"/>
      <c r="W445" s="234" t="s">
        <v>18</v>
      </c>
      <c r="X445" s="214"/>
      <c r="Y445" s="215"/>
      <c r="Z445" s="28"/>
      <c r="AA445" s="234" t="s">
        <v>19</v>
      </c>
      <c r="AB445" s="214"/>
      <c r="AC445" s="215"/>
      <c r="AD445" s="29"/>
      <c r="AE445" s="181"/>
      <c r="AF445" s="181"/>
      <c r="AG445" s="181"/>
      <c r="AH445" s="181"/>
      <c r="AI445" s="181"/>
      <c r="AJ445" s="181"/>
      <c r="AK445" s="181"/>
      <c r="AL445" s="181"/>
      <c r="AM445" s="29"/>
      <c r="AN445" s="34" t="s">
        <v>2</v>
      </c>
      <c r="AO445" s="34" t="s">
        <v>3</v>
      </c>
      <c r="AP445" s="34" t="s">
        <v>4</v>
      </c>
      <c r="AQ445" s="34" t="s">
        <v>5</v>
      </c>
      <c r="AR445" s="34" t="s">
        <v>6</v>
      </c>
      <c r="AS445" s="34" t="s">
        <v>7</v>
      </c>
      <c r="AT445" s="34" t="s">
        <v>27</v>
      </c>
      <c r="AU445" s="34" t="s">
        <v>28</v>
      </c>
      <c r="AV445" s="34" t="s">
        <v>29</v>
      </c>
      <c r="AW445" s="34" t="s">
        <v>30</v>
      </c>
      <c r="AX445" s="34" t="s">
        <v>12</v>
      </c>
      <c r="AY445" s="34" t="s">
        <v>20</v>
      </c>
      <c r="AZ445" s="35"/>
      <c r="BA445" s="35"/>
      <c r="BB445" s="35"/>
      <c r="BC445" s="35"/>
      <c r="BD445" s="35"/>
      <c r="BE445" s="35"/>
      <c r="BF445" s="35"/>
      <c r="BG445" s="35"/>
      <c r="BH445" s="35"/>
      <c r="BI445" s="35"/>
      <c r="BJ445" s="35"/>
      <c r="BK445" s="35"/>
      <c r="BL445" s="35"/>
      <c r="BM445" s="35"/>
      <c r="BN445" s="35"/>
    </row>
    <row r="446" spans="1:66" ht="11.25" customHeight="1">
      <c r="A446" s="219">
        <f>Q452</f>
        <v>0.33333333333333331</v>
      </c>
      <c r="B446" s="38"/>
      <c r="C446" s="204"/>
      <c r="D446" s="207"/>
      <c r="E446" s="40" t="s">
        <v>36</v>
      </c>
      <c r="F446" s="42" t="str">
        <f>IF(D446&lt;&gt;"", VLOOKUP(D446,'Base de Datos'!$A$2:$D1268,2,FALSE()),"")</f>
        <v/>
      </c>
      <c r="G446" s="204"/>
      <c r="H446" s="216"/>
      <c r="I446" s="40" t="s">
        <v>36</v>
      </c>
      <c r="J446" s="42" t="str">
        <f>IF(H446&lt;&gt;"", VLOOKUP(H446,'Base de Datos'!$A$2:$D1268,2,FALSE()),"")</f>
        <v/>
      </c>
      <c r="K446" s="204"/>
      <c r="L446" s="216"/>
      <c r="M446" s="40" t="s">
        <v>36</v>
      </c>
      <c r="N446" s="42" t="str">
        <f>IF(L446&lt;&gt;"", VLOOKUP(L446,'Base de Datos'!$A$2:$D1268,2,FALSE()),"")</f>
        <v/>
      </c>
      <c r="O446" s="43"/>
      <c r="P446" s="1"/>
      <c r="Q446" s="44"/>
      <c r="R446" s="15"/>
      <c r="S446" s="45"/>
      <c r="T446" s="45" t="s">
        <v>37</v>
      </c>
      <c r="U446" s="46"/>
      <c r="V446" s="47"/>
      <c r="W446" s="45"/>
      <c r="X446" s="45" t="s">
        <v>37</v>
      </c>
      <c r="Y446" s="46"/>
      <c r="Z446" s="47"/>
      <c r="AA446" s="45"/>
      <c r="AB446" s="45" t="s">
        <v>37</v>
      </c>
      <c r="AC446" s="46"/>
      <c r="AD446" s="48"/>
      <c r="AE446" s="181"/>
      <c r="AF446" s="181"/>
      <c r="AG446" s="181"/>
      <c r="AH446" s="181"/>
      <c r="AI446" s="181"/>
      <c r="AJ446" s="181"/>
      <c r="AK446" s="181"/>
      <c r="AL446" s="181"/>
      <c r="AM446" s="48"/>
      <c r="AN446" s="53">
        <f>A444</f>
        <v>46276</v>
      </c>
      <c r="AO446" s="54" t="str">
        <f>C445</f>
        <v>Consultorio N° 1</v>
      </c>
      <c r="AP446" s="55">
        <f t="shared" ref="AP446:AQ446" si="303">C446</f>
        <v>0</v>
      </c>
      <c r="AQ446" s="55">
        <f t="shared" si="303"/>
        <v>0</v>
      </c>
      <c r="AR446" s="55">
        <f>U446</f>
        <v>0</v>
      </c>
      <c r="AS446" s="55">
        <f>S446</f>
        <v>0</v>
      </c>
      <c r="AT446" s="55">
        <f>S447</f>
        <v>0</v>
      </c>
      <c r="AU446" s="55">
        <f>U447</f>
        <v>0</v>
      </c>
      <c r="AV446" s="55">
        <f>S448</f>
        <v>0</v>
      </c>
      <c r="AW446" s="55">
        <f>U448</f>
        <v>0</v>
      </c>
      <c r="AX446" s="55">
        <f>U449</f>
        <v>0</v>
      </c>
      <c r="AY446" s="55">
        <f>F449</f>
        <v>0</v>
      </c>
      <c r="AZ446" s="56"/>
      <c r="BA446" s="56"/>
      <c r="BB446" s="56"/>
      <c r="BC446" s="56"/>
      <c r="BD446" s="56"/>
      <c r="BE446" s="56"/>
      <c r="BF446" s="56"/>
      <c r="BG446" s="56"/>
      <c r="BH446" s="56"/>
      <c r="BI446" s="56"/>
      <c r="BJ446" s="56"/>
      <c r="BK446" s="56"/>
      <c r="BL446" s="56"/>
      <c r="BM446" s="56"/>
      <c r="BN446" s="56"/>
    </row>
    <row r="447" spans="1:66" ht="11.25" customHeight="1">
      <c r="A447" s="220"/>
      <c r="B447" s="38"/>
      <c r="C447" s="205"/>
      <c r="D447" s="208"/>
      <c r="E447" s="57" t="s">
        <v>42</v>
      </c>
      <c r="F447" s="58" t="str">
        <f>IF(D446&lt;&gt;"", VLOOKUP(D446,'Base de Datos'!$A$2:$D1268,3,FALSE()),"")</f>
        <v/>
      </c>
      <c r="G447" s="205"/>
      <c r="H447" s="208"/>
      <c r="I447" s="57" t="s">
        <v>42</v>
      </c>
      <c r="J447" s="58" t="str">
        <f>IF(H446&lt;&gt;"", VLOOKUP(H446,'Base de Datos'!$A$2:$D1268,3,FALSE()),"")</f>
        <v/>
      </c>
      <c r="K447" s="205"/>
      <c r="L447" s="208"/>
      <c r="M447" s="57" t="s">
        <v>42</v>
      </c>
      <c r="N447" s="58" t="str">
        <f>IF(L446&lt;&gt;"", VLOOKUP(L446,'Base de Datos'!$A$2:$D1268,3,FALSE()),"")</f>
        <v/>
      </c>
      <c r="O447" s="43"/>
      <c r="P447" s="1"/>
      <c r="Q447" s="44"/>
      <c r="R447" s="15"/>
      <c r="S447" s="229"/>
      <c r="T447" s="230"/>
      <c r="U447" s="59"/>
      <c r="V447" s="47"/>
      <c r="W447" s="229"/>
      <c r="X447" s="230"/>
      <c r="Y447" s="59"/>
      <c r="Z447" s="47"/>
      <c r="AA447" s="229"/>
      <c r="AB447" s="230"/>
      <c r="AC447" s="59"/>
      <c r="AD447" s="48"/>
      <c r="AE447" s="181"/>
      <c r="AF447" s="181"/>
      <c r="AG447" s="181"/>
      <c r="AH447" s="181"/>
      <c r="AI447" s="181"/>
      <c r="AJ447" s="181"/>
      <c r="AK447" s="181"/>
      <c r="AL447" s="181"/>
      <c r="AM447" s="48"/>
      <c r="AN447" s="53">
        <f>A444</f>
        <v>46276</v>
      </c>
      <c r="AO447" s="54" t="str">
        <f>C445</f>
        <v>Consultorio N° 1</v>
      </c>
      <c r="AP447" s="55">
        <f t="shared" ref="AP447:AQ447" si="304">C450</f>
        <v>0</v>
      </c>
      <c r="AQ447" s="55">
        <f t="shared" si="304"/>
        <v>0</v>
      </c>
      <c r="AR447" s="64">
        <f>U450</f>
        <v>0</v>
      </c>
      <c r="AS447" s="55">
        <f>S450</f>
        <v>0</v>
      </c>
      <c r="AT447" s="55">
        <f>S451</f>
        <v>0</v>
      </c>
      <c r="AU447" s="55">
        <f>U451</f>
        <v>0</v>
      </c>
      <c r="AV447" s="55">
        <f>S452</f>
        <v>0</v>
      </c>
      <c r="AW447" s="55">
        <f>U452</f>
        <v>0</v>
      </c>
      <c r="AX447" s="55">
        <f>U453</f>
        <v>0</v>
      </c>
      <c r="AY447" s="55">
        <f>F453</f>
        <v>0</v>
      </c>
      <c r="AZ447" s="56"/>
      <c r="BA447" s="56"/>
      <c r="BB447" s="56"/>
      <c r="BC447" s="56"/>
      <c r="BD447" s="56"/>
      <c r="BE447" s="56"/>
      <c r="BF447" s="56"/>
      <c r="BG447" s="56"/>
      <c r="BH447" s="56"/>
      <c r="BI447" s="56"/>
      <c r="BJ447" s="56"/>
      <c r="BK447" s="56"/>
      <c r="BL447" s="56"/>
      <c r="BM447" s="56"/>
      <c r="BN447" s="56"/>
    </row>
    <row r="448" spans="1:66" ht="11.25" customHeight="1">
      <c r="A448" s="220"/>
      <c r="B448" s="38"/>
      <c r="C448" s="205"/>
      <c r="D448" s="208"/>
      <c r="E448" s="57" t="s">
        <v>44</v>
      </c>
      <c r="F448" s="58" t="str">
        <f>IF(D446&lt;&gt;"", VLOOKUP(D446,'Base de Datos'!$A$2:$D1268,4,FALSE()),"")</f>
        <v/>
      </c>
      <c r="G448" s="205"/>
      <c r="H448" s="208"/>
      <c r="I448" s="57" t="s">
        <v>44</v>
      </c>
      <c r="J448" s="58" t="str">
        <f>IF(H446&lt;&gt;"", VLOOKUP(H446,'Base de Datos'!$A$2:$D1268,4,FALSE()),"")</f>
        <v/>
      </c>
      <c r="K448" s="205"/>
      <c r="L448" s="208"/>
      <c r="M448" s="57" t="s">
        <v>44</v>
      </c>
      <c r="N448" s="58" t="str">
        <f>IF(L446&lt;&gt;"", VLOOKUP(L446,'Base de Datos'!$A$2:$D1268,4,FALSE()),"")</f>
        <v/>
      </c>
      <c r="O448" s="43"/>
      <c r="P448" s="1"/>
      <c r="Q448" s="44"/>
      <c r="R448" s="15"/>
      <c r="S448" s="229"/>
      <c r="T448" s="230"/>
      <c r="U448" s="59"/>
      <c r="V448" s="47"/>
      <c r="W448" s="229"/>
      <c r="X448" s="230"/>
      <c r="Y448" s="59"/>
      <c r="Z448" s="47"/>
      <c r="AA448" s="229"/>
      <c r="AB448" s="230"/>
      <c r="AC448" s="59"/>
      <c r="AD448" s="48"/>
      <c r="AE448" s="181"/>
      <c r="AF448" s="181"/>
      <c r="AG448" s="181"/>
      <c r="AH448" s="181"/>
      <c r="AI448" s="181"/>
      <c r="AJ448" s="181"/>
      <c r="AK448" s="181"/>
      <c r="AL448" s="181"/>
      <c r="AM448" s="48"/>
      <c r="AN448" s="53">
        <f>A444</f>
        <v>46276</v>
      </c>
      <c r="AO448" s="54" t="str">
        <f>C445</f>
        <v>Consultorio N° 1</v>
      </c>
      <c r="AP448" s="55">
        <f t="shared" ref="AP448:AQ448" si="305">C454</f>
        <v>0</v>
      </c>
      <c r="AQ448" s="55">
        <f t="shared" si="305"/>
        <v>0</v>
      </c>
      <c r="AR448" s="64">
        <f>U454</f>
        <v>0</v>
      </c>
      <c r="AS448" s="55">
        <f>S454</f>
        <v>0</v>
      </c>
      <c r="AT448" s="55">
        <f>S455</f>
        <v>0</v>
      </c>
      <c r="AU448" s="55">
        <f>U455</f>
        <v>0</v>
      </c>
      <c r="AV448" s="55">
        <f>S456</f>
        <v>0</v>
      </c>
      <c r="AW448" s="55">
        <f>U456</f>
        <v>0</v>
      </c>
      <c r="AX448" s="55">
        <f>U457</f>
        <v>0</v>
      </c>
      <c r="AY448" s="55">
        <f>F457</f>
        <v>0</v>
      </c>
      <c r="AZ448" s="56"/>
      <c r="BA448" s="56"/>
      <c r="BB448" s="56"/>
      <c r="BC448" s="56"/>
      <c r="BD448" s="56"/>
      <c r="BE448" s="56"/>
      <c r="BF448" s="56"/>
      <c r="BG448" s="56"/>
      <c r="BH448" s="56"/>
      <c r="BI448" s="56"/>
      <c r="BJ448" s="56"/>
      <c r="BK448" s="56"/>
      <c r="BL448" s="56"/>
      <c r="BM448" s="56"/>
      <c r="BN448" s="56"/>
    </row>
    <row r="449" spans="1:66" ht="11.25" customHeight="1">
      <c r="A449" s="221"/>
      <c r="B449" s="38"/>
      <c r="C449" s="206"/>
      <c r="D449" s="209"/>
      <c r="E449" s="85" t="s">
        <v>46</v>
      </c>
      <c r="F449" s="86"/>
      <c r="G449" s="206"/>
      <c r="H449" s="209"/>
      <c r="I449" s="87" t="s">
        <v>46</v>
      </c>
      <c r="J449" s="88"/>
      <c r="K449" s="206"/>
      <c r="L449" s="209"/>
      <c r="M449" s="87" t="s">
        <v>46</v>
      </c>
      <c r="N449" s="88"/>
      <c r="O449" s="43"/>
      <c r="P449" s="1"/>
      <c r="Q449" s="44"/>
      <c r="R449" s="15"/>
      <c r="S449" s="227" t="str">
        <f>IF(OR(S446="Empleado",S446="Familiar"),"Nombre del Empleado","N° Factura")</f>
        <v>N° Factura</v>
      </c>
      <c r="T449" s="228"/>
      <c r="U449" s="89"/>
      <c r="V449" s="47"/>
      <c r="W449" s="227" t="str">
        <f>IF(OR(W446="Empleado",W446="Familiar"),"Nombre del Empleado","N° Factura")</f>
        <v>N° Factura</v>
      </c>
      <c r="X449" s="228"/>
      <c r="Y449" s="89"/>
      <c r="Z449" s="47"/>
      <c r="AA449" s="227" t="str">
        <f>IF(OR(AA446="Empleado",AA446="Familiar"),"Nombre del Empleado","N° Factura")</f>
        <v>N° Factura</v>
      </c>
      <c r="AB449" s="228"/>
      <c r="AC449" s="89"/>
      <c r="AD449" s="48"/>
      <c r="AE449" s="181"/>
      <c r="AF449" s="181"/>
      <c r="AG449" s="181"/>
      <c r="AH449" s="181"/>
      <c r="AI449" s="181"/>
      <c r="AJ449" s="181"/>
      <c r="AK449" s="181"/>
      <c r="AL449" s="181"/>
      <c r="AM449" s="48"/>
      <c r="AN449" s="53">
        <f>A444</f>
        <v>46276</v>
      </c>
      <c r="AO449" s="54" t="str">
        <f>C445</f>
        <v>Consultorio N° 1</v>
      </c>
      <c r="AP449" s="55">
        <f t="shared" ref="AP449:AQ449" si="306">C458</f>
        <v>0</v>
      </c>
      <c r="AQ449" s="55">
        <f t="shared" si="306"/>
        <v>0</v>
      </c>
      <c r="AR449" s="64">
        <f>U458</f>
        <v>0</v>
      </c>
      <c r="AS449" s="55">
        <f>S458</f>
        <v>0</v>
      </c>
      <c r="AT449" s="55">
        <f>S459</f>
        <v>0</v>
      </c>
      <c r="AU449" s="64">
        <f>U459</f>
        <v>0</v>
      </c>
      <c r="AV449" s="55">
        <f>S460</f>
        <v>0</v>
      </c>
      <c r="AW449" s="55">
        <f>U460</f>
        <v>0</v>
      </c>
      <c r="AX449" s="55">
        <f>U461</f>
        <v>0</v>
      </c>
      <c r="AY449" s="55">
        <f>F461</f>
        <v>0</v>
      </c>
      <c r="AZ449" s="56"/>
      <c r="BA449" s="56"/>
      <c r="BB449" s="56"/>
      <c r="BC449" s="56"/>
      <c r="BD449" s="56"/>
      <c r="BE449" s="56"/>
      <c r="BF449" s="56"/>
      <c r="BG449" s="56"/>
      <c r="BH449" s="56"/>
      <c r="BI449" s="56"/>
      <c r="BJ449" s="56"/>
      <c r="BK449" s="56"/>
      <c r="BL449" s="56"/>
      <c r="BM449" s="56"/>
      <c r="BN449" s="56"/>
    </row>
    <row r="450" spans="1:66" ht="11.25" customHeight="1">
      <c r="A450" s="222">
        <f>A446+$Q$13/1440</f>
        <v>0.375</v>
      </c>
      <c r="B450" s="38"/>
      <c r="C450" s="204"/>
      <c r="D450" s="207"/>
      <c r="E450" s="40" t="s">
        <v>36</v>
      </c>
      <c r="F450" s="42" t="str">
        <f>IF(D450&lt;&gt;"", VLOOKUP(D450,'Base de Datos'!$A$2:$D1268,2,FALSE()),"")</f>
        <v/>
      </c>
      <c r="G450" s="204"/>
      <c r="H450" s="216"/>
      <c r="I450" s="40" t="s">
        <v>36</v>
      </c>
      <c r="J450" s="42" t="str">
        <f>IF(H450&lt;&gt;"", VLOOKUP(H450,'Base de Datos'!$A$2:$D1268,2,FALSE()),"")</f>
        <v/>
      </c>
      <c r="K450" s="204"/>
      <c r="L450" s="216"/>
      <c r="M450" s="40" t="s">
        <v>36</v>
      </c>
      <c r="N450" s="42" t="str">
        <f>IF(L450&lt;&gt;"", VLOOKUP(L450,'Base de Datos'!$A$2:$D1268,2,FALSE()),"")</f>
        <v/>
      </c>
      <c r="O450" s="262" t="s">
        <v>32</v>
      </c>
      <c r="P450" s="242"/>
      <c r="Q450" s="263">
        <f ca="1">$N$2</f>
        <v>888.89089999999999</v>
      </c>
      <c r="R450" s="15"/>
      <c r="S450" s="45"/>
      <c r="T450" s="45" t="s">
        <v>37</v>
      </c>
      <c r="U450" s="103"/>
      <c r="V450" s="47"/>
      <c r="W450" s="45"/>
      <c r="X450" s="45" t="s">
        <v>37</v>
      </c>
      <c r="Y450" s="46"/>
      <c r="Z450" s="47"/>
      <c r="AA450" s="45"/>
      <c r="AB450" s="45" t="s">
        <v>37</v>
      </c>
      <c r="AC450" s="46"/>
      <c r="AD450" s="48"/>
      <c r="AE450" s="181"/>
      <c r="AF450" s="181"/>
      <c r="AG450" s="181"/>
      <c r="AH450" s="181"/>
      <c r="AI450" s="181"/>
      <c r="AJ450" s="181"/>
      <c r="AK450" s="181"/>
      <c r="AL450" s="181"/>
      <c r="AM450" s="48"/>
      <c r="AN450" s="53">
        <f>A444</f>
        <v>46276</v>
      </c>
      <c r="AO450" s="54" t="str">
        <f>C445</f>
        <v>Consultorio N° 1</v>
      </c>
      <c r="AP450" s="55">
        <f t="shared" ref="AP450:AQ450" si="307">C462</f>
        <v>0</v>
      </c>
      <c r="AQ450" s="55">
        <f t="shared" si="307"/>
        <v>0</v>
      </c>
      <c r="AR450" s="64">
        <f>U462</f>
        <v>0</v>
      </c>
      <c r="AS450" s="55">
        <f>S462</f>
        <v>0</v>
      </c>
      <c r="AT450" s="55">
        <f>S463</f>
        <v>0</v>
      </c>
      <c r="AU450" s="55">
        <f>U463</f>
        <v>0</v>
      </c>
      <c r="AV450" s="55">
        <f>S464</f>
        <v>0</v>
      </c>
      <c r="AW450" s="55">
        <f>U464</f>
        <v>0</v>
      </c>
      <c r="AX450" s="55">
        <f>U465</f>
        <v>0</v>
      </c>
      <c r="AY450" s="55">
        <f>F465</f>
        <v>0</v>
      </c>
      <c r="AZ450" s="56"/>
      <c r="BA450" s="56"/>
      <c r="BB450" s="56"/>
      <c r="BC450" s="56"/>
      <c r="BD450" s="56"/>
      <c r="BE450" s="56"/>
      <c r="BF450" s="56"/>
      <c r="BG450" s="56"/>
      <c r="BH450" s="56"/>
      <c r="BI450" s="56"/>
      <c r="BJ450" s="56"/>
      <c r="BK450" s="56"/>
      <c r="BL450" s="56"/>
      <c r="BM450" s="56"/>
      <c r="BN450" s="56"/>
    </row>
    <row r="451" spans="1:66" ht="11.25" customHeight="1">
      <c r="A451" s="220"/>
      <c r="B451" s="38"/>
      <c r="C451" s="205"/>
      <c r="D451" s="208"/>
      <c r="E451" s="57" t="s">
        <v>42</v>
      </c>
      <c r="F451" s="58" t="str">
        <f>IF(D450&lt;&gt;"", VLOOKUP(D450,'Base de Datos'!$A$2:$D1268,3,FALSE()),"")</f>
        <v/>
      </c>
      <c r="G451" s="205"/>
      <c r="H451" s="208"/>
      <c r="I451" s="57" t="s">
        <v>42</v>
      </c>
      <c r="J451" s="58" t="str">
        <f>IF(H450&lt;&gt;"", VLOOKUP(H450,'Base de Datos'!$A$2:$D1268,3,FALSE()),"")</f>
        <v/>
      </c>
      <c r="K451" s="205"/>
      <c r="L451" s="208"/>
      <c r="M451" s="57" t="s">
        <v>42</v>
      </c>
      <c r="N451" s="58" t="str">
        <f>IF(L450&lt;&gt;"", VLOOKUP(L450,'Base de Datos'!$A$2:$D1268,3,FALSE()),"")</f>
        <v/>
      </c>
      <c r="O451" s="242"/>
      <c r="P451" s="242"/>
      <c r="Q451" s="264"/>
      <c r="R451" s="15"/>
      <c r="S451" s="229"/>
      <c r="T451" s="230"/>
      <c r="U451" s="59"/>
      <c r="V451" s="47"/>
      <c r="W451" s="229"/>
      <c r="X451" s="230"/>
      <c r="Y451" s="59"/>
      <c r="Z451" s="47"/>
      <c r="AA451" s="229"/>
      <c r="AB451" s="230"/>
      <c r="AC451" s="59"/>
      <c r="AD451" s="48"/>
      <c r="AE451" s="181"/>
      <c r="AF451" s="181"/>
      <c r="AG451" s="181"/>
      <c r="AH451" s="181"/>
      <c r="AI451" s="181"/>
      <c r="AJ451" s="181"/>
      <c r="AK451" s="181"/>
      <c r="AL451" s="181"/>
      <c r="AM451" s="48"/>
      <c r="AN451" s="53">
        <f>A444</f>
        <v>46276</v>
      </c>
      <c r="AO451" s="54" t="str">
        <f>C445</f>
        <v>Consultorio N° 1</v>
      </c>
      <c r="AP451" s="55">
        <f t="shared" ref="AP451:AQ451" si="308">C466</f>
        <v>0</v>
      </c>
      <c r="AQ451" s="55">
        <f t="shared" si="308"/>
        <v>0</v>
      </c>
      <c r="AR451" s="55">
        <f>U466</f>
        <v>0</v>
      </c>
      <c r="AS451" s="55">
        <f>S466</f>
        <v>0</v>
      </c>
      <c r="AT451" s="55">
        <f>S467</f>
        <v>0</v>
      </c>
      <c r="AU451" s="55">
        <f>U467</f>
        <v>0</v>
      </c>
      <c r="AV451" s="55">
        <f>S468</f>
        <v>0</v>
      </c>
      <c r="AW451" s="55">
        <f>U468</f>
        <v>0</v>
      </c>
      <c r="AX451" s="55">
        <f>U469</f>
        <v>0</v>
      </c>
      <c r="AY451" s="55">
        <f>F469</f>
        <v>0</v>
      </c>
      <c r="AZ451" s="56"/>
      <c r="BA451" s="56"/>
      <c r="BB451" s="56"/>
      <c r="BC451" s="56"/>
      <c r="BD451" s="56"/>
      <c r="BE451" s="56"/>
      <c r="BF451" s="56"/>
      <c r="BG451" s="56"/>
      <c r="BH451" s="56"/>
      <c r="BI451" s="56"/>
      <c r="BJ451" s="56"/>
      <c r="BK451" s="56"/>
      <c r="BL451" s="56"/>
      <c r="BM451" s="56"/>
      <c r="BN451" s="56"/>
    </row>
    <row r="452" spans="1:66" ht="11.25" customHeight="1">
      <c r="A452" s="220"/>
      <c r="B452" s="38"/>
      <c r="C452" s="205"/>
      <c r="D452" s="208"/>
      <c r="E452" s="57" t="s">
        <v>44</v>
      </c>
      <c r="F452" s="58" t="str">
        <f>IF(D450&lt;&gt;"", VLOOKUP(D450,'Base de Datos'!$A$2:$D1268,4,FALSE()),"")</f>
        <v/>
      </c>
      <c r="G452" s="205"/>
      <c r="H452" s="208"/>
      <c r="I452" s="57" t="s">
        <v>44</v>
      </c>
      <c r="J452" s="58" t="str">
        <f>IF(H450&lt;&gt;"", VLOOKUP(H450,'Base de Datos'!$A$2:$D1268,4,FALSE()),"")</f>
        <v/>
      </c>
      <c r="K452" s="205"/>
      <c r="L452" s="208"/>
      <c r="M452" s="57" t="s">
        <v>44</v>
      </c>
      <c r="N452" s="58" t="str">
        <f>IF(L450&lt;&gt;"", VLOOKUP(L450,'Base de Datos'!$A$2:$D1268,4,FALSE()),"")</f>
        <v/>
      </c>
      <c r="O452" s="43"/>
      <c r="P452" s="104" t="s">
        <v>50</v>
      </c>
      <c r="Q452" s="110">
        <v>0.33333333333333331</v>
      </c>
      <c r="R452" s="15"/>
      <c r="S452" s="229"/>
      <c r="T452" s="230"/>
      <c r="U452" s="59"/>
      <c r="V452" s="47"/>
      <c r="W452" s="229"/>
      <c r="X452" s="230"/>
      <c r="Y452" s="59"/>
      <c r="Z452" s="47"/>
      <c r="AA452" s="229"/>
      <c r="AB452" s="230"/>
      <c r="AC452" s="59"/>
      <c r="AD452" s="48"/>
      <c r="AE452" s="181"/>
      <c r="AF452" s="181"/>
      <c r="AG452" s="181"/>
      <c r="AH452" s="181"/>
      <c r="AI452" s="181"/>
      <c r="AJ452" s="181"/>
      <c r="AK452" s="181"/>
      <c r="AL452" s="181"/>
      <c r="AM452" s="48"/>
      <c r="AN452" s="53">
        <f>A444</f>
        <v>46276</v>
      </c>
      <c r="AO452" s="54" t="str">
        <f>C445</f>
        <v>Consultorio N° 1</v>
      </c>
      <c r="AP452" s="55">
        <f t="shared" ref="AP452:AQ452" si="309">C470</f>
        <v>0</v>
      </c>
      <c r="AQ452" s="55">
        <f t="shared" si="309"/>
        <v>0</v>
      </c>
      <c r="AR452" s="55">
        <f>U470</f>
        <v>0</v>
      </c>
      <c r="AS452" s="55">
        <f>S470</f>
        <v>0</v>
      </c>
      <c r="AT452" s="55">
        <f>S471</f>
        <v>0</v>
      </c>
      <c r="AU452" s="55">
        <f>U471</f>
        <v>0</v>
      </c>
      <c r="AV452" s="55">
        <f>S472</f>
        <v>0</v>
      </c>
      <c r="AW452" s="55">
        <f>U472</f>
        <v>0</v>
      </c>
      <c r="AX452" s="55">
        <f>U473</f>
        <v>0</v>
      </c>
      <c r="AY452" s="55">
        <f>F473</f>
        <v>0</v>
      </c>
      <c r="AZ452" s="56"/>
      <c r="BA452" s="56"/>
      <c r="BB452" s="56"/>
      <c r="BC452" s="56"/>
      <c r="BD452" s="56"/>
      <c r="BE452" s="56"/>
      <c r="BF452" s="56"/>
      <c r="BG452" s="56"/>
      <c r="BH452" s="56"/>
      <c r="BI452" s="56"/>
      <c r="BJ452" s="56"/>
      <c r="BK452" s="56"/>
      <c r="BL452" s="56"/>
      <c r="BM452" s="56"/>
      <c r="BN452" s="56"/>
    </row>
    <row r="453" spans="1:66" ht="11.25" customHeight="1">
      <c r="A453" s="221"/>
      <c r="B453" s="38"/>
      <c r="C453" s="206"/>
      <c r="D453" s="209"/>
      <c r="E453" s="85" t="s">
        <v>46</v>
      </c>
      <c r="F453" s="107"/>
      <c r="G453" s="206"/>
      <c r="H453" s="209"/>
      <c r="I453" s="85" t="s">
        <v>46</v>
      </c>
      <c r="J453" s="108"/>
      <c r="K453" s="206"/>
      <c r="L453" s="209"/>
      <c r="M453" s="85" t="s">
        <v>46</v>
      </c>
      <c r="N453" s="108"/>
      <c r="O453" s="43"/>
      <c r="P453" s="104" t="s">
        <v>54</v>
      </c>
      <c r="Q453" s="109">
        <v>60</v>
      </c>
      <c r="R453" s="15"/>
      <c r="S453" s="227" t="str">
        <f>IF(OR(S450="Empleado",S450="Familiar"),"Nombre del Empleado","N° Factura")</f>
        <v>N° Factura</v>
      </c>
      <c r="T453" s="228"/>
      <c r="U453" s="89"/>
      <c r="V453" s="47"/>
      <c r="W453" s="227" t="str">
        <f>IF(OR(W450="Empleado",W450="Familiar"),"Nombre del Empleado","N° Factura")</f>
        <v>N° Factura</v>
      </c>
      <c r="X453" s="228"/>
      <c r="Y453" s="111"/>
      <c r="Z453" s="47"/>
      <c r="AA453" s="227" t="str">
        <f>IF(OR(AA450="Empleado",AA450="Familiar"),"Nombre del Empleado","N° Factura")</f>
        <v>N° Factura</v>
      </c>
      <c r="AB453" s="228"/>
      <c r="AC453" s="111"/>
      <c r="AD453" s="48"/>
      <c r="AE453" s="181"/>
      <c r="AF453" s="181"/>
      <c r="AG453" s="181"/>
      <c r="AH453" s="181"/>
      <c r="AI453" s="181"/>
      <c r="AJ453" s="181"/>
      <c r="AK453" s="181"/>
      <c r="AL453" s="181"/>
      <c r="AM453" s="48"/>
      <c r="AN453" s="53">
        <f>A444</f>
        <v>46276</v>
      </c>
      <c r="AO453" s="54" t="str">
        <f>C445</f>
        <v>Consultorio N° 1</v>
      </c>
      <c r="AP453" s="55">
        <f t="shared" ref="AP453:AQ453" si="310">C474</f>
        <v>0</v>
      </c>
      <c r="AQ453" s="55">
        <f t="shared" si="310"/>
        <v>0</v>
      </c>
      <c r="AR453" s="55">
        <f>U474</f>
        <v>0</v>
      </c>
      <c r="AS453" s="55">
        <f>S474</f>
        <v>0</v>
      </c>
      <c r="AT453" s="55">
        <f>S475</f>
        <v>0</v>
      </c>
      <c r="AU453" s="55">
        <f>U475</f>
        <v>0</v>
      </c>
      <c r="AV453" s="55">
        <f>S476</f>
        <v>0</v>
      </c>
      <c r="AW453" s="55">
        <f>U476</f>
        <v>0</v>
      </c>
      <c r="AX453" s="55">
        <f>U477</f>
        <v>0</v>
      </c>
      <c r="AY453" s="55">
        <f>F477</f>
        <v>0</v>
      </c>
      <c r="AZ453" s="56"/>
      <c r="BA453" s="56"/>
      <c r="BB453" s="56"/>
      <c r="BC453" s="56"/>
      <c r="BD453" s="56"/>
      <c r="BE453" s="56"/>
      <c r="BF453" s="56"/>
      <c r="BG453" s="56"/>
      <c r="BH453" s="56"/>
      <c r="BI453" s="56"/>
      <c r="BJ453" s="56"/>
      <c r="BK453" s="56"/>
      <c r="BL453" s="56"/>
      <c r="BM453" s="56"/>
      <c r="BN453" s="56"/>
    </row>
    <row r="454" spans="1:66" ht="11.25" customHeight="1">
      <c r="A454" s="222">
        <f>A450+$Q$13/1440</f>
        <v>0.41666666666666669</v>
      </c>
      <c r="B454" s="38"/>
      <c r="C454" s="204"/>
      <c r="D454" s="207"/>
      <c r="E454" s="40" t="s">
        <v>36</v>
      </c>
      <c r="F454" s="42" t="str">
        <f>IF(D454&lt;&gt;"", VLOOKUP(D454,'Base de Datos'!$A$2:$D1268,2,FALSE()),"")</f>
        <v/>
      </c>
      <c r="G454" s="218" t="s">
        <v>78</v>
      </c>
      <c r="H454" s="217" t="s">
        <v>203</v>
      </c>
      <c r="I454" s="118" t="s">
        <v>36</v>
      </c>
      <c r="J454" s="42" t="str">
        <f>IF(H454&lt;&gt;"", VLOOKUP(H454,'Base de Datos'!$A$2:$D1268,2,FALSE()),"")</f>
        <v>Empleada</v>
      </c>
      <c r="K454" s="218"/>
      <c r="L454" s="217"/>
      <c r="M454" s="118" t="s">
        <v>36</v>
      </c>
      <c r="N454" s="42" t="str">
        <f>IF(L454&lt;&gt;"", VLOOKUP(L454,'Base de Datos'!$A$2:$D1268,2,FALSE()),"")</f>
        <v/>
      </c>
      <c r="O454" s="43"/>
      <c r="P454" s="1"/>
      <c r="Q454" s="1"/>
      <c r="R454" s="15"/>
      <c r="S454" s="45"/>
      <c r="T454" s="45" t="s">
        <v>37</v>
      </c>
      <c r="U454" s="46"/>
      <c r="V454" s="47"/>
      <c r="W454" s="45" t="s">
        <v>12</v>
      </c>
      <c r="X454" s="45" t="s">
        <v>37</v>
      </c>
      <c r="Y454" s="46">
        <v>50</v>
      </c>
      <c r="Z454" s="47"/>
      <c r="AA454" s="45"/>
      <c r="AB454" s="45" t="s">
        <v>37</v>
      </c>
      <c r="AC454" s="46"/>
      <c r="AD454" s="48"/>
      <c r="AE454" s="181"/>
      <c r="AF454" s="181"/>
      <c r="AG454" s="181"/>
      <c r="AH454" s="181"/>
      <c r="AI454" s="181"/>
      <c r="AJ454" s="181"/>
      <c r="AK454" s="181"/>
      <c r="AL454" s="181"/>
      <c r="AM454" s="48"/>
      <c r="AN454" s="53">
        <f>A444</f>
        <v>46276</v>
      </c>
      <c r="AO454" s="54" t="str">
        <f>C445</f>
        <v>Consultorio N° 1</v>
      </c>
      <c r="AP454" s="55">
        <f t="shared" ref="AP454:AQ454" si="311">C478</f>
        <v>0</v>
      </c>
      <c r="AQ454" s="55">
        <f t="shared" si="311"/>
        <v>0</v>
      </c>
      <c r="AR454" s="55">
        <f>U478</f>
        <v>0</v>
      </c>
      <c r="AS454" s="55">
        <f>S478</f>
        <v>0</v>
      </c>
      <c r="AT454" s="55">
        <f>S479</f>
        <v>0</v>
      </c>
      <c r="AU454" s="55">
        <f>U479</f>
        <v>0</v>
      </c>
      <c r="AV454" s="55">
        <f>S480</f>
        <v>0</v>
      </c>
      <c r="AW454" s="55">
        <f>U480</f>
        <v>0</v>
      </c>
      <c r="AX454" s="55">
        <f>U481</f>
        <v>0</v>
      </c>
      <c r="AY454" s="55">
        <f>F481</f>
        <v>0</v>
      </c>
      <c r="AZ454" s="56"/>
      <c r="BA454" s="56"/>
      <c r="BB454" s="56"/>
      <c r="BC454" s="56"/>
      <c r="BD454" s="56"/>
      <c r="BE454" s="56"/>
      <c r="BF454" s="56"/>
      <c r="BG454" s="56"/>
      <c r="BH454" s="56"/>
      <c r="BI454" s="56"/>
      <c r="BJ454" s="56"/>
      <c r="BK454" s="56"/>
      <c r="BL454" s="56"/>
      <c r="BM454" s="56"/>
      <c r="BN454" s="56"/>
    </row>
    <row r="455" spans="1:66" ht="11.25" customHeight="1">
      <c r="A455" s="220"/>
      <c r="B455" s="38"/>
      <c r="C455" s="205"/>
      <c r="D455" s="208"/>
      <c r="E455" s="57" t="s">
        <v>42</v>
      </c>
      <c r="F455" s="58" t="str">
        <f>IF(D454&lt;&gt;"", VLOOKUP(D454,'Base de Datos'!$A$2:$D1268,3,FALSE()),"")</f>
        <v/>
      </c>
      <c r="G455" s="205"/>
      <c r="H455" s="208"/>
      <c r="I455" s="57" t="s">
        <v>42</v>
      </c>
      <c r="J455" s="58">
        <f>IF(H454&lt;&gt;"", VLOOKUP(H454,'Base de Datos'!$A$2:$D1268,3,FALSE()),"")</f>
        <v>0</v>
      </c>
      <c r="K455" s="205"/>
      <c r="L455" s="208"/>
      <c r="M455" s="57" t="s">
        <v>42</v>
      </c>
      <c r="N455" s="58" t="str">
        <f>IF(L454&lt;&gt;"", VLOOKUP(L454,'Base de Datos'!$A$2:$D1268,3,FALSE()),"")</f>
        <v/>
      </c>
      <c r="O455" s="43"/>
      <c r="P455" s="119" t="s">
        <v>58</v>
      </c>
      <c r="Q455" s="44"/>
      <c r="R455" s="15"/>
      <c r="S455" s="229"/>
      <c r="T455" s="230"/>
      <c r="U455" s="59"/>
      <c r="V455" s="47"/>
      <c r="W455" s="229"/>
      <c r="X455" s="230"/>
      <c r="Y455" s="59"/>
      <c r="Z455" s="47"/>
      <c r="AA455" s="229"/>
      <c r="AB455" s="230"/>
      <c r="AC455" s="59"/>
      <c r="AD455" s="48"/>
      <c r="AE455" s="181"/>
      <c r="AF455" s="181"/>
      <c r="AG455" s="181"/>
      <c r="AH455" s="181"/>
      <c r="AI455" s="181"/>
      <c r="AJ455" s="181"/>
      <c r="AK455" s="181"/>
      <c r="AL455" s="181"/>
      <c r="AM455" s="48"/>
      <c r="AN455" s="53">
        <f>A444</f>
        <v>46276</v>
      </c>
      <c r="AO455" s="54" t="str">
        <f>C445</f>
        <v>Consultorio N° 1</v>
      </c>
      <c r="AP455" s="55">
        <f t="shared" ref="AP455:AQ455" si="312">C482</f>
        <v>0</v>
      </c>
      <c r="AQ455" s="55">
        <f t="shared" si="312"/>
        <v>0</v>
      </c>
      <c r="AR455" s="55">
        <f>U482</f>
        <v>0</v>
      </c>
      <c r="AS455" s="55">
        <f>S482</f>
        <v>0</v>
      </c>
      <c r="AT455" s="55">
        <f>S483</f>
        <v>0</v>
      </c>
      <c r="AU455" s="55">
        <f>U483</f>
        <v>0</v>
      </c>
      <c r="AV455" s="55">
        <f>S484</f>
        <v>0</v>
      </c>
      <c r="AW455" s="55">
        <f>U484</f>
        <v>0</v>
      </c>
      <c r="AX455" s="55">
        <f>U485</f>
        <v>0</v>
      </c>
      <c r="AY455" s="55">
        <f>F485</f>
        <v>0</v>
      </c>
      <c r="AZ455" s="56"/>
      <c r="BA455" s="56"/>
      <c r="BB455" s="56"/>
      <c r="BC455" s="56"/>
      <c r="BD455" s="56"/>
      <c r="BE455" s="56"/>
      <c r="BF455" s="56"/>
      <c r="BG455" s="56"/>
      <c r="BH455" s="56"/>
      <c r="BI455" s="56"/>
      <c r="BJ455" s="56"/>
      <c r="BK455" s="56"/>
      <c r="BL455" s="56"/>
      <c r="BM455" s="56"/>
      <c r="BN455" s="56"/>
    </row>
    <row r="456" spans="1:66" ht="11.25" customHeight="1">
      <c r="A456" s="220"/>
      <c r="B456" s="38"/>
      <c r="C456" s="205"/>
      <c r="D456" s="208"/>
      <c r="E456" s="57" t="s">
        <v>44</v>
      </c>
      <c r="F456" s="58" t="str">
        <f>IF(D454&lt;&gt;"", VLOOKUP(D454,'Base de Datos'!$A$2:$D1268,4,FALSE()),"")</f>
        <v/>
      </c>
      <c r="G456" s="205"/>
      <c r="H456" s="208"/>
      <c r="I456" s="57" t="s">
        <v>44</v>
      </c>
      <c r="J456" s="58">
        <f>IF(H454&lt;&gt;"", VLOOKUP(H454,'Base de Datos'!$A$2:$D1268,4,FALSE()),"")</f>
        <v>0</v>
      </c>
      <c r="K456" s="205"/>
      <c r="L456" s="208"/>
      <c r="M456" s="57" t="s">
        <v>44</v>
      </c>
      <c r="N456" s="58" t="str">
        <f>IF(L454&lt;&gt;"", VLOOKUP(L454,'Base de Datos'!$A$2:$D1268,4,FALSE()),"")</f>
        <v/>
      </c>
      <c r="O456" s="43"/>
      <c r="P456" s="120" t="s">
        <v>61</v>
      </c>
      <c r="Q456" s="121" t="s">
        <v>62</v>
      </c>
      <c r="R456" s="15"/>
      <c r="S456" s="229"/>
      <c r="T456" s="230"/>
      <c r="U456" s="59"/>
      <c r="V456" s="47"/>
      <c r="W456" s="229"/>
      <c r="X456" s="230"/>
      <c r="Y456" s="59"/>
      <c r="Z456" s="47"/>
      <c r="AA456" s="229"/>
      <c r="AB456" s="230"/>
      <c r="AC456" s="59"/>
      <c r="AD456" s="48"/>
      <c r="AE456" s="181"/>
      <c r="AF456" s="181"/>
      <c r="AG456" s="181"/>
      <c r="AH456" s="181"/>
      <c r="AI456" s="181"/>
      <c r="AJ456" s="181"/>
      <c r="AK456" s="181"/>
      <c r="AL456" s="181"/>
      <c r="AM456" s="48"/>
      <c r="AN456" s="53">
        <f>A444</f>
        <v>46276</v>
      </c>
      <c r="AO456" s="54" t="s">
        <v>17</v>
      </c>
      <c r="AP456" s="55">
        <f t="shared" ref="AP456:AQ456" si="313">C486</f>
        <v>0</v>
      </c>
      <c r="AQ456" s="55">
        <f t="shared" si="313"/>
        <v>0</v>
      </c>
      <c r="AR456" s="55">
        <f>U486</f>
        <v>0</v>
      </c>
      <c r="AS456" s="55">
        <f>S486</f>
        <v>0</v>
      </c>
      <c r="AT456" s="55">
        <f>S487</f>
        <v>0</v>
      </c>
      <c r="AU456" s="55">
        <f>U487</f>
        <v>0</v>
      </c>
      <c r="AV456" s="55">
        <f>S488</f>
        <v>0</v>
      </c>
      <c r="AW456" s="55">
        <f>U488</f>
        <v>0</v>
      </c>
      <c r="AX456" s="55">
        <f>U489</f>
        <v>0</v>
      </c>
      <c r="AY456" s="55">
        <f>F489</f>
        <v>0</v>
      </c>
      <c r="AZ456" s="56"/>
      <c r="BA456" s="56"/>
      <c r="BB456" s="56"/>
      <c r="BC456" s="56"/>
      <c r="BD456" s="56"/>
      <c r="BE456" s="56"/>
      <c r="BF456" s="56"/>
      <c r="BG456" s="56"/>
      <c r="BH456" s="56"/>
      <c r="BI456" s="56"/>
      <c r="BJ456" s="56"/>
      <c r="BK456" s="56"/>
      <c r="BL456" s="56"/>
      <c r="BM456" s="56"/>
      <c r="BN456" s="56"/>
    </row>
    <row r="457" spans="1:66" ht="11.25" customHeight="1">
      <c r="A457" s="221"/>
      <c r="B457" s="38"/>
      <c r="C457" s="206"/>
      <c r="D457" s="209"/>
      <c r="E457" s="85" t="s">
        <v>46</v>
      </c>
      <c r="F457" s="86"/>
      <c r="G457" s="206"/>
      <c r="H457" s="209"/>
      <c r="I457" s="85" t="s">
        <v>46</v>
      </c>
      <c r="J457" s="108" t="s">
        <v>59</v>
      </c>
      <c r="K457" s="206"/>
      <c r="L457" s="209"/>
      <c r="M457" s="85" t="s">
        <v>46</v>
      </c>
      <c r="N457" s="108"/>
      <c r="O457" s="43"/>
      <c r="P457" s="123" t="s">
        <v>64</v>
      </c>
      <c r="Q457" s="124" t="s">
        <v>65</v>
      </c>
      <c r="R457" s="15"/>
      <c r="S457" s="227" t="str">
        <f>IF(OR(S454="Empleado",S454="Familiar"),"Nombre del Empleado","N° Factura")</f>
        <v>N° Factura</v>
      </c>
      <c r="T457" s="228"/>
      <c r="U457" s="89"/>
      <c r="V457" s="47"/>
      <c r="W457" s="227" t="str">
        <f>IF(OR(W454="Empleado",W454="Familiar"),"Nombre del Empleado","N° Factura")</f>
        <v>Nombre del Empleado</v>
      </c>
      <c r="X457" s="228"/>
      <c r="Y457" s="89" t="s">
        <v>203</v>
      </c>
      <c r="Z457" s="47"/>
      <c r="AA457" s="227" t="str">
        <f>IF(OR(AA454="Empleado",AA454="Familiar"),"Nombre del Empleado","N° Factura")</f>
        <v>N° Factura</v>
      </c>
      <c r="AB457" s="228"/>
      <c r="AC457" s="89"/>
      <c r="AD457" s="48"/>
      <c r="AE457" s="181"/>
      <c r="AF457" s="181"/>
      <c r="AG457" s="181"/>
      <c r="AH457" s="181"/>
      <c r="AI457" s="181"/>
      <c r="AJ457" s="181"/>
      <c r="AK457" s="181"/>
      <c r="AL457" s="181"/>
      <c r="AM457" s="48"/>
      <c r="AN457" s="53">
        <f>A444</f>
        <v>46276</v>
      </c>
      <c r="AO457" s="54" t="s">
        <v>17</v>
      </c>
      <c r="AP457" s="55">
        <f t="shared" ref="AP457:AQ457" si="314">C490</f>
        <v>0</v>
      </c>
      <c r="AQ457" s="55">
        <f t="shared" si="314"/>
        <v>0</v>
      </c>
      <c r="AR457" s="55">
        <f>U490</f>
        <v>0</v>
      </c>
      <c r="AS457" s="55">
        <f>S490</f>
        <v>0</v>
      </c>
      <c r="AT457" s="55">
        <f>S491</f>
        <v>0</v>
      </c>
      <c r="AU457" s="55">
        <f>U491</f>
        <v>0</v>
      </c>
      <c r="AV457" s="55">
        <f>S492</f>
        <v>0</v>
      </c>
      <c r="AW457" s="55">
        <f>U492</f>
        <v>0</v>
      </c>
      <c r="AX457" s="55">
        <f>U493</f>
        <v>0</v>
      </c>
      <c r="AY457" s="55">
        <f>F493</f>
        <v>0</v>
      </c>
      <c r="AZ457" s="56"/>
      <c r="BA457" s="56"/>
      <c r="BB457" s="56"/>
      <c r="BC457" s="56"/>
      <c r="BD457" s="56"/>
      <c r="BE457" s="56"/>
      <c r="BF457" s="56"/>
      <c r="BG457" s="56"/>
      <c r="BH457" s="56"/>
      <c r="BI457" s="56"/>
      <c r="BJ457" s="56"/>
      <c r="BK457" s="56"/>
      <c r="BL457" s="56"/>
      <c r="BM457" s="56"/>
      <c r="BN457" s="56"/>
    </row>
    <row r="458" spans="1:66" ht="11.25" customHeight="1">
      <c r="A458" s="222">
        <f>A454+$Q$13/1440</f>
        <v>0.45833333333333337</v>
      </c>
      <c r="B458" s="38"/>
      <c r="C458" s="204"/>
      <c r="D458" s="207"/>
      <c r="E458" s="40" t="s">
        <v>36</v>
      </c>
      <c r="F458" s="42" t="str">
        <f>IF(D458&lt;&gt;"", VLOOKUP(D458,'Base de Datos'!$A$2:$D1268,2,FALSE()),"")</f>
        <v/>
      </c>
      <c r="G458" s="204" t="s">
        <v>78</v>
      </c>
      <c r="H458" s="216" t="s">
        <v>359</v>
      </c>
      <c r="I458" s="40" t="s">
        <v>36</v>
      </c>
      <c r="J458" s="42" t="str">
        <f>IF(H458&lt;&gt;"", VLOOKUP(H458,'Base de Datos'!$A$2:$D1268,2,FALSE()),"")</f>
        <v>Empleada</v>
      </c>
      <c r="K458" s="204"/>
      <c r="L458" s="216"/>
      <c r="M458" s="40" t="s">
        <v>36</v>
      </c>
      <c r="N458" s="42" t="str">
        <f>IF(L458&lt;&gt;"", VLOOKUP(L458,'Base de Datos'!$A$2:$D1268,2,FALSE()),"")</f>
        <v/>
      </c>
      <c r="O458" s="43"/>
      <c r="P458" s="127" t="s">
        <v>67</v>
      </c>
      <c r="Q458" s="128" t="s">
        <v>68</v>
      </c>
      <c r="R458" s="15"/>
      <c r="S458" s="45"/>
      <c r="T458" s="45" t="s">
        <v>37</v>
      </c>
      <c r="U458" s="46"/>
      <c r="V458" s="47"/>
      <c r="W458" s="45" t="s">
        <v>12</v>
      </c>
      <c r="X458" s="45" t="s">
        <v>37</v>
      </c>
      <c r="Y458" s="46">
        <v>50</v>
      </c>
      <c r="Z458" s="47"/>
      <c r="AA458" s="45"/>
      <c r="AB458" s="45" t="s">
        <v>37</v>
      </c>
      <c r="AC458" s="46"/>
      <c r="AD458" s="48"/>
      <c r="AE458" s="181"/>
      <c r="AF458" s="181"/>
      <c r="AG458" s="181"/>
      <c r="AH458" s="181"/>
      <c r="AI458" s="181"/>
      <c r="AJ458" s="181"/>
      <c r="AK458" s="181"/>
      <c r="AL458" s="181"/>
      <c r="AM458" s="48"/>
      <c r="AN458" s="53">
        <f>A444</f>
        <v>46276</v>
      </c>
      <c r="AO458" s="54" t="s">
        <v>17</v>
      </c>
      <c r="AP458" s="55">
        <f t="shared" ref="AP458:AQ458" si="315">C494</f>
        <v>0</v>
      </c>
      <c r="AQ458" s="55">
        <f t="shared" si="315"/>
        <v>0</v>
      </c>
      <c r="AR458" s="55">
        <f>U494</f>
        <v>0</v>
      </c>
      <c r="AS458" s="55">
        <f>S494</f>
        <v>0</v>
      </c>
      <c r="AT458" s="55">
        <f>S495</f>
        <v>0</v>
      </c>
      <c r="AU458" s="55">
        <f>U495</f>
        <v>0</v>
      </c>
      <c r="AV458" s="55">
        <f>S496</f>
        <v>0</v>
      </c>
      <c r="AW458" s="55">
        <f>U496</f>
        <v>0</v>
      </c>
      <c r="AX458" s="55">
        <f>U497</f>
        <v>0</v>
      </c>
      <c r="AY458" s="55">
        <f>F497</f>
        <v>0</v>
      </c>
      <c r="AZ458" s="56"/>
      <c r="BA458" s="56"/>
      <c r="BB458" s="56"/>
      <c r="BC458" s="56"/>
      <c r="BD458" s="56"/>
      <c r="BE458" s="56"/>
      <c r="BF458" s="56"/>
      <c r="BG458" s="56"/>
      <c r="BH458" s="56"/>
      <c r="BI458" s="56"/>
      <c r="BJ458" s="56"/>
      <c r="BK458" s="56"/>
      <c r="BL458" s="56"/>
      <c r="BM458" s="56"/>
      <c r="BN458" s="56"/>
    </row>
    <row r="459" spans="1:66" ht="11.25" customHeight="1">
      <c r="A459" s="220"/>
      <c r="B459" s="38"/>
      <c r="C459" s="205"/>
      <c r="D459" s="208"/>
      <c r="E459" s="57" t="s">
        <v>42</v>
      </c>
      <c r="F459" s="58" t="str">
        <f>IF(D458&lt;&gt;"", VLOOKUP(D458,'Base de Datos'!$A$2:$D1268,3,FALSE()),"")</f>
        <v/>
      </c>
      <c r="G459" s="205"/>
      <c r="H459" s="208"/>
      <c r="I459" s="57" t="s">
        <v>42</v>
      </c>
      <c r="J459" s="58">
        <f>IF(H458&lt;&gt;"", VLOOKUP(H458,'Base de Datos'!$A$2:$D1268,3,FALSE()),"")</f>
        <v>4122922706</v>
      </c>
      <c r="K459" s="205"/>
      <c r="L459" s="208"/>
      <c r="M459" s="57" t="s">
        <v>42</v>
      </c>
      <c r="N459" s="58" t="str">
        <f>IF(L458&lt;&gt;"", VLOOKUP(L458,'Base de Datos'!$A$2:$D1268,3,FALSE()),"")</f>
        <v/>
      </c>
      <c r="O459" s="43"/>
      <c r="P459" s="130" t="s">
        <v>70</v>
      </c>
      <c r="Q459" s="131" t="s">
        <v>71</v>
      </c>
      <c r="R459" s="15"/>
      <c r="S459" s="229"/>
      <c r="T459" s="230"/>
      <c r="U459" s="59"/>
      <c r="V459" s="47"/>
      <c r="W459" s="229"/>
      <c r="X459" s="230"/>
      <c r="Y459" s="59"/>
      <c r="Z459" s="47"/>
      <c r="AA459" s="229"/>
      <c r="AB459" s="230"/>
      <c r="AC459" s="59"/>
      <c r="AD459" s="48"/>
      <c r="AE459" s="181"/>
      <c r="AF459" s="181"/>
      <c r="AG459" s="181"/>
      <c r="AH459" s="181"/>
      <c r="AI459" s="181"/>
      <c r="AJ459" s="181"/>
      <c r="AK459" s="181"/>
      <c r="AL459" s="181"/>
      <c r="AM459" s="48"/>
      <c r="AN459" s="53">
        <f>A444</f>
        <v>46276</v>
      </c>
      <c r="AO459" s="54" t="str">
        <f>G445</f>
        <v>Consultorio N° 2</v>
      </c>
      <c r="AP459" s="55">
        <f t="shared" ref="AP459:AQ459" si="316">G446</f>
        <v>0</v>
      </c>
      <c r="AQ459" s="55">
        <f t="shared" si="316"/>
        <v>0</v>
      </c>
      <c r="AR459" s="55">
        <f>Y446</f>
        <v>0</v>
      </c>
      <c r="AS459" s="55">
        <f>W446</f>
        <v>0</v>
      </c>
      <c r="AT459" s="55">
        <f>W447</f>
        <v>0</v>
      </c>
      <c r="AU459" s="55">
        <f>Y447</f>
        <v>0</v>
      </c>
      <c r="AV459" s="55">
        <f>W448</f>
        <v>0</v>
      </c>
      <c r="AW459" s="55">
        <f>Y448</f>
        <v>0</v>
      </c>
      <c r="AX459" s="55">
        <f>Y449</f>
        <v>0</v>
      </c>
      <c r="AY459" s="55">
        <f>J449</f>
        <v>0</v>
      </c>
      <c r="AZ459" s="56"/>
      <c r="BA459" s="56"/>
      <c r="BB459" s="56"/>
      <c r="BC459" s="56"/>
      <c r="BD459" s="56"/>
      <c r="BE459" s="56"/>
      <c r="BF459" s="56"/>
      <c r="BG459" s="56"/>
      <c r="BH459" s="56"/>
      <c r="BI459" s="56"/>
      <c r="BJ459" s="56"/>
      <c r="BK459" s="56"/>
      <c r="BL459" s="56"/>
      <c r="BM459" s="56"/>
      <c r="BN459" s="56"/>
    </row>
    <row r="460" spans="1:66" ht="11.25" customHeight="1">
      <c r="A460" s="220"/>
      <c r="B460" s="38"/>
      <c r="C460" s="205"/>
      <c r="D460" s="208"/>
      <c r="E460" s="57" t="s">
        <v>44</v>
      </c>
      <c r="F460" s="58" t="str">
        <f>IF(D458&lt;&gt;"", VLOOKUP(D458,'Base de Datos'!$A$2:$D1268,4,FALSE()),"")</f>
        <v/>
      </c>
      <c r="G460" s="205"/>
      <c r="H460" s="208"/>
      <c r="I460" s="57" t="s">
        <v>44</v>
      </c>
      <c r="J460" s="58">
        <f>IF(H458&lt;&gt;"", VLOOKUP(H458,'Base de Datos'!$A$2:$D1268,4,FALSE()),"")</f>
        <v>0</v>
      </c>
      <c r="K460" s="205"/>
      <c r="L460" s="208"/>
      <c r="M460" s="57" t="s">
        <v>44</v>
      </c>
      <c r="N460" s="58" t="str">
        <f>IF(L458&lt;&gt;"", VLOOKUP(L458,'Base de Datos'!$A$2:$D1268,4,FALSE()),"")</f>
        <v/>
      </c>
      <c r="O460" s="43"/>
      <c r="P460" s="132" t="s">
        <v>73</v>
      </c>
      <c r="Q460" s="133" t="s">
        <v>74</v>
      </c>
      <c r="R460" s="15"/>
      <c r="S460" s="229"/>
      <c r="T460" s="230"/>
      <c r="U460" s="59"/>
      <c r="V460" s="47"/>
      <c r="W460" s="229"/>
      <c r="X460" s="230"/>
      <c r="Y460" s="59"/>
      <c r="Z460" s="47"/>
      <c r="AA460" s="229"/>
      <c r="AB460" s="230"/>
      <c r="AC460" s="59"/>
      <c r="AD460" s="48"/>
      <c r="AE460" s="181"/>
      <c r="AF460" s="181"/>
      <c r="AG460" s="181"/>
      <c r="AH460" s="181"/>
      <c r="AI460" s="181"/>
      <c r="AJ460" s="181"/>
      <c r="AK460" s="181"/>
      <c r="AL460" s="181"/>
      <c r="AM460" s="48"/>
      <c r="AN460" s="53">
        <f>A444</f>
        <v>46276</v>
      </c>
      <c r="AO460" s="54" t="str">
        <f>G445</f>
        <v>Consultorio N° 2</v>
      </c>
      <c r="AP460" s="55">
        <f t="shared" ref="AP460:AQ460" si="317">G450</f>
        <v>0</v>
      </c>
      <c r="AQ460" s="55">
        <f t="shared" si="317"/>
        <v>0</v>
      </c>
      <c r="AR460" s="55">
        <f>Y450</f>
        <v>0</v>
      </c>
      <c r="AS460" s="55">
        <f>W450</f>
        <v>0</v>
      </c>
      <c r="AT460" s="55">
        <f>W451</f>
        <v>0</v>
      </c>
      <c r="AU460" s="55">
        <f>Y451</f>
        <v>0</v>
      </c>
      <c r="AV460" s="55">
        <f>W452</f>
        <v>0</v>
      </c>
      <c r="AW460" s="55">
        <f>Y452</f>
        <v>0</v>
      </c>
      <c r="AX460" s="55">
        <f>Y453</f>
        <v>0</v>
      </c>
      <c r="AY460" s="55">
        <f>J453</f>
        <v>0</v>
      </c>
      <c r="AZ460" s="56"/>
      <c r="BA460" s="56"/>
      <c r="BB460" s="56"/>
      <c r="BC460" s="56"/>
      <c r="BD460" s="56"/>
      <c r="BE460" s="56"/>
      <c r="BF460" s="56"/>
      <c r="BG460" s="56"/>
      <c r="BH460" s="56"/>
      <c r="BI460" s="56"/>
      <c r="BJ460" s="56"/>
      <c r="BK460" s="56"/>
      <c r="BL460" s="56"/>
      <c r="BM460" s="56"/>
      <c r="BN460" s="56"/>
    </row>
    <row r="461" spans="1:66" ht="11.25" customHeight="1">
      <c r="A461" s="221"/>
      <c r="B461" s="38"/>
      <c r="C461" s="206"/>
      <c r="D461" s="209"/>
      <c r="E461" s="85" t="s">
        <v>46</v>
      </c>
      <c r="F461" s="86"/>
      <c r="G461" s="206"/>
      <c r="H461" s="209"/>
      <c r="I461" s="85" t="s">
        <v>46</v>
      </c>
      <c r="J461" s="108" t="s">
        <v>59</v>
      </c>
      <c r="K461" s="206"/>
      <c r="L461" s="209"/>
      <c r="M461" s="85" t="s">
        <v>46</v>
      </c>
      <c r="N461" s="108"/>
      <c r="O461" s="43"/>
      <c r="P461" s="137" t="s">
        <v>52</v>
      </c>
      <c r="Q461" s="138" t="s">
        <v>76</v>
      </c>
      <c r="R461" s="15"/>
      <c r="S461" s="227" t="str">
        <f>IF(OR(S458="Empleado",S458="Familiar"),"Nombre del Empleado","N° Factura")</f>
        <v>N° Factura</v>
      </c>
      <c r="T461" s="228"/>
      <c r="U461" s="89"/>
      <c r="V461" s="47"/>
      <c r="W461" s="227" t="str">
        <f>IF(OR(W458="Empleado",W458="Familiar"),"Nombre del Empleado","N° Factura")</f>
        <v>Nombre del Empleado</v>
      </c>
      <c r="X461" s="228"/>
      <c r="Y461" s="89" t="s">
        <v>360</v>
      </c>
      <c r="Z461" s="47"/>
      <c r="AA461" s="227" t="str">
        <f>IF(OR(AA458="Empleado",AA458="Familiar"),"Nombre del Empleado","N° Factura")</f>
        <v>N° Factura</v>
      </c>
      <c r="AB461" s="228"/>
      <c r="AC461" s="89"/>
      <c r="AD461" s="48"/>
      <c r="AE461" s="181"/>
      <c r="AF461" s="181"/>
      <c r="AG461" s="181"/>
      <c r="AH461" s="181"/>
      <c r="AI461" s="181"/>
      <c r="AJ461" s="181"/>
      <c r="AK461" s="181"/>
      <c r="AL461" s="181"/>
      <c r="AM461" s="48"/>
      <c r="AN461" s="53">
        <f>A444</f>
        <v>46276</v>
      </c>
      <c r="AO461" s="54" t="str">
        <f>G445</f>
        <v>Consultorio N° 2</v>
      </c>
      <c r="AP461" s="55" t="str">
        <f t="shared" ref="AP461:AQ461" si="318">G454</f>
        <v>📦</v>
      </c>
      <c r="AQ461" s="55" t="str">
        <f t="shared" si="318"/>
        <v>Dariela Cáceres</v>
      </c>
      <c r="AR461" s="55">
        <f>Y454</f>
        <v>50</v>
      </c>
      <c r="AS461" s="55" t="str">
        <f>W454</f>
        <v>Empleado</v>
      </c>
      <c r="AT461" s="55">
        <f>W455</f>
        <v>0</v>
      </c>
      <c r="AU461" s="55">
        <f>Y455</f>
        <v>0</v>
      </c>
      <c r="AV461" s="55">
        <f>W456</f>
        <v>0</v>
      </c>
      <c r="AW461" s="55">
        <f>Y456</f>
        <v>0</v>
      </c>
      <c r="AX461" s="55" t="str">
        <f>Y457</f>
        <v>Dariela Cáceres</v>
      </c>
      <c r="AY461" s="55" t="str">
        <f>J457</f>
        <v>Odo. Geraldine Cabrera</v>
      </c>
      <c r="AZ461" s="56"/>
      <c r="BA461" s="56"/>
      <c r="BB461" s="56"/>
      <c r="BC461" s="56"/>
      <c r="BD461" s="56"/>
      <c r="BE461" s="56"/>
      <c r="BF461" s="56"/>
      <c r="BG461" s="56"/>
      <c r="BH461" s="56"/>
      <c r="BI461" s="56"/>
      <c r="BJ461" s="56"/>
      <c r="BK461" s="56"/>
      <c r="BL461" s="56"/>
      <c r="BM461" s="56"/>
      <c r="BN461" s="56"/>
    </row>
    <row r="462" spans="1:66" ht="11.25" customHeight="1">
      <c r="A462" s="222">
        <f>A458+$Q$13/1440</f>
        <v>0.5</v>
      </c>
      <c r="B462" s="38"/>
      <c r="C462" s="204"/>
      <c r="D462" s="207"/>
      <c r="E462" s="40" t="s">
        <v>36</v>
      </c>
      <c r="F462" s="42" t="str">
        <f>IF(D462&lt;&gt;"", VLOOKUP(D462,'Base de Datos'!$A$2:$D1268,2,FALSE()),"")</f>
        <v/>
      </c>
      <c r="G462" s="204"/>
      <c r="H462" s="216"/>
      <c r="I462" s="40" t="s">
        <v>36</v>
      </c>
      <c r="J462" s="42" t="str">
        <f>IF(H462&lt;&gt;"", VLOOKUP(H462,'Base de Datos'!$A$2:$D1268,2,FALSE()),"")</f>
        <v/>
      </c>
      <c r="K462" s="204"/>
      <c r="L462" s="216"/>
      <c r="M462" s="40" t="s">
        <v>36</v>
      </c>
      <c r="N462" s="42" t="str">
        <f>IF(L462&lt;&gt;"", VLOOKUP(L462,'Base de Datos'!$A$2:$D1268,2,FALSE()),"")</f>
        <v/>
      </c>
      <c r="O462" s="43"/>
      <c r="P462" s="141" t="s">
        <v>78</v>
      </c>
      <c r="Q462" s="142" t="s">
        <v>79</v>
      </c>
      <c r="R462" s="15"/>
      <c r="S462" s="45"/>
      <c r="T462" s="45" t="s">
        <v>37</v>
      </c>
      <c r="U462" s="46"/>
      <c r="V462" s="47"/>
      <c r="W462" s="45"/>
      <c r="X462" s="45" t="s">
        <v>37</v>
      </c>
      <c r="Y462" s="46"/>
      <c r="Z462" s="47"/>
      <c r="AA462" s="45"/>
      <c r="AB462" s="45" t="s">
        <v>37</v>
      </c>
      <c r="AC462" s="46"/>
      <c r="AD462" s="48"/>
      <c r="AE462" s="181"/>
      <c r="AF462" s="181"/>
      <c r="AG462" s="181"/>
      <c r="AH462" s="181"/>
      <c r="AI462" s="181"/>
      <c r="AJ462" s="181"/>
      <c r="AK462" s="181"/>
      <c r="AL462" s="181"/>
      <c r="AM462" s="48"/>
      <c r="AN462" s="53">
        <f>A444</f>
        <v>46276</v>
      </c>
      <c r="AO462" s="54" t="str">
        <f>G445</f>
        <v>Consultorio N° 2</v>
      </c>
      <c r="AP462" s="55" t="str">
        <f t="shared" ref="AP462:AQ462" si="319">G458</f>
        <v>📦</v>
      </c>
      <c r="AQ462" s="55" t="str">
        <f t="shared" si="319"/>
        <v>Marly Bracamontes</v>
      </c>
      <c r="AR462" s="55">
        <f>Y458</f>
        <v>50</v>
      </c>
      <c r="AS462" s="55" t="str">
        <f>W458</f>
        <v>Empleado</v>
      </c>
      <c r="AT462" s="55">
        <f>W459</f>
        <v>0</v>
      </c>
      <c r="AU462" s="55">
        <f>Y459</f>
        <v>0</v>
      </c>
      <c r="AV462" s="55">
        <f>W460</f>
        <v>0</v>
      </c>
      <c r="AW462" s="55">
        <f>Y460</f>
        <v>0</v>
      </c>
      <c r="AX462" s="55" t="str">
        <f>Y461</f>
        <v>Marlyn Bracamonte</v>
      </c>
      <c r="AY462" s="55" t="str">
        <f>J461</f>
        <v>Odo. Geraldine Cabrera</v>
      </c>
      <c r="AZ462" s="56"/>
      <c r="BA462" s="56"/>
      <c r="BB462" s="56"/>
      <c r="BC462" s="56"/>
      <c r="BD462" s="56"/>
      <c r="BE462" s="56"/>
      <c r="BF462" s="56"/>
      <c r="BG462" s="56"/>
      <c r="BH462" s="56"/>
      <c r="BI462" s="56"/>
      <c r="BJ462" s="56"/>
      <c r="BK462" s="56"/>
      <c r="BL462" s="56"/>
      <c r="BM462" s="56"/>
      <c r="BN462" s="56"/>
    </row>
    <row r="463" spans="1:66" ht="11.25" customHeight="1">
      <c r="A463" s="220"/>
      <c r="B463" s="38"/>
      <c r="C463" s="205"/>
      <c r="D463" s="208"/>
      <c r="E463" s="57" t="s">
        <v>42</v>
      </c>
      <c r="F463" s="58" t="str">
        <f>IF(D462&lt;&gt;"", VLOOKUP(D462,'Base de Datos'!$A$2:$D1268,3,FALSE()),"")</f>
        <v/>
      </c>
      <c r="G463" s="205"/>
      <c r="H463" s="208"/>
      <c r="I463" s="57" t="s">
        <v>42</v>
      </c>
      <c r="J463" s="58" t="str">
        <f>IF(H462&lt;&gt;"", VLOOKUP(H462,'Base de Datos'!$A$2:$D1268,3,FALSE()),"")</f>
        <v/>
      </c>
      <c r="K463" s="205"/>
      <c r="L463" s="208"/>
      <c r="M463" s="57" t="s">
        <v>42</v>
      </c>
      <c r="N463" s="58" t="str">
        <f>IF(L462&lt;&gt;"", VLOOKUP(L462,'Base de Datos'!$A$2:$D1268,3,FALSE()),"")</f>
        <v/>
      </c>
      <c r="O463" s="43"/>
      <c r="P463" s="1"/>
      <c r="Q463" s="147"/>
      <c r="R463" s="15"/>
      <c r="S463" s="229"/>
      <c r="T463" s="230"/>
      <c r="U463" s="59"/>
      <c r="V463" s="47"/>
      <c r="W463" s="229"/>
      <c r="X463" s="230"/>
      <c r="Y463" s="59"/>
      <c r="Z463" s="47"/>
      <c r="AA463" s="229"/>
      <c r="AB463" s="230"/>
      <c r="AC463" s="59"/>
      <c r="AD463" s="48"/>
      <c r="AE463" s="181"/>
      <c r="AF463" s="181"/>
      <c r="AG463" s="181"/>
      <c r="AH463" s="181"/>
      <c r="AI463" s="181"/>
      <c r="AJ463" s="181"/>
      <c r="AK463" s="181"/>
      <c r="AL463" s="181"/>
      <c r="AM463" s="48"/>
      <c r="AN463" s="53">
        <f>A444</f>
        <v>46276</v>
      </c>
      <c r="AO463" s="149" t="str">
        <f>G445</f>
        <v>Consultorio N° 2</v>
      </c>
      <c r="AP463" s="55">
        <f t="shared" ref="AP463:AQ463" si="320">G462</f>
        <v>0</v>
      </c>
      <c r="AQ463" s="55">
        <f t="shared" si="320"/>
        <v>0</v>
      </c>
      <c r="AR463" s="55">
        <f>Y462</f>
        <v>0</v>
      </c>
      <c r="AS463" s="55">
        <f>W462</f>
        <v>0</v>
      </c>
      <c r="AT463" s="55">
        <f>W463</f>
        <v>0</v>
      </c>
      <c r="AU463" s="55">
        <f>Y463</f>
        <v>0</v>
      </c>
      <c r="AV463" s="55">
        <f>W464</f>
        <v>0</v>
      </c>
      <c r="AW463" s="55">
        <f>Y464</f>
        <v>0</v>
      </c>
      <c r="AX463" s="55">
        <f>Y465</f>
        <v>0</v>
      </c>
      <c r="AY463" s="55">
        <f>J465</f>
        <v>0</v>
      </c>
      <c r="AZ463" s="56"/>
      <c r="BA463" s="56"/>
      <c r="BB463" s="56"/>
      <c r="BC463" s="56"/>
      <c r="BD463" s="56"/>
      <c r="BE463" s="56"/>
      <c r="BF463" s="56"/>
      <c r="BG463" s="56"/>
      <c r="BH463" s="56"/>
      <c r="BI463" s="56"/>
      <c r="BJ463" s="56"/>
      <c r="BK463" s="56"/>
      <c r="BL463" s="56"/>
      <c r="BM463" s="56"/>
      <c r="BN463" s="56"/>
    </row>
    <row r="464" spans="1:66" ht="11.25" customHeight="1">
      <c r="A464" s="220"/>
      <c r="B464" s="38"/>
      <c r="C464" s="205"/>
      <c r="D464" s="208"/>
      <c r="E464" s="57" t="s">
        <v>44</v>
      </c>
      <c r="F464" s="58" t="str">
        <f>IF(D462&lt;&gt;"", VLOOKUP(D462,'Base de Datos'!$A$2:$D1268,4,FALSE()),"")</f>
        <v/>
      </c>
      <c r="G464" s="205"/>
      <c r="H464" s="208"/>
      <c r="I464" s="57" t="s">
        <v>44</v>
      </c>
      <c r="J464" s="58" t="str">
        <f>IF(H462&lt;&gt;"", VLOOKUP(H462,'Base de Datos'!$A$2:$D1268,4,FALSE()),"")</f>
        <v/>
      </c>
      <c r="K464" s="205"/>
      <c r="L464" s="208"/>
      <c r="M464" s="57" t="s">
        <v>44</v>
      </c>
      <c r="N464" s="58" t="str">
        <f>IF(L462&lt;&gt;"", VLOOKUP(L462,'Base de Datos'!$A$2:$D1268,4,FALSE()),"")</f>
        <v/>
      </c>
      <c r="O464" s="43"/>
      <c r="P464" s="1"/>
      <c r="Q464" s="150"/>
      <c r="R464" s="15"/>
      <c r="S464" s="229"/>
      <c r="T464" s="230"/>
      <c r="U464" s="59"/>
      <c r="V464" s="47"/>
      <c r="W464" s="229"/>
      <c r="X464" s="230"/>
      <c r="Y464" s="59"/>
      <c r="Z464" s="47"/>
      <c r="AA464" s="229"/>
      <c r="AB464" s="230"/>
      <c r="AC464" s="59"/>
      <c r="AD464" s="48"/>
      <c r="AE464" s="181"/>
      <c r="AF464" s="181"/>
      <c r="AG464" s="181"/>
      <c r="AH464" s="181"/>
      <c r="AI464" s="181"/>
      <c r="AJ464" s="181"/>
      <c r="AK464" s="181"/>
      <c r="AL464" s="181"/>
      <c r="AM464" s="48"/>
      <c r="AN464" s="53">
        <f>A444</f>
        <v>46276</v>
      </c>
      <c r="AO464" s="54" t="str">
        <f>G445</f>
        <v>Consultorio N° 2</v>
      </c>
      <c r="AP464" s="55">
        <f t="shared" ref="AP464:AQ464" si="321">G466</f>
        <v>0</v>
      </c>
      <c r="AQ464" s="55">
        <f t="shared" si="321"/>
        <v>0</v>
      </c>
      <c r="AR464" s="55">
        <f>Y466</f>
        <v>0</v>
      </c>
      <c r="AS464" s="55">
        <f>W466</f>
        <v>0</v>
      </c>
      <c r="AT464" s="55">
        <f>W467</f>
        <v>0</v>
      </c>
      <c r="AU464" s="55">
        <f>Y467</f>
        <v>0</v>
      </c>
      <c r="AV464" s="55">
        <f>W468</f>
        <v>0</v>
      </c>
      <c r="AW464" s="55">
        <f>Y468</f>
        <v>0</v>
      </c>
      <c r="AX464" s="55">
        <f>Y469</f>
        <v>0</v>
      </c>
      <c r="AY464" s="55">
        <f>J469</f>
        <v>0</v>
      </c>
      <c r="AZ464" s="56"/>
      <c r="BA464" s="56"/>
      <c r="BB464" s="56"/>
      <c r="BC464" s="56"/>
      <c r="BD464" s="56"/>
      <c r="BE464" s="56"/>
      <c r="BF464" s="56"/>
      <c r="BG464" s="56"/>
      <c r="BH464" s="56"/>
      <c r="BI464" s="56"/>
      <c r="BJ464" s="56"/>
      <c r="BK464" s="56"/>
      <c r="BL464" s="56"/>
      <c r="BM464" s="56"/>
      <c r="BN464" s="56"/>
    </row>
    <row r="465" spans="1:66" ht="11.25" customHeight="1">
      <c r="A465" s="221"/>
      <c r="B465" s="38"/>
      <c r="C465" s="206"/>
      <c r="D465" s="209"/>
      <c r="E465" s="85" t="s">
        <v>46</v>
      </c>
      <c r="F465" s="86"/>
      <c r="G465" s="206"/>
      <c r="H465" s="209"/>
      <c r="I465" s="85" t="s">
        <v>46</v>
      </c>
      <c r="J465" s="108"/>
      <c r="K465" s="206"/>
      <c r="L465" s="209"/>
      <c r="M465" s="85" t="s">
        <v>46</v>
      </c>
      <c r="N465" s="108"/>
      <c r="O465" s="43"/>
      <c r="P465" s="1"/>
      <c r="Q465" s="150"/>
      <c r="R465" s="15"/>
      <c r="S465" s="227" t="str">
        <f>IF(OR(S462="Empleado",S462="Familiar"),"Nombre del Empleado","N° Factura")</f>
        <v>N° Factura</v>
      </c>
      <c r="T465" s="228"/>
      <c r="U465" s="89"/>
      <c r="V465" s="47"/>
      <c r="W465" s="227" t="str">
        <f>IF(OR(W462="Empleado",W462="Familiar"),"Nombre del Empleado","N° Factura")</f>
        <v>N° Factura</v>
      </c>
      <c r="X465" s="228"/>
      <c r="Y465" s="89"/>
      <c r="Z465" s="47"/>
      <c r="AA465" s="227" t="str">
        <f>IF(OR(AA462="Empleado",AA462="Familiar"),"Nombre del Empleado","N° Factura")</f>
        <v>N° Factura</v>
      </c>
      <c r="AB465" s="228"/>
      <c r="AC465" s="89"/>
      <c r="AD465" s="48"/>
      <c r="AE465" s="181"/>
      <c r="AF465" s="181"/>
      <c r="AG465" s="181"/>
      <c r="AH465" s="181"/>
      <c r="AI465" s="181"/>
      <c r="AJ465" s="181"/>
      <c r="AK465" s="181"/>
      <c r="AL465" s="181"/>
      <c r="AM465" s="48"/>
      <c r="AN465" s="53">
        <f>A444</f>
        <v>46276</v>
      </c>
      <c r="AO465" s="54" t="str">
        <f>G445</f>
        <v>Consultorio N° 2</v>
      </c>
      <c r="AP465" s="55">
        <f t="shared" ref="AP465:AQ465" si="322">G470</f>
        <v>0</v>
      </c>
      <c r="AQ465" s="55">
        <f t="shared" si="322"/>
        <v>0</v>
      </c>
      <c r="AR465" s="55">
        <f>Y470</f>
        <v>0</v>
      </c>
      <c r="AS465" s="55">
        <f>W470</f>
        <v>0</v>
      </c>
      <c r="AT465" s="55">
        <f>W471</f>
        <v>0</v>
      </c>
      <c r="AU465" s="55">
        <f>Y471</f>
        <v>0</v>
      </c>
      <c r="AV465" s="55">
        <f>W472</f>
        <v>0</v>
      </c>
      <c r="AW465" s="55">
        <f>Y472</f>
        <v>0</v>
      </c>
      <c r="AX465" s="55">
        <f>Y473</f>
        <v>0</v>
      </c>
      <c r="AY465" s="55">
        <f>J473</f>
        <v>0</v>
      </c>
      <c r="AZ465" s="56"/>
      <c r="BA465" s="56"/>
      <c r="BB465" s="56"/>
      <c r="BC465" s="56"/>
      <c r="BD465" s="56"/>
      <c r="BE465" s="56"/>
      <c r="BF465" s="56"/>
      <c r="BG465" s="56"/>
      <c r="BH465" s="56"/>
      <c r="BI465" s="56"/>
      <c r="BJ465" s="56"/>
      <c r="BK465" s="56"/>
      <c r="BL465" s="56"/>
      <c r="BM465" s="56"/>
      <c r="BN465" s="56"/>
    </row>
    <row r="466" spans="1:66" ht="11.25" customHeight="1">
      <c r="A466" s="222">
        <f>A462+$Q$13/1440</f>
        <v>0.54166666666666663</v>
      </c>
      <c r="B466" s="38"/>
      <c r="C466" s="204"/>
      <c r="D466" s="207"/>
      <c r="E466" s="40" t="s">
        <v>36</v>
      </c>
      <c r="F466" s="42" t="str">
        <f>IF(D466&lt;&gt;"", VLOOKUP(D466,'Base de Datos'!$A$2:$D1268,2,FALSE()),"")</f>
        <v/>
      </c>
      <c r="G466" s="204"/>
      <c r="H466" s="216"/>
      <c r="I466" s="40" t="s">
        <v>36</v>
      </c>
      <c r="J466" s="42" t="str">
        <f>IF(H466&lt;&gt;"", VLOOKUP(H466,'Base de Datos'!$A$2:$D1268,2,FALSE()),"")</f>
        <v/>
      </c>
      <c r="K466" s="204"/>
      <c r="L466" s="216"/>
      <c r="M466" s="40" t="s">
        <v>36</v>
      </c>
      <c r="N466" s="42" t="str">
        <f>IF(L466&lt;&gt;"", VLOOKUP(L466,'Base de Datos'!$A$2:$D1268,2,FALSE()),"")</f>
        <v/>
      </c>
      <c r="O466" s="43"/>
      <c r="P466" s="1"/>
      <c r="Q466" s="150"/>
      <c r="R466" s="15"/>
      <c r="S466" s="45"/>
      <c r="T466" s="45" t="s">
        <v>37</v>
      </c>
      <c r="U466" s="46"/>
      <c r="V466" s="47"/>
      <c r="W466" s="45"/>
      <c r="X466" s="45" t="s">
        <v>37</v>
      </c>
      <c r="Y466" s="46"/>
      <c r="Z466" s="47"/>
      <c r="AA466" s="45"/>
      <c r="AB466" s="45" t="s">
        <v>37</v>
      </c>
      <c r="AC466" s="46"/>
      <c r="AD466" s="48"/>
      <c r="AE466" s="181"/>
      <c r="AF466" s="181"/>
      <c r="AG466" s="181"/>
      <c r="AH466" s="181"/>
      <c r="AI466" s="181"/>
      <c r="AJ466" s="181"/>
      <c r="AK466" s="181"/>
      <c r="AL466" s="181"/>
      <c r="AM466" s="48"/>
      <c r="AN466" s="53">
        <f>A444</f>
        <v>46276</v>
      </c>
      <c r="AO466" s="54" t="str">
        <f>G445</f>
        <v>Consultorio N° 2</v>
      </c>
      <c r="AP466" s="55">
        <f t="shared" ref="AP466:AQ466" si="323">G474</f>
        <v>0</v>
      </c>
      <c r="AQ466" s="55">
        <f t="shared" si="323"/>
        <v>0</v>
      </c>
      <c r="AR466" s="55">
        <f>Y474</f>
        <v>0</v>
      </c>
      <c r="AS466" s="55">
        <f>W474</f>
        <v>0</v>
      </c>
      <c r="AT466" s="55">
        <f>W475</f>
        <v>0</v>
      </c>
      <c r="AU466" s="55">
        <f>Y475</f>
        <v>0</v>
      </c>
      <c r="AV466" s="55">
        <f>W476</f>
        <v>0</v>
      </c>
      <c r="AW466" s="55">
        <f>Y476</f>
        <v>0</v>
      </c>
      <c r="AX466" s="55">
        <f>Y477</f>
        <v>0</v>
      </c>
      <c r="AY466" s="55">
        <f>J477</f>
        <v>0</v>
      </c>
      <c r="AZ466" s="56"/>
      <c r="BA466" s="56"/>
      <c r="BB466" s="56"/>
      <c r="BC466" s="56"/>
      <c r="BD466" s="56"/>
      <c r="BE466" s="56"/>
      <c r="BF466" s="56"/>
      <c r="BG466" s="56"/>
      <c r="BH466" s="56"/>
      <c r="BI466" s="56"/>
      <c r="BJ466" s="56"/>
      <c r="BK466" s="56"/>
      <c r="BL466" s="56"/>
      <c r="BM466" s="56"/>
      <c r="BN466" s="56"/>
    </row>
    <row r="467" spans="1:66" ht="11.25" customHeight="1">
      <c r="A467" s="220"/>
      <c r="B467" s="38"/>
      <c r="C467" s="205"/>
      <c r="D467" s="208"/>
      <c r="E467" s="57" t="s">
        <v>42</v>
      </c>
      <c r="F467" s="58" t="str">
        <f>IF(D466&lt;&gt;"", VLOOKUP(D466,'Base de Datos'!$A$2:$D1268,3,FALSE()),"")</f>
        <v/>
      </c>
      <c r="G467" s="205"/>
      <c r="H467" s="208"/>
      <c r="I467" s="57" t="s">
        <v>42</v>
      </c>
      <c r="J467" s="58" t="str">
        <f>IF(H466&lt;&gt;"", VLOOKUP(H466,'Base de Datos'!$A$2:$D1268,3,FALSE()),"")</f>
        <v/>
      </c>
      <c r="K467" s="205"/>
      <c r="L467" s="208"/>
      <c r="M467" s="57" t="s">
        <v>42</v>
      </c>
      <c r="N467" s="58" t="str">
        <f>IF(L466&lt;&gt;"", VLOOKUP(L466,'Base de Datos'!$A$2:$D1268,3,FALSE()),"")</f>
        <v/>
      </c>
      <c r="O467" s="43"/>
      <c r="P467" s="1"/>
      <c r="Q467" s="1"/>
      <c r="R467" s="15"/>
      <c r="S467" s="229"/>
      <c r="T467" s="230"/>
      <c r="U467" s="59"/>
      <c r="V467" s="47"/>
      <c r="W467" s="229"/>
      <c r="X467" s="230"/>
      <c r="Y467" s="59"/>
      <c r="Z467" s="47"/>
      <c r="AA467" s="229"/>
      <c r="AB467" s="230"/>
      <c r="AC467" s="59"/>
      <c r="AD467" s="48"/>
      <c r="AE467" s="181"/>
      <c r="AF467" s="181"/>
      <c r="AG467" s="181"/>
      <c r="AH467" s="181"/>
      <c r="AI467" s="181"/>
      <c r="AJ467" s="181"/>
      <c r="AK467" s="181"/>
      <c r="AL467" s="181"/>
      <c r="AM467" s="48"/>
      <c r="AN467" s="53">
        <f>A444</f>
        <v>46276</v>
      </c>
      <c r="AO467" s="54" t="str">
        <f>G445</f>
        <v>Consultorio N° 2</v>
      </c>
      <c r="AP467" s="55">
        <f t="shared" ref="AP467:AQ467" si="324">G478</f>
        <v>0</v>
      </c>
      <c r="AQ467" s="55">
        <f t="shared" si="324"/>
        <v>0</v>
      </c>
      <c r="AR467" s="55">
        <f>Y478</f>
        <v>0</v>
      </c>
      <c r="AS467" s="55">
        <f>W478</f>
        <v>0</v>
      </c>
      <c r="AT467" s="55">
        <f>W479</f>
        <v>0</v>
      </c>
      <c r="AU467" s="55">
        <f>Y479</f>
        <v>0</v>
      </c>
      <c r="AV467" s="55">
        <f>W480</f>
        <v>0</v>
      </c>
      <c r="AW467" s="55">
        <f>Y480</f>
        <v>0</v>
      </c>
      <c r="AX467" s="55">
        <f>Y481</f>
        <v>0</v>
      </c>
      <c r="AY467" s="55">
        <f>J481</f>
        <v>0</v>
      </c>
      <c r="AZ467" s="56"/>
      <c r="BA467" s="56"/>
      <c r="BB467" s="56"/>
      <c r="BC467" s="56"/>
      <c r="BD467" s="56"/>
      <c r="BE467" s="56"/>
      <c r="BF467" s="56"/>
      <c r="BG467" s="56"/>
      <c r="BH467" s="56"/>
      <c r="BI467" s="56"/>
      <c r="BJ467" s="56"/>
      <c r="BK467" s="56"/>
      <c r="BL467" s="56"/>
      <c r="BM467" s="56"/>
      <c r="BN467" s="56"/>
    </row>
    <row r="468" spans="1:66" ht="11.25" customHeight="1">
      <c r="A468" s="220"/>
      <c r="B468" s="38"/>
      <c r="C468" s="205"/>
      <c r="D468" s="208"/>
      <c r="E468" s="57" t="s">
        <v>44</v>
      </c>
      <c r="F468" s="58"/>
      <c r="G468" s="205"/>
      <c r="H468" s="208"/>
      <c r="I468" s="57" t="s">
        <v>44</v>
      </c>
      <c r="J468" s="58" t="str">
        <f>IF(H466&lt;&gt;"", VLOOKUP(H466,'Base de Datos'!$A$2:$D1268,4,FALSE()),"")</f>
        <v/>
      </c>
      <c r="K468" s="205"/>
      <c r="L468" s="208"/>
      <c r="M468" s="57" t="s">
        <v>44</v>
      </c>
      <c r="N468" s="58" t="str">
        <f>IF(L466&lt;&gt;"", VLOOKUP(L466,'Base de Datos'!$A$2:$D1268,4,FALSE()),"")</f>
        <v/>
      </c>
      <c r="O468" s="1"/>
      <c r="P468" s="1"/>
      <c r="Q468" s="1"/>
      <c r="R468" s="15"/>
      <c r="S468" s="229"/>
      <c r="T468" s="230"/>
      <c r="U468" s="59"/>
      <c r="V468" s="47"/>
      <c r="W468" s="229"/>
      <c r="X468" s="230"/>
      <c r="Y468" s="59"/>
      <c r="Z468" s="47"/>
      <c r="AA468" s="229"/>
      <c r="AB468" s="230"/>
      <c r="AC468" s="59"/>
      <c r="AD468" s="48"/>
      <c r="AE468" s="181"/>
      <c r="AF468" s="181"/>
      <c r="AG468" s="181"/>
      <c r="AH468" s="181"/>
      <c r="AI468" s="181"/>
      <c r="AJ468" s="181"/>
      <c r="AK468" s="181"/>
      <c r="AL468" s="181"/>
      <c r="AM468" s="48"/>
      <c r="AN468" s="53">
        <f>A444</f>
        <v>46276</v>
      </c>
      <c r="AO468" s="54" t="str">
        <f>G445</f>
        <v>Consultorio N° 2</v>
      </c>
      <c r="AP468" s="55">
        <f t="shared" ref="AP468:AQ468" si="325">G482</f>
        <v>0</v>
      </c>
      <c r="AQ468" s="55">
        <f t="shared" si="325"/>
        <v>0</v>
      </c>
      <c r="AR468" s="55">
        <f>Y482</f>
        <v>0</v>
      </c>
      <c r="AS468" s="55">
        <f>W482</f>
        <v>0</v>
      </c>
      <c r="AT468" s="55">
        <f>W483</f>
        <v>0</v>
      </c>
      <c r="AU468" s="55">
        <f>Y483</f>
        <v>0</v>
      </c>
      <c r="AV468" s="55">
        <f>W484</f>
        <v>0</v>
      </c>
      <c r="AW468" s="55">
        <f>Y484</f>
        <v>0</v>
      </c>
      <c r="AX468" s="55">
        <f>Y485</f>
        <v>0</v>
      </c>
      <c r="AY468" s="55">
        <f>J485</f>
        <v>0</v>
      </c>
      <c r="AZ468" s="56"/>
      <c r="BA468" s="56"/>
      <c r="BB468" s="56"/>
      <c r="BC468" s="56"/>
      <c r="BD468" s="56"/>
      <c r="BE468" s="56"/>
      <c r="BF468" s="56"/>
      <c r="BG468" s="56"/>
      <c r="BH468" s="56"/>
      <c r="BI468" s="56"/>
      <c r="BJ468" s="56"/>
      <c r="BK468" s="56"/>
      <c r="BL468" s="56"/>
      <c r="BM468" s="56"/>
      <c r="BN468" s="56"/>
    </row>
    <row r="469" spans="1:66" ht="11.25" customHeight="1">
      <c r="A469" s="221"/>
      <c r="B469" s="38"/>
      <c r="C469" s="206"/>
      <c r="D469" s="209"/>
      <c r="E469" s="85" t="s">
        <v>46</v>
      </c>
      <c r="F469" s="86"/>
      <c r="G469" s="206"/>
      <c r="H469" s="209"/>
      <c r="I469" s="85" t="s">
        <v>46</v>
      </c>
      <c r="J469" s="108"/>
      <c r="K469" s="206"/>
      <c r="L469" s="209"/>
      <c r="M469" s="85" t="s">
        <v>46</v>
      </c>
      <c r="N469" s="108"/>
      <c r="O469" s="43"/>
      <c r="P469" s="1"/>
      <c r="Q469" s="1"/>
      <c r="R469" s="15"/>
      <c r="S469" s="227" t="str">
        <f>IF(OR(S466="Empleado",S466="Familiar"),"Nombre del Empleado","N° Factura")</f>
        <v>N° Factura</v>
      </c>
      <c r="T469" s="228"/>
      <c r="U469" s="89"/>
      <c r="V469" s="47"/>
      <c r="W469" s="227" t="str">
        <f>IF(OR(W466="Empleado",W466="Familiar"),"Nombre del Empleado","N° Factura")</f>
        <v>N° Factura</v>
      </c>
      <c r="X469" s="228"/>
      <c r="Y469" s="89"/>
      <c r="Z469" s="47"/>
      <c r="AA469" s="227" t="str">
        <f>IF(OR(AA466="Empleado",AA466="Familiar"),"Nombre del Empleado","N° Factura")</f>
        <v>N° Factura</v>
      </c>
      <c r="AB469" s="228"/>
      <c r="AC469" s="89"/>
      <c r="AD469" s="48"/>
      <c r="AE469" s="181"/>
      <c r="AF469" s="181"/>
      <c r="AG469" s="181"/>
      <c r="AH469" s="181"/>
      <c r="AI469" s="181"/>
      <c r="AJ469" s="181"/>
      <c r="AK469" s="181"/>
      <c r="AL469" s="181"/>
      <c r="AM469" s="48"/>
      <c r="AN469" s="53">
        <f>A444</f>
        <v>46276</v>
      </c>
      <c r="AO469" s="54" t="str">
        <f>K445</f>
        <v>Consultorio N° 3</v>
      </c>
      <c r="AP469" s="55">
        <f t="shared" ref="AP469:AQ469" si="326">K446</f>
        <v>0</v>
      </c>
      <c r="AQ469" s="55">
        <f t="shared" si="326"/>
        <v>0</v>
      </c>
      <c r="AR469" s="55">
        <f>AC446</f>
        <v>0</v>
      </c>
      <c r="AS469" s="55">
        <f>AA446</f>
        <v>0</v>
      </c>
      <c r="AT469" s="55">
        <f>AA447</f>
        <v>0</v>
      </c>
      <c r="AU469" s="55">
        <f>AC447</f>
        <v>0</v>
      </c>
      <c r="AV469" s="55">
        <f>AA448</f>
        <v>0</v>
      </c>
      <c r="AW469" s="55">
        <f>AC448</f>
        <v>0</v>
      </c>
      <c r="AX469" s="55">
        <f>AC449</f>
        <v>0</v>
      </c>
      <c r="AY469" s="55">
        <f>N449</f>
        <v>0</v>
      </c>
      <c r="AZ469" s="56"/>
      <c r="BA469" s="56"/>
      <c r="BB469" s="56"/>
      <c r="BC469" s="56"/>
      <c r="BD469" s="56"/>
      <c r="BE469" s="56"/>
      <c r="BF469" s="56"/>
      <c r="BG469" s="56"/>
      <c r="BH469" s="56"/>
      <c r="BI469" s="56"/>
      <c r="BJ469" s="56"/>
      <c r="BK469" s="56"/>
      <c r="BL469" s="56"/>
      <c r="BM469" s="56"/>
      <c r="BN469" s="56"/>
    </row>
    <row r="470" spans="1:66" ht="11.25" customHeight="1">
      <c r="A470" s="222">
        <f>A466+$Q$13/1440</f>
        <v>0.58333333333333326</v>
      </c>
      <c r="B470" s="38"/>
      <c r="C470" s="204"/>
      <c r="D470" s="207"/>
      <c r="E470" s="40" t="s">
        <v>36</v>
      </c>
      <c r="F470" s="42" t="str">
        <f>IF(D470&lt;&gt;"", VLOOKUP(D470,'Base de Datos'!$A$2:$D1268,2,FALSE()),"")</f>
        <v/>
      </c>
      <c r="G470" s="204"/>
      <c r="H470" s="216"/>
      <c r="I470" s="40" t="s">
        <v>36</v>
      </c>
      <c r="J470" s="42" t="str">
        <f>IF(H470&lt;&gt;"", VLOOKUP(H470,'Base de Datos'!$A$2:$D1268,2,FALSE()),"")</f>
        <v/>
      </c>
      <c r="K470" s="204"/>
      <c r="L470" s="216"/>
      <c r="M470" s="40" t="s">
        <v>36</v>
      </c>
      <c r="N470" s="42" t="str">
        <f>IF(L470&lt;&gt;"", VLOOKUP(L470,'Base de Datos'!$A$2:$D1268,2,FALSE()),"")</f>
        <v/>
      </c>
      <c r="O470" s="43"/>
      <c r="P470" s="151"/>
      <c r="Q470" s="1"/>
      <c r="R470" s="15"/>
      <c r="S470" s="45"/>
      <c r="T470" s="45" t="s">
        <v>37</v>
      </c>
      <c r="U470" s="46"/>
      <c r="V470" s="47"/>
      <c r="W470" s="45"/>
      <c r="X470" s="45" t="s">
        <v>37</v>
      </c>
      <c r="Y470" s="46"/>
      <c r="Z470" s="47"/>
      <c r="AA470" s="45"/>
      <c r="AB470" s="45" t="s">
        <v>37</v>
      </c>
      <c r="AC470" s="46"/>
      <c r="AD470" s="48"/>
      <c r="AE470" s="181"/>
      <c r="AF470" s="181"/>
      <c r="AG470" s="181"/>
      <c r="AH470" s="181"/>
      <c r="AI470" s="181"/>
      <c r="AJ470" s="181"/>
      <c r="AK470" s="181"/>
      <c r="AL470" s="181"/>
      <c r="AM470" s="48"/>
      <c r="AN470" s="53">
        <f>A444</f>
        <v>46276</v>
      </c>
      <c r="AO470" s="54" t="str">
        <f>K445</f>
        <v>Consultorio N° 3</v>
      </c>
      <c r="AP470" s="55">
        <f t="shared" ref="AP470:AQ470" si="327">K450</f>
        <v>0</v>
      </c>
      <c r="AQ470" s="55">
        <f t="shared" si="327"/>
        <v>0</v>
      </c>
      <c r="AR470" s="55">
        <f>AC450</f>
        <v>0</v>
      </c>
      <c r="AS470" s="55">
        <f>AA450</f>
        <v>0</v>
      </c>
      <c r="AT470" s="55">
        <f>AA451</f>
        <v>0</v>
      </c>
      <c r="AU470" s="55">
        <f>AC451</f>
        <v>0</v>
      </c>
      <c r="AV470" s="55">
        <f>AA452</f>
        <v>0</v>
      </c>
      <c r="AW470" s="55">
        <f>AC452</f>
        <v>0</v>
      </c>
      <c r="AX470" s="55">
        <f>AC453</f>
        <v>0</v>
      </c>
      <c r="AY470" s="55">
        <f>N453</f>
        <v>0</v>
      </c>
      <c r="AZ470" s="56"/>
      <c r="BA470" s="56"/>
      <c r="BB470" s="56"/>
      <c r="BC470" s="56"/>
      <c r="BD470" s="56"/>
      <c r="BE470" s="56"/>
      <c r="BF470" s="56"/>
      <c r="BG470" s="56"/>
      <c r="BH470" s="56"/>
      <c r="BI470" s="56"/>
      <c r="BJ470" s="56"/>
      <c r="BK470" s="56"/>
      <c r="BL470" s="56"/>
      <c r="BM470" s="56"/>
      <c r="BN470" s="56"/>
    </row>
    <row r="471" spans="1:66" ht="11.25" customHeight="1">
      <c r="A471" s="220"/>
      <c r="B471" s="38"/>
      <c r="C471" s="205"/>
      <c r="D471" s="208"/>
      <c r="E471" s="57" t="s">
        <v>42</v>
      </c>
      <c r="F471" s="58" t="str">
        <f>IF(D470&lt;&gt;"", VLOOKUP(D470,'Base de Datos'!$A$2:$D1268,3,FALSE()),"")</f>
        <v/>
      </c>
      <c r="G471" s="205"/>
      <c r="H471" s="208"/>
      <c r="I471" s="57" t="s">
        <v>42</v>
      </c>
      <c r="J471" s="58" t="str">
        <f>IF(H470&lt;&gt;"", VLOOKUP(H470,'Base de Datos'!$A$2:$D1268,3,FALSE()),"")</f>
        <v/>
      </c>
      <c r="K471" s="205"/>
      <c r="L471" s="208"/>
      <c r="M471" s="57" t="s">
        <v>42</v>
      </c>
      <c r="N471" s="58" t="str">
        <f>IF(L470&lt;&gt;"", VLOOKUP(L470,'Base de Datos'!$A$2:$D1268,3,FALSE()),"")</f>
        <v/>
      </c>
      <c r="O471" s="43"/>
      <c r="P471" s="151"/>
      <c r="Q471" s="152"/>
      <c r="R471" s="15"/>
      <c r="S471" s="229"/>
      <c r="T471" s="230"/>
      <c r="U471" s="59"/>
      <c r="V471" s="47"/>
      <c r="W471" s="229"/>
      <c r="X471" s="230"/>
      <c r="Y471" s="59"/>
      <c r="Z471" s="47"/>
      <c r="AA471" s="229"/>
      <c r="AB471" s="230"/>
      <c r="AC471" s="59"/>
      <c r="AD471" s="48"/>
      <c r="AE471" s="181"/>
      <c r="AF471" s="181"/>
      <c r="AG471" s="181"/>
      <c r="AH471" s="181"/>
      <c r="AI471" s="181"/>
      <c r="AJ471" s="181"/>
      <c r="AK471" s="181"/>
      <c r="AL471" s="181"/>
      <c r="AM471" s="48"/>
      <c r="AN471" s="53">
        <f>A444</f>
        <v>46276</v>
      </c>
      <c r="AO471" s="54" t="str">
        <f>K445</f>
        <v>Consultorio N° 3</v>
      </c>
      <c r="AP471" s="55">
        <f t="shared" ref="AP471:AQ471" si="328">K454</f>
        <v>0</v>
      </c>
      <c r="AQ471" s="55">
        <f t="shared" si="328"/>
        <v>0</v>
      </c>
      <c r="AR471" s="55">
        <f>AC454</f>
        <v>0</v>
      </c>
      <c r="AS471" s="55">
        <f>AA454</f>
        <v>0</v>
      </c>
      <c r="AT471" s="55">
        <f>AA455</f>
        <v>0</v>
      </c>
      <c r="AU471" s="55">
        <f>AC455</f>
        <v>0</v>
      </c>
      <c r="AV471" s="55">
        <f>AA456</f>
        <v>0</v>
      </c>
      <c r="AW471" s="55">
        <f>AC456</f>
        <v>0</v>
      </c>
      <c r="AX471" s="55">
        <f>AC457</f>
        <v>0</v>
      </c>
      <c r="AY471" s="55">
        <f>N457</f>
        <v>0</v>
      </c>
      <c r="AZ471" s="56"/>
      <c r="BA471" s="56"/>
      <c r="BB471" s="56"/>
      <c r="BC471" s="56"/>
      <c r="BD471" s="56"/>
      <c r="BE471" s="56"/>
      <c r="BF471" s="56"/>
      <c r="BG471" s="56"/>
      <c r="BH471" s="56"/>
      <c r="BI471" s="56"/>
      <c r="BJ471" s="56"/>
      <c r="BK471" s="56"/>
      <c r="BL471" s="56"/>
      <c r="BM471" s="56"/>
      <c r="BN471" s="56"/>
    </row>
    <row r="472" spans="1:66" ht="11.25" customHeight="1">
      <c r="A472" s="220"/>
      <c r="B472" s="38"/>
      <c r="C472" s="205"/>
      <c r="D472" s="208"/>
      <c r="E472" s="57" t="s">
        <v>44</v>
      </c>
      <c r="F472" s="58" t="str">
        <f>IF(D470&lt;&gt;"", VLOOKUP(D470,'Base de Datos'!$A$2:$D1268,4,FALSE()),"")</f>
        <v/>
      </c>
      <c r="G472" s="205"/>
      <c r="H472" s="208"/>
      <c r="I472" s="57" t="s">
        <v>44</v>
      </c>
      <c r="J472" s="58"/>
      <c r="K472" s="205"/>
      <c r="L472" s="208"/>
      <c r="M472" s="57" t="s">
        <v>44</v>
      </c>
      <c r="N472" s="58" t="str">
        <f>IF(L470&lt;&gt;"", VLOOKUP(L470,'Base de Datos'!$A$2:$D1268,4,FALSE()),"")</f>
        <v/>
      </c>
      <c r="O472" s="43"/>
      <c r="P472" s="151"/>
      <c r="Q472" s="152"/>
      <c r="R472" s="15"/>
      <c r="S472" s="229"/>
      <c r="T472" s="230"/>
      <c r="U472" s="59"/>
      <c r="V472" s="47"/>
      <c r="W472" s="229"/>
      <c r="X472" s="230"/>
      <c r="Y472" s="59"/>
      <c r="Z472" s="47"/>
      <c r="AA472" s="229"/>
      <c r="AB472" s="230"/>
      <c r="AC472" s="59"/>
      <c r="AD472" s="48"/>
      <c r="AE472" s="181"/>
      <c r="AF472" s="181"/>
      <c r="AG472" s="181"/>
      <c r="AH472" s="181"/>
      <c r="AI472" s="181"/>
      <c r="AJ472" s="181"/>
      <c r="AK472" s="181"/>
      <c r="AL472" s="181"/>
      <c r="AM472" s="48"/>
      <c r="AN472" s="53">
        <f>A444</f>
        <v>46276</v>
      </c>
      <c r="AO472" s="54" t="str">
        <f>K445</f>
        <v>Consultorio N° 3</v>
      </c>
      <c r="AP472" s="55">
        <f t="shared" ref="AP472:AQ472" si="329">K458</f>
        <v>0</v>
      </c>
      <c r="AQ472" s="55">
        <f t="shared" si="329"/>
        <v>0</v>
      </c>
      <c r="AR472" s="55">
        <f>AC458</f>
        <v>0</v>
      </c>
      <c r="AS472" s="55">
        <f>AA458</f>
        <v>0</v>
      </c>
      <c r="AT472" s="55">
        <f>AA459</f>
        <v>0</v>
      </c>
      <c r="AU472" s="55">
        <f>AC459</f>
        <v>0</v>
      </c>
      <c r="AV472" s="55">
        <f>AA460</f>
        <v>0</v>
      </c>
      <c r="AW472" s="55">
        <f>AC460</f>
        <v>0</v>
      </c>
      <c r="AX472" s="55">
        <f>AC461</f>
        <v>0</v>
      </c>
      <c r="AY472" s="55">
        <f>N461</f>
        <v>0</v>
      </c>
      <c r="AZ472" s="56"/>
      <c r="BA472" s="56"/>
      <c r="BB472" s="56"/>
      <c r="BC472" s="56"/>
      <c r="BD472" s="56"/>
      <c r="BE472" s="56"/>
      <c r="BF472" s="56"/>
      <c r="BG472" s="56"/>
      <c r="BH472" s="56"/>
      <c r="BI472" s="56"/>
      <c r="BJ472" s="56"/>
      <c r="BK472" s="56"/>
      <c r="BL472" s="56"/>
      <c r="BM472" s="56"/>
      <c r="BN472" s="56"/>
    </row>
    <row r="473" spans="1:66" ht="11.25" customHeight="1">
      <c r="A473" s="221"/>
      <c r="B473" s="38"/>
      <c r="C473" s="206"/>
      <c r="D473" s="209"/>
      <c r="E473" s="85" t="s">
        <v>46</v>
      </c>
      <c r="F473" s="86"/>
      <c r="G473" s="206"/>
      <c r="H473" s="209"/>
      <c r="I473" s="85" t="s">
        <v>46</v>
      </c>
      <c r="J473" s="108"/>
      <c r="K473" s="206"/>
      <c r="L473" s="209"/>
      <c r="M473" s="85" t="s">
        <v>46</v>
      </c>
      <c r="N473" s="108"/>
      <c r="O473" s="43"/>
      <c r="P473" s="151"/>
      <c r="Q473" s="1"/>
      <c r="R473" s="15"/>
      <c r="S473" s="227" t="str">
        <f>IF(OR(S470="Empleado",S470="Familiar"),"Nombre del Empleado","N° Factura")</f>
        <v>N° Factura</v>
      </c>
      <c r="T473" s="228"/>
      <c r="U473" s="89"/>
      <c r="V473" s="47"/>
      <c r="W473" s="227" t="str">
        <f>IF(OR(W470="Empleado",W470="Familiar"),"Nombre del Empleado","N° Factura")</f>
        <v>N° Factura</v>
      </c>
      <c r="X473" s="228"/>
      <c r="Y473" s="89"/>
      <c r="Z473" s="47"/>
      <c r="AA473" s="227" t="str">
        <f>IF(OR(AA470="Empleado",AA470="Familiar"),"Nombre del Empleado","N° Factura")</f>
        <v>N° Factura</v>
      </c>
      <c r="AB473" s="228"/>
      <c r="AC473" s="89"/>
      <c r="AD473" s="48"/>
      <c r="AE473" s="181"/>
      <c r="AF473" s="181"/>
      <c r="AG473" s="181"/>
      <c r="AH473" s="181"/>
      <c r="AI473" s="181"/>
      <c r="AJ473" s="181"/>
      <c r="AK473" s="181"/>
      <c r="AL473" s="181"/>
      <c r="AM473" s="48"/>
      <c r="AN473" s="53">
        <f>A444</f>
        <v>46276</v>
      </c>
      <c r="AO473" s="54" t="str">
        <f>K445</f>
        <v>Consultorio N° 3</v>
      </c>
      <c r="AP473" s="55">
        <f t="shared" ref="AP473:AQ473" si="330">K462</f>
        <v>0</v>
      </c>
      <c r="AQ473" s="55">
        <f t="shared" si="330"/>
        <v>0</v>
      </c>
      <c r="AR473" s="55">
        <f>AC462</f>
        <v>0</v>
      </c>
      <c r="AS473" s="55">
        <f>AA462</f>
        <v>0</v>
      </c>
      <c r="AT473" s="55">
        <f>AA463</f>
        <v>0</v>
      </c>
      <c r="AU473" s="55">
        <f>AC463</f>
        <v>0</v>
      </c>
      <c r="AV473" s="55">
        <f>AA464</f>
        <v>0</v>
      </c>
      <c r="AW473" s="55">
        <f>AC464</f>
        <v>0</v>
      </c>
      <c r="AX473" s="55">
        <f>AC465</f>
        <v>0</v>
      </c>
      <c r="AY473" s="55">
        <f>N465</f>
        <v>0</v>
      </c>
      <c r="AZ473" s="56"/>
      <c r="BA473" s="56"/>
      <c r="BB473" s="56"/>
      <c r="BC473" s="56"/>
      <c r="BD473" s="56"/>
      <c r="BE473" s="56"/>
      <c r="BF473" s="56"/>
      <c r="BG473" s="56"/>
      <c r="BH473" s="56"/>
      <c r="BI473" s="56"/>
      <c r="BJ473" s="56"/>
      <c r="BK473" s="56"/>
      <c r="BL473" s="56"/>
      <c r="BM473" s="56"/>
      <c r="BN473" s="56"/>
    </row>
    <row r="474" spans="1:66" ht="11.25" customHeight="1">
      <c r="A474" s="222">
        <f>A470+$Q$13/1440</f>
        <v>0.62499999999999989</v>
      </c>
      <c r="B474" s="38"/>
      <c r="C474" s="204"/>
      <c r="D474" s="207"/>
      <c r="E474" s="40" t="s">
        <v>36</v>
      </c>
      <c r="F474" s="42" t="str">
        <f>IF(D474&lt;&gt;"", VLOOKUP(D474,'Base de Datos'!$A$2:$D1268,2,FALSE()),"")</f>
        <v/>
      </c>
      <c r="G474" s="204"/>
      <c r="H474" s="216"/>
      <c r="I474" s="40" t="s">
        <v>36</v>
      </c>
      <c r="J474" s="42" t="str">
        <f>IF(H474&lt;&gt;"", VLOOKUP(H474,'Base de Datos'!$A$2:$D1268,2,FALSE()),"")</f>
        <v/>
      </c>
      <c r="K474" s="204"/>
      <c r="L474" s="216"/>
      <c r="M474" s="40" t="s">
        <v>36</v>
      </c>
      <c r="N474" s="42" t="str">
        <f>IF(L474&lt;&gt;"", VLOOKUP(L474,'Base de Datos'!$A$2:$D1268,2,FALSE()),"")</f>
        <v/>
      </c>
      <c r="O474" s="43"/>
      <c r="P474" s="153"/>
      <c r="Q474" s="154"/>
      <c r="R474" s="15"/>
      <c r="S474" s="45"/>
      <c r="T474" s="45" t="s">
        <v>37</v>
      </c>
      <c r="U474" s="46"/>
      <c r="V474" s="47"/>
      <c r="W474" s="45"/>
      <c r="X474" s="45" t="s">
        <v>37</v>
      </c>
      <c r="Y474" s="46"/>
      <c r="Z474" s="47"/>
      <c r="AA474" s="45"/>
      <c r="AB474" s="45" t="s">
        <v>37</v>
      </c>
      <c r="AC474" s="46"/>
      <c r="AD474" s="48"/>
      <c r="AE474" s="181"/>
      <c r="AF474" s="181"/>
      <c r="AG474" s="181"/>
      <c r="AH474" s="181"/>
      <c r="AI474" s="181"/>
      <c r="AJ474" s="181"/>
      <c r="AK474" s="181"/>
      <c r="AL474" s="181"/>
      <c r="AM474" s="48"/>
      <c r="AN474" s="53">
        <f>A444</f>
        <v>46276</v>
      </c>
      <c r="AO474" s="54" t="str">
        <f>K445</f>
        <v>Consultorio N° 3</v>
      </c>
      <c r="AP474" s="55">
        <f t="shared" ref="AP474:AQ474" si="331">K466</f>
        <v>0</v>
      </c>
      <c r="AQ474" s="55">
        <f t="shared" si="331"/>
        <v>0</v>
      </c>
      <c r="AR474" s="55">
        <f>AC466</f>
        <v>0</v>
      </c>
      <c r="AS474" s="55">
        <f>AA466</f>
        <v>0</v>
      </c>
      <c r="AT474" s="55">
        <f>AA467</f>
        <v>0</v>
      </c>
      <c r="AU474" s="55">
        <f>AC467</f>
        <v>0</v>
      </c>
      <c r="AV474" s="55">
        <f>AA468</f>
        <v>0</v>
      </c>
      <c r="AW474" s="55">
        <f>AC468</f>
        <v>0</v>
      </c>
      <c r="AX474" s="55">
        <f>AC469</f>
        <v>0</v>
      </c>
      <c r="AY474" s="55">
        <f>N469</f>
        <v>0</v>
      </c>
      <c r="AZ474" s="56"/>
      <c r="BA474" s="56"/>
      <c r="BB474" s="56"/>
      <c r="BC474" s="56"/>
      <c r="BD474" s="56"/>
      <c r="BE474" s="56"/>
      <c r="BF474" s="56"/>
      <c r="BG474" s="56"/>
      <c r="BH474" s="56"/>
      <c r="BI474" s="56"/>
      <c r="BJ474" s="56"/>
      <c r="BK474" s="56"/>
      <c r="BL474" s="56"/>
      <c r="BM474" s="56"/>
      <c r="BN474" s="56"/>
    </row>
    <row r="475" spans="1:66" ht="11.25" customHeight="1">
      <c r="A475" s="220"/>
      <c r="B475" s="38"/>
      <c r="C475" s="205"/>
      <c r="D475" s="208"/>
      <c r="E475" s="57" t="s">
        <v>42</v>
      </c>
      <c r="F475" s="58" t="str">
        <f>IF(D474&lt;&gt;"", VLOOKUP(D474,'Base de Datos'!$A$2:$D1268,3,FALSE()),"")</f>
        <v/>
      </c>
      <c r="G475" s="205"/>
      <c r="H475" s="208"/>
      <c r="I475" s="57" t="s">
        <v>42</v>
      </c>
      <c r="J475" s="58" t="str">
        <f>IF(H474&lt;&gt;"", VLOOKUP(H474,'Base de Datos'!$A$2:$D1268,3,FALSE()),"")</f>
        <v/>
      </c>
      <c r="K475" s="205"/>
      <c r="L475" s="208"/>
      <c r="M475" s="57" t="s">
        <v>42</v>
      </c>
      <c r="N475" s="58" t="str">
        <f>IF(L474&lt;&gt;"", VLOOKUP(L474,'Base de Datos'!$A$2:$D1268,3,FALSE()),"")</f>
        <v/>
      </c>
      <c r="O475" s="43"/>
      <c r="P475" s="153"/>
      <c r="Q475" s="154"/>
      <c r="R475" s="15"/>
      <c r="S475" s="229"/>
      <c r="T475" s="230"/>
      <c r="U475" s="59"/>
      <c r="V475" s="47"/>
      <c r="W475" s="229"/>
      <c r="X475" s="230"/>
      <c r="Y475" s="59"/>
      <c r="Z475" s="47"/>
      <c r="AA475" s="229"/>
      <c r="AB475" s="230"/>
      <c r="AC475" s="59"/>
      <c r="AD475" s="48"/>
      <c r="AE475" s="181"/>
      <c r="AF475" s="181"/>
      <c r="AG475" s="181"/>
      <c r="AH475" s="181"/>
      <c r="AI475" s="181"/>
      <c r="AJ475" s="181"/>
      <c r="AK475" s="181"/>
      <c r="AL475" s="181"/>
      <c r="AM475" s="48"/>
      <c r="AN475" s="53">
        <f>A444</f>
        <v>46276</v>
      </c>
      <c r="AO475" s="54" t="str">
        <f>K445</f>
        <v>Consultorio N° 3</v>
      </c>
      <c r="AP475" s="55">
        <f t="shared" ref="AP475:AQ475" si="332">K470</f>
        <v>0</v>
      </c>
      <c r="AQ475" s="55">
        <f t="shared" si="332"/>
        <v>0</v>
      </c>
      <c r="AR475" s="55">
        <f>AC470</f>
        <v>0</v>
      </c>
      <c r="AS475" s="55">
        <f>AA470</f>
        <v>0</v>
      </c>
      <c r="AT475" s="55">
        <f>AA471</f>
        <v>0</v>
      </c>
      <c r="AU475" s="55">
        <f>AC471</f>
        <v>0</v>
      </c>
      <c r="AV475" s="55">
        <f>AA472</f>
        <v>0</v>
      </c>
      <c r="AW475" s="55">
        <f>AC472</f>
        <v>0</v>
      </c>
      <c r="AX475" s="55">
        <f>AC473</f>
        <v>0</v>
      </c>
      <c r="AY475" s="55">
        <f>N473</f>
        <v>0</v>
      </c>
      <c r="AZ475" s="56"/>
      <c r="BA475" s="56"/>
      <c r="BB475" s="56"/>
      <c r="BC475" s="56"/>
      <c r="BD475" s="56"/>
      <c r="BE475" s="56"/>
      <c r="BF475" s="56"/>
      <c r="BG475" s="56"/>
      <c r="BH475" s="56"/>
      <c r="BI475" s="56"/>
      <c r="BJ475" s="56"/>
      <c r="BK475" s="56"/>
      <c r="BL475" s="56"/>
      <c r="BM475" s="56"/>
      <c r="BN475" s="56"/>
    </row>
    <row r="476" spans="1:66" ht="11.25" customHeight="1">
      <c r="A476" s="220"/>
      <c r="B476" s="38"/>
      <c r="C476" s="205"/>
      <c r="D476" s="208"/>
      <c r="E476" s="57" t="s">
        <v>44</v>
      </c>
      <c r="F476" s="58" t="str">
        <f>IF(D474&lt;&gt;"", VLOOKUP(D474,'Base de Datos'!$A$2:$D1268,4,FALSE()),"")</f>
        <v/>
      </c>
      <c r="G476" s="205"/>
      <c r="H476" s="208"/>
      <c r="I476" s="57" t="s">
        <v>44</v>
      </c>
      <c r="J476" s="58" t="str">
        <f>IF(H474&lt;&gt;"", VLOOKUP(H474,'Base de Datos'!$A$2:$D1268,4,FALSE()),"")</f>
        <v/>
      </c>
      <c r="K476" s="205"/>
      <c r="L476" s="208"/>
      <c r="M476" s="57" t="s">
        <v>44</v>
      </c>
      <c r="N476" s="58" t="str">
        <f>IF(L474&lt;&gt;"", VLOOKUP(L474,'Base de Datos'!$A$2:$D1268,4,FALSE()),"")</f>
        <v/>
      </c>
      <c r="O476" s="43"/>
      <c r="P476" s="153"/>
      <c r="Q476" s="154"/>
      <c r="R476" s="15"/>
      <c r="S476" s="229"/>
      <c r="T476" s="230"/>
      <c r="U476" s="59"/>
      <c r="V476" s="47"/>
      <c r="W476" s="229"/>
      <c r="X476" s="230"/>
      <c r="Y476" s="59"/>
      <c r="Z476" s="47"/>
      <c r="AA476" s="229"/>
      <c r="AB476" s="230"/>
      <c r="AC476" s="59"/>
      <c r="AD476" s="48"/>
      <c r="AE476" s="181"/>
      <c r="AF476" s="181"/>
      <c r="AG476" s="181"/>
      <c r="AH476" s="181"/>
      <c r="AI476" s="181"/>
      <c r="AJ476" s="181"/>
      <c r="AK476" s="181"/>
      <c r="AL476" s="181"/>
      <c r="AM476" s="48"/>
      <c r="AN476" s="53">
        <f>A444</f>
        <v>46276</v>
      </c>
      <c r="AO476" s="54" t="str">
        <f>K445</f>
        <v>Consultorio N° 3</v>
      </c>
      <c r="AP476" s="55">
        <f t="shared" ref="AP476:AQ476" si="333">K474</f>
        <v>0</v>
      </c>
      <c r="AQ476" s="55">
        <f t="shared" si="333"/>
        <v>0</v>
      </c>
      <c r="AR476" s="55">
        <f>AC474</f>
        <v>0</v>
      </c>
      <c r="AS476" s="55">
        <f>AA474</f>
        <v>0</v>
      </c>
      <c r="AT476" s="55">
        <f>AA475</f>
        <v>0</v>
      </c>
      <c r="AU476" s="55">
        <f>AC475</f>
        <v>0</v>
      </c>
      <c r="AV476" s="55">
        <f>AA476</f>
        <v>0</v>
      </c>
      <c r="AW476" s="55">
        <f>AC476</f>
        <v>0</v>
      </c>
      <c r="AX476" s="55">
        <f>AC477</f>
        <v>0</v>
      </c>
      <c r="AY476" s="55">
        <f>N477</f>
        <v>0</v>
      </c>
      <c r="AZ476" s="56"/>
      <c r="BA476" s="56"/>
      <c r="BB476" s="56"/>
      <c r="BC476" s="56"/>
      <c r="BD476" s="56"/>
      <c r="BE476" s="56"/>
      <c r="BF476" s="56"/>
      <c r="BG476" s="56"/>
      <c r="BH476" s="56"/>
      <c r="BI476" s="56"/>
      <c r="BJ476" s="56"/>
      <c r="BK476" s="56"/>
      <c r="BL476" s="56"/>
      <c r="BM476" s="56"/>
      <c r="BN476" s="56"/>
    </row>
    <row r="477" spans="1:66" ht="11.25" customHeight="1">
      <c r="A477" s="221"/>
      <c r="B477" s="38"/>
      <c r="C477" s="206"/>
      <c r="D477" s="209"/>
      <c r="E477" s="85" t="s">
        <v>46</v>
      </c>
      <c r="F477" s="86"/>
      <c r="G477" s="206"/>
      <c r="H477" s="209"/>
      <c r="I477" s="85" t="s">
        <v>46</v>
      </c>
      <c r="J477" s="108"/>
      <c r="K477" s="206"/>
      <c r="L477" s="209"/>
      <c r="M477" s="85" t="s">
        <v>46</v>
      </c>
      <c r="N477" s="108"/>
      <c r="O477" s="43"/>
      <c r="P477" s="153"/>
      <c r="Q477" s="154"/>
      <c r="R477" s="15"/>
      <c r="S477" s="227" t="str">
        <f>IF(OR(S474="Empleado",S474="Familiar"),"Nombre del Empleado","N° Factura")</f>
        <v>N° Factura</v>
      </c>
      <c r="T477" s="228"/>
      <c r="U477" s="89"/>
      <c r="V477" s="47"/>
      <c r="W477" s="227" t="str">
        <f>IF(OR(W474="Empleado",W474="Familiar"),"Nombre del Empleado","N° Factura")</f>
        <v>N° Factura</v>
      </c>
      <c r="X477" s="228"/>
      <c r="Y477" s="89"/>
      <c r="Z477" s="47"/>
      <c r="AA477" s="227" t="str">
        <f>IF(OR(AA474="Empleado",AA474="Familiar"),"Nombre del Empleado","N° Factura")</f>
        <v>N° Factura</v>
      </c>
      <c r="AB477" s="228"/>
      <c r="AC477" s="89"/>
      <c r="AD477" s="48"/>
      <c r="AE477" s="181"/>
      <c r="AF477" s="181"/>
      <c r="AG477" s="181"/>
      <c r="AH477" s="181"/>
      <c r="AI477" s="181"/>
      <c r="AJ477" s="181"/>
      <c r="AK477" s="181"/>
      <c r="AL477" s="181"/>
      <c r="AM477" s="48"/>
      <c r="AN477" s="53">
        <f>A444</f>
        <v>46276</v>
      </c>
      <c r="AO477" s="54" t="str">
        <f>K445</f>
        <v>Consultorio N° 3</v>
      </c>
      <c r="AP477" s="55">
        <f t="shared" ref="AP477:AQ477" si="334">K478</f>
        <v>0</v>
      </c>
      <c r="AQ477" s="55">
        <f t="shared" si="334"/>
        <v>0</v>
      </c>
      <c r="AR477" s="55">
        <f>AC478</f>
        <v>0</v>
      </c>
      <c r="AS477" s="55">
        <f>AA478</f>
        <v>0</v>
      </c>
      <c r="AT477" s="55">
        <f>AA479</f>
        <v>0</v>
      </c>
      <c r="AU477" s="55">
        <f>AC479</f>
        <v>0</v>
      </c>
      <c r="AV477" s="55">
        <f>AA480</f>
        <v>0</v>
      </c>
      <c r="AW477" s="55">
        <f>AC480</f>
        <v>0</v>
      </c>
      <c r="AX477" s="55">
        <f>AC481</f>
        <v>0</v>
      </c>
      <c r="AY477" s="55">
        <f>N481</f>
        <v>0</v>
      </c>
      <c r="AZ477" s="56"/>
      <c r="BA477" s="56"/>
      <c r="BB477" s="56"/>
      <c r="BC477" s="56"/>
      <c r="BD477" s="56"/>
      <c r="BE477" s="56"/>
      <c r="BF477" s="56"/>
      <c r="BG477" s="56"/>
      <c r="BH477" s="56"/>
      <c r="BI477" s="56"/>
      <c r="BJ477" s="56"/>
      <c r="BK477" s="56"/>
      <c r="BL477" s="56"/>
      <c r="BM477" s="56"/>
      <c r="BN477" s="56"/>
    </row>
    <row r="478" spans="1:66" ht="11.25" customHeight="1">
      <c r="A478" s="222">
        <f>A474+$Q$13/1440</f>
        <v>0.66666666666666652</v>
      </c>
      <c r="B478" s="38"/>
      <c r="C478" s="204"/>
      <c r="D478" s="207"/>
      <c r="E478" s="40" t="s">
        <v>36</v>
      </c>
      <c r="F478" s="42" t="str">
        <f>IF(D478&lt;&gt;"", VLOOKUP(D478,'Base de Datos'!$A$2:$D1268,2,FALSE()),"")</f>
        <v/>
      </c>
      <c r="G478" s="204"/>
      <c r="H478" s="216"/>
      <c r="I478" s="40" t="s">
        <v>36</v>
      </c>
      <c r="J478" s="42" t="str">
        <f>IF(H478&lt;&gt;"", VLOOKUP(H478,'Base de Datos'!$A$2:$D1268,2,FALSE()),"")</f>
        <v/>
      </c>
      <c r="K478" s="204"/>
      <c r="L478" s="216"/>
      <c r="M478" s="40" t="s">
        <v>36</v>
      </c>
      <c r="N478" s="42" t="str">
        <f>IF(L478&lt;&gt;"", VLOOKUP(L478,'Base de Datos'!$A$2:$D1268,2,FALSE()),"")</f>
        <v/>
      </c>
      <c r="O478" s="43"/>
      <c r="P478" s="3"/>
      <c r="Q478" s="3"/>
      <c r="R478" s="15"/>
      <c r="S478" s="45"/>
      <c r="T478" s="45" t="s">
        <v>37</v>
      </c>
      <c r="U478" s="46"/>
      <c r="V478" s="47"/>
      <c r="W478" s="45"/>
      <c r="X478" s="45" t="s">
        <v>37</v>
      </c>
      <c r="Y478" s="46"/>
      <c r="Z478" s="47"/>
      <c r="AA478" s="45"/>
      <c r="AB478" s="45" t="s">
        <v>37</v>
      </c>
      <c r="AC478" s="46"/>
      <c r="AD478" s="48"/>
      <c r="AE478" s="181"/>
      <c r="AF478" s="181"/>
      <c r="AG478" s="181"/>
      <c r="AH478" s="181"/>
      <c r="AI478" s="181"/>
      <c r="AJ478" s="181"/>
      <c r="AK478" s="181"/>
      <c r="AL478" s="181"/>
      <c r="AM478" s="48"/>
      <c r="AN478" s="53">
        <f>A444</f>
        <v>46276</v>
      </c>
      <c r="AO478" s="54" t="str">
        <f>K445</f>
        <v>Consultorio N° 3</v>
      </c>
      <c r="AP478" s="55">
        <f t="shared" ref="AP478:AQ478" si="335">K482</f>
        <v>0</v>
      </c>
      <c r="AQ478" s="55">
        <f t="shared" si="335"/>
        <v>0</v>
      </c>
      <c r="AR478" s="55">
        <f>AC482</f>
        <v>0</v>
      </c>
      <c r="AS478" s="55">
        <f>AA482</f>
        <v>0</v>
      </c>
      <c r="AT478" s="55">
        <f>AA483</f>
        <v>0</v>
      </c>
      <c r="AU478" s="55">
        <f>AC483</f>
        <v>0</v>
      </c>
      <c r="AV478" s="55">
        <f>AA484</f>
        <v>0</v>
      </c>
      <c r="AW478" s="55">
        <f>AC484</f>
        <v>0</v>
      </c>
      <c r="AX478" s="55">
        <f>AC485</f>
        <v>0</v>
      </c>
      <c r="AY478" s="55">
        <f>N485</f>
        <v>0</v>
      </c>
      <c r="AZ478" s="56"/>
      <c r="BA478" s="56"/>
      <c r="BB478" s="56"/>
      <c r="BC478" s="56"/>
      <c r="BD478" s="56"/>
      <c r="BE478" s="56"/>
      <c r="BF478" s="56"/>
      <c r="BG478" s="56"/>
      <c r="BH478" s="56"/>
      <c r="BI478" s="56"/>
      <c r="BJ478" s="56"/>
      <c r="BK478" s="56"/>
      <c r="BL478" s="56"/>
      <c r="BM478" s="56"/>
      <c r="BN478" s="56"/>
    </row>
    <row r="479" spans="1:66" ht="11.25" customHeight="1">
      <c r="A479" s="220"/>
      <c r="B479" s="38"/>
      <c r="C479" s="205"/>
      <c r="D479" s="208"/>
      <c r="E479" s="57" t="s">
        <v>42</v>
      </c>
      <c r="F479" s="58" t="str">
        <f>IF(D478&lt;&gt;"", VLOOKUP(D478,'Base de Datos'!$A$2:$D1268,3,FALSE()),"")</f>
        <v/>
      </c>
      <c r="G479" s="205"/>
      <c r="H479" s="208"/>
      <c r="I479" s="57" t="s">
        <v>42</v>
      </c>
      <c r="J479" s="58" t="str">
        <f>IF(H478&lt;&gt;"", VLOOKUP(H478,'Base de Datos'!$A$2:$D1268,3,FALSE()),"")</f>
        <v/>
      </c>
      <c r="K479" s="205"/>
      <c r="L479" s="208"/>
      <c r="M479" s="57" t="s">
        <v>42</v>
      </c>
      <c r="N479" s="58" t="str">
        <f>IF(L478&lt;&gt;"", VLOOKUP(L478,'Base de Datos'!$A$2:$D1268,3,FALSE()),"")</f>
        <v/>
      </c>
      <c r="O479" s="43"/>
      <c r="P479" s="3"/>
      <c r="Q479" s="3"/>
      <c r="R479" s="15"/>
      <c r="S479" s="229"/>
      <c r="T479" s="230"/>
      <c r="U479" s="59"/>
      <c r="V479" s="47"/>
      <c r="W479" s="229"/>
      <c r="X479" s="230"/>
      <c r="Y479" s="59"/>
      <c r="Z479" s="47"/>
      <c r="AA479" s="229"/>
      <c r="AB479" s="230"/>
      <c r="AC479" s="59"/>
      <c r="AD479" s="48"/>
      <c r="AE479" s="235">
        <f>A444</f>
        <v>46276</v>
      </c>
      <c r="AF479" s="236"/>
      <c r="AG479" s="236"/>
      <c r="AH479" s="236"/>
      <c r="AI479" s="236"/>
      <c r="AJ479" s="236"/>
      <c r="AK479" s="236"/>
      <c r="AL479" s="237"/>
      <c r="AM479" s="48"/>
      <c r="AN479" s="155">
        <f>A444</f>
        <v>46276</v>
      </c>
      <c r="AO479" s="156" t="str">
        <f>K445</f>
        <v>Consultorio N° 3</v>
      </c>
      <c r="AP479" s="156">
        <f t="shared" ref="AP479:AQ479" si="336">K486</f>
        <v>0</v>
      </c>
      <c r="AQ479" s="156">
        <f t="shared" si="336"/>
        <v>0</v>
      </c>
      <c r="AR479" s="156">
        <f>AC486</f>
        <v>0</v>
      </c>
      <c r="AS479" s="156">
        <f>AA486</f>
        <v>0</v>
      </c>
      <c r="AT479" s="156">
        <f>AA487</f>
        <v>0</v>
      </c>
      <c r="AU479" s="156">
        <f>AC487</f>
        <v>0</v>
      </c>
      <c r="AV479" s="156">
        <f>AA488</f>
        <v>0</v>
      </c>
      <c r="AW479" s="156">
        <f>AC488</f>
        <v>0</v>
      </c>
      <c r="AX479" s="156">
        <f>AC489</f>
        <v>0</v>
      </c>
      <c r="AY479" s="156">
        <f>N489</f>
        <v>0</v>
      </c>
      <c r="AZ479" s="48"/>
      <c r="BA479" s="48"/>
      <c r="BB479" s="48"/>
      <c r="BC479" s="48"/>
      <c r="BD479" s="48"/>
      <c r="BE479" s="48"/>
      <c r="BF479" s="48"/>
      <c r="BG479" s="48"/>
      <c r="BH479" s="48"/>
      <c r="BI479" s="48"/>
      <c r="BJ479" s="48"/>
      <c r="BK479" s="48"/>
      <c r="BL479" s="48"/>
      <c r="BM479" s="48"/>
      <c r="BN479" s="48"/>
    </row>
    <row r="480" spans="1:66" ht="11.25" customHeight="1">
      <c r="A480" s="220"/>
      <c r="B480" s="38"/>
      <c r="C480" s="205"/>
      <c r="D480" s="208"/>
      <c r="E480" s="57" t="s">
        <v>44</v>
      </c>
      <c r="F480" s="58" t="str">
        <f>IF(D478&lt;&gt;"", VLOOKUP(D478,'Base de Datos'!$A$2:$D1268,4,FALSE()),"")</f>
        <v/>
      </c>
      <c r="G480" s="205"/>
      <c r="H480" s="208"/>
      <c r="I480" s="57" t="s">
        <v>44</v>
      </c>
      <c r="J480" s="58" t="str">
        <f>IF(H478&lt;&gt;"", VLOOKUP(H478,'Base de Datos'!$A$2:$D1268,4,FALSE()),"")</f>
        <v/>
      </c>
      <c r="K480" s="205"/>
      <c r="L480" s="208"/>
      <c r="M480" s="57" t="s">
        <v>44</v>
      </c>
      <c r="N480" s="58" t="str">
        <f>IF(L478&lt;&gt;"", VLOOKUP(L478,'Base de Datos'!$A$2:$D1268,4,FALSE()),"")</f>
        <v/>
      </c>
      <c r="O480" s="43"/>
      <c r="P480" s="3"/>
      <c r="Q480" s="3"/>
      <c r="R480" s="15"/>
      <c r="S480" s="229"/>
      <c r="T480" s="230"/>
      <c r="U480" s="59"/>
      <c r="V480" s="47"/>
      <c r="W480" s="229"/>
      <c r="X480" s="230"/>
      <c r="Y480" s="59"/>
      <c r="Z480" s="47"/>
      <c r="AA480" s="229"/>
      <c r="AB480" s="230"/>
      <c r="AC480" s="59"/>
      <c r="AD480" s="48"/>
      <c r="AE480" s="238" t="s">
        <v>20</v>
      </c>
      <c r="AF480" s="239"/>
      <c r="AG480" s="157" t="s">
        <v>21</v>
      </c>
      <c r="AH480" s="158" t="s">
        <v>22</v>
      </c>
      <c r="AI480" s="159" t="s">
        <v>23</v>
      </c>
      <c r="AJ480" s="159" t="s">
        <v>24</v>
      </c>
      <c r="AK480" s="159" t="s">
        <v>25</v>
      </c>
      <c r="AL480" s="160" t="s">
        <v>26</v>
      </c>
      <c r="AM480" s="48"/>
      <c r="AN480" s="155">
        <f>A444</f>
        <v>46276</v>
      </c>
      <c r="AO480" s="156" t="str">
        <f>K445</f>
        <v>Consultorio N° 3</v>
      </c>
      <c r="AP480" s="156">
        <f t="shared" ref="AP480:AQ480" si="337">K490</f>
        <v>0</v>
      </c>
      <c r="AQ480" s="156">
        <f t="shared" si="337"/>
        <v>0</v>
      </c>
      <c r="AR480" s="156">
        <f>AC490</f>
        <v>0</v>
      </c>
      <c r="AS480" s="156">
        <f>AA490</f>
        <v>0</v>
      </c>
      <c r="AT480" s="156">
        <f>AA491</f>
        <v>0</v>
      </c>
      <c r="AU480" s="156">
        <f>AC491</f>
        <v>0</v>
      </c>
      <c r="AV480" s="156">
        <f>AA492</f>
        <v>0</v>
      </c>
      <c r="AW480" s="156">
        <f>AC492</f>
        <v>0</v>
      </c>
      <c r="AX480" s="156">
        <f>AC493</f>
        <v>0</v>
      </c>
      <c r="AY480" s="156">
        <f>N493</f>
        <v>0</v>
      </c>
      <c r="AZ480" s="48"/>
      <c r="BA480" s="48"/>
      <c r="BB480" s="48"/>
      <c r="BC480" s="48"/>
      <c r="BD480" s="48"/>
      <c r="BE480" s="48"/>
      <c r="BF480" s="48"/>
      <c r="BG480" s="48"/>
      <c r="BH480" s="48"/>
      <c r="BI480" s="48"/>
      <c r="BJ480" s="48"/>
      <c r="BK480" s="48"/>
      <c r="BL480" s="48"/>
      <c r="BM480" s="48"/>
      <c r="BN480" s="48"/>
    </row>
    <row r="481" spans="1:66" ht="11.25" customHeight="1">
      <c r="A481" s="221"/>
      <c r="B481" s="38"/>
      <c r="C481" s="206"/>
      <c r="D481" s="209"/>
      <c r="E481" s="85" t="s">
        <v>46</v>
      </c>
      <c r="F481" s="86"/>
      <c r="G481" s="206"/>
      <c r="H481" s="209"/>
      <c r="I481" s="85" t="s">
        <v>46</v>
      </c>
      <c r="J481" s="108"/>
      <c r="K481" s="206"/>
      <c r="L481" s="209"/>
      <c r="M481" s="85" t="s">
        <v>46</v>
      </c>
      <c r="N481" s="108"/>
      <c r="O481" s="43"/>
      <c r="P481" s="3"/>
      <c r="Q481" s="3"/>
      <c r="R481" s="15"/>
      <c r="S481" s="227" t="str">
        <f>IF(OR(S478="Empleado",S478="Familiar"),"Nombre del Empleado","N° Factura")</f>
        <v>N° Factura</v>
      </c>
      <c r="T481" s="228"/>
      <c r="U481" s="89"/>
      <c r="V481" s="47"/>
      <c r="W481" s="227" t="str">
        <f>IF(OR(W478="Empleado",W478="Familiar"),"Nombre del Empleado","N° Factura")</f>
        <v>N° Factura</v>
      </c>
      <c r="X481" s="228"/>
      <c r="Y481" s="89"/>
      <c r="Z481" s="47"/>
      <c r="AA481" s="227" t="str">
        <f>IF(OR(AA478="Empleado",AA478="Familiar"),"Nombre del Empleado","N° Factura")</f>
        <v>N° Factura</v>
      </c>
      <c r="AB481" s="228"/>
      <c r="AC481" s="89"/>
      <c r="AD481" s="48"/>
      <c r="AE481" s="240" t="s">
        <v>38</v>
      </c>
      <c r="AF481" s="230"/>
      <c r="AG481" s="161">
        <f t="array" aca="1" ref="AG481" ca="1">COUNTIFS(AP446:AP486, "💲", AY446:AY486, INDIRECT("AE" &amp; ROW())) + COUNTIFS(AP446:AP486, "📦", AY446:AY486, INDIRECT("AE" &amp; ROW())) + COUNTIFS(AP446:AP486, "✅", AY446:AY486, INDIRECT("AE" &amp; ROW()))</f>
        <v>0</v>
      </c>
      <c r="AH481" s="162">
        <f t="array" aca="1" ref="AH481" ca="1">COUNTIFS(AP446:AP486, "💲", AY446:AY486, INDIRECT("AE" &amp; ROW())) + COUNTIFS(AP446:AP486, "📦", AY446:AY486, INDIRECT("AE" &amp; ROW()))</f>
        <v>0</v>
      </c>
      <c r="AI481" s="139">
        <f t="array" aca="1" ref="AI481" ca="1">SUMIFS(AR446:AR486, AY446:AY486, INDIRECT("AE" &amp; ROW()), AP446:AP486, "💲") + SUMIFS(AR446:AR486, AY446:AY486, INDIRECT("AE" &amp; ROW()), AP446:AP486, "📦")</f>
        <v>0</v>
      </c>
      <c r="AJ481" s="139">
        <f t="array" aca="1" ref="AJ481" ca="1">(
    SUMIFS(AR446:AR486, AY446:AY486, INDIRECT("AE" &amp; ROW()), AP446:AP486, "💲") +
    SUMIFS(AR446:AR486, AY446:AY486, INDIRECT("AE" &amp; ROW()), AP446:AP486, "📦")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
        SUMIFS(AR446:AR486, AY446:AY486, INDIRECT("AE" &amp; ROW()), AP446:AP486, "💲", AS446:AS486, "Familiar") +
        SUMIFS(AR446:AR486, AY446:AY486, INDIRECT("AE" &amp; ROW()), AP446:AP486, "📦", AS446:AS486, "Familiar")
    ) / 2
)  -
(
    (
        SUMIFS(AR446:AR486, AY446:AY486, INDIRECT("AE" &amp; ROW()), AP446:AP486, "💲", AS446:AS486, "Exonerado ADH") +
        SUMIFS(AR446:AR486, AY446:AY486, INDIRECT("AE" &amp; ROW()), AP446:AP486, "📦", AS446:AS486, "Exonerado ADH")
    ) / 2
)  -
(
    (
        SUMIFS(AR446:AR486, AY446:AY486, INDIRECT("AE" &amp; ROW()), AP446:AP486, "💲", AS446:AS486, "Exonerado Doctor") +
        SUMIFS(AR446:AR486, AY446:AY486, INDIRECT("AE" &amp; ROW()), AP446:AP486, "📦", AS446:AS486, "Exonerado Doctor")
    ) / 2
)</f>
        <v>0</v>
      </c>
      <c r="AK481" s="139">
        <f t="array" aca="1" ref="AK481" ca="1">(
    SUMIFS(AR446:AR486, AY446:AY486, INDIRECT("AE" &amp; ROW()), AP446:AP486, "💲") +
    SUMIFS(AR446:AR486, AY446:AY486, INDIRECT("AE" &amp; ROW()), AP446:AP486, "📦")
) -
(
    SUMIFS(AR446:AR486, AY446:AY486, INDIRECT("AE" &amp; ROW()), AP446:AP486, "💲", AS446:AS486, "Familiar") +
    SUMIFS(AR446:AR486, AY446:AY486, INDIRECT("AE" &amp; ROW()), AP446:AP486, "📦", AS446:AS486, "Familiar")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SUMIFS(AR446:AR486, AY446:AY486, INDIRECT("AE" &amp; ROW()), AP446:AP486, "💲", AS446:AS486, "Exonerado ADH") +
    SUMIFS(AR446:AR486, AY446:AY486, INDIRECT("AE" &amp; ROW()), AP446:AP486, "📦", AS446:AS486, "Exonerado ADH")
) -
(
    (
        SUMIFS(AR446:AR486, AY446:AY486, INDIRECT("AE" &amp; ROW()), AP446:AP486, "💲", AS446:AS486, "Exonerado Doctor") +
        SUMIFS(AR446:AR486, AY446:AY486, INDIRECT("AE" &amp; ROW()), AP446:AP486, "📦", AS446:AS486, "Exonerado Doctor")
    ) / 2
) -
(
    (
        SUMIFS(AR446:AR486, AY446:AY486, INDIRECT("AE" &amp; ROW()), AP446:AP486, "💲", AS446:AS486, "") +
        SUMIFS(AR446:AR486, AY446:AY486, INDIRECT("AE" &amp; ROW()), AP446:AP486, "📦", AS446:AS486, "")
    ) / 2
)</f>
        <v>0</v>
      </c>
      <c r="AL481" s="140">
        <f t="array" aca="1" ref="AL481" ca="1">(
    SUMIFS(AR446:AR486, AY446:AY486, INDIRECT("AE" &amp; ROW()), AP446:AP486, "💲") +
    SUMIFS(AR446:AR486, AY446:AY486, INDIRECT("AE" &amp; ROW()), AP446:AP486, "📦")
) -
(
    (
        SUMIFS(AR446:AR486, AY446:AY486, INDIRECT("AE" &amp; ROW()), AP446:AP486, "💲", AS446:AS486, "Familiar") +
        SUMIFS(AR446:AR486, AY446:AY486, INDIRECT("AE" &amp; ROW()), AP446:AP486, "📦", AS446:AS486, "Familiar")
    ) / 2
) -
(
    (
        SUMIFS(AR446:AR486, AY446:AY486, INDIRECT("AE" &amp; ROW()), AP446:AP486, "💲", AS446:AS486, "Participante") +
        SUMIFS(AR446:AR486, AY446:AY486, INDIRECT("AE" &amp; ROW()), AP446:AP486, "📦", AS446:AS486, "Participante")
    ) / 2
) -
(
    (
        SUMIFS(AR446:AR486, AY446:AY486, INDIRECT("AE" &amp; ROW()), AP446:AP486, "💲", AS446:AS486, "Empleado") +
        SUMIFS(AR446:AR486, AY446:AY486, INDIRECT("AE" &amp; ROW()), AP446:AP486, "📦", AS446:AS486, "Empleado")
    ) / 2
) -
(
    (
        SUMIFS(AR446:AR486, AY446:AY486, INDIRECT("AE" &amp; ROW()), AP446:AP486, "💲", AS446:AS486, "Exonerado ADH") +
        SUMIFS(AR446:AR486, AY446:AY486, INDIRECT("AE" &amp; ROW()), AP446:AP486, "📦", AS446:AS486, "Exonerado ADH")
    ) / 2
) -
(
    SUMIFS(AR446:AR486, AY446:AY486, INDIRECT("AE" &amp; ROW()), AP446:AP486, "💲", AS446:AS486, "Exonerado Doctor") +
    SUMIFS(AR446:AR486, AY446:AY486, INDIRECT("AE" &amp; ROW()), AP446:AP486, "📦", AS446:AS486, "Exonerado Doctor")
) -
(
    (
        SUMIFS(AR446:AR486, AY446:AY486, INDIRECT("AE" &amp; ROW()), AP446:AP486, "💲", AS446:AS486, "") +
        SUMIFS(AR446:AR486, AY446:AY486, INDIRECT("AE" &amp; ROW()), AP446:AP486, "📦", AS446:AS486, "")
    ) / 2
)</f>
        <v>0</v>
      </c>
      <c r="AM481" s="48"/>
      <c r="AN481" s="155">
        <f>A444</f>
        <v>46276</v>
      </c>
      <c r="AO481" s="156" t="str">
        <f>K445</f>
        <v>Consultorio N° 3</v>
      </c>
      <c r="AP481" s="156">
        <f t="shared" ref="AP481:AQ481" si="338">K494</f>
        <v>0</v>
      </c>
      <c r="AQ481" s="156">
        <f t="shared" si="338"/>
        <v>0</v>
      </c>
      <c r="AR481" s="156">
        <f>AC494</f>
        <v>0</v>
      </c>
      <c r="AS481" s="156">
        <f>AA494</f>
        <v>0</v>
      </c>
      <c r="AT481" s="156">
        <f>AA495</f>
        <v>0</v>
      </c>
      <c r="AU481" s="156">
        <f>AC495</f>
        <v>0</v>
      </c>
      <c r="AV481" s="156">
        <f>AA496</f>
        <v>0</v>
      </c>
      <c r="AW481" s="156">
        <f>AC496</f>
        <v>0</v>
      </c>
      <c r="AX481" s="156">
        <f>AC497</f>
        <v>0</v>
      </c>
      <c r="AY481" s="156">
        <f>N497</f>
        <v>0</v>
      </c>
      <c r="AZ481" s="48"/>
      <c r="BA481" s="48"/>
      <c r="BB481" s="48"/>
      <c r="BC481" s="48"/>
      <c r="BD481" s="48"/>
      <c r="BE481" s="48"/>
      <c r="BF481" s="48"/>
      <c r="BG481" s="48"/>
      <c r="BH481" s="48"/>
      <c r="BI481" s="48"/>
      <c r="BJ481" s="48"/>
      <c r="BK481" s="48"/>
      <c r="BL481" s="48"/>
      <c r="BM481" s="48"/>
      <c r="BN481" s="48"/>
    </row>
    <row r="482" spans="1:66" ht="11.25" customHeight="1">
      <c r="A482" s="222">
        <f>A478+$Q$13/1440</f>
        <v>0.70833333333333315</v>
      </c>
      <c r="B482" s="38"/>
      <c r="C482" s="204"/>
      <c r="D482" s="207"/>
      <c r="E482" s="40" t="s">
        <v>36</v>
      </c>
      <c r="F482" s="42" t="str">
        <f>IF(D482&lt;&gt;"", VLOOKUP(D482,'Base de Datos'!$A$2:$D1268,2,FALSE()),"")</f>
        <v/>
      </c>
      <c r="G482" s="204"/>
      <c r="H482" s="216"/>
      <c r="I482" s="40" t="s">
        <v>36</v>
      </c>
      <c r="J482" s="42" t="str">
        <f>IF(H482&lt;&gt;"", VLOOKUP(H482,'Base de Datos'!$A$2:$D1268,2,FALSE()),"")</f>
        <v/>
      </c>
      <c r="K482" s="204"/>
      <c r="L482" s="216"/>
      <c r="M482" s="40" t="s">
        <v>36</v>
      </c>
      <c r="N482" s="42" t="str">
        <f>IF(L482&lt;&gt;"", VLOOKUP(L482,'Base de Datos'!$A$2:$D1268,2,FALSE()),"")</f>
        <v/>
      </c>
      <c r="O482" s="43"/>
      <c r="P482" s="163"/>
      <c r="Q482" s="3"/>
      <c r="R482" s="15"/>
      <c r="S482" s="45"/>
      <c r="T482" s="45" t="s">
        <v>37</v>
      </c>
      <c r="U482" s="46"/>
      <c r="V482" s="47"/>
      <c r="W482" s="45"/>
      <c r="X482" s="45" t="s">
        <v>37</v>
      </c>
      <c r="Y482" s="46"/>
      <c r="Z482" s="47"/>
      <c r="AA482" s="45"/>
      <c r="AB482" s="45" t="s">
        <v>37</v>
      </c>
      <c r="AC482" s="46"/>
      <c r="AD482" s="48"/>
      <c r="AE482" s="240" t="s">
        <v>43</v>
      </c>
      <c r="AF482" s="230"/>
      <c r="AG482" s="161">
        <f t="array" aca="1" ref="AG482" ca="1">COUNTIFS(AP446:AP486, "💲", AY446:AY486, INDIRECT("AE" &amp; ROW())) + COUNTIFS(AP446:AP486, "📦", AY446:AY486, INDIRECT("AE" &amp; ROW())) + COUNTIFS(AP446:AP486, "✅", AY446:AY486, INDIRECT("AE" &amp; ROW()))</f>
        <v>0</v>
      </c>
      <c r="AH482" s="162">
        <f t="array" aca="1" ref="AH482" ca="1">COUNTIFS(AP446:AP486, "💲", AY446:AY486, INDIRECT("AE" &amp; ROW())) + COUNTIFS(AP446:AP486, "📦", AY446:AY486, INDIRECT("AE" &amp; ROW()))</f>
        <v>0</v>
      </c>
      <c r="AI482" s="139">
        <f t="array" aca="1" ref="AI482" ca="1">SUMIFS(AR446:AR486, AY446:AY486, INDIRECT("AE" &amp; ROW()), AP446:AP486, "💲") + SUMIFS(AR446:AR486, AY446:AY486, INDIRECT("AE" &amp; ROW()), AP446:AP486, "📦")</f>
        <v>0</v>
      </c>
      <c r="AJ482" s="139">
        <f t="array" aca="1" ref="AJ482" ca="1">(
    SUMIFS(AR446:AR486, AY446:AY486, INDIRECT("AE" &amp; ROW()), AP446:AP486, "💲") +
    SUMIFS(AR446:AR486, AY446:AY486, INDIRECT("AE" &amp; ROW()), AP446:AP486, "📦")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
        SUMIFS(AR446:AR486, AY446:AY486, INDIRECT("AE" &amp; ROW()), AP446:AP486, "💲", AS446:AS486, "Familiar") +
        SUMIFS(AR446:AR486, AY446:AY486, INDIRECT("AE" &amp; ROW()), AP446:AP486, "📦", AS446:AS486, "Familiar")
    ) / 2
)  -
(
    (
        SUMIFS(AR446:AR486, AY446:AY486, INDIRECT("AE" &amp; ROW()), AP446:AP486, "💲", AS446:AS486, "Exonerado ADH") +
        SUMIFS(AR446:AR486, AY446:AY486, INDIRECT("AE" &amp; ROW()), AP446:AP486, "📦", AS446:AS486, "Exonerado ADH")
    ) / 2
)  -
(
    (
        SUMIFS(AR446:AR486, AY446:AY486, INDIRECT("AE" &amp; ROW()), AP446:AP486, "💲", AS446:AS486, "Exonerado Doctor") +
        SUMIFS(AR446:AR486, AY446:AY486, INDIRECT("AE" &amp; ROW()), AP446:AP486, "📦", AS446:AS486, "Exonerado Doctor")
    ) / 2
)</f>
        <v>0</v>
      </c>
      <c r="AK482" s="139">
        <f t="array" aca="1" ref="AK482" ca="1">(
    SUMIFS(AR446:AR486, AY446:AY486, INDIRECT("AE" &amp; ROW()), AP446:AP486, "💲") +
    SUMIFS(AR446:AR486, AY446:AY486, INDIRECT("AE" &amp; ROW()), AP446:AP486, "📦")
) -
(
    SUMIFS(AR446:AR486, AY446:AY486, INDIRECT("AE" &amp; ROW()), AP446:AP486, "💲", AS446:AS486, "Familiar") +
    SUMIFS(AR446:AR486, AY446:AY486, INDIRECT("AE" &amp; ROW()), AP446:AP486, "📦", AS446:AS486, "Familiar")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SUMIFS(AR446:AR486, AY446:AY486, INDIRECT("AE" &amp; ROW()), AP446:AP486, "💲", AS446:AS486, "Exonerado ADH") +
    SUMIFS(AR446:AR486, AY446:AY486, INDIRECT("AE" &amp; ROW()), AP446:AP486, "📦", AS446:AS486, "Exonerado ADH")
) -
(
    (
        SUMIFS(AR446:AR486, AY446:AY486, INDIRECT("AE" &amp; ROW()), AP446:AP486, "💲", AS446:AS486, "Exonerado Doctor") +
        SUMIFS(AR446:AR486, AY446:AY486, INDIRECT("AE" &amp; ROW()), AP446:AP486, "📦", AS446:AS486, "Exonerado Doctor")
    ) / 2
) -
(
    (
        SUMIFS(AR446:AR486, AY446:AY486, INDIRECT("AE" &amp; ROW()), AP446:AP486, "💲", AS446:AS486, "") +
        SUMIFS(AR446:AR486, AY446:AY486, INDIRECT("AE" &amp; ROW()), AP446:AP486, "📦", AS446:AS486, "")
    ) / 2
)</f>
        <v>0</v>
      </c>
      <c r="AL482" s="140">
        <f t="array" aca="1" ref="AL482" ca="1">(
    SUMIFS(AR446:AR486, AY446:AY486, INDIRECT("AE" &amp; ROW()), AP446:AP486, "💲") +
    SUMIFS(AR446:AR486, AY446:AY486, INDIRECT("AE" &amp; ROW()), AP446:AP486, "📦")
) -
(
    (
        SUMIFS(AR446:AR486, AY446:AY486, INDIRECT("AE" &amp; ROW()), AP446:AP486, "💲", AS446:AS486, "Familiar") +
        SUMIFS(AR446:AR486, AY446:AY486, INDIRECT("AE" &amp; ROW()), AP446:AP486, "📦", AS446:AS486, "Familiar")
    ) / 2
) -
(
    (
        SUMIFS(AR446:AR486, AY446:AY486, INDIRECT("AE" &amp; ROW()), AP446:AP486, "💲", AS446:AS486, "Participante") +
        SUMIFS(AR446:AR486, AY446:AY486, INDIRECT("AE" &amp; ROW()), AP446:AP486, "📦", AS446:AS486, "Participante")
    ) / 2
) -
(
    (
        SUMIFS(AR446:AR486, AY446:AY486, INDIRECT("AE" &amp; ROW()), AP446:AP486, "💲", AS446:AS486, "Empleado") +
        SUMIFS(AR446:AR486, AY446:AY486, INDIRECT("AE" &amp; ROW()), AP446:AP486, "📦", AS446:AS486, "Empleado")
    ) / 2
) -
(
    (
        SUMIFS(AR446:AR486, AY446:AY486, INDIRECT("AE" &amp; ROW()), AP446:AP486, "💲", AS446:AS486, "Exonerado ADH") +
        SUMIFS(AR446:AR486, AY446:AY486, INDIRECT("AE" &amp; ROW()), AP446:AP486, "📦", AS446:AS486, "Exonerado ADH")
    ) / 2
) -
(
    SUMIFS(AR446:AR486, AY446:AY486, INDIRECT("AE" &amp; ROW()), AP446:AP486, "💲", AS446:AS486, "Exonerado Doctor") +
    SUMIFS(AR446:AR486, AY446:AY486, INDIRECT("AE" &amp; ROW()), AP446:AP486, "📦", AS446:AS486, "Exonerado Doctor")
) -
(
    (
        SUMIFS(AR446:AR486, AY446:AY486, INDIRECT("AE" &amp; ROW()), AP446:AP486, "💲", AS446:AS486, "") +
        SUMIFS(AR446:AR486, AY446:AY486, INDIRECT("AE" &amp; ROW()), AP446:AP486, "📦", AS446:AS486, "")
    ) / 2
)</f>
        <v>0</v>
      </c>
      <c r="AM482" s="48"/>
      <c r="AN482" s="156"/>
      <c r="AO482" s="156"/>
      <c r="AP482" s="156"/>
      <c r="AQ482" s="156">
        <f>L490</f>
        <v>0</v>
      </c>
      <c r="AR482" s="156"/>
      <c r="AS482" s="156"/>
      <c r="AT482" s="156"/>
      <c r="AU482" s="156"/>
      <c r="AV482" s="156"/>
      <c r="AW482" s="156"/>
      <c r="AX482" s="156"/>
      <c r="AY482" s="156">
        <f>N485</f>
        <v>0</v>
      </c>
      <c r="AZ482" s="48"/>
      <c r="BA482" s="48"/>
      <c r="BB482" s="48"/>
      <c r="BC482" s="48"/>
      <c r="BD482" s="48"/>
      <c r="BE482" s="48"/>
      <c r="BF482" s="48"/>
      <c r="BG482" s="48"/>
      <c r="BH482" s="48"/>
      <c r="BI482" s="48"/>
      <c r="BJ482" s="48"/>
      <c r="BK482" s="48"/>
      <c r="BL482" s="48"/>
      <c r="BM482" s="48"/>
      <c r="BN482" s="48"/>
    </row>
    <row r="483" spans="1:66" ht="11.25" customHeight="1">
      <c r="A483" s="220"/>
      <c r="B483" s="38"/>
      <c r="C483" s="205"/>
      <c r="D483" s="208"/>
      <c r="E483" s="57" t="s">
        <v>42</v>
      </c>
      <c r="F483" s="58" t="str">
        <f>IF(D482&lt;&gt;"", VLOOKUP(D482,'Base de Datos'!$A$2:$D1268,3,FALSE()),"")</f>
        <v/>
      </c>
      <c r="G483" s="205"/>
      <c r="H483" s="208"/>
      <c r="I483" s="57" t="s">
        <v>42</v>
      </c>
      <c r="J483" s="58" t="str">
        <f>IF(H482&lt;&gt;"", VLOOKUP(H482,'Base de Datos'!$A$2:$D1268,3,FALSE()),"")</f>
        <v/>
      </c>
      <c r="K483" s="205"/>
      <c r="L483" s="208"/>
      <c r="M483" s="57" t="s">
        <v>42</v>
      </c>
      <c r="N483" s="58" t="str">
        <f>IF(L482&lt;&gt;"", VLOOKUP(L482,'Base de Datos'!$A$2:$D1268,3,FALSE()),"")</f>
        <v/>
      </c>
      <c r="O483" s="43"/>
      <c r="P483" s="163"/>
      <c r="Q483" s="3"/>
      <c r="R483" s="15"/>
      <c r="S483" s="229"/>
      <c r="T483" s="230"/>
      <c r="U483" s="59"/>
      <c r="V483" s="47"/>
      <c r="W483" s="229"/>
      <c r="X483" s="230"/>
      <c r="Y483" s="59"/>
      <c r="Z483" s="47"/>
      <c r="AA483" s="229"/>
      <c r="AB483" s="230"/>
      <c r="AC483" s="59"/>
      <c r="AD483" s="48"/>
      <c r="AE483" s="240" t="s">
        <v>45</v>
      </c>
      <c r="AF483" s="230"/>
      <c r="AG483" s="161">
        <f t="array" aca="1" ref="AG483" ca="1">COUNTIFS(AP446:AP486, "💲", AY446:AY486, INDIRECT("AE" &amp; ROW())) + COUNTIFS(AP446:AP486, "📦", AY446:AY486, INDIRECT("AE" &amp; ROW())) + COUNTIFS(AP446:AP486, "✅", AY446:AY486, INDIRECT("AE" &amp; ROW()))</f>
        <v>0</v>
      </c>
      <c r="AH483" s="162">
        <f t="array" aca="1" ref="AH483" ca="1">COUNTIFS(AP446:AP486, "💲", AY446:AY486, INDIRECT("AE" &amp; ROW())) + COUNTIFS(AP446:AP486, "📦", AY446:AY486, INDIRECT("AE" &amp; ROW()))</f>
        <v>0</v>
      </c>
      <c r="AI483" s="139">
        <f t="array" aca="1" ref="AI483" ca="1">SUMIFS(AR446:AR486, AY446:AY486, INDIRECT("AE" &amp; ROW()), AP446:AP486, "💲") + SUMIFS(AR446:AR486, AY446:AY486, INDIRECT("AE" &amp; ROW()), AP446:AP486, "📦")</f>
        <v>0</v>
      </c>
      <c r="AJ483" s="139">
        <f t="array" aca="1" ref="AJ483" ca="1">(
    SUMIFS(AR446:AR486, AY446:AY486, INDIRECT("AE" &amp; ROW()), AP446:AP486, "💲") +
    SUMIFS(AR446:AR486, AY446:AY486, INDIRECT("AE" &amp; ROW()), AP446:AP486, "📦")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
        SUMIFS(AR446:AR486, AY446:AY486, INDIRECT("AE" &amp; ROW()), AP446:AP486, "💲", AS446:AS486, "Familiar") +
        SUMIFS(AR446:AR486, AY446:AY486, INDIRECT("AE" &amp; ROW()), AP446:AP486, "📦", AS446:AS486, "Familiar")
    ) / 2
)  -
(
    (
        SUMIFS(AR446:AR486, AY446:AY486, INDIRECT("AE" &amp; ROW()), AP446:AP486, "💲", AS446:AS486, "Exonerado ADH") +
        SUMIFS(AR446:AR486, AY446:AY486, INDIRECT("AE" &amp; ROW()), AP446:AP486, "📦", AS446:AS486, "Exonerado ADH")
    ) / 2
)  -
(
    (
        SUMIFS(AR446:AR486, AY446:AY486, INDIRECT("AE" &amp; ROW()), AP446:AP486, "💲", AS446:AS486, "Exonerado Doctor") +
        SUMIFS(AR446:AR486, AY446:AY486, INDIRECT("AE" &amp; ROW()), AP446:AP486, "📦", AS446:AS486, "Exonerado Doctor")
    ) / 2
)</f>
        <v>0</v>
      </c>
      <c r="AK483" s="139">
        <f t="array" aca="1" ref="AK483" ca="1">(
    SUMIFS(AR446:AR486, AY446:AY486, INDIRECT("AE" &amp; ROW()), AP446:AP486, "💲") +
    SUMIFS(AR446:AR486, AY446:AY486, INDIRECT("AE" &amp; ROW()), AP446:AP486, "📦")
) -
(
    SUMIFS(AR446:AR486, AY446:AY486, INDIRECT("AE" &amp; ROW()), AP446:AP486, "💲", AS446:AS486, "Familiar") +
    SUMIFS(AR446:AR486, AY446:AY486, INDIRECT("AE" &amp; ROW()), AP446:AP486, "📦", AS446:AS486, "Familiar")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SUMIFS(AR446:AR486, AY446:AY486, INDIRECT("AE" &amp; ROW()), AP446:AP486, "💲", AS446:AS486, "Exonerado ADH") +
    SUMIFS(AR446:AR486, AY446:AY486, INDIRECT("AE" &amp; ROW()), AP446:AP486, "📦", AS446:AS486, "Exonerado ADH")
) -
(
    (
        SUMIFS(AR446:AR486, AY446:AY486, INDIRECT("AE" &amp; ROW()), AP446:AP486, "💲", AS446:AS486, "Exonerado Doctor") +
        SUMIFS(AR446:AR486, AY446:AY486, INDIRECT("AE" &amp; ROW()), AP446:AP486, "📦", AS446:AS486, "Exonerado Doctor")
    ) / 2
) -
(
    (
        SUMIFS(AR446:AR486, AY446:AY486, INDIRECT("AE" &amp; ROW()), AP446:AP486, "💲", AS446:AS486, "") +
        SUMIFS(AR446:AR486, AY446:AY486, INDIRECT("AE" &amp; ROW()), AP446:AP486, "📦", AS446:AS486, "")
    ) / 2
)</f>
        <v>0</v>
      </c>
      <c r="AL483" s="140">
        <f t="array" aca="1" ref="AL483" ca="1">(
    SUMIFS(AR446:AR486, AY446:AY486, INDIRECT("AE" &amp; ROW()), AP446:AP486, "💲") +
    SUMIFS(AR446:AR486, AY446:AY486, INDIRECT("AE" &amp; ROW()), AP446:AP486, "📦")
) -
(
    (
        SUMIFS(AR446:AR486, AY446:AY486, INDIRECT("AE" &amp; ROW()), AP446:AP486, "💲", AS446:AS486, "Familiar") +
        SUMIFS(AR446:AR486, AY446:AY486, INDIRECT("AE" &amp; ROW()), AP446:AP486, "📦", AS446:AS486, "Familiar")
    ) / 2
) -
(
    (
        SUMIFS(AR446:AR486, AY446:AY486, INDIRECT("AE" &amp; ROW()), AP446:AP486, "💲", AS446:AS486, "Participante") +
        SUMIFS(AR446:AR486, AY446:AY486, INDIRECT("AE" &amp; ROW()), AP446:AP486, "📦", AS446:AS486, "Participante")
    ) / 2
) -
(
    (
        SUMIFS(AR446:AR486, AY446:AY486, INDIRECT("AE" &amp; ROW()), AP446:AP486, "💲", AS446:AS486, "Empleado") +
        SUMIFS(AR446:AR486, AY446:AY486, INDIRECT("AE" &amp; ROW()), AP446:AP486, "📦", AS446:AS486, "Empleado")
    ) / 2
) -
(
    (
        SUMIFS(AR446:AR486, AY446:AY486, INDIRECT("AE" &amp; ROW()), AP446:AP486, "💲", AS446:AS486, "Exonerado ADH") +
        SUMIFS(AR446:AR486, AY446:AY486, INDIRECT("AE" &amp; ROW()), AP446:AP486, "📦", AS446:AS486, "Exonerado ADH")
    ) / 2
) -
(
    SUMIFS(AR446:AR486, AY446:AY486, INDIRECT("AE" &amp; ROW()), AP446:AP486, "💲", AS446:AS486, "Exonerado Doctor") +
    SUMIFS(AR446:AR486, AY446:AY486, INDIRECT("AE" &amp; ROW()), AP446:AP486, "📦", AS446:AS486, "Exonerado Doctor")
) -
(
    (
        SUMIFS(AR446:AR486, AY446:AY486, INDIRECT("AE" &amp; ROW()), AP446:AP486, "💲", AS446:AS486, "") +
        SUMIFS(AR446:AR486, AY446:AY486, INDIRECT("AE" &amp; ROW()), AP446:AP486, "📦", AS446:AS486, "")
    ) / 2
)</f>
        <v>0</v>
      </c>
      <c r="AM483" s="48"/>
      <c r="AN483" s="156"/>
      <c r="AO483" s="156"/>
      <c r="AP483" s="156"/>
      <c r="AQ483" s="156">
        <f>L494</f>
        <v>0</v>
      </c>
      <c r="AR483" s="156"/>
      <c r="AS483" s="156"/>
      <c r="AT483" s="156"/>
      <c r="AU483" s="156"/>
      <c r="AV483" s="156"/>
      <c r="AW483" s="156"/>
      <c r="AX483" s="156"/>
      <c r="AY483" s="156">
        <f>N489</f>
        <v>0</v>
      </c>
      <c r="AZ483" s="48"/>
      <c r="BA483" s="48"/>
      <c r="BB483" s="48"/>
      <c r="BC483" s="48"/>
      <c r="BD483" s="48"/>
      <c r="BE483" s="48"/>
      <c r="BF483" s="48"/>
      <c r="BG483" s="48"/>
      <c r="BH483" s="48"/>
      <c r="BI483" s="48"/>
      <c r="BJ483" s="48"/>
      <c r="BK483" s="48"/>
      <c r="BL483" s="48"/>
      <c r="BM483" s="48"/>
      <c r="BN483" s="48"/>
    </row>
    <row r="484" spans="1:66" ht="11.25" customHeight="1">
      <c r="A484" s="220"/>
      <c r="B484" s="38"/>
      <c r="C484" s="205"/>
      <c r="D484" s="208"/>
      <c r="E484" s="57" t="s">
        <v>44</v>
      </c>
      <c r="F484" s="58" t="str">
        <f>IF(D482&lt;&gt;"", VLOOKUP(D482,'Base de Datos'!$A$2:$D1268,4,FALSE()),"")</f>
        <v/>
      </c>
      <c r="G484" s="205"/>
      <c r="H484" s="208"/>
      <c r="I484" s="57" t="s">
        <v>44</v>
      </c>
      <c r="J484" s="58" t="str">
        <f>IF(H482&lt;&gt;"", VLOOKUP(H482,'Base de Datos'!$A$2:$D1268,4,FALSE()),"")</f>
        <v/>
      </c>
      <c r="K484" s="205"/>
      <c r="L484" s="208"/>
      <c r="M484" s="57" t="s">
        <v>44</v>
      </c>
      <c r="N484" s="58" t="str">
        <f>IF(L482&lt;&gt;"", VLOOKUP(L482,'Base de Datos'!$A$2:$D1268,4,FALSE()),"")</f>
        <v/>
      </c>
      <c r="O484" s="43"/>
      <c r="P484" s="163"/>
      <c r="Q484" s="3"/>
      <c r="R484" s="15"/>
      <c r="S484" s="229"/>
      <c r="T484" s="230"/>
      <c r="U484" s="59"/>
      <c r="V484" s="47"/>
      <c r="W484" s="229"/>
      <c r="X484" s="230"/>
      <c r="Y484" s="59"/>
      <c r="Z484" s="47"/>
      <c r="AA484" s="229"/>
      <c r="AB484" s="230"/>
      <c r="AC484" s="59"/>
      <c r="AD484" s="48"/>
      <c r="AE484" s="240" t="s">
        <v>47</v>
      </c>
      <c r="AF484" s="230"/>
      <c r="AG484" s="161">
        <f t="array" aca="1" ref="AG484" ca="1">COUNTIFS(AP446:AP486, "💲", AY446:AY486, INDIRECT("AE" &amp; ROW())) + COUNTIFS(AP446:AP486, "📦", AY446:AY486, INDIRECT("AE" &amp; ROW())) + COUNTIFS(AP446:AP486, "✅", AY446:AY486, INDIRECT("AE" &amp; ROW()))</f>
        <v>0</v>
      </c>
      <c r="AH484" s="162">
        <f t="array" aca="1" ref="AH484" ca="1">COUNTIFS(AP446:AP486, "💲", AY446:AY486, INDIRECT("AE" &amp; ROW())) + COUNTIFS(AP446:AP486, "📦", AY446:AY486, INDIRECT("AE" &amp; ROW()))</f>
        <v>0</v>
      </c>
      <c r="AI484" s="139">
        <f t="array" aca="1" ref="AI484" ca="1">SUMIFS(AR446:AR486, AY446:AY486, INDIRECT("AE" &amp; ROW()), AP446:AP486, "💲") + SUMIFS(AR446:AR486, AY446:AY486, INDIRECT("AE" &amp; ROW()), AP446:AP486, "📦")</f>
        <v>0</v>
      </c>
      <c r="AJ484" s="139">
        <f t="array" aca="1" ref="AJ484" ca="1">(
    SUMIFS(AR446:AR486, AY446:AY486, INDIRECT("AE" &amp; ROW()), AP446:AP486, "💲") +
    SUMIFS(AR446:AR486, AY446:AY486, INDIRECT("AE" &amp; ROW()), AP446:AP486, "📦")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
        SUMIFS(AR446:AR486, AY446:AY486, INDIRECT("AE" &amp; ROW()), AP446:AP486, "💲", AS446:AS486, "Familiar") +
        SUMIFS(AR446:AR486, AY446:AY486, INDIRECT("AE" &amp; ROW()), AP446:AP486, "📦", AS446:AS486, "Familiar")
    ) / 2
)  -
(
    (
        SUMIFS(AR446:AR486, AY446:AY486, INDIRECT("AE" &amp; ROW()), AP446:AP486, "💲", AS446:AS486, "Exonerado ADH") +
        SUMIFS(AR446:AR486, AY446:AY486, INDIRECT("AE" &amp; ROW()), AP446:AP486, "📦", AS446:AS486, "Exonerado ADH")
    ) / 2
)  -
(
    (
        SUMIFS(AR446:AR486, AY446:AY486, INDIRECT("AE" &amp; ROW()), AP446:AP486, "💲", AS446:AS486, "Exonerado Doctor") +
        SUMIFS(AR446:AR486, AY446:AY486, INDIRECT("AE" &amp; ROW()), AP446:AP486, "📦", AS446:AS486, "Exonerado Doctor")
    ) / 2
)</f>
        <v>0</v>
      </c>
      <c r="AK484" s="139">
        <f t="array" aca="1" ref="AK484" ca="1">(
    SUMIFS(AR446:AR486, AY446:AY486, INDIRECT("AE" &amp; ROW()), AP446:AP486, "💲") +
    SUMIFS(AR446:AR486, AY446:AY486, INDIRECT("AE" &amp; ROW()), AP446:AP486, "📦")
) -
(
    SUMIFS(AR446:AR486, AY446:AY486, INDIRECT("AE" &amp; ROW()), AP446:AP486, "💲", AS446:AS486, "Familiar") +
    SUMIFS(AR446:AR486, AY446:AY486, INDIRECT("AE" &amp; ROW()), AP446:AP486, "📦", AS446:AS486, "Familiar")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SUMIFS(AR446:AR486, AY446:AY486, INDIRECT("AE" &amp; ROW()), AP446:AP486, "💲", AS446:AS486, "Exonerado ADH") +
    SUMIFS(AR446:AR486, AY446:AY486, INDIRECT("AE" &amp; ROW()), AP446:AP486, "📦", AS446:AS486, "Exonerado ADH")
) -
(
    (
        SUMIFS(AR446:AR486, AY446:AY486, INDIRECT("AE" &amp; ROW()), AP446:AP486, "💲", AS446:AS486, "Exonerado Doctor") +
        SUMIFS(AR446:AR486, AY446:AY486, INDIRECT("AE" &amp; ROW()), AP446:AP486, "📦", AS446:AS486, "Exonerado Doctor")
    ) / 2
) -
(
    (
        SUMIFS(AR446:AR486, AY446:AY486, INDIRECT("AE" &amp; ROW()), AP446:AP486, "💲", AS446:AS486, "") +
        SUMIFS(AR446:AR486, AY446:AY486, INDIRECT("AE" &amp; ROW()), AP446:AP486, "📦", AS446:AS486, "")
    ) / 2
)</f>
        <v>0</v>
      </c>
      <c r="AL484" s="140">
        <f t="array" aca="1" ref="AL484" ca="1">(
    SUMIFS(AR446:AR486, AY446:AY486, INDIRECT("AE" &amp; ROW()), AP446:AP486, "💲") +
    SUMIFS(AR446:AR486, AY446:AY486, INDIRECT("AE" &amp; ROW()), AP446:AP486, "📦")
) -
(
    (
        SUMIFS(AR446:AR486, AY446:AY486, INDIRECT("AE" &amp; ROW()), AP446:AP486, "💲", AS446:AS486, "Familiar") +
        SUMIFS(AR446:AR486, AY446:AY486, INDIRECT("AE" &amp; ROW()), AP446:AP486, "📦", AS446:AS486, "Familiar")
    ) / 2
) -
(
    (
        SUMIFS(AR446:AR486, AY446:AY486, INDIRECT("AE" &amp; ROW()), AP446:AP486, "💲", AS446:AS486, "Participante") +
        SUMIFS(AR446:AR486, AY446:AY486, INDIRECT("AE" &amp; ROW()), AP446:AP486, "📦", AS446:AS486, "Participante")
    ) / 2
) -
(
    (
        SUMIFS(AR446:AR486, AY446:AY486, INDIRECT("AE" &amp; ROW()), AP446:AP486, "💲", AS446:AS486, "Empleado") +
        SUMIFS(AR446:AR486, AY446:AY486, INDIRECT("AE" &amp; ROW()), AP446:AP486, "📦", AS446:AS486, "Empleado")
    ) / 2
) -
(
    (
        SUMIFS(AR446:AR486, AY446:AY486, INDIRECT("AE" &amp; ROW()), AP446:AP486, "💲", AS446:AS486, "Exonerado ADH") +
        SUMIFS(AR446:AR486, AY446:AY486, INDIRECT("AE" &amp; ROW()), AP446:AP486, "📦", AS446:AS486, "Exonerado ADH")
    ) / 2
) -
(
    SUMIFS(AR446:AR486, AY446:AY486, INDIRECT("AE" &amp; ROW()), AP446:AP486, "💲", AS446:AS486, "Exonerado Doctor") +
    SUMIFS(AR446:AR486, AY446:AY486, INDIRECT("AE" &amp; ROW()), AP446:AP486, "📦", AS446:AS486, "Exonerado Doctor")
) -
(
    (
        SUMIFS(AR446:AR486, AY446:AY486, INDIRECT("AE" &amp; ROW()), AP446:AP486, "💲", AS446:AS486, "") +
        SUMIFS(AR446:AR486, AY446:AY486, INDIRECT("AE" &amp; ROW()), AP446:AP486, "📦", AS446:AS486, "")
    ) / 2
)</f>
        <v>0</v>
      </c>
      <c r="AM484" s="48"/>
      <c r="AN484" s="156"/>
      <c r="AO484" s="156"/>
      <c r="AP484" s="156"/>
      <c r="AQ484" s="156"/>
      <c r="AR484" s="156"/>
      <c r="AS484" s="156"/>
      <c r="AT484" s="156"/>
      <c r="AU484" s="156"/>
      <c r="AV484" s="156"/>
      <c r="AW484" s="156"/>
      <c r="AX484" s="156"/>
      <c r="AY484" s="156">
        <f>N493</f>
        <v>0</v>
      </c>
      <c r="AZ484" s="48"/>
      <c r="BA484" s="48"/>
      <c r="BB484" s="48"/>
      <c r="BC484" s="48"/>
      <c r="BD484" s="48"/>
      <c r="BE484" s="48"/>
      <c r="BF484" s="48"/>
      <c r="BG484" s="48"/>
      <c r="BH484" s="48"/>
      <c r="BI484" s="48"/>
      <c r="BJ484" s="48"/>
      <c r="BK484" s="48"/>
      <c r="BL484" s="48"/>
      <c r="BM484" s="48"/>
      <c r="BN484" s="48"/>
    </row>
    <row r="485" spans="1:66" ht="11.25" customHeight="1">
      <c r="A485" s="221"/>
      <c r="B485" s="38"/>
      <c r="C485" s="206"/>
      <c r="D485" s="209"/>
      <c r="E485" s="85" t="s">
        <v>46</v>
      </c>
      <c r="F485" s="86"/>
      <c r="G485" s="206"/>
      <c r="H485" s="209"/>
      <c r="I485" s="85" t="s">
        <v>46</v>
      </c>
      <c r="J485" s="108"/>
      <c r="K485" s="206"/>
      <c r="L485" s="209"/>
      <c r="M485" s="85" t="s">
        <v>46</v>
      </c>
      <c r="N485" s="108"/>
      <c r="O485" s="43"/>
      <c r="P485" s="163"/>
      <c r="Q485" s="3"/>
      <c r="R485" s="15"/>
      <c r="S485" s="227" t="str">
        <f>IF(OR(S482="Empleado",S482="Familiar"),"Nombre del Empleado","N° Factura")</f>
        <v>N° Factura</v>
      </c>
      <c r="T485" s="228"/>
      <c r="U485" s="89"/>
      <c r="V485" s="47"/>
      <c r="W485" s="227" t="str">
        <f>IF(OR(W482="Empleado",W482="Familiar"),"Nombre del Empleado","N° Factura")</f>
        <v>N° Factura</v>
      </c>
      <c r="X485" s="228"/>
      <c r="Y485" s="89"/>
      <c r="Z485" s="47"/>
      <c r="AA485" s="227" t="str">
        <f>IF(OR(AA482="Empleado",AA482="Familiar"),"Nombre del Empleado","N° Factura")</f>
        <v>N° Factura</v>
      </c>
      <c r="AB485" s="228"/>
      <c r="AC485" s="111"/>
      <c r="AD485" s="48"/>
      <c r="AE485" s="240" t="s">
        <v>48</v>
      </c>
      <c r="AF485" s="230"/>
      <c r="AG485" s="161">
        <f t="array" aca="1" ref="AG485" ca="1">COUNTIFS(AP446:AP486, "💲", AY446:AY486, INDIRECT("AE" &amp; ROW())) + COUNTIFS(AP446:AP486, "📦", AY446:AY486, INDIRECT("AE" &amp; ROW())) + COUNTIFS(AP446:AP486, "✅", AY446:AY486, INDIRECT("AE" &amp; ROW()))</f>
        <v>0</v>
      </c>
      <c r="AH485" s="162">
        <f t="array" aca="1" ref="AH485" ca="1">COUNTIFS(AP446:AP486, "💲", AY446:AY486, INDIRECT("AE" &amp; ROW())) + COUNTIFS(AP446:AP486, "📦", AY446:AY486, INDIRECT("AE" &amp; ROW()))</f>
        <v>0</v>
      </c>
      <c r="AI485" s="139">
        <f t="array" aca="1" ref="AI485" ca="1">SUMIFS(AR446:AR486, AY446:AY486, INDIRECT("AE" &amp; ROW()), AP446:AP486, "💲") + SUMIFS(AR446:AR486, AY446:AY486, INDIRECT("AE" &amp; ROW()), AP446:AP486, "📦")</f>
        <v>0</v>
      </c>
      <c r="AJ485" s="139">
        <f t="array" aca="1" ref="AJ485" ca="1">(
    SUMIFS(AR446:AR486, AY446:AY486, INDIRECT("AE" &amp; ROW()), AP446:AP486, "💲") +
    SUMIFS(AR446:AR486, AY446:AY486, INDIRECT("AE" &amp; ROW()), AP446:AP486, "📦")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
        SUMIFS(AR446:AR486, AY446:AY486, INDIRECT("AE" &amp; ROW()), AP446:AP486, "💲", AS446:AS486, "Familiar") +
        SUMIFS(AR446:AR486, AY446:AY486, INDIRECT("AE" &amp; ROW()), AP446:AP486, "📦", AS446:AS486, "Familiar")
    ) / 2
)  -
(
    (
        SUMIFS(AR446:AR486, AY446:AY486, INDIRECT("AE" &amp; ROW()), AP446:AP486, "💲", AS446:AS486, "Exonerado ADH") +
        SUMIFS(AR446:AR486, AY446:AY486, INDIRECT("AE" &amp; ROW()), AP446:AP486, "📦", AS446:AS486, "Exonerado ADH")
    ) / 2
)  -
(
    (
        SUMIFS(AR446:AR486, AY446:AY486, INDIRECT("AE" &amp; ROW()), AP446:AP486, "💲", AS446:AS486, "Exonerado Doctor") +
        SUMIFS(AR446:AR486, AY446:AY486, INDIRECT("AE" &amp; ROW()), AP446:AP486, "📦", AS446:AS486, "Exonerado Doctor")
    ) / 2
)</f>
        <v>0</v>
      </c>
      <c r="AK485" s="139">
        <f t="array" aca="1" ref="AK485" ca="1">(
    SUMIFS(AR446:AR486, AY446:AY486, INDIRECT("AE" &amp; ROW()), AP446:AP486, "💲") +
    SUMIFS(AR446:AR486, AY446:AY486, INDIRECT("AE" &amp; ROW()), AP446:AP486, "📦")
) -
(
    SUMIFS(AR446:AR486, AY446:AY486, INDIRECT("AE" &amp; ROW()), AP446:AP486, "💲", AS446:AS486, "Familiar") +
    SUMIFS(AR446:AR486, AY446:AY486, INDIRECT("AE" &amp; ROW()), AP446:AP486, "📦", AS446:AS486, "Familiar")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SUMIFS(AR446:AR486, AY446:AY486, INDIRECT("AE" &amp; ROW()), AP446:AP486, "💲", AS446:AS486, "Exonerado ADH") +
    SUMIFS(AR446:AR486, AY446:AY486, INDIRECT("AE" &amp; ROW()), AP446:AP486, "📦", AS446:AS486, "Exonerado ADH")
) -
(
    (
        SUMIFS(AR446:AR486, AY446:AY486, INDIRECT("AE" &amp; ROW()), AP446:AP486, "💲", AS446:AS486, "Exonerado Doctor") +
        SUMIFS(AR446:AR486, AY446:AY486, INDIRECT("AE" &amp; ROW()), AP446:AP486, "📦", AS446:AS486, "Exonerado Doctor")
    ) / 2
) -
(
    (
        SUMIFS(AR446:AR486, AY446:AY486, INDIRECT("AE" &amp; ROW()), AP446:AP486, "💲", AS446:AS486, "") +
        SUMIFS(AR446:AR486, AY446:AY486, INDIRECT("AE" &amp; ROW()), AP446:AP486, "📦", AS446:AS486, "")
    ) / 2
)</f>
        <v>0</v>
      </c>
      <c r="AL485" s="140">
        <f t="array" aca="1" ref="AL485" ca="1">(
    SUMIFS(AR446:AR486, AY446:AY486, INDIRECT("AE" &amp; ROW()), AP446:AP486, "💲") +
    SUMIFS(AR446:AR486, AY446:AY486, INDIRECT("AE" &amp; ROW()), AP446:AP486, "📦")
) -
(
    (
        SUMIFS(AR446:AR486, AY446:AY486, INDIRECT("AE" &amp; ROW()), AP446:AP486, "💲", AS446:AS486, "Familiar") +
        SUMIFS(AR446:AR486, AY446:AY486, INDIRECT("AE" &amp; ROW()), AP446:AP486, "📦", AS446:AS486, "Familiar")
    ) / 2
) -
(
    (
        SUMIFS(AR446:AR486, AY446:AY486, INDIRECT("AE" &amp; ROW()), AP446:AP486, "💲", AS446:AS486, "Participante") +
        SUMIFS(AR446:AR486, AY446:AY486, INDIRECT("AE" &amp; ROW()), AP446:AP486, "📦", AS446:AS486, "Participante")
    ) / 2
) -
(
    (
        SUMIFS(AR446:AR486, AY446:AY486, INDIRECT("AE" &amp; ROW()), AP446:AP486, "💲", AS446:AS486, "Empleado") +
        SUMIFS(AR446:AR486, AY446:AY486, INDIRECT("AE" &amp; ROW()), AP446:AP486, "📦", AS446:AS486, "Empleado")
    ) / 2
) -
(
    (
        SUMIFS(AR446:AR486, AY446:AY486, INDIRECT("AE" &amp; ROW()), AP446:AP486, "💲", AS446:AS486, "Exonerado ADH") +
        SUMIFS(AR446:AR486, AY446:AY486, INDIRECT("AE" &amp; ROW()), AP446:AP486, "📦", AS446:AS486, "Exonerado ADH")
    ) / 2
) -
(
    SUMIFS(AR446:AR486, AY446:AY486, INDIRECT("AE" &amp; ROW()), AP446:AP486, "💲", AS446:AS486, "Exonerado Doctor") +
    SUMIFS(AR446:AR486, AY446:AY486, INDIRECT("AE" &amp; ROW()), AP446:AP486, "📦", AS446:AS486, "Exonerado Doctor")
) -
(
    (
        SUMIFS(AR446:AR486, AY446:AY486, INDIRECT("AE" &amp; ROW()), AP446:AP486, "💲", AS446:AS486, "") +
        SUMIFS(AR446:AR486, AY446:AY486, INDIRECT("AE" &amp; ROW()), AP446:AP486, "📦", AS446:AS486, "")
    ) / 2
)</f>
        <v>0</v>
      </c>
      <c r="AM485" s="48"/>
      <c r="AN485" s="156"/>
      <c r="AO485" s="156"/>
      <c r="AP485" s="156"/>
      <c r="AQ485" s="156"/>
      <c r="AR485" s="156"/>
      <c r="AS485" s="156"/>
      <c r="AT485" s="156"/>
      <c r="AU485" s="156"/>
      <c r="AV485" s="156"/>
      <c r="AW485" s="156"/>
      <c r="AX485" s="156"/>
      <c r="AY485" s="156">
        <f>N497</f>
        <v>0</v>
      </c>
      <c r="AZ485" s="48"/>
      <c r="BA485" s="48"/>
      <c r="BB485" s="48"/>
      <c r="BC485" s="48"/>
      <c r="BD485" s="48"/>
      <c r="BE485" s="48"/>
      <c r="BF485" s="48"/>
      <c r="BG485" s="48"/>
      <c r="BH485" s="48"/>
      <c r="BI485" s="48"/>
      <c r="BJ485" s="48"/>
      <c r="BK485" s="48"/>
      <c r="BL485" s="48"/>
      <c r="BM485" s="48"/>
      <c r="BN485" s="48"/>
    </row>
    <row r="486" spans="1:66" ht="11.25" customHeight="1">
      <c r="A486" s="222">
        <f>A482+$Q$13/1440</f>
        <v>0.74999999999999978</v>
      </c>
      <c r="B486" s="38"/>
      <c r="C486" s="204"/>
      <c r="D486" s="207"/>
      <c r="E486" s="40" t="s">
        <v>36</v>
      </c>
      <c r="F486" s="42" t="str">
        <f>IF(D486&lt;&gt;"", VLOOKUP(D486,'Base de Datos'!$A$2:$D1268,2,FALSE()),"")</f>
        <v/>
      </c>
      <c r="G486" s="204"/>
      <c r="H486" s="216"/>
      <c r="I486" s="40" t="s">
        <v>36</v>
      </c>
      <c r="J486" s="42" t="str">
        <f>IF(H486&lt;&gt;"", VLOOKUP(H486,'Base de Datos'!$A$2:$D1268,2,FALSE()),"")</f>
        <v/>
      </c>
      <c r="K486" s="204"/>
      <c r="L486" s="216"/>
      <c r="M486" s="40" t="s">
        <v>36</v>
      </c>
      <c r="N486" s="42" t="str">
        <f>IF(L486&lt;&gt;"", VLOOKUP(L486,'Base de Datos'!$A$2:$D1268,2,FALSE()),"")</f>
        <v/>
      </c>
      <c r="O486" s="43"/>
      <c r="P486" s="163"/>
      <c r="Q486" s="3"/>
      <c r="R486" s="15"/>
      <c r="S486" s="45"/>
      <c r="T486" s="45" t="s">
        <v>37</v>
      </c>
      <c r="U486" s="46"/>
      <c r="V486" s="47"/>
      <c r="W486" s="45"/>
      <c r="X486" s="45" t="s">
        <v>37</v>
      </c>
      <c r="Y486" s="46"/>
      <c r="Z486" s="47"/>
      <c r="AA486" s="45"/>
      <c r="AB486" s="45" t="s">
        <v>37</v>
      </c>
      <c r="AC486" s="46"/>
      <c r="AD486" s="48"/>
      <c r="AE486" s="240" t="s">
        <v>49</v>
      </c>
      <c r="AF486" s="230"/>
      <c r="AG486" s="161">
        <f t="array" aca="1" ref="AG486" ca="1">COUNTIFS(AP446:AP486, "💲", AY446:AY486, INDIRECT("AE" &amp; ROW())) + COUNTIFS(AP446:AP486, "📦", AY446:AY486, INDIRECT("AE" &amp; ROW())) + COUNTIFS(AP446:AP486, "✅", AY446:AY486, INDIRECT("AE" &amp; ROW()))</f>
        <v>0</v>
      </c>
      <c r="AH486" s="162">
        <f t="array" aca="1" ref="AH486" ca="1">COUNTIFS(AP446:AP486, "💲", AY446:AY486, INDIRECT("AE" &amp; ROW())) + COUNTIFS(AP446:AP486, "📦", AY446:AY486, INDIRECT("AE" &amp; ROW()))</f>
        <v>0</v>
      </c>
      <c r="AI486" s="139">
        <f t="array" aca="1" ref="AI486" ca="1">SUMIFS(AR446:AR486, AY446:AY486, INDIRECT("AE" &amp; ROW()), AP446:AP486, "💲") + SUMIFS(AR446:AR486, AY446:AY486, INDIRECT("AE" &amp; ROW()), AP446:AP486, "📦")</f>
        <v>0</v>
      </c>
      <c r="AJ486" s="139">
        <f t="array" aca="1" ref="AJ486" ca="1">(
    SUMIFS(AR446:AR486, AY446:AY486, INDIRECT("AE" &amp; ROW()), AP446:AP486, "💲") +
    SUMIFS(AR446:AR486, AY446:AY486, INDIRECT("AE" &amp; ROW()), AP446:AP486, "📦")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
        SUMIFS(AR446:AR486, AY446:AY486, INDIRECT("AE" &amp; ROW()), AP446:AP486, "💲", AS446:AS486, "Familiar") +
        SUMIFS(AR446:AR486, AY446:AY486, INDIRECT("AE" &amp; ROW()), AP446:AP486, "📦", AS446:AS486, "Familiar")
    ) / 2
)  -
(
    (
        SUMIFS(AR446:AR486, AY446:AY486, INDIRECT("AE" &amp; ROW()), AP446:AP486, "💲", AS446:AS486, "Exonerado ADH") +
        SUMIFS(AR446:AR486, AY446:AY486, INDIRECT("AE" &amp; ROW()), AP446:AP486, "📦", AS446:AS486, "Exonerado ADH")
    ) / 2
)  -
(
    (
        SUMIFS(AR446:AR486, AY446:AY486, INDIRECT("AE" &amp; ROW()), AP446:AP486, "💲", AS446:AS486, "Exonerado Doctor") +
        SUMIFS(AR446:AR486, AY446:AY486, INDIRECT("AE" &amp; ROW()), AP446:AP486, "📦", AS446:AS486, "Exonerado Doctor")
    ) / 2
)</f>
        <v>0</v>
      </c>
      <c r="AK486" s="139">
        <f t="array" aca="1" ref="AK486" ca="1">(
    SUMIFS(AR446:AR486, AY446:AY486, INDIRECT("AE" &amp; ROW()), AP446:AP486, "💲") +
    SUMIFS(AR446:AR486, AY446:AY486, INDIRECT("AE" &amp; ROW()), AP446:AP486, "📦")
) -
(
    SUMIFS(AR446:AR486, AY446:AY486, INDIRECT("AE" &amp; ROW()), AP446:AP486, "💲", AS446:AS486, "Familiar") +
    SUMIFS(AR446:AR486, AY446:AY486, INDIRECT("AE" &amp; ROW()), AP446:AP486, "📦", AS446:AS486, "Familiar")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SUMIFS(AR446:AR486, AY446:AY486, INDIRECT("AE" &amp; ROW()), AP446:AP486, "💲", AS446:AS486, "Exonerado ADH") +
    SUMIFS(AR446:AR486, AY446:AY486, INDIRECT("AE" &amp; ROW()), AP446:AP486, "📦", AS446:AS486, "Exonerado ADH")
) -
(
    (
        SUMIFS(AR446:AR486, AY446:AY486, INDIRECT("AE" &amp; ROW()), AP446:AP486, "💲", AS446:AS486, "Exonerado Doctor") +
        SUMIFS(AR446:AR486, AY446:AY486, INDIRECT("AE" &amp; ROW()), AP446:AP486, "📦", AS446:AS486, "Exonerado Doctor")
    ) / 2
) -
(
    (
        SUMIFS(AR446:AR486, AY446:AY486, INDIRECT("AE" &amp; ROW()), AP446:AP486, "💲", AS446:AS486, "") +
        SUMIFS(AR446:AR486, AY446:AY486, INDIRECT("AE" &amp; ROW()), AP446:AP486, "📦", AS446:AS486, "")
    ) / 2
)</f>
        <v>0</v>
      </c>
      <c r="AL486" s="140">
        <f t="array" aca="1" ref="AL486" ca="1">(
    SUMIFS(AR446:AR486, AY446:AY486, INDIRECT("AE" &amp; ROW()), AP446:AP486, "💲") +
    SUMIFS(AR446:AR486, AY446:AY486, INDIRECT("AE" &amp; ROW()), AP446:AP486, "📦")
) -
(
    (
        SUMIFS(AR446:AR486, AY446:AY486, INDIRECT("AE" &amp; ROW()), AP446:AP486, "💲", AS446:AS486, "Familiar") +
        SUMIFS(AR446:AR486, AY446:AY486, INDIRECT("AE" &amp; ROW()), AP446:AP486, "📦", AS446:AS486, "Familiar")
    ) / 2
) -
(
    (
        SUMIFS(AR446:AR486, AY446:AY486, INDIRECT("AE" &amp; ROW()), AP446:AP486, "💲", AS446:AS486, "Participante") +
        SUMIFS(AR446:AR486, AY446:AY486, INDIRECT("AE" &amp; ROW()), AP446:AP486, "📦", AS446:AS486, "Participante")
    ) / 2
) -
(
    (
        SUMIFS(AR446:AR486, AY446:AY486, INDIRECT("AE" &amp; ROW()), AP446:AP486, "💲", AS446:AS486, "Empleado") +
        SUMIFS(AR446:AR486, AY446:AY486, INDIRECT("AE" &amp; ROW()), AP446:AP486, "📦", AS446:AS486, "Empleado")
    ) / 2
) -
(
    (
        SUMIFS(AR446:AR486, AY446:AY486, INDIRECT("AE" &amp; ROW()), AP446:AP486, "💲", AS446:AS486, "Exonerado ADH") +
        SUMIFS(AR446:AR486, AY446:AY486, INDIRECT("AE" &amp; ROW()), AP446:AP486, "📦", AS446:AS486, "Exonerado ADH")
    ) / 2
) -
(
    SUMIFS(AR446:AR486, AY446:AY486, INDIRECT("AE" &amp; ROW()), AP446:AP486, "💲", AS446:AS486, "Exonerado Doctor") +
    SUMIFS(AR446:AR486, AY446:AY486, INDIRECT("AE" &amp; ROW()), AP446:AP486, "📦", AS446:AS486, "Exonerado Doctor")
) -
(
    (
        SUMIFS(AR446:AR486, AY446:AY486, INDIRECT("AE" &amp; ROW()), AP446:AP486, "💲", AS446:AS486, "") +
        SUMIFS(AR446:AR486, AY446:AY486, INDIRECT("AE" &amp; ROW()), AP446:AP486, "📦", AS446:AS486, "")
    ) / 2
)</f>
        <v>0</v>
      </c>
      <c r="AM486" s="48"/>
      <c r="AN486" s="156"/>
      <c r="AO486" s="156"/>
      <c r="AP486" s="156"/>
      <c r="AQ486" s="156"/>
      <c r="AR486" s="156"/>
      <c r="AS486" s="156"/>
      <c r="AT486" s="156"/>
      <c r="AU486" s="156"/>
      <c r="AV486" s="156"/>
      <c r="AW486" s="156"/>
      <c r="AX486" s="156"/>
      <c r="AY486" s="156"/>
      <c r="AZ486" s="48"/>
      <c r="BA486" s="48"/>
      <c r="BB486" s="48"/>
      <c r="BC486" s="48"/>
      <c r="BD486" s="48"/>
      <c r="BE486" s="48"/>
      <c r="BF486" s="48"/>
      <c r="BG486" s="48"/>
      <c r="BH486" s="48"/>
      <c r="BI486" s="48"/>
      <c r="BJ486" s="48"/>
      <c r="BK486" s="48"/>
      <c r="BL486" s="48"/>
      <c r="BM486" s="48"/>
      <c r="BN486" s="48"/>
    </row>
    <row r="487" spans="1:66" ht="11.25" customHeight="1">
      <c r="A487" s="220"/>
      <c r="B487" s="38"/>
      <c r="C487" s="205"/>
      <c r="D487" s="208"/>
      <c r="E487" s="57" t="s">
        <v>42</v>
      </c>
      <c r="F487" s="58" t="str">
        <f>IF(D486&lt;&gt;"", VLOOKUP(D486,'Base de Datos'!$A$2:$D1268,3,FALSE()),"")</f>
        <v/>
      </c>
      <c r="G487" s="205"/>
      <c r="H487" s="208"/>
      <c r="I487" s="57" t="s">
        <v>42</v>
      </c>
      <c r="J487" s="58" t="str">
        <f>IF(H486&lt;&gt;"", VLOOKUP(H486,'Base de Datos'!$A$2:$D1268,3,FALSE()),"")</f>
        <v/>
      </c>
      <c r="K487" s="205"/>
      <c r="L487" s="208"/>
      <c r="M487" s="57" t="s">
        <v>42</v>
      </c>
      <c r="N487" s="58" t="str">
        <f>IF(L486&lt;&gt;"", VLOOKUP(L486,'Base de Datos'!$A$2:$D1268,3,FALSE()),"")</f>
        <v/>
      </c>
      <c r="O487" s="43"/>
      <c r="P487" s="163"/>
      <c r="Q487" s="3"/>
      <c r="R487" s="15"/>
      <c r="S487" s="229"/>
      <c r="T487" s="230"/>
      <c r="U487" s="59"/>
      <c r="V487" s="47"/>
      <c r="W487" s="229"/>
      <c r="X487" s="230"/>
      <c r="Y487" s="59"/>
      <c r="Z487" s="47"/>
      <c r="AA487" s="229"/>
      <c r="AB487" s="230"/>
      <c r="AC487" s="59"/>
      <c r="AD487" s="48"/>
      <c r="AE487" s="240" t="s">
        <v>51</v>
      </c>
      <c r="AF487" s="230"/>
      <c r="AG487" s="161">
        <f t="array" aca="1" ref="AG487" ca="1">COUNTIFS(AP446:AP486, "💲", AY446:AY486, INDIRECT("AE" &amp; ROW())) + COUNTIFS(AP446:AP486, "📦", AY446:AY486, INDIRECT("AE" &amp; ROW())) + COUNTIFS(AP446:AP486, "✅", AY446:AY486, INDIRECT("AE" &amp; ROW()))</f>
        <v>0</v>
      </c>
      <c r="AH487" s="162">
        <f t="array" aca="1" ref="AH487" ca="1">COUNTIFS(AP446:AP486, "💲", AY446:AY486, INDIRECT("AE" &amp; ROW())) + COUNTIFS(AP446:AP486, "📦", AY446:AY486, INDIRECT("AE" &amp; ROW()))</f>
        <v>0</v>
      </c>
      <c r="AI487" s="139">
        <f t="array" aca="1" ref="AI487" ca="1">SUMIFS(AR446:AR486, AY446:AY486, INDIRECT("AE" &amp; ROW()), AP446:AP486, "💲") + SUMIFS(AR446:AR486, AY446:AY486, INDIRECT("AE" &amp; ROW()), AP446:AP486, "📦")</f>
        <v>0</v>
      </c>
      <c r="AJ487" s="139">
        <f t="array" aca="1" ref="AJ487" ca="1">(
    SUMIFS(AR446:AR486, AY446:AY486, INDIRECT("AE" &amp; ROW()), AP446:AP486, "💲") +
    SUMIFS(AR446:AR486, AY446:AY486, INDIRECT("AE" &amp; ROW()), AP446:AP486, "📦")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
        SUMIFS(AR446:AR486, AY446:AY486, INDIRECT("AE" &amp; ROW()), AP446:AP486, "💲", AS446:AS486, "Familiar") +
        SUMIFS(AR446:AR486, AY446:AY486, INDIRECT("AE" &amp; ROW()), AP446:AP486, "📦", AS446:AS486, "Familiar")
    ) / 2
)  -
(
    (
        SUMIFS(AR446:AR486, AY446:AY486, INDIRECT("AE" &amp; ROW()), AP446:AP486, "💲", AS446:AS486, "Exonerado ADH") +
        SUMIFS(AR446:AR486, AY446:AY486, INDIRECT("AE" &amp; ROW()), AP446:AP486, "📦", AS446:AS486, "Exonerado ADH")
    ) / 2
)  -
(
    (
        SUMIFS(AR446:AR486, AY446:AY486, INDIRECT("AE" &amp; ROW()), AP446:AP486, "💲", AS446:AS486, "Exonerado Doctor") +
        SUMIFS(AR446:AR486, AY446:AY486, INDIRECT("AE" &amp; ROW()), AP446:AP486, "📦", AS446:AS486, "Exonerado Doctor")
    ) / 2
)</f>
        <v>0</v>
      </c>
      <c r="AK487" s="139">
        <f t="array" aca="1" ref="AK487" ca="1">(
    SUMIFS(AR446:AR486, AY446:AY486, INDIRECT("AE" &amp; ROW()), AP446:AP486, "💲") +
    SUMIFS(AR446:AR486, AY446:AY486, INDIRECT("AE" &amp; ROW()), AP446:AP486, "📦")
) -
(
    SUMIFS(AR446:AR486, AY446:AY486, INDIRECT("AE" &amp; ROW()), AP446:AP486, "💲", AS446:AS486, "Familiar") +
    SUMIFS(AR446:AR486, AY446:AY486, INDIRECT("AE" &amp; ROW()), AP446:AP486, "📦", AS446:AS486, "Familiar")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SUMIFS(AR446:AR486, AY446:AY486, INDIRECT("AE" &amp; ROW()), AP446:AP486, "💲", AS446:AS486, "Exonerado ADH") +
    SUMIFS(AR446:AR486, AY446:AY486, INDIRECT("AE" &amp; ROW()), AP446:AP486, "📦", AS446:AS486, "Exonerado ADH")
) -
(
    (
        SUMIFS(AR446:AR486, AY446:AY486, INDIRECT("AE" &amp; ROW()), AP446:AP486, "💲", AS446:AS486, "Exonerado Doctor") +
        SUMIFS(AR446:AR486, AY446:AY486, INDIRECT("AE" &amp; ROW()), AP446:AP486, "📦", AS446:AS486, "Exonerado Doctor")
    ) / 2
) -
(
    (
        SUMIFS(AR446:AR486, AY446:AY486, INDIRECT("AE" &amp; ROW()), AP446:AP486, "💲", AS446:AS486, "") +
        SUMIFS(AR446:AR486, AY446:AY486, INDIRECT("AE" &amp; ROW()), AP446:AP486, "📦", AS446:AS486, "")
    ) / 2
)</f>
        <v>0</v>
      </c>
      <c r="AL487" s="140">
        <f t="array" aca="1" ref="AL487" ca="1">(
    SUMIFS(AR446:AR486, AY446:AY486, INDIRECT("AE" &amp; ROW()), AP446:AP486, "💲") +
    SUMIFS(AR446:AR486, AY446:AY486, INDIRECT("AE" &amp; ROW()), AP446:AP486, "📦")
) -
(
    (
        SUMIFS(AR446:AR486, AY446:AY486, INDIRECT("AE" &amp; ROW()), AP446:AP486, "💲", AS446:AS486, "Familiar") +
        SUMIFS(AR446:AR486, AY446:AY486, INDIRECT("AE" &amp; ROW()), AP446:AP486, "📦", AS446:AS486, "Familiar")
    ) / 2
) -
(
    (
        SUMIFS(AR446:AR486, AY446:AY486, INDIRECT("AE" &amp; ROW()), AP446:AP486, "💲", AS446:AS486, "Participante") +
        SUMIFS(AR446:AR486, AY446:AY486, INDIRECT("AE" &amp; ROW()), AP446:AP486, "📦", AS446:AS486, "Participante")
    ) / 2
) -
(
    (
        SUMIFS(AR446:AR486, AY446:AY486, INDIRECT("AE" &amp; ROW()), AP446:AP486, "💲", AS446:AS486, "Empleado") +
        SUMIFS(AR446:AR486, AY446:AY486, INDIRECT("AE" &amp; ROW()), AP446:AP486, "📦", AS446:AS486, "Empleado")
    ) / 2
) -
(
    (
        SUMIFS(AR446:AR486, AY446:AY486, INDIRECT("AE" &amp; ROW()), AP446:AP486, "💲", AS446:AS486, "Exonerado ADH") +
        SUMIFS(AR446:AR486, AY446:AY486, INDIRECT("AE" &amp; ROW()), AP446:AP486, "📦", AS446:AS486, "Exonerado ADH")
    ) / 2
) -
(
    SUMIFS(AR446:AR486, AY446:AY486, INDIRECT("AE" &amp; ROW()), AP446:AP486, "💲", AS446:AS486, "Exonerado Doctor") +
    SUMIFS(AR446:AR486, AY446:AY486, INDIRECT("AE" &amp; ROW()), AP446:AP486, "📦", AS446:AS486, "Exonerado Doctor")
) -
(
    (
        SUMIFS(AR446:AR486, AY446:AY486, INDIRECT("AE" &amp; ROW()), AP446:AP486, "💲", AS446:AS486, "") +
        SUMIFS(AR446:AR486, AY446:AY486, INDIRECT("AE" &amp; ROW()), AP446:AP486, "📦", AS446:AS486, "")
    ) / 2
)</f>
        <v>0</v>
      </c>
      <c r="AM487" s="48"/>
      <c r="AN487" s="48"/>
      <c r="AO487" s="48"/>
      <c r="AP487" s="48"/>
      <c r="AQ487" s="48"/>
      <c r="AR487" s="48"/>
      <c r="AS487" s="48"/>
      <c r="AT487" s="48"/>
      <c r="AU487" s="48"/>
      <c r="AV487" s="48"/>
      <c r="AW487" s="48"/>
      <c r="AX487" s="48"/>
      <c r="AY487" s="48"/>
      <c r="AZ487" s="48"/>
      <c r="BA487" s="48"/>
      <c r="BB487" s="48"/>
      <c r="BC487" s="48"/>
      <c r="BD487" s="48"/>
      <c r="BE487" s="48"/>
      <c r="BF487" s="48"/>
      <c r="BG487" s="48"/>
      <c r="BH487" s="48"/>
      <c r="BI487" s="48"/>
      <c r="BJ487" s="48"/>
      <c r="BK487" s="48"/>
      <c r="BL487" s="48"/>
      <c r="BM487" s="48"/>
      <c r="BN487" s="48"/>
    </row>
    <row r="488" spans="1:66" ht="11.25" customHeight="1">
      <c r="A488" s="220"/>
      <c r="B488" s="38"/>
      <c r="C488" s="205"/>
      <c r="D488" s="208"/>
      <c r="E488" s="57" t="s">
        <v>44</v>
      </c>
      <c r="F488" s="58" t="str">
        <f>IF(D486&lt;&gt;"", VLOOKUP(D486,'Base de Datos'!$A$2:$D1268,4,FALSE()),"")</f>
        <v/>
      </c>
      <c r="G488" s="205"/>
      <c r="H488" s="208"/>
      <c r="I488" s="57" t="s">
        <v>44</v>
      </c>
      <c r="J488" s="58" t="str">
        <f>IF(H486&lt;&gt;"", VLOOKUP(H486,'Base de Datos'!$A$2:$D1268,4,FALSE()),"")</f>
        <v/>
      </c>
      <c r="K488" s="205"/>
      <c r="L488" s="208"/>
      <c r="M488" s="57" t="s">
        <v>44</v>
      </c>
      <c r="N488" s="58" t="str">
        <f>IF(L486&lt;&gt;"", VLOOKUP(L486,'Base de Datos'!$A$2:$D1268,4,FALSE()),"")</f>
        <v/>
      </c>
      <c r="O488" s="43"/>
      <c r="P488" s="163"/>
      <c r="Q488" s="3"/>
      <c r="R488" s="15"/>
      <c r="S488" s="229"/>
      <c r="T488" s="230"/>
      <c r="U488" s="59"/>
      <c r="V488" s="47"/>
      <c r="W488" s="229"/>
      <c r="X488" s="230"/>
      <c r="Y488" s="59"/>
      <c r="Z488" s="47"/>
      <c r="AA488" s="229"/>
      <c r="AB488" s="230"/>
      <c r="AC488" s="59"/>
      <c r="AD488" s="48"/>
      <c r="AE488" s="240" t="s">
        <v>55</v>
      </c>
      <c r="AF488" s="230"/>
      <c r="AG488" s="161">
        <f t="array" aca="1" ref="AG488" ca="1">COUNTIFS(AP446:AP486, "💲", AY446:AY486, INDIRECT("AE" &amp; ROW())) + COUNTIFS(AP446:AP486, "📦", AY446:AY486, INDIRECT("AE" &amp; ROW())) + COUNTIFS(AP446:AP486, "✅", AY446:AY486, INDIRECT("AE" &amp; ROW()))</f>
        <v>0</v>
      </c>
      <c r="AH488" s="162">
        <f t="array" aca="1" ref="AH488" ca="1">COUNTIFS(AP446:AP486, "💲", AY446:AY486, INDIRECT("AE" &amp; ROW())) + COUNTIFS(AP446:AP486, "📦", AY446:AY486, INDIRECT("AE" &amp; ROW()))</f>
        <v>0</v>
      </c>
      <c r="AI488" s="139">
        <f t="array" aca="1" ref="AI488" ca="1">SUMIFS(AR446:AR486, AY446:AY486, INDIRECT("AE" &amp; ROW()), AP446:AP486, "💲") + SUMIFS(AR446:AR486, AY446:AY486, INDIRECT("AE" &amp; ROW()), AP446:AP486, "📦")</f>
        <v>0</v>
      </c>
      <c r="AJ488" s="139">
        <f t="array" aca="1" ref="AJ488" ca="1">(
    SUMIFS(AR446:AR486, AY446:AY486, INDIRECT("AE" &amp; ROW()), AP446:AP486, "💲") +
    SUMIFS(AR446:AR486, AY446:AY486, INDIRECT("AE" &amp; ROW()), AP446:AP486, "📦")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
        SUMIFS(AR446:AR486, AY446:AY486, INDIRECT("AE" &amp; ROW()), AP446:AP486, "💲", AS446:AS486, "Familiar") +
        SUMIFS(AR446:AR486, AY446:AY486, INDIRECT("AE" &amp; ROW()), AP446:AP486, "📦", AS446:AS486, "Familiar")
    ) / 2
)  -
(
    (
        SUMIFS(AR446:AR486, AY446:AY486, INDIRECT("AE" &amp; ROW()), AP446:AP486, "💲", AS446:AS486, "Exonerado ADH") +
        SUMIFS(AR446:AR486, AY446:AY486, INDIRECT("AE" &amp; ROW()), AP446:AP486, "📦", AS446:AS486, "Exonerado ADH")
    ) / 2
)  -
(
    (
        SUMIFS(AR446:AR486, AY446:AY486, INDIRECT("AE" &amp; ROW()), AP446:AP486, "💲", AS446:AS486, "Exonerado Doctor") +
        SUMIFS(AR446:AR486, AY446:AY486, INDIRECT("AE" &amp; ROW()), AP446:AP486, "📦", AS446:AS486, "Exonerado Doctor")
    ) / 2
)</f>
        <v>0</v>
      </c>
      <c r="AK488" s="139">
        <f t="array" aca="1" ref="AK488" ca="1">(
    SUMIFS(AR446:AR486, AY446:AY486, INDIRECT("AE" &amp; ROW()), AP446:AP486, "💲") +
    SUMIFS(AR446:AR486, AY446:AY486, INDIRECT("AE" &amp; ROW()), AP446:AP486, "📦")
) -
(
    SUMIFS(AR446:AR486, AY446:AY486, INDIRECT("AE" &amp; ROW()), AP446:AP486, "💲", AS446:AS486, "Familiar") +
    SUMIFS(AR446:AR486, AY446:AY486, INDIRECT("AE" &amp; ROW()), AP446:AP486, "📦", AS446:AS486, "Familiar")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SUMIFS(AR446:AR486, AY446:AY486, INDIRECT("AE" &amp; ROW()), AP446:AP486, "💲", AS446:AS486, "Exonerado ADH") +
    SUMIFS(AR446:AR486, AY446:AY486, INDIRECT("AE" &amp; ROW()), AP446:AP486, "📦", AS446:AS486, "Exonerado ADH")
) -
(
    (
        SUMIFS(AR446:AR486, AY446:AY486, INDIRECT("AE" &amp; ROW()), AP446:AP486, "💲", AS446:AS486, "Exonerado Doctor") +
        SUMIFS(AR446:AR486, AY446:AY486, INDIRECT("AE" &amp; ROW()), AP446:AP486, "📦", AS446:AS486, "Exonerado Doctor")
    ) / 2
) -
(
    (
        SUMIFS(AR446:AR486, AY446:AY486, INDIRECT("AE" &amp; ROW()), AP446:AP486, "💲", AS446:AS486, "") +
        SUMIFS(AR446:AR486, AY446:AY486, INDIRECT("AE" &amp; ROW()), AP446:AP486, "📦", AS446:AS486, "")
    ) / 2
)</f>
        <v>0</v>
      </c>
      <c r="AL488" s="140">
        <f t="array" aca="1" ref="AL488" ca="1">(
    SUMIFS(AR446:AR486, AY446:AY486, INDIRECT("AE" &amp; ROW()), AP446:AP486, "💲") +
    SUMIFS(AR446:AR486, AY446:AY486, INDIRECT("AE" &amp; ROW()), AP446:AP486, "📦")
) -
(
    (
        SUMIFS(AR446:AR486, AY446:AY486, INDIRECT("AE" &amp; ROW()), AP446:AP486, "💲", AS446:AS486, "Familiar") +
        SUMIFS(AR446:AR486, AY446:AY486, INDIRECT("AE" &amp; ROW()), AP446:AP486, "📦", AS446:AS486, "Familiar")
    ) / 2
) -
(
    (
        SUMIFS(AR446:AR486, AY446:AY486, INDIRECT("AE" &amp; ROW()), AP446:AP486, "💲", AS446:AS486, "Participante") +
        SUMIFS(AR446:AR486, AY446:AY486, INDIRECT("AE" &amp; ROW()), AP446:AP486, "📦", AS446:AS486, "Participante")
    ) / 2
) -
(
    (
        SUMIFS(AR446:AR486, AY446:AY486, INDIRECT("AE" &amp; ROW()), AP446:AP486, "💲", AS446:AS486, "Empleado") +
        SUMIFS(AR446:AR486, AY446:AY486, INDIRECT("AE" &amp; ROW()), AP446:AP486, "📦", AS446:AS486, "Empleado")
    ) / 2
) -
(
    (
        SUMIFS(AR446:AR486, AY446:AY486, INDIRECT("AE" &amp; ROW()), AP446:AP486, "💲", AS446:AS486, "Exonerado ADH") +
        SUMIFS(AR446:AR486, AY446:AY486, INDIRECT("AE" &amp; ROW()), AP446:AP486, "📦", AS446:AS486, "Exonerado ADH")
    ) / 2
) -
(
    SUMIFS(AR446:AR486, AY446:AY486, INDIRECT("AE" &amp; ROW()), AP446:AP486, "💲", AS446:AS486, "Exonerado Doctor") +
    SUMIFS(AR446:AR486, AY446:AY486, INDIRECT("AE" &amp; ROW()), AP446:AP486, "📦", AS446:AS486, "Exonerado Doctor")
) -
(
    (
        SUMIFS(AR446:AR486, AY446:AY486, INDIRECT("AE" &amp; ROW()), AP446:AP486, "💲", AS446:AS486, "") +
        SUMIFS(AR446:AR486, AY446:AY486, INDIRECT("AE" &amp; ROW()), AP446:AP486, "📦", AS446:AS486, "")
    ) / 2
)</f>
        <v>0</v>
      </c>
      <c r="AM488" s="48"/>
      <c r="AN488" s="48"/>
      <c r="AO488" s="48"/>
      <c r="AP488" s="48"/>
      <c r="AQ488" s="48"/>
      <c r="AR488" s="48"/>
      <c r="AS488" s="48"/>
      <c r="AT488" s="48"/>
      <c r="AU488" s="48"/>
      <c r="AV488" s="48"/>
      <c r="AW488" s="48"/>
      <c r="AX488" s="48"/>
      <c r="AY488" s="48"/>
      <c r="AZ488" s="48"/>
      <c r="BA488" s="48"/>
      <c r="BB488" s="48"/>
      <c r="BC488" s="48"/>
      <c r="BD488" s="48"/>
      <c r="BE488" s="48"/>
      <c r="BF488" s="48"/>
      <c r="BG488" s="48"/>
      <c r="BH488" s="48"/>
      <c r="BI488" s="48"/>
      <c r="BJ488" s="48"/>
      <c r="BK488" s="48"/>
      <c r="BL488" s="48"/>
      <c r="BM488" s="48"/>
      <c r="BN488" s="48"/>
    </row>
    <row r="489" spans="1:66" ht="11.25" customHeight="1">
      <c r="A489" s="221"/>
      <c r="B489" s="38"/>
      <c r="C489" s="206"/>
      <c r="D489" s="209"/>
      <c r="E489" s="85" t="s">
        <v>46</v>
      </c>
      <c r="F489" s="86"/>
      <c r="G489" s="206"/>
      <c r="H489" s="209"/>
      <c r="I489" s="85" t="s">
        <v>46</v>
      </c>
      <c r="J489" s="108"/>
      <c r="K489" s="206"/>
      <c r="L489" s="209"/>
      <c r="M489" s="85" t="s">
        <v>46</v>
      </c>
      <c r="N489" s="108"/>
      <c r="O489" s="43"/>
      <c r="P489" s="163"/>
      <c r="Q489" s="3"/>
      <c r="R489" s="15"/>
      <c r="S489" s="227" t="str">
        <f>IF(OR(S486="Empleado",S486="Familiar"),"Nombre del Empleado","N° Factura")</f>
        <v>N° Factura</v>
      </c>
      <c r="T489" s="228"/>
      <c r="U489" s="89"/>
      <c r="V489" s="47"/>
      <c r="W489" s="227" t="str">
        <f>IF(OR(W486="Empleado",W486="Familiar"),"Nombre del Empleado","N° Factura")</f>
        <v>N° Factura</v>
      </c>
      <c r="X489" s="228"/>
      <c r="Y489" s="89"/>
      <c r="Z489" s="47"/>
      <c r="AA489" s="227" t="str">
        <f>IF(OR(AA486="Empleado",AA486="Familiar"),"Nombre del Empleado","N° Factura")</f>
        <v>N° Factura</v>
      </c>
      <c r="AB489" s="228"/>
      <c r="AC489" s="89"/>
      <c r="AD489" s="48"/>
      <c r="AE489" s="240" t="s">
        <v>57</v>
      </c>
      <c r="AF489" s="230"/>
      <c r="AG489" s="161">
        <f t="array" aca="1" ref="AG489" ca="1">COUNTIFS(AP446:AP486, "💲", AY446:AY486, INDIRECT("AE" &amp; ROW())) + COUNTIFS(AP446:AP486, "📦", AY446:AY486, INDIRECT("AE" &amp; ROW())) + COUNTIFS(AP446:AP486, "✅", AY446:AY486, INDIRECT("AE" &amp; ROW()))</f>
        <v>0</v>
      </c>
      <c r="AH489" s="162">
        <f t="array" aca="1" ref="AH489" ca="1">COUNTIFS(AP446:AP486, "💲", AY446:AY486, INDIRECT("AE" &amp; ROW())) + COUNTIFS(AP446:AP486, "📦", AY446:AY486, INDIRECT("AE" &amp; ROW()))</f>
        <v>0</v>
      </c>
      <c r="AI489" s="139">
        <f t="array" aca="1" ref="AI489" ca="1">SUMIFS(AR446:AR486, AY446:AY486, INDIRECT("AE" &amp; ROW()), AP446:AP486, "💲") + SUMIFS(AR446:AR486, AY446:AY486, INDIRECT("AE" &amp; ROW()), AP446:AP486, "📦")</f>
        <v>0</v>
      </c>
      <c r="AJ489" s="139">
        <f t="array" aca="1" ref="AJ489" ca="1">(
    SUMIFS(AR446:AR486, AY446:AY486, INDIRECT("AE" &amp; ROW()), AP446:AP486, "💲") +
    SUMIFS(AR446:AR486, AY446:AY486, INDIRECT("AE" &amp; ROW()), AP446:AP486, "📦")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
        SUMIFS(AR446:AR486, AY446:AY486, INDIRECT("AE" &amp; ROW()), AP446:AP486, "💲", AS446:AS486, "Familiar") +
        SUMIFS(AR446:AR486, AY446:AY486, INDIRECT("AE" &amp; ROW()), AP446:AP486, "📦", AS446:AS486, "Familiar")
    ) / 2
)  -
(
    (
        SUMIFS(AR446:AR486, AY446:AY486, INDIRECT("AE" &amp; ROW()), AP446:AP486, "💲", AS446:AS486, "Exonerado ADH") +
        SUMIFS(AR446:AR486, AY446:AY486, INDIRECT("AE" &amp; ROW()), AP446:AP486, "📦", AS446:AS486, "Exonerado ADH")
    ) / 2
)  -
(
    (
        SUMIFS(AR446:AR486, AY446:AY486, INDIRECT("AE" &amp; ROW()), AP446:AP486, "💲", AS446:AS486, "Exonerado Doctor") +
        SUMIFS(AR446:AR486, AY446:AY486, INDIRECT("AE" &amp; ROW()), AP446:AP486, "📦", AS446:AS486, "Exonerado Doctor")
    ) / 2
)</f>
        <v>0</v>
      </c>
      <c r="AK489" s="139">
        <f t="array" aca="1" ref="AK489" ca="1">(
    SUMIFS(AR446:AR486, AY446:AY486, INDIRECT("AE" &amp; ROW()), AP446:AP486, "💲") +
    SUMIFS(AR446:AR486, AY446:AY486, INDIRECT("AE" &amp; ROW()), AP446:AP486, "📦")
) -
(
    SUMIFS(AR446:AR486, AY446:AY486, INDIRECT("AE" &amp; ROW()), AP446:AP486, "💲", AS446:AS486, "Familiar") +
    SUMIFS(AR446:AR486, AY446:AY486, INDIRECT("AE" &amp; ROW()), AP446:AP486, "📦", AS446:AS486, "Familiar")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SUMIFS(AR446:AR486, AY446:AY486, INDIRECT("AE" &amp; ROW()), AP446:AP486, "💲", AS446:AS486, "Exonerado ADH") +
    SUMIFS(AR446:AR486, AY446:AY486, INDIRECT("AE" &amp; ROW()), AP446:AP486, "📦", AS446:AS486, "Exonerado ADH")
) -
(
    (
        SUMIFS(AR446:AR486, AY446:AY486, INDIRECT("AE" &amp; ROW()), AP446:AP486, "💲", AS446:AS486, "Exonerado Doctor") +
        SUMIFS(AR446:AR486, AY446:AY486, INDIRECT("AE" &amp; ROW()), AP446:AP486, "📦", AS446:AS486, "Exonerado Doctor")
    ) / 2
) -
(
    (
        SUMIFS(AR446:AR486, AY446:AY486, INDIRECT("AE" &amp; ROW()), AP446:AP486, "💲", AS446:AS486, "") +
        SUMIFS(AR446:AR486, AY446:AY486, INDIRECT("AE" &amp; ROW()), AP446:AP486, "📦", AS446:AS486, "")
    ) / 2
)</f>
        <v>0</v>
      </c>
      <c r="AL489" s="140">
        <f t="array" aca="1" ref="AL489" ca="1">(
    SUMIFS(AR446:AR486, AY446:AY486, INDIRECT("AE" &amp; ROW()), AP446:AP486, "💲") +
    SUMIFS(AR446:AR486, AY446:AY486, INDIRECT("AE" &amp; ROW()), AP446:AP486, "📦")
) -
(
    (
        SUMIFS(AR446:AR486, AY446:AY486, INDIRECT("AE" &amp; ROW()), AP446:AP486, "💲", AS446:AS486, "Familiar") +
        SUMIFS(AR446:AR486, AY446:AY486, INDIRECT("AE" &amp; ROW()), AP446:AP486, "📦", AS446:AS486, "Familiar")
    ) / 2
) -
(
    (
        SUMIFS(AR446:AR486, AY446:AY486, INDIRECT("AE" &amp; ROW()), AP446:AP486, "💲", AS446:AS486, "Participante") +
        SUMIFS(AR446:AR486, AY446:AY486, INDIRECT("AE" &amp; ROW()), AP446:AP486, "📦", AS446:AS486, "Participante")
    ) / 2
) -
(
    (
        SUMIFS(AR446:AR486, AY446:AY486, INDIRECT("AE" &amp; ROW()), AP446:AP486, "💲", AS446:AS486, "Empleado") +
        SUMIFS(AR446:AR486, AY446:AY486, INDIRECT("AE" &amp; ROW()), AP446:AP486, "📦", AS446:AS486, "Empleado")
    ) / 2
) -
(
    (
        SUMIFS(AR446:AR486, AY446:AY486, INDIRECT("AE" &amp; ROW()), AP446:AP486, "💲", AS446:AS486, "Exonerado ADH") +
        SUMIFS(AR446:AR486, AY446:AY486, INDIRECT("AE" &amp; ROW()), AP446:AP486, "📦", AS446:AS486, "Exonerado ADH")
    ) / 2
) -
(
    SUMIFS(AR446:AR486, AY446:AY486, INDIRECT("AE" &amp; ROW()), AP446:AP486, "💲", AS446:AS486, "Exonerado Doctor") +
    SUMIFS(AR446:AR486, AY446:AY486, INDIRECT("AE" &amp; ROW()), AP446:AP486, "📦", AS446:AS486, "Exonerado Doctor")
) -
(
    (
        SUMIFS(AR446:AR486, AY446:AY486, INDIRECT("AE" &amp; ROW()), AP446:AP486, "💲", AS446:AS486, "") +
        SUMIFS(AR446:AR486, AY446:AY486, INDIRECT("AE" &amp; ROW()), AP446:AP486, "📦", AS446:AS486, "")
    ) / 2
)</f>
        <v>0</v>
      </c>
      <c r="AM489" s="48"/>
      <c r="AN489" s="48"/>
      <c r="AO489" s="48"/>
      <c r="AP489" s="48"/>
      <c r="AQ489" s="48"/>
      <c r="AR489" s="48"/>
      <c r="AS489" s="48"/>
      <c r="AT489" s="48"/>
      <c r="AU489" s="48"/>
      <c r="AV489" s="48"/>
      <c r="AW489" s="48"/>
      <c r="AX489" s="48"/>
      <c r="AY489" s="48"/>
      <c r="AZ489" s="48"/>
      <c r="BA489" s="48"/>
      <c r="BB489" s="48"/>
      <c r="BC489" s="48"/>
      <c r="BD489" s="48"/>
      <c r="BE489" s="48"/>
      <c r="BF489" s="48"/>
      <c r="BG489" s="48"/>
      <c r="BH489" s="48"/>
      <c r="BI489" s="48"/>
      <c r="BJ489" s="48"/>
      <c r="BK489" s="48"/>
      <c r="BL489" s="48"/>
      <c r="BM489" s="48"/>
      <c r="BN489" s="48"/>
    </row>
    <row r="490" spans="1:66" ht="11.25" customHeight="1">
      <c r="A490" s="222">
        <f>A486+$Q$13/1440</f>
        <v>0.79166666666666641</v>
      </c>
      <c r="B490" s="164"/>
      <c r="C490" s="204"/>
      <c r="D490" s="207"/>
      <c r="E490" s="177" t="s">
        <v>36</v>
      </c>
      <c r="F490" s="42" t="str">
        <f>IF(D490&lt;&gt;"", VLOOKUP(D490,'Base de Datos'!$A$2:$D1268,2,FALSE()),"")</f>
        <v/>
      </c>
      <c r="G490" s="204"/>
      <c r="H490" s="216"/>
      <c r="I490" s="177" t="s">
        <v>36</v>
      </c>
      <c r="J490" s="42" t="str">
        <f>IF(H490&lt;&gt;"", VLOOKUP(H490,'Base de Datos'!$A$2:$D1268,2,FALSE()),"")</f>
        <v/>
      </c>
      <c r="K490" s="204"/>
      <c r="L490" s="216"/>
      <c r="M490" s="177" t="s">
        <v>36</v>
      </c>
      <c r="N490" s="42" t="str">
        <f>IF(L490&lt;&gt;"", VLOOKUP(L490,'Base de Datos'!$A$2:$D1268,2,FALSE()),"")</f>
        <v/>
      </c>
      <c r="O490" s="165"/>
      <c r="P490" s="165"/>
      <c r="Q490" s="165"/>
      <c r="R490" s="166"/>
      <c r="S490" s="167"/>
      <c r="T490" s="45" t="s">
        <v>37</v>
      </c>
      <c r="U490" s="168"/>
      <c r="V490" s="169"/>
      <c r="W490" s="167"/>
      <c r="X490" s="45" t="s">
        <v>37</v>
      </c>
      <c r="Y490" s="168"/>
      <c r="Z490" s="169"/>
      <c r="AA490" s="167"/>
      <c r="AB490" s="45" t="s">
        <v>37</v>
      </c>
      <c r="AC490" s="168"/>
      <c r="AD490" s="56"/>
      <c r="AE490" s="240" t="s">
        <v>59</v>
      </c>
      <c r="AF490" s="230"/>
      <c r="AG490" s="161">
        <f t="array" aca="1" ref="AG490" ca="1">COUNTIFS(AP446:AP486, "💲", AY446:AY486, INDIRECT("AE" &amp; ROW())) + COUNTIFS(AP446:AP486, "📦", AY446:AY486, INDIRECT("AE" &amp; ROW())) + COUNTIFS(AP446:AP486, "✅", AY446:AY486, INDIRECT("AE" &amp; ROW()))</f>
        <v>2</v>
      </c>
      <c r="AH490" s="162">
        <f t="array" aca="1" ref="AH490" ca="1">COUNTIFS(AP446:AP486, "💲", AY446:AY486, INDIRECT("AE" &amp; ROW())) + COUNTIFS(AP446:AP486, "📦", AY446:AY486, INDIRECT("AE" &amp; ROW()))</f>
        <v>2</v>
      </c>
      <c r="AI490" s="139">
        <f t="array" aca="1" ref="AI490" ca="1">SUMIFS(AR446:AR486, AY446:AY486, INDIRECT("AE" &amp; ROW()), AP446:AP486, "💲") + SUMIFS(AR446:AR486, AY446:AY486, INDIRECT("AE" &amp; ROW()), AP446:AP486, "📦")</f>
        <v>100</v>
      </c>
      <c r="AJ490" s="139">
        <f t="array" aca="1" ref="AJ490" ca="1">(
    SUMIFS(AR446:AR486, AY446:AY486, INDIRECT("AE" &amp; ROW()), AP446:AP486, "💲") +
    SUMIFS(AR446:AR486, AY446:AY486, INDIRECT("AE" &amp; ROW()), AP446:AP486, "📦")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
        SUMIFS(AR446:AR486, AY446:AY486, INDIRECT("AE" &amp; ROW()), AP446:AP486, "💲", AS446:AS486, "Familiar") +
        SUMIFS(AR446:AR486, AY446:AY486, INDIRECT("AE" &amp; ROW()), AP446:AP486, "📦", AS446:AS486, "Familiar")
    ) / 2
)  -
(
    (
        SUMIFS(AR446:AR486, AY446:AY486, INDIRECT("AE" &amp; ROW()), AP446:AP486, "💲", AS446:AS486, "Exonerado ADH") +
        SUMIFS(AR446:AR486, AY446:AY486, INDIRECT("AE" &amp; ROW()), AP446:AP486, "📦", AS446:AS486, "Exonerado ADH")
    ) / 2
)  -
(
    (
        SUMIFS(AR446:AR486, AY446:AY486, INDIRECT("AE" &amp; ROW()), AP446:AP486, "💲", AS446:AS486, "Exonerado Doctor") +
        SUMIFS(AR446:AR486, AY446:AY486, INDIRECT("AE" &amp; ROW()), AP446:AP486, "📦", AS446:AS486, "Exonerado Doctor")
    ) / 2
)</f>
        <v>0</v>
      </c>
      <c r="AK490" s="139">
        <f t="array" aca="1" ref="AK490" ca="1">(
    SUMIFS(AR446:AR486, AY446:AY486, INDIRECT("AE" &amp; ROW()), AP446:AP486, "💲") +
    SUMIFS(AR446:AR486, AY446:AY486, INDIRECT("AE" &amp; ROW()), AP446:AP486, "📦")
) -
(
    SUMIFS(AR446:AR486, AY446:AY486, INDIRECT("AE" &amp; ROW()), AP446:AP486, "💲", AS446:AS486, "Familiar") +
    SUMIFS(AR446:AR486, AY446:AY486, INDIRECT("AE" &amp; ROW()), AP446:AP486, "📦", AS446:AS486, "Familiar")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SUMIFS(AR446:AR486, AY446:AY486, INDIRECT("AE" &amp; ROW()), AP446:AP486, "💲", AS446:AS486, "Exonerado ADH") +
    SUMIFS(AR446:AR486, AY446:AY486, INDIRECT("AE" &amp; ROW()), AP446:AP486, "📦", AS446:AS486, "Exonerado ADH")
) -
(
    (
        SUMIFS(AR446:AR486, AY446:AY486, INDIRECT("AE" &amp; ROW()), AP446:AP486, "💲", AS446:AS486, "Exonerado Doctor") +
        SUMIFS(AR446:AR486, AY446:AY486, INDIRECT("AE" &amp; ROW()), AP446:AP486, "📦", AS446:AS486, "Exonerado Doctor")
    ) / 2
) -
(
    (
        SUMIFS(AR446:AR486, AY446:AY486, INDIRECT("AE" &amp; ROW()), AP446:AP486, "💲", AS446:AS486, "") +
        SUMIFS(AR446:AR486, AY446:AY486, INDIRECT("AE" &amp; ROW()), AP446:AP486, "📦", AS446:AS486, "")
    ) / 2
)</f>
        <v>0</v>
      </c>
      <c r="AL490" s="140">
        <f t="array" aca="1" ref="AL490" ca="1">(
    SUMIFS(AR446:AR486, AY446:AY486, INDIRECT("AE" &amp; ROW()), AP446:AP486, "💲") +
    SUMIFS(AR446:AR486, AY446:AY486, INDIRECT("AE" &amp; ROW()), AP446:AP486, "📦")
) -
(
    (
        SUMIFS(AR446:AR486, AY446:AY486, INDIRECT("AE" &amp; ROW()), AP446:AP486, "💲", AS446:AS486, "Familiar") +
        SUMIFS(AR446:AR486, AY446:AY486, INDIRECT("AE" &amp; ROW()), AP446:AP486, "📦", AS446:AS486, "Familiar")
    ) / 2
) -
(
    (
        SUMIFS(AR446:AR486, AY446:AY486, INDIRECT("AE" &amp; ROW()), AP446:AP486, "💲", AS446:AS486, "Participante") +
        SUMIFS(AR446:AR486, AY446:AY486, INDIRECT("AE" &amp; ROW()), AP446:AP486, "📦", AS446:AS486, "Participante")
    ) / 2
) -
(
    (
        SUMIFS(AR446:AR486, AY446:AY486, INDIRECT("AE" &amp; ROW()), AP446:AP486, "💲", AS446:AS486, "Empleado") +
        SUMIFS(AR446:AR486, AY446:AY486, INDIRECT("AE" &amp; ROW()), AP446:AP486, "📦", AS446:AS486, "Empleado")
    ) / 2
) -
(
    (
        SUMIFS(AR446:AR486, AY446:AY486, INDIRECT("AE" &amp; ROW()), AP446:AP486, "💲", AS446:AS486, "Exonerado ADH") +
        SUMIFS(AR446:AR486, AY446:AY486, INDIRECT("AE" &amp; ROW()), AP446:AP486, "📦", AS446:AS486, "Exonerado ADH")
    ) / 2
) -
(
    SUMIFS(AR446:AR486, AY446:AY486, INDIRECT("AE" &amp; ROW()), AP446:AP486, "💲", AS446:AS486, "Exonerado Doctor") +
    SUMIFS(AR446:AR486, AY446:AY486, INDIRECT("AE" &amp; ROW()), AP446:AP486, "📦", AS446:AS486, "Exonerado Doctor")
) -
(
    (
        SUMIFS(AR446:AR486, AY446:AY486, INDIRECT("AE" &amp; ROW()), AP446:AP486, "💲", AS446:AS486, "") +
        SUMIFS(AR446:AR486, AY446:AY486, INDIRECT("AE" &amp; ROW()), AP446:AP486, "📦", AS446:AS486, "")
    ) / 2
)</f>
        <v>50</v>
      </c>
      <c r="AM490" s="56"/>
      <c r="AN490" s="56"/>
      <c r="AO490" s="56"/>
      <c r="AP490" s="56"/>
      <c r="AQ490" s="56"/>
      <c r="AR490" s="56"/>
      <c r="AS490" s="56"/>
      <c r="AT490" s="56"/>
      <c r="AU490" s="56"/>
      <c r="AV490" s="56"/>
      <c r="AW490" s="56"/>
      <c r="AX490" s="56"/>
      <c r="AY490" s="56"/>
      <c r="AZ490" s="56"/>
      <c r="BA490" s="56"/>
      <c r="BB490" s="56"/>
      <c r="BC490" s="56"/>
      <c r="BD490" s="56"/>
      <c r="BE490" s="56"/>
      <c r="BF490" s="56"/>
      <c r="BG490" s="56"/>
      <c r="BH490" s="56"/>
      <c r="BI490" s="56"/>
      <c r="BJ490" s="56"/>
      <c r="BK490" s="56"/>
      <c r="BL490" s="56"/>
      <c r="BM490" s="56"/>
      <c r="BN490" s="56"/>
    </row>
    <row r="491" spans="1:66" ht="11.25" customHeight="1">
      <c r="A491" s="220"/>
      <c r="B491" s="164"/>
      <c r="C491" s="205"/>
      <c r="D491" s="208"/>
      <c r="E491" s="178" t="s">
        <v>42</v>
      </c>
      <c r="F491" s="58" t="str">
        <f>IF(D490&lt;&gt;"", VLOOKUP(D490,'Base de Datos'!$A$2:$D1268,3,FALSE()),"")</f>
        <v/>
      </c>
      <c r="G491" s="205"/>
      <c r="H491" s="208"/>
      <c r="I491" s="178" t="s">
        <v>42</v>
      </c>
      <c r="J491" s="58" t="str">
        <f>IF(H490&lt;&gt;"", VLOOKUP(H490,'Base de Datos'!$A$2:$D1268,3,FALSE()),"")</f>
        <v/>
      </c>
      <c r="K491" s="205"/>
      <c r="L491" s="208"/>
      <c r="M491" s="178" t="s">
        <v>42</v>
      </c>
      <c r="N491" s="58" t="str">
        <f>IF(L490&lt;&gt;"", VLOOKUP(L490,'Base de Datos'!$A$2:$D1268,3,FALSE()),"")</f>
        <v/>
      </c>
      <c r="O491" s="165"/>
      <c r="P491" s="165"/>
      <c r="Q491" s="165"/>
      <c r="R491" s="166"/>
      <c r="S491" s="231"/>
      <c r="T491" s="230"/>
      <c r="U491" s="170"/>
      <c r="V491" s="169"/>
      <c r="W491" s="231"/>
      <c r="X491" s="230"/>
      <c r="Y491" s="170"/>
      <c r="Z491" s="169"/>
      <c r="AA491" s="231"/>
      <c r="AB491" s="230"/>
      <c r="AC491" s="170"/>
      <c r="AD491" s="56"/>
      <c r="AE491" s="240" t="s">
        <v>63</v>
      </c>
      <c r="AF491" s="230"/>
      <c r="AG491" s="161">
        <f t="array" aca="1" ref="AG491" ca="1">COUNTIFS(AP446:AP486, "💲", AY446:AY486, INDIRECT("AE" &amp; ROW())) + COUNTIFS(AP446:AP486, "📦", AY446:AY486, INDIRECT("AE" &amp; ROW())) + COUNTIFS(AP446:AP486, "✅", AY446:AY486, INDIRECT("AE" &amp; ROW()))</f>
        <v>0</v>
      </c>
      <c r="AH491" s="162">
        <f t="array" aca="1" ref="AH491" ca="1">COUNTIFS(AP446:AP486, "💲", AY446:AY486, INDIRECT("AE" &amp; ROW())) + COUNTIFS(AP446:AP486, "📦", AY446:AY486, INDIRECT("AE" &amp; ROW()))</f>
        <v>0</v>
      </c>
      <c r="AI491" s="139">
        <f t="array" aca="1" ref="AI491" ca="1">SUMIFS(AR446:AR486, AY446:AY486, INDIRECT("AE" &amp; ROW()), AP446:AP486, "💲") + SUMIFS(AR446:AR486, AY446:AY486, INDIRECT("AE" &amp; ROW()), AP446:AP486, "📦")</f>
        <v>0</v>
      </c>
      <c r="AJ491" s="139">
        <f t="array" aca="1" ref="AJ491" ca="1">(
    SUMIFS(AR446:AR486, AY446:AY486, INDIRECT("AE" &amp; ROW()), AP446:AP486, "💲") +
    SUMIFS(AR446:AR486, AY446:AY486, INDIRECT("AE" &amp; ROW()), AP446:AP486, "📦")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
        SUMIFS(AR446:AR486, AY446:AY486, INDIRECT("AE" &amp; ROW()), AP446:AP486, "💲", AS446:AS486, "Familiar") +
        SUMIFS(AR446:AR486, AY446:AY486, INDIRECT("AE" &amp; ROW()), AP446:AP486, "📦", AS446:AS486, "Familiar")
    ) / 2
)  -
(
    (
        SUMIFS(AR446:AR486, AY446:AY486, INDIRECT("AE" &amp; ROW()), AP446:AP486, "💲", AS446:AS486, "Exonerado ADH") +
        SUMIFS(AR446:AR486, AY446:AY486, INDIRECT("AE" &amp; ROW()), AP446:AP486, "📦", AS446:AS486, "Exonerado ADH")
    ) / 2
)  -
(
    (
        SUMIFS(AR446:AR486, AY446:AY486, INDIRECT("AE" &amp; ROW()), AP446:AP486, "💲", AS446:AS486, "Exonerado Doctor") +
        SUMIFS(AR446:AR486, AY446:AY486, INDIRECT("AE" &amp; ROW()), AP446:AP486, "📦", AS446:AS486, "Exonerado Doctor")
    ) / 2
)</f>
        <v>0</v>
      </c>
      <c r="AK491" s="139">
        <f t="array" aca="1" ref="AK491" ca="1">(
    SUMIFS(AR446:AR486, AY446:AY486, INDIRECT("AE" &amp; ROW()), AP446:AP486, "💲") +
    SUMIFS(AR446:AR486, AY446:AY486, INDIRECT("AE" &amp; ROW()), AP446:AP486, "📦")
) -
(
    SUMIFS(AR446:AR486, AY446:AY486, INDIRECT("AE" &amp; ROW()), AP446:AP486, "💲", AS446:AS486, "Familiar") +
    SUMIFS(AR446:AR486, AY446:AY486, INDIRECT("AE" &amp; ROW()), AP446:AP486, "📦", AS446:AS486, "Familiar")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SUMIFS(AR446:AR486, AY446:AY486, INDIRECT("AE" &amp; ROW()), AP446:AP486, "💲", AS446:AS486, "Exonerado ADH") +
    SUMIFS(AR446:AR486, AY446:AY486, INDIRECT("AE" &amp; ROW()), AP446:AP486, "📦", AS446:AS486, "Exonerado ADH")
) -
(
    (
        SUMIFS(AR446:AR486, AY446:AY486, INDIRECT("AE" &amp; ROW()), AP446:AP486, "💲", AS446:AS486, "Exonerado Doctor") +
        SUMIFS(AR446:AR486, AY446:AY486, INDIRECT("AE" &amp; ROW()), AP446:AP486, "📦", AS446:AS486, "Exonerado Doctor")
    ) / 2
) -
(
    (
        SUMIFS(AR446:AR486, AY446:AY486, INDIRECT("AE" &amp; ROW()), AP446:AP486, "💲", AS446:AS486, "") +
        SUMIFS(AR446:AR486, AY446:AY486, INDIRECT("AE" &amp; ROW()), AP446:AP486, "📦", AS446:AS486, "")
    ) / 2
)</f>
        <v>0</v>
      </c>
      <c r="AL491" s="140">
        <f t="array" aca="1" ref="AL491" ca="1">(
    SUMIFS(AR446:AR486, AY446:AY486, INDIRECT("AE" &amp; ROW()), AP446:AP486, "💲") +
    SUMIFS(AR446:AR486, AY446:AY486, INDIRECT("AE" &amp; ROW()), AP446:AP486, "📦")
) -
(
    (
        SUMIFS(AR446:AR486, AY446:AY486, INDIRECT("AE" &amp; ROW()), AP446:AP486, "💲", AS446:AS486, "Familiar") +
        SUMIFS(AR446:AR486, AY446:AY486, INDIRECT("AE" &amp; ROW()), AP446:AP486, "📦", AS446:AS486, "Familiar")
    ) / 2
) -
(
    (
        SUMIFS(AR446:AR486, AY446:AY486, INDIRECT("AE" &amp; ROW()), AP446:AP486, "💲", AS446:AS486, "Participante") +
        SUMIFS(AR446:AR486, AY446:AY486, INDIRECT("AE" &amp; ROW()), AP446:AP486, "📦", AS446:AS486, "Participante")
    ) / 2
) -
(
    (
        SUMIFS(AR446:AR486, AY446:AY486, INDIRECT("AE" &amp; ROW()), AP446:AP486, "💲", AS446:AS486, "Empleado") +
        SUMIFS(AR446:AR486, AY446:AY486, INDIRECT("AE" &amp; ROW()), AP446:AP486, "📦", AS446:AS486, "Empleado")
    ) / 2
) -
(
    (
        SUMIFS(AR446:AR486, AY446:AY486, INDIRECT("AE" &amp; ROW()), AP446:AP486, "💲", AS446:AS486, "Exonerado ADH") +
        SUMIFS(AR446:AR486, AY446:AY486, INDIRECT("AE" &amp; ROW()), AP446:AP486, "📦", AS446:AS486, "Exonerado ADH")
    ) / 2
) -
(
    SUMIFS(AR446:AR486, AY446:AY486, INDIRECT("AE" &amp; ROW()), AP446:AP486, "💲", AS446:AS486, "Exonerado Doctor") +
    SUMIFS(AR446:AR486, AY446:AY486, INDIRECT("AE" &amp; ROW()), AP446:AP486, "📦", AS446:AS486, "Exonerado Doctor")
) -
(
    (
        SUMIFS(AR446:AR486, AY446:AY486, INDIRECT("AE" &amp; ROW()), AP446:AP486, "💲", AS446:AS486, "") +
        SUMIFS(AR446:AR486, AY446:AY486, INDIRECT("AE" &amp; ROW()), AP446:AP486, "📦", AS446:AS486, "")
    ) / 2
)</f>
        <v>0</v>
      </c>
      <c r="AM491" s="56"/>
      <c r="AN491" s="56"/>
      <c r="AO491" s="56"/>
      <c r="AP491" s="56"/>
      <c r="AQ491" s="56"/>
      <c r="AR491" s="56"/>
      <c r="AS491" s="56"/>
      <c r="AT491" s="56"/>
      <c r="AU491" s="56"/>
      <c r="AV491" s="56"/>
      <c r="AW491" s="56"/>
      <c r="AX491" s="56"/>
      <c r="AY491" s="56"/>
      <c r="AZ491" s="56"/>
      <c r="BA491" s="56"/>
      <c r="BB491" s="56"/>
      <c r="BC491" s="56"/>
      <c r="BD491" s="56"/>
      <c r="BE491" s="56"/>
      <c r="BF491" s="56"/>
      <c r="BG491" s="56"/>
      <c r="BH491" s="56"/>
      <c r="BI491" s="56"/>
      <c r="BJ491" s="56"/>
      <c r="BK491" s="56"/>
      <c r="BL491" s="56"/>
      <c r="BM491" s="56"/>
      <c r="BN491" s="56"/>
    </row>
    <row r="492" spans="1:66" ht="11.25" customHeight="1">
      <c r="A492" s="220"/>
      <c r="B492" s="164"/>
      <c r="C492" s="205"/>
      <c r="D492" s="208"/>
      <c r="E492" s="178" t="s">
        <v>44</v>
      </c>
      <c r="F492" s="58" t="str">
        <f>IF(D490&lt;&gt;"", VLOOKUP(D490,'Base de Datos'!$A$2:$D1268,4,FALSE()),"")</f>
        <v/>
      </c>
      <c r="G492" s="205"/>
      <c r="H492" s="208"/>
      <c r="I492" s="178" t="s">
        <v>44</v>
      </c>
      <c r="J492" s="58" t="str">
        <f>IF(H490&lt;&gt;"", VLOOKUP(H490,'Base de Datos'!$A$2:$D1268,4,FALSE()),"")</f>
        <v/>
      </c>
      <c r="K492" s="205"/>
      <c r="L492" s="208"/>
      <c r="M492" s="178" t="s">
        <v>44</v>
      </c>
      <c r="N492" s="58" t="str">
        <f>IF(L490&lt;&gt;"", VLOOKUP(L490,'Base de Datos'!$A$2:$D1268,4,FALSE()),"")</f>
        <v/>
      </c>
      <c r="O492" s="165"/>
      <c r="P492" s="165"/>
      <c r="Q492" s="165"/>
      <c r="R492" s="166"/>
      <c r="S492" s="231"/>
      <c r="T492" s="230"/>
      <c r="U492" s="170"/>
      <c r="V492" s="169"/>
      <c r="W492" s="231"/>
      <c r="X492" s="230"/>
      <c r="Y492" s="170"/>
      <c r="Z492" s="169"/>
      <c r="AA492" s="231"/>
      <c r="AB492" s="230"/>
      <c r="AC492" s="170"/>
      <c r="AD492" s="56"/>
      <c r="AE492" s="240" t="s">
        <v>66</v>
      </c>
      <c r="AF492" s="230"/>
      <c r="AG492" s="161">
        <f t="array" aca="1" ref="AG492" ca="1">COUNTIFS(AP446:AP486, "💲", AY446:AY486, INDIRECT("AE" &amp; ROW())) + COUNTIFS(AP446:AP486, "📦", AY446:AY486, INDIRECT("AE" &amp; ROW())) + COUNTIFS(AP446:AP486, "✅", AY446:AY486, INDIRECT("AE" &amp; ROW()))</f>
        <v>0</v>
      </c>
      <c r="AH492" s="162">
        <f t="array" aca="1" ref="AH492" ca="1">COUNTIFS(AP446:AP486, "💲", AY446:AY486, INDIRECT("AE" &amp; ROW())) + COUNTIFS(AP446:AP486, "📦", AY446:AY486, INDIRECT("AE" &amp; ROW()))</f>
        <v>0</v>
      </c>
      <c r="AI492" s="139">
        <f t="array" aca="1" ref="AI492" ca="1">SUMIFS(AR446:AR486, AY446:AY486, INDIRECT("AE" &amp; ROW()), AP446:AP486, "💲") + SUMIFS(AR446:AR486, AY446:AY486, INDIRECT("AE" &amp; ROW()), AP446:AP486, "📦")</f>
        <v>0</v>
      </c>
      <c r="AJ492" s="139">
        <f t="array" aca="1" ref="AJ492" ca="1">(
    SUMIFS(AR446:AR486, AY446:AY486, INDIRECT("AE" &amp; ROW()), AP446:AP486, "💲") +
    SUMIFS(AR446:AR486, AY446:AY486, INDIRECT("AE" &amp; ROW()), AP446:AP486, "📦")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
        SUMIFS(AR446:AR486, AY446:AY486, INDIRECT("AE" &amp; ROW()), AP446:AP486, "💲", AS446:AS486, "Familiar") +
        SUMIFS(AR446:AR486, AY446:AY486, INDIRECT("AE" &amp; ROW()), AP446:AP486, "📦", AS446:AS486, "Familiar")
    ) / 2
)  -
(
    (
        SUMIFS(AR446:AR486, AY446:AY486, INDIRECT("AE" &amp; ROW()), AP446:AP486, "💲", AS446:AS486, "Exonerado ADH") +
        SUMIFS(AR446:AR486, AY446:AY486, INDIRECT("AE" &amp; ROW()), AP446:AP486, "📦", AS446:AS486, "Exonerado ADH")
    ) / 2
)  -
(
    (
        SUMIFS(AR446:AR486, AY446:AY486, INDIRECT("AE" &amp; ROW()), AP446:AP486, "💲", AS446:AS486, "Exonerado Doctor") +
        SUMIFS(AR446:AR486, AY446:AY486, INDIRECT("AE" &amp; ROW()), AP446:AP486, "📦", AS446:AS486, "Exonerado Doctor")
    ) / 2
)</f>
        <v>0</v>
      </c>
      <c r="AK492" s="139">
        <f t="array" aca="1" ref="AK492" ca="1">(
    SUMIFS(AR446:AR486, AY446:AY486, INDIRECT("AE" &amp; ROW()), AP446:AP486, "💲") +
    SUMIFS(AR446:AR486, AY446:AY486, INDIRECT("AE" &amp; ROW()), AP446:AP486, "📦")
) -
(
    SUMIFS(AR446:AR486, AY446:AY486, INDIRECT("AE" &amp; ROW()), AP446:AP486, "💲", AS446:AS486, "Familiar") +
    SUMIFS(AR446:AR486, AY446:AY486, INDIRECT("AE" &amp; ROW()), AP446:AP486, "📦", AS446:AS486, "Familiar")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SUMIFS(AR446:AR486, AY446:AY486, INDIRECT("AE" &amp; ROW()), AP446:AP486, "💲", AS446:AS486, "Exonerado ADH") +
    SUMIFS(AR446:AR486, AY446:AY486, INDIRECT("AE" &amp; ROW()), AP446:AP486, "📦", AS446:AS486, "Exonerado ADH")
) -
(
    (
        SUMIFS(AR446:AR486, AY446:AY486, INDIRECT("AE" &amp; ROW()), AP446:AP486, "💲", AS446:AS486, "Exonerado Doctor") +
        SUMIFS(AR446:AR486, AY446:AY486, INDIRECT("AE" &amp; ROW()), AP446:AP486, "📦", AS446:AS486, "Exonerado Doctor")
    ) / 2
) -
(
    (
        SUMIFS(AR446:AR486, AY446:AY486, INDIRECT("AE" &amp; ROW()), AP446:AP486, "💲", AS446:AS486, "") +
        SUMIFS(AR446:AR486, AY446:AY486, INDIRECT("AE" &amp; ROW()), AP446:AP486, "📦", AS446:AS486, "")
    ) / 2
)</f>
        <v>0</v>
      </c>
      <c r="AL492" s="140">
        <f t="array" aca="1" ref="AL492" ca="1">(
    SUMIFS(AR446:AR486, AY446:AY486, INDIRECT("AE" &amp; ROW()), AP446:AP486, "💲") +
    SUMIFS(AR446:AR486, AY446:AY486, INDIRECT("AE" &amp; ROW()), AP446:AP486, "📦")
) -
(
    (
        SUMIFS(AR446:AR486, AY446:AY486, INDIRECT("AE" &amp; ROW()), AP446:AP486, "💲", AS446:AS486, "Familiar") +
        SUMIFS(AR446:AR486, AY446:AY486, INDIRECT("AE" &amp; ROW()), AP446:AP486, "📦", AS446:AS486, "Familiar")
    ) / 2
) -
(
    (
        SUMIFS(AR446:AR486, AY446:AY486, INDIRECT("AE" &amp; ROW()), AP446:AP486, "💲", AS446:AS486, "Participante") +
        SUMIFS(AR446:AR486, AY446:AY486, INDIRECT("AE" &amp; ROW()), AP446:AP486, "📦", AS446:AS486, "Participante")
    ) / 2
) -
(
    (
        SUMIFS(AR446:AR486, AY446:AY486, INDIRECT("AE" &amp; ROW()), AP446:AP486, "💲", AS446:AS486, "Empleado") +
        SUMIFS(AR446:AR486, AY446:AY486, INDIRECT("AE" &amp; ROW()), AP446:AP486, "📦", AS446:AS486, "Empleado")
    ) / 2
) -
(
    (
        SUMIFS(AR446:AR486, AY446:AY486, INDIRECT("AE" &amp; ROW()), AP446:AP486, "💲", AS446:AS486, "Exonerado ADH") +
        SUMIFS(AR446:AR486, AY446:AY486, INDIRECT("AE" &amp; ROW()), AP446:AP486, "📦", AS446:AS486, "Exonerado ADH")
    ) / 2
) -
(
    SUMIFS(AR446:AR486, AY446:AY486, INDIRECT("AE" &amp; ROW()), AP446:AP486, "💲", AS446:AS486, "Exonerado Doctor") +
    SUMIFS(AR446:AR486, AY446:AY486, INDIRECT("AE" &amp; ROW()), AP446:AP486, "📦", AS446:AS486, "Exonerado Doctor")
) -
(
    (
        SUMIFS(AR446:AR486, AY446:AY486, INDIRECT("AE" &amp; ROW()), AP446:AP486, "💲", AS446:AS486, "") +
        SUMIFS(AR446:AR486, AY446:AY486, INDIRECT("AE" &amp; ROW()), AP446:AP486, "📦", AS446:AS486, "")
    ) / 2
)</f>
        <v>0</v>
      </c>
      <c r="AM492" s="56"/>
      <c r="AN492" s="56"/>
      <c r="AO492" s="56"/>
      <c r="AP492" s="56"/>
      <c r="AQ492" s="56"/>
      <c r="AR492" s="56"/>
      <c r="AS492" s="56"/>
      <c r="AT492" s="56"/>
      <c r="AU492" s="56"/>
      <c r="AV492" s="56"/>
      <c r="AW492" s="56"/>
      <c r="AX492" s="56"/>
      <c r="AY492" s="56"/>
      <c r="AZ492" s="56"/>
      <c r="BA492" s="56"/>
      <c r="BB492" s="56"/>
      <c r="BC492" s="56"/>
      <c r="BD492" s="56"/>
      <c r="BE492" s="56"/>
      <c r="BF492" s="56"/>
      <c r="BG492" s="56"/>
      <c r="BH492" s="56"/>
      <c r="BI492" s="56"/>
      <c r="BJ492" s="56"/>
      <c r="BK492" s="56"/>
      <c r="BL492" s="56"/>
      <c r="BM492" s="56"/>
      <c r="BN492" s="56"/>
    </row>
    <row r="493" spans="1:66" ht="11.25" customHeight="1">
      <c r="A493" s="221"/>
      <c r="B493" s="164"/>
      <c r="C493" s="206"/>
      <c r="D493" s="209"/>
      <c r="E493" s="179" t="s">
        <v>46</v>
      </c>
      <c r="F493" s="180"/>
      <c r="G493" s="206"/>
      <c r="H493" s="209"/>
      <c r="I493" s="179" t="s">
        <v>46</v>
      </c>
      <c r="J493" s="183"/>
      <c r="K493" s="206"/>
      <c r="L493" s="209"/>
      <c r="M493" s="179" t="s">
        <v>46</v>
      </c>
      <c r="N493" s="183"/>
      <c r="O493" s="165"/>
      <c r="P493" s="165"/>
      <c r="Q493" s="165"/>
      <c r="R493" s="166"/>
      <c r="S493" s="227" t="str">
        <f>IF(OR(S490="Empleado",S490="Familiar"),"Nombre del Empleado","N° Factura")</f>
        <v>N° Factura</v>
      </c>
      <c r="T493" s="228"/>
      <c r="U493" s="89"/>
      <c r="V493" s="169"/>
      <c r="W493" s="227" t="str">
        <f>IF(OR(W490="Empleado",W490="Familiar"),"Nombre del Empleado","N° Factura")</f>
        <v>N° Factura</v>
      </c>
      <c r="X493" s="228"/>
      <c r="Y493" s="89"/>
      <c r="Z493" s="169"/>
      <c r="AA493" s="227" t="str">
        <f>IF(OR(AA490="Empleado",AA490="Familiar"),"Nombre del Empleado","N° Factura")</f>
        <v>N° Factura</v>
      </c>
      <c r="AB493" s="228"/>
      <c r="AC493" s="89"/>
      <c r="AD493" s="56"/>
      <c r="AE493" s="240" t="s">
        <v>69</v>
      </c>
      <c r="AF493" s="230"/>
      <c r="AG493" s="161">
        <f t="array" aca="1" ref="AG493" ca="1">COUNTIFS(AP446:AP486, "💲", AY446:AY486, INDIRECT("AE" &amp; ROW())) + COUNTIFS(AP446:AP486, "📦", AY446:AY486, INDIRECT("AE" &amp; ROW())) + COUNTIFS(AP446:AP486, "✅", AY446:AY486, INDIRECT("AE" &amp; ROW()))</f>
        <v>0</v>
      </c>
      <c r="AH493" s="162">
        <f t="array" aca="1" ref="AH493" ca="1">COUNTIFS(AP446:AP486, "💲", AY446:AY486, INDIRECT("AE" &amp; ROW())) + COUNTIFS(AP446:AP486, "📦", AY446:AY486, INDIRECT("AE" &amp; ROW()))</f>
        <v>0</v>
      </c>
      <c r="AI493" s="139">
        <f t="array" aca="1" ref="AI493" ca="1">SUMIFS(AR446:AR486, AY446:AY486, INDIRECT("AE" &amp; ROW()), AP446:AP486, "💲") + SUMIFS(AR446:AR486, AY446:AY486, INDIRECT("AE" &amp; ROW()), AP446:AP486, "📦")</f>
        <v>0</v>
      </c>
      <c r="AJ493" s="66">
        <f t="array" aca="1" ref="AJ493" ca="1">(
    SUMIFS(AR446:AR486, AY446:AY486, INDIRECT("AE" &amp; ROW()), AP446:AP486, "💲") +
    SUMIFS(AR446:AR486, AY446:AY486, INDIRECT("AE" &amp; ROW()), AP446:AP486, "📦")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
        SUMIFS(AR446:AR486, AY446:AY486, INDIRECT("AE" &amp; ROW()), AP446:AP486, "💲", AS446:AS486, "Familiar") +
        SUMIFS(AR446:AR486, AY446:AY486, INDIRECT("AE" &amp; ROW()), AP446:AP486, "📦", AS446:AS486, "Familiar")
    ) / 2
)  -
(
    (
        SUMIFS(AR446:AR486, AY446:AY486, INDIRECT("AE" &amp; ROW()), AP446:AP486, "💲", AS446:AS486, "Exonerado ADH") +
        SUMIFS(AR446:AR486, AY446:AY486, INDIRECT("AE" &amp; ROW()), AP446:AP486, "📦", AS446:AS486, "Exonerado ADH")
    ) / 2
)  -
(
    (
        SUMIFS(AR446:AR486, AY446:AY486, INDIRECT("AE" &amp; ROW()), AP446:AP486, "💲", AS446:AS486, "Exonerado Doctor") +
        SUMIFS(AR446:AR486, AY446:AY486, INDIRECT("AE" &amp; ROW()), AP446:AP486, "📦", AS446:AS486, "Exonerado Doctor")
    ) / 2
)</f>
        <v>0</v>
      </c>
      <c r="AK493" s="139">
        <f t="array" aca="1" ref="AK493" ca="1">(
    SUMIFS(AR446:AR486, AY446:AY486, INDIRECT("AE" &amp; ROW()), AP446:AP486, "💲") +
    SUMIFS(AR446:AR486, AY446:AY486, INDIRECT("AE" &amp; ROW()), AP446:AP486, "📦")
) -
(
    SUMIFS(AR446:AR486, AY446:AY486, INDIRECT("AE" &amp; ROW()), AP446:AP486, "💲", AS446:AS486, "Familiar") +
    SUMIFS(AR446:AR486, AY446:AY486, INDIRECT("AE" &amp; ROW()), AP446:AP486, "📦", AS446:AS486, "Familiar")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SUMIFS(AR446:AR486, AY446:AY486, INDIRECT("AE" &amp; ROW()), AP446:AP486, "💲", AS446:AS486, "Exonerado ADH") +
    SUMIFS(AR446:AR486, AY446:AY486, INDIRECT("AE" &amp; ROW()), AP446:AP486, "📦", AS446:AS486, "Exonerado ADH")
) -
(
    (
        SUMIFS(AR446:AR486, AY446:AY486, INDIRECT("AE" &amp; ROW()), AP446:AP486, "💲", AS446:AS486, "Exonerado Doctor") +
        SUMIFS(AR446:AR486, AY446:AY486, INDIRECT("AE" &amp; ROW()), AP446:AP486, "📦", AS446:AS486, "Exonerado Doctor")
    ) / 2
) -
(
    (
        SUMIFS(AR446:AR486, AY446:AY486, INDIRECT("AE" &amp; ROW()), AP446:AP486, "💲", AS446:AS486, "") +
        SUMIFS(AR446:AR486, AY446:AY486, INDIRECT("AE" &amp; ROW()), AP446:AP486, "📦", AS446:AS486, "")
    ) / 2
)</f>
        <v>0</v>
      </c>
      <c r="AL493" s="140">
        <f t="array" aca="1" ref="AL493" ca="1">(
    SUMIFS(AR446:AR486, AY446:AY486, INDIRECT("AE" &amp; ROW()), AP446:AP486, "💲") +
    SUMIFS(AR446:AR486, AY446:AY486, INDIRECT("AE" &amp; ROW()), AP446:AP486, "📦")
) -
(
    (
        SUMIFS(AR446:AR486, AY446:AY486, INDIRECT("AE" &amp; ROW()), AP446:AP486, "💲", AS446:AS486, "Familiar") +
        SUMIFS(AR446:AR486, AY446:AY486, INDIRECT("AE" &amp; ROW()), AP446:AP486, "📦", AS446:AS486, "Familiar")
    ) / 2
) -
(
    (
        SUMIFS(AR446:AR486, AY446:AY486, INDIRECT("AE" &amp; ROW()), AP446:AP486, "💲", AS446:AS486, "Participante") +
        SUMIFS(AR446:AR486, AY446:AY486, INDIRECT("AE" &amp; ROW()), AP446:AP486, "📦", AS446:AS486, "Participante")
    ) / 2
) -
(
    (
        SUMIFS(AR446:AR486, AY446:AY486, INDIRECT("AE" &amp; ROW()), AP446:AP486, "💲", AS446:AS486, "Empleado") +
        SUMIFS(AR446:AR486, AY446:AY486, INDIRECT("AE" &amp; ROW()), AP446:AP486, "📦", AS446:AS486, "Empleado")
    ) / 2
) -
(
    (
        SUMIFS(AR446:AR486, AY446:AY486, INDIRECT("AE" &amp; ROW()), AP446:AP486, "💲", AS446:AS486, "Exonerado ADH") +
        SUMIFS(AR446:AR486, AY446:AY486, INDIRECT("AE" &amp; ROW()), AP446:AP486, "📦", AS446:AS486, "Exonerado ADH")
    ) / 2
) -
(
    SUMIFS(AR446:AR486, AY446:AY486, INDIRECT("AE" &amp; ROW()), AP446:AP486, "💲", AS446:AS486, "Exonerado Doctor") +
    SUMIFS(AR446:AR486, AY446:AY486, INDIRECT("AE" &amp; ROW()), AP446:AP486, "📦", AS446:AS486, "Exonerado Doctor")
) -
(
    (
        SUMIFS(AR446:AR486, AY446:AY486, INDIRECT("AE" &amp; ROW()), AP446:AP486, "💲", AS446:AS486, "") +
        SUMIFS(AR446:AR486, AY446:AY486, INDIRECT("AE" &amp; ROW()), AP446:AP486, "📦", AS446:AS486, "")
    ) / 2
)</f>
        <v>0</v>
      </c>
      <c r="AM493" s="56"/>
      <c r="AN493" s="56"/>
      <c r="AO493" s="56"/>
      <c r="AP493" s="56"/>
      <c r="AQ493" s="56"/>
      <c r="AR493" s="56"/>
      <c r="AS493" s="56"/>
      <c r="AT493" s="56"/>
      <c r="AU493" s="56"/>
      <c r="AV493" s="56"/>
      <c r="AW493" s="56"/>
      <c r="AX493" s="56"/>
      <c r="AY493" s="56"/>
      <c r="AZ493" s="56"/>
      <c r="BA493" s="56"/>
      <c r="BB493" s="56"/>
      <c r="BC493" s="56"/>
      <c r="BD493" s="56"/>
      <c r="BE493" s="56"/>
      <c r="BF493" s="56"/>
      <c r="BG493" s="56"/>
      <c r="BH493" s="56"/>
      <c r="BI493" s="56"/>
      <c r="BJ493" s="56"/>
      <c r="BK493" s="56"/>
      <c r="BL493" s="56"/>
      <c r="BM493" s="56"/>
      <c r="BN493" s="56"/>
    </row>
    <row r="494" spans="1:66" ht="11.25" customHeight="1">
      <c r="A494" s="222">
        <f>A490+$Q$13/1440</f>
        <v>0.83333333333333304</v>
      </c>
      <c r="B494" s="164"/>
      <c r="C494" s="204"/>
      <c r="D494" s="207"/>
      <c r="E494" s="177" t="s">
        <v>36</v>
      </c>
      <c r="F494" s="42" t="str">
        <f>IF(D494&lt;&gt;"", VLOOKUP(D494,'Base de Datos'!$A$2:$D1268,2,FALSE()),"")</f>
        <v/>
      </c>
      <c r="G494" s="204"/>
      <c r="H494" s="216"/>
      <c r="I494" s="177" t="s">
        <v>36</v>
      </c>
      <c r="J494" s="42" t="str">
        <f>IF(H494&lt;&gt;"", VLOOKUP(H494,'Base de Datos'!$A$2:$D1268,2,FALSE()),"")</f>
        <v/>
      </c>
      <c r="K494" s="204"/>
      <c r="L494" s="216"/>
      <c r="M494" s="177" t="s">
        <v>36</v>
      </c>
      <c r="N494" s="42" t="str">
        <f>IF(L494&lt;&gt;"", VLOOKUP(L494,'Base de Datos'!$A$2:$D1268,2,FALSE()),"")</f>
        <v/>
      </c>
      <c r="O494" s="165"/>
      <c r="P494" s="165"/>
      <c r="Q494" s="165"/>
      <c r="R494" s="166"/>
      <c r="S494" s="167"/>
      <c r="T494" s="45" t="s">
        <v>37</v>
      </c>
      <c r="U494" s="168"/>
      <c r="V494" s="169"/>
      <c r="W494" s="167"/>
      <c r="X494" s="45" t="s">
        <v>37</v>
      </c>
      <c r="Y494" s="168"/>
      <c r="Z494" s="169"/>
      <c r="AA494" s="167"/>
      <c r="AB494" s="45" t="s">
        <v>37</v>
      </c>
      <c r="AC494" s="168"/>
      <c r="AD494" s="56"/>
      <c r="AE494" s="232" t="s">
        <v>72</v>
      </c>
      <c r="AF494" s="230"/>
      <c r="AG494" s="90">
        <f t="array" aca="1" ref="AG494" ca="1">COUNTIFS(AP446:AP486, "💲", AY446:AY486, INDIRECT("AE" &amp; ROW())) + COUNTIFS(AP446:AP486, "📦", AY446:AY486, INDIRECT("AE" &amp; ROW())) + COUNTIFS(AP446:AP486, "✅", AY446:AY486, INDIRECT("AE" &amp; ROW()))</f>
        <v>0</v>
      </c>
      <c r="AH494" s="68">
        <f t="array" aca="1" ref="AH494" ca="1">COUNTIFS(AP446:AP486, "💲", AY446:AY486, INDIRECT("AE" &amp; ROW())) + COUNTIFS(AP446:AP486, "📦", AY446:AY486, INDIRECT("AE" &amp; ROW()))</f>
        <v>0</v>
      </c>
      <c r="AI494" s="139">
        <f t="array" aca="1" ref="AI494" ca="1">SUMIFS(AR446:AR486, AY446:AY486, INDIRECT("AE" &amp; ROW()), AP446:AP486, "💲") + SUMIFS(AR446:AR486, AY446:AY486, INDIRECT("AE" &amp; ROW()), AP446:AP486, "📦")</f>
        <v>0</v>
      </c>
      <c r="AJ494" s="139">
        <f t="array" aca="1" ref="AJ494" ca="1">(
    SUMIFS(AR446:AR486, AY446:AY486, INDIRECT("AE" &amp; ROW()), AP446:AP486, "💲") +
    SUMIFS(AR446:AR486, AY446:AY486, INDIRECT("AE" &amp; ROW()), AP446:AP486, "📦")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
        SUMIFS(AR446:AR486, AY446:AY486, INDIRECT("AE" &amp; ROW()), AP446:AP486, "💲", AS446:AS486, "Familiar") +
        SUMIFS(AR446:AR486, AY446:AY486, INDIRECT("AE" &amp; ROW()), AP446:AP486, "📦", AS446:AS486, "Familiar")
    ) / 2
)  -
(
    (
        SUMIFS(AR446:AR486, AY446:AY486, INDIRECT("AE" &amp; ROW()), AP446:AP486, "💲", AS446:AS486, "Exonerado ADH") +
        SUMIFS(AR446:AR486, AY446:AY486, INDIRECT("AE" &amp; ROW()), AP446:AP486, "📦", AS446:AS486, "Exonerado ADH")
    ) / 2
)  -
(
    (
        SUMIFS(AR446:AR486, AY446:AY486, INDIRECT("AE" &amp; ROW()), AP446:AP486, "💲", AS446:AS486, "Exonerado Doctor") +
        SUMIFS(AR446:AR486, AY446:AY486, INDIRECT("AE" &amp; ROW()), AP446:AP486, "📦", AS446:AS486, "Exonerado Doctor")
    ) / 2
)</f>
        <v>0</v>
      </c>
      <c r="AK494" s="139">
        <f t="array" aca="1" ref="AK494" ca="1">(
    SUMIFS(AR446:AR486, AY446:AY486, INDIRECT("AE" &amp; ROW()), AP446:AP486, "💲") +
    SUMIFS(AR446:AR486, AY446:AY486, INDIRECT("AE" &amp; ROW()), AP446:AP486, "📦")
) -
(
    SUMIFS(AR446:AR486, AY446:AY486, INDIRECT("AE" &amp; ROW()), AP446:AP486, "💲", AS446:AS486, "Familiar") +
    SUMIFS(AR446:AR486, AY446:AY486, INDIRECT("AE" &amp; ROW()), AP446:AP486, "📦", AS446:AS486, "Familiar")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SUMIFS(AR446:AR486, AY446:AY486, INDIRECT("AE" &amp; ROW()), AP446:AP486, "💲", AS446:AS486, "Exonerado ADH") +
    SUMIFS(AR446:AR486, AY446:AY486, INDIRECT("AE" &amp; ROW()), AP446:AP486, "📦", AS446:AS486, "Exonerado ADH")
) -
(
    (
        SUMIFS(AR446:AR486, AY446:AY486, INDIRECT("AE" &amp; ROW()), AP446:AP486, "💲", AS446:AS486, "Exonerado Doctor") +
        SUMIFS(AR446:AR486, AY446:AY486, INDIRECT("AE" &amp; ROW()), AP446:AP486, "📦", AS446:AS486, "Exonerado Doctor")
    ) / 2
) -
(
    (
        SUMIFS(AR446:AR486, AY446:AY486, INDIRECT("AE" &amp; ROW()), AP446:AP486, "💲", AS446:AS486, "") +
        SUMIFS(AR446:AR486, AY446:AY486, INDIRECT("AE" &amp; ROW()), AP446:AP486, "📦", AS446:AS486, "")
    ) / 2
)</f>
        <v>0</v>
      </c>
      <c r="AL494" s="140">
        <f t="array" aca="1" ref="AL494" ca="1">(
    SUMIFS(AR446:AR486, AY446:AY486, INDIRECT("AE" &amp; ROW()), AP446:AP486, "💲") +
    SUMIFS(AR446:AR486, AY446:AY486, INDIRECT("AE" &amp; ROW()), AP446:AP486, "📦")
) -
(
    (
        SUMIFS(AR446:AR486, AY446:AY486, INDIRECT("AE" &amp; ROW()), AP446:AP486, "💲", AS446:AS486, "Familiar") +
        SUMIFS(AR446:AR486, AY446:AY486, INDIRECT("AE" &amp; ROW()), AP446:AP486, "📦", AS446:AS486, "Familiar")
    ) / 2
) -
(
    (
        SUMIFS(AR446:AR486, AY446:AY486, INDIRECT("AE" &amp; ROW()), AP446:AP486, "💲", AS446:AS486, "Participante") +
        SUMIFS(AR446:AR486, AY446:AY486, INDIRECT("AE" &amp; ROW()), AP446:AP486, "📦", AS446:AS486, "Participante")
    ) / 2
) -
(
    (
        SUMIFS(AR446:AR486, AY446:AY486, INDIRECT("AE" &amp; ROW()), AP446:AP486, "💲", AS446:AS486, "Empleado") +
        SUMIFS(AR446:AR486, AY446:AY486, INDIRECT("AE" &amp; ROW()), AP446:AP486, "📦", AS446:AS486, "Empleado")
    ) / 2
) -
(
    (
        SUMIFS(AR446:AR486, AY446:AY486, INDIRECT("AE" &amp; ROW()), AP446:AP486, "💲", AS446:AS486, "Exonerado ADH") +
        SUMIFS(AR446:AR486, AY446:AY486, INDIRECT("AE" &amp; ROW()), AP446:AP486, "📦", AS446:AS486, "Exonerado ADH")
    ) / 2
) -
(
    SUMIFS(AR446:AR486, AY446:AY486, INDIRECT("AE" &amp; ROW()), AP446:AP486, "💲", AS446:AS486, "Exonerado Doctor") +
    SUMIFS(AR446:AR486, AY446:AY486, INDIRECT("AE" &amp; ROW()), AP446:AP486, "📦", AS446:AS486, "Exonerado Doctor")
) -
(
    (
        SUMIFS(AR446:AR486, AY446:AY486, INDIRECT("AE" &amp; ROW()), AP446:AP486, "💲", AS446:AS486, "") +
        SUMIFS(AR446:AR486, AY446:AY486, INDIRECT("AE" &amp; ROW()), AP446:AP486, "📦", AS446:AS486, "")
    ) / 2
)</f>
        <v>0</v>
      </c>
      <c r="AM494" s="56"/>
      <c r="AN494" s="56"/>
      <c r="AO494" s="56"/>
      <c r="AP494" s="56"/>
      <c r="AQ494" s="56"/>
      <c r="AR494" s="56"/>
      <c r="AS494" s="56"/>
      <c r="AT494" s="56"/>
      <c r="AU494" s="56"/>
      <c r="AV494" s="56"/>
      <c r="AW494" s="56"/>
      <c r="AX494" s="56"/>
      <c r="AY494" s="56"/>
      <c r="AZ494" s="56"/>
      <c r="BA494" s="56"/>
      <c r="BB494" s="56"/>
      <c r="BC494" s="56"/>
      <c r="BD494" s="56"/>
      <c r="BE494" s="56"/>
      <c r="BF494" s="56"/>
      <c r="BG494" s="56"/>
      <c r="BH494" s="56"/>
      <c r="BI494" s="56"/>
      <c r="BJ494" s="56"/>
      <c r="BK494" s="56"/>
      <c r="BL494" s="56"/>
      <c r="BM494" s="56"/>
      <c r="BN494" s="56"/>
    </row>
    <row r="495" spans="1:66" ht="11.25" customHeight="1">
      <c r="A495" s="220"/>
      <c r="B495" s="164"/>
      <c r="C495" s="205"/>
      <c r="D495" s="208"/>
      <c r="E495" s="178" t="s">
        <v>42</v>
      </c>
      <c r="F495" s="58" t="str">
        <f>IF(D494&lt;&gt;"", VLOOKUP(D494,'Base de Datos'!$A$2:$D1268,3,FALSE()),"")</f>
        <v/>
      </c>
      <c r="G495" s="205"/>
      <c r="H495" s="208"/>
      <c r="I495" s="178" t="s">
        <v>42</v>
      </c>
      <c r="J495" s="58" t="str">
        <f>IF(H494&lt;&gt;"", VLOOKUP(H494,'Base de Datos'!$A$2:$D1268,3,FALSE()),"")</f>
        <v/>
      </c>
      <c r="K495" s="205"/>
      <c r="L495" s="208"/>
      <c r="M495" s="178" t="s">
        <v>42</v>
      </c>
      <c r="N495" s="58" t="str">
        <f>IF(L494&lt;&gt;"", VLOOKUP(L494,'Base de Datos'!$A$2:$D1268,3,FALSE()),"")</f>
        <v/>
      </c>
      <c r="O495" s="165"/>
      <c r="P495" s="165"/>
      <c r="Q495" s="165"/>
      <c r="R495" s="166"/>
      <c r="S495" s="231"/>
      <c r="T495" s="230"/>
      <c r="U495" s="170"/>
      <c r="V495" s="169"/>
      <c r="W495" s="231"/>
      <c r="X495" s="230"/>
      <c r="Y495" s="170"/>
      <c r="Z495" s="169"/>
      <c r="AA495" s="231"/>
      <c r="AB495" s="230"/>
      <c r="AC495" s="170"/>
      <c r="AD495" s="56"/>
      <c r="AE495" s="232" t="s">
        <v>75</v>
      </c>
      <c r="AF495" s="230"/>
      <c r="AG495" s="90">
        <f t="array" aca="1" ref="AG495" ca="1">COUNTIFS(AP446:AP486, "💲", AY446:AY486, INDIRECT("AE" &amp; ROW())) + COUNTIFS(AP446:AP486, "📦", AY446:AY486, INDIRECT("AE" &amp; ROW())) + COUNTIFS(AP446:AP486, "✅", AY446:AY486, INDIRECT("AE" &amp; ROW()))</f>
        <v>0</v>
      </c>
      <c r="AH495" s="68">
        <f t="array" aca="1" ref="AH495" ca="1">COUNTIFS(AP446:AP486, "💲", AY446:AY486, INDIRECT("AE" &amp; ROW())) + COUNTIFS(AP446:AP486, "📦", AY446:AY486, INDIRECT("AE" &amp; ROW()))</f>
        <v>0</v>
      </c>
      <c r="AI495" s="139">
        <f t="array" aca="1" ref="AI495" ca="1">SUMIFS(AR446:AR486, AY446:AY486, INDIRECT("AE" &amp; ROW()), AP446:AP486, "💲") + SUMIFS(AR446:AR486, AY446:AY486, INDIRECT("AE" &amp; ROW()), AP446:AP486, "📦")</f>
        <v>0</v>
      </c>
      <c r="AJ495" s="139">
        <f t="array" aca="1" ref="AJ495" ca="1">(
    SUMIFS(AR446:AR486, AY446:AY486, INDIRECT("AE" &amp; ROW()), AP446:AP486, "💲") +
    SUMIFS(AR446:AR486, AY446:AY486, INDIRECT("AE" &amp; ROW()), AP446:AP486, "📦")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
        SUMIFS(AR446:AR486, AY446:AY486, INDIRECT("AE" &amp; ROW()), AP446:AP486, "💲", AS446:AS486, "Familiar") +
        SUMIFS(AR446:AR486, AY446:AY486, INDIRECT("AE" &amp; ROW()), AP446:AP486, "📦", AS446:AS486, "Familiar")
    ) / 2
)  -
(
    (
        SUMIFS(AR446:AR486, AY446:AY486, INDIRECT("AE" &amp; ROW()), AP446:AP486, "💲", AS446:AS486, "Exonerado ADH") +
        SUMIFS(AR446:AR486, AY446:AY486, INDIRECT("AE" &amp; ROW()), AP446:AP486, "📦", AS446:AS486, "Exonerado ADH")
    ) / 2
)  -
(
    (
        SUMIFS(AR446:AR486, AY446:AY486, INDIRECT("AE" &amp; ROW()), AP446:AP486, "💲", AS446:AS486, "Exonerado Doctor") +
        SUMIFS(AR446:AR486, AY446:AY486, INDIRECT("AE" &amp; ROW()), AP446:AP486, "📦", AS446:AS486, "Exonerado Doctor")
    ) / 2
)</f>
        <v>0</v>
      </c>
      <c r="AK495" s="139">
        <f t="array" aca="1" ref="AK495" ca="1">(
    SUMIFS(AR446:AR486, AY446:AY486, INDIRECT("AE" &amp; ROW()), AP446:AP486, "💲") +
    SUMIFS(AR446:AR486, AY446:AY486, INDIRECT("AE" &amp; ROW()), AP446:AP486, "📦")
) -
(
    SUMIFS(AR446:AR486, AY446:AY486, INDIRECT("AE" &amp; ROW()), AP446:AP486, "💲", AS446:AS486, "Familiar") +
    SUMIFS(AR446:AR486, AY446:AY486, INDIRECT("AE" &amp; ROW()), AP446:AP486, "📦", AS446:AS486, "Familiar")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SUMIFS(AR446:AR486, AY446:AY486, INDIRECT("AE" &amp; ROW()), AP446:AP486, "💲", AS446:AS486, "Exonerado ADH") +
    SUMIFS(AR446:AR486, AY446:AY486, INDIRECT("AE" &amp; ROW()), AP446:AP486, "📦", AS446:AS486, "Exonerado ADH")
) -
(
    (
        SUMIFS(AR446:AR486, AY446:AY486, INDIRECT("AE" &amp; ROW()), AP446:AP486, "💲", AS446:AS486, "Exonerado Doctor") +
        SUMIFS(AR446:AR486, AY446:AY486, INDIRECT("AE" &amp; ROW()), AP446:AP486, "📦", AS446:AS486, "Exonerado Doctor")
    ) / 2
) -
(
    (
        SUMIFS(AR446:AR486, AY446:AY486, INDIRECT("AE" &amp; ROW()), AP446:AP486, "💲", AS446:AS486, "") +
        SUMIFS(AR446:AR486, AY446:AY486, INDIRECT("AE" &amp; ROW()), AP446:AP486, "📦", AS446:AS486, "")
    ) / 2
)</f>
        <v>0</v>
      </c>
      <c r="AL495" s="140">
        <f t="array" aca="1" ref="AL495" ca="1">(
    SUMIFS(AR446:AR486, AY446:AY486, INDIRECT("AE" &amp; ROW()), AP446:AP486, "💲") +
    SUMIFS(AR446:AR486, AY446:AY486, INDIRECT("AE" &amp; ROW()), AP446:AP486, "📦")
) -
(
    (
        SUMIFS(AR446:AR486, AY446:AY486, INDIRECT("AE" &amp; ROW()), AP446:AP486, "💲", AS446:AS486, "Familiar") +
        SUMIFS(AR446:AR486, AY446:AY486, INDIRECT("AE" &amp; ROW()), AP446:AP486, "📦", AS446:AS486, "Familiar")
    ) / 2
) -
(
    (
        SUMIFS(AR446:AR486, AY446:AY486, INDIRECT("AE" &amp; ROW()), AP446:AP486, "💲", AS446:AS486, "Participante") +
        SUMIFS(AR446:AR486, AY446:AY486, INDIRECT("AE" &amp; ROW()), AP446:AP486, "📦", AS446:AS486, "Participante")
    ) / 2
) -
(
    (
        SUMIFS(AR446:AR486, AY446:AY486, INDIRECT("AE" &amp; ROW()), AP446:AP486, "💲", AS446:AS486, "Empleado") +
        SUMIFS(AR446:AR486, AY446:AY486, INDIRECT("AE" &amp; ROW()), AP446:AP486, "📦", AS446:AS486, "Empleado")
    ) / 2
) -
(
    (
        SUMIFS(AR446:AR486, AY446:AY486, INDIRECT("AE" &amp; ROW()), AP446:AP486, "💲", AS446:AS486, "Exonerado ADH") +
        SUMIFS(AR446:AR486, AY446:AY486, INDIRECT("AE" &amp; ROW()), AP446:AP486, "📦", AS446:AS486, "Exonerado ADH")
    ) / 2
) -
(
    SUMIFS(AR446:AR486, AY446:AY486, INDIRECT("AE" &amp; ROW()), AP446:AP486, "💲", AS446:AS486, "Exonerado Doctor") +
    SUMIFS(AR446:AR486, AY446:AY486, INDIRECT("AE" &amp; ROW()), AP446:AP486, "📦", AS446:AS486, "Exonerado Doctor")
) -
(
    (
        SUMIFS(AR446:AR486, AY446:AY486, INDIRECT("AE" &amp; ROW()), AP446:AP486, "💲", AS446:AS486, "") +
        SUMIFS(AR446:AR486, AY446:AY486, INDIRECT("AE" &amp; ROW()), AP446:AP486, "📦", AS446:AS486, "")
    ) / 2
)</f>
        <v>0</v>
      </c>
      <c r="AM495" s="56"/>
      <c r="AN495" s="56"/>
      <c r="AO495" s="56"/>
      <c r="AP495" s="56"/>
      <c r="AQ495" s="56"/>
      <c r="AR495" s="56"/>
      <c r="AS495" s="56"/>
      <c r="AT495" s="56"/>
      <c r="AU495" s="56"/>
      <c r="AV495" s="56"/>
      <c r="AW495" s="56"/>
      <c r="AX495" s="56"/>
      <c r="AY495" s="56"/>
      <c r="AZ495" s="56"/>
      <c r="BA495" s="56"/>
      <c r="BB495" s="56"/>
      <c r="BC495" s="56"/>
      <c r="BD495" s="56"/>
      <c r="BE495" s="56"/>
      <c r="BF495" s="56"/>
      <c r="BG495" s="56"/>
      <c r="BH495" s="56"/>
      <c r="BI495" s="56"/>
      <c r="BJ495" s="56"/>
      <c r="BK495" s="56"/>
      <c r="BL495" s="56"/>
      <c r="BM495" s="56"/>
      <c r="BN495" s="56"/>
    </row>
    <row r="496" spans="1:66" ht="11.25" customHeight="1">
      <c r="A496" s="220"/>
      <c r="B496" s="164"/>
      <c r="C496" s="205"/>
      <c r="D496" s="208"/>
      <c r="E496" s="178" t="s">
        <v>44</v>
      </c>
      <c r="F496" s="58" t="str">
        <f>IF(D494&lt;&gt;"", VLOOKUP(D494,'Base de Datos'!$A$2:$D1268,4,FALSE()),"")</f>
        <v/>
      </c>
      <c r="G496" s="205"/>
      <c r="H496" s="208"/>
      <c r="I496" s="178" t="s">
        <v>44</v>
      </c>
      <c r="J496" s="58" t="str">
        <f>IF(H494&lt;&gt;"", VLOOKUP(H494,'Base de Datos'!$A$2:$D1268,4,FALSE()),"")</f>
        <v/>
      </c>
      <c r="K496" s="205"/>
      <c r="L496" s="208"/>
      <c r="M496" s="178" t="s">
        <v>44</v>
      </c>
      <c r="N496" s="58" t="str">
        <f>IF(L494&lt;&gt;"", VLOOKUP(L494,'Base de Datos'!$A$2:$D1268,4,FALSE()),"")</f>
        <v/>
      </c>
      <c r="O496" s="165"/>
      <c r="P496" s="165"/>
      <c r="Q496" s="165"/>
      <c r="R496" s="166"/>
      <c r="S496" s="231"/>
      <c r="T496" s="230"/>
      <c r="U496" s="170"/>
      <c r="V496" s="169"/>
      <c r="W496" s="231"/>
      <c r="X496" s="230"/>
      <c r="Y496" s="170"/>
      <c r="Z496" s="169"/>
      <c r="AA496" s="231"/>
      <c r="AB496" s="230"/>
      <c r="AC496" s="170"/>
      <c r="AD496" s="56"/>
      <c r="AE496" s="232" t="s">
        <v>77</v>
      </c>
      <c r="AF496" s="230"/>
      <c r="AG496" s="90">
        <f t="array" aca="1" ref="AG496" ca="1">COUNTIFS(AP446:AP486, "💲", AY446:AY486, INDIRECT("AE" &amp; ROW())) + COUNTIFS(AP446:AP486, "📦", AY446:AY486, INDIRECT("AE" &amp; ROW())) + COUNTIFS(AP446:AP486, "✅", AY446:AY486, INDIRECT("AE" &amp; ROW()))</f>
        <v>0</v>
      </c>
      <c r="AH496" s="68">
        <f t="array" aca="1" ref="AH496" ca="1">COUNTIFS(AP446:AP486, "💲", AY446:AY486, INDIRECT("AE" &amp; ROW())) + COUNTIFS(AP446:AP486, "📦", AY446:AY486, INDIRECT("AE" &amp; ROW()))</f>
        <v>0</v>
      </c>
      <c r="AI496" s="139">
        <f t="array" aca="1" ref="AI496" ca="1">SUMIFS(AR446:AR486, AY446:AY486, INDIRECT("AE" &amp; ROW()), AP446:AP486, "💲") + SUMIFS(AR446:AR486, AY446:AY486, INDIRECT("AE" &amp; ROW()), AP446:AP486, "📦")</f>
        <v>0</v>
      </c>
      <c r="AJ496" s="139">
        <f t="array" aca="1" ref="AJ496" ca="1">(
    SUMIFS(AR446:AR486, AY446:AY486, INDIRECT("AE" &amp; ROW()), AP446:AP486, "💲") +
    SUMIFS(AR446:AR486, AY446:AY486, INDIRECT("AE" &amp; ROW()), AP446:AP486, "📦")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
        SUMIFS(AR446:AR486, AY446:AY486, INDIRECT("AE" &amp; ROW()), AP446:AP486, "💲", AS446:AS486, "Familiar") +
        SUMIFS(AR446:AR486, AY446:AY486, INDIRECT("AE" &amp; ROW()), AP446:AP486, "📦", AS446:AS486, "Familiar")
    ) / 2
)  -
(
    (
        SUMIFS(AR446:AR486, AY446:AY486, INDIRECT("AE" &amp; ROW()), AP446:AP486, "💲", AS446:AS486, "Exonerado ADH") +
        SUMIFS(AR446:AR486, AY446:AY486, INDIRECT("AE" &amp; ROW()), AP446:AP486, "📦", AS446:AS486, "Exonerado ADH")
    ) / 2
)  -
(
    (
        SUMIFS(AR446:AR486, AY446:AY486, INDIRECT("AE" &amp; ROW()), AP446:AP486, "💲", AS446:AS486, "Exonerado Doctor") +
        SUMIFS(AR446:AR486, AY446:AY486, INDIRECT("AE" &amp; ROW()), AP446:AP486, "📦", AS446:AS486, "Exonerado Doctor")
    ) / 2
)</f>
        <v>0</v>
      </c>
      <c r="AK496" s="139">
        <f t="array" aca="1" ref="AK496" ca="1">(
    SUMIFS(AR446:AR486, AY446:AY486, INDIRECT("AE" &amp; ROW()), AP446:AP486, "💲") +
    SUMIFS(AR446:AR486, AY446:AY486, INDIRECT("AE" &amp; ROW()), AP446:AP486, "📦")
) -
(
    SUMIFS(AR446:AR486, AY446:AY486, INDIRECT("AE" &amp; ROW()), AP446:AP486, "💲", AS446:AS486, "Familiar") +
    SUMIFS(AR446:AR486, AY446:AY486, INDIRECT("AE" &amp; ROW()), AP446:AP486, "📦", AS446:AS486, "Familiar")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SUMIFS(AR446:AR486, AY446:AY486, INDIRECT("AE" &amp; ROW()), AP446:AP486, "💲", AS446:AS486, "Exonerado ADH") +
    SUMIFS(AR446:AR486, AY446:AY486, INDIRECT("AE" &amp; ROW()), AP446:AP486, "📦", AS446:AS486, "Exonerado ADH")
) -
(
    (
        SUMIFS(AR446:AR486, AY446:AY486, INDIRECT("AE" &amp; ROW()), AP446:AP486, "💲", AS446:AS486, "Exonerado Doctor") +
        SUMIFS(AR446:AR486, AY446:AY486, INDIRECT("AE" &amp; ROW()), AP446:AP486, "📦", AS446:AS486, "Exonerado Doctor")
    ) / 2
) -
(
    (
        SUMIFS(AR446:AR486, AY446:AY486, INDIRECT("AE" &amp; ROW()), AP446:AP486, "💲", AS446:AS486, "") +
        SUMIFS(AR446:AR486, AY446:AY486, INDIRECT("AE" &amp; ROW()), AP446:AP486, "📦", AS446:AS486, "")
    ) / 2
)</f>
        <v>0</v>
      </c>
      <c r="AL496" s="140">
        <f t="array" aca="1" ref="AL496" ca="1">(
    SUMIFS(AR446:AR486, AY446:AY486, INDIRECT("AE" &amp; ROW()), AP446:AP486, "💲") +
    SUMIFS(AR446:AR486, AY446:AY486, INDIRECT("AE" &amp; ROW()), AP446:AP486, "📦")
) -
(
    (
        SUMIFS(AR446:AR486, AY446:AY486, INDIRECT("AE" &amp; ROW()), AP446:AP486, "💲", AS446:AS486, "Familiar") +
        SUMIFS(AR446:AR486, AY446:AY486, INDIRECT("AE" &amp; ROW()), AP446:AP486, "📦", AS446:AS486, "Familiar")
    ) / 2
) -
(
    (
        SUMIFS(AR446:AR486, AY446:AY486, INDIRECT("AE" &amp; ROW()), AP446:AP486, "💲", AS446:AS486, "Participante") +
        SUMIFS(AR446:AR486, AY446:AY486, INDIRECT("AE" &amp; ROW()), AP446:AP486, "📦", AS446:AS486, "Participante")
    ) / 2
) -
(
    (
        SUMIFS(AR446:AR486, AY446:AY486, INDIRECT("AE" &amp; ROW()), AP446:AP486, "💲", AS446:AS486, "Empleado") +
        SUMIFS(AR446:AR486, AY446:AY486, INDIRECT("AE" &amp; ROW()), AP446:AP486, "📦", AS446:AS486, "Empleado")
    ) / 2
) -
(
    (
        SUMIFS(AR446:AR486, AY446:AY486, INDIRECT("AE" &amp; ROW()), AP446:AP486, "💲", AS446:AS486, "Exonerado ADH") +
        SUMIFS(AR446:AR486, AY446:AY486, INDIRECT("AE" &amp; ROW()), AP446:AP486, "📦", AS446:AS486, "Exonerado ADH")
    ) / 2
) -
(
    SUMIFS(AR446:AR486, AY446:AY486, INDIRECT("AE" &amp; ROW()), AP446:AP486, "💲", AS446:AS486, "Exonerado Doctor") +
    SUMIFS(AR446:AR486, AY446:AY486, INDIRECT("AE" &amp; ROW()), AP446:AP486, "📦", AS446:AS486, "Exonerado Doctor")
) -
(
    (
        SUMIFS(AR446:AR486, AY446:AY486, INDIRECT("AE" &amp; ROW()), AP446:AP486, "💲", AS446:AS486, "") +
        SUMIFS(AR446:AR486, AY446:AY486, INDIRECT("AE" &amp; ROW()), AP446:AP486, "📦", AS446:AS486, "")
    ) / 2
)</f>
        <v>0</v>
      </c>
      <c r="AM496" s="56"/>
      <c r="AN496" s="56"/>
      <c r="AO496" s="56"/>
      <c r="AP496" s="56"/>
      <c r="AQ496" s="56"/>
      <c r="AR496" s="56"/>
      <c r="AS496" s="56"/>
      <c r="AT496" s="56"/>
      <c r="AU496" s="56"/>
      <c r="AV496" s="56"/>
      <c r="AW496" s="56"/>
      <c r="AX496" s="56"/>
      <c r="AY496" s="56"/>
      <c r="AZ496" s="56"/>
      <c r="BA496" s="56"/>
      <c r="BB496" s="56"/>
      <c r="BC496" s="56"/>
      <c r="BD496" s="56"/>
      <c r="BE496" s="56"/>
      <c r="BF496" s="56"/>
      <c r="BG496" s="56"/>
      <c r="BH496" s="56"/>
      <c r="BI496" s="56"/>
      <c r="BJ496" s="56"/>
      <c r="BK496" s="56"/>
      <c r="BL496" s="56"/>
      <c r="BM496" s="56"/>
      <c r="BN496" s="56"/>
    </row>
    <row r="497" spans="1:66" ht="11.25" customHeight="1">
      <c r="A497" s="221"/>
      <c r="B497" s="164"/>
      <c r="C497" s="206"/>
      <c r="D497" s="209"/>
      <c r="E497" s="179" t="s">
        <v>46</v>
      </c>
      <c r="F497" s="180"/>
      <c r="G497" s="206"/>
      <c r="H497" s="209"/>
      <c r="I497" s="179" t="s">
        <v>46</v>
      </c>
      <c r="J497" s="183"/>
      <c r="K497" s="206"/>
      <c r="L497" s="209"/>
      <c r="M497" s="179" t="s">
        <v>46</v>
      </c>
      <c r="N497" s="183"/>
      <c r="O497" s="165"/>
      <c r="P497" s="165"/>
      <c r="Q497" s="165"/>
      <c r="R497" s="166"/>
      <c r="S497" s="227" t="str">
        <f>IF(OR(S494="Empleado",S494="Familiar"),"Nombre del Empleado","N° Factura")</f>
        <v>N° Factura</v>
      </c>
      <c r="T497" s="228"/>
      <c r="U497" s="89"/>
      <c r="V497" s="169"/>
      <c r="W497" s="227" t="str">
        <f>IF(OR(W494="Empleado",W494="Familiar"),"Nombre del Empleado","N° Factura")</f>
        <v>N° Factura</v>
      </c>
      <c r="X497" s="228"/>
      <c r="Y497" s="89"/>
      <c r="Z497" s="169"/>
      <c r="AA497" s="227" t="str">
        <f>IF(OR(AA494="Empleado",AA494="Familiar"),"Nombre del Empleado","N° Factura")</f>
        <v>N° Factura</v>
      </c>
      <c r="AB497" s="228"/>
      <c r="AC497" s="89"/>
      <c r="AD497" s="56"/>
      <c r="AE497" s="233" t="s">
        <v>80</v>
      </c>
      <c r="AF497" s="228"/>
      <c r="AG497" s="143">
        <f t="array" aca="1" ref="AG497" ca="1">COUNTIFS(AP446:AP486, "💲", AY446:AY486, INDIRECT("AE" &amp; ROW())) + COUNTIFS(AP446:AP486, "📦", AY446:AY486, INDIRECT("AE" &amp; ROW())) + COUNTIFS(AP446:AP486, "✅", AY446:AY486, INDIRECT("AE" &amp; ROW()))</f>
        <v>0</v>
      </c>
      <c r="AH497" s="144">
        <f t="array" aca="1" ref="AH497" ca="1">COUNTIFS(AP446:AP486, "💲", AY446:AY486, INDIRECT("AE" &amp; ROW())) + COUNTIFS(AP446:AP486, "📦", AY446:AY486, INDIRECT("AE" &amp; ROW()))</f>
        <v>0</v>
      </c>
      <c r="AI497" s="145">
        <f t="array" aca="1" ref="AI497" ca="1">SUMIFS(AR446:AR486, AY446:AY486, INDIRECT("AE" &amp; ROW()), AP446:AP486, "💲") + SUMIFS(AR446:AR486, AY446:AY486, INDIRECT("AE" &amp; ROW()), AP446:AP486, "📦")</f>
        <v>0</v>
      </c>
      <c r="AJ497" s="145">
        <f t="array" aca="1" ref="AJ497" ca="1">(
    SUMIFS(AR446:AR486, AY446:AY486, INDIRECT("AE" &amp; ROW()), AP446:AP486, "💲") +
    SUMIFS(AR446:AR486, AY446:AY486, INDIRECT("AE" &amp; ROW()), AP446:AP486, "📦")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
        SUMIFS(AR446:AR486, AY446:AY486, INDIRECT("AE" &amp; ROW()), AP446:AP486, "💲", AS446:AS486, "Familiar") +
        SUMIFS(AR446:AR486, AY446:AY486, INDIRECT("AE" &amp; ROW()), AP446:AP486, "📦", AS446:AS486, "Familiar")
    ) / 2
)  -
(
    (
        SUMIFS(AR446:AR486, AY446:AY486, INDIRECT("AE" &amp; ROW()), AP446:AP486, "💲", AS446:AS486, "Exonerado ADH") +
        SUMIFS(AR446:AR486, AY446:AY486, INDIRECT("AE" &amp; ROW()), AP446:AP486, "📦", AS446:AS486, "Exonerado ADH")
    ) / 2
)  -
(
    (
        SUMIFS(AR446:AR486, AY446:AY486, INDIRECT("AE" &amp; ROW()), AP446:AP486, "💲", AS446:AS486, "Exonerado Doctor") +
        SUMIFS(AR446:AR486, AY446:AY486, INDIRECT("AE" &amp; ROW()), AP446:AP486, "📦", AS446:AS486, "Exonerado Doctor")
    ) / 2
)</f>
        <v>0</v>
      </c>
      <c r="AK497" s="145">
        <f t="array" aca="1" ref="AK497" ca="1">(
    SUMIFS(AR446:AR486, AY446:AY486, INDIRECT("AE" &amp; ROW()), AP446:AP486, "💲") +
    SUMIFS(AR446:AR486, AY446:AY486, INDIRECT("AE" &amp; ROW()), AP446:AP486, "📦")
) -
(
    SUMIFS(AR446:AR486, AY446:AY486, INDIRECT("AE" &amp; ROW()), AP446:AP486, "💲", AS446:AS486, "Familiar") +
    SUMIFS(AR446:AR486, AY446:AY486, INDIRECT("AE" &amp; ROW()), AP446:AP486, "📦", AS446:AS486, "Familiar")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SUMIFS(AR446:AR486, AY446:AY486, INDIRECT("AE" &amp; ROW()), AP446:AP486, "💲", AS446:AS486, "Exonerado ADH") +
    SUMIFS(AR446:AR486, AY446:AY486, INDIRECT("AE" &amp; ROW()), AP446:AP486, "📦", AS446:AS486, "Exonerado ADH")
) -
(
    (
        SUMIFS(AR446:AR486, AY446:AY486, INDIRECT("AE" &amp; ROW()), AP446:AP486, "💲", AS446:AS486, "Exonerado Doctor") +
        SUMIFS(AR446:AR486, AY446:AY486, INDIRECT("AE" &amp; ROW()), AP446:AP486, "📦", AS446:AS486, "Exonerado Doctor")
    ) / 2
) -
(
    (
        SUMIFS(AR446:AR486, AY446:AY486, INDIRECT("AE" &amp; ROW()), AP446:AP486, "💲", AS446:AS486, "") +
        SUMIFS(AR446:AR486, AY446:AY486, INDIRECT("AE" &amp; ROW()), AP446:AP486, "📦", AS446:AS486, "")
    ) / 2
)</f>
        <v>0</v>
      </c>
      <c r="AL497" s="146">
        <f t="array" aca="1" ref="AL497" ca="1">(
    SUMIFS(AR446:AR486, AY446:AY486, INDIRECT("AE" &amp; ROW()), AP446:AP486, "💲") +
    SUMIFS(AR446:AR486, AY446:AY486, INDIRECT("AE" &amp; ROW()), AP446:AP486, "📦")
) -
(
    (
        SUMIFS(AR446:AR486, AY446:AY486, INDIRECT("AE" &amp; ROW()), AP446:AP486, "💲", AS446:AS486, "Familiar") +
        SUMIFS(AR446:AR486, AY446:AY486, INDIRECT("AE" &amp; ROW()), AP446:AP486, "📦", AS446:AS486, "Familiar")
    ) / 2
) -
(
    (
        SUMIFS(AR446:AR486, AY446:AY486, INDIRECT("AE" &amp; ROW()), AP446:AP486, "💲", AS446:AS486, "Participante") +
        SUMIFS(AR446:AR486, AY446:AY486, INDIRECT("AE" &amp; ROW()), AP446:AP486, "📦", AS446:AS486, "Participante")
    ) / 2
) -
(
    (
        SUMIFS(AR446:AR486, AY446:AY486, INDIRECT("AE" &amp; ROW()), AP446:AP486, "💲", AS446:AS486, "Empleado") +
        SUMIFS(AR446:AR486, AY446:AY486, INDIRECT("AE" &amp; ROW()), AP446:AP486, "📦", AS446:AS486, "Empleado")
    ) / 2
) -
(
    (
        SUMIFS(AR446:AR486, AY446:AY486, INDIRECT("AE" &amp; ROW()), AP446:AP486, "💲", AS446:AS486, "Exonerado ADH") +
        SUMIFS(AR446:AR486, AY446:AY486, INDIRECT("AE" &amp; ROW()), AP446:AP486, "📦", AS446:AS486, "Exonerado ADH")
    ) / 2
) -
(
    SUMIFS(AR446:AR486, AY446:AY486, INDIRECT("AE" &amp; ROW()), AP446:AP486, "💲", AS446:AS486, "Exonerado Doctor") +
    SUMIFS(AR446:AR486, AY446:AY486, INDIRECT("AE" &amp; ROW()), AP446:AP486, "📦", AS446:AS486, "Exonerado Doctor")
) -
(
    (
        SUMIFS(AR446:AR486, AY446:AY486, INDIRECT("AE" &amp; ROW()), AP446:AP486, "💲", AS446:AS486, "") +
        SUMIFS(AR446:AR486, AY446:AY486, INDIRECT("AE" &amp; ROW()), AP446:AP486, "📦", AS446:AS486, "")
    ) / 2
)</f>
        <v>0</v>
      </c>
      <c r="AM497" s="56"/>
      <c r="AN497" s="56"/>
      <c r="AO497" s="56"/>
      <c r="AP497" s="56"/>
      <c r="AQ497" s="56"/>
      <c r="AR497" s="56"/>
      <c r="AS497" s="56"/>
      <c r="AT497" s="56"/>
      <c r="AU497" s="56"/>
      <c r="AV497" s="56"/>
      <c r="AW497" s="56"/>
      <c r="AX497" s="56"/>
      <c r="AY497" s="56"/>
      <c r="AZ497" s="56"/>
      <c r="BA497" s="56"/>
      <c r="BB497" s="56"/>
      <c r="BC497" s="56"/>
      <c r="BD497" s="56"/>
      <c r="BE497" s="56"/>
      <c r="BF497" s="56"/>
      <c r="BG497" s="56"/>
      <c r="BH497" s="56"/>
      <c r="BI497" s="56"/>
      <c r="BJ497" s="56"/>
      <c r="BK497" s="56"/>
      <c r="BL497" s="56"/>
      <c r="BM497" s="56"/>
      <c r="BN497" s="56"/>
    </row>
    <row r="498" spans="1:66" ht="11.25" customHeight="1">
      <c r="A498" s="3"/>
      <c r="B498" s="3"/>
      <c r="C498" s="3"/>
      <c r="D498" s="3"/>
      <c r="E498" s="3"/>
      <c r="F498" s="3"/>
      <c r="G498" s="3"/>
      <c r="H498" s="3"/>
      <c r="I498" s="3"/>
      <c r="J498" s="3"/>
      <c r="K498" s="3"/>
      <c r="L498" s="3"/>
      <c r="M498" s="3"/>
      <c r="N498" s="3"/>
      <c r="O498" s="1"/>
      <c r="P498" s="3"/>
      <c r="Q498" s="3"/>
      <c r="R498" s="15"/>
      <c r="S498" s="16"/>
      <c r="T498" s="16"/>
      <c r="U498" s="173"/>
      <c r="V498" s="6"/>
      <c r="W498" s="16"/>
      <c r="X498" s="16"/>
      <c r="Y498" s="173"/>
      <c r="Z498" s="48"/>
      <c r="AA498" s="173"/>
      <c r="AB498" s="173"/>
      <c r="AC498" s="173"/>
      <c r="AD498" s="174"/>
      <c r="AI498" s="148">
        <f t="shared" ref="AI498:AL498" ca="1" si="339">SUM(AI483:AI496)</f>
        <v>100</v>
      </c>
      <c r="AJ498" s="148">
        <f t="shared" ca="1" si="339"/>
        <v>0</v>
      </c>
      <c r="AK498" s="148">
        <f t="shared" ca="1" si="339"/>
        <v>0</v>
      </c>
      <c r="AL498" s="148">
        <f t="shared" ca="1" si="339"/>
        <v>50</v>
      </c>
      <c r="AM498" s="174"/>
      <c r="AN498" s="174"/>
      <c r="AO498" s="174"/>
      <c r="AP498" s="174"/>
      <c r="AQ498" s="174"/>
      <c r="AR498" s="174"/>
      <c r="AS498" s="174"/>
      <c r="AT498" s="174"/>
      <c r="AU498" s="174"/>
      <c r="AV498" s="174"/>
      <c r="AW498" s="174"/>
      <c r="AX498" s="174"/>
      <c r="AY498" s="174"/>
      <c r="AZ498" s="174"/>
      <c r="BA498" s="174"/>
      <c r="BB498" s="174"/>
      <c r="BC498" s="174"/>
      <c r="BD498" s="174"/>
      <c r="BE498" s="122"/>
      <c r="BF498" s="122"/>
      <c r="BG498" s="122"/>
      <c r="BH498" s="122"/>
      <c r="BI498" s="122"/>
      <c r="BJ498" s="174"/>
      <c r="BK498" s="174"/>
      <c r="BL498" s="174"/>
      <c r="BM498" s="174"/>
      <c r="BN498" s="174"/>
    </row>
    <row r="499" spans="1:66" ht="15" customHeight="1">
      <c r="A499" s="210">
        <f>IF(WEEKDAY(A444)=6, WORKDAY(A444+1, 1), A444+1)</f>
        <v>46279</v>
      </c>
      <c r="B499" s="211"/>
      <c r="C499" s="211"/>
      <c r="D499" s="211"/>
      <c r="E499" s="211"/>
      <c r="F499" s="211"/>
      <c r="G499" s="211"/>
      <c r="H499" s="211"/>
      <c r="I499" s="211"/>
      <c r="J499" s="211"/>
      <c r="K499" s="211"/>
      <c r="L499" s="211"/>
      <c r="M499" s="211"/>
      <c r="N499" s="212"/>
      <c r="O499" s="1"/>
      <c r="P499" s="1"/>
      <c r="Q499" s="1"/>
      <c r="R499" s="15"/>
      <c r="S499" s="22"/>
      <c r="T499" s="22"/>
      <c r="U499" s="241"/>
      <c r="V499" s="242"/>
      <c r="W499" s="242"/>
      <c r="X499" s="242"/>
      <c r="Y499" s="242"/>
      <c r="Z499" s="23"/>
      <c r="AA499" s="23"/>
      <c r="AB499" s="23"/>
      <c r="AC499" s="23"/>
      <c r="AD499" s="24"/>
      <c r="AE499" s="181"/>
      <c r="AF499" s="181"/>
      <c r="AG499" s="181"/>
      <c r="AH499" s="181"/>
      <c r="AI499" s="181"/>
      <c r="AJ499" s="181"/>
      <c r="AK499" s="181"/>
      <c r="AL499" s="181"/>
      <c r="AM499" s="24"/>
      <c r="AN499" s="24"/>
      <c r="AO499" s="24"/>
      <c r="AP499" s="24"/>
      <c r="AQ499" s="24"/>
      <c r="AR499" s="24"/>
      <c r="AS499" s="24"/>
      <c r="AT499" s="24"/>
      <c r="AU499" s="24"/>
      <c r="AV499" s="24"/>
      <c r="AW499" s="24"/>
      <c r="AX499" s="24"/>
      <c r="AY499" s="24"/>
      <c r="AZ499" s="24"/>
      <c r="BA499" s="24"/>
      <c r="BB499" s="24"/>
      <c r="BC499" s="24"/>
      <c r="BD499" s="24"/>
      <c r="BE499" s="24"/>
      <c r="BF499" s="24"/>
      <c r="BG499" s="24"/>
      <c r="BH499" s="24"/>
      <c r="BI499" s="24"/>
      <c r="BJ499" s="24"/>
      <c r="BK499" s="24"/>
      <c r="BL499" s="24"/>
      <c r="BM499" s="24"/>
      <c r="BN499" s="24"/>
    </row>
    <row r="500" spans="1:66" ht="15" customHeight="1">
      <c r="A500" s="25" t="s">
        <v>15</v>
      </c>
      <c r="B500" s="25" t="s">
        <v>16</v>
      </c>
      <c r="C500" s="213" t="s">
        <v>17</v>
      </c>
      <c r="D500" s="214"/>
      <c r="E500" s="214"/>
      <c r="F500" s="215"/>
      <c r="G500" s="213" t="s">
        <v>18</v>
      </c>
      <c r="H500" s="214"/>
      <c r="I500" s="214"/>
      <c r="J500" s="215"/>
      <c r="K500" s="213" t="s">
        <v>19</v>
      </c>
      <c r="L500" s="214"/>
      <c r="M500" s="214"/>
      <c r="N500" s="215"/>
      <c r="O500" s="1"/>
      <c r="P500" s="1"/>
      <c r="Q500" s="1"/>
      <c r="R500" s="26"/>
      <c r="S500" s="234" t="s">
        <v>17</v>
      </c>
      <c r="T500" s="214"/>
      <c r="U500" s="215"/>
      <c r="V500" s="27"/>
      <c r="W500" s="234" t="s">
        <v>18</v>
      </c>
      <c r="X500" s="214"/>
      <c r="Y500" s="215"/>
      <c r="Z500" s="28"/>
      <c r="AA500" s="234" t="s">
        <v>19</v>
      </c>
      <c r="AB500" s="214"/>
      <c r="AC500" s="215"/>
      <c r="AD500" s="29"/>
      <c r="AE500" s="181"/>
      <c r="AF500" s="181"/>
      <c r="AG500" s="181"/>
      <c r="AH500" s="181"/>
      <c r="AI500" s="181"/>
      <c r="AJ500" s="181"/>
      <c r="AK500" s="181"/>
      <c r="AL500" s="181"/>
      <c r="AM500" s="29"/>
      <c r="AN500" s="34" t="s">
        <v>2</v>
      </c>
      <c r="AO500" s="34" t="s">
        <v>3</v>
      </c>
      <c r="AP500" s="34" t="s">
        <v>4</v>
      </c>
      <c r="AQ500" s="34" t="s">
        <v>5</v>
      </c>
      <c r="AR500" s="34" t="s">
        <v>6</v>
      </c>
      <c r="AS500" s="34" t="s">
        <v>7</v>
      </c>
      <c r="AT500" s="34" t="s">
        <v>27</v>
      </c>
      <c r="AU500" s="34" t="s">
        <v>28</v>
      </c>
      <c r="AV500" s="34" t="s">
        <v>29</v>
      </c>
      <c r="AW500" s="34" t="s">
        <v>30</v>
      </c>
      <c r="AX500" s="34" t="s">
        <v>12</v>
      </c>
      <c r="AY500" s="34" t="s">
        <v>20</v>
      </c>
      <c r="AZ500" s="35"/>
      <c r="BA500" s="35"/>
      <c r="BB500" s="35"/>
      <c r="BC500" s="35"/>
      <c r="BD500" s="35"/>
      <c r="BE500" s="35"/>
      <c r="BF500" s="35"/>
      <c r="BG500" s="35"/>
      <c r="BH500" s="35"/>
      <c r="BI500" s="35"/>
      <c r="BJ500" s="35"/>
      <c r="BK500" s="35"/>
      <c r="BL500" s="35"/>
      <c r="BM500" s="35"/>
      <c r="BN500" s="35"/>
    </row>
    <row r="501" spans="1:66" ht="11.25" customHeight="1">
      <c r="A501" s="219">
        <f>Q507</f>
        <v>0.33333333333333331</v>
      </c>
      <c r="B501" s="38"/>
      <c r="C501" s="204"/>
      <c r="D501" s="207"/>
      <c r="E501" s="40" t="s">
        <v>36</v>
      </c>
      <c r="F501" s="42" t="str">
        <f>IF(D501&lt;&gt;"", VLOOKUP(D501,'Base de Datos'!$A$2:$D1268,2,FALSE()),"")</f>
        <v/>
      </c>
      <c r="G501" s="204"/>
      <c r="H501" s="216"/>
      <c r="I501" s="40" t="s">
        <v>36</v>
      </c>
      <c r="J501" s="42" t="str">
        <f>IF(H501&lt;&gt;"", VLOOKUP(H501,'Base de Datos'!$A$2:$D1268,2,FALSE()),"")</f>
        <v/>
      </c>
      <c r="K501" s="204"/>
      <c r="L501" s="216"/>
      <c r="M501" s="40" t="s">
        <v>36</v>
      </c>
      <c r="N501" s="42" t="str">
        <f>IF(L501&lt;&gt;"", VLOOKUP(L501,'Base de Datos'!$A$2:$D1268,2,FALSE()),"")</f>
        <v/>
      </c>
      <c r="O501" s="43"/>
      <c r="P501" s="1"/>
      <c r="Q501" s="44"/>
      <c r="R501" s="15"/>
      <c r="S501" s="45"/>
      <c r="T501" s="45" t="s">
        <v>37</v>
      </c>
      <c r="U501" s="46"/>
      <c r="V501" s="47"/>
      <c r="W501" s="45"/>
      <c r="X501" s="45" t="s">
        <v>37</v>
      </c>
      <c r="Y501" s="46"/>
      <c r="Z501" s="47"/>
      <c r="AA501" s="45"/>
      <c r="AB501" s="45" t="s">
        <v>37</v>
      </c>
      <c r="AC501" s="46"/>
      <c r="AD501" s="48"/>
      <c r="AE501" s="181"/>
      <c r="AF501" s="181"/>
      <c r="AG501" s="181"/>
      <c r="AH501" s="181"/>
      <c r="AI501" s="181"/>
      <c r="AJ501" s="181"/>
      <c r="AK501" s="181"/>
      <c r="AL501" s="181"/>
      <c r="AM501" s="48"/>
      <c r="AN501" s="53">
        <f>A499</f>
        <v>46279</v>
      </c>
      <c r="AO501" s="54" t="str">
        <f>C500</f>
        <v>Consultorio N° 1</v>
      </c>
      <c r="AP501" s="55">
        <f t="shared" ref="AP501:AQ501" si="340">C501</f>
        <v>0</v>
      </c>
      <c r="AQ501" s="55">
        <f t="shared" si="340"/>
        <v>0</v>
      </c>
      <c r="AR501" s="55">
        <f>U501</f>
        <v>0</v>
      </c>
      <c r="AS501" s="55">
        <f>S501</f>
        <v>0</v>
      </c>
      <c r="AT501" s="55">
        <f>S502</f>
        <v>0</v>
      </c>
      <c r="AU501" s="55">
        <f>U502</f>
        <v>0</v>
      </c>
      <c r="AV501" s="55">
        <f>S503</f>
        <v>0</v>
      </c>
      <c r="AW501" s="55">
        <f>U503</f>
        <v>0</v>
      </c>
      <c r="AX501" s="55">
        <f>U504</f>
        <v>0</v>
      </c>
      <c r="AY501" s="55">
        <f>F504</f>
        <v>0</v>
      </c>
      <c r="AZ501" s="56"/>
      <c r="BA501" s="56"/>
      <c r="BB501" s="56"/>
      <c r="BC501" s="56"/>
      <c r="BD501" s="56"/>
      <c r="BE501" s="56"/>
      <c r="BF501" s="56"/>
      <c r="BG501" s="56"/>
      <c r="BH501" s="56"/>
      <c r="BI501" s="56"/>
      <c r="BJ501" s="56"/>
      <c r="BK501" s="56"/>
      <c r="BL501" s="56"/>
      <c r="BM501" s="56"/>
      <c r="BN501" s="56"/>
    </row>
    <row r="502" spans="1:66" ht="11.25" customHeight="1">
      <c r="A502" s="220"/>
      <c r="B502" s="38"/>
      <c r="C502" s="205"/>
      <c r="D502" s="208"/>
      <c r="E502" s="57" t="s">
        <v>42</v>
      </c>
      <c r="F502" s="58" t="str">
        <f>IF(D501&lt;&gt;"", VLOOKUP(D501,'Base de Datos'!$A$2:$D1268,3,FALSE()),"")</f>
        <v/>
      </c>
      <c r="G502" s="205"/>
      <c r="H502" s="208"/>
      <c r="I502" s="57" t="s">
        <v>42</v>
      </c>
      <c r="J502" s="58" t="str">
        <f>IF(H501&lt;&gt;"", VLOOKUP(H501,'Base de Datos'!$A$2:$D1268,3,FALSE()),"")</f>
        <v/>
      </c>
      <c r="K502" s="205"/>
      <c r="L502" s="208"/>
      <c r="M502" s="57" t="s">
        <v>42</v>
      </c>
      <c r="N502" s="58" t="str">
        <f>IF(L501&lt;&gt;"", VLOOKUP(L501,'Base de Datos'!$A$2:$D1268,3,FALSE()),"")</f>
        <v/>
      </c>
      <c r="O502" s="43"/>
      <c r="P502" s="1"/>
      <c r="Q502" s="44"/>
      <c r="R502" s="15"/>
      <c r="S502" s="229"/>
      <c r="T502" s="230"/>
      <c r="U502" s="59"/>
      <c r="V502" s="47"/>
      <c r="W502" s="229"/>
      <c r="X502" s="230"/>
      <c r="Y502" s="59"/>
      <c r="Z502" s="47"/>
      <c r="AA502" s="229"/>
      <c r="AB502" s="230"/>
      <c r="AC502" s="59"/>
      <c r="AD502" s="48"/>
      <c r="AE502" s="181"/>
      <c r="AF502" s="181"/>
      <c r="AG502" s="181"/>
      <c r="AH502" s="181"/>
      <c r="AI502" s="181"/>
      <c r="AJ502" s="181"/>
      <c r="AK502" s="181"/>
      <c r="AL502" s="181"/>
      <c r="AM502" s="48"/>
      <c r="AN502" s="53">
        <f>A499</f>
        <v>46279</v>
      </c>
      <c r="AO502" s="54" t="str">
        <f>C500</f>
        <v>Consultorio N° 1</v>
      </c>
      <c r="AP502" s="55">
        <f t="shared" ref="AP502:AQ502" si="341">C505</f>
        <v>0</v>
      </c>
      <c r="AQ502" s="55">
        <f t="shared" si="341"/>
        <v>0</v>
      </c>
      <c r="AR502" s="64">
        <f>U505</f>
        <v>0</v>
      </c>
      <c r="AS502" s="55">
        <f>S505</f>
        <v>0</v>
      </c>
      <c r="AT502" s="55">
        <f>S506</f>
        <v>0</v>
      </c>
      <c r="AU502" s="55">
        <f>U506</f>
        <v>0</v>
      </c>
      <c r="AV502" s="55">
        <f>S507</f>
        <v>0</v>
      </c>
      <c r="AW502" s="55">
        <f>U507</f>
        <v>0</v>
      </c>
      <c r="AX502" s="55">
        <f>U508</f>
        <v>0</v>
      </c>
      <c r="AY502" s="55">
        <f>F508</f>
        <v>0</v>
      </c>
      <c r="AZ502" s="56"/>
      <c r="BA502" s="56"/>
      <c r="BB502" s="56"/>
      <c r="BC502" s="56"/>
      <c r="BD502" s="56"/>
      <c r="BE502" s="56"/>
      <c r="BF502" s="56"/>
      <c r="BG502" s="56"/>
      <c r="BH502" s="56"/>
      <c r="BI502" s="56"/>
      <c r="BJ502" s="56"/>
      <c r="BK502" s="56"/>
      <c r="BL502" s="56"/>
      <c r="BM502" s="56"/>
      <c r="BN502" s="56"/>
    </row>
    <row r="503" spans="1:66" ht="11.25" customHeight="1">
      <c r="A503" s="220"/>
      <c r="B503" s="38"/>
      <c r="C503" s="205"/>
      <c r="D503" s="208"/>
      <c r="E503" s="57" t="s">
        <v>44</v>
      </c>
      <c r="F503" s="58" t="str">
        <f>IF(D501&lt;&gt;"", VLOOKUP(D501,'Base de Datos'!$A$2:$D1268,4,FALSE()),"")</f>
        <v/>
      </c>
      <c r="G503" s="205"/>
      <c r="H503" s="208"/>
      <c r="I503" s="57" t="s">
        <v>44</v>
      </c>
      <c r="J503" s="58" t="str">
        <f>IF(H501&lt;&gt;"", VLOOKUP(H501,'Base de Datos'!$A$2:$D1268,4,FALSE()),"")</f>
        <v/>
      </c>
      <c r="K503" s="205"/>
      <c r="L503" s="208"/>
      <c r="M503" s="57" t="s">
        <v>44</v>
      </c>
      <c r="N503" s="58" t="str">
        <f>IF(L501&lt;&gt;"", VLOOKUP(L501,'Base de Datos'!$A$2:$D1268,4,FALSE()),"")</f>
        <v/>
      </c>
      <c r="O503" s="43"/>
      <c r="P503" s="1"/>
      <c r="Q503" s="44"/>
      <c r="R503" s="15"/>
      <c r="S503" s="229"/>
      <c r="T503" s="230"/>
      <c r="U503" s="59"/>
      <c r="V503" s="47"/>
      <c r="W503" s="229"/>
      <c r="X503" s="230"/>
      <c r="Y503" s="59"/>
      <c r="Z503" s="47"/>
      <c r="AA503" s="229"/>
      <c r="AB503" s="230"/>
      <c r="AC503" s="59"/>
      <c r="AD503" s="48"/>
      <c r="AE503" s="181"/>
      <c r="AF503" s="181"/>
      <c r="AG503" s="181"/>
      <c r="AH503" s="181"/>
      <c r="AI503" s="181"/>
      <c r="AJ503" s="181"/>
      <c r="AK503" s="181"/>
      <c r="AL503" s="181"/>
      <c r="AM503" s="48"/>
      <c r="AN503" s="53">
        <f>A499</f>
        <v>46279</v>
      </c>
      <c r="AO503" s="54" t="str">
        <f>C500</f>
        <v>Consultorio N° 1</v>
      </c>
      <c r="AP503" s="55">
        <f t="shared" ref="AP503:AQ503" si="342">C509</f>
        <v>0</v>
      </c>
      <c r="AQ503" s="55">
        <f t="shared" si="342"/>
        <v>0</v>
      </c>
      <c r="AR503" s="64">
        <f>U509</f>
        <v>0</v>
      </c>
      <c r="AS503" s="55">
        <f>S509</f>
        <v>0</v>
      </c>
      <c r="AT503" s="55">
        <f>S510</f>
        <v>0</v>
      </c>
      <c r="AU503" s="55">
        <f>U510</f>
        <v>0</v>
      </c>
      <c r="AV503" s="55">
        <f>S511</f>
        <v>0</v>
      </c>
      <c r="AW503" s="55">
        <f>U511</f>
        <v>0</v>
      </c>
      <c r="AX503" s="55">
        <f>U512</f>
        <v>0</v>
      </c>
      <c r="AY503" s="55">
        <f>F512</f>
        <v>0</v>
      </c>
      <c r="AZ503" s="56"/>
      <c r="BA503" s="56"/>
      <c r="BB503" s="56"/>
      <c r="BC503" s="56"/>
      <c r="BD503" s="56"/>
      <c r="BE503" s="56"/>
      <c r="BF503" s="56"/>
      <c r="BG503" s="56"/>
      <c r="BH503" s="56"/>
      <c r="BI503" s="56"/>
      <c r="BJ503" s="56"/>
      <c r="BK503" s="56"/>
      <c r="BL503" s="56"/>
      <c r="BM503" s="56"/>
      <c r="BN503" s="56"/>
    </row>
    <row r="504" spans="1:66" ht="11.25" customHeight="1">
      <c r="A504" s="221"/>
      <c r="B504" s="38"/>
      <c r="C504" s="206"/>
      <c r="D504" s="209"/>
      <c r="E504" s="85" t="s">
        <v>46</v>
      </c>
      <c r="F504" s="86"/>
      <c r="G504" s="206"/>
      <c r="H504" s="209"/>
      <c r="I504" s="87" t="s">
        <v>46</v>
      </c>
      <c r="J504" s="88"/>
      <c r="K504" s="206"/>
      <c r="L504" s="209"/>
      <c r="M504" s="87" t="s">
        <v>46</v>
      </c>
      <c r="N504" s="88"/>
      <c r="O504" s="43"/>
      <c r="P504" s="1"/>
      <c r="Q504" s="44"/>
      <c r="R504" s="15"/>
      <c r="S504" s="227" t="str">
        <f>IF(OR(S501="Empleado",S501="Familiar"),"Nombre del Empleado","N° Factura")</f>
        <v>N° Factura</v>
      </c>
      <c r="T504" s="228"/>
      <c r="U504" s="89"/>
      <c r="V504" s="47"/>
      <c r="W504" s="227" t="str">
        <f>IF(OR(W501="Empleado",W501="Familiar"),"Nombre del Empleado","N° Factura")</f>
        <v>N° Factura</v>
      </c>
      <c r="X504" s="228"/>
      <c r="Y504" s="89"/>
      <c r="Z504" s="47"/>
      <c r="AA504" s="227" t="str">
        <f>IF(OR(AA501="Empleado",AA501="Familiar"),"Nombre del Empleado","N° Factura")</f>
        <v>N° Factura</v>
      </c>
      <c r="AB504" s="228"/>
      <c r="AC504" s="89"/>
      <c r="AD504" s="48"/>
      <c r="AE504" s="181"/>
      <c r="AF504" s="181"/>
      <c r="AG504" s="181"/>
      <c r="AH504" s="181"/>
      <c r="AI504" s="181"/>
      <c r="AJ504" s="181"/>
      <c r="AK504" s="181"/>
      <c r="AL504" s="181"/>
      <c r="AM504" s="48"/>
      <c r="AN504" s="53">
        <f>A499</f>
        <v>46279</v>
      </c>
      <c r="AO504" s="54" t="str">
        <f>C500</f>
        <v>Consultorio N° 1</v>
      </c>
      <c r="AP504" s="55">
        <f t="shared" ref="AP504:AQ504" si="343">C513</f>
        <v>0</v>
      </c>
      <c r="AQ504" s="55">
        <f t="shared" si="343"/>
        <v>0</v>
      </c>
      <c r="AR504" s="64">
        <f>U513</f>
        <v>0</v>
      </c>
      <c r="AS504" s="55">
        <f>S513</f>
        <v>0</v>
      </c>
      <c r="AT504" s="55">
        <f>S514</f>
        <v>0</v>
      </c>
      <c r="AU504" s="64">
        <f>U514</f>
        <v>0</v>
      </c>
      <c r="AV504" s="55">
        <f>S515</f>
        <v>0</v>
      </c>
      <c r="AW504" s="55">
        <f>U515</f>
        <v>0</v>
      </c>
      <c r="AX504" s="55">
        <f>U516</f>
        <v>0</v>
      </c>
      <c r="AY504" s="55">
        <f>F516</f>
        <v>0</v>
      </c>
      <c r="AZ504" s="56"/>
      <c r="BA504" s="56"/>
      <c r="BB504" s="56"/>
      <c r="BC504" s="56"/>
      <c r="BD504" s="56"/>
      <c r="BE504" s="56"/>
      <c r="BF504" s="56"/>
      <c r="BG504" s="56"/>
      <c r="BH504" s="56"/>
      <c r="BI504" s="56"/>
      <c r="BJ504" s="56"/>
      <c r="BK504" s="56"/>
      <c r="BL504" s="56"/>
      <c r="BM504" s="56"/>
      <c r="BN504" s="56"/>
    </row>
    <row r="505" spans="1:66" ht="11.25" customHeight="1">
      <c r="A505" s="222">
        <f>A501+$Q$13/1440</f>
        <v>0.375</v>
      </c>
      <c r="B505" s="38"/>
      <c r="C505" s="204"/>
      <c r="D505" s="207"/>
      <c r="E505" s="40" t="s">
        <v>36</v>
      </c>
      <c r="F505" s="42" t="str">
        <f>IF(D505&lt;&gt;"", VLOOKUP(D505,'Base de Datos'!$A$2:$D1268,2,FALSE()),"")</f>
        <v/>
      </c>
      <c r="G505" s="204" t="s">
        <v>52</v>
      </c>
      <c r="H505" s="216" t="s">
        <v>53</v>
      </c>
      <c r="I505" s="40" t="s">
        <v>36</v>
      </c>
      <c r="J505" s="42">
        <f>IF(H505&lt;&gt;"", VLOOKUP(H505,'Base de Datos'!$A$2:$D1268,2,FALSE()),"")</f>
        <v>0</v>
      </c>
      <c r="K505" s="204"/>
      <c r="L505" s="216"/>
      <c r="M505" s="40" t="s">
        <v>36</v>
      </c>
      <c r="N505" s="42" t="str">
        <f>IF(L505&lt;&gt;"", VLOOKUP(L505,'Base de Datos'!$A$2:$D1268,2,FALSE()),"")</f>
        <v/>
      </c>
      <c r="O505" s="262" t="s">
        <v>32</v>
      </c>
      <c r="P505" s="242"/>
      <c r="Q505" s="263">
        <f ca="1">$N$2</f>
        <v>888.89089999999999</v>
      </c>
      <c r="R505" s="15"/>
      <c r="S505" s="45"/>
      <c r="T505" s="45" t="s">
        <v>37</v>
      </c>
      <c r="U505" s="103"/>
      <c r="V505" s="47"/>
      <c r="W505" s="45"/>
      <c r="X505" s="45" t="s">
        <v>37</v>
      </c>
      <c r="Y505" s="46">
        <v>100</v>
      </c>
      <c r="Z505" s="47"/>
      <c r="AA505" s="45"/>
      <c r="AB505" s="45" t="s">
        <v>37</v>
      </c>
      <c r="AC505" s="46"/>
      <c r="AD505" s="48"/>
      <c r="AE505" s="181"/>
      <c r="AF505" s="181"/>
      <c r="AG505" s="181"/>
      <c r="AH505" s="181"/>
      <c r="AI505" s="181"/>
      <c r="AJ505" s="181"/>
      <c r="AK505" s="181"/>
      <c r="AL505" s="181"/>
      <c r="AM505" s="48"/>
      <c r="AN505" s="53">
        <f>A499</f>
        <v>46279</v>
      </c>
      <c r="AO505" s="54" t="str">
        <f>C500</f>
        <v>Consultorio N° 1</v>
      </c>
      <c r="AP505" s="55">
        <f t="shared" ref="AP505:AQ505" si="344">C517</f>
        <v>0</v>
      </c>
      <c r="AQ505" s="55">
        <f t="shared" si="344"/>
        <v>0</v>
      </c>
      <c r="AR505" s="64">
        <f>U517</f>
        <v>0</v>
      </c>
      <c r="AS505" s="55">
        <f>S517</f>
        <v>0</v>
      </c>
      <c r="AT505" s="55">
        <f>S518</f>
        <v>0</v>
      </c>
      <c r="AU505" s="55">
        <f>U518</f>
        <v>0</v>
      </c>
      <c r="AV505" s="55">
        <f>S519</f>
        <v>0</v>
      </c>
      <c r="AW505" s="55">
        <f>U519</f>
        <v>0</v>
      </c>
      <c r="AX505" s="55">
        <f>U520</f>
        <v>0</v>
      </c>
      <c r="AY505" s="55">
        <f>F520</f>
        <v>0</v>
      </c>
      <c r="AZ505" s="56"/>
      <c r="BA505" s="56"/>
      <c r="BB505" s="56"/>
      <c r="BC505" s="56"/>
      <c r="BD505" s="56"/>
      <c r="BE505" s="56"/>
      <c r="BF505" s="56"/>
      <c r="BG505" s="56"/>
      <c r="BH505" s="56"/>
      <c r="BI505" s="56"/>
      <c r="BJ505" s="56"/>
      <c r="BK505" s="56"/>
      <c r="BL505" s="56"/>
      <c r="BM505" s="56"/>
      <c r="BN505" s="56"/>
    </row>
    <row r="506" spans="1:66" ht="11.25" customHeight="1">
      <c r="A506" s="220"/>
      <c r="B506" s="38"/>
      <c r="C506" s="205"/>
      <c r="D506" s="208"/>
      <c r="E506" s="57" t="s">
        <v>42</v>
      </c>
      <c r="F506" s="58" t="str">
        <f>IF(D505&lt;&gt;"", VLOOKUP(D505,'Base de Datos'!$A$2:$D1268,3,FALSE()),"")</f>
        <v/>
      </c>
      <c r="G506" s="205"/>
      <c r="H506" s="208"/>
      <c r="I506" s="57" t="s">
        <v>42</v>
      </c>
      <c r="J506" s="58">
        <f>IF(H505&lt;&gt;"", VLOOKUP(H505,'Base de Datos'!$A$2:$D1268,3,FALSE()),"")</f>
        <v>4143273041</v>
      </c>
      <c r="K506" s="205"/>
      <c r="L506" s="208"/>
      <c r="M506" s="57" t="s">
        <v>42</v>
      </c>
      <c r="N506" s="58" t="str">
        <f>IF(L505&lt;&gt;"", VLOOKUP(L505,'Base de Datos'!$A$2:$D1268,3,FALSE()),"")</f>
        <v/>
      </c>
      <c r="O506" s="242"/>
      <c r="P506" s="242"/>
      <c r="Q506" s="264"/>
      <c r="R506" s="15"/>
      <c r="S506" s="229"/>
      <c r="T506" s="230"/>
      <c r="U506" s="59"/>
      <c r="V506" s="47"/>
      <c r="W506" s="229" t="s">
        <v>56</v>
      </c>
      <c r="X506" s="230"/>
      <c r="Y506" s="59">
        <v>84221</v>
      </c>
      <c r="Z506" s="47"/>
      <c r="AA506" s="229"/>
      <c r="AB506" s="230"/>
      <c r="AC506" s="59"/>
      <c r="AD506" s="48"/>
      <c r="AE506" s="181"/>
      <c r="AF506" s="181"/>
      <c r="AG506" s="181"/>
      <c r="AH506" s="181"/>
      <c r="AI506" s="181"/>
      <c r="AJ506" s="181"/>
      <c r="AK506" s="181"/>
      <c r="AL506" s="181"/>
      <c r="AM506" s="48"/>
      <c r="AN506" s="53">
        <f>A499</f>
        <v>46279</v>
      </c>
      <c r="AO506" s="54" t="str">
        <f>C500</f>
        <v>Consultorio N° 1</v>
      </c>
      <c r="AP506" s="55">
        <f t="shared" ref="AP506:AQ506" si="345">C521</f>
        <v>0</v>
      </c>
      <c r="AQ506" s="55">
        <f t="shared" si="345"/>
        <v>0</v>
      </c>
      <c r="AR506" s="55">
        <f>U521</f>
        <v>0</v>
      </c>
      <c r="AS506" s="55">
        <f>S521</f>
        <v>0</v>
      </c>
      <c r="AT506" s="55">
        <f>S522</f>
        <v>0</v>
      </c>
      <c r="AU506" s="55">
        <f>U522</f>
        <v>0</v>
      </c>
      <c r="AV506" s="55">
        <f>S523</f>
        <v>0</v>
      </c>
      <c r="AW506" s="55">
        <f>U523</f>
        <v>0</v>
      </c>
      <c r="AX506" s="55">
        <f>U524</f>
        <v>0</v>
      </c>
      <c r="AY506" s="55">
        <f>F524</f>
        <v>0</v>
      </c>
      <c r="AZ506" s="56"/>
      <c r="BA506" s="56"/>
      <c r="BB506" s="56"/>
      <c r="BC506" s="56"/>
      <c r="BD506" s="56"/>
      <c r="BE506" s="56"/>
      <c r="BF506" s="56"/>
      <c r="BG506" s="56"/>
      <c r="BH506" s="56"/>
      <c r="BI506" s="56"/>
      <c r="BJ506" s="56"/>
      <c r="BK506" s="56"/>
      <c r="BL506" s="56"/>
      <c r="BM506" s="56"/>
      <c r="BN506" s="56"/>
    </row>
    <row r="507" spans="1:66" ht="11.25" customHeight="1">
      <c r="A507" s="220"/>
      <c r="B507" s="38"/>
      <c r="C507" s="205"/>
      <c r="D507" s="208"/>
      <c r="E507" s="57" t="s">
        <v>44</v>
      </c>
      <c r="F507" s="58" t="str">
        <f>IF(D505&lt;&gt;"", VLOOKUP(D505,'Base de Datos'!$A$2:$D1268,4,FALSE()),"")</f>
        <v/>
      </c>
      <c r="G507" s="205"/>
      <c r="H507" s="208"/>
      <c r="I507" s="57" t="s">
        <v>44</v>
      </c>
      <c r="J507" s="58" t="str">
        <f>IF(H505&lt;&gt;"", VLOOKUP(H505,'Base de Datos'!$A$2:$D1268,4,FALSE()),"")</f>
        <v>V3180430</v>
      </c>
      <c r="K507" s="205"/>
      <c r="L507" s="208"/>
      <c r="M507" s="57" t="s">
        <v>44</v>
      </c>
      <c r="N507" s="58" t="str">
        <f>IF(L505&lt;&gt;"", VLOOKUP(L505,'Base de Datos'!$A$2:$D1268,4,FALSE()),"")</f>
        <v/>
      </c>
      <c r="O507" s="43"/>
      <c r="P507" s="104" t="s">
        <v>50</v>
      </c>
      <c r="Q507" s="110">
        <v>0.33333333333333331</v>
      </c>
      <c r="R507" s="15"/>
      <c r="S507" s="229"/>
      <c r="T507" s="230"/>
      <c r="U507" s="59"/>
      <c r="V507" s="47"/>
      <c r="W507" s="229"/>
      <c r="X507" s="230"/>
      <c r="Y507" s="59"/>
      <c r="Z507" s="47"/>
      <c r="AA507" s="229"/>
      <c r="AB507" s="230"/>
      <c r="AC507" s="59"/>
      <c r="AD507" s="48"/>
      <c r="AE507" s="181"/>
      <c r="AF507" s="181"/>
      <c r="AG507" s="181"/>
      <c r="AH507" s="181"/>
      <c r="AI507" s="181"/>
      <c r="AJ507" s="181"/>
      <c r="AK507" s="181"/>
      <c r="AL507" s="181"/>
      <c r="AM507" s="48"/>
      <c r="AN507" s="53">
        <f>A499</f>
        <v>46279</v>
      </c>
      <c r="AO507" s="54" t="str">
        <f>C500</f>
        <v>Consultorio N° 1</v>
      </c>
      <c r="AP507" s="55">
        <f t="shared" ref="AP507:AQ507" si="346">C525</f>
        <v>0</v>
      </c>
      <c r="AQ507" s="55">
        <f t="shared" si="346"/>
        <v>0</v>
      </c>
      <c r="AR507" s="55">
        <f>U525</f>
        <v>0</v>
      </c>
      <c r="AS507" s="55">
        <f>S525</f>
        <v>0</v>
      </c>
      <c r="AT507" s="55">
        <f>S526</f>
        <v>0</v>
      </c>
      <c r="AU507" s="55">
        <f>U526</f>
        <v>0</v>
      </c>
      <c r="AV507" s="55">
        <f>S527</f>
        <v>0</v>
      </c>
      <c r="AW507" s="55">
        <f>U527</f>
        <v>0</v>
      </c>
      <c r="AX507" s="55">
        <f>U528</f>
        <v>0</v>
      </c>
      <c r="AY507" s="55">
        <f>F528</f>
        <v>0</v>
      </c>
      <c r="AZ507" s="56"/>
      <c r="BA507" s="56"/>
      <c r="BB507" s="56"/>
      <c r="BC507" s="56"/>
      <c r="BD507" s="56"/>
      <c r="BE507" s="56"/>
      <c r="BF507" s="56"/>
      <c r="BG507" s="56"/>
      <c r="BH507" s="56"/>
      <c r="BI507" s="56"/>
      <c r="BJ507" s="56"/>
      <c r="BK507" s="56"/>
      <c r="BL507" s="56"/>
      <c r="BM507" s="56"/>
      <c r="BN507" s="56"/>
    </row>
    <row r="508" spans="1:66" ht="11.25" customHeight="1">
      <c r="A508" s="221"/>
      <c r="B508" s="38"/>
      <c r="C508" s="206"/>
      <c r="D508" s="209"/>
      <c r="E508" s="85" t="s">
        <v>46</v>
      </c>
      <c r="F508" s="107"/>
      <c r="G508" s="206"/>
      <c r="H508" s="209"/>
      <c r="I508" s="85" t="s">
        <v>46</v>
      </c>
      <c r="J508" s="108" t="s">
        <v>59</v>
      </c>
      <c r="K508" s="206"/>
      <c r="L508" s="209"/>
      <c r="M508" s="85" t="s">
        <v>46</v>
      </c>
      <c r="N508" s="108"/>
      <c r="O508" s="43"/>
      <c r="P508" s="104" t="s">
        <v>54</v>
      </c>
      <c r="Q508" s="109">
        <v>60</v>
      </c>
      <c r="R508" s="15"/>
      <c r="S508" s="227" t="str">
        <f>IF(OR(S505="Empleado",S505="Familiar"),"Nombre del Empleado","N° Factura")</f>
        <v>N° Factura</v>
      </c>
      <c r="T508" s="228"/>
      <c r="U508" s="89"/>
      <c r="V508" s="47"/>
      <c r="W508" s="227" t="str">
        <f>IF(OR(W505="Empleado",W505="Familiar"),"Nombre del Empleado","N° Factura")</f>
        <v>N° Factura</v>
      </c>
      <c r="X508" s="228"/>
      <c r="Y508" s="111"/>
      <c r="Z508" s="47"/>
      <c r="AA508" s="227" t="str">
        <f>IF(OR(AA505="Empleado",AA505="Familiar"),"Nombre del Empleado","N° Factura")</f>
        <v>N° Factura</v>
      </c>
      <c r="AB508" s="228"/>
      <c r="AC508" s="111"/>
      <c r="AD508" s="48"/>
      <c r="AE508" s="181"/>
      <c r="AF508" s="181"/>
      <c r="AG508" s="181"/>
      <c r="AH508" s="181"/>
      <c r="AI508" s="181"/>
      <c r="AJ508" s="181"/>
      <c r="AK508" s="181"/>
      <c r="AL508" s="181"/>
      <c r="AM508" s="48"/>
      <c r="AN508" s="53">
        <f>A499</f>
        <v>46279</v>
      </c>
      <c r="AO508" s="54" t="str">
        <f>C500</f>
        <v>Consultorio N° 1</v>
      </c>
      <c r="AP508" s="55">
        <f t="shared" ref="AP508:AQ508" si="347">C529</f>
        <v>0</v>
      </c>
      <c r="AQ508" s="55">
        <f t="shared" si="347"/>
        <v>0</v>
      </c>
      <c r="AR508" s="55">
        <f>U529</f>
        <v>0</v>
      </c>
      <c r="AS508" s="55">
        <f>S529</f>
        <v>0</v>
      </c>
      <c r="AT508" s="55">
        <f>S530</f>
        <v>0</v>
      </c>
      <c r="AU508" s="55">
        <f>U530</f>
        <v>0</v>
      </c>
      <c r="AV508" s="55">
        <f>S531</f>
        <v>0</v>
      </c>
      <c r="AW508" s="55">
        <f>U531</f>
        <v>0</v>
      </c>
      <c r="AX508" s="55">
        <f>U532</f>
        <v>0</v>
      </c>
      <c r="AY508" s="55">
        <f>F532</f>
        <v>0</v>
      </c>
      <c r="AZ508" s="56"/>
      <c r="BA508" s="56"/>
      <c r="BB508" s="56"/>
      <c r="BC508" s="56"/>
      <c r="BD508" s="56"/>
      <c r="BE508" s="56"/>
      <c r="BF508" s="56"/>
      <c r="BG508" s="56"/>
      <c r="BH508" s="56"/>
      <c r="BI508" s="56"/>
      <c r="BJ508" s="56"/>
      <c r="BK508" s="56"/>
      <c r="BL508" s="56"/>
      <c r="BM508" s="56"/>
      <c r="BN508" s="56"/>
    </row>
    <row r="509" spans="1:66" ht="11.25" customHeight="1">
      <c r="A509" s="222">
        <f>A505+$Q$13/1440</f>
        <v>0.41666666666666669</v>
      </c>
      <c r="B509" s="38"/>
      <c r="C509" s="204"/>
      <c r="D509" s="207"/>
      <c r="E509" s="40" t="s">
        <v>36</v>
      </c>
      <c r="F509" s="42" t="str">
        <f>IF(D509&lt;&gt;"", VLOOKUP(D509,'Base de Datos'!$A$2:$D1268,2,FALSE()),"")</f>
        <v/>
      </c>
      <c r="G509" s="218" t="s">
        <v>52</v>
      </c>
      <c r="H509" s="217" t="s">
        <v>135</v>
      </c>
      <c r="I509" s="118" t="s">
        <v>36</v>
      </c>
      <c r="J509" s="42">
        <f>IF(H509&lt;&gt;"", VLOOKUP(H509,'Base de Datos'!$A$2:$D1268,2,FALSE()),"")</f>
        <v>0</v>
      </c>
      <c r="K509" s="218"/>
      <c r="L509" s="217"/>
      <c r="M509" s="118" t="s">
        <v>36</v>
      </c>
      <c r="N509" s="42" t="str">
        <f>IF(L509&lt;&gt;"", VLOOKUP(L509,'Base de Datos'!$A$2:$D1268,2,FALSE()),"")</f>
        <v/>
      </c>
      <c r="O509" s="43"/>
      <c r="P509" s="1"/>
      <c r="Q509" s="1"/>
      <c r="R509" s="15"/>
      <c r="S509" s="45"/>
      <c r="T509" s="45" t="s">
        <v>37</v>
      </c>
      <c r="U509" s="46"/>
      <c r="V509" s="47"/>
      <c r="W509" s="45"/>
      <c r="X509" s="45" t="s">
        <v>37</v>
      </c>
      <c r="Y509" s="46">
        <v>50</v>
      </c>
      <c r="Z509" s="47"/>
      <c r="AA509" s="45"/>
      <c r="AB509" s="45" t="s">
        <v>37</v>
      </c>
      <c r="AC509" s="46"/>
      <c r="AD509" s="48"/>
      <c r="AE509" s="181"/>
      <c r="AF509" s="181"/>
      <c r="AG509" s="181"/>
      <c r="AH509" s="181"/>
      <c r="AI509" s="181"/>
      <c r="AJ509" s="181"/>
      <c r="AK509" s="181"/>
      <c r="AL509" s="181"/>
      <c r="AM509" s="48"/>
      <c r="AN509" s="53">
        <f>A499</f>
        <v>46279</v>
      </c>
      <c r="AO509" s="54" t="str">
        <f>C500</f>
        <v>Consultorio N° 1</v>
      </c>
      <c r="AP509" s="55">
        <f t="shared" ref="AP509:AQ509" si="348">C533</f>
        <v>0</v>
      </c>
      <c r="AQ509" s="55">
        <f t="shared" si="348"/>
        <v>0</v>
      </c>
      <c r="AR509" s="55">
        <f>U533</f>
        <v>0</v>
      </c>
      <c r="AS509" s="55">
        <f>S533</f>
        <v>0</v>
      </c>
      <c r="AT509" s="55">
        <f>S534</f>
        <v>0</v>
      </c>
      <c r="AU509" s="55">
        <f>U534</f>
        <v>0</v>
      </c>
      <c r="AV509" s="55">
        <f>S535</f>
        <v>0</v>
      </c>
      <c r="AW509" s="55">
        <f>U535</f>
        <v>0</v>
      </c>
      <c r="AX509" s="55">
        <f>U536</f>
        <v>0</v>
      </c>
      <c r="AY509" s="55">
        <f>F536</f>
        <v>0</v>
      </c>
      <c r="AZ509" s="56"/>
      <c r="BA509" s="56"/>
      <c r="BB509" s="56"/>
      <c r="BC509" s="56"/>
      <c r="BD509" s="56"/>
      <c r="BE509" s="56"/>
      <c r="BF509" s="56"/>
      <c r="BG509" s="56"/>
      <c r="BH509" s="56"/>
      <c r="BI509" s="56"/>
      <c r="BJ509" s="56"/>
      <c r="BK509" s="56"/>
      <c r="BL509" s="56"/>
      <c r="BM509" s="56"/>
      <c r="BN509" s="56"/>
    </row>
    <row r="510" spans="1:66" ht="11.25" customHeight="1">
      <c r="A510" s="220"/>
      <c r="B510" s="38"/>
      <c r="C510" s="205"/>
      <c r="D510" s="208"/>
      <c r="E510" s="57" t="s">
        <v>42</v>
      </c>
      <c r="F510" s="58" t="str">
        <f>IF(D509&lt;&gt;"", VLOOKUP(D509,'Base de Datos'!$A$2:$D1268,3,FALSE()),"")</f>
        <v/>
      </c>
      <c r="G510" s="205"/>
      <c r="H510" s="208"/>
      <c r="I510" s="57" t="s">
        <v>42</v>
      </c>
      <c r="J510" s="58">
        <f>IF(H509&lt;&gt;"", VLOOKUP(H509,'Base de Datos'!$A$2:$D1268,3,FALSE()),"")</f>
        <v>4241476696</v>
      </c>
      <c r="K510" s="205"/>
      <c r="L510" s="208"/>
      <c r="M510" s="57" t="s">
        <v>42</v>
      </c>
      <c r="N510" s="58" t="str">
        <f>IF(L509&lt;&gt;"", VLOOKUP(L509,'Base de Datos'!$A$2:$D1268,3,FALSE()),"")</f>
        <v/>
      </c>
      <c r="O510" s="43"/>
      <c r="P510" s="119" t="s">
        <v>58</v>
      </c>
      <c r="Q510" s="44"/>
      <c r="R510" s="15"/>
      <c r="S510" s="229"/>
      <c r="T510" s="230"/>
      <c r="U510" s="59"/>
      <c r="V510" s="47"/>
      <c r="W510" s="229" t="s">
        <v>56</v>
      </c>
      <c r="X510" s="230"/>
      <c r="Y510" s="59">
        <v>42110.5</v>
      </c>
      <c r="Z510" s="47"/>
      <c r="AA510" s="229"/>
      <c r="AB510" s="230"/>
      <c r="AC510" s="59"/>
      <c r="AD510" s="48"/>
      <c r="AE510" s="181"/>
      <c r="AF510" s="181"/>
      <c r="AG510" s="181"/>
      <c r="AH510" s="181"/>
      <c r="AI510" s="181"/>
      <c r="AJ510" s="181"/>
      <c r="AK510" s="181"/>
      <c r="AL510" s="181"/>
      <c r="AM510" s="48"/>
      <c r="AN510" s="53">
        <f>A499</f>
        <v>46279</v>
      </c>
      <c r="AO510" s="54" t="str">
        <f>C500</f>
        <v>Consultorio N° 1</v>
      </c>
      <c r="AP510" s="55">
        <f t="shared" ref="AP510:AQ510" si="349">C537</f>
        <v>0</v>
      </c>
      <c r="AQ510" s="55">
        <f t="shared" si="349"/>
        <v>0</v>
      </c>
      <c r="AR510" s="55">
        <f>U537</f>
        <v>0</v>
      </c>
      <c r="AS510" s="55">
        <f>S537</f>
        <v>0</v>
      </c>
      <c r="AT510" s="55">
        <f>S538</f>
        <v>0</v>
      </c>
      <c r="AU510" s="55">
        <f>U538</f>
        <v>0</v>
      </c>
      <c r="AV510" s="55">
        <f>S539</f>
        <v>0</v>
      </c>
      <c r="AW510" s="55">
        <f>U539</f>
        <v>0</v>
      </c>
      <c r="AX510" s="55">
        <f>U540</f>
        <v>0</v>
      </c>
      <c r="AY510" s="55">
        <f>F540</f>
        <v>0</v>
      </c>
      <c r="AZ510" s="56"/>
      <c r="BA510" s="56"/>
      <c r="BB510" s="56"/>
      <c r="BC510" s="56"/>
      <c r="BD510" s="56"/>
      <c r="BE510" s="56"/>
      <c r="BF510" s="56"/>
      <c r="BG510" s="56"/>
      <c r="BH510" s="56"/>
      <c r="BI510" s="56"/>
      <c r="BJ510" s="56"/>
      <c r="BK510" s="56"/>
      <c r="BL510" s="56"/>
      <c r="BM510" s="56"/>
      <c r="BN510" s="56"/>
    </row>
    <row r="511" spans="1:66" ht="11.25" customHeight="1">
      <c r="A511" s="220"/>
      <c r="B511" s="38"/>
      <c r="C511" s="205"/>
      <c r="D511" s="208"/>
      <c r="E511" s="57" t="s">
        <v>44</v>
      </c>
      <c r="F511" s="58" t="str">
        <f>IF(D509&lt;&gt;"", VLOOKUP(D509,'Base de Datos'!$A$2:$D1268,4,FALSE()),"")</f>
        <v/>
      </c>
      <c r="G511" s="205"/>
      <c r="H511" s="208"/>
      <c r="I511" s="57" t="s">
        <v>44</v>
      </c>
      <c r="J511" s="58" t="str">
        <f>IF(H509&lt;&gt;"", VLOOKUP(H509,'Base de Datos'!$A$2:$D1268,4,FALSE()),"")</f>
        <v>V2967108</v>
      </c>
      <c r="K511" s="205"/>
      <c r="L511" s="208"/>
      <c r="M511" s="57" t="s">
        <v>44</v>
      </c>
      <c r="N511" s="58" t="str">
        <f>IF(L509&lt;&gt;"", VLOOKUP(L509,'Base de Datos'!$A$2:$D1268,4,FALSE()),"")</f>
        <v/>
      </c>
      <c r="O511" s="43"/>
      <c r="P511" s="120" t="s">
        <v>61</v>
      </c>
      <c r="Q511" s="121" t="s">
        <v>62</v>
      </c>
      <c r="R511" s="15"/>
      <c r="S511" s="229"/>
      <c r="T511" s="230"/>
      <c r="U511" s="59"/>
      <c r="V511" s="47"/>
      <c r="W511" s="229"/>
      <c r="X511" s="230"/>
      <c r="Y511" s="59"/>
      <c r="Z511" s="47"/>
      <c r="AA511" s="229"/>
      <c r="AB511" s="230"/>
      <c r="AC511" s="59"/>
      <c r="AD511" s="48"/>
      <c r="AE511" s="181"/>
      <c r="AF511" s="181"/>
      <c r="AG511" s="181"/>
      <c r="AH511" s="181"/>
      <c r="AI511" s="181"/>
      <c r="AJ511" s="181"/>
      <c r="AK511" s="181"/>
      <c r="AL511" s="181"/>
      <c r="AM511" s="48"/>
      <c r="AN511" s="53">
        <f>A499</f>
        <v>46279</v>
      </c>
      <c r="AO511" s="54" t="s">
        <v>17</v>
      </c>
      <c r="AP511" s="55">
        <f t="shared" ref="AP511:AQ511" si="350">C541</f>
        <v>0</v>
      </c>
      <c r="AQ511" s="55">
        <f t="shared" si="350"/>
        <v>0</v>
      </c>
      <c r="AR511" s="55">
        <f>U541</f>
        <v>0</v>
      </c>
      <c r="AS511" s="55">
        <f>S541</f>
        <v>0</v>
      </c>
      <c r="AT511" s="55">
        <f>S542</f>
        <v>0</v>
      </c>
      <c r="AU511" s="55">
        <f>U542</f>
        <v>0</v>
      </c>
      <c r="AV511" s="55">
        <f>S543</f>
        <v>0</v>
      </c>
      <c r="AW511" s="55">
        <f>U543</f>
        <v>0</v>
      </c>
      <c r="AX511" s="55">
        <f>U544</f>
        <v>0</v>
      </c>
      <c r="AY511" s="55">
        <f>F544</f>
        <v>0</v>
      </c>
      <c r="AZ511" s="56"/>
      <c r="BA511" s="56"/>
      <c r="BB511" s="56"/>
      <c r="BC511" s="56"/>
      <c r="BD511" s="56"/>
      <c r="BE511" s="56"/>
      <c r="BF511" s="56"/>
      <c r="BG511" s="56"/>
      <c r="BH511" s="56"/>
      <c r="BI511" s="56"/>
      <c r="BJ511" s="56"/>
      <c r="BK511" s="56"/>
      <c r="BL511" s="56"/>
      <c r="BM511" s="56"/>
      <c r="BN511" s="56"/>
    </row>
    <row r="512" spans="1:66" ht="11.25" customHeight="1">
      <c r="A512" s="221"/>
      <c r="B512" s="38"/>
      <c r="C512" s="206"/>
      <c r="D512" s="209"/>
      <c r="E512" s="85" t="s">
        <v>46</v>
      </c>
      <c r="F512" s="86"/>
      <c r="G512" s="206"/>
      <c r="H512" s="209"/>
      <c r="I512" s="85" t="s">
        <v>46</v>
      </c>
      <c r="J512" s="108" t="s">
        <v>59</v>
      </c>
      <c r="K512" s="206"/>
      <c r="L512" s="209"/>
      <c r="M512" s="85" t="s">
        <v>46</v>
      </c>
      <c r="N512" s="108"/>
      <c r="O512" s="43"/>
      <c r="P512" s="123" t="s">
        <v>64</v>
      </c>
      <c r="Q512" s="124" t="s">
        <v>65</v>
      </c>
      <c r="R512" s="15"/>
      <c r="S512" s="227" t="str">
        <f>IF(OR(S509="Empleado",S509="Familiar"),"Nombre del Empleado","N° Factura")</f>
        <v>N° Factura</v>
      </c>
      <c r="T512" s="228"/>
      <c r="U512" s="89"/>
      <c r="V512" s="47"/>
      <c r="W512" s="227" t="str">
        <f>IF(OR(W509="Empleado",W509="Familiar"),"Nombre del Empleado","N° Factura")</f>
        <v>N° Factura</v>
      </c>
      <c r="X512" s="228"/>
      <c r="Y512" s="89"/>
      <c r="Z512" s="47"/>
      <c r="AA512" s="227" t="str">
        <f>IF(OR(AA509="Empleado",AA509="Familiar"),"Nombre del Empleado","N° Factura")</f>
        <v>N° Factura</v>
      </c>
      <c r="AB512" s="228"/>
      <c r="AC512" s="89"/>
      <c r="AD512" s="48"/>
      <c r="AE512" s="181"/>
      <c r="AF512" s="181"/>
      <c r="AG512" s="181"/>
      <c r="AH512" s="181"/>
      <c r="AI512" s="181"/>
      <c r="AJ512" s="181"/>
      <c r="AK512" s="181"/>
      <c r="AL512" s="181"/>
      <c r="AM512" s="48"/>
      <c r="AN512" s="53">
        <f>A499</f>
        <v>46279</v>
      </c>
      <c r="AO512" s="54" t="s">
        <v>17</v>
      </c>
      <c r="AP512" s="55">
        <f t="shared" ref="AP512:AQ512" si="351">C545</f>
        <v>0</v>
      </c>
      <c r="AQ512" s="55">
        <f t="shared" si="351"/>
        <v>0</v>
      </c>
      <c r="AR512" s="55">
        <f>U545</f>
        <v>0</v>
      </c>
      <c r="AS512" s="55">
        <f>S545</f>
        <v>0</v>
      </c>
      <c r="AT512" s="55">
        <f>S546</f>
        <v>0</v>
      </c>
      <c r="AU512" s="55">
        <f>U546</f>
        <v>0</v>
      </c>
      <c r="AV512" s="55">
        <f>S547</f>
        <v>0</v>
      </c>
      <c r="AW512" s="55">
        <f>U547</f>
        <v>0</v>
      </c>
      <c r="AX512" s="55">
        <f>U548</f>
        <v>0</v>
      </c>
      <c r="AY512" s="55">
        <f>F548</f>
        <v>0</v>
      </c>
      <c r="AZ512" s="56"/>
      <c r="BA512" s="56"/>
      <c r="BB512" s="56"/>
      <c r="BC512" s="56"/>
      <c r="BD512" s="56"/>
      <c r="BE512" s="56"/>
      <c r="BF512" s="56"/>
      <c r="BG512" s="56"/>
      <c r="BH512" s="56"/>
      <c r="BI512" s="56"/>
      <c r="BJ512" s="56"/>
      <c r="BK512" s="56"/>
      <c r="BL512" s="56"/>
      <c r="BM512" s="56"/>
      <c r="BN512" s="56"/>
    </row>
    <row r="513" spans="1:66" ht="11.25" customHeight="1">
      <c r="A513" s="222">
        <f>A509+$Q$13/1440</f>
        <v>0.45833333333333337</v>
      </c>
      <c r="B513" s="38"/>
      <c r="C513" s="204"/>
      <c r="D513" s="207"/>
      <c r="E513" s="40" t="s">
        <v>36</v>
      </c>
      <c r="F513" s="42" t="str">
        <f>IF(D513&lt;&gt;"", VLOOKUP(D513,'Base de Datos'!$A$2:$D1268,2,FALSE()),"")</f>
        <v/>
      </c>
      <c r="G513" s="204"/>
      <c r="H513" s="216"/>
      <c r="I513" s="40" t="s">
        <v>36</v>
      </c>
      <c r="J513" s="42" t="str">
        <f>IF(H513&lt;&gt;"", VLOOKUP(H513,'Base de Datos'!$A$2:$D1268,2,FALSE()),"")</f>
        <v/>
      </c>
      <c r="K513" s="204"/>
      <c r="L513" s="216"/>
      <c r="M513" s="40" t="s">
        <v>36</v>
      </c>
      <c r="N513" s="42" t="str">
        <f>IF(L513&lt;&gt;"", VLOOKUP(L513,'Base de Datos'!$A$2:$D1268,2,FALSE()),"")</f>
        <v/>
      </c>
      <c r="O513" s="43"/>
      <c r="P513" s="127" t="s">
        <v>67</v>
      </c>
      <c r="Q513" s="128" t="s">
        <v>68</v>
      </c>
      <c r="R513" s="15"/>
      <c r="S513" s="45"/>
      <c r="T513" s="45" t="s">
        <v>37</v>
      </c>
      <c r="U513" s="46"/>
      <c r="V513" s="47"/>
      <c r="W513" s="45"/>
      <c r="X513" s="45" t="s">
        <v>37</v>
      </c>
      <c r="Y513" s="46"/>
      <c r="Z513" s="47"/>
      <c r="AA513" s="45"/>
      <c r="AB513" s="45" t="s">
        <v>37</v>
      </c>
      <c r="AC513" s="46"/>
      <c r="AD513" s="48"/>
      <c r="AE513" s="181"/>
      <c r="AF513" s="181"/>
      <c r="AG513" s="181"/>
      <c r="AH513" s="181"/>
      <c r="AI513" s="181"/>
      <c r="AJ513" s="181"/>
      <c r="AK513" s="181"/>
      <c r="AL513" s="181"/>
      <c r="AM513" s="48"/>
      <c r="AN513" s="53">
        <f>A499</f>
        <v>46279</v>
      </c>
      <c r="AO513" s="54" t="s">
        <v>17</v>
      </c>
      <c r="AP513" s="55">
        <f t="shared" ref="AP513:AQ513" si="352">C549</f>
        <v>0</v>
      </c>
      <c r="AQ513" s="55">
        <f t="shared" si="352"/>
        <v>0</v>
      </c>
      <c r="AR513" s="55">
        <f>U549</f>
        <v>0</v>
      </c>
      <c r="AS513" s="55">
        <f>S549</f>
        <v>0</v>
      </c>
      <c r="AT513" s="55">
        <f>S550</f>
        <v>0</v>
      </c>
      <c r="AU513" s="55">
        <f>U550</f>
        <v>0</v>
      </c>
      <c r="AV513" s="55">
        <f>S551</f>
        <v>0</v>
      </c>
      <c r="AW513" s="55">
        <f>U551</f>
        <v>0</v>
      </c>
      <c r="AX513" s="55">
        <f>U552</f>
        <v>0</v>
      </c>
      <c r="AY513" s="55">
        <f>F552</f>
        <v>0</v>
      </c>
      <c r="AZ513" s="56"/>
      <c r="BA513" s="56"/>
      <c r="BB513" s="56"/>
      <c r="BC513" s="56"/>
      <c r="BD513" s="56"/>
      <c r="BE513" s="56"/>
      <c r="BF513" s="56"/>
      <c r="BG513" s="56"/>
      <c r="BH513" s="56"/>
      <c r="BI513" s="56"/>
      <c r="BJ513" s="56"/>
      <c r="BK513" s="56"/>
      <c r="BL513" s="56"/>
      <c r="BM513" s="56"/>
      <c r="BN513" s="56"/>
    </row>
    <row r="514" spans="1:66" ht="11.25" customHeight="1">
      <c r="A514" s="220"/>
      <c r="B514" s="38"/>
      <c r="C514" s="205"/>
      <c r="D514" s="208"/>
      <c r="E514" s="57" t="s">
        <v>42</v>
      </c>
      <c r="F514" s="58" t="str">
        <f>IF(D513&lt;&gt;"", VLOOKUP(D513,'Base de Datos'!$A$2:$D1268,3,FALSE()),"")</f>
        <v/>
      </c>
      <c r="G514" s="205"/>
      <c r="H514" s="208"/>
      <c r="I514" s="57" t="s">
        <v>42</v>
      </c>
      <c r="J514" s="58" t="str">
        <f>IF(H513&lt;&gt;"", VLOOKUP(H513,'Base de Datos'!$A$2:$D1268,3,FALSE()),"")</f>
        <v/>
      </c>
      <c r="K514" s="205"/>
      <c r="L514" s="208"/>
      <c r="M514" s="57" t="s">
        <v>42</v>
      </c>
      <c r="N514" s="58" t="str">
        <f>IF(L513&lt;&gt;"", VLOOKUP(L513,'Base de Datos'!$A$2:$D1268,3,FALSE()),"")</f>
        <v/>
      </c>
      <c r="O514" s="43"/>
      <c r="P514" s="130" t="s">
        <v>70</v>
      </c>
      <c r="Q514" s="131" t="s">
        <v>71</v>
      </c>
      <c r="R514" s="15"/>
      <c r="S514" s="229"/>
      <c r="T514" s="230"/>
      <c r="U514" s="59"/>
      <c r="V514" s="47"/>
      <c r="W514" s="229"/>
      <c r="X514" s="230"/>
      <c r="Y514" s="59"/>
      <c r="Z514" s="47"/>
      <c r="AA514" s="229"/>
      <c r="AB514" s="230"/>
      <c r="AC514" s="59"/>
      <c r="AD514" s="48"/>
      <c r="AE514" s="181"/>
      <c r="AF514" s="181"/>
      <c r="AG514" s="181"/>
      <c r="AH514" s="181"/>
      <c r="AI514" s="181"/>
      <c r="AJ514" s="181"/>
      <c r="AK514" s="181"/>
      <c r="AL514" s="181"/>
      <c r="AM514" s="48"/>
      <c r="AN514" s="53">
        <f>A499</f>
        <v>46279</v>
      </c>
      <c r="AO514" s="54" t="str">
        <f>G500</f>
        <v>Consultorio N° 2</v>
      </c>
      <c r="AP514" s="55">
        <f t="shared" ref="AP514:AQ514" si="353">G501</f>
        <v>0</v>
      </c>
      <c r="AQ514" s="55">
        <f t="shared" si="353"/>
        <v>0</v>
      </c>
      <c r="AR514" s="55">
        <f>Y501</f>
        <v>0</v>
      </c>
      <c r="AS514" s="55">
        <f>W501</f>
        <v>0</v>
      </c>
      <c r="AT514" s="55">
        <f>W502</f>
        <v>0</v>
      </c>
      <c r="AU514" s="55">
        <f>Y502</f>
        <v>0</v>
      </c>
      <c r="AV514" s="55">
        <f>W503</f>
        <v>0</v>
      </c>
      <c r="AW514" s="55">
        <f>Y503</f>
        <v>0</v>
      </c>
      <c r="AX514" s="55">
        <f>Y504</f>
        <v>0</v>
      </c>
      <c r="AY514" s="55">
        <f>J504</f>
        <v>0</v>
      </c>
      <c r="AZ514" s="56"/>
      <c r="BA514" s="56"/>
      <c r="BB514" s="56"/>
      <c r="BC514" s="56"/>
      <c r="BD514" s="56"/>
      <c r="BE514" s="56"/>
      <c r="BF514" s="56"/>
      <c r="BG514" s="56"/>
      <c r="BH514" s="56"/>
      <c r="BI514" s="56"/>
      <c r="BJ514" s="56"/>
      <c r="BK514" s="56"/>
      <c r="BL514" s="56"/>
      <c r="BM514" s="56"/>
      <c r="BN514" s="56"/>
    </row>
    <row r="515" spans="1:66" ht="11.25" customHeight="1">
      <c r="A515" s="220"/>
      <c r="B515" s="38"/>
      <c r="C515" s="205"/>
      <c r="D515" s="208"/>
      <c r="E515" s="57" t="s">
        <v>44</v>
      </c>
      <c r="F515" s="58" t="str">
        <f>IF(D513&lt;&gt;"", VLOOKUP(D513,'Base de Datos'!$A$2:$D1268,4,FALSE()),"")</f>
        <v/>
      </c>
      <c r="G515" s="205"/>
      <c r="H515" s="208"/>
      <c r="I515" s="57" t="s">
        <v>44</v>
      </c>
      <c r="J515" s="58" t="str">
        <f>IF(H513&lt;&gt;"", VLOOKUP(H513,'Base de Datos'!$A$2:$D1268,4,FALSE()),"")</f>
        <v/>
      </c>
      <c r="K515" s="205"/>
      <c r="L515" s="208"/>
      <c r="M515" s="57" t="s">
        <v>44</v>
      </c>
      <c r="N515" s="58" t="str">
        <f>IF(L513&lt;&gt;"", VLOOKUP(L513,'Base de Datos'!$A$2:$D1268,4,FALSE()),"")</f>
        <v/>
      </c>
      <c r="O515" s="43"/>
      <c r="P515" s="132" t="s">
        <v>73</v>
      </c>
      <c r="Q515" s="133" t="s">
        <v>74</v>
      </c>
      <c r="R515" s="15"/>
      <c r="S515" s="229"/>
      <c r="T515" s="230"/>
      <c r="U515" s="59"/>
      <c r="V515" s="47"/>
      <c r="W515" s="229"/>
      <c r="X515" s="230"/>
      <c r="Y515" s="59"/>
      <c r="Z515" s="47"/>
      <c r="AA515" s="229"/>
      <c r="AB515" s="230"/>
      <c r="AC515" s="59"/>
      <c r="AD515" s="48"/>
      <c r="AE515" s="181"/>
      <c r="AF515" s="181"/>
      <c r="AG515" s="181"/>
      <c r="AH515" s="181"/>
      <c r="AI515" s="181"/>
      <c r="AJ515" s="181"/>
      <c r="AK515" s="181"/>
      <c r="AL515" s="181"/>
      <c r="AM515" s="48"/>
      <c r="AN515" s="53">
        <f>A499</f>
        <v>46279</v>
      </c>
      <c r="AO515" s="54" t="str">
        <f>G500</f>
        <v>Consultorio N° 2</v>
      </c>
      <c r="AP515" s="55" t="str">
        <f t="shared" ref="AP515:AQ515" si="354">G505</f>
        <v>💲</v>
      </c>
      <c r="AQ515" s="55" t="str">
        <f t="shared" si="354"/>
        <v>Marielena Romero</v>
      </c>
      <c r="AR515" s="55">
        <f>Y505</f>
        <v>100</v>
      </c>
      <c r="AS515" s="55">
        <f>W505</f>
        <v>0</v>
      </c>
      <c r="AT515" s="55" t="str">
        <f>W506</f>
        <v>Punto de venta</v>
      </c>
      <c r="AU515" s="55">
        <f>Y506</f>
        <v>84221</v>
      </c>
      <c r="AV515" s="55">
        <f>W507</f>
        <v>0</v>
      </c>
      <c r="AW515" s="55">
        <f>Y507</f>
        <v>0</v>
      </c>
      <c r="AX515" s="55">
        <f>Y508</f>
        <v>0</v>
      </c>
      <c r="AY515" s="55" t="str">
        <f>J508</f>
        <v>Odo. Geraldine Cabrera</v>
      </c>
      <c r="AZ515" s="56"/>
      <c r="BA515" s="56"/>
      <c r="BB515" s="56"/>
      <c r="BC515" s="56"/>
      <c r="BD515" s="56"/>
      <c r="BE515" s="56"/>
      <c r="BF515" s="56"/>
      <c r="BG515" s="56"/>
      <c r="BH515" s="56"/>
      <c r="BI515" s="56"/>
      <c r="BJ515" s="56"/>
      <c r="BK515" s="56"/>
      <c r="BL515" s="56"/>
      <c r="BM515" s="56"/>
      <c r="BN515" s="56"/>
    </row>
    <row r="516" spans="1:66" ht="11.25" customHeight="1">
      <c r="A516" s="221"/>
      <c r="B516" s="38"/>
      <c r="C516" s="206"/>
      <c r="D516" s="209"/>
      <c r="E516" s="85" t="s">
        <v>46</v>
      </c>
      <c r="F516" s="86"/>
      <c r="G516" s="206"/>
      <c r="H516" s="209"/>
      <c r="I516" s="85" t="s">
        <v>46</v>
      </c>
      <c r="J516" s="108"/>
      <c r="K516" s="206"/>
      <c r="L516" s="209"/>
      <c r="M516" s="85" t="s">
        <v>46</v>
      </c>
      <c r="N516" s="108"/>
      <c r="O516" s="43"/>
      <c r="P516" s="137" t="s">
        <v>52</v>
      </c>
      <c r="Q516" s="138" t="s">
        <v>76</v>
      </c>
      <c r="R516" s="15"/>
      <c r="S516" s="227" t="str">
        <f>IF(OR(S513="Empleado",S513="Familiar"),"Nombre del Empleado","N° Factura")</f>
        <v>N° Factura</v>
      </c>
      <c r="T516" s="228"/>
      <c r="U516" s="89"/>
      <c r="V516" s="47"/>
      <c r="W516" s="227" t="str">
        <f>IF(OR(W513="Empleado",W513="Familiar"),"Nombre del Empleado","N° Factura")</f>
        <v>N° Factura</v>
      </c>
      <c r="X516" s="228"/>
      <c r="Y516" s="89"/>
      <c r="Z516" s="47"/>
      <c r="AA516" s="227" t="str">
        <f>IF(OR(AA513="Empleado",AA513="Familiar"),"Nombre del Empleado","N° Factura")</f>
        <v>N° Factura</v>
      </c>
      <c r="AB516" s="228"/>
      <c r="AC516" s="89"/>
      <c r="AD516" s="48"/>
      <c r="AE516" s="181"/>
      <c r="AF516" s="181"/>
      <c r="AG516" s="181"/>
      <c r="AH516" s="181"/>
      <c r="AI516" s="181"/>
      <c r="AJ516" s="181"/>
      <c r="AK516" s="181"/>
      <c r="AL516" s="181"/>
      <c r="AM516" s="48"/>
      <c r="AN516" s="53">
        <f>A499</f>
        <v>46279</v>
      </c>
      <c r="AO516" s="54" t="str">
        <f>G500</f>
        <v>Consultorio N° 2</v>
      </c>
      <c r="AP516" s="55" t="str">
        <f t="shared" ref="AP516:AQ516" si="355">G509</f>
        <v>💲</v>
      </c>
      <c r="AQ516" s="55" t="str">
        <f t="shared" si="355"/>
        <v>Alberto Serfaty</v>
      </c>
      <c r="AR516" s="55">
        <f>Y509</f>
        <v>50</v>
      </c>
      <c r="AS516" s="55">
        <f>W509</f>
        <v>0</v>
      </c>
      <c r="AT516" s="55" t="str">
        <f>W510</f>
        <v>Punto de venta</v>
      </c>
      <c r="AU516" s="55">
        <f>Y510</f>
        <v>42110.5</v>
      </c>
      <c r="AV516" s="55">
        <f>W511</f>
        <v>0</v>
      </c>
      <c r="AW516" s="55">
        <f>Y511</f>
        <v>0</v>
      </c>
      <c r="AX516" s="55">
        <f>Y512</f>
        <v>0</v>
      </c>
      <c r="AY516" s="55" t="str">
        <f>J512</f>
        <v>Odo. Geraldine Cabrera</v>
      </c>
      <c r="AZ516" s="56"/>
      <c r="BA516" s="56"/>
      <c r="BB516" s="56"/>
      <c r="BC516" s="56"/>
      <c r="BD516" s="56"/>
      <c r="BE516" s="56"/>
      <c r="BF516" s="56"/>
      <c r="BG516" s="56"/>
      <c r="BH516" s="56"/>
      <c r="BI516" s="56"/>
      <c r="BJ516" s="56"/>
      <c r="BK516" s="56"/>
      <c r="BL516" s="56"/>
      <c r="BM516" s="56"/>
      <c r="BN516" s="56"/>
    </row>
    <row r="517" spans="1:66" ht="11.25" customHeight="1">
      <c r="A517" s="222">
        <f>A513+$Q$13/1440</f>
        <v>0.5</v>
      </c>
      <c r="B517" s="38"/>
      <c r="C517" s="204"/>
      <c r="D517" s="207"/>
      <c r="E517" s="40" t="s">
        <v>36</v>
      </c>
      <c r="F517" s="42" t="str">
        <f>IF(D517&lt;&gt;"", VLOOKUP(D517,'Base de Datos'!$A$2:$D1268,2,FALSE()),"")</f>
        <v/>
      </c>
      <c r="G517" s="204"/>
      <c r="H517" s="216"/>
      <c r="I517" s="40" t="s">
        <v>36</v>
      </c>
      <c r="J517" s="42" t="str">
        <f>IF(H517&lt;&gt;"", VLOOKUP(H517,'Base de Datos'!$A$2:$D1268,2,FALSE()),"")</f>
        <v/>
      </c>
      <c r="K517" s="204"/>
      <c r="L517" s="216"/>
      <c r="M517" s="40" t="s">
        <v>36</v>
      </c>
      <c r="N517" s="42" t="str">
        <f>IF(L517&lt;&gt;"", VLOOKUP(L517,'Base de Datos'!$A$2:$D1268,2,FALSE()),"")</f>
        <v/>
      </c>
      <c r="O517" s="43"/>
      <c r="P517" s="141" t="s">
        <v>78</v>
      </c>
      <c r="Q517" s="142" t="s">
        <v>79</v>
      </c>
      <c r="R517" s="15"/>
      <c r="S517" s="45"/>
      <c r="T517" s="45" t="s">
        <v>37</v>
      </c>
      <c r="U517" s="46"/>
      <c r="V517" s="47"/>
      <c r="W517" s="45"/>
      <c r="X517" s="45" t="s">
        <v>37</v>
      </c>
      <c r="Y517" s="46"/>
      <c r="Z517" s="47"/>
      <c r="AA517" s="45"/>
      <c r="AB517" s="45" t="s">
        <v>37</v>
      </c>
      <c r="AC517" s="46"/>
      <c r="AD517" s="48"/>
      <c r="AE517" s="181"/>
      <c r="AF517" s="181"/>
      <c r="AG517" s="181"/>
      <c r="AH517" s="181"/>
      <c r="AI517" s="181"/>
      <c r="AJ517" s="181"/>
      <c r="AK517" s="181"/>
      <c r="AL517" s="181"/>
      <c r="AM517" s="48"/>
      <c r="AN517" s="53">
        <f>A499</f>
        <v>46279</v>
      </c>
      <c r="AO517" s="54" t="str">
        <f>G500</f>
        <v>Consultorio N° 2</v>
      </c>
      <c r="AP517" s="55">
        <f t="shared" ref="AP517:AQ517" si="356">G513</f>
        <v>0</v>
      </c>
      <c r="AQ517" s="55">
        <f t="shared" si="356"/>
        <v>0</v>
      </c>
      <c r="AR517" s="55">
        <f>Y513</f>
        <v>0</v>
      </c>
      <c r="AS517" s="55">
        <f>W513</f>
        <v>0</v>
      </c>
      <c r="AT517" s="55">
        <f>W514</f>
        <v>0</v>
      </c>
      <c r="AU517" s="55">
        <f>Y514</f>
        <v>0</v>
      </c>
      <c r="AV517" s="55">
        <f>W515</f>
        <v>0</v>
      </c>
      <c r="AW517" s="55">
        <f>Y515</f>
        <v>0</v>
      </c>
      <c r="AX517" s="55">
        <f>Y516</f>
        <v>0</v>
      </c>
      <c r="AY517" s="55">
        <f>J516</f>
        <v>0</v>
      </c>
      <c r="AZ517" s="56"/>
      <c r="BA517" s="56"/>
      <c r="BB517" s="56"/>
      <c r="BC517" s="56"/>
      <c r="BD517" s="56"/>
      <c r="BE517" s="56"/>
      <c r="BF517" s="56"/>
      <c r="BG517" s="56"/>
      <c r="BH517" s="56"/>
      <c r="BI517" s="56"/>
      <c r="BJ517" s="56"/>
      <c r="BK517" s="56"/>
      <c r="BL517" s="56"/>
      <c r="BM517" s="56"/>
      <c r="BN517" s="56"/>
    </row>
    <row r="518" spans="1:66" ht="11.25" customHeight="1">
      <c r="A518" s="220"/>
      <c r="B518" s="38"/>
      <c r="C518" s="205"/>
      <c r="D518" s="208"/>
      <c r="E518" s="57" t="s">
        <v>42</v>
      </c>
      <c r="F518" s="58" t="str">
        <f>IF(D517&lt;&gt;"", VLOOKUP(D517,'Base de Datos'!$A$2:$D1268,3,FALSE()),"")</f>
        <v/>
      </c>
      <c r="G518" s="205"/>
      <c r="H518" s="208"/>
      <c r="I518" s="57" t="s">
        <v>42</v>
      </c>
      <c r="J518" s="58" t="str">
        <f>IF(H517&lt;&gt;"", VLOOKUP(H517,'Base de Datos'!$A$2:$D1268,3,FALSE()),"")</f>
        <v/>
      </c>
      <c r="K518" s="205"/>
      <c r="L518" s="208"/>
      <c r="M518" s="57" t="s">
        <v>42</v>
      </c>
      <c r="N518" s="58" t="str">
        <f>IF(L517&lt;&gt;"", VLOOKUP(L517,'Base de Datos'!$A$2:$D1268,3,FALSE()),"")</f>
        <v/>
      </c>
      <c r="O518" s="43"/>
      <c r="P518" s="1"/>
      <c r="Q518" s="147"/>
      <c r="R518" s="15"/>
      <c r="S518" s="229"/>
      <c r="T518" s="230"/>
      <c r="U518" s="59"/>
      <c r="V518" s="47"/>
      <c r="W518" s="229"/>
      <c r="X518" s="230"/>
      <c r="Y518" s="59"/>
      <c r="Z518" s="47"/>
      <c r="AA518" s="229"/>
      <c r="AB518" s="230"/>
      <c r="AC518" s="59"/>
      <c r="AD518" s="48"/>
      <c r="AE518" s="181"/>
      <c r="AF518" s="181"/>
      <c r="AG518" s="181"/>
      <c r="AH518" s="181"/>
      <c r="AI518" s="181"/>
      <c r="AJ518" s="181"/>
      <c r="AK518" s="181"/>
      <c r="AL518" s="181"/>
      <c r="AM518" s="48"/>
      <c r="AN518" s="53">
        <f>A499</f>
        <v>46279</v>
      </c>
      <c r="AO518" s="149" t="str">
        <f>G500</f>
        <v>Consultorio N° 2</v>
      </c>
      <c r="AP518" s="55">
        <f t="shared" ref="AP518:AQ518" si="357">G517</f>
        <v>0</v>
      </c>
      <c r="AQ518" s="55">
        <f t="shared" si="357"/>
        <v>0</v>
      </c>
      <c r="AR518" s="55">
        <f>Y517</f>
        <v>0</v>
      </c>
      <c r="AS518" s="55">
        <f>W517</f>
        <v>0</v>
      </c>
      <c r="AT518" s="55">
        <f>W518</f>
        <v>0</v>
      </c>
      <c r="AU518" s="55">
        <f>Y518</f>
        <v>0</v>
      </c>
      <c r="AV518" s="55">
        <f>W519</f>
        <v>0</v>
      </c>
      <c r="AW518" s="55">
        <f>Y519</f>
        <v>0</v>
      </c>
      <c r="AX518" s="55">
        <f>Y520</f>
        <v>0</v>
      </c>
      <c r="AY518" s="55">
        <f>J520</f>
        <v>0</v>
      </c>
      <c r="AZ518" s="56"/>
      <c r="BA518" s="56"/>
      <c r="BB518" s="56"/>
      <c r="BC518" s="56"/>
      <c r="BD518" s="56"/>
      <c r="BE518" s="56"/>
      <c r="BF518" s="56"/>
      <c r="BG518" s="56"/>
      <c r="BH518" s="56"/>
      <c r="BI518" s="56"/>
      <c r="BJ518" s="56"/>
      <c r="BK518" s="56"/>
      <c r="BL518" s="56"/>
      <c r="BM518" s="56"/>
      <c r="BN518" s="56"/>
    </row>
    <row r="519" spans="1:66" ht="11.25" customHeight="1">
      <c r="A519" s="220"/>
      <c r="B519" s="38"/>
      <c r="C519" s="205"/>
      <c r="D519" s="208"/>
      <c r="E519" s="57" t="s">
        <v>44</v>
      </c>
      <c r="F519" s="58" t="str">
        <f>IF(D517&lt;&gt;"", VLOOKUP(D517,'Base de Datos'!$A$2:$D1268,4,FALSE()),"")</f>
        <v/>
      </c>
      <c r="G519" s="205"/>
      <c r="H519" s="208"/>
      <c r="I519" s="57" t="s">
        <v>44</v>
      </c>
      <c r="J519" s="58" t="str">
        <f>IF(H517&lt;&gt;"", VLOOKUP(H517,'Base de Datos'!$A$2:$D1268,4,FALSE()),"")</f>
        <v/>
      </c>
      <c r="K519" s="205"/>
      <c r="L519" s="208"/>
      <c r="M519" s="57" t="s">
        <v>44</v>
      </c>
      <c r="N519" s="58" t="str">
        <f>IF(L517&lt;&gt;"", VLOOKUP(L517,'Base de Datos'!$A$2:$D1268,4,FALSE()),"")</f>
        <v/>
      </c>
      <c r="O519" s="43"/>
      <c r="P519" s="1"/>
      <c r="Q519" s="150"/>
      <c r="R519" s="15"/>
      <c r="S519" s="229"/>
      <c r="T519" s="230"/>
      <c r="U519" s="59"/>
      <c r="V519" s="47"/>
      <c r="W519" s="229"/>
      <c r="X519" s="230"/>
      <c r="Y519" s="59"/>
      <c r="Z519" s="47"/>
      <c r="AA519" s="229"/>
      <c r="AB519" s="230"/>
      <c r="AC519" s="59"/>
      <c r="AD519" s="48"/>
      <c r="AE519" s="181"/>
      <c r="AF519" s="181"/>
      <c r="AG519" s="181"/>
      <c r="AH519" s="181"/>
      <c r="AI519" s="181"/>
      <c r="AJ519" s="181"/>
      <c r="AK519" s="181"/>
      <c r="AL519" s="181"/>
      <c r="AM519" s="48"/>
      <c r="AN519" s="53">
        <f>A499</f>
        <v>46279</v>
      </c>
      <c r="AO519" s="54" t="str">
        <f>G500</f>
        <v>Consultorio N° 2</v>
      </c>
      <c r="AP519" s="55" t="str">
        <f t="shared" ref="AP519:AQ519" si="358">G521</f>
        <v>💲</v>
      </c>
      <c r="AQ519" s="55" t="str">
        <f t="shared" si="358"/>
        <v>Igor Barrios Rosales</v>
      </c>
      <c r="AR519" s="55">
        <f>Y521</f>
        <v>80</v>
      </c>
      <c r="AS519" s="55">
        <f>W521</f>
        <v>0</v>
      </c>
      <c r="AT519" s="55" t="str">
        <f>W522</f>
        <v>Punto de venta</v>
      </c>
      <c r="AU519" s="55">
        <f>Y522</f>
        <v>67376.800000000003</v>
      </c>
      <c r="AV519" s="55">
        <f>W523</f>
        <v>0</v>
      </c>
      <c r="AW519" s="55">
        <f>Y523</f>
        <v>0</v>
      </c>
      <c r="AX519" s="55">
        <f>Y524</f>
        <v>0</v>
      </c>
      <c r="AY519" s="55" t="str">
        <f>J524</f>
        <v>Dra. Evelyn Tranchino</v>
      </c>
      <c r="AZ519" s="56"/>
      <c r="BA519" s="56"/>
      <c r="BB519" s="56"/>
      <c r="BC519" s="56"/>
      <c r="BD519" s="56"/>
      <c r="BE519" s="56"/>
      <c r="BF519" s="56"/>
      <c r="BG519" s="56"/>
      <c r="BH519" s="56"/>
      <c r="BI519" s="56"/>
      <c r="BJ519" s="56"/>
      <c r="BK519" s="56"/>
      <c r="BL519" s="56"/>
      <c r="BM519" s="56"/>
      <c r="BN519" s="56"/>
    </row>
    <row r="520" spans="1:66" ht="11.25" customHeight="1">
      <c r="A520" s="221"/>
      <c r="B520" s="38"/>
      <c r="C520" s="206"/>
      <c r="D520" s="209"/>
      <c r="E520" s="85" t="s">
        <v>46</v>
      </c>
      <c r="F520" s="86"/>
      <c r="G520" s="206"/>
      <c r="H520" s="209"/>
      <c r="I520" s="85" t="s">
        <v>46</v>
      </c>
      <c r="J520" s="108"/>
      <c r="K520" s="206"/>
      <c r="L520" s="209"/>
      <c r="M520" s="85" t="s">
        <v>46</v>
      </c>
      <c r="N520" s="108"/>
      <c r="O520" s="43"/>
      <c r="P520" s="1"/>
      <c r="Q520" s="150"/>
      <c r="R520" s="15"/>
      <c r="S520" s="227" t="str">
        <f>IF(OR(S517="Empleado",S517="Familiar"),"Nombre del Empleado","N° Factura")</f>
        <v>N° Factura</v>
      </c>
      <c r="T520" s="228"/>
      <c r="U520" s="89"/>
      <c r="V520" s="47"/>
      <c r="W520" s="227" t="str">
        <f>IF(OR(W517="Empleado",W517="Familiar"),"Nombre del Empleado","N° Factura")</f>
        <v>N° Factura</v>
      </c>
      <c r="X520" s="228"/>
      <c r="Y520" s="89"/>
      <c r="Z520" s="47"/>
      <c r="AA520" s="227" t="str">
        <f>IF(OR(AA517="Empleado",AA517="Familiar"),"Nombre del Empleado","N° Factura")</f>
        <v>N° Factura</v>
      </c>
      <c r="AB520" s="228"/>
      <c r="AC520" s="89"/>
      <c r="AD520" s="48"/>
      <c r="AE520" s="181"/>
      <c r="AF520" s="181"/>
      <c r="AG520" s="181"/>
      <c r="AH520" s="181"/>
      <c r="AI520" s="181"/>
      <c r="AJ520" s="181"/>
      <c r="AK520" s="181"/>
      <c r="AL520" s="181"/>
      <c r="AM520" s="48"/>
      <c r="AN520" s="53">
        <f>A499</f>
        <v>46279</v>
      </c>
      <c r="AO520" s="54" t="str">
        <f>G500</f>
        <v>Consultorio N° 2</v>
      </c>
      <c r="AP520" s="55">
        <f t="shared" ref="AP520:AQ520" si="359">G525</f>
        <v>0</v>
      </c>
      <c r="AQ520" s="55">
        <f t="shared" si="359"/>
        <v>0</v>
      </c>
      <c r="AR520" s="55">
        <f>Y525</f>
        <v>0</v>
      </c>
      <c r="AS520" s="55">
        <f>W525</f>
        <v>0</v>
      </c>
      <c r="AT520" s="55">
        <f>W526</f>
        <v>0</v>
      </c>
      <c r="AU520" s="55">
        <f>Y526</f>
        <v>0</v>
      </c>
      <c r="AV520" s="55">
        <f>W527</f>
        <v>0</v>
      </c>
      <c r="AW520" s="55">
        <f>Y527</f>
        <v>0</v>
      </c>
      <c r="AX520" s="55">
        <f>Y528</f>
        <v>0</v>
      </c>
      <c r="AY520" s="55">
        <f>J528</f>
        <v>0</v>
      </c>
      <c r="AZ520" s="56"/>
      <c r="BA520" s="56"/>
      <c r="BB520" s="56"/>
      <c r="BC520" s="56"/>
      <c r="BD520" s="56"/>
      <c r="BE520" s="56"/>
      <c r="BF520" s="56"/>
      <c r="BG520" s="56"/>
      <c r="BH520" s="56"/>
      <c r="BI520" s="56"/>
      <c r="BJ520" s="56"/>
      <c r="BK520" s="56"/>
      <c r="BL520" s="56"/>
      <c r="BM520" s="56"/>
      <c r="BN520" s="56"/>
    </row>
    <row r="521" spans="1:66" ht="11.25" customHeight="1">
      <c r="A521" s="222">
        <f>A517+$Q$13/1440</f>
        <v>0.54166666666666663</v>
      </c>
      <c r="B521" s="38"/>
      <c r="C521" s="204"/>
      <c r="D521" s="207"/>
      <c r="E521" s="40" t="s">
        <v>36</v>
      </c>
      <c r="F521" s="42" t="str">
        <f>IF(D521&lt;&gt;"", VLOOKUP(D521,'Base de Datos'!$A$2:$D1268,2,FALSE()),"")</f>
        <v/>
      </c>
      <c r="G521" s="204" t="s">
        <v>52</v>
      </c>
      <c r="H521" s="216" t="s">
        <v>361</v>
      </c>
      <c r="I521" s="40" t="s">
        <v>36</v>
      </c>
      <c r="J521" s="42">
        <f>IF(H521&lt;&gt;"", VLOOKUP(H521,'Base de Datos'!$A$2:$D1268,2,FALSE()),"")</f>
        <v>0</v>
      </c>
      <c r="K521" s="204"/>
      <c r="L521" s="216"/>
      <c r="M521" s="40" t="s">
        <v>36</v>
      </c>
      <c r="N521" s="42" t="str">
        <f>IF(L521&lt;&gt;"", VLOOKUP(L521,'Base de Datos'!$A$2:$D1268,2,FALSE()),"")</f>
        <v/>
      </c>
      <c r="O521" s="43"/>
      <c r="P521" s="1"/>
      <c r="Q521" s="150"/>
      <c r="R521" s="15"/>
      <c r="S521" s="45"/>
      <c r="T521" s="45" t="s">
        <v>37</v>
      </c>
      <c r="U521" s="46"/>
      <c r="V521" s="47"/>
      <c r="W521" s="45"/>
      <c r="X521" s="45" t="s">
        <v>37</v>
      </c>
      <c r="Y521" s="46">
        <v>80</v>
      </c>
      <c r="Z521" s="47"/>
      <c r="AA521" s="45"/>
      <c r="AB521" s="45" t="s">
        <v>37</v>
      </c>
      <c r="AC521" s="46"/>
      <c r="AD521" s="48"/>
      <c r="AE521" s="181"/>
      <c r="AF521" s="181"/>
      <c r="AG521" s="181"/>
      <c r="AH521" s="181"/>
      <c r="AI521" s="181"/>
      <c r="AJ521" s="181"/>
      <c r="AK521" s="181"/>
      <c r="AL521" s="181"/>
      <c r="AM521" s="48"/>
      <c r="AN521" s="53">
        <f>A499</f>
        <v>46279</v>
      </c>
      <c r="AO521" s="54" t="str">
        <f>G500</f>
        <v>Consultorio N° 2</v>
      </c>
      <c r="AP521" s="55">
        <f t="shared" ref="AP521:AQ521" si="360">G529</f>
        <v>0</v>
      </c>
      <c r="AQ521" s="55">
        <f t="shared" si="360"/>
        <v>0</v>
      </c>
      <c r="AR521" s="55">
        <f>Y529</f>
        <v>0</v>
      </c>
      <c r="AS521" s="55">
        <f>W529</f>
        <v>0</v>
      </c>
      <c r="AT521" s="55">
        <f>W530</f>
        <v>0</v>
      </c>
      <c r="AU521" s="55">
        <f>Y530</f>
        <v>0</v>
      </c>
      <c r="AV521" s="55">
        <f>W531</f>
        <v>0</v>
      </c>
      <c r="AW521" s="55">
        <f>Y531</f>
        <v>0</v>
      </c>
      <c r="AX521" s="55">
        <f>Y532</f>
        <v>0</v>
      </c>
      <c r="AY521" s="55">
        <f>J532</f>
        <v>0</v>
      </c>
      <c r="AZ521" s="56"/>
      <c r="BA521" s="56"/>
      <c r="BB521" s="56"/>
      <c r="BC521" s="56"/>
      <c r="BD521" s="56"/>
      <c r="BE521" s="56"/>
      <c r="BF521" s="56"/>
      <c r="BG521" s="56"/>
      <c r="BH521" s="56"/>
      <c r="BI521" s="56"/>
      <c r="BJ521" s="56"/>
      <c r="BK521" s="56"/>
      <c r="BL521" s="56"/>
      <c r="BM521" s="56"/>
      <c r="BN521" s="56"/>
    </row>
    <row r="522" spans="1:66" ht="11.25" customHeight="1">
      <c r="A522" s="220"/>
      <c r="B522" s="38"/>
      <c r="C522" s="205"/>
      <c r="D522" s="208"/>
      <c r="E522" s="57" t="s">
        <v>42</v>
      </c>
      <c r="F522" s="58" t="str">
        <f>IF(D521&lt;&gt;"", VLOOKUP(D521,'Base de Datos'!$A$2:$D1268,3,FALSE()),"")</f>
        <v/>
      </c>
      <c r="G522" s="205"/>
      <c r="H522" s="208"/>
      <c r="I522" s="57" t="s">
        <v>42</v>
      </c>
      <c r="J522" s="58">
        <f>IF(H521&lt;&gt;"", VLOOKUP(H521,'Base de Datos'!$A$2:$D1268,3,FALSE()),"")</f>
        <v>4142340288</v>
      </c>
      <c r="K522" s="205"/>
      <c r="L522" s="208"/>
      <c r="M522" s="57" t="s">
        <v>42</v>
      </c>
      <c r="N522" s="58" t="str">
        <f>IF(L521&lt;&gt;"", VLOOKUP(L521,'Base de Datos'!$A$2:$D1268,3,FALSE()),"")</f>
        <v/>
      </c>
      <c r="O522" s="43"/>
      <c r="P522" s="1"/>
      <c r="Q522" s="1"/>
      <c r="R522" s="15"/>
      <c r="S522" s="229"/>
      <c r="T522" s="230"/>
      <c r="U522" s="59"/>
      <c r="V522" s="47"/>
      <c r="W522" s="229" t="s">
        <v>56</v>
      </c>
      <c r="X522" s="230"/>
      <c r="Y522" s="59">
        <v>67376.800000000003</v>
      </c>
      <c r="Z522" s="47"/>
      <c r="AA522" s="229"/>
      <c r="AB522" s="230"/>
      <c r="AC522" s="59"/>
      <c r="AD522" s="48"/>
      <c r="AE522" s="181"/>
      <c r="AF522" s="181"/>
      <c r="AG522" s="181"/>
      <c r="AH522" s="181"/>
      <c r="AI522" s="181"/>
      <c r="AJ522" s="181"/>
      <c r="AK522" s="181"/>
      <c r="AL522" s="181"/>
      <c r="AM522" s="48"/>
      <c r="AN522" s="53">
        <f>A499</f>
        <v>46279</v>
      </c>
      <c r="AO522" s="54" t="str">
        <f>G500</f>
        <v>Consultorio N° 2</v>
      </c>
      <c r="AP522" s="55">
        <f t="shared" ref="AP522:AQ522" si="361">G533</f>
        <v>0</v>
      </c>
      <c r="AQ522" s="55">
        <f t="shared" si="361"/>
        <v>0</v>
      </c>
      <c r="AR522" s="55">
        <f>Y533</f>
        <v>0</v>
      </c>
      <c r="AS522" s="55">
        <f>W533</f>
        <v>0</v>
      </c>
      <c r="AT522" s="55">
        <f>W534</f>
        <v>0</v>
      </c>
      <c r="AU522" s="55">
        <f>Y534</f>
        <v>0</v>
      </c>
      <c r="AV522" s="55">
        <f>W535</f>
        <v>0</v>
      </c>
      <c r="AW522" s="55">
        <f>Y535</f>
        <v>0</v>
      </c>
      <c r="AX522" s="55">
        <f>Y536</f>
        <v>0</v>
      </c>
      <c r="AY522" s="55">
        <f>J536</f>
        <v>0</v>
      </c>
      <c r="AZ522" s="56"/>
      <c r="BA522" s="56"/>
      <c r="BB522" s="56"/>
      <c r="BC522" s="56"/>
      <c r="BD522" s="56"/>
      <c r="BE522" s="56"/>
      <c r="BF522" s="56"/>
      <c r="BG522" s="56"/>
      <c r="BH522" s="56"/>
      <c r="BI522" s="56"/>
      <c r="BJ522" s="56"/>
      <c r="BK522" s="56"/>
      <c r="BL522" s="56"/>
      <c r="BM522" s="56"/>
      <c r="BN522" s="56"/>
    </row>
    <row r="523" spans="1:66" ht="11.25" customHeight="1">
      <c r="A523" s="220"/>
      <c r="B523" s="38"/>
      <c r="C523" s="205"/>
      <c r="D523" s="208"/>
      <c r="E523" s="57" t="s">
        <v>44</v>
      </c>
      <c r="F523" s="58" t="str">
        <f>IF(D521&lt;&gt;"", VLOOKUP(D521,'Base de Datos'!$A$2:$D1268,4,FALSE()),"")</f>
        <v/>
      </c>
      <c r="G523" s="205"/>
      <c r="H523" s="208"/>
      <c r="I523" s="57" t="s">
        <v>44</v>
      </c>
      <c r="J523" s="58" t="str">
        <f>IF(H521&lt;&gt;"", VLOOKUP(H521,'Base de Datos'!$A$2:$D1268,4,FALSE()),"")</f>
        <v>V6891314</v>
      </c>
      <c r="K523" s="205"/>
      <c r="L523" s="208"/>
      <c r="M523" s="57" t="s">
        <v>44</v>
      </c>
      <c r="N523" s="58" t="str">
        <f>IF(L521&lt;&gt;"", VLOOKUP(L521,'Base de Datos'!$A$2:$D1268,4,FALSE()),"")</f>
        <v/>
      </c>
      <c r="O523" s="1"/>
      <c r="P523" s="1"/>
      <c r="Q523" s="1"/>
      <c r="R523" s="15"/>
      <c r="S523" s="229"/>
      <c r="T523" s="230"/>
      <c r="U523" s="59"/>
      <c r="V523" s="47"/>
      <c r="W523" s="229"/>
      <c r="X523" s="230"/>
      <c r="Y523" s="59"/>
      <c r="Z523" s="47"/>
      <c r="AA523" s="229"/>
      <c r="AB523" s="230"/>
      <c r="AC523" s="59"/>
      <c r="AD523" s="48"/>
      <c r="AE523" s="181"/>
      <c r="AF523" s="181"/>
      <c r="AG523" s="181"/>
      <c r="AH523" s="181"/>
      <c r="AI523" s="181"/>
      <c r="AJ523" s="181"/>
      <c r="AK523" s="181"/>
      <c r="AL523" s="181"/>
      <c r="AM523" s="48"/>
      <c r="AN523" s="53">
        <f>A499</f>
        <v>46279</v>
      </c>
      <c r="AO523" s="54" t="str">
        <f>G500</f>
        <v>Consultorio N° 2</v>
      </c>
      <c r="AP523" s="55">
        <f t="shared" ref="AP523:AQ523" si="362">G537</f>
        <v>0</v>
      </c>
      <c r="AQ523" s="55">
        <f t="shared" si="362"/>
        <v>0</v>
      </c>
      <c r="AR523" s="55">
        <f>Y537</f>
        <v>0</v>
      </c>
      <c r="AS523" s="55">
        <f>W537</f>
        <v>0</v>
      </c>
      <c r="AT523" s="55">
        <f>W538</f>
        <v>0</v>
      </c>
      <c r="AU523" s="55">
        <f>Y538</f>
        <v>0</v>
      </c>
      <c r="AV523" s="55">
        <f>W539</f>
        <v>0</v>
      </c>
      <c r="AW523" s="55">
        <f>Y539</f>
        <v>0</v>
      </c>
      <c r="AX523" s="55">
        <f>Y540</f>
        <v>0</v>
      </c>
      <c r="AY523" s="55">
        <f>J540</f>
        <v>0</v>
      </c>
      <c r="AZ523" s="56"/>
      <c r="BA523" s="56"/>
      <c r="BB523" s="56"/>
      <c r="BC523" s="56"/>
      <c r="BD523" s="56"/>
      <c r="BE523" s="56"/>
      <c r="BF523" s="56"/>
      <c r="BG523" s="56"/>
      <c r="BH523" s="56"/>
      <c r="BI523" s="56"/>
      <c r="BJ523" s="56"/>
      <c r="BK523" s="56"/>
      <c r="BL523" s="56"/>
      <c r="BM523" s="56"/>
      <c r="BN523" s="56"/>
    </row>
    <row r="524" spans="1:66" ht="11.25" customHeight="1">
      <c r="A524" s="221"/>
      <c r="B524" s="38"/>
      <c r="C524" s="206"/>
      <c r="D524" s="209"/>
      <c r="E524" s="85" t="s">
        <v>46</v>
      </c>
      <c r="F524" s="86"/>
      <c r="G524" s="206"/>
      <c r="H524" s="209"/>
      <c r="I524" s="85" t="s">
        <v>46</v>
      </c>
      <c r="J524" s="108" t="s">
        <v>69</v>
      </c>
      <c r="K524" s="206"/>
      <c r="L524" s="209"/>
      <c r="M524" s="85" t="s">
        <v>46</v>
      </c>
      <c r="N524" s="108"/>
      <c r="O524" s="43"/>
      <c r="P524" s="1"/>
      <c r="Q524" s="1"/>
      <c r="R524" s="15"/>
      <c r="S524" s="227" t="str">
        <f>IF(OR(S521="Empleado",S521="Familiar"),"Nombre del Empleado","N° Factura")</f>
        <v>N° Factura</v>
      </c>
      <c r="T524" s="228"/>
      <c r="U524" s="89"/>
      <c r="V524" s="47"/>
      <c r="W524" s="227" t="str">
        <f>IF(OR(W521="Empleado",W521="Familiar"),"Nombre del Empleado","N° Factura")</f>
        <v>N° Factura</v>
      </c>
      <c r="X524" s="228"/>
      <c r="Y524" s="89"/>
      <c r="Z524" s="47"/>
      <c r="AA524" s="227" t="str">
        <f>IF(OR(AA521="Empleado",AA521="Familiar"),"Nombre del Empleado","N° Factura")</f>
        <v>N° Factura</v>
      </c>
      <c r="AB524" s="228"/>
      <c r="AC524" s="89"/>
      <c r="AD524" s="48"/>
      <c r="AE524" s="181"/>
      <c r="AF524" s="181"/>
      <c r="AG524" s="181"/>
      <c r="AH524" s="181"/>
      <c r="AI524" s="181"/>
      <c r="AJ524" s="181"/>
      <c r="AK524" s="181"/>
      <c r="AL524" s="181"/>
      <c r="AM524" s="48"/>
      <c r="AN524" s="53">
        <f>A499</f>
        <v>46279</v>
      </c>
      <c r="AO524" s="54" t="str">
        <f>K500</f>
        <v>Consultorio N° 3</v>
      </c>
      <c r="AP524" s="55">
        <f t="shared" ref="AP524:AQ524" si="363">K501</f>
        <v>0</v>
      </c>
      <c r="AQ524" s="55">
        <f t="shared" si="363"/>
        <v>0</v>
      </c>
      <c r="AR524" s="55">
        <f>AC501</f>
        <v>0</v>
      </c>
      <c r="AS524" s="55">
        <f>AA501</f>
        <v>0</v>
      </c>
      <c r="AT524" s="55">
        <f>AA502</f>
        <v>0</v>
      </c>
      <c r="AU524" s="55">
        <f>AC502</f>
        <v>0</v>
      </c>
      <c r="AV524" s="55">
        <f>AA503</f>
        <v>0</v>
      </c>
      <c r="AW524" s="55">
        <f>AC503</f>
        <v>0</v>
      </c>
      <c r="AX524" s="55">
        <f>AC504</f>
        <v>0</v>
      </c>
      <c r="AY524" s="55">
        <f>N504</f>
        <v>0</v>
      </c>
      <c r="AZ524" s="56"/>
      <c r="BA524" s="56"/>
      <c r="BB524" s="56"/>
      <c r="BC524" s="56"/>
      <c r="BD524" s="56"/>
      <c r="BE524" s="56"/>
      <c r="BF524" s="56"/>
      <c r="BG524" s="56"/>
      <c r="BH524" s="56"/>
      <c r="BI524" s="56"/>
      <c r="BJ524" s="56"/>
      <c r="BK524" s="56"/>
      <c r="BL524" s="56"/>
      <c r="BM524" s="56"/>
      <c r="BN524" s="56"/>
    </row>
    <row r="525" spans="1:66" ht="11.25" customHeight="1">
      <c r="A525" s="222">
        <f>A521+$Q$13/1440</f>
        <v>0.58333333333333326</v>
      </c>
      <c r="B525" s="38"/>
      <c r="C525" s="204"/>
      <c r="D525" s="207"/>
      <c r="E525" s="40" t="s">
        <v>36</v>
      </c>
      <c r="F525" s="42" t="str">
        <f>IF(D525&lt;&gt;"", VLOOKUP(D525,'Base de Datos'!$A$2:$D1268,2,FALSE()),"")</f>
        <v/>
      </c>
      <c r="G525" s="204"/>
      <c r="H525" s="216"/>
      <c r="I525" s="40" t="s">
        <v>36</v>
      </c>
      <c r="J525" s="42" t="str">
        <f>IF(H525&lt;&gt;"", VLOOKUP(H525,'Base de Datos'!$A$2:$D1268,2,FALSE()),"")</f>
        <v/>
      </c>
      <c r="K525" s="204"/>
      <c r="L525" s="216"/>
      <c r="M525" s="40" t="s">
        <v>36</v>
      </c>
      <c r="N525" s="42" t="str">
        <f>IF(L525&lt;&gt;"", VLOOKUP(L525,'Base de Datos'!$A$2:$D1268,2,FALSE()),"")</f>
        <v/>
      </c>
      <c r="O525" s="43"/>
      <c r="P525" s="151"/>
      <c r="Q525" s="1"/>
      <c r="R525" s="15"/>
      <c r="S525" s="45"/>
      <c r="T525" s="45" t="s">
        <v>37</v>
      </c>
      <c r="U525" s="46"/>
      <c r="V525" s="47"/>
      <c r="W525" s="45"/>
      <c r="X525" s="45" t="s">
        <v>37</v>
      </c>
      <c r="Y525" s="46"/>
      <c r="Z525" s="47"/>
      <c r="AA525" s="45"/>
      <c r="AB525" s="45" t="s">
        <v>37</v>
      </c>
      <c r="AC525" s="46"/>
      <c r="AD525" s="48"/>
      <c r="AE525" s="181"/>
      <c r="AF525" s="181"/>
      <c r="AG525" s="181"/>
      <c r="AH525" s="181"/>
      <c r="AI525" s="181"/>
      <c r="AJ525" s="181"/>
      <c r="AK525" s="181"/>
      <c r="AL525" s="181"/>
      <c r="AM525" s="48"/>
      <c r="AN525" s="53">
        <f>A499</f>
        <v>46279</v>
      </c>
      <c r="AO525" s="54" t="str">
        <f>K500</f>
        <v>Consultorio N° 3</v>
      </c>
      <c r="AP525" s="55">
        <f t="shared" ref="AP525:AQ525" si="364">K505</f>
        <v>0</v>
      </c>
      <c r="AQ525" s="55">
        <f t="shared" si="364"/>
        <v>0</v>
      </c>
      <c r="AR525" s="55">
        <f>AC505</f>
        <v>0</v>
      </c>
      <c r="AS525" s="55">
        <f>AA505</f>
        <v>0</v>
      </c>
      <c r="AT525" s="55">
        <f>AA506</f>
        <v>0</v>
      </c>
      <c r="AU525" s="55">
        <f>AC506</f>
        <v>0</v>
      </c>
      <c r="AV525" s="55">
        <f>AA507</f>
        <v>0</v>
      </c>
      <c r="AW525" s="55">
        <f>AC507</f>
        <v>0</v>
      </c>
      <c r="AX525" s="55">
        <f>AC508</f>
        <v>0</v>
      </c>
      <c r="AY525" s="55">
        <f>N508</f>
        <v>0</v>
      </c>
      <c r="AZ525" s="56"/>
      <c r="BA525" s="56"/>
      <c r="BB525" s="56"/>
      <c r="BC525" s="56"/>
      <c r="BD525" s="56"/>
      <c r="BE525" s="56"/>
      <c r="BF525" s="56"/>
      <c r="BG525" s="56"/>
      <c r="BH525" s="56"/>
      <c r="BI525" s="56"/>
      <c r="BJ525" s="56"/>
      <c r="BK525" s="56"/>
      <c r="BL525" s="56"/>
      <c r="BM525" s="56"/>
      <c r="BN525" s="56"/>
    </row>
    <row r="526" spans="1:66" ht="11.25" customHeight="1">
      <c r="A526" s="220"/>
      <c r="B526" s="38"/>
      <c r="C526" s="205"/>
      <c r="D526" s="208"/>
      <c r="E526" s="57" t="s">
        <v>42</v>
      </c>
      <c r="F526" s="58" t="str">
        <f>IF(D525&lt;&gt;"", VLOOKUP(D525,'Base de Datos'!$A$2:$D1268,3,FALSE()),"")</f>
        <v/>
      </c>
      <c r="G526" s="205"/>
      <c r="H526" s="208"/>
      <c r="I526" s="57" t="s">
        <v>42</v>
      </c>
      <c r="J526" s="58" t="str">
        <f>IF(H525&lt;&gt;"", VLOOKUP(H525,'Base de Datos'!$A$2:$D1268,3,FALSE()),"")</f>
        <v/>
      </c>
      <c r="K526" s="205"/>
      <c r="L526" s="208"/>
      <c r="M526" s="57" t="s">
        <v>42</v>
      </c>
      <c r="N526" s="58" t="str">
        <f>IF(L525&lt;&gt;"", VLOOKUP(L525,'Base de Datos'!$A$2:$D1268,3,FALSE()),"")</f>
        <v/>
      </c>
      <c r="O526" s="43"/>
      <c r="P526" s="151"/>
      <c r="Q526" s="152"/>
      <c r="R526" s="15"/>
      <c r="S526" s="229"/>
      <c r="T526" s="230"/>
      <c r="U526" s="59"/>
      <c r="V526" s="47"/>
      <c r="W526" s="229"/>
      <c r="X526" s="230"/>
      <c r="Y526" s="59"/>
      <c r="Z526" s="47"/>
      <c r="AA526" s="229"/>
      <c r="AB526" s="230"/>
      <c r="AC526" s="59"/>
      <c r="AD526" s="48"/>
      <c r="AE526" s="181"/>
      <c r="AF526" s="181"/>
      <c r="AG526" s="181"/>
      <c r="AH526" s="181"/>
      <c r="AI526" s="181"/>
      <c r="AJ526" s="181"/>
      <c r="AK526" s="181"/>
      <c r="AL526" s="181"/>
      <c r="AM526" s="48"/>
      <c r="AN526" s="53">
        <f>A499</f>
        <v>46279</v>
      </c>
      <c r="AO526" s="54" t="str">
        <f>K500</f>
        <v>Consultorio N° 3</v>
      </c>
      <c r="AP526" s="55">
        <f t="shared" ref="AP526:AQ526" si="365">K509</f>
        <v>0</v>
      </c>
      <c r="AQ526" s="55">
        <f t="shared" si="365"/>
        <v>0</v>
      </c>
      <c r="AR526" s="55">
        <f>AC509</f>
        <v>0</v>
      </c>
      <c r="AS526" s="55">
        <f>AA509</f>
        <v>0</v>
      </c>
      <c r="AT526" s="55">
        <f>AA510</f>
        <v>0</v>
      </c>
      <c r="AU526" s="55">
        <f>AC510</f>
        <v>0</v>
      </c>
      <c r="AV526" s="55">
        <f>AA511</f>
        <v>0</v>
      </c>
      <c r="AW526" s="55">
        <f>AC511</f>
        <v>0</v>
      </c>
      <c r="AX526" s="55">
        <f>AC512</f>
        <v>0</v>
      </c>
      <c r="AY526" s="55">
        <f>N512</f>
        <v>0</v>
      </c>
      <c r="AZ526" s="56"/>
      <c r="BA526" s="56"/>
      <c r="BB526" s="56"/>
      <c r="BC526" s="56"/>
      <c r="BD526" s="56"/>
      <c r="BE526" s="56"/>
      <c r="BF526" s="56"/>
      <c r="BG526" s="56"/>
      <c r="BH526" s="56"/>
      <c r="BI526" s="56"/>
      <c r="BJ526" s="56"/>
      <c r="BK526" s="56"/>
      <c r="BL526" s="56"/>
      <c r="BM526" s="56"/>
      <c r="BN526" s="56"/>
    </row>
    <row r="527" spans="1:66" ht="11.25" customHeight="1">
      <c r="A527" s="220"/>
      <c r="B527" s="38"/>
      <c r="C527" s="205"/>
      <c r="D527" s="208"/>
      <c r="E527" s="57" t="s">
        <v>44</v>
      </c>
      <c r="F527" s="58" t="str">
        <f>IF(D525&lt;&gt;"", VLOOKUP(D525,'Base de Datos'!$A$2:$D1268,4,FALSE()),"")</f>
        <v/>
      </c>
      <c r="G527" s="205"/>
      <c r="H527" s="208"/>
      <c r="I527" s="57" t="s">
        <v>44</v>
      </c>
      <c r="J527" s="58" t="str">
        <f>IF(H525&lt;&gt;"", VLOOKUP(H525,'Base de Datos'!$A$2:$D1268,4,FALSE()),"")</f>
        <v/>
      </c>
      <c r="K527" s="205"/>
      <c r="L527" s="208"/>
      <c r="M527" s="57" t="s">
        <v>44</v>
      </c>
      <c r="N527" s="58" t="str">
        <f>IF(L525&lt;&gt;"", VLOOKUP(L525,'Base de Datos'!$A$2:$D1268,4,FALSE()),"")</f>
        <v/>
      </c>
      <c r="O527" s="43"/>
      <c r="P527" s="151"/>
      <c r="Q527" s="152"/>
      <c r="R527" s="15"/>
      <c r="S527" s="229"/>
      <c r="T527" s="230"/>
      <c r="U527" s="59"/>
      <c r="V527" s="47"/>
      <c r="W527" s="229"/>
      <c r="X527" s="230"/>
      <c r="Y527" s="59"/>
      <c r="Z527" s="47"/>
      <c r="AA527" s="229"/>
      <c r="AB527" s="230"/>
      <c r="AC527" s="59"/>
      <c r="AD527" s="48"/>
      <c r="AE527" s="181"/>
      <c r="AF527" s="181"/>
      <c r="AG527" s="181"/>
      <c r="AH527" s="181"/>
      <c r="AI527" s="181"/>
      <c r="AJ527" s="181"/>
      <c r="AK527" s="181"/>
      <c r="AL527" s="181"/>
      <c r="AM527" s="48"/>
      <c r="AN527" s="53">
        <f>A499</f>
        <v>46279</v>
      </c>
      <c r="AO527" s="54" t="str">
        <f>K500</f>
        <v>Consultorio N° 3</v>
      </c>
      <c r="AP527" s="55">
        <f t="shared" ref="AP527:AQ527" si="366">K513</f>
        <v>0</v>
      </c>
      <c r="AQ527" s="55">
        <f t="shared" si="366"/>
        <v>0</v>
      </c>
      <c r="AR527" s="55">
        <f>AC513</f>
        <v>0</v>
      </c>
      <c r="AS527" s="55">
        <f>AA513</f>
        <v>0</v>
      </c>
      <c r="AT527" s="55">
        <f>AA514</f>
        <v>0</v>
      </c>
      <c r="AU527" s="55">
        <f>AC514</f>
        <v>0</v>
      </c>
      <c r="AV527" s="55">
        <f>AA515</f>
        <v>0</v>
      </c>
      <c r="AW527" s="55">
        <f>AC515</f>
        <v>0</v>
      </c>
      <c r="AX527" s="55">
        <f>AC516</f>
        <v>0</v>
      </c>
      <c r="AY527" s="55">
        <f>N516</f>
        <v>0</v>
      </c>
      <c r="AZ527" s="56"/>
      <c r="BA527" s="56"/>
      <c r="BB527" s="56"/>
      <c r="BC527" s="56"/>
      <c r="BD527" s="56"/>
      <c r="BE527" s="56"/>
      <c r="BF527" s="56"/>
      <c r="BG527" s="56"/>
      <c r="BH527" s="56"/>
      <c r="BI527" s="56"/>
      <c r="BJ527" s="56"/>
      <c r="BK527" s="56"/>
      <c r="BL527" s="56"/>
      <c r="BM527" s="56"/>
      <c r="BN527" s="56"/>
    </row>
    <row r="528" spans="1:66" ht="11.25" customHeight="1">
      <c r="A528" s="221"/>
      <c r="B528" s="38"/>
      <c r="C528" s="206"/>
      <c r="D528" s="209"/>
      <c r="E528" s="85" t="s">
        <v>46</v>
      </c>
      <c r="F528" s="86"/>
      <c r="G528" s="206"/>
      <c r="H528" s="209"/>
      <c r="I528" s="85" t="s">
        <v>46</v>
      </c>
      <c r="J528" s="108"/>
      <c r="K528" s="206"/>
      <c r="L528" s="209"/>
      <c r="M528" s="85" t="s">
        <v>46</v>
      </c>
      <c r="N528" s="108"/>
      <c r="O528" s="43"/>
      <c r="P528" s="151"/>
      <c r="Q528" s="1"/>
      <c r="R528" s="15"/>
      <c r="S528" s="227" t="str">
        <f>IF(OR(S525="Empleado",S525="Familiar"),"Nombre del Empleado","N° Factura")</f>
        <v>N° Factura</v>
      </c>
      <c r="T528" s="228"/>
      <c r="U528" s="89"/>
      <c r="V528" s="47"/>
      <c r="W528" s="227" t="str">
        <f>IF(OR(W525="Empleado",W525="Familiar"),"Nombre del Empleado","N° Factura")</f>
        <v>N° Factura</v>
      </c>
      <c r="X528" s="228"/>
      <c r="Y528" s="89"/>
      <c r="Z528" s="47"/>
      <c r="AA528" s="227" t="str">
        <f>IF(OR(AA525="Empleado",AA525="Familiar"),"Nombre del Empleado","N° Factura")</f>
        <v>N° Factura</v>
      </c>
      <c r="AB528" s="228"/>
      <c r="AC528" s="89"/>
      <c r="AD528" s="48"/>
      <c r="AE528" s="181"/>
      <c r="AF528" s="181"/>
      <c r="AG528" s="181"/>
      <c r="AH528" s="181"/>
      <c r="AI528" s="181"/>
      <c r="AJ528" s="181"/>
      <c r="AK528" s="181"/>
      <c r="AL528" s="181"/>
      <c r="AM528" s="48"/>
      <c r="AN528" s="53">
        <f>A499</f>
        <v>46279</v>
      </c>
      <c r="AO528" s="54" t="str">
        <f>K500</f>
        <v>Consultorio N° 3</v>
      </c>
      <c r="AP528" s="55">
        <f t="shared" ref="AP528:AQ528" si="367">K517</f>
        <v>0</v>
      </c>
      <c r="AQ528" s="55">
        <f t="shared" si="367"/>
        <v>0</v>
      </c>
      <c r="AR528" s="55">
        <f>AC517</f>
        <v>0</v>
      </c>
      <c r="AS528" s="55">
        <f>AA517</f>
        <v>0</v>
      </c>
      <c r="AT528" s="55">
        <f>AA518</f>
        <v>0</v>
      </c>
      <c r="AU528" s="55">
        <f>AC518</f>
        <v>0</v>
      </c>
      <c r="AV528" s="55">
        <f>AA519</f>
        <v>0</v>
      </c>
      <c r="AW528" s="55">
        <f>AC519</f>
        <v>0</v>
      </c>
      <c r="AX528" s="55">
        <f>AC520</f>
        <v>0</v>
      </c>
      <c r="AY528" s="55">
        <f>N520</f>
        <v>0</v>
      </c>
      <c r="AZ528" s="56"/>
      <c r="BA528" s="56"/>
      <c r="BB528" s="56"/>
      <c r="BC528" s="56"/>
      <c r="BD528" s="56"/>
      <c r="BE528" s="56"/>
      <c r="BF528" s="56"/>
      <c r="BG528" s="56"/>
      <c r="BH528" s="56"/>
      <c r="BI528" s="56"/>
      <c r="BJ528" s="56"/>
      <c r="BK528" s="56"/>
      <c r="BL528" s="56"/>
      <c r="BM528" s="56"/>
      <c r="BN528" s="56"/>
    </row>
    <row r="529" spans="1:66" ht="11.25" customHeight="1">
      <c r="A529" s="222">
        <f>A525+$Q$13/1440</f>
        <v>0.62499999999999989</v>
      </c>
      <c r="B529" s="38"/>
      <c r="C529" s="204"/>
      <c r="D529" s="207"/>
      <c r="E529" s="40" t="s">
        <v>36</v>
      </c>
      <c r="F529" s="42" t="str">
        <f>IF(D529&lt;&gt;"", VLOOKUP(D529,'Base de Datos'!$A$2:$D1268,2,FALSE()),"")</f>
        <v/>
      </c>
      <c r="G529" s="204"/>
      <c r="H529" s="216"/>
      <c r="I529" s="40" t="s">
        <v>36</v>
      </c>
      <c r="J529" s="42" t="str">
        <f>IF(H529&lt;&gt;"", VLOOKUP(H529,'Base de Datos'!$A$2:$D1268,2,FALSE()),"")</f>
        <v/>
      </c>
      <c r="K529" s="204"/>
      <c r="L529" s="216"/>
      <c r="M529" s="40" t="s">
        <v>36</v>
      </c>
      <c r="N529" s="42" t="str">
        <f>IF(L529&lt;&gt;"", VLOOKUP(L529,'Base de Datos'!$A$2:$D1268,2,FALSE()),"")</f>
        <v/>
      </c>
      <c r="O529" s="43"/>
      <c r="P529" s="153"/>
      <c r="Q529" s="154"/>
      <c r="R529" s="15"/>
      <c r="S529" s="45"/>
      <c r="T529" s="45" t="s">
        <v>37</v>
      </c>
      <c r="U529" s="46"/>
      <c r="V529" s="47"/>
      <c r="W529" s="45"/>
      <c r="X529" s="45" t="s">
        <v>37</v>
      </c>
      <c r="Y529" s="46"/>
      <c r="Z529" s="47"/>
      <c r="AA529" s="45"/>
      <c r="AB529" s="45" t="s">
        <v>37</v>
      </c>
      <c r="AC529" s="46"/>
      <c r="AD529" s="48"/>
      <c r="AE529" s="181"/>
      <c r="AF529" s="181"/>
      <c r="AG529" s="181"/>
      <c r="AH529" s="181"/>
      <c r="AI529" s="181"/>
      <c r="AJ529" s="181"/>
      <c r="AK529" s="181"/>
      <c r="AL529" s="181"/>
      <c r="AM529" s="48"/>
      <c r="AN529" s="53">
        <f>A499</f>
        <v>46279</v>
      </c>
      <c r="AO529" s="54" t="str">
        <f>K500</f>
        <v>Consultorio N° 3</v>
      </c>
      <c r="AP529" s="55">
        <f t="shared" ref="AP529:AQ529" si="368">K521</f>
        <v>0</v>
      </c>
      <c r="AQ529" s="55">
        <f t="shared" si="368"/>
        <v>0</v>
      </c>
      <c r="AR529" s="55">
        <f>AC521</f>
        <v>0</v>
      </c>
      <c r="AS529" s="55">
        <f>AA521</f>
        <v>0</v>
      </c>
      <c r="AT529" s="55">
        <f>AA522</f>
        <v>0</v>
      </c>
      <c r="AU529" s="55">
        <f>AC522</f>
        <v>0</v>
      </c>
      <c r="AV529" s="55">
        <f>AA523</f>
        <v>0</v>
      </c>
      <c r="AW529" s="55">
        <f>AC523</f>
        <v>0</v>
      </c>
      <c r="AX529" s="55">
        <f>AC524</f>
        <v>0</v>
      </c>
      <c r="AY529" s="55">
        <f>N524</f>
        <v>0</v>
      </c>
      <c r="AZ529" s="56"/>
      <c r="BA529" s="56"/>
      <c r="BB529" s="56"/>
      <c r="BC529" s="56"/>
      <c r="BD529" s="56"/>
      <c r="BE529" s="56"/>
      <c r="BF529" s="56"/>
      <c r="BG529" s="56"/>
      <c r="BH529" s="56"/>
      <c r="BI529" s="56"/>
      <c r="BJ529" s="56"/>
      <c r="BK529" s="56"/>
      <c r="BL529" s="56"/>
      <c r="BM529" s="56"/>
      <c r="BN529" s="56"/>
    </row>
    <row r="530" spans="1:66" ht="11.25" customHeight="1">
      <c r="A530" s="220"/>
      <c r="B530" s="38"/>
      <c r="C530" s="205"/>
      <c r="D530" s="208"/>
      <c r="E530" s="57" t="s">
        <v>42</v>
      </c>
      <c r="F530" s="58" t="str">
        <f>IF(D529&lt;&gt;"", VLOOKUP(D529,'Base de Datos'!$A$2:$D1268,3,FALSE()),"")</f>
        <v/>
      </c>
      <c r="G530" s="205"/>
      <c r="H530" s="208"/>
      <c r="I530" s="57" t="s">
        <v>42</v>
      </c>
      <c r="J530" s="58" t="str">
        <f>IF(H529&lt;&gt;"", VLOOKUP(H529,'Base de Datos'!$A$2:$D1268,3,FALSE()),"")</f>
        <v/>
      </c>
      <c r="K530" s="205"/>
      <c r="L530" s="208"/>
      <c r="M530" s="57" t="s">
        <v>42</v>
      </c>
      <c r="N530" s="58" t="str">
        <f>IF(L529&lt;&gt;"", VLOOKUP(L529,'Base de Datos'!$A$2:$D1268,3,FALSE()),"")</f>
        <v/>
      </c>
      <c r="O530" s="43"/>
      <c r="P530" s="153"/>
      <c r="Q530" s="154"/>
      <c r="R530" s="15"/>
      <c r="S530" s="229"/>
      <c r="T530" s="230"/>
      <c r="U530" s="59"/>
      <c r="V530" s="47"/>
      <c r="W530" s="229"/>
      <c r="X530" s="230"/>
      <c r="Y530" s="59"/>
      <c r="Z530" s="47"/>
      <c r="AA530" s="229"/>
      <c r="AB530" s="230"/>
      <c r="AC530" s="59"/>
      <c r="AD530" s="48"/>
      <c r="AE530" s="181"/>
      <c r="AF530" s="181"/>
      <c r="AG530" s="181"/>
      <c r="AH530" s="181"/>
      <c r="AI530" s="181"/>
      <c r="AJ530" s="181"/>
      <c r="AK530" s="181"/>
      <c r="AL530" s="181"/>
      <c r="AM530" s="48"/>
      <c r="AN530" s="53">
        <f>A499</f>
        <v>46279</v>
      </c>
      <c r="AO530" s="54" t="str">
        <f>K500</f>
        <v>Consultorio N° 3</v>
      </c>
      <c r="AP530" s="55">
        <f t="shared" ref="AP530:AQ530" si="369">K525</f>
        <v>0</v>
      </c>
      <c r="AQ530" s="55">
        <f t="shared" si="369"/>
        <v>0</v>
      </c>
      <c r="AR530" s="55">
        <f>AC525</f>
        <v>0</v>
      </c>
      <c r="AS530" s="55">
        <f>AA525</f>
        <v>0</v>
      </c>
      <c r="AT530" s="55">
        <f>AA526</f>
        <v>0</v>
      </c>
      <c r="AU530" s="55">
        <f>AC526</f>
        <v>0</v>
      </c>
      <c r="AV530" s="55">
        <f>AA527</f>
        <v>0</v>
      </c>
      <c r="AW530" s="55">
        <f>AC527</f>
        <v>0</v>
      </c>
      <c r="AX530" s="55">
        <f>AC528</f>
        <v>0</v>
      </c>
      <c r="AY530" s="55">
        <f>N528</f>
        <v>0</v>
      </c>
      <c r="AZ530" s="56"/>
      <c r="BA530" s="56"/>
      <c r="BB530" s="56"/>
      <c r="BC530" s="56"/>
      <c r="BD530" s="56"/>
      <c r="BE530" s="56"/>
      <c r="BF530" s="56"/>
      <c r="BG530" s="56"/>
      <c r="BH530" s="56"/>
      <c r="BI530" s="56"/>
      <c r="BJ530" s="56"/>
      <c r="BK530" s="56"/>
      <c r="BL530" s="56"/>
      <c r="BM530" s="56"/>
      <c r="BN530" s="56"/>
    </row>
    <row r="531" spans="1:66" ht="11.25" customHeight="1">
      <c r="A531" s="220"/>
      <c r="B531" s="38"/>
      <c r="C531" s="205"/>
      <c r="D531" s="208"/>
      <c r="E531" s="57" t="s">
        <v>44</v>
      </c>
      <c r="F531" s="58" t="str">
        <f>IF(D529&lt;&gt;"", VLOOKUP(D529,'Base de Datos'!$A$2:$D1268,4,FALSE()),"")</f>
        <v/>
      </c>
      <c r="G531" s="205"/>
      <c r="H531" s="208"/>
      <c r="I531" s="57" t="s">
        <v>44</v>
      </c>
      <c r="J531" s="58" t="str">
        <f>IF(H529&lt;&gt;"", VLOOKUP(H529,'Base de Datos'!$A$2:$D1268,4,FALSE()),"")</f>
        <v/>
      </c>
      <c r="K531" s="205"/>
      <c r="L531" s="208"/>
      <c r="M531" s="57" t="s">
        <v>44</v>
      </c>
      <c r="N531" s="58" t="str">
        <f>IF(L529&lt;&gt;"", VLOOKUP(L529,'Base de Datos'!$A$2:$D1268,4,FALSE()),"")</f>
        <v/>
      </c>
      <c r="O531" s="43"/>
      <c r="P531" s="153"/>
      <c r="Q531" s="154"/>
      <c r="R531" s="15"/>
      <c r="S531" s="229"/>
      <c r="T531" s="230"/>
      <c r="U531" s="59"/>
      <c r="V531" s="47"/>
      <c r="W531" s="229"/>
      <c r="X531" s="230"/>
      <c r="Y531" s="59"/>
      <c r="Z531" s="47"/>
      <c r="AA531" s="229"/>
      <c r="AB531" s="230"/>
      <c r="AC531" s="59"/>
      <c r="AD531" s="48"/>
      <c r="AE531" s="181"/>
      <c r="AF531" s="181"/>
      <c r="AG531" s="181"/>
      <c r="AH531" s="181"/>
      <c r="AI531" s="181"/>
      <c r="AJ531" s="181"/>
      <c r="AK531" s="181"/>
      <c r="AL531" s="181"/>
      <c r="AM531" s="48"/>
      <c r="AN531" s="53">
        <f>A499</f>
        <v>46279</v>
      </c>
      <c r="AO531" s="54" t="str">
        <f>K500</f>
        <v>Consultorio N° 3</v>
      </c>
      <c r="AP531" s="55">
        <f t="shared" ref="AP531:AQ531" si="370">K529</f>
        <v>0</v>
      </c>
      <c r="AQ531" s="55">
        <f t="shared" si="370"/>
        <v>0</v>
      </c>
      <c r="AR531" s="55">
        <f>AC529</f>
        <v>0</v>
      </c>
      <c r="AS531" s="55">
        <f>AA529</f>
        <v>0</v>
      </c>
      <c r="AT531" s="55">
        <f>AA530</f>
        <v>0</v>
      </c>
      <c r="AU531" s="55">
        <f>AC530</f>
        <v>0</v>
      </c>
      <c r="AV531" s="55">
        <f>AA531</f>
        <v>0</v>
      </c>
      <c r="AW531" s="55">
        <f>AC531</f>
        <v>0</v>
      </c>
      <c r="AX531" s="55">
        <f>AC532</f>
        <v>0</v>
      </c>
      <c r="AY531" s="55">
        <f>N532</f>
        <v>0</v>
      </c>
      <c r="AZ531" s="56"/>
      <c r="BA531" s="56"/>
      <c r="BB531" s="56"/>
      <c r="BC531" s="56"/>
      <c r="BD531" s="56"/>
      <c r="BE531" s="56"/>
      <c r="BF531" s="56"/>
      <c r="BG531" s="56"/>
      <c r="BH531" s="56"/>
      <c r="BI531" s="56"/>
      <c r="BJ531" s="56"/>
      <c r="BK531" s="56"/>
      <c r="BL531" s="56"/>
      <c r="BM531" s="56"/>
      <c r="BN531" s="56"/>
    </row>
    <row r="532" spans="1:66" ht="11.25" customHeight="1">
      <c r="A532" s="221"/>
      <c r="B532" s="38"/>
      <c r="C532" s="206"/>
      <c r="D532" s="209"/>
      <c r="E532" s="85" t="s">
        <v>46</v>
      </c>
      <c r="F532" s="86"/>
      <c r="G532" s="206"/>
      <c r="H532" s="209"/>
      <c r="I532" s="85" t="s">
        <v>46</v>
      </c>
      <c r="J532" s="108"/>
      <c r="K532" s="206"/>
      <c r="L532" s="209"/>
      <c r="M532" s="85" t="s">
        <v>46</v>
      </c>
      <c r="N532" s="108"/>
      <c r="O532" s="43"/>
      <c r="P532" s="153"/>
      <c r="Q532" s="154"/>
      <c r="R532" s="15"/>
      <c r="S532" s="227" t="str">
        <f>IF(OR(S529="Empleado",S529="Familiar"),"Nombre del Empleado","N° Factura")</f>
        <v>N° Factura</v>
      </c>
      <c r="T532" s="228"/>
      <c r="U532" s="89"/>
      <c r="V532" s="47"/>
      <c r="W532" s="227" t="str">
        <f>IF(OR(W529="Empleado",W529="Familiar"),"Nombre del Empleado","N° Factura")</f>
        <v>N° Factura</v>
      </c>
      <c r="X532" s="228"/>
      <c r="Y532" s="89"/>
      <c r="Z532" s="47"/>
      <c r="AA532" s="227" t="str">
        <f>IF(OR(AA529="Empleado",AA529="Familiar"),"Nombre del Empleado","N° Factura")</f>
        <v>N° Factura</v>
      </c>
      <c r="AB532" s="228"/>
      <c r="AC532" s="89"/>
      <c r="AD532" s="48"/>
      <c r="AE532" s="181"/>
      <c r="AF532" s="181"/>
      <c r="AG532" s="181"/>
      <c r="AH532" s="181"/>
      <c r="AI532" s="181"/>
      <c r="AJ532" s="181"/>
      <c r="AK532" s="181"/>
      <c r="AL532" s="181"/>
      <c r="AM532" s="48"/>
      <c r="AN532" s="53">
        <f>A499</f>
        <v>46279</v>
      </c>
      <c r="AO532" s="54" t="str">
        <f>K500</f>
        <v>Consultorio N° 3</v>
      </c>
      <c r="AP532" s="55">
        <f t="shared" ref="AP532:AQ532" si="371">K533</f>
        <v>0</v>
      </c>
      <c r="AQ532" s="55">
        <f t="shared" si="371"/>
        <v>0</v>
      </c>
      <c r="AR532" s="55">
        <f>AC533</f>
        <v>0</v>
      </c>
      <c r="AS532" s="55">
        <f>AA533</f>
        <v>0</v>
      </c>
      <c r="AT532" s="55">
        <f>AA534</f>
        <v>0</v>
      </c>
      <c r="AU532" s="55">
        <f>AC534</f>
        <v>0</v>
      </c>
      <c r="AV532" s="55">
        <f>AA535</f>
        <v>0</v>
      </c>
      <c r="AW532" s="55">
        <f>AC535</f>
        <v>0</v>
      </c>
      <c r="AX532" s="55">
        <f>AC536</f>
        <v>0</v>
      </c>
      <c r="AY532" s="55">
        <f>N536</f>
        <v>0</v>
      </c>
      <c r="AZ532" s="56"/>
      <c r="BA532" s="56"/>
      <c r="BB532" s="56"/>
      <c r="BC532" s="56"/>
      <c r="BD532" s="56"/>
      <c r="BE532" s="56"/>
      <c r="BF532" s="56"/>
      <c r="BG532" s="56"/>
      <c r="BH532" s="56"/>
      <c r="BI532" s="56"/>
      <c r="BJ532" s="56"/>
      <c r="BK532" s="56"/>
      <c r="BL532" s="56"/>
      <c r="BM532" s="56"/>
      <c r="BN532" s="56"/>
    </row>
    <row r="533" spans="1:66" ht="11.25" customHeight="1">
      <c r="A533" s="222">
        <f>A529+$Q$13/1440</f>
        <v>0.66666666666666652</v>
      </c>
      <c r="B533" s="38"/>
      <c r="C533" s="204"/>
      <c r="D533" s="207"/>
      <c r="E533" s="40" t="s">
        <v>36</v>
      </c>
      <c r="F533" s="42" t="str">
        <f>IF(D533&lt;&gt;"", VLOOKUP(D533,'Base de Datos'!$A$2:$D1268,2,FALSE()),"")</f>
        <v/>
      </c>
      <c r="G533" s="204"/>
      <c r="H533" s="216"/>
      <c r="I533" s="40" t="s">
        <v>36</v>
      </c>
      <c r="J533" s="42" t="str">
        <f>IF(H533&lt;&gt;"", VLOOKUP(H533,'Base de Datos'!$A$2:$D1268,2,FALSE()),"")</f>
        <v/>
      </c>
      <c r="K533" s="204"/>
      <c r="L533" s="216"/>
      <c r="M533" s="40" t="s">
        <v>36</v>
      </c>
      <c r="N533" s="42" t="str">
        <f>IF(L533&lt;&gt;"", VLOOKUP(L533,'Base de Datos'!$A$2:$D1268,2,FALSE()),"")</f>
        <v/>
      </c>
      <c r="O533" s="43"/>
      <c r="P533" s="3"/>
      <c r="Q533" s="3"/>
      <c r="R533" s="15"/>
      <c r="S533" s="45"/>
      <c r="T533" s="45" t="s">
        <v>37</v>
      </c>
      <c r="U533" s="46"/>
      <c r="V533" s="47"/>
      <c r="W533" s="45"/>
      <c r="X533" s="45" t="s">
        <v>37</v>
      </c>
      <c r="Y533" s="46"/>
      <c r="Z533" s="47"/>
      <c r="AA533" s="45"/>
      <c r="AB533" s="45" t="s">
        <v>37</v>
      </c>
      <c r="AC533" s="46"/>
      <c r="AD533" s="48"/>
      <c r="AE533" s="181"/>
      <c r="AF533" s="181"/>
      <c r="AG533" s="181"/>
      <c r="AH533" s="181"/>
      <c r="AI533" s="181"/>
      <c r="AJ533" s="181"/>
      <c r="AK533" s="181"/>
      <c r="AL533" s="181"/>
      <c r="AM533" s="48"/>
      <c r="AN533" s="53">
        <f>A499</f>
        <v>46279</v>
      </c>
      <c r="AO533" s="54" t="str">
        <f>K500</f>
        <v>Consultorio N° 3</v>
      </c>
      <c r="AP533" s="55">
        <f t="shared" ref="AP533:AQ533" si="372">K537</f>
        <v>0</v>
      </c>
      <c r="AQ533" s="55">
        <f t="shared" si="372"/>
        <v>0</v>
      </c>
      <c r="AR533" s="55">
        <f>AC537</f>
        <v>0</v>
      </c>
      <c r="AS533" s="55">
        <f>AA537</f>
        <v>0</v>
      </c>
      <c r="AT533" s="55">
        <f>AA538</f>
        <v>0</v>
      </c>
      <c r="AU533" s="55">
        <f>AC538</f>
        <v>0</v>
      </c>
      <c r="AV533" s="55">
        <f>AA539</f>
        <v>0</v>
      </c>
      <c r="AW533" s="55">
        <f>AC539</f>
        <v>0</v>
      </c>
      <c r="AX533" s="55">
        <f>AC540</f>
        <v>0</v>
      </c>
      <c r="AY533" s="55">
        <f>N540</f>
        <v>0</v>
      </c>
      <c r="AZ533" s="56"/>
      <c r="BA533" s="56"/>
      <c r="BB533" s="56"/>
      <c r="BC533" s="56"/>
      <c r="BD533" s="56"/>
      <c r="BE533" s="56"/>
      <c r="BF533" s="56"/>
      <c r="BG533" s="56"/>
      <c r="BH533" s="56"/>
      <c r="BI533" s="56"/>
      <c r="BJ533" s="56"/>
      <c r="BK533" s="56"/>
      <c r="BL533" s="56"/>
      <c r="BM533" s="56"/>
      <c r="BN533" s="56"/>
    </row>
    <row r="534" spans="1:66" ht="11.25" customHeight="1">
      <c r="A534" s="220"/>
      <c r="B534" s="38"/>
      <c r="C534" s="205"/>
      <c r="D534" s="208"/>
      <c r="E534" s="57" t="s">
        <v>42</v>
      </c>
      <c r="F534" s="58" t="str">
        <f>IF(D533&lt;&gt;"", VLOOKUP(D533,'Base de Datos'!$A$2:$D1268,3,FALSE()),"")</f>
        <v/>
      </c>
      <c r="G534" s="205"/>
      <c r="H534" s="208"/>
      <c r="I534" s="57" t="s">
        <v>42</v>
      </c>
      <c r="J534" s="58" t="str">
        <f>IF(H533&lt;&gt;"", VLOOKUP(H533,'Base de Datos'!$A$2:$D1268,3,FALSE()),"")</f>
        <v/>
      </c>
      <c r="K534" s="205"/>
      <c r="L534" s="208"/>
      <c r="M534" s="57" t="s">
        <v>42</v>
      </c>
      <c r="N534" s="58" t="str">
        <f>IF(L533&lt;&gt;"", VLOOKUP(L533,'Base de Datos'!$A$2:$D1268,3,FALSE()),"")</f>
        <v/>
      </c>
      <c r="O534" s="43"/>
      <c r="P534" s="3"/>
      <c r="Q534" s="3"/>
      <c r="R534" s="15"/>
      <c r="S534" s="229"/>
      <c r="T534" s="230"/>
      <c r="U534" s="59"/>
      <c r="V534" s="47"/>
      <c r="W534" s="229"/>
      <c r="X534" s="230"/>
      <c r="Y534" s="59"/>
      <c r="Z534" s="47"/>
      <c r="AA534" s="229"/>
      <c r="AB534" s="230"/>
      <c r="AC534" s="59"/>
      <c r="AD534" s="48"/>
      <c r="AE534" s="235">
        <f>A499</f>
        <v>46279</v>
      </c>
      <c r="AF534" s="236"/>
      <c r="AG534" s="236"/>
      <c r="AH534" s="236"/>
      <c r="AI534" s="236"/>
      <c r="AJ534" s="236"/>
      <c r="AK534" s="236"/>
      <c r="AL534" s="237"/>
      <c r="AM534" s="48"/>
      <c r="AN534" s="155">
        <f>A499</f>
        <v>46279</v>
      </c>
      <c r="AO534" s="156" t="str">
        <f>K500</f>
        <v>Consultorio N° 3</v>
      </c>
      <c r="AP534" s="156">
        <f t="shared" ref="AP534:AQ534" si="373">K541</f>
        <v>0</v>
      </c>
      <c r="AQ534" s="156">
        <f t="shared" si="373"/>
        <v>0</v>
      </c>
      <c r="AR534" s="156">
        <f>AC541</f>
        <v>0</v>
      </c>
      <c r="AS534" s="156">
        <f>AA541</f>
        <v>0</v>
      </c>
      <c r="AT534" s="156">
        <f>AA542</f>
        <v>0</v>
      </c>
      <c r="AU534" s="156">
        <f>AC542</f>
        <v>0</v>
      </c>
      <c r="AV534" s="156">
        <f>AA543</f>
        <v>0</v>
      </c>
      <c r="AW534" s="156">
        <f>AC543</f>
        <v>0</v>
      </c>
      <c r="AX534" s="156">
        <f>AC544</f>
        <v>0</v>
      </c>
      <c r="AY534" s="156">
        <f>N544</f>
        <v>0</v>
      </c>
      <c r="AZ534" s="48"/>
      <c r="BA534" s="48"/>
      <c r="BB534" s="48"/>
      <c r="BC534" s="48"/>
      <c r="BD534" s="48"/>
      <c r="BE534" s="48"/>
      <c r="BF534" s="48"/>
      <c r="BG534" s="48"/>
      <c r="BH534" s="48"/>
      <c r="BI534" s="48"/>
      <c r="BJ534" s="48"/>
      <c r="BK534" s="48"/>
      <c r="BL534" s="48"/>
      <c r="BM534" s="48"/>
      <c r="BN534" s="48"/>
    </row>
    <row r="535" spans="1:66" ht="11.25" customHeight="1">
      <c r="A535" s="220"/>
      <c r="B535" s="38"/>
      <c r="C535" s="205"/>
      <c r="D535" s="208"/>
      <c r="E535" s="57" t="s">
        <v>44</v>
      </c>
      <c r="F535" s="58" t="str">
        <f>IF(D533&lt;&gt;"", VLOOKUP(D533,'Base de Datos'!$A$2:$D1268,4,FALSE()),"")</f>
        <v/>
      </c>
      <c r="G535" s="205"/>
      <c r="H535" s="208"/>
      <c r="I535" s="57" t="s">
        <v>44</v>
      </c>
      <c r="J535" s="58" t="str">
        <f>IF(H533&lt;&gt;"", VLOOKUP(H533,'Base de Datos'!$A$2:$D1268,4,FALSE()),"")</f>
        <v/>
      </c>
      <c r="K535" s="205"/>
      <c r="L535" s="208"/>
      <c r="M535" s="57" t="s">
        <v>44</v>
      </c>
      <c r="N535" s="58" t="str">
        <f>IF(L533&lt;&gt;"", VLOOKUP(L533,'Base de Datos'!$A$2:$D1268,4,FALSE()),"")</f>
        <v/>
      </c>
      <c r="O535" s="43"/>
      <c r="P535" s="3"/>
      <c r="Q535" s="3"/>
      <c r="R535" s="15"/>
      <c r="S535" s="229"/>
      <c r="T535" s="230"/>
      <c r="U535" s="59"/>
      <c r="V535" s="47"/>
      <c r="W535" s="229"/>
      <c r="X535" s="230"/>
      <c r="Y535" s="59"/>
      <c r="Z535" s="47"/>
      <c r="AA535" s="229"/>
      <c r="AB535" s="230"/>
      <c r="AC535" s="59"/>
      <c r="AD535" s="48"/>
      <c r="AE535" s="238" t="s">
        <v>20</v>
      </c>
      <c r="AF535" s="239"/>
      <c r="AG535" s="157" t="s">
        <v>21</v>
      </c>
      <c r="AH535" s="158" t="s">
        <v>22</v>
      </c>
      <c r="AI535" s="159" t="s">
        <v>23</v>
      </c>
      <c r="AJ535" s="159" t="s">
        <v>24</v>
      </c>
      <c r="AK535" s="159" t="s">
        <v>25</v>
      </c>
      <c r="AL535" s="160" t="s">
        <v>26</v>
      </c>
      <c r="AM535" s="48"/>
      <c r="AN535" s="155">
        <f>A499</f>
        <v>46279</v>
      </c>
      <c r="AO535" s="156" t="str">
        <f>K500</f>
        <v>Consultorio N° 3</v>
      </c>
      <c r="AP535" s="156">
        <f t="shared" ref="AP535:AQ535" si="374">K545</f>
        <v>0</v>
      </c>
      <c r="AQ535" s="156">
        <f t="shared" si="374"/>
        <v>0</v>
      </c>
      <c r="AR535" s="156">
        <f>AC545</f>
        <v>0</v>
      </c>
      <c r="AS535" s="156">
        <f>AA545</f>
        <v>0</v>
      </c>
      <c r="AT535" s="156">
        <f>AA546</f>
        <v>0</v>
      </c>
      <c r="AU535" s="156">
        <f>AC546</f>
        <v>0</v>
      </c>
      <c r="AV535" s="156">
        <f>AA547</f>
        <v>0</v>
      </c>
      <c r="AW535" s="156">
        <f>AC547</f>
        <v>0</v>
      </c>
      <c r="AX535" s="156">
        <f>AC548</f>
        <v>0</v>
      </c>
      <c r="AY535" s="156">
        <f>N548</f>
        <v>0</v>
      </c>
      <c r="AZ535" s="48"/>
      <c r="BA535" s="48"/>
      <c r="BB535" s="48"/>
      <c r="BC535" s="48"/>
      <c r="BD535" s="48"/>
      <c r="BE535" s="48"/>
      <c r="BF535" s="48"/>
      <c r="BG535" s="48"/>
      <c r="BH535" s="48"/>
      <c r="BI535" s="48"/>
      <c r="BJ535" s="48"/>
      <c r="BK535" s="48"/>
      <c r="BL535" s="48"/>
      <c r="BM535" s="48"/>
      <c r="BN535" s="48"/>
    </row>
    <row r="536" spans="1:66" ht="11.25" customHeight="1">
      <c r="A536" s="221"/>
      <c r="B536" s="38"/>
      <c r="C536" s="206"/>
      <c r="D536" s="209"/>
      <c r="E536" s="85" t="s">
        <v>46</v>
      </c>
      <c r="F536" s="86"/>
      <c r="G536" s="206"/>
      <c r="H536" s="209"/>
      <c r="I536" s="85" t="s">
        <v>46</v>
      </c>
      <c r="J536" s="108"/>
      <c r="K536" s="206"/>
      <c r="L536" s="209"/>
      <c r="M536" s="85" t="s">
        <v>46</v>
      </c>
      <c r="N536" s="108"/>
      <c r="O536" s="43"/>
      <c r="P536" s="3"/>
      <c r="Q536" s="3"/>
      <c r="R536" s="15"/>
      <c r="S536" s="227" t="str">
        <f>IF(OR(S533="Empleado",S533="Familiar"),"Nombre del Empleado","N° Factura")</f>
        <v>N° Factura</v>
      </c>
      <c r="T536" s="228"/>
      <c r="U536" s="89"/>
      <c r="V536" s="47"/>
      <c r="W536" s="227" t="str">
        <f>IF(OR(W533="Empleado",W533="Familiar"),"Nombre del Empleado","N° Factura")</f>
        <v>N° Factura</v>
      </c>
      <c r="X536" s="228"/>
      <c r="Y536" s="89"/>
      <c r="Z536" s="47"/>
      <c r="AA536" s="227" t="str">
        <f>IF(OR(AA533="Empleado",AA533="Familiar"),"Nombre del Empleado","N° Factura")</f>
        <v>N° Factura</v>
      </c>
      <c r="AB536" s="228"/>
      <c r="AC536" s="89"/>
      <c r="AD536" s="48"/>
      <c r="AE536" s="240" t="s">
        <v>38</v>
      </c>
      <c r="AF536" s="230"/>
      <c r="AG536" s="161">
        <f t="array" aca="1" ref="AG536" ca="1">COUNTIFS(AP501:AP541, "💲", AY501:AY541, INDIRECT("AE" &amp; ROW())) + COUNTIFS(AP501:AP541, "📦", AY501:AY541, INDIRECT("AE" &amp; ROW())) + COUNTIFS(AP501:AP541, "✅", AY501:AY541, INDIRECT("AE" &amp; ROW()))</f>
        <v>0</v>
      </c>
      <c r="AH536" s="162">
        <f t="array" aca="1" ref="AH536" ca="1">COUNTIFS(AP501:AP541, "💲", AY501:AY541, INDIRECT("AE" &amp; ROW())) + COUNTIFS(AP501:AP541, "📦", AY501:AY541, INDIRECT("AE" &amp; ROW()))</f>
        <v>0</v>
      </c>
      <c r="AI536" s="139">
        <f t="array" aca="1" ref="AI536" ca="1">SUMIFS(AR501:AR541, AY501:AY541, INDIRECT("AE" &amp; ROW()), AP501:AP541, "💲") + SUMIFS(AR501:AR541, AY501:AY541, INDIRECT("AE" &amp; ROW()), AP501:AP541, "📦")</f>
        <v>0</v>
      </c>
      <c r="AJ536" s="139">
        <f t="array" aca="1" ref="AJ536" ca="1">(
    SUMIFS(AR501:AR541, AY501:AY541, INDIRECT("AE" &amp; ROW()), AP501:AP541, "💲") +
    SUMIFS(AR501:AR541, AY501:AY541, INDIRECT("AE" &amp; ROW()), AP501:AP541, "📦")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
        SUMIFS(AR501:AR541, AY501:AY541, INDIRECT("AE" &amp; ROW()), AP501:AP541, "💲", AS501:AS541, "Familiar") +
        SUMIFS(AR501:AR541, AY501:AY541, INDIRECT("AE" &amp; ROW()), AP501:AP541, "📦", AS501:AS541, "Familiar")
    ) / 2
)  -
(
    (
        SUMIFS(AR501:AR541, AY501:AY541, INDIRECT("AE" &amp; ROW()), AP501:AP541, "💲", AS501:AS541, "Exonerado ADH") +
        SUMIFS(AR501:AR541, AY501:AY541, INDIRECT("AE" &amp; ROW()), AP501:AP541, "📦", AS501:AS541, "Exonerado ADH")
    ) / 2
)  -
(
    (
        SUMIFS(AR501:AR541, AY501:AY541, INDIRECT("AE" &amp; ROW()), AP501:AP541, "💲", AS501:AS541, "Exonerado Doctor") +
        SUMIFS(AR501:AR541, AY501:AY541, INDIRECT("AE" &amp; ROW()), AP501:AP541, "📦", AS501:AS541, "Exonerado Doctor")
    ) / 2
)</f>
        <v>0</v>
      </c>
      <c r="AK536" s="139">
        <f t="array" aca="1" ref="AK536" ca="1">(
    SUMIFS(AR501:AR541, AY501:AY541, INDIRECT("AE" &amp; ROW()), AP501:AP541, "💲") +
    SUMIFS(AR501:AR541, AY501:AY541, INDIRECT("AE" &amp; ROW()), AP501:AP541, "📦")
) -
(
    SUMIFS(AR501:AR541, AY501:AY541, INDIRECT("AE" &amp; ROW()), AP501:AP541, "💲", AS501:AS541, "Familiar") +
    SUMIFS(AR501:AR541, AY501:AY541, INDIRECT("AE" &amp; ROW()), AP501:AP541, "📦", AS501:AS541, "Familiar")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SUMIFS(AR501:AR541, AY501:AY541, INDIRECT("AE" &amp; ROW()), AP501:AP541, "💲", AS501:AS541, "Exonerado ADH") +
    SUMIFS(AR501:AR541, AY501:AY541, INDIRECT("AE" &amp; ROW()), AP501:AP541, "📦", AS501:AS541, "Exonerado ADH")
) -
(
    (
        SUMIFS(AR501:AR541, AY501:AY541, INDIRECT("AE" &amp; ROW()), AP501:AP541, "💲", AS501:AS541, "Exonerado Doctor") +
        SUMIFS(AR501:AR541, AY501:AY541, INDIRECT("AE" &amp; ROW()), AP501:AP541, "📦", AS501:AS541, "Exonerado Doctor")
    ) / 2
) -
(
    (
        SUMIFS(AR501:AR541, AY501:AY541, INDIRECT("AE" &amp; ROW()), AP501:AP541, "💲", AS501:AS541, "") +
        SUMIFS(AR501:AR541, AY501:AY541, INDIRECT("AE" &amp; ROW()), AP501:AP541, "📦", AS501:AS541, "")
    ) / 2
)</f>
        <v>0</v>
      </c>
      <c r="AL536" s="140">
        <f t="array" aca="1" ref="AL536" ca="1">(
    SUMIFS(AR501:AR541, AY501:AY541, INDIRECT("AE" &amp; ROW()), AP501:AP541, "💲") +
    SUMIFS(AR501:AR541, AY501:AY541, INDIRECT("AE" &amp; ROW()), AP501:AP541, "📦")
) -
(
    (
        SUMIFS(AR501:AR541, AY501:AY541, INDIRECT("AE" &amp; ROW()), AP501:AP541, "💲", AS501:AS541, "Familiar") +
        SUMIFS(AR501:AR541, AY501:AY541, INDIRECT("AE" &amp; ROW()), AP501:AP541, "📦", AS501:AS541, "Familiar")
    ) / 2
) -
(
    (
        SUMIFS(AR501:AR541, AY501:AY541, INDIRECT("AE" &amp; ROW()), AP501:AP541, "💲", AS501:AS541, "Participante") +
        SUMIFS(AR501:AR541, AY501:AY541, INDIRECT("AE" &amp; ROW()), AP501:AP541, "📦", AS501:AS541, "Participante")
    ) / 2
) -
(
    (
        SUMIFS(AR501:AR541, AY501:AY541, INDIRECT("AE" &amp; ROW()), AP501:AP541, "💲", AS501:AS541, "Empleado") +
        SUMIFS(AR501:AR541, AY501:AY541, INDIRECT("AE" &amp; ROW()), AP501:AP541, "📦", AS501:AS541, "Empleado")
    ) / 2
) -
(
    (
        SUMIFS(AR501:AR541, AY501:AY541, INDIRECT("AE" &amp; ROW()), AP501:AP541, "💲", AS501:AS541, "Exonerado ADH") +
        SUMIFS(AR501:AR541, AY501:AY541, INDIRECT("AE" &amp; ROW()), AP501:AP541, "📦", AS501:AS541, "Exonerado ADH")
    ) / 2
) -
(
    SUMIFS(AR501:AR541, AY501:AY541, INDIRECT("AE" &amp; ROW()), AP501:AP541, "💲", AS501:AS541, "Exonerado Doctor") +
    SUMIFS(AR501:AR541, AY501:AY541, INDIRECT("AE" &amp; ROW()), AP501:AP541, "📦", AS501:AS541, "Exonerado Doctor")
) -
(
    (
        SUMIFS(AR501:AR541, AY501:AY541, INDIRECT("AE" &amp; ROW()), AP501:AP541, "💲", AS501:AS541, "") +
        SUMIFS(AR501:AR541, AY501:AY541, INDIRECT("AE" &amp; ROW()), AP501:AP541, "📦", AS501:AS541, "")
    ) / 2
)</f>
        <v>0</v>
      </c>
      <c r="AM536" s="48"/>
      <c r="AN536" s="155">
        <f>A499</f>
        <v>46279</v>
      </c>
      <c r="AO536" s="156" t="str">
        <f>K500</f>
        <v>Consultorio N° 3</v>
      </c>
      <c r="AP536" s="156">
        <f t="shared" ref="AP536:AQ536" si="375">K549</f>
        <v>0</v>
      </c>
      <c r="AQ536" s="156">
        <f t="shared" si="375"/>
        <v>0</v>
      </c>
      <c r="AR536" s="156">
        <f>AC549</f>
        <v>0</v>
      </c>
      <c r="AS536" s="156">
        <f>AA549</f>
        <v>0</v>
      </c>
      <c r="AT536" s="156">
        <f>AA550</f>
        <v>0</v>
      </c>
      <c r="AU536" s="156">
        <f>AC550</f>
        <v>0</v>
      </c>
      <c r="AV536" s="156">
        <f>AA551</f>
        <v>0</v>
      </c>
      <c r="AW536" s="156">
        <f>AC551</f>
        <v>0</v>
      </c>
      <c r="AX536" s="156">
        <f>AC552</f>
        <v>0</v>
      </c>
      <c r="AY536" s="156">
        <f>N552</f>
        <v>0</v>
      </c>
      <c r="AZ536" s="48"/>
      <c r="BA536" s="48"/>
      <c r="BB536" s="48"/>
      <c r="BC536" s="48"/>
      <c r="BD536" s="48"/>
      <c r="BE536" s="48"/>
      <c r="BF536" s="48"/>
      <c r="BG536" s="48"/>
      <c r="BH536" s="48"/>
      <c r="BI536" s="48"/>
      <c r="BJ536" s="48"/>
      <c r="BK536" s="48"/>
      <c r="BL536" s="48"/>
      <c r="BM536" s="48"/>
      <c r="BN536" s="48"/>
    </row>
    <row r="537" spans="1:66" ht="11.25" customHeight="1">
      <c r="A537" s="222">
        <f>A533+$Q$13/1440</f>
        <v>0.70833333333333315</v>
      </c>
      <c r="B537" s="38"/>
      <c r="C537" s="204"/>
      <c r="D537" s="207"/>
      <c r="E537" s="40" t="s">
        <v>36</v>
      </c>
      <c r="F537" s="42" t="str">
        <f>IF(D537&lt;&gt;"", VLOOKUP(D537,'Base de Datos'!$A$2:$D1268,2,FALSE()),"")</f>
        <v/>
      </c>
      <c r="G537" s="204"/>
      <c r="H537" s="216"/>
      <c r="I537" s="40" t="s">
        <v>36</v>
      </c>
      <c r="J537" s="42" t="str">
        <f>IF(H537&lt;&gt;"", VLOOKUP(H537,'Base de Datos'!$A$2:$D1268,2,FALSE()),"")</f>
        <v/>
      </c>
      <c r="K537" s="204"/>
      <c r="L537" s="216"/>
      <c r="M537" s="40" t="s">
        <v>36</v>
      </c>
      <c r="N537" s="42" t="str">
        <f>IF(L537&lt;&gt;"", VLOOKUP(L537,'Base de Datos'!$A$2:$D1268,2,FALSE()),"")</f>
        <v/>
      </c>
      <c r="O537" s="43"/>
      <c r="P537" s="163"/>
      <c r="Q537" s="3"/>
      <c r="R537" s="15"/>
      <c r="S537" s="45"/>
      <c r="T537" s="45" t="s">
        <v>37</v>
      </c>
      <c r="U537" s="46"/>
      <c r="V537" s="47"/>
      <c r="W537" s="45"/>
      <c r="X537" s="45" t="s">
        <v>37</v>
      </c>
      <c r="Y537" s="46"/>
      <c r="Z537" s="47"/>
      <c r="AA537" s="45"/>
      <c r="AB537" s="45" t="s">
        <v>37</v>
      </c>
      <c r="AC537" s="46"/>
      <c r="AD537" s="48"/>
      <c r="AE537" s="240" t="s">
        <v>43</v>
      </c>
      <c r="AF537" s="230"/>
      <c r="AG537" s="161">
        <f t="array" aca="1" ref="AG537" ca="1">COUNTIFS(AP501:AP541, "💲", AY501:AY541, INDIRECT("AE" &amp; ROW())) + COUNTIFS(AP501:AP541, "📦", AY501:AY541, INDIRECT("AE" &amp; ROW())) + COUNTIFS(AP501:AP541, "✅", AY501:AY541, INDIRECT("AE" &amp; ROW()))</f>
        <v>0</v>
      </c>
      <c r="AH537" s="162">
        <f t="array" aca="1" ref="AH537" ca="1">COUNTIFS(AP501:AP541, "💲", AY501:AY541, INDIRECT("AE" &amp; ROW())) + COUNTIFS(AP501:AP541, "📦", AY501:AY541, INDIRECT("AE" &amp; ROW()))</f>
        <v>0</v>
      </c>
      <c r="AI537" s="139">
        <f t="array" aca="1" ref="AI537" ca="1">SUMIFS(AR501:AR541, AY501:AY541, INDIRECT("AE" &amp; ROW()), AP501:AP541, "💲") + SUMIFS(AR501:AR541, AY501:AY541, INDIRECT("AE" &amp; ROW()), AP501:AP541, "📦")</f>
        <v>0</v>
      </c>
      <c r="AJ537" s="139">
        <f t="array" aca="1" ref="AJ537" ca="1">(
    SUMIFS(AR501:AR541, AY501:AY541, INDIRECT("AE" &amp; ROW()), AP501:AP541, "💲") +
    SUMIFS(AR501:AR541, AY501:AY541, INDIRECT("AE" &amp; ROW()), AP501:AP541, "📦")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
        SUMIFS(AR501:AR541, AY501:AY541, INDIRECT("AE" &amp; ROW()), AP501:AP541, "💲", AS501:AS541, "Familiar") +
        SUMIFS(AR501:AR541, AY501:AY541, INDIRECT("AE" &amp; ROW()), AP501:AP541, "📦", AS501:AS541, "Familiar")
    ) / 2
)  -
(
    (
        SUMIFS(AR501:AR541, AY501:AY541, INDIRECT("AE" &amp; ROW()), AP501:AP541, "💲", AS501:AS541, "Exonerado ADH") +
        SUMIFS(AR501:AR541, AY501:AY541, INDIRECT("AE" &amp; ROW()), AP501:AP541, "📦", AS501:AS541, "Exonerado ADH")
    ) / 2
)  -
(
    (
        SUMIFS(AR501:AR541, AY501:AY541, INDIRECT("AE" &amp; ROW()), AP501:AP541, "💲", AS501:AS541, "Exonerado Doctor") +
        SUMIFS(AR501:AR541, AY501:AY541, INDIRECT("AE" &amp; ROW()), AP501:AP541, "📦", AS501:AS541, "Exonerado Doctor")
    ) / 2
)</f>
        <v>0</v>
      </c>
      <c r="AK537" s="139">
        <f t="array" aca="1" ref="AK537" ca="1">(
    SUMIFS(AR501:AR541, AY501:AY541, INDIRECT("AE" &amp; ROW()), AP501:AP541, "💲") +
    SUMIFS(AR501:AR541, AY501:AY541, INDIRECT("AE" &amp; ROW()), AP501:AP541, "📦")
) -
(
    SUMIFS(AR501:AR541, AY501:AY541, INDIRECT("AE" &amp; ROW()), AP501:AP541, "💲", AS501:AS541, "Familiar") +
    SUMIFS(AR501:AR541, AY501:AY541, INDIRECT("AE" &amp; ROW()), AP501:AP541, "📦", AS501:AS541, "Familiar")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SUMIFS(AR501:AR541, AY501:AY541, INDIRECT("AE" &amp; ROW()), AP501:AP541, "💲", AS501:AS541, "Exonerado ADH") +
    SUMIFS(AR501:AR541, AY501:AY541, INDIRECT("AE" &amp; ROW()), AP501:AP541, "📦", AS501:AS541, "Exonerado ADH")
) -
(
    (
        SUMIFS(AR501:AR541, AY501:AY541, INDIRECT("AE" &amp; ROW()), AP501:AP541, "💲", AS501:AS541, "Exonerado Doctor") +
        SUMIFS(AR501:AR541, AY501:AY541, INDIRECT("AE" &amp; ROW()), AP501:AP541, "📦", AS501:AS541, "Exonerado Doctor")
    ) / 2
) -
(
    (
        SUMIFS(AR501:AR541, AY501:AY541, INDIRECT("AE" &amp; ROW()), AP501:AP541, "💲", AS501:AS541, "") +
        SUMIFS(AR501:AR541, AY501:AY541, INDIRECT("AE" &amp; ROW()), AP501:AP541, "📦", AS501:AS541, "")
    ) / 2
)</f>
        <v>0</v>
      </c>
      <c r="AL537" s="140">
        <f t="array" aca="1" ref="AL537" ca="1">(
    SUMIFS(AR501:AR541, AY501:AY541, INDIRECT("AE" &amp; ROW()), AP501:AP541, "💲") +
    SUMIFS(AR501:AR541, AY501:AY541, INDIRECT("AE" &amp; ROW()), AP501:AP541, "📦")
) -
(
    (
        SUMIFS(AR501:AR541, AY501:AY541, INDIRECT("AE" &amp; ROW()), AP501:AP541, "💲", AS501:AS541, "Familiar") +
        SUMIFS(AR501:AR541, AY501:AY541, INDIRECT("AE" &amp; ROW()), AP501:AP541, "📦", AS501:AS541, "Familiar")
    ) / 2
) -
(
    (
        SUMIFS(AR501:AR541, AY501:AY541, INDIRECT("AE" &amp; ROW()), AP501:AP541, "💲", AS501:AS541, "Participante") +
        SUMIFS(AR501:AR541, AY501:AY541, INDIRECT("AE" &amp; ROW()), AP501:AP541, "📦", AS501:AS541, "Participante")
    ) / 2
) -
(
    (
        SUMIFS(AR501:AR541, AY501:AY541, INDIRECT("AE" &amp; ROW()), AP501:AP541, "💲", AS501:AS541, "Empleado") +
        SUMIFS(AR501:AR541, AY501:AY541, INDIRECT("AE" &amp; ROW()), AP501:AP541, "📦", AS501:AS541, "Empleado")
    ) / 2
) -
(
    (
        SUMIFS(AR501:AR541, AY501:AY541, INDIRECT("AE" &amp; ROW()), AP501:AP541, "💲", AS501:AS541, "Exonerado ADH") +
        SUMIFS(AR501:AR541, AY501:AY541, INDIRECT("AE" &amp; ROW()), AP501:AP541, "📦", AS501:AS541, "Exonerado ADH")
    ) / 2
) -
(
    SUMIFS(AR501:AR541, AY501:AY541, INDIRECT("AE" &amp; ROW()), AP501:AP541, "💲", AS501:AS541, "Exonerado Doctor") +
    SUMIFS(AR501:AR541, AY501:AY541, INDIRECT("AE" &amp; ROW()), AP501:AP541, "📦", AS501:AS541, "Exonerado Doctor")
) -
(
    (
        SUMIFS(AR501:AR541, AY501:AY541, INDIRECT("AE" &amp; ROW()), AP501:AP541, "💲", AS501:AS541, "") +
        SUMIFS(AR501:AR541, AY501:AY541, INDIRECT("AE" &amp; ROW()), AP501:AP541, "📦", AS501:AS541, "")
    ) / 2
)</f>
        <v>0</v>
      </c>
      <c r="AM537" s="48"/>
      <c r="AN537" s="156"/>
      <c r="AO537" s="156"/>
      <c r="AP537" s="156"/>
      <c r="AQ537" s="156">
        <f>L545</f>
        <v>0</v>
      </c>
      <c r="AR537" s="156"/>
      <c r="AS537" s="156"/>
      <c r="AT537" s="156"/>
      <c r="AU537" s="156"/>
      <c r="AV537" s="156"/>
      <c r="AW537" s="156"/>
      <c r="AX537" s="156"/>
      <c r="AY537" s="156">
        <f>N540</f>
        <v>0</v>
      </c>
      <c r="AZ537" s="48"/>
      <c r="BA537" s="48"/>
      <c r="BB537" s="48"/>
      <c r="BC537" s="48"/>
      <c r="BD537" s="48"/>
      <c r="BE537" s="48"/>
      <c r="BF537" s="48"/>
      <c r="BG537" s="48"/>
      <c r="BH537" s="48"/>
      <c r="BI537" s="48"/>
      <c r="BJ537" s="48"/>
      <c r="BK537" s="48"/>
      <c r="BL537" s="48"/>
      <c r="BM537" s="48"/>
      <c r="BN537" s="48"/>
    </row>
    <row r="538" spans="1:66" ht="11.25" customHeight="1">
      <c r="A538" s="220"/>
      <c r="B538" s="38"/>
      <c r="C538" s="205"/>
      <c r="D538" s="208"/>
      <c r="E538" s="57" t="s">
        <v>42</v>
      </c>
      <c r="F538" s="58" t="str">
        <f>IF(D537&lt;&gt;"", VLOOKUP(D537,'Base de Datos'!$A$2:$D1268,3,FALSE()),"")</f>
        <v/>
      </c>
      <c r="G538" s="205"/>
      <c r="H538" s="208"/>
      <c r="I538" s="57" t="s">
        <v>42</v>
      </c>
      <c r="J538" s="58" t="str">
        <f>IF(H537&lt;&gt;"", VLOOKUP(H537,'Base de Datos'!$A$2:$D1268,3,FALSE()),"")</f>
        <v/>
      </c>
      <c r="K538" s="205"/>
      <c r="L538" s="208"/>
      <c r="M538" s="57" t="s">
        <v>42</v>
      </c>
      <c r="N538" s="58" t="str">
        <f>IF(L537&lt;&gt;"", VLOOKUP(L537,'Base de Datos'!$A$2:$D1268,3,FALSE()),"")</f>
        <v/>
      </c>
      <c r="O538" s="43"/>
      <c r="P538" s="163"/>
      <c r="Q538" s="3"/>
      <c r="R538" s="15"/>
      <c r="S538" s="229"/>
      <c r="T538" s="230"/>
      <c r="U538" s="59"/>
      <c r="V538" s="47"/>
      <c r="W538" s="229"/>
      <c r="X538" s="230"/>
      <c r="Y538" s="59"/>
      <c r="Z538" s="47"/>
      <c r="AA538" s="229"/>
      <c r="AB538" s="230"/>
      <c r="AC538" s="59"/>
      <c r="AD538" s="48"/>
      <c r="AE538" s="240" t="s">
        <v>45</v>
      </c>
      <c r="AF538" s="230"/>
      <c r="AG538" s="161">
        <f t="array" aca="1" ref="AG538" ca="1">COUNTIFS(AP501:AP541, "💲", AY501:AY541, INDIRECT("AE" &amp; ROW())) + COUNTIFS(AP501:AP541, "📦", AY501:AY541, INDIRECT("AE" &amp; ROW())) + COUNTIFS(AP501:AP541, "✅", AY501:AY541, INDIRECT("AE" &amp; ROW()))</f>
        <v>0</v>
      </c>
      <c r="AH538" s="162">
        <f t="array" aca="1" ref="AH538" ca="1">COUNTIFS(AP501:AP541, "💲", AY501:AY541, INDIRECT("AE" &amp; ROW())) + COUNTIFS(AP501:AP541, "📦", AY501:AY541, INDIRECT("AE" &amp; ROW()))</f>
        <v>0</v>
      </c>
      <c r="AI538" s="139">
        <f t="array" aca="1" ref="AI538" ca="1">SUMIFS(AR501:AR541, AY501:AY541, INDIRECT("AE" &amp; ROW()), AP501:AP541, "💲") + SUMIFS(AR501:AR541, AY501:AY541, INDIRECT("AE" &amp; ROW()), AP501:AP541, "📦")</f>
        <v>0</v>
      </c>
      <c r="AJ538" s="139">
        <f t="array" aca="1" ref="AJ538" ca="1">(
    SUMIFS(AR501:AR541, AY501:AY541, INDIRECT("AE" &amp; ROW()), AP501:AP541, "💲") +
    SUMIFS(AR501:AR541, AY501:AY541, INDIRECT("AE" &amp; ROW()), AP501:AP541, "📦")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
        SUMIFS(AR501:AR541, AY501:AY541, INDIRECT("AE" &amp; ROW()), AP501:AP541, "💲", AS501:AS541, "Familiar") +
        SUMIFS(AR501:AR541, AY501:AY541, INDIRECT("AE" &amp; ROW()), AP501:AP541, "📦", AS501:AS541, "Familiar")
    ) / 2
)  -
(
    (
        SUMIFS(AR501:AR541, AY501:AY541, INDIRECT("AE" &amp; ROW()), AP501:AP541, "💲", AS501:AS541, "Exonerado ADH") +
        SUMIFS(AR501:AR541, AY501:AY541, INDIRECT("AE" &amp; ROW()), AP501:AP541, "📦", AS501:AS541, "Exonerado ADH")
    ) / 2
)  -
(
    (
        SUMIFS(AR501:AR541, AY501:AY541, INDIRECT("AE" &amp; ROW()), AP501:AP541, "💲", AS501:AS541, "Exonerado Doctor") +
        SUMIFS(AR501:AR541, AY501:AY541, INDIRECT("AE" &amp; ROW()), AP501:AP541, "📦", AS501:AS541, "Exonerado Doctor")
    ) / 2
)</f>
        <v>0</v>
      </c>
      <c r="AK538" s="139">
        <f t="array" aca="1" ref="AK538" ca="1">(
    SUMIFS(AR501:AR541, AY501:AY541, INDIRECT("AE" &amp; ROW()), AP501:AP541, "💲") +
    SUMIFS(AR501:AR541, AY501:AY541, INDIRECT("AE" &amp; ROW()), AP501:AP541, "📦")
) -
(
    SUMIFS(AR501:AR541, AY501:AY541, INDIRECT("AE" &amp; ROW()), AP501:AP541, "💲", AS501:AS541, "Familiar") +
    SUMIFS(AR501:AR541, AY501:AY541, INDIRECT("AE" &amp; ROW()), AP501:AP541, "📦", AS501:AS541, "Familiar")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SUMIFS(AR501:AR541, AY501:AY541, INDIRECT("AE" &amp; ROW()), AP501:AP541, "💲", AS501:AS541, "Exonerado ADH") +
    SUMIFS(AR501:AR541, AY501:AY541, INDIRECT("AE" &amp; ROW()), AP501:AP541, "📦", AS501:AS541, "Exonerado ADH")
) -
(
    (
        SUMIFS(AR501:AR541, AY501:AY541, INDIRECT("AE" &amp; ROW()), AP501:AP541, "💲", AS501:AS541, "Exonerado Doctor") +
        SUMIFS(AR501:AR541, AY501:AY541, INDIRECT("AE" &amp; ROW()), AP501:AP541, "📦", AS501:AS541, "Exonerado Doctor")
    ) / 2
) -
(
    (
        SUMIFS(AR501:AR541, AY501:AY541, INDIRECT("AE" &amp; ROW()), AP501:AP541, "💲", AS501:AS541, "") +
        SUMIFS(AR501:AR541, AY501:AY541, INDIRECT("AE" &amp; ROW()), AP501:AP541, "📦", AS501:AS541, "")
    ) / 2
)</f>
        <v>0</v>
      </c>
      <c r="AL538" s="140">
        <f t="array" aca="1" ref="AL538" ca="1">(
    SUMIFS(AR501:AR541, AY501:AY541, INDIRECT("AE" &amp; ROW()), AP501:AP541, "💲") +
    SUMIFS(AR501:AR541, AY501:AY541, INDIRECT("AE" &amp; ROW()), AP501:AP541, "📦")
) -
(
    (
        SUMIFS(AR501:AR541, AY501:AY541, INDIRECT("AE" &amp; ROW()), AP501:AP541, "💲", AS501:AS541, "Familiar") +
        SUMIFS(AR501:AR541, AY501:AY541, INDIRECT("AE" &amp; ROW()), AP501:AP541, "📦", AS501:AS541, "Familiar")
    ) / 2
) -
(
    (
        SUMIFS(AR501:AR541, AY501:AY541, INDIRECT("AE" &amp; ROW()), AP501:AP541, "💲", AS501:AS541, "Participante") +
        SUMIFS(AR501:AR541, AY501:AY541, INDIRECT("AE" &amp; ROW()), AP501:AP541, "📦", AS501:AS541, "Participante")
    ) / 2
) -
(
    (
        SUMIFS(AR501:AR541, AY501:AY541, INDIRECT("AE" &amp; ROW()), AP501:AP541, "💲", AS501:AS541, "Empleado") +
        SUMIFS(AR501:AR541, AY501:AY541, INDIRECT("AE" &amp; ROW()), AP501:AP541, "📦", AS501:AS541, "Empleado")
    ) / 2
) -
(
    (
        SUMIFS(AR501:AR541, AY501:AY541, INDIRECT("AE" &amp; ROW()), AP501:AP541, "💲", AS501:AS541, "Exonerado ADH") +
        SUMIFS(AR501:AR541, AY501:AY541, INDIRECT("AE" &amp; ROW()), AP501:AP541, "📦", AS501:AS541, "Exonerado ADH")
    ) / 2
) -
(
    SUMIFS(AR501:AR541, AY501:AY541, INDIRECT("AE" &amp; ROW()), AP501:AP541, "💲", AS501:AS541, "Exonerado Doctor") +
    SUMIFS(AR501:AR541, AY501:AY541, INDIRECT("AE" &amp; ROW()), AP501:AP541, "📦", AS501:AS541, "Exonerado Doctor")
) -
(
    (
        SUMIFS(AR501:AR541, AY501:AY541, INDIRECT("AE" &amp; ROW()), AP501:AP541, "💲", AS501:AS541, "") +
        SUMIFS(AR501:AR541, AY501:AY541, INDIRECT("AE" &amp; ROW()), AP501:AP541, "📦", AS501:AS541, "")
    ) / 2
)</f>
        <v>0</v>
      </c>
      <c r="AM538" s="48"/>
      <c r="AN538" s="156"/>
      <c r="AO538" s="156"/>
      <c r="AP538" s="156"/>
      <c r="AQ538" s="156">
        <f>L549</f>
        <v>0</v>
      </c>
      <c r="AR538" s="156"/>
      <c r="AS538" s="156"/>
      <c r="AT538" s="156"/>
      <c r="AU538" s="156"/>
      <c r="AV538" s="156"/>
      <c r="AW538" s="156"/>
      <c r="AX538" s="156"/>
      <c r="AY538" s="156">
        <f>N544</f>
        <v>0</v>
      </c>
      <c r="AZ538" s="48"/>
      <c r="BA538" s="48"/>
      <c r="BB538" s="48"/>
      <c r="BC538" s="48"/>
      <c r="BD538" s="48"/>
      <c r="BE538" s="48"/>
      <c r="BF538" s="48"/>
      <c r="BG538" s="48"/>
      <c r="BH538" s="48"/>
      <c r="BI538" s="48"/>
      <c r="BJ538" s="48"/>
      <c r="BK538" s="48"/>
      <c r="BL538" s="48"/>
      <c r="BM538" s="48"/>
      <c r="BN538" s="48"/>
    </row>
    <row r="539" spans="1:66" ht="11.25" customHeight="1">
      <c r="A539" s="220"/>
      <c r="B539" s="38"/>
      <c r="C539" s="205"/>
      <c r="D539" s="208"/>
      <c r="E539" s="57" t="s">
        <v>44</v>
      </c>
      <c r="F539" s="58" t="str">
        <f>IF(D537&lt;&gt;"", VLOOKUP(D537,'Base de Datos'!$A$2:$D1268,4,FALSE()),"")</f>
        <v/>
      </c>
      <c r="G539" s="205"/>
      <c r="H539" s="208"/>
      <c r="I539" s="57" t="s">
        <v>44</v>
      </c>
      <c r="J539" s="58" t="str">
        <f>IF(H537&lt;&gt;"", VLOOKUP(H537,'Base de Datos'!$A$2:$D1268,4,FALSE()),"")</f>
        <v/>
      </c>
      <c r="K539" s="205"/>
      <c r="L539" s="208"/>
      <c r="M539" s="57" t="s">
        <v>44</v>
      </c>
      <c r="N539" s="58" t="str">
        <f>IF(L537&lt;&gt;"", VLOOKUP(L537,'Base de Datos'!$A$2:$D1268,4,FALSE()),"")</f>
        <v/>
      </c>
      <c r="O539" s="43"/>
      <c r="P539" s="163"/>
      <c r="Q539" s="3"/>
      <c r="R539" s="15"/>
      <c r="S539" s="229"/>
      <c r="T539" s="230"/>
      <c r="U539" s="59"/>
      <c r="V539" s="47"/>
      <c r="W539" s="229"/>
      <c r="X539" s="230"/>
      <c r="Y539" s="59"/>
      <c r="Z539" s="47"/>
      <c r="AA539" s="229"/>
      <c r="AB539" s="230"/>
      <c r="AC539" s="59"/>
      <c r="AD539" s="48"/>
      <c r="AE539" s="240" t="s">
        <v>47</v>
      </c>
      <c r="AF539" s="230"/>
      <c r="AG539" s="161">
        <f t="array" aca="1" ref="AG539" ca="1">COUNTIFS(AP501:AP541, "💲", AY501:AY541, INDIRECT("AE" &amp; ROW())) + COUNTIFS(AP501:AP541, "📦", AY501:AY541, INDIRECT("AE" &amp; ROW())) + COUNTIFS(AP501:AP541, "✅", AY501:AY541, INDIRECT("AE" &amp; ROW()))</f>
        <v>0</v>
      </c>
      <c r="AH539" s="162">
        <f t="array" aca="1" ref="AH539" ca="1">COUNTIFS(AP501:AP541, "💲", AY501:AY541, INDIRECT("AE" &amp; ROW())) + COUNTIFS(AP501:AP541, "📦", AY501:AY541, INDIRECT("AE" &amp; ROW()))</f>
        <v>0</v>
      </c>
      <c r="AI539" s="139">
        <f t="array" aca="1" ref="AI539" ca="1">SUMIFS(AR501:AR541, AY501:AY541, INDIRECT("AE" &amp; ROW()), AP501:AP541, "💲") + SUMIFS(AR501:AR541, AY501:AY541, INDIRECT("AE" &amp; ROW()), AP501:AP541, "📦")</f>
        <v>0</v>
      </c>
      <c r="AJ539" s="139">
        <f t="array" aca="1" ref="AJ539" ca="1">(
    SUMIFS(AR501:AR541, AY501:AY541, INDIRECT("AE" &amp; ROW()), AP501:AP541, "💲") +
    SUMIFS(AR501:AR541, AY501:AY541, INDIRECT("AE" &amp; ROW()), AP501:AP541, "📦")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
        SUMIFS(AR501:AR541, AY501:AY541, INDIRECT("AE" &amp; ROW()), AP501:AP541, "💲", AS501:AS541, "Familiar") +
        SUMIFS(AR501:AR541, AY501:AY541, INDIRECT("AE" &amp; ROW()), AP501:AP541, "📦", AS501:AS541, "Familiar")
    ) / 2
)  -
(
    (
        SUMIFS(AR501:AR541, AY501:AY541, INDIRECT("AE" &amp; ROW()), AP501:AP541, "💲", AS501:AS541, "Exonerado ADH") +
        SUMIFS(AR501:AR541, AY501:AY541, INDIRECT("AE" &amp; ROW()), AP501:AP541, "📦", AS501:AS541, "Exonerado ADH")
    ) / 2
)  -
(
    (
        SUMIFS(AR501:AR541, AY501:AY541, INDIRECT("AE" &amp; ROW()), AP501:AP541, "💲", AS501:AS541, "Exonerado Doctor") +
        SUMIFS(AR501:AR541, AY501:AY541, INDIRECT("AE" &amp; ROW()), AP501:AP541, "📦", AS501:AS541, "Exonerado Doctor")
    ) / 2
)</f>
        <v>0</v>
      </c>
      <c r="AK539" s="139">
        <f t="array" aca="1" ref="AK539" ca="1">(
    SUMIFS(AR501:AR541, AY501:AY541, INDIRECT("AE" &amp; ROW()), AP501:AP541, "💲") +
    SUMIFS(AR501:AR541, AY501:AY541, INDIRECT("AE" &amp; ROW()), AP501:AP541, "📦")
) -
(
    SUMIFS(AR501:AR541, AY501:AY541, INDIRECT("AE" &amp; ROW()), AP501:AP541, "💲", AS501:AS541, "Familiar") +
    SUMIFS(AR501:AR541, AY501:AY541, INDIRECT("AE" &amp; ROW()), AP501:AP541, "📦", AS501:AS541, "Familiar")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SUMIFS(AR501:AR541, AY501:AY541, INDIRECT("AE" &amp; ROW()), AP501:AP541, "💲", AS501:AS541, "Exonerado ADH") +
    SUMIFS(AR501:AR541, AY501:AY541, INDIRECT("AE" &amp; ROW()), AP501:AP541, "📦", AS501:AS541, "Exonerado ADH")
) -
(
    (
        SUMIFS(AR501:AR541, AY501:AY541, INDIRECT("AE" &amp; ROW()), AP501:AP541, "💲", AS501:AS541, "Exonerado Doctor") +
        SUMIFS(AR501:AR541, AY501:AY541, INDIRECT("AE" &amp; ROW()), AP501:AP541, "📦", AS501:AS541, "Exonerado Doctor")
    ) / 2
) -
(
    (
        SUMIFS(AR501:AR541, AY501:AY541, INDIRECT("AE" &amp; ROW()), AP501:AP541, "💲", AS501:AS541, "") +
        SUMIFS(AR501:AR541, AY501:AY541, INDIRECT("AE" &amp; ROW()), AP501:AP541, "📦", AS501:AS541, "")
    ) / 2
)</f>
        <v>0</v>
      </c>
      <c r="AL539" s="140">
        <f t="array" aca="1" ref="AL539" ca="1">(
    SUMIFS(AR501:AR541, AY501:AY541, INDIRECT("AE" &amp; ROW()), AP501:AP541, "💲") +
    SUMIFS(AR501:AR541, AY501:AY541, INDIRECT("AE" &amp; ROW()), AP501:AP541, "📦")
) -
(
    (
        SUMIFS(AR501:AR541, AY501:AY541, INDIRECT("AE" &amp; ROW()), AP501:AP541, "💲", AS501:AS541, "Familiar") +
        SUMIFS(AR501:AR541, AY501:AY541, INDIRECT("AE" &amp; ROW()), AP501:AP541, "📦", AS501:AS541, "Familiar")
    ) / 2
) -
(
    (
        SUMIFS(AR501:AR541, AY501:AY541, INDIRECT("AE" &amp; ROW()), AP501:AP541, "💲", AS501:AS541, "Participante") +
        SUMIFS(AR501:AR541, AY501:AY541, INDIRECT("AE" &amp; ROW()), AP501:AP541, "📦", AS501:AS541, "Participante")
    ) / 2
) -
(
    (
        SUMIFS(AR501:AR541, AY501:AY541, INDIRECT("AE" &amp; ROW()), AP501:AP541, "💲", AS501:AS541, "Empleado") +
        SUMIFS(AR501:AR541, AY501:AY541, INDIRECT("AE" &amp; ROW()), AP501:AP541, "📦", AS501:AS541, "Empleado")
    ) / 2
) -
(
    (
        SUMIFS(AR501:AR541, AY501:AY541, INDIRECT("AE" &amp; ROW()), AP501:AP541, "💲", AS501:AS541, "Exonerado ADH") +
        SUMIFS(AR501:AR541, AY501:AY541, INDIRECT("AE" &amp; ROW()), AP501:AP541, "📦", AS501:AS541, "Exonerado ADH")
    ) / 2
) -
(
    SUMIFS(AR501:AR541, AY501:AY541, INDIRECT("AE" &amp; ROW()), AP501:AP541, "💲", AS501:AS541, "Exonerado Doctor") +
    SUMIFS(AR501:AR541, AY501:AY541, INDIRECT("AE" &amp; ROW()), AP501:AP541, "📦", AS501:AS541, "Exonerado Doctor")
) -
(
    (
        SUMIFS(AR501:AR541, AY501:AY541, INDIRECT("AE" &amp; ROW()), AP501:AP541, "💲", AS501:AS541, "") +
        SUMIFS(AR501:AR541, AY501:AY541, INDIRECT("AE" &amp; ROW()), AP501:AP541, "📦", AS501:AS541, "")
    ) / 2
)</f>
        <v>0</v>
      </c>
      <c r="AM539" s="48"/>
      <c r="AN539" s="156"/>
      <c r="AO539" s="156"/>
      <c r="AP539" s="156"/>
      <c r="AQ539" s="156"/>
      <c r="AR539" s="156"/>
      <c r="AS539" s="156"/>
      <c r="AT539" s="156"/>
      <c r="AU539" s="156"/>
      <c r="AV539" s="156"/>
      <c r="AW539" s="156"/>
      <c r="AX539" s="156"/>
      <c r="AY539" s="156">
        <f>N548</f>
        <v>0</v>
      </c>
      <c r="AZ539" s="48"/>
      <c r="BA539" s="48"/>
      <c r="BB539" s="48"/>
      <c r="BC539" s="48"/>
      <c r="BD539" s="48"/>
      <c r="BE539" s="48"/>
      <c r="BF539" s="48"/>
      <c r="BG539" s="48"/>
      <c r="BH539" s="48"/>
      <c r="BI539" s="48"/>
      <c r="BJ539" s="48"/>
      <c r="BK539" s="48"/>
      <c r="BL539" s="48"/>
      <c r="BM539" s="48"/>
      <c r="BN539" s="48"/>
    </row>
    <row r="540" spans="1:66" ht="11.25" customHeight="1">
      <c r="A540" s="221"/>
      <c r="B540" s="38"/>
      <c r="C540" s="206"/>
      <c r="D540" s="209"/>
      <c r="E540" s="85" t="s">
        <v>46</v>
      </c>
      <c r="F540" s="86"/>
      <c r="G540" s="206"/>
      <c r="H540" s="209"/>
      <c r="I540" s="85" t="s">
        <v>46</v>
      </c>
      <c r="J540" s="108"/>
      <c r="K540" s="206"/>
      <c r="L540" s="209"/>
      <c r="M540" s="85" t="s">
        <v>46</v>
      </c>
      <c r="N540" s="108"/>
      <c r="O540" s="43"/>
      <c r="P540" s="163"/>
      <c r="Q540" s="3"/>
      <c r="R540" s="15"/>
      <c r="S540" s="227" t="str">
        <f>IF(OR(S537="Empleado",S537="Familiar"),"Nombre del Empleado","N° Factura")</f>
        <v>N° Factura</v>
      </c>
      <c r="T540" s="228"/>
      <c r="U540" s="89"/>
      <c r="V540" s="47"/>
      <c r="W540" s="227" t="str">
        <f>IF(OR(W537="Empleado",W537="Familiar"),"Nombre del Empleado","N° Factura")</f>
        <v>N° Factura</v>
      </c>
      <c r="X540" s="228"/>
      <c r="Y540" s="89"/>
      <c r="Z540" s="47"/>
      <c r="AA540" s="227" t="str">
        <f>IF(OR(AA537="Empleado",AA537="Familiar"),"Nombre del Empleado","N° Factura")</f>
        <v>N° Factura</v>
      </c>
      <c r="AB540" s="228"/>
      <c r="AC540" s="111"/>
      <c r="AD540" s="48"/>
      <c r="AE540" s="240" t="s">
        <v>48</v>
      </c>
      <c r="AF540" s="230"/>
      <c r="AG540" s="161">
        <f t="array" aca="1" ref="AG540" ca="1">COUNTIFS(AP501:AP541, "💲", AY501:AY541, INDIRECT("AE" &amp; ROW())) + COUNTIFS(AP501:AP541, "📦", AY501:AY541, INDIRECT("AE" &amp; ROW())) + COUNTIFS(AP501:AP541, "✅", AY501:AY541, INDIRECT("AE" &amp; ROW()))</f>
        <v>0</v>
      </c>
      <c r="AH540" s="162">
        <f t="array" aca="1" ref="AH540" ca="1">COUNTIFS(AP501:AP541, "💲", AY501:AY541, INDIRECT("AE" &amp; ROW())) + COUNTIFS(AP501:AP541, "📦", AY501:AY541, INDIRECT("AE" &amp; ROW()))</f>
        <v>0</v>
      </c>
      <c r="AI540" s="139">
        <f t="array" aca="1" ref="AI540" ca="1">SUMIFS(AR501:AR541, AY501:AY541, INDIRECT("AE" &amp; ROW()), AP501:AP541, "💲") + SUMIFS(AR501:AR541, AY501:AY541, INDIRECT("AE" &amp; ROW()), AP501:AP541, "📦")</f>
        <v>0</v>
      </c>
      <c r="AJ540" s="139">
        <f t="array" aca="1" ref="AJ540" ca="1">(
    SUMIFS(AR501:AR541, AY501:AY541, INDIRECT("AE" &amp; ROW()), AP501:AP541, "💲") +
    SUMIFS(AR501:AR541, AY501:AY541, INDIRECT("AE" &amp; ROW()), AP501:AP541, "📦")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
        SUMIFS(AR501:AR541, AY501:AY541, INDIRECT("AE" &amp; ROW()), AP501:AP541, "💲", AS501:AS541, "Familiar") +
        SUMIFS(AR501:AR541, AY501:AY541, INDIRECT("AE" &amp; ROW()), AP501:AP541, "📦", AS501:AS541, "Familiar")
    ) / 2
)  -
(
    (
        SUMIFS(AR501:AR541, AY501:AY541, INDIRECT("AE" &amp; ROW()), AP501:AP541, "💲", AS501:AS541, "Exonerado ADH") +
        SUMIFS(AR501:AR541, AY501:AY541, INDIRECT("AE" &amp; ROW()), AP501:AP541, "📦", AS501:AS541, "Exonerado ADH")
    ) / 2
)  -
(
    (
        SUMIFS(AR501:AR541, AY501:AY541, INDIRECT("AE" &amp; ROW()), AP501:AP541, "💲", AS501:AS541, "Exonerado Doctor") +
        SUMIFS(AR501:AR541, AY501:AY541, INDIRECT("AE" &amp; ROW()), AP501:AP541, "📦", AS501:AS541, "Exonerado Doctor")
    ) / 2
)</f>
        <v>0</v>
      </c>
      <c r="AK540" s="139">
        <f t="array" aca="1" ref="AK540" ca="1">(
    SUMIFS(AR501:AR541, AY501:AY541, INDIRECT("AE" &amp; ROW()), AP501:AP541, "💲") +
    SUMIFS(AR501:AR541, AY501:AY541, INDIRECT("AE" &amp; ROW()), AP501:AP541, "📦")
) -
(
    SUMIFS(AR501:AR541, AY501:AY541, INDIRECT("AE" &amp; ROW()), AP501:AP541, "💲", AS501:AS541, "Familiar") +
    SUMIFS(AR501:AR541, AY501:AY541, INDIRECT("AE" &amp; ROW()), AP501:AP541, "📦", AS501:AS541, "Familiar")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SUMIFS(AR501:AR541, AY501:AY541, INDIRECT("AE" &amp; ROW()), AP501:AP541, "💲", AS501:AS541, "Exonerado ADH") +
    SUMIFS(AR501:AR541, AY501:AY541, INDIRECT("AE" &amp; ROW()), AP501:AP541, "📦", AS501:AS541, "Exonerado ADH")
) -
(
    (
        SUMIFS(AR501:AR541, AY501:AY541, INDIRECT("AE" &amp; ROW()), AP501:AP541, "💲", AS501:AS541, "Exonerado Doctor") +
        SUMIFS(AR501:AR541, AY501:AY541, INDIRECT("AE" &amp; ROW()), AP501:AP541, "📦", AS501:AS541, "Exonerado Doctor")
    ) / 2
) -
(
    (
        SUMIFS(AR501:AR541, AY501:AY541, INDIRECT("AE" &amp; ROW()), AP501:AP541, "💲", AS501:AS541, "") +
        SUMIFS(AR501:AR541, AY501:AY541, INDIRECT("AE" &amp; ROW()), AP501:AP541, "📦", AS501:AS541, "")
    ) / 2
)</f>
        <v>0</v>
      </c>
      <c r="AL540" s="140">
        <f t="array" aca="1" ref="AL540" ca="1">(
    SUMIFS(AR501:AR541, AY501:AY541, INDIRECT("AE" &amp; ROW()), AP501:AP541, "💲") +
    SUMIFS(AR501:AR541, AY501:AY541, INDIRECT("AE" &amp; ROW()), AP501:AP541, "📦")
) -
(
    (
        SUMIFS(AR501:AR541, AY501:AY541, INDIRECT("AE" &amp; ROW()), AP501:AP541, "💲", AS501:AS541, "Familiar") +
        SUMIFS(AR501:AR541, AY501:AY541, INDIRECT("AE" &amp; ROW()), AP501:AP541, "📦", AS501:AS541, "Familiar")
    ) / 2
) -
(
    (
        SUMIFS(AR501:AR541, AY501:AY541, INDIRECT("AE" &amp; ROW()), AP501:AP541, "💲", AS501:AS541, "Participante") +
        SUMIFS(AR501:AR541, AY501:AY541, INDIRECT("AE" &amp; ROW()), AP501:AP541, "📦", AS501:AS541, "Participante")
    ) / 2
) -
(
    (
        SUMIFS(AR501:AR541, AY501:AY541, INDIRECT("AE" &amp; ROW()), AP501:AP541, "💲", AS501:AS541, "Empleado") +
        SUMIFS(AR501:AR541, AY501:AY541, INDIRECT("AE" &amp; ROW()), AP501:AP541, "📦", AS501:AS541, "Empleado")
    ) / 2
) -
(
    (
        SUMIFS(AR501:AR541, AY501:AY541, INDIRECT("AE" &amp; ROW()), AP501:AP541, "💲", AS501:AS541, "Exonerado ADH") +
        SUMIFS(AR501:AR541, AY501:AY541, INDIRECT("AE" &amp; ROW()), AP501:AP541, "📦", AS501:AS541, "Exonerado ADH")
    ) / 2
) -
(
    SUMIFS(AR501:AR541, AY501:AY541, INDIRECT("AE" &amp; ROW()), AP501:AP541, "💲", AS501:AS541, "Exonerado Doctor") +
    SUMIFS(AR501:AR541, AY501:AY541, INDIRECT("AE" &amp; ROW()), AP501:AP541, "📦", AS501:AS541, "Exonerado Doctor")
) -
(
    (
        SUMIFS(AR501:AR541, AY501:AY541, INDIRECT("AE" &amp; ROW()), AP501:AP541, "💲", AS501:AS541, "") +
        SUMIFS(AR501:AR541, AY501:AY541, INDIRECT("AE" &amp; ROW()), AP501:AP541, "📦", AS501:AS541, "")
    ) / 2
)</f>
        <v>0</v>
      </c>
      <c r="AM540" s="48"/>
      <c r="AN540" s="156"/>
      <c r="AO540" s="156"/>
      <c r="AP540" s="156"/>
      <c r="AQ540" s="156"/>
      <c r="AR540" s="156"/>
      <c r="AS540" s="156"/>
      <c r="AT540" s="156"/>
      <c r="AU540" s="156"/>
      <c r="AV540" s="156"/>
      <c r="AW540" s="156"/>
      <c r="AX540" s="156"/>
      <c r="AY540" s="156">
        <f>N552</f>
        <v>0</v>
      </c>
      <c r="AZ540" s="48"/>
      <c r="BA540" s="48"/>
      <c r="BB540" s="48"/>
      <c r="BC540" s="48"/>
      <c r="BD540" s="48"/>
      <c r="BE540" s="48"/>
      <c r="BF540" s="48"/>
      <c r="BG540" s="48"/>
      <c r="BH540" s="48"/>
      <c r="BI540" s="48"/>
      <c r="BJ540" s="48"/>
      <c r="BK540" s="48"/>
      <c r="BL540" s="48"/>
      <c r="BM540" s="48"/>
      <c r="BN540" s="48"/>
    </row>
    <row r="541" spans="1:66" ht="11.25" customHeight="1">
      <c r="A541" s="222">
        <f>A537+$Q$13/1440</f>
        <v>0.74999999999999978</v>
      </c>
      <c r="B541" s="38"/>
      <c r="C541" s="204"/>
      <c r="D541" s="207"/>
      <c r="E541" s="40" t="s">
        <v>36</v>
      </c>
      <c r="F541" s="42" t="str">
        <f>IF(D541&lt;&gt;"", VLOOKUP(D541,'Base de Datos'!$A$2:$D1268,2,FALSE()),"")</f>
        <v/>
      </c>
      <c r="G541" s="204"/>
      <c r="H541" s="216"/>
      <c r="I541" s="40" t="s">
        <v>36</v>
      </c>
      <c r="J541" s="42" t="str">
        <f>IF(H541&lt;&gt;"", VLOOKUP(H541,'Base de Datos'!$A$2:$D1268,2,FALSE()),"")</f>
        <v/>
      </c>
      <c r="K541" s="204"/>
      <c r="L541" s="216"/>
      <c r="M541" s="40" t="s">
        <v>36</v>
      </c>
      <c r="N541" s="42" t="str">
        <f>IF(L541&lt;&gt;"", VLOOKUP(L541,'Base de Datos'!$A$2:$D1268,2,FALSE()),"")</f>
        <v/>
      </c>
      <c r="O541" s="43"/>
      <c r="P541" s="163"/>
      <c r="Q541" s="3"/>
      <c r="R541" s="15"/>
      <c r="S541" s="45"/>
      <c r="T541" s="45" t="s">
        <v>37</v>
      </c>
      <c r="U541" s="46"/>
      <c r="V541" s="47"/>
      <c r="W541" s="45"/>
      <c r="X541" s="45" t="s">
        <v>37</v>
      </c>
      <c r="Y541" s="46"/>
      <c r="Z541" s="47"/>
      <c r="AA541" s="45"/>
      <c r="AB541" s="45" t="s">
        <v>37</v>
      </c>
      <c r="AC541" s="46"/>
      <c r="AD541" s="48"/>
      <c r="AE541" s="240" t="s">
        <v>49</v>
      </c>
      <c r="AF541" s="230"/>
      <c r="AG541" s="161">
        <f t="array" aca="1" ref="AG541" ca="1">COUNTIFS(AP501:AP541, "💲", AY501:AY541, INDIRECT("AE" &amp; ROW())) + COUNTIFS(AP501:AP541, "📦", AY501:AY541, INDIRECT("AE" &amp; ROW())) + COUNTIFS(AP501:AP541, "✅", AY501:AY541, INDIRECT("AE" &amp; ROW()))</f>
        <v>0</v>
      </c>
      <c r="AH541" s="162">
        <f t="array" aca="1" ref="AH541" ca="1">COUNTIFS(AP501:AP541, "💲", AY501:AY541, INDIRECT("AE" &amp; ROW())) + COUNTIFS(AP501:AP541, "📦", AY501:AY541, INDIRECT("AE" &amp; ROW()))</f>
        <v>0</v>
      </c>
      <c r="AI541" s="139">
        <f t="array" aca="1" ref="AI541" ca="1">SUMIFS(AR501:AR541, AY501:AY541, INDIRECT("AE" &amp; ROW()), AP501:AP541, "💲") + SUMIFS(AR501:AR541, AY501:AY541, INDIRECT("AE" &amp; ROW()), AP501:AP541, "📦")</f>
        <v>0</v>
      </c>
      <c r="AJ541" s="139">
        <f t="array" aca="1" ref="AJ541" ca="1">(
    SUMIFS(AR501:AR541, AY501:AY541, INDIRECT("AE" &amp; ROW()), AP501:AP541, "💲") +
    SUMIFS(AR501:AR541, AY501:AY541, INDIRECT("AE" &amp; ROW()), AP501:AP541, "📦")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
        SUMIFS(AR501:AR541, AY501:AY541, INDIRECT("AE" &amp; ROW()), AP501:AP541, "💲", AS501:AS541, "Familiar") +
        SUMIFS(AR501:AR541, AY501:AY541, INDIRECT("AE" &amp; ROW()), AP501:AP541, "📦", AS501:AS541, "Familiar")
    ) / 2
)  -
(
    (
        SUMIFS(AR501:AR541, AY501:AY541, INDIRECT("AE" &amp; ROW()), AP501:AP541, "💲", AS501:AS541, "Exonerado ADH") +
        SUMIFS(AR501:AR541, AY501:AY541, INDIRECT("AE" &amp; ROW()), AP501:AP541, "📦", AS501:AS541, "Exonerado ADH")
    ) / 2
)  -
(
    (
        SUMIFS(AR501:AR541, AY501:AY541, INDIRECT("AE" &amp; ROW()), AP501:AP541, "💲", AS501:AS541, "Exonerado Doctor") +
        SUMIFS(AR501:AR541, AY501:AY541, INDIRECT("AE" &amp; ROW()), AP501:AP541, "📦", AS501:AS541, "Exonerado Doctor")
    ) / 2
)</f>
        <v>0</v>
      </c>
      <c r="AK541" s="139">
        <f t="array" aca="1" ref="AK541" ca="1">(
    SUMIFS(AR501:AR541, AY501:AY541, INDIRECT("AE" &amp; ROW()), AP501:AP541, "💲") +
    SUMIFS(AR501:AR541, AY501:AY541, INDIRECT("AE" &amp; ROW()), AP501:AP541, "📦")
) -
(
    SUMIFS(AR501:AR541, AY501:AY541, INDIRECT("AE" &amp; ROW()), AP501:AP541, "💲", AS501:AS541, "Familiar") +
    SUMIFS(AR501:AR541, AY501:AY541, INDIRECT("AE" &amp; ROW()), AP501:AP541, "📦", AS501:AS541, "Familiar")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SUMIFS(AR501:AR541, AY501:AY541, INDIRECT("AE" &amp; ROW()), AP501:AP541, "💲", AS501:AS541, "Exonerado ADH") +
    SUMIFS(AR501:AR541, AY501:AY541, INDIRECT("AE" &amp; ROW()), AP501:AP541, "📦", AS501:AS541, "Exonerado ADH")
) -
(
    (
        SUMIFS(AR501:AR541, AY501:AY541, INDIRECT("AE" &amp; ROW()), AP501:AP541, "💲", AS501:AS541, "Exonerado Doctor") +
        SUMIFS(AR501:AR541, AY501:AY541, INDIRECT("AE" &amp; ROW()), AP501:AP541, "📦", AS501:AS541, "Exonerado Doctor")
    ) / 2
) -
(
    (
        SUMIFS(AR501:AR541, AY501:AY541, INDIRECT("AE" &amp; ROW()), AP501:AP541, "💲", AS501:AS541, "") +
        SUMIFS(AR501:AR541, AY501:AY541, INDIRECT("AE" &amp; ROW()), AP501:AP541, "📦", AS501:AS541, "")
    ) / 2
)</f>
        <v>0</v>
      </c>
      <c r="AL541" s="140">
        <f t="array" aca="1" ref="AL541" ca="1">(
    SUMIFS(AR501:AR541, AY501:AY541, INDIRECT("AE" &amp; ROW()), AP501:AP541, "💲") +
    SUMIFS(AR501:AR541, AY501:AY541, INDIRECT("AE" &amp; ROW()), AP501:AP541, "📦")
) -
(
    (
        SUMIFS(AR501:AR541, AY501:AY541, INDIRECT("AE" &amp; ROW()), AP501:AP541, "💲", AS501:AS541, "Familiar") +
        SUMIFS(AR501:AR541, AY501:AY541, INDIRECT("AE" &amp; ROW()), AP501:AP541, "📦", AS501:AS541, "Familiar")
    ) / 2
) -
(
    (
        SUMIFS(AR501:AR541, AY501:AY541, INDIRECT("AE" &amp; ROW()), AP501:AP541, "💲", AS501:AS541, "Participante") +
        SUMIFS(AR501:AR541, AY501:AY541, INDIRECT("AE" &amp; ROW()), AP501:AP541, "📦", AS501:AS541, "Participante")
    ) / 2
) -
(
    (
        SUMIFS(AR501:AR541, AY501:AY541, INDIRECT("AE" &amp; ROW()), AP501:AP541, "💲", AS501:AS541, "Empleado") +
        SUMIFS(AR501:AR541, AY501:AY541, INDIRECT("AE" &amp; ROW()), AP501:AP541, "📦", AS501:AS541, "Empleado")
    ) / 2
) -
(
    (
        SUMIFS(AR501:AR541, AY501:AY541, INDIRECT("AE" &amp; ROW()), AP501:AP541, "💲", AS501:AS541, "Exonerado ADH") +
        SUMIFS(AR501:AR541, AY501:AY541, INDIRECT("AE" &amp; ROW()), AP501:AP541, "📦", AS501:AS541, "Exonerado ADH")
    ) / 2
) -
(
    SUMIFS(AR501:AR541, AY501:AY541, INDIRECT("AE" &amp; ROW()), AP501:AP541, "💲", AS501:AS541, "Exonerado Doctor") +
    SUMIFS(AR501:AR541, AY501:AY541, INDIRECT("AE" &amp; ROW()), AP501:AP541, "📦", AS501:AS541, "Exonerado Doctor")
) -
(
    (
        SUMIFS(AR501:AR541, AY501:AY541, INDIRECT("AE" &amp; ROW()), AP501:AP541, "💲", AS501:AS541, "") +
        SUMIFS(AR501:AR541, AY501:AY541, INDIRECT("AE" &amp; ROW()), AP501:AP541, "📦", AS501:AS541, "")
    ) / 2
)</f>
        <v>0</v>
      </c>
      <c r="AM541" s="48"/>
      <c r="AN541" s="156"/>
      <c r="AO541" s="156"/>
      <c r="AP541" s="156"/>
      <c r="AQ541" s="156"/>
      <c r="AR541" s="156"/>
      <c r="AS541" s="156"/>
      <c r="AT541" s="156"/>
      <c r="AU541" s="156"/>
      <c r="AV541" s="156"/>
      <c r="AW541" s="156"/>
      <c r="AX541" s="156"/>
      <c r="AY541" s="156"/>
      <c r="AZ541" s="48"/>
      <c r="BA541" s="48"/>
      <c r="BB541" s="48"/>
      <c r="BC541" s="48"/>
      <c r="BD541" s="48"/>
      <c r="BE541" s="48"/>
      <c r="BF541" s="48"/>
      <c r="BG541" s="48"/>
      <c r="BH541" s="48"/>
      <c r="BI541" s="48"/>
      <c r="BJ541" s="48"/>
      <c r="BK541" s="48"/>
      <c r="BL541" s="48"/>
      <c r="BM541" s="48"/>
      <c r="BN541" s="48"/>
    </row>
    <row r="542" spans="1:66" ht="11.25" customHeight="1">
      <c r="A542" s="220"/>
      <c r="B542" s="38"/>
      <c r="C542" s="205"/>
      <c r="D542" s="208"/>
      <c r="E542" s="57" t="s">
        <v>42</v>
      </c>
      <c r="F542" s="58" t="str">
        <f>IF(D541&lt;&gt;"", VLOOKUP(D541,'Base de Datos'!$A$2:$D1268,3,FALSE()),"")</f>
        <v/>
      </c>
      <c r="G542" s="205"/>
      <c r="H542" s="208"/>
      <c r="I542" s="57" t="s">
        <v>42</v>
      </c>
      <c r="J542" s="58" t="str">
        <f>IF(H541&lt;&gt;"", VLOOKUP(H541,'Base de Datos'!$A$2:$D1268,3,FALSE()),"")</f>
        <v/>
      </c>
      <c r="K542" s="205"/>
      <c r="L542" s="208"/>
      <c r="M542" s="57" t="s">
        <v>42</v>
      </c>
      <c r="N542" s="58" t="str">
        <f>IF(L541&lt;&gt;"", VLOOKUP(L541,'Base de Datos'!$A$2:$D1268,3,FALSE()),"")</f>
        <v/>
      </c>
      <c r="O542" s="43"/>
      <c r="P542" s="163"/>
      <c r="Q542" s="3"/>
      <c r="R542" s="15"/>
      <c r="S542" s="229"/>
      <c r="T542" s="230"/>
      <c r="U542" s="59"/>
      <c r="V542" s="47"/>
      <c r="W542" s="229"/>
      <c r="X542" s="230"/>
      <c r="Y542" s="59"/>
      <c r="Z542" s="47"/>
      <c r="AA542" s="229"/>
      <c r="AB542" s="230"/>
      <c r="AC542" s="59"/>
      <c r="AD542" s="48"/>
      <c r="AE542" s="240" t="s">
        <v>51</v>
      </c>
      <c r="AF542" s="230"/>
      <c r="AG542" s="161">
        <f t="array" aca="1" ref="AG542" ca="1">COUNTIFS(AP501:AP541, "💲", AY501:AY541, INDIRECT("AE" &amp; ROW())) + COUNTIFS(AP501:AP541, "📦", AY501:AY541, INDIRECT("AE" &amp; ROW())) + COUNTIFS(AP501:AP541, "✅", AY501:AY541, INDIRECT("AE" &amp; ROW()))</f>
        <v>0</v>
      </c>
      <c r="AH542" s="162">
        <f t="array" aca="1" ref="AH542" ca="1">COUNTIFS(AP501:AP541, "💲", AY501:AY541, INDIRECT("AE" &amp; ROW())) + COUNTIFS(AP501:AP541, "📦", AY501:AY541, INDIRECT("AE" &amp; ROW()))</f>
        <v>0</v>
      </c>
      <c r="AI542" s="139">
        <f t="array" aca="1" ref="AI542" ca="1">SUMIFS(AR501:AR541, AY501:AY541, INDIRECT("AE" &amp; ROW()), AP501:AP541, "💲") + SUMIFS(AR501:AR541, AY501:AY541, INDIRECT("AE" &amp; ROW()), AP501:AP541, "📦")</f>
        <v>0</v>
      </c>
      <c r="AJ542" s="139">
        <f t="array" aca="1" ref="AJ542" ca="1">(
    SUMIFS(AR501:AR541, AY501:AY541, INDIRECT("AE" &amp; ROW()), AP501:AP541, "💲") +
    SUMIFS(AR501:AR541, AY501:AY541, INDIRECT("AE" &amp; ROW()), AP501:AP541, "📦")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
        SUMIFS(AR501:AR541, AY501:AY541, INDIRECT("AE" &amp; ROW()), AP501:AP541, "💲", AS501:AS541, "Familiar") +
        SUMIFS(AR501:AR541, AY501:AY541, INDIRECT("AE" &amp; ROW()), AP501:AP541, "📦", AS501:AS541, "Familiar")
    ) / 2
)  -
(
    (
        SUMIFS(AR501:AR541, AY501:AY541, INDIRECT("AE" &amp; ROW()), AP501:AP541, "💲", AS501:AS541, "Exonerado ADH") +
        SUMIFS(AR501:AR541, AY501:AY541, INDIRECT("AE" &amp; ROW()), AP501:AP541, "📦", AS501:AS541, "Exonerado ADH")
    ) / 2
)  -
(
    (
        SUMIFS(AR501:AR541, AY501:AY541, INDIRECT("AE" &amp; ROW()), AP501:AP541, "💲", AS501:AS541, "Exonerado Doctor") +
        SUMIFS(AR501:AR541, AY501:AY541, INDIRECT("AE" &amp; ROW()), AP501:AP541, "📦", AS501:AS541, "Exonerado Doctor")
    ) / 2
)</f>
        <v>0</v>
      </c>
      <c r="AK542" s="139">
        <f t="array" aca="1" ref="AK542" ca="1">(
    SUMIFS(AR501:AR541, AY501:AY541, INDIRECT("AE" &amp; ROW()), AP501:AP541, "💲") +
    SUMIFS(AR501:AR541, AY501:AY541, INDIRECT("AE" &amp; ROW()), AP501:AP541, "📦")
) -
(
    SUMIFS(AR501:AR541, AY501:AY541, INDIRECT("AE" &amp; ROW()), AP501:AP541, "💲", AS501:AS541, "Familiar") +
    SUMIFS(AR501:AR541, AY501:AY541, INDIRECT("AE" &amp; ROW()), AP501:AP541, "📦", AS501:AS541, "Familiar")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SUMIFS(AR501:AR541, AY501:AY541, INDIRECT("AE" &amp; ROW()), AP501:AP541, "💲", AS501:AS541, "Exonerado ADH") +
    SUMIFS(AR501:AR541, AY501:AY541, INDIRECT("AE" &amp; ROW()), AP501:AP541, "📦", AS501:AS541, "Exonerado ADH")
) -
(
    (
        SUMIFS(AR501:AR541, AY501:AY541, INDIRECT("AE" &amp; ROW()), AP501:AP541, "💲", AS501:AS541, "Exonerado Doctor") +
        SUMIFS(AR501:AR541, AY501:AY541, INDIRECT("AE" &amp; ROW()), AP501:AP541, "📦", AS501:AS541, "Exonerado Doctor")
    ) / 2
) -
(
    (
        SUMIFS(AR501:AR541, AY501:AY541, INDIRECT("AE" &amp; ROW()), AP501:AP541, "💲", AS501:AS541, "") +
        SUMIFS(AR501:AR541, AY501:AY541, INDIRECT("AE" &amp; ROW()), AP501:AP541, "📦", AS501:AS541, "")
    ) / 2
)</f>
        <v>0</v>
      </c>
      <c r="AL542" s="140">
        <f t="array" aca="1" ref="AL542" ca="1">(
    SUMIFS(AR501:AR541, AY501:AY541, INDIRECT("AE" &amp; ROW()), AP501:AP541, "💲") +
    SUMIFS(AR501:AR541, AY501:AY541, INDIRECT("AE" &amp; ROW()), AP501:AP541, "📦")
) -
(
    (
        SUMIFS(AR501:AR541, AY501:AY541, INDIRECT("AE" &amp; ROW()), AP501:AP541, "💲", AS501:AS541, "Familiar") +
        SUMIFS(AR501:AR541, AY501:AY541, INDIRECT("AE" &amp; ROW()), AP501:AP541, "📦", AS501:AS541, "Familiar")
    ) / 2
) -
(
    (
        SUMIFS(AR501:AR541, AY501:AY541, INDIRECT("AE" &amp; ROW()), AP501:AP541, "💲", AS501:AS541, "Participante") +
        SUMIFS(AR501:AR541, AY501:AY541, INDIRECT("AE" &amp; ROW()), AP501:AP541, "📦", AS501:AS541, "Participante")
    ) / 2
) -
(
    (
        SUMIFS(AR501:AR541, AY501:AY541, INDIRECT("AE" &amp; ROW()), AP501:AP541, "💲", AS501:AS541, "Empleado") +
        SUMIFS(AR501:AR541, AY501:AY541, INDIRECT("AE" &amp; ROW()), AP501:AP541, "📦", AS501:AS541, "Empleado")
    ) / 2
) -
(
    (
        SUMIFS(AR501:AR541, AY501:AY541, INDIRECT("AE" &amp; ROW()), AP501:AP541, "💲", AS501:AS541, "Exonerado ADH") +
        SUMIFS(AR501:AR541, AY501:AY541, INDIRECT("AE" &amp; ROW()), AP501:AP541, "📦", AS501:AS541, "Exonerado ADH")
    ) / 2
) -
(
    SUMIFS(AR501:AR541, AY501:AY541, INDIRECT("AE" &amp; ROW()), AP501:AP541, "💲", AS501:AS541, "Exonerado Doctor") +
    SUMIFS(AR501:AR541, AY501:AY541, INDIRECT("AE" &amp; ROW()), AP501:AP541, "📦", AS501:AS541, "Exonerado Doctor")
) -
(
    (
        SUMIFS(AR501:AR541, AY501:AY541, INDIRECT("AE" &amp; ROW()), AP501:AP541, "💲", AS501:AS541, "") +
        SUMIFS(AR501:AR541, AY501:AY541, INDIRECT("AE" &amp; ROW()), AP501:AP541, "📦", AS501:AS541, "")
    ) / 2
)</f>
        <v>0</v>
      </c>
      <c r="AM542" s="48"/>
      <c r="AN542" s="48"/>
      <c r="AO542" s="48"/>
      <c r="AP542" s="48"/>
      <c r="AQ542" s="48"/>
      <c r="AR542" s="48"/>
      <c r="AS542" s="48"/>
      <c r="AT542" s="48"/>
      <c r="AU542" s="48"/>
      <c r="AV542" s="48"/>
      <c r="AW542" s="48"/>
      <c r="AX542" s="48"/>
      <c r="AY542" s="48"/>
      <c r="AZ542" s="48"/>
      <c r="BA542" s="48"/>
      <c r="BB542" s="48"/>
      <c r="BC542" s="48"/>
      <c r="BD542" s="48"/>
      <c r="BE542" s="48"/>
      <c r="BF542" s="48"/>
      <c r="BG542" s="48"/>
      <c r="BH542" s="48"/>
      <c r="BI542" s="48"/>
      <c r="BJ542" s="48"/>
      <c r="BK542" s="48"/>
      <c r="BL542" s="48"/>
      <c r="BM542" s="48"/>
      <c r="BN542" s="48"/>
    </row>
    <row r="543" spans="1:66" ht="11.25" customHeight="1">
      <c r="A543" s="220"/>
      <c r="B543" s="38"/>
      <c r="C543" s="205"/>
      <c r="D543" s="208"/>
      <c r="E543" s="57" t="s">
        <v>44</v>
      </c>
      <c r="F543" s="58" t="str">
        <f>IF(D541&lt;&gt;"", VLOOKUP(D541,'Base de Datos'!$A$2:$D1268,4,FALSE()),"")</f>
        <v/>
      </c>
      <c r="G543" s="205"/>
      <c r="H543" s="208"/>
      <c r="I543" s="57" t="s">
        <v>44</v>
      </c>
      <c r="J543" s="58" t="str">
        <f>IF(H541&lt;&gt;"", VLOOKUP(H541,'Base de Datos'!$A$2:$D1268,4,FALSE()),"")</f>
        <v/>
      </c>
      <c r="K543" s="205"/>
      <c r="L543" s="208"/>
      <c r="M543" s="57" t="s">
        <v>44</v>
      </c>
      <c r="N543" s="58" t="str">
        <f>IF(L541&lt;&gt;"", VLOOKUP(L541,'Base de Datos'!$A$2:$D1268,4,FALSE()),"")</f>
        <v/>
      </c>
      <c r="O543" s="43"/>
      <c r="P543" s="163"/>
      <c r="Q543" s="3"/>
      <c r="R543" s="15"/>
      <c r="S543" s="229"/>
      <c r="T543" s="230"/>
      <c r="U543" s="59"/>
      <c r="V543" s="47"/>
      <c r="W543" s="229"/>
      <c r="X543" s="230"/>
      <c r="Y543" s="59"/>
      <c r="Z543" s="47"/>
      <c r="AA543" s="229"/>
      <c r="AB543" s="230"/>
      <c r="AC543" s="59"/>
      <c r="AD543" s="48"/>
      <c r="AE543" s="240" t="s">
        <v>55</v>
      </c>
      <c r="AF543" s="230"/>
      <c r="AG543" s="161">
        <f t="array" aca="1" ref="AG543" ca="1">COUNTIFS(AP501:AP541, "💲", AY501:AY541, INDIRECT("AE" &amp; ROW())) + COUNTIFS(AP501:AP541, "📦", AY501:AY541, INDIRECT("AE" &amp; ROW())) + COUNTIFS(AP501:AP541, "✅", AY501:AY541, INDIRECT("AE" &amp; ROW()))</f>
        <v>0</v>
      </c>
      <c r="AH543" s="162">
        <f t="array" aca="1" ref="AH543" ca="1">COUNTIFS(AP501:AP541, "💲", AY501:AY541, INDIRECT("AE" &amp; ROW())) + COUNTIFS(AP501:AP541, "📦", AY501:AY541, INDIRECT("AE" &amp; ROW()))</f>
        <v>0</v>
      </c>
      <c r="AI543" s="139">
        <f t="array" aca="1" ref="AI543" ca="1">SUMIFS(AR501:AR541, AY501:AY541, INDIRECT("AE" &amp; ROW()), AP501:AP541, "💲") + SUMIFS(AR501:AR541, AY501:AY541, INDIRECT("AE" &amp; ROW()), AP501:AP541, "📦")</f>
        <v>0</v>
      </c>
      <c r="AJ543" s="139">
        <f t="array" aca="1" ref="AJ543" ca="1">(
    SUMIFS(AR501:AR541, AY501:AY541, INDIRECT("AE" &amp; ROW()), AP501:AP541, "💲") +
    SUMIFS(AR501:AR541, AY501:AY541, INDIRECT("AE" &amp; ROW()), AP501:AP541, "📦")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
        SUMIFS(AR501:AR541, AY501:AY541, INDIRECT("AE" &amp; ROW()), AP501:AP541, "💲", AS501:AS541, "Familiar") +
        SUMIFS(AR501:AR541, AY501:AY541, INDIRECT("AE" &amp; ROW()), AP501:AP541, "📦", AS501:AS541, "Familiar")
    ) / 2
)  -
(
    (
        SUMIFS(AR501:AR541, AY501:AY541, INDIRECT("AE" &amp; ROW()), AP501:AP541, "💲", AS501:AS541, "Exonerado ADH") +
        SUMIFS(AR501:AR541, AY501:AY541, INDIRECT("AE" &amp; ROW()), AP501:AP541, "📦", AS501:AS541, "Exonerado ADH")
    ) / 2
)  -
(
    (
        SUMIFS(AR501:AR541, AY501:AY541, INDIRECT("AE" &amp; ROW()), AP501:AP541, "💲", AS501:AS541, "Exonerado Doctor") +
        SUMIFS(AR501:AR541, AY501:AY541, INDIRECT("AE" &amp; ROW()), AP501:AP541, "📦", AS501:AS541, "Exonerado Doctor")
    ) / 2
)</f>
        <v>0</v>
      </c>
      <c r="AK543" s="139">
        <f t="array" aca="1" ref="AK543" ca="1">(
    SUMIFS(AR501:AR541, AY501:AY541, INDIRECT("AE" &amp; ROW()), AP501:AP541, "💲") +
    SUMIFS(AR501:AR541, AY501:AY541, INDIRECT("AE" &amp; ROW()), AP501:AP541, "📦")
) -
(
    SUMIFS(AR501:AR541, AY501:AY541, INDIRECT("AE" &amp; ROW()), AP501:AP541, "💲", AS501:AS541, "Familiar") +
    SUMIFS(AR501:AR541, AY501:AY541, INDIRECT("AE" &amp; ROW()), AP501:AP541, "📦", AS501:AS541, "Familiar")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SUMIFS(AR501:AR541, AY501:AY541, INDIRECT("AE" &amp; ROW()), AP501:AP541, "💲", AS501:AS541, "Exonerado ADH") +
    SUMIFS(AR501:AR541, AY501:AY541, INDIRECT("AE" &amp; ROW()), AP501:AP541, "📦", AS501:AS541, "Exonerado ADH")
) -
(
    (
        SUMIFS(AR501:AR541, AY501:AY541, INDIRECT("AE" &amp; ROW()), AP501:AP541, "💲", AS501:AS541, "Exonerado Doctor") +
        SUMIFS(AR501:AR541, AY501:AY541, INDIRECT("AE" &amp; ROW()), AP501:AP541, "📦", AS501:AS541, "Exonerado Doctor")
    ) / 2
) -
(
    (
        SUMIFS(AR501:AR541, AY501:AY541, INDIRECT("AE" &amp; ROW()), AP501:AP541, "💲", AS501:AS541, "") +
        SUMIFS(AR501:AR541, AY501:AY541, INDIRECT("AE" &amp; ROW()), AP501:AP541, "📦", AS501:AS541, "")
    ) / 2
)</f>
        <v>0</v>
      </c>
      <c r="AL543" s="140">
        <f t="array" aca="1" ref="AL543" ca="1">(
    SUMIFS(AR501:AR541, AY501:AY541, INDIRECT("AE" &amp; ROW()), AP501:AP541, "💲") +
    SUMIFS(AR501:AR541, AY501:AY541, INDIRECT("AE" &amp; ROW()), AP501:AP541, "📦")
) -
(
    (
        SUMIFS(AR501:AR541, AY501:AY541, INDIRECT("AE" &amp; ROW()), AP501:AP541, "💲", AS501:AS541, "Familiar") +
        SUMIFS(AR501:AR541, AY501:AY541, INDIRECT("AE" &amp; ROW()), AP501:AP541, "📦", AS501:AS541, "Familiar")
    ) / 2
) -
(
    (
        SUMIFS(AR501:AR541, AY501:AY541, INDIRECT("AE" &amp; ROW()), AP501:AP541, "💲", AS501:AS541, "Participante") +
        SUMIFS(AR501:AR541, AY501:AY541, INDIRECT("AE" &amp; ROW()), AP501:AP541, "📦", AS501:AS541, "Participante")
    ) / 2
) -
(
    (
        SUMIFS(AR501:AR541, AY501:AY541, INDIRECT("AE" &amp; ROW()), AP501:AP541, "💲", AS501:AS541, "Empleado") +
        SUMIFS(AR501:AR541, AY501:AY541, INDIRECT("AE" &amp; ROW()), AP501:AP541, "📦", AS501:AS541, "Empleado")
    ) / 2
) -
(
    (
        SUMIFS(AR501:AR541, AY501:AY541, INDIRECT("AE" &amp; ROW()), AP501:AP541, "💲", AS501:AS541, "Exonerado ADH") +
        SUMIFS(AR501:AR541, AY501:AY541, INDIRECT("AE" &amp; ROW()), AP501:AP541, "📦", AS501:AS541, "Exonerado ADH")
    ) / 2
) -
(
    SUMIFS(AR501:AR541, AY501:AY541, INDIRECT("AE" &amp; ROW()), AP501:AP541, "💲", AS501:AS541, "Exonerado Doctor") +
    SUMIFS(AR501:AR541, AY501:AY541, INDIRECT("AE" &amp; ROW()), AP501:AP541, "📦", AS501:AS541, "Exonerado Doctor")
) -
(
    (
        SUMIFS(AR501:AR541, AY501:AY541, INDIRECT("AE" &amp; ROW()), AP501:AP541, "💲", AS501:AS541, "") +
        SUMIFS(AR501:AR541, AY501:AY541, INDIRECT("AE" &amp; ROW()), AP501:AP541, "📦", AS501:AS541, "")
    ) / 2
)</f>
        <v>0</v>
      </c>
      <c r="AM543" s="48"/>
      <c r="AN543" s="48"/>
      <c r="AO543" s="48"/>
      <c r="AP543" s="48"/>
      <c r="AQ543" s="48"/>
      <c r="AR543" s="48"/>
      <c r="AS543" s="48"/>
      <c r="AT543" s="48"/>
      <c r="AU543" s="48"/>
      <c r="AV543" s="48"/>
      <c r="AW543" s="48"/>
      <c r="AX543" s="48"/>
      <c r="AY543" s="48"/>
      <c r="AZ543" s="48"/>
      <c r="BA543" s="48"/>
      <c r="BB543" s="48"/>
      <c r="BC543" s="48"/>
      <c r="BD543" s="48"/>
      <c r="BE543" s="48"/>
      <c r="BF543" s="48"/>
      <c r="BG543" s="48"/>
      <c r="BH543" s="48"/>
      <c r="BI543" s="48"/>
      <c r="BJ543" s="48"/>
      <c r="BK543" s="48"/>
      <c r="BL543" s="48"/>
      <c r="BM543" s="48"/>
      <c r="BN543" s="48"/>
    </row>
    <row r="544" spans="1:66" ht="11.25" customHeight="1">
      <c r="A544" s="221"/>
      <c r="B544" s="38"/>
      <c r="C544" s="206"/>
      <c r="D544" s="209"/>
      <c r="E544" s="85" t="s">
        <v>46</v>
      </c>
      <c r="F544" s="86"/>
      <c r="G544" s="206"/>
      <c r="H544" s="209"/>
      <c r="I544" s="85" t="s">
        <v>46</v>
      </c>
      <c r="J544" s="108"/>
      <c r="K544" s="206"/>
      <c r="L544" s="209"/>
      <c r="M544" s="85" t="s">
        <v>46</v>
      </c>
      <c r="N544" s="108"/>
      <c r="O544" s="43"/>
      <c r="P544" s="163"/>
      <c r="Q544" s="3"/>
      <c r="R544" s="15"/>
      <c r="S544" s="227" t="str">
        <f>IF(OR(S541="Empleado",S541="Familiar"),"Nombre del Empleado","N° Factura")</f>
        <v>N° Factura</v>
      </c>
      <c r="T544" s="228"/>
      <c r="U544" s="89"/>
      <c r="V544" s="47"/>
      <c r="W544" s="227" t="str">
        <f>IF(OR(W541="Empleado",W541="Familiar"),"Nombre del Empleado","N° Factura")</f>
        <v>N° Factura</v>
      </c>
      <c r="X544" s="228"/>
      <c r="Y544" s="89"/>
      <c r="Z544" s="47"/>
      <c r="AA544" s="227" t="str">
        <f>IF(OR(AA541="Empleado",AA541="Familiar"),"Nombre del Empleado","N° Factura")</f>
        <v>N° Factura</v>
      </c>
      <c r="AB544" s="228"/>
      <c r="AC544" s="89"/>
      <c r="AD544" s="48"/>
      <c r="AE544" s="240" t="s">
        <v>57</v>
      </c>
      <c r="AF544" s="230"/>
      <c r="AG544" s="161">
        <f t="array" aca="1" ref="AG544" ca="1">COUNTIFS(AP501:AP541, "💲", AY501:AY541, INDIRECT("AE" &amp; ROW())) + COUNTIFS(AP501:AP541, "📦", AY501:AY541, INDIRECT("AE" &amp; ROW())) + COUNTIFS(AP501:AP541, "✅", AY501:AY541, INDIRECT("AE" &amp; ROW()))</f>
        <v>0</v>
      </c>
      <c r="AH544" s="162">
        <f t="array" aca="1" ref="AH544" ca="1">COUNTIFS(AP501:AP541, "💲", AY501:AY541, INDIRECT("AE" &amp; ROW())) + COUNTIFS(AP501:AP541, "📦", AY501:AY541, INDIRECT("AE" &amp; ROW()))</f>
        <v>0</v>
      </c>
      <c r="AI544" s="139">
        <f t="array" aca="1" ref="AI544" ca="1">SUMIFS(AR501:AR541, AY501:AY541, INDIRECT("AE" &amp; ROW()), AP501:AP541, "💲") + SUMIFS(AR501:AR541, AY501:AY541, INDIRECT("AE" &amp; ROW()), AP501:AP541, "📦")</f>
        <v>0</v>
      </c>
      <c r="AJ544" s="139">
        <f t="array" aca="1" ref="AJ544" ca="1">(
    SUMIFS(AR501:AR541, AY501:AY541, INDIRECT("AE" &amp; ROW()), AP501:AP541, "💲") +
    SUMIFS(AR501:AR541, AY501:AY541, INDIRECT("AE" &amp; ROW()), AP501:AP541, "📦")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
        SUMIFS(AR501:AR541, AY501:AY541, INDIRECT("AE" &amp; ROW()), AP501:AP541, "💲", AS501:AS541, "Familiar") +
        SUMIFS(AR501:AR541, AY501:AY541, INDIRECT("AE" &amp; ROW()), AP501:AP541, "📦", AS501:AS541, "Familiar")
    ) / 2
)  -
(
    (
        SUMIFS(AR501:AR541, AY501:AY541, INDIRECT("AE" &amp; ROW()), AP501:AP541, "💲", AS501:AS541, "Exonerado ADH") +
        SUMIFS(AR501:AR541, AY501:AY541, INDIRECT("AE" &amp; ROW()), AP501:AP541, "📦", AS501:AS541, "Exonerado ADH")
    ) / 2
)  -
(
    (
        SUMIFS(AR501:AR541, AY501:AY541, INDIRECT("AE" &amp; ROW()), AP501:AP541, "💲", AS501:AS541, "Exonerado Doctor") +
        SUMIFS(AR501:AR541, AY501:AY541, INDIRECT("AE" &amp; ROW()), AP501:AP541, "📦", AS501:AS541, "Exonerado Doctor")
    ) / 2
)</f>
        <v>0</v>
      </c>
      <c r="AK544" s="139">
        <f t="array" aca="1" ref="AK544" ca="1">(
    SUMIFS(AR501:AR541, AY501:AY541, INDIRECT("AE" &amp; ROW()), AP501:AP541, "💲") +
    SUMIFS(AR501:AR541, AY501:AY541, INDIRECT("AE" &amp; ROW()), AP501:AP541, "📦")
) -
(
    SUMIFS(AR501:AR541, AY501:AY541, INDIRECT("AE" &amp; ROW()), AP501:AP541, "💲", AS501:AS541, "Familiar") +
    SUMIFS(AR501:AR541, AY501:AY541, INDIRECT("AE" &amp; ROW()), AP501:AP541, "📦", AS501:AS541, "Familiar")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SUMIFS(AR501:AR541, AY501:AY541, INDIRECT("AE" &amp; ROW()), AP501:AP541, "💲", AS501:AS541, "Exonerado ADH") +
    SUMIFS(AR501:AR541, AY501:AY541, INDIRECT("AE" &amp; ROW()), AP501:AP541, "📦", AS501:AS541, "Exonerado ADH")
) -
(
    (
        SUMIFS(AR501:AR541, AY501:AY541, INDIRECT("AE" &amp; ROW()), AP501:AP541, "💲", AS501:AS541, "Exonerado Doctor") +
        SUMIFS(AR501:AR541, AY501:AY541, INDIRECT("AE" &amp; ROW()), AP501:AP541, "📦", AS501:AS541, "Exonerado Doctor")
    ) / 2
) -
(
    (
        SUMIFS(AR501:AR541, AY501:AY541, INDIRECT("AE" &amp; ROW()), AP501:AP541, "💲", AS501:AS541, "") +
        SUMIFS(AR501:AR541, AY501:AY541, INDIRECT("AE" &amp; ROW()), AP501:AP541, "📦", AS501:AS541, "")
    ) / 2
)</f>
        <v>0</v>
      </c>
      <c r="AL544" s="140">
        <f t="array" aca="1" ref="AL544" ca="1">(
    SUMIFS(AR501:AR541, AY501:AY541, INDIRECT("AE" &amp; ROW()), AP501:AP541, "💲") +
    SUMIFS(AR501:AR541, AY501:AY541, INDIRECT("AE" &amp; ROW()), AP501:AP541, "📦")
) -
(
    (
        SUMIFS(AR501:AR541, AY501:AY541, INDIRECT("AE" &amp; ROW()), AP501:AP541, "💲", AS501:AS541, "Familiar") +
        SUMIFS(AR501:AR541, AY501:AY541, INDIRECT("AE" &amp; ROW()), AP501:AP541, "📦", AS501:AS541, "Familiar")
    ) / 2
) -
(
    (
        SUMIFS(AR501:AR541, AY501:AY541, INDIRECT("AE" &amp; ROW()), AP501:AP541, "💲", AS501:AS541, "Participante") +
        SUMIFS(AR501:AR541, AY501:AY541, INDIRECT("AE" &amp; ROW()), AP501:AP541, "📦", AS501:AS541, "Participante")
    ) / 2
) -
(
    (
        SUMIFS(AR501:AR541, AY501:AY541, INDIRECT("AE" &amp; ROW()), AP501:AP541, "💲", AS501:AS541, "Empleado") +
        SUMIFS(AR501:AR541, AY501:AY541, INDIRECT("AE" &amp; ROW()), AP501:AP541, "📦", AS501:AS541, "Empleado")
    ) / 2
) -
(
    (
        SUMIFS(AR501:AR541, AY501:AY541, INDIRECT("AE" &amp; ROW()), AP501:AP541, "💲", AS501:AS541, "Exonerado ADH") +
        SUMIFS(AR501:AR541, AY501:AY541, INDIRECT("AE" &amp; ROW()), AP501:AP541, "📦", AS501:AS541, "Exonerado ADH")
    ) / 2
) -
(
    SUMIFS(AR501:AR541, AY501:AY541, INDIRECT("AE" &amp; ROW()), AP501:AP541, "💲", AS501:AS541, "Exonerado Doctor") +
    SUMIFS(AR501:AR541, AY501:AY541, INDIRECT("AE" &amp; ROW()), AP501:AP541, "📦", AS501:AS541, "Exonerado Doctor")
) -
(
    (
        SUMIFS(AR501:AR541, AY501:AY541, INDIRECT("AE" &amp; ROW()), AP501:AP541, "💲", AS501:AS541, "") +
        SUMIFS(AR501:AR541, AY501:AY541, INDIRECT("AE" &amp; ROW()), AP501:AP541, "📦", AS501:AS541, "")
    ) / 2
)</f>
        <v>0</v>
      </c>
      <c r="AM544" s="48"/>
      <c r="AN544" s="48"/>
      <c r="AO544" s="48"/>
      <c r="AP544" s="48"/>
      <c r="AQ544" s="48"/>
      <c r="AR544" s="48"/>
      <c r="AS544" s="48"/>
      <c r="AT544" s="48"/>
      <c r="AU544" s="48"/>
      <c r="AV544" s="48"/>
      <c r="AW544" s="48"/>
      <c r="AX544" s="48"/>
      <c r="AY544" s="48"/>
      <c r="AZ544" s="48"/>
      <c r="BA544" s="48"/>
      <c r="BB544" s="48"/>
      <c r="BC544" s="48"/>
      <c r="BD544" s="48"/>
      <c r="BE544" s="48"/>
      <c r="BF544" s="48"/>
      <c r="BG544" s="48"/>
      <c r="BH544" s="48"/>
      <c r="BI544" s="48"/>
      <c r="BJ544" s="48"/>
      <c r="BK544" s="48"/>
      <c r="BL544" s="48"/>
      <c r="BM544" s="48"/>
      <c r="BN544" s="48"/>
    </row>
    <row r="545" spans="1:66" ht="11.25" customHeight="1">
      <c r="A545" s="222">
        <f>A541+$Q$13/1440</f>
        <v>0.79166666666666641</v>
      </c>
      <c r="B545" s="164"/>
      <c r="C545" s="204"/>
      <c r="D545" s="207"/>
      <c r="E545" s="177" t="s">
        <v>36</v>
      </c>
      <c r="F545" s="42" t="str">
        <f>IF(D545&lt;&gt;"", VLOOKUP(D545,'Base de Datos'!$A$2:$D1268,2,FALSE()),"")</f>
        <v/>
      </c>
      <c r="G545" s="204"/>
      <c r="H545" s="216"/>
      <c r="I545" s="177" t="s">
        <v>36</v>
      </c>
      <c r="J545" s="42" t="str">
        <f>IF(H545&lt;&gt;"", VLOOKUP(H545,'Base de Datos'!$A$2:$D1268,2,FALSE()),"")</f>
        <v/>
      </c>
      <c r="K545" s="204"/>
      <c r="L545" s="216"/>
      <c r="M545" s="177" t="s">
        <v>36</v>
      </c>
      <c r="N545" s="42" t="str">
        <f>IF(L545&lt;&gt;"", VLOOKUP(L545,'Base de Datos'!$A$2:$D1268,2,FALSE()),"")</f>
        <v/>
      </c>
      <c r="O545" s="165"/>
      <c r="P545" s="165"/>
      <c r="Q545" s="165"/>
      <c r="R545" s="166"/>
      <c r="S545" s="167"/>
      <c r="T545" s="45" t="s">
        <v>37</v>
      </c>
      <c r="U545" s="168"/>
      <c r="V545" s="169"/>
      <c r="W545" s="167"/>
      <c r="X545" s="45" t="s">
        <v>37</v>
      </c>
      <c r="Y545" s="168"/>
      <c r="Z545" s="169"/>
      <c r="AA545" s="167"/>
      <c r="AB545" s="45" t="s">
        <v>37</v>
      </c>
      <c r="AC545" s="168"/>
      <c r="AD545" s="56"/>
      <c r="AE545" s="240" t="s">
        <v>59</v>
      </c>
      <c r="AF545" s="230"/>
      <c r="AG545" s="161">
        <f t="array" aca="1" ref="AG545" ca="1">COUNTIFS(AP501:AP541, "💲", AY501:AY541, INDIRECT("AE" &amp; ROW())) + COUNTIFS(AP501:AP541, "📦", AY501:AY541, INDIRECT("AE" &amp; ROW())) + COUNTIFS(AP501:AP541, "✅", AY501:AY541, INDIRECT("AE" &amp; ROW()))</f>
        <v>2</v>
      </c>
      <c r="AH545" s="162">
        <f t="array" aca="1" ref="AH545" ca="1">COUNTIFS(AP501:AP541, "💲", AY501:AY541, INDIRECT("AE" &amp; ROW())) + COUNTIFS(AP501:AP541, "📦", AY501:AY541, INDIRECT("AE" &amp; ROW()))</f>
        <v>2</v>
      </c>
      <c r="AI545" s="139">
        <f t="array" aca="1" ref="AI545" ca="1">SUMIFS(AR501:AR541, AY501:AY541, INDIRECT("AE" &amp; ROW()), AP501:AP541, "💲") + SUMIFS(AR501:AR541, AY501:AY541, INDIRECT("AE" &amp; ROW()), AP501:AP541, "📦")</f>
        <v>150</v>
      </c>
      <c r="AJ545" s="139">
        <f t="array" aca="1" ref="AJ545" ca="1">(
    SUMIFS(AR501:AR541, AY501:AY541, INDIRECT("AE" &amp; ROW()), AP501:AP541, "💲") +
    SUMIFS(AR501:AR541, AY501:AY541, INDIRECT("AE" &amp; ROW()), AP501:AP541, "📦")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
        SUMIFS(AR501:AR541, AY501:AY541, INDIRECT("AE" &amp; ROW()), AP501:AP541, "💲", AS501:AS541, "Familiar") +
        SUMIFS(AR501:AR541, AY501:AY541, INDIRECT("AE" &amp; ROW()), AP501:AP541, "📦", AS501:AS541, "Familiar")
    ) / 2
)  -
(
    (
        SUMIFS(AR501:AR541, AY501:AY541, INDIRECT("AE" &amp; ROW()), AP501:AP541, "💲", AS501:AS541, "Exonerado ADH") +
        SUMIFS(AR501:AR541, AY501:AY541, INDIRECT("AE" &amp; ROW()), AP501:AP541, "📦", AS501:AS541, "Exonerado ADH")
    ) / 2
)  -
(
    (
        SUMIFS(AR501:AR541, AY501:AY541, INDIRECT("AE" &amp; ROW()), AP501:AP541, "💲", AS501:AS541, "Exonerado Doctor") +
        SUMIFS(AR501:AR541, AY501:AY541, INDIRECT("AE" &amp; ROW()), AP501:AP541, "📦", AS501:AS541, "Exonerado Doctor")
    ) / 2
)</f>
        <v>150</v>
      </c>
      <c r="AK545" s="139">
        <f t="array" aca="1" ref="AK545" ca="1">(
    SUMIFS(AR501:AR541, AY501:AY541, INDIRECT("AE" &amp; ROW()), AP501:AP541, "💲") +
    SUMIFS(AR501:AR541, AY501:AY541, INDIRECT("AE" &amp; ROW()), AP501:AP541, "📦")
) -
(
    SUMIFS(AR501:AR541, AY501:AY541, INDIRECT("AE" &amp; ROW()), AP501:AP541, "💲", AS501:AS541, "Familiar") +
    SUMIFS(AR501:AR541, AY501:AY541, INDIRECT("AE" &amp; ROW()), AP501:AP541, "📦", AS501:AS541, "Familiar")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SUMIFS(AR501:AR541, AY501:AY541, INDIRECT("AE" &amp; ROW()), AP501:AP541, "💲", AS501:AS541, "Exonerado ADH") +
    SUMIFS(AR501:AR541, AY501:AY541, INDIRECT("AE" &amp; ROW()), AP501:AP541, "📦", AS501:AS541, "Exonerado ADH")
) -
(
    (
        SUMIFS(AR501:AR541, AY501:AY541, INDIRECT("AE" &amp; ROW()), AP501:AP541, "💲", AS501:AS541, "Exonerado Doctor") +
        SUMIFS(AR501:AR541, AY501:AY541, INDIRECT("AE" &amp; ROW()), AP501:AP541, "📦", AS501:AS541, "Exonerado Doctor")
    ) / 2
) -
(
    (
        SUMIFS(AR501:AR541, AY501:AY541, INDIRECT("AE" &amp; ROW()), AP501:AP541, "💲", AS501:AS541, "") +
        SUMIFS(AR501:AR541, AY501:AY541, INDIRECT("AE" &amp; ROW()), AP501:AP541, "📦", AS501:AS541, "")
    ) / 2
)</f>
        <v>150</v>
      </c>
      <c r="AL545" s="140">
        <f t="array" aca="1" ref="AL545" ca="1">(
    SUMIFS(AR501:AR541, AY501:AY541, INDIRECT("AE" &amp; ROW()), AP501:AP541, "💲") +
    SUMIFS(AR501:AR541, AY501:AY541, INDIRECT("AE" &amp; ROW()), AP501:AP541, "📦")
) -
(
    (
        SUMIFS(AR501:AR541, AY501:AY541, INDIRECT("AE" &amp; ROW()), AP501:AP541, "💲", AS501:AS541, "Familiar") +
        SUMIFS(AR501:AR541, AY501:AY541, INDIRECT("AE" &amp; ROW()), AP501:AP541, "📦", AS501:AS541, "Familiar")
    ) / 2
) -
(
    (
        SUMIFS(AR501:AR541, AY501:AY541, INDIRECT("AE" &amp; ROW()), AP501:AP541, "💲", AS501:AS541, "Participante") +
        SUMIFS(AR501:AR541, AY501:AY541, INDIRECT("AE" &amp; ROW()), AP501:AP541, "📦", AS501:AS541, "Participante")
    ) / 2
) -
(
    (
        SUMIFS(AR501:AR541, AY501:AY541, INDIRECT("AE" &amp; ROW()), AP501:AP541, "💲", AS501:AS541, "Empleado") +
        SUMIFS(AR501:AR541, AY501:AY541, INDIRECT("AE" &amp; ROW()), AP501:AP541, "📦", AS501:AS541, "Empleado")
    ) / 2
) -
(
    (
        SUMIFS(AR501:AR541, AY501:AY541, INDIRECT("AE" &amp; ROW()), AP501:AP541, "💲", AS501:AS541, "Exonerado ADH") +
        SUMIFS(AR501:AR541, AY501:AY541, INDIRECT("AE" &amp; ROW()), AP501:AP541, "📦", AS501:AS541, "Exonerado ADH")
    ) / 2
) -
(
    SUMIFS(AR501:AR541, AY501:AY541, INDIRECT("AE" &amp; ROW()), AP501:AP541, "💲", AS501:AS541, "Exonerado Doctor") +
    SUMIFS(AR501:AR541, AY501:AY541, INDIRECT("AE" &amp; ROW()), AP501:AP541, "📦", AS501:AS541, "Exonerado Doctor")
) -
(
    (
        SUMIFS(AR501:AR541, AY501:AY541, INDIRECT("AE" &amp; ROW()), AP501:AP541, "💲", AS501:AS541, "") +
        SUMIFS(AR501:AR541, AY501:AY541, INDIRECT("AE" &amp; ROW()), AP501:AP541, "📦", AS501:AS541, "")
    ) / 2
)</f>
        <v>150</v>
      </c>
      <c r="AM545" s="56"/>
      <c r="AN545" s="56"/>
      <c r="AO545" s="56"/>
      <c r="AP545" s="56"/>
      <c r="AQ545" s="56"/>
      <c r="AR545" s="56"/>
      <c r="AS545" s="56"/>
      <c r="AT545" s="56"/>
      <c r="AU545" s="56"/>
      <c r="AV545" s="56"/>
      <c r="AW545" s="56"/>
      <c r="AX545" s="56"/>
      <c r="AY545" s="56"/>
      <c r="AZ545" s="56"/>
      <c r="BA545" s="56"/>
      <c r="BB545" s="56"/>
      <c r="BC545" s="56"/>
      <c r="BD545" s="56"/>
      <c r="BE545" s="56"/>
      <c r="BF545" s="56"/>
      <c r="BG545" s="56"/>
      <c r="BH545" s="56"/>
      <c r="BI545" s="56"/>
      <c r="BJ545" s="56"/>
      <c r="BK545" s="56"/>
      <c r="BL545" s="56"/>
      <c r="BM545" s="56"/>
      <c r="BN545" s="56"/>
    </row>
    <row r="546" spans="1:66" ht="11.25" customHeight="1">
      <c r="A546" s="220"/>
      <c r="B546" s="164"/>
      <c r="C546" s="205"/>
      <c r="D546" s="208"/>
      <c r="E546" s="178" t="s">
        <v>42</v>
      </c>
      <c r="F546" s="58" t="str">
        <f>IF(D545&lt;&gt;"", VLOOKUP(D545,'Base de Datos'!$A$2:$D1268,3,FALSE()),"")</f>
        <v/>
      </c>
      <c r="G546" s="205"/>
      <c r="H546" s="208"/>
      <c r="I546" s="178" t="s">
        <v>42</v>
      </c>
      <c r="J546" s="58" t="str">
        <f>IF(H545&lt;&gt;"", VLOOKUP(H545,'Base de Datos'!$A$2:$D1268,3,FALSE()),"")</f>
        <v/>
      </c>
      <c r="K546" s="205"/>
      <c r="L546" s="208"/>
      <c r="M546" s="178" t="s">
        <v>42</v>
      </c>
      <c r="N546" s="58" t="str">
        <f>IF(L545&lt;&gt;"", VLOOKUP(L545,'Base de Datos'!$A$2:$D1268,3,FALSE()),"")</f>
        <v/>
      </c>
      <c r="O546" s="165"/>
      <c r="P546" s="165"/>
      <c r="Q546" s="165"/>
      <c r="R546" s="166"/>
      <c r="S546" s="231"/>
      <c r="T546" s="230"/>
      <c r="U546" s="170"/>
      <c r="V546" s="169"/>
      <c r="W546" s="231"/>
      <c r="X546" s="230"/>
      <c r="Y546" s="170"/>
      <c r="Z546" s="169"/>
      <c r="AA546" s="231"/>
      <c r="AB546" s="230"/>
      <c r="AC546" s="170"/>
      <c r="AD546" s="56"/>
      <c r="AE546" s="240" t="s">
        <v>63</v>
      </c>
      <c r="AF546" s="230"/>
      <c r="AG546" s="161">
        <f t="array" aca="1" ref="AG546" ca="1">COUNTIFS(AP501:AP541, "💲", AY501:AY541, INDIRECT("AE" &amp; ROW())) + COUNTIFS(AP501:AP541, "📦", AY501:AY541, INDIRECT("AE" &amp; ROW())) + COUNTIFS(AP501:AP541, "✅", AY501:AY541, INDIRECT("AE" &amp; ROW()))</f>
        <v>0</v>
      </c>
      <c r="AH546" s="162">
        <f t="array" aca="1" ref="AH546" ca="1">COUNTIFS(AP501:AP541, "💲", AY501:AY541, INDIRECT("AE" &amp; ROW())) + COUNTIFS(AP501:AP541, "📦", AY501:AY541, INDIRECT("AE" &amp; ROW()))</f>
        <v>0</v>
      </c>
      <c r="AI546" s="139">
        <f t="array" aca="1" ref="AI546" ca="1">SUMIFS(AR501:AR541, AY501:AY541, INDIRECT("AE" &amp; ROW()), AP501:AP541, "💲") + SUMIFS(AR501:AR541, AY501:AY541, INDIRECT("AE" &amp; ROW()), AP501:AP541, "📦")</f>
        <v>0</v>
      </c>
      <c r="AJ546" s="139">
        <f t="array" aca="1" ref="AJ546" ca="1">(
    SUMIFS(AR501:AR541, AY501:AY541, INDIRECT("AE" &amp; ROW()), AP501:AP541, "💲") +
    SUMIFS(AR501:AR541, AY501:AY541, INDIRECT("AE" &amp; ROW()), AP501:AP541, "📦")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
        SUMIFS(AR501:AR541, AY501:AY541, INDIRECT("AE" &amp; ROW()), AP501:AP541, "💲", AS501:AS541, "Familiar") +
        SUMIFS(AR501:AR541, AY501:AY541, INDIRECT("AE" &amp; ROW()), AP501:AP541, "📦", AS501:AS541, "Familiar")
    ) / 2
)  -
(
    (
        SUMIFS(AR501:AR541, AY501:AY541, INDIRECT("AE" &amp; ROW()), AP501:AP541, "💲", AS501:AS541, "Exonerado ADH") +
        SUMIFS(AR501:AR541, AY501:AY541, INDIRECT("AE" &amp; ROW()), AP501:AP541, "📦", AS501:AS541, "Exonerado ADH")
    ) / 2
)  -
(
    (
        SUMIFS(AR501:AR541, AY501:AY541, INDIRECT("AE" &amp; ROW()), AP501:AP541, "💲", AS501:AS541, "Exonerado Doctor") +
        SUMIFS(AR501:AR541, AY501:AY541, INDIRECT("AE" &amp; ROW()), AP501:AP541, "📦", AS501:AS541, "Exonerado Doctor")
    ) / 2
)</f>
        <v>0</v>
      </c>
      <c r="AK546" s="139">
        <f t="array" aca="1" ref="AK546" ca="1">(
    SUMIFS(AR501:AR541, AY501:AY541, INDIRECT("AE" &amp; ROW()), AP501:AP541, "💲") +
    SUMIFS(AR501:AR541, AY501:AY541, INDIRECT("AE" &amp; ROW()), AP501:AP541, "📦")
) -
(
    SUMIFS(AR501:AR541, AY501:AY541, INDIRECT("AE" &amp; ROW()), AP501:AP541, "💲", AS501:AS541, "Familiar") +
    SUMIFS(AR501:AR541, AY501:AY541, INDIRECT("AE" &amp; ROW()), AP501:AP541, "📦", AS501:AS541, "Familiar")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SUMIFS(AR501:AR541, AY501:AY541, INDIRECT("AE" &amp; ROW()), AP501:AP541, "💲", AS501:AS541, "Exonerado ADH") +
    SUMIFS(AR501:AR541, AY501:AY541, INDIRECT("AE" &amp; ROW()), AP501:AP541, "📦", AS501:AS541, "Exonerado ADH")
) -
(
    (
        SUMIFS(AR501:AR541, AY501:AY541, INDIRECT("AE" &amp; ROW()), AP501:AP541, "💲", AS501:AS541, "Exonerado Doctor") +
        SUMIFS(AR501:AR541, AY501:AY541, INDIRECT("AE" &amp; ROW()), AP501:AP541, "📦", AS501:AS541, "Exonerado Doctor")
    ) / 2
) -
(
    (
        SUMIFS(AR501:AR541, AY501:AY541, INDIRECT("AE" &amp; ROW()), AP501:AP541, "💲", AS501:AS541, "") +
        SUMIFS(AR501:AR541, AY501:AY541, INDIRECT("AE" &amp; ROW()), AP501:AP541, "📦", AS501:AS541, "")
    ) / 2
)</f>
        <v>0</v>
      </c>
      <c r="AL546" s="140">
        <f t="array" aca="1" ref="AL546" ca="1">(
    SUMIFS(AR501:AR541, AY501:AY541, INDIRECT("AE" &amp; ROW()), AP501:AP541, "💲") +
    SUMIFS(AR501:AR541, AY501:AY541, INDIRECT("AE" &amp; ROW()), AP501:AP541, "📦")
) -
(
    (
        SUMIFS(AR501:AR541, AY501:AY541, INDIRECT("AE" &amp; ROW()), AP501:AP541, "💲", AS501:AS541, "Familiar") +
        SUMIFS(AR501:AR541, AY501:AY541, INDIRECT("AE" &amp; ROW()), AP501:AP541, "📦", AS501:AS541, "Familiar")
    ) / 2
) -
(
    (
        SUMIFS(AR501:AR541, AY501:AY541, INDIRECT("AE" &amp; ROW()), AP501:AP541, "💲", AS501:AS541, "Participante") +
        SUMIFS(AR501:AR541, AY501:AY541, INDIRECT("AE" &amp; ROW()), AP501:AP541, "📦", AS501:AS541, "Participante")
    ) / 2
) -
(
    (
        SUMIFS(AR501:AR541, AY501:AY541, INDIRECT("AE" &amp; ROW()), AP501:AP541, "💲", AS501:AS541, "Empleado") +
        SUMIFS(AR501:AR541, AY501:AY541, INDIRECT("AE" &amp; ROW()), AP501:AP541, "📦", AS501:AS541, "Empleado")
    ) / 2
) -
(
    (
        SUMIFS(AR501:AR541, AY501:AY541, INDIRECT("AE" &amp; ROW()), AP501:AP541, "💲", AS501:AS541, "Exonerado ADH") +
        SUMIFS(AR501:AR541, AY501:AY541, INDIRECT("AE" &amp; ROW()), AP501:AP541, "📦", AS501:AS541, "Exonerado ADH")
    ) / 2
) -
(
    SUMIFS(AR501:AR541, AY501:AY541, INDIRECT("AE" &amp; ROW()), AP501:AP541, "💲", AS501:AS541, "Exonerado Doctor") +
    SUMIFS(AR501:AR541, AY501:AY541, INDIRECT("AE" &amp; ROW()), AP501:AP541, "📦", AS501:AS541, "Exonerado Doctor")
) -
(
    (
        SUMIFS(AR501:AR541, AY501:AY541, INDIRECT("AE" &amp; ROW()), AP501:AP541, "💲", AS501:AS541, "") +
        SUMIFS(AR501:AR541, AY501:AY541, INDIRECT("AE" &amp; ROW()), AP501:AP541, "📦", AS501:AS541, "")
    ) / 2
)</f>
        <v>0</v>
      </c>
      <c r="AM546" s="56"/>
      <c r="AN546" s="56"/>
      <c r="AO546" s="56"/>
      <c r="AP546" s="56"/>
      <c r="AQ546" s="56"/>
      <c r="AR546" s="56"/>
      <c r="AS546" s="56"/>
      <c r="AT546" s="56"/>
      <c r="AU546" s="56"/>
      <c r="AV546" s="56"/>
      <c r="AW546" s="56"/>
      <c r="AX546" s="56"/>
      <c r="AY546" s="56"/>
      <c r="AZ546" s="56"/>
      <c r="BA546" s="56"/>
      <c r="BB546" s="56"/>
      <c r="BC546" s="56"/>
      <c r="BD546" s="56"/>
      <c r="BE546" s="56"/>
      <c r="BF546" s="56"/>
      <c r="BG546" s="56"/>
      <c r="BH546" s="56"/>
      <c r="BI546" s="56"/>
      <c r="BJ546" s="56"/>
      <c r="BK546" s="56"/>
      <c r="BL546" s="56"/>
      <c r="BM546" s="56"/>
      <c r="BN546" s="56"/>
    </row>
    <row r="547" spans="1:66" ht="11.25" customHeight="1">
      <c r="A547" s="220"/>
      <c r="B547" s="164"/>
      <c r="C547" s="205"/>
      <c r="D547" s="208"/>
      <c r="E547" s="178" t="s">
        <v>44</v>
      </c>
      <c r="F547" s="58" t="str">
        <f>IF(D545&lt;&gt;"", VLOOKUP(D545,'Base de Datos'!$A$2:$D1268,4,FALSE()),"")</f>
        <v/>
      </c>
      <c r="G547" s="205"/>
      <c r="H547" s="208"/>
      <c r="I547" s="178" t="s">
        <v>44</v>
      </c>
      <c r="J547" s="58" t="str">
        <f>IF(H545&lt;&gt;"", VLOOKUP(H545,'Base de Datos'!$A$2:$D1268,4,FALSE()),"")</f>
        <v/>
      </c>
      <c r="K547" s="205"/>
      <c r="L547" s="208"/>
      <c r="M547" s="178" t="s">
        <v>44</v>
      </c>
      <c r="N547" s="58" t="str">
        <f>IF(L545&lt;&gt;"", VLOOKUP(L545,'Base de Datos'!$A$2:$D1268,4,FALSE()),"")</f>
        <v/>
      </c>
      <c r="O547" s="165"/>
      <c r="P547" s="165"/>
      <c r="Q547" s="165"/>
      <c r="R547" s="166"/>
      <c r="S547" s="231"/>
      <c r="T547" s="230"/>
      <c r="U547" s="170"/>
      <c r="V547" s="169"/>
      <c r="W547" s="231"/>
      <c r="X547" s="230"/>
      <c r="Y547" s="170"/>
      <c r="Z547" s="169"/>
      <c r="AA547" s="231"/>
      <c r="AB547" s="230"/>
      <c r="AC547" s="170"/>
      <c r="AD547" s="56"/>
      <c r="AE547" s="240" t="s">
        <v>66</v>
      </c>
      <c r="AF547" s="230"/>
      <c r="AG547" s="161">
        <f t="array" aca="1" ref="AG547" ca="1">COUNTIFS(AP501:AP541, "💲", AY501:AY541, INDIRECT("AE" &amp; ROW())) + COUNTIFS(AP501:AP541, "📦", AY501:AY541, INDIRECT("AE" &amp; ROW())) + COUNTIFS(AP501:AP541, "✅", AY501:AY541, INDIRECT("AE" &amp; ROW()))</f>
        <v>0</v>
      </c>
      <c r="AH547" s="162">
        <f t="array" aca="1" ref="AH547" ca="1">COUNTIFS(AP501:AP541, "💲", AY501:AY541, INDIRECT("AE" &amp; ROW())) + COUNTIFS(AP501:AP541, "📦", AY501:AY541, INDIRECT("AE" &amp; ROW()))</f>
        <v>0</v>
      </c>
      <c r="AI547" s="139">
        <f t="array" aca="1" ref="AI547" ca="1">SUMIFS(AR501:AR541, AY501:AY541, INDIRECT("AE" &amp; ROW()), AP501:AP541, "💲") + SUMIFS(AR501:AR541, AY501:AY541, INDIRECT("AE" &amp; ROW()), AP501:AP541, "📦")</f>
        <v>0</v>
      </c>
      <c r="AJ547" s="139">
        <f t="array" aca="1" ref="AJ547" ca="1">(
    SUMIFS(AR501:AR541, AY501:AY541, INDIRECT("AE" &amp; ROW()), AP501:AP541, "💲") +
    SUMIFS(AR501:AR541, AY501:AY541, INDIRECT("AE" &amp; ROW()), AP501:AP541, "📦")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
        SUMIFS(AR501:AR541, AY501:AY541, INDIRECT("AE" &amp; ROW()), AP501:AP541, "💲", AS501:AS541, "Familiar") +
        SUMIFS(AR501:AR541, AY501:AY541, INDIRECT("AE" &amp; ROW()), AP501:AP541, "📦", AS501:AS541, "Familiar")
    ) / 2
)  -
(
    (
        SUMIFS(AR501:AR541, AY501:AY541, INDIRECT("AE" &amp; ROW()), AP501:AP541, "💲", AS501:AS541, "Exonerado ADH") +
        SUMIFS(AR501:AR541, AY501:AY541, INDIRECT("AE" &amp; ROW()), AP501:AP541, "📦", AS501:AS541, "Exonerado ADH")
    ) / 2
)  -
(
    (
        SUMIFS(AR501:AR541, AY501:AY541, INDIRECT("AE" &amp; ROW()), AP501:AP541, "💲", AS501:AS541, "Exonerado Doctor") +
        SUMIFS(AR501:AR541, AY501:AY541, INDIRECT("AE" &amp; ROW()), AP501:AP541, "📦", AS501:AS541, "Exonerado Doctor")
    ) / 2
)</f>
        <v>0</v>
      </c>
      <c r="AK547" s="139">
        <f t="array" aca="1" ref="AK547" ca="1">(
    SUMIFS(AR501:AR541, AY501:AY541, INDIRECT("AE" &amp; ROW()), AP501:AP541, "💲") +
    SUMIFS(AR501:AR541, AY501:AY541, INDIRECT("AE" &amp; ROW()), AP501:AP541, "📦")
) -
(
    SUMIFS(AR501:AR541, AY501:AY541, INDIRECT("AE" &amp; ROW()), AP501:AP541, "💲", AS501:AS541, "Familiar") +
    SUMIFS(AR501:AR541, AY501:AY541, INDIRECT("AE" &amp; ROW()), AP501:AP541, "📦", AS501:AS541, "Familiar")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SUMIFS(AR501:AR541, AY501:AY541, INDIRECT("AE" &amp; ROW()), AP501:AP541, "💲", AS501:AS541, "Exonerado ADH") +
    SUMIFS(AR501:AR541, AY501:AY541, INDIRECT("AE" &amp; ROW()), AP501:AP541, "📦", AS501:AS541, "Exonerado ADH")
) -
(
    (
        SUMIFS(AR501:AR541, AY501:AY541, INDIRECT("AE" &amp; ROW()), AP501:AP541, "💲", AS501:AS541, "Exonerado Doctor") +
        SUMIFS(AR501:AR541, AY501:AY541, INDIRECT("AE" &amp; ROW()), AP501:AP541, "📦", AS501:AS541, "Exonerado Doctor")
    ) / 2
) -
(
    (
        SUMIFS(AR501:AR541, AY501:AY541, INDIRECT("AE" &amp; ROW()), AP501:AP541, "💲", AS501:AS541, "") +
        SUMIFS(AR501:AR541, AY501:AY541, INDIRECT("AE" &amp; ROW()), AP501:AP541, "📦", AS501:AS541, "")
    ) / 2
)</f>
        <v>0</v>
      </c>
      <c r="AL547" s="140">
        <f t="array" aca="1" ref="AL547" ca="1">(
    SUMIFS(AR501:AR541, AY501:AY541, INDIRECT("AE" &amp; ROW()), AP501:AP541, "💲") +
    SUMIFS(AR501:AR541, AY501:AY541, INDIRECT("AE" &amp; ROW()), AP501:AP541, "📦")
) -
(
    (
        SUMIFS(AR501:AR541, AY501:AY541, INDIRECT("AE" &amp; ROW()), AP501:AP541, "💲", AS501:AS541, "Familiar") +
        SUMIFS(AR501:AR541, AY501:AY541, INDIRECT("AE" &amp; ROW()), AP501:AP541, "📦", AS501:AS541, "Familiar")
    ) / 2
) -
(
    (
        SUMIFS(AR501:AR541, AY501:AY541, INDIRECT("AE" &amp; ROW()), AP501:AP541, "💲", AS501:AS541, "Participante") +
        SUMIFS(AR501:AR541, AY501:AY541, INDIRECT("AE" &amp; ROW()), AP501:AP541, "📦", AS501:AS541, "Participante")
    ) / 2
) -
(
    (
        SUMIFS(AR501:AR541, AY501:AY541, INDIRECT("AE" &amp; ROW()), AP501:AP541, "💲", AS501:AS541, "Empleado") +
        SUMIFS(AR501:AR541, AY501:AY541, INDIRECT("AE" &amp; ROW()), AP501:AP541, "📦", AS501:AS541, "Empleado")
    ) / 2
) -
(
    (
        SUMIFS(AR501:AR541, AY501:AY541, INDIRECT("AE" &amp; ROW()), AP501:AP541, "💲", AS501:AS541, "Exonerado ADH") +
        SUMIFS(AR501:AR541, AY501:AY541, INDIRECT("AE" &amp; ROW()), AP501:AP541, "📦", AS501:AS541, "Exonerado ADH")
    ) / 2
) -
(
    SUMIFS(AR501:AR541, AY501:AY541, INDIRECT("AE" &amp; ROW()), AP501:AP541, "💲", AS501:AS541, "Exonerado Doctor") +
    SUMIFS(AR501:AR541, AY501:AY541, INDIRECT("AE" &amp; ROW()), AP501:AP541, "📦", AS501:AS541, "Exonerado Doctor")
) -
(
    (
        SUMIFS(AR501:AR541, AY501:AY541, INDIRECT("AE" &amp; ROW()), AP501:AP541, "💲", AS501:AS541, "") +
        SUMIFS(AR501:AR541, AY501:AY541, INDIRECT("AE" &amp; ROW()), AP501:AP541, "📦", AS501:AS541, "")
    ) / 2
)</f>
        <v>0</v>
      </c>
      <c r="AM547" s="56"/>
      <c r="AN547" s="56"/>
      <c r="AO547" s="56"/>
      <c r="AP547" s="56"/>
      <c r="AQ547" s="56"/>
      <c r="AR547" s="56"/>
      <c r="AS547" s="56"/>
      <c r="AT547" s="56"/>
      <c r="AU547" s="56"/>
      <c r="AV547" s="56"/>
      <c r="AW547" s="56"/>
      <c r="AX547" s="56"/>
      <c r="AY547" s="56"/>
      <c r="AZ547" s="56"/>
      <c r="BA547" s="56"/>
      <c r="BB547" s="56"/>
      <c r="BC547" s="56"/>
      <c r="BD547" s="56"/>
      <c r="BE547" s="56"/>
      <c r="BF547" s="56"/>
      <c r="BG547" s="56"/>
      <c r="BH547" s="56"/>
      <c r="BI547" s="56"/>
      <c r="BJ547" s="56"/>
      <c r="BK547" s="56"/>
      <c r="BL547" s="56"/>
      <c r="BM547" s="56"/>
      <c r="BN547" s="56"/>
    </row>
    <row r="548" spans="1:66" ht="11.25" customHeight="1">
      <c r="A548" s="221"/>
      <c r="B548" s="164"/>
      <c r="C548" s="206"/>
      <c r="D548" s="209"/>
      <c r="E548" s="179" t="s">
        <v>46</v>
      </c>
      <c r="F548" s="180"/>
      <c r="G548" s="206"/>
      <c r="H548" s="209"/>
      <c r="I548" s="179" t="s">
        <v>46</v>
      </c>
      <c r="J548" s="180"/>
      <c r="K548" s="206"/>
      <c r="L548" s="209"/>
      <c r="M548" s="179" t="s">
        <v>46</v>
      </c>
      <c r="N548" s="180"/>
      <c r="O548" s="165"/>
      <c r="P548" s="165"/>
      <c r="Q548" s="165"/>
      <c r="R548" s="166"/>
      <c r="S548" s="227" t="str">
        <f>IF(OR(S545="Empleado",S545="Familiar"),"Nombre del Empleado","N° Factura")</f>
        <v>N° Factura</v>
      </c>
      <c r="T548" s="228"/>
      <c r="U548" s="89"/>
      <c r="V548" s="169"/>
      <c r="W548" s="227" t="str">
        <f>IF(OR(W545="Empleado",W545="Familiar"),"Nombre del Empleado","N° Factura")</f>
        <v>N° Factura</v>
      </c>
      <c r="X548" s="228"/>
      <c r="Y548" s="89"/>
      <c r="Z548" s="169"/>
      <c r="AA548" s="227" t="str">
        <f>IF(OR(AA545="Empleado",AA545="Familiar"),"Nombre del Empleado","N° Factura")</f>
        <v>N° Factura</v>
      </c>
      <c r="AB548" s="228"/>
      <c r="AC548" s="89"/>
      <c r="AD548" s="56"/>
      <c r="AE548" s="240" t="s">
        <v>69</v>
      </c>
      <c r="AF548" s="230"/>
      <c r="AG548" s="161">
        <f t="array" aca="1" ref="AG548" ca="1">COUNTIFS(AP501:AP541, "💲", AY501:AY541, INDIRECT("AE" &amp; ROW())) + COUNTIFS(AP501:AP541, "📦", AY501:AY541, INDIRECT("AE" &amp; ROW())) + COUNTIFS(AP501:AP541, "✅", AY501:AY541, INDIRECT("AE" &amp; ROW()))</f>
        <v>1</v>
      </c>
      <c r="AH548" s="162">
        <f t="array" aca="1" ref="AH548" ca="1">COUNTIFS(AP501:AP541, "💲", AY501:AY541, INDIRECT("AE" &amp; ROW())) + COUNTIFS(AP501:AP541, "📦", AY501:AY541, INDIRECT("AE" &amp; ROW()))</f>
        <v>1</v>
      </c>
      <c r="AI548" s="139">
        <f t="array" aca="1" ref="AI548" ca="1">SUMIFS(AR501:AR541, AY501:AY541, INDIRECT("AE" &amp; ROW()), AP501:AP541, "💲") + SUMIFS(AR501:AR541, AY501:AY541, INDIRECT("AE" &amp; ROW()), AP501:AP541, "📦")</f>
        <v>80</v>
      </c>
      <c r="AJ548" s="66">
        <f t="array" aca="1" ref="AJ548" ca="1">(
    SUMIFS(AR501:AR541, AY501:AY541, INDIRECT("AE" &amp; ROW()), AP501:AP541, "💲") +
    SUMIFS(AR501:AR541, AY501:AY541, INDIRECT("AE" &amp; ROW()), AP501:AP541, "📦")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
        SUMIFS(AR501:AR541, AY501:AY541, INDIRECT("AE" &amp; ROW()), AP501:AP541, "💲", AS501:AS541, "Familiar") +
        SUMIFS(AR501:AR541, AY501:AY541, INDIRECT("AE" &amp; ROW()), AP501:AP541, "📦", AS501:AS541, "Familiar")
    ) / 2
)  -
(
    (
        SUMIFS(AR501:AR541, AY501:AY541, INDIRECT("AE" &amp; ROW()), AP501:AP541, "💲", AS501:AS541, "Exonerado ADH") +
        SUMIFS(AR501:AR541, AY501:AY541, INDIRECT("AE" &amp; ROW()), AP501:AP541, "📦", AS501:AS541, "Exonerado ADH")
    ) / 2
)  -
(
    (
        SUMIFS(AR501:AR541, AY501:AY541, INDIRECT("AE" &amp; ROW()), AP501:AP541, "💲", AS501:AS541, "Exonerado Doctor") +
        SUMIFS(AR501:AR541, AY501:AY541, INDIRECT("AE" &amp; ROW()), AP501:AP541, "📦", AS501:AS541, "Exonerado Doctor")
    ) / 2
)</f>
        <v>80</v>
      </c>
      <c r="AK548" s="139">
        <f t="array" aca="1" ref="AK548" ca="1">(
    SUMIFS(AR501:AR541, AY501:AY541, INDIRECT("AE" &amp; ROW()), AP501:AP541, "💲") +
    SUMIFS(AR501:AR541, AY501:AY541, INDIRECT("AE" &amp; ROW()), AP501:AP541, "📦")
) -
(
    SUMIFS(AR501:AR541, AY501:AY541, INDIRECT("AE" &amp; ROW()), AP501:AP541, "💲", AS501:AS541, "Familiar") +
    SUMIFS(AR501:AR541, AY501:AY541, INDIRECT("AE" &amp; ROW()), AP501:AP541, "📦", AS501:AS541, "Familiar")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SUMIFS(AR501:AR541, AY501:AY541, INDIRECT("AE" &amp; ROW()), AP501:AP541, "💲", AS501:AS541, "Exonerado ADH") +
    SUMIFS(AR501:AR541, AY501:AY541, INDIRECT("AE" &amp; ROW()), AP501:AP541, "📦", AS501:AS541, "Exonerado ADH")
) -
(
    (
        SUMIFS(AR501:AR541, AY501:AY541, INDIRECT("AE" &amp; ROW()), AP501:AP541, "💲", AS501:AS541, "Exonerado Doctor") +
        SUMIFS(AR501:AR541, AY501:AY541, INDIRECT("AE" &amp; ROW()), AP501:AP541, "📦", AS501:AS541, "Exonerado Doctor")
    ) / 2
) -
(
    (
        SUMIFS(AR501:AR541, AY501:AY541, INDIRECT("AE" &amp; ROW()), AP501:AP541, "💲", AS501:AS541, "") +
        SUMIFS(AR501:AR541, AY501:AY541, INDIRECT("AE" &amp; ROW()), AP501:AP541, "📦", AS501:AS541, "")
    ) / 2
)</f>
        <v>80</v>
      </c>
      <c r="AL548" s="140">
        <f t="array" aca="1" ref="AL548" ca="1">(
    SUMIFS(AR501:AR541, AY501:AY541, INDIRECT("AE" &amp; ROW()), AP501:AP541, "💲") +
    SUMIFS(AR501:AR541, AY501:AY541, INDIRECT("AE" &amp; ROW()), AP501:AP541, "📦")
) -
(
    (
        SUMIFS(AR501:AR541, AY501:AY541, INDIRECT("AE" &amp; ROW()), AP501:AP541, "💲", AS501:AS541, "Familiar") +
        SUMIFS(AR501:AR541, AY501:AY541, INDIRECT("AE" &amp; ROW()), AP501:AP541, "📦", AS501:AS541, "Familiar")
    ) / 2
) -
(
    (
        SUMIFS(AR501:AR541, AY501:AY541, INDIRECT("AE" &amp; ROW()), AP501:AP541, "💲", AS501:AS541, "Participante") +
        SUMIFS(AR501:AR541, AY501:AY541, INDIRECT("AE" &amp; ROW()), AP501:AP541, "📦", AS501:AS541, "Participante")
    ) / 2
) -
(
    (
        SUMIFS(AR501:AR541, AY501:AY541, INDIRECT("AE" &amp; ROW()), AP501:AP541, "💲", AS501:AS541, "Empleado") +
        SUMIFS(AR501:AR541, AY501:AY541, INDIRECT("AE" &amp; ROW()), AP501:AP541, "📦", AS501:AS541, "Empleado")
    ) / 2
) -
(
    (
        SUMIFS(AR501:AR541, AY501:AY541, INDIRECT("AE" &amp; ROW()), AP501:AP541, "💲", AS501:AS541, "Exonerado ADH") +
        SUMIFS(AR501:AR541, AY501:AY541, INDIRECT("AE" &amp; ROW()), AP501:AP541, "📦", AS501:AS541, "Exonerado ADH")
    ) / 2
) -
(
    SUMIFS(AR501:AR541, AY501:AY541, INDIRECT("AE" &amp; ROW()), AP501:AP541, "💲", AS501:AS541, "Exonerado Doctor") +
    SUMIFS(AR501:AR541, AY501:AY541, INDIRECT("AE" &amp; ROW()), AP501:AP541, "📦", AS501:AS541, "Exonerado Doctor")
) -
(
    (
        SUMIFS(AR501:AR541, AY501:AY541, INDIRECT("AE" &amp; ROW()), AP501:AP541, "💲", AS501:AS541, "") +
        SUMIFS(AR501:AR541, AY501:AY541, INDIRECT("AE" &amp; ROW()), AP501:AP541, "📦", AS501:AS541, "")
    ) / 2
)</f>
        <v>80</v>
      </c>
      <c r="AM548" s="56"/>
      <c r="AN548" s="56"/>
      <c r="AO548" s="56"/>
      <c r="AP548" s="56"/>
      <c r="AQ548" s="56"/>
      <c r="AR548" s="56"/>
      <c r="AS548" s="56"/>
      <c r="AT548" s="56"/>
      <c r="AU548" s="56"/>
      <c r="AV548" s="56"/>
      <c r="AW548" s="56"/>
      <c r="AX548" s="56"/>
      <c r="AY548" s="56"/>
      <c r="AZ548" s="56"/>
      <c r="BA548" s="56"/>
      <c r="BB548" s="56"/>
      <c r="BC548" s="56"/>
      <c r="BD548" s="56"/>
      <c r="BE548" s="56"/>
      <c r="BF548" s="56"/>
      <c r="BG548" s="56"/>
      <c r="BH548" s="56"/>
      <c r="BI548" s="56"/>
      <c r="BJ548" s="56"/>
      <c r="BK548" s="56"/>
      <c r="BL548" s="56"/>
      <c r="BM548" s="56"/>
      <c r="BN548" s="56"/>
    </row>
    <row r="549" spans="1:66" ht="11.25" customHeight="1">
      <c r="A549" s="222">
        <f>A545+$Q$13/1440</f>
        <v>0.83333333333333304</v>
      </c>
      <c r="B549" s="164"/>
      <c r="C549" s="204"/>
      <c r="D549" s="207"/>
      <c r="E549" s="177" t="s">
        <v>36</v>
      </c>
      <c r="F549" s="42" t="str">
        <f>IF(D549&lt;&gt;"", VLOOKUP(D549,'Base de Datos'!$A$2:$D1268,2,FALSE()),"")</f>
        <v/>
      </c>
      <c r="G549" s="204"/>
      <c r="H549" s="216"/>
      <c r="I549" s="177" t="s">
        <v>36</v>
      </c>
      <c r="J549" s="42" t="str">
        <f>IF(H549&lt;&gt;"", VLOOKUP(H549,'Base de Datos'!$A$2:$D1268,2,FALSE()),"")</f>
        <v/>
      </c>
      <c r="K549" s="204"/>
      <c r="L549" s="216"/>
      <c r="M549" s="177" t="s">
        <v>36</v>
      </c>
      <c r="N549" s="42" t="str">
        <f>IF(L549&lt;&gt;"", VLOOKUP(L549,'Base de Datos'!$A$2:$D1268,2,FALSE()),"")</f>
        <v/>
      </c>
      <c r="O549" s="165"/>
      <c r="P549" s="165"/>
      <c r="Q549" s="165"/>
      <c r="R549" s="166"/>
      <c r="S549" s="167"/>
      <c r="T549" s="45" t="s">
        <v>37</v>
      </c>
      <c r="U549" s="168"/>
      <c r="V549" s="169"/>
      <c r="W549" s="167"/>
      <c r="X549" s="45" t="s">
        <v>37</v>
      </c>
      <c r="Y549" s="168"/>
      <c r="Z549" s="169"/>
      <c r="AA549" s="167"/>
      <c r="AB549" s="45" t="s">
        <v>37</v>
      </c>
      <c r="AC549" s="168"/>
      <c r="AD549" s="56"/>
      <c r="AE549" s="232" t="s">
        <v>72</v>
      </c>
      <c r="AF549" s="230"/>
      <c r="AG549" s="90">
        <f t="array" aca="1" ref="AG549" ca="1">COUNTIFS(AP501:AP541, "💲", AY501:AY541, INDIRECT("AE" &amp; ROW())) + COUNTIFS(AP501:AP541, "📦", AY501:AY541, INDIRECT("AE" &amp; ROW())) + COUNTIFS(AP501:AP541, "✅", AY501:AY541, INDIRECT("AE" &amp; ROW()))</f>
        <v>0</v>
      </c>
      <c r="AH549" s="68">
        <f t="array" aca="1" ref="AH549" ca="1">COUNTIFS(AP501:AP541, "💲", AY501:AY541, INDIRECT("AE" &amp; ROW())) + COUNTIFS(AP501:AP541, "📦", AY501:AY541, INDIRECT("AE" &amp; ROW()))</f>
        <v>0</v>
      </c>
      <c r="AI549" s="139">
        <f t="array" aca="1" ref="AI549" ca="1">SUMIFS(AR501:AR541, AY501:AY541, INDIRECT("AE" &amp; ROW()), AP501:AP541, "💲") + SUMIFS(AR501:AR541, AY501:AY541, INDIRECT("AE" &amp; ROW()), AP501:AP541, "📦")</f>
        <v>0</v>
      </c>
      <c r="AJ549" s="139">
        <f t="array" aca="1" ref="AJ549" ca="1">(
    SUMIFS(AR501:AR541, AY501:AY541, INDIRECT("AE" &amp; ROW()), AP501:AP541, "💲") +
    SUMIFS(AR501:AR541, AY501:AY541, INDIRECT("AE" &amp; ROW()), AP501:AP541, "📦")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
        SUMIFS(AR501:AR541, AY501:AY541, INDIRECT("AE" &amp; ROW()), AP501:AP541, "💲", AS501:AS541, "Familiar") +
        SUMIFS(AR501:AR541, AY501:AY541, INDIRECT("AE" &amp; ROW()), AP501:AP541, "📦", AS501:AS541, "Familiar")
    ) / 2
)  -
(
    (
        SUMIFS(AR501:AR541, AY501:AY541, INDIRECT("AE" &amp; ROW()), AP501:AP541, "💲", AS501:AS541, "Exonerado ADH") +
        SUMIFS(AR501:AR541, AY501:AY541, INDIRECT("AE" &amp; ROW()), AP501:AP541, "📦", AS501:AS541, "Exonerado ADH")
    ) / 2
)  -
(
    (
        SUMIFS(AR501:AR541, AY501:AY541, INDIRECT("AE" &amp; ROW()), AP501:AP541, "💲", AS501:AS541, "Exonerado Doctor") +
        SUMIFS(AR501:AR541, AY501:AY541, INDIRECT("AE" &amp; ROW()), AP501:AP541, "📦", AS501:AS541, "Exonerado Doctor")
    ) / 2
)</f>
        <v>0</v>
      </c>
      <c r="AK549" s="139">
        <f t="array" aca="1" ref="AK549" ca="1">(
    SUMIFS(AR501:AR541, AY501:AY541, INDIRECT("AE" &amp; ROW()), AP501:AP541, "💲") +
    SUMIFS(AR501:AR541, AY501:AY541, INDIRECT("AE" &amp; ROW()), AP501:AP541, "📦")
) -
(
    SUMIFS(AR501:AR541, AY501:AY541, INDIRECT("AE" &amp; ROW()), AP501:AP541, "💲", AS501:AS541, "Familiar") +
    SUMIFS(AR501:AR541, AY501:AY541, INDIRECT("AE" &amp; ROW()), AP501:AP541, "📦", AS501:AS541, "Familiar")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SUMIFS(AR501:AR541, AY501:AY541, INDIRECT("AE" &amp; ROW()), AP501:AP541, "💲", AS501:AS541, "Exonerado ADH") +
    SUMIFS(AR501:AR541, AY501:AY541, INDIRECT("AE" &amp; ROW()), AP501:AP541, "📦", AS501:AS541, "Exonerado ADH")
) -
(
    (
        SUMIFS(AR501:AR541, AY501:AY541, INDIRECT("AE" &amp; ROW()), AP501:AP541, "💲", AS501:AS541, "Exonerado Doctor") +
        SUMIFS(AR501:AR541, AY501:AY541, INDIRECT("AE" &amp; ROW()), AP501:AP541, "📦", AS501:AS541, "Exonerado Doctor")
    ) / 2
) -
(
    (
        SUMIFS(AR501:AR541, AY501:AY541, INDIRECT("AE" &amp; ROW()), AP501:AP541, "💲", AS501:AS541, "") +
        SUMIFS(AR501:AR541, AY501:AY541, INDIRECT("AE" &amp; ROW()), AP501:AP541, "📦", AS501:AS541, "")
    ) / 2
)</f>
        <v>0</v>
      </c>
      <c r="AL549" s="140">
        <f t="array" aca="1" ref="AL549" ca="1">(
    SUMIFS(AR501:AR541, AY501:AY541, INDIRECT("AE" &amp; ROW()), AP501:AP541, "💲") +
    SUMIFS(AR501:AR541, AY501:AY541, INDIRECT("AE" &amp; ROW()), AP501:AP541, "📦")
) -
(
    (
        SUMIFS(AR501:AR541, AY501:AY541, INDIRECT("AE" &amp; ROW()), AP501:AP541, "💲", AS501:AS541, "Familiar") +
        SUMIFS(AR501:AR541, AY501:AY541, INDIRECT("AE" &amp; ROW()), AP501:AP541, "📦", AS501:AS541, "Familiar")
    ) / 2
) -
(
    (
        SUMIFS(AR501:AR541, AY501:AY541, INDIRECT("AE" &amp; ROW()), AP501:AP541, "💲", AS501:AS541, "Participante") +
        SUMIFS(AR501:AR541, AY501:AY541, INDIRECT("AE" &amp; ROW()), AP501:AP541, "📦", AS501:AS541, "Participante")
    ) / 2
) -
(
    (
        SUMIFS(AR501:AR541, AY501:AY541, INDIRECT("AE" &amp; ROW()), AP501:AP541, "💲", AS501:AS541, "Empleado") +
        SUMIFS(AR501:AR541, AY501:AY541, INDIRECT("AE" &amp; ROW()), AP501:AP541, "📦", AS501:AS541, "Empleado")
    ) / 2
) -
(
    (
        SUMIFS(AR501:AR541, AY501:AY541, INDIRECT("AE" &amp; ROW()), AP501:AP541, "💲", AS501:AS541, "Exonerado ADH") +
        SUMIFS(AR501:AR541, AY501:AY541, INDIRECT("AE" &amp; ROW()), AP501:AP541, "📦", AS501:AS541, "Exonerado ADH")
    ) / 2
) -
(
    SUMIFS(AR501:AR541, AY501:AY541, INDIRECT("AE" &amp; ROW()), AP501:AP541, "💲", AS501:AS541, "Exonerado Doctor") +
    SUMIFS(AR501:AR541, AY501:AY541, INDIRECT("AE" &amp; ROW()), AP501:AP541, "📦", AS501:AS541, "Exonerado Doctor")
) -
(
    (
        SUMIFS(AR501:AR541, AY501:AY541, INDIRECT("AE" &amp; ROW()), AP501:AP541, "💲", AS501:AS541, "") +
        SUMIFS(AR501:AR541, AY501:AY541, INDIRECT("AE" &amp; ROW()), AP501:AP541, "📦", AS501:AS541, "")
    ) / 2
)</f>
        <v>0</v>
      </c>
      <c r="AM549" s="56"/>
      <c r="AN549" s="56"/>
      <c r="AO549" s="56"/>
      <c r="AP549" s="56"/>
      <c r="AQ549" s="56"/>
      <c r="AR549" s="56"/>
      <c r="AS549" s="56"/>
      <c r="AT549" s="56"/>
      <c r="AU549" s="56"/>
      <c r="AV549" s="56"/>
      <c r="AW549" s="56"/>
      <c r="AX549" s="56"/>
      <c r="AY549" s="56"/>
      <c r="AZ549" s="56"/>
      <c r="BA549" s="56"/>
      <c r="BB549" s="56"/>
      <c r="BC549" s="56"/>
      <c r="BD549" s="56"/>
      <c r="BE549" s="56"/>
      <c r="BF549" s="56"/>
      <c r="BG549" s="56"/>
      <c r="BH549" s="56"/>
      <c r="BI549" s="56"/>
      <c r="BJ549" s="56"/>
      <c r="BK549" s="56"/>
      <c r="BL549" s="56"/>
      <c r="BM549" s="56"/>
      <c r="BN549" s="56"/>
    </row>
    <row r="550" spans="1:66" ht="11.25" customHeight="1">
      <c r="A550" s="220"/>
      <c r="B550" s="164"/>
      <c r="C550" s="205"/>
      <c r="D550" s="208"/>
      <c r="E550" s="178" t="s">
        <v>42</v>
      </c>
      <c r="F550" s="58" t="str">
        <f>IF(D549&lt;&gt;"", VLOOKUP(D549,'Base de Datos'!$A$2:$D1268,3,FALSE()),"")</f>
        <v/>
      </c>
      <c r="G550" s="205"/>
      <c r="H550" s="208"/>
      <c r="I550" s="178" t="s">
        <v>42</v>
      </c>
      <c r="J550" s="58" t="str">
        <f>IF(H549&lt;&gt;"", VLOOKUP(H549,'Base de Datos'!$A$2:$D1268,3,FALSE()),"")</f>
        <v/>
      </c>
      <c r="K550" s="205"/>
      <c r="L550" s="208"/>
      <c r="M550" s="178" t="s">
        <v>42</v>
      </c>
      <c r="N550" s="58" t="str">
        <f>IF(L549&lt;&gt;"", VLOOKUP(L549,'Base de Datos'!$A$2:$D1268,3,FALSE()),"")</f>
        <v/>
      </c>
      <c r="O550" s="165"/>
      <c r="P550" s="165"/>
      <c r="Q550" s="165"/>
      <c r="R550" s="166"/>
      <c r="S550" s="231"/>
      <c r="T550" s="230"/>
      <c r="U550" s="170"/>
      <c r="V550" s="169"/>
      <c r="W550" s="231"/>
      <c r="X550" s="230"/>
      <c r="Y550" s="170"/>
      <c r="Z550" s="169"/>
      <c r="AA550" s="231"/>
      <c r="AB550" s="230"/>
      <c r="AC550" s="170"/>
      <c r="AD550" s="56"/>
      <c r="AE550" s="232" t="s">
        <v>75</v>
      </c>
      <c r="AF550" s="230"/>
      <c r="AG550" s="90">
        <f t="array" aca="1" ref="AG550" ca="1">COUNTIFS(AP501:AP541, "💲", AY501:AY541, INDIRECT("AE" &amp; ROW())) + COUNTIFS(AP501:AP541, "📦", AY501:AY541, INDIRECT("AE" &amp; ROW())) + COUNTIFS(AP501:AP541, "✅", AY501:AY541, INDIRECT("AE" &amp; ROW()))</f>
        <v>0</v>
      </c>
      <c r="AH550" s="68">
        <f t="array" aca="1" ref="AH550" ca="1">COUNTIFS(AP501:AP541, "💲", AY501:AY541, INDIRECT("AE" &amp; ROW())) + COUNTIFS(AP501:AP541, "📦", AY501:AY541, INDIRECT("AE" &amp; ROW()))</f>
        <v>0</v>
      </c>
      <c r="AI550" s="139">
        <f t="array" aca="1" ref="AI550" ca="1">SUMIFS(AR501:AR541, AY501:AY541, INDIRECT("AE" &amp; ROW()), AP501:AP541, "💲") + SUMIFS(AR501:AR541, AY501:AY541, INDIRECT("AE" &amp; ROW()), AP501:AP541, "📦")</f>
        <v>0</v>
      </c>
      <c r="AJ550" s="139">
        <f t="array" aca="1" ref="AJ550" ca="1">(
    SUMIFS(AR501:AR541, AY501:AY541, INDIRECT("AE" &amp; ROW()), AP501:AP541, "💲") +
    SUMIFS(AR501:AR541, AY501:AY541, INDIRECT("AE" &amp; ROW()), AP501:AP541, "📦")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
        SUMIFS(AR501:AR541, AY501:AY541, INDIRECT("AE" &amp; ROW()), AP501:AP541, "💲", AS501:AS541, "Familiar") +
        SUMIFS(AR501:AR541, AY501:AY541, INDIRECT("AE" &amp; ROW()), AP501:AP541, "📦", AS501:AS541, "Familiar")
    ) / 2
)  -
(
    (
        SUMIFS(AR501:AR541, AY501:AY541, INDIRECT("AE" &amp; ROW()), AP501:AP541, "💲", AS501:AS541, "Exonerado ADH") +
        SUMIFS(AR501:AR541, AY501:AY541, INDIRECT("AE" &amp; ROW()), AP501:AP541, "📦", AS501:AS541, "Exonerado ADH")
    ) / 2
)  -
(
    (
        SUMIFS(AR501:AR541, AY501:AY541, INDIRECT("AE" &amp; ROW()), AP501:AP541, "💲", AS501:AS541, "Exonerado Doctor") +
        SUMIFS(AR501:AR541, AY501:AY541, INDIRECT("AE" &amp; ROW()), AP501:AP541, "📦", AS501:AS541, "Exonerado Doctor")
    ) / 2
)</f>
        <v>0</v>
      </c>
      <c r="AK550" s="139">
        <f t="array" aca="1" ref="AK550" ca="1">(
    SUMIFS(AR501:AR541, AY501:AY541, INDIRECT("AE" &amp; ROW()), AP501:AP541, "💲") +
    SUMIFS(AR501:AR541, AY501:AY541, INDIRECT("AE" &amp; ROW()), AP501:AP541, "📦")
) -
(
    SUMIFS(AR501:AR541, AY501:AY541, INDIRECT("AE" &amp; ROW()), AP501:AP541, "💲", AS501:AS541, "Familiar") +
    SUMIFS(AR501:AR541, AY501:AY541, INDIRECT("AE" &amp; ROW()), AP501:AP541, "📦", AS501:AS541, "Familiar")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SUMIFS(AR501:AR541, AY501:AY541, INDIRECT("AE" &amp; ROW()), AP501:AP541, "💲", AS501:AS541, "Exonerado ADH") +
    SUMIFS(AR501:AR541, AY501:AY541, INDIRECT("AE" &amp; ROW()), AP501:AP541, "📦", AS501:AS541, "Exonerado ADH")
) -
(
    (
        SUMIFS(AR501:AR541, AY501:AY541, INDIRECT("AE" &amp; ROW()), AP501:AP541, "💲", AS501:AS541, "Exonerado Doctor") +
        SUMIFS(AR501:AR541, AY501:AY541, INDIRECT("AE" &amp; ROW()), AP501:AP541, "📦", AS501:AS541, "Exonerado Doctor")
    ) / 2
) -
(
    (
        SUMIFS(AR501:AR541, AY501:AY541, INDIRECT("AE" &amp; ROW()), AP501:AP541, "💲", AS501:AS541, "") +
        SUMIFS(AR501:AR541, AY501:AY541, INDIRECT("AE" &amp; ROW()), AP501:AP541, "📦", AS501:AS541, "")
    ) / 2
)</f>
        <v>0</v>
      </c>
      <c r="AL550" s="140">
        <f t="array" aca="1" ref="AL550" ca="1">(
    SUMIFS(AR501:AR541, AY501:AY541, INDIRECT("AE" &amp; ROW()), AP501:AP541, "💲") +
    SUMIFS(AR501:AR541, AY501:AY541, INDIRECT("AE" &amp; ROW()), AP501:AP541, "📦")
) -
(
    (
        SUMIFS(AR501:AR541, AY501:AY541, INDIRECT("AE" &amp; ROW()), AP501:AP541, "💲", AS501:AS541, "Familiar") +
        SUMIFS(AR501:AR541, AY501:AY541, INDIRECT("AE" &amp; ROW()), AP501:AP541, "📦", AS501:AS541, "Familiar")
    ) / 2
) -
(
    (
        SUMIFS(AR501:AR541, AY501:AY541, INDIRECT("AE" &amp; ROW()), AP501:AP541, "💲", AS501:AS541, "Participante") +
        SUMIFS(AR501:AR541, AY501:AY541, INDIRECT("AE" &amp; ROW()), AP501:AP541, "📦", AS501:AS541, "Participante")
    ) / 2
) -
(
    (
        SUMIFS(AR501:AR541, AY501:AY541, INDIRECT("AE" &amp; ROW()), AP501:AP541, "💲", AS501:AS541, "Empleado") +
        SUMIFS(AR501:AR541, AY501:AY541, INDIRECT("AE" &amp; ROW()), AP501:AP541, "📦", AS501:AS541, "Empleado")
    ) / 2
) -
(
    (
        SUMIFS(AR501:AR541, AY501:AY541, INDIRECT("AE" &amp; ROW()), AP501:AP541, "💲", AS501:AS541, "Exonerado ADH") +
        SUMIFS(AR501:AR541, AY501:AY541, INDIRECT("AE" &amp; ROW()), AP501:AP541, "📦", AS501:AS541, "Exonerado ADH")
    ) / 2
) -
(
    SUMIFS(AR501:AR541, AY501:AY541, INDIRECT("AE" &amp; ROW()), AP501:AP541, "💲", AS501:AS541, "Exonerado Doctor") +
    SUMIFS(AR501:AR541, AY501:AY541, INDIRECT("AE" &amp; ROW()), AP501:AP541, "📦", AS501:AS541, "Exonerado Doctor")
) -
(
    (
        SUMIFS(AR501:AR541, AY501:AY541, INDIRECT("AE" &amp; ROW()), AP501:AP541, "💲", AS501:AS541, "") +
        SUMIFS(AR501:AR541, AY501:AY541, INDIRECT("AE" &amp; ROW()), AP501:AP541, "📦", AS501:AS541, "")
    ) / 2
)</f>
        <v>0</v>
      </c>
      <c r="AM550" s="56"/>
      <c r="AN550" s="56"/>
      <c r="AO550" s="56"/>
      <c r="AP550" s="56"/>
      <c r="AQ550" s="56"/>
      <c r="AR550" s="56"/>
      <c r="AS550" s="56"/>
      <c r="AT550" s="56"/>
      <c r="AU550" s="56"/>
      <c r="AV550" s="56"/>
      <c r="AW550" s="56"/>
      <c r="AX550" s="56"/>
      <c r="AY550" s="56"/>
      <c r="AZ550" s="56"/>
      <c r="BA550" s="56"/>
      <c r="BB550" s="56"/>
      <c r="BC550" s="56"/>
      <c r="BD550" s="56"/>
      <c r="BE550" s="56"/>
      <c r="BF550" s="56"/>
      <c r="BG550" s="56"/>
      <c r="BH550" s="56"/>
      <c r="BI550" s="56"/>
      <c r="BJ550" s="56"/>
      <c r="BK550" s="56"/>
      <c r="BL550" s="56"/>
      <c r="BM550" s="56"/>
      <c r="BN550" s="56"/>
    </row>
    <row r="551" spans="1:66" ht="11.25" customHeight="1">
      <c r="A551" s="220"/>
      <c r="B551" s="164"/>
      <c r="C551" s="205"/>
      <c r="D551" s="208"/>
      <c r="E551" s="178" t="s">
        <v>44</v>
      </c>
      <c r="F551" s="58" t="str">
        <f>IF(D549&lt;&gt;"", VLOOKUP(D549,'Base de Datos'!$A$2:$D1268,4,FALSE()),"")</f>
        <v/>
      </c>
      <c r="G551" s="205"/>
      <c r="H551" s="208"/>
      <c r="I551" s="178" t="s">
        <v>44</v>
      </c>
      <c r="J551" s="58" t="str">
        <f>IF(H549&lt;&gt;"", VLOOKUP(H549,'Base de Datos'!$A$2:$D1268,4,FALSE()),"")</f>
        <v/>
      </c>
      <c r="K551" s="205"/>
      <c r="L551" s="208"/>
      <c r="M551" s="178" t="s">
        <v>44</v>
      </c>
      <c r="N551" s="58" t="str">
        <f>IF(L549&lt;&gt;"", VLOOKUP(L549,'Base de Datos'!$A$2:$D1268,4,FALSE()),"")</f>
        <v/>
      </c>
      <c r="O551" s="165"/>
      <c r="P551" s="165"/>
      <c r="Q551" s="165"/>
      <c r="R551" s="166"/>
      <c r="S551" s="231"/>
      <c r="T551" s="230"/>
      <c r="U551" s="170"/>
      <c r="V551" s="169"/>
      <c r="W551" s="231"/>
      <c r="X551" s="230"/>
      <c r="Y551" s="170"/>
      <c r="Z551" s="169"/>
      <c r="AA551" s="231"/>
      <c r="AB551" s="230"/>
      <c r="AC551" s="170"/>
      <c r="AD551" s="56"/>
      <c r="AE551" s="232" t="s">
        <v>77</v>
      </c>
      <c r="AF551" s="230"/>
      <c r="AG551" s="90">
        <f t="array" aca="1" ref="AG551" ca="1">COUNTIFS(AP501:AP541, "💲", AY501:AY541, INDIRECT("AE" &amp; ROW())) + COUNTIFS(AP501:AP541, "📦", AY501:AY541, INDIRECT("AE" &amp; ROW())) + COUNTIFS(AP501:AP541, "✅", AY501:AY541, INDIRECT("AE" &amp; ROW()))</f>
        <v>0</v>
      </c>
      <c r="AH551" s="68">
        <f t="array" aca="1" ref="AH551" ca="1">COUNTIFS(AP501:AP541, "💲", AY501:AY541, INDIRECT("AE" &amp; ROW())) + COUNTIFS(AP501:AP541, "📦", AY501:AY541, INDIRECT("AE" &amp; ROW()))</f>
        <v>0</v>
      </c>
      <c r="AI551" s="139">
        <f t="array" aca="1" ref="AI551" ca="1">SUMIFS(AR501:AR541, AY501:AY541, INDIRECT("AE" &amp; ROW()), AP501:AP541, "💲") + SUMIFS(AR501:AR541, AY501:AY541, INDIRECT("AE" &amp; ROW()), AP501:AP541, "📦")</f>
        <v>0</v>
      </c>
      <c r="AJ551" s="139">
        <f t="array" aca="1" ref="AJ551" ca="1">(
    SUMIFS(AR501:AR541, AY501:AY541, INDIRECT("AE" &amp; ROW()), AP501:AP541, "💲") +
    SUMIFS(AR501:AR541, AY501:AY541, INDIRECT("AE" &amp; ROW()), AP501:AP541, "📦")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
        SUMIFS(AR501:AR541, AY501:AY541, INDIRECT("AE" &amp; ROW()), AP501:AP541, "💲", AS501:AS541, "Familiar") +
        SUMIFS(AR501:AR541, AY501:AY541, INDIRECT("AE" &amp; ROW()), AP501:AP541, "📦", AS501:AS541, "Familiar")
    ) / 2
)  -
(
    (
        SUMIFS(AR501:AR541, AY501:AY541, INDIRECT("AE" &amp; ROW()), AP501:AP541, "💲", AS501:AS541, "Exonerado ADH") +
        SUMIFS(AR501:AR541, AY501:AY541, INDIRECT("AE" &amp; ROW()), AP501:AP541, "📦", AS501:AS541, "Exonerado ADH")
    ) / 2
)  -
(
    (
        SUMIFS(AR501:AR541, AY501:AY541, INDIRECT("AE" &amp; ROW()), AP501:AP541, "💲", AS501:AS541, "Exonerado Doctor") +
        SUMIFS(AR501:AR541, AY501:AY541, INDIRECT("AE" &amp; ROW()), AP501:AP541, "📦", AS501:AS541, "Exonerado Doctor")
    ) / 2
)</f>
        <v>0</v>
      </c>
      <c r="AK551" s="139">
        <f t="array" aca="1" ref="AK551" ca="1">(
    SUMIFS(AR501:AR541, AY501:AY541, INDIRECT("AE" &amp; ROW()), AP501:AP541, "💲") +
    SUMIFS(AR501:AR541, AY501:AY541, INDIRECT("AE" &amp; ROW()), AP501:AP541, "📦")
) -
(
    SUMIFS(AR501:AR541, AY501:AY541, INDIRECT("AE" &amp; ROW()), AP501:AP541, "💲", AS501:AS541, "Familiar") +
    SUMIFS(AR501:AR541, AY501:AY541, INDIRECT("AE" &amp; ROW()), AP501:AP541, "📦", AS501:AS541, "Familiar")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SUMIFS(AR501:AR541, AY501:AY541, INDIRECT("AE" &amp; ROW()), AP501:AP541, "💲", AS501:AS541, "Exonerado ADH") +
    SUMIFS(AR501:AR541, AY501:AY541, INDIRECT("AE" &amp; ROW()), AP501:AP541, "📦", AS501:AS541, "Exonerado ADH")
) -
(
    (
        SUMIFS(AR501:AR541, AY501:AY541, INDIRECT("AE" &amp; ROW()), AP501:AP541, "💲", AS501:AS541, "Exonerado Doctor") +
        SUMIFS(AR501:AR541, AY501:AY541, INDIRECT("AE" &amp; ROW()), AP501:AP541, "📦", AS501:AS541, "Exonerado Doctor")
    ) / 2
) -
(
    (
        SUMIFS(AR501:AR541, AY501:AY541, INDIRECT("AE" &amp; ROW()), AP501:AP541, "💲", AS501:AS541, "") +
        SUMIFS(AR501:AR541, AY501:AY541, INDIRECT("AE" &amp; ROW()), AP501:AP541, "📦", AS501:AS541, "")
    ) / 2
)</f>
        <v>0</v>
      </c>
      <c r="AL551" s="140">
        <f t="array" aca="1" ref="AL551" ca="1">(
    SUMIFS(AR501:AR541, AY501:AY541, INDIRECT("AE" &amp; ROW()), AP501:AP541, "💲") +
    SUMIFS(AR501:AR541, AY501:AY541, INDIRECT("AE" &amp; ROW()), AP501:AP541, "📦")
) -
(
    (
        SUMIFS(AR501:AR541, AY501:AY541, INDIRECT("AE" &amp; ROW()), AP501:AP541, "💲", AS501:AS541, "Familiar") +
        SUMIFS(AR501:AR541, AY501:AY541, INDIRECT("AE" &amp; ROW()), AP501:AP541, "📦", AS501:AS541, "Familiar")
    ) / 2
) -
(
    (
        SUMIFS(AR501:AR541, AY501:AY541, INDIRECT("AE" &amp; ROW()), AP501:AP541, "💲", AS501:AS541, "Participante") +
        SUMIFS(AR501:AR541, AY501:AY541, INDIRECT("AE" &amp; ROW()), AP501:AP541, "📦", AS501:AS541, "Participante")
    ) / 2
) -
(
    (
        SUMIFS(AR501:AR541, AY501:AY541, INDIRECT("AE" &amp; ROW()), AP501:AP541, "💲", AS501:AS541, "Empleado") +
        SUMIFS(AR501:AR541, AY501:AY541, INDIRECT("AE" &amp; ROW()), AP501:AP541, "📦", AS501:AS541, "Empleado")
    ) / 2
) -
(
    (
        SUMIFS(AR501:AR541, AY501:AY541, INDIRECT("AE" &amp; ROW()), AP501:AP541, "💲", AS501:AS541, "Exonerado ADH") +
        SUMIFS(AR501:AR541, AY501:AY541, INDIRECT("AE" &amp; ROW()), AP501:AP541, "📦", AS501:AS541, "Exonerado ADH")
    ) / 2
) -
(
    SUMIFS(AR501:AR541, AY501:AY541, INDIRECT("AE" &amp; ROW()), AP501:AP541, "💲", AS501:AS541, "Exonerado Doctor") +
    SUMIFS(AR501:AR541, AY501:AY541, INDIRECT("AE" &amp; ROW()), AP501:AP541, "📦", AS501:AS541, "Exonerado Doctor")
) -
(
    (
        SUMIFS(AR501:AR541, AY501:AY541, INDIRECT("AE" &amp; ROW()), AP501:AP541, "💲", AS501:AS541, "") +
        SUMIFS(AR501:AR541, AY501:AY541, INDIRECT("AE" &amp; ROW()), AP501:AP541, "📦", AS501:AS541, "")
    ) / 2
)</f>
        <v>0</v>
      </c>
      <c r="AM551" s="56"/>
      <c r="AN551" s="56"/>
      <c r="AO551" s="56"/>
      <c r="AP551" s="56"/>
      <c r="AQ551" s="56"/>
      <c r="AR551" s="56"/>
      <c r="AS551" s="56"/>
      <c r="AT551" s="56"/>
      <c r="AU551" s="56"/>
      <c r="AV551" s="56"/>
      <c r="AW551" s="56"/>
      <c r="AX551" s="56"/>
      <c r="AY551" s="56"/>
      <c r="AZ551" s="56"/>
      <c r="BA551" s="56"/>
      <c r="BB551" s="56"/>
      <c r="BC551" s="56"/>
      <c r="BD551" s="56"/>
      <c r="BE551" s="56"/>
      <c r="BF551" s="56"/>
      <c r="BG551" s="56"/>
      <c r="BH551" s="56"/>
      <c r="BI551" s="56"/>
      <c r="BJ551" s="56"/>
      <c r="BK551" s="56"/>
      <c r="BL551" s="56"/>
      <c r="BM551" s="56"/>
      <c r="BN551" s="56"/>
    </row>
    <row r="552" spans="1:66" ht="11.25" customHeight="1">
      <c r="A552" s="221"/>
      <c r="B552" s="164"/>
      <c r="C552" s="206"/>
      <c r="D552" s="209"/>
      <c r="E552" s="179" t="s">
        <v>46</v>
      </c>
      <c r="F552" s="180"/>
      <c r="G552" s="206"/>
      <c r="H552" s="209"/>
      <c r="I552" s="179" t="s">
        <v>46</v>
      </c>
      <c r="J552" s="180"/>
      <c r="K552" s="206"/>
      <c r="L552" s="209"/>
      <c r="M552" s="179" t="s">
        <v>46</v>
      </c>
      <c r="N552" s="180"/>
      <c r="O552" s="165"/>
      <c r="P552" s="165"/>
      <c r="Q552" s="165"/>
      <c r="R552" s="166"/>
      <c r="S552" s="227" t="str">
        <f>IF(OR(S549="Empleado",S549="Familiar"),"Nombre del Empleado","N° Factura")</f>
        <v>N° Factura</v>
      </c>
      <c r="T552" s="228"/>
      <c r="U552" s="89"/>
      <c r="V552" s="169"/>
      <c r="W552" s="227" t="str">
        <f>IF(OR(W549="Empleado",W549="Familiar"),"Nombre del Empleado","N° Factura")</f>
        <v>N° Factura</v>
      </c>
      <c r="X552" s="228"/>
      <c r="Y552" s="89"/>
      <c r="Z552" s="169"/>
      <c r="AA552" s="227" t="str">
        <f>IF(OR(AA549="Empleado",AA549="Familiar"),"Nombre del Empleado","N° Factura")</f>
        <v>N° Factura</v>
      </c>
      <c r="AB552" s="228"/>
      <c r="AC552" s="89"/>
      <c r="AD552" s="56"/>
      <c r="AE552" s="233" t="s">
        <v>80</v>
      </c>
      <c r="AF552" s="228"/>
      <c r="AG552" s="143">
        <f t="array" aca="1" ref="AG552" ca="1">COUNTIFS(AP501:AP541, "💲", AY501:AY541, INDIRECT("AE" &amp; ROW())) + COUNTIFS(AP501:AP541, "📦", AY501:AY541, INDIRECT("AE" &amp; ROW())) + COUNTIFS(AP501:AP541, "✅", AY501:AY541, INDIRECT("AE" &amp; ROW()))</f>
        <v>0</v>
      </c>
      <c r="AH552" s="144">
        <f t="array" aca="1" ref="AH552" ca="1">COUNTIFS(AP501:AP541, "💲", AY501:AY541, INDIRECT("AE" &amp; ROW())) + COUNTIFS(AP501:AP541, "📦", AY501:AY541, INDIRECT("AE" &amp; ROW()))</f>
        <v>0</v>
      </c>
      <c r="AI552" s="145">
        <f t="array" aca="1" ref="AI552" ca="1">SUMIFS(AR501:AR541, AY501:AY541, INDIRECT("AE" &amp; ROW()), AP501:AP541, "💲") + SUMIFS(AR501:AR541, AY501:AY541, INDIRECT("AE" &amp; ROW()), AP501:AP541, "📦")</f>
        <v>0</v>
      </c>
      <c r="AJ552" s="145">
        <f t="array" aca="1" ref="AJ552" ca="1">(
    SUMIFS(AR501:AR541, AY501:AY541, INDIRECT("AE" &amp; ROW()), AP501:AP541, "💲") +
    SUMIFS(AR501:AR541, AY501:AY541, INDIRECT("AE" &amp; ROW()), AP501:AP541, "📦")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
        SUMIFS(AR501:AR541, AY501:AY541, INDIRECT("AE" &amp; ROW()), AP501:AP541, "💲", AS501:AS541, "Familiar") +
        SUMIFS(AR501:AR541, AY501:AY541, INDIRECT("AE" &amp; ROW()), AP501:AP541, "📦", AS501:AS541, "Familiar")
    ) / 2
)  -
(
    (
        SUMIFS(AR501:AR541, AY501:AY541, INDIRECT("AE" &amp; ROW()), AP501:AP541, "💲", AS501:AS541, "Exonerado ADH") +
        SUMIFS(AR501:AR541, AY501:AY541, INDIRECT("AE" &amp; ROW()), AP501:AP541, "📦", AS501:AS541, "Exonerado ADH")
    ) / 2
)  -
(
    (
        SUMIFS(AR501:AR541, AY501:AY541, INDIRECT("AE" &amp; ROW()), AP501:AP541, "💲", AS501:AS541, "Exonerado Doctor") +
        SUMIFS(AR501:AR541, AY501:AY541, INDIRECT("AE" &amp; ROW()), AP501:AP541, "📦", AS501:AS541, "Exonerado Doctor")
    ) / 2
)</f>
        <v>0</v>
      </c>
      <c r="AK552" s="145">
        <f t="array" aca="1" ref="AK552" ca="1">(
    SUMIFS(AR501:AR541, AY501:AY541, INDIRECT("AE" &amp; ROW()), AP501:AP541, "💲") +
    SUMIFS(AR501:AR541, AY501:AY541, INDIRECT("AE" &amp; ROW()), AP501:AP541, "📦")
) -
(
    SUMIFS(AR501:AR541, AY501:AY541, INDIRECT("AE" &amp; ROW()), AP501:AP541, "💲", AS501:AS541, "Familiar") +
    SUMIFS(AR501:AR541, AY501:AY541, INDIRECT("AE" &amp; ROW()), AP501:AP541, "📦", AS501:AS541, "Familiar")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SUMIFS(AR501:AR541, AY501:AY541, INDIRECT("AE" &amp; ROW()), AP501:AP541, "💲", AS501:AS541, "Exonerado ADH") +
    SUMIFS(AR501:AR541, AY501:AY541, INDIRECT("AE" &amp; ROW()), AP501:AP541, "📦", AS501:AS541, "Exonerado ADH")
) -
(
    (
        SUMIFS(AR501:AR541, AY501:AY541, INDIRECT("AE" &amp; ROW()), AP501:AP541, "💲", AS501:AS541, "Exonerado Doctor") +
        SUMIFS(AR501:AR541, AY501:AY541, INDIRECT("AE" &amp; ROW()), AP501:AP541, "📦", AS501:AS541, "Exonerado Doctor")
    ) / 2
) -
(
    (
        SUMIFS(AR501:AR541, AY501:AY541, INDIRECT("AE" &amp; ROW()), AP501:AP541, "💲", AS501:AS541, "") +
        SUMIFS(AR501:AR541, AY501:AY541, INDIRECT("AE" &amp; ROW()), AP501:AP541, "📦", AS501:AS541, "")
    ) / 2
)</f>
        <v>0</v>
      </c>
      <c r="AL552" s="146">
        <f t="array" aca="1" ref="AL552" ca="1">(
    SUMIFS(AR501:AR541, AY501:AY541, INDIRECT("AE" &amp; ROW()), AP501:AP541, "💲") +
    SUMIFS(AR501:AR541, AY501:AY541, INDIRECT("AE" &amp; ROW()), AP501:AP541, "📦")
) -
(
    (
        SUMIFS(AR501:AR541, AY501:AY541, INDIRECT("AE" &amp; ROW()), AP501:AP541, "💲", AS501:AS541, "Familiar") +
        SUMIFS(AR501:AR541, AY501:AY541, INDIRECT("AE" &amp; ROW()), AP501:AP541, "📦", AS501:AS541, "Familiar")
    ) / 2
) -
(
    (
        SUMIFS(AR501:AR541, AY501:AY541, INDIRECT("AE" &amp; ROW()), AP501:AP541, "💲", AS501:AS541, "Participante") +
        SUMIFS(AR501:AR541, AY501:AY541, INDIRECT("AE" &amp; ROW()), AP501:AP541, "📦", AS501:AS541, "Participante")
    ) / 2
) -
(
    (
        SUMIFS(AR501:AR541, AY501:AY541, INDIRECT("AE" &amp; ROW()), AP501:AP541, "💲", AS501:AS541, "Empleado") +
        SUMIFS(AR501:AR541, AY501:AY541, INDIRECT("AE" &amp; ROW()), AP501:AP541, "📦", AS501:AS541, "Empleado")
    ) / 2
) -
(
    (
        SUMIFS(AR501:AR541, AY501:AY541, INDIRECT("AE" &amp; ROW()), AP501:AP541, "💲", AS501:AS541, "Exonerado ADH") +
        SUMIFS(AR501:AR541, AY501:AY541, INDIRECT("AE" &amp; ROW()), AP501:AP541, "📦", AS501:AS541, "Exonerado ADH")
    ) / 2
) -
(
    SUMIFS(AR501:AR541, AY501:AY541, INDIRECT("AE" &amp; ROW()), AP501:AP541, "💲", AS501:AS541, "Exonerado Doctor") +
    SUMIFS(AR501:AR541, AY501:AY541, INDIRECT("AE" &amp; ROW()), AP501:AP541, "📦", AS501:AS541, "Exonerado Doctor")
) -
(
    (
        SUMIFS(AR501:AR541, AY501:AY541, INDIRECT("AE" &amp; ROW()), AP501:AP541, "💲", AS501:AS541, "") +
        SUMIFS(AR501:AR541, AY501:AY541, INDIRECT("AE" &amp; ROW()), AP501:AP541, "📦", AS501:AS541, "")
    ) / 2
)</f>
        <v>0</v>
      </c>
      <c r="AM552" s="56"/>
      <c r="AN552" s="56"/>
      <c r="AO552" s="56"/>
      <c r="AP552" s="56"/>
      <c r="AQ552" s="56"/>
      <c r="AR552" s="56"/>
      <c r="AS552" s="56"/>
      <c r="AT552" s="56"/>
      <c r="AU552" s="56"/>
      <c r="AV552" s="56"/>
      <c r="AW552" s="56"/>
      <c r="AX552" s="56"/>
      <c r="AY552" s="56"/>
      <c r="AZ552" s="56"/>
      <c r="BA552" s="56"/>
      <c r="BB552" s="56"/>
      <c r="BC552" s="56"/>
      <c r="BD552" s="56"/>
      <c r="BE552" s="56"/>
      <c r="BF552" s="56"/>
      <c r="BG552" s="56"/>
      <c r="BH552" s="56"/>
      <c r="BI552" s="56"/>
      <c r="BJ552" s="56"/>
      <c r="BK552" s="56"/>
      <c r="BL552" s="56"/>
      <c r="BM552" s="56"/>
      <c r="BN552" s="56"/>
    </row>
    <row r="553" spans="1:66" ht="11.25" customHeight="1">
      <c r="A553" s="3"/>
      <c r="B553" s="3"/>
      <c r="C553" s="3"/>
      <c r="D553" s="3"/>
      <c r="E553" s="3"/>
      <c r="F553" s="3"/>
      <c r="G553" s="3"/>
      <c r="H553" s="3"/>
      <c r="I553" s="3"/>
      <c r="J553" s="3"/>
      <c r="K553" s="3"/>
      <c r="L553" s="3"/>
      <c r="M553" s="3"/>
      <c r="N553" s="3"/>
      <c r="O553" s="1"/>
      <c r="P553" s="3"/>
      <c r="Q553" s="3"/>
      <c r="R553" s="15"/>
      <c r="S553" s="16"/>
      <c r="T553" s="16"/>
      <c r="U553" s="173"/>
      <c r="V553" s="6"/>
      <c r="W553" s="16"/>
      <c r="X553" s="16"/>
      <c r="Y553" s="173"/>
      <c r="Z553" s="48"/>
      <c r="AA553" s="173"/>
      <c r="AB553" s="173"/>
      <c r="AC553" s="173"/>
      <c r="AD553" s="174"/>
      <c r="AI553" s="148">
        <f t="shared" ref="AI553:AL553" ca="1" si="376">SUM(AI538:AI551)</f>
        <v>230</v>
      </c>
      <c r="AJ553" s="148">
        <f t="shared" ca="1" si="376"/>
        <v>230</v>
      </c>
      <c r="AK553" s="148">
        <f t="shared" ca="1" si="376"/>
        <v>230</v>
      </c>
      <c r="AL553" s="148">
        <f t="shared" ca="1" si="376"/>
        <v>230</v>
      </c>
      <c r="AM553" s="174"/>
      <c r="AN553" s="174"/>
      <c r="AO553" s="174"/>
      <c r="AP553" s="174"/>
      <c r="AQ553" s="174"/>
      <c r="AR553" s="174"/>
      <c r="AS553" s="174"/>
      <c r="AT553" s="174"/>
      <c r="AU553" s="174"/>
      <c r="AV553" s="174"/>
      <c r="AW553" s="174"/>
      <c r="AX553" s="174"/>
      <c r="AY553" s="174"/>
      <c r="AZ553" s="174"/>
      <c r="BA553" s="174"/>
      <c r="BB553" s="174"/>
      <c r="BC553" s="174"/>
      <c r="BD553" s="174"/>
      <c r="BE553" s="122"/>
      <c r="BF553" s="122"/>
      <c r="BG553" s="122"/>
      <c r="BH553" s="122"/>
      <c r="BI553" s="122"/>
      <c r="BJ553" s="174"/>
      <c r="BK553" s="174"/>
      <c r="BL553" s="174"/>
      <c r="BM553" s="174"/>
      <c r="BN553" s="174"/>
    </row>
    <row r="554" spans="1:66" ht="15" customHeight="1">
      <c r="A554" s="210">
        <f>IF(WEEKDAY(A499)=6, WORKDAY(A499+1, 1), A499+1)</f>
        <v>46280</v>
      </c>
      <c r="B554" s="211"/>
      <c r="C554" s="211"/>
      <c r="D554" s="211"/>
      <c r="E554" s="211"/>
      <c r="F554" s="211"/>
      <c r="G554" s="211"/>
      <c r="H554" s="211"/>
      <c r="I554" s="211"/>
      <c r="J554" s="211"/>
      <c r="K554" s="211"/>
      <c r="L554" s="211"/>
      <c r="M554" s="211"/>
      <c r="N554" s="212"/>
      <c r="O554" s="1"/>
      <c r="P554" s="1"/>
      <c r="Q554" s="1"/>
      <c r="R554" s="15"/>
      <c r="S554" s="22"/>
      <c r="T554" s="22"/>
      <c r="U554" s="241"/>
      <c r="V554" s="242"/>
      <c r="W554" s="242"/>
      <c r="X554" s="242"/>
      <c r="Y554" s="242"/>
      <c r="Z554" s="23"/>
      <c r="AA554" s="23"/>
      <c r="AB554" s="23"/>
      <c r="AC554" s="23"/>
      <c r="AD554" s="24"/>
      <c r="AE554" s="181"/>
      <c r="AF554" s="181"/>
      <c r="AG554" s="181"/>
      <c r="AH554" s="181"/>
      <c r="AI554" s="181"/>
      <c r="AJ554" s="181"/>
      <c r="AK554" s="181"/>
      <c r="AL554" s="181"/>
      <c r="AM554" s="24"/>
      <c r="AN554" s="24"/>
      <c r="AO554" s="24"/>
      <c r="AP554" s="24"/>
      <c r="AQ554" s="24"/>
      <c r="AR554" s="24"/>
      <c r="AS554" s="24"/>
      <c r="AT554" s="24"/>
      <c r="AU554" s="24"/>
      <c r="AV554" s="24"/>
      <c r="AW554" s="24"/>
      <c r="AX554" s="24"/>
      <c r="AY554" s="24"/>
      <c r="AZ554" s="24"/>
      <c r="BA554" s="24"/>
      <c r="BB554" s="24"/>
      <c r="BC554" s="24"/>
      <c r="BD554" s="24"/>
      <c r="BE554" s="24"/>
      <c r="BF554" s="24"/>
      <c r="BG554" s="24"/>
      <c r="BH554" s="24"/>
      <c r="BI554" s="24"/>
      <c r="BJ554" s="24"/>
      <c r="BK554" s="24"/>
      <c r="BL554" s="24"/>
      <c r="BM554" s="24"/>
      <c r="BN554" s="24"/>
    </row>
    <row r="555" spans="1:66" ht="15" customHeight="1">
      <c r="A555" s="25" t="s">
        <v>15</v>
      </c>
      <c r="B555" s="25" t="s">
        <v>16</v>
      </c>
      <c r="C555" s="213" t="s">
        <v>17</v>
      </c>
      <c r="D555" s="214"/>
      <c r="E555" s="214"/>
      <c r="F555" s="215"/>
      <c r="G555" s="213" t="s">
        <v>18</v>
      </c>
      <c r="H555" s="214"/>
      <c r="I555" s="214"/>
      <c r="J555" s="215"/>
      <c r="K555" s="213" t="s">
        <v>19</v>
      </c>
      <c r="L555" s="214"/>
      <c r="M555" s="214"/>
      <c r="N555" s="215"/>
      <c r="O555" s="1"/>
      <c r="P555" s="1"/>
      <c r="Q555" s="1"/>
      <c r="R555" s="26"/>
      <c r="S555" s="234" t="s">
        <v>17</v>
      </c>
      <c r="T555" s="214"/>
      <c r="U555" s="215"/>
      <c r="V555" s="27"/>
      <c r="W555" s="234" t="s">
        <v>18</v>
      </c>
      <c r="X555" s="214"/>
      <c r="Y555" s="215"/>
      <c r="Z555" s="28"/>
      <c r="AA555" s="234" t="s">
        <v>19</v>
      </c>
      <c r="AB555" s="214"/>
      <c r="AC555" s="215"/>
      <c r="AD555" s="29"/>
      <c r="AE555" s="181"/>
      <c r="AF555" s="181"/>
      <c r="AG555" s="181"/>
      <c r="AH555" s="181"/>
      <c r="AI555" s="181"/>
      <c r="AJ555" s="181"/>
      <c r="AK555" s="181"/>
      <c r="AL555" s="181"/>
      <c r="AM555" s="29"/>
      <c r="AN555" s="34" t="s">
        <v>2</v>
      </c>
      <c r="AO555" s="34" t="s">
        <v>3</v>
      </c>
      <c r="AP555" s="34" t="s">
        <v>4</v>
      </c>
      <c r="AQ555" s="34" t="s">
        <v>5</v>
      </c>
      <c r="AR555" s="34" t="s">
        <v>6</v>
      </c>
      <c r="AS555" s="34" t="s">
        <v>7</v>
      </c>
      <c r="AT555" s="34" t="s">
        <v>27</v>
      </c>
      <c r="AU555" s="34" t="s">
        <v>28</v>
      </c>
      <c r="AV555" s="34" t="s">
        <v>29</v>
      </c>
      <c r="AW555" s="34" t="s">
        <v>30</v>
      </c>
      <c r="AX555" s="34" t="s">
        <v>12</v>
      </c>
      <c r="AY555" s="34" t="s">
        <v>20</v>
      </c>
      <c r="AZ555" s="35"/>
      <c r="BA555" s="35"/>
      <c r="BB555" s="35"/>
      <c r="BC555" s="35"/>
      <c r="BD555" s="35"/>
      <c r="BE555" s="35"/>
      <c r="BF555" s="35"/>
      <c r="BG555" s="35"/>
      <c r="BH555" s="35"/>
      <c r="BI555" s="35"/>
      <c r="BJ555" s="35"/>
      <c r="BK555" s="35"/>
      <c r="BL555" s="35"/>
      <c r="BM555" s="35"/>
      <c r="BN555" s="35"/>
    </row>
    <row r="556" spans="1:66" ht="11.25" customHeight="1">
      <c r="A556" s="219">
        <f>Q562</f>
        <v>0.33333333333333331</v>
      </c>
      <c r="B556" s="38"/>
      <c r="C556" s="204"/>
      <c r="D556" s="207"/>
      <c r="E556" s="40" t="s">
        <v>36</v>
      </c>
      <c r="F556" s="42" t="str">
        <f>IF(D556&lt;&gt;"", VLOOKUP(D556,'Base de Datos'!$A$2:$D1268,2,FALSE()),"")</f>
        <v/>
      </c>
      <c r="G556" s="204"/>
      <c r="H556" s="216"/>
      <c r="I556" s="40" t="s">
        <v>36</v>
      </c>
      <c r="J556" s="42" t="str">
        <f>IF(H556&lt;&gt;"", VLOOKUP(H556,'Base de Datos'!$A$2:$D1268,2,FALSE()),"")</f>
        <v/>
      </c>
      <c r="K556" s="204" t="s">
        <v>52</v>
      </c>
      <c r="L556" s="216" t="s">
        <v>372</v>
      </c>
      <c r="M556" s="40" t="s">
        <v>36</v>
      </c>
      <c r="N556" s="42">
        <f>IF(L556&lt;&gt;"", VLOOKUP(L556,'Base de Datos'!$A$2:$D1268,2,FALSE()),"")</f>
        <v>0</v>
      </c>
      <c r="O556" s="43"/>
      <c r="P556" s="1"/>
      <c r="Q556" s="44"/>
      <c r="R556" s="15"/>
      <c r="S556" s="45"/>
      <c r="T556" s="45" t="s">
        <v>37</v>
      </c>
      <c r="U556" s="46"/>
      <c r="V556" s="47"/>
      <c r="W556" s="45"/>
      <c r="X556" s="45" t="s">
        <v>37</v>
      </c>
      <c r="Y556" s="46"/>
      <c r="Z556" s="47"/>
      <c r="AA556" s="45" t="s">
        <v>114</v>
      </c>
      <c r="AB556" s="45" t="s">
        <v>37</v>
      </c>
      <c r="AC556" s="46">
        <v>50</v>
      </c>
      <c r="AD556" s="48"/>
      <c r="AE556" s="181"/>
      <c r="AF556" s="181"/>
      <c r="AG556" s="181"/>
      <c r="AH556" s="181"/>
      <c r="AI556" s="181"/>
      <c r="AJ556" s="181"/>
      <c r="AK556" s="181"/>
      <c r="AL556" s="181"/>
      <c r="AM556" s="48"/>
      <c r="AN556" s="53">
        <f>A554</f>
        <v>46280</v>
      </c>
      <c r="AO556" s="54" t="str">
        <f>C555</f>
        <v>Consultorio N° 1</v>
      </c>
      <c r="AP556" s="55">
        <f t="shared" ref="AP556:AQ556" si="377">C556</f>
        <v>0</v>
      </c>
      <c r="AQ556" s="55">
        <f t="shared" si="377"/>
        <v>0</v>
      </c>
      <c r="AR556" s="55">
        <f>U556</f>
        <v>0</v>
      </c>
      <c r="AS556" s="55">
        <f>S556</f>
        <v>0</v>
      </c>
      <c r="AT556" s="55">
        <f>S557</f>
        <v>0</v>
      </c>
      <c r="AU556" s="55">
        <f>U557</f>
        <v>0</v>
      </c>
      <c r="AV556" s="55">
        <f>S558</f>
        <v>0</v>
      </c>
      <c r="AW556" s="55">
        <f>U558</f>
        <v>0</v>
      </c>
      <c r="AX556" s="55">
        <f>U559</f>
        <v>0</v>
      </c>
      <c r="AY556" s="55">
        <f>F559</f>
        <v>0</v>
      </c>
      <c r="AZ556" s="56"/>
      <c r="BA556" s="56"/>
      <c r="BB556" s="56"/>
      <c r="BC556" s="56"/>
      <c r="BD556" s="56"/>
      <c r="BE556" s="56"/>
      <c r="BF556" s="56"/>
      <c r="BG556" s="56"/>
      <c r="BH556" s="56"/>
      <c r="BI556" s="56"/>
      <c r="BJ556" s="56"/>
      <c r="BK556" s="56"/>
      <c r="BL556" s="56"/>
      <c r="BM556" s="56"/>
      <c r="BN556" s="56"/>
    </row>
    <row r="557" spans="1:66" ht="11.25" customHeight="1">
      <c r="A557" s="220"/>
      <c r="B557" s="38"/>
      <c r="C557" s="205"/>
      <c r="D557" s="208"/>
      <c r="E557" s="57" t="s">
        <v>42</v>
      </c>
      <c r="F557" s="58" t="str">
        <f>IF(D556&lt;&gt;"", VLOOKUP(D556,'Base de Datos'!$A$2:$D1268,3,FALSE()),"")</f>
        <v/>
      </c>
      <c r="G557" s="205"/>
      <c r="H557" s="208"/>
      <c r="I557" s="57" t="s">
        <v>42</v>
      </c>
      <c r="J557" s="58" t="str">
        <f>IF(H556&lt;&gt;"", VLOOKUP(H556,'Base de Datos'!$A$2:$D1268,3,FALSE()),"")</f>
        <v/>
      </c>
      <c r="K557" s="205"/>
      <c r="L557" s="208"/>
      <c r="M557" s="57" t="s">
        <v>42</v>
      </c>
      <c r="N557" s="58">
        <f>IF(L556&lt;&gt;"", VLOOKUP(L556,'Base de Datos'!$A$2:$D1268,3,FALSE()),"")</f>
        <v>0</v>
      </c>
      <c r="O557" s="43"/>
      <c r="P557" s="1"/>
      <c r="Q557" s="44"/>
      <c r="R557" s="15"/>
      <c r="S557" s="229"/>
      <c r="T557" s="230"/>
      <c r="U557" s="59"/>
      <c r="V557" s="47"/>
      <c r="W557" s="229"/>
      <c r="X557" s="230"/>
      <c r="Y557" s="59"/>
      <c r="Z557" s="47"/>
      <c r="AA557" s="229" t="s">
        <v>56</v>
      </c>
      <c r="AB557" s="230"/>
      <c r="AC557" s="59">
        <v>21055.25</v>
      </c>
      <c r="AD557" s="48"/>
      <c r="AE557" s="181"/>
      <c r="AF557" s="181"/>
      <c r="AG557" s="181"/>
      <c r="AH557" s="181"/>
      <c r="AI557" s="181"/>
      <c r="AJ557" s="181"/>
      <c r="AK557" s="181"/>
      <c r="AL557" s="181"/>
      <c r="AM557" s="48"/>
      <c r="AN557" s="53">
        <f>A554</f>
        <v>46280</v>
      </c>
      <c r="AO557" s="54" t="str">
        <f>C555</f>
        <v>Consultorio N° 1</v>
      </c>
      <c r="AP557" s="55" t="str">
        <f t="shared" ref="AP557:AQ557" si="378">C560</f>
        <v>💲</v>
      </c>
      <c r="AQ557" s="55" t="str">
        <f t="shared" si="378"/>
        <v>Marielena Romero</v>
      </c>
      <c r="AR557" s="64">
        <f>U560</f>
        <v>50</v>
      </c>
      <c r="AS557" s="55">
        <f>S560</f>
        <v>0</v>
      </c>
      <c r="AT557" s="55" t="str">
        <f>S561</f>
        <v>Punto de venta</v>
      </c>
      <c r="AU557" s="55">
        <f>U561</f>
        <v>42110.5</v>
      </c>
      <c r="AV557" s="55">
        <f>S562</f>
        <v>0</v>
      </c>
      <c r="AW557" s="55">
        <f>U562</f>
        <v>0</v>
      </c>
      <c r="AX557" s="55">
        <f>U563</f>
        <v>0</v>
      </c>
      <c r="AY557" s="55" t="str">
        <f>F563</f>
        <v>Dr. Jorge Valeri</v>
      </c>
      <c r="AZ557" s="56"/>
      <c r="BA557" s="56"/>
      <c r="BB557" s="56"/>
      <c r="BC557" s="56"/>
      <c r="BD557" s="56"/>
      <c r="BE557" s="56"/>
      <c r="BF557" s="56"/>
      <c r="BG557" s="56"/>
      <c r="BH557" s="56"/>
      <c r="BI557" s="56"/>
      <c r="BJ557" s="56"/>
      <c r="BK557" s="56"/>
      <c r="BL557" s="56"/>
      <c r="BM557" s="56"/>
      <c r="BN557" s="56"/>
    </row>
    <row r="558" spans="1:66" ht="11.25" customHeight="1">
      <c r="A558" s="220"/>
      <c r="B558" s="38"/>
      <c r="C558" s="205"/>
      <c r="D558" s="208"/>
      <c r="E558" s="57" t="s">
        <v>44</v>
      </c>
      <c r="F558" s="58" t="str">
        <f>IF(D556&lt;&gt;"", VLOOKUP(D556,'Base de Datos'!$A$2:$D1268,4,FALSE()),"")</f>
        <v/>
      </c>
      <c r="G558" s="205"/>
      <c r="H558" s="208"/>
      <c r="I558" s="57" t="s">
        <v>44</v>
      </c>
      <c r="J558" s="58" t="str">
        <f>IF(H556&lt;&gt;"", VLOOKUP(H556,'Base de Datos'!$A$2:$D1268,4,FALSE()),"")</f>
        <v/>
      </c>
      <c r="K558" s="205"/>
      <c r="L558" s="208"/>
      <c r="M558" s="57" t="s">
        <v>44</v>
      </c>
      <c r="N558" s="58" t="str">
        <f>IF(L556&lt;&gt;"", VLOOKUP(L556,'Base de Datos'!$A$2:$D1268,4,FALSE()),"")</f>
        <v>V27513029</v>
      </c>
      <c r="O558" s="43"/>
      <c r="P558" s="1"/>
      <c r="Q558" s="44"/>
      <c r="R558" s="15"/>
      <c r="S558" s="229"/>
      <c r="T558" s="230"/>
      <c r="U558" s="59"/>
      <c r="V558" s="47"/>
      <c r="W558" s="229"/>
      <c r="X558" s="230"/>
      <c r="Y558" s="59"/>
      <c r="Z558" s="47"/>
      <c r="AA558" s="229"/>
      <c r="AB558" s="230"/>
      <c r="AC558" s="59"/>
      <c r="AD558" s="48"/>
      <c r="AE558" s="181"/>
      <c r="AF558" s="181"/>
      <c r="AG558" s="181"/>
      <c r="AH558" s="181"/>
      <c r="AI558" s="181"/>
      <c r="AJ558" s="181"/>
      <c r="AK558" s="181"/>
      <c r="AL558" s="181"/>
      <c r="AM558" s="48"/>
      <c r="AN558" s="53">
        <f>A554</f>
        <v>46280</v>
      </c>
      <c r="AO558" s="54" t="str">
        <f>C555</f>
        <v>Consultorio N° 1</v>
      </c>
      <c r="AP558" s="55" t="str">
        <f t="shared" ref="AP558:AQ558" si="379">C564</f>
        <v>💲</v>
      </c>
      <c r="AQ558" s="55" t="str">
        <f t="shared" si="379"/>
        <v>Alberto Serfaty</v>
      </c>
      <c r="AR558" s="64">
        <f>U564</f>
        <v>50</v>
      </c>
      <c r="AS558" s="55">
        <f>S564</f>
        <v>0</v>
      </c>
      <c r="AT558" s="55" t="str">
        <f>S565</f>
        <v>Punto de venta</v>
      </c>
      <c r="AU558" s="55">
        <f>U565</f>
        <v>42110.5</v>
      </c>
      <c r="AV558" s="55">
        <f>S566</f>
        <v>0</v>
      </c>
      <c r="AW558" s="55">
        <f>U566</f>
        <v>0</v>
      </c>
      <c r="AX558" s="55">
        <f>U567</f>
        <v>0</v>
      </c>
      <c r="AY558" s="55" t="str">
        <f>F567</f>
        <v>Dr. Jorge Valeri</v>
      </c>
      <c r="AZ558" s="56"/>
      <c r="BA558" s="56"/>
      <c r="BB558" s="56"/>
      <c r="BC558" s="56"/>
      <c r="BD558" s="56"/>
      <c r="BE558" s="56"/>
      <c r="BF558" s="56"/>
      <c r="BG558" s="56"/>
      <c r="BH558" s="56"/>
      <c r="BI558" s="56"/>
      <c r="BJ558" s="56"/>
      <c r="BK558" s="56"/>
      <c r="BL558" s="56"/>
      <c r="BM558" s="56"/>
      <c r="BN558" s="56"/>
    </row>
    <row r="559" spans="1:66" ht="11.25" customHeight="1">
      <c r="A559" s="221"/>
      <c r="B559" s="38"/>
      <c r="C559" s="206"/>
      <c r="D559" s="209"/>
      <c r="E559" s="85" t="s">
        <v>46</v>
      </c>
      <c r="F559" s="86"/>
      <c r="G559" s="206"/>
      <c r="H559" s="209"/>
      <c r="I559" s="87" t="s">
        <v>46</v>
      </c>
      <c r="J559" s="88"/>
      <c r="K559" s="206"/>
      <c r="L559" s="209"/>
      <c r="M559" s="87" t="s">
        <v>46</v>
      </c>
      <c r="N559" s="88" t="s">
        <v>51</v>
      </c>
      <c r="O559" s="43"/>
      <c r="P559" s="1"/>
      <c r="Q559" s="44"/>
      <c r="R559" s="15"/>
      <c r="S559" s="227" t="str">
        <f>IF(OR(S556="Empleado",S556="Familiar"),"Nombre del Empleado","N° Factura")</f>
        <v>N° Factura</v>
      </c>
      <c r="T559" s="228"/>
      <c r="U559" s="89"/>
      <c r="V559" s="47"/>
      <c r="W559" s="227" t="str">
        <f>IF(OR(W556="Empleado",W556="Familiar"),"Nombre del Empleado","N° Factura")</f>
        <v>N° Factura</v>
      </c>
      <c r="X559" s="228"/>
      <c r="Y559" s="89"/>
      <c r="Z559" s="47"/>
      <c r="AA559" s="227" t="str">
        <f>IF(OR(AA556="Empleado",AA556="Familiar"),"Nombre del Empleado","N° Factura")</f>
        <v>Nombre del Empleado</v>
      </c>
      <c r="AB559" s="228"/>
      <c r="AC559" s="89"/>
      <c r="AD559" s="48"/>
      <c r="AE559" s="181"/>
      <c r="AF559" s="181"/>
      <c r="AG559" s="181"/>
      <c r="AH559" s="181"/>
      <c r="AI559" s="181"/>
      <c r="AJ559" s="181"/>
      <c r="AK559" s="181"/>
      <c r="AL559" s="181"/>
      <c r="AM559" s="48"/>
      <c r="AN559" s="53">
        <f>A554</f>
        <v>46280</v>
      </c>
      <c r="AO559" s="54" t="str">
        <f>C555</f>
        <v>Consultorio N° 1</v>
      </c>
      <c r="AP559" s="55" t="str">
        <f t="shared" ref="AP559:AQ559" si="380">C568</f>
        <v>🚫</v>
      </c>
      <c r="AQ559" s="55" t="str">
        <f t="shared" si="380"/>
        <v>Pietro Carbone</v>
      </c>
      <c r="AR559" s="64">
        <f>U568</f>
        <v>0</v>
      </c>
      <c r="AS559" s="55">
        <f>S568</f>
        <v>0</v>
      </c>
      <c r="AT559" s="55">
        <f>S569</f>
        <v>0</v>
      </c>
      <c r="AU559" s="64">
        <f>U569</f>
        <v>0</v>
      </c>
      <c r="AV559" s="55">
        <f>S570</f>
        <v>0</v>
      </c>
      <c r="AW559" s="55">
        <f>U570</f>
        <v>0</v>
      </c>
      <c r="AX559" s="55">
        <f>U571</f>
        <v>0</v>
      </c>
      <c r="AY559" s="55" t="str">
        <f>F571</f>
        <v>Dr. Jorge Valeri</v>
      </c>
      <c r="AZ559" s="56"/>
      <c r="BA559" s="56"/>
      <c r="BB559" s="56"/>
      <c r="BC559" s="56"/>
      <c r="BD559" s="56"/>
      <c r="BE559" s="56"/>
      <c r="BF559" s="56"/>
      <c r="BG559" s="56"/>
      <c r="BH559" s="56"/>
      <c r="BI559" s="56"/>
      <c r="BJ559" s="56"/>
      <c r="BK559" s="56"/>
      <c r="BL559" s="56"/>
      <c r="BM559" s="56"/>
      <c r="BN559" s="56"/>
    </row>
    <row r="560" spans="1:66" ht="11.25" customHeight="1">
      <c r="A560" s="222">
        <f>A556+$Q$13/1440</f>
        <v>0.375</v>
      </c>
      <c r="B560" s="38"/>
      <c r="C560" s="204" t="s">
        <v>52</v>
      </c>
      <c r="D560" s="207" t="s">
        <v>53</v>
      </c>
      <c r="E560" s="40" t="s">
        <v>36</v>
      </c>
      <c r="F560" s="42">
        <f>IF(D560&lt;&gt;"", VLOOKUP(D560,'Base de Datos'!$A$2:$D1268,2,FALSE()),"")</f>
        <v>0</v>
      </c>
      <c r="G560" s="204"/>
      <c r="H560" s="216"/>
      <c r="I560" s="40" t="s">
        <v>36</v>
      </c>
      <c r="J560" s="42" t="str">
        <f>IF(H560&lt;&gt;"", VLOOKUP(H560,'Base de Datos'!$A$2:$D1268,2,FALSE()),"")</f>
        <v/>
      </c>
      <c r="K560" s="204"/>
      <c r="L560" s="216"/>
      <c r="M560" s="40" t="s">
        <v>36</v>
      </c>
      <c r="N560" s="42" t="str">
        <f>IF(L560&lt;&gt;"", VLOOKUP(L560,'Base de Datos'!$A$2:$D1268,2,FALSE()),"")</f>
        <v/>
      </c>
      <c r="O560" s="262" t="s">
        <v>32</v>
      </c>
      <c r="P560" s="242"/>
      <c r="Q560" s="263">
        <f ca="1">$N$2</f>
        <v>888.89089999999999</v>
      </c>
      <c r="R560" s="15"/>
      <c r="S560" s="45"/>
      <c r="T560" s="45" t="s">
        <v>37</v>
      </c>
      <c r="U560" s="103">
        <v>50</v>
      </c>
      <c r="V560" s="47"/>
      <c r="W560" s="45"/>
      <c r="X560" s="45" t="s">
        <v>37</v>
      </c>
      <c r="Y560" s="46"/>
      <c r="Z560" s="47"/>
      <c r="AA560" s="45"/>
      <c r="AB560" s="45" t="s">
        <v>37</v>
      </c>
      <c r="AC560" s="46"/>
      <c r="AD560" s="48"/>
      <c r="AE560" s="181"/>
      <c r="AF560" s="181"/>
      <c r="AG560" s="181"/>
      <c r="AH560" s="181"/>
      <c r="AI560" s="181"/>
      <c r="AJ560" s="181"/>
      <c r="AK560" s="181"/>
      <c r="AL560" s="181"/>
      <c r="AM560" s="48"/>
      <c r="AN560" s="53">
        <f>A554</f>
        <v>46280</v>
      </c>
      <c r="AO560" s="54" t="str">
        <f>C555</f>
        <v>Consultorio N° 1</v>
      </c>
      <c r="AP560" s="55" t="str">
        <f t="shared" ref="AP560:AQ560" si="381">C572</f>
        <v>💲</v>
      </c>
      <c r="AQ560" s="55" t="str">
        <f t="shared" si="381"/>
        <v>Luisa Tranchino</v>
      </c>
      <c r="AR560" s="64">
        <f>U572</f>
        <v>50</v>
      </c>
      <c r="AS560" s="55">
        <f>S572</f>
        <v>0</v>
      </c>
      <c r="AT560" s="55" t="str">
        <f>S573</f>
        <v>Punto de venta</v>
      </c>
      <c r="AU560" s="55">
        <f>U573</f>
        <v>42110.5</v>
      </c>
      <c r="AV560" s="55">
        <f>S574</f>
        <v>0</v>
      </c>
      <c r="AW560" s="55">
        <f>U574</f>
        <v>0</v>
      </c>
      <c r="AX560" s="55">
        <f>U575</f>
        <v>0</v>
      </c>
      <c r="AY560" s="55" t="str">
        <f>F575</f>
        <v>Dr. Jorge Valeri</v>
      </c>
      <c r="AZ560" s="56"/>
      <c r="BA560" s="56"/>
      <c r="BB560" s="56"/>
      <c r="BC560" s="56"/>
      <c r="BD560" s="56"/>
      <c r="BE560" s="56"/>
      <c r="BF560" s="56"/>
      <c r="BG560" s="56"/>
      <c r="BH560" s="56"/>
      <c r="BI560" s="56"/>
      <c r="BJ560" s="56"/>
      <c r="BK560" s="56"/>
      <c r="BL560" s="56"/>
      <c r="BM560" s="56"/>
      <c r="BN560" s="56"/>
    </row>
    <row r="561" spans="1:66" ht="11.25" customHeight="1">
      <c r="A561" s="220"/>
      <c r="B561" s="38"/>
      <c r="C561" s="205"/>
      <c r="D561" s="208"/>
      <c r="E561" s="57" t="s">
        <v>42</v>
      </c>
      <c r="F561" s="58">
        <f>IF(D560&lt;&gt;"", VLOOKUP(D560,'Base de Datos'!$A$2:$D1268,3,FALSE()),"")</f>
        <v>4143273041</v>
      </c>
      <c r="G561" s="205"/>
      <c r="H561" s="208"/>
      <c r="I561" s="57" t="s">
        <v>42</v>
      </c>
      <c r="J561" s="58" t="str">
        <f>IF(H560&lt;&gt;"", VLOOKUP(H560,'Base de Datos'!$A$2:$D1268,3,FALSE()),"")</f>
        <v/>
      </c>
      <c r="K561" s="205"/>
      <c r="L561" s="208"/>
      <c r="M561" s="57" t="s">
        <v>42</v>
      </c>
      <c r="N561" s="58" t="str">
        <f>IF(L560&lt;&gt;"", VLOOKUP(L560,'Base de Datos'!$A$2:$D1268,3,FALSE()),"")</f>
        <v/>
      </c>
      <c r="O561" s="242"/>
      <c r="P561" s="242"/>
      <c r="Q561" s="264"/>
      <c r="R561" s="15"/>
      <c r="S561" s="229" t="s">
        <v>56</v>
      </c>
      <c r="T561" s="230"/>
      <c r="U561" s="59">
        <v>42110.5</v>
      </c>
      <c r="V561" s="47"/>
      <c r="W561" s="229"/>
      <c r="X561" s="230"/>
      <c r="Y561" s="59"/>
      <c r="Z561" s="47"/>
      <c r="AA561" s="229"/>
      <c r="AB561" s="230"/>
      <c r="AC561" s="59"/>
      <c r="AD561" s="48"/>
      <c r="AE561" s="181"/>
      <c r="AF561" s="181"/>
      <c r="AG561" s="181"/>
      <c r="AH561" s="181"/>
      <c r="AI561" s="181"/>
      <c r="AJ561" s="181"/>
      <c r="AK561" s="181"/>
      <c r="AL561" s="181"/>
      <c r="AM561" s="48"/>
      <c r="AN561" s="53">
        <f>A554</f>
        <v>46280</v>
      </c>
      <c r="AO561" s="54" t="str">
        <f>C555</f>
        <v>Consultorio N° 1</v>
      </c>
      <c r="AP561" s="55" t="str">
        <f t="shared" ref="AP561:AQ561" si="382">C576</f>
        <v>📦</v>
      </c>
      <c r="AQ561" s="55" t="str">
        <f t="shared" si="382"/>
        <v>Juan Andres Figueira</v>
      </c>
      <c r="AR561" s="55">
        <f>U576</f>
        <v>50</v>
      </c>
      <c r="AS561" s="55" t="str">
        <f>S576</f>
        <v>Participante</v>
      </c>
      <c r="AT561" s="55">
        <f>S577</f>
        <v>0</v>
      </c>
      <c r="AU561" s="55">
        <f>U577</f>
        <v>0</v>
      </c>
      <c r="AV561" s="55">
        <f>S578</f>
        <v>0</v>
      </c>
      <c r="AW561" s="55">
        <f>U578</f>
        <v>0</v>
      </c>
      <c r="AX561" s="55">
        <f>U579</f>
        <v>0</v>
      </c>
      <c r="AY561" s="55" t="str">
        <f>F579</f>
        <v>Dr. Jorge Valeri</v>
      </c>
      <c r="AZ561" s="56"/>
      <c r="BA561" s="56"/>
      <c r="BB561" s="56"/>
      <c r="BC561" s="56"/>
      <c r="BD561" s="56"/>
      <c r="BE561" s="56"/>
      <c r="BF561" s="56"/>
      <c r="BG561" s="56"/>
      <c r="BH561" s="56"/>
      <c r="BI561" s="56"/>
      <c r="BJ561" s="56"/>
      <c r="BK561" s="56"/>
      <c r="BL561" s="56"/>
      <c r="BM561" s="56"/>
      <c r="BN561" s="56"/>
    </row>
    <row r="562" spans="1:66" ht="11.25" customHeight="1">
      <c r="A562" s="220"/>
      <c r="B562" s="38"/>
      <c r="C562" s="205"/>
      <c r="D562" s="208"/>
      <c r="E562" s="57" t="s">
        <v>44</v>
      </c>
      <c r="F562" s="58" t="str">
        <f>IF(D560&lt;&gt;"", VLOOKUP(D560,'Base de Datos'!$A$2:$D1268,4,FALSE()),"")</f>
        <v>V3180430</v>
      </c>
      <c r="G562" s="205"/>
      <c r="H562" s="208"/>
      <c r="I562" s="57" t="s">
        <v>44</v>
      </c>
      <c r="J562" s="58" t="str">
        <f>IF(H560&lt;&gt;"", VLOOKUP(H560,'Base de Datos'!$A$2:$D1268,4,FALSE()),"")</f>
        <v/>
      </c>
      <c r="K562" s="205"/>
      <c r="L562" s="208"/>
      <c r="M562" s="57" t="s">
        <v>44</v>
      </c>
      <c r="N562" s="58" t="str">
        <f>IF(L560&lt;&gt;"", VLOOKUP(L560,'Base de Datos'!$A$2:$D1268,4,FALSE()),"")</f>
        <v/>
      </c>
      <c r="O562" s="43"/>
      <c r="P562" s="104" t="s">
        <v>50</v>
      </c>
      <c r="Q562" s="110">
        <v>0.33333333333333331</v>
      </c>
      <c r="R562" s="15"/>
      <c r="S562" s="229"/>
      <c r="T562" s="230"/>
      <c r="U562" s="59"/>
      <c r="V562" s="47"/>
      <c r="W562" s="229"/>
      <c r="X562" s="230"/>
      <c r="Y562" s="59"/>
      <c r="Z562" s="47"/>
      <c r="AA562" s="229"/>
      <c r="AB562" s="230"/>
      <c r="AC562" s="59"/>
      <c r="AD562" s="48"/>
      <c r="AE562" s="181"/>
      <c r="AF562" s="181"/>
      <c r="AG562" s="181"/>
      <c r="AH562" s="181"/>
      <c r="AI562" s="181"/>
      <c r="AJ562" s="181"/>
      <c r="AK562" s="181"/>
      <c r="AL562" s="181"/>
      <c r="AM562" s="48"/>
      <c r="AN562" s="53">
        <f>A554</f>
        <v>46280</v>
      </c>
      <c r="AO562" s="54" t="str">
        <f>C555</f>
        <v>Consultorio N° 1</v>
      </c>
      <c r="AP562" s="55">
        <f t="shared" ref="AP562:AQ562" si="383">C580</f>
        <v>0</v>
      </c>
      <c r="AQ562" s="55">
        <f t="shared" si="383"/>
        <v>0</v>
      </c>
      <c r="AR562" s="55">
        <f>U580</f>
        <v>0</v>
      </c>
      <c r="AS562" s="55">
        <f>S580</f>
        <v>0</v>
      </c>
      <c r="AT562" s="55">
        <f>S581</f>
        <v>0</v>
      </c>
      <c r="AU562" s="55">
        <f>U581</f>
        <v>0</v>
      </c>
      <c r="AV562" s="55">
        <f>S582</f>
        <v>0</v>
      </c>
      <c r="AW562" s="55">
        <f>U582</f>
        <v>0</v>
      </c>
      <c r="AX562" s="55">
        <f>U583</f>
        <v>0</v>
      </c>
      <c r="AY562" s="55">
        <f>F583</f>
        <v>0</v>
      </c>
      <c r="AZ562" s="56"/>
      <c r="BA562" s="56"/>
      <c r="BB562" s="56"/>
      <c r="BC562" s="56"/>
      <c r="BD562" s="56"/>
      <c r="BE562" s="56"/>
      <c r="BF562" s="56"/>
      <c r="BG562" s="56"/>
      <c r="BH562" s="56"/>
      <c r="BI562" s="56"/>
      <c r="BJ562" s="56"/>
      <c r="BK562" s="56"/>
      <c r="BL562" s="56"/>
      <c r="BM562" s="56"/>
      <c r="BN562" s="56"/>
    </row>
    <row r="563" spans="1:66" ht="11.25" customHeight="1">
      <c r="A563" s="221"/>
      <c r="B563" s="38"/>
      <c r="C563" s="206"/>
      <c r="D563" s="209"/>
      <c r="E563" s="85" t="s">
        <v>46</v>
      </c>
      <c r="F563" s="107" t="s">
        <v>48</v>
      </c>
      <c r="G563" s="206"/>
      <c r="H563" s="209"/>
      <c r="I563" s="85" t="s">
        <v>46</v>
      </c>
      <c r="J563" s="108"/>
      <c r="K563" s="206"/>
      <c r="L563" s="209"/>
      <c r="M563" s="85" t="s">
        <v>46</v>
      </c>
      <c r="N563" s="108"/>
      <c r="O563" s="43"/>
      <c r="P563" s="104" t="s">
        <v>54</v>
      </c>
      <c r="Q563" s="109">
        <v>60</v>
      </c>
      <c r="R563" s="15"/>
      <c r="S563" s="227" t="str">
        <f>IF(OR(S560="Empleado",S560="Familiar"),"Nombre del Empleado","N° Factura")</f>
        <v>N° Factura</v>
      </c>
      <c r="T563" s="228"/>
      <c r="U563" s="89"/>
      <c r="V563" s="47"/>
      <c r="W563" s="227" t="str">
        <f>IF(OR(W560="Empleado",W560="Familiar"),"Nombre del Empleado","N° Factura")</f>
        <v>N° Factura</v>
      </c>
      <c r="X563" s="228"/>
      <c r="Y563" s="111"/>
      <c r="Z563" s="47"/>
      <c r="AA563" s="227" t="str">
        <f>IF(OR(AA560="Empleado",AA560="Familiar"),"Nombre del Empleado","N° Factura")</f>
        <v>N° Factura</v>
      </c>
      <c r="AB563" s="228"/>
      <c r="AC563" s="111"/>
      <c r="AD563" s="48"/>
      <c r="AE563" s="181"/>
      <c r="AF563" s="181"/>
      <c r="AG563" s="181"/>
      <c r="AH563" s="181"/>
      <c r="AI563" s="181"/>
      <c r="AJ563" s="181"/>
      <c r="AK563" s="181"/>
      <c r="AL563" s="181"/>
      <c r="AM563" s="48"/>
      <c r="AN563" s="53">
        <f>A554</f>
        <v>46280</v>
      </c>
      <c r="AO563" s="54" t="str">
        <f>C555</f>
        <v>Consultorio N° 1</v>
      </c>
      <c r="AP563" s="55">
        <f t="shared" ref="AP563:AQ563" si="384">C584</f>
        <v>0</v>
      </c>
      <c r="AQ563" s="55">
        <f t="shared" si="384"/>
        <v>0</v>
      </c>
      <c r="AR563" s="55">
        <f>U584</f>
        <v>0</v>
      </c>
      <c r="AS563" s="55">
        <f>S584</f>
        <v>0</v>
      </c>
      <c r="AT563" s="55">
        <f>S585</f>
        <v>0</v>
      </c>
      <c r="AU563" s="55">
        <f>U585</f>
        <v>0</v>
      </c>
      <c r="AV563" s="55">
        <f>S586</f>
        <v>0</v>
      </c>
      <c r="AW563" s="55">
        <f>U586</f>
        <v>0</v>
      </c>
      <c r="AX563" s="55">
        <f>U587</f>
        <v>0</v>
      </c>
      <c r="AY563" s="55">
        <f>F587</f>
        <v>0</v>
      </c>
      <c r="AZ563" s="56"/>
      <c r="BA563" s="56"/>
      <c r="BB563" s="56"/>
      <c r="BC563" s="56"/>
      <c r="BD563" s="56"/>
      <c r="BE563" s="56"/>
      <c r="BF563" s="56"/>
      <c r="BG563" s="56"/>
      <c r="BH563" s="56"/>
      <c r="BI563" s="56"/>
      <c r="BJ563" s="56"/>
      <c r="BK563" s="56"/>
      <c r="BL563" s="56"/>
      <c r="BM563" s="56"/>
      <c r="BN563" s="56"/>
    </row>
    <row r="564" spans="1:66" ht="11.25" customHeight="1">
      <c r="A564" s="222">
        <f>A560+$Q$13/1440</f>
        <v>0.41666666666666669</v>
      </c>
      <c r="B564" s="38"/>
      <c r="C564" s="204" t="s">
        <v>52</v>
      </c>
      <c r="D564" s="207" t="s">
        <v>135</v>
      </c>
      <c r="E564" s="40" t="s">
        <v>36</v>
      </c>
      <c r="F564" s="42">
        <f>IF(D564&lt;&gt;"", VLOOKUP(D564,'Base de Datos'!$A$2:$D1268,2,FALSE()),"")</f>
        <v>0</v>
      </c>
      <c r="G564" s="218"/>
      <c r="H564" s="217"/>
      <c r="I564" s="118" t="s">
        <v>36</v>
      </c>
      <c r="J564" s="42" t="str">
        <f>IF(H564&lt;&gt;"", VLOOKUP(H564,'Base de Datos'!$A$2:$D1268,2,FALSE()),"")</f>
        <v/>
      </c>
      <c r="K564" s="218"/>
      <c r="L564" s="217"/>
      <c r="M564" s="118" t="s">
        <v>36</v>
      </c>
      <c r="N564" s="42" t="str">
        <f>IF(L564&lt;&gt;"", VLOOKUP(L564,'Base de Datos'!$A$2:$D1268,2,FALSE()),"")</f>
        <v/>
      </c>
      <c r="O564" s="43"/>
      <c r="P564" s="1"/>
      <c r="Q564" s="1"/>
      <c r="R564" s="15"/>
      <c r="S564" s="45"/>
      <c r="T564" s="45" t="s">
        <v>37</v>
      </c>
      <c r="U564" s="46">
        <v>50</v>
      </c>
      <c r="V564" s="47"/>
      <c r="W564" s="45"/>
      <c r="X564" s="45" t="s">
        <v>37</v>
      </c>
      <c r="Y564" s="46"/>
      <c r="Z564" s="47"/>
      <c r="AA564" s="45"/>
      <c r="AB564" s="45" t="s">
        <v>37</v>
      </c>
      <c r="AC564" s="46"/>
      <c r="AD564" s="48"/>
      <c r="AE564" s="181"/>
      <c r="AF564" s="181"/>
      <c r="AG564" s="181"/>
      <c r="AH564" s="181"/>
      <c r="AI564" s="181"/>
      <c r="AJ564" s="181"/>
      <c r="AK564" s="181"/>
      <c r="AL564" s="181"/>
      <c r="AM564" s="48"/>
      <c r="AN564" s="53">
        <f>A554</f>
        <v>46280</v>
      </c>
      <c r="AO564" s="54" t="str">
        <f>C555</f>
        <v>Consultorio N° 1</v>
      </c>
      <c r="AP564" s="55">
        <f t="shared" ref="AP564:AQ564" si="385">C588</f>
        <v>0</v>
      </c>
      <c r="AQ564" s="55">
        <f t="shared" si="385"/>
        <v>0</v>
      </c>
      <c r="AR564" s="55">
        <f>U588</f>
        <v>0</v>
      </c>
      <c r="AS564" s="55">
        <f>S588</f>
        <v>0</v>
      </c>
      <c r="AT564" s="55">
        <f>S589</f>
        <v>0</v>
      </c>
      <c r="AU564" s="55">
        <f>U589</f>
        <v>0</v>
      </c>
      <c r="AV564" s="55">
        <f>S590</f>
        <v>0</v>
      </c>
      <c r="AW564" s="55">
        <f>U590</f>
        <v>0</v>
      </c>
      <c r="AX564" s="55">
        <f>U591</f>
        <v>0</v>
      </c>
      <c r="AY564" s="55">
        <f>F591</f>
        <v>0</v>
      </c>
      <c r="AZ564" s="56"/>
      <c r="BA564" s="56"/>
      <c r="BB564" s="56"/>
      <c r="BC564" s="56"/>
      <c r="BD564" s="56"/>
      <c r="BE564" s="56"/>
      <c r="BF564" s="56"/>
      <c r="BG564" s="56"/>
      <c r="BH564" s="56"/>
      <c r="BI564" s="56"/>
      <c r="BJ564" s="56"/>
      <c r="BK564" s="56"/>
      <c r="BL564" s="56"/>
      <c r="BM564" s="56"/>
      <c r="BN564" s="56"/>
    </row>
    <row r="565" spans="1:66" ht="11.25" customHeight="1">
      <c r="A565" s="220"/>
      <c r="B565" s="38"/>
      <c r="C565" s="205"/>
      <c r="D565" s="208"/>
      <c r="E565" s="57" t="s">
        <v>42</v>
      </c>
      <c r="F565" s="58">
        <f>IF(D564&lt;&gt;"", VLOOKUP(D564,'Base de Datos'!$A$2:$D1268,3,FALSE()),"")</f>
        <v>4241476696</v>
      </c>
      <c r="G565" s="205"/>
      <c r="H565" s="208"/>
      <c r="I565" s="57" t="s">
        <v>42</v>
      </c>
      <c r="J565" s="58" t="str">
        <f>IF(H564&lt;&gt;"", VLOOKUP(H564,'Base de Datos'!$A$2:$D1268,3,FALSE()),"")</f>
        <v/>
      </c>
      <c r="K565" s="205"/>
      <c r="L565" s="208"/>
      <c r="M565" s="57" t="s">
        <v>42</v>
      </c>
      <c r="N565" s="58" t="str">
        <f>IF(L564&lt;&gt;"", VLOOKUP(L564,'Base de Datos'!$A$2:$D1268,3,FALSE()),"")</f>
        <v/>
      </c>
      <c r="O565" s="43"/>
      <c r="P565" s="119" t="s">
        <v>58</v>
      </c>
      <c r="Q565" s="44"/>
      <c r="R565" s="15"/>
      <c r="S565" s="229" t="s">
        <v>56</v>
      </c>
      <c r="T565" s="230"/>
      <c r="U565" s="59">
        <v>42110.5</v>
      </c>
      <c r="V565" s="47"/>
      <c r="W565" s="229"/>
      <c r="X565" s="230"/>
      <c r="Y565" s="59"/>
      <c r="Z565" s="47"/>
      <c r="AA565" s="229"/>
      <c r="AB565" s="230"/>
      <c r="AC565" s="59"/>
      <c r="AD565" s="48"/>
      <c r="AE565" s="181"/>
      <c r="AF565" s="181"/>
      <c r="AG565" s="181"/>
      <c r="AH565" s="181"/>
      <c r="AI565" s="181"/>
      <c r="AJ565" s="181"/>
      <c r="AK565" s="181"/>
      <c r="AL565" s="181"/>
      <c r="AM565" s="48"/>
      <c r="AN565" s="53">
        <f>A554</f>
        <v>46280</v>
      </c>
      <c r="AO565" s="54" t="str">
        <f>C555</f>
        <v>Consultorio N° 1</v>
      </c>
      <c r="AP565" s="55">
        <f t="shared" ref="AP565:AQ565" si="386">C592</f>
        <v>0</v>
      </c>
      <c r="AQ565" s="55">
        <f t="shared" si="386"/>
        <v>0</v>
      </c>
      <c r="AR565" s="55">
        <f>U592</f>
        <v>0</v>
      </c>
      <c r="AS565" s="55">
        <f>S592</f>
        <v>0</v>
      </c>
      <c r="AT565" s="55">
        <f>S593</f>
        <v>0</v>
      </c>
      <c r="AU565" s="55">
        <f>U593</f>
        <v>0</v>
      </c>
      <c r="AV565" s="55">
        <f>S594</f>
        <v>0</v>
      </c>
      <c r="AW565" s="55">
        <f>U594</f>
        <v>0</v>
      </c>
      <c r="AX565" s="55">
        <f>U595</f>
        <v>0</v>
      </c>
      <c r="AY565" s="55">
        <f>F595</f>
        <v>0</v>
      </c>
      <c r="AZ565" s="56"/>
      <c r="BA565" s="56"/>
      <c r="BB565" s="56"/>
      <c r="BC565" s="56"/>
      <c r="BD565" s="56"/>
      <c r="BE565" s="56"/>
      <c r="BF565" s="56"/>
      <c r="BG565" s="56"/>
      <c r="BH565" s="56"/>
      <c r="BI565" s="56"/>
      <c r="BJ565" s="56"/>
      <c r="BK565" s="56"/>
      <c r="BL565" s="56"/>
      <c r="BM565" s="56"/>
      <c r="BN565" s="56"/>
    </row>
    <row r="566" spans="1:66" ht="11.25" customHeight="1">
      <c r="A566" s="220"/>
      <c r="B566" s="38"/>
      <c r="C566" s="205"/>
      <c r="D566" s="208"/>
      <c r="E566" s="57" t="s">
        <v>44</v>
      </c>
      <c r="F566" s="58" t="str">
        <f>IF(D564&lt;&gt;"", VLOOKUP(D564,'Base de Datos'!$A$2:$D1268,4,FALSE()),"")</f>
        <v>V2967108</v>
      </c>
      <c r="G566" s="205"/>
      <c r="H566" s="208"/>
      <c r="I566" s="57" t="s">
        <v>44</v>
      </c>
      <c r="J566" s="58" t="str">
        <f>IF(H564&lt;&gt;"", VLOOKUP(H564,'Base de Datos'!$A$2:$D1268,4,FALSE()),"")</f>
        <v/>
      </c>
      <c r="K566" s="205"/>
      <c r="L566" s="208"/>
      <c r="M566" s="57" t="s">
        <v>44</v>
      </c>
      <c r="N566" s="58" t="str">
        <f>IF(L564&lt;&gt;"", VLOOKUP(L564,'Base de Datos'!$A$2:$D1268,4,FALSE()),"")</f>
        <v/>
      </c>
      <c r="O566" s="43"/>
      <c r="P566" s="120" t="s">
        <v>61</v>
      </c>
      <c r="Q566" s="121" t="s">
        <v>62</v>
      </c>
      <c r="R566" s="15"/>
      <c r="S566" s="229"/>
      <c r="T566" s="230"/>
      <c r="U566" s="59"/>
      <c r="V566" s="47"/>
      <c r="W566" s="229"/>
      <c r="X566" s="230"/>
      <c r="Y566" s="59"/>
      <c r="Z566" s="47"/>
      <c r="AA566" s="229"/>
      <c r="AB566" s="230"/>
      <c r="AC566" s="59"/>
      <c r="AD566" s="48"/>
      <c r="AE566" s="181"/>
      <c r="AF566" s="181"/>
      <c r="AG566" s="181"/>
      <c r="AH566" s="181"/>
      <c r="AI566" s="181"/>
      <c r="AJ566" s="181"/>
      <c r="AK566" s="181"/>
      <c r="AL566" s="181"/>
      <c r="AM566" s="48"/>
      <c r="AN566" s="53">
        <f>A554</f>
        <v>46280</v>
      </c>
      <c r="AO566" s="54" t="s">
        <v>17</v>
      </c>
      <c r="AP566" s="55">
        <f t="shared" ref="AP566:AQ566" si="387">C596</f>
        <v>0</v>
      </c>
      <c r="AQ566" s="55">
        <f t="shared" si="387"/>
        <v>0</v>
      </c>
      <c r="AR566" s="55">
        <f>U596</f>
        <v>0</v>
      </c>
      <c r="AS566" s="55">
        <f>S596</f>
        <v>0</v>
      </c>
      <c r="AT566" s="55">
        <f>S597</f>
        <v>0</v>
      </c>
      <c r="AU566" s="55">
        <f>U597</f>
        <v>0</v>
      </c>
      <c r="AV566" s="55">
        <f>S598</f>
        <v>0</v>
      </c>
      <c r="AW566" s="55">
        <f>U598</f>
        <v>0</v>
      </c>
      <c r="AX566" s="55">
        <f>U599</f>
        <v>0</v>
      </c>
      <c r="AY566" s="55">
        <f>F599</f>
        <v>0</v>
      </c>
      <c r="AZ566" s="56"/>
      <c r="BA566" s="56"/>
      <c r="BB566" s="56"/>
      <c r="BC566" s="56"/>
      <c r="BD566" s="56"/>
      <c r="BE566" s="56"/>
      <c r="BF566" s="56"/>
      <c r="BG566" s="56"/>
      <c r="BH566" s="56"/>
      <c r="BI566" s="56"/>
      <c r="BJ566" s="56"/>
      <c r="BK566" s="56"/>
      <c r="BL566" s="56"/>
      <c r="BM566" s="56"/>
      <c r="BN566" s="56"/>
    </row>
    <row r="567" spans="1:66" ht="11.25" customHeight="1">
      <c r="A567" s="221"/>
      <c r="B567" s="38"/>
      <c r="C567" s="206"/>
      <c r="D567" s="209"/>
      <c r="E567" s="85" t="s">
        <v>46</v>
      </c>
      <c r="F567" s="86" t="s">
        <v>48</v>
      </c>
      <c r="G567" s="206"/>
      <c r="H567" s="209"/>
      <c r="I567" s="85" t="s">
        <v>46</v>
      </c>
      <c r="J567" s="108"/>
      <c r="K567" s="206"/>
      <c r="L567" s="209"/>
      <c r="M567" s="85" t="s">
        <v>46</v>
      </c>
      <c r="N567" s="108"/>
      <c r="O567" s="43"/>
      <c r="P567" s="123" t="s">
        <v>64</v>
      </c>
      <c r="Q567" s="124" t="s">
        <v>65</v>
      </c>
      <c r="R567" s="15"/>
      <c r="S567" s="227" t="str">
        <f>IF(OR(S564="Empleado",S564="Familiar"),"Nombre del Empleado","N° Factura")</f>
        <v>N° Factura</v>
      </c>
      <c r="T567" s="228"/>
      <c r="U567" s="89"/>
      <c r="V567" s="47"/>
      <c r="W567" s="227" t="str">
        <f>IF(OR(W564="Empleado",W564="Familiar"),"Nombre del Empleado","N° Factura")</f>
        <v>N° Factura</v>
      </c>
      <c r="X567" s="228"/>
      <c r="Y567" s="89"/>
      <c r="Z567" s="47"/>
      <c r="AA567" s="227" t="str">
        <f>IF(OR(AA564="Empleado",AA564="Familiar"),"Nombre del Empleado","N° Factura")</f>
        <v>N° Factura</v>
      </c>
      <c r="AB567" s="228"/>
      <c r="AC567" s="89"/>
      <c r="AD567" s="48"/>
      <c r="AE567" s="181"/>
      <c r="AF567" s="181"/>
      <c r="AG567" s="181"/>
      <c r="AH567" s="181"/>
      <c r="AI567" s="181"/>
      <c r="AJ567" s="181"/>
      <c r="AK567" s="181"/>
      <c r="AL567" s="181"/>
      <c r="AM567" s="48"/>
      <c r="AN567" s="53">
        <f>A554</f>
        <v>46280</v>
      </c>
      <c r="AO567" s="54" t="s">
        <v>17</v>
      </c>
      <c r="AP567" s="55">
        <f t="shared" ref="AP567:AQ567" si="388">C600</f>
        <v>0</v>
      </c>
      <c r="AQ567" s="55">
        <f t="shared" si="388"/>
        <v>0</v>
      </c>
      <c r="AR567" s="55">
        <f>U600</f>
        <v>0</v>
      </c>
      <c r="AS567" s="55">
        <f>S600</f>
        <v>0</v>
      </c>
      <c r="AT567" s="55">
        <f>S601</f>
        <v>0</v>
      </c>
      <c r="AU567" s="55">
        <f>U601</f>
        <v>0</v>
      </c>
      <c r="AV567" s="55">
        <f>S602</f>
        <v>0</v>
      </c>
      <c r="AW567" s="55">
        <f>U602</f>
        <v>0</v>
      </c>
      <c r="AX567" s="55">
        <f>U603</f>
        <v>0</v>
      </c>
      <c r="AY567" s="55">
        <f>F603</f>
        <v>0</v>
      </c>
      <c r="AZ567" s="56"/>
      <c r="BA567" s="56"/>
      <c r="BB567" s="56"/>
      <c r="BC567" s="56"/>
      <c r="BD567" s="56"/>
      <c r="BE567" s="56"/>
      <c r="BF567" s="56"/>
      <c r="BG567" s="56"/>
      <c r="BH567" s="56"/>
      <c r="BI567" s="56"/>
      <c r="BJ567" s="56"/>
      <c r="BK567" s="56"/>
      <c r="BL567" s="56"/>
      <c r="BM567" s="56"/>
      <c r="BN567" s="56"/>
    </row>
    <row r="568" spans="1:66" ht="11.25" customHeight="1">
      <c r="A568" s="222">
        <f>A564+$Q$13/1440</f>
        <v>0.45833333333333337</v>
      </c>
      <c r="B568" s="38"/>
      <c r="C568" s="204" t="s">
        <v>73</v>
      </c>
      <c r="D568" s="207" t="s">
        <v>373</v>
      </c>
      <c r="E568" s="40" t="s">
        <v>36</v>
      </c>
      <c r="F568" s="42">
        <f>IF(D568&lt;&gt;"", VLOOKUP(D568,'Base de Datos'!$A$2:$D1268,2,FALSE()),"")</f>
        <v>0</v>
      </c>
      <c r="G568" s="204"/>
      <c r="H568" s="216"/>
      <c r="I568" s="40" t="s">
        <v>36</v>
      </c>
      <c r="J568" s="42" t="str">
        <f>IF(H568&lt;&gt;"", VLOOKUP(H568,'Base de Datos'!$A$2:$D1268,2,FALSE()),"")</f>
        <v/>
      </c>
      <c r="K568" s="204"/>
      <c r="L568" s="216"/>
      <c r="M568" s="40" t="s">
        <v>36</v>
      </c>
      <c r="N568" s="42" t="str">
        <f>IF(L568&lt;&gt;"", VLOOKUP(L568,'Base de Datos'!$A$2:$D1268,2,FALSE()),"")</f>
        <v/>
      </c>
      <c r="O568" s="43"/>
      <c r="P568" s="127" t="s">
        <v>67</v>
      </c>
      <c r="Q568" s="128" t="s">
        <v>68</v>
      </c>
      <c r="R568" s="15"/>
      <c r="S568" s="45"/>
      <c r="T568" s="45" t="s">
        <v>37</v>
      </c>
      <c r="U568" s="46"/>
      <c r="V568" s="47"/>
      <c r="W568" s="45"/>
      <c r="X568" s="45" t="s">
        <v>37</v>
      </c>
      <c r="Y568" s="46"/>
      <c r="Z568" s="47"/>
      <c r="AA568" s="45"/>
      <c r="AB568" s="45" t="s">
        <v>37</v>
      </c>
      <c r="AC568" s="46"/>
      <c r="AD568" s="48"/>
      <c r="AE568" s="181"/>
      <c r="AF568" s="181"/>
      <c r="AG568" s="181"/>
      <c r="AH568" s="181"/>
      <c r="AI568" s="181"/>
      <c r="AJ568" s="181"/>
      <c r="AK568" s="181"/>
      <c r="AL568" s="181"/>
      <c r="AM568" s="48"/>
      <c r="AN568" s="53">
        <f>A554</f>
        <v>46280</v>
      </c>
      <c r="AO568" s="54" t="s">
        <v>17</v>
      </c>
      <c r="AP568" s="55">
        <f t="shared" ref="AP568:AQ568" si="389">C604</f>
        <v>0</v>
      </c>
      <c r="AQ568" s="55">
        <f t="shared" si="389"/>
        <v>0</v>
      </c>
      <c r="AR568" s="55">
        <f>U604</f>
        <v>0</v>
      </c>
      <c r="AS568" s="55">
        <f>S604</f>
        <v>0</v>
      </c>
      <c r="AT568" s="55">
        <f>S605</f>
        <v>0</v>
      </c>
      <c r="AU568" s="55">
        <f>U605</f>
        <v>0</v>
      </c>
      <c r="AV568" s="55">
        <f>S606</f>
        <v>0</v>
      </c>
      <c r="AW568" s="55">
        <f>U606</f>
        <v>0</v>
      </c>
      <c r="AX568" s="55">
        <f>U607</f>
        <v>0</v>
      </c>
      <c r="AY568" s="55">
        <f>F607</f>
        <v>0</v>
      </c>
      <c r="AZ568" s="56"/>
      <c r="BA568" s="56"/>
      <c r="BB568" s="56"/>
      <c r="BC568" s="56"/>
      <c r="BD568" s="56"/>
      <c r="BE568" s="56"/>
      <c r="BF568" s="56"/>
      <c r="BG568" s="56"/>
      <c r="BH568" s="56"/>
      <c r="BI568" s="56"/>
      <c r="BJ568" s="56"/>
      <c r="BK568" s="56"/>
      <c r="BL568" s="56"/>
      <c r="BM568" s="56"/>
      <c r="BN568" s="56"/>
    </row>
    <row r="569" spans="1:66" ht="11.25" customHeight="1">
      <c r="A569" s="220"/>
      <c r="B569" s="38"/>
      <c r="C569" s="205"/>
      <c r="D569" s="208"/>
      <c r="E569" s="57" t="s">
        <v>42</v>
      </c>
      <c r="F569" s="58">
        <f>IF(D568&lt;&gt;"", VLOOKUP(D568,'Base de Datos'!$A$2:$D1268,3,FALSE()),"")</f>
        <v>4143347808</v>
      </c>
      <c r="G569" s="205"/>
      <c r="H569" s="208"/>
      <c r="I569" s="57" t="s">
        <v>42</v>
      </c>
      <c r="J569" s="58" t="str">
        <f>IF(H568&lt;&gt;"", VLOOKUP(H568,'Base de Datos'!$A$2:$D1268,3,FALSE()),"")</f>
        <v/>
      </c>
      <c r="K569" s="205"/>
      <c r="L569" s="208"/>
      <c r="M569" s="57" t="s">
        <v>42</v>
      </c>
      <c r="N569" s="58" t="str">
        <f>IF(L568&lt;&gt;"", VLOOKUP(L568,'Base de Datos'!$A$2:$D1268,3,FALSE()),"")</f>
        <v/>
      </c>
      <c r="O569" s="43"/>
      <c r="P569" s="130" t="s">
        <v>70</v>
      </c>
      <c r="Q569" s="131" t="s">
        <v>71</v>
      </c>
      <c r="R569" s="15"/>
      <c r="S569" s="229"/>
      <c r="T569" s="230"/>
      <c r="U569" s="59"/>
      <c r="V569" s="47"/>
      <c r="W569" s="229"/>
      <c r="X569" s="230"/>
      <c r="Y569" s="59"/>
      <c r="Z569" s="47"/>
      <c r="AA569" s="229"/>
      <c r="AB569" s="230"/>
      <c r="AC569" s="59"/>
      <c r="AD569" s="48"/>
      <c r="AE569" s="181"/>
      <c r="AF569" s="181"/>
      <c r="AG569" s="181"/>
      <c r="AH569" s="181"/>
      <c r="AI569" s="181"/>
      <c r="AJ569" s="181"/>
      <c r="AK569" s="181"/>
      <c r="AL569" s="181"/>
      <c r="AM569" s="48"/>
      <c r="AN569" s="53">
        <f>A554</f>
        <v>46280</v>
      </c>
      <c r="AO569" s="54" t="str">
        <f>G555</f>
        <v>Consultorio N° 2</v>
      </c>
      <c r="AP569" s="55">
        <f t="shared" ref="AP569:AQ569" si="390">G556</f>
        <v>0</v>
      </c>
      <c r="AQ569" s="55">
        <f t="shared" si="390"/>
        <v>0</v>
      </c>
      <c r="AR569" s="55">
        <f>Y556</f>
        <v>0</v>
      </c>
      <c r="AS569" s="55">
        <f>W556</f>
        <v>0</v>
      </c>
      <c r="AT569" s="55">
        <f>W557</f>
        <v>0</v>
      </c>
      <c r="AU569" s="55">
        <f>Y557</f>
        <v>0</v>
      </c>
      <c r="AV569" s="55">
        <f>W558</f>
        <v>0</v>
      </c>
      <c r="AW569" s="55">
        <f>Y558</f>
        <v>0</v>
      </c>
      <c r="AX569" s="55">
        <f>Y559</f>
        <v>0</v>
      </c>
      <c r="AY569" s="55">
        <f>J559</f>
        <v>0</v>
      </c>
      <c r="AZ569" s="56"/>
      <c r="BA569" s="56"/>
      <c r="BB569" s="56"/>
      <c r="BC569" s="56"/>
      <c r="BD569" s="56"/>
      <c r="BE569" s="56"/>
      <c r="BF569" s="56"/>
      <c r="BG569" s="56"/>
      <c r="BH569" s="56"/>
      <c r="BI569" s="56"/>
      <c r="BJ569" s="56"/>
      <c r="BK569" s="56"/>
      <c r="BL569" s="56"/>
      <c r="BM569" s="56"/>
      <c r="BN569" s="56"/>
    </row>
    <row r="570" spans="1:66" ht="11.25" customHeight="1">
      <c r="A570" s="220"/>
      <c r="B570" s="38"/>
      <c r="C570" s="205"/>
      <c r="D570" s="208"/>
      <c r="E570" s="57" t="s">
        <v>44</v>
      </c>
      <c r="F570" s="58" t="str">
        <f>IF(D568&lt;&gt;"", VLOOKUP(D568,'Base de Datos'!$A$2:$D1268,4,FALSE()),"")</f>
        <v>V12421059</v>
      </c>
      <c r="G570" s="205"/>
      <c r="H570" s="208"/>
      <c r="I570" s="57" t="s">
        <v>44</v>
      </c>
      <c r="J570" s="58" t="str">
        <f>IF(H568&lt;&gt;"", VLOOKUP(H568,'Base de Datos'!$A$2:$D1268,4,FALSE()),"")</f>
        <v/>
      </c>
      <c r="K570" s="205"/>
      <c r="L570" s="208"/>
      <c r="M570" s="57" t="s">
        <v>44</v>
      </c>
      <c r="N570" s="58" t="str">
        <f>IF(L568&lt;&gt;"", VLOOKUP(L568,'Base de Datos'!$A$2:$D1268,4,FALSE()),"")</f>
        <v/>
      </c>
      <c r="O570" s="43"/>
      <c r="P570" s="132" t="s">
        <v>73</v>
      </c>
      <c r="Q570" s="133" t="s">
        <v>74</v>
      </c>
      <c r="R570" s="15"/>
      <c r="S570" s="229"/>
      <c r="T570" s="230"/>
      <c r="U570" s="59"/>
      <c r="V570" s="47"/>
      <c r="W570" s="229"/>
      <c r="X570" s="230"/>
      <c r="Y570" s="59"/>
      <c r="Z570" s="47"/>
      <c r="AA570" s="229"/>
      <c r="AB570" s="230"/>
      <c r="AC570" s="59"/>
      <c r="AD570" s="48"/>
      <c r="AE570" s="181"/>
      <c r="AF570" s="181"/>
      <c r="AG570" s="181"/>
      <c r="AH570" s="181"/>
      <c r="AI570" s="181"/>
      <c r="AJ570" s="181"/>
      <c r="AK570" s="181"/>
      <c r="AL570" s="181"/>
      <c r="AM570" s="48"/>
      <c r="AN570" s="53">
        <f>A554</f>
        <v>46280</v>
      </c>
      <c r="AO570" s="54" t="str">
        <f>G555</f>
        <v>Consultorio N° 2</v>
      </c>
      <c r="AP570" s="55">
        <f t="shared" ref="AP570:AQ570" si="391">G560</f>
        <v>0</v>
      </c>
      <c r="AQ570" s="55">
        <f t="shared" si="391"/>
        <v>0</v>
      </c>
      <c r="AR570" s="55">
        <f>Y560</f>
        <v>0</v>
      </c>
      <c r="AS570" s="55">
        <f>W560</f>
        <v>0</v>
      </c>
      <c r="AT570" s="55">
        <f>W561</f>
        <v>0</v>
      </c>
      <c r="AU570" s="55">
        <f>Y561</f>
        <v>0</v>
      </c>
      <c r="AV570" s="55">
        <f>W562</f>
        <v>0</v>
      </c>
      <c r="AW570" s="55">
        <f>Y562</f>
        <v>0</v>
      </c>
      <c r="AX570" s="55">
        <f>Y563</f>
        <v>0</v>
      </c>
      <c r="AY570" s="55">
        <f>J563</f>
        <v>0</v>
      </c>
      <c r="AZ570" s="56"/>
      <c r="BA570" s="56"/>
      <c r="BB570" s="56"/>
      <c r="BC570" s="56"/>
      <c r="BD570" s="56"/>
      <c r="BE570" s="56"/>
      <c r="BF570" s="56"/>
      <c r="BG570" s="56"/>
      <c r="BH570" s="56"/>
      <c r="BI570" s="56"/>
      <c r="BJ570" s="56"/>
      <c r="BK570" s="56"/>
      <c r="BL570" s="56"/>
      <c r="BM570" s="56"/>
      <c r="BN570" s="56"/>
    </row>
    <row r="571" spans="1:66" ht="11.25" customHeight="1">
      <c r="A571" s="221"/>
      <c r="B571" s="38"/>
      <c r="C571" s="206"/>
      <c r="D571" s="209"/>
      <c r="E571" s="85" t="s">
        <v>46</v>
      </c>
      <c r="F571" s="86" t="s">
        <v>48</v>
      </c>
      <c r="G571" s="206"/>
      <c r="H571" s="209"/>
      <c r="I571" s="85" t="s">
        <v>46</v>
      </c>
      <c r="J571" s="108"/>
      <c r="K571" s="206"/>
      <c r="L571" s="209"/>
      <c r="M571" s="85" t="s">
        <v>46</v>
      </c>
      <c r="N571" s="108"/>
      <c r="O571" s="43"/>
      <c r="P571" s="137" t="s">
        <v>52</v>
      </c>
      <c r="Q571" s="138" t="s">
        <v>76</v>
      </c>
      <c r="R571" s="15"/>
      <c r="S571" s="227" t="str">
        <f>IF(OR(S568="Empleado",S568="Familiar"),"Nombre del Empleado","N° Factura")</f>
        <v>N° Factura</v>
      </c>
      <c r="T571" s="228"/>
      <c r="U571" s="89"/>
      <c r="V571" s="47"/>
      <c r="W571" s="227" t="str">
        <f>IF(OR(W568="Empleado",W568="Familiar"),"Nombre del Empleado","N° Factura")</f>
        <v>N° Factura</v>
      </c>
      <c r="X571" s="228"/>
      <c r="Y571" s="89"/>
      <c r="Z571" s="47"/>
      <c r="AA571" s="227" t="str">
        <f>IF(OR(AA568="Empleado",AA568="Familiar"),"Nombre del Empleado","N° Factura")</f>
        <v>N° Factura</v>
      </c>
      <c r="AB571" s="228"/>
      <c r="AC571" s="89"/>
      <c r="AD571" s="48"/>
      <c r="AE571" s="181"/>
      <c r="AF571" s="181"/>
      <c r="AG571" s="181"/>
      <c r="AH571" s="181"/>
      <c r="AI571" s="181"/>
      <c r="AJ571" s="181"/>
      <c r="AK571" s="181"/>
      <c r="AL571" s="181"/>
      <c r="AM571" s="48"/>
      <c r="AN571" s="53">
        <f>A554</f>
        <v>46280</v>
      </c>
      <c r="AO571" s="54" t="str">
        <f>G555</f>
        <v>Consultorio N° 2</v>
      </c>
      <c r="AP571" s="55">
        <f t="shared" ref="AP571:AQ571" si="392">G564</f>
        <v>0</v>
      </c>
      <c r="AQ571" s="55">
        <f t="shared" si="392"/>
        <v>0</v>
      </c>
      <c r="AR571" s="55">
        <f>Y564</f>
        <v>0</v>
      </c>
      <c r="AS571" s="55">
        <f>W564</f>
        <v>0</v>
      </c>
      <c r="AT571" s="55">
        <f>W565</f>
        <v>0</v>
      </c>
      <c r="AU571" s="55">
        <f>Y565</f>
        <v>0</v>
      </c>
      <c r="AV571" s="55">
        <f>W566</f>
        <v>0</v>
      </c>
      <c r="AW571" s="55">
        <f>Y566</f>
        <v>0</v>
      </c>
      <c r="AX571" s="55">
        <f>Y567</f>
        <v>0</v>
      </c>
      <c r="AY571" s="55">
        <f>J567</f>
        <v>0</v>
      </c>
      <c r="AZ571" s="56"/>
      <c r="BA571" s="56"/>
      <c r="BB571" s="56"/>
      <c r="BC571" s="56"/>
      <c r="BD571" s="56"/>
      <c r="BE571" s="56"/>
      <c r="BF571" s="56"/>
      <c r="BG571" s="56"/>
      <c r="BH571" s="56"/>
      <c r="BI571" s="56"/>
      <c r="BJ571" s="56"/>
      <c r="BK571" s="56"/>
      <c r="BL571" s="56"/>
      <c r="BM571" s="56"/>
      <c r="BN571" s="56"/>
    </row>
    <row r="572" spans="1:66" ht="11.25" customHeight="1">
      <c r="A572" s="222">
        <f>A568+$Q$13/1440</f>
        <v>0.5</v>
      </c>
      <c r="B572" s="38"/>
      <c r="C572" s="204" t="s">
        <v>52</v>
      </c>
      <c r="D572" s="207" t="s">
        <v>345</v>
      </c>
      <c r="E572" s="40" t="s">
        <v>36</v>
      </c>
      <c r="F572" s="42" t="str">
        <f>IF(D572&lt;&gt;"", VLOOKUP(D572,'Base de Datos'!$A$2:$D1268,2,FALSE()),"")</f>
        <v>Dra. Evelin Trainchino</v>
      </c>
      <c r="G572" s="204"/>
      <c r="H572" s="216"/>
      <c r="I572" s="40" t="s">
        <v>36</v>
      </c>
      <c r="J572" s="42" t="str">
        <f>IF(H572&lt;&gt;"", VLOOKUP(H572,'Base de Datos'!$A$2:$D1268,2,FALSE()),"")</f>
        <v/>
      </c>
      <c r="K572" s="204"/>
      <c r="L572" s="216"/>
      <c r="M572" s="40" t="s">
        <v>36</v>
      </c>
      <c r="N572" s="42" t="str">
        <f>IF(L572&lt;&gt;"", VLOOKUP(L572,'Base de Datos'!$A$2:$D1268,2,FALSE()),"")</f>
        <v/>
      </c>
      <c r="O572" s="43"/>
      <c r="P572" s="141" t="s">
        <v>78</v>
      </c>
      <c r="Q572" s="142" t="s">
        <v>79</v>
      </c>
      <c r="R572" s="15"/>
      <c r="S572" s="45"/>
      <c r="T572" s="45" t="s">
        <v>37</v>
      </c>
      <c r="U572" s="46">
        <v>50</v>
      </c>
      <c r="V572" s="47"/>
      <c r="W572" s="45"/>
      <c r="X572" s="45" t="s">
        <v>37</v>
      </c>
      <c r="Y572" s="46"/>
      <c r="Z572" s="47"/>
      <c r="AA572" s="45"/>
      <c r="AB572" s="45" t="s">
        <v>37</v>
      </c>
      <c r="AC572" s="46"/>
      <c r="AD572" s="48"/>
      <c r="AE572" s="181"/>
      <c r="AF572" s="181"/>
      <c r="AG572" s="181"/>
      <c r="AH572" s="181"/>
      <c r="AI572" s="181"/>
      <c r="AJ572" s="181"/>
      <c r="AK572" s="181"/>
      <c r="AL572" s="181"/>
      <c r="AM572" s="48"/>
      <c r="AN572" s="53">
        <f>A554</f>
        <v>46280</v>
      </c>
      <c r="AO572" s="54" t="str">
        <f>G555</f>
        <v>Consultorio N° 2</v>
      </c>
      <c r="AP572" s="55">
        <f t="shared" ref="AP572:AQ572" si="393">G568</f>
        <v>0</v>
      </c>
      <c r="AQ572" s="55">
        <f t="shared" si="393"/>
        <v>0</v>
      </c>
      <c r="AR572" s="55">
        <f>Y568</f>
        <v>0</v>
      </c>
      <c r="AS572" s="55">
        <f>W568</f>
        <v>0</v>
      </c>
      <c r="AT572" s="55">
        <f>W569</f>
        <v>0</v>
      </c>
      <c r="AU572" s="55">
        <f>Y569</f>
        <v>0</v>
      </c>
      <c r="AV572" s="55">
        <f>W570</f>
        <v>0</v>
      </c>
      <c r="AW572" s="55">
        <f>Y570</f>
        <v>0</v>
      </c>
      <c r="AX572" s="55">
        <f>Y571</f>
        <v>0</v>
      </c>
      <c r="AY572" s="55">
        <f>J571</f>
        <v>0</v>
      </c>
      <c r="AZ572" s="56"/>
      <c r="BA572" s="56"/>
      <c r="BB572" s="56"/>
      <c r="BC572" s="56"/>
      <c r="BD572" s="56"/>
      <c r="BE572" s="56"/>
      <c r="BF572" s="56"/>
      <c r="BG572" s="56"/>
      <c r="BH572" s="56"/>
      <c r="BI572" s="56"/>
      <c r="BJ572" s="56"/>
      <c r="BK572" s="56"/>
      <c r="BL572" s="56"/>
      <c r="BM572" s="56"/>
      <c r="BN572" s="56"/>
    </row>
    <row r="573" spans="1:66" ht="11.25" customHeight="1">
      <c r="A573" s="220"/>
      <c r="B573" s="38"/>
      <c r="C573" s="205"/>
      <c r="D573" s="208"/>
      <c r="E573" s="57" t="s">
        <v>42</v>
      </c>
      <c r="F573" s="58">
        <f>IF(D572&lt;&gt;"", VLOOKUP(D572,'Base de Datos'!$A$2:$D1268,3,FALSE()),"")</f>
        <v>4143297743</v>
      </c>
      <c r="G573" s="205"/>
      <c r="H573" s="208"/>
      <c r="I573" s="57" t="s">
        <v>42</v>
      </c>
      <c r="J573" s="58" t="str">
        <f>IF(H572&lt;&gt;"", VLOOKUP(H572,'Base de Datos'!$A$2:$D1268,3,FALSE()),"")</f>
        <v/>
      </c>
      <c r="K573" s="205"/>
      <c r="L573" s="208"/>
      <c r="M573" s="57" t="s">
        <v>42</v>
      </c>
      <c r="N573" s="58" t="str">
        <f>IF(L572&lt;&gt;"", VLOOKUP(L572,'Base de Datos'!$A$2:$D1268,3,FALSE()),"")</f>
        <v/>
      </c>
      <c r="O573" s="43"/>
      <c r="P573" s="1"/>
      <c r="Q573" s="147"/>
      <c r="R573" s="15"/>
      <c r="S573" s="229" t="s">
        <v>56</v>
      </c>
      <c r="T573" s="230"/>
      <c r="U573" s="59">
        <v>42110.5</v>
      </c>
      <c r="V573" s="47"/>
      <c r="W573" s="229"/>
      <c r="X573" s="230"/>
      <c r="Y573" s="59"/>
      <c r="Z573" s="47"/>
      <c r="AA573" s="229"/>
      <c r="AB573" s="230"/>
      <c r="AC573" s="59"/>
      <c r="AD573" s="48"/>
      <c r="AE573" s="181"/>
      <c r="AF573" s="181"/>
      <c r="AG573" s="181"/>
      <c r="AH573" s="181"/>
      <c r="AI573" s="181"/>
      <c r="AJ573" s="181"/>
      <c r="AK573" s="181"/>
      <c r="AL573" s="181"/>
      <c r="AM573" s="48"/>
      <c r="AN573" s="53">
        <f>A554</f>
        <v>46280</v>
      </c>
      <c r="AO573" s="149" t="str">
        <f>G555</f>
        <v>Consultorio N° 2</v>
      </c>
      <c r="AP573" s="55">
        <f t="shared" ref="AP573:AQ573" si="394">G572</f>
        <v>0</v>
      </c>
      <c r="AQ573" s="55">
        <f t="shared" si="394"/>
        <v>0</v>
      </c>
      <c r="AR573" s="55">
        <f>Y572</f>
        <v>0</v>
      </c>
      <c r="AS573" s="55">
        <f>W572</f>
        <v>0</v>
      </c>
      <c r="AT573" s="55">
        <f>W573</f>
        <v>0</v>
      </c>
      <c r="AU573" s="55">
        <f>Y573</f>
        <v>0</v>
      </c>
      <c r="AV573" s="55">
        <f>W574</f>
        <v>0</v>
      </c>
      <c r="AW573" s="55">
        <f>Y574</f>
        <v>0</v>
      </c>
      <c r="AX573" s="55">
        <f>Y575</f>
        <v>0</v>
      </c>
      <c r="AY573" s="55">
        <f>J575</f>
        <v>0</v>
      </c>
      <c r="AZ573" s="56"/>
      <c r="BA573" s="56"/>
      <c r="BB573" s="56"/>
      <c r="BC573" s="56"/>
      <c r="BD573" s="56"/>
      <c r="BE573" s="56"/>
      <c r="BF573" s="56"/>
      <c r="BG573" s="56"/>
      <c r="BH573" s="56"/>
      <c r="BI573" s="56"/>
      <c r="BJ573" s="56"/>
      <c r="BK573" s="56"/>
      <c r="BL573" s="56"/>
      <c r="BM573" s="56"/>
      <c r="BN573" s="56"/>
    </row>
    <row r="574" spans="1:66" ht="11.25" customHeight="1">
      <c r="A574" s="220"/>
      <c r="B574" s="38"/>
      <c r="C574" s="205"/>
      <c r="D574" s="208"/>
      <c r="E574" s="57" t="s">
        <v>44</v>
      </c>
      <c r="F574" s="58">
        <f>IF(D572&lt;&gt;"", VLOOKUP(D572,'Base de Datos'!$A$2:$D1268,4,FALSE()),"")</f>
        <v>0</v>
      </c>
      <c r="G574" s="205"/>
      <c r="H574" s="208"/>
      <c r="I574" s="57" t="s">
        <v>44</v>
      </c>
      <c r="J574" s="58" t="str">
        <f>IF(H572&lt;&gt;"", VLOOKUP(H572,'Base de Datos'!$A$2:$D1268,4,FALSE()),"")</f>
        <v/>
      </c>
      <c r="K574" s="205"/>
      <c r="L574" s="208"/>
      <c r="M574" s="57" t="s">
        <v>44</v>
      </c>
      <c r="N574" s="58" t="str">
        <f>IF(L572&lt;&gt;"", VLOOKUP(L572,'Base de Datos'!$A$2:$D1268,4,FALSE()),"")</f>
        <v/>
      </c>
      <c r="O574" s="43"/>
      <c r="P574" s="1"/>
      <c r="Q574" s="150"/>
      <c r="R574" s="15"/>
      <c r="S574" s="229"/>
      <c r="T574" s="230"/>
      <c r="U574" s="59"/>
      <c r="V574" s="47"/>
      <c r="W574" s="229"/>
      <c r="X574" s="230"/>
      <c r="Y574" s="59"/>
      <c r="Z574" s="47"/>
      <c r="AA574" s="229"/>
      <c r="AB574" s="230"/>
      <c r="AC574" s="59"/>
      <c r="AD574" s="48"/>
      <c r="AE574" s="181"/>
      <c r="AF574" s="181"/>
      <c r="AG574" s="181"/>
      <c r="AH574" s="181"/>
      <c r="AI574" s="181"/>
      <c r="AJ574" s="181"/>
      <c r="AK574" s="181"/>
      <c r="AL574" s="181"/>
      <c r="AM574" s="48"/>
      <c r="AN574" s="53">
        <f>A554</f>
        <v>46280</v>
      </c>
      <c r="AO574" s="54" t="str">
        <f>G555</f>
        <v>Consultorio N° 2</v>
      </c>
      <c r="AP574" s="55">
        <f t="shared" ref="AP574:AQ574" si="395">G576</f>
        <v>0</v>
      </c>
      <c r="AQ574" s="55">
        <f t="shared" si="395"/>
        <v>0</v>
      </c>
      <c r="AR574" s="55">
        <f>Y576</f>
        <v>0</v>
      </c>
      <c r="AS574" s="55">
        <f>W576</f>
        <v>0</v>
      </c>
      <c r="AT574" s="55">
        <f>W577</f>
        <v>0</v>
      </c>
      <c r="AU574" s="55">
        <f>Y577</f>
        <v>0</v>
      </c>
      <c r="AV574" s="55">
        <f>W578</f>
        <v>0</v>
      </c>
      <c r="AW574" s="55">
        <f>Y578</f>
        <v>0</v>
      </c>
      <c r="AX574" s="55">
        <f>Y579</f>
        <v>0</v>
      </c>
      <c r="AY574" s="55">
        <f>J579</f>
        <v>0</v>
      </c>
      <c r="AZ574" s="56"/>
      <c r="BA574" s="56"/>
      <c r="BB574" s="56"/>
      <c r="BC574" s="56"/>
      <c r="BD574" s="56"/>
      <c r="BE574" s="56"/>
      <c r="BF574" s="56"/>
      <c r="BG574" s="56"/>
      <c r="BH574" s="56"/>
      <c r="BI574" s="56"/>
      <c r="BJ574" s="56"/>
      <c r="BK574" s="56"/>
      <c r="BL574" s="56"/>
      <c r="BM574" s="56"/>
      <c r="BN574" s="56"/>
    </row>
    <row r="575" spans="1:66" ht="11.25" customHeight="1">
      <c r="A575" s="221"/>
      <c r="B575" s="38"/>
      <c r="C575" s="206"/>
      <c r="D575" s="209"/>
      <c r="E575" s="85" t="s">
        <v>46</v>
      </c>
      <c r="F575" s="86" t="s">
        <v>48</v>
      </c>
      <c r="G575" s="206"/>
      <c r="H575" s="209"/>
      <c r="I575" s="85" t="s">
        <v>46</v>
      </c>
      <c r="J575" s="108"/>
      <c r="K575" s="206"/>
      <c r="L575" s="209"/>
      <c r="M575" s="85" t="s">
        <v>46</v>
      </c>
      <c r="N575" s="108"/>
      <c r="O575" s="43"/>
      <c r="P575" s="1"/>
      <c r="Q575" s="150"/>
      <c r="R575" s="15"/>
      <c r="S575" s="227" t="str">
        <f>IF(OR(S572="Empleado",S572="Familiar"),"Nombre del Empleado","N° Factura")</f>
        <v>N° Factura</v>
      </c>
      <c r="T575" s="228"/>
      <c r="U575" s="89"/>
      <c r="V575" s="47"/>
      <c r="W575" s="227" t="str">
        <f>IF(OR(W572="Empleado",W572="Familiar"),"Nombre del Empleado","N° Factura")</f>
        <v>N° Factura</v>
      </c>
      <c r="X575" s="228"/>
      <c r="Y575" s="89"/>
      <c r="Z575" s="47"/>
      <c r="AA575" s="227" t="str">
        <f>IF(OR(AA572="Empleado",AA572="Familiar"),"Nombre del Empleado","N° Factura")</f>
        <v>N° Factura</v>
      </c>
      <c r="AB575" s="228"/>
      <c r="AC575" s="89"/>
      <c r="AD575" s="48"/>
      <c r="AE575" s="181"/>
      <c r="AF575" s="181"/>
      <c r="AG575" s="181"/>
      <c r="AH575" s="181"/>
      <c r="AI575" s="181"/>
      <c r="AJ575" s="181"/>
      <c r="AK575" s="181"/>
      <c r="AL575" s="181"/>
      <c r="AM575" s="48"/>
      <c r="AN575" s="53">
        <f>A554</f>
        <v>46280</v>
      </c>
      <c r="AO575" s="54" t="str">
        <f>G555</f>
        <v>Consultorio N° 2</v>
      </c>
      <c r="AP575" s="55" t="str">
        <f t="shared" ref="AP575:AQ575" si="396">G580</f>
        <v>🚫</v>
      </c>
      <c r="AQ575" s="55" t="str">
        <f t="shared" si="396"/>
        <v>Claudia Vergara</v>
      </c>
      <c r="AR575" s="55">
        <f>Y580</f>
        <v>0</v>
      </c>
      <c r="AS575" s="55">
        <f>W580</f>
        <v>0</v>
      </c>
      <c r="AT575" s="55">
        <f>W581</f>
        <v>0</v>
      </c>
      <c r="AU575" s="55">
        <f>Y581</f>
        <v>0</v>
      </c>
      <c r="AV575" s="55">
        <f>W582</f>
        <v>0</v>
      </c>
      <c r="AW575" s="55">
        <f>Y582</f>
        <v>0</v>
      </c>
      <c r="AX575" s="55">
        <f>Y583</f>
        <v>0</v>
      </c>
      <c r="AY575" s="55" t="str">
        <f>J583</f>
        <v>Odo. Geraldine Cabrera</v>
      </c>
      <c r="AZ575" s="56"/>
      <c r="BA575" s="56"/>
      <c r="BB575" s="56"/>
      <c r="BC575" s="56"/>
      <c r="BD575" s="56"/>
      <c r="BE575" s="56"/>
      <c r="BF575" s="56"/>
      <c r="BG575" s="56"/>
      <c r="BH575" s="56"/>
      <c r="BI575" s="56"/>
      <c r="BJ575" s="56"/>
      <c r="BK575" s="56"/>
      <c r="BL575" s="56"/>
      <c r="BM575" s="56"/>
      <c r="BN575" s="56"/>
    </row>
    <row r="576" spans="1:66" ht="11.25" customHeight="1">
      <c r="A576" s="222">
        <f>A572+$Q$13/1440</f>
        <v>0.54166666666666663</v>
      </c>
      <c r="B576" s="38"/>
      <c r="C576" s="204" t="s">
        <v>78</v>
      </c>
      <c r="D576" s="207" t="s">
        <v>375</v>
      </c>
      <c r="E576" s="40" t="s">
        <v>36</v>
      </c>
      <c r="F576" s="42" t="str">
        <f>IF(D576&lt;&gt;"", VLOOKUP(D576,'Base de Datos'!$A$2:$D1268,2,FALSE()),"")</f>
        <v>Fanny Fernández</v>
      </c>
      <c r="G576" s="204"/>
      <c r="H576" s="216"/>
      <c r="I576" s="40" t="s">
        <v>36</v>
      </c>
      <c r="J576" s="42" t="str">
        <f>IF(H576&lt;&gt;"", VLOOKUP(H576,'Base de Datos'!$A$2:$D1268,2,FALSE()),"")</f>
        <v/>
      </c>
      <c r="K576" s="204"/>
      <c r="L576" s="216"/>
      <c r="M576" s="40" t="s">
        <v>36</v>
      </c>
      <c r="N576" s="42" t="str">
        <f>IF(L576&lt;&gt;"", VLOOKUP(L576,'Base de Datos'!$A$2:$D1268,2,FALSE()),"")</f>
        <v/>
      </c>
      <c r="O576" s="43"/>
      <c r="P576" s="1"/>
      <c r="Q576" s="150"/>
      <c r="R576" s="15"/>
      <c r="S576" s="45" t="s">
        <v>96</v>
      </c>
      <c r="T576" s="45" t="s">
        <v>37</v>
      </c>
      <c r="U576" s="46">
        <v>50</v>
      </c>
      <c r="V576" s="47"/>
      <c r="W576" s="45"/>
      <c r="X576" s="45" t="s">
        <v>37</v>
      </c>
      <c r="Y576" s="46"/>
      <c r="Z576" s="47"/>
      <c r="AA576" s="45"/>
      <c r="AB576" s="45" t="s">
        <v>37</v>
      </c>
      <c r="AC576" s="46"/>
      <c r="AD576" s="48"/>
      <c r="AE576" s="181"/>
      <c r="AF576" s="181"/>
      <c r="AG576" s="181"/>
      <c r="AH576" s="181"/>
      <c r="AI576" s="181"/>
      <c r="AJ576" s="181"/>
      <c r="AK576" s="181"/>
      <c r="AL576" s="181"/>
      <c r="AM576" s="48"/>
      <c r="AN576" s="53">
        <f>A554</f>
        <v>46280</v>
      </c>
      <c r="AO576" s="54" t="str">
        <f>G555</f>
        <v>Consultorio N° 2</v>
      </c>
      <c r="AP576" s="55">
        <f t="shared" ref="AP576:AQ576" si="397">G584</f>
        <v>0</v>
      </c>
      <c r="AQ576" s="55">
        <f t="shared" si="397"/>
        <v>0</v>
      </c>
      <c r="AR576" s="55">
        <f>Y584</f>
        <v>0</v>
      </c>
      <c r="AS576" s="55">
        <f>W584</f>
        <v>0</v>
      </c>
      <c r="AT576" s="55">
        <f>W585</f>
        <v>0</v>
      </c>
      <c r="AU576" s="55">
        <f>Y585</f>
        <v>0</v>
      </c>
      <c r="AV576" s="55">
        <f>W586</f>
        <v>0</v>
      </c>
      <c r="AW576" s="55">
        <f>Y586</f>
        <v>0</v>
      </c>
      <c r="AX576" s="55">
        <f>Y587</f>
        <v>0</v>
      </c>
      <c r="AY576" s="55">
        <f>J587</f>
        <v>0</v>
      </c>
      <c r="AZ576" s="56"/>
      <c r="BA576" s="56"/>
      <c r="BB576" s="56"/>
      <c r="BC576" s="56"/>
      <c r="BD576" s="56"/>
      <c r="BE576" s="56"/>
      <c r="BF576" s="56"/>
      <c r="BG576" s="56"/>
      <c r="BH576" s="56"/>
      <c r="BI576" s="56"/>
      <c r="BJ576" s="56"/>
      <c r="BK576" s="56"/>
      <c r="BL576" s="56"/>
      <c r="BM576" s="56"/>
      <c r="BN576" s="56"/>
    </row>
    <row r="577" spans="1:66" ht="11.25" customHeight="1">
      <c r="A577" s="220"/>
      <c r="B577" s="38"/>
      <c r="C577" s="205"/>
      <c r="D577" s="208"/>
      <c r="E577" s="57" t="s">
        <v>42</v>
      </c>
      <c r="F577" s="58">
        <f>IF(D576&lt;&gt;"", VLOOKUP(D576,'Base de Datos'!$A$2:$D1268,3,FALSE()),"")</f>
        <v>4120173977</v>
      </c>
      <c r="G577" s="205"/>
      <c r="H577" s="208"/>
      <c r="I577" s="57" t="s">
        <v>42</v>
      </c>
      <c r="J577" s="58" t="str">
        <f>IF(H576&lt;&gt;"", VLOOKUP(H576,'Base de Datos'!$A$2:$D1268,3,FALSE()),"")</f>
        <v/>
      </c>
      <c r="K577" s="205"/>
      <c r="L577" s="208"/>
      <c r="M577" s="57" t="s">
        <v>42</v>
      </c>
      <c r="N577" s="58" t="str">
        <f>IF(L576&lt;&gt;"", VLOOKUP(L576,'Base de Datos'!$A$2:$D1268,3,FALSE()),"")</f>
        <v/>
      </c>
      <c r="O577" s="43"/>
      <c r="P577" s="1"/>
      <c r="Q577" s="1"/>
      <c r="R577" s="15"/>
      <c r="S577" s="229"/>
      <c r="T577" s="230"/>
      <c r="U577" s="59"/>
      <c r="V577" s="47"/>
      <c r="W577" s="229"/>
      <c r="X577" s="230"/>
      <c r="Y577" s="59"/>
      <c r="Z577" s="47"/>
      <c r="AA577" s="229"/>
      <c r="AB577" s="230"/>
      <c r="AC577" s="59"/>
      <c r="AD577" s="48"/>
      <c r="AE577" s="181"/>
      <c r="AF577" s="181"/>
      <c r="AG577" s="181"/>
      <c r="AH577" s="181"/>
      <c r="AI577" s="181"/>
      <c r="AJ577" s="181"/>
      <c r="AK577" s="181"/>
      <c r="AL577" s="181"/>
      <c r="AM577" s="48"/>
      <c r="AN577" s="53">
        <f>A554</f>
        <v>46280</v>
      </c>
      <c r="AO577" s="54" t="str">
        <f>G555</f>
        <v>Consultorio N° 2</v>
      </c>
      <c r="AP577" s="55">
        <f t="shared" ref="AP577:AQ577" si="398">G588</f>
        <v>0</v>
      </c>
      <c r="AQ577" s="55">
        <f t="shared" si="398"/>
        <v>0</v>
      </c>
      <c r="AR577" s="55">
        <f>Y588</f>
        <v>0</v>
      </c>
      <c r="AS577" s="55">
        <f>W588</f>
        <v>0</v>
      </c>
      <c r="AT577" s="55">
        <f>W589</f>
        <v>0</v>
      </c>
      <c r="AU577" s="55">
        <f>Y589</f>
        <v>0</v>
      </c>
      <c r="AV577" s="55">
        <f>W590</f>
        <v>0</v>
      </c>
      <c r="AW577" s="55">
        <f>Y590</f>
        <v>0</v>
      </c>
      <c r="AX577" s="55">
        <f>Y591</f>
        <v>0</v>
      </c>
      <c r="AY577" s="55">
        <f>J591</f>
        <v>0</v>
      </c>
      <c r="AZ577" s="56"/>
      <c r="BA577" s="56"/>
      <c r="BB577" s="56"/>
      <c r="BC577" s="56"/>
      <c r="BD577" s="56"/>
      <c r="BE577" s="56"/>
      <c r="BF577" s="56"/>
      <c r="BG577" s="56"/>
      <c r="BH577" s="56"/>
      <c r="BI577" s="56"/>
      <c r="BJ577" s="56"/>
      <c r="BK577" s="56"/>
      <c r="BL577" s="56"/>
      <c r="BM577" s="56"/>
      <c r="BN577" s="56"/>
    </row>
    <row r="578" spans="1:66" ht="11.25" customHeight="1">
      <c r="A578" s="220"/>
      <c r="B578" s="38"/>
      <c r="C578" s="205"/>
      <c r="D578" s="208"/>
      <c r="E578" s="57" t="s">
        <v>44</v>
      </c>
      <c r="F578" s="58" t="str">
        <f>IF(D576&lt;&gt;"", VLOOKUP(D576,'Base de Datos'!$A$2:$D1268,4,FALSE()),"")</f>
        <v>V32877110</v>
      </c>
      <c r="G578" s="205"/>
      <c r="H578" s="208"/>
      <c r="I578" s="57" t="s">
        <v>44</v>
      </c>
      <c r="J578" s="58" t="str">
        <f>IF(H576&lt;&gt;"", VLOOKUP(H576,'Base de Datos'!$A$2:$D1268,4,FALSE()),"")</f>
        <v/>
      </c>
      <c r="K578" s="205"/>
      <c r="L578" s="208"/>
      <c r="M578" s="57" t="s">
        <v>44</v>
      </c>
      <c r="N578" s="58" t="str">
        <f>IF(L576&lt;&gt;"", VLOOKUP(L576,'Base de Datos'!$A$2:$D1268,4,FALSE()),"")</f>
        <v/>
      </c>
      <c r="O578" s="1"/>
      <c r="P578" s="1"/>
      <c r="Q578" s="1"/>
      <c r="R578" s="15"/>
      <c r="S578" s="229"/>
      <c r="T578" s="230"/>
      <c r="U578" s="59"/>
      <c r="V578" s="47"/>
      <c r="W578" s="229"/>
      <c r="X578" s="230"/>
      <c r="Y578" s="59"/>
      <c r="Z578" s="47"/>
      <c r="AA578" s="229"/>
      <c r="AB578" s="230"/>
      <c r="AC578" s="59"/>
      <c r="AD578" s="48"/>
      <c r="AE578" s="181"/>
      <c r="AF578" s="181"/>
      <c r="AG578" s="181"/>
      <c r="AH578" s="181"/>
      <c r="AI578" s="181"/>
      <c r="AJ578" s="181"/>
      <c r="AK578" s="181"/>
      <c r="AL578" s="181"/>
      <c r="AM578" s="48"/>
      <c r="AN578" s="53">
        <f>A554</f>
        <v>46280</v>
      </c>
      <c r="AO578" s="54" t="str">
        <f>G555</f>
        <v>Consultorio N° 2</v>
      </c>
      <c r="AP578" s="55">
        <f t="shared" ref="AP578:AQ578" si="399">G592</f>
        <v>0</v>
      </c>
      <c r="AQ578" s="55">
        <f t="shared" si="399"/>
        <v>0</v>
      </c>
      <c r="AR578" s="55">
        <f>Y592</f>
        <v>0</v>
      </c>
      <c r="AS578" s="55">
        <f>W592</f>
        <v>0</v>
      </c>
      <c r="AT578" s="55">
        <f>W593</f>
        <v>0</v>
      </c>
      <c r="AU578" s="55">
        <f>Y593</f>
        <v>0</v>
      </c>
      <c r="AV578" s="55">
        <f>W594</f>
        <v>0</v>
      </c>
      <c r="AW578" s="55">
        <f>Y594</f>
        <v>0</v>
      </c>
      <c r="AX578" s="55">
        <f>Y595</f>
        <v>0</v>
      </c>
      <c r="AY578" s="55">
        <f>J595</f>
        <v>0</v>
      </c>
      <c r="AZ578" s="56"/>
      <c r="BA578" s="56"/>
      <c r="BB578" s="56"/>
      <c r="BC578" s="56"/>
      <c r="BD578" s="56"/>
      <c r="BE578" s="56"/>
      <c r="BF578" s="56"/>
      <c r="BG578" s="56"/>
      <c r="BH578" s="56"/>
      <c r="BI578" s="56"/>
      <c r="BJ578" s="56"/>
      <c r="BK578" s="56"/>
      <c r="BL578" s="56"/>
      <c r="BM578" s="56"/>
      <c r="BN578" s="56"/>
    </row>
    <row r="579" spans="1:66" ht="11.25" customHeight="1">
      <c r="A579" s="221"/>
      <c r="B579" s="38"/>
      <c r="C579" s="206"/>
      <c r="D579" s="209"/>
      <c r="E579" s="85" t="s">
        <v>46</v>
      </c>
      <c r="F579" s="86" t="s">
        <v>48</v>
      </c>
      <c r="G579" s="206"/>
      <c r="H579" s="209"/>
      <c r="I579" s="85" t="s">
        <v>46</v>
      </c>
      <c r="J579" s="108"/>
      <c r="K579" s="206"/>
      <c r="L579" s="209"/>
      <c r="M579" s="85" t="s">
        <v>46</v>
      </c>
      <c r="N579" s="108"/>
      <c r="O579" s="43"/>
      <c r="P579" s="1"/>
      <c r="Q579" s="1"/>
      <c r="R579" s="15"/>
      <c r="S579" s="227" t="str">
        <f>IF(OR(S576="Empleado",S576="Familiar"),"Nombre del Empleado","N° Factura")</f>
        <v>N° Factura</v>
      </c>
      <c r="T579" s="228"/>
      <c r="U579" s="89"/>
      <c r="V579" s="47"/>
      <c r="W579" s="227" t="str">
        <f>IF(OR(W576="Empleado",W576="Familiar"),"Nombre del Empleado","N° Factura")</f>
        <v>N° Factura</v>
      </c>
      <c r="X579" s="228"/>
      <c r="Y579" s="89"/>
      <c r="Z579" s="47"/>
      <c r="AA579" s="227" t="str">
        <f>IF(OR(AA576="Empleado",AA576="Familiar"),"Nombre del Empleado","N° Factura")</f>
        <v>N° Factura</v>
      </c>
      <c r="AB579" s="228"/>
      <c r="AC579" s="89"/>
      <c r="AD579" s="48"/>
      <c r="AE579" s="181"/>
      <c r="AF579" s="181"/>
      <c r="AG579" s="181"/>
      <c r="AH579" s="181"/>
      <c r="AI579" s="181"/>
      <c r="AJ579" s="181"/>
      <c r="AK579" s="181"/>
      <c r="AL579" s="181"/>
      <c r="AM579" s="48"/>
      <c r="AN579" s="53">
        <f>A554</f>
        <v>46280</v>
      </c>
      <c r="AO579" s="54" t="str">
        <f>K555</f>
        <v>Consultorio N° 3</v>
      </c>
      <c r="AP579" s="55" t="str">
        <f t="shared" ref="AP579:AQ579" si="400">K556</f>
        <v>💲</v>
      </c>
      <c r="AQ579" s="55" t="str">
        <f t="shared" si="400"/>
        <v>Carla Segura</v>
      </c>
      <c r="AR579" s="55">
        <f>AC556</f>
        <v>50</v>
      </c>
      <c r="AS579" s="55" t="str">
        <f>AA556</f>
        <v>Familiar</v>
      </c>
      <c r="AT579" s="55" t="str">
        <f>AA557</f>
        <v>Punto de venta</v>
      </c>
      <c r="AU579" s="55">
        <f>AC557</f>
        <v>21055.25</v>
      </c>
      <c r="AV579" s="55">
        <f>AA558</f>
        <v>0</v>
      </c>
      <c r="AW579" s="55">
        <f>AC558</f>
        <v>0</v>
      </c>
      <c r="AX579" s="55">
        <f>AC559</f>
        <v>0</v>
      </c>
      <c r="AY579" s="55" t="str">
        <f>N559</f>
        <v>Dra. Mónica Porras</v>
      </c>
      <c r="AZ579" s="56"/>
      <c r="BA579" s="56"/>
      <c r="BB579" s="56"/>
      <c r="BC579" s="56"/>
      <c r="BD579" s="56"/>
      <c r="BE579" s="56"/>
      <c r="BF579" s="56"/>
      <c r="BG579" s="56"/>
      <c r="BH579" s="56"/>
      <c r="BI579" s="56"/>
      <c r="BJ579" s="56"/>
      <c r="BK579" s="56"/>
      <c r="BL579" s="56"/>
      <c r="BM579" s="56"/>
      <c r="BN579" s="56"/>
    </row>
    <row r="580" spans="1:66" ht="11.25" customHeight="1">
      <c r="A580" s="222">
        <f>A576+$Q$13/1440</f>
        <v>0.58333333333333326</v>
      </c>
      <c r="B580" s="38"/>
      <c r="C580" s="204"/>
      <c r="D580" s="207"/>
      <c r="E580" s="40" t="s">
        <v>36</v>
      </c>
      <c r="F580" s="42" t="str">
        <f>IF(D580&lt;&gt;"", VLOOKUP(D580,'Base de Datos'!$A$2:$D1268,2,FALSE()),"")</f>
        <v/>
      </c>
      <c r="G580" s="204" t="s">
        <v>73</v>
      </c>
      <c r="H580" s="216" t="s">
        <v>358</v>
      </c>
      <c r="I580" s="40" t="s">
        <v>36</v>
      </c>
      <c r="J580" s="42" t="str">
        <f>IF(H580&lt;&gt;"", VLOOKUP(H580,'Base de Datos'!$A$2:$D1268,2,FALSE()),"")</f>
        <v>Claudia Vergaera</v>
      </c>
      <c r="K580" s="204"/>
      <c r="L580" s="216"/>
      <c r="M580" s="40" t="s">
        <v>36</v>
      </c>
      <c r="N580" s="42" t="str">
        <f>IF(L580&lt;&gt;"", VLOOKUP(L580,'Base de Datos'!$A$2:$D1268,2,FALSE()),"")</f>
        <v/>
      </c>
      <c r="O580" s="43"/>
      <c r="P580" s="151"/>
      <c r="Q580" s="1"/>
      <c r="R580" s="15"/>
      <c r="S580" s="45"/>
      <c r="T580" s="45" t="s">
        <v>37</v>
      </c>
      <c r="U580" s="46"/>
      <c r="V580" s="47"/>
      <c r="W580" s="45"/>
      <c r="X580" s="45" t="s">
        <v>37</v>
      </c>
      <c r="Y580" s="46"/>
      <c r="Z580" s="47"/>
      <c r="AA580" s="45"/>
      <c r="AB580" s="45" t="s">
        <v>37</v>
      </c>
      <c r="AC580" s="46"/>
      <c r="AD580" s="48"/>
      <c r="AE580" s="181"/>
      <c r="AF580" s="181"/>
      <c r="AG580" s="181"/>
      <c r="AH580" s="181"/>
      <c r="AI580" s="181"/>
      <c r="AJ580" s="181"/>
      <c r="AK580" s="181"/>
      <c r="AL580" s="181"/>
      <c r="AM580" s="48"/>
      <c r="AN580" s="53">
        <f>A554</f>
        <v>46280</v>
      </c>
      <c r="AO580" s="54" t="str">
        <f>K555</f>
        <v>Consultorio N° 3</v>
      </c>
      <c r="AP580" s="55">
        <f t="shared" ref="AP580:AQ580" si="401">K560</f>
        <v>0</v>
      </c>
      <c r="AQ580" s="55">
        <f t="shared" si="401"/>
        <v>0</v>
      </c>
      <c r="AR580" s="55">
        <f>AC560</f>
        <v>0</v>
      </c>
      <c r="AS580" s="55">
        <f>AA560</f>
        <v>0</v>
      </c>
      <c r="AT580" s="55">
        <f>AA561</f>
        <v>0</v>
      </c>
      <c r="AU580" s="55">
        <f>AC561</f>
        <v>0</v>
      </c>
      <c r="AV580" s="55">
        <f>AA562</f>
        <v>0</v>
      </c>
      <c r="AW580" s="55">
        <f>AC562</f>
        <v>0</v>
      </c>
      <c r="AX580" s="55">
        <f>AC563</f>
        <v>0</v>
      </c>
      <c r="AY580" s="55">
        <f>N563</f>
        <v>0</v>
      </c>
      <c r="AZ580" s="56"/>
      <c r="BA580" s="56"/>
      <c r="BB580" s="56"/>
      <c r="BC580" s="56"/>
      <c r="BD580" s="56"/>
      <c r="BE580" s="56"/>
      <c r="BF580" s="56"/>
      <c r="BG580" s="56"/>
      <c r="BH580" s="56"/>
      <c r="BI580" s="56"/>
      <c r="BJ580" s="56"/>
      <c r="BK580" s="56"/>
      <c r="BL580" s="56"/>
      <c r="BM580" s="56"/>
      <c r="BN580" s="56"/>
    </row>
    <row r="581" spans="1:66" ht="11.25" customHeight="1">
      <c r="A581" s="220"/>
      <c r="B581" s="38"/>
      <c r="C581" s="205"/>
      <c r="D581" s="208"/>
      <c r="E581" s="57" t="s">
        <v>42</v>
      </c>
      <c r="F581" s="58" t="str">
        <f>IF(D580&lt;&gt;"", VLOOKUP(D580,'Base de Datos'!$A$2:$D1268,3,FALSE()),"")</f>
        <v/>
      </c>
      <c r="G581" s="205"/>
      <c r="H581" s="208"/>
      <c r="I581" s="57" t="s">
        <v>42</v>
      </c>
      <c r="J581" s="58">
        <f>IF(H580&lt;&gt;"", VLOOKUP(H580,'Base de Datos'!$A$2:$D1268,3,FALSE()),"")</f>
        <v>4241307215</v>
      </c>
      <c r="K581" s="205"/>
      <c r="L581" s="208"/>
      <c r="M581" s="57" t="s">
        <v>42</v>
      </c>
      <c r="N581" s="58" t="str">
        <f>IF(L580&lt;&gt;"", VLOOKUP(L580,'Base de Datos'!$A$2:$D1268,3,FALSE()),"")</f>
        <v/>
      </c>
      <c r="O581" s="43"/>
      <c r="P581" s="151"/>
      <c r="Q581" s="152"/>
      <c r="R581" s="15"/>
      <c r="S581" s="229"/>
      <c r="T581" s="230"/>
      <c r="U581" s="59"/>
      <c r="V581" s="47"/>
      <c r="W581" s="229"/>
      <c r="X581" s="230"/>
      <c r="Y581" s="59"/>
      <c r="Z581" s="47"/>
      <c r="AA581" s="229"/>
      <c r="AB581" s="230"/>
      <c r="AC581" s="59"/>
      <c r="AD581" s="48"/>
      <c r="AE581" s="181"/>
      <c r="AF581" s="181"/>
      <c r="AG581" s="181"/>
      <c r="AH581" s="181"/>
      <c r="AI581" s="181"/>
      <c r="AJ581" s="181"/>
      <c r="AK581" s="181"/>
      <c r="AL581" s="181"/>
      <c r="AM581" s="48"/>
      <c r="AN581" s="53">
        <f>A554</f>
        <v>46280</v>
      </c>
      <c r="AO581" s="54" t="str">
        <f>K555</f>
        <v>Consultorio N° 3</v>
      </c>
      <c r="AP581" s="55">
        <f t="shared" ref="AP581:AQ581" si="402">K564</f>
        <v>0</v>
      </c>
      <c r="AQ581" s="55">
        <f t="shared" si="402"/>
        <v>0</v>
      </c>
      <c r="AR581" s="55">
        <f>AC564</f>
        <v>0</v>
      </c>
      <c r="AS581" s="55">
        <f>AA564</f>
        <v>0</v>
      </c>
      <c r="AT581" s="55">
        <f>AA565</f>
        <v>0</v>
      </c>
      <c r="AU581" s="55">
        <f>AC565</f>
        <v>0</v>
      </c>
      <c r="AV581" s="55">
        <f>AA566</f>
        <v>0</v>
      </c>
      <c r="AW581" s="55">
        <f>AC566</f>
        <v>0</v>
      </c>
      <c r="AX581" s="55">
        <f>AC567</f>
        <v>0</v>
      </c>
      <c r="AY581" s="55">
        <f>N567</f>
        <v>0</v>
      </c>
      <c r="AZ581" s="56"/>
      <c r="BA581" s="56"/>
      <c r="BB581" s="56"/>
      <c r="BC581" s="56"/>
      <c r="BD581" s="56"/>
      <c r="BE581" s="56"/>
      <c r="BF581" s="56"/>
      <c r="BG581" s="56"/>
      <c r="BH581" s="56"/>
      <c r="BI581" s="56"/>
      <c r="BJ581" s="56"/>
      <c r="BK581" s="56"/>
      <c r="BL581" s="56"/>
      <c r="BM581" s="56"/>
      <c r="BN581" s="56"/>
    </row>
    <row r="582" spans="1:66" ht="11.25" customHeight="1">
      <c r="A582" s="220"/>
      <c r="B582" s="38"/>
      <c r="C582" s="205"/>
      <c r="D582" s="208"/>
      <c r="E582" s="57" t="s">
        <v>44</v>
      </c>
      <c r="F582" s="58" t="str">
        <f>IF(D580&lt;&gt;"", VLOOKUP(D580,'Base de Datos'!$A$2:$D1268,4,FALSE()),"")</f>
        <v/>
      </c>
      <c r="G582" s="205"/>
      <c r="H582" s="208"/>
      <c r="I582" s="57" t="s">
        <v>44</v>
      </c>
      <c r="J582" s="58" t="str">
        <f>IF(H580&lt;&gt;"", VLOOKUP(H580,'Base de Datos'!$A$2:$D1268,4,FALSE()),"")</f>
        <v>V23712710</v>
      </c>
      <c r="K582" s="205"/>
      <c r="L582" s="208"/>
      <c r="M582" s="57" t="s">
        <v>44</v>
      </c>
      <c r="N582" s="58" t="str">
        <f>IF(L580&lt;&gt;"", VLOOKUP(L580,'Base de Datos'!$A$2:$D1268,4,FALSE()),"")</f>
        <v/>
      </c>
      <c r="O582" s="43"/>
      <c r="P582" s="151"/>
      <c r="Q582" s="152"/>
      <c r="R582" s="15"/>
      <c r="S582" s="229"/>
      <c r="T582" s="230"/>
      <c r="U582" s="59"/>
      <c r="V582" s="47"/>
      <c r="W582" s="229"/>
      <c r="X582" s="230"/>
      <c r="Y582" s="59"/>
      <c r="Z582" s="47"/>
      <c r="AA582" s="229"/>
      <c r="AB582" s="230"/>
      <c r="AC582" s="59"/>
      <c r="AD582" s="48"/>
      <c r="AE582" s="181"/>
      <c r="AF582" s="181"/>
      <c r="AG582" s="181"/>
      <c r="AH582" s="181"/>
      <c r="AI582" s="181"/>
      <c r="AJ582" s="181"/>
      <c r="AK582" s="181"/>
      <c r="AL582" s="181"/>
      <c r="AM582" s="48"/>
      <c r="AN582" s="53">
        <f>A554</f>
        <v>46280</v>
      </c>
      <c r="AO582" s="54" t="str">
        <f>K555</f>
        <v>Consultorio N° 3</v>
      </c>
      <c r="AP582" s="55">
        <f t="shared" ref="AP582:AQ582" si="403">K568</f>
        <v>0</v>
      </c>
      <c r="AQ582" s="55">
        <f t="shared" si="403"/>
        <v>0</v>
      </c>
      <c r="AR582" s="55">
        <f>AC568</f>
        <v>0</v>
      </c>
      <c r="AS582" s="55">
        <f>AA568</f>
        <v>0</v>
      </c>
      <c r="AT582" s="55">
        <f>AA569</f>
        <v>0</v>
      </c>
      <c r="AU582" s="55">
        <f>AC569</f>
        <v>0</v>
      </c>
      <c r="AV582" s="55">
        <f>AA570</f>
        <v>0</v>
      </c>
      <c r="AW582" s="55">
        <f>AC570</f>
        <v>0</v>
      </c>
      <c r="AX582" s="55">
        <f>AC571</f>
        <v>0</v>
      </c>
      <c r="AY582" s="55">
        <f>N571</f>
        <v>0</v>
      </c>
      <c r="AZ582" s="56"/>
      <c r="BA582" s="56"/>
      <c r="BB582" s="56"/>
      <c r="BC582" s="56"/>
      <c r="BD582" s="56"/>
      <c r="BE582" s="56"/>
      <c r="BF582" s="56"/>
      <c r="BG582" s="56"/>
      <c r="BH582" s="56"/>
      <c r="BI582" s="56"/>
      <c r="BJ582" s="56"/>
      <c r="BK582" s="56"/>
      <c r="BL582" s="56"/>
      <c r="BM582" s="56"/>
      <c r="BN582" s="56"/>
    </row>
    <row r="583" spans="1:66" ht="11.25" customHeight="1">
      <c r="A583" s="221"/>
      <c r="B583" s="38"/>
      <c r="C583" s="206"/>
      <c r="D583" s="209"/>
      <c r="E583" s="85" t="s">
        <v>46</v>
      </c>
      <c r="F583" s="86"/>
      <c r="G583" s="206"/>
      <c r="H583" s="209"/>
      <c r="I583" s="85" t="s">
        <v>46</v>
      </c>
      <c r="J583" s="108" t="s">
        <v>59</v>
      </c>
      <c r="K583" s="206"/>
      <c r="L583" s="209"/>
      <c r="M583" s="85" t="s">
        <v>46</v>
      </c>
      <c r="N583" s="108"/>
      <c r="O583" s="43"/>
      <c r="P583" s="151"/>
      <c r="Q583" s="1"/>
      <c r="R583" s="15"/>
      <c r="S583" s="227" t="str">
        <f>IF(OR(S580="Empleado",S580="Familiar"),"Nombre del Empleado","N° Factura")</f>
        <v>N° Factura</v>
      </c>
      <c r="T583" s="228"/>
      <c r="U583" s="89"/>
      <c r="V583" s="47"/>
      <c r="W583" s="227" t="str">
        <f>IF(OR(W580="Empleado",W580="Familiar"),"Nombre del Empleado","N° Factura")</f>
        <v>N° Factura</v>
      </c>
      <c r="X583" s="228"/>
      <c r="Y583" s="89"/>
      <c r="Z583" s="47"/>
      <c r="AA583" s="227" t="str">
        <f>IF(OR(AA580="Empleado",AA580="Familiar"),"Nombre del Empleado","N° Factura")</f>
        <v>N° Factura</v>
      </c>
      <c r="AB583" s="228"/>
      <c r="AC583" s="89"/>
      <c r="AD583" s="48"/>
      <c r="AE583" s="181"/>
      <c r="AF583" s="181"/>
      <c r="AG583" s="181"/>
      <c r="AH583" s="181"/>
      <c r="AI583" s="181"/>
      <c r="AJ583" s="181"/>
      <c r="AK583" s="181"/>
      <c r="AL583" s="181"/>
      <c r="AM583" s="48"/>
      <c r="AN583" s="53">
        <f>A554</f>
        <v>46280</v>
      </c>
      <c r="AO583" s="54" t="str">
        <f>K555</f>
        <v>Consultorio N° 3</v>
      </c>
      <c r="AP583" s="55">
        <f t="shared" ref="AP583:AQ583" si="404">K572</f>
        <v>0</v>
      </c>
      <c r="AQ583" s="55">
        <f t="shared" si="404"/>
        <v>0</v>
      </c>
      <c r="AR583" s="55">
        <f>AC572</f>
        <v>0</v>
      </c>
      <c r="AS583" s="55">
        <f>AA572</f>
        <v>0</v>
      </c>
      <c r="AT583" s="55">
        <f>AA573</f>
        <v>0</v>
      </c>
      <c r="AU583" s="55">
        <f>AC573</f>
        <v>0</v>
      </c>
      <c r="AV583" s="55">
        <f>AA574</f>
        <v>0</v>
      </c>
      <c r="AW583" s="55">
        <f>AC574</f>
        <v>0</v>
      </c>
      <c r="AX583" s="55">
        <f>AC575</f>
        <v>0</v>
      </c>
      <c r="AY583" s="55">
        <f>N575</f>
        <v>0</v>
      </c>
      <c r="AZ583" s="56"/>
      <c r="BA583" s="56"/>
      <c r="BB583" s="56"/>
      <c r="BC583" s="56"/>
      <c r="BD583" s="56"/>
      <c r="BE583" s="56"/>
      <c r="BF583" s="56"/>
      <c r="BG583" s="56"/>
      <c r="BH583" s="56"/>
      <c r="BI583" s="56"/>
      <c r="BJ583" s="56"/>
      <c r="BK583" s="56"/>
      <c r="BL583" s="56"/>
      <c r="BM583" s="56"/>
      <c r="BN583" s="56"/>
    </row>
    <row r="584" spans="1:66" ht="11.25" customHeight="1">
      <c r="A584" s="222">
        <f>A580+$Q$13/1440</f>
        <v>0.62499999999999989</v>
      </c>
      <c r="B584" s="38"/>
      <c r="C584" s="204"/>
      <c r="D584" s="207"/>
      <c r="E584" s="40" t="s">
        <v>36</v>
      </c>
      <c r="F584" s="42" t="str">
        <f>IF(D584&lt;&gt;"", VLOOKUP(D584,'Base de Datos'!$A$2:$D1268,2,FALSE()),"")</f>
        <v/>
      </c>
      <c r="G584" s="204"/>
      <c r="H584" s="216"/>
      <c r="I584" s="40" t="s">
        <v>36</v>
      </c>
      <c r="J584" s="42" t="str">
        <f>IF(H584&lt;&gt;"", VLOOKUP(H584,'Base de Datos'!$A$2:$D1268,2,FALSE()),"")</f>
        <v/>
      </c>
      <c r="K584" s="204"/>
      <c r="L584" s="216"/>
      <c r="M584" s="40" t="s">
        <v>36</v>
      </c>
      <c r="N584" s="42" t="str">
        <f>IF(L584&lt;&gt;"", VLOOKUP(L584,'Base de Datos'!$A$2:$D1268,2,FALSE()),"")</f>
        <v/>
      </c>
      <c r="O584" s="43"/>
      <c r="P584" s="153"/>
      <c r="Q584" s="154"/>
      <c r="R584" s="15"/>
      <c r="S584" s="45"/>
      <c r="T584" s="45" t="s">
        <v>37</v>
      </c>
      <c r="U584" s="46"/>
      <c r="V584" s="47"/>
      <c r="W584" s="45"/>
      <c r="X584" s="45" t="s">
        <v>37</v>
      </c>
      <c r="Y584" s="46"/>
      <c r="Z584" s="47"/>
      <c r="AA584" s="45"/>
      <c r="AB584" s="45" t="s">
        <v>37</v>
      </c>
      <c r="AC584" s="46"/>
      <c r="AD584" s="48"/>
      <c r="AE584" s="181"/>
      <c r="AF584" s="181"/>
      <c r="AG584" s="181"/>
      <c r="AH584" s="181"/>
      <c r="AI584" s="181"/>
      <c r="AJ584" s="181"/>
      <c r="AK584" s="181"/>
      <c r="AL584" s="181"/>
      <c r="AM584" s="48"/>
      <c r="AN584" s="53">
        <f>A554</f>
        <v>46280</v>
      </c>
      <c r="AO584" s="54" t="str">
        <f>K555</f>
        <v>Consultorio N° 3</v>
      </c>
      <c r="AP584" s="55">
        <f t="shared" ref="AP584:AQ584" si="405">K576</f>
        <v>0</v>
      </c>
      <c r="AQ584" s="55">
        <f t="shared" si="405"/>
        <v>0</v>
      </c>
      <c r="AR584" s="55">
        <f>AC576</f>
        <v>0</v>
      </c>
      <c r="AS584" s="55">
        <f>AA576</f>
        <v>0</v>
      </c>
      <c r="AT584" s="55">
        <f>AA577</f>
        <v>0</v>
      </c>
      <c r="AU584" s="55">
        <f>AC577</f>
        <v>0</v>
      </c>
      <c r="AV584" s="55">
        <f>AA578</f>
        <v>0</v>
      </c>
      <c r="AW584" s="55">
        <f>AC578</f>
        <v>0</v>
      </c>
      <c r="AX584" s="55">
        <f>AC579</f>
        <v>0</v>
      </c>
      <c r="AY584" s="55">
        <f>N579</f>
        <v>0</v>
      </c>
      <c r="AZ584" s="56"/>
      <c r="BA584" s="56"/>
      <c r="BB584" s="56"/>
      <c r="BC584" s="56"/>
      <c r="BD584" s="56"/>
      <c r="BE584" s="56"/>
      <c r="BF584" s="56"/>
      <c r="BG584" s="56"/>
      <c r="BH584" s="56"/>
      <c r="BI584" s="56"/>
      <c r="BJ584" s="56"/>
      <c r="BK584" s="56"/>
      <c r="BL584" s="56"/>
      <c r="BM584" s="56"/>
      <c r="BN584" s="56"/>
    </row>
    <row r="585" spans="1:66" ht="11.25" customHeight="1">
      <c r="A585" s="220"/>
      <c r="B585" s="38"/>
      <c r="C585" s="205"/>
      <c r="D585" s="208"/>
      <c r="E585" s="57" t="s">
        <v>42</v>
      </c>
      <c r="F585" s="58" t="str">
        <f>IF(D584&lt;&gt;"", VLOOKUP(D584,'Base de Datos'!$A$2:$D1268,3,FALSE()),"")</f>
        <v/>
      </c>
      <c r="G585" s="205"/>
      <c r="H585" s="208"/>
      <c r="I585" s="57" t="s">
        <v>42</v>
      </c>
      <c r="J585" s="58" t="str">
        <f>IF(H584&lt;&gt;"", VLOOKUP(H584,'Base de Datos'!$A$2:$D1268,3,FALSE()),"")</f>
        <v/>
      </c>
      <c r="K585" s="205"/>
      <c r="L585" s="208"/>
      <c r="M585" s="57" t="s">
        <v>42</v>
      </c>
      <c r="N585" s="58" t="str">
        <f>IF(L584&lt;&gt;"", VLOOKUP(L584,'Base de Datos'!$A$2:$D1268,3,FALSE()),"")</f>
        <v/>
      </c>
      <c r="O585" s="43"/>
      <c r="P585" s="153"/>
      <c r="Q585" s="154"/>
      <c r="R585" s="15"/>
      <c r="S585" s="229"/>
      <c r="T585" s="230"/>
      <c r="U585" s="59"/>
      <c r="V585" s="47"/>
      <c r="W585" s="229"/>
      <c r="X585" s="230"/>
      <c r="Y585" s="59"/>
      <c r="Z585" s="47"/>
      <c r="AA585" s="229"/>
      <c r="AB585" s="230"/>
      <c r="AC585" s="59"/>
      <c r="AD585" s="48"/>
      <c r="AE585" s="181"/>
      <c r="AF585" s="181"/>
      <c r="AG585" s="181"/>
      <c r="AH585" s="181"/>
      <c r="AI585" s="181"/>
      <c r="AJ585" s="181"/>
      <c r="AK585" s="181"/>
      <c r="AL585" s="181"/>
      <c r="AM585" s="48"/>
      <c r="AN585" s="53">
        <f>A554</f>
        <v>46280</v>
      </c>
      <c r="AO585" s="54" t="str">
        <f>K555</f>
        <v>Consultorio N° 3</v>
      </c>
      <c r="AP585" s="55">
        <f t="shared" ref="AP585:AQ585" si="406">K580</f>
        <v>0</v>
      </c>
      <c r="AQ585" s="55">
        <f t="shared" si="406"/>
        <v>0</v>
      </c>
      <c r="AR585" s="55">
        <f>AC580</f>
        <v>0</v>
      </c>
      <c r="AS585" s="55">
        <f>AA580</f>
        <v>0</v>
      </c>
      <c r="AT585" s="55">
        <f>AA581</f>
        <v>0</v>
      </c>
      <c r="AU585" s="55">
        <f>AC581</f>
        <v>0</v>
      </c>
      <c r="AV585" s="55">
        <f>AA582</f>
        <v>0</v>
      </c>
      <c r="AW585" s="55">
        <f>AC582</f>
        <v>0</v>
      </c>
      <c r="AX585" s="55">
        <f>AC583</f>
        <v>0</v>
      </c>
      <c r="AY585" s="55">
        <f>N583</f>
        <v>0</v>
      </c>
      <c r="AZ585" s="56"/>
      <c r="BA585" s="56"/>
      <c r="BB585" s="56"/>
      <c r="BC585" s="56"/>
      <c r="BD585" s="56"/>
      <c r="BE585" s="56"/>
      <c r="BF585" s="56"/>
      <c r="BG585" s="56"/>
      <c r="BH585" s="56"/>
      <c r="BI585" s="56"/>
      <c r="BJ585" s="56"/>
      <c r="BK585" s="56"/>
      <c r="BL585" s="56"/>
      <c r="BM585" s="56"/>
      <c r="BN585" s="56"/>
    </row>
    <row r="586" spans="1:66" ht="11.25" customHeight="1">
      <c r="A586" s="220"/>
      <c r="B586" s="38"/>
      <c r="C586" s="205"/>
      <c r="D586" s="208"/>
      <c r="E586" s="57" t="s">
        <v>44</v>
      </c>
      <c r="F586" s="58" t="str">
        <f>IF(D584&lt;&gt;"", VLOOKUP(D584,'Base de Datos'!$A$2:$D1268,4,FALSE()),"")</f>
        <v/>
      </c>
      <c r="G586" s="205"/>
      <c r="H586" s="208"/>
      <c r="I586" s="57" t="s">
        <v>44</v>
      </c>
      <c r="J586" s="58" t="str">
        <f>IF(H584&lt;&gt;"", VLOOKUP(H584,'Base de Datos'!$A$2:$D1268,4,FALSE()),"")</f>
        <v/>
      </c>
      <c r="K586" s="205"/>
      <c r="L586" s="208"/>
      <c r="M586" s="57" t="s">
        <v>44</v>
      </c>
      <c r="N586" s="58" t="str">
        <f>IF(L584&lt;&gt;"", VLOOKUP(L584,'Base de Datos'!$A$2:$D1268,4,FALSE()),"")</f>
        <v/>
      </c>
      <c r="O586" s="43"/>
      <c r="P586" s="153"/>
      <c r="Q586" s="154"/>
      <c r="R586" s="15"/>
      <c r="S586" s="229"/>
      <c r="T586" s="230"/>
      <c r="U586" s="59"/>
      <c r="V586" s="47"/>
      <c r="W586" s="229"/>
      <c r="X586" s="230"/>
      <c r="Y586" s="59"/>
      <c r="Z586" s="47"/>
      <c r="AA586" s="229"/>
      <c r="AB586" s="230"/>
      <c r="AC586" s="59"/>
      <c r="AD586" s="48"/>
      <c r="AE586" s="181"/>
      <c r="AF586" s="181"/>
      <c r="AG586" s="181"/>
      <c r="AH586" s="181"/>
      <c r="AI586" s="181"/>
      <c r="AJ586" s="181"/>
      <c r="AK586" s="181"/>
      <c r="AL586" s="181"/>
      <c r="AM586" s="48"/>
      <c r="AN586" s="53">
        <f>A554</f>
        <v>46280</v>
      </c>
      <c r="AO586" s="54" t="str">
        <f>K555</f>
        <v>Consultorio N° 3</v>
      </c>
      <c r="AP586" s="55">
        <f t="shared" ref="AP586:AQ586" si="407">K584</f>
        <v>0</v>
      </c>
      <c r="AQ586" s="55">
        <f t="shared" si="407"/>
        <v>0</v>
      </c>
      <c r="AR586" s="55">
        <f>AC584</f>
        <v>0</v>
      </c>
      <c r="AS586" s="55">
        <f>AA584</f>
        <v>0</v>
      </c>
      <c r="AT586" s="55">
        <f>AA585</f>
        <v>0</v>
      </c>
      <c r="AU586" s="55">
        <f>AC585</f>
        <v>0</v>
      </c>
      <c r="AV586" s="55">
        <f>AA586</f>
        <v>0</v>
      </c>
      <c r="AW586" s="55">
        <f>AC586</f>
        <v>0</v>
      </c>
      <c r="AX586" s="55">
        <f>AC587</f>
        <v>0</v>
      </c>
      <c r="AY586" s="55">
        <f>N587</f>
        <v>0</v>
      </c>
      <c r="AZ586" s="56"/>
      <c r="BA586" s="56"/>
      <c r="BB586" s="56"/>
      <c r="BC586" s="56"/>
      <c r="BD586" s="56"/>
      <c r="BE586" s="56"/>
      <c r="BF586" s="56"/>
      <c r="BG586" s="56"/>
      <c r="BH586" s="56"/>
      <c r="BI586" s="56"/>
      <c r="BJ586" s="56"/>
      <c r="BK586" s="56"/>
      <c r="BL586" s="56"/>
      <c r="BM586" s="56"/>
      <c r="BN586" s="56"/>
    </row>
    <row r="587" spans="1:66" ht="11.25" customHeight="1">
      <c r="A587" s="221"/>
      <c r="B587" s="38"/>
      <c r="C587" s="206"/>
      <c r="D587" s="209"/>
      <c r="E587" s="85" t="s">
        <v>46</v>
      </c>
      <c r="F587" s="86"/>
      <c r="G587" s="206"/>
      <c r="H587" s="209"/>
      <c r="I587" s="85" t="s">
        <v>46</v>
      </c>
      <c r="J587" s="108"/>
      <c r="K587" s="206"/>
      <c r="L587" s="209"/>
      <c r="M587" s="85" t="s">
        <v>46</v>
      </c>
      <c r="N587" s="108"/>
      <c r="O587" s="43"/>
      <c r="P587" s="153"/>
      <c r="Q587" s="154"/>
      <c r="R587" s="15"/>
      <c r="S587" s="227" t="str">
        <f>IF(OR(S584="Empleado",S584="Familiar"),"Nombre del Empleado","N° Factura")</f>
        <v>N° Factura</v>
      </c>
      <c r="T587" s="228"/>
      <c r="U587" s="89"/>
      <c r="V587" s="47"/>
      <c r="W587" s="227" t="str">
        <f>IF(OR(W584="Empleado",W584="Familiar"),"Nombre del Empleado","N° Factura")</f>
        <v>N° Factura</v>
      </c>
      <c r="X587" s="228"/>
      <c r="Y587" s="89"/>
      <c r="Z587" s="47"/>
      <c r="AA587" s="227" t="str">
        <f>IF(OR(AA584="Empleado",AA584="Familiar"),"Nombre del Empleado","N° Factura")</f>
        <v>N° Factura</v>
      </c>
      <c r="AB587" s="228"/>
      <c r="AC587" s="89"/>
      <c r="AD587" s="48"/>
      <c r="AE587" s="181"/>
      <c r="AF587" s="181"/>
      <c r="AG587" s="181"/>
      <c r="AH587" s="181"/>
      <c r="AI587" s="181"/>
      <c r="AJ587" s="181"/>
      <c r="AK587" s="181"/>
      <c r="AL587" s="181"/>
      <c r="AM587" s="48"/>
      <c r="AN587" s="53">
        <f>A554</f>
        <v>46280</v>
      </c>
      <c r="AO587" s="54" t="str">
        <f>K555</f>
        <v>Consultorio N° 3</v>
      </c>
      <c r="AP587" s="55">
        <f t="shared" ref="AP587:AQ587" si="408">K588</f>
        <v>0</v>
      </c>
      <c r="AQ587" s="55">
        <f t="shared" si="408"/>
        <v>0</v>
      </c>
      <c r="AR587" s="55">
        <f>AC588</f>
        <v>0</v>
      </c>
      <c r="AS587" s="55">
        <f>AA588</f>
        <v>0</v>
      </c>
      <c r="AT587" s="55">
        <f>AA589</f>
        <v>0</v>
      </c>
      <c r="AU587" s="55">
        <f>AC589</f>
        <v>0</v>
      </c>
      <c r="AV587" s="55">
        <f>AA590</f>
        <v>0</v>
      </c>
      <c r="AW587" s="55">
        <f>AC590</f>
        <v>0</v>
      </c>
      <c r="AX587" s="55">
        <f>AC591</f>
        <v>0</v>
      </c>
      <c r="AY587" s="55">
        <f>N591</f>
        <v>0</v>
      </c>
      <c r="AZ587" s="56"/>
      <c r="BA587" s="56"/>
      <c r="BB587" s="56"/>
      <c r="BC587" s="56"/>
      <c r="BD587" s="56"/>
      <c r="BE587" s="56"/>
      <c r="BF587" s="56"/>
      <c r="BG587" s="56"/>
      <c r="BH587" s="56"/>
      <c r="BI587" s="56"/>
      <c r="BJ587" s="56"/>
      <c r="BK587" s="56"/>
      <c r="BL587" s="56"/>
      <c r="BM587" s="56"/>
      <c r="BN587" s="56"/>
    </row>
    <row r="588" spans="1:66" ht="11.25" customHeight="1">
      <c r="A588" s="222">
        <f>A584+$Q$13/1440</f>
        <v>0.66666666666666652</v>
      </c>
      <c r="B588" s="38"/>
      <c r="C588" s="204"/>
      <c r="D588" s="207"/>
      <c r="E588" s="40" t="s">
        <v>36</v>
      </c>
      <c r="F588" s="42" t="str">
        <f>IF(D588&lt;&gt;"", VLOOKUP(D588,'Base de Datos'!$A$2:$D1268,2,FALSE()),"")</f>
        <v/>
      </c>
      <c r="G588" s="204"/>
      <c r="H588" s="216"/>
      <c r="I588" s="40" t="s">
        <v>36</v>
      </c>
      <c r="J588" s="42" t="str">
        <f>IF(H588&lt;&gt;"", VLOOKUP(H588,'Base de Datos'!$A$2:$D1268,2,FALSE()),"")</f>
        <v/>
      </c>
      <c r="K588" s="204"/>
      <c r="L588" s="216"/>
      <c r="M588" s="40" t="s">
        <v>36</v>
      </c>
      <c r="N588" s="42" t="str">
        <f>IF(L588&lt;&gt;"", VLOOKUP(L588,'Base de Datos'!$A$2:$D1268,2,FALSE()),"")</f>
        <v/>
      </c>
      <c r="O588" s="43"/>
      <c r="P588" s="3"/>
      <c r="Q588" s="3"/>
      <c r="R588" s="15"/>
      <c r="S588" s="45"/>
      <c r="T588" s="45" t="s">
        <v>37</v>
      </c>
      <c r="U588" s="46"/>
      <c r="V588" s="47"/>
      <c r="W588" s="45"/>
      <c r="X588" s="45" t="s">
        <v>37</v>
      </c>
      <c r="Y588" s="46"/>
      <c r="Z588" s="47"/>
      <c r="AA588" s="45"/>
      <c r="AB588" s="45" t="s">
        <v>37</v>
      </c>
      <c r="AC588" s="46"/>
      <c r="AD588" s="48"/>
      <c r="AE588" s="181"/>
      <c r="AF588" s="181"/>
      <c r="AG588" s="181"/>
      <c r="AH588" s="181"/>
      <c r="AI588" s="181"/>
      <c r="AJ588" s="181"/>
      <c r="AK588" s="181"/>
      <c r="AL588" s="181"/>
      <c r="AM588" s="48"/>
      <c r="AN588" s="53">
        <f>A554</f>
        <v>46280</v>
      </c>
      <c r="AO588" s="54" t="str">
        <f>K555</f>
        <v>Consultorio N° 3</v>
      </c>
      <c r="AP588" s="55">
        <f t="shared" ref="AP588:AQ588" si="409">K592</f>
        <v>0</v>
      </c>
      <c r="AQ588" s="55">
        <f t="shared" si="409"/>
        <v>0</v>
      </c>
      <c r="AR588" s="55">
        <f>AC592</f>
        <v>0</v>
      </c>
      <c r="AS588" s="55">
        <f>AA592</f>
        <v>0</v>
      </c>
      <c r="AT588" s="55">
        <f>AA593</f>
        <v>0</v>
      </c>
      <c r="AU588" s="55">
        <f>AC593</f>
        <v>0</v>
      </c>
      <c r="AV588" s="55">
        <f>AA594</f>
        <v>0</v>
      </c>
      <c r="AW588" s="55">
        <f>AC594</f>
        <v>0</v>
      </c>
      <c r="AX588" s="55">
        <f>AC595</f>
        <v>0</v>
      </c>
      <c r="AY588" s="55">
        <f>N595</f>
        <v>0</v>
      </c>
      <c r="AZ588" s="56"/>
      <c r="BA588" s="56"/>
      <c r="BB588" s="56"/>
      <c r="BC588" s="56"/>
      <c r="BD588" s="56"/>
      <c r="BE588" s="56"/>
      <c r="BF588" s="56"/>
      <c r="BG588" s="56"/>
      <c r="BH588" s="56"/>
      <c r="BI588" s="56"/>
      <c r="BJ588" s="56"/>
      <c r="BK588" s="56"/>
      <c r="BL588" s="56"/>
      <c r="BM588" s="56"/>
      <c r="BN588" s="56"/>
    </row>
    <row r="589" spans="1:66" ht="11.25" customHeight="1">
      <c r="A589" s="220"/>
      <c r="B589" s="38"/>
      <c r="C589" s="205"/>
      <c r="D589" s="208"/>
      <c r="E589" s="57" t="s">
        <v>42</v>
      </c>
      <c r="F589" s="58" t="str">
        <f>IF(D588&lt;&gt;"", VLOOKUP(D588,'Base de Datos'!$A$2:$D1268,3,FALSE()),"")</f>
        <v/>
      </c>
      <c r="G589" s="205"/>
      <c r="H589" s="208"/>
      <c r="I589" s="57" t="s">
        <v>42</v>
      </c>
      <c r="J589" s="58" t="str">
        <f>IF(H588&lt;&gt;"", VLOOKUP(H588,'Base de Datos'!$A$2:$D1268,3,FALSE()),"")</f>
        <v/>
      </c>
      <c r="K589" s="205"/>
      <c r="L589" s="208"/>
      <c r="M589" s="57" t="s">
        <v>42</v>
      </c>
      <c r="N589" s="58" t="str">
        <f>IF(L588&lt;&gt;"", VLOOKUP(L588,'Base de Datos'!$A$2:$D1268,3,FALSE()),"")</f>
        <v/>
      </c>
      <c r="O589" s="43"/>
      <c r="P589" s="3"/>
      <c r="Q589" s="3"/>
      <c r="R589" s="15"/>
      <c r="S589" s="229"/>
      <c r="T589" s="230"/>
      <c r="U589" s="59"/>
      <c r="V589" s="47"/>
      <c r="W589" s="229"/>
      <c r="X589" s="230"/>
      <c r="Y589" s="59"/>
      <c r="Z589" s="47"/>
      <c r="AA589" s="229"/>
      <c r="AB589" s="230"/>
      <c r="AC589" s="59"/>
      <c r="AD589" s="48"/>
      <c r="AE589" s="235">
        <f>A554</f>
        <v>46280</v>
      </c>
      <c r="AF589" s="236"/>
      <c r="AG589" s="236"/>
      <c r="AH589" s="236"/>
      <c r="AI589" s="236"/>
      <c r="AJ589" s="236"/>
      <c r="AK589" s="236"/>
      <c r="AL589" s="237"/>
      <c r="AM589" s="48"/>
      <c r="AN589" s="155">
        <f>A554</f>
        <v>46280</v>
      </c>
      <c r="AO589" s="156" t="str">
        <f>K555</f>
        <v>Consultorio N° 3</v>
      </c>
      <c r="AP589" s="156">
        <f t="shared" ref="AP589:AQ589" si="410">K596</f>
        <v>0</v>
      </c>
      <c r="AQ589" s="156">
        <f t="shared" si="410"/>
        <v>0</v>
      </c>
      <c r="AR589" s="156">
        <f>AC596</f>
        <v>0</v>
      </c>
      <c r="AS589" s="156">
        <f>AA596</f>
        <v>0</v>
      </c>
      <c r="AT589" s="156">
        <f>AA597</f>
        <v>0</v>
      </c>
      <c r="AU589" s="156">
        <f>AC597</f>
        <v>0</v>
      </c>
      <c r="AV589" s="156">
        <f>AA598</f>
        <v>0</v>
      </c>
      <c r="AW589" s="156">
        <f>AC598</f>
        <v>0</v>
      </c>
      <c r="AX589" s="156">
        <f>AC599</f>
        <v>0</v>
      </c>
      <c r="AY589" s="156">
        <f>N599</f>
        <v>0</v>
      </c>
      <c r="AZ589" s="48"/>
      <c r="BA589" s="48"/>
      <c r="BB589" s="48"/>
      <c r="BC589" s="48"/>
      <c r="BD589" s="48"/>
      <c r="BE589" s="48"/>
      <c r="BF589" s="48"/>
      <c r="BG589" s="48"/>
      <c r="BH589" s="48"/>
      <c r="BI589" s="48"/>
      <c r="BJ589" s="48"/>
      <c r="BK589" s="48"/>
      <c r="BL589" s="48"/>
      <c r="BM589" s="48"/>
      <c r="BN589" s="48"/>
    </row>
    <row r="590" spans="1:66" ht="11.25" customHeight="1">
      <c r="A590" s="220"/>
      <c r="B590" s="38"/>
      <c r="C590" s="205"/>
      <c r="D590" s="208"/>
      <c r="E590" s="57" t="s">
        <v>44</v>
      </c>
      <c r="F590" s="58" t="str">
        <f>IF(D588&lt;&gt;"", VLOOKUP(D588,'Base de Datos'!$A$2:$D1268,4,FALSE()),"")</f>
        <v/>
      </c>
      <c r="G590" s="205"/>
      <c r="H590" s="208"/>
      <c r="I590" s="57" t="s">
        <v>44</v>
      </c>
      <c r="J590" s="58" t="str">
        <f>IF(H588&lt;&gt;"", VLOOKUP(H588,'Base de Datos'!$A$2:$D1268,4,FALSE()),"")</f>
        <v/>
      </c>
      <c r="K590" s="205"/>
      <c r="L590" s="208"/>
      <c r="M590" s="57" t="s">
        <v>44</v>
      </c>
      <c r="N590" s="58" t="str">
        <f>IF(L588&lt;&gt;"", VLOOKUP(L588,'Base de Datos'!$A$2:$D1268,4,FALSE()),"")</f>
        <v/>
      </c>
      <c r="O590" s="43"/>
      <c r="P590" s="3"/>
      <c r="Q590" s="3"/>
      <c r="R590" s="15"/>
      <c r="S590" s="229"/>
      <c r="T590" s="230"/>
      <c r="U590" s="59"/>
      <c r="V590" s="47"/>
      <c r="W590" s="229"/>
      <c r="X590" s="230"/>
      <c r="Y590" s="59"/>
      <c r="Z590" s="47"/>
      <c r="AA590" s="229"/>
      <c r="AB590" s="230"/>
      <c r="AC590" s="59"/>
      <c r="AD590" s="48"/>
      <c r="AE590" s="238" t="s">
        <v>20</v>
      </c>
      <c r="AF590" s="239"/>
      <c r="AG590" s="157" t="s">
        <v>21</v>
      </c>
      <c r="AH590" s="158" t="s">
        <v>22</v>
      </c>
      <c r="AI590" s="159" t="s">
        <v>23</v>
      </c>
      <c r="AJ590" s="159" t="s">
        <v>24</v>
      </c>
      <c r="AK590" s="159" t="s">
        <v>25</v>
      </c>
      <c r="AL590" s="160" t="s">
        <v>26</v>
      </c>
      <c r="AM590" s="48"/>
      <c r="AN590" s="155">
        <f>A554</f>
        <v>46280</v>
      </c>
      <c r="AO590" s="156" t="str">
        <f>K555</f>
        <v>Consultorio N° 3</v>
      </c>
      <c r="AP590" s="156">
        <f t="shared" ref="AP590:AQ590" si="411">K600</f>
        <v>0</v>
      </c>
      <c r="AQ590" s="156">
        <f t="shared" si="411"/>
        <v>0</v>
      </c>
      <c r="AR590" s="156">
        <f>AC600</f>
        <v>0</v>
      </c>
      <c r="AS590" s="156">
        <f>AA600</f>
        <v>0</v>
      </c>
      <c r="AT590" s="156">
        <f>AA601</f>
        <v>0</v>
      </c>
      <c r="AU590" s="156">
        <f>AC601</f>
        <v>0</v>
      </c>
      <c r="AV590" s="156">
        <f>AA602</f>
        <v>0</v>
      </c>
      <c r="AW590" s="156">
        <f>AC602</f>
        <v>0</v>
      </c>
      <c r="AX590" s="156">
        <f>AC603</f>
        <v>0</v>
      </c>
      <c r="AY590" s="156">
        <f>N603</f>
        <v>0</v>
      </c>
      <c r="AZ590" s="48"/>
      <c r="BA590" s="48"/>
      <c r="BB590" s="48"/>
      <c r="BC590" s="48"/>
      <c r="BD590" s="48"/>
      <c r="BE590" s="48"/>
      <c r="BF590" s="48"/>
      <c r="BG590" s="48"/>
      <c r="BH590" s="48"/>
      <c r="BI590" s="48"/>
      <c r="BJ590" s="48"/>
      <c r="BK590" s="48"/>
      <c r="BL590" s="48"/>
      <c r="BM590" s="48"/>
      <c r="BN590" s="48"/>
    </row>
    <row r="591" spans="1:66" ht="11.25" customHeight="1">
      <c r="A591" s="221"/>
      <c r="B591" s="38"/>
      <c r="C591" s="206"/>
      <c r="D591" s="209"/>
      <c r="E591" s="85" t="s">
        <v>46</v>
      </c>
      <c r="F591" s="86"/>
      <c r="G591" s="206"/>
      <c r="H591" s="209"/>
      <c r="I591" s="85" t="s">
        <v>46</v>
      </c>
      <c r="J591" s="108"/>
      <c r="K591" s="206"/>
      <c r="L591" s="209"/>
      <c r="M591" s="85" t="s">
        <v>46</v>
      </c>
      <c r="N591" s="108"/>
      <c r="O591" s="43"/>
      <c r="P591" s="3"/>
      <c r="Q591" s="3"/>
      <c r="R591" s="15"/>
      <c r="S591" s="227" t="str">
        <f>IF(OR(S588="Empleado",S588="Familiar"),"Nombre del Empleado","N° Factura")</f>
        <v>N° Factura</v>
      </c>
      <c r="T591" s="228"/>
      <c r="U591" s="89"/>
      <c r="V591" s="47"/>
      <c r="W591" s="227" t="str">
        <f>IF(OR(W588="Empleado",W588="Familiar"),"Nombre del Empleado","N° Factura")</f>
        <v>N° Factura</v>
      </c>
      <c r="X591" s="228"/>
      <c r="Y591" s="89"/>
      <c r="Z591" s="47"/>
      <c r="AA591" s="227" t="str">
        <f>IF(OR(AA588="Empleado",AA588="Familiar"),"Nombre del Empleado","N° Factura")</f>
        <v>N° Factura</v>
      </c>
      <c r="AB591" s="228"/>
      <c r="AC591" s="89"/>
      <c r="AD591" s="48"/>
      <c r="AE591" s="240" t="s">
        <v>38</v>
      </c>
      <c r="AF591" s="230"/>
      <c r="AG591" s="161">
        <f t="array" aca="1" ref="AG591" ca="1">COUNTIFS(AP556:AP596, "💲", AY556:AY596, INDIRECT("AE" &amp; ROW())) + COUNTIFS(AP556:AP596, "📦", AY556:AY596, INDIRECT("AE" &amp; ROW())) + COUNTIFS(AP556:AP596, "✅", AY556:AY596, INDIRECT("AE" &amp; ROW()))</f>
        <v>0</v>
      </c>
      <c r="AH591" s="162">
        <f t="array" aca="1" ref="AH591" ca="1">COUNTIFS(AP556:AP596, "💲", AY556:AY596, INDIRECT("AE" &amp; ROW())) + COUNTIFS(AP556:AP596, "📦", AY556:AY596, INDIRECT("AE" &amp; ROW()))</f>
        <v>0</v>
      </c>
      <c r="AI591" s="139">
        <f t="array" aca="1" ref="AI591" ca="1">SUMIFS(AR556:AR596, AY556:AY596, INDIRECT("AE" &amp; ROW()), AP556:AP596, "💲") + SUMIFS(AR556:AR596, AY556:AY596, INDIRECT("AE" &amp; ROW()), AP556:AP596, "📦")</f>
        <v>0</v>
      </c>
      <c r="AJ591" s="139">
        <f t="array" aca="1" ref="AJ591" ca="1">(
    SUMIFS(AR556:AR596, AY556:AY596, INDIRECT("AE" &amp; ROW()), AP556:AP596, "💲") +
    SUMIFS(AR556:AR596, AY556:AY596, INDIRECT("AE" &amp; ROW()), AP556:AP596, "📦")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
        SUMIFS(AR556:AR596, AY556:AY596, INDIRECT("AE" &amp; ROW()), AP556:AP596, "💲", AS556:AS596, "Familiar") +
        SUMIFS(AR556:AR596, AY556:AY596, INDIRECT("AE" &amp; ROW()), AP556:AP596, "📦", AS556:AS596, "Familiar")
    ) / 2
)  -
(
    (
        SUMIFS(AR556:AR596, AY556:AY596, INDIRECT("AE" &amp; ROW()), AP556:AP596, "💲", AS556:AS596, "Exonerado ADH") +
        SUMIFS(AR556:AR596, AY556:AY596, INDIRECT("AE" &amp; ROW()), AP556:AP596, "📦", AS556:AS596, "Exonerado ADH")
    ) / 2
)  -
(
    (
        SUMIFS(AR556:AR596, AY556:AY596, INDIRECT("AE" &amp; ROW()), AP556:AP596, "💲", AS556:AS596, "Exonerado Doctor") +
        SUMIFS(AR556:AR596, AY556:AY596, INDIRECT("AE" &amp; ROW()), AP556:AP596, "📦", AS556:AS596, "Exonerado Doctor")
    ) / 2
)</f>
        <v>0</v>
      </c>
      <c r="AK591" s="139">
        <f t="array" aca="1" ref="AK591" ca="1">(
    SUMIFS(AR556:AR596, AY556:AY596, INDIRECT("AE" &amp; ROW()), AP556:AP596, "💲") +
    SUMIFS(AR556:AR596, AY556:AY596, INDIRECT("AE" &amp; ROW()), AP556:AP596, "📦")
) -
(
    SUMIFS(AR556:AR596, AY556:AY596, INDIRECT("AE" &amp; ROW()), AP556:AP596, "💲", AS556:AS596, "Familiar") +
    SUMIFS(AR556:AR596, AY556:AY596, INDIRECT("AE" &amp; ROW()), AP556:AP596, "📦", AS556:AS596, "Familiar")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SUMIFS(AR556:AR596, AY556:AY596, INDIRECT("AE" &amp; ROW()), AP556:AP596, "💲", AS556:AS596, "Exonerado ADH") +
    SUMIFS(AR556:AR596, AY556:AY596, INDIRECT("AE" &amp; ROW()), AP556:AP596, "📦", AS556:AS596, "Exonerado ADH")
) -
(
    (
        SUMIFS(AR556:AR596, AY556:AY596, INDIRECT("AE" &amp; ROW()), AP556:AP596, "💲", AS556:AS596, "Exonerado Doctor") +
        SUMIFS(AR556:AR596, AY556:AY596, INDIRECT("AE" &amp; ROW()), AP556:AP596, "📦", AS556:AS596, "Exonerado Doctor")
    ) / 2
) -
(
    (
        SUMIFS(AR556:AR596, AY556:AY596, INDIRECT("AE" &amp; ROW()), AP556:AP596, "💲", AS556:AS596, "") +
        SUMIFS(AR556:AR596, AY556:AY596, INDIRECT("AE" &amp; ROW()), AP556:AP596, "📦", AS556:AS596, "")
    ) / 2
)</f>
        <v>0</v>
      </c>
      <c r="AL591" s="140">
        <f t="array" aca="1" ref="AL591" ca="1">(
    SUMIFS(AR556:AR596, AY556:AY596, INDIRECT("AE" &amp; ROW()), AP556:AP596, "💲") +
    SUMIFS(AR556:AR596, AY556:AY596, INDIRECT("AE" &amp; ROW()), AP556:AP596, "📦")
) -
(
    (
        SUMIFS(AR556:AR596, AY556:AY596, INDIRECT("AE" &amp; ROW()), AP556:AP596, "💲", AS556:AS596, "Familiar") +
        SUMIFS(AR556:AR596, AY556:AY596, INDIRECT("AE" &amp; ROW()), AP556:AP596, "📦", AS556:AS596, "Familiar")
    ) / 2
) -
(
    (
        SUMIFS(AR556:AR596, AY556:AY596, INDIRECT("AE" &amp; ROW()), AP556:AP596, "💲", AS556:AS596, "Participante") +
        SUMIFS(AR556:AR596, AY556:AY596, INDIRECT("AE" &amp; ROW()), AP556:AP596, "📦", AS556:AS596, "Participante")
    ) / 2
) -
(
    (
        SUMIFS(AR556:AR596, AY556:AY596, INDIRECT("AE" &amp; ROW()), AP556:AP596, "💲", AS556:AS596, "Empleado") +
        SUMIFS(AR556:AR596, AY556:AY596, INDIRECT("AE" &amp; ROW()), AP556:AP596, "📦", AS556:AS596, "Empleado")
    ) / 2
) -
(
    (
        SUMIFS(AR556:AR596, AY556:AY596, INDIRECT("AE" &amp; ROW()), AP556:AP596, "💲", AS556:AS596, "Exonerado ADH") +
        SUMIFS(AR556:AR596, AY556:AY596, INDIRECT("AE" &amp; ROW()), AP556:AP596, "📦", AS556:AS596, "Exonerado ADH")
    ) / 2
) -
(
    SUMIFS(AR556:AR596, AY556:AY596, INDIRECT("AE" &amp; ROW()), AP556:AP596, "💲", AS556:AS596, "Exonerado Doctor") +
    SUMIFS(AR556:AR596, AY556:AY596, INDIRECT("AE" &amp; ROW()), AP556:AP596, "📦", AS556:AS596, "Exonerado Doctor")
) -
(
    (
        SUMIFS(AR556:AR596, AY556:AY596, INDIRECT("AE" &amp; ROW()), AP556:AP596, "💲", AS556:AS596, "") +
        SUMIFS(AR556:AR596, AY556:AY596, INDIRECT("AE" &amp; ROW()), AP556:AP596, "📦", AS556:AS596, "")
    ) / 2
)</f>
        <v>0</v>
      </c>
      <c r="AM591" s="48"/>
      <c r="AN591" s="155">
        <f>A554</f>
        <v>46280</v>
      </c>
      <c r="AO591" s="156" t="str">
        <f>K555</f>
        <v>Consultorio N° 3</v>
      </c>
      <c r="AP591" s="156">
        <f t="shared" ref="AP591:AQ591" si="412">K604</f>
        <v>0</v>
      </c>
      <c r="AQ591" s="156">
        <f t="shared" si="412"/>
        <v>0</v>
      </c>
      <c r="AR591" s="156">
        <f>AC604</f>
        <v>0</v>
      </c>
      <c r="AS591" s="156">
        <f>AA604</f>
        <v>0</v>
      </c>
      <c r="AT591" s="156">
        <f>AA605</f>
        <v>0</v>
      </c>
      <c r="AU591" s="156">
        <f>AC605</f>
        <v>0</v>
      </c>
      <c r="AV591" s="156">
        <f>AA606</f>
        <v>0</v>
      </c>
      <c r="AW591" s="156">
        <f>AC606</f>
        <v>0</v>
      </c>
      <c r="AX591" s="156">
        <f>AC607</f>
        <v>0</v>
      </c>
      <c r="AY591" s="156">
        <f>N607</f>
        <v>0</v>
      </c>
      <c r="AZ591" s="48"/>
      <c r="BA591" s="48"/>
      <c r="BB591" s="48"/>
      <c r="BC591" s="48"/>
      <c r="BD591" s="48"/>
      <c r="BE591" s="48"/>
      <c r="BF591" s="48"/>
      <c r="BG591" s="48"/>
      <c r="BH591" s="48"/>
      <c r="BI591" s="48"/>
      <c r="BJ591" s="48"/>
      <c r="BK591" s="48"/>
      <c r="BL591" s="48"/>
      <c r="BM591" s="48"/>
      <c r="BN591" s="48"/>
    </row>
    <row r="592" spans="1:66" ht="11.25" customHeight="1">
      <c r="A592" s="222">
        <f>A588+$Q$13/1440</f>
        <v>0.70833333333333315</v>
      </c>
      <c r="B592" s="38"/>
      <c r="C592" s="204"/>
      <c r="D592" s="207"/>
      <c r="E592" s="40" t="s">
        <v>36</v>
      </c>
      <c r="F592" s="42" t="str">
        <f>IF(D592&lt;&gt;"", VLOOKUP(D592,'Base de Datos'!$A$2:$D1268,2,FALSE()),"")</f>
        <v/>
      </c>
      <c r="G592" s="204"/>
      <c r="H592" s="216"/>
      <c r="I592" s="40" t="s">
        <v>36</v>
      </c>
      <c r="J592" s="42" t="str">
        <f>IF(H592&lt;&gt;"", VLOOKUP(H592,'Base de Datos'!$A$2:$D1268,2,FALSE()),"")</f>
        <v/>
      </c>
      <c r="K592" s="204"/>
      <c r="L592" s="216"/>
      <c r="M592" s="40" t="s">
        <v>36</v>
      </c>
      <c r="N592" s="42" t="str">
        <f>IF(L592&lt;&gt;"", VLOOKUP(L592,'Base de Datos'!$A$2:$D1268,2,FALSE()),"")</f>
        <v/>
      </c>
      <c r="O592" s="43"/>
      <c r="P592" s="163"/>
      <c r="Q592" s="3"/>
      <c r="R592" s="15"/>
      <c r="S592" s="45"/>
      <c r="T592" s="45" t="s">
        <v>37</v>
      </c>
      <c r="U592" s="46"/>
      <c r="V592" s="47"/>
      <c r="W592" s="45"/>
      <c r="X592" s="45" t="s">
        <v>37</v>
      </c>
      <c r="Y592" s="46"/>
      <c r="Z592" s="47"/>
      <c r="AA592" s="45"/>
      <c r="AB592" s="45" t="s">
        <v>37</v>
      </c>
      <c r="AC592" s="46"/>
      <c r="AD592" s="48"/>
      <c r="AE592" s="240" t="s">
        <v>43</v>
      </c>
      <c r="AF592" s="230"/>
      <c r="AG592" s="161">
        <f t="array" aca="1" ref="AG592" ca="1">COUNTIFS(AP556:AP596, "💲", AY556:AY596, INDIRECT("AE" &amp; ROW())) + COUNTIFS(AP556:AP596, "📦", AY556:AY596, INDIRECT("AE" &amp; ROW())) + COUNTIFS(AP556:AP596, "✅", AY556:AY596, INDIRECT("AE" &amp; ROW()))</f>
        <v>0</v>
      </c>
      <c r="AH592" s="162">
        <f t="array" aca="1" ref="AH592" ca="1">COUNTIFS(AP556:AP596, "💲", AY556:AY596, INDIRECT("AE" &amp; ROW())) + COUNTIFS(AP556:AP596, "📦", AY556:AY596, INDIRECT("AE" &amp; ROW()))</f>
        <v>0</v>
      </c>
      <c r="AI592" s="139">
        <f t="array" aca="1" ref="AI592" ca="1">SUMIFS(AR556:AR596, AY556:AY596, INDIRECT("AE" &amp; ROW()), AP556:AP596, "💲") + SUMIFS(AR556:AR596, AY556:AY596, INDIRECT("AE" &amp; ROW()), AP556:AP596, "📦")</f>
        <v>0</v>
      </c>
      <c r="AJ592" s="139">
        <f t="array" aca="1" ref="AJ592" ca="1">(
    SUMIFS(AR556:AR596, AY556:AY596, INDIRECT("AE" &amp; ROW()), AP556:AP596, "💲") +
    SUMIFS(AR556:AR596, AY556:AY596, INDIRECT("AE" &amp; ROW()), AP556:AP596, "📦")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
        SUMIFS(AR556:AR596, AY556:AY596, INDIRECT("AE" &amp; ROW()), AP556:AP596, "💲", AS556:AS596, "Familiar") +
        SUMIFS(AR556:AR596, AY556:AY596, INDIRECT("AE" &amp; ROW()), AP556:AP596, "📦", AS556:AS596, "Familiar")
    ) / 2
)  -
(
    (
        SUMIFS(AR556:AR596, AY556:AY596, INDIRECT("AE" &amp; ROW()), AP556:AP596, "💲", AS556:AS596, "Exonerado ADH") +
        SUMIFS(AR556:AR596, AY556:AY596, INDIRECT("AE" &amp; ROW()), AP556:AP596, "📦", AS556:AS596, "Exonerado ADH")
    ) / 2
)  -
(
    (
        SUMIFS(AR556:AR596, AY556:AY596, INDIRECT("AE" &amp; ROW()), AP556:AP596, "💲", AS556:AS596, "Exonerado Doctor") +
        SUMIFS(AR556:AR596, AY556:AY596, INDIRECT("AE" &amp; ROW()), AP556:AP596, "📦", AS556:AS596, "Exonerado Doctor")
    ) / 2
)</f>
        <v>0</v>
      </c>
      <c r="AK592" s="139">
        <f t="array" aca="1" ref="AK592" ca="1">(
    SUMIFS(AR556:AR596, AY556:AY596, INDIRECT("AE" &amp; ROW()), AP556:AP596, "💲") +
    SUMIFS(AR556:AR596, AY556:AY596, INDIRECT("AE" &amp; ROW()), AP556:AP596, "📦")
) -
(
    SUMIFS(AR556:AR596, AY556:AY596, INDIRECT("AE" &amp; ROW()), AP556:AP596, "💲", AS556:AS596, "Familiar") +
    SUMIFS(AR556:AR596, AY556:AY596, INDIRECT("AE" &amp; ROW()), AP556:AP596, "📦", AS556:AS596, "Familiar")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SUMIFS(AR556:AR596, AY556:AY596, INDIRECT("AE" &amp; ROW()), AP556:AP596, "💲", AS556:AS596, "Exonerado ADH") +
    SUMIFS(AR556:AR596, AY556:AY596, INDIRECT("AE" &amp; ROW()), AP556:AP596, "📦", AS556:AS596, "Exonerado ADH")
) -
(
    (
        SUMIFS(AR556:AR596, AY556:AY596, INDIRECT("AE" &amp; ROW()), AP556:AP596, "💲", AS556:AS596, "Exonerado Doctor") +
        SUMIFS(AR556:AR596, AY556:AY596, INDIRECT("AE" &amp; ROW()), AP556:AP596, "📦", AS556:AS596, "Exonerado Doctor")
    ) / 2
) -
(
    (
        SUMIFS(AR556:AR596, AY556:AY596, INDIRECT("AE" &amp; ROW()), AP556:AP596, "💲", AS556:AS596, "") +
        SUMIFS(AR556:AR596, AY556:AY596, INDIRECT("AE" &amp; ROW()), AP556:AP596, "📦", AS556:AS596, "")
    ) / 2
)</f>
        <v>0</v>
      </c>
      <c r="AL592" s="140">
        <f t="array" aca="1" ref="AL592" ca="1">(
    SUMIFS(AR556:AR596, AY556:AY596, INDIRECT("AE" &amp; ROW()), AP556:AP596, "💲") +
    SUMIFS(AR556:AR596, AY556:AY596, INDIRECT("AE" &amp; ROW()), AP556:AP596, "📦")
) -
(
    (
        SUMIFS(AR556:AR596, AY556:AY596, INDIRECT("AE" &amp; ROW()), AP556:AP596, "💲", AS556:AS596, "Familiar") +
        SUMIFS(AR556:AR596, AY556:AY596, INDIRECT("AE" &amp; ROW()), AP556:AP596, "📦", AS556:AS596, "Familiar")
    ) / 2
) -
(
    (
        SUMIFS(AR556:AR596, AY556:AY596, INDIRECT("AE" &amp; ROW()), AP556:AP596, "💲", AS556:AS596, "Participante") +
        SUMIFS(AR556:AR596, AY556:AY596, INDIRECT("AE" &amp; ROW()), AP556:AP596, "📦", AS556:AS596, "Participante")
    ) / 2
) -
(
    (
        SUMIFS(AR556:AR596, AY556:AY596, INDIRECT("AE" &amp; ROW()), AP556:AP596, "💲", AS556:AS596, "Empleado") +
        SUMIFS(AR556:AR596, AY556:AY596, INDIRECT("AE" &amp; ROW()), AP556:AP596, "📦", AS556:AS596, "Empleado")
    ) / 2
) -
(
    (
        SUMIFS(AR556:AR596, AY556:AY596, INDIRECT("AE" &amp; ROW()), AP556:AP596, "💲", AS556:AS596, "Exonerado ADH") +
        SUMIFS(AR556:AR596, AY556:AY596, INDIRECT("AE" &amp; ROW()), AP556:AP596, "📦", AS556:AS596, "Exonerado ADH")
    ) / 2
) -
(
    SUMIFS(AR556:AR596, AY556:AY596, INDIRECT("AE" &amp; ROW()), AP556:AP596, "💲", AS556:AS596, "Exonerado Doctor") +
    SUMIFS(AR556:AR596, AY556:AY596, INDIRECT("AE" &amp; ROW()), AP556:AP596, "📦", AS556:AS596, "Exonerado Doctor")
) -
(
    (
        SUMIFS(AR556:AR596, AY556:AY596, INDIRECT("AE" &amp; ROW()), AP556:AP596, "💲", AS556:AS596, "") +
        SUMIFS(AR556:AR596, AY556:AY596, INDIRECT("AE" &amp; ROW()), AP556:AP596, "📦", AS556:AS596, "")
    ) / 2
)</f>
        <v>0</v>
      </c>
      <c r="AM592" s="48"/>
      <c r="AN592" s="156"/>
      <c r="AO592" s="156"/>
      <c r="AP592" s="156"/>
      <c r="AQ592" s="156">
        <f>L600</f>
        <v>0</v>
      </c>
      <c r="AR592" s="156"/>
      <c r="AS592" s="156"/>
      <c r="AT592" s="156"/>
      <c r="AU592" s="156"/>
      <c r="AV592" s="156"/>
      <c r="AW592" s="156"/>
      <c r="AX592" s="156"/>
      <c r="AY592" s="156">
        <f>N595</f>
        <v>0</v>
      </c>
      <c r="AZ592" s="48"/>
      <c r="BA592" s="48"/>
      <c r="BB592" s="48"/>
      <c r="BC592" s="48"/>
      <c r="BD592" s="48"/>
      <c r="BE592" s="48"/>
      <c r="BF592" s="48"/>
      <c r="BG592" s="48"/>
      <c r="BH592" s="48"/>
      <c r="BI592" s="48"/>
      <c r="BJ592" s="48"/>
      <c r="BK592" s="48"/>
      <c r="BL592" s="48"/>
      <c r="BM592" s="48"/>
      <c r="BN592" s="48"/>
    </row>
    <row r="593" spans="1:66" ht="11.25" customHeight="1">
      <c r="A593" s="220"/>
      <c r="B593" s="38"/>
      <c r="C593" s="205"/>
      <c r="D593" s="208"/>
      <c r="E593" s="57" t="s">
        <v>42</v>
      </c>
      <c r="F593" s="58" t="str">
        <f>IF(D592&lt;&gt;"", VLOOKUP(D592,'Base de Datos'!$A$2:$D1268,3,FALSE()),"")</f>
        <v/>
      </c>
      <c r="G593" s="205"/>
      <c r="H593" s="208"/>
      <c r="I593" s="57" t="s">
        <v>42</v>
      </c>
      <c r="J593" s="58" t="str">
        <f>IF(H592&lt;&gt;"", VLOOKUP(H592,'Base de Datos'!$A$2:$D1268,3,FALSE()),"")</f>
        <v/>
      </c>
      <c r="K593" s="205"/>
      <c r="L593" s="208"/>
      <c r="M593" s="57" t="s">
        <v>42</v>
      </c>
      <c r="N593" s="58" t="str">
        <f>IF(L592&lt;&gt;"", VLOOKUP(L592,'Base de Datos'!$A$2:$D1268,3,FALSE()),"")</f>
        <v/>
      </c>
      <c r="O593" s="43"/>
      <c r="P593" s="163"/>
      <c r="Q593" s="3"/>
      <c r="R593" s="15"/>
      <c r="S593" s="229"/>
      <c r="T593" s="230"/>
      <c r="U593" s="59"/>
      <c r="V593" s="47"/>
      <c r="W593" s="229"/>
      <c r="X593" s="230"/>
      <c r="Y593" s="59"/>
      <c r="Z593" s="47"/>
      <c r="AA593" s="229"/>
      <c r="AB593" s="230"/>
      <c r="AC593" s="59"/>
      <c r="AD593" s="48"/>
      <c r="AE593" s="240" t="s">
        <v>45</v>
      </c>
      <c r="AF593" s="230"/>
      <c r="AG593" s="161">
        <f t="array" aca="1" ref="AG593" ca="1">COUNTIFS(AP556:AP596, "💲", AY556:AY596, INDIRECT("AE" &amp; ROW())) + COUNTIFS(AP556:AP596, "📦", AY556:AY596, INDIRECT("AE" &amp; ROW())) + COUNTIFS(AP556:AP596, "✅", AY556:AY596, INDIRECT("AE" &amp; ROW()))</f>
        <v>0</v>
      </c>
      <c r="AH593" s="162">
        <f t="array" aca="1" ref="AH593" ca="1">COUNTIFS(AP556:AP596, "💲", AY556:AY596, INDIRECT("AE" &amp; ROW())) + COUNTIFS(AP556:AP596, "📦", AY556:AY596, INDIRECT("AE" &amp; ROW()))</f>
        <v>0</v>
      </c>
      <c r="AI593" s="139">
        <f t="array" aca="1" ref="AI593" ca="1">SUMIFS(AR556:AR596, AY556:AY596, INDIRECT("AE" &amp; ROW()), AP556:AP596, "💲") + SUMIFS(AR556:AR596, AY556:AY596, INDIRECT("AE" &amp; ROW()), AP556:AP596, "📦")</f>
        <v>0</v>
      </c>
      <c r="AJ593" s="139">
        <f t="array" aca="1" ref="AJ593" ca="1">(
    SUMIFS(AR556:AR596, AY556:AY596, INDIRECT("AE" &amp; ROW()), AP556:AP596, "💲") +
    SUMIFS(AR556:AR596, AY556:AY596, INDIRECT("AE" &amp; ROW()), AP556:AP596, "📦")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
        SUMIFS(AR556:AR596, AY556:AY596, INDIRECT("AE" &amp; ROW()), AP556:AP596, "💲", AS556:AS596, "Familiar") +
        SUMIFS(AR556:AR596, AY556:AY596, INDIRECT("AE" &amp; ROW()), AP556:AP596, "📦", AS556:AS596, "Familiar")
    ) / 2
)  -
(
    (
        SUMIFS(AR556:AR596, AY556:AY596, INDIRECT("AE" &amp; ROW()), AP556:AP596, "💲", AS556:AS596, "Exonerado ADH") +
        SUMIFS(AR556:AR596, AY556:AY596, INDIRECT("AE" &amp; ROW()), AP556:AP596, "📦", AS556:AS596, "Exonerado ADH")
    ) / 2
)  -
(
    (
        SUMIFS(AR556:AR596, AY556:AY596, INDIRECT("AE" &amp; ROW()), AP556:AP596, "💲", AS556:AS596, "Exonerado Doctor") +
        SUMIFS(AR556:AR596, AY556:AY596, INDIRECT("AE" &amp; ROW()), AP556:AP596, "📦", AS556:AS596, "Exonerado Doctor")
    ) / 2
)</f>
        <v>0</v>
      </c>
      <c r="AK593" s="139">
        <f t="array" aca="1" ref="AK593" ca="1">(
    SUMIFS(AR556:AR596, AY556:AY596, INDIRECT("AE" &amp; ROW()), AP556:AP596, "💲") +
    SUMIFS(AR556:AR596, AY556:AY596, INDIRECT("AE" &amp; ROW()), AP556:AP596, "📦")
) -
(
    SUMIFS(AR556:AR596, AY556:AY596, INDIRECT("AE" &amp; ROW()), AP556:AP596, "💲", AS556:AS596, "Familiar") +
    SUMIFS(AR556:AR596, AY556:AY596, INDIRECT("AE" &amp; ROW()), AP556:AP596, "📦", AS556:AS596, "Familiar")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SUMIFS(AR556:AR596, AY556:AY596, INDIRECT("AE" &amp; ROW()), AP556:AP596, "💲", AS556:AS596, "Exonerado ADH") +
    SUMIFS(AR556:AR596, AY556:AY596, INDIRECT("AE" &amp; ROW()), AP556:AP596, "📦", AS556:AS596, "Exonerado ADH")
) -
(
    (
        SUMIFS(AR556:AR596, AY556:AY596, INDIRECT("AE" &amp; ROW()), AP556:AP596, "💲", AS556:AS596, "Exonerado Doctor") +
        SUMIFS(AR556:AR596, AY556:AY596, INDIRECT("AE" &amp; ROW()), AP556:AP596, "📦", AS556:AS596, "Exonerado Doctor")
    ) / 2
) -
(
    (
        SUMIFS(AR556:AR596, AY556:AY596, INDIRECT("AE" &amp; ROW()), AP556:AP596, "💲", AS556:AS596, "") +
        SUMIFS(AR556:AR596, AY556:AY596, INDIRECT("AE" &amp; ROW()), AP556:AP596, "📦", AS556:AS596, "")
    ) / 2
)</f>
        <v>0</v>
      </c>
      <c r="AL593" s="140">
        <f t="array" aca="1" ref="AL593" ca="1">(
    SUMIFS(AR556:AR596, AY556:AY596, INDIRECT("AE" &amp; ROW()), AP556:AP596, "💲") +
    SUMIFS(AR556:AR596, AY556:AY596, INDIRECT("AE" &amp; ROW()), AP556:AP596, "📦")
) -
(
    (
        SUMIFS(AR556:AR596, AY556:AY596, INDIRECT("AE" &amp; ROW()), AP556:AP596, "💲", AS556:AS596, "Familiar") +
        SUMIFS(AR556:AR596, AY556:AY596, INDIRECT("AE" &amp; ROW()), AP556:AP596, "📦", AS556:AS596, "Familiar")
    ) / 2
) -
(
    (
        SUMIFS(AR556:AR596, AY556:AY596, INDIRECT("AE" &amp; ROW()), AP556:AP596, "💲", AS556:AS596, "Participante") +
        SUMIFS(AR556:AR596, AY556:AY596, INDIRECT("AE" &amp; ROW()), AP556:AP596, "📦", AS556:AS596, "Participante")
    ) / 2
) -
(
    (
        SUMIFS(AR556:AR596, AY556:AY596, INDIRECT("AE" &amp; ROW()), AP556:AP596, "💲", AS556:AS596, "Empleado") +
        SUMIFS(AR556:AR596, AY556:AY596, INDIRECT("AE" &amp; ROW()), AP556:AP596, "📦", AS556:AS596, "Empleado")
    ) / 2
) -
(
    (
        SUMIFS(AR556:AR596, AY556:AY596, INDIRECT("AE" &amp; ROW()), AP556:AP596, "💲", AS556:AS596, "Exonerado ADH") +
        SUMIFS(AR556:AR596, AY556:AY596, INDIRECT("AE" &amp; ROW()), AP556:AP596, "📦", AS556:AS596, "Exonerado ADH")
    ) / 2
) -
(
    SUMIFS(AR556:AR596, AY556:AY596, INDIRECT("AE" &amp; ROW()), AP556:AP596, "💲", AS556:AS596, "Exonerado Doctor") +
    SUMIFS(AR556:AR596, AY556:AY596, INDIRECT("AE" &amp; ROW()), AP556:AP596, "📦", AS556:AS596, "Exonerado Doctor")
) -
(
    (
        SUMIFS(AR556:AR596, AY556:AY596, INDIRECT("AE" &amp; ROW()), AP556:AP596, "💲", AS556:AS596, "") +
        SUMIFS(AR556:AR596, AY556:AY596, INDIRECT("AE" &amp; ROW()), AP556:AP596, "📦", AS556:AS596, "")
    ) / 2
)</f>
        <v>0</v>
      </c>
      <c r="AM593" s="48"/>
      <c r="AN593" s="156"/>
      <c r="AO593" s="156"/>
      <c r="AP593" s="156"/>
      <c r="AQ593" s="156">
        <f>L604</f>
        <v>0</v>
      </c>
      <c r="AR593" s="156"/>
      <c r="AS593" s="156"/>
      <c r="AT593" s="156"/>
      <c r="AU593" s="156"/>
      <c r="AV593" s="156"/>
      <c r="AW593" s="156"/>
      <c r="AX593" s="156"/>
      <c r="AY593" s="156">
        <f>N599</f>
        <v>0</v>
      </c>
      <c r="AZ593" s="48"/>
      <c r="BA593" s="48"/>
      <c r="BB593" s="48"/>
      <c r="BC593" s="48"/>
      <c r="BD593" s="48"/>
      <c r="BE593" s="48"/>
      <c r="BF593" s="48"/>
      <c r="BG593" s="48"/>
      <c r="BH593" s="48"/>
      <c r="BI593" s="48"/>
      <c r="BJ593" s="48"/>
      <c r="BK593" s="48"/>
      <c r="BL593" s="48"/>
      <c r="BM593" s="48"/>
      <c r="BN593" s="48"/>
    </row>
    <row r="594" spans="1:66" ht="11.25" customHeight="1">
      <c r="A594" s="220"/>
      <c r="B594" s="38"/>
      <c r="C594" s="205"/>
      <c r="D594" s="208"/>
      <c r="E594" s="57" t="s">
        <v>44</v>
      </c>
      <c r="F594" s="58" t="str">
        <f>IF(D592&lt;&gt;"", VLOOKUP(D592,'Base de Datos'!$A$2:$D1268,4,FALSE()),"")</f>
        <v/>
      </c>
      <c r="G594" s="205"/>
      <c r="H594" s="208"/>
      <c r="I594" s="57" t="s">
        <v>44</v>
      </c>
      <c r="J594" s="58" t="str">
        <f>IF(H592&lt;&gt;"", VLOOKUP(H592,'Base de Datos'!$A$2:$D1268,4,FALSE()),"")</f>
        <v/>
      </c>
      <c r="K594" s="205"/>
      <c r="L594" s="208"/>
      <c r="M594" s="57" t="s">
        <v>44</v>
      </c>
      <c r="N594" s="58" t="str">
        <f>IF(L592&lt;&gt;"", VLOOKUP(L592,'Base de Datos'!$A$2:$D1268,4,FALSE()),"")</f>
        <v/>
      </c>
      <c r="O594" s="43"/>
      <c r="P594" s="163"/>
      <c r="Q594" s="3"/>
      <c r="R594" s="15"/>
      <c r="S594" s="229"/>
      <c r="T594" s="230"/>
      <c r="U594" s="59"/>
      <c r="V594" s="47"/>
      <c r="W594" s="229"/>
      <c r="X594" s="230"/>
      <c r="Y594" s="59"/>
      <c r="Z594" s="47"/>
      <c r="AA594" s="229"/>
      <c r="AB594" s="230"/>
      <c r="AC594" s="59"/>
      <c r="AD594" s="48"/>
      <c r="AE594" s="240" t="s">
        <v>47</v>
      </c>
      <c r="AF594" s="230"/>
      <c r="AG594" s="161">
        <f t="array" aca="1" ref="AG594" ca="1">COUNTIFS(AP556:AP596, "💲", AY556:AY596, INDIRECT("AE" &amp; ROW())) + COUNTIFS(AP556:AP596, "📦", AY556:AY596, INDIRECT("AE" &amp; ROW())) + COUNTIFS(AP556:AP596, "✅", AY556:AY596, INDIRECT("AE" &amp; ROW()))</f>
        <v>0</v>
      </c>
      <c r="AH594" s="162">
        <f t="array" aca="1" ref="AH594" ca="1">COUNTIFS(AP556:AP596, "💲", AY556:AY596, INDIRECT("AE" &amp; ROW())) + COUNTIFS(AP556:AP596, "📦", AY556:AY596, INDIRECT("AE" &amp; ROW()))</f>
        <v>0</v>
      </c>
      <c r="AI594" s="139">
        <f t="array" aca="1" ref="AI594" ca="1">SUMIFS(AR556:AR596, AY556:AY596, INDIRECT("AE" &amp; ROW()), AP556:AP596, "💲") + SUMIFS(AR556:AR596, AY556:AY596, INDIRECT("AE" &amp; ROW()), AP556:AP596, "📦")</f>
        <v>0</v>
      </c>
      <c r="AJ594" s="139">
        <f t="array" aca="1" ref="AJ594" ca="1">(
    SUMIFS(AR556:AR596, AY556:AY596, INDIRECT("AE" &amp; ROW()), AP556:AP596, "💲") +
    SUMIFS(AR556:AR596, AY556:AY596, INDIRECT("AE" &amp; ROW()), AP556:AP596, "📦")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
        SUMIFS(AR556:AR596, AY556:AY596, INDIRECT("AE" &amp; ROW()), AP556:AP596, "💲", AS556:AS596, "Familiar") +
        SUMIFS(AR556:AR596, AY556:AY596, INDIRECT("AE" &amp; ROW()), AP556:AP596, "📦", AS556:AS596, "Familiar")
    ) / 2
)  -
(
    (
        SUMIFS(AR556:AR596, AY556:AY596, INDIRECT("AE" &amp; ROW()), AP556:AP596, "💲", AS556:AS596, "Exonerado ADH") +
        SUMIFS(AR556:AR596, AY556:AY596, INDIRECT("AE" &amp; ROW()), AP556:AP596, "📦", AS556:AS596, "Exonerado ADH")
    ) / 2
)  -
(
    (
        SUMIFS(AR556:AR596, AY556:AY596, INDIRECT("AE" &amp; ROW()), AP556:AP596, "💲", AS556:AS596, "Exonerado Doctor") +
        SUMIFS(AR556:AR596, AY556:AY596, INDIRECT("AE" &amp; ROW()), AP556:AP596, "📦", AS556:AS596, "Exonerado Doctor")
    ) / 2
)</f>
        <v>0</v>
      </c>
      <c r="AK594" s="139">
        <f t="array" aca="1" ref="AK594" ca="1">(
    SUMIFS(AR556:AR596, AY556:AY596, INDIRECT("AE" &amp; ROW()), AP556:AP596, "💲") +
    SUMIFS(AR556:AR596, AY556:AY596, INDIRECT("AE" &amp; ROW()), AP556:AP596, "📦")
) -
(
    SUMIFS(AR556:AR596, AY556:AY596, INDIRECT("AE" &amp; ROW()), AP556:AP596, "💲", AS556:AS596, "Familiar") +
    SUMIFS(AR556:AR596, AY556:AY596, INDIRECT("AE" &amp; ROW()), AP556:AP596, "📦", AS556:AS596, "Familiar")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SUMIFS(AR556:AR596, AY556:AY596, INDIRECT("AE" &amp; ROW()), AP556:AP596, "💲", AS556:AS596, "Exonerado ADH") +
    SUMIFS(AR556:AR596, AY556:AY596, INDIRECT("AE" &amp; ROW()), AP556:AP596, "📦", AS556:AS596, "Exonerado ADH")
) -
(
    (
        SUMIFS(AR556:AR596, AY556:AY596, INDIRECT("AE" &amp; ROW()), AP556:AP596, "💲", AS556:AS596, "Exonerado Doctor") +
        SUMIFS(AR556:AR596, AY556:AY596, INDIRECT("AE" &amp; ROW()), AP556:AP596, "📦", AS556:AS596, "Exonerado Doctor")
    ) / 2
) -
(
    (
        SUMIFS(AR556:AR596, AY556:AY596, INDIRECT("AE" &amp; ROW()), AP556:AP596, "💲", AS556:AS596, "") +
        SUMIFS(AR556:AR596, AY556:AY596, INDIRECT("AE" &amp; ROW()), AP556:AP596, "📦", AS556:AS596, "")
    ) / 2
)</f>
        <v>0</v>
      </c>
      <c r="AL594" s="140">
        <f t="array" aca="1" ref="AL594" ca="1">(
    SUMIFS(AR556:AR596, AY556:AY596, INDIRECT("AE" &amp; ROW()), AP556:AP596, "💲") +
    SUMIFS(AR556:AR596, AY556:AY596, INDIRECT("AE" &amp; ROW()), AP556:AP596, "📦")
) -
(
    (
        SUMIFS(AR556:AR596, AY556:AY596, INDIRECT("AE" &amp; ROW()), AP556:AP596, "💲", AS556:AS596, "Familiar") +
        SUMIFS(AR556:AR596, AY556:AY596, INDIRECT("AE" &amp; ROW()), AP556:AP596, "📦", AS556:AS596, "Familiar")
    ) / 2
) -
(
    (
        SUMIFS(AR556:AR596, AY556:AY596, INDIRECT("AE" &amp; ROW()), AP556:AP596, "💲", AS556:AS596, "Participante") +
        SUMIFS(AR556:AR596, AY556:AY596, INDIRECT("AE" &amp; ROW()), AP556:AP596, "📦", AS556:AS596, "Participante")
    ) / 2
) -
(
    (
        SUMIFS(AR556:AR596, AY556:AY596, INDIRECT("AE" &amp; ROW()), AP556:AP596, "💲", AS556:AS596, "Empleado") +
        SUMIFS(AR556:AR596, AY556:AY596, INDIRECT("AE" &amp; ROW()), AP556:AP596, "📦", AS556:AS596, "Empleado")
    ) / 2
) -
(
    (
        SUMIFS(AR556:AR596, AY556:AY596, INDIRECT("AE" &amp; ROW()), AP556:AP596, "💲", AS556:AS596, "Exonerado ADH") +
        SUMIFS(AR556:AR596, AY556:AY596, INDIRECT("AE" &amp; ROW()), AP556:AP596, "📦", AS556:AS596, "Exonerado ADH")
    ) / 2
) -
(
    SUMIFS(AR556:AR596, AY556:AY596, INDIRECT("AE" &amp; ROW()), AP556:AP596, "💲", AS556:AS596, "Exonerado Doctor") +
    SUMIFS(AR556:AR596, AY556:AY596, INDIRECT("AE" &amp; ROW()), AP556:AP596, "📦", AS556:AS596, "Exonerado Doctor")
) -
(
    (
        SUMIFS(AR556:AR596, AY556:AY596, INDIRECT("AE" &amp; ROW()), AP556:AP596, "💲", AS556:AS596, "") +
        SUMIFS(AR556:AR596, AY556:AY596, INDIRECT("AE" &amp; ROW()), AP556:AP596, "📦", AS556:AS596, "")
    ) / 2
)</f>
        <v>0</v>
      </c>
      <c r="AM594" s="48"/>
      <c r="AN594" s="156"/>
      <c r="AO594" s="156"/>
      <c r="AP594" s="156"/>
      <c r="AQ594" s="156"/>
      <c r="AR594" s="156"/>
      <c r="AS594" s="156"/>
      <c r="AT594" s="156"/>
      <c r="AU594" s="156"/>
      <c r="AV594" s="156"/>
      <c r="AW594" s="156"/>
      <c r="AX594" s="156"/>
      <c r="AY594" s="156">
        <f>N603</f>
        <v>0</v>
      </c>
      <c r="AZ594" s="48"/>
      <c r="BA594" s="48"/>
      <c r="BB594" s="48"/>
      <c r="BC594" s="48"/>
      <c r="BD594" s="48"/>
      <c r="BE594" s="48"/>
      <c r="BF594" s="48"/>
      <c r="BG594" s="48"/>
      <c r="BH594" s="48"/>
      <c r="BI594" s="48"/>
      <c r="BJ594" s="48"/>
      <c r="BK594" s="48"/>
      <c r="BL594" s="48"/>
      <c r="BM594" s="48"/>
      <c r="BN594" s="48"/>
    </row>
    <row r="595" spans="1:66" ht="11.25" customHeight="1">
      <c r="A595" s="221"/>
      <c r="B595" s="38"/>
      <c r="C595" s="206"/>
      <c r="D595" s="209"/>
      <c r="E595" s="85" t="s">
        <v>46</v>
      </c>
      <c r="F595" s="86"/>
      <c r="G595" s="206"/>
      <c r="H595" s="209"/>
      <c r="I595" s="85" t="s">
        <v>46</v>
      </c>
      <c r="J595" s="108"/>
      <c r="K595" s="206"/>
      <c r="L595" s="209"/>
      <c r="M595" s="85" t="s">
        <v>46</v>
      </c>
      <c r="N595" s="108"/>
      <c r="O595" s="43"/>
      <c r="P595" s="163"/>
      <c r="Q595" s="3"/>
      <c r="R595" s="15"/>
      <c r="S595" s="227" t="str">
        <f>IF(OR(S592="Empleado",S592="Familiar"),"Nombre del Empleado","N° Factura")</f>
        <v>N° Factura</v>
      </c>
      <c r="T595" s="228"/>
      <c r="U595" s="89"/>
      <c r="V595" s="47"/>
      <c r="W595" s="227" t="str">
        <f>IF(OR(W592="Empleado",W592="Familiar"),"Nombre del Empleado","N° Factura")</f>
        <v>N° Factura</v>
      </c>
      <c r="X595" s="228"/>
      <c r="Y595" s="89"/>
      <c r="Z595" s="47"/>
      <c r="AA595" s="227" t="str">
        <f>IF(OR(AA592="Empleado",AA592="Familiar"),"Nombre del Empleado","N° Factura")</f>
        <v>N° Factura</v>
      </c>
      <c r="AB595" s="228"/>
      <c r="AC595" s="111"/>
      <c r="AD595" s="48"/>
      <c r="AE595" s="240" t="s">
        <v>48</v>
      </c>
      <c r="AF595" s="230"/>
      <c r="AG595" s="161">
        <f t="array" aca="1" ref="AG595" ca="1">COUNTIFS(AP556:AP596, "💲", AY556:AY596, INDIRECT("AE" &amp; ROW())) + COUNTIFS(AP556:AP596, "📦", AY556:AY596, INDIRECT("AE" &amp; ROW())) + COUNTIFS(AP556:AP596, "✅", AY556:AY596, INDIRECT("AE" &amp; ROW()))</f>
        <v>4</v>
      </c>
      <c r="AH595" s="162">
        <f t="array" aca="1" ref="AH595" ca="1">COUNTIFS(AP556:AP596, "💲", AY556:AY596, INDIRECT("AE" &amp; ROW())) + COUNTIFS(AP556:AP596, "📦", AY556:AY596, INDIRECT("AE" &amp; ROW()))</f>
        <v>4</v>
      </c>
      <c r="AI595" s="139">
        <f t="array" aca="1" ref="AI595" ca="1">SUMIFS(AR556:AR596, AY556:AY596, INDIRECT("AE" &amp; ROW()), AP556:AP596, "💲") + SUMIFS(AR556:AR596, AY556:AY596, INDIRECT("AE" &amp; ROW()), AP556:AP596, "📦")</f>
        <v>200</v>
      </c>
      <c r="AJ595" s="139">
        <f t="array" aca="1" ref="AJ595" ca="1">(
    SUMIFS(AR556:AR596, AY556:AY596, INDIRECT("AE" &amp; ROW()), AP556:AP596, "💲") +
    SUMIFS(AR556:AR596, AY556:AY596, INDIRECT("AE" &amp; ROW()), AP556:AP596, "📦")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
        SUMIFS(AR556:AR596, AY556:AY596, INDIRECT("AE" &amp; ROW()), AP556:AP596, "💲", AS556:AS596, "Familiar") +
        SUMIFS(AR556:AR596, AY556:AY596, INDIRECT("AE" &amp; ROW()), AP556:AP596, "📦", AS556:AS596, "Familiar")
    ) / 2
)  -
(
    (
        SUMIFS(AR556:AR596, AY556:AY596, INDIRECT("AE" &amp; ROW()), AP556:AP596, "💲", AS556:AS596, "Exonerado ADH") +
        SUMIFS(AR556:AR596, AY556:AY596, INDIRECT("AE" &amp; ROW()), AP556:AP596, "📦", AS556:AS596, "Exonerado ADH")
    ) / 2
)  -
(
    (
        SUMIFS(AR556:AR596, AY556:AY596, INDIRECT("AE" &amp; ROW()), AP556:AP596, "💲", AS556:AS596, "Exonerado Doctor") +
        SUMIFS(AR556:AR596, AY556:AY596, INDIRECT("AE" &amp; ROW()), AP556:AP596, "📦", AS556:AS596, "Exonerado Doctor")
    ) / 2
)</f>
        <v>150</v>
      </c>
      <c r="AK595" s="139">
        <f t="array" aca="1" ref="AK595" ca="1">(
    SUMIFS(AR556:AR596, AY556:AY596, INDIRECT("AE" &amp; ROW()), AP556:AP596, "💲") +
    SUMIFS(AR556:AR596, AY556:AY596, INDIRECT("AE" &amp; ROW()), AP556:AP596, "📦")
) -
(
    SUMIFS(AR556:AR596, AY556:AY596, INDIRECT("AE" &amp; ROW()), AP556:AP596, "💲", AS556:AS596, "Familiar") +
    SUMIFS(AR556:AR596, AY556:AY596, INDIRECT("AE" &amp; ROW()), AP556:AP596, "📦", AS556:AS596, "Familiar")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SUMIFS(AR556:AR596, AY556:AY596, INDIRECT("AE" &amp; ROW()), AP556:AP596, "💲", AS556:AS596, "Exonerado ADH") +
    SUMIFS(AR556:AR596, AY556:AY596, INDIRECT("AE" &amp; ROW()), AP556:AP596, "📦", AS556:AS596, "Exonerado ADH")
) -
(
    (
        SUMIFS(AR556:AR596, AY556:AY596, INDIRECT("AE" &amp; ROW()), AP556:AP596, "💲", AS556:AS596, "Exonerado Doctor") +
        SUMIFS(AR556:AR596, AY556:AY596, INDIRECT("AE" &amp; ROW()), AP556:AP596, "📦", AS556:AS596, "Exonerado Doctor")
    ) / 2
) -
(
    (
        SUMIFS(AR556:AR596, AY556:AY596, INDIRECT("AE" &amp; ROW()), AP556:AP596, "💲", AS556:AS596, "") +
        SUMIFS(AR556:AR596, AY556:AY596, INDIRECT("AE" &amp; ROW()), AP556:AP596, "📦", AS556:AS596, "")
    ) / 2
)</f>
        <v>150</v>
      </c>
      <c r="AL595" s="140">
        <f t="array" aca="1" ref="AL595" ca="1">(
    SUMIFS(AR556:AR596, AY556:AY596, INDIRECT("AE" &amp; ROW()), AP556:AP596, "💲") +
    SUMIFS(AR556:AR596, AY556:AY596, INDIRECT("AE" &amp; ROW()), AP556:AP596, "📦")
) -
(
    (
        SUMIFS(AR556:AR596, AY556:AY596, INDIRECT("AE" &amp; ROW()), AP556:AP596, "💲", AS556:AS596, "Familiar") +
        SUMIFS(AR556:AR596, AY556:AY596, INDIRECT("AE" &amp; ROW()), AP556:AP596, "📦", AS556:AS596, "Familiar")
    ) / 2
) -
(
    (
        SUMIFS(AR556:AR596, AY556:AY596, INDIRECT("AE" &amp; ROW()), AP556:AP596, "💲", AS556:AS596, "Participante") +
        SUMIFS(AR556:AR596, AY556:AY596, INDIRECT("AE" &amp; ROW()), AP556:AP596, "📦", AS556:AS596, "Participante")
    ) / 2
) -
(
    (
        SUMIFS(AR556:AR596, AY556:AY596, INDIRECT("AE" &amp; ROW()), AP556:AP596, "💲", AS556:AS596, "Empleado") +
        SUMIFS(AR556:AR596, AY556:AY596, INDIRECT("AE" &amp; ROW()), AP556:AP596, "📦", AS556:AS596, "Empleado")
    ) / 2
) -
(
    (
        SUMIFS(AR556:AR596, AY556:AY596, INDIRECT("AE" &amp; ROW()), AP556:AP596, "💲", AS556:AS596, "Exonerado ADH") +
        SUMIFS(AR556:AR596, AY556:AY596, INDIRECT("AE" &amp; ROW()), AP556:AP596, "📦", AS556:AS596, "Exonerado ADH")
    ) / 2
) -
(
    SUMIFS(AR556:AR596, AY556:AY596, INDIRECT("AE" &amp; ROW()), AP556:AP596, "💲", AS556:AS596, "Exonerado Doctor") +
    SUMIFS(AR556:AR596, AY556:AY596, INDIRECT("AE" &amp; ROW()), AP556:AP596, "📦", AS556:AS596, "Exonerado Doctor")
) -
(
    (
        SUMIFS(AR556:AR596, AY556:AY596, INDIRECT("AE" &amp; ROW()), AP556:AP596, "💲", AS556:AS596, "") +
        SUMIFS(AR556:AR596, AY556:AY596, INDIRECT("AE" &amp; ROW()), AP556:AP596, "📦", AS556:AS596, "")
    ) / 2
)</f>
        <v>175</v>
      </c>
      <c r="AM595" s="48"/>
      <c r="AN595" s="156"/>
      <c r="AO595" s="156"/>
      <c r="AP595" s="156"/>
      <c r="AQ595" s="156"/>
      <c r="AR595" s="156"/>
      <c r="AS595" s="156"/>
      <c r="AT595" s="156"/>
      <c r="AU595" s="156"/>
      <c r="AV595" s="156"/>
      <c r="AW595" s="156"/>
      <c r="AX595" s="156"/>
      <c r="AY595" s="156">
        <f>N607</f>
        <v>0</v>
      </c>
      <c r="AZ595" s="48"/>
      <c r="BA595" s="48"/>
      <c r="BB595" s="48"/>
      <c r="BC595" s="48"/>
      <c r="BD595" s="48"/>
      <c r="BE595" s="48"/>
      <c r="BF595" s="48"/>
      <c r="BG595" s="48"/>
      <c r="BH595" s="48"/>
      <c r="BI595" s="48"/>
      <c r="BJ595" s="48"/>
      <c r="BK595" s="48"/>
      <c r="BL595" s="48"/>
      <c r="BM595" s="48"/>
      <c r="BN595" s="48"/>
    </row>
    <row r="596" spans="1:66" ht="11.25" customHeight="1">
      <c r="A596" s="222">
        <f>A592+$Q$13/1440</f>
        <v>0.74999999999999978</v>
      </c>
      <c r="B596" s="38"/>
      <c r="C596" s="204"/>
      <c r="D596" s="207"/>
      <c r="E596" s="40" t="s">
        <v>36</v>
      </c>
      <c r="F596" s="42" t="str">
        <f>IF(D596&lt;&gt;"", VLOOKUP(D596,'Base de Datos'!$A$2:$D1268,2,FALSE()),"")</f>
        <v/>
      </c>
      <c r="G596" s="204"/>
      <c r="H596" s="216"/>
      <c r="I596" s="40" t="s">
        <v>36</v>
      </c>
      <c r="J596" s="42" t="str">
        <f>IF(H596&lt;&gt;"", VLOOKUP(H596,'Base de Datos'!$A$2:$D1268,2,FALSE()),"")</f>
        <v/>
      </c>
      <c r="K596" s="204"/>
      <c r="L596" s="216"/>
      <c r="M596" s="40" t="s">
        <v>36</v>
      </c>
      <c r="N596" s="42" t="str">
        <f>IF(L596&lt;&gt;"", VLOOKUP(L596,'Base de Datos'!$A$2:$D1268,2,FALSE()),"")</f>
        <v/>
      </c>
      <c r="O596" s="43"/>
      <c r="P596" s="163"/>
      <c r="Q596" s="3"/>
      <c r="R596" s="15"/>
      <c r="S596" s="45"/>
      <c r="T596" s="45" t="s">
        <v>37</v>
      </c>
      <c r="U596" s="46"/>
      <c r="V596" s="47"/>
      <c r="W596" s="45"/>
      <c r="X596" s="45" t="s">
        <v>37</v>
      </c>
      <c r="Y596" s="46"/>
      <c r="Z596" s="47"/>
      <c r="AA596" s="45"/>
      <c r="AB596" s="45" t="s">
        <v>37</v>
      </c>
      <c r="AC596" s="46"/>
      <c r="AD596" s="48"/>
      <c r="AE596" s="240" t="s">
        <v>49</v>
      </c>
      <c r="AF596" s="230"/>
      <c r="AG596" s="161">
        <f t="array" aca="1" ref="AG596" ca="1">COUNTIFS(AP556:AP596, "💲", AY556:AY596, INDIRECT("AE" &amp; ROW())) + COUNTIFS(AP556:AP596, "📦", AY556:AY596, INDIRECT("AE" &amp; ROW())) + COUNTIFS(AP556:AP596, "✅", AY556:AY596, INDIRECT("AE" &amp; ROW()))</f>
        <v>0</v>
      </c>
      <c r="AH596" s="162">
        <f t="array" aca="1" ref="AH596" ca="1">COUNTIFS(AP556:AP596, "💲", AY556:AY596, INDIRECT("AE" &amp; ROW())) + COUNTIFS(AP556:AP596, "📦", AY556:AY596, INDIRECT("AE" &amp; ROW()))</f>
        <v>0</v>
      </c>
      <c r="AI596" s="139">
        <f t="array" aca="1" ref="AI596" ca="1">SUMIFS(AR556:AR596, AY556:AY596, INDIRECT("AE" &amp; ROW()), AP556:AP596, "💲") + SUMIFS(AR556:AR596, AY556:AY596, INDIRECT("AE" &amp; ROW()), AP556:AP596, "📦")</f>
        <v>0</v>
      </c>
      <c r="AJ596" s="139">
        <f t="array" aca="1" ref="AJ596" ca="1">(
    SUMIFS(AR556:AR596, AY556:AY596, INDIRECT("AE" &amp; ROW()), AP556:AP596, "💲") +
    SUMIFS(AR556:AR596, AY556:AY596, INDIRECT("AE" &amp; ROW()), AP556:AP596, "📦")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
        SUMIFS(AR556:AR596, AY556:AY596, INDIRECT("AE" &amp; ROW()), AP556:AP596, "💲", AS556:AS596, "Familiar") +
        SUMIFS(AR556:AR596, AY556:AY596, INDIRECT("AE" &amp; ROW()), AP556:AP596, "📦", AS556:AS596, "Familiar")
    ) / 2
)  -
(
    (
        SUMIFS(AR556:AR596, AY556:AY596, INDIRECT("AE" &amp; ROW()), AP556:AP596, "💲", AS556:AS596, "Exonerado ADH") +
        SUMIFS(AR556:AR596, AY556:AY596, INDIRECT("AE" &amp; ROW()), AP556:AP596, "📦", AS556:AS596, "Exonerado ADH")
    ) / 2
)  -
(
    (
        SUMIFS(AR556:AR596, AY556:AY596, INDIRECT("AE" &amp; ROW()), AP556:AP596, "💲", AS556:AS596, "Exonerado Doctor") +
        SUMIFS(AR556:AR596, AY556:AY596, INDIRECT("AE" &amp; ROW()), AP556:AP596, "📦", AS556:AS596, "Exonerado Doctor")
    ) / 2
)</f>
        <v>0</v>
      </c>
      <c r="AK596" s="139">
        <f t="array" aca="1" ref="AK596" ca="1">(
    SUMIFS(AR556:AR596, AY556:AY596, INDIRECT("AE" &amp; ROW()), AP556:AP596, "💲") +
    SUMIFS(AR556:AR596, AY556:AY596, INDIRECT("AE" &amp; ROW()), AP556:AP596, "📦")
) -
(
    SUMIFS(AR556:AR596, AY556:AY596, INDIRECT("AE" &amp; ROW()), AP556:AP596, "💲", AS556:AS596, "Familiar") +
    SUMIFS(AR556:AR596, AY556:AY596, INDIRECT("AE" &amp; ROW()), AP556:AP596, "📦", AS556:AS596, "Familiar")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SUMIFS(AR556:AR596, AY556:AY596, INDIRECT("AE" &amp; ROW()), AP556:AP596, "💲", AS556:AS596, "Exonerado ADH") +
    SUMIFS(AR556:AR596, AY556:AY596, INDIRECT("AE" &amp; ROW()), AP556:AP596, "📦", AS556:AS596, "Exonerado ADH")
) -
(
    (
        SUMIFS(AR556:AR596, AY556:AY596, INDIRECT("AE" &amp; ROW()), AP556:AP596, "💲", AS556:AS596, "Exonerado Doctor") +
        SUMIFS(AR556:AR596, AY556:AY596, INDIRECT("AE" &amp; ROW()), AP556:AP596, "📦", AS556:AS596, "Exonerado Doctor")
    ) / 2
) -
(
    (
        SUMIFS(AR556:AR596, AY556:AY596, INDIRECT("AE" &amp; ROW()), AP556:AP596, "💲", AS556:AS596, "") +
        SUMIFS(AR556:AR596, AY556:AY596, INDIRECT("AE" &amp; ROW()), AP556:AP596, "📦", AS556:AS596, "")
    ) / 2
)</f>
        <v>0</v>
      </c>
      <c r="AL596" s="140">
        <f t="array" aca="1" ref="AL596" ca="1">(
    SUMIFS(AR556:AR596, AY556:AY596, INDIRECT("AE" &amp; ROW()), AP556:AP596, "💲") +
    SUMIFS(AR556:AR596, AY556:AY596, INDIRECT("AE" &amp; ROW()), AP556:AP596, "📦")
) -
(
    (
        SUMIFS(AR556:AR596, AY556:AY596, INDIRECT("AE" &amp; ROW()), AP556:AP596, "💲", AS556:AS596, "Familiar") +
        SUMIFS(AR556:AR596, AY556:AY596, INDIRECT("AE" &amp; ROW()), AP556:AP596, "📦", AS556:AS596, "Familiar")
    ) / 2
) -
(
    (
        SUMIFS(AR556:AR596, AY556:AY596, INDIRECT("AE" &amp; ROW()), AP556:AP596, "💲", AS556:AS596, "Participante") +
        SUMIFS(AR556:AR596, AY556:AY596, INDIRECT("AE" &amp; ROW()), AP556:AP596, "📦", AS556:AS596, "Participante")
    ) / 2
) -
(
    (
        SUMIFS(AR556:AR596, AY556:AY596, INDIRECT("AE" &amp; ROW()), AP556:AP596, "💲", AS556:AS596, "Empleado") +
        SUMIFS(AR556:AR596, AY556:AY596, INDIRECT("AE" &amp; ROW()), AP556:AP596, "📦", AS556:AS596, "Empleado")
    ) / 2
) -
(
    (
        SUMIFS(AR556:AR596, AY556:AY596, INDIRECT("AE" &amp; ROW()), AP556:AP596, "💲", AS556:AS596, "Exonerado ADH") +
        SUMIFS(AR556:AR596, AY556:AY596, INDIRECT("AE" &amp; ROW()), AP556:AP596, "📦", AS556:AS596, "Exonerado ADH")
    ) / 2
) -
(
    SUMIFS(AR556:AR596, AY556:AY596, INDIRECT("AE" &amp; ROW()), AP556:AP596, "💲", AS556:AS596, "Exonerado Doctor") +
    SUMIFS(AR556:AR596, AY556:AY596, INDIRECT("AE" &amp; ROW()), AP556:AP596, "📦", AS556:AS596, "Exonerado Doctor")
) -
(
    (
        SUMIFS(AR556:AR596, AY556:AY596, INDIRECT("AE" &amp; ROW()), AP556:AP596, "💲", AS556:AS596, "") +
        SUMIFS(AR556:AR596, AY556:AY596, INDIRECT("AE" &amp; ROW()), AP556:AP596, "📦", AS556:AS596, "")
    ) / 2
)</f>
        <v>0</v>
      </c>
      <c r="AM596" s="48"/>
      <c r="AN596" s="156"/>
      <c r="AO596" s="156"/>
      <c r="AP596" s="156"/>
      <c r="AQ596" s="156"/>
      <c r="AR596" s="156"/>
      <c r="AS596" s="156"/>
      <c r="AT596" s="156"/>
      <c r="AU596" s="156"/>
      <c r="AV596" s="156"/>
      <c r="AW596" s="156"/>
      <c r="AX596" s="156"/>
      <c r="AY596" s="156"/>
      <c r="AZ596" s="48"/>
      <c r="BA596" s="48"/>
      <c r="BB596" s="48"/>
      <c r="BC596" s="48"/>
      <c r="BD596" s="48"/>
      <c r="BE596" s="48"/>
      <c r="BF596" s="48"/>
      <c r="BG596" s="48"/>
      <c r="BH596" s="48"/>
      <c r="BI596" s="48"/>
      <c r="BJ596" s="48"/>
      <c r="BK596" s="48"/>
      <c r="BL596" s="48"/>
      <c r="BM596" s="48"/>
      <c r="BN596" s="48"/>
    </row>
    <row r="597" spans="1:66" ht="11.25" customHeight="1">
      <c r="A597" s="220"/>
      <c r="B597" s="38"/>
      <c r="C597" s="205"/>
      <c r="D597" s="208"/>
      <c r="E597" s="57" t="s">
        <v>42</v>
      </c>
      <c r="F597" s="58" t="str">
        <f>IF(D596&lt;&gt;"", VLOOKUP(D596,'Base de Datos'!$A$2:$D1268,3,FALSE()),"")</f>
        <v/>
      </c>
      <c r="G597" s="205"/>
      <c r="H597" s="208"/>
      <c r="I597" s="57" t="s">
        <v>42</v>
      </c>
      <c r="J597" s="58" t="str">
        <f>IF(H596&lt;&gt;"", VLOOKUP(H596,'Base de Datos'!$A$2:$D1268,3,FALSE()),"")</f>
        <v/>
      </c>
      <c r="K597" s="205"/>
      <c r="L597" s="208"/>
      <c r="M597" s="57" t="s">
        <v>42</v>
      </c>
      <c r="N597" s="58" t="str">
        <f>IF(L596&lt;&gt;"", VLOOKUP(L596,'Base de Datos'!$A$2:$D1268,3,FALSE()),"")</f>
        <v/>
      </c>
      <c r="O597" s="43"/>
      <c r="P597" s="163"/>
      <c r="Q597" s="3"/>
      <c r="R597" s="15"/>
      <c r="S597" s="229"/>
      <c r="T597" s="230"/>
      <c r="U597" s="59"/>
      <c r="V597" s="47"/>
      <c r="W597" s="229"/>
      <c r="X597" s="230"/>
      <c r="Y597" s="59"/>
      <c r="Z597" s="47"/>
      <c r="AA597" s="229"/>
      <c r="AB597" s="230"/>
      <c r="AC597" s="59"/>
      <c r="AD597" s="48"/>
      <c r="AE597" s="240" t="s">
        <v>51</v>
      </c>
      <c r="AF597" s="230"/>
      <c r="AG597" s="161">
        <f t="array" aca="1" ref="AG597" ca="1">COUNTIFS(AP556:AP596, "💲", AY556:AY596, INDIRECT("AE" &amp; ROW())) + COUNTIFS(AP556:AP596, "📦", AY556:AY596, INDIRECT("AE" &amp; ROW())) + COUNTIFS(AP556:AP596, "✅", AY556:AY596, INDIRECT("AE" &amp; ROW()))</f>
        <v>1</v>
      </c>
      <c r="AH597" s="162">
        <f t="array" aca="1" ref="AH597" ca="1">COUNTIFS(AP556:AP596, "💲", AY556:AY596, INDIRECT("AE" &amp; ROW())) + COUNTIFS(AP556:AP596, "📦", AY556:AY596, INDIRECT("AE" &amp; ROW()))</f>
        <v>1</v>
      </c>
      <c r="AI597" s="139">
        <f t="array" aca="1" ref="AI597" ca="1">SUMIFS(AR556:AR596, AY556:AY596, INDIRECT("AE" &amp; ROW()), AP556:AP596, "💲") + SUMIFS(AR556:AR596, AY556:AY596, INDIRECT("AE" &amp; ROW()), AP556:AP596, "📦")</f>
        <v>50</v>
      </c>
      <c r="AJ597" s="139">
        <f t="array" aca="1" ref="AJ597" ca="1">(
    SUMIFS(AR556:AR596, AY556:AY596, INDIRECT("AE" &amp; ROW()), AP556:AP596, "💲") +
    SUMIFS(AR556:AR596, AY556:AY596, INDIRECT("AE" &amp; ROW()), AP556:AP596, "📦")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
        SUMIFS(AR556:AR596, AY556:AY596, INDIRECT("AE" &amp; ROW()), AP556:AP596, "💲", AS556:AS596, "Familiar") +
        SUMIFS(AR556:AR596, AY556:AY596, INDIRECT("AE" &amp; ROW()), AP556:AP596, "📦", AS556:AS596, "Familiar")
    ) / 2
)  -
(
    (
        SUMIFS(AR556:AR596, AY556:AY596, INDIRECT("AE" &amp; ROW()), AP556:AP596, "💲", AS556:AS596, "Exonerado ADH") +
        SUMIFS(AR556:AR596, AY556:AY596, INDIRECT("AE" &amp; ROW()), AP556:AP596, "📦", AS556:AS596, "Exonerado ADH")
    ) / 2
)  -
(
    (
        SUMIFS(AR556:AR596, AY556:AY596, INDIRECT("AE" &amp; ROW()), AP556:AP596, "💲", AS556:AS596, "Exonerado Doctor") +
        SUMIFS(AR556:AR596, AY556:AY596, INDIRECT("AE" &amp; ROW()), AP556:AP596, "📦", AS556:AS596, "Exonerado Doctor")
    ) / 2
)</f>
        <v>25</v>
      </c>
      <c r="AK597" s="139">
        <f t="array" aca="1" ref="AK597" ca="1">(
    SUMIFS(AR556:AR596, AY556:AY596, INDIRECT("AE" &amp; ROW()), AP556:AP596, "💲") +
    SUMIFS(AR556:AR596, AY556:AY596, INDIRECT("AE" &amp; ROW()), AP556:AP596, "📦")
) -
(
    SUMIFS(AR556:AR596, AY556:AY596, INDIRECT("AE" &amp; ROW()), AP556:AP596, "💲", AS556:AS596, "Familiar") +
    SUMIFS(AR556:AR596, AY556:AY596, INDIRECT("AE" &amp; ROW()), AP556:AP596, "📦", AS556:AS596, "Familiar")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SUMIFS(AR556:AR596, AY556:AY596, INDIRECT("AE" &amp; ROW()), AP556:AP596, "💲", AS556:AS596, "Exonerado ADH") +
    SUMIFS(AR556:AR596, AY556:AY596, INDIRECT("AE" &amp; ROW()), AP556:AP596, "📦", AS556:AS596, "Exonerado ADH")
) -
(
    (
        SUMIFS(AR556:AR596, AY556:AY596, INDIRECT("AE" &amp; ROW()), AP556:AP596, "💲", AS556:AS596, "Exonerado Doctor") +
        SUMIFS(AR556:AR596, AY556:AY596, INDIRECT("AE" &amp; ROW()), AP556:AP596, "📦", AS556:AS596, "Exonerado Doctor")
    ) / 2
) -
(
    (
        SUMIFS(AR556:AR596, AY556:AY596, INDIRECT("AE" &amp; ROW()), AP556:AP596, "💲", AS556:AS596, "") +
        SUMIFS(AR556:AR596, AY556:AY596, INDIRECT("AE" &amp; ROW()), AP556:AP596, "📦", AS556:AS596, "")
    ) / 2
)</f>
        <v>0</v>
      </c>
      <c r="AL597" s="140">
        <f t="array" aca="1" ref="AL597" ca="1">(
    SUMIFS(AR556:AR596, AY556:AY596, INDIRECT("AE" &amp; ROW()), AP556:AP596, "💲") +
    SUMIFS(AR556:AR596, AY556:AY596, INDIRECT("AE" &amp; ROW()), AP556:AP596, "📦")
) -
(
    (
        SUMIFS(AR556:AR596, AY556:AY596, INDIRECT("AE" &amp; ROW()), AP556:AP596, "💲", AS556:AS596, "Familiar") +
        SUMIFS(AR556:AR596, AY556:AY596, INDIRECT("AE" &amp; ROW()), AP556:AP596, "📦", AS556:AS596, "Familiar")
    ) / 2
) -
(
    (
        SUMIFS(AR556:AR596, AY556:AY596, INDIRECT("AE" &amp; ROW()), AP556:AP596, "💲", AS556:AS596, "Participante") +
        SUMIFS(AR556:AR596, AY556:AY596, INDIRECT("AE" &amp; ROW()), AP556:AP596, "📦", AS556:AS596, "Participante")
    ) / 2
) -
(
    (
        SUMIFS(AR556:AR596, AY556:AY596, INDIRECT("AE" &amp; ROW()), AP556:AP596, "💲", AS556:AS596, "Empleado") +
        SUMIFS(AR556:AR596, AY556:AY596, INDIRECT("AE" &amp; ROW()), AP556:AP596, "📦", AS556:AS596, "Empleado")
    ) / 2
) -
(
    (
        SUMIFS(AR556:AR596, AY556:AY596, INDIRECT("AE" &amp; ROW()), AP556:AP596, "💲", AS556:AS596, "Exonerado ADH") +
        SUMIFS(AR556:AR596, AY556:AY596, INDIRECT("AE" &amp; ROW()), AP556:AP596, "📦", AS556:AS596, "Exonerado ADH")
    ) / 2
) -
(
    SUMIFS(AR556:AR596, AY556:AY596, INDIRECT("AE" &amp; ROW()), AP556:AP596, "💲", AS556:AS596, "Exonerado Doctor") +
    SUMIFS(AR556:AR596, AY556:AY596, INDIRECT("AE" &amp; ROW()), AP556:AP596, "📦", AS556:AS596, "Exonerado Doctor")
) -
(
    (
        SUMIFS(AR556:AR596, AY556:AY596, INDIRECT("AE" &amp; ROW()), AP556:AP596, "💲", AS556:AS596, "") +
        SUMIFS(AR556:AR596, AY556:AY596, INDIRECT("AE" &amp; ROW()), AP556:AP596, "📦", AS556:AS596, "")
    ) / 2
)</f>
        <v>25</v>
      </c>
      <c r="AM597" s="48"/>
      <c r="AN597" s="48"/>
      <c r="AO597" s="48"/>
      <c r="AP597" s="48"/>
      <c r="AQ597" s="48"/>
      <c r="AR597" s="48"/>
      <c r="AS597" s="48"/>
      <c r="AT597" s="48"/>
      <c r="AU597" s="48"/>
      <c r="AV597" s="48"/>
      <c r="AW597" s="48"/>
      <c r="AX597" s="48"/>
      <c r="AY597" s="48"/>
      <c r="AZ597" s="48"/>
      <c r="BA597" s="48"/>
      <c r="BB597" s="48"/>
      <c r="BC597" s="48"/>
      <c r="BD597" s="48"/>
      <c r="BE597" s="48"/>
      <c r="BF597" s="48"/>
      <c r="BG597" s="48"/>
      <c r="BH597" s="48"/>
      <c r="BI597" s="48"/>
      <c r="BJ597" s="48"/>
      <c r="BK597" s="48"/>
      <c r="BL597" s="48"/>
      <c r="BM597" s="48"/>
      <c r="BN597" s="48"/>
    </row>
    <row r="598" spans="1:66" ht="11.25" customHeight="1">
      <c r="A598" s="220"/>
      <c r="B598" s="38"/>
      <c r="C598" s="205"/>
      <c r="D598" s="208"/>
      <c r="E598" s="57" t="s">
        <v>44</v>
      </c>
      <c r="F598" s="58" t="str">
        <f>IF(D596&lt;&gt;"", VLOOKUP(D596,'Base de Datos'!$A$2:$D1268,4,FALSE()),"")</f>
        <v/>
      </c>
      <c r="G598" s="205"/>
      <c r="H598" s="208"/>
      <c r="I598" s="57" t="s">
        <v>44</v>
      </c>
      <c r="J598" s="58" t="str">
        <f>IF(H596&lt;&gt;"", VLOOKUP(H596,'Base de Datos'!$A$2:$D1268,4,FALSE()),"")</f>
        <v/>
      </c>
      <c r="K598" s="205"/>
      <c r="L598" s="208"/>
      <c r="M598" s="57" t="s">
        <v>44</v>
      </c>
      <c r="N598" s="58" t="str">
        <f>IF(L596&lt;&gt;"", VLOOKUP(L596,'Base de Datos'!$A$2:$D1268,4,FALSE()),"")</f>
        <v/>
      </c>
      <c r="O598" s="43"/>
      <c r="P598" s="163"/>
      <c r="Q598" s="3"/>
      <c r="R598" s="15"/>
      <c r="S598" s="229"/>
      <c r="T598" s="230"/>
      <c r="U598" s="59"/>
      <c r="V598" s="47"/>
      <c r="W598" s="229"/>
      <c r="X598" s="230"/>
      <c r="Y598" s="59"/>
      <c r="Z598" s="47"/>
      <c r="AA598" s="229"/>
      <c r="AB598" s="230"/>
      <c r="AC598" s="59"/>
      <c r="AD598" s="48"/>
      <c r="AE598" s="240" t="s">
        <v>55</v>
      </c>
      <c r="AF598" s="230"/>
      <c r="AG598" s="161">
        <f t="array" aca="1" ref="AG598" ca="1">COUNTIFS(AP556:AP596, "💲", AY556:AY596, INDIRECT("AE" &amp; ROW())) + COUNTIFS(AP556:AP596, "📦", AY556:AY596, INDIRECT("AE" &amp; ROW())) + COUNTIFS(AP556:AP596, "✅", AY556:AY596, INDIRECT("AE" &amp; ROW()))</f>
        <v>0</v>
      </c>
      <c r="AH598" s="162">
        <f t="array" aca="1" ref="AH598" ca="1">COUNTIFS(AP556:AP596, "💲", AY556:AY596, INDIRECT("AE" &amp; ROW())) + COUNTIFS(AP556:AP596, "📦", AY556:AY596, INDIRECT("AE" &amp; ROW()))</f>
        <v>0</v>
      </c>
      <c r="AI598" s="139">
        <f t="array" aca="1" ref="AI598" ca="1">SUMIFS(AR556:AR596, AY556:AY596, INDIRECT("AE" &amp; ROW()), AP556:AP596, "💲") + SUMIFS(AR556:AR596, AY556:AY596, INDIRECT("AE" &amp; ROW()), AP556:AP596, "📦")</f>
        <v>0</v>
      </c>
      <c r="AJ598" s="139">
        <f t="array" aca="1" ref="AJ598" ca="1">(
    SUMIFS(AR556:AR596, AY556:AY596, INDIRECT("AE" &amp; ROW()), AP556:AP596, "💲") +
    SUMIFS(AR556:AR596, AY556:AY596, INDIRECT("AE" &amp; ROW()), AP556:AP596, "📦")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
        SUMIFS(AR556:AR596, AY556:AY596, INDIRECT("AE" &amp; ROW()), AP556:AP596, "💲", AS556:AS596, "Familiar") +
        SUMIFS(AR556:AR596, AY556:AY596, INDIRECT("AE" &amp; ROW()), AP556:AP596, "📦", AS556:AS596, "Familiar")
    ) / 2
)  -
(
    (
        SUMIFS(AR556:AR596, AY556:AY596, INDIRECT("AE" &amp; ROW()), AP556:AP596, "💲", AS556:AS596, "Exonerado ADH") +
        SUMIFS(AR556:AR596, AY556:AY596, INDIRECT("AE" &amp; ROW()), AP556:AP596, "📦", AS556:AS596, "Exonerado ADH")
    ) / 2
)  -
(
    (
        SUMIFS(AR556:AR596, AY556:AY596, INDIRECT("AE" &amp; ROW()), AP556:AP596, "💲", AS556:AS596, "Exonerado Doctor") +
        SUMIFS(AR556:AR596, AY556:AY596, INDIRECT("AE" &amp; ROW()), AP556:AP596, "📦", AS556:AS596, "Exonerado Doctor")
    ) / 2
)</f>
        <v>0</v>
      </c>
      <c r="AK598" s="139">
        <f t="array" aca="1" ref="AK598" ca="1">(
    SUMIFS(AR556:AR596, AY556:AY596, INDIRECT("AE" &amp; ROW()), AP556:AP596, "💲") +
    SUMIFS(AR556:AR596, AY556:AY596, INDIRECT("AE" &amp; ROW()), AP556:AP596, "📦")
) -
(
    SUMIFS(AR556:AR596, AY556:AY596, INDIRECT("AE" &amp; ROW()), AP556:AP596, "💲", AS556:AS596, "Familiar") +
    SUMIFS(AR556:AR596, AY556:AY596, INDIRECT("AE" &amp; ROW()), AP556:AP596, "📦", AS556:AS596, "Familiar")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SUMIFS(AR556:AR596, AY556:AY596, INDIRECT("AE" &amp; ROW()), AP556:AP596, "💲", AS556:AS596, "Exonerado ADH") +
    SUMIFS(AR556:AR596, AY556:AY596, INDIRECT("AE" &amp; ROW()), AP556:AP596, "📦", AS556:AS596, "Exonerado ADH")
) -
(
    (
        SUMIFS(AR556:AR596, AY556:AY596, INDIRECT("AE" &amp; ROW()), AP556:AP596, "💲", AS556:AS596, "Exonerado Doctor") +
        SUMIFS(AR556:AR596, AY556:AY596, INDIRECT("AE" &amp; ROW()), AP556:AP596, "📦", AS556:AS596, "Exonerado Doctor")
    ) / 2
) -
(
    (
        SUMIFS(AR556:AR596, AY556:AY596, INDIRECT("AE" &amp; ROW()), AP556:AP596, "💲", AS556:AS596, "") +
        SUMIFS(AR556:AR596, AY556:AY596, INDIRECT("AE" &amp; ROW()), AP556:AP596, "📦", AS556:AS596, "")
    ) / 2
)</f>
        <v>0</v>
      </c>
      <c r="AL598" s="140">
        <f t="array" aca="1" ref="AL598" ca="1">(
    SUMIFS(AR556:AR596, AY556:AY596, INDIRECT("AE" &amp; ROW()), AP556:AP596, "💲") +
    SUMIFS(AR556:AR596, AY556:AY596, INDIRECT("AE" &amp; ROW()), AP556:AP596, "📦")
) -
(
    (
        SUMIFS(AR556:AR596, AY556:AY596, INDIRECT("AE" &amp; ROW()), AP556:AP596, "💲", AS556:AS596, "Familiar") +
        SUMIFS(AR556:AR596, AY556:AY596, INDIRECT("AE" &amp; ROW()), AP556:AP596, "📦", AS556:AS596, "Familiar")
    ) / 2
) -
(
    (
        SUMIFS(AR556:AR596, AY556:AY596, INDIRECT("AE" &amp; ROW()), AP556:AP596, "💲", AS556:AS596, "Participante") +
        SUMIFS(AR556:AR596, AY556:AY596, INDIRECT("AE" &amp; ROW()), AP556:AP596, "📦", AS556:AS596, "Participante")
    ) / 2
) -
(
    (
        SUMIFS(AR556:AR596, AY556:AY596, INDIRECT("AE" &amp; ROW()), AP556:AP596, "💲", AS556:AS596, "Empleado") +
        SUMIFS(AR556:AR596, AY556:AY596, INDIRECT("AE" &amp; ROW()), AP556:AP596, "📦", AS556:AS596, "Empleado")
    ) / 2
) -
(
    (
        SUMIFS(AR556:AR596, AY556:AY596, INDIRECT("AE" &amp; ROW()), AP556:AP596, "💲", AS556:AS596, "Exonerado ADH") +
        SUMIFS(AR556:AR596, AY556:AY596, INDIRECT("AE" &amp; ROW()), AP556:AP596, "📦", AS556:AS596, "Exonerado ADH")
    ) / 2
) -
(
    SUMIFS(AR556:AR596, AY556:AY596, INDIRECT("AE" &amp; ROW()), AP556:AP596, "💲", AS556:AS596, "Exonerado Doctor") +
    SUMIFS(AR556:AR596, AY556:AY596, INDIRECT("AE" &amp; ROW()), AP556:AP596, "📦", AS556:AS596, "Exonerado Doctor")
) -
(
    (
        SUMIFS(AR556:AR596, AY556:AY596, INDIRECT("AE" &amp; ROW()), AP556:AP596, "💲", AS556:AS596, "") +
        SUMIFS(AR556:AR596, AY556:AY596, INDIRECT("AE" &amp; ROW()), AP556:AP596, "📦", AS556:AS596, "")
    ) / 2
)</f>
        <v>0</v>
      </c>
      <c r="AM598" s="48"/>
      <c r="AN598" s="48"/>
      <c r="AO598" s="48"/>
      <c r="AP598" s="48"/>
      <c r="AQ598" s="48"/>
      <c r="AR598" s="48"/>
      <c r="AS598" s="48"/>
      <c r="AT598" s="48"/>
      <c r="AU598" s="48"/>
      <c r="AV598" s="48"/>
      <c r="AW598" s="48"/>
      <c r="AX598" s="48"/>
      <c r="AY598" s="48"/>
      <c r="AZ598" s="48"/>
      <c r="BA598" s="48"/>
      <c r="BB598" s="48"/>
      <c r="BC598" s="48"/>
      <c r="BD598" s="48"/>
      <c r="BE598" s="48"/>
      <c r="BF598" s="48"/>
      <c r="BG598" s="48"/>
      <c r="BH598" s="48"/>
      <c r="BI598" s="48"/>
      <c r="BJ598" s="48"/>
      <c r="BK598" s="48"/>
      <c r="BL598" s="48"/>
      <c r="BM598" s="48"/>
      <c r="BN598" s="48"/>
    </row>
    <row r="599" spans="1:66" ht="11.25" customHeight="1">
      <c r="A599" s="221"/>
      <c r="B599" s="38"/>
      <c r="C599" s="206"/>
      <c r="D599" s="209"/>
      <c r="E599" s="85" t="s">
        <v>46</v>
      </c>
      <c r="F599" s="86"/>
      <c r="G599" s="206"/>
      <c r="H599" s="209"/>
      <c r="I599" s="85" t="s">
        <v>46</v>
      </c>
      <c r="J599" s="108"/>
      <c r="K599" s="206"/>
      <c r="L599" s="209"/>
      <c r="M599" s="85" t="s">
        <v>46</v>
      </c>
      <c r="N599" s="108"/>
      <c r="O599" s="43"/>
      <c r="P599" s="163"/>
      <c r="Q599" s="3"/>
      <c r="R599" s="15"/>
      <c r="S599" s="227" t="str">
        <f>IF(OR(S596="Empleado",S596="Familiar"),"Nombre del Empleado","N° Factura")</f>
        <v>N° Factura</v>
      </c>
      <c r="T599" s="228"/>
      <c r="U599" s="89"/>
      <c r="V599" s="47"/>
      <c r="W599" s="227" t="str">
        <f>IF(OR(W596="Empleado",W596="Familiar"),"Nombre del Empleado","N° Factura")</f>
        <v>N° Factura</v>
      </c>
      <c r="X599" s="228"/>
      <c r="Y599" s="89"/>
      <c r="Z599" s="47"/>
      <c r="AA599" s="227" t="str">
        <f>IF(OR(AA596="Empleado",AA596="Familiar"),"Nombre del Empleado","N° Factura")</f>
        <v>N° Factura</v>
      </c>
      <c r="AB599" s="228"/>
      <c r="AC599" s="89"/>
      <c r="AD599" s="48"/>
      <c r="AE599" s="240" t="s">
        <v>57</v>
      </c>
      <c r="AF599" s="230"/>
      <c r="AG599" s="161">
        <f t="array" aca="1" ref="AG599" ca="1">COUNTIFS(AP556:AP596, "💲", AY556:AY596, INDIRECT("AE" &amp; ROW())) + COUNTIFS(AP556:AP596, "📦", AY556:AY596, INDIRECT("AE" &amp; ROW())) + COUNTIFS(AP556:AP596, "✅", AY556:AY596, INDIRECT("AE" &amp; ROW()))</f>
        <v>0</v>
      </c>
      <c r="AH599" s="162">
        <f t="array" aca="1" ref="AH599" ca="1">COUNTIFS(AP556:AP596, "💲", AY556:AY596, INDIRECT("AE" &amp; ROW())) + COUNTIFS(AP556:AP596, "📦", AY556:AY596, INDIRECT("AE" &amp; ROW()))</f>
        <v>0</v>
      </c>
      <c r="AI599" s="139">
        <f t="array" aca="1" ref="AI599" ca="1">SUMIFS(AR556:AR596, AY556:AY596, INDIRECT("AE" &amp; ROW()), AP556:AP596, "💲") + SUMIFS(AR556:AR596, AY556:AY596, INDIRECT("AE" &amp; ROW()), AP556:AP596, "📦")</f>
        <v>0</v>
      </c>
      <c r="AJ599" s="139">
        <f t="array" aca="1" ref="AJ599" ca="1">(
    SUMIFS(AR556:AR596, AY556:AY596, INDIRECT("AE" &amp; ROW()), AP556:AP596, "💲") +
    SUMIFS(AR556:AR596, AY556:AY596, INDIRECT("AE" &amp; ROW()), AP556:AP596, "📦")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
        SUMIFS(AR556:AR596, AY556:AY596, INDIRECT("AE" &amp; ROW()), AP556:AP596, "💲", AS556:AS596, "Familiar") +
        SUMIFS(AR556:AR596, AY556:AY596, INDIRECT("AE" &amp; ROW()), AP556:AP596, "📦", AS556:AS596, "Familiar")
    ) / 2
)  -
(
    (
        SUMIFS(AR556:AR596, AY556:AY596, INDIRECT("AE" &amp; ROW()), AP556:AP596, "💲", AS556:AS596, "Exonerado ADH") +
        SUMIFS(AR556:AR596, AY556:AY596, INDIRECT("AE" &amp; ROW()), AP556:AP596, "📦", AS556:AS596, "Exonerado ADH")
    ) / 2
)  -
(
    (
        SUMIFS(AR556:AR596, AY556:AY596, INDIRECT("AE" &amp; ROW()), AP556:AP596, "💲", AS556:AS596, "Exonerado Doctor") +
        SUMIFS(AR556:AR596, AY556:AY596, INDIRECT("AE" &amp; ROW()), AP556:AP596, "📦", AS556:AS596, "Exonerado Doctor")
    ) / 2
)</f>
        <v>0</v>
      </c>
      <c r="AK599" s="139">
        <f t="array" aca="1" ref="AK599" ca="1">(
    SUMIFS(AR556:AR596, AY556:AY596, INDIRECT("AE" &amp; ROW()), AP556:AP596, "💲") +
    SUMIFS(AR556:AR596, AY556:AY596, INDIRECT("AE" &amp; ROW()), AP556:AP596, "📦")
) -
(
    SUMIFS(AR556:AR596, AY556:AY596, INDIRECT("AE" &amp; ROW()), AP556:AP596, "💲", AS556:AS596, "Familiar") +
    SUMIFS(AR556:AR596, AY556:AY596, INDIRECT("AE" &amp; ROW()), AP556:AP596, "📦", AS556:AS596, "Familiar")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SUMIFS(AR556:AR596, AY556:AY596, INDIRECT("AE" &amp; ROW()), AP556:AP596, "💲", AS556:AS596, "Exonerado ADH") +
    SUMIFS(AR556:AR596, AY556:AY596, INDIRECT("AE" &amp; ROW()), AP556:AP596, "📦", AS556:AS596, "Exonerado ADH")
) -
(
    (
        SUMIFS(AR556:AR596, AY556:AY596, INDIRECT("AE" &amp; ROW()), AP556:AP596, "💲", AS556:AS596, "Exonerado Doctor") +
        SUMIFS(AR556:AR596, AY556:AY596, INDIRECT("AE" &amp; ROW()), AP556:AP596, "📦", AS556:AS596, "Exonerado Doctor")
    ) / 2
) -
(
    (
        SUMIFS(AR556:AR596, AY556:AY596, INDIRECT("AE" &amp; ROW()), AP556:AP596, "💲", AS556:AS596, "") +
        SUMIFS(AR556:AR596, AY556:AY596, INDIRECT("AE" &amp; ROW()), AP556:AP596, "📦", AS556:AS596, "")
    ) / 2
)</f>
        <v>0</v>
      </c>
      <c r="AL599" s="140">
        <f t="array" aca="1" ref="AL599" ca="1">(
    SUMIFS(AR556:AR596, AY556:AY596, INDIRECT("AE" &amp; ROW()), AP556:AP596, "💲") +
    SUMIFS(AR556:AR596, AY556:AY596, INDIRECT("AE" &amp; ROW()), AP556:AP596, "📦")
) -
(
    (
        SUMIFS(AR556:AR596, AY556:AY596, INDIRECT("AE" &amp; ROW()), AP556:AP596, "💲", AS556:AS596, "Familiar") +
        SUMIFS(AR556:AR596, AY556:AY596, INDIRECT("AE" &amp; ROW()), AP556:AP596, "📦", AS556:AS596, "Familiar")
    ) / 2
) -
(
    (
        SUMIFS(AR556:AR596, AY556:AY596, INDIRECT("AE" &amp; ROW()), AP556:AP596, "💲", AS556:AS596, "Participante") +
        SUMIFS(AR556:AR596, AY556:AY596, INDIRECT("AE" &amp; ROW()), AP556:AP596, "📦", AS556:AS596, "Participante")
    ) / 2
) -
(
    (
        SUMIFS(AR556:AR596, AY556:AY596, INDIRECT("AE" &amp; ROW()), AP556:AP596, "💲", AS556:AS596, "Empleado") +
        SUMIFS(AR556:AR596, AY556:AY596, INDIRECT("AE" &amp; ROW()), AP556:AP596, "📦", AS556:AS596, "Empleado")
    ) / 2
) -
(
    (
        SUMIFS(AR556:AR596, AY556:AY596, INDIRECT("AE" &amp; ROW()), AP556:AP596, "💲", AS556:AS596, "Exonerado ADH") +
        SUMIFS(AR556:AR596, AY556:AY596, INDIRECT("AE" &amp; ROW()), AP556:AP596, "📦", AS556:AS596, "Exonerado ADH")
    ) / 2
) -
(
    SUMIFS(AR556:AR596, AY556:AY596, INDIRECT("AE" &amp; ROW()), AP556:AP596, "💲", AS556:AS596, "Exonerado Doctor") +
    SUMIFS(AR556:AR596, AY556:AY596, INDIRECT("AE" &amp; ROW()), AP556:AP596, "📦", AS556:AS596, "Exonerado Doctor")
) -
(
    (
        SUMIFS(AR556:AR596, AY556:AY596, INDIRECT("AE" &amp; ROW()), AP556:AP596, "💲", AS556:AS596, "") +
        SUMIFS(AR556:AR596, AY556:AY596, INDIRECT("AE" &amp; ROW()), AP556:AP596, "📦", AS556:AS596, "")
    ) / 2
)</f>
        <v>0</v>
      </c>
      <c r="AM599" s="48"/>
      <c r="AN599" s="48"/>
      <c r="AO599" s="48"/>
      <c r="AP599" s="48"/>
      <c r="AQ599" s="48"/>
      <c r="AR599" s="48"/>
      <c r="AS599" s="48"/>
      <c r="AT599" s="48"/>
      <c r="AU599" s="48"/>
      <c r="AV599" s="48"/>
      <c r="AW599" s="48"/>
      <c r="AX599" s="48"/>
      <c r="AY599" s="48"/>
      <c r="AZ599" s="48"/>
      <c r="BA599" s="48"/>
      <c r="BB599" s="48"/>
      <c r="BC599" s="48"/>
      <c r="BD599" s="48"/>
      <c r="BE599" s="48"/>
      <c r="BF599" s="48"/>
      <c r="BG599" s="48"/>
      <c r="BH599" s="48"/>
      <c r="BI599" s="48"/>
      <c r="BJ599" s="48"/>
      <c r="BK599" s="48"/>
      <c r="BL599" s="48"/>
      <c r="BM599" s="48"/>
      <c r="BN599" s="48"/>
    </row>
    <row r="600" spans="1:66" ht="11.25" customHeight="1">
      <c r="A600" s="222">
        <f>A596+$Q$13/1440</f>
        <v>0.79166666666666641</v>
      </c>
      <c r="B600" s="164"/>
      <c r="C600" s="204"/>
      <c r="D600" s="207"/>
      <c r="E600" s="177" t="s">
        <v>36</v>
      </c>
      <c r="F600" s="42" t="str">
        <f>IF(D600&lt;&gt;"", VLOOKUP(D600,'Base de Datos'!$A$2:$D1268,2,FALSE()),"")</f>
        <v/>
      </c>
      <c r="G600" s="204"/>
      <c r="H600" s="216"/>
      <c r="I600" s="177" t="s">
        <v>36</v>
      </c>
      <c r="J600" s="42" t="str">
        <f>IF(H600&lt;&gt;"", VLOOKUP(H600,'Base de Datos'!$A$2:$D1268,2,FALSE()),"")</f>
        <v/>
      </c>
      <c r="K600" s="204"/>
      <c r="L600" s="216"/>
      <c r="M600" s="177" t="s">
        <v>36</v>
      </c>
      <c r="N600" s="42" t="str">
        <f>IF(L600&lt;&gt;"", VLOOKUP(L600,'Base de Datos'!$A$2:$D1268,2,FALSE()),"")</f>
        <v/>
      </c>
      <c r="O600" s="165"/>
      <c r="P600" s="165"/>
      <c r="Q600" s="165"/>
      <c r="R600" s="166"/>
      <c r="S600" s="167"/>
      <c r="T600" s="45" t="s">
        <v>37</v>
      </c>
      <c r="U600" s="168"/>
      <c r="V600" s="169"/>
      <c r="W600" s="167"/>
      <c r="X600" s="45" t="s">
        <v>37</v>
      </c>
      <c r="Y600" s="168"/>
      <c r="Z600" s="169"/>
      <c r="AA600" s="167"/>
      <c r="AB600" s="45" t="s">
        <v>37</v>
      </c>
      <c r="AC600" s="168"/>
      <c r="AD600" s="56"/>
      <c r="AE600" s="240" t="s">
        <v>59</v>
      </c>
      <c r="AF600" s="230"/>
      <c r="AG600" s="161">
        <f t="array" aca="1" ref="AG600" ca="1">COUNTIFS(AP556:AP596, "💲", AY556:AY596, INDIRECT("AE" &amp; ROW())) + COUNTIFS(AP556:AP596, "📦", AY556:AY596, INDIRECT("AE" &amp; ROW())) + COUNTIFS(AP556:AP596, "✅", AY556:AY596, INDIRECT("AE" &amp; ROW()))</f>
        <v>0</v>
      </c>
      <c r="AH600" s="162">
        <f t="array" aca="1" ref="AH600" ca="1">COUNTIFS(AP556:AP596, "💲", AY556:AY596, INDIRECT("AE" &amp; ROW())) + COUNTIFS(AP556:AP596, "📦", AY556:AY596, INDIRECT("AE" &amp; ROW()))</f>
        <v>0</v>
      </c>
      <c r="AI600" s="139">
        <f t="array" aca="1" ref="AI600" ca="1">SUMIFS(AR556:AR596, AY556:AY596, INDIRECT("AE" &amp; ROW()), AP556:AP596, "💲") + SUMIFS(AR556:AR596, AY556:AY596, INDIRECT("AE" &amp; ROW()), AP556:AP596, "📦")</f>
        <v>0</v>
      </c>
      <c r="AJ600" s="139">
        <f t="array" aca="1" ref="AJ600" ca="1">(
    SUMIFS(AR556:AR596, AY556:AY596, INDIRECT("AE" &amp; ROW()), AP556:AP596, "💲") +
    SUMIFS(AR556:AR596, AY556:AY596, INDIRECT("AE" &amp; ROW()), AP556:AP596, "📦")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
        SUMIFS(AR556:AR596, AY556:AY596, INDIRECT("AE" &amp; ROW()), AP556:AP596, "💲", AS556:AS596, "Familiar") +
        SUMIFS(AR556:AR596, AY556:AY596, INDIRECT("AE" &amp; ROW()), AP556:AP596, "📦", AS556:AS596, "Familiar")
    ) / 2
)  -
(
    (
        SUMIFS(AR556:AR596, AY556:AY596, INDIRECT("AE" &amp; ROW()), AP556:AP596, "💲", AS556:AS596, "Exonerado ADH") +
        SUMIFS(AR556:AR596, AY556:AY596, INDIRECT("AE" &amp; ROW()), AP556:AP596, "📦", AS556:AS596, "Exonerado ADH")
    ) / 2
)  -
(
    (
        SUMIFS(AR556:AR596, AY556:AY596, INDIRECT("AE" &amp; ROW()), AP556:AP596, "💲", AS556:AS596, "Exonerado Doctor") +
        SUMIFS(AR556:AR596, AY556:AY596, INDIRECT("AE" &amp; ROW()), AP556:AP596, "📦", AS556:AS596, "Exonerado Doctor")
    ) / 2
)</f>
        <v>0</v>
      </c>
      <c r="AK600" s="139">
        <f t="array" aca="1" ref="AK600" ca="1">(
    SUMIFS(AR556:AR596, AY556:AY596, INDIRECT("AE" &amp; ROW()), AP556:AP596, "💲") +
    SUMIFS(AR556:AR596, AY556:AY596, INDIRECT("AE" &amp; ROW()), AP556:AP596, "📦")
) -
(
    SUMIFS(AR556:AR596, AY556:AY596, INDIRECT("AE" &amp; ROW()), AP556:AP596, "💲", AS556:AS596, "Familiar") +
    SUMIFS(AR556:AR596, AY556:AY596, INDIRECT("AE" &amp; ROW()), AP556:AP596, "📦", AS556:AS596, "Familiar")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SUMIFS(AR556:AR596, AY556:AY596, INDIRECT("AE" &amp; ROW()), AP556:AP596, "💲", AS556:AS596, "Exonerado ADH") +
    SUMIFS(AR556:AR596, AY556:AY596, INDIRECT("AE" &amp; ROW()), AP556:AP596, "📦", AS556:AS596, "Exonerado ADH")
) -
(
    (
        SUMIFS(AR556:AR596, AY556:AY596, INDIRECT("AE" &amp; ROW()), AP556:AP596, "💲", AS556:AS596, "Exonerado Doctor") +
        SUMIFS(AR556:AR596, AY556:AY596, INDIRECT("AE" &amp; ROW()), AP556:AP596, "📦", AS556:AS596, "Exonerado Doctor")
    ) / 2
) -
(
    (
        SUMIFS(AR556:AR596, AY556:AY596, INDIRECT("AE" &amp; ROW()), AP556:AP596, "💲", AS556:AS596, "") +
        SUMIFS(AR556:AR596, AY556:AY596, INDIRECT("AE" &amp; ROW()), AP556:AP596, "📦", AS556:AS596, "")
    ) / 2
)</f>
        <v>0</v>
      </c>
      <c r="AL600" s="140">
        <f t="array" aca="1" ref="AL600" ca="1">(
    SUMIFS(AR556:AR596, AY556:AY596, INDIRECT("AE" &amp; ROW()), AP556:AP596, "💲") +
    SUMIFS(AR556:AR596, AY556:AY596, INDIRECT("AE" &amp; ROW()), AP556:AP596, "📦")
) -
(
    (
        SUMIFS(AR556:AR596, AY556:AY596, INDIRECT("AE" &amp; ROW()), AP556:AP596, "💲", AS556:AS596, "Familiar") +
        SUMIFS(AR556:AR596, AY556:AY596, INDIRECT("AE" &amp; ROW()), AP556:AP596, "📦", AS556:AS596, "Familiar")
    ) / 2
) -
(
    (
        SUMIFS(AR556:AR596, AY556:AY596, INDIRECT("AE" &amp; ROW()), AP556:AP596, "💲", AS556:AS596, "Participante") +
        SUMIFS(AR556:AR596, AY556:AY596, INDIRECT("AE" &amp; ROW()), AP556:AP596, "📦", AS556:AS596, "Participante")
    ) / 2
) -
(
    (
        SUMIFS(AR556:AR596, AY556:AY596, INDIRECT("AE" &amp; ROW()), AP556:AP596, "💲", AS556:AS596, "Empleado") +
        SUMIFS(AR556:AR596, AY556:AY596, INDIRECT("AE" &amp; ROW()), AP556:AP596, "📦", AS556:AS596, "Empleado")
    ) / 2
) -
(
    (
        SUMIFS(AR556:AR596, AY556:AY596, INDIRECT("AE" &amp; ROW()), AP556:AP596, "💲", AS556:AS596, "Exonerado ADH") +
        SUMIFS(AR556:AR596, AY556:AY596, INDIRECT("AE" &amp; ROW()), AP556:AP596, "📦", AS556:AS596, "Exonerado ADH")
    ) / 2
) -
(
    SUMIFS(AR556:AR596, AY556:AY596, INDIRECT("AE" &amp; ROW()), AP556:AP596, "💲", AS556:AS596, "Exonerado Doctor") +
    SUMIFS(AR556:AR596, AY556:AY596, INDIRECT("AE" &amp; ROW()), AP556:AP596, "📦", AS556:AS596, "Exonerado Doctor")
) -
(
    (
        SUMIFS(AR556:AR596, AY556:AY596, INDIRECT("AE" &amp; ROW()), AP556:AP596, "💲", AS556:AS596, "") +
        SUMIFS(AR556:AR596, AY556:AY596, INDIRECT("AE" &amp; ROW()), AP556:AP596, "📦", AS556:AS596, "")
    ) / 2
)</f>
        <v>0</v>
      </c>
      <c r="AM600" s="56"/>
      <c r="AN600" s="56"/>
      <c r="AO600" s="56"/>
      <c r="AP600" s="56"/>
      <c r="AQ600" s="56"/>
      <c r="AR600" s="56"/>
      <c r="AS600" s="56"/>
      <c r="AT600" s="56"/>
      <c r="AU600" s="56"/>
      <c r="AV600" s="56"/>
      <c r="AW600" s="56"/>
      <c r="AX600" s="56"/>
      <c r="AY600" s="56"/>
      <c r="AZ600" s="56"/>
      <c r="BA600" s="56"/>
      <c r="BB600" s="56"/>
      <c r="BC600" s="56"/>
      <c r="BD600" s="56"/>
      <c r="BE600" s="56"/>
      <c r="BF600" s="56"/>
      <c r="BG600" s="56"/>
      <c r="BH600" s="56"/>
      <c r="BI600" s="56"/>
      <c r="BJ600" s="56"/>
      <c r="BK600" s="56"/>
      <c r="BL600" s="56"/>
      <c r="BM600" s="56"/>
      <c r="BN600" s="56"/>
    </row>
    <row r="601" spans="1:66" ht="11.25" customHeight="1">
      <c r="A601" s="220"/>
      <c r="B601" s="164"/>
      <c r="C601" s="205"/>
      <c r="D601" s="208"/>
      <c r="E601" s="178" t="s">
        <v>42</v>
      </c>
      <c r="F601" s="58" t="str">
        <f>IF(D600&lt;&gt;"", VLOOKUP(D600,'Base de Datos'!$A$2:$D1268,3,FALSE()),"")</f>
        <v/>
      </c>
      <c r="G601" s="205"/>
      <c r="H601" s="208"/>
      <c r="I601" s="178" t="s">
        <v>42</v>
      </c>
      <c r="J601" s="58" t="str">
        <f>IF(H600&lt;&gt;"", VLOOKUP(H600,'Base de Datos'!$A$2:$D1268,3,FALSE()),"")</f>
        <v/>
      </c>
      <c r="K601" s="205"/>
      <c r="L601" s="208"/>
      <c r="M601" s="178" t="s">
        <v>42</v>
      </c>
      <c r="N601" s="58" t="str">
        <f>IF(L600&lt;&gt;"", VLOOKUP(L600,'Base de Datos'!$A$2:$D1268,3,FALSE()),"")</f>
        <v/>
      </c>
      <c r="O601" s="165"/>
      <c r="P601" s="165"/>
      <c r="Q601" s="165"/>
      <c r="R601" s="166"/>
      <c r="S601" s="231"/>
      <c r="T601" s="230"/>
      <c r="U601" s="170"/>
      <c r="V601" s="169"/>
      <c r="W601" s="231"/>
      <c r="X601" s="230"/>
      <c r="Y601" s="170"/>
      <c r="Z601" s="169"/>
      <c r="AA601" s="231"/>
      <c r="AB601" s="230"/>
      <c r="AC601" s="170"/>
      <c r="AD601" s="56"/>
      <c r="AE601" s="240" t="s">
        <v>63</v>
      </c>
      <c r="AF601" s="230"/>
      <c r="AG601" s="161">
        <f t="array" aca="1" ref="AG601" ca="1">COUNTIFS(AP556:AP596, "💲", AY556:AY596, INDIRECT("AE" &amp; ROW())) + COUNTIFS(AP556:AP596, "📦", AY556:AY596, INDIRECT("AE" &amp; ROW())) + COUNTIFS(AP556:AP596, "✅", AY556:AY596, INDIRECT("AE" &amp; ROW()))</f>
        <v>0</v>
      </c>
      <c r="AH601" s="162">
        <f t="array" aca="1" ref="AH601" ca="1">COUNTIFS(AP556:AP596, "💲", AY556:AY596, INDIRECT("AE" &amp; ROW())) + COUNTIFS(AP556:AP596, "📦", AY556:AY596, INDIRECT("AE" &amp; ROW()))</f>
        <v>0</v>
      </c>
      <c r="AI601" s="139">
        <f t="array" aca="1" ref="AI601" ca="1">SUMIFS(AR556:AR596, AY556:AY596, INDIRECT("AE" &amp; ROW()), AP556:AP596, "💲") + SUMIFS(AR556:AR596, AY556:AY596, INDIRECT("AE" &amp; ROW()), AP556:AP596, "📦")</f>
        <v>0</v>
      </c>
      <c r="AJ601" s="139">
        <f t="array" aca="1" ref="AJ601" ca="1">(
    SUMIFS(AR556:AR596, AY556:AY596, INDIRECT("AE" &amp; ROW()), AP556:AP596, "💲") +
    SUMIFS(AR556:AR596, AY556:AY596, INDIRECT("AE" &amp; ROW()), AP556:AP596, "📦")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
        SUMIFS(AR556:AR596, AY556:AY596, INDIRECT("AE" &amp; ROW()), AP556:AP596, "💲", AS556:AS596, "Familiar") +
        SUMIFS(AR556:AR596, AY556:AY596, INDIRECT("AE" &amp; ROW()), AP556:AP596, "📦", AS556:AS596, "Familiar")
    ) / 2
)  -
(
    (
        SUMIFS(AR556:AR596, AY556:AY596, INDIRECT("AE" &amp; ROW()), AP556:AP596, "💲", AS556:AS596, "Exonerado ADH") +
        SUMIFS(AR556:AR596, AY556:AY596, INDIRECT("AE" &amp; ROW()), AP556:AP596, "📦", AS556:AS596, "Exonerado ADH")
    ) / 2
)  -
(
    (
        SUMIFS(AR556:AR596, AY556:AY596, INDIRECT("AE" &amp; ROW()), AP556:AP596, "💲", AS556:AS596, "Exonerado Doctor") +
        SUMIFS(AR556:AR596, AY556:AY596, INDIRECT("AE" &amp; ROW()), AP556:AP596, "📦", AS556:AS596, "Exonerado Doctor")
    ) / 2
)</f>
        <v>0</v>
      </c>
      <c r="AK601" s="139">
        <f t="array" aca="1" ref="AK601" ca="1">(
    SUMIFS(AR556:AR596, AY556:AY596, INDIRECT("AE" &amp; ROW()), AP556:AP596, "💲") +
    SUMIFS(AR556:AR596, AY556:AY596, INDIRECT("AE" &amp; ROW()), AP556:AP596, "📦")
) -
(
    SUMIFS(AR556:AR596, AY556:AY596, INDIRECT("AE" &amp; ROW()), AP556:AP596, "💲", AS556:AS596, "Familiar") +
    SUMIFS(AR556:AR596, AY556:AY596, INDIRECT("AE" &amp; ROW()), AP556:AP596, "📦", AS556:AS596, "Familiar")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SUMIFS(AR556:AR596, AY556:AY596, INDIRECT("AE" &amp; ROW()), AP556:AP596, "💲", AS556:AS596, "Exonerado ADH") +
    SUMIFS(AR556:AR596, AY556:AY596, INDIRECT("AE" &amp; ROW()), AP556:AP596, "📦", AS556:AS596, "Exonerado ADH")
) -
(
    (
        SUMIFS(AR556:AR596, AY556:AY596, INDIRECT("AE" &amp; ROW()), AP556:AP596, "💲", AS556:AS596, "Exonerado Doctor") +
        SUMIFS(AR556:AR596, AY556:AY596, INDIRECT("AE" &amp; ROW()), AP556:AP596, "📦", AS556:AS596, "Exonerado Doctor")
    ) / 2
) -
(
    (
        SUMIFS(AR556:AR596, AY556:AY596, INDIRECT("AE" &amp; ROW()), AP556:AP596, "💲", AS556:AS596, "") +
        SUMIFS(AR556:AR596, AY556:AY596, INDIRECT("AE" &amp; ROW()), AP556:AP596, "📦", AS556:AS596, "")
    ) / 2
)</f>
        <v>0</v>
      </c>
      <c r="AL601" s="140">
        <f t="array" aca="1" ref="AL601" ca="1">(
    SUMIFS(AR556:AR596, AY556:AY596, INDIRECT("AE" &amp; ROW()), AP556:AP596, "💲") +
    SUMIFS(AR556:AR596, AY556:AY596, INDIRECT("AE" &amp; ROW()), AP556:AP596, "📦")
) -
(
    (
        SUMIFS(AR556:AR596, AY556:AY596, INDIRECT("AE" &amp; ROW()), AP556:AP596, "💲", AS556:AS596, "Familiar") +
        SUMIFS(AR556:AR596, AY556:AY596, INDIRECT("AE" &amp; ROW()), AP556:AP596, "📦", AS556:AS596, "Familiar")
    ) / 2
) -
(
    (
        SUMIFS(AR556:AR596, AY556:AY596, INDIRECT("AE" &amp; ROW()), AP556:AP596, "💲", AS556:AS596, "Participante") +
        SUMIFS(AR556:AR596, AY556:AY596, INDIRECT("AE" &amp; ROW()), AP556:AP596, "📦", AS556:AS596, "Participante")
    ) / 2
) -
(
    (
        SUMIFS(AR556:AR596, AY556:AY596, INDIRECT("AE" &amp; ROW()), AP556:AP596, "💲", AS556:AS596, "Empleado") +
        SUMIFS(AR556:AR596, AY556:AY596, INDIRECT("AE" &amp; ROW()), AP556:AP596, "📦", AS556:AS596, "Empleado")
    ) / 2
) -
(
    (
        SUMIFS(AR556:AR596, AY556:AY596, INDIRECT("AE" &amp; ROW()), AP556:AP596, "💲", AS556:AS596, "Exonerado ADH") +
        SUMIFS(AR556:AR596, AY556:AY596, INDIRECT("AE" &amp; ROW()), AP556:AP596, "📦", AS556:AS596, "Exonerado ADH")
    ) / 2
) -
(
    SUMIFS(AR556:AR596, AY556:AY596, INDIRECT("AE" &amp; ROW()), AP556:AP596, "💲", AS556:AS596, "Exonerado Doctor") +
    SUMIFS(AR556:AR596, AY556:AY596, INDIRECT("AE" &amp; ROW()), AP556:AP596, "📦", AS556:AS596, "Exonerado Doctor")
) -
(
    (
        SUMIFS(AR556:AR596, AY556:AY596, INDIRECT("AE" &amp; ROW()), AP556:AP596, "💲", AS556:AS596, "") +
        SUMIFS(AR556:AR596, AY556:AY596, INDIRECT("AE" &amp; ROW()), AP556:AP596, "📦", AS556:AS596, "")
    ) / 2
)</f>
        <v>0</v>
      </c>
      <c r="AM601" s="56"/>
      <c r="AN601" s="56"/>
      <c r="AO601" s="56"/>
      <c r="AP601" s="56"/>
      <c r="AQ601" s="56"/>
      <c r="AR601" s="56"/>
      <c r="AS601" s="56"/>
      <c r="AT601" s="56"/>
      <c r="AU601" s="56"/>
      <c r="AV601" s="56"/>
      <c r="AW601" s="56"/>
      <c r="AX601" s="56"/>
      <c r="AY601" s="56"/>
      <c r="AZ601" s="56"/>
      <c r="BA601" s="56"/>
      <c r="BB601" s="56"/>
      <c r="BC601" s="56"/>
      <c r="BD601" s="56"/>
      <c r="BE601" s="56"/>
      <c r="BF601" s="56"/>
      <c r="BG601" s="56"/>
      <c r="BH601" s="56"/>
      <c r="BI601" s="56"/>
      <c r="BJ601" s="56"/>
      <c r="BK601" s="56"/>
      <c r="BL601" s="56"/>
      <c r="BM601" s="56"/>
      <c r="BN601" s="56"/>
    </row>
    <row r="602" spans="1:66" ht="11.25" customHeight="1">
      <c r="A602" s="220"/>
      <c r="B602" s="164"/>
      <c r="C602" s="205"/>
      <c r="D602" s="208"/>
      <c r="E602" s="178" t="s">
        <v>44</v>
      </c>
      <c r="F602" s="58" t="str">
        <f>IF(D600&lt;&gt;"", VLOOKUP(D600,'Base de Datos'!$A$2:$D1268,4,FALSE()),"")</f>
        <v/>
      </c>
      <c r="G602" s="205"/>
      <c r="H602" s="208"/>
      <c r="I602" s="178" t="s">
        <v>44</v>
      </c>
      <c r="J602" s="58" t="str">
        <f>IF(H600&lt;&gt;"", VLOOKUP(H600,'Base de Datos'!$A$2:$D1268,4,FALSE()),"")</f>
        <v/>
      </c>
      <c r="K602" s="205"/>
      <c r="L602" s="208"/>
      <c r="M602" s="178" t="s">
        <v>44</v>
      </c>
      <c r="N602" s="58" t="str">
        <f>IF(L600&lt;&gt;"", VLOOKUP(L600,'Base de Datos'!$A$2:$D1268,4,FALSE()),"")</f>
        <v/>
      </c>
      <c r="O602" s="165"/>
      <c r="P602" s="165"/>
      <c r="Q602" s="165"/>
      <c r="R602" s="166"/>
      <c r="S602" s="231"/>
      <c r="T602" s="230"/>
      <c r="U602" s="170"/>
      <c r="V602" s="169"/>
      <c r="W602" s="231"/>
      <c r="X602" s="230"/>
      <c r="Y602" s="170"/>
      <c r="Z602" s="169"/>
      <c r="AA602" s="231"/>
      <c r="AB602" s="230"/>
      <c r="AC602" s="170"/>
      <c r="AD602" s="56"/>
      <c r="AE602" s="240" t="s">
        <v>66</v>
      </c>
      <c r="AF602" s="230"/>
      <c r="AG602" s="161">
        <f t="array" aca="1" ref="AG602" ca="1">COUNTIFS(AP556:AP596, "💲", AY556:AY596, INDIRECT("AE" &amp; ROW())) + COUNTIFS(AP556:AP596, "📦", AY556:AY596, INDIRECT("AE" &amp; ROW())) + COUNTIFS(AP556:AP596, "✅", AY556:AY596, INDIRECT("AE" &amp; ROW()))</f>
        <v>0</v>
      </c>
      <c r="AH602" s="162">
        <f t="array" aca="1" ref="AH602" ca="1">COUNTIFS(AP556:AP596, "💲", AY556:AY596, INDIRECT("AE" &amp; ROW())) + COUNTIFS(AP556:AP596, "📦", AY556:AY596, INDIRECT("AE" &amp; ROW()))</f>
        <v>0</v>
      </c>
      <c r="AI602" s="139">
        <f t="array" aca="1" ref="AI602" ca="1">SUMIFS(AR556:AR596, AY556:AY596, INDIRECT("AE" &amp; ROW()), AP556:AP596, "💲") + SUMIFS(AR556:AR596, AY556:AY596, INDIRECT("AE" &amp; ROW()), AP556:AP596, "📦")</f>
        <v>0</v>
      </c>
      <c r="AJ602" s="139">
        <f t="array" aca="1" ref="AJ602" ca="1">(
    SUMIFS(AR556:AR596, AY556:AY596, INDIRECT("AE" &amp; ROW()), AP556:AP596, "💲") +
    SUMIFS(AR556:AR596, AY556:AY596, INDIRECT("AE" &amp; ROW()), AP556:AP596, "📦")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
        SUMIFS(AR556:AR596, AY556:AY596, INDIRECT("AE" &amp; ROW()), AP556:AP596, "💲", AS556:AS596, "Familiar") +
        SUMIFS(AR556:AR596, AY556:AY596, INDIRECT("AE" &amp; ROW()), AP556:AP596, "📦", AS556:AS596, "Familiar")
    ) / 2
)  -
(
    (
        SUMIFS(AR556:AR596, AY556:AY596, INDIRECT("AE" &amp; ROW()), AP556:AP596, "💲", AS556:AS596, "Exonerado ADH") +
        SUMIFS(AR556:AR596, AY556:AY596, INDIRECT("AE" &amp; ROW()), AP556:AP596, "📦", AS556:AS596, "Exonerado ADH")
    ) / 2
)  -
(
    (
        SUMIFS(AR556:AR596, AY556:AY596, INDIRECT("AE" &amp; ROW()), AP556:AP596, "💲", AS556:AS596, "Exonerado Doctor") +
        SUMIFS(AR556:AR596, AY556:AY596, INDIRECT("AE" &amp; ROW()), AP556:AP596, "📦", AS556:AS596, "Exonerado Doctor")
    ) / 2
)</f>
        <v>0</v>
      </c>
      <c r="AK602" s="139">
        <f t="array" aca="1" ref="AK602" ca="1">(
    SUMIFS(AR556:AR596, AY556:AY596, INDIRECT("AE" &amp; ROW()), AP556:AP596, "💲") +
    SUMIFS(AR556:AR596, AY556:AY596, INDIRECT("AE" &amp; ROW()), AP556:AP596, "📦")
) -
(
    SUMIFS(AR556:AR596, AY556:AY596, INDIRECT("AE" &amp; ROW()), AP556:AP596, "💲", AS556:AS596, "Familiar") +
    SUMIFS(AR556:AR596, AY556:AY596, INDIRECT("AE" &amp; ROW()), AP556:AP596, "📦", AS556:AS596, "Familiar")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SUMIFS(AR556:AR596, AY556:AY596, INDIRECT("AE" &amp; ROW()), AP556:AP596, "💲", AS556:AS596, "Exonerado ADH") +
    SUMIFS(AR556:AR596, AY556:AY596, INDIRECT("AE" &amp; ROW()), AP556:AP596, "📦", AS556:AS596, "Exonerado ADH")
) -
(
    (
        SUMIFS(AR556:AR596, AY556:AY596, INDIRECT("AE" &amp; ROW()), AP556:AP596, "💲", AS556:AS596, "Exonerado Doctor") +
        SUMIFS(AR556:AR596, AY556:AY596, INDIRECT("AE" &amp; ROW()), AP556:AP596, "📦", AS556:AS596, "Exonerado Doctor")
    ) / 2
) -
(
    (
        SUMIFS(AR556:AR596, AY556:AY596, INDIRECT("AE" &amp; ROW()), AP556:AP596, "💲", AS556:AS596, "") +
        SUMIFS(AR556:AR596, AY556:AY596, INDIRECT("AE" &amp; ROW()), AP556:AP596, "📦", AS556:AS596, "")
    ) / 2
)</f>
        <v>0</v>
      </c>
      <c r="AL602" s="140">
        <f t="array" aca="1" ref="AL602" ca="1">(
    SUMIFS(AR556:AR596, AY556:AY596, INDIRECT("AE" &amp; ROW()), AP556:AP596, "💲") +
    SUMIFS(AR556:AR596, AY556:AY596, INDIRECT("AE" &amp; ROW()), AP556:AP596, "📦")
) -
(
    (
        SUMIFS(AR556:AR596, AY556:AY596, INDIRECT("AE" &amp; ROW()), AP556:AP596, "💲", AS556:AS596, "Familiar") +
        SUMIFS(AR556:AR596, AY556:AY596, INDIRECT("AE" &amp; ROW()), AP556:AP596, "📦", AS556:AS596, "Familiar")
    ) / 2
) -
(
    (
        SUMIFS(AR556:AR596, AY556:AY596, INDIRECT("AE" &amp; ROW()), AP556:AP596, "💲", AS556:AS596, "Participante") +
        SUMIFS(AR556:AR596, AY556:AY596, INDIRECT("AE" &amp; ROW()), AP556:AP596, "📦", AS556:AS596, "Participante")
    ) / 2
) -
(
    (
        SUMIFS(AR556:AR596, AY556:AY596, INDIRECT("AE" &amp; ROW()), AP556:AP596, "💲", AS556:AS596, "Empleado") +
        SUMIFS(AR556:AR596, AY556:AY596, INDIRECT("AE" &amp; ROW()), AP556:AP596, "📦", AS556:AS596, "Empleado")
    ) / 2
) -
(
    (
        SUMIFS(AR556:AR596, AY556:AY596, INDIRECT("AE" &amp; ROW()), AP556:AP596, "💲", AS556:AS596, "Exonerado ADH") +
        SUMIFS(AR556:AR596, AY556:AY596, INDIRECT("AE" &amp; ROW()), AP556:AP596, "📦", AS556:AS596, "Exonerado ADH")
    ) / 2
) -
(
    SUMIFS(AR556:AR596, AY556:AY596, INDIRECT("AE" &amp; ROW()), AP556:AP596, "💲", AS556:AS596, "Exonerado Doctor") +
    SUMIFS(AR556:AR596, AY556:AY596, INDIRECT("AE" &amp; ROW()), AP556:AP596, "📦", AS556:AS596, "Exonerado Doctor")
) -
(
    (
        SUMIFS(AR556:AR596, AY556:AY596, INDIRECT("AE" &amp; ROW()), AP556:AP596, "💲", AS556:AS596, "") +
        SUMIFS(AR556:AR596, AY556:AY596, INDIRECT("AE" &amp; ROW()), AP556:AP596, "📦", AS556:AS596, "")
    ) / 2
)</f>
        <v>0</v>
      </c>
      <c r="AM602" s="56"/>
      <c r="AN602" s="56"/>
      <c r="AO602" s="56"/>
      <c r="AP602" s="56"/>
      <c r="AQ602" s="56"/>
      <c r="AR602" s="56"/>
      <c r="AS602" s="56"/>
      <c r="AT602" s="56"/>
      <c r="AU602" s="56"/>
      <c r="AV602" s="56"/>
      <c r="AW602" s="56"/>
      <c r="AX602" s="56"/>
      <c r="AY602" s="56"/>
      <c r="AZ602" s="56"/>
      <c r="BA602" s="56"/>
      <c r="BB602" s="56"/>
      <c r="BC602" s="56"/>
      <c r="BD602" s="56"/>
      <c r="BE602" s="56"/>
      <c r="BF602" s="56"/>
      <c r="BG602" s="56"/>
      <c r="BH602" s="56"/>
      <c r="BI602" s="56"/>
      <c r="BJ602" s="56"/>
      <c r="BK602" s="56"/>
      <c r="BL602" s="56"/>
      <c r="BM602" s="56"/>
      <c r="BN602" s="56"/>
    </row>
    <row r="603" spans="1:66" ht="11.25" customHeight="1">
      <c r="A603" s="221"/>
      <c r="B603" s="164"/>
      <c r="C603" s="206"/>
      <c r="D603" s="209"/>
      <c r="E603" s="179" t="s">
        <v>46</v>
      </c>
      <c r="F603" s="180"/>
      <c r="G603" s="206"/>
      <c r="H603" s="209"/>
      <c r="I603" s="179" t="s">
        <v>46</v>
      </c>
      <c r="J603" s="180"/>
      <c r="K603" s="206"/>
      <c r="L603" s="209"/>
      <c r="M603" s="179" t="s">
        <v>46</v>
      </c>
      <c r="N603" s="180"/>
      <c r="O603" s="165"/>
      <c r="P603" s="165"/>
      <c r="Q603" s="165"/>
      <c r="R603" s="166"/>
      <c r="S603" s="227" t="str">
        <f>IF(OR(S600="Empleado",S600="Familiar"),"Nombre del Empleado","N° Factura")</f>
        <v>N° Factura</v>
      </c>
      <c r="T603" s="228"/>
      <c r="U603" s="89"/>
      <c r="V603" s="169"/>
      <c r="W603" s="227" t="str">
        <f>IF(OR(W600="Empleado",W600="Familiar"),"Nombre del Empleado","N° Factura")</f>
        <v>N° Factura</v>
      </c>
      <c r="X603" s="228"/>
      <c r="Y603" s="89"/>
      <c r="Z603" s="169"/>
      <c r="AA603" s="227" t="str">
        <f>IF(OR(AA600="Empleado",AA600="Familiar"),"Nombre del Empleado","N° Factura")</f>
        <v>N° Factura</v>
      </c>
      <c r="AB603" s="228"/>
      <c r="AC603" s="89"/>
      <c r="AD603" s="56"/>
      <c r="AE603" s="240" t="s">
        <v>69</v>
      </c>
      <c r="AF603" s="230"/>
      <c r="AG603" s="161">
        <f t="array" aca="1" ref="AG603" ca="1">COUNTIFS(AP556:AP596, "💲", AY556:AY596, INDIRECT("AE" &amp; ROW())) + COUNTIFS(AP556:AP596, "📦", AY556:AY596, INDIRECT("AE" &amp; ROW())) + COUNTIFS(AP556:AP596, "✅", AY556:AY596, INDIRECT("AE" &amp; ROW()))</f>
        <v>0</v>
      </c>
      <c r="AH603" s="162">
        <f t="array" aca="1" ref="AH603" ca="1">COUNTIFS(AP556:AP596, "💲", AY556:AY596, INDIRECT("AE" &amp; ROW())) + COUNTIFS(AP556:AP596, "📦", AY556:AY596, INDIRECT("AE" &amp; ROW()))</f>
        <v>0</v>
      </c>
      <c r="AI603" s="139">
        <f t="array" aca="1" ref="AI603" ca="1">SUMIFS(AR556:AR596, AY556:AY596, INDIRECT("AE" &amp; ROW()), AP556:AP596, "💲") + SUMIFS(AR556:AR596, AY556:AY596, INDIRECT("AE" &amp; ROW()), AP556:AP596, "📦")</f>
        <v>0</v>
      </c>
      <c r="AJ603" s="66">
        <f t="array" aca="1" ref="AJ603" ca="1">(
    SUMIFS(AR556:AR596, AY556:AY596, INDIRECT("AE" &amp; ROW()), AP556:AP596, "💲") +
    SUMIFS(AR556:AR596, AY556:AY596, INDIRECT("AE" &amp; ROW()), AP556:AP596, "📦")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
        SUMIFS(AR556:AR596, AY556:AY596, INDIRECT("AE" &amp; ROW()), AP556:AP596, "💲", AS556:AS596, "Familiar") +
        SUMIFS(AR556:AR596, AY556:AY596, INDIRECT("AE" &amp; ROW()), AP556:AP596, "📦", AS556:AS596, "Familiar")
    ) / 2
)  -
(
    (
        SUMIFS(AR556:AR596, AY556:AY596, INDIRECT("AE" &amp; ROW()), AP556:AP596, "💲", AS556:AS596, "Exonerado ADH") +
        SUMIFS(AR556:AR596, AY556:AY596, INDIRECT("AE" &amp; ROW()), AP556:AP596, "📦", AS556:AS596, "Exonerado ADH")
    ) / 2
)  -
(
    (
        SUMIFS(AR556:AR596, AY556:AY596, INDIRECT("AE" &amp; ROW()), AP556:AP596, "💲", AS556:AS596, "Exonerado Doctor") +
        SUMIFS(AR556:AR596, AY556:AY596, INDIRECT("AE" &amp; ROW()), AP556:AP596, "📦", AS556:AS596, "Exonerado Doctor")
    ) / 2
)</f>
        <v>0</v>
      </c>
      <c r="AK603" s="139">
        <f t="array" aca="1" ref="AK603" ca="1">(
    SUMIFS(AR556:AR596, AY556:AY596, INDIRECT("AE" &amp; ROW()), AP556:AP596, "💲") +
    SUMIFS(AR556:AR596, AY556:AY596, INDIRECT("AE" &amp; ROW()), AP556:AP596, "📦")
) -
(
    SUMIFS(AR556:AR596, AY556:AY596, INDIRECT("AE" &amp; ROW()), AP556:AP596, "💲", AS556:AS596, "Familiar") +
    SUMIFS(AR556:AR596, AY556:AY596, INDIRECT("AE" &amp; ROW()), AP556:AP596, "📦", AS556:AS596, "Familiar")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SUMIFS(AR556:AR596, AY556:AY596, INDIRECT("AE" &amp; ROW()), AP556:AP596, "💲", AS556:AS596, "Exonerado ADH") +
    SUMIFS(AR556:AR596, AY556:AY596, INDIRECT("AE" &amp; ROW()), AP556:AP596, "📦", AS556:AS596, "Exonerado ADH")
) -
(
    (
        SUMIFS(AR556:AR596, AY556:AY596, INDIRECT("AE" &amp; ROW()), AP556:AP596, "💲", AS556:AS596, "Exonerado Doctor") +
        SUMIFS(AR556:AR596, AY556:AY596, INDIRECT("AE" &amp; ROW()), AP556:AP596, "📦", AS556:AS596, "Exonerado Doctor")
    ) / 2
) -
(
    (
        SUMIFS(AR556:AR596, AY556:AY596, INDIRECT("AE" &amp; ROW()), AP556:AP596, "💲", AS556:AS596, "") +
        SUMIFS(AR556:AR596, AY556:AY596, INDIRECT("AE" &amp; ROW()), AP556:AP596, "📦", AS556:AS596, "")
    ) / 2
)</f>
        <v>0</v>
      </c>
      <c r="AL603" s="140">
        <f t="array" aca="1" ref="AL603" ca="1">(
    SUMIFS(AR556:AR596, AY556:AY596, INDIRECT("AE" &amp; ROW()), AP556:AP596, "💲") +
    SUMIFS(AR556:AR596, AY556:AY596, INDIRECT("AE" &amp; ROW()), AP556:AP596, "📦")
) -
(
    (
        SUMIFS(AR556:AR596, AY556:AY596, INDIRECT("AE" &amp; ROW()), AP556:AP596, "💲", AS556:AS596, "Familiar") +
        SUMIFS(AR556:AR596, AY556:AY596, INDIRECT("AE" &amp; ROW()), AP556:AP596, "📦", AS556:AS596, "Familiar")
    ) / 2
) -
(
    (
        SUMIFS(AR556:AR596, AY556:AY596, INDIRECT("AE" &amp; ROW()), AP556:AP596, "💲", AS556:AS596, "Participante") +
        SUMIFS(AR556:AR596, AY556:AY596, INDIRECT("AE" &amp; ROW()), AP556:AP596, "📦", AS556:AS596, "Participante")
    ) / 2
) -
(
    (
        SUMIFS(AR556:AR596, AY556:AY596, INDIRECT("AE" &amp; ROW()), AP556:AP596, "💲", AS556:AS596, "Empleado") +
        SUMIFS(AR556:AR596, AY556:AY596, INDIRECT("AE" &amp; ROW()), AP556:AP596, "📦", AS556:AS596, "Empleado")
    ) / 2
) -
(
    (
        SUMIFS(AR556:AR596, AY556:AY596, INDIRECT("AE" &amp; ROW()), AP556:AP596, "💲", AS556:AS596, "Exonerado ADH") +
        SUMIFS(AR556:AR596, AY556:AY596, INDIRECT("AE" &amp; ROW()), AP556:AP596, "📦", AS556:AS596, "Exonerado ADH")
    ) / 2
) -
(
    SUMIFS(AR556:AR596, AY556:AY596, INDIRECT("AE" &amp; ROW()), AP556:AP596, "💲", AS556:AS596, "Exonerado Doctor") +
    SUMIFS(AR556:AR596, AY556:AY596, INDIRECT("AE" &amp; ROW()), AP556:AP596, "📦", AS556:AS596, "Exonerado Doctor")
) -
(
    (
        SUMIFS(AR556:AR596, AY556:AY596, INDIRECT("AE" &amp; ROW()), AP556:AP596, "💲", AS556:AS596, "") +
        SUMIFS(AR556:AR596, AY556:AY596, INDIRECT("AE" &amp; ROW()), AP556:AP596, "📦", AS556:AS596, "")
    ) / 2
)</f>
        <v>0</v>
      </c>
      <c r="AM603" s="56"/>
      <c r="AN603" s="56"/>
      <c r="AO603" s="56"/>
      <c r="AP603" s="56"/>
      <c r="AQ603" s="56"/>
      <c r="AR603" s="56"/>
      <c r="AS603" s="56"/>
      <c r="AT603" s="56"/>
      <c r="AU603" s="56"/>
      <c r="AV603" s="56"/>
      <c r="AW603" s="56"/>
      <c r="AX603" s="56"/>
      <c r="AY603" s="56"/>
      <c r="AZ603" s="56"/>
      <c r="BA603" s="56"/>
      <c r="BB603" s="56"/>
      <c r="BC603" s="56"/>
      <c r="BD603" s="56"/>
      <c r="BE603" s="56"/>
      <c r="BF603" s="56"/>
      <c r="BG603" s="56"/>
      <c r="BH603" s="56"/>
      <c r="BI603" s="56"/>
      <c r="BJ603" s="56"/>
      <c r="BK603" s="56"/>
      <c r="BL603" s="56"/>
      <c r="BM603" s="56"/>
      <c r="BN603" s="56"/>
    </row>
    <row r="604" spans="1:66" ht="11.25" customHeight="1">
      <c r="A604" s="222">
        <f>A600+$Q$13/1440</f>
        <v>0.83333333333333304</v>
      </c>
      <c r="B604" s="164"/>
      <c r="C604" s="204"/>
      <c r="D604" s="207"/>
      <c r="E604" s="177" t="s">
        <v>36</v>
      </c>
      <c r="F604" s="42" t="str">
        <f>IF(D604&lt;&gt;"", VLOOKUP(D604,'Base de Datos'!$A$2:$D1268,2,FALSE()),"")</f>
        <v/>
      </c>
      <c r="G604" s="204"/>
      <c r="H604" s="216"/>
      <c r="I604" s="177" t="s">
        <v>36</v>
      </c>
      <c r="J604" s="42" t="str">
        <f>IF(H604&lt;&gt;"", VLOOKUP(H604,'Base de Datos'!$A$2:$D1268,2,FALSE()),"")</f>
        <v/>
      </c>
      <c r="K604" s="204"/>
      <c r="L604" s="216"/>
      <c r="M604" s="177" t="s">
        <v>36</v>
      </c>
      <c r="N604" s="42" t="str">
        <f>IF(L604&lt;&gt;"", VLOOKUP(L604,'Base de Datos'!$A$2:$D1268,2,FALSE()),"")</f>
        <v/>
      </c>
      <c r="O604" s="165"/>
      <c r="P604" s="165"/>
      <c r="Q604" s="165"/>
      <c r="R604" s="166"/>
      <c r="S604" s="167"/>
      <c r="T604" s="45" t="s">
        <v>37</v>
      </c>
      <c r="U604" s="168"/>
      <c r="V604" s="169"/>
      <c r="W604" s="167"/>
      <c r="X604" s="45" t="s">
        <v>37</v>
      </c>
      <c r="Y604" s="168"/>
      <c r="Z604" s="169"/>
      <c r="AA604" s="167"/>
      <c r="AB604" s="45" t="s">
        <v>37</v>
      </c>
      <c r="AC604" s="168"/>
      <c r="AD604" s="56"/>
      <c r="AE604" s="232" t="s">
        <v>72</v>
      </c>
      <c r="AF604" s="230"/>
      <c r="AG604" s="90">
        <f t="array" aca="1" ref="AG604" ca="1">COUNTIFS(AP556:AP596, "💲", AY556:AY596, INDIRECT("AE" &amp; ROW())) + COUNTIFS(AP556:AP596, "📦", AY556:AY596, INDIRECT("AE" &amp; ROW())) + COUNTIFS(AP556:AP596, "✅", AY556:AY596, INDIRECT("AE" &amp; ROW()))</f>
        <v>0</v>
      </c>
      <c r="AH604" s="68">
        <f t="array" aca="1" ref="AH604" ca="1">COUNTIFS(AP556:AP596, "💲", AY556:AY596, INDIRECT("AE" &amp; ROW())) + COUNTIFS(AP556:AP596, "📦", AY556:AY596, INDIRECT("AE" &amp; ROW()))</f>
        <v>0</v>
      </c>
      <c r="AI604" s="139">
        <f t="array" aca="1" ref="AI604" ca="1">SUMIFS(AR556:AR596, AY556:AY596, INDIRECT("AE" &amp; ROW()), AP556:AP596, "💲") + SUMIFS(AR556:AR596, AY556:AY596, INDIRECT("AE" &amp; ROW()), AP556:AP596, "📦")</f>
        <v>0</v>
      </c>
      <c r="AJ604" s="139">
        <f t="array" aca="1" ref="AJ604" ca="1">(
    SUMIFS(AR556:AR596, AY556:AY596, INDIRECT("AE" &amp; ROW()), AP556:AP596, "💲") +
    SUMIFS(AR556:AR596, AY556:AY596, INDIRECT("AE" &amp; ROW()), AP556:AP596, "📦")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
        SUMIFS(AR556:AR596, AY556:AY596, INDIRECT("AE" &amp; ROW()), AP556:AP596, "💲", AS556:AS596, "Familiar") +
        SUMIFS(AR556:AR596, AY556:AY596, INDIRECT("AE" &amp; ROW()), AP556:AP596, "📦", AS556:AS596, "Familiar")
    ) / 2
)  -
(
    (
        SUMIFS(AR556:AR596, AY556:AY596, INDIRECT("AE" &amp; ROW()), AP556:AP596, "💲", AS556:AS596, "Exonerado ADH") +
        SUMIFS(AR556:AR596, AY556:AY596, INDIRECT("AE" &amp; ROW()), AP556:AP596, "📦", AS556:AS596, "Exonerado ADH")
    ) / 2
)  -
(
    (
        SUMIFS(AR556:AR596, AY556:AY596, INDIRECT("AE" &amp; ROW()), AP556:AP596, "💲", AS556:AS596, "Exonerado Doctor") +
        SUMIFS(AR556:AR596, AY556:AY596, INDIRECT("AE" &amp; ROW()), AP556:AP596, "📦", AS556:AS596, "Exonerado Doctor")
    ) / 2
)</f>
        <v>0</v>
      </c>
      <c r="AK604" s="139">
        <f t="array" aca="1" ref="AK604" ca="1">(
    SUMIFS(AR556:AR596, AY556:AY596, INDIRECT("AE" &amp; ROW()), AP556:AP596, "💲") +
    SUMIFS(AR556:AR596, AY556:AY596, INDIRECT("AE" &amp; ROW()), AP556:AP596, "📦")
) -
(
    SUMIFS(AR556:AR596, AY556:AY596, INDIRECT("AE" &amp; ROW()), AP556:AP596, "💲", AS556:AS596, "Familiar") +
    SUMIFS(AR556:AR596, AY556:AY596, INDIRECT("AE" &amp; ROW()), AP556:AP596, "📦", AS556:AS596, "Familiar")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SUMIFS(AR556:AR596, AY556:AY596, INDIRECT("AE" &amp; ROW()), AP556:AP596, "💲", AS556:AS596, "Exonerado ADH") +
    SUMIFS(AR556:AR596, AY556:AY596, INDIRECT("AE" &amp; ROW()), AP556:AP596, "📦", AS556:AS596, "Exonerado ADH")
) -
(
    (
        SUMIFS(AR556:AR596, AY556:AY596, INDIRECT("AE" &amp; ROW()), AP556:AP596, "💲", AS556:AS596, "Exonerado Doctor") +
        SUMIFS(AR556:AR596, AY556:AY596, INDIRECT("AE" &amp; ROW()), AP556:AP596, "📦", AS556:AS596, "Exonerado Doctor")
    ) / 2
) -
(
    (
        SUMIFS(AR556:AR596, AY556:AY596, INDIRECT("AE" &amp; ROW()), AP556:AP596, "💲", AS556:AS596, "") +
        SUMIFS(AR556:AR596, AY556:AY596, INDIRECT("AE" &amp; ROW()), AP556:AP596, "📦", AS556:AS596, "")
    ) / 2
)</f>
        <v>0</v>
      </c>
      <c r="AL604" s="140">
        <f t="array" aca="1" ref="AL604" ca="1">(
    SUMIFS(AR556:AR596, AY556:AY596, INDIRECT("AE" &amp; ROW()), AP556:AP596, "💲") +
    SUMIFS(AR556:AR596, AY556:AY596, INDIRECT("AE" &amp; ROW()), AP556:AP596, "📦")
) -
(
    (
        SUMIFS(AR556:AR596, AY556:AY596, INDIRECT("AE" &amp; ROW()), AP556:AP596, "💲", AS556:AS596, "Familiar") +
        SUMIFS(AR556:AR596, AY556:AY596, INDIRECT("AE" &amp; ROW()), AP556:AP596, "📦", AS556:AS596, "Familiar")
    ) / 2
) -
(
    (
        SUMIFS(AR556:AR596, AY556:AY596, INDIRECT("AE" &amp; ROW()), AP556:AP596, "💲", AS556:AS596, "Participante") +
        SUMIFS(AR556:AR596, AY556:AY596, INDIRECT("AE" &amp; ROW()), AP556:AP596, "📦", AS556:AS596, "Participante")
    ) / 2
) -
(
    (
        SUMIFS(AR556:AR596, AY556:AY596, INDIRECT("AE" &amp; ROW()), AP556:AP596, "💲", AS556:AS596, "Empleado") +
        SUMIFS(AR556:AR596, AY556:AY596, INDIRECT("AE" &amp; ROW()), AP556:AP596, "📦", AS556:AS596, "Empleado")
    ) / 2
) -
(
    (
        SUMIFS(AR556:AR596, AY556:AY596, INDIRECT("AE" &amp; ROW()), AP556:AP596, "💲", AS556:AS596, "Exonerado ADH") +
        SUMIFS(AR556:AR596, AY556:AY596, INDIRECT("AE" &amp; ROW()), AP556:AP596, "📦", AS556:AS596, "Exonerado ADH")
    ) / 2
) -
(
    SUMIFS(AR556:AR596, AY556:AY596, INDIRECT("AE" &amp; ROW()), AP556:AP596, "💲", AS556:AS596, "Exonerado Doctor") +
    SUMIFS(AR556:AR596, AY556:AY596, INDIRECT("AE" &amp; ROW()), AP556:AP596, "📦", AS556:AS596, "Exonerado Doctor")
) -
(
    (
        SUMIFS(AR556:AR596, AY556:AY596, INDIRECT("AE" &amp; ROW()), AP556:AP596, "💲", AS556:AS596, "") +
        SUMIFS(AR556:AR596, AY556:AY596, INDIRECT("AE" &amp; ROW()), AP556:AP596, "📦", AS556:AS596, "")
    ) / 2
)</f>
        <v>0</v>
      </c>
      <c r="AM604" s="56"/>
      <c r="AN604" s="56"/>
      <c r="AO604" s="56"/>
      <c r="AP604" s="56"/>
      <c r="AQ604" s="56"/>
      <c r="AR604" s="56"/>
      <c r="AS604" s="56"/>
      <c r="AT604" s="56"/>
      <c r="AU604" s="56"/>
      <c r="AV604" s="56"/>
      <c r="AW604" s="56"/>
      <c r="AX604" s="56"/>
      <c r="AY604" s="56"/>
      <c r="AZ604" s="56"/>
      <c r="BA604" s="56"/>
      <c r="BB604" s="56"/>
      <c r="BC604" s="56"/>
      <c r="BD604" s="56"/>
      <c r="BE604" s="56"/>
      <c r="BF604" s="56"/>
      <c r="BG604" s="56"/>
      <c r="BH604" s="56"/>
      <c r="BI604" s="56"/>
      <c r="BJ604" s="56"/>
      <c r="BK604" s="56"/>
      <c r="BL604" s="56"/>
      <c r="BM604" s="56"/>
      <c r="BN604" s="56"/>
    </row>
    <row r="605" spans="1:66" ht="11.25" customHeight="1">
      <c r="A605" s="220"/>
      <c r="B605" s="164"/>
      <c r="C605" s="205"/>
      <c r="D605" s="208"/>
      <c r="E605" s="178" t="s">
        <v>42</v>
      </c>
      <c r="F605" s="58" t="str">
        <f>IF(D604&lt;&gt;"", VLOOKUP(D604,'Base de Datos'!$A$2:$D1268,3,FALSE()),"")</f>
        <v/>
      </c>
      <c r="G605" s="205"/>
      <c r="H605" s="208"/>
      <c r="I605" s="178" t="s">
        <v>42</v>
      </c>
      <c r="J605" s="58" t="str">
        <f>IF(H604&lt;&gt;"", VLOOKUP(H604,'Base de Datos'!$A$2:$D1268,3,FALSE()),"")</f>
        <v/>
      </c>
      <c r="K605" s="205"/>
      <c r="L605" s="208"/>
      <c r="M605" s="178" t="s">
        <v>42</v>
      </c>
      <c r="N605" s="58" t="str">
        <f>IF(L604&lt;&gt;"", VLOOKUP(L604,'Base de Datos'!$A$2:$D1268,3,FALSE()),"")</f>
        <v/>
      </c>
      <c r="O605" s="165"/>
      <c r="P605" s="165"/>
      <c r="Q605" s="165"/>
      <c r="R605" s="166"/>
      <c r="S605" s="231"/>
      <c r="T605" s="230"/>
      <c r="U605" s="170"/>
      <c r="V605" s="169"/>
      <c r="W605" s="231"/>
      <c r="X605" s="230"/>
      <c r="Y605" s="170"/>
      <c r="Z605" s="169"/>
      <c r="AA605" s="231"/>
      <c r="AB605" s="230"/>
      <c r="AC605" s="170"/>
      <c r="AD605" s="56"/>
      <c r="AE605" s="232" t="s">
        <v>75</v>
      </c>
      <c r="AF605" s="230"/>
      <c r="AG605" s="90">
        <f t="array" aca="1" ref="AG605" ca="1">COUNTIFS(AP556:AP596, "💲", AY556:AY596, INDIRECT("AE" &amp; ROW())) + COUNTIFS(AP556:AP596, "📦", AY556:AY596, INDIRECT("AE" &amp; ROW())) + COUNTIFS(AP556:AP596, "✅", AY556:AY596, INDIRECT("AE" &amp; ROW()))</f>
        <v>0</v>
      </c>
      <c r="AH605" s="68">
        <f t="array" aca="1" ref="AH605" ca="1">COUNTIFS(AP556:AP596, "💲", AY556:AY596, INDIRECT("AE" &amp; ROW())) + COUNTIFS(AP556:AP596, "📦", AY556:AY596, INDIRECT("AE" &amp; ROW()))</f>
        <v>0</v>
      </c>
      <c r="AI605" s="139">
        <f t="array" aca="1" ref="AI605" ca="1">SUMIFS(AR556:AR596, AY556:AY596, INDIRECT("AE" &amp; ROW()), AP556:AP596, "💲") + SUMIFS(AR556:AR596, AY556:AY596, INDIRECT("AE" &amp; ROW()), AP556:AP596, "📦")</f>
        <v>0</v>
      </c>
      <c r="AJ605" s="139">
        <f t="array" aca="1" ref="AJ605" ca="1">(
    SUMIFS(AR556:AR596, AY556:AY596, INDIRECT("AE" &amp; ROW()), AP556:AP596, "💲") +
    SUMIFS(AR556:AR596, AY556:AY596, INDIRECT("AE" &amp; ROW()), AP556:AP596, "📦")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
        SUMIFS(AR556:AR596, AY556:AY596, INDIRECT("AE" &amp; ROW()), AP556:AP596, "💲", AS556:AS596, "Familiar") +
        SUMIFS(AR556:AR596, AY556:AY596, INDIRECT("AE" &amp; ROW()), AP556:AP596, "📦", AS556:AS596, "Familiar")
    ) / 2
)  -
(
    (
        SUMIFS(AR556:AR596, AY556:AY596, INDIRECT("AE" &amp; ROW()), AP556:AP596, "💲", AS556:AS596, "Exonerado ADH") +
        SUMIFS(AR556:AR596, AY556:AY596, INDIRECT("AE" &amp; ROW()), AP556:AP596, "📦", AS556:AS596, "Exonerado ADH")
    ) / 2
)  -
(
    (
        SUMIFS(AR556:AR596, AY556:AY596, INDIRECT("AE" &amp; ROW()), AP556:AP596, "💲", AS556:AS596, "Exonerado Doctor") +
        SUMIFS(AR556:AR596, AY556:AY596, INDIRECT("AE" &amp; ROW()), AP556:AP596, "📦", AS556:AS596, "Exonerado Doctor")
    ) / 2
)</f>
        <v>0</v>
      </c>
      <c r="AK605" s="139">
        <f t="array" aca="1" ref="AK605" ca="1">(
    SUMIFS(AR556:AR596, AY556:AY596, INDIRECT("AE" &amp; ROW()), AP556:AP596, "💲") +
    SUMIFS(AR556:AR596, AY556:AY596, INDIRECT("AE" &amp; ROW()), AP556:AP596, "📦")
) -
(
    SUMIFS(AR556:AR596, AY556:AY596, INDIRECT("AE" &amp; ROW()), AP556:AP596, "💲", AS556:AS596, "Familiar") +
    SUMIFS(AR556:AR596, AY556:AY596, INDIRECT("AE" &amp; ROW()), AP556:AP596, "📦", AS556:AS596, "Familiar")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SUMIFS(AR556:AR596, AY556:AY596, INDIRECT("AE" &amp; ROW()), AP556:AP596, "💲", AS556:AS596, "Exonerado ADH") +
    SUMIFS(AR556:AR596, AY556:AY596, INDIRECT("AE" &amp; ROW()), AP556:AP596, "📦", AS556:AS596, "Exonerado ADH")
) -
(
    (
        SUMIFS(AR556:AR596, AY556:AY596, INDIRECT("AE" &amp; ROW()), AP556:AP596, "💲", AS556:AS596, "Exonerado Doctor") +
        SUMIFS(AR556:AR596, AY556:AY596, INDIRECT("AE" &amp; ROW()), AP556:AP596, "📦", AS556:AS596, "Exonerado Doctor")
    ) / 2
) -
(
    (
        SUMIFS(AR556:AR596, AY556:AY596, INDIRECT("AE" &amp; ROW()), AP556:AP596, "💲", AS556:AS596, "") +
        SUMIFS(AR556:AR596, AY556:AY596, INDIRECT("AE" &amp; ROW()), AP556:AP596, "📦", AS556:AS596, "")
    ) / 2
)</f>
        <v>0</v>
      </c>
      <c r="AL605" s="140">
        <f t="array" aca="1" ref="AL605" ca="1">(
    SUMIFS(AR556:AR596, AY556:AY596, INDIRECT("AE" &amp; ROW()), AP556:AP596, "💲") +
    SUMIFS(AR556:AR596, AY556:AY596, INDIRECT("AE" &amp; ROW()), AP556:AP596, "📦")
) -
(
    (
        SUMIFS(AR556:AR596, AY556:AY596, INDIRECT("AE" &amp; ROW()), AP556:AP596, "💲", AS556:AS596, "Familiar") +
        SUMIFS(AR556:AR596, AY556:AY596, INDIRECT("AE" &amp; ROW()), AP556:AP596, "📦", AS556:AS596, "Familiar")
    ) / 2
) -
(
    (
        SUMIFS(AR556:AR596, AY556:AY596, INDIRECT("AE" &amp; ROW()), AP556:AP596, "💲", AS556:AS596, "Participante") +
        SUMIFS(AR556:AR596, AY556:AY596, INDIRECT("AE" &amp; ROW()), AP556:AP596, "📦", AS556:AS596, "Participante")
    ) / 2
) -
(
    (
        SUMIFS(AR556:AR596, AY556:AY596, INDIRECT("AE" &amp; ROW()), AP556:AP596, "💲", AS556:AS596, "Empleado") +
        SUMIFS(AR556:AR596, AY556:AY596, INDIRECT("AE" &amp; ROW()), AP556:AP596, "📦", AS556:AS596, "Empleado")
    ) / 2
) -
(
    (
        SUMIFS(AR556:AR596, AY556:AY596, INDIRECT("AE" &amp; ROW()), AP556:AP596, "💲", AS556:AS596, "Exonerado ADH") +
        SUMIFS(AR556:AR596, AY556:AY596, INDIRECT("AE" &amp; ROW()), AP556:AP596, "📦", AS556:AS596, "Exonerado ADH")
    ) / 2
) -
(
    SUMIFS(AR556:AR596, AY556:AY596, INDIRECT("AE" &amp; ROW()), AP556:AP596, "💲", AS556:AS596, "Exonerado Doctor") +
    SUMIFS(AR556:AR596, AY556:AY596, INDIRECT("AE" &amp; ROW()), AP556:AP596, "📦", AS556:AS596, "Exonerado Doctor")
) -
(
    (
        SUMIFS(AR556:AR596, AY556:AY596, INDIRECT("AE" &amp; ROW()), AP556:AP596, "💲", AS556:AS596, "") +
        SUMIFS(AR556:AR596, AY556:AY596, INDIRECT("AE" &amp; ROW()), AP556:AP596, "📦", AS556:AS596, "")
    ) / 2
)</f>
        <v>0</v>
      </c>
      <c r="AM605" s="56"/>
      <c r="AN605" s="56"/>
      <c r="AO605" s="56"/>
      <c r="AP605" s="56"/>
      <c r="AQ605" s="56"/>
      <c r="AR605" s="56"/>
      <c r="AS605" s="56"/>
      <c r="AT605" s="56"/>
      <c r="AU605" s="56"/>
      <c r="AV605" s="56"/>
      <c r="AW605" s="56"/>
      <c r="AX605" s="56"/>
      <c r="AY605" s="56"/>
      <c r="AZ605" s="56"/>
      <c r="BA605" s="56"/>
      <c r="BB605" s="56"/>
      <c r="BC605" s="56"/>
      <c r="BD605" s="56"/>
      <c r="BE605" s="56"/>
      <c r="BF605" s="56"/>
      <c r="BG605" s="56"/>
      <c r="BH605" s="56"/>
      <c r="BI605" s="56"/>
      <c r="BJ605" s="56"/>
      <c r="BK605" s="56"/>
      <c r="BL605" s="56"/>
      <c r="BM605" s="56"/>
      <c r="BN605" s="56"/>
    </row>
    <row r="606" spans="1:66" ht="11.25" customHeight="1">
      <c r="A606" s="220"/>
      <c r="B606" s="164"/>
      <c r="C606" s="205"/>
      <c r="D606" s="208"/>
      <c r="E606" s="178" t="s">
        <v>44</v>
      </c>
      <c r="F606" s="58" t="str">
        <f>IF(D604&lt;&gt;"", VLOOKUP(D604,'Base de Datos'!$A$2:$D1268,4,FALSE()),"")</f>
        <v/>
      </c>
      <c r="G606" s="205"/>
      <c r="H606" s="208"/>
      <c r="I606" s="178" t="s">
        <v>44</v>
      </c>
      <c r="J606" s="58" t="str">
        <f>IF(H604&lt;&gt;"", VLOOKUP(H604,'Base de Datos'!$A$2:$D1268,4,FALSE()),"")</f>
        <v/>
      </c>
      <c r="K606" s="205"/>
      <c r="L606" s="208"/>
      <c r="M606" s="178" t="s">
        <v>44</v>
      </c>
      <c r="N606" s="58" t="str">
        <f>IF(L604&lt;&gt;"", VLOOKUP(L604,'Base de Datos'!$A$2:$D1268,4,FALSE()),"")</f>
        <v/>
      </c>
      <c r="O606" s="165"/>
      <c r="P606" s="165"/>
      <c r="Q606" s="165"/>
      <c r="R606" s="166"/>
      <c r="S606" s="231"/>
      <c r="T606" s="230"/>
      <c r="U606" s="170"/>
      <c r="V606" s="169"/>
      <c r="W606" s="231"/>
      <c r="X606" s="230"/>
      <c r="Y606" s="170"/>
      <c r="Z606" s="169"/>
      <c r="AA606" s="231"/>
      <c r="AB606" s="230"/>
      <c r="AC606" s="170"/>
      <c r="AD606" s="56"/>
      <c r="AE606" s="232" t="s">
        <v>77</v>
      </c>
      <c r="AF606" s="230"/>
      <c r="AG606" s="90">
        <f t="array" aca="1" ref="AG606" ca="1">COUNTIFS(AP556:AP596, "💲", AY556:AY596, INDIRECT("AE" &amp; ROW())) + COUNTIFS(AP556:AP596, "📦", AY556:AY596, INDIRECT("AE" &amp; ROW())) + COUNTIFS(AP556:AP596, "✅", AY556:AY596, INDIRECT("AE" &amp; ROW()))</f>
        <v>0</v>
      </c>
      <c r="AH606" s="68">
        <f t="array" aca="1" ref="AH606" ca="1">COUNTIFS(AP556:AP596, "💲", AY556:AY596, INDIRECT("AE" &amp; ROW())) + COUNTIFS(AP556:AP596, "📦", AY556:AY596, INDIRECT("AE" &amp; ROW()))</f>
        <v>0</v>
      </c>
      <c r="AI606" s="139">
        <f t="array" aca="1" ref="AI606" ca="1">SUMIFS(AR556:AR596, AY556:AY596, INDIRECT("AE" &amp; ROW()), AP556:AP596, "💲") + SUMIFS(AR556:AR596, AY556:AY596, INDIRECT("AE" &amp; ROW()), AP556:AP596, "📦")</f>
        <v>0</v>
      </c>
      <c r="AJ606" s="139">
        <f t="array" aca="1" ref="AJ606" ca="1">(
    SUMIFS(AR556:AR596, AY556:AY596, INDIRECT("AE" &amp; ROW()), AP556:AP596, "💲") +
    SUMIFS(AR556:AR596, AY556:AY596, INDIRECT("AE" &amp; ROW()), AP556:AP596, "📦")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
        SUMIFS(AR556:AR596, AY556:AY596, INDIRECT("AE" &amp; ROW()), AP556:AP596, "💲", AS556:AS596, "Familiar") +
        SUMIFS(AR556:AR596, AY556:AY596, INDIRECT("AE" &amp; ROW()), AP556:AP596, "📦", AS556:AS596, "Familiar")
    ) / 2
)  -
(
    (
        SUMIFS(AR556:AR596, AY556:AY596, INDIRECT("AE" &amp; ROW()), AP556:AP596, "💲", AS556:AS596, "Exonerado ADH") +
        SUMIFS(AR556:AR596, AY556:AY596, INDIRECT("AE" &amp; ROW()), AP556:AP596, "📦", AS556:AS596, "Exonerado ADH")
    ) / 2
)  -
(
    (
        SUMIFS(AR556:AR596, AY556:AY596, INDIRECT("AE" &amp; ROW()), AP556:AP596, "💲", AS556:AS596, "Exonerado Doctor") +
        SUMIFS(AR556:AR596, AY556:AY596, INDIRECT("AE" &amp; ROW()), AP556:AP596, "📦", AS556:AS596, "Exonerado Doctor")
    ) / 2
)</f>
        <v>0</v>
      </c>
      <c r="AK606" s="139">
        <f t="array" aca="1" ref="AK606" ca="1">(
    SUMIFS(AR556:AR596, AY556:AY596, INDIRECT("AE" &amp; ROW()), AP556:AP596, "💲") +
    SUMIFS(AR556:AR596, AY556:AY596, INDIRECT("AE" &amp; ROW()), AP556:AP596, "📦")
) -
(
    SUMIFS(AR556:AR596, AY556:AY596, INDIRECT("AE" &amp; ROW()), AP556:AP596, "💲", AS556:AS596, "Familiar") +
    SUMIFS(AR556:AR596, AY556:AY596, INDIRECT("AE" &amp; ROW()), AP556:AP596, "📦", AS556:AS596, "Familiar")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SUMIFS(AR556:AR596, AY556:AY596, INDIRECT("AE" &amp; ROW()), AP556:AP596, "💲", AS556:AS596, "Exonerado ADH") +
    SUMIFS(AR556:AR596, AY556:AY596, INDIRECT("AE" &amp; ROW()), AP556:AP596, "📦", AS556:AS596, "Exonerado ADH")
) -
(
    (
        SUMIFS(AR556:AR596, AY556:AY596, INDIRECT("AE" &amp; ROW()), AP556:AP596, "💲", AS556:AS596, "Exonerado Doctor") +
        SUMIFS(AR556:AR596, AY556:AY596, INDIRECT("AE" &amp; ROW()), AP556:AP596, "📦", AS556:AS596, "Exonerado Doctor")
    ) / 2
) -
(
    (
        SUMIFS(AR556:AR596, AY556:AY596, INDIRECT("AE" &amp; ROW()), AP556:AP596, "💲", AS556:AS596, "") +
        SUMIFS(AR556:AR596, AY556:AY596, INDIRECT("AE" &amp; ROW()), AP556:AP596, "📦", AS556:AS596, "")
    ) / 2
)</f>
        <v>0</v>
      </c>
      <c r="AL606" s="140">
        <f t="array" aca="1" ref="AL606" ca="1">(
    SUMIFS(AR556:AR596, AY556:AY596, INDIRECT("AE" &amp; ROW()), AP556:AP596, "💲") +
    SUMIFS(AR556:AR596, AY556:AY596, INDIRECT("AE" &amp; ROW()), AP556:AP596, "📦")
) -
(
    (
        SUMIFS(AR556:AR596, AY556:AY596, INDIRECT("AE" &amp; ROW()), AP556:AP596, "💲", AS556:AS596, "Familiar") +
        SUMIFS(AR556:AR596, AY556:AY596, INDIRECT("AE" &amp; ROW()), AP556:AP596, "📦", AS556:AS596, "Familiar")
    ) / 2
) -
(
    (
        SUMIFS(AR556:AR596, AY556:AY596, INDIRECT("AE" &amp; ROW()), AP556:AP596, "💲", AS556:AS596, "Participante") +
        SUMIFS(AR556:AR596, AY556:AY596, INDIRECT("AE" &amp; ROW()), AP556:AP596, "📦", AS556:AS596, "Participante")
    ) / 2
) -
(
    (
        SUMIFS(AR556:AR596, AY556:AY596, INDIRECT("AE" &amp; ROW()), AP556:AP596, "💲", AS556:AS596, "Empleado") +
        SUMIFS(AR556:AR596, AY556:AY596, INDIRECT("AE" &amp; ROW()), AP556:AP596, "📦", AS556:AS596, "Empleado")
    ) / 2
) -
(
    (
        SUMIFS(AR556:AR596, AY556:AY596, INDIRECT("AE" &amp; ROW()), AP556:AP596, "💲", AS556:AS596, "Exonerado ADH") +
        SUMIFS(AR556:AR596, AY556:AY596, INDIRECT("AE" &amp; ROW()), AP556:AP596, "📦", AS556:AS596, "Exonerado ADH")
    ) / 2
) -
(
    SUMIFS(AR556:AR596, AY556:AY596, INDIRECT("AE" &amp; ROW()), AP556:AP596, "💲", AS556:AS596, "Exonerado Doctor") +
    SUMIFS(AR556:AR596, AY556:AY596, INDIRECT("AE" &amp; ROW()), AP556:AP596, "📦", AS556:AS596, "Exonerado Doctor")
) -
(
    (
        SUMIFS(AR556:AR596, AY556:AY596, INDIRECT("AE" &amp; ROW()), AP556:AP596, "💲", AS556:AS596, "") +
        SUMIFS(AR556:AR596, AY556:AY596, INDIRECT("AE" &amp; ROW()), AP556:AP596, "📦", AS556:AS596, "")
    ) / 2
)</f>
        <v>0</v>
      </c>
      <c r="AM606" s="56"/>
      <c r="AN606" s="56"/>
      <c r="AO606" s="56"/>
      <c r="AP606" s="56"/>
      <c r="AQ606" s="56"/>
      <c r="AR606" s="56"/>
      <c r="AS606" s="56"/>
      <c r="AT606" s="56"/>
      <c r="AU606" s="56"/>
      <c r="AV606" s="56"/>
      <c r="AW606" s="56"/>
      <c r="AX606" s="56"/>
      <c r="AY606" s="56"/>
      <c r="AZ606" s="56"/>
      <c r="BA606" s="56"/>
      <c r="BB606" s="56"/>
      <c r="BC606" s="56"/>
      <c r="BD606" s="56"/>
      <c r="BE606" s="56"/>
      <c r="BF606" s="56"/>
      <c r="BG606" s="56"/>
      <c r="BH606" s="56"/>
      <c r="BI606" s="56"/>
      <c r="BJ606" s="56"/>
      <c r="BK606" s="56"/>
      <c r="BL606" s="56"/>
      <c r="BM606" s="56"/>
      <c r="BN606" s="56"/>
    </row>
    <row r="607" spans="1:66" ht="11.25" customHeight="1">
      <c r="A607" s="221"/>
      <c r="B607" s="164"/>
      <c r="C607" s="206"/>
      <c r="D607" s="209"/>
      <c r="E607" s="179" t="s">
        <v>46</v>
      </c>
      <c r="F607" s="180"/>
      <c r="G607" s="206"/>
      <c r="H607" s="209"/>
      <c r="I607" s="179" t="s">
        <v>46</v>
      </c>
      <c r="J607" s="180"/>
      <c r="K607" s="206"/>
      <c r="L607" s="209"/>
      <c r="M607" s="179" t="s">
        <v>46</v>
      </c>
      <c r="N607" s="180"/>
      <c r="O607" s="165"/>
      <c r="P607" s="165"/>
      <c r="Q607" s="165"/>
      <c r="R607" s="166"/>
      <c r="S607" s="227" t="str">
        <f>IF(OR(S604="Empleado",S604="Familiar"),"Nombre del Empleado","N° Factura")</f>
        <v>N° Factura</v>
      </c>
      <c r="T607" s="228"/>
      <c r="U607" s="89"/>
      <c r="V607" s="169"/>
      <c r="W607" s="227" t="str">
        <f>IF(OR(W604="Empleado",W604="Familiar"),"Nombre del Empleado","N° Factura")</f>
        <v>N° Factura</v>
      </c>
      <c r="X607" s="228"/>
      <c r="Y607" s="89"/>
      <c r="Z607" s="169"/>
      <c r="AA607" s="227" t="str">
        <f>IF(OR(AA604="Empleado",AA604="Familiar"),"Nombre del Empleado","N° Factura")</f>
        <v>N° Factura</v>
      </c>
      <c r="AB607" s="228"/>
      <c r="AC607" s="89"/>
      <c r="AD607" s="56"/>
      <c r="AE607" s="233" t="s">
        <v>80</v>
      </c>
      <c r="AF607" s="228"/>
      <c r="AG607" s="143">
        <f t="array" aca="1" ref="AG607" ca="1">COUNTIFS(AP556:AP596, "💲", AY556:AY596, INDIRECT("AE" &amp; ROW())) + COUNTIFS(AP556:AP596, "📦", AY556:AY596, INDIRECT("AE" &amp; ROW())) + COUNTIFS(AP556:AP596, "✅", AY556:AY596, INDIRECT("AE" &amp; ROW()))</f>
        <v>0</v>
      </c>
      <c r="AH607" s="144">
        <f t="array" aca="1" ref="AH607" ca="1">COUNTIFS(AP556:AP596, "💲", AY556:AY596, INDIRECT("AE" &amp; ROW())) + COUNTIFS(AP556:AP596, "📦", AY556:AY596, INDIRECT("AE" &amp; ROW()))</f>
        <v>0</v>
      </c>
      <c r="AI607" s="145">
        <f t="array" aca="1" ref="AI607" ca="1">SUMIFS(AR556:AR596, AY556:AY596, INDIRECT("AE" &amp; ROW()), AP556:AP596, "💲") + SUMIFS(AR556:AR596, AY556:AY596, INDIRECT("AE" &amp; ROW()), AP556:AP596, "📦")</f>
        <v>0</v>
      </c>
      <c r="AJ607" s="145">
        <f t="array" aca="1" ref="AJ607" ca="1">(
    SUMIFS(AR556:AR596, AY556:AY596, INDIRECT("AE" &amp; ROW()), AP556:AP596, "💲") +
    SUMIFS(AR556:AR596, AY556:AY596, INDIRECT("AE" &amp; ROW()), AP556:AP596, "📦")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
        SUMIFS(AR556:AR596, AY556:AY596, INDIRECT("AE" &amp; ROW()), AP556:AP596, "💲", AS556:AS596, "Familiar") +
        SUMIFS(AR556:AR596, AY556:AY596, INDIRECT("AE" &amp; ROW()), AP556:AP596, "📦", AS556:AS596, "Familiar")
    ) / 2
)  -
(
    (
        SUMIFS(AR556:AR596, AY556:AY596, INDIRECT("AE" &amp; ROW()), AP556:AP596, "💲", AS556:AS596, "Exonerado ADH") +
        SUMIFS(AR556:AR596, AY556:AY596, INDIRECT("AE" &amp; ROW()), AP556:AP596, "📦", AS556:AS596, "Exonerado ADH")
    ) / 2
)  -
(
    (
        SUMIFS(AR556:AR596, AY556:AY596, INDIRECT("AE" &amp; ROW()), AP556:AP596, "💲", AS556:AS596, "Exonerado Doctor") +
        SUMIFS(AR556:AR596, AY556:AY596, INDIRECT("AE" &amp; ROW()), AP556:AP596, "📦", AS556:AS596, "Exonerado Doctor")
    ) / 2
)</f>
        <v>0</v>
      </c>
      <c r="AK607" s="145">
        <f t="array" aca="1" ref="AK607" ca="1">(
    SUMIFS(AR556:AR596, AY556:AY596, INDIRECT("AE" &amp; ROW()), AP556:AP596, "💲") +
    SUMIFS(AR556:AR596, AY556:AY596, INDIRECT("AE" &amp; ROW()), AP556:AP596, "📦")
) -
(
    SUMIFS(AR556:AR596, AY556:AY596, INDIRECT("AE" &amp; ROW()), AP556:AP596, "💲", AS556:AS596, "Familiar") +
    SUMIFS(AR556:AR596, AY556:AY596, INDIRECT("AE" &amp; ROW()), AP556:AP596, "📦", AS556:AS596, "Familiar")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SUMIFS(AR556:AR596, AY556:AY596, INDIRECT("AE" &amp; ROW()), AP556:AP596, "💲", AS556:AS596, "Exonerado ADH") +
    SUMIFS(AR556:AR596, AY556:AY596, INDIRECT("AE" &amp; ROW()), AP556:AP596, "📦", AS556:AS596, "Exonerado ADH")
) -
(
    (
        SUMIFS(AR556:AR596, AY556:AY596, INDIRECT("AE" &amp; ROW()), AP556:AP596, "💲", AS556:AS596, "Exonerado Doctor") +
        SUMIFS(AR556:AR596, AY556:AY596, INDIRECT("AE" &amp; ROW()), AP556:AP596, "📦", AS556:AS596, "Exonerado Doctor")
    ) / 2
) -
(
    (
        SUMIFS(AR556:AR596, AY556:AY596, INDIRECT("AE" &amp; ROW()), AP556:AP596, "💲", AS556:AS596, "") +
        SUMIFS(AR556:AR596, AY556:AY596, INDIRECT("AE" &amp; ROW()), AP556:AP596, "📦", AS556:AS596, "")
    ) / 2
)</f>
        <v>0</v>
      </c>
      <c r="AL607" s="146">
        <f t="array" aca="1" ref="AL607" ca="1">(
    SUMIFS(AR556:AR596, AY556:AY596, INDIRECT("AE" &amp; ROW()), AP556:AP596, "💲") +
    SUMIFS(AR556:AR596, AY556:AY596, INDIRECT("AE" &amp; ROW()), AP556:AP596, "📦")
) -
(
    (
        SUMIFS(AR556:AR596, AY556:AY596, INDIRECT("AE" &amp; ROW()), AP556:AP596, "💲", AS556:AS596, "Familiar") +
        SUMIFS(AR556:AR596, AY556:AY596, INDIRECT("AE" &amp; ROW()), AP556:AP596, "📦", AS556:AS596, "Familiar")
    ) / 2
) -
(
    (
        SUMIFS(AR556:AR596, AY556:AY596, INDIRECT("AE" &amp; ROW()), AP556:AP596, "💲", AS556:AS596, "Participante") +
        SUMIFS(AR556:AR596, AY556:AY596, INDIRECT("AE" &amp; ROW()), AP556:AP596, "📦", AS556:AS596, "Participante")
    ) / 2
) -
(
    (
        SUMIFS(AR556:AR596, AY556:AY596, INDIRECT("AE" &amp; ROW()), AP556:AP596, "💲", AS556:AS596, "Empleado") +
        SUMIFS(AR556:AR596, AY556:AY596, INDIRECT("AE" &amp; ROW()), AP556:AP596, "📦", AS556:AS596, "Empleado")
    ) / 2
) -
(
    (
        SUMIFS(AR556:AR596, AY556:AY596, INDIRECT("AE" &amp; ROW()), AP556:AP596, "💲", AS556:AS596, "Exonerado ADH") +
        SUMIFS(AR556:AR596, AY556:AY596, INDIRECT("AE" &amp; ROW()), AP556:AP596, "📦", AS556:AS596, "Exonerado ADH")
    ) / 2
) -
(
    SUMIFS(AR556:AR596, AY556:AY596, INDIRECT("AE" &amp; ROW()), AP556:AP596, "💲", AS556:AS596, "Exonerado Doctor") +
    SUMIFS(AR556:AR596, AY556:AY596, INDIRECT("AE" &amp; ROW()), AP556:AP596, "📦", AS556:AS596, "Exonerado Doctor")
) -
(
    (
        SUMIFS(AR556:AR596, AY556:AY596, INDIRECT("AE" &amp; ROW()), AP556:AP596, "💲", AS556:AS596, "") +
        SUMIFS(AR556:AR596, AY556:AY596, INDIRECT("AE" &amp; ROW()), AP556:AP596, "📦", AS556:AS596, "")
    ) / 2
)</f>
        <v>0</v>
      </c>
      <c r="AM607" s="56"/>
      <c r="AN607" s="56"/>
      <c r="AO607" s="56"/>
      <c r="AP607" s="56"/>
      <c r="AQ607" s="56"/>
      <c r="AR607" s="56"/>
      <c r="AS607" s="56"/>
      <c r="AT607" s="56"/>
      <c r="AU607" s="56"/>
      <c r="AV607" s="56"/>
      <c r="AW607" s="56"/>
      <c r="AX607" s="56"/>
      <c r="AY607" s="56"/>
      <c r="AZ607" s="56"/>
      <c r="BA607" s="56"/>
      <c r="BB607" s="56"/>
      <c r="BC607" s="56"/>
      <c r="BD607" s="56"/>
      <c r="BE607" s="56"/>
      <c r="BF607" s="56"/>
      <c r="BG607" s="56"/>
      <c r="BH607" s="56"/>
      <c r="BI607" s="56"/>
      <c r="BJ607" s="56"/>
      <c r="BK607" s="56"/>
      <c r="BL607" s="56"/>
      <c r="BM607" s="56"/>
      <c r="BN607" s="56"/>
    </row>
    <row r="608" spans="1:66" ht="11.25" customHeight="1">
      <c r="A608" s="3"/>
      <c r="B608" s="3"/>
      <c r="C608" s="3"/>
      <c r="D608" s="3"/>
      <c r="E608" s="3"/>
      <c r="F608" s="3"/>
      <c r="G608" s="3"/>
      <c r="H608" s="3"/>
      <c r="I608" s="3"/>
      <c r="J608" s="3"/>
      <c r="K608" s="3"/>
      <c r="L608" s="3"/>
      <c r="M608" s="3"/>
      <c r="N608" s="3"/>
      <c r="O608" s="1"/>
      <c r="P608" s="3"/>
      <c r="Q608" s="3"/>
      <c r="R608" s="15"/>
      <c r="S608" s="16"/>
      <c r="T608" s="16"/>
      <c r="U608" s="173"/>
      <c r="V608" s="6"/>
      <c r="W608" s="16"/>
      <c r="X608" s="16"/>
      <c r="Y608" s="173"/>
      <c r="Z608" s="48"/>
      <c r="AA608" s="173"/>
      <c r="AB608" s="173"/>
      <c r="AC608" s="173"/>
      <c r="AD608" s="174"/>
      <c r="AI608" s="148">
        <f t="shared" ref="AI608:AL608" ca="1" si="413">SUM(AI593:AI606)</f>
        <v>250</v>
      </c>
      <c r="AJ608" s="148">
        <f t="shared" ca="1" si="413"/>
        <v>175</v>
      </c>
      <c r="AK608" s="148">
        <f t="shared" ca="1" si="413"/>
        <v>150</v>
      </c>
      <c r="AL608" s="148">
        <f t="shared" ca="1" si="413"/>
        <v>200</v>
      </c>
      <c r="AM608" s="174"/>
      <c r="AN608" s="174"/>
      <c r="AO608" s="174"/>
      <c r="AP608" s="174"/>
      <c r="AQ608" s="174"/>
      <c r="AR608" s="174"/>
      <c r="AS608" s="174"/>
      <c r="AT608" s="174"/>
      <c r="AU608" s="174"/>
      <c r="AV608" s="174"/>
      <c r="AW608" s="174"/>
      <c r="AX608" s="174"/>
      <c r="AY608" s="174"/>
      <c r="AZ608" s="174"/>
      <c r="BA608" s="174"/>
      <c r="BB608" s="174"/>
      <c r="BC608" s="174"/>
      <c r="BD608" s="174"/>
      <c r="BE608" s="122"/>
      <c r="BF608" s="122"/>
      <c r="BG608" s="122"/>
      <c r="BH608" s="122"/>
      <c r="BI608" s="122"/>
      <c r="BJ608" s="174"/>
      <c r="BK608" s="174"/>
      <c r="BL608" s="174"/>
      <c r="BM608" s="174"/>
      <c r="BN608" s="174"/>
    </row>
    <row r="609" spans="1:66" ht="15" customHeight="1">
      <c r="A609" s="210">
        <f>IF(WEEKDAY(A554)=6, WORKDAY(A554+1, 1), A554+1)</f>
        <v>46281</v>
      </c>
      <c r="B609" s="211"/>
      <c r="C609" s="211"/>
      <c r="D609" s="211"/>
      <c r="E609" s="211"/>
      <c r="F609" s="211"/>
      <c r="G609" s="211"/>
      <c r="H609" s="211"/>
      <c r="I609" s="211"/>
      <c r="J609" s="211"/>
      <c r="K609" s="211"/>
      <c r="L609" s="211"/>
      <c r="M609" s="211"/>
      <c r="N609" s="212"/>
      <c r="O609" s="1"/>
      <c r="P609" s="1"/>
      <c r="Q609" s="1"/>
      <c r="R609" s="15"/>
      <c r="S609" s="22"/>
      <c r="T609" s="22"/>
      <c r="U609" s="241"/>
      <c r="V609" s="242"/>
      <c r="W609" s="242"/>
      <c r="X609" s="242"/>
      <c r="Y609" s="242"/>
      <c r="Z609" s="23"/>
      <c r="AA609" s="23"/>
      <c r="AB609" s="23"/>
      <c r="AC609" s="23"/>
      <c r="AD609" s="24"/>
      <c r="AE609" s="181"/>
      <c r="AF609" s="181"/>
      <c r="AG609" s="181"/>
      <c r="AH609" s="181"/>
      <c r="AI609" s="181"/>
      <c r="AJ609" s="181"/>
      <c r="AK609" s="181"/>
      <c r="AL609" s="181"/>
      <c r="AM609" s="24"/>
      <c r="AN609" s="24"/>
      <c r="AO609" s="24"/>
      <c r="AP609" s="24"/>
      <c r="AQ609" s="24"/>
      <c r="AR609" s="24"/>
      <c r="AS609" s="24"/>
      <c r="AT609" s="24"/>
      <c r="AU609" s="24"/>
      <c r="AV609" s="24"/>
      <c r="AW609" s="24"/>
      <c r="AX609" s="24"/>
      <c r="AY609" s="24"/>
      <c r="AZ609" s="24"/>
      <c r="BA609" s="24"/>
      <c r="BB609" s="24"/>
      <c r="BC609" s="24"/>
      <c r="BD609" s="24"/>
      <c r="BE609" s="24"/>
      <c r="BF609" s="24"/>
      <c r="BG609" s="24"/>
      <c r="BH609" s="24"/>
      <c r="BI609" s="24"/>
      <c r="BJ609" s="24"/>
      <c r="BK609" s="24"/>
      <c r="BL609" s="24"/>
      <c r="BM609" s="24"/>
      <c r="BN609" s="24"/>
    </row>
    <row r="610" spans="1:66" ht="15" customHeight="1">
      <c r="A610" s="25" t="s">
        <v>15</v>
      </c>
      <c r="B610" s="25" t="s">
        <v>16</v>
      </c>
      <c r="C610" s="213" t="s">
        <v>17</v>
      </c>
      <c r="D610" s="214"/>
      <c r="E610" s="214"/>
      <c r="F610" s="215"/>
      <c r="G610" s="213" t="s">
        <v>18</v>
      </c>
      <c r="H610" s="214"/>
      <c r="I610" s="214"/>
      <c r="J610" s="215"/>
      <c r="K610" s="213" t="s">
        <v>19</v>
      </c>
      <c r="L610" s="214"/>
      <c r="M610" s="214"/>
      <c r="N610" s="215"/>
      <c r="O610" s="1"/>
      <c r="P610" s="1"/>
      <c r="Q610" s="1"/>
      <c r="R610" s="26"/>
      <c r="S610" s="234" t="s">
        <v>17</v>
      </c>
      <c r="T610" s="214"/>
      <c r="U610" s="215"/>
      <c r="V610" s="27"/>
      <c r="W610" s="234" t="s">
        <v>18</v>
      </c>
      <c r="X610" s="214"/>
      <c r="Y610" s="215"/>
      <c r="Z610" s="28"/>
      <c r="AA610" s="234" t="s">
        <v>19</v>
      </c>
      <c r="AB610" s="214"/>
      <c r="AC610" s="215"/>
      <c r="AD610" s="29"/>
      <c r="AE610" s="181"/>
      <c r="AF610" s="181"/>
      <c r="AG610" s="181"/>
      <c r="AH610" s="181"/>
      <c r="AI610" s="181"/>
      <c r="AJ610" s="181"/>
      <c r="AK610" s="181"/>
      <c r="AL610" s="181"/>
      <c r="AM610" s="29"/>
      <c r="AN610" s="34" t="s">
        <v>2</v>
      </c>
      <c r="AO610" s="34" t="s">
        <v>3</v>
      </c>
      <c r="AP610" s="34" t="s">
        <v>4</v>
      </c>
      <c r="AQ610" s="34" t="s">
        <v>5</v>
      </c>
      <c r="AR610" s="34" t="s">
        <v>6</v>
      </c>
      <c r="AS610" s="34" t="s">
        <v>7</v>
      </c>
      <c r="AT610" s="34" t="s">
        <v>27</v>
      </c>
      <c r="AU610" s="34" t="s">
        <v>28</v>
      </c>
      <c r="AV610" s="34" t="s">
        <v>29</v>
      </c>
      <c r="AW610" s="34" t="s">
        <v>30</v>
      </c>
      <c r="AX610" s="34" t="s">
        <v>12</v>
      </c>
      <c r="AY610" s="34" t="s">
        <v>20</v>
      </c>
      <c r="AZ610" s="35"/>
      <c r="BA610" s="35"/>
      <c r="BB610" s="35"/>
      <c r="BC610" s="35"/>
      <c r="BD610" s="35"/>
      <c r="BE610" s="35"/>
      <c r="BF610" s="35"/>
      <c r="BG610" s="35"/>
      <c r="BH610" s="35"/>
      <c r="BI610" s="35"/>
      <c r="BJ610" s="35"/>
      <c r="BK610" s="35"/>
      <c r="BL610" s="35"/>
      <c r="BM610" s="35"/>
      <c r="BN610" s="35"/>
    </row>
    <row r="611" spans="1:66" ht="11.25" customHeight="1">
      <c r="A611" s="219">
        <f>Q617</f>
        <v>0.33333333333333331</v>
      </c>
      <c r="B611" s="38"/>
      <c r="C611" s="204"/>
      <c r="D611" s="207"/>
      <c r="E611" s="40" t="s">
        <v>36</v>
      </c>
      <c r="F611" s="42" t="str">
        <f>IF(D611&lt;&gt;"", VLOOKUP(D611,'Base de Datos'!$A$2:$D1268,2,FALSE()),"")</f>
        <v/>
      </c>
      <c r="G611" s="204"/>
      <c r="H611" s="216"/>
      <c r="I611" s="40" t="s">
        <v>36</v>
      </c>
      <c r="J611" s="42" t="str">
        <f>IF(H611&lt;&gt;"", VLOOKUP(H611,'Base de Datos'!$A$2:$D1268,2,FALSE()),"")</f>
        <v/>
      </c>
      <c r="K611" s="204"/>
      <c r="L611" s="216"/>
      <c r="M611" s="40" t="s">
        <v>36</v>
      </c>
      <c r="N611" s="42" t="str">
        <f>IF(L611&lt;&gt;"", VLOOKUP(L611,'Base de Datos'!$A$2:$D1268,2,FALSE()),"")</f>
        <v/>
      </c>
      <c r="O611" s="43"/>
      <c r="P611" s="1"/>
      <c r="Q611" s="44"/>
      <c r="R611" s="15"/>
      <c r="S611" s="45"/>
      <c r="T611" s="45" t="s">
        <v>37</v>
      </c>
      <c r="U611" s="46"/>
      <c r="V611" s="47"/>
      <c r="W611" s="45"/>
      <c r="X611" s="45" t="s">
        <v>37</v>
      </c>
      <c r="Y611" s="46"/>
      <c r="Z611" s="47"/>
      <c r="AA611" s="45"/>
      <c r="AB611" s="45" t="s">
        <v>37</v>
      </c>
      <c r="AC611" s="46"/>
      <c r="AD611" s="48"/>
      <c r="AE611" s="181"/>
      <c r="AF611" s="181"/>
      <c r="AG611" s="181"/>
      <c r="AH611" s="181"/>
      <c r="AI611" s="181"/>
      <c r="AJ611" s="181"/>
      <c r="AK611" s="181"/>
      <c r="AL611" s="181"/>
      <c r="AM611" s="48"/>
      <c r="AN611" s="53">
        <f>A609</f>
        <v>46281</v>
      </c>
      <c r="AO611" s="54" t="str">
        <f>C610</f>
        <v>Consultorio N° 1</v>
      </c>
      <c r="AP611" s="55">
        <f t="shared" ref="AP611:AQ611" si="414">C611</f>
        <v>0</v>
      </c>
      <c r="AQ611" s="55">
        <f t="shared" si="414"/>
        <v>0</v>
      </c>
      <c r="AR611" s="55">
        <f>U611</f>
        <v>0</v>
      </c>
      <c r="AS611" s="55">
        <f>S611</f>
        <v>0</v>
      </c>
      <c r="AT611" s="55">
        <f>S612</f>
        <v>0</v>
      </c>
      <c r="AU611" s="55">
        <f>U612</f>
        <v>0</v>
      </c>
      <c r="AV611" s="55">
        <f>S613</f>
        <v>0</v>
      </c>
      <c r="AW611" s="55">
        <f>U613</f>
        <v>0</v>
      </c>
      <c r="AX611" s="55">
        <f>U614</f>
        <v>0</v>
      </c>
      <c r="AY611" s="55">
        <f>F614</f>
        <v>0</v>
      </c>
      <c r="AZ611" s="56"/>
      <c r="BA611" s="56"/>
      <c r="BB611" s="56"/>
      <c r="BC611" s="56"/>
      <c r="BD611" s="56"/>
      <c r="BE611" s="56"/>
      <c r="BF611" s="56"/>
      <c r="BG611" s="56"/>
      <c r="BH611" s="56"/>
      <c r="BI611" s="56"/>
      <c r="BJ611" s="56"/>
      <c r="BK611" s="56"/>
      <c r="BL611" s="56"/>
      <c r="BM611" s="56"/>
      <c r="BN611" s="56"/>
    </row>
    <row r="612" spans="1:66" ht="11.25" customHeight="1">
      <c r="A612" s="220"/>
      <c r="B612" s="38"/>
      <c r="C612" s="205"/>
      <c r="D612" s="208"/>
      <c r="E612" s="57" t="s">
        <v>42</v>
      </c>
      <c r="F612" s="58" t="str">
        <f>IF(D611&lt;&gt;"", VLOOKUP(D611,'Base de Datos'!$A$2:$D1268,3,FALSE()),"")</f>
        <v/>
      </c>
      <c r="G612" s="205"/>
      <c r="H612" s="208"/>
      <c r="I612" s="57" t="s">
        <v>42</v>
      </c>
      <c r="J612" s="58" t="str">
        <f>IF(H611&lt;&gt;"", VLOOKUP(H611,'Base de Datos'!$A$2:$D1268,3,FALSE()),"")</f>
        <v/>
      </c>
      <c r="K612" s="205"/>
      <c r="L612" s="208"/>
      <c r="M612" s="57" t="s">
        <v>42</v>
      </c>
      <c r="N612" s="58" t="str">
        <f>IF(L611&lt;&gt;"", VLOOKUP(L611,'Base de Datos'!$A$2:$D1268,3,FALSE()),"")</f>
        <v/>
      </c>
      <c r="O612" s="43"/>
      <c r="P612" s="1"/>
      <c r="Q612" s="44"/>
      <c r="R612" s="15"/>
      <c r="S612" s="229"/>
      <c r="T612" s="230"/>
      <c r="U612" s="59"/>
      <c r="V612" s="47"/>
      <c r="W612" s="229"/>
      <c r="X612" s="230"/>
      <c r="Y612" s="59"/>
      <c r="Z612" s="47"/>
      <c r="AA612" s="229"/>
      <c r="AB612" s="230"/>
      <c r="AC612" s="59"/>
      <c r="AD612" s="48"/>
      <c r="AE612" s="181"/>
      <c r="AF612" s="181"/>
      <c r="AG612" s="181"/>
      <c r="AH612" s="181"/>
      <c r="AI612" s="181"/>
      <c r="AJ612" s="181"/>
      <c r="AK612" s="181"/>
      <c r="AL612" s="181"/>
      <c r="AM612" s="48"/>
      <c r="AN612" s="53">
        <f>A609</f>
        <v>46281</v>
      </c>
      <c r="AO612" s="54" t="str">
        <f>C610</f>
        <v>Consultorio N° 1</v>
      </c>
      <c r="AP612" s="55">
        <f t="shared" ref="AP612:AQ612" si="415">C615</f>
        <v>0</v>
      </c>
      <c r="AQ612" s="55">
        <f t="shared" si="415"/>
        <v>0</v>
      </c>
      <c r="AR612" s="64">
        <f>U615</f>
        <v>0</v>
      </c>
      <c r="AS612" s="55">
        <f>S615</f>
        <v>0</v>
      </c>
      <c r="AT612" s="55">
        <f>S616</f>
        <v>0</v>
      </c>
      <c r="AU612" s="55">
        <f>U616</f>
        <v>0</v>
      </c>
      <c r="AV612" s="55">
        <f>S617</f>
        <v>0</v>
      </c>
      <c r="AW612" s="55">
        <f>U617</f>
        <v>0</v>
      </c>
      <c r="AX612" s="55">
        <f>U618</f>
        <v>0</v>
      </c>
      <c r="AY612" s="55">
        <f>F618</f>
        <v>0</v>
      </c>
      <c r="AZ612" s="56"/>
      <c r="BA612" s="56"/>
      <c r="BB612" s="56"/>
      <c r="BC612" s="56"/>
      <c r="BD612" s="56"/>
      <c r="BE612" s="56"/>
      <c r="BF612" s="56"/>
      <c r="BG612" s="56"/>
      <c r="BH612" s="56"/>
      <c r="BI612" s="56"/>
      <c r="BJ612" s="56"/>
      <c r="BK612" s="56"/>
      <c r="BL612" s="56"/>
      <c r="BM612" s="56"/>
      <c r="BN612" s="56"/>
    </row>
    <row r="613" spans="1:66" ht="11.25" customHeight="1">
      <c r="A613" s="220"/>
      <c r="B613" s="38"/>
      <c r="C613" s="205"/>
      <c r="D613" s="208"/>
      <c r="E613" s="57" t="s">
        <v>44</v>
      </c>
      <c r="F613" s="58" t="str">
        <f>IF(D611&lt;&gt;"", VLOOKUP(D611,'Base de Datos'!$A$2:$D1268,4,FALSE()),"")</f>
        <v/>
      </c>
      <c r="G613" s="205"/>
      <c r="H613" s="208"/>
      <c r="I613" s="57" t="s">
        <v>44</v>
      </c>
      <c r="J613" s="58" t="str">
        <f>IF(H611&lt;&gt;"", VLOOKUP(H611,'Base de Datos'!$A$2:$D1268,4,FALSE()),"")</f>
        <v/>
      </c>
      <c r="K613" s="205"/>
      <c r="L613" s="208"/>
      <c r="M613" s="57" t="s">
        <v>44</v>
      </c>
      <c r="N613" s="58" t="str">
        <f>IF(L611&lt;&gt;"", VLOOKUP(L611,'Base de Datos'!$A$2:$D1268,4,FALSE()),"")</f>
        <v/>
      </c>
      <c r="O613" s="43"/>
      <c r="P613" s="1"/>
      <c r="Q613" s="44"/>
      <c r="R613" s="15"/>
      <c r="S613" s="229"/>
      <c r="T613" s="230"/>
      <c r="U613" s="59"/>
      <c r="V613" s="47"/>
      <c r="W613" s="229"/>
      <c r="X613" s="230"/>
      <c r="Y613" s="59"/>
      <c r="Z613" s="47"/>
      <c r="AA613" s="229"/>
      <c r="AB613" s="230"/>
      <c r="AC613" s="59"/>
      <c r="AD613" s="48"/>
      <c r="AE613" s="181"/>
      <c r="AF613" s="181"/>
      <c r="AG613" s="181"/>
      <c r="AH613" s="181"/>
      <c r="AI613" s="181"/>
      <c r="AJ613" s="181"/>
      <c r="AK613" s="181"/>
      <c r="AL613" s="181"/>
      <c r="AM613" s="48"/>
      <c r="AN613" s="53">
        <f>A609</f>
        <v>46281</v>
      </c>
      <c r="AO613" s="54" t="str">
        <f>C610</f>
        <v>Consultorio N° 1</v>
      </c>
      <c r="AP613" s="55">
        <f t="shared" ref="AP613:AQ613" si="416">C619</f>
        <v>0</v>
      </c>
      <c r="AQ613" s="55">
        <f t="shared" si="416"/>
        <v>0</v>
      </c>
      <c r="AR613" s="64">
        <f>U619</f>
        <v>0</v>
      </c>
      <c r="AS613" s="55">
        <f>S619</f>
        <v>0</v>
      </c>
      <c r="AT613" s="55">
        <f>S620</f>
        <v>0</v>
      </c>
      <c r="AU613" s="55">
        <f>U620</f>
        <v>0</v>
      </c>
      <c r="AV613" s="55">
        <f>S621</f>
        <v>0</v>
      </c>
      <c r="AW613" s="55">
        <f>U621</f>
        <v>0</v>
      </c>
      <c r="AX613" s="55">
        <f>U622</f>
        <v>0</v>
      </c>
      <c r="AY613" s="55">
        <f>F622</f>
        <v>0</v>
      </c>
      <c r="AZ613" s="56"/>
      <c r="BA613" s="56"/>
      <c r="BB613" s="56"/>
      <c r="BC613" s="56"/>
      <c r="BD613" s="56"/>
      <c r="BE613" s="56"/>
      <c r="BF613" s="56"/>
      <c r="BG613" s="56"/>
      <c r="BH613" s="56"/>
      <c r="BI613" s="56"/>
      <c r="BJ613" s="56"/>
      <c r="BK613" s="56"/>
      <c r="BL613" s="56"/>
      <c r="BM613" s="56"/>
      <c r="BN613" s="56"/>
    </row>
    <row r="614" spans="1:66" ht="11.25" customHeight="1">
      <c r="A614" s="221"/>
      <c r="B614" s="38"/>
      <c r="C614" s="206"/>
      <c r="D614" s="209"/>
      <c r="E614" s="85" t="s">
        <v>46</v>
      </c>
      <c r="F614" s="86"/>
      <c r="G614" s="206"/>
      <c r="H614" s="209"/>
      <c r="I614" s="87" t="s">
        <v>46</v>
      </c>
      <c r="J614" s="88"/>
      <c r="K614" s="206"/>
      <c r="L614" s="209"/>
      <c r="M614" s="87" t="s">
        <v>46</v>
      </c>
      <c r="N614" s="88"/>
      <c r="O614" s="43"/>
      <c r="P614" s="1"/>
      <c r="Q614" s="44"/>
      <c r="R614" s="15"/>
      <c r="S614" s="227" t="str">
        <f>IF(OR(S611="Empleado",S611="Familiar"),"Nombre del Empleado","N° Factura")</f>
        <v>N° Factura</v>
      </c>
      <c r="T614" s="228"/>
      <c r="U614" s="89"/>
      <c r="V614" s="47"/>
      <c r="W614" s="227" t="str">
        <f>IF(OR(W611="Empleado",W611="Familiar"),"Nombre del Empleado","N° Factura")</f>
        <v>N° Factura</v>
      </c>
      <c r="X614" s="228"/>
      <c r="Y614" s="89"/>
      <c r="Z614" s="47"/>
      <c r="AA614" s="227" t="str">
        <f>IF(OR(AA611="Empleado",AA611="Familiar"),"Nombre del Empleado","N° Factura")</f>
        <v>N° Factura</v>
      </c>
      <c r="AB614" s="228"/>
      <c r="AC614" s="89"/>
      <c r="AD614" s="48"/>
      <c r="AE614" s="181"/>
      <c r="AF614" s="181"/>
      <c r="AG614" s="181"/>
      <c r="AH614" s="181"/>
      <c r="AI614" s="181"/>
      <c r="AJ614" s="181"/>
      <c r="AK614" s="181"/>
      <c r="AL614" s="181"/>
      <c r="AM614" s="48"/>
      <c r="AN614" s="53">
        <f>A609</f>
        <v>46281</v>
      </c>
      <c r="AO614" s="54" t="str">
        <f>C610</f>
        <v>Consultorio N° 1</v>
      </c>
      <c r="AP614" s="55">
        <f t="shared" ref="AP614:AQ614" si="417">C623</f>
        <v>0</v>
      </c>
      <c r="AQ614" s="55">
        <f t="shared" si="417"/>
        <v>0</v>
      </c>
      <c r="AR614" s="64">
        <f>U623</f>
        <v>0</v>
      </c>
      <c r="AS614" s="55">
        <f>S623</f>
        <v>0</v>
      </c>
      <c r="AT614" s="55">
        <f>S624</f>
        <v>0</v>
      </c>
      <c r="AU614" s="64">
        <f>U624</f>
        <v>0</v>
      </c>
      <c r="AV614" s="55">
        <f>S625</f>
        <v>0</v>
      </c>
      <c r="AW614" s="55">
        <f>U625</f>
        <v>0</v>
      </c>
      <c r="AX614" s="55">
        <f>U626</f>
        <v>0</v>
      </c>
      <c r="AY614" s="55">
        <f>F626</f>
        <v>0</v>
      </c>
      <c r="AZ614" s="56"/>
      <c r="BA614" s="56"/>
      <c r="BB614" s="56"/>
      <c r="BC614" s="56"/>
      <c r="BD614" s="56"/>
      <c r="BE614" s="56"/>
      <c r="BF614" s="56"/>
      <c r="BG614" s="56"/>
      <c r="BH614" s="56"/>
      <c r="BI614" s="56"/>
      <c r="BJ614" s="56"/>
      <c r="BK614" s="56"/>
      <c r="BL614" s="56"/>
      <c r="BM614" s="56"/>
      <c r="BN614" s="56"/>
    </row>
    <row r="615" spans="1:66" ht="11.25" customHeight="1">
      <c r="A615" s="222">
        <f>A611+$Q$13/1440</f>
        <v>0.375</v>
      </c>
      <c r="B615" s="38"/>
      <c r="C615" s="204"/>
      <c r="D615" s="207"/>
      <c r="E615" s="40" t="s">
        <v>36</v>
      </c>
      <c r="F615" s="42" t="str">
        <f>IF(D615&lt;&gt;"", VLOOKUP(D615,'Base de Datos'!$A$2:$D1268,2,FALSE()),"")</f>
        <v/>
      </c>
      <c r="G615" s="204"/>
      <c r="H615" s="216"/>
      <c r="I615" s="40" t="s">
        <v>36</v>
      </c>
      <c r="J615" s="42" t="str">
        <f>IF(H615&lt;&gt;"", VLOOKUP(H615,'Base de Datos'!$A$2:$D1268,2,FALSE()),"")</f>
        <v/>
      </c>
      <c r="K615" s="204"/>
      <c r="L615" s="216"/>
      <c r="M615" s="40" t="s">
        <v>36</v>
      </c>
      <c r="N615" s="42" t="str">
        <f>IF(L615&lt;&gt;"", VLOOKUP(L615,'Base de Datos'!$A$2:$D1268,2,FALSE()),"")</f>
        <v/>
      </c>
      <c r="O615" s="262" t="s">
        <v>32</v>
      </c>
      <c r="P615" s="242"/>
      <c r="Q615" s="263">
        <f ca="1">$N$2</f>
        <v>888.89089999999999</v>
      </c>
      <c r="R615" s="15"/>
      <c r="S615" s="45"/>
      <c r="T615" s="45" t="s">
        <v>37</v>
      </c>
      <c r="U615" s="103"/>
      <c r="V615" s="47"/>
      <c r="W615" s="45"/>
      <c r="X615" s="45" t="s">
        <v>37</v>
      </c>
      <c r="Y615" s="46"/>
      <c r="Z615" s="47"/>
      <c r="AA615" s="45"/>
      <c r="AB615" s="45" t="s">
        <v>37</v>
      </c>
      <c r="AC615" s="46"/>
      <c r="AD615" s="48"/>
      <c r="AE615" s="181"/>
      <c r="AF615" s="181"/>
      <c r="AG615" s="181"/>
      <c r="AH615" s="181"/>
      <c r="AI615" s="181"/>
      <c r="AJ615" s="181"/>
      <c r="AK615" s="181"/>
      <c r="AL615" s="181"/>
      <c r="AM615" s="48"/>
      <c r="AN615" s="53">
        <f>A609</f>
        <v>46281</v>
      </c>
      <c r="AO615" s="54" t="str">
        <f>C610</f>
        <v>Consultorio N° 1</v>
      </c>
      <c r="AP615" s="55">
        <f t="shared" ref="AP615:AQ615" si="418">C627</f>
        <v>0</v>
      </c>
      <c r="AQ615" s="55">
        <f t="shared" si="418"/>
        <v>0</v>
      </c>
      <c r="AR615" s="64">
        <f>U627</f>
        <v>0</v>
      </c>
      <c r="AS615" s="55">
        <f>S627</f>
        <v>0</v>
      </c>
      <c r="AT615" s="55">
        <f>S628</f>
        <v>0</v>
      </c>
      <c r="AU615" s="55">
        <f>U628</f>
        <v>0</v>
      </c>
      <c r="AV615" s="55">
        <f>S629</f>
        <v>0</v>
      </c>
      <c r="AW615" s="55">
        <f>U629</f>
        <v>0</v>
      </c>
      <c r="AX615" s="55">
        <f>U630</f>
        <v>0</v>
      </c>
      <c r="AY615" s="55">
        <f>F630</f>
        <v>0</v>
      </c>
      <c r="AZ615" s="56"/>
      <c r="BA615" s="56"/>
      <c r="BB615" s="56"/>
      <c r="BC615" s="56"/>
      <c r="BD615" s="56"/>
      <c r="BE615" s="56"/>
      <c r="BF615" s="56"/>
      <c r="BG615" s="56"/>
      <c r="BH615" s="56"/>
      <c r="BI615" s="56"/>
      <c r="BJ615" s="56"/>
      <c r="BK615" s="56"/>
      <c r="BL615" s="56"/>
      <c r="BM615" s="56"/>
      <c r="BN615" s="56"/>
    </row>
    <row r="616" spans="1:66" ht="11.25" customHeight="1">
      <c r="A616" s="220"/>
      <c r="B616" s="38"/>
      <c r="C616" s="205"/>
      <c r="D616" s="208"/>
      <c r="E616" s="57" t="s">
        <v>42</v>
      </c>
      <c r="F616" s="58" t="str">
        <f>IF(D615&lt;&gt;"", VLOOKUP(D615,'Base de Datos'!$A$2:$D1268,3,FALSE()),"")</f>
        <v/>
      </c>
      <c r="G616" s="205"/>
      <c r="H616" s="208"/>
      <c r="I616" s="57" t="s">
        <v>42</v>
      </c>
      <c r="J616" s="58" t="str">
        <f>IF(H615&lt;&gt;"", VLOOKUP(H615,'Base de Datos'!$A$2:$D1268,3,FALSE()),"")</f>
        <v/>
      </c>
      <c r="K616" s="205"/>
      <c r="L616" s="208"/>
      <c r="M616" s="57" t="s">
        <v>42</v>
      </c>
      <c r="N616" s="58" t="str">
        <f>IF(L615&lt;&gt;"", VLOOKUP(L615,'Base de Datos'!$A$2:$D1268,3,FALSE()),"")</f>
        <v/>
      </c>
      <c r="O616" s="242"/>
      <c r="P616" s="242"/>
      <c r="Q616" s="264"/>
      <c r="R616" s="15"/>
      <c r="S616" s="229"/>
      <c r="T616" s="230"/>
      <c r="U616" s="59"/>
      <c r="V616" s="47"/>
      <c r="W616" s="229"/>
      <c r="X616" s="230"/>
      <c r="Y616" s="59"/>
      <c r="Z616" s="47"/>
      <c r="AA616" s="229"/>
      <c r="AB616" s="230"/>
      <c r="AC616" s="59"/>
      <c r="AD616" s="48"/>
      <c r="AE616" s="181"/>
      <c r="AF616" s="181"/>
      <c r="AG616" s="181"/>
      <c r="AH616" s="181"/>
      <c r="AI616" s="181"/>
      <c r="AJ616" s="181"/>
      <c r="AK616" s="181"/>
      <c r="AL616" s="181"/>
      <c r="AM616" s="48"/>
      <c r="AN616" s="53">
        <f>A609</f>
        <v>46281</v>
      </c>
      <c r="AO616" s="54" t="str">
        <f>C610</f>
        <v>Consultorio N° 1</v>
      </c>
      <c r="AP616" s="55">
        <f t="shared" ref="AP616:AQ616" si="419">C631</f>
        <v>0</v>
      </c>
      <c r="AQ616" s="55">
        <f t="shared" si="419"/>
        <v>0</v>
      </c>
      <c r="AR616" s="55">
        <f>U631</f>
        <v>0</v>
      </c>
      <c r="AS616" s="55">
        <f>S631</f>
        <v>0</v>
      </c>
      <c r="AT616" s="55">
        <f>S632</f>
        <v>0</v>
      </c>
      <c r="AU616" s="55">
        <f>U632</f>
        <v>0</v>
      </c>
      <c r="AV616" s="55">
        <f>S633</f>
        <v>0</v>
      </c>
      <c r="AW616" s="55">
        <f>U633</f>
        <v>0</v>
      </c>
      <c r="AX616" s="55">
        <f>U634</f>
        <v>0</v>
      </c>
      <c r="AY616" s="55">
        <f>F634</f>
        <v>0</v>
      </c>
      <c r="AZ616" s="56"/>
      <c r="BA616" s="56"/>
      <c r="BB616" s="56"/>
      <c r="BC616" s="56"/>
      <c r="BD616" s="56"/>
      <c r="BE616" s="56"/>
      <c r="BF616" s="56"/>
      <c r="BG616" s="56"/>
      <c r="BH616" s="56"/>
      <c r="BI616" s="56"/>
      <c r="BJ616" s="56"/>
      <c r="BK616" s="56"/>
      <c r="BL616" s="56"/>
      <c r="BM616" s="56"/>
      <c r="BN616" s="56"/>
    </row>
    <row r="617" spans="1:66" ht="11.25" customHeight="1">
      <c r="A617" s="220"/>
      <c r="B617" s="38"/>
      <c r="C617" s="205"/>
      <c r="D617" s="208"/>
      <c r="E617" s="57" t="s">
        <v>44</v>
      </c>
      <c r="F617" s="58" t="str">
        <f>IF(D615&lt;&gt;"", VLOOKUP(D615,'Base de Datos'!$A$2:$D1268,4,FALSE()),"")</f>
        <v/>
      </c>
      <c r="G617" s="205"/>
      <c r="H617" s="208"/>
      <c r="I617" s="57" t="s">
        <v>44</v>
      </c>
      <c r="J617" s="58" t="str">
        <f>IF(H615&lt;&gt;"", VLOOKUP(H615,'Base de Datos'!$A$2:$D1268,4,FALSE()),"")</f>
        <v/>
      </c>
      <c r="K617" s="205"/>
      <c r="L617" s="208"/>
      <c r="M617" s="57" t="s">
        <v>44</v>
      </c>
      <c r="N617" s="58" t="str">
        <f>IF(L615&lt;&gt;"", VLOOKUP(L615,'Base de Datos'!$A$2:$D1268,4,FALSE()),"")</f>
        <v/>
      </c>
      <c r="O617" s="43"/>
      <c r="P617" s="104" t="s">
        <v>50</v>
      </c>
      <c r="Q617" s="110">
        <v>0.33333333333333331</v>
      </c>
      <c r="R617" s="15"/>
      <c r="S617" s="229"/>
      <c r="T617" s="230"/>
      <c r="U617" s="59"/>
      <c r="V617" s="47"/>
      <c r="W617" s="229"/>
      <c r="X617" s="230"/>
      <c r="Y617" s="59"/>
      <c r="Z617" s="47"/>
      <c r="AA617" s="229"/>
      <c r="AB617" s="230"/>
      <c r="AC617" s="59"/>
      <c r="AD617" s="48"/>
      <c r="AE617" s="181"/>
      <c r="AF617" s="181"/>
      <c r="AG617" s="181"/>
      <c r="AH617" s="181"/>
      <c r="AI617" s="181"/>
      <c r="AJ617" s="181"/>
      <c r="AK617" s="181"/>
      <c r="AL617" s="181"/>
      <c r="AM617" s="48"/>
      <c r="AN617" s="53">
        <f>A609</f>
        <v>46281</v>
      </c>
      <c r="AO617" s="54" t="str">
        <f>C610</f>
        <v>Consultorio N° 1</v>
      </c>
      <c r="AP617" s="55">
        <f t="shared" ref="AP617:AQ617" si="420">C635</f>
        <v>0</v>
      </c>
      <c r="AQ617" s="55">
        <f t="shared" si="420"/>
        <v>0</v>
      </c>
      <c r="AR617" s="55">
        <f>U635</f>
        <v>0</v>
      </c>
      <c r="AS617" s="55">
        <f>S635</f>
        <v>0</v>
      </c>
      <c r="AT617" s="55">
        <f>S636</f>
        <v>0</v>
      </c>
      <c r="AU617" s="55">
        <f>U636</f>
        <v>0</v>
      </c>
      <c r="AV617" s="55">
        <f>S637</f>
        <v>0</v>
      </c>
      <c r="AW617" s="55">
        <f>U637</f>
        <v>0</v>
      </c>
      <c r="AX617" s="55">
        <f>U638</f>
        <v>0</v>
      </c>
      <c r="AY617" s="55">
        <f>F638</f>
        <v>0</v>
      </c>
      <c r="AZ617" s="56"/>
      <c r="BA617" s="56"/>
      <c r="BB617" s="56"/>
      <c r="BC617" s="56"/>
      <c r="BD617" s="56"/>
      <c r="BE617" s="56"/>
      <c r="BF617" s="56"/>
      <c r="BG617" s="56"/>
      <c r="BH617" s="56"/>
      <c r="BI617" s="56"/>
      <c r="BJ617" s="56"/>
      <c r="BK617" s="56"/>
      <c r="BL617" s="56"/>
      <c r="BM617" s="56"/>
      <c r="BN617" s="56"/>
    </row>
    <row r="618" spans="1:66" ht="11.25" customHeight="1">
      <c r="A618" s="221"/>
      <c r="B618" s="38"/>
      <c r="C618" s="206"/>
      <c r="D618" s="209"/>
      <c r="E618" s="85" t="s">
        <v>46</v>
      </c>
      <c r="F618" s="107"/>
      <c r="G618" s="206"/>
      <c r="H618" s="209"/>
      <c r="I618" s="85" t="s">
        <v>46</v>
      </c>
      <c r="J618" s="108"/>
      <c r="K618" s="206"/>
      <c r="L618" s="209"/>
      <c r="M618" s="85" t="s">
        <v>46</v>
      </c>
      <c r="N618" s="108"/>
      <c r="O618" s="43"/>
      <c r="P618" s="104" t="s">
        <v>54</v>
      </c>
      <c r="Q618" s="109">
        <v>60</v>
      </c>
      <c r="R618" s="15"/>
      <c r="S618" s="227" t="str">
        <f>IF(OR(S615="Empleado",S615="Familiar"),"Nombre del Empleado","N° Factura")</f>
        <v>N° Factura</v>
      </c>
      <c r="T618" s="228"/>
      <c r="U618" s="89"/>
      <c r="V618" s="47"/>
      <c r="W618" s="227" t="str">
        <f>IF(OR(W615="Empleado",W615="Familiar"),"Nombre del Empleado","N° Factura")</f>
        <v>N° Factura</v>
      </c>
      <c r="X618" s="228"/>
      <c r="Y618" s="111"/>
      <c r="Z618" s="47"/>
      <c r="AA618" s="227" t="str">
        <f>IF(OR(AA615="Empleado",AA615="Familiar"),"Nombre del Empleado","N° Factura")</f>
        <v>N° Factura</v>
      </c>
      <c r="AB618" s="228"/>
      <c r="AC618" s="111"/>
      <c r="AD618" s="48"/>
      <c r="AE618" s="181"/>
      <c r="AF618" s="181"/>
      <c r="AG618" s="181"/>
      <c r="AH618" s="181"/>
      <c r="AI618" s="181"/>
      <c r="AJ618" s="181"/>
      <c r="AK618" s="181"/>
      <c r="AL618" s="181"/>
      <c r="AM618" s="48"/>
      <c r="AN618" s="53">
        <f>A609</f>
        <v>46281</v>
      </c>
      <c r="AO618" s="54" t="str">
        <f>C610</f>
        <v>Consultorio N° 1</v>
      </c>
      <c r="AP618" s="55">
        <f t="shared" ref="AP618:AQ618" si="421">C639</f>
        <v>0</v>
      </c>
      <c r="AQ618" s="55">
        <f t="shared" si="421"/>
        <v>0</v>
      </c>
      <c r="AR618" s="55">
        <f>U639</f>
        <v>0</v>
      </c>
      <c r="AS618" s="55">
        <f>S639</f>
        <v>0</v>
      </c>
      <c r="AT618" s="55">
        <f>S640</f>
        <v>0</v>
      </c>
      <c r="AU618" s="55">
        <f>U640</f>
        <v>0</v>
      </c>
      <c r="AV618" s="55">
        <f>S641</f>
        <v>0</v>
      </c>
      <c r="AW618" s="55">
        <f>U641</f>
        <v>0</v>
      </c>
      <c r="AX618" s="55">
        <f>U642</f>
        <v>0</v>
      </c>
      <c r="AY618" s="55">
        <f>F642</f>
        <v>0</v>
      </c>
      <c r="AZ618" s="56"/>
      <c r="BA618" s="56"/>
      <c r="BB618" s="56"/>
      <c r="BC618" s="56"/>
      <c r="BD618" s="56"/>
      <c r="BE618" s="56"/>
      <c r="BF618" s="56"/>
      <c r="BG618" s="56"/>
      <c r="BH618" s="56"/>
      <c r="BI618" s="56"/>
      <c r="BJ618" s="56"/>
      <c r="BK618" s="56"/>
      <c r="BL618" s="56"/>
      <c r="BM618" s="56"/>
      <c r="BN618" s="56"/>
    </row>
    <row r="619" spans="1:66" ht="11.25" customHeight="1">
      <c r="A619" s="222">
        <f>A615+$Q$13/1440</f>
        <v>0.41666666666666669</v>
      </c>
      <c r="B619" s="38"/>
      <c r="C619" s="204"/>
      <c r="D619" s="207"/>
      <c r="E619" s="40" t="s">
        <v>36</v>
      </c>
      <c r="F619" s="42" t="str">
        <f>IF(D619&lt;&gt;"", VLOOKUP(D619,'Base de Datos'!$A$2:$D1268,2,FALSE()),"")</f>
        <v/>
      </c>
      <c r="G619" s="218"/>
      <c r="H619" s="217"/>
      <c r="I619" s="118" t="s">
        <v>36</v>
      </c>
      <c r="J619" s="42" t="str">
        <f>IF(H619&lt;&gt;"", VLOOKUP(H619,'Base de Datos'!$A$2:$D1268,2,FALSE()),"")</f>
        <v/>
      </c>
      <c r="K619" s="218"/>
      <c r="L619" s="217"/>
      <c r="M619" s="118" t="s">
        <v>36</v>
      </c>
      <c r="N619" s="42" t="str">
        <f>IF(L619&lt;&gt;"", VLOOKUP(L619,'Base de Datos'!$A$2:$D1268,2,FALSE()),"")</f>
        <v/>
      </c>
      <c r="O619" s="43"/>
      <c r="P619" s="1"/>
      <c r="Q619" s="1"/>
      <c r="R619" s="15"/>
      <c r="S619" s="45"/>
      <c r="T619" s="45" t="s">
        <v>37</v>
      </c>
      <c r="U619" s="46"/>
      <c r="V619" s="47"/>
      <c r="W619" s="45"/>
      <c r="X619" s="45" t="s">
        <v>37</v>
      </c>
      <c r="Y619" s="46"/>
      <c r="Z619" s="47"/>
      <c r="AA619" s="45"/>
      <c r="AB619" s="45" t="s">
        <v>37</v>
      </c>
      <c r="AC619" s="46"/>
      <c r="AD619" s="48"/>
      <c r="AE619" s="181"/>
      <c r="AF619" s="181"/>
      <c r="AG619" s="181"/>
      <c r="AH619" s="181"/>
      <c r="AI619" s="181"/>
      <c r="AJ619" s="181"/>
      <c r="AK619" s="181"/>
      <c r="AL619" s="181"/>
      <c r="AM619" s="48"/>
      <c r="AN619" s="53">
        <f>A609</f>
        <v>46281</v>
      </c>
      <c r="AO619" s="54" t="str">
        <f>C610</f>
        <v>Consultorio N° 1</v>
      </c>
      <c r="AP619" s="55">
        <f t="shared" ref="AP619:AQ619" si="422">C643</f>
        <v>0</v>
      </c>
      <c r="AQ619" s="55">
        <f t="shared" si="422"/>
        <v>0</v>
      </c>
      <c r="AR619" s="55">
        <f>U643</f>
        <v>0</v>
      </c>
      <c r="AS619" s="55">
        <f>S643</f>
        <v>0</v>
      </c>
      <c r="AT619" s="55">
        <f>S644</f>
        <v>0</v>
      </c>
      <c r="AU619" s="55">
        <f>U644</f>
        <v>0</v>
      </c>
      <c r="AV619" s="55">
        <f>S645</f>
        <v>0</v>
      </c>
      <c r="AW619" s="55">
        <f>U645</f>
        <v>0</v>
      </c>
      <c r="AX619" s="55">
        <f>U646</f>
        <v>0</v>
      </c>
      <c r="AY619" s="55">
        <f>F646</f>
        <v>0</v>
      </c>
      <c r="AZ619" s="56"/>
      <c r="BA619" s="56"/>
      <c r="BB619" s="56"/>
      <c r="BC619" s="56"/>
      <c r="BD619" s="56"/>
      <c r="BE619" s="56"/>
      <c r="BF619" s="56"/>
      <c r="BG619" s="56"/>
      <c r="BH619" s="56"/>
      <c r="BI619" s="56"/>
      <c r="BJ619" s="56"/>
      <c r="BK619" s="56"/>
      <c r="BL619" s="56"/>
      <c r="BM619" s="56"/>
      <c r="BN619" s="56"/>
    </row>
    <row r="620" spans="1:66" ht="11.25" customHeight="1">
      <c r="A620" s="220"/>
      <c r="B620" s="38"/>
      <c r="C620" s="205"/>
      <c r="D620" s="208"/>
      <c r="E620" s="57" t="s">
        <v>42</v>
      </c>
      <c r="F620" s="58" t="str">
        <f>IF(D619&lt;&gt;"", VLOOKUP(D619,'Base de Datos'!$A$2:$D1268,3,FALSE()),"")</f>
        <v/>
      </c>
      <c r="G620" s="205"/>
      <c r="H620" s="208"/>
      <c r="I620" s="57" t="s">
        <v>42</v>
      </c>
      <c r="J620" s="58" t="str">
        <f>IF(H619&lt;&gt;"", VLOOKUP(H619,'Base de Datos'!$A$2:$D1268,3,FALSE()),"")</f>
        <v/>
      </c>
      <c r="K620" s="205"/>
      <c r="L620" s="208"/>
      <c r="M620" s="57" t="s">
        <v>42</v>
      </c>
      <c r="N620" s="58" t="str">
        <f>IF(L619&lt;&gt;"", VLOOKUP(L619,'Base de Datos'!$A$2:$D1268,3,FALSE()),"")</f>
        <v/>
      </c>
      <c r="O620" s="43"/>
      <c r="P620" s="119" t="s">
        <v>58</v>
      </c>
      <c r="Q620" s="44"/>
      <c r="R620" s="15"/>
      <c r="S620" s="229"/>
      <c r="T620" s="230"/>
      <c r="U620" s="59"/>
      <c r="V620" s="47"/>
      <c r="W620" s="229"/>
      <c r="X620" s="230"/>
      <c r="Y620" s="59"/>
      <c r="Z620" s="47"/>
      <c r="AA620" s="229"/>
      <c r="AB620" s="230"/>
      <c r="AC620" s="59"/>
      <c r="AD620" s="48"/>
      <c r="AE620" s="181"/>
      <c r="AF620" s="181"/>
      <c r="AG620" s="181"/>
      <c r="AH620" s="181"/>
      <c r="AI620" s="181"/>
      <c r="AJ620" s="181"/>
      <c r="AK620" s="181"/>
      <c r="AL620" s="181"/>
      <c r="AM620" s="48"/>
      <c r="AN620" s="53">
        <f>A609</f>
        <v>46281</v>
      </c>
      <c r="AO620" s="54" t="str">
        <f>C610</f>
        <v>Consultorio N° 1</v>
      </c>
      <c r="AP620" s="55">
        <f t="shared" ref="AP620:AQ620" si="423">C647</f>
        <v>0</v>
      </c>
      <c r="AQ620" s="55">
        <f t="shared" si="423"/>
        <v>0</v>
      </c>
      <c r="AR620" s="55">
        <f>U647</f>
        <v>0</v>
      </c>
      <c r="AS620" s="55">
        <f>S647</f>
        <v>0</v>
      </c>
      <c r="AT620" s="55">
        <f>S648</f>
        <v>0</v>
      </c>
      <c r="AU620" s="55">
        <f>U648</f>
        <v>0</v>
      </c>
      <c r="AV620" s="55">
        <f>S649</f>
        <v>0</v>
      </c>
      <c r="AW620" s="55">
        <f>U649</f>
        <v>0</v>
      </c>
      <c r="AX620" s="55">
        <f>U650</f>
        <v>0</v>
      </c>
      <c r="AY620" s="55">
        <f>F650</f>
        <v>0</v>
      </c>
      <c r="AZ620" s="56"/>
      <c r="BA620" s="56"/>
      <c r="BB620" s="56"/>
      <c r="BC620" s="56"/>
      <c r="BD620" s="56"/>
      <c r="BE620" s="56"/>
      <c r="BF620" s="56"/>
      <c r="BG620" s="56"/>
      <c r="BH620" s="56"/>
      <c r="BI620" s="56"/>
      <c r="BJ620" s="56"/>
      <c r="BK620" s="56"/>
      <c r="BL620" s="56"/>
      <c r="BM620" s="56"/>
      <c r="BN620" s="56"/>
    </row>
    <row r="621" spans="1:66" ht="11.25" customHeight="1">
      <c r="A621" s="220"/>
      <c r="B621" s="38"/>
      <c r="C621" s="205"/>
      <c r="D621" s="208"/>
      <c r="E621" s="57" t="s">
        <v>44</v>
      </c>
      <c r="F621" s="58" t="str">
        <f>IF(D619&lt;&gt;"", VLOOKUP(D619,'Base de Datos'!$A$2:$D1268,4,FALSE()),"")</f>
        <v/>
      </c>
      <c r="G621" s="205"/>
      <c r="H621" s="208"/>
      <c r="I621" s="57" t="s">
        <v>44</v>
      </c>
      <c r="J621" s="58" t="str">
        <f>IF(H619&lt;&gt;"", VLOOKUP(H619,'Base de Datos'!$A$2:$D1268,4,FALSE()),"")</f>
        <v/>
      </c>
      <c r="K621" s="205"/>
      <c r="L621" s="208"/>
      <c r="M621" s="57" t="s">
        <v>44</v>
      </c>
      <c r="N621" s="58" t="str">
        <f>IF(L619&lt;&gt;"", VLOOKUP(L619,'Base de Datos'!$A$2:$D1268,4,FALSE()),"")</f>
        <v/>
      </c>
      <c r="O621" s="43"/>
      <c r="P621" s="120" t="s">
        <v>61</v>
      </c>
      <c r="Q621" s="121" t="s">
        <v>62</v>
      </c>
      <c r="R621" s="15"/>
      <c r="S621" s="229"/>
      <c r="T621" s="230"/>
      <c r="U621" s="59"/>
      <c r="V621" s="47"/>
      <c r="W621" s="229"/>
      <c r="X621" s="230"/>
      <c r="Y621" s="59"/>
      <c r="Z621" s="47"/>
      <c r="AA621" s="229"/>
      <c r="AB621" s="230"/>
      <c r="AC621" s="59"/>
      <c r="AD621" s="48"/>
      <c r="AE621" s="181"/>
      <c r="AF621" s="181"/>
      <c r="AG621" s="181"/>
      <c r="AH621" s="181"/>
      <c r="AI621" s="181"/>
      <c r="AJ621" s="181"/>
      <c r="AK621" s="181"/>
      <c r="AL621" s="181"/>
      <c r="AM621" s="48"/>
      <c r="AN621" s="53">
        <f>A609</f>
        <v>46281</v>
      </c>
      <c r="AO621" s="54" t="s">
        <v>17</v>
      </c>
      <c r="AP621" s="55">
        <f t="shared" ref="AP621:AQ621" si="424">C651</f>
        <v>0</v>
      </c>
      <c r="AQ621" s="55">
        <f t="shared" si="424"/>
        <v>0</v>
      </c>
      <c r="AR621" s="55">
        <f>U651</f>
        <v>0</v>
      </c>
      <c r="AS621" s="55">
        <f>S651</f>
        <v>0</v>
      </c>
      <c r="AT621" s="55">
        <f>S652</f>
        <v>0</v>
      </c>
      <c r="AU621" s="55">
        <f>U652</f>
        <v>0</v>
      </c>
      <c r="AV621" s="55">
        <f>S653</f>
        <v>0</v>
      </c>
      <c r="AW621" s="55">
        <f>U653</f>
        <v>0</v>
      </c>
      <c r="AX621" s="55">
        <f>U654</f>
        <v>0</v>
      </c>
      <c r="AY621" s="55">
        <f>F654</f>
        <v>0</v>
      </c>
      <c r="AZ621" s="56"/>
      <c r="BA621" s="56"/>
      <c r="BB621" s="56"/>
      <c r="BC621" s="56"/>
      <c r="BD621" s="56"/>
      <c r="BE621" s="56"/>
      <c r="BF621" s="56"/>
      <c r="BG621" s="56"/>
      <c r="BH621" s="56"/>
      <c r="BI621" s="56"/>
      <c r="BJ621" s="56"/>
      <c r="BK621" s="56"/>
      <c r="BL621" s="56"/>
      <c r="BM621" s="56"/>
      <c r="BN621" s="56"/>
    </row>
    <row r="622" spans="1:66" ht="11.25" customHeight="1">
      <c r="A622" s="221"/>
      <c r="B622" s="38"/>
      <c r="C622" s="206"/>
      <c r="D622" s="209"/>
      <c r="E622" s="85" t="s">
        <v>46</v>
      </c>
      <c r="F622" s="86"/>
      <c r="G622" s="206"/>
      <c r="H622" s="209"/>
      <c r="I622" s="85" t="s">
        <v>46</v>
      </c>
      <c r="J622" s="108"/>
      <c r="K622" s="206"/>
      <c r="L622" s="209"/>
      <c r="M622" s="85" t="s">
        <v>46</v>
      </c>
      <c r="N622" s="108"/>
      <c r="O622" s="43"/>
      <c r="P622" s="123" t="s">
        <v>64</v>
      </c>
      <c r="Q622" s="124" t="s">
        <v>65</v>
      </c>
      <c r="R622" s="15"/>
      <c r="S622" s="227" t="str">
        <f>IF(OR(S619="Empleado",S619="Familiar"),"Nombre del Empleado","N° Factura")</f>
        <v>N° Factura</v>
      </c>
      <c r="T622" s="228"/>
      <c r="U622" s="89"/>
      <c r="V622" s="47"/>
      <c r="W622" s="227" t="str">
        <f>IF(OR(W619="Empleado",W619="Familiar"),"Nombre del Empleado","N° Factura")</f>
        <v>N° Factura</v>
      </c>
      <c r="X622" s="228"/>
      <c r="Y622" s="89"/>
      <c r="Z622" s="47"/>
      <c r="AA622" s="227" t="str">
        <f>IF(OR(AA619="Empleado",AA619="Familiar"),"Nombre del Empleado","N° Factura")</f>
        <v>N° Factura</v>
      </c>
      <c r="AB622" s="228"/>
      <c r="AC622" s="89"/>
      <c r="AD622" s="48"/>
      <c r="AE622" s="181"/>
      <c r="AF622" s="181"/>
      <c r="AG622" s="181"/>
      <c r="AH622" s="181"/>
      <c r="AI622" s="181"/>
      <c r="AJ622" s="181"/>
      <c r="AK622" s="181"/>
      <c r="AL622" s="181"/>
      <c r="AM622" s="48"/>
      <c r="AN622" s="53">
        <f>A609</f>
        <v>46281</v>
      </c>
      <c r="AO622" s="54" t="s">
        <v>17</v>
      </c>
      <c r="AP622" s="55">
        <f t="shared" ref="AP622:AQ622" si="425">C655</f>
        <v>0</v>
      </c>
      <c r="AQ622" s="55">
        <f t="shared" si="425"/>
        <v>0</v>
      </c>
      <c r="AR622" s="55">
        <f>U655</f>
        <v>0</v>
      </c>
      <c r="AS622" s="55">
        <f>S655</f>
        <v>0</v>
      </c>
      <c r="AT622" s="55">
        <f>S656</f>
        <v>0</v>
      </c>
      <c r="AU622" s="55">
        <f>U656</f>
        <v>0</v>
      </c>
      <c r="AV622" s="55">
        <f>S657</f>
        <v>0</v>
      </c>
      <c r="AW622" s="55">
        <f>U657</f>
        <v>0</v>
      </c>
      <c r="AX622" s="55">
        <f>U658</f>
        <v>0</v>
      </c>
      <c r="AY622" s="55">
        <f>F658</f>
        <v>0</v>
      </c>
      <c r="AZ622" s="56"/>
      <c r="BA622" s="56"/>
      <c r="BB622" s="56"/>
      <c r="BC622" s="56"/>
      <c r="BD622" s="56"/>
      <c r="BE622" s="56"/>
      <c r="BF622" s="56"/>
      <c r="BG622" s="56"/>
      <c r="BH622" s="56"/>
      <c r="BI622" s="56"/>
      <c r="BJ622" s="56"/>
      <c r="BK622" s="56"/>
      <c r="BL622" s="56"/>
      <c r="BM622" s="56"/>
      <c r="BN622" s="56"/>
    </row>
    <row r="623" spans="1:66" ht="11.25" customHeight="1">
      <c r="A623" s="222">
        <f>A619+$Q$13/1440</f>
        <v>0.45833333333333337</v>
      </c>
      <c r="B623" s="38"/>
      <c r="C623" s="204"/>
      <c r="D623" s="207"/>
      <c r="E623" s="40" t="s">
        <v>36</v>
      </c>
      <c r="F623" s="42" t="str">
        <f>IF(D623&lt;&gt;"", VLOOKUP(D623,'Base de Datos'!$A$2:$D1268,2,FALSE()),"")</f>
        <v/>
      </c>
      <c r="G623" s="204"/>
      <c r="H623" s="216"/>
      <c r="I623" s="40" t="s">
        <v>36</v>
      </c>
      <c r="J623" s="42" t="str">
        <f>IF(H623&lt;&gt;"", VLOOKUP(H623,'Base de Datos'!$A$2:$D1268,2,FALSE()),"")</f>
        <v/>
      </c>
      <c r="K623" s="204"/>
      <c r="L623" s="216"/>
      <c r="M623" s="40" t="s">
        <v>36</v>
      </c>
      <c r="N623" s="42" t="str">
        <f>IF(L623&lt;&gt;"", VLOOKUP(L623,'Base de Datos'!$A$2:$D1268,2,FALSE()),"")</f>
        <v/>
      </c>
      <c r="O623" s="43"/>
      <c r="P623" s="127" t="s">
        <v>67</v>
      </c>
      <c r="Q623" s="128" t="s">
        <v>68</v>
      </c>
      <c r="R623" s="15"/>
      <c r="S623" s="45"/>
      <c r="T623" s="45" t="s">
        <v>37</v>
      </c>
      <c r="U623" s="46"/>
      <c r="V623" s="47"/>
      <c r="W623" s="45"/>
      <c r="X623" s="45" t="s">
        <v>37</v>
      </c>
      <c r="Y623" s="46"/>
      <c r="Z623" s="47"/>
      <c r="AA623" s="45"/>
      <c r="AB623" s="45" t="s">
        <v>37</v>
      </c>
      <c r="AC623" s="46"/>
      <c r="AD623" s="48"/>
      <c r="AE623" s="181"/>
      <c r="AF623" s="181"/>
      <c r="AG623" s="181"/>
      <c r="AH623" s="181"/>
      <c r="AI623" s="181"/>
      <c r="AJ623" s="181"/>
      <c r="AK623" s="181"/>
      <c r="AL623" s="181"/>
      <c r="AM623" s="48"/>
      <c r="AN623" s="53">
        <f>A609</f>
        <v>46281</v>
      </c>
      <c r="AO623" s="54" t="s">
        <v>17</v>
      </c>
      <c r="AP623" s="55">
        <f t="shared" ref="AP623:AQ623" si="426">C659</f>
        <v>0</v>
      </c>
      <c r="AQ623" s="55">
        <f t="shared" si="426"/>
        <v>0</v>
      </c>
      <c r="AR623" s="55">
        <f>U659</f>
        <v>0</v>
      </c>
      <c r="AS623" s="55">
        <f>S659</f>
        <v>0</v>
      </c>
      <c r="AT623" s="55">
        <f>S660</f>
        <v>0</v>
      </c>
      <c r="AU623" s="55">
        <f>U660</f>
        <v>0</v>
      </c>
      <c r="AV623" s="55">
        <f>S661</f>
        <v>0</v>
      </c>
      <c r="AW623" s="55">
        <f>U661</f>
        <v>0</v>
      </c>
      <c r="AX623" s="55">
        <f>U662</f>
        <v>0</v>
      </c>
      <c r="AY623" s="55">
        <f>F662</f>
        <v>0</v>
      </c>
      <c r="AZ623" s="56"/>
      <c r="BA623" s="56"/>
      <c r="BB623" s="56"/>
      <c r="BC623" s="56"/>
      <c r="BD623" s="56"/>
      <c r="BE623" s="56"/>
      <c r="BF623" s="56"/>
      <c r="BG623" s="56"/>
      <c r="BH623" s="56"/>
      <c r="BI623" s="56"/>
      <c r="BJ623" s="56"/>
      <c r="BK623" s="56"/>
      <c r="BL623" s="56"/>
      <c r="BM623" s="56"/>
      <c r="BN623" s="56"/>
    </row>
    <row r="624" spans="1:66" ht="11.25" customHeight="1">
      <c r="A624" s="220"/>
      <c r="B624" s="38"/>
      <c r="C624" s="205"/>
      <c r="D624" s="208"/>
      <c r="E624" s="57" t="s">
        <v>42</v>
      </c>
      <c r="F624" s="58" t="str">
        <f>IF(D623&lt;&gt;"", VLOOKUP(D623,'Base de Datos'!$A$2:$D1268,3,FALSE()),"")</f>
        <v/>
      </c>
      <c r="G624" s="205"/>
      <c r="H624" s="208"/>
      <c r="I624" s="57" t="s">
        <v>42</v>
      </c>
      <c r="J624" s="58" t="str">
        <f>IF(H623&lt;&gt;"", VLOOKUP(H623,'Base de Datos'!$A$2:$D1268,3,FALSE()),"")</f>
        <v/>
      </c>
      <c r="K624" s="205"/>
      <c r="L624" s="208"/>
      <c r="M624" s="57" t="s">
        <v>42</v>
      </c>
      <c r="N624" s="58" t="str">
        <f>IF(L623&lt;&gt;"", VLOOKUP(L623,'Base de Datos'!$A$2:$D1268,3,FALSE()),"")</f>
        <v/>
      </c>
      <c r="O624" s="43"/>
      <c r="P624" s="130" t="s">
        <v>70</v>
      </c>
      <c r="Q624" s="131" t="s">
        <v>71</v>
      </c>
      <c r="R624" s="15"/>
      <c r="S624" s="229"/>
      <c r="T624" s="230"/>
      <c r="U624" s="59"/>
      <c r="V624" s="47"/>
      <c r="W624" s="229"/>
      <c r="X624" s="230"/>
      <c r="Y624" s="59"/>
      <c r="Z624" s="47"/>
      <c r="AA624" s="229"/>
      <c r="AB624" s="230"/>
      <c r="AC624" s="59"/>
      <c r="AD624" s="48"/>
      <c r="AE624" s="181"/>
      <c r="AF624" s="181"/>
      <c r="AG624" s="181"/>
      <c r="AH624" s="181"/>
      <c r="AI624" s="181"/>
      <c r="AJ624" s="181"/>
      <c r="AK624" s="181"/>
      <c r="AL624" s="181"/>
      <c r="AM624" s="48"/>
      <c r="AN624" s="53">
        <f>A609</f>
        <v>46281</v>
      </c>
      <c r="AO624" s="54" t="str">
        <f>G610</f>
        <v>Consultorio N° 2</v>
      </c>
      <c r="AP624" s="55">
        <f t="shared" ref="AP624:AQ624" si="427">G611</f>
        <v>0</v>
      </c>
      <c r="AQ624" s="55">
        <f t="shared" si="427"/>
        <v>0</v>
      </c>
      <c r="AR624" s="55">
        <f>Y611</f>
        <v>0</v>
      </c>
      <c r="AS624" s="55">
        <f>W611</f>
        <v>0</v>
      </c>
      <c r="AT624" s="55">
        <f>W612</f>
        <v>0</v>
      </c>
      <c r="AU624" s="55">
        <f>Y612</f>
        <v>0</v>
      </c>
      <c r="AV624" s="55">
        <f>W613</f>
        <v>0</v>
      </c>
      <c r="AW624" s="55">
        <f>Y613</f>
        <v>0</v>
      </c>
      <c r="AX624" s="55">
        <f>Y614</f>
        <v>0</v>
      </c>
      <c r="AY624" s="55">
        <f>J614</f>
        <v>0</v>
      </c>
      <c r="AZ624" s="56"/>
      <c r="BA624" s="56"/>
      <c r="BB624" s="56"/>
      <c r="BC624" s="56"/>
      <c r="BD624" s="56"/>
      <c r="BE624" s="56"/>
      <c r="BF624" s="56"/>
      <c r="BG624" s="56"/>
      <c r="BH624" s="56"/>
      <c r="BI624" s="56"/>
      <c r="BJ624" s="56"/>
      <c r="BK624" s="56"/>
      <c r="BL624" s="56"/>
      <c r="BM624" s="56"/>
      <c r="BN624" s="56"/>
    </row>
    <row r="625" spans="1:66" ht="11.25" customHeight="1">
      <c r="A625" s="220"/>
      <c r="B625" s="38"/>
      <c r="C625" s="205"/>
      <c r="D625" s="208"/>
      <c r="E625" s="57" t="s">
        <v>44</v>
      </c>
      <c r="F625" s="58" t="str">
        <f>IF(D623&lt;&gt;"", VLOOKUP(D623,'Base de Datos'!$A$2:$D1268,4,FALSE()),"")</f>
        <v/>
      </c>
      <c r="G625" s="205"/>
      <c r="H625" s="208"/>
      <c r="I625" s="57" t="s">
        <v>44</v>
      </c>
      <c r="J625" s="58" t="str">
        <f>IF(H623&lt;&gt;"", VLOOKUP(H623,'Base de Datos'!$A$2:$D1268,4,FALSE()),"")</f>
        <v/>
      </c>
      <c r="K625" s="205"/>
      <c r="L625" s="208"/>
      <c r="M625" s="57" t="s">
        <v>44</v>
      </c>
      <c r="N625" s="58" t="str">
        <f>IF(L623&lt;&gt;"", VLOOKUP(L623,'Base de Datos'!$A$2:$D1268,4,FALSE()),"")</f>
        <v/>
      </c>
      <c r="O625" s="43"/>
      <c r="P625" s="132" t="s">
        <v>73</v>
      </c>
      <c r="Q625" s="133" t="s">
        <v>74</v>
      </c>
      <c r="R625" s="15"/>
      <c r="S625" s="229"/>
      <c r="T625" s="230"/>
      <c r="U625" s="59"/>
      <c r="V625" s="47"/>
      <c r="W625" s="229"/>
      <c r="X625" s="230"/>
      <c r="Y625" s="59"/>
      <c r="Z625" s="47"/>
      <c r="AA625" s="229"/>
      <c r="AB625" s="230"/>
      <c r="AC625" s="59"/>
      <c r="AD625" s="48"/>
      <c r="AE625" s="181"/>
      <c r="AF625" s="181"/>
      <c r="AG625" s="181"/>
      <c r="AH625" s="181"/>
      <c r="AI625" s="181"/>
      <c r="AJ625" s="181"/>
      <c r="AK625" s="181"/>
      <c r="AL625" s="181"/>
      <c r="AM625" s="48"/>
      <c r="AN625" s="53">
        <f>A609</f>
        <v>46281</v>
      </c>
      <c r="AO625" s="54" t="str">
        <f>G610</f>
        <v>Consultorio N° 2</v>
      </c>
      <c r="AP625" s="55">
        <f t="shared" ref="AP625:AQ625" si="428">G615</f>
        <v>0</v>
      </c>
      <c r="AQ625" s="55">
        <f t="shared" si="428"/>
        <v>0</v>
      </c>
      <c r="AR625" s="55">
        <f>Y615</f>
        <v>0</v>
      </c>
      <c r="AS625" s="55">
        <f>W615</f>
        <v>0</v>
      </c>
      <c r="AT625" s="55">
        <f>W616</f>
        <v>0</v>
      </c>
      <c r="AU625" s="55">
        <f>Y616</f>
        <v>0</v>
      </c>
      <c r="AV625" s="55">
        <f>W617</f>
        <v>0</v>
      </c>
      <c r="AW625" s="55">
        <f>Y617</f>
        <v>0</v>
      </c>
      <c r="AX625" s="55">
        <f>Y618</f>
        <v>0</v>
      </c>
      <c r="AY625" s="55">
        <f>J618</f>
        <v>0</v>
      </c>
      <c r="AZ625" s="56"/>
      <c r="BA625" s="56"/>
      <c r="BB625" s="56"/>
      <c r="BC625" s="56"/>
      <c r="BD625" s="56"/>
      <c r="BE625" s="56"/>
      <c r="BF625" s="56"/>
      <c r="BG625" s="56"/>
      <c r="BH625" s="56"/>
      <c r="BI625" s="56"/>
      <c r="BJ625" s="56"/>
      <c r="BK625" s="56"/>
      <c r="BL625" s="56"/>
      <c r="BM625" s="56"/>
      <c r="BN625" s="56"/>
    </row>
    <row r="626" spans="1:66" ht="11.25" customHeight="1">
      <c r="A626" s="221"/>
      <c r="B626" s="38"/>
      <c r="C626" s="206"/>
      <c r="D626" s="209"/>
      <c r="E626" s="85" t="s">
        <v>46</v>
      </c>
      <c r="F626" s="86"/>
      <c r="G626" s="206"/>
      <c r="H626" s="209"/>
      <c r="I626" s="85" t="s">
        <v>46</v>
      </c>
      <c r="J626" s="108"/>
      <c r="K626" s="206"/>
      <c r="L626" s="209"/>
      <c r="M626" s="85" t="s">
        <v>46</v>
      </c>
      <c r="N626" s="108"/>
      <c r="O626" s="43"/>
      <c r="P626" s="137" t="s">
        <v>52</v>
      </c>
      <c r="Q626" s="138" t="s">
        <v>76</v>
      </c>
      <c r="R626" s="15"/>
      <c r="S626" s="227" t="str">
        <f>IF(OR(S623="Empleado",S623="Familiar"),"Nombre del Empleado","N° Factura")</f>
        <v>N° Factura</v>
      </c>
      <c r="T626" s="228"/>
      <c r="U626" s="89"/>
      <c r="V626" s="47"/>
      <c r="W626" s="227" t="str">
        <f>IF(OR(W623="Empleado",W623="Familiar"),"Nombre del Empleado","N° Factura")</f>
        <v>N° Factura</v>
      </c>
      <c r="X626" s="228"/>
      <c r="Y626" s="89"/>
      <c r="Z626" s="47"/>
      <c r="AA626" s="227" t="str">
        <f>IF(OR(AA623="Empleado",AA623="Familiar"),"Nombre del Empleado","N° Factura")</f>
        <v>N° Factura</v>
      </c>
      <c r="AB626" s="228"/>
      <c r="AC626" s="89"/>
      <c r="AD626" s="48"/>
      <c r="AE626" s="181"/>
      <c r="AF626" s="181"/>
      <c r="AG626" s="181"/>
      <c r="AH626" s="181"/>
      <c r="AI626" s="181"/>
      <c r="AJ626" s="181"/>
      <c r="AK626" s="181"/>
      <c r="AL626" s="181"/>
      <c r="AM626" s="48"/>
      <c r="AN626" s="53">
        <f>A609</f>
        <v>46281</v>
      </c>
      <c r="AO626" s="54" t="str">
        <f>G610</f>
        <v>Consultorio N° 2</v>
      </c>
      <c r="AP626" s="55">
        <f t="shared" ref="AP626:AQ626" si="429">G619</f>
        <v>0</v>
      </c>
      <c r="AQ626" s="55">
        <f t="shared" si="429"/>
        <v>0</v>
      </c>
      <c r="AR626" s="55">
        <f>Y619</f>
        <v>0</v>
      </c>
      <c r="AS626" s="55">
        <f>W619</f>
        <v>0</v>
      </c>
      <c r="AT626" s="55">
        <f>W620</f>
        <v>0</v>
      </c>
      <c r="AU626" s="55">
        <f>Y620</f>
        <v>0</v>
      </c>
      <c r="AV626" s="55">
        <f>W621</f>
        <v>0</v>
      </c>
      <c r="AW626" s="55">
        <f>Y621</f>
        <v>0</v>
      </c>
      <c r="AX626" s="55">
        <f>Y622</f>
        <v>0</v>
      </c>
      <c r="AY626" s="55">
        <f>J622</f>
        <v>0</v>
      </c>
      <c r="AZ626" s="56"/>
      <c r="BA626" s="56"/>
      <c r="BB626" s="56"/>
      <c r="BC626" s="56"/>
      <c r="BD626" s="56"/>
      <c r="BE626" s="56"/>
      <c r="BF626" s="56"/>
      <c r="BG626" s="56"/>
      <c r="BH626" s="56"/>
      <c r="BI626" s="56"/>
      <c r="BJ626" s="56"/>
      <c r="BK626" s="56"/>
      <c r="BL626" s="56"/>
      <c r="BM626" s="56"/>
      <c r="BN626" s="56"/>
    </row>
    <row r="627" spans="1:66" ht="11.25" customHeight="1">
      <c r="A627" s="222">
        <f>A623+$Q$13/1440</f>
        <v>0.5</v>
      </c>
      <c r="B627" s="38"/>
      <c r="C627" s="204"/>
      <c r="D627" s="207"/>
      <c r="E627" s="40" t="s">
        <v>36</v>
      </c>
      <c r="F627" s="42" t="str">
        <f>IF(D627&lt;&gt;"", VLOOKUP(D627,'Base de Datos'!$A$2:$D1268,2,FALSE()),"")</f>
        <v/>
      </c>
      <c r="G627" s="204"/>
      <c r="H627" s="216"/>
      <c r="I627" s="40" t="s">
        <v>36</v>
      </c>
      <c r="J627" s="42" t="str">
        <f>IF(H627&lt;&gt;"", VLOOKUP(H627,'Base de Datos'!$A$2:$D1268,2,FALSE()),"")</f>
        <v/>
      </c>
      <c r="K627" s="204"/>
      <c r="L627" s="216"/>
      <c r="M627" s="40" t="s">
        <v>36</v>
      </c>
      <c r="N627" s="42" t="str">
        <f>IF(L627&lt;&gt;"", VLOOKUP(L627,'Base de Datos'!$A$2:$D1268,2,FALSE()),"")</f>
        <v/>
      </c>
      <c r="O627" s="43"/>
      <c r="P627" s="141" t="s">
        <v>78</v>
      </c>
      <c r="Q627" s="142" t="s">
        <v>79</v>
      </c>
      <c r="R627" s="15"/>
      <c r="S627" s="45"/>
      <c r="T627" s="45" t="s">
        <v>37</v>
      </c>
      <c r="U627" s="46"/>
      <c r="V627" s="47"/>
      <c r="W627" s="45"/>
      <c r="X627" s="45" t="s">
        <v>37</v>
      </c>
      <c r="Y627" s="46"/>
      <c r="Z627" s="47"/>
      <c r="AA627" s="45"/>
      <c r="AB627" s="45" t="s">
        <v>37</v>
      </c>
      <c r="AC627" s="46"/>
      <c r="AD627" s="48"/>
      <c r="AE627" s="181"/>
      <c r="AF627" s="181"/>
      <c r="AG627" s="181"/>
      <c r="AH627" s="181"/>
      <c r="AI627" s="181"/>
      <c r="AJ627" s="181"/>
      <c r="AK627" s="181"/>
      <c r="AL627" s="181"/>
      <c r="AM627" s="48"/>
      <c r="AN627" s="53">
        <f>A609</f>
        <v>46281</v>
      </c>
      <c r="AO627" s="54" t="str">
        <f>G610</f>
        <v>Consultorio N° 2</v>
      </c>
      <c r="AP627" s="55">
        <f t="shared" ref="AP627:AQ627" si="430">G623</f>
        <v>0</v>
      </c>
      <c r="AQ627" s="55">
        <f t="shared" si="430"/>
        <v>0</v>
      </c>
      <c r="AR627" s="55">
        <f>Y623</f>
        <v>0</v>
      </c>
      <c r="AS627" s="55">
        <f>W623</f>
        <v>0</v>
      </c>
      <c r="AT627" s="55">
        <f>W624</f>
        <v>0</v>
      </c>
      <c r="AU627" s="55">
        <f>Y624</f>
        <v>0</v>
      </c>
      <c r="AV627" s="55">
        <f>W625</f>
        <v>0</v>
      </c>
      <c r="AW627" s="55">
        <f>Y625</f>
        <v>0</v>
      </c>
      <c r="AX627" s="55">
        <f>Y626</f>
        <v>0</v>
      </c>
      <c r="AY627" s="55">
        <f>J626</f>
        <v>0</v>
      </c>
      <c r="AZ627" s="56"/>
      <c r="BA627" s="56"/>
      <c r="BB627" s="56"/>
      <c r="BC627" s="56"/>
      <c r="BD627" s="56"/>
      <c r="BE627" s="56"/>
      <c r="BF627" s="56"/>
      <c r="BG627" s="56"/>
      <c r="BH627" s="56"/>
      <c r="BI627" s="56"/>
      <c r="BJ627" s="56"/>
      <c r="BK627" s="56"/>
      <c r="BL627" s="56"/>
      <c r="BM627" s="56"/>
      <c r="BN627" s="56"/>
    </row>
    <row r="628" spans="1:66" ht="11.25" customHeight="1">
      <c r="A628" s="220"/>
      <c r="B628" s="38"/>
      <c r="C628" s="205"/>
      <c r="D628" s="208"/>
      <c r="E628" s="57" t="s">
        <v>42</v>
      </c>
      <c r="F628" s="58" t="str">
        <f>IF(D627&lt;&gt;"", VLOOKUP(D627,'Base de Datos'!$A$2:$D1268,3,FALSE()),"")</f>
        <v/>
      </c>
      <c r="G628" s="205"/>
      <c r="H628" s="208"/>
      <c r="I628" s="57" t="s">
        <v>42</v>
      </c>
      <c r="J628" s="58" t="str">
        <f>IF(H627&lt;&gt;"", VLOOKUP(H627,'Base de Datos'!$A$2:$D1268,3,FALSE()),"")</f>
        <v/>
      </c>
      <c r="K628" s="205"/>
      <c r="L628" s="208"/>
      <c r="M628" s="57" t="s">
        <v>42</v>
      </c>
      <c r="N628" s="58" t="str">
        <f>IF(L627&lt;&gt;"", VLOOKUP(L627,'Base de Datos'!$A$2:$D1268,3,FALSE()),"")</f>
        <v/>
      </c>
      <c r="O628" s="43"/>
      <c r="P628" s="1"/>
      <c r="Q628" s="147"/>
      <c r="R628" s="15"/>
      <c r="S628" s="229"/>
      <c r="T628" s="230"/>
      <c r="U628" s="59"/>
      <c r="V628" s="47"/>
      <c r="W628" s="229"/>
      <c r="X628" s="230"/>
      <c r="Y628" s="59"/>
      <c r="Z628" s="47"/>
      <c r="AA628" s="229"/>
      <c r="AB628" s="230"/>
      <c r="AC628" s="59"/>
      <c r="AD628" s="48"/>
      <c r="AE628" s="181"/>
      <c r="AF628" s="181"/>
      <c r="AG628" s="181"/>
      <c r="AH628" s="181"/>
      <c r="AI628" s="181"/>
      <c r="AJ628" s="181"/>
      <c r="AK628" s="181"/>
      <c r="AL628" s="181"/>
      <c r="AM628" s="48"/>
      <c r="AN628" s="53">
        <f>A609</f>
        <v>46281</v>
      </c>
      <c r="AO628" s="149" t="str">
        <f>G610</f>
        <v>Consultorio N° 2</v>
      </c>
      <c r="AP628" s="55">
        <f t="shared" ref="AP628:AQ628" si="431">G627</f>
        <v>0</v>
      </c>
      <c r="AQ628" s="55">
        <f t="shared" si="431"/>
        <v>0</v>
      </c>
      <c r="AR628" s="55">
        <f>Y627</f>
        <v>0</v>
      </c>
      <c r="AS628" s="55">
        <f>W627</f>
        <v>0</v>
      </c>
      <c r="AT628" s="55">
        <f>W628</f>
        <v>0</v>
      </c>
      <c r="AU628" s="55">
        <f>Y628</f>
        <v>0</v>
      </c>
      <c r="AV628" s="55">
        <f>W629</f>
        <v>0</v>
      </c>
      <c r="AW628" s="55">
        <f>Y629</f>
        <v>0</v>
      </c>
      <c r="AX628" s="55">
        <f>Y630</f>
        <v>0</v>
      </c>
      <c r="AY628" s="55">
        <f>J630</f>
        <v>0</v>
      </c>
      <c r="AZ628" s="56"/>
      <c r="BA628" s="56"/>
      <c r="BB628" s="56"/>
      <c r="BC628" s="56"/>
      <c r="BD628" s="56"/>
      <c r="BE628" s="56"/>
      <c r="BF628" s="56"/>
      <c r="BG628" s="56"/>
      <c r="BH628" s="56"/>
      <c r="BI628" s="56"/>
      <c r="BJ628" s="56"/>
      <c r="BK628" s="56"/>
      <c r="BL628" s="56"/>
      <c r="BM628" s="56"/>
      <c r="BN628" s="56"/>
    </row>
    <row r="629" spans="1:66" ht="11.25" customHeight="1">
      <c r="A629" s="220"/>
      <c r="B629" s="38"/>
      <c r="C629" s="205"/>
      <c r="D629" s="208"/>
      <c r="E629" s="57" t="s">
        <v>44</v>
      </c>
      <c r="F629" s="58" t="str">
        <f>IF(D627&lt;&gt;"", VLOOKUP(D627,'Base de Datos'!$A$2:$D1268,4,FALSE()),"")</f>
        <v/>
      </c>
      <c r="G629" s="205"/>
      <c r="H629" s="208"/>
      <c r="I629" s="57" t="s">
        <v>44</v>
      </c>
      <c r="J629" s="58" t="str">
        <f>IF(H627&lt;&gt;"", VLOOKUP(H627,'Base de Datos'!$A$2:$D1268,4,FALSE()),"")</f>
        <v/>
      </c>
      <c r="K629" s="205"/>
      <c r="L629" s="208"/>
      <c r="M629" s="57" t="s">
        <v>44</v>
      </c>
      <c r="N629" s="58" t="str">
        <f>IF(L627&lt;&gt;"", VLOOKUP(L627,'Base de Datos'!$A$2:$D1268,4,FALSE()),"")</f>
        <v/>
      </c>
      <c r="O629" s="43"/>
      <c r="P629" s="1"/>
      <c r="Q629" s="150"/>
      <c r="R629" s="15"/>
      <c r="S629" s="229"/>
      <c r="T629" s="230"/>
      <c r="U629" s="59"/>
      <c r="V629" s="47"/>
      <c r="W629" s="229"/>
      <c r="X629" s="230"/>
      <c r="Y629" s="59"/>
      <c r="Z629" s="47"/>
      <c r="AA629" s="229"/>
      <c r="AB629" s="230"/>
      <c r="AC629" s="59"/>
      <c r="AD629" s="48"/>
      <c r="AE629" s="181"/>
      <c r="AF629" s="181"/>
      <c r="AG629" s="181"/>
      <c r="AH629" s="181"/>
      <c r="AI629" s="181"/>
      <c r="AJ629" s="181"/>
      <c r="AK629" s="181"/>
      <c r="AL629" s="181"/>
      <c r="AM629" s="48"/>
      <c r="AN629" s="53">
        <f>A609</f>
        <v>46281</v>
      </c>
      <c r="AO629" s="54" t="str">
        <f>G610</f>
        <v>Consultorio N° 2</v>
      </c>
      <c r="AP629" s="55">
        <f t="shared" ref="AP629:AQ629" si="432">G631</f>
        <v>0</v>
      </c>
      <c r="AQ629" s="55">
        <f t="shared" si="432"/>
        <v>0</v>
      </c>
      <c r="AR629" s="55">
        <f>Y631</f>
        <v>0</v>
      </c>
      <c r="AS629" s="55">
        <f>W631</f>
        <v>0</v>
      </c>
      <c r="AT629" s="55">
        <f>W632</f>
        <v>0</v>
      </c>
      <c r="AU629" s="55">
        <f>Y632</f>
        <v>0</v>
      </c>
      <c r="AV629" s="55">
        <f>W633</f>
        <v>0</v>
      </c>
      <c r="AW629" s="55">
        <f>Y633</f>
        <v>0</v>
      </c>
      <c r="AX629" s="55">
        <f>Y634</f>
        <v>0</v>
      </c>
      <c r="AY629" s="55">
        <f>J634</f>
        <v>0</v>
      </c>
      <c r="AZ629" s="56"/>
      <c r="BA629" s="56"/>
      <c r="BB629" s="56"/>
      <c r="BC629" s="56"/>
      <c r="BD629" s="56"/>
      <c r="BE629" s="56"/>
      <c r="BF629" s="56"/>
      <c r="BG629" s="56"/>
      <c r="BH629" s="56"/>
      <c r="BI629" s="56"/>
      <c r="BJ629" s="56"/>
      <c r="BK629" s="56"/>
      <c r="BL629" s="56"/>
      <c r="BM629" s="56"/>
      <c r="BN629" s="56"/>
    </row>
    <row r="630" spans="1:66" ht="11.25" customHeight="1">
      <c r="A630" s="221"/>
      <c r="B630" s="38"/>
      <c r="C630" s="206"/>
      <c r="D630" s="209"/>
      <c r="E630" s="85" t="s">
        <v>46</v>
      </c>
      <c r="F630" s="86"/>
      <c r="G630" s="206"/>
      <c r="H630" s="209"/>
      <c r="I630" s="85" t="s">
        <v>46</v>
      </c>
      <c r="J630" s="108"/>
      <c r="K630" s="206"/>
      <c r="L630" s="209"/>
      <c r="M630" s="85" t="s">
        <v>46</v>
      </c>
      <c r="N630" s="108"/>
      <c r="O630" s="43"/>
      <c r="P630" s="1"/>
      <c r="Q630" s="150"/>
      <c r="R630" s="15"/>
      <c r="S630" s="227" t="str">
        <f>IF(OR(S627="Empleado",S627="Familiar"),"Nombre del Empleado","N° Factura")</f>
        <v>N° Factura</v>
      </c>
      <c r="T630" s="228"/>
      <c r="U630" s="89"/>
      <c r="V630" s="47"/>
      <c r="W630" s="227" t="str">
        <f>IF(OR(W627="Empleado",W627="Familiar"),"Nombre del Empleado","N° Factura")</f>
        <v>N° Factura</v>
      </c>
      <c r="X630" s="228"/>
      <c r="Y630" s="89"/>
      <c r="Z630" s="47"/>
      <c r="AA630" s="227" t="str">
        <f>IF(OR(AA627="Empleado",AA627="Familiar"),"Nombre del Empleado","N° Factura")</f>
        <v>N° Factura</v>
      </c>
      <c r="AB630" s="228"/>
      <c r="AC630" s="89"/>
      <c r="AD630" s="48"/>
      <c r="AE630" s="181"/>
      <c r="AF630" s="181"/>
      <c r="AG630" s="181"/>
      <c r="AH630" s="181"/>
      <c r="AI630" s="181"/>
      <c r="AJ630" s="181"/>
      <c r="AK630" s="181"/>
      <c r="AL630" s="181"/>
      <c r="AM630" s="48"/>
      <c r="AN630" s="53">
        <f>A609</f>
        <v>46281</v>
      </c>
      <c r="AO630" s="54" t="str">
        <f>G610</f>
        <v>Consultorio N° 2</v>
      </c>
      <c r="AP630" s="55">
        <f t="shared" ref="AP630:AQ630" si="433">G635</f>
        <v>0</v>
      </c>
      <c r="AQ630" s="55">
        <f t="shared" si="433"/>
        <v>0</v>
      </c>
      <c r="AR630" s="55">
        <f>Y635</f>
        <v>0</v>
      </c>
      <c r="AS630" s="55">
        <f>W635</f>
        <v>0</v>
      </c>
      <c r="AT630" s="55">
        <f>W636</f>
        <v>0</v>
      </c>
      <c r="AU630" s="55">
        <f>Y636</f>
        <v>0</v>
      </c>
      <c r="AV630" s="55">
        <f>W637</f>
        <v>0</v>
      </c>
      <c r="AW630" s="55">
        <f>Y637</f>
        <v>0</v>
      </c>
      <c r="AX630" s="55" t="str">
        <f>Y638</f>
        <v>Roma Sarmiento</v>
      </c>
      <c r="AY630" s="55">
        <f>J638</f>
        <v>0</v>
      </c>
      <c r="AZ630" s="56"/>
      <c r="BA630" s="56"/>
      <c r="BB630" s="56"/>
      <c r="BC630" s="56"/>
      <c r="BD630" s="56"/>
      <c r="BE630" s="56"/>
      <c r="BF630" s="56"/>
      <c r="BG630" s="56"/>
      <c r="BH630" s="56"/>
      <c r="BI630" s="56"/>
      <c r="BJ630" s="56"/>
      <c r="BK630" s="56"/>
      <c r="BL630" s="56"/>
      <c r="BM630" s="56"/>
      <c r="BN630" s="56"/>
    </row>
    <row r="631" spans="1:66" ht="11.25" customHeight="1">
      <c r="A631" s="222">
        <f>A627+$Q$13/1440</f>
        <v>0.54166666666666663</v>
      </c>
      <c r="B631" s="38"/>
      <c r="C631" s="204"/>
      <c r="D631" s="207"/>
      <c r="E631" s="40" t="s">
        <v>36</v>
      </c>
      <c r="F631" s="42" t="str">
        <f>IF(D631&lt;&gt;"", VLOOKUP(D631,'Base de Datos'!$A$2:$D1268,2,FALSE()),"")</f>
        <v/>
      </c>
      <c r="G631" s="204"/>
      <c r="H631" s="216"/>
      <c r="I631" s="40" t="s">
        <v>36</v>
      </c>
      <c r="J631" s="42" t="str">
        <f>IF(H631&lt;&gt;"", VLOOKUP(H631,'Base de Datos'!$A$2:$D1268,2,FALSE()),"")</f>
        <v/>
      </c>
      <c r="K631" s="204"/>
      <c r="L631" s="216"/>
      <c r="M631" s="40" t="s">
        <v>36</v>
      </c>
      <c r="N631" s="42" t="str">
        <f>IF(L631&lt;&gt;"", VLOOKUP(L631,'Base de Datos'!$A$2:$D1268,2,FALSE()),"")</f>
        <v/>
      </c>
      <c r="O631" s="43"/>
      <c r="P631" s="1"/>
      <c r="Q631" s="150"/>
      <c r="R631" s="15"/>
      <c r="S631" s="45"/>
      <c r="T631" s="45" t="s">
        <v>37</v>
      </c>
      <c r="U631" s="46"/>
      <c r="V631" s="47"/>
      <c r="W631" s="45"/>
      <c r="X631" s="45" t="s">
        <v>37</v>
      </c>
      <c r="Y631" s="46"/>
      <c r="Z631" s="47"/>
      <c r="AA631" s="45"/>
      <c r="AB631" s="45" t="s">
        <v>37</v>
      </c>
      <c r="AC631" s="46"/>
      <c r="AD631" s="48"/>
      <c r="AE631" s="181"/>
      <c r="AF631" s="181"/>
      <c r="AG631" s="181"/>
      <c r="AH631" s="181"/>
      <c r="AI631" s="181"/>
      <c r="AJ631" s="181"/>
      <c r="AK631" s="181"/>
      <c r="AL631" s="181"/>
      <c r="AM631" s="48"/>
      <c r="AN631" s="53">
        <f>A609</f>
        <v>46281</v>
      </c>
      <c r="AO631" s="54" t="str">
        <f>G610</f>
        <v>Consultorio N° 2</v>
      </c>
      <c r="AP631" s="55">
        <f t="shared" ref="AP631:AQ631" si="434">G639</f>
        <v>0</v>
      </c>
      <c r="AQ631" s="55">
        <f t="shared" si="434"/>
        <v>0</v>
      </c>
      <c r="AR631" s="55">
        <f>Y639</f>
        <v>0</v>
      </c>
      <c r="AS631" s="55">
        <f>W639</f>
        <v>0</v>
      </c>
      <c r="AT631" s="55">
        <f>W640</f>
        <v>0</v>
      </c>
      <c r="AU631" s="55">
        <f>Y640</f>
        <v>0</v>
      </c>
      <c r="AV631" s="55">
        <f>W641</f>
        <v>0</v>
      </c>
      <c r="AW631" s="55">
        <f>Y641</f>
        <v>0</v>
      </c>
      <c r="AX631" s="55">
        <f>Y642</f>
        <v>0</v>
      </c>
      <c r="AY631" s="55">
        <f>J642</f>
        <v>0</v>
      </c>
      <c r="AZ631" s="56"/>
      <c r="BA631" s="56"/>
      <c r="BB631" s="56"/>
      <c r="BC631" s="56"/>
      <c r="BD631" s="56"/>
      <c r="BE631" s="56"/>
      <c r="BF631" s="56"/>
      <c r="BG631" s="56"/>
      <c r="BH631" s="56"/>
      <c r="BI631" s="56"/>
      <c r="BJ631" s="56"/>
      <c r="BK631" s="56"/>
      <c r="BL631" s="56"/>
      <c r="BM631" s="56"/>
      <c r="BN631" s="56"/>
    </row>
    <row r="632" spans="1:66" ht="11.25" customHeight="1">
      <c r="A632" s="220"/>
      <c r="B632" s="38"/>
      <c r="C632" s="205"/>
      <c r="D632" s="208"/>
      <c r="E632" s="57" t="s">
        <v>42</v>
      </c>
      <c r="F632" s="58" t="str">
        <f>IF(D631&lt;&gt;"", VLOOKUP(D631,'Base de Datos'!$A$2:$D1268,3,FALSE()),"")</f>
        <v/>
      </c>
      <c r="G632" s="205"/>
      <c r="H632" s="208"/>
      <c r="I632" s="57" t="s">
        <v>42</v>
      </c>
      <c r="J632" s="58" t="str">
        <f>IF(H631&lt;&gt;"", VLOOKUP(H631,'Base de Datos'!$A$2:$D1268,3,FALSE()),"")</f>
        <v/>
      </c>
      <c r="K632" s="205"/>
      <c r="L632" s="208"/>
      <c r="M632" s="57" t="s">
        <v>42</v>
      </c>
      <c r="N632" s="58" t="str">
        <f>IF(L631&lt;&gt;"", VLOOKUP(L631,'Base de Datos'!$A$2:$D1268,3,FALSE()),"")</f>
        <v/>
      </c>
      <c r="O632" s="43"/>
      <c r="P632" s="1"/>
      <c r="Q632" s="1"/>
      <c r="R632" s="15"/>
      <c r="S632" s="229"/>
      <c r="T632" s="230"/>
      <c r="U632" s="59"/>
      <c r="V632" s="47"/>
      <c r="W632" s="229"/>
      <c r="X632" s="230"/>
      <c r="Y632" s="59"/>
      <c r="Z632" s="47"/>
      <c r="AA632" s="229"/>
      <c r="AB632" s="230"/>
      <c r="AC632" s="59"/>
      <c r="AD632" s="48"/>
      <c r="AE632" s="181"/>
      <c r="AF632" s="181"/>
      <c r="AG632" s="181"/>
      <c r="AH632" s="181"/>
      <c r="AI632" s="181"/>
      <c r="AJ632" s="181"/>
      <c r="AK632" s="181"/>
      <c r="AL632" s="181"/>
      <c r="AM632" s="48"/>
      <c r="AN632" s="53">
        <f>A609</f>
        <v>46281</v>
      </c>
      <c r="AO632" s="54" t="str">
        <f>G610</f>
        <v>Consultorio N° 2</v>
      </c>
      <c r="AP632" s="55">
        <f t="shared" ref="AP632:AQ632" si="435">G643</f>
        <v>0</v>
      </c>
      <c r="AQ632" s="55">
        <f t="shared" si="435"/>
        <v>0</v>
      </c>
      <c r="AR632" s="55">
        <f>Y643</f>
        <v>0</v>
      </c>
      <c r="AS632" s="55">
        <f>W643</f>
        <v>0</v>
      </c>
      <c r="AT632" s="55">
        <f>W644</f>
        <v>0</v>
      </c>
      <c r="AU632" s="55">
        <f>Y644</f>
        <v>0</v>
      </c>
      <c r="AV632" s="55">
        <f>W645</f>
        <v>0</v>
      </c>
      <c r="AW632" s="55">
        <f>Y645</f>
        <v>0</v>
      </c>
      <c r="AX632" s="55">
        <f>Y646</f>
        <v>0</v>
      </c>
      <c r="AY632" s="55">
        <f>J646</f>
        <v>0</v>
      </c>
      <c r="AZ632" s="56"/>
      <c r="BA632" s="56"/>
      <c r="BB632" s="56"/>
      <c r="BC632" s="56"/>
      <c r="BD632" s="56"/>
      <c r="BE632" s="56"/>
      <c r="BF632" s="56"/>
      <c r="BG632" s="56"/>
      <c r="BH632" s="56"/>
      <c r="BI632" s="56"/>
      <c r="BJ632" s="56"/>
      <c r="BK632" s="56"/>
      <c r="BL632" s="56"/>
      <c r="BM632" s="56"/>
      <c r="BN632" s="56"/>
    </row>
    <row r="633" spans="1:66" ht="11.25" customHeight="1">
      <c r="A633" s="220"/>
      <c r="B633" s="38"/>
      <c r="C633" s="205"/>
      <c r="D633" s="208"/>
      <c r="E633" s="57" t="s">
        <v>44</v>
      </c>
      <c r="F633" s="58" t="str">
        <f>IF(D631&lt;&gt;"", VLOOKUP(D631,'Base de Datos'!$A$2:$D1268,4,FALSE()),"")</f>
        <v/>
      </c>
      <c r="G633" s="205"/>
      <c r="H633" s="208"/>
      <c r="I633" s="57" t="s">
        <v>44</v>
      </c>
      <c r="J633" s="58" t="str">
        <f>IF(H631&lt;&gt;"", VLOOKUP(H631,'Base de Datos'!$A$2:$D1268,4,FALSE()),"")</f>
        <v/>
      </c>
      <c r="K633" s="205"/>
      <c r="L633" s="208"/>
      <c r="M633" s="57" t="s">
        <v>44</v>
      </c>
      <c r="N633" s="58" t="str">
        <f>IF(L631&lt;&gt;"", VLOOKUP(L631,'Base de Datos'!$A$2:$D1268,4,FALSE()),"")</f>
        <v/>
      </c>
      <c r="O633" s="1"/>
      <c r="P633" s="1"/>
      <c r="Q633" s="1"/>
      <c r="R633" s="15"/>
      <c r="S633" s="229"/>
      <c r="T633" s="230"/>
      <c r="U633" s="59"/>
      <c r="V633" s="47"/>
      <c r="W633" s="229"/>
      <c r="X633" s="230"/>
      <c r="Y633" s="59"/>
      <c r="Z633" s="47"/>
      <c r="AA633" s="229"/>
      <c r="AB633" s="230"/>
      <c r="AC633" s="59"/>
      <c r="AD633" s="48"/>
      <c r="AE633" s="181"/>
      <c r="AF633" s="181"/>
      <c r="AG633" s="181"/>
      <c r="AH633" s="181"/>
      <c r="AI633" s="181"/>
      <c r="AJ633" s="181"/>
      <c r="AK633" s="181"/>
      <c r="AL633" s="181"/>
      <c r="AM633" s="48"/>
      <c r="AN633" s="53">
        <f>A609</f>
        <v>46281</v>
      </c>
      <c r="AO633" s="54" t="str">
        <f>G610</f>
        <v>Consultorio N° 2</v>
      </c>
      <c r="AP633" s="55">
        <f t="shared" ref="AP633:AQ633" si="436">G647</f>
        <v>0</v>
      </c>
      <c r="AQ633" s="55">
        <f t="shared" si="436"/>
        <v>0</v>
      </c>
      <c r="AR633" s="55">
        <f>Y647</f>
        <v>0</v>
      </c>
      <c r="AS633" s="55">
        <f>W647</f>
        <v>0</v>
      </c>
      <c r="AT633" s="55">
        <f>W648</f>
        <v>0</v>
      </c>
      <c r="AU633" s="55">
        <f>Y648</f>
        <v>0</v>
      </c>
      <c r="AV633" s="55">
        <f>W649</f>
        <v>0</v>
      </c>
      <c r="AW633" s="55">
        <f>Y649</f>
        <v>0</v>
      </c>
      <c r="AX633" s="55">
        <f>Y650</f>
        <v>0</v>
      </c>
      <c r="AY633" s="55">
        <f>J650</f>
        <v>0</v>
      </c>
      <c r="AZ633" s="56"/>
      <c r="BA633" s="56"/>
      <c r="BB633" s="56"/>
      <c r="BC633" s="56"/>
      <c r="BD633" s="56"/>
      <c r="BE633" s="56"/>
      <c r="BF633" s="56"/>
      <c r="BG633" s="56"/>
      <c r="BH633" s="56"/>
      <c r="BI633" s="56"/>
      <c r="BJ633" s="56"/>
      <c r="BK633" s="56"/>
      <c r="BL633" s="56"/>
      <c r="BM633" s="56"/>
      <c r="BN633" s="56"/>
    </row>
    <row r="634" spans="1:66" ht="11.25" customHeight="1">
      <c r="A634" s="221"/>
      <c r="B634" s="38"/>
      <c r="C634" s="206"/>
      <c r="D634" s="209"/>
      <c r="E634" s="85" t="s">
        <v>46</v>
      </c>
      <c r="F634" s="86"/>
      <c r="G634" s="206"/>
      <c r="H634" s="209"/>
      <c r="I634" s="85" t="s">
        <v>46</v>
      </c>
      <c r="J634" s="108"/>
      <c r="K634" s="206"/>
      <c r="L634" s="209"/>
      <c r="M634" s="85" t="s">
        <v>46</v>
      </c>
      <c r="N634" s="108"/>
      <c r="O634" s="43"/>
      <c r="P634" s="1"/>
      <c r="Q634" s="1"/>
      <c r="R634" s="15"/>
      <c r="S634" s="227" t="str">
        <f>IF(OR(S631="Empleado",S631="Familiar"),"Nombre del Empleado","N° Factura")</f>
        <v>N° Factura</v>
      </c>
      <c r="T634" s="228"/>
      <c r="U634" s="89"/>
      <c r="V634" s="47"/>
      <c r="W634" s="227" t="str">
        <f>IF(OR(W631="Empleado",W631="Familiar"),"Nombre del Empleado","N° Factura")</f>
        <v>N° Factura</v>
      </c>
      <c r="X634" s="228"/>
      <c r="Y634" s="89"/>
      <c r="Z634" s="47"/>
      <c r="AA634" s="227" t="str">
        <f>IF(OR(AA631="Empleado",AA631="Familiar"),"Nombre del Empleado","N° Factura")</f>
        <v>N° Factura</v>
      </c>
      <c r="AB634" s="228"/>
      <c r="AC634" s="89"/>
      <c r="AD634" s="48"/>
      <c r="AE634" s="181"/>
      <c r="AF634" s="181"/>
      <c r="AG634" s="181"/>
      <c r="AH634" s="181"/>
      <c r="AI634" s="181"/>
      <c r="AJ634" s="181"/>
      <c r="AK634" s="181"/>
      <c r="AL634" s="181"/>
      <c r="AM634" s="48"/>
      <c r="AN634" s="53">
        <f>A609</f>
        <v>46281</v>
      </c>
      <c r="AO634" s="54" t="str">
        <f>K610</f>
        <v>Consultorio N° 3</v>
      </c>
      <c r="AP634" s="55">
        <f t="shared" ref="AP634:AQ634" si="437">K611</f>
        <v>0</v>
      </c>
      <c r="AQ634" s="55">
        <f t="shared" si="437"/>
        <v>0</v>
      </c>
      <c r="AR634" s="55">
        <f>AC611</f>
        <v>0</v>
      </c>
      <c r="AS634" s="55">
        <f>AA611</f>
        <v>0</v>
      </c>
      <c r="AT634" s="55">
        <f>AA612</f>
        <v>0</v>
      </c>
      <c r="AU634" s="55">
        <f>AC612</f>
        <v>0</v>
      </c>
      <c r="AV634" s="55">
        <f>AA613</f>
        <v>0</v>
      </c>
      <c r="AW634" s="55">
        <f>AC613</f>
        <v>0</v>
      </c>
      <c r="AX634" s="55">
        <f>AC614</f>
        <v>0</v>
      </c>
      <c r="AY634" s="55">
        <f>N614</f>
        <v>0</v>
      </c>
      <c r="AZ634" s="56"/>
      <c r="BA634" s="56"/>
      <c r="BB634" s="56"/>
      <c r="BC634" s="56"/>
      <c r="BD634" s="56"/>
      <c r="BE634" s="56"/>
      <c r="BF634" s="56"/>
      <c r="BG634" s="56"/>
      <c r="BH634" s="56"/>
      <c r="BI634" s="56"/>
      <c r="BJ634" s="56"/>
      <c r="BK634" s="56"/>
      <c r="BL634" s="56"/>
      <c r="BM634" s="56"/>
      <c r="BN634" s="56"/>
    </row>
    <row r="635" spans="1:66" ht="11.25" customHeight="1">
      <c r="A635" s="222">
        <f>A631+$Q$13/1440</f>
        <v>0.58333333333333326</v>
      </c>
      <c r="B635" s="38"/>
      <c r="C635" s="204"/>
      <c r="D635" s="207"/>
      <c r="E635" s="40" t="s">
        <v>36</v>
      </c>
      <c r="F635" s="42" t="str">
        <f>IF(D635&lt;&gt;"", VLOOKUP(D635,'Base de Datos'!$A$2:$D1268,2,FALSE()),"")</f>
        <v/>
      </c>
      <c r="G635" s="204"/>
      <c r="H635" s="216"/>
      <c r="I635" s="40" t="s">
        <v>36</v>
      </c>
      <c r="J635" s="42" t="str">
        <f>IF(H635&lt;&gt;"", VLOOKUP(H635,'Base de Datos'!$A$2:$D1268,2,FALSE()),"")</f>
        <v/>
      </c>
      <c r="K635" s="204"/>
      <c r="L635" s="216"/>
      <c r="M635" s="40" t="s">
        <v>36</v>
      </c>
      <c r="N635" s="42" t="str">
        <f>IF(L635&lt;&gt;"", VLOOKUP(L635,'Base de Datos'!$A$2:$D1268,2,FALSE()),"")</f>
        <v/>
      </c>
      <c r="O635" s="43"/>
      <c r="P635" s="151"/>
      <c r="Q635" s="1"/>
      <c r="R635" s="15"/>
      <c r="S635" s="45"/>
      <c r="T635" s="45" t="s">
        <v>37</v>
      </c>
      <c r="U635" s="46"/>
      <c r="V635" s="47"/>
      <c r="W635" s="45"/>
      <c r="X635" s="45" t="s">
        <v>37</v>
      </c>
      <c r="Y635" s="46"/>
      <c r="Z635" s="47"/>
      <c r="AA635" s="45"/>
      <c r="AB635" s="45" t="s">
        <v>37</v>
      </c>
      <c r="AC635" s="46"/>
      <c r="AD635" s="48"/>
      <c r="AE635" s="181"/>
      <c r="AF635" s="181"/>
      <c r="AG635" s="181"/>
      <c r="AH635" s="181"/>
      <c r="AI635" s="181"/>
      <c r="AJ635" s="181"/>
      <c r="AK635" s="181"/>
      <c r="AL635" s="181"/>
      <c r="AM635" s="48"/>
      <c r="AN635" s="53">
        <f>A609</f>
        <v>46281</v>
      </c>
      <c r="AO635" s="54" t="str">
        <f>K610</f>
        <v>Consultorio N° 3</v>
      </c>
      <c r="AP635" s="55">
        <f t="shared" ref="AP635:AQ635" si="438">K615</f>
        <v>0</v>
      </c>
      <c r="AQ635" s="55">
        <f t="shared" si="438"/>
        <v>0</v>
      </c>
      <c r="AR635" s="55">
        <f>AC615</f>
        <v>0</v>
      </c>
      <c r="AS635" s="55">
        <f>AA615</f>
        <v>0</v>
      </c>
      <c r="AT635" s="55">
        <f>AA616</f>
        <v>0</v>
      </c>
      <c r="AU635" s="55">
        <f>AC616</f>
        <v>0</v>
      </c>
      <c r="AV635" s="55">
        <f>AA617</f>
        <v>0</v>
      </c>
      <c r="AW635" s="55">
        <f>AC617</f>
        <v>0</v>
      </c>
      <c r="AX635" s="55">
        <f>AC618</f>
        <v>0</v>
      </c>
      <c r="AY635" s="55">
        <f>N618</f>
        <v>0</v>
      </c>
      <c r="AZ635" s="56"/>
      <c r="BA635" s="56"/>
      <c r="BB635" s="56"/>
      <c r="BC635" s="56"/>
      <c r="BD635" s="56"/>
      <c r="BE635" s="56"/>
      <c r="BF635" s="56"/>
      <c r="BG635" s="56"/>
      <c r="BH635" s="56"/>
      <c r="BI635" s="56"/>
      <c r="BJ635" s="56"/>
      <c r="BK635" s="56"/>
      <c r="BL635" s="56"/>
      <c r="BM635" s="56"/>
      <c r="BN635" s="56"/>
    </row>
    <row r="636" spans="1:66" ht="11.25" customHeight="1">
      <c r="A636" s="220"/>
      <c r="B636" s="38"/>
      <c r="C636" s="205"/>
      <c r="D636" s="208"/>
      <c r="E636" s="57" t="s">
        <v>42</v>
      </c>
      <c r="F636" s="58" t="str">
        <f>IF(D635&lt;&gt;"", VLOOKUP(D635,'Base de Datos'!$A$2:$D1268,3,FALSE()),"")</f>
        <v/>
      </c>
      <c r="G636" s="205"/>
      <c r="H636" s="208"/>
      <c r="I636" s="57" t="s">
        <v>42</v>
      </c>
      <c r="J636" s="58" t="str">
        <f>IF(H635&lt;&gt;"", VLOOKUP(H635,'Base de Datos'!$A$2:$D1268,3,FALSE()),"")</f>
        <v/>
      </c>
      <c r="K636" s="205"/>
      <c r="L636" s="208"/>
      <c r="M636" s="57" t="s">
        <v>42</v>
      </c>
      <c r="N636" s="58" t="str">
        <f>IF(L635&lt;&gt;"", VLOOKUP(L635,'Base de Datos'!$A$2:$D1268,3,FALSE()),"")</f>
        <v/>
      </c>
      <c r="O636" s="43"/>
      <c r="P636" s="151"/>
      <c r="Q636" s="152"/>
      <c r="R636" s="15"/>
      <c r="S636" s="229"/>
      <c r="T636" s="230"/>
      <c r="U636" s="59"/>
      <c r="V636" s="47"/>
      <c r="W636" s="229"/>
      <c r="X636" s="230"/>
      <c r="Y636" s="59"/>
      <c r="Z636" s="47"/>
      <c r="AA636" s="229"/>
      <c r="AB636" s="230"/>
      <c r="AC636" s="59"/>
      <c r="AD636" s="48"/>
      <c r="AE636" s="181"/>
      <c r="AF636" s="181"/>
      <c r="AG636" s="181"/>
      <c r="AH636" s="181"/>
      <c r="AI636" s="181"/>
      <c r="AJ636" s="181"/>
      <c r="AK636" s="181"/>
      <c r="AL636" s="181"/>
      <c r="AM636" s="48"/>
      <c r="AN636" s="53">
        <f>A609</f>
        <v>46281</v>
      </c>
      <c r="AO636" s="54" t="str">
        <f>K610</f>
        <v>Consultorio N° 3</v>
      </c>
      <c r="AP636" s="55">
        <f t="shared" ref="AP636:AQ636" si="439">K619</f>
        <v>0</v>
      </c>
      <c r="AQ636" s="55">
        <f t="shared" si="439"/>
        <v>0</v>
      </c>
      <c r="AR636" s="55">
        <f>AC619</f>
        <v>0</v>
      </c>
      <c r="AS636" s="55">
        <f>AA619</f>
        <v>0</v>
      </c>
      <c r="AT636" s="55">
        <f>AA620</f>
        <v>0</v>
      </c>
      <c r="AU636" s="55">
        <f>AC620</f>
        <v>0</v>
      </c>
      <c r="AV636" s="55">
        <f>AA621</f>
        <v>0</v>
      </c>
      <c r="AW636" s="55">
        <f>AC621</f>
        <v>0</v>
      </c>
      <c r="AX636" s="55">
        <f>AC622</f>
        <v>0</v>
      </c>
      <c r="AY636" s="55">
        <f>N622</f>
        <v>0</v>
      </c>
      <c r="AZ636" s="56"/>
      <c r="BA636" s="56"/>
      <c r="BB636" s="56"/>
      <c r="BC636" s="56"/>
      <c r="BD636" s="56"/>
      <c r="BE636" s="56"/>
      <c r="BF636" s="56"/>
      <c r="BG636" s="56"/>
      <c r="BH636" s="56"/>
      <c r="BI636" s="56"/>
      <c r="BJ636" s="56"/>
      <c r="BK636" s="56"/>
      <c r="BL636" s="56"/>
      <c r="BM636" s="56"/>
      <c r="BN636" s="56"/>
    </row>
    <row r="637" spans="1:66" ht="11.25" customHeight="1">
      <c r="A637" s="220"/>
      <c r="B637" s="38"/>
      <c r="C637" s="205"/>
      <c r="D637" s="208"/>
      <c r="E637" s="57" t="s">
        <v>44</v>
      </c>
      <c r="F637" s="58" t="str">
        <f>IF(D635&lt;&gt;"", VLOOKUP(D635,'Base de Datos'!$A$2:$D1268,4,FALSE()),"")</f>
        <v/>
      </c>
      <c r="G637" s="205"/>
      <c r="H637" s="208"/>
      <c r="I637" s="57" t="s">
        <v>44</v>
      </c>
      <c r="J637" s="58" t="str">
        <f>IF(H635&lt;&gt;"", VLOOKUP(H635,'Base de Datos'!$A$2:$D1268,4,FALSE()),"")</f>
        <v/>
      </c>
      <c r="K637" s="205"/>
      <c r="L637" s="208"/>
      <c r="M637" s="57" t="s">
        <v>44</v>
      </c>
      <c r="N637" s="58" t="str">
        <f>IF(L635&lt;&gt;"", VLOOKUP(L635,'Base de Datos'!$A$2:$D1268,4,FALSE()),"")</f>
        <v/>
      </c>
      <c r="O637" s="43"/>
      <c r="P637" s="151"/>
      <c r="Q637" s="152"/>
      <c r="R637" s="15"/>
      <c r="S637" s="229"/>
      <c r="T637" s="230"/>
      <c r="U637" s="59"/>
      <c r="V637" s="47"/>
      <c r="W637" s="229"/>
      <c r="X637" s="230"/>
      <c r="Y637" s="59"/>
      <c r="Z637" s="47"/>
      <c r="AA637" s="229"/>
      <c r="AB637" s="230"/>
      <c r="AC637" s="59"/>
      <c r="AD637" s="48"/>
      <c r="AE637" s="181"/>
      <c r="AF637" s="181"/>
      <c r="AG637" s="181"/>
      <c r="AH637" s="181"/>
      <c r="AI637" s="181"/>
      <c r="AJ637" s="181"/>
      <c r="AK637" s="181"/>
      <c r="AL637" s="181"/>
      <c r="AM637" s="48"/>
      <c r="AN637" s="53">
        <f>A609</f>
        <v>46281</v>
      </c>
      <c r="AO637" s="54" t="str">
        <f>K610</f>
        <v>Consultorio N° 3</v>
      </c>
      <c r="AP637" s="55">
        <f t="shared" ref="AP637:AQ637" si="440">K623</f>
        <v>0</v>
      </c>
      <c r="AQ637" s="55">
        <f t="shared" si="440"/>
        <v>0</v>
      </c>
      <c r="AR637" s="55">
        <f>AC623</f>
        <v>0</v>
      </c>
      <c r="AS637" s="55">
        <f>AA623</f>
        <v>0</v>
      </c>
      <c r="AT637" s="55">
        <f>AA624</f>
        <v>0</v>
      </c>
      <c r="AU637" s="55">
        <f>AC624</f>
        <v>0</v>
      </c>
      <c r="AV637" s="55">
        <f>AA625</f>
        <v>0</v>
      </c>
      <c r="AW637" s="55">
        <f>AC625</f>
        <v>0</v>
      </c>
      <c r="AX637" s="55">
        <f>AC626</f>
        <v>0</v>
      </c>
      <c r="AY637" s="55">
        <f>N626</f>
        <v>0</v>
      </c>
      <c r="AZ637" s="56"/>
      <c r="BA637" s="56"/>
      <c r="BB637" s="56"/>
      <c r="BC637" s="56"/>
      <c r="BD637" s="56"/>
      <c r="BE637" s="56"/>
      <c r="BF637" s="56"/>
      <c r="BG637" s="56"/>
      <c r="BH637" s="56"/>
      <c r="BI637" s="56"/>
      <c r="BJ637" s="56"/>
      <c r="BK637" s="56"/>
      <c r="BL637" s="56"/>
      <c r="BM637" s="56"/>
      <c r="BN637" s="56"/>
    </row>
    <row r="638" spans="1:66" ht="11.25" customHeight="1">
      <c r="A638" s="221"/>
      <c r="B638" s="38"/>
      <c r="C638" s="206"/>
      <c r="D638" s="209"/>
      <c r="E638" s="85" t="s">
        <v>46</v>
      </c>
      <c r="F638" s="86"/>
      <c r="G638" s="206"/>
      <c r="H638" s="209"/>
      <c r="I638" s="85" t="s">
        <v>46</v>
      </c>
      <c r="J638" s="108"/>
      <c r="K638" s="206"/>
      <c r="L638" s="209"/>
      <c r="M638" s="85" t="s">
        <v>46</v>
      </c>
      <c r="N638" s="108"/>
      <c r="O638" s="43"/>
      <c r="P638" s="151"/>
      <c r="Q638" s="1"/>
      <c r="R638" s="15"/>
      <c r="S638" s="227" t="str">
        <f>IF(OR(S635="Empleado",S635="Familiar"),"Nombre del Empleado","N° Factura")</f>
        <v>N° Factura</v>
      </c>
      <c r="T638" s="228"/>
      <c r="U638" s="89"/>
      <c r="V638" s="47"/>
      <c r="W638" s="227" t="str">
        <f>IF(OR(W635="Empleado",W635="Familiar"),"Nombre del Empleado","N° Factura")</f>
        <v>N° Factura</v>
      </c>
      <c r="X638" s="228"/>
      <c r="Y638" s="89" t="s">
        <v>204</v>
      </c>
      <c r="Z638" s="47"/>
      <c r="AA638" s="227" t="str">
        <f>IF(OR(AA635="Empleado",AA635="Familiar"),"Nombre del Empleado","N° Factura")</f>
        <v>N° Factura</v>
      </c>
      <c r="AB638" s="228"/>
      <c r="AC638" s="89"/>
      <c r="AD638" s="48"/>
      <c r="AE638" s="181"/>
      <c r="AF638" s="181"/>
      <c r="AG638" s="181"/>
      <c r="AH638" s="181"/>
      <c r="AI638" s="181"/>
      <c r="AJ638" s="181"/>
      <c r="AK638" s="181"/>
      <c r="AL638" s="181"/>
      <c r="AM638" s="48"/>
      <c r="AN638" s="53">
        <f>A609</f>
        <v>46281</v>
      </c>
      <c r="AO638" s="54" t="str">
        <f>K610</f>
        <v>Consultorio N° 3</v>
      </c>
      <c r="AP638" s="55">
        <f t="shared" ref="AP638:AQ638" si="441">K627</f>
        <v>0</v>
      </c>
      <c r="AQ638" s="55">
        <f t="shared" si="441"/>
        <v>0</v>
      </c>
      <c r="AR638" s="55">
        <f>AC627</f>
        <v>0</v>
      </c>
      <c r="AS638" s="55">
        <f>AA627</f>
        <v>0</v>
      </c>
      <c r="AT638" s="55">
        <f>AA628</f>
        <v>0</v>
      </c>
      <c r="AU638" s="55">
        <f>AC628</f>
        <v>0</v>
      </c>
      <c r="AV638" s="55">
        <f>AA629</f>
        <v>0</v>
      </c>
      <c r="AW638" s="55">
        <f>AC629</f>
        <v>0</v>
      </c>
      <c r="AX638" s="55">
        <f>AC630</f>
        <v>0</v>
      </c>
      <c r="AY638" s="55">
        <f>N630</f>
        <v>0</v>
      </c>
      <c r="AZ638" s="56"/>
      <c r="BA638" s="56"/>
      <c r="BB638" s="56"/>
      <c r="BC638" s="56"/>
      <c r="BD638" s="56"/>
      <c r="BE638" s="56"/>
      <c r="BF638" s="56"/>
      <c r="BG638" s="56"/>
      <c r="BH638" s="56"/>
      <c r="BI638" s="56"/>
      <c r="BJ638" s="56"/>
      <c r="BK638" s="56"/>
      <c r="BL638" s="56"/>
      <c r="BM638" s="56"/>
      <c r="BN638" s="56"/>
    </row>
    <row r="639" spans="1:66" ht="11.25" customHeight="1">
      <c r="A639" s="222">
        <f>A635+$Q$13/1440</f>
        <v>0.62499999999999989</v>
      </c>
      <c r="B639" s="38"/>
      <c r="C639" s="204"/>
      <c r="D639" s="207"/>
      <c r="E639" s="40" t="s">
        <v>36</v>
      </c>
      <c r="F639" s="42" t="str">
        <f>IF(D639&lt;&gt;"", VLOOKUP(D639,'Base de Datos'!$A$2:$D1268,2,FALSE()),"")</f>
        <v/>
      </c>
      <c r="G639" s="204"/>
      <c r="H639" s="216"/>
      <c r="I639" s="40" t="s">
        <v>36</v>
      </c>
      <c r="J639" s="42" t="str">
        <f>IF(H639&lt;&gt;"", VLOOKUP(H639,'Base de Datos'!$A$2:$D1268,2,FALSE()),"")</f>
        <v/>
      </c>
      <c r="K639" s="204"/>
      <c r="L639" s="216"/>
      <c r="M639" s="40" t="s">
        <v>36</v>
      </c>
      <c r="N639" s="42" t="str">
        <f>IF(L639&lt;&gt;"", VLOOKUP(L639,'Base de Datos'!$A$2:$D1268,2,FALSE()),"")</f>
        <v/>
      </c>
      <c r="O639" s="43"/>
      <c r="P639" s="153"/>
      <c r="Q639" s="154"/>
      <c r="R639" s="15"/>
      <c r="S639" s="45"/>
      <c r="T639" s="45" t="s">
        <v>37</v>
      </c>
      <c r="U639" s="46"/>
      <c r="V639" s="47"/>
      <c r="W639" s="45"/>
      <c r="X639" s="45" t="s">
        <v>37</v>
      </c>
      <c r="Y639" s="46"/>
      <c r="Z639" s="47"/>
      <c r="AA639" s="45"/>
      <c r="AB639" s="45" t="s">
        <v>37</v>
      </c>
      <c r="AC639" s="46"/>
      <c r="AD639" s="48"/>
      <c r="AE639" s="181"/>
      <c r="AF639" s="181"/>
      <c r="AG639" s="181"/>
      <c r="AH639" s="181"/>
      <c r="AI639" s="181"/>
      <c r="AJ639" s="181"/>
      <c r="AK639" s="181"/>
      <c r="AL639" s="181"/>
      <c r="AM639" s="48"/>
      <c r="AN639" s="53">
        <f>A609</f>
        <v>46281</v>
      </c>
      <c r="AO639" s="54" t="str">
        <f>K610</f>
        <v>Consultorio N° 3</v>
      </c>
      <c r="AP639" s="55">
        <f t="shared" ref="AP639:AQ639" si="442">K631</f>
        <v>0</v>
      </c>
      <c r="AQ639" s="55">
        <f t="shared" si="442"/>
        <v>0</v>
      </c>
      <c r="AR639" s="55">
        <f>AC631</f>
        <v>0</v>
      </c>
      <c r="AS639" s="55">
        <f>AA631</f>
        <v>0</v>
      </c>
      <c r="AT639" s="55">
        <f>AA632</f>
        <v>0</v>
      </c>
      <c r="AU639" s="55">
        <f>AC632</f>
        <v>0</v>
      </c>
      <c r="AV639" s="55">
        <f>AA633</f>
        <v>0</v>
      </c>
      <c r="AW639" s="55">
        <f>AC633</f>
        <v>0</v>
      </c>
      <c r="AX639" s="55">
        <f>AC634</f>
        <v>0</v>
      </c>
      <c r="AY639" s="55">
        <f>N634</f>
        <v>0</v>
      </c>
      <c r="AZ639" s="56"/>
      <c r="BA639" s="56"/>
      <c r="BB639" s="56"/>
      <c r="BC639" s="56"/>
      <c r="BD639" s="56"/>
      <c r="BE639" s="56"/>
      <c r="BF639" s="56"/>
      <c r="BG639" s="56"/>
      <c r="BH639" s="56"/>
      <c r="BI639" s="56"/>
      <c r="BJ639" s="56"/>
      <c r="BK639" s="56"/>
      <c r="BL639" s="56"/>
      <c r="BM639" s="56"/>
      <c r="BN639" s="56"/>
    </row>
    <row r="640" spans="1:66" ht="11.25" customHeight="1">
      <c r="A640" s="220"/>
      <c r="B640" s="38"/>
      <c r="C640" s="205"/>
      <c r="D640" s="208"/>
      <c r="E640" s="57" t="s">
        <v>42</v>
      </c>
      <c r="F640" s="58" t="str">
        <f>IF(D639&lt;&gt;"", VLOOKUP(D639,'Base de Datos'!$A$2:$D1268,3,FALSE()),"")</f>
        <v/>
      </c>
      <c r="G640" s="205"/>
      <c r="H640" s="208"/>
      <c r="I640" s="57" t="s">
        <v>42</v>
      </c>
      <c r="J640" s="58" t="str">
        <f>IF(H639&lt;&gt;"", VLOOKUP(H639,'Base de Datos'!$A$2:$D1268,3,FALSE()),"")</f>
        <v/>
      </c>
      <c r="K640" s="205"/>
      <c r="L640" s="208"/>
      <c r="M640" s="57" t="s">
        <v>42</v>
      </c>
      <c r="N640" s="58" t="str">
        <f>IF(L639&lt;&gt;"", VLOOKUP(L639,'Base de Datos'!$A$2:$D1268,3,FALSE()),"")</f>
        <v/>
      </c>
      <c r="O640" s="43"/>
      <c r="P640" s="153"/>
      <c r="Q640" s="154"/>
      <c r="R640" s="15"/>
      <c r="S640" s="229"/>
      <c r="T640" s="230"/>
      <c r="U640" s="59"/>
      <c r="V640" s="47"/>
      <c r="W640" s="229"/>
      <c r="X640" s="230"/>
      <c r="Y640" s="59"/>
      <c r="Z640" s="47"/>
      <c r="AA640" s="229"/>
      <c r="AB640" s="230"/>
      <c r="AC640" s="59"/>
      <c r="AD640" s="48"/>
      <c r="AE640" s="181"/>
      <c r="AF640" s="181"/>
      <c r="AG640" s="181"/>
      <c r="AH640" s="181"/>
      <c r="AI640" s="181"/>
      <c r="AJ640" s="181"/>
      <c r="AK640" s="181"/>
      <c r="AL640" s="181"/>
      <c r="AM640" s="48"/>
      <c r="AN640" s="53">
        <f>A609</f>
        <v>46281</v>
      </c>
      <c r="AO640" s="54" t="str">
        <f>K610</f>
        <v>Consultorio N° 3</v>
      </c>
      <c r="AP640" s="55">
        <f t="shared" ref="AP640:AQ640" si="443">K635</f>
        <v>0</v>
      </c>
      <c r="AQ640" s="55">
        <f t="shared" si="443"/>
        <v>0</v>
      </c>
      <c r="AR640" s="55">
        <f>AC635</f>
        <v>0</v>
      </c>
      <c r="AS640" s="55">
        <f>AA635</f>
        <v>0</v>
      </c>
      <c r="AT640" s="55">
        <f>AA636</f>
        <v>0</v>
      </c>
      <c r="AU640" s="55">
        <f>AC636</f>
        <v>0</v>
      </c>
      <c r="AV640" s="55">
        <f>AA637</f>
        <v>0</v>
      </c>
      <c r="AW640" s="55">
        <f>AC637</f>
        <v>0</v>
      </c>
      <c r="AX640" s="55">
        <f>AC638</f>
        <v>0</v>
      </c>
      <c r="AY640" s="55">
        <f>N638</f>
        <v>0</v>
      </c>
      <c r="AZ640" s="56"/>
      <c r="BA640" s="56"/>
      <c r="BB640" s="56"/>
      <c r="BC640" s="56"/>
      <c r="BD640" s="56"/>
      <c r="BE640" s="56"/>
      <c r="BF640" s="56"/>
      <c r="BG640" s="56"/>
      <c r="BH640" s="56"/>
      <c r="BI640" s="56"/>
      <c r="BJ640" s="56"/>
      <c r="BK640" s="56"/>
      <c r="BL640" s="56"/>
      <c r="BM640" s="56"/>
      <c r="BN640" s="56"/>
    </row>
    <row r="641" spans="1:66" ht="11.25" customHeight="1">
      <c r="A641" s="220"/>
      <c r="B641" s="38"/>
      <c r="C641" s="205"/>
      <c r="D641" s="208"/>
      <c r="E641" s="57" t="s">
        <v>44</v>
      </c>
      <c r="F641" s="58" t="str">
        <f>IF(D639&lt;&gt;"", VLOOKUP(D639,'Base de Datos'!$A$2:$D1268,4,FALSE()),"")</f>
        <v/>
      </c>
      <c r="G641" s="205"/>
      <c r="H641" s="208"/>
      <c r="I641" s="57" t="s">
        <v>44</v>
      </c>
      <c r="J641" s="58" t="str">
        <f>IF(H639&lt;&gt;"", VLOOKUP(H639,'Base de Datos'!$A$2:$D1268,4,FALSE()),"")</f>
        <v/>
      </c>
      <c r="K641" s="205"/>
      <c r="L641" s="208"/>
      <c r="M641" s="57" t="s">
        <v>44</v>
      </c>
      <c r="N641" s="58" t="str">
        <f>IF(L639&lt;&gt;"", VLOOKUP(L639,'Base de Datos'!$A$2:$D1268,4,FALSE()),"")</f>
        <v/>
      </c>
      <c r="O641" s="43"/>
      <c r="P641" s="153"/>
      <c r="Q641" s="154"/>
      <c r="R641" s="15"/>
      <c r="S641" s="229"/>
      <c r="T641" s="230"/>
      <c r="U641" s="59"/>
      <c r="V641" s="47"/>
      <c r="W641" s="229"/>
      <c r="X641" s="230"/>
      <c r="Y641" s="59"/>
      <c r="Z641" s="47"/>
      <c r="AA641" s="229"/>
      <c r="AB641" s="230"/>
      <c r="AC641" s="59"/>
      <c r="AD641" s="48"/>
      <c r="AE641" s="181"/>
      <c r="AF641" s="181"/>
      <c r="AG641" s="181"/>
      <c r="AH641" s="181"/>
      <c r="AI641" s="181"/>
      <c r="AJ641" s="181"/>
      <c r="AK641" s="181"/>
      <c r="AL641" s="181"/>
      <c r="AM641" s="48"/>
      <c r="AN641" s="53">
        <f>A609</f>
        <v>46281</v>
      </c>
      <c r="AO641" s="54" t="str">
        <f>K610</f>
        <v>Consultorio N° 3</v>
      </c>
      <c r="AP641" s="55">
        <f t="shared" ref="AP641:AQ641" si="444">K639</f>
        <v>0</v>
      </c>
      <c r="AQ641" s="55">
        <f t="shared" si="444"/>
        <v>0</v>
      </c>
      <c r="AR641" s="55">
        <f>AC639</f>
        <v>0</v>
      </c>
      <c r="AS641" s="55">
        <f>AA639</f>
        <v>0</v>
      </c>
      <c r="AT641" s="55">
        <f>AA640</f>
        <v>0</v>
      </c>
      <c r="AU641" s="55">
        <f>AC640</f>
        <v>0</v>
      </c>
      <c r="AV641" s="55">
        <f>AA641</f>
        <v>0</v>
      </c>
      <c r="AW641" s="55">
        <f>AC641</f>
        <v>0</v>
      </c>
      <c r="AX641" s="55">
        <f>AC642</f>
        <v>0</v>
      </c>
      <c r="AY641" s="55">
        <f>N642</f>
        <v>0</v>
      </c>
      <c r="AZ641" s="56"/>
      <c r="BA641" s="56"/>
      <c r="BB641" s="56"/>
      <c r="BC641" s="56"/>
      <c r="BD641" s="56"/>
      <c r="BE641" s="56"/>
      <c r="BF641" s="56"/>
      <c r="BG641" s="56"/>
      <c r="BH641" s="56"/>
      <c r="BI641" s="56"/>
      <c r="BJ641" s="56"/>
      <c r="BK641" s="56"/>
      <c r="BL641" s="56"/>
      <c r="BM641" s="56"/>
      <c r="BN641" s="56"/>
    </row>
    <row r="642" spans="1:66" ht="11.25" customHeight="1">
      <c r="A642" s="221"/>
      <c r="B642" s="38"/>
      <c r="C642" s="206"/>
      <c r="D642" s="209"/>
      <c r="E642" s="85" t="s">
        <v>46</v>
      </c>
      <c r="F642" s="86"/>
      <c r="G642" s="206"/>
      <c r="H642" s="209"/>
      <c r="I642" s="85" t="s">
        <v>46</v>
      </c>
      <c r="J642" s="108"/>
      <c r="K642" s="206"/>
      <c r="L642" s="209"/>
      <c r="M642" s="85" t="s">
        <v>46</v>
      </c>
      <c r="N642" s="108"/>
      <c r="O642" s="43"/>
      <c r="P642" s="153"/>
      <c r="Q642" s="154"/>
      <c r="R642" s="15"/>
      <c r="S642" s="227" t="str">
        <f>IF(OR(S639="Empleado",S639="Familiar"),"Nombre del Empleado","N° Factura")</f>
        <v>N° Factura</v>
      </c>
      <c r="T642" s="228"/>
      <c r="U642" s="89"/>
      <c r="V642" s="47"/>
      <c r="W642" s="227" t="str">
        <f>IF(OR(W639="Empleado",W639="Familiar"),"Nombre del Empleado","N° Factura")</f>
        <v>N° Factura</v>
      </c>
      <c r="X642" s="228"/>
      <c r="Y642" s="89"/>
      <c r="Z642" s="47"/>
      <c r="AA642" s="227" t="str">
        <f>IF(OR(AA639="Empleado",AA639="Familiar"),"Nombre del Empleado","N° Factura")</f>
        <v>N° Factura</v>
      </c>
      <c r="AB642" s="228"/>
      <c r="AC642" s="89"/>
      <c r="AD642" s="48"/>
      <c r="AE642" s="181"/>
      <c r="AF642" s="181"/>
      <c r="AG642" s="181"/>
      <c r="AH642" s="181"/>
      <c r="AI642" s="181"/>
      <c r="AJ642" s="181"/>
      <c r="AK642" s="181"/>
      <c r="AL642" s="181"/>
      <c r="AM642" s="48"/>
      <c r="AN642" s="53">
        <f>A609</f>
        <v>46281</v>
      </c>
      <c r="AO642" s="54" t="str">
        <f>K610</f>
        <v>Consultorio N° 3</v>
      </c>
      <c r="AP642" s="55">
        <f t="shared" ref="AP642:AQ642" si="445">K643</f>
        <v>0</v>
      </c>
      <c r="AQ642" s="55">
        <f t="shared" si="445"/>
        <v>0</v>
      </c>
      <c r="AR642" s="55">
        <f>AC643</f>
        <v>0</v>
      </c>
      <c r="AS642" s="55">
        <f>AA643</f>
        <v>0</v>
      </c>
      <c r="AT642" s="55">
        <f>AA644</f>
        <v>0</v>
      </c>
      <c r="AU642" s="55">
        <f>AC644</f>
        <v>0</v>
      </c>
      <c r="AV642" s="55">
        <f>AA645</f>
        <v>0</v>
      </c>
      <c r="AW642" s="55">
        <f>AC645</f>
        <v>0</v>
      </c>
      <c r="AX642" s="55">
        <f>AC646</f>
        <v>0</v>
      </c>
      <c r="AY642" s="55">
        <f>N646</f>
        <v>0</v>
      </c>
      <c r="AZ642" s="56"/>
      <c r="BA642" s="56"/>
      <c r="BB642" s="56"/>
      <c r="BC642" s="56"/>
      <c r="BD642" s="56"/>
      <c r="BE642" s="56"/>
      <c r="BF642" s="56"/>
      <c r="BG642" s="56"/>
      <c r="BH642" s="56"/>
      <c r="BI642" s="56"/>
      <c r="BJ642" s="56"/>
      <c r="BK642" s="56"/>
      <c r="BL642" s="56"/>
      <c r="BM642" s="56"/>
      <c r="BN642" s="56"/>
    </row>
    <row r="643" spans="1:66" ht="11.25" customHeight="1">
      <c r="A643" s="222">
        <f>A639+$Q$13/1440</f>
        <v>0.66666666666666652</v>
      </c>
      <c r="B643" s="38"/>
      <c r="C643" s="204"/>
      <c r="D643" s="207"/>
      <c r="E643" s="40" t="s">
        <v>36</v>
      </c>
      <c r="F643" s="42" t="str">
        <f>IF(D643&lt;&gt;"", VLOOKUP(D643,'Base de Datos'!$A$2:$D1268,2,FALSE()),"")</f>
        <v/>
      </c>
      <c r="G643" s="204"/>
      <c r="H643" s="216"/>
      <c r="I643" s="40" t="s">
        <v>36</v>
      </c>
      <c r="J643" s="42" t="str">
        <f>IF(H643&lt;&gt;"", VLOOKUP(H643,'Base de Datos'!$A$2:$D1268,2,FALSE()),"")</f>
        <v/>
      </c>
      <c r="K643" s="204"/>
      <c r="L643" s="216"/>
      <c r="M643" s="40" t="s">
        <v>36</v>
      </c>
      <c r="N643" s="42" t="str">
        <f>IF(L643&lt;&gt;"", VLOOKUP(L643,'Base de Datos'!$A$2:$D1268,2,FALSE()),"")</f>
        <v/>
      </c>
      <c r="O643" s="43"/>
      <c r="P643" s="3"/>
      <c r="Q643" s="3"/>
      <c r="R643" s="15"/>
      <c r="S643" s="45"/>
      <c r="T643" s="45" t="s">
        <v>37</v>
      </c>
      <c r="U643" s="46"/>
      <c r="V643" s="47"/>
      <c r="W643" s="45"/>
      <c r="X643" s="45" t="s">
        <v>37</v>
      </c>
      <c r="Y643" s="46"/>
      <c r="Z643" s="47"/>
      <c r="AA643" s="45"/>
      <c r="AB643" s="45" t="s">
        <v>37</v>
      </c>
      <c r="AC643" s="46"/>
      <c r="AD643" s="48"/>
      <c r="AE643" s="181"/>
      <c r="AF643" s="181"/>
      <c r="AG643" s="181"/>
      <c r="AH643" s="181"/>
      <c r="AI643" s="181"/>
      <c r="AJ643" s="181"/>
      <c r="AK643" s="181"/>
      <c r="AL643" s="181"/>
      <c r="AM643" s="48"/>
      <c r="AN643" s="53">
        <f>A609</f>
        <v>46281</v>
      </c>
      <c r="AO643" s="54" t="str">
        <f>K610</f>
        <v>Consultorio N° 3</v>
      </c>
      <c r="AP643" s="55">
        <f t="shared" ref="AP643:AQ643" si="446">K647</f>
        <v>0</v>
      </c>
      <c r="AQ643" s="55">
        <f t="shared" si="446"/>
        <v>0</v>
      </c>
      <c r="AR643" s="55">
        <f>AC647</f>
        <v>0</v>
      </c>
      <c r="AS643" s="55">
        <f>AA647</f>
        <v>0</v>
      </c>
      <c r="AT643" s="55">
        <f>AA648</f>
        <v>0</v>
      </c>
      <c r="AU643" s="55">
        <f>AC648</f>
        <v>0</v>
      </c>
      <c r="AV643" s="55">
        <f>AA649</f>
        <v>0</v>
      </c>
      <c r="AW643" s="55">
        <f>AC649</f>
        <v>0</v>
      </c>
      <c r="AX643" s="55">
        <f>AC650</f>
        <v>0</v>
      </c>
      <c r="AY643" s="55">
        <f>N650</f>
        <v>0</v>
      </c>
      <c r="AZ643" s="56"/>
      <c r="BA643" s="56"/>
      <c r="BB643" s="56"/>
      <c r="BC643" s="56"/>
      <c r="BD643" s="56"/>
      <c r="BE643" s="56"/>
      <c r="BF643" s="56"/>
      <c r="BG643" s="56"/>
      <c r="BH643" s="56"/>
      <c r="BI643" s="56"/>
      <c r="BJ643" s="56"/>
      <c r="BK643" s="56"/>
      <c r="BL643" s="56"/>
      <c r="BM643" s="56"/>
      <c r="BN643" s="56"/>
    </row>
    <row r="644" spans="1:66" ht="11.25" customHeight="1">
      <c r="A644" s="220"/>
      <c r="B644" s="38"/>
      <c r="C644" s="205"/>
      <c r="D644" s="208"/>
      <c r="E644" s="57" t="s">
        <v>42</v>
      </c>
      <c r="F644" s="58" t="str">
        <f>IF(D643&lt;&gt;"", VLOOKUP(D643,'Base de Datos'!$A$2:$D1268,3,FALSE()),"")</f>
        <v/>
      </c>
      <c r="G644" s="205"/>
      <c r="H644" s="208"/>
      <c r="I644" s="57" t="s">
        <v>42</v>
      </c>
      <c r="J644" s="58" t="str">
        <f>IF(H643&lt;&gt;"", VLOOKUP(H643,'Base de Datos'!$A$2:$D1268,3,FALSE()),"")</f>
        <v/>
      </c>
      <c r="K644" s="205"/>
      <c r="L644" s="208"/>
      <c r="M644" s="57" t="s">
        <v>42</v>
      </c>
      <c r="N644" s="58" t="str">
        <f>IF(L643&lt;&gt;"", VLOOKUP(L643,'Base de Datos'!$A$2:$D1268,3,FALSE()),"")</f>
        <v/>
      </c>
      <c r="O644" s="43"/>
      <c r="P644" s="3"/>
      <c r="Q644" s="3"/>
      <c r="R644" s="15"/>
      <c r="S644" s="229"/>
      <c r="T644" s="230"/>
      <c r="U644" s="59"/>
      <c r="V644" s="47"/>
      <c r="W644" s="229"/>
      <c r="X644" s="230"/>
      <c r="Y644" s="59"/>
      <c r="Z644" s="47"/>
      <c r="AA644" s="229"/>
      <c r="AB644" s="230"/>
      <c r="AC644" s="59"/>
      <c r="AD644" s="48"/>
      <c r="AE644" s="235">
        <f>A609</f>
        <v>46281</v>
      </c>
      <c r="AF644" s="236"/>
      <c r="AG644" s="236"/>
      <c r="AH644" s="236"/>
      <c r="AI644" s="236"/>
      <c r="AJ644" s="236"/>
      <c r="AK644" s="236"/>
      <c r="AL644" s="237"/>
      <c r="AM644" s="48"/>
      <c r="AN644" s="155">
        <f>A609</f>
        <v>46281</v>
      </c>
      <c r="AO644" s="156" t="str">
        <f>K610</f>
        <v>Consultorio N° 3</v>
      </c>
      <c r="AP644" s="156">
        <f t="shared" ref="AP644:AQ644" si="447">K651</f>
        <v>0</v>
      </c>
      <c r="AQ644" s="156">
        <f t="shared" si="447"/>
        <v>0</v>
      </c>
      <c r="AR644" s="156">
        <f>AC651</f>
        <v>0</v>
      </c>
      <c r="AS644" s="156">
        <f>AA651</f>
        <v>0</v>
      </c>
      <c r="AT644" s="156">
        <f>AA652</f>
        <v>0</v>
      </c>
      <c r="AU644" s="156">
        <f>AC652</f>
        <v>0</v>
      </c>
      <c r="AV644" s="156">
        <f>AA653</f>
        <v>0</v>
      </c>
      <c r="AW644" s="156">
        <f>AC653</f>
        <v>0</v>
      </c>
      <c r="AX644" s="156">
        <f>AC654</f>
        <v>0</v>
      </c>
      <c r="AY644" s="156">
        <f>N654</f>
        <v>0</v>
      </c>
      <c r="AZ644" s="48"/>
      <c r="BA644" s="48"/>
      <c r="BB644" s="48"/>
      <c r="BC644" s="48"/>
      <c r="BD644" s="48"/>
      <c r="BE644" s="48"/>
      <c r="BF644" s="48"/>
      <c r="BG644" s="48"/>
      <c r="BH644" s="48"/>
      <c r="BI644" s="48"/>
      <c r="BJ644" s="48"/>
      <c r="BK644" s="48"/>
      <c r="BL644" s="48"/>
      <c r="BM644" s="48"/>
      <c r="BN644" s="48"/>
    </row>
    <row r="645" spans="1:66" ht="11.25" customHeight="1">
      <c r="A645" s="220"/>
      <c r="B645" s="38"/>
      <c r="C645" s="205"/>
      <c r="D645" s="208"/>
      <c r="E645" s="57" t="s">
        <v>44</v>
      </c>
      <c r="F645" s="58" t="str">
        <f>IF(D643&lt;&gt;"", VLOOKUP(D643,'Base de Datos'!$A$2:$D1268,4,FALSE()),"")</f>
        <v/>
      </c>
      <c r="G645" s="205"/>
      <c r="H645" s="208"/>
      <c r="I645" s="57" t="s">
        <v>44</v>
      </c>
      <c r="J645" s="58" t="str">
        <f>IF(H643&lt;&gt;"", VLOOKUP(H643,'Base de Datos'!$A$2:$D1268,4,FALSE()),"")</f>
        <v/>
      </c>
      <c r="K645" s="205"/>
      <c r="L645" s="208"/>
      <c r="M645" s="57" t="s">
        <v>44</v>
      </c>
      <c r="N645" s="58" t="str">
        <f>IF(L643&lt;&gt;"", VLOOKUP(L643,'Base de Datos'!$A$2:$D1268,4,FALSE()),"")</f>
        <v/>
      </c>
      <c r="O645" s="43"/>
      <c r="P645" s="3"/>
      <c r="Q645" s="3"/>
      <c r="R645" s="15"/>
      <c r="S645" s="229"/>
      <c r="T645" s="230"/>
      <c r="U645" s="59"/>
      <c r="V645" s="47"/>
      <c r="W645" s="229"/>
      <c r="X645" s="230"/>
      <c r="Y645" s="59"/>
      <c r="Z645" s="47"/>
      <c r="AA645" s="229"/>
      <c r="AB645" s="230"/>
      <c r="AC645" s="59"/>
      <c r="AD645" s="48"/>
      <c r="AE645" s="238" t="s">
        <v>20</v>
      </c>
      <c r="AF645" s="239"/>
      <c r="AG645" s="157" t="s">
        <v>21</v>
      </c>
      <c r="AH645" s="158" t="s">
        <v>22</v>
      </c>
      <c r="AI645" s="159" t="s">
        <v>23</v>
      </c>
      <c r="AJ645" s="159" t="s">
        <v>24</v>
      </c>
      <c r="AK645" s="159" t="s">
        <v>25</v>
      </c>
      <c r="AL645" s="160" t="s">
        <v>26</v>
      </c>
      <c r="AM645" s="48"/>
      <c r="AN645" s="155">
        <f>A609</f>
        <v>46281</v>
      </c>
      <c r="AO645" s="156" t="str">
        <f>K610</f>
        <v>Consultorio N° 3</v>
      </c>
      <c r="AP645" s="156">
        <f t="shared" ref="AP645:AQ645" si="448">K655</f>
        <v>0</v>
      </c>
      <c r="AQ645" s="156">
        <f t="shared" si="448"/>
        <v>0</v>
      </c>
      <c r="AR645" s="156">
        <f>AC655</f>
        <v>0</v>
      </c>
      <c r="AS645" s="156">
        <f>AA655</f>
        <v>0</v>
      </c>
      <c r="AT645" s="156">
        <f>AA656</f>
        <v>0</v>
      </c>
      <c r="AU645" s="156">
        <f>AC656</f>
        <v>0</v>
      </c>
      <c r="AV645" s="156">
        <f>AA657</f>
        <v>0</v>
      </c>
      <c r="AW645" s="156">
        <f>AC657</f>
        <v>0</v>
      </c>
      <c r="AX645" s="156">
        <f>AC658</f>
        <v>0</v>
      </c>
      <c r="AY645" s="156">
        <f>N658</f>
        <v>0</v>
      </c>
      <c r="AZ645" s="48"/>
      <c r="BA645" s="48"/>
      <c r="BB645" s="48"/>
      <c r="BC645" s="48"/>
      <c r="BD645" s="48"/>
      <c r="BE645" s="48"/>
      <c r="BF645" s="48"/>
      <c r="BG645" s="48"/>
      <c r="BH645" s="48"/>
      <c r="BI645" s="48"/>
      <c r="BJ645" s="48"/>
      <c r="BK645" s="48"/>
      <c r="BL645" s="48"/>
      <c r="BM645" s="48"/>
      <c r="BN645" s="48"/>
    </row>
    <row r="646" spans="1:66" ht="11.25" customHeight="1">
      <c r="A646" s="221"/>
      <c r="B646" s="38"/>
      <c r="C646" s="206"/>
      <c r="D646" s="209"/>
      <c r="E646" s="85" t="s">
        <v>46</v>
      </c>
      <c r="F646" s="86"/>
      <c r="G646" s="206"/>
      <c r="H646" s="209"/>
      <c r="I646" s="85" t="s">
        <v>46</v>
      </c>
      <c r="J646" s="108"/>
      <c r="K646" s="206"/>
      <c r="L646" s="209"/>
      <c r="M646" s="85" t="s">
        <v>46</v>
      </c>
      <c r="N646" s="108"/>
      <c r="O646" s="43"/>
      <c r="P646" s="3"/>
      <c r="Q646" s="3"/>
      <c r="R646" s="15"/>
      <c r="S646" s="227" t="str">
        <f>IF(OR(S643="Empleado",S643="Familiar"),"Nombre del Empleado","N° Factura")</f>
        <v>N° Factura</v>
      </c>
      <c r="T646" s="228"/>
      <c r="U646" s="89"/>
      <c r="V646" s="47"/>
      <c r="W646" s="227" t="str">
        <f>IF(OR(W643="Empleado",W643="Familiar"),"Nombre del Empleado","N° Factura")</f>
        <v>N° Factura</v>
      </c>
      <c r="X646" s="228"/>
      <c r="Y646" s="89"/>
      <c r="Z646" s="47"/>
      <c r="AA646" s="227" t="str">
        <f>IF(OR(AA643="Empleado",AA643="Familiar"),"Nombre del Empleado","N° Factura")</f>
        <v>N° Factura</v>
      </c>
      <c r="AB646" s="228"/>
      <c r="AC646" s="89"/>
      <c r="AD646" s="48"/>
      <c r="AE646" s="240" t="s">
        <v>38</v>
      </c>
      <c r="AF646" s="230"/>
      <c r="AG646" s="161">
        <f t="array" aca="1" ref="AG646" ca="1">COUNTIFS(AP611:AP651, "💲", AY611:AY651, INDIRECT("AE" &amp; ROW())) + COUNTIFS(AP611:AP651, "📦", AY611:AY651, INDIRECT("AE" &amp; ROW())) + COUNTIFS(AP611:AP651, "✅", AY611:AY651, INDIRECT("AE" &amp; ROW()))</f>
        <v>0</v>
      </c>
      <c r="AH646" s="162">
        <f t="array" aca="1" ref="AH646" ca="1">COUNTIFS(AP611:AP651, "💲", AY611:AY651, INDIRECT("AE" &amp; ROW())) + COUNTIFS(AP611:AP651, "📦", AY611:AY651, INDIRECT("AE" &amp; ROW()))</f>
        <v>0</v>
      </c>
      <c r="AI646" s="139">
        <f t="array" aca="1" ref="AI646" ca="1">SUMIFS(AR611:AR651, AY611:AY651, INDIRECT("AE" &amp; ROW()), AP611:AP651, "💲") + SUMIFS(AR611:AR651, AY611:AY651, INDIRECT("AE" &amp; ROW()), AP611:AP651, "📦")</f>
        <v>0</v>
      </c>
      <c r="AJ646" s="139">
        <f t="array" aca="1" ref="AJ646" ca="1">(
    SUMIFS(AR611:AR651, AY611:AY651, INDIRECT("AE" &amp; ROW()), AP611:AP651, "💲") +
    SUMIFS(AR611:AR651, AY611:AY651, INDIRECT("AE" &amp; ROW()), AP611:AP651, "📦")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
        SUMIFS(AR611:AR651, AY611:AY651, INDIRECT("AE" &amp; ROW()), AP611:AP651, "💲", AS611:AS651, "Familiar") +
        SUMIFS(AR611:AR651, AY611:AY651, INDIRECT("AE" &amp; ROW()), AP611:AP651, "📦", AS611:AS651, "Familiar")
    ) / 2
)  -
(
    (
        SUMIFS(AR611:AR651, AY611:AY651, INDIRECT("AE" &amp; ROW()), AP611:AP651, "💲", AS611:AS651, "Exonerado ADH") +
        SUMIFS(AR611:AR651, AY611:AY651, INDIRECT("AE" &amp; ROW()), AP611:AP651, "📦", AS611:AS651, "Exonerado ADH")
    ) / 2
)  -
(
    (
        SUMIFS(AR611:AR651, AY611:AY651, INDIRECT("AE" &amp; ROW()), AP611:AP651, "💲", AS611:AS651, "Exonerado Doctor") +
        SUMIFS(AR611:AR651, AY611:AY651, INDIRECT("AE" &amp; ROW()), AP611:AP651, "📦", AS611:AS651, "Exonerado Doctor")
    ) / 2
)</f>
        <v>0</v>
      </c>
      <c r="AK646" s="139">
        <f t="array" aca="1" ref="AK646" ca="1">(
    SUMIFS(AR611:AR651, AY611:AY651, INDIRECT("AE" &amp; ROW()), AP611:AP651, "💲") +
    SUMIFS(AR611:AR651, AY611:AY651, INDIRECT("AE" &amp; ROW()), AP611:AP651, "📦")
) -
(
    SUMIFS(AR611:AR651, AY611:AY651, INDIRECT("AE" &amp; ROW()), AP611:AP651, "💲", AS611:AS651, "Familiar") +
    SUMIFS(AR611:AR651, AY611:AY651, INDIRECT("AE" &amp; ROW()), AP611:AP651, "📦", AS611:AS651, "Familiar")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SUMIFS(AR611:AR651, AY611:AY651, INDIRECT("AE" &amp; ROW()), AP611:AP651, "💲", AS611:AS651, "Exonerado ADH") +
    SUMIFS(AR611:AR651, AY611:AY651, INDIRECT("AE" &amp; ROW()), AP611:AP651, "📦", AS611:AS651, "Exonerado ADH")
) -
(
    (
        SUMIFS(AR611:AR651, AY611:AY651, INDIRECT("AE" &amp; ROW()), AP611:AP651, "💲", AS611:AS651, "Exonerado Doctor") +
        SUMIFS(AR611:AR651, AY611:AY651, INDIRECT("AE" &amp; ROW()), AP611:AP651, "📦", AS611:AS651, "Exonerado Doctor")
    ) / 2
) -
(
    (
        SUMIFS(AR611:AR651, AY611:AY651, INDIRECT("AE" &amp; ROW()), AP611:AP651, "💲", AS611:AS651, "") +
        SUMIFS(AR611:AR651, AY611:AY651, INDIRECT("AE" &amp; ROW()), AP611:AP651, "📦", AS611:AS651, "")
    ) / 2
)</f>
        <v>0</v>
      </c>
      <c r="AL646" s="140">
        <f t="array" aca="1" ref="AL646" ca="1">(
    SUMIFS(AR611:AR651, AY611:AY651, INDIRECT("AE" &amp; ROW()), AP611:AP651, "💲") +
    SUMIFS(AR611:AR651, AY611:AY651, INDIRECT("AE" &amp; ROW()), AP611:AP651, "📦")
) -
(
    (
        SUMIFS(AR611:AR651, AY611:AY651, INDIRECT("AE" &amp; ROW()), AP611:AP651, "💲", AS611:AS651, "Familiar") +
        SUMIFS(AR611:AR651, AY611:AY651, INDIRECT("AE" &amp; ROW()), AP611:AP651, "📦", AS611:AS651, "Familiar")
    ) / 2
) -
(
    (
        SUMIFS(AR611:AR651, AY611:AY651, INDIRECT("AE" &amp; ROW()), AP611:AP651, "💲", AS611:AS651, "Participante") +
        SUMIFS(AR611:AR651, AY611:AY651, INDIRECT("AE" &amp; ROW()), AP611:AP651, "📦", AS611:AS651, "Participante")
    ) / 2
) -
(
    (
        SUMIFS(AR611:AR651, AY611:AY651, INDIRECT("AE" &amp; ROW()), AP611:AP651, "💲", AS611:AS651, "Empleado") +
        SUMIFS(AR611:AR651, AY611:AY651, INDIRECT("AE" &amp; ROW()), AP611:AP651, "📦", AS611:AS651, "Empleado")
    ) / 2
) -
(
    (
        SUMIFS(AR611:AR651, AY611:AY651, INDIRECT("AE" &amp; ROW()), AP611:AP651, "💲", AS611:AS651, "Exonerado ADH") +
        SUMIFS(AR611:AR651, AY611:AY651, INDIRECT("AE" &amp; ROW()), AP611:AP651, "📦", AS611:AS651, "Exonerado ADH")
    ) / 2
) -
(
    SUMIFS(AR611:AR651, AY611:AY651, INDIRECT("AE" &amp; ROW()), AP611:AP651, "💲", AS611:AS651, "Exonerado Doctor") +
    SUMIFS(AR611:AR651, AY611:AY651, INDIRECT("AE" &amp; ROW()), AP611:AP651, "📦", AS611:AS651, "Exonerado Doctor")
) -
(
    (
        SUMIFS(AR611:AR651, AY611:AY651, INDIRECT("AE" &amp; ROW()), AP611:AP651, "💲", AS611:AS651, "") +
        SUMIFS(AR611:AR651, AY611:AY651, INDIRECT("AE" &amp; ROW()), AP611:AP651, "📦", AS611:AS651, "")
    ) / 2
)</f>
        <v>0</v>
      </c>
      <c r="AM646" s="48"/>
      <c r="AN646" s="155">
        <f>A609</f>
        <v>46281</v>
      </c>
      <c r="AO646" s="156" t="str">
        <f>K610</f>
        <v>Consultorio N° 3</v>
      </c>
      <c r="AP646" s="156">
        <f t="shared" ref="AP646:AQ646" si="449">K659</f>
        <v>0</v>
      </c>
      <c r="AQ646" s="156">
        <f t="shared" si="449"/>
        <v>0</v>
      </c>
      <c r="AR646" s="156">
        <f>AC659</f>
        <v>0</v>
      </c>
      <c r="AS646" s="156">
        <f>AA659</f>
        <v>0</v>
      </c>
      <c r="AT646" s="156">
        <f>AA660</f>
        <v>0</v>
      </c>
      <c r="AU646" s="156">
        <f>AC660</f>
        <v>0</v>
      </c>
      <c r="AV646" s="156">
        <f>AA661</f>
        <v>0</v>
      </c>
      <c r="AW646" s="156">
        <f>AC661</f>
        <v>0</v>
      </c>
      <c r="AX646" s="156">
        <f>AC662</f>
        <v>0</v>
      </c>
      <c r="AY646" s="156">
        <f>N662</f>
        <v>0</v>
      </c>
      <c r="AZ646" s="48"/>
      <c r="BA646" s="48"/>
      <c r="BB646" s="48"/>
      <c r="BC646" s="48"/>
      <c r="BD646" s="48"/>
      <c r="BE646" s="48"/>
      <c r="BF646" s="48"/>
      <c r="BG646" s="48"/>
      <c r="BH646" s="48"/>
      <c r="BI646" s="48"/>
      <c r="BJ646" s="48"/>
      <c r="BK646" s="48"/>
      <c r="BL646" s="48"/>
      <c r="BM646" s="48"/>
      <c r="BN646" s="48"/>
    </row>
    <row r="647" spans="1:66" ht="11.25" customHeight="1">
      <c r="A647" s="222">
        <f>A643+$Q$13/1440</f>
        <v>0.70833333333333315</v>
      </c>
      <c r="B647" s="38"/>
      <c r="C647" s="204"/>
      <c r="D647" s="207"/>
      <c r="E647" s="40" t="s">
        <v>36</v>
      </c>
      <c r="F647" s="42" t="str">
        <f>IF(D647&lt;&gt;"", VLOOKUP(D647,'Base de Datos'!$A$2:$D1268,2,FALSE()),"")</f>
        <v/>
      </c>
      <c r="G647" s="204"/>
      <c r="H647" s="216"/>
      <c r="I647" s="40" t="s">
        <v>36</v>
      </c>
      <c r="J647" s="42" t="str">
        <f>IF(H647&lt;&gt;"", VLOOKUP(H647,'Base de Datos'!$A$2:$D1268,2,FALSE()),"")</f>
        <v/>
      </c>
      <c r="K647" s="204"/>
      <c r="L647" s="216"/>
      <c r="M647" s="40" t="s">
        <v>36</v>
      </c>
      <c r="N647" s="42" t="str">
        <f>IF(L647&lt;&gt;"", VLOOKUP(L647,'Base de Datos'!$A$2:$D1268,2,FALSE()),"")</f>
        <v/>
      </c>
      <c r="O647" s="43"/>
      <c r="P647" s="163"/>
      <c r="Q647" s="3"/>
      <c r="R647" s="15"/>
      <c r="S647" s="45"/>
      <c r="T647" s="45" t="s">
        <v>37</v>
      </c>
      <c r="U647" s="46"/>
      <c r="V647" s="47"/>
      <c r="W647" s="45"/>
      <c r="X647" s="45" t="s">
        <v>37</v>
      </c>
      <c r="Y647" s="46"/>
      <c r="Z647" s="47"/>
      <c r="AA647" s="45"/>
      <c r="AB647" s="45" t="s">
        <v>37</v>
      </c>
      <c r="AC647" s="46"/>
      <c r="AD647" s="48"/>
      <c r="AE647" s="240" t="s">
        <v>43</v>
      </c>
      <c r="AF647" s="230"/>
      <c r="AG647" s="161">
        <f t="array" aca="1" ref="AG647" ca="1">COUNTIFS(AP611:AP651, "💲", AY611:AY651, INDIRECT("AE" &amp; ROW())) + COUNTIFS(AP611:AP651, "📦", AY611:AY651, INDIRECT("AE" &amp; ROW())) + COUNTIFS(AP611:AP651, "✅", AY611:AY651, INDIRECT("AE" &amp; ROW()))</f>
        <v>0</v>
      </c>
      <c r="AH647" s="162">
        <f t="array" aca="1" ref="AH647" ca="1">COUNTIFS(AP611:AP651, "💲", AY611:AY651, INDIRECT("AE" &amp; ROW())) + COUNTIFS(AP611:AP651, "📦", AY611:AY651, INDIRECT("AE" &amp; ROW()))</f>
        <v>0</v>
      </c>
      <c r="AI647" s="139">
        <f t="array" aca="1" ref="AI647" ca="1">SUMIFS(AR611:AR651, AY611:AY651, INDIRECT("AE" &amp; ROW()), AP611:AP651, "💲") + SUMIFS(AR611:AR651, AY611:AY651, INDIRECT("AE" &amp; ROW()), AP611:AP651, "📦")</f>
        <v>0</v>
      </c>
      <c r="AJ647" s="139">
        <f t="array" aca="1" ref="AJ647" ca="1">(
    SUMIFS(AR611:AR651, AY611:AY651, INDIRECT("AE" &amp; ROW()), AP611:AP651, "💲") +
    SUMIFS(AR611:AR651, AY611:AY651, INDIRECT("AE" &amp; ROW()), AP611:AP651, "📦")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
        SUMIFS(AR611:AR651, AY611:AY651, INDIRECT("AE" &amp; ROW()), AP611:AP651, "💲", AS611:AS651, "Familiar") +
        SUMIFS(AR611:AR651, AY611:AY651, INDIRECT("AE" &amp; ROW()), AP611:AP651, "📦", AS611:AS651, "Familiar")
    ) / 2
)  -
(
    (
        SUMIFS(AR611:AR651, AY611:AY651, INDIRECT("AE" &amp; ROW()), AP611:AP651, "💲", AS611:AS651, "Exonerado ADH") +
        SUMIFS(AR611:AR651, AY611:AY651, INDIRECT("AE" &amp; ROW()), AP611:AP651, "📦", AS611:AS651, "Exonerado ADH")
    ) / 2
)  -
(
    (
        SUMIFS(AR611:AR651, AY611:AY651, INDIRECT("AE" &amp; ROW()), AP611:AP651, "💲", AS611:AS651, "Exonerado Doctor") +
        SUMIFS(AR611:AR651, AY611:AY651, INDIRECT("AE" &amp; ROW()), AP611:AP651, "📦", AS611:AS651, "Exonerado Doctor")
    ) / 2
)</f>
        <v>0</v>
      </c>
      <c r="AK647" s="139">
        <f t="array" aca="1" ref="AK647" ca="1">(
    SUMIFS(AR611:AR651, AY611:AY651, INDIRECT("AE" &amp; ROW()), AP611:AP651, "💲") +
    SUMIFS(AR611:AR651, AY611:AY651, INDIRECT("AE" &amp; ROW()), AP611:AP651, "📦")
) -
(
    SUMIFS(AR611:AR651, AY611:AY651, INDIRECT("AE" &amp; ROW()), AP611:AP651, "💲", AS611:AS651, "Familiar") +
    SUMIFS(AR611:AR651, AY611:AY651, INDIRECT("AE" &amp; ROW()), AP611:AP651, "📦", AS611:AS651, "Familiar")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SUMIFS(AR611:AR651, AY611:AY651, INDIRECT("AE" &amp; ROW()), AP611:AP651, "💲", AS611:AS651, "Exonerado ADH") +
    SUMIFS(AR611:AR651, AY611:AY651, INDIRECT("AE" &amp; ROW()), AP611:AP651, "📦", AS611:AS651, "Exonerado ADH")
) -
(
    (
        SUMIFS(AR611:AR651, AY611:AY651, INDIRECT("AE" &amp; ROW()), AP611:AP651, "💲", AS611:AS651, "Exonerado Doctor") +
        SUMIFS(AR611:AR651, AY611:AY651, INDIRECT("AE" &amp; ROW()), AP611:AP651, "📦", AS611:AS651, "Exonerado Doctor")
    ) / 2
) -
(
    (
        SUMIFS(AR611:AR651, AY611:AY651, INDIRECT("AE" &amp; ROW()), AP611:AP651, "💲", AS611:AS651, "") +
        SUMIFS(AR611:AR651, AY611:AY651, INDIRECT("AE" &amp; ROW()), AP611:AP651, "📦", AS611:AS651, "")
    ) / 2
)</f>
        <v>0</v>
      </c>
      <c r="AL647" s="140">
        <f t="array" aca="1" ref="AL647" ca="1">(
    SUMIFS(AR611:AR651, AY611:AY651, INDIRECT("AE" &amp; ROW()), AP611:AP651, "💲") +
    SUMIFS(AR611:AR651, AY611:AY651, INDIRECT("AE" &amp; ROW()), AP611:AP651, "📦")
) -
(
    (
        SUMIFS(AR611:AR651, AY611:AY651, INDIRECT("AE" &amp; ROW()), AP611:AP651, "💲", AS611:AS651, "Familiar") +
        SUMIFS(AR611:AR651, AY611:AY651, INDIRECT("AE" &amp; ROW()), AP611:AP651, "📦", AS611:AS651, "Familiar")
    ) / 2
) -
(
    (
        SUMIFS(AR611:AR651, AY611:AY651, INDIRECT("AE" &amp; ROW()), AP611:AP651, "💲", AS611:AS651, "Participante") +
        SUMIFS(AR611:AR651, AY611:AY651, INDIRECT("AE" &amp; ROW()), AP611:AP651, "📦", AS611:AS651, "Participante")
    ) / 2
) -
(
    (
        SUMIFS(AR611:AR651, AY611:AY651, INDIRECT("AE" &amp; ROW()), AP611:AP651, "💲", AS611:AS651, "Empleado") +
        SUMIFS(AR611:AR651, AY611:AY651, INDIRECT("AE" &amp; ROW()), AP611:AP651, "📦", AS611:AS651, "Empleado")
    ) / 2
) -
(
    (
        SUMIFS(AR611:AR651, AY611:AY651, INDIRECT("AE" &amp; ROW()), AP611:AP651, "💲", AS611:AS651, "Exonerado ADH") +
        SUMIFS(AR611:AR651, AY611:AY651, INDIRECT("AE" &amp; ROW()), AP611:AP651, "📦", AS611:AS651, "Exonerado ADH")
    ) / 2
) -
(
    SUMIFS(AR611:AR651, AY611:AY651, INDIRECT("AE" &amp; ROW()), AP611:AP651, "💲", AS611:AS651, "Exonerado Doctor") +
    SUMIFS(AR611:AR651, AY611:AY651, INDIRECT("AE" &amp; ROW()), AP611:AP651, "📦", AS611:AS651, "Exonerado Doctor")
) -
(
    (
        SUMIFS(AR611:AR651, AY611:AY651, INDIRECT("AE" &amp; ROW()), AP611:AP651, "💲", AS611:AS651, "") +
        SUMIFS(AR611:AR651, AY611:AY651, INDIRECT("AE" &amp; ROW()), AP611:AP651, "📦", AS611:AS651, "")
    ) / 2
)</f>
        <v>0</v>
      </c>
      <c r="AM647" s="48"/>
      <c r="AN647" s="156"/>
      <c r="AO647" s="156"/>
      <c r="AP647" s="156"/>
      <c r="AQ647" s="156">
        <f>L655</f>
        <v>0</v>
      </c>
      <c r="AR647" s="156"/>
      <c r="AS647" s="156"/>
      <c r="AT647" s="156"/>
      <c r="AU647" s="156"/>
      <c r="AV647" s="156"/>
      <c r="AW647" s="156"/>
      <c r="AX647" s="156"/>
      <c r="AY647" s="156">
        <f>N650</f>
        <v>0</v>
      </c>
      <c r="AZ647" s="48"/>
      <c r="BA647" s="48"/>
      <c r="BB647" s="48"/>
      <c r="BC647" s="48"/>
      <c r="BD647" s="48"/>
      <c r="BE647" s="48"/>
      <c r="BF647" s="48"/>
      <c r="BG647" s="48"/>
      <c r="BH647" s="48"/>
      <c r="BI647" s="48"/>
      <c r="BJ647" s="48"/>
      <c r="BK647" s="48"/>
      <c r="BL647" s="48"/>
      <c r="BM647" s="48"/>
      <c r="BN647" s="48"/>
    </row>
    <row r="648" spans="1:66" ht="11.25" customHeight="1">
      <c r="A648" s="220"/>
      <c r="B648" s="38"/>
      <c r="C648" s="205"/>
      <c r="D648" s="208"/>
      <c r="E648" s="57" t="s">
        <v>42</v>
      </c>
      <c r="F648" s="58" t="str">
        <f>IF(D647&lt;&gt;"", VLOOKUP(D647,'Base de Datos'!$A$2:$D1268,3,FALSE()),"")</f>
        <v/>
      </c>
      <c r="G648" s="205"/>
      <c r="H648" s="208"/>
      <c r="I648" s="57" t="s">
        <v>42</v>
      </c>
      <c r="J648" s="58" t="str">
        <f>IF(H647&lt;&gt;"", VLOOKUP(H647,'Base de Datos'!$A$2:$D1268,3,FALSE()),"")</f>
        <v/>
      </c>
      <c r="K648" s="205"/>
      <c r="L648" s="208"/>
      <c r="M648" s="57" t="s">
        <v>42</v>
      </c>
      <c r="N648" s="58" t="str">
        <f>IF(L647&lt;&gt;"", VLOOKUP(L647,'Base de Datos'!$A$2:$D1268,3,FALSE()),"")</f>
        <v/>
      </c>
      <c r="O648" s="43"/>
      <c r="P648" s="163"/>
      <c r="Q648" s="3"/>
      <c r="R648" s="15"/>
      <c r="S648" s="229"/>
      <c r="T648" s="230"/>
      <c r="U648" s="59"/>
      <c r="V648" s="47"/>
      <c r="W648" s="229"/>
      <c r="X648" s="230"/>
      <c r="Y648" s="59"/>
      <c r="Z648" s="47"/>
      <c r="AA648" s="229"/>
      <c r="AB648" s="230"/>
      <c r="AC648" s="59"/>
      <c r="AD648" s="48"/>
      <c r="AE648" s="240" t="s">
        <v>45</v>
      </c>
      <c r="AF648" s="230"/>
      <c r="AG648" s="161">
        <f t="array" aca="1" ref="AG648" ca="1">COUNTIFS(AP611:AP651, "💲", AY611:AY651, INDIRECT("AE" &amp; ROW())) + COUNTIFS(AP611:AP651, "📦", AY611:AY651, INDIRECT("AE" &amp; ROW())) + COUNTIFS(AP611:AP651, "✅", AY611:AY651, INDIRECT("AE" &amp; ROW()))</f>
        <v>0</v>
      </c>
      <c r="AH648" s="162">
        <f t="array" aca="1" ref="AH648" ca="1">COUNTIFS(AP611:AP651, "💲", AY611:AY651, INDIRECT("AE" &amp; ROW())) + COUNTIFS(AP611:AP651, "📦", AY611:AY651, INDIRECT("AE" &amp; ROW()))</f>
        <v>0</v>
      </c>
      <c r="AI648" s="139">
        <f t="array" aca="1" ref="AI648" ca="1">SUMIFS(AR611:AR651, AY611:AY651, INDIRECT("AE" &amp; ROW()), AP611:AP651, "💲") + SUMIFS(AR611:AR651, AY611:AY651, INDIRECT("AE" &amp; ROW()), AP611:AP651, "📦")</f>
        <v>0</v>
      </c>
      <c r="AJ648" s="139">
        <f t="array" aca="1" ref="AJ648" ca="1">(
    SUMIFS(AR611:AR651, AY611:AY651, INDIRECT("AE" &amp; ROW()), AP611:AP651, "💲") +
    SUMIFS(AR611:AR651, AY611:AY651, INDIRECT("AE" &amp; ROW()), AP611:AP651, "📦")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
        SUMIFS(AR611:AR651, AY611:AY651, INDIRECT("AE" &amp; ROW()), AP611:AP651, "💲", AS611:AS651, "Familiar") +
        SUMIFS(AR611:AR651, AY611:AY651, INDIRECT("AE" &amp; ROW()), AP611:AP651, "📦", AS611:AS651, "Familiar")
    ) / 2
)  -
(
    (
        SUMIFS(AR611:AR651, AY611:AY651, INDIRECT("AE" &amp; ROW()), AP611:AP651, "💲", AS611:AS651, "Exonerado ADH") +
        SUMIFS(AR611:AR651, AY611:AY651, INDIRECT("AE" &amp; ROW()), AP611:AP651, "📦", AS611:AS651, "Exonerado ADH")
    ) / 2
)  -
(
    (
        SUMIFS(AR611:AR651, AY611:AY651, INDIRECT("AE" &amp; ROW()), AP611:AP651, "💲", AS611:AS651, "Exonerado Doctor") +
        SUMIFS(AR611:AR651, AY611:AY651, INDIRECT("AE" &amp; ROW()), AP611:AP651, "📦", AS611:AS651, "Exonerado Doctor")
    ) / 2
)</f>
        <v>0</v>
      </c>
      <c r="AK648" s="139">
        <f t="array" aca="1" ref="AK648" ca="1">(
    SUMIFS(AR611:AR651, AY611:AY651, INDIRECT("AE" &amp; ROW()), AP611:AP651, "💲") +
    SUMIFS(AR611:AR651, AY611:AY651, INDIRECT("AE" &amp; ROW()), AP611:AP651, "📦")
) -
(
    SUMIFS(AR611:AR651, AY611:AY651, INDIRECT("AE" &amp; ROW()), AP611:AP651, "💲", AS611:AS651, "Familiar") +
    SUMIFS(AR611:AR651, AY611:AY651, INDIRECT("AE" &amp; ROW()), AP611:AP651, "📦", AS611:AS651, "Familiar")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SUMIFS(AR611:AR651, AY611:AY651, INDIRECT("AE" &amp; ROW()), AP611:AP651, "💲", AS611:AS651, "Exonerado ADH") +
    SUMIFS(AR611:AR651, AY611:AY651, INDIRECT("AE" &amp; ROW()), AP611:AP651, "📦", AS611:AS651, "Exonerado ADH")
) -
(
    (
        SUMIFS(AR611:AR651, AY611:AY651, INDIRECT("AE" &amp; ROW()), AP611:AP651, "💲", AS611:AS651, "Exonerado Doctor") +
        SUMIFS(AR611:AR651, AY611:AY651, INDIRECT("AE" &amp; ROW()), AP611:AP651, "📦", AS611:AS651, "Exonerado Doctor")
    ) / 2
) -
(
    (
        SUMIFS(AR611:AR651, AY611:AY651, INDIRECT("AE" &amp; ROW()), AP611:AP651, "💲", AS611:AS651, "") +
        SUMIFS(AR611:AR651, AY611:AY651, INDIRECT("AE" &amp; ROW()), AP611:AP651, "📦", AS611:AS651, "")
    ) / 2
)</f>
        <v>0</v>
      </c>
      <c r="AL648" s="140">
        <f t="array" aca="1" ref="AL648" ca="1">(
    SUMIFS(AR611:AR651, AY611:AY651, INDIRECT("AE" &amp; ROW()), AP611:AP651, "💲") +
    SUMIFS(AR611:AR651, AY611:AY651, INDIRECT("AE" &amp; ROW()), AP611:AP651, "📦")
) -
(
    (
        SUMIFS(AR611:AR651, AY611:AY651, INDIRECT("AE" &amp; ROW()), AP611:AP651, "💲", AS611:AS651, "Familiar") +
        SUMIFS(AR611:AR651, AY611:AY651, INDIRECT("AE" &amp; ROW()), AP611:AP651, "📦", AS611:AS651, "Familiar")
    ) / 2
) -
(
    (
        SUMIFS(AR611:AR651, AY611:AY651, INDIRECT("AE" &amp; ROW()), AP611:AP651, "💲", AS611:AS651, "Participante") +
        SUMIFS(AR611:AR651, AY611:AY651, INDIRECT("AE" &amp; ROW()), AP611:AP651, "📦", AS611:AS651, "Participante")
    ) / 2
) -
(
    (
        SUMIFS(AR611:AR651, AY611:AY651, INDIRECT("AE" &amp; ROW()), AP611:AP651, "💲", AS611:AS651, "Empleado") +
        SUMIFS(AR611:AR651, AY611:AY651, INDIRECT("AE" &amp; ROW()), AP611:AP651, "📦", AS611:AS651, "Empleado")
    ) / 2
) -
(
    (
        SUMIFS(AR611:AR651, AY611:AY651, INDIRECT("AE" &amp; ROW()), AP611:AP651, "💲", AS611:AS651, "Exonerado ADH") +
        SUMIFS(AR611:AR651, AY611:AY651, INDIRECT("AE" &amp; ROW()), AP611:AP651, "📦", AS611:AS651, "Exonerado ADH")
    ) / 2
) -
(
    SUMIFS(AR611:AR651, AY611:AY651, INDIRECT("AE" &amp; ROW()), AP611:AP651, "💲", AS611:AS651, "Exonerado Doctor") +
    SUMIFS(AR611:AR651, AY611:AY651, INDIRECT("AE" &amp; ROW()), AP611:AP651, "📦", AS611:AS651, "Exonerado Doctor")
) -
(
    (
        SUMIFS(AR611:AR651, AY611:AY651, INDIRECT("AE" &amp; ROW()), AP611:AP651, "💲", AS611:AS651, "") +
        SUMIFS(AR611:AR651, AY611:AY651, INDIRECT("AE" &amp; ROW()), AP611:AP651, "📦", AS611:AS651, "")
    ) / 2
)</f>
        <v>0</v>
      </c>
      <c r="AM648" s="48"/>
      <c r="AN648" s="156"/>
      <c r="AO648" s="156"/>
      <c r="AP648" s="156"/>
      <c r="AQ648" s="156">
        <f>L659</f>
        <v>0</v>
      </c>
      <c r="AR648" s="156"/>
      <c r="AS648" s="156"/>
      <c r="AT648" s="156"/>
      <c r="AU648" s="156"/>
      <c r="AV648" s="156"/>
      <c r="AW648" s="156"/>
      <c r="AX648" s="156"/>
      <c r="AY648" s="156">
        <f>N654</f>
        <v>0</v>
      </c>
      <c r="AZ648" s="48"/>
      <c r="BA648" s="48"/>
      <c r="BB648" s="48"/>
      <c r="BC648" s="48"/>
      <c r="BD648" s="48"/>
      <c r="BE648" s="48"/>
      <c r="BF648" s="48"/>
      <c r="BG648" s="48"/>
      <c r="BH648" s="48"/>
      <c r="BI648" s="48"/>
      <c r="BJ648" s="48"/>
      <c r="BK648" s="48"/>
      <c r="BL648" s="48"/>
      <c r="BM648" s="48"/>
      <c r="BN648" s="48"/>
    </row>
    <row r="649" spans="1:66" ht="11.25" customHeight="1">
      <c r="A649" s="220"/>
      <c r="B649" s="38"/>
      <c r="C649" s="205"/>
      <c r="D649" s="208"/>
      <c r="E649" s="57" t="s">
        <v>44</v>
      </c>
      <c r="F649" s="58" t="str">
        <f>IF(D647&lt;&gt;"", VLOOKUP(D647,'Base de Datos'!$A$2:$D1268,4,FALSE()),"")</f>
        <v/>
      </c>
      <c r="G649" s="205"/>
      <c r="H649" s="208"/>
      <c r="I649" s="57" t="s">
        <v>44</v>
      </c>
      <c r="J649" s="58" t="str">
        <f>IF(H647&lt;&gt;"", VLOOKUP(H647,'Base de Datos'!$A$2:$D1268,4,FALSE()),"")</f>
        <v/>
      </c>
      <c r="K649" s="205"/>
      <c r="L649" s="208"/>
      <c r="M649" s="57" t="s">
        <v>44</v>
      </c>
      <c r="N649" s="58" t="str">
        <f>IF(L647&lt;&gt;"", VLOOKUP(L647,'Base de Datos'!$A$2:$D1268,4,FALSE()),"")</f>
        <v/>
      </c>
      <c r="O649" s="43"/>
      <c r="P649" s="163"/>
      <c r="Q649" s="3"/>
      <c r="R649" s="15"/>
      <c r="S649" s="229"/>
      <c r="T649" s="230"/>
      <c r="U649" s="59"/>
      <c r="V649" s="47"/>
      <c r="W649" s="229"/>
      <c r="X649" s="230"/>
      <c r="Y649" s="59"/>
      <c r="Z649" s="47"/>
      <c r="AA649" s="229"/>
      <c r="AB649" s="230"/>
      <c r="AC649" s="59"/>
      <c r="AD649" s="48"/>
      <c r="AE649" s="240" t="s">
        <v>47</v>
      </c>
      <c r="AF649" s="230"/>
      <c r="AG649" s="161">
        <f t="array" aca="1" ref="AG649" ca="1">COUNTIFS(AP611:AP651, "💲", AY611:AY651, INDIRECT("AE" &amp; ROW())) + COUNTIFS(AP611:AP651, "📦", AY611:AY651, INDIRECT("AE" &amp; ROW())) + COUNTIFS(AP611:AP651, "✅", AY611:AY651, INDIRECT("AE" &amp; ROW()))</f>
        <v>0</v>
      </c>
      <c r="AH649" s="162">
        <f t="array" aca="1" ref="AH649" ca="1">COUNTIFS(AP611:AP651, "💲", AY611:AY651, INDIRECT("AE" &amp; ROW())) + COUNTIFS(AP611:AP651, "📦", AY611:AY651, INDIRECT("AE" &amp; ROW()))</f>
        <v>0</v>
      </c>
      <c r="AI649" s="139">
        <f t="array" aca="1" ref="AI649" ca="1">SUMIFS(AR611:AR651, AY611:AY651, INDIRECT("AE" &amp; ROW()), AP611:AP651, "💲") + SUMIFS(AR611:AR651, AY611:AY651, INDIRECT("AE" &amp; ROW()), AP611:AP651, "📦")</f>
        <v>0</v>
      </c>
      <c r="AJ649" s="139">
        <f t="array" aca="1" ref="AJ649" ca="1">(
    SUMIFS(AR611:AR651, AY611:AY651, INDIRECT("AE" &amp; ROW()), AP611:AP651, "💲") +
    SUMIFS(AR611:AR651, AY611:AY651, INDIRECT("AE" &amp; ROW()), AP611:AP651, "📦")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
        SUMIFS(AR611:AR651, AY611:AY651, INDIRECT("AE" &amp; ROW()), AP611:AP651, "💲", AS611:AS651, "Familiar") +
        SUMIFS(AR611:AR651, AY611:AY651, INDIRECT("AE" &amp; ROW()), AP611:AP651, "📦", AS611:AS651, "Familiar")
    ) / 2
)  -
(
    (
        SUMIFS(AR611:AR651, AY611:AY651, INDIRECT("AE" &amp; ROW()), AP611:AP651, "💲", AS611:AS651, "Exonerado ADH") +
        SUMIFS(AR611:AR651, AY611:AY651, INDIRECT("AE" &amp; ROW()), AP611:AP651, "📦", AS611:AS651, "Exonerado ADH")
    ) / 2
)  -
(
    (
        SUMIFS(AR611:AR651, AY611:AY651, INDIRECT("AE" &amp; ROW()), AP611:AP651, "💲", AS611:AS651, "Exonerado Doctor") +
        SUMIFS(AR611:AR651, AY611:AY651, INDIRECT("AE" &amp; ROW()), AP611:AP651, "📦", AS611:AS651, "Exonerado Doctor")
    ) / 2
)</f>
        <v>0</v>
      </c>
      <c r="AK649" s="139">
        <f t="array" aca="1" ref="AK649" ca="1">(
    SUMIFS(AR611:AR651, AY611:AY651, INDIRECT("AE" &amp; ROW()), AP611:AP651, "💲") +
    SUMIFS(AR611:AR651, AY611:AY651, INDIRECT("AE" &amp; ROW()), AP611:AP651, "📦")
) -
(
    SUMIFS(AR611:AR651, AY611:AY651, INDIRECT("AE" &amp; ROW()), AP611:AP651, "💲", AS611:AS651, "Familiar") +
    SUMIFS(AR611:AR651, AY611:AY651, INDIRECT("AE" &amp; ROW()), AP611:AP651, "📦", AS611:AS651, "Familiar")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SUMIFS(AR611:AR651, AY611:AY651, INDIRECT("AE" &amp; ROW()), AP611:AP651, "💲", AS611:AS651, "Exonerado ADH") +
    SUMIFS(AR611:AR651, AY611:AY651, INDIRECT("AE" &amp; ROW()), AP611:AP651, "📦", AS611:AS651, "Exonerado ADH")
) -
(
    (
        SUMIFS(AR611:AR651, AY611:AY651, INDIRECT("AE" &amp; ROW()), AP611:AP651, "💲", AS611:AS651, "Exonerado Doctor") +
        SUMIFS(AR611:AR651, AY611:AY651, INDIRECT("AE" &amp; ROW()), AP611:AP651, "📦", AS611:AS651, "Exonerado Doctor")
    ) / 2
) -
(
    (
        SUMIFS(AR611:AR651, AY611:AY651, INDIRECT("AE" &amp; ROW()), AP611:AP651, "💲", AS611:AS651, "") +
        SUMIFS(AR611:AR651, AY611:AY651, INDIRECT("AE" &amp; ROW()), AP611:AP651, "📦", AS611:AS651, "")
    ) / 2
)</f>
        <v>0</v>
      </c>
      <c r="AL649" s="140">
        <f t="array" aca="1" ref="AL649" ca="1">(
    SUMIFS(AR611:AR651, AY611:AY651, INDIRECT("AE" &amp; ROW()), AP611:AP651, "💲") +
    SUMIFS(AR611:AR651, AY611:AY651, INDIRECT("AE" &amp; ROW()), AP611:AP651, "📦")
) -
(
    (
        SUMIFS(AR611:AR651, AY611:AY651, INDIRECT("AE" &amp; ROW()), AP611:AP651, "💲", AS611:AS651, "Familiar") +
        SUMIFS(AR611:AR651, AY611:AY651, INDIRECT("AE" &amp; ROW()), AP611:AP651, "📦", AS611:AS651, "Familiar")
    ) / 2
) -
(
    (
        SUMIFS(AR611:AR651, AY611:AY651, INDIRECT("AE" &amp; ROW()), AP611:AP651, "💲", AS611:AS651, "Participante") +
        SUMIFS(AR611:AR651, AY611:AY651, INDIRECT("AE" &amp; ROW()), AP611:AP651, "📦", AS611:AS651, "Participante")
    ) / 2
) -
(
    (
        SUMIFS(AR611:AR651, AY611:AY651, INDIRECT("AE" &amp; ROW()), AP611:AP651, "💲", AS611:AS651, "Empleado") +
        SUMIFS(AR611:AR651, AY611:AY651, INDIRECT("AE" &amp; ROW()), AP611:AP651, "📦", AS611:AS651, "Empleado")
    ) / 2
) -
(
    (
        SUMIFS(AR611:AR651, AY611:AY651, INDIRECT("AE" &amp; ROW()), AP611:AP651, "💲", AS611:AS651, "Exonerado ADH") +
        SUMIFS(AR611:AR651, AY611:AY651, INDIRECT("AE" &amp; ROW()), AP611:AP651, "📦", AS611:AS651, "Exonerado ADH")
    ) / 2
) -
(
    SUMIFS(AR611:AR651, AY611:AY651, INDIRECT("AE" &amp; ROW()), AP611:AP651, "💲", AS611:AS651, "Exonerado Doctor") +
    SUMIFS(AR611:AR651, AY611:AY651, INDIRECT("AE" &amp; ROW()), AP611:AP651, "📦", AS611:AS651, "Exonerado Doctor")
) -
(
    (
        SUMIFS(AR611:AR651, AY611:AY651, INDIRECT("AE" &amp; ROW()), AP611:AP651, "💲", AS611:AS651, "") +
        SUMIFS(AR611:AR651, AY611:AY651, INDIRECT("AE" &amp; ROW()), AP611:AP651, "📦", AS611:AS651, "")
    ) / 2
)</f>
        <v>0</v>
      </c>
      <c r="AM649" s="48"/>
      <c r="AN649" s="156"/>
      <c r="AO649" s="156"/>
      <c r="AP649" s="156"/>
      <c r="AQ649" s="156"/>
      <c r="AR649" s="156"/>
      <c r="AS649" s="156"/>
      <c r="AT649" s="156"/>
      <c r="AU649" s="156"/>
      <c r="AV649" s="156"/>
      <c r="AW649" s="156"/>
      <c r="AX649" s="156"/>
      <c r="AY649" s="156">
        <f>N658</f>
        <v>0</v>
      </c>
      <c r="AZ649" s="48"/>
      <c r="BA649" s="48"/>
      <c r="BB649" s="48"/>
      <c r="BC649" s="48"/>
      <c r="BD649" s="48"/>
      <c r="BE649" s="48"/>
      <c r="BF649" s="48"/>
      <c r="BG649" s="48"/>
      <c r="BH649" s="48"/>
      <c r="BI649" s="48"/>
      <c r="BJ649" s="48"/>
      <c r="BK649" s="48"/>
      <c r="BL649" s="48"/>
      <c r="BM649" s="48"/>
      <c r="BN649" s="48"/>
    </row>
    <row r="650" spans="1:66" ht="11.25" customHeight="1">
      <c r="A650" s="221"/>
      <c r="B650" s="38"/>
      <c r="C650" s="206"/>
      <c r="D650" s="209"/>
      <c r="E650" s="85" t="s">
        <v>46</v>
      </c>
      <c r="F650" s="86"/>
      <c r="G650" s="206"/>
      <c r="H650" s="209"/>
      <c r="I650" s="85" t="s">
        <v>46</v>
      </c>
      <c r="J650" s="108"/>
      <c r="K650" s="206"/>
      <c r="L650" s="209"/>
      <c r="M650" s="85" t="s">
        <v>46</v>
      </c>
      <c r="N650" s="108"/>
      <c r="O650" s="43"/>
      <c r="P650" s="163"/>
      <c r="Q650" s="3"/>
      <c r="R650" s="15"/>
      <c r="S650" s="227" t="str">
        <f>IF(OR(S647="Empleado",S647="Familiar"),"Nombre del Empleado","N° Factura")</f>
        <v>N° Factura</v>
      </c>
      <c r="T650" s="228"/>
      <c r="U650" s="89"/>
      <c r="V650" s="47"/>
      <c r="W650" s="227" t="str">
        <f>IF(OR(W647="Empleado",W647="Familiar"),"Nombre del Empleado","N° Factura")</f>
        <v>N° Factura</v>
      </c>
      <c r="X650" s="228"/>
      <c r="Y650" s="89"/>
      <c r="Z650" s="47"/>
      <c r="AA650" s="227" t="str">
        <f>IF(OR(AA647="Empleado",AA647="Familiar"),"Nombre del Empleado","N° Factura")</f>
        <v>N° Factura</v>
      </c>
      <c r="AB650" s="228"/>
      <c r="AC650" s="111"/>
      <c r="AD650" s="48"/>
      <c r="AE650" s="240" t="s">
        <v>48</v>
      </c>
      <c r="AF650" s="230"/>
      <c r="AG650" s="161">
        <f t="array" aca="1" ref="AG650" ca="1">COUNTIFS(AP611:AP651, "💲", AY611:AY651, INDIRECT("AE" &amp; ROW())) + COUNTIFS(AP611:AP651, "📦", AY611:AY651, INDIRECT("AE" &amp; ROW())) + COUNTIFS(AP611:AP651, "✅", AY611:AY651, INDIRECT("AE" &amp; ROW()))</f>
        <v>0</v>
      </c>
      <c r="AH650" s="162">
        <f t="array" aca="1" ref="AH650" ca="1">COUNTIFS(AP611:AP651, "💲", AY611:AY651, INDIRECT("AE" &amp; ROW())) + COUNTIFS(AP611:AP651, "📦", AY611:AY651, INDIRECT("AE" &amp; ROW()))</f>
        <v>0</v>
      </c>
      <c r="AI650" s="139">
        <f t="array" aca="1" ref="AI650" ca="1">SUMIFS(AR611:AR651, AY611:AY651, INDIRECT("AE" &amp; ROW()), AP611:AP651, "💲") + SUMIFS(AR611:AR651, AY611:AY651, INDIRECT("AE" &amp; ROW()), AP611:AP651, "📦")</f>
        <v>0</v>
      </c>
      <c r="AJ650" s="139">
        <f t="array" aca="1" ref="AJ650" ca="1">(
    SUMIFS(AR611:AR651, AY611:AY651, INDIRECT("AE" &amp; ROW()), AP611:AP651, "💲") +
    SUMIFS(AR611:AR651, AY611:AY651, INDIRECT("AE" &amp; ROW()), AP611:AP651, "📦")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
        SUMIFS(AR611:AR651, AY611:AY651, INDIRECT("AE" &amp; ROW()), AP611:AP651, "💲", AS611:AS651, "Familiar") +
        SUMIFS(AR611:AR651, AY611:AY651, INDIRECT("AE" &amp; ROW()), AP611:AP651, "📦", AS611:AS651, "Familiar")
    ) / 2
)  -
(
    (
        SUMIFS(AR611:AR651, AY611:AY651, INDIRECT("AE" &amp; ROW()), AP611:AP651, "💲", AS611:AS651, "Exonerado ADH") +
        SUMIFS(AR611:AR651, AY611:AY651, INDIRECT("AE" &amp; ROW()), AP611:AP651, "📦", AS611:AS651, "Exonerado ADH")
    ) / 2
)  -
(
    (
        SUMIFS(AR611:AR651, AY611:AY651, INDIRECT("AE" &amp; ROW()), AP611:AP651, "💲", AS611:AS651, "Exonerado Doctor") +
        SUMIFS(AR611:AR651, AY611:AY651, INDIRECT("AE" &amp; ROW()), AP611:AP651, "📦", AS611:AS651, "Exonerado Doctor")
    ) / 2
)</f>
        <v>0</v>
      </c>
      <c r="AK650" s="139">
        <f t="array" aca="1" ref="AK650" ca="1">(
    SUMIFS(AR611:AR651, AY611:AY651, INDIRECT("AE" &amp; ROW()), AP611:AP651, "💲") +
    SUMIFS(AR611:AR651, AY611:AY651, INDIRECT("AE" &amp; ROW()), AP611:AP651, "📦")
) -
(
    SUMIFS(AR611:AR651, AY611:AY651, INDIRECT("AE" &amp; ROW()), AP611:AP651, "💲", AS611:AS651, "Familiar") +
    SUMIFS(AR611:AR651, AY611:AY651, INDIRECT("AE" &amp; ROW()), AP611:AP651, "📦", AS611:AS651, "Familiar")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SUMIFS(AR611:AR651, AY611:AY651, INDIRECT("AE" &amp; ROW()), AP611:AP651, "💲", AS611:AS651, "Exonerado ADH") +
    SUMIFS(AR611:AR651, AY611:AY651, INDIRECT("AE" &amp; ROW()), AP611:AP651, "📦", AS611:AS651, "Exonerado ADH")
) -
(
    (
        SUMIFS(AR611:AR651, AY611:AY651, INDIRECT("AE" &amp; ROW()), AP611:AP651, "💲", AS611:AS651, "Exonerado Doctor") +
        SUMIFS(AR611:AR651, AY611:AY651, INDIRECT("AE" &amp; ROW()), AP611:AP651, "📦", AS611:AS651, "Exonerado Doctor")
    ) / 2
) -
(
    (
        SUMIFS(AR611:AR651, AY611:AY651, INDIRECT("AE" &amp; ROW()), AP611:AP651, "💲", AS611:AS651, "") +
        SUMIFS(AR611:AR651, AY611:AY651, INDIRECT("AE" &amp; ROW()), AP611:AP651, "📦", AS611:AS651, "")
    ) / 2
)</f>
        <v>0</v>
      </c>
      <c r="AL650" s="140">
        <f t="array" aca="1" ref="AL650" ca="1">(
    SUMIFS(AR611:AR651, AY611:AY651, INDIRECT("AE" &amp; ROW()), AP611:AP651, "💲") +
    SUMIFS(AR611:AR651, AY611:AY651, INDIRECT("AE" &amp; ROW()), AP611:AP651, "📦")
) -
(
    (
        SUMIFS(AR611:AR651, AY611:AY651, INDIRECT("AE" &amp; ROW()), AP611:AP651, "💲", AS611:AS651, "Familiar") +
        SUMIFS(AR611:AR651, AY611:AY651, INDIRECT("AE" &amp; ROW()), AP611:AP651, "📦", AS611:AS651, "Familiar")
    ) / 2
) -
(
    (
        SUMIFS(AR611:AR651, AY611:AY651, INDIRECT("AE" &amp; ROW()), AP611:AP651, "💲", AS611:AS651, "Participante") +
        SUMIFS(AR611:AR651, AY611:AY651, INDIRECT("AE" &amp; ROW()), AP611:AP651, "📦", AS611:AS651, "Participante")
    ) / 2
) -
(
    (
        SUMIFS(AR611:AR651, AY611:AY651, INDIRECT("AE" &amp; ROW()), AP611:AP651, "💲", AS611:AS651, "Empleado") +
        SUMIFS(AR611:AR651, AY611:AY651, INDIRECT("AE" &amp; ROW()), AP611:AP651, "📦", AS611:AS651, "Empleado")
    ) / 2
) -
(
    (
        SUMIFS(AR611:AR651, AY611:AY651, INDIRECT("AE" &amp; ROW()), AP611:AP651, "💲", AS611:AS651, "Exonerado ADH") +
        SUMIFS(AR611:AR651, AY611:AY651, INDIRECT("AE" &amp; ROW()), AP611:AP651, "📦", AS611:AS651, "Exonerado ADH")
    ) / 2
) -
(
    SUMIFS(AR611:AR651, AY611:AY651, INDIRECT("AE" &amp; ROW()), AP611:AP651, "💲", AS611:AS651, "Exonerado Doctor") +
    SUMIFS(AR611:AR651, AY611:AY651, INDIRECT("AE" &amp; ROW()), AP611:AP651, "📦", AS611:AS651, "Exonerado Doctor")
) -
(
    (
        SUMIFS(AR611:AR651, AY611:AY651, INDIRECT("AE" &amp; ROW()), AP611:AP651, "💲", AS611:AS651, "") +
        SUMIFS(AR611:AR651, AY611:AY651, INDIRECT("AE" &amp; ROW()), AP611:AP651, "📦", AS611:AS651, "")
    ) / 2
)</f>
        <v>0</v>
      </c>
      <c r="AM650" s="48"/>
      <c r="AN650" s="156"/>
      <c r="AO650" s="156"/>
      <c r="AP650" s="156"/>
      <c r="AQ650" s="156"/>
      <c r="AR650" s="156"/>
      <c r="AS650" s="156"/>
      <c r="AT650" s="156"/>
      <c r="AU650" s="156"/>
      <c r="AV650" s="156"/>
      <c r="AW650" s="156"/>
      <c r="AX650" s="156"/>
      <c r="AY650" s="156">
        <f>N662</f>
        <v>0</v>
      </c>
      <c r="AZ650" s="48"/>
      <c r="BA650" s="48"/>
      <c r="BB650" s="48"/>
      <c r="BC650" s="48"/>
      <c r="BD650" s="48"/>
      <c r="BE650" s="48"/>
      <c r="BF650" s="48"/>
      <c r="BG650" s="48"/>
      <c r="BH650" s="48"/>
      <c r="BI650" s="48"/>
      <c r="BJ650" s="48"/>
      <c r="BK650" s="48"/>
      <c r="BL650" s="48"/>
      <c r="BM650" s="48"/>
      <c r="BN650" s="48"/>
    </row>
    <row r="651" spans="1:66" ht="11.25" customHeight="1">
      <c r="A651" s="222">
        <f>A647+$Q$13/1440</f>
        <v>0.74999999999999978</v>
      </c>
      <c r="B651" s="38"/>
      <c r="C651" s="204"/>
      <c r="D651" s="207"/>
      <c r="E651" s="40" t="s">
        <v>36</v>
      </c>
      <c r="F651" s="42" t="str">
        <f>IF(D651&lt;&gt;"", VLOOKUP(D651,'Base de Datos'!$A$2:$D1268,2,FALSE()),"")</f>
        <v/>
      </c>
      <c r="G651" s="204"/>
      <c r="H651" s="216"/>
      <c r="I651" s="40" t="s">
        <v>36</v>
      </c>
      <c r="J651" s="42" t="str">
        <f>IF(H651&lt;&gt;"", VLOOKUP(H651,'Base de Datos'!$A$2:$D1268,2,FALSE()),"")</f>
        <v/>
      </c>
      <c r="K651" s="204"/>
      <c r="L651" s="216"/>
      <c r="M651" s="40" t="s">
        <v>36</v>
      </c>
      <c r="N651" s="42" t="str">
        <f>IF(L651&lt;&gt;"", VLOOKUP(L651,'Base de Datos'!$A$2:$D1268,2,FALSE()),"")</f>
        <v/>
      </c>
      <c r="O651" s="43"/>
      <c r="P651" s="163"/>
      <c r="Q651" s="3"/>
      <c r="R651" s="15"/>
      <c r="S651" s="45"/>
      <c r="T651" s="45" t="s">
        <v>37</v>
      </c>
      <c r="U651" s="46"/>
      <c r="V651" s="47"/>
      <c r="W651" s="45"/>
      <c r="X651" s="45" t="s">
        <v>37</v>
      </c>
      <c r="Y651" s="46"/>
      <c r="Z651" s="47"/>
      <c r="AA651" s="45"/>
      <c r="AB651" s="45" t="s">
        <v>37</v>
      </c>
      <c r="AC651" s="46"/>
      <c r="AD651" s="48"/>
      <c r="AE651" s="240" t="s">
        <v>49</v>
      </c>
      <c r="AF651" s="230"/>
      <c r="AG651" s="161">
        <f t="array" aca="1" ref="AG651" ca="1">COUNTIFS(AP611:AP651, "💲", AY611:AY651, INDIRECT("AE" &amp; ROW())) + COUNTIFS(AP611:AP651, "📦", AY611:AY651, INDIRECT("AE" &amp; ROW())) + COUNTIFS(AP611:AP651, "✅", AY611:AY651, INDIRECT("AE" &amp; ROW()))</f>
        <v>0</v>
      </c>
      <c r="AH651" s="162">
        <f t="array" aca="1" ref="AH651" ca="1">COUNTIFS(AP611:AP651, "💲", AY611:AY651, INDIRECT("AE" &amp; ROW())) + COUNTIFS(AP611:AP651, "📦", AY611:AY651, INDIRECT("AE" &amp; ROW()))</f>
        <v>0</v>
      </c>
      <c r="AI651" s="139">
        <f t="array" aca="1" ref="AI651" ca="1">SUMIFS(AR611:AR651, AY611:AY651, INDIRECT("AE" &amp; ROW()), AP611:AP651, "💲") + SUMIFS(AR611:AR651, AY611:AY651, INDIRECT("AE" &amp; ROW()), AP611:AP651, "📦")</f>
        <v>0</v>
      </c>
      <c r="AJ651" s="139">
        <f t="array" aca="1" ref="AJ651" ca="1">(
    SUMIFS(AR611:AR651, AY611:AY651, INDIRECT("AE" &amp; ROW()), AP611:AP651, "💲") +
    SUMIFS(AR611:AR651, AY611:AY651, INDIRECT("AE" &amp; ROW()), AP611:AP651, "📦")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
        SUMIFS(AR611:AR651, AY611:AY651, INDIRECT("AE" &amp; ROW()), AP611:AP651, "💲", AS611:AS651, "Familiar") +
        SUMIFS(AR611:AR651, AY611:AY651, INDIRECT("AE" &amp; ROW()), AP611:AP651, "📦", AS611:AS651, "Familiar")
    ) / 2
)  -
(
    (
        SUMIFS(AR611:AR651, AY611:AY651, INDIRECT("AE" &amp; ROW()), AP611:AP651, "💲", AS611:AS651, "Exonerado ADH") +
        SUMIFS(AR611:AR651, AY611:AY651, INDIRECT("AE" &amp; ROW()), AP611:AP651, "📦", AS611:AS651, "Exonerado ADH")
    ) / 2
)  -
(
    (
        SUMIFS(AR611:AR651, AY611:AY651, INDIRECT("AE" &amp; ROW()), AP611:AP651, "💲", AS611:AS651, "Exonerado Doctor") +
        SUMIFS(AR611:AR651, AY611:AY651, INDIRECT("AE" &amp; ROW()), AP611:AP651, "📦", AS611:AS651, "Exonerado Doctor")
    ) / 2
)</f>
        <v>0</v>
      </c>
      <c r="AK651" s="139">
        <f t="array" aca="1" ref="AK651" ca="1">(
    SUMIFS(AR611:AR651, AY611:AY651, INDIRECT("AE" &amp; ROW()), AP611:AP651, "💲") +
    SUMIFS(AR611:AR651, AY611:AY651, INDIRECT("AE" &amp; ROW()), AP611:AP651, "📦")
) -
(
    SUMIFS(AR611:AR651, AY611:AY651, INDIRECT("AE" &amp; ROW()), AP611:AP651, "💲", AS611:AS651, "Familiar") +
    SUMIFS(AR611:AR651, AY611:AY651, INDIRECT("AE" &amp; ROW()), AP611:AP651, "📦", AS611:AS651, "Familiar")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SUMIFS(AR611:AR651, AY611:AY651, INDIRECT("AE" &amp; ROW()), AP611:AP651, "💲", AS611:AS651, "Exonerado ADH") +
    SUMIFS(AR611:AR651, AY611:AY651, INDIRECT("AE" &amp; ROW()), AP611:AP651, "📦", AS611:AS651, "Exonerado ADH")
) -
(
    (
        SUMIFS(AR611:AR651, AY611:AY651, INDIRECT("AE" &amp; ROW()), AP611:AP651, "💲", AS611:AS651, "Exonerado Doctor") +
        SUMIFS(AR611:AR651, AY611:AY651, INDIRECT("AE" &amp; ROW()), AP611:AP651, "📦", AS611:AS651, "Exonerado Doctor")
    ) / 2
) -
(
    (
        SUMIFS(AR611:AR651, AY611:AY651, INDIRECT("AE" &amp; ROW()), AP611:AP651, "💲", AS611:AS651, "") +
        SUMIFS(AR611:AR651, AY611:AY651, INDIRECT("AE" &amp; ROW()), AP611:AP651, "📦", AS611:AS651, "")
    ) / 2
)</f>
        <v>0</v>
      </c>
      <c r="AL651" s="140">
        <f t="array" aca="1" ref="AL651" ca="1">(
    SUMIFS(AR611:AR651, AY611:AY651, INDIRECT("AE" &amp; ROW()), AP611:AP651, "💲") +
    SUMIFS(AR611:AR651, AY611:AY651, INDIRECT("AE" &amp; ROW()), AP611:AP651, "📦")
) -
(
    (
        SUMIFS(AR611:AR651, AY611:AY651, INDIRECT("AE" &amp; ROW()), AP611:AP651, "💲", AS611:AS651, "Familiar") +
        SUMIFS(AR611:AR651, AY611:AY651, INDIRECT("AE" &amp; ROW()), AP611:AP651, "📦", AS611:AS651, "Familiar")
    ) / 2
) -
(
    (
        SUMIFS(AR611:AR651, AY611:AY651, INDIRECT("AE" &amp; ROW()), AP611:AP651, "💲", AS611:AS651, "Participante") +
        SUMIFS(AR611:AR651, AY611:AY651, INDIRECT("AE" &amp; ROW()), AP611:AP651, "📦", AS611:AS651, "Participante")
    ) / 2
) -
(
    (
        SUMIFS(AR611:AR651, AY611:AY651, INDIRECT("AE" &amp; ROW()), AP611:AP651, "💲", AS611:AS651, "Empleado") +
        SUMIFS(AR611:AR651, AY611:AY651, INDIRECT("AE" &amp; ROW()), AP611:AP651, "📦", AS611:AS651, "Empleado")
    ) / 2
) -
(
    (
        SUMIFS(AR611:AR651, AY611:AY651, INDIRECT("AE" &amp; ROW()), AP611:AP651, "💲", AS611:AS651, "Exonerado ADH") +
        SUMIFS(AR611:AR651, AY611:AY651, INDIRECT("AE" &amp; ROW()), AP611:AP651, "📦", AS611:AS651, "Exonerado ADH")
    ) / 2
) -
(
    SUMIFS(AR611:AR651, AY611:AY651, INDIRECT("AE" &amp; ROW()), AP611:AP651, "💲", AS611:AS651, "Exonerado Doctor") +
    SUMIFS(AR611:AR651, AY611:AY651, INDIRECT("AE" &amp; ROW()), AP611:AP651, "📦", AS611:AS651, "Exonerado Doctor")
) -
(
    (
        SUMIFS(AR611:AR651, AY611:AY651, INDIRECT("AE" &amp; ROW()), AP611:AP651, "💲", AS611:AS651, "") +
        SUMIFS(AR611:AR651, AY611:AY651, INDIRECT("AE" &amp; ROW()), AP611:AP651, "📦", AS611:AS651, "")
    ) / 2
)</f>
        <v>0</v>
      </c>
      <c r="AM651" s="48"/>
      <c r="AN651" s="156"/>
      <c r="AO651" s="156"/>
      <c r="AP651" s="156"/>
      <c r="AQ651" s="156"/>
      <c r="AR651" s="156"/>
      <c r="AS651" s="156"/>
      <c r="AT651" s="156"/>
      <c r="AU651" s="156"/>
      <c r="AV651" s="156"/>
      <c r="AW651" s="156"/>
      <c r="AX651" s="156"/>
      <c r="AY651" s="156"/>
      <c r="AZ651" s="48"/>
      <c r="BA651" s="48"/>
      <c r="BB651" s="48"/>
      <c r="BC651" s="48"/>
      <c r="BD651" s="48"/>
      <c r="BE651" s="48"/>
      <c r="BF651" s="48"/>
      <c r="BG651" s="48"/>
      <c r="BH651" s="48"/>
      <c r="BI651" s="48"/>
      <c r="BJ651" s="48"/>
      <c r="BK651" s="48"/>
      <c r="BL651" s="48"/>
      <c r="BM651" s="48"/>
      <c r="BN651" s="48"/>
    </row>
    <row r="652" spans="1:66" ht="11.25" customHeight="1">
      <c r="A652" s="220"/>
      <c r="B652" s="38"/>
      <c r="C652" s="205"/>
      <c r="D652" s="208"/>
      <c r="E652" s="57" t="s">
        <v>42</v>
      </c>
      <c r="F652" s="58" t="str">
        <f>IF(D651&lt;&gt;"", VLOOKUP(D651,'Base de Datos'!$A$2:$D1268,3,FALSE()),"")</f>
        <v/>
      </c>
      <c r="G652" s="205"/>
      <c r="H652" s="208"/>
      <c r="I652" s="57" t="s">
        <v>42</v>
      </c>
      <c r="J652" s="58" t="str">
        <f>IF(H651&lt;&gt;"", VLOOKUP(H651,'Base de Datos'!$A$2:$D1268,3,FALSE()),"")</f>
        <v/>
      </c>
      <c r="K652" s="205"/>
      <c r="L652" s="208"/>
      <c r="M652" s="57" t="s">
        <v>42</v>
      </c>
      <c r="N652" s="58" t="str">
        <f>IF(L651&lt;&gt;"", VLOOKUP(L651,'Base de Datos'!$A$2:$D1268,3,FALSE()),"")</f>
        <v/>
      </c>
      <c r="O652" s="43"/>
      <c r="P652" s="163"/>
      <c r="Q652" s="3"/>
      <c r="R652" s="15"/>
      <c r="S652" s="229"/>
      <c r="T652" s="230"/>
      <c r="U652" s="59"/>
      <c r="V652" s="47"/>
      <c r="W652" s="229"/>
      <c r="X652" s="230"/>
      <c r="Y652" s="59"/>
      <c r="Z652" s="47"/>
      <c r="AA652" s="229"/>
      <c r="AB652" s="230"/>
      <c r="AC652" s="59"/>
      <c r="AD652" s="48"/>
      <c r="AE652" s="240" t="s">
        <v>51</v>
      </c>
      <c r="AF652" s="230"/>
      <c r="AG652" s="161">
        <f t="array" aca="1" ref="AG652" ca="1">COUNTIFS(AP611:AP651, "💲", AY611:AY651, INDIRECT("AE" &amp; ROW())) + COUNTIFS(AP611:AP651, "📦", AY611:AY651, INDIRECT("AE" &amp; ROW())) + COUNTIFS(AP611:AP651, "✅", AY611:AY651, INDIRECT("AE" &amp; ROW()))</f>
        <v>0</v>
      </c>
      <c r="AH652" s="162">
        <f t="array" aca="1" ref="AH652" ca="1">COUNTIFS(AP611:AP651, "💲", AY611:AY651, INDIRECT("AE" &amp; ROW())) + COUNTIFS(AP611:AP651, "📦", AY611:AY651, INDIRECT("AE" &amp; ROW()))</f>
        <v>0</v>
      </c>
      <c r="AI652" s="139">
        <f t="array" aca="1" ref="AI652" ca="1">SUMIFS(AR611:AR651, AY611:AY651, INDIRECT("AE" &amp; ROW()), AP611:AP651, "💲") + SUMIFS(AR611:AR651, AY611:AY651, INDIRECT("AE" &amp; ROW()), AP611:AP651, "📦")</f>
        <v>0</v>
      </c>
      <c r="AJ652" s="139">
        <f t="array" aca="1" ref="AJ652" ca="1">(
    SUMIFS(AR611:AR651, AY611:AY651, INDIRECT("AE" &amp; ROW()), AP611:AP651, "💲") +
    SUMIFS(AR611:AR651, AY611:AY651, INDIRECT("AE" &amp; ROW()), AP611:AP651, "📦")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
        SUMIFS(AR611:AR651, AY611:AY651, INDIRECT("AE" &amp; ROW()), AP611:AP651, "💲", AS611:AS651, "Familiar") +
        SUMIFS(AR611:AR651, AY611:AY651, INDIRECT("AE" &amp; ROW()), AP611:AP651, "📦", AS611:AS651, "Familiar")
    ) / 2
)  -
(
    (
        SUMIFS(AR611:AR651, AY611:AY651, INDIRECT("AE" &amp; ROW()), AP611:AP651, "💲", AS611:AS651, "Exonerado ADH") +
        SUMIFS(AR611:AR651, AY611:AY651, INDIRECT("AE" &amp; ROW()), AP611:AP651, "📦", AS611:AS651, "Exonerado ADH")
    ) / 2
)  -
(
    (
        SUMIFS(AR611:AR651, AY611:AY651, INDIRECT("AE" &amp; ROW()), AP611:AP651, "💲", AS611:AS651, "Exonerado Doctor") +
        SUMIFS(AR611:AR651, AY611:AY651, INDIRECT("AE" &amp; ROW()), AP611:AP651, "📦", AS611:AS651, "Exonerado Doctor")
    ) / 2
)</f>
        <v>0</v>
      </c>
      <c r="AK652" s="139">
        <f t="array" aca="1" ref="AK652" ca="1">(
    SUMIFS(AR611:AR651, AY611:AY651, INDIRECT("AE" &amp; ROW()), AP611:AP651, "💲") +
    SUMIFS(AR611:AR651, AY611:AY651, INDIRECT("AE" &amp; ROW()), AP611:AP651, "📦")
) -
(
    SUMIFS(AR611:AR651, AY611:AY651, INDIRECT("AE" &amp; ROW()), AP611:AP651, "💲", AS611:AS651, "Familiar") +
    SUMIFS(AR611:AR651, AY611:AY651, INDIRECT("AE" &amp; ROW()), AP611:AP651, "📦", AS611:AS651, "Familiar")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SUMIFS(AR611:AR651, AY611:AY651, INDIRECT("AE" &amp; ROW()), AP611:AP651, "💲", AS611:AS651, "Exonerado ADH") +
    SUMIFS(AR611:AR651, AY611:AY651, INDIRECT("AE" &amp; ROW()), AP611:AP651, "📦", AS611:AS651, "Exonerado ADH")
) -
(
    (
        SUMIFS(AR611:AR651, AY611:AY651, INDIRECT("AE" &amp; ROW()), AP611:AP651, "💲", AS611:AS651, "Exonerado Doctor") +
        SUMIFS(AR611:AR651, AY611:AY651, INDIRECT("AE" &amp; ROW()), AP611:AP651, "📦", AS611:AS651, "Exonerado Doctor")
    ) / 2
) -
(
    (
        SUMIFS(AR611:AR651, AY611:AY651, INDIRECT("AE" &amp; ROW()), AP611:AP651, "💲", AS611:AS651, "") +
        SUMIFS(AR611:AR651, AY611:AY651, INDIRECT("AE" &amp; ROW()), AP611:AP651, "📦", AS611:AS651, "")
    ) / 2
)</f>
        <v>0</v>
      </c>
      <c r="AL652" s="140">
        <f t="array" aca="1" ref="AL652" ca="1">(
    SUMIFS(AR611:AR651, AY611:AY651, INDIRECT("AE" &amp; ROW()), AP611:AP651, "💲") +
    SUMIFS(AR611:AR651, AY611:AY651, INDIRECT("AE" &amp; ROW()), AP611:AP651, "📦")
) -
(
    (
        SUMIFS(AR611:AR651, AY611:AY651, INDIRECT("AE" &amp; ROW()), AP611:AP651, "💲", AS611:AS651, "Familiar") +
        SUMIFS(AR611:AR651, AY611:AY651, INDIRECT("AE" &amp; ROW()), AP611:AP651, "📦", AS611:AS651, "Familiar")
    ) / 2
) -
(
    (
        SUMIFS(AR611:AR651, AY611:AY651, INDIRECT("AE" &amp; ROW()), AP611:AP651, "💲", AS611:AS651, "Participante") +
        SUMIFS(AR611:AR651, AY611:AY651, INDIRECT("AE" &amp; ROW()), AP611:AP651, "📦", AS611:AS651, "Participante")
    ) / 2
) -
(
    (
        SUMIFS(AR611:AR651, AY611:AY651, INDIRECT("AE" &amp; ROW()), AP611:AP651, "💲", AS611:AS651, "Empleado") +
        SUMIFS(AR611:AR651, AY611:AY651, INDIRECT("AE" &amp; ROW()), AP611:AP651, "📦", AS611:AS651, "Empleado")
    ) / 2
) -
(
    (
        SUMIFS(AR611:AR651, AY611:AY651, INDIRECT("AE" &amp; ROW()), AP611:AP651, "💲", AS611:AS651, "Exonerado ADH") +
        SUMIFS(AR611:AR651, AY611:AY651, INDIRECT("AE" &amp; ROW()), AP611:AP651, "📦", AS611:AS651, "Exonerado ADH")
    ) / 2
) -
(
    SUMIFS(AR611:AR651, AY611:AY651, INDIRECT("AE" &amp; ROW()), AP611:AP651, "💲", AS611:AS651, "Exonerado Doctor") +
    SUMIFS(AR611:AR651, AY611:AY651, INDIRECT("AE" &amp; ROW()), AP611:AP651, "📦", AS611:AS651, "Exonerado Doctor")
) -
(
    (
        SUMIFS(AR611:AR651, AY611:AY651, INDIRECT("AE" &amp; ROW()), AP611:AP651, "💲", AS611:AS651, "") +
        SUMIFS(AR611:AR651, AY611:AY651, INDIRECT("AE" &amp; ROW()), AP611:AP651, "📦", AS611:AS651, "")
    ) / 2
)</f>
        <v>0</v>
      </c>
      <c r="AM652" s="48"/>
      <c r="AN652" s="48"/>
      <c r="AO652" s="48"/>
      <c r="AP652" s="48"/>
      <c r="AQ652" s="48"/>
      <c r="AR652" s="48"/>
      <c r="AS652" s="48"/>
      <c r="AT652" s="48"/>
      <c r="AU652" s="48"/>
      <c r="AV652" s="48"/>
      <c r="AW652" s="48"/>
      <c r="AX652" s="48"/>
      <c r="AY652" s="48"/>
      <c r="AZ652" s="48"/>
      <c r="BA652" s="48"/>
      <c r="BB652" s="48"/>
      <c r="BC652" s="48"/>
      <c r="BD652" s="48"/>
      <c r="BE652" s="48"/>
      <c r="BF652" s="48"/>
      <c r="BG652" s="48"/>
      <c r="BH652" s="48"/>
      <c r="BI652" s="48"/>
      <c r="BJ652" s="48"/>
      <c r="BK652" s="48"/>
      <c r="BL652" s="48"/>
      <c r="BM652" s="48"/>
      <c r="BN652" s="48"/>
    </row>
    <row r="653" spans="1:66" ht="11.25" customHeight="1">
      <c r="A653" s="220"/>
      <c r="B653" s="38"/>
      <c r="C653" s="205"/>
      <c r="D653" s="208"/>
      <c r="E653" s="57" t="s">
        <v>44</v>
      </c>
      <c r="F653" s="58" t="str">
        <f>IF(D651&lt;&gt;"", VLOOKUP(D651,'Base de Datos'!$A$2:$D1268,4,FALSE()),"")</f>
        <v/>
      </c>
      <c r="G653" s="205"/>
      <c r="H653" s="208"/>
      <c r="I653" s="57" t="s">
        <v>44</v>
      </c>
      <c r="J653" s="58" t="str">
        <f>IF(H651&lt;&gt;"", VLOOKUP(H651,'Base de Datos'!$A$2:$D1268,4,FALSE()),"")</f>
        <v/>
      </c>
      <c r="K653" s="205"/>
      <c r="L653" s="208"/>
      <c r="M653" s="57" t="s">
        <v>44</v>
      </c>
      <c r="N653" s="58" t="str">
        <f>IF(L651&lt;&gt;"", VLOOKUP(L651,'Base de Datos'!$A$2:$D1268,4,FALSE()),"")</f>
        <v/>
      </c>
      <c r="O653" s="43"/>
      <c r="P653" s="163"/>
      <c r="Q653" s="3"/>
      <c r="R653" s="15"/>
      <c r="S653" s="229"/>
      <c r="T653" s="230"/>
      <c r="U653" s="59"/>
      <c r="V653" s="47"/>
      <c r="W653" s="229"/>
      <c r="X653" s="230"/>
      <c r="Y653" s="59"/>
      <c r="Z653" s="47"/>
      <c r="AA653" s="229"/>
      <c r="AB653" s="230"/>
      <c r="AC653" s="59"/>
      <c r="AD653" s="48"/>
      <c r="AE653" s="240" t="s">
        <v>55</v>
      </c>
      <c r="AF653" s="230"/>
      <c r="AG653" s="161">
        <f t="array" aca="1" ref="AG653" ca="1">COUNTIFS(AP611:AP651, "💲", AY611:AY651, INDIRECT("AE" &amp; ROW())) + COUNTIFS(AP611:AP651, "📦", AY611:AY651, INDIRECT("AE" &amp; ROW())) + COUNTIFS(AP611:AP651, "✅", AY611:AY651, INDIRECT("AE" &amp; ROW()))</f>
        <v>0</v>
      </c>
      <c r="AH653" s="162">
        <f t="array" aca="1" ref="AH653" ca="1">COUNTIFS(AP611:AP651, "💲", AY611:AY651, INDIRECT("AE" &amp; ROW())) + COUNTIFS(AP611:AP651, "📦", AY611:AY651, INDIRECT("AE" &amp; ROW()))</f>
        <v>0</v>
      </c>
      <c r="AI653" s="139">
        <f t="array" aca="1" ref="AI653" ca="1">SUMIFS(AR611:AR651, AY611:AY651, INDIRECT("AE" &amp; ROW()), AP611:AP651, "💲") + SUMIFS(AR611:AR651, AY611:AY651, INDIRECT("AE" &amp; ROW()), AP611:AP651, "📦")</f>
        <v>0</v>
      </c>
      <c r="AJ653" s="139">
        <f t="array" aca="1" ref="AJ653" ca="1">(
    SUMIFS(AR611:AR651, AY611:AY651, INDIRECT("AE" &amp; ROW()), AP611:AP651, "💲") +
    SUMIFS(AR611:AR651, AY611:AY651, INDIRECT("AE" &amp; ROW()), AP611:AP651, "📦")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
        SUMIFS(AR611:AR651, AY611:AY651, INDIRECT("AE" &amp; ROW()), AP611:AP651, "💲", AS611:AS651, "Familiar") +
        SUMIFS(AR611:AR651, AY611:AY651, INDIRECT("AE" &amp; ROW()), AP611:AP651, "📦", AS611:AS651, "Familiar")
    ) / 2
)  -
(
    (
        SUMIFS(AR611:AR651, AY611:AY651, INDIRECT("AE" &amp; ROW()), AP611:AP651, "💲", AS611:AS651, "Exonerado ADH") +
        SUMIFS(AR611:AR651, AY611:AY651, INDIRECT("AE" &amp; ROW()), AP611:AP651, "📦", AS611:AS651, "Exonerado ADH")
    ) / 2
)  -
(
    (
        SUMIFS(AR611:AR651, AY611:AY651, INDIRECT("AE" &amp; ROW()), AP611:AP651, "💲", AS611:AS651, "Exonerado Doctor") +
        SUMIFS(AR611:AR651, AY611:AY651, INDIRECT("AE" &amp; ROW()), AP611:AP651, "📦", AS611:AS651, "Exonerado Doctor")
    ) / 2
)</f>
        <v>0</v>
      </c>
      <c r="AK653" s="139">
        <f t="array" aca="1" ref="AK653" ca="1">(
    SUMIFS(AR611:AR651, AY611:AY651, INDIRECT("AE" &amp; ROW()), AP611:AP651, "💲") +
    SUMIFS(AR611:AR651, AY611:AY651, INDIRECT("AE" &amp; ROW()), AP611:AP651, "📦")
) -
(
    SUMIFS(AR611:AR651, AY611:AY651, INDIRECT("AE" &amp; ROW()), AP611:AP651, "💲", AS611:AS651, "Familiar") +
    SUMIFS(AR611:AR651, AY611:AY651, INDIRECT("AE" &amp; ROW()), AP611:AP651, "📦", AS611:AS651, "Familiar")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SUMIFS(AR611:AR651, AY611:AY651, INDIRECT("AE" &amp; ROW()), AP611:AP651, "💲", AS611:AS651, "Exonerado ADH") +
    SUMIFS(AR611:AR651, AY611:AY651, INDIRECT("AE" &amp; ROW()), AP611:AP651, "📦", AS611:AS651, "Exonerado ADH")
) -
(
    (
        SUMIFS(AR611:AR651, AY611:AY651, INDIRECT("AE" &amp; ROW()), AP611:AP651, "💲", AS611:AS651, "Exonerado Doctor") +
        SUMIFS(AR611:AR651, AY611:AY651, INDIRECT("AE" &amp; ROW()), AP611:AP651, "📦", AS611:AS651, "Exonerado Doctor")
    ) / 2
) -
(
    (
        SUMIFS(AR611:AR651, AY611:AY651, INDIRECT("AE" &amp; ROW()), AP611:AP651, "💲", AS611:AS651, "") +
        SUMIFS(AR611:AR651, AY611:AY651, INDIRECT("AE" &amp; ROW()), AP611:AP651, "📦", AS611:AS651, "")
    ) / 2
)</f>
        <v>0</v>
      </c>
      <c r="AL653" s="140">
        <f t="array" aca="1" ref="AL653" ca="1">(
    SUMIFS(AR611:AR651, AY611:AY651, INDIRECT("AE" &amp; ROW()), AP611:AP651, "💲") +
    SUMIFS(AR611:AR651, AY611:AY651, INDIRECT("AE" &amp; ROW()), AP611:AP651, "📦")
) -
(
    (
        SUMIFS(AR611:AR651, AY611:AY651, INDIRECT("AE" &amp; ROW()), AP611:AP651, "💲", AS611:AS651, "Familiar") +
        SUMIFS(AR611:AR651, AY611:AY651, INDIRECT("AE" &amp; ROW()), AP611:AP651, "📦", AS611:AS651, "Familiar")
    ) / 2
) -
(
    (
        SUMIFS(AR611:AR651, AY611:AY651, INDIRECT("AE" &amp; ROW()), AP611:AP651, "💲", AS611:AS651, "Participante") +
        SUMIFS(AR611:AR651, AY611:AY651, INDIRECT("AE" &amp; ROW()), AP611:AP651, "📦", AS611:AS651, "Participante")
    ) / 2
) -
(
    (
        SUMIFS(AR611:AR651, AY611:AY651, INDIRECT("AE" &amp; ROW()), AP611:AP651, "💲", AS611:AS651, "Empleado") +
        SUMIFS(AR611:AR651, AY611:AY651, INDIRECT("AE" &amp; ROW()), AP611:AP651, "📦", AS611:AS651, "Empleado")
    ) / 2
) -
(
    (
        SUMIFS(AR611:AR651, AY611:AY651, INDIRECT("AE" &amp; ROW()), AP611:AP651, "💲", AS611:AS651, "Exonerado ADH") +
        SUMIFS(AR611:AR651, AY611:AY651, INDIRECT("AE" &amp; ROW()), AP611:AP651, "📦", AS611:AS651, "Exonerado ADH")
    ) / 2
) -
(
    SUMIFS(AR611:AR651, AY611:AY651, INDIRECT("AE" &amp; ROW()), AP611:AP651, "💲", AS611:AS651, "Exonerado Doctor") +
    SUMIFS(AR611:AR651, AY611:AY651, INDIRECT("AE" &amp; ROW()), AP611:AP651, "📦", AS611:AS651, "Exonerado Doctor")
) -
(
    (
        SUMIFS(AR611:AR651, AY611:AY651, INDIRECT("AE" &amp; ROW()), AP611:AP651, "💲", AS611:AS651, "") +
        SUMIFS(AR611:AR651, AY611:AY651, INDIRECT("AE" &amp; ROW()), AP611:AP651, "📦", AS611:AS651, "")
    ) / 2
)</f>
        <v>0</v>
      </c>
      <c r="AM653" s="48"/>
      <c r="AN653" s="48"/>
      <c r="AO653" s="48"/>
      <c r="AP653" s="48"/>
      <c r="AQ653" s="48"/>
      <c r="AR653" s="48"/>
      <c r="AS653" s="48"/>
      <c r="AT653" s="48"/>
      <c r="AU653" s="48"/>
      <c r="AV653" s="48"/>
      <c r="AW653" s="48"/>
      <c r="AX653" s="48"/>
      <c r="AY653" s="48"/>
      <c r="AZ653" s="48"/>
      <c r="BA653" s="48"/>
      <c r="BB653" s="48"/>
      <c r="BC653" s="48"/>
      <c r="BD653" s="48"/>
      <c r="BE653" s="48"/>
      <c r="BF653" s="48"/>
      <c r="BG653" s="48"/>
      <c r="BH653" s="48"/>
      <c r="BI653" s="48"/>
      <c r="BJ653" s="48"/>
      <c r="BK653" s="48"/>
      <c r="BL653" s="48"/>
      <c r="BM653" s="48"/>
      <c r="BN653" s="48"/>
    </row>
    <row r="654" spans="1:66" ht="11.25" customHeight="1">
      <c r="A654" s="221"/>
      <c r="B654" s="38"/>
      <c r="C654" s="206"/>
      <c r="D654" s="209"/>
      <c r="E654" s="85" t="s">
        <v>46</v>
      </c>
      <c r="F654" s="86"/>
      <c r="G654" s="206"/>
      <c r="H654" s="209"/>
      <c r="I654" s="85" t="s">
        <v>46</v>
      </c>
      <c r="J654" s="108"/>
      <c r="K654" s="206"/>
      <c r="L654" s="209"/>
      <c r="M654" s="85" t="s">
        <v>46</v>
      </c>
      <c r="N654" s="108"/>
      <c r="O654" s="43"/>
      <c r="P654" s="163"/>
      <c r="Q654" s="3"/>
      <c r="R654" s="15"/>
      <c r="S654" s="227" t="str">
        <f>IF(OR(S651="Empleado",S651="Familiar"),"Nombre del Empleado","N° Factura")</f>
        <v>N° Factura</v>
      </c>
      <c r="T654" s="228"/>
      <c r="U654" s="89"/>
      <c r="V654" s="47"/>
      <c r="W654" s="227" t="str">
        <f>IF(OR(W651="Empleado",W651="Familiar"),"Nombre del Empleado","N° Factura")</f>
        <v>N° Factura</v>
      </c>
      <c r="X654" s="228"/>
      <c r="Y654" s="89"/>
      <c r="Z654" s="47"/>
      <c r="AA654" s="227" t="str">
        <f>IF(OR(AA651="Empleado",AA651="Familiar"),"Nombre del Empleado","N° Factura")</f>
        <v>N° Factura</v>
      </c>
      <c r="AB654" s="228"/>
      <c r="AC654" s="89"/>
      <c r="AD654" s="48"/>
      <c r="AE654" s="240" t="s">
        <v>57</v>
      </c>
      <c r="AF654" s="230"/>
      <c r="AG654" s="161">
        <f t="array" aca="1" ref="AG654" ca="1">COUNTIFS(AP611:AP651, "💲", AY611:AY651, INDIRECT("AE" &amp; ROW())) + COUNTIFS(AP611:AP651, "📦", AY611:AY651, INDIRECT("AE" &amp; ROW())) + COUNTIFS(AP611:AP651, "✅", AY611:AY651, INDIRECT("AE" &amp; ROW()))</f>
        <v>0</v>
      </c>
      <c r="AH654" s="162">
        <f t="array" aca="1" ref="AH654" ca="1">COUNTIFS(AP611:AP651, "💲", AY611:AY651, INDIRECT("AE" &amp; ROW())) + COUNTIFS(AP611:AP651, "📦", AY611:AY651, INDIRECT("AE" &amp; ROW()))</f>
        <v>0</v>
      </c>
      <c r="AI654" s="139">
        <f t="array" aca="1" ref="AI654" ca="1">SUMIFS(AR611:AR651, AY611:AY651, INDIRECT("AE" &amp; ROW()), AP611:AP651, "💲") + SUMIFS(AR611:AR651, AY611:AY651, INDIRECT("AE" &amp; ROW()), AP611:AP651, "📦")</f>
        <v>0</v>
      </c>
      <c r="AJ654" s="139">
        <f t="array" aca="1" ref="AJ654" ca="1">(
    SUMIFS(AR611:AR651, AY611:AY651, INDIRECT("AE" &amp; ROW()), AP611:AP651, "💲") +
    SUMIFS(AR611:AR651, AY611:AY651, INDIRECT("AE" &amp; ROW()), AP611:AP651, "📦")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
        SUMIFS(AR611:AR651, AY611:AY651, INDIRECT("AE" &amp; ROW()), AP611:AP651, "💲", AS611:AS651, "Familiar") +
        SUMIFS(AR611:AR651, AY611:AY651, INDIRECT("AE" &amp; ROW()), AP611:AP651, "📦", AS611:AS651, "Familiar")
    ) / 2
)  -
(
    (
        SUMIFS(AR611:AR651, AY611:AY651, INDIRECT("AE" &amp; ROW()), AP611:AP651, "💲", AS611:AS651, "Exonerado ADH") +
        SUMIFS(AR611:AR651, AY611:AY651, INDIRECT("AE" &amp; ROW()), AP611:AP651, "📦", AS611:AS651, "Exonerado ADH")
    ) / 2
)  -
(
    (
        SUMIFS(AR611:AR651, AY611:AY651, INDIRECT("AE" &amp; ROW()), AP611:AP651, "💲", AS611:AS651, "Exonerado Doctor") +
        SUMIFS(AR611:AR651, AY611:AY651, INDIRECT("AE" &amp; ROW()), AP611:AP651, "📦", AS611:AS651, "Exonerado Doctor")
    ) / 2
)</f>
        <v>0</v>
      </c>
      <c r="AK654" s="139">
        <f t="array" aca="1" ref="AK654" ca="1">(
    SUMIFS(AR611:AR651, AY611:AY651, INDIRECT("AE" &amp; ROW()), AP611:AP651, "💲") +
    SUMIFS(AR611:AR651, AY611:AY651, INDIRECT("AE" &amp; ROW()), AP611:AP651, "📦")
) -
(
    SUMIFS(AR611:AR651, AY611:AY651, INDIRECT("AE" &amp; ROW()), AP611:AP651, "💲", AS611:AS651, "Familiar") +
    SUMIFS(AR611:AR651, AY611:AY651, INDIRECT("AE" &amp; ROW()), AP611:AP651, "📦", AS611:AS651, "Familiar")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SUMIFS(AR611:AR651, AY611:AY651, INDIRECT("AE" &amp; ROW()), AP611:AP651, "💲", AS611:AS651, "Exonerado ADH") +
    SUMIFS(AR611:AR651, AY611:AY651, INDIRECT("AE" &amp; ROW()), AP611:AP651, "📦", AS611:AS651, "Exonerado ADH")
) -
(
    (
        SUMIFS(AR611:AR651, AY611:AY651, INDIRECT("AE" &amp; ROW()), AP611:AP651, "💲", AS611:AS651, "Exonerado Doctor") +
        SUMIFS(AR611:AR651, AY611:AY651, INDIRECT("AE" &amp; ROW()), AP611:AP651, "📦", AS611:AS651, "Exonerado Doctor")
    ) / 2
) -
(
    (
        SUMIFS(AR611:AR651, AY611:AY651, INDIRECT("AE" &amp; ROW()), AP611:AP651, "💲", AS611:AS651, "") +
        SUMIFS(AR611:AR651, AY611:AY651, INDIRECT("AE" &amp; ROW()), AP611:AP651, "📦", AS611:AS651, "")
    ) / 2
)</f>
        <v>0</v>
      </c>
      <c r="AL654" s="140">
        <f t="array" aca="1" ref="AL654" ca="1">(
    SUMIFS(AR611:AR651, AY611:AY651, INDIRECT("AE" &amp; ROW()), AP611:AP651, "💲") +
    SUMIFS(AR611:AR651, AY611:AY651, INDIRECT("AE" &amp; ROW()), AP611:AP651, "📦")
) -
(
    (
        SUMIFS(AR611:AR651, AY611:AY651, INDIRECT("AE" &amp; ROW()), AP611:AP651, "💲", AS611:AS651, "Familiar") +
        SUMIFS(AR611:AR651, AY611:AY651, INDIRECT("AE" &amp; ROW()), AP611:AP651, "📦", AS611:AS651, "Familiar")
    ) / 2
) -
(
    (
        SUMIFS(AR611:AR651, AY611:AY651, INDIRECT("AE" &amp; ROW()), AP611:AP651, "💲", AS611:AS651, "Participante") +
        SUMIFS(AR611:AR651, AY611:AY651, INDIRECT("AE" &amp; ROW()), AP611:AP651, "📦", AS611:AS651, "Participante")
    ) / 2
) -
(
    (
        SUMIFS(AR611:AR651, AY611:AY651, INDIRECT("AE" &amp; ROW()), AP611:AP651, "💲", AS611:AS651, "Empleado") +
        SUMIFS(AR611:AR651, AY611:AY651, INDIRECT("AE" &amp; ROW()), AP611:AP651, "📦", AS611:AS651, "Empleado")
    ) / 2
) -
(
    (
        SUMIFS(AR611:AR651, AY611:AY651, INDIRECT("AE" &amp; ROW()), AP611:AP651, "💲", AS611:AS651, "Exonerado ADH") +
        SUMIFS(AR611:AR651, AY611:AY651, INDIRECT("AE" &amp; ROW()), AP611:AP651, "📦", AS611:AS651, "Exonerado ADH")
    ) / 2
) -
(
    SUMIFS(AR611:AR651, AY611:AY651, INDIRECT("AE" &amp; ROW()), AP611:AP651, "💲", AS611:AS651, "Exonerado Doctor") +
    SUMIFS(AR611:AR651, AY611:AY651, INDIRECT("AE" &amp; ROW()), AP611:AP651, "📦", AS611:AS651, "Exonerado Doctor")
) -
(
    (
        SUMIFS(AR611:AR651, AY611:AY651, INDIRECT("AE" &amp; ROW()), AP611:AP651, "💲", AS611:AS651, "") +
        SUMIFS(AR611:AR651, AY611:AY651, INDIRECT("AE" &amp; ROW()), AP611:AP651, "📦", AS611:AS651, "")
    ) / 2
)</f>
        <v>0</v>
      </c>
      <c r="AM654" s="48"/>
      <c r="AN654" s="48"/>
      <c r="AO654" s="48"/>
      <c r="AP654" s="48"/>
      <c r="AQ654" s="48"/>
      <c r="AR654" s="48"/>
      <c r="AS654" s="48"/>
      <c r="AT654" s="48"/>
      <c r="AU654" s="48"/>
      <c r="AV654" s="48"/>
      <c r="AW654" s="48"/>
      <c r="AX654" s="48"/>
      <c r="AY654" s="48"/>
      <c r="AZ654" s="48"/>
      <c r="BA654" s="48"/>
      <c r="BB654" s="48"/>
      <c r="BC654" s="48"/>
      <c r="BD654" s="48"/>
      <c r="BE654" s="48"/>
      <c r="BF654" s="48"/>
      <c r="BG654" s="48"/>
      <c r="BH654" s="48"/>
      <c r="BI654" s="48"/>
      <c r="BJ654" s="48"/>
      <c r="BK654" s="48"/>
      <c r="BL654" s="48"/>
      <c r="BM654" s="48"/>
      <c r="BN654" s="48"/>
    </row>
    <row r="655" spans="1:66" ht="11.25" customHeight="1">
      <c r="A655" s="222">
        <f>A651+$Q$13/1440</f>
        <v>0.79166666666666641</v>
      </c>
      <c r="B655" s="164"/>
      <c r="C655" s="204"/>
      <c r="D655" s="207"/>
      <c r="E655" s="177" t="s">
        <v>36</v>
      </c>
      <c r="F655" s="42" t="str">
        <f>IF(D655&lt;&gt;"", VLOOKUP(D655,'Base de Datos'!$A$2:$D1268,2,FALSE()),"")</f>
        <v/>
      </c>
      <c r="G655" s="204"/>
      <c r="H655" s="216"/>
      <c r="I655" s="177" t="s">
        <v>36</v>
      </c>
      <c r="J655" s="42" t="str">
        <f>IF(H655&lt;&gt;"", VLOOKUP(H655,'Base de Datos'!$A$2:$D1268,2,FALSE()),"")</f>
        <v/>
      </c>
      <c r="K655" s="204"/>
      <c r="L655" s="216"/>
      <c r="M655" s="177" t="s">
        <v>36</v>
      </c>
      <c r="N655" s="42" t="str">
        <f>IF(L655&lt;&gt;"", VLOOKUP(L655,'Base de Datos'!$A$2:$D1268,2,FALSE()),"")</f>
        <v/>
      </c>
      <c r="O655" s="165"/>
      <c r="P655" s="165"/>
      <c r="Q655" s="165"/>
      <c r="R655" s="166"/>
      <c r="S655" s="167"/>
      <c r="T655" s="45" t="s">
        <v>37</v>
      </c>
      <c r="U655" s="168"/>
      <c r="V655" s="169"/>
      <c r="W655" s="167"/>
      <c r="X655" s="45" t="s">
        <v>37</v>
      </c>
      <c r="Y655" s="168"/>
      <c r="Z655" s="169"/>
      <c r="AA655" s="167"/>
      <c r="AB655" s="45" t="s">
        <v>37</v>
      </c>
      <c r="AC655" s="168"/>
      <c r="AD655" s="56"/>
      <c r="AE655" s="240" t="s">
        <v>59</v>
      </c>
      <c r="AF655" s="230"/>
      <c r="AG655" s="161">
        <f t="array" aca="1" ref="AG655" ca="1">COUNTIFS(AP611:AP651, "💲", AY611:AY651, INDIRECT("AE" &amp; ROW())) + COUNTIFS(AP611:AP651, "📦", AY611:AY651, INDIRECT("AE" &amp; ROW())) + COUNTIFS(AP611:AP651, "✅", AY611:AY651, INDIRECT("AE" &amp; ROW()))</f>
        <v>0</v>
      </c>
      <c r="AH655" s="162">
        <f t="array" aca="1" ref="AH655" ca="1">COUNTIFS(AP611:AP651, "💲", AY611:AY651, INDIRECT("AE" &amp; ROW())) + COUNTIFS(AP611:AP651, "📦", AY611:AY651, INDIRECT("AE" &amp; ROW()))</f>
        <v>0</v>
      </c>
      <c r="AI655" s="139">
        <f t="array" aca="1" ref="AI655" ca="1">SUMIFS(AR611:AR651, AY611:AY651, INDIRECT("AE" &amp; ROW()), AP611:AP651, "💲") + SUMIFS(AR611:AR651, AY611:AY651, INDIRECT("AE" &amp; ROW()), AP611:AP651, "📦")</f>
        <v>0</v>
      </c>
      <c r="AJ655" s="139">
        <f t="array" aca="1" ref="AJ655" ca="1">(
    SUMIFS(AR611:AR651, AY611:AY651, INDIRECT("AE" &amp; ROW()), AP611:AP651, "💲") +
    SUMIFS(AR611:AR651, AY611:AY651, INDIRECT("AE" &amp; ROW()), AP611:AP651, "📦")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
        SUMIFS(AR611:AR651, AY611:AY651, INDIRECT("AE" &amp; ROW()), AP611:AP651, "💲", AS611:AS651, "Familiar") +
        SUMIFS(AR611:AR651, AY611:AY651, INDIRECT("AE" &amp; ROW()), AP611:AP651, "📦", AS611:AS651, "Familiar")
    ) / 2
)  -
(
    (
        SUMIFS(AR611:AR651, AY611:AY651, INDIRECT("AE" &amp; ROW()), AP611:AP651, "💲", AS611:AS651, "Exonerado ADH") +
        SUMIFS(AR611:AR651, AY611:AY651, INDIRECT("AE" &amp; ROW()), AP611:AP651, "📦", AS611:AS651, "Exonerado ADH")
    ) / 2
)  -
(
    (
        SUMIFS(AR611:AR651, AY611:AY651, INDIRECT("AE" &amp; ROW()), AP611:AP651, "💲", AS611:AS651, "Exonerado Doctor") +
        SUMIFS(AR611:AR651, AY611:AY651, INDIRECT("AE" &amp; ROW()), AP611:AP651, "📦", AS611:AS651, "Exonerado Doctor")
    ) / 2
)</f>
        <v>0</v>
      </c>
      <c r="AK655" s="139">
        <f t="array" aca="1" ref="AK655" ca="1">(
    SUMIFS(AR611:AR651, AY611:AY651, INDIRECT("AE" &amp; ROW()), AP611:AP651, "💲") +
    SUMIFS(AR611:AR651, AY611:AY651, INDIRECT("AE" &amp; ROW()), AP611:AP651, "📦")
) -
(
    SUMIFS(AR611:AR651, AY611:AY651, INDIRECT("AE" &amp; ROW()), AP611:AP651, "💲", AS611:AS651, "Familiar") +
    SUMIFS(AR611:AR651, AY611:AY651, INDIRECT("AE" &amp; ROW()), AP611:AP651, "📦", AS611:AS651, "Familiar")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SUMIFS(AR611:AR651, AY611:AY651, INDIRECT("AE" &amp; ROW()), AP611:AP651, "💲", AS611:AS651, "Exonerado ADH") +
    SUMIFS(AR611:AR651, AY611:AY651, INDIRECT("AE" &amp; ROW()), AP611:AP651, "📦", AS611:AS651, "Exonerado ADH")
) -
(
    (
        SUMIFS(AR611:AR651, AY611:AY651, INDIRECT("AE" &amp; ROW()), AP611:AP651, "💲", AS611:AS651, "Exonerado Doctor") +
        SUMIFS(AR611:AR651, AY611:AY651, INDIRECT("AE" &amp; ROW()), AP611:AP651, "📦", AS611:AS651, "Exonerado Doctor")
    ) / 2
) -
(
    (
        SUMIFS(AR611:AR651, AY611:AY651, INDIRECT("AE" &amp; ROW()), AP611:AP651, "💲", AS611:AS651, "") +
        SUMIFS(AR611:AR651, AY611:AY651, INDIRECT("AE" &amp; ROW()), AP611:AP651, "📦", AS611:AS651, "")
    ) / 2
)</f>
        <v>0</v>
      </c>
      <c r="AL655" s="140">
        <f t="array" aca="1" ref="AL655" ca="1">(
    SUMIFS(AR611:AR651, AY611:AY651, INDIRECT("AE" &amp; ROW()), AP611:AP651, "💲") +
    SUMIFS(AR611:AR651, AY611:AY651, INDIRECT("AE" &amp; ROW()), AP611:AP651, "📦")
) -
(
    (
        SUMIFS(AR611:AR651, AY611:AY651, INDIRECT("AE" &amp; ROW()), AP611:AP651, "💲", AS611:AS651, "Familiar") +
        SUMIFS(AR611:AR651, AY611:AY651, INDIRECT("AE" &amp; ROW()), AP611:AP651, "📦", AS611:AS651, "Familiar")
    ) / 2
) -
(
    (
        SUMIFS(AR611:AR651, AY611:AY651, INDIRECT("AE" &amp; ROW()), AP611:AP651, "💲", AS611:AS651, "Participante") +
        SUMIFS(AR611:AR651, AY611:AY651, INDIRECT("AE" &amp; ROW()), AP611:AP651, "📦", AS611:AS651, "Participante")
    ) / 2
) -
(
    (
        SUMIFS(AR611:AR651, AY611:AY651, INDIRECT("AE" &amp; ROW()), AP611:AP651, "💲", AS611:AS651, "Empleado") +
        SUMIFS(AR611:AR651, AY611:AY651, INDIRECT("AE" &amp; ROW()), AP611:AP651, "📦", AS611:AS651, "Empleado")
    ) / 2
) -
(
    (
        SUMIFS(AR611:AR651, AY611:AY651, INDIRECT("AE" &amp; ROW()), AP611:AP651, "💲", AS611:AS651, "Exonerado ADH") +
        SUMIFS(AR611:AR651, AY611:AY651, INDIRECT("AE" &amp; ROW()), AP611:AP651, "📦", AS611:AS651, "Exonerado ADH")
    ) / 2
) -
(
    SUMIFS(AR611:AR651, AY611:AY651, INDIRECT("AE" &amp; ROW()), AP611:AP651, "💲", AS611:AS651, "Exonerado Doctor") +
    SUMIFS(AR611:AR651, AY611:AY651, INDIRECT("AE" &amp; ROW()), AP611:AP651, "📦", AS611:AS651, "Exonerado Doctor")
) -
(
    (
        SUMIFS(AR611:AR651, AY611:AY651, INDIRECT("AE" &amp; ROW()), AP611:AP651, "💲", AS611:AS651, "") +
        SUMIFS(AR611:AR651, AY611:AY651, INDIRECT("AE" &amp; ROW()), AP611:AP651, "📦", AS611:AS651, "")
    ) / 2
)</f>
        <v>0</v>
      </c>
      <c r="AM655" s="56"/>
      <c r="AN655" s="56"/>
      <c r="AO655" s="56"/>
      <c r="AP655" s="56"/>
      <c r="AQ655" s="56"/>
      <c r="AR655" s="56"/>
      <c r="AS655" s="56"/>
      <c r="AT655" s="56"/>
      <c r="AU655" s="56"/>
      <c r="AV655" s="56"/>
      <c r="AW655" s="56"/>
      <c r="AX655" s="56"/>
      <c r="AY655" s="56"/>
      <c r="AZ655" s="56"/>
      <c r="BA655" s="56"/>
      <c r="BB655" s="56"/>
      <c r="BC655" s="56"/>
      <c r="BD655" s="56"/>
      <c r="BE655" s="56"/>
      <c r="BF655" s="56"/>
      <c r="BG655" s="56"/>
      <c r="BH655" s="56"/>
      <c r="BI655" s="56"/>
      <c r="BJ655" s="56"/>
      <c r="BK655" s="56"/>
      <c r="BL655" s="56"/>
      <c r="BM655" s="56"/>
      <c r="BN655" s="56"/>
    </row>
    <row r="656" spans="1:66" ht="11.25" customHeight="1">
      <c r="A656" s="220"/>
      <c r="B656" s="164"/>
      <c r="C656" s="205"/>
      <c r="D656" s="208"/>
      <c r="E656" s="178" t="s">
        <v>42</v>
      </c>
      <c r="F656" s="58" t="str">
        <f>IF(D655&lt;&gt;"", VLOOKUP(D655,'Base de Datos'!$A$2:$D1268,3,FALSE()),"")</f>
        <v/>
      </c>
      <c r="G656" s="205"/>
      <c r="H656" s="208"/>
      <c r="I656" s="178" t="s">
        <v>42</v>
      </c>
      <c r="J656" s="58" t="str">
        <f>IF(H655&lt;&gt;"", VLOOKUP(H655,'Base de Datos'!$A$2:$D1268,3,FALSE()),"")</f>
        <v/>
      </c>
      <c r="K656" s="205"/>
      <c r="L656" s="208"/>
      <c r="M656" s="178" t="s">
        <v>42</v>
      </c>
      <c r="N656" s="58" t="str">
        <f>IF(L655&lt;&gt;"", VLOOKUP(L655,'Base de Datos'!$A$2:$D1268,3,FALSE()),"")</f>
        <v/>
      </c>
      <c r="O656" s="165"/>
      <c r="P656" s="165"/>
      <c r="Q656" s="165"/>
      <c r="R656" s="166"/>
      <c r="S656" s="231"/>
      <c r="T656" s="230"/>
      <c r="U656" s="170"/>
      <c r="V656" s="169"/>
      <c r="W656" s="231"/>
      <c r="X656" s="230"/>
      <c r="Y656" s="170"/>
      <c r="Z656" s="169"/>
      <c r="AA656" s="231"/>
      <c r="AB656" s="230"/>
      <c r="AC656" s="170"/>
      <c r="AD656" s="56"/>
      <c r="AE656" s="240" t="s">
        <v>63</v>
      </c>
      <c r="AF656" s="230"/>
      <c r="AG656" s="161">
        <f t="array" aca="1" ref="AG656" ca="1">COUNTIFS(AP611:AP651, "💲", AY611:AY651, INDIRECT("AE" &amp; ROW())) + COUNTIFS(AP611:AP651, "📦", AY611:AY651, INDIRECT("AE" &amp; ROW())) + COUNTIFS(AP611:AP651, "✅", AY611:AY651, INDIRECT("AE" &amp; ROW()))</f>
        <v>0</v>
      </c>
      <c r="AH656" s="162">
        <f t="array" aca="1" ref="AH656" ca="1">COUNTIFS(AP611:AP651, "💲", AY611:AY651, INDIRECT("AE" &amp; ROW())) + COUNTIFS(AP611:AP651, "📦", AY611:AY651, INDIRECT("AE" &amp; ROW()))</f>
        <v>0</v>
      </c>
      <c r="AI656" s="139">
        <f t="array" aca="1" ref="AI656" ca="1">SUMIFS(AR611:AR651, AY611:AY651, INDIRECT("AE" &amp; ROW()), AP611:AP651, "💲") + SUMIFS(AR611:AR651, AY611:AY651, INDIRECT("AE" &amp; ROW()), AP611:AP651, "📦")</f>
        <v>0</v>
      </c>
      <c r="AJ656" s="139">
        <f t="array" aca="1" ref="AJ656" ca="1">(
    SUMIFS(AR611:AR651, AY611:AY651, INDIRECT("AE" &amp; ROW()), AP611:AP651, "💲") +
    SUMIFS(AR611:AR651, AY611:AY651, INDIRECT("AE" &amp; ROW()), AP611:AP651, "📦")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
        SUMIFS(AR611:AR651, AY611:AY651, INDIRECT("AE" &amp; ROW()), AP611:AP651, "💲", AS611:AS651, "Familiar") +
        SUMIFS(AR611:AR651, AY611:AY651, INDIRECT("AE" &amp; ROW()), AP611:AP651, "📦", AS611:AS651, "Familiar")
    ) / 2
)  -
(
    (
        SUMIFS(AR611:AR651, AY611:AY651, INDIRECT("AE" &amp; ROW()), AP611:AP651, "💲", AS611:AS651, "Exonerado ADH") +
        SUMIFS(AR611:AR651, AY611:AY651, INDIRECT("AE" &amp; ROW()), AP611:AP651, "📦", AS611:AS651, "Exonerado ADH")
    ) / 2
)  -
(
    (
        SUMIFS(AR611:AR651, AY611:AY651, INDIRECT("AE" &amp; ROW()), AP611:AP651, "💲", AS611:AS651, "Exonerado Doctor") +
        SUMIFS(AR611:AR651, AY611:AY651, INDIRECT("AE" &amp; ROW()), AP611:AP651, "📦", AS611:AS651, "Exonerado Doctor")
    ) / 2
)</f>
        <v>0</v>
      </c>
      <c r="AK656" s="139">
        <f t="array" aca="1" ref="AK656" ca="1">(
    SUMIFS(AR611:AR651, AY611:AY651, INDIRECT("AE" &amp; ROW()), AP611:AP651, "💲") +
    SUMIFS(AR611:AR651, AY611:AY651, INDIRECT("AE" &amp; ROW()), AP611:AP651, "📦")
) -
(
    SUMIFS(AR611:AR651, AY611:AY651, INDIRECT("AE" &amp; ROW()), AP611:AP651, "💲", AS611:AS651, "Familiar") +
    SUMIFS(AR611:AR651, AY611:AY651, INDIRECT("AE" &amp; ROW()), AP611:AP651, "📦", AS611:AS651, "Familiar")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SUMIFS(AR611:AR651, AY611:AY651, INDIRECT("AE" &amp; ROW()), AP611:AP651, "💲", AS611:AS651, "Exonerado ADH") +
    SUMIFS(AR611:AR651, AY611:AY651, INDIRECT("AE" &amp; ROW()), AP611:AP651, "📦", AS611:AS651, "Exonerado ADH")
) -
(
    (
        SUMIFS(AR611:AR651, AY611:AY651, INDIRECT("AE" &amp; ROW()), AP611:AP651, "💲", AS611:AS651, "Exonerado Doctor") +
        SUMIFS(AR611:AR651, AY611:AY651, INDIRECT("AE" &amp; ROW()), AP611:AP651, "📦", AS611:AS651, "Exonerado Doctor")
    ) / 2
) -
(
    (
        SUMIFS(AR611:AR651, AY611:AY651, INDIRECT("AE" &amp; ROW()), AP611:AP651, "💲", AS611:AS651, "") +
        SUMIFS(AR611:AR651, AY611:AY651, INDIRECT("AE" &amp; ROW()), AP611:AP651, "📦", AS611:AS651, "")
    ) / 2
)</f>
        <v>0</v>
      </c>
      <c r="AL656" s="140">
        <f t="array" aca="1" ref="AL656" ca="1">(
    SUMIFS(AR611:AR651, AY611:AY651, INDIRECT("AE" &amp; ROW()), AP611:AP651, "💲") +
    SUMIFS(AR611:AR651, AY611:AY651, INDIRECT("AE" &amp; ROW()), AP611:AP651, "📦")
) -
(
    (
        SUMIFS(AR611:AR651, AY611:AY651, INDIRECT("AE" &amp; ROW()), AP611:AP651, "💲", AS611:AS651, "Familiar") +
        SUMIFS(AR611:AR651, AY611:AY651, INDIRECT("AE" &amp; ROW()), AP611:AP651, "📦", AS611:AS651, "Familiar")
    ) / 2
) -
(
    (
        SUMIFS(AR611:AR651, AY611:AY651, INDIRECT("AE" &amp; ROW()), AP611:AP651, "💲", AS611:AS651, "Participante") +
        SUMIFS(AR611:AR651, AY611:AY651, INDIRECT("AE" &amp; ROW()), AP611:AP651, "📦", AS611:AS651, "Participante")
    ) / 2
) -
(
    (
        SUMIFS(AR611:AR651, AY611:AY651, INDIRECT("AE" &amp; ROW()), AP611:AP651, "💲", AS611:AS651, "Empleado") +
        SUMIFS(AR611:AR651, AY611:AY651, INDIRECT("AE" &amp; ROW()), AP611:AP651, "📦", AS611:AS651, "Empleado")
    ) / 2
) -
(
    (
        SUMIFS(AR611:AR651, AY611:AY651, INDIRECT("AE" &amp; ROW()), AP611:AP651, "💲", AS611:AS651, "Exonerado ADH") +
        SUMIFS(AR611:AR651, AY611:AY651, INDIRECT("AE" &amp; ROW()), AP611:AP651, "📦", AS611:AS651, "Exonerado ADH")
    ) / 2
) -
(
    SUMIFS(AR611:AR651, AY611:AY651, INDIRECT("AE" &amp; ROW()), AP611:AP651, "💲", AS611:AS651, "Exonerado Doctor") +
    SUMIFS(AR611:AR651, AY611:AY651, INDIRECT("AE" &amp; ROW()), AP611:AP651, "📦", AS611:AS651, "Exonerado Doctor")
) -
(
    (
        SUMIFS(AR611:AR651, AY611:AY651, INDIRECT("AE" &amp; ROW()), AP611:AP651, "💲", AS611:AS651, "") +
        SUMIFS(AR611:AR651, AY611:AY651, INDIRECT("AE" &amp; ROW()), AP611:AP651, "📦", AS611:AS651, "")
    ) / 2
)</f>
        <v>0</v>
      </c>
      <c r="AM656" s="56"/>
      <c r="AN656" s="56"/>
      <c r="AO656" s="56"/>
      <c r="AP656" s="56"/>
      <c r="AQ656" s="56"/>
      <c r="AR656" s="56"/>
      <c r="AS656" s="56"/>
      <c r="AT656" s="56"/>
      <c r="AU656" s="56"/>
      <c r="AV656" s="56"/>
      <c r="AW656" s="56"/>
      <c r="AX656" s="56"/>
      <c r="AY656" s="56"/>
      <c r="AZ656" s="56"/>
      <c r="BA656" s="56"/>
      <c r="BB656" s="56"/>
      <c r="BC656" s="56"/>
      <c r="BD656" s="56"/>
      <c r="BE656" s="56"/>
      <c r="BF656" s="56"/>
      <c r="BG656" s="56"/>
      <c r="BH656" s="56"/>
      <c r="BI656" s="56"/>
      <c r="BJ656" s="56"/>
      <c r="BK656" s="56"/>
      <c r="BL656" s="56"/>
      <c r="BM656" s="56"/>
      <c r="BN656" s="56"/>
    </row>
    <row r="657" spans="1:66" ht="11.25" customHeight="1">
      <c r="A657" s="220"/>
      <c r="B657" s="164"/>
      <c r="C657" s="205"/>
      <c r="D657" s="208"/>
      <c r="E657" s="178" t="s">
        <v>44</v>
      </c>
      <c r="F657" s="58" t="str">
        <f>IF(D655&lt;&gt;"", VLOOKUP(D655,'Base de Datos'!$A$2:$D1268,4,FALSE()),"")</f>
        <v/>
      </c>
      <c r="G657" s="205"/>
      <c r="H657" s="208"/>
      <c r="I657" s="178" t="s">
        <v>44</v>
      </c>
      <c r="J657" s="58" t="str">
        <f>IF(H655&lt;&gt;"", VLOOKUP(H655,'Base de Datos'!$A$2:$D1268,4,FALSE()),"")</f>
        <v/>
      </c>
      <c r="K657" s="205"/>
      <c r="L657" s="208"/>
      <c r="M657" s="178" t="s">
        <v>44</v>
      </c>
      <c r="N657" s="58" t="str">
        <f>IF(L655&lt;&gt;"", VLOOKUP(L655,'Base de Datos'!$A$2:$D1268,4,FALSE()),"")</f>
        <v/>
      </c>
      <c r="O657" s="165"/>
      <c r="P657" s="165"/>
      <c r="Q657" s="165"/>
      <c r="R657" s="166"/>
      <c r="S657" s="231"/>
      <c r="T657" s="230"/>
      <c r="U657" s="170"/>
      <c r="V657" s="169"/>
      <c r="W657" s="231"/>
      <c r="X657" s="230"/>
      <c r="Y657" s="170"/>
      <c r="Z657" s="169"/>
      <c r="AA657" s="231"/>
      <c r="AB657" s="230"/>
      <c r="AC657" s="170"/>
      <c r="AD657" s="56"/>
      <c r="AE657" s="240" t="s">
        <v>66</v>
      </c>
      <c r="AF657" s="230"/>
      <c r="AG657" s="161">
        <f t="array" aca="1" ref="AG657" ca="1">COUNTIFS(AP611:AP651, "💲", AY611:AY651, INDIRECT("AE" &amp; ROW())) + COUNTIFS(AP611:AP651, "📦", AY611:AY651, INDIRECT("AE" &amp; ROW())) + COUNTIFS(AP611:AP651, "✅", AY611:AY651, INDIRECT("AE" &amp; ROW()))</f>
        <v>0</v>
      </c>
      <c r="AH657" s="162">
        <f t="array" aca="1" ref="AH657" ca="1">COUNTIFS(AP611:AP651, "💲", AY611:AY651, INDIRECT("AE" &amp; ROW())) + COUNTIFS(AP611:AP651, "📦", AY611:AY651, INDIRECT("AE" &amp; ROW()))</f>
        <v>0</v>
      </c>
      <c r="AI657" s="139">
        <f t="array" aca="1" ref="AI657" ca="1">SUMIFS(AR611:AR651, AY611:AY651, INDIRECT("AE" &amp; ROW()), AP611:AP651, "💲") + SUMIFS(AR611:AR651, AY611:AY651, INDIRECT("AE" &amp; ROW()), AP611:AP651, "📦")</f>
        <v>0</v>
      </c>
      <c r="AJ657" s="139">
        <f t="array" aca="1" ref="AJ657" ca="1">(
    SUMIFS(AR611:AR651, AY611:AY651, INDIRECT("AE" &amp; ROW()), AP611:AP651, "💲") +
    SUMIFS(AR611:AR651, AY611:AY651, INDIRECT("AE" &amp; ROW()), AP611:AP651, "📦")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
        SUMIFS(AR611:AR651, AY611:AY651, INDIRECT("AE" &amp; ROW()), AP611:AP651, "💲", AS611:AS651, "Familiar") +
        SUMIFS(AR611:AR651, AY611:AY651, INDIRECT("AE" &amp; ROW()), AP611:AP651, "📦", AS611:AS651, "Familiar")
    ) / 2
)  -
(
    (
        SUMIFS(AR611:AR651, AY611:AY651, INDIRECT("AE" &amp; ROW()), AP611:AP651, "💲", AS611:AS651, "Exonerado ADH") +
        SUMIFS(AR611:AR651, AY611:AY651, INDIRECT("AE" &amp; ROW()), AP611:AP651, "📦", AS611:AS651, "Exonerado ADH")
    ) / 2
)  -
(
    (
        SUMIFS(AR611:AR651, AY611:AY651, INDIRECT("AE" &amp; ROW()), AP611:AP651, "💲", AS611:AS651, "Exonerado Doctor") +
        SUMIFS(AR611:AR651, AY611:AY651, INDIRECT("AE" &amp; ROW()), AP611:AP651, "📦", AS611:AS651, "Exonerado Doctor")
    ) / 2
)</f>
        <v>0</v>
      </c>
      <c r="AK657" s="139">
        <f t="array" aca="1" ref="AK657" ca="1">(
    SUMIFS(AR611:AR651, AY611:AY651, INDIRECT("AE" &amp; ROW()), AP611:AP651, "💲") +
    SUMIFS(AR611:AR651, AY611:AY651, INDIRECT("AE" &amp; ROW()), AP611:AP651, "📦")
) -
(
    SUMIFS(AR611:AR651, AY611:AY651, INDIRECT("AE" &amp; ROW()), AP611:AP651, "💲", AS611:AS651, "Familiar") +
    SUMIFS(AR611:AR651, AY611:AY651, INDIRECT("AE" &amp; ROW()), AP611:AP651, "📦", AS611:AS651, "Familiar")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SUMIFS(AR611:AR651, AY611:AY651, INDIRECT("AE" &amp; ROW()), AP611:AP651, "💲", AS611:AS651, "Exonerado ADH") +
    SUMIFS(AR611:AR651, AY611:AY651, INDIRECT("AE" &amp; ROW()), AP611:AP651, "📦", AS611:AS651, "Exonerado ADH")
) -
(
    (
        SUMIFS(AR611:AR651, AY611:AY651, INDIRECT("AE" &amp; ROW()), AP611:AP651, "💲", AS611:AS651, "Exonerado Doctor") +
        SUMIFS(AR611:AR651, AY611:AY651, INDIRECT("AE" &amp; ROW()), AP611:AP651, "📦", AS611:AS651, "Exonerado Doctor")
    ) / 2
) -
(
    (
        SUMIFS(AR611:AR651, AY611:AY651, INDIRECT("AE" &amp; ROW()), AP611:AP651, "💲", AS611:AS651, "") +
        SUMIFS(AR611:AR651, AY611:AY651, INDIRECT("AE" &amp; ROW()), AP611:AP651, "📦", AS611:AS651, "")
    ) / 2
)</f>
        <v>0</v>
      </c>
      <c r="AL657" s="140">
        <f t="array" aca="1" ref="AL657" ca="1">(
    SUMIFS(AR611:AR651, AY611:AY651, INDIRECT("AE" &amp; ROW()), AP611:AP651, "💲") +
    SUMIFS(AR611:AR651, AY611:AY651, INDIRECT("AE" &amp; ROW()), AP611:AP651, "📦")
) -
(
    (
        SUMIFS(AR611:AR651, AY611:AY651, INDIRECT("AE" &amp; ROW()), AP611:AP651, "💲", AS611:AS651, "Familiar") +
        SUMIFS(AR611:AR651, AY611:AY651, INDIRECT("AE" &amp; ROW()), AP611:AP651, "📦", AS611:AS651, "Familiar")
    ) / 2
) -
(
    (
        SUMIFS(AR611:AR651, AY611:AY651, INDIRECT("AE" &amp; ROW()), AP611:AP651, "💲", AS611:AS651, "Participante") +
        SUMIFS(AR611:AR651, AY611:AY651, INDIRECT("AE" &amp; ROW()), AP611:AP651, "📦", AS611:AS651, "Participante")
    ) / 2
) -
(
    (
        SUMIFS(AR611:AR651, AY611:AY651, INDIRECT("AE" &amp; ROW()), AP611:AP651, "💲", AS611:AS651, "Empleado") +
        SUMIFS(AR611:AR651, AY611:AY651, INDIRECT("AE" &amp; ROW()), AP611:AP651, "📦", AS611:AS651, "Empleado")
    ) / 2
) -
(
    (
        SUMIFS(AR611:AR651, AY611:AY651, INDIRECT("AE" &amp; ROW()), AP611:AP651, "💲", AS611:AS651, "Exonerado ADH") +
        SUMIFS(AR611:AR651, AY611:AY651, INDIRECT("AE" &amp; ROW()), AP611:AP651, "📦", AS611:AS651, "Exonerado ADH")
    ) / 2
) -
(
    SUMIFS(AR611:AR651, AY611:AY651, INDIRECT("AE" &amp; ROW()), AP611:AP651, "💲", AS611:AS651, "Exonerado Doctor") +
    SUMIFS(AR611:AR651, AY611:AY651, INDIRECT("AE" &amp; ROW()), AP611:AP651, "📦", AS611:AS651, "Exonerado Doctor")
) -
(
    (
        SUMIFS(AR611:AR651, AY611:AY651, INDIRECT("AE" &amp; ROW()), AP611:AP651, "💲", AS611:AS651, "") +
        SUMIFS(AR611:AR651, AY611:AY651, INDIRECT("AE" &amp; ROW()), AP611:AP651, "📦", AS611:AS651, "")
    ) / 2
)</f>
        <v>0</v>
      </c>
      <c r="AM657" s="56"/>
      <c r="AN657" s="56"/>
      <c r="AO657" s="56"/>
      <c r="AP657" s="56"/>
      <c r="AQ657" s="56"/>
      <c r="AR657" s="56"/>
      <c r="AS657" s="56"/>
      <c r="AT657" s="56"/>
      <c r="AU657" s="56"/>
      <c r="AV657" s="56"/>
      <c r="AW657" s="56"/>
      <c r="AX657" s="56"/>
      <c r="AY657" s="56"/>
      <c r="AZ657" s="56"/>
      <c r="BA657" s="56"/>
      <c r="BB657" s="56"/>
      <c r="BC657" s="56"/>
      <c r="BD657" s="56"/>
      <c r="BE657" s="56"/>
      <c r="BF657" s="56"/>
      <c r="BG657" s="56"/>
      <c r="BH657" s="56"/>
      <c r="BI657" s="56"/>
      <c r="BJ657" s="56"/>
      <c r="BK657" s="56"/>
      <c r="BL657" s="56"/>
      <c r="BM657" s="56"/>
      <c r="BN657" s="56"/>
    </row>
    <row r="658" spans="1:66" ht="11.25" customHeight="1">
      <c r="A658" s="221"/>
      <c r="B658" s="164"/>
      <c r="C658" s="206"/>
      <c r="D658" s="209"/>
      <c r="E658" s="179" t="s">
        <v>46</v>
      </c>
      <c r="F658" s="180"/>
      <c r="G658" s="206"/>
      <c r="H658" s="209"/>
      <c r="I658" s="179" t="s">
        <v>46</v>
      </c>
      <c r="J658" s="180"/>
      <c r="K658" s="206"/>
      <c r="L658" s="209"/>
      <c r="M658" s="179" t="s">
        <v>46</v>
      </c>
      <c r="N658" s="180"/>
      <c r="O658" s="165"/>
      <c r="P658" s="165"/>
      <c r="Q658" s="165"/>
      <c r="R658" s="166"/>
      <c r="S658" s="227" t="str">
        <f>IF(OR(S655="Empleado",S655="Familiar"),"Nombre del Empleado","N° Factura")</f>
        <v>N° Factura</v>
      </c>
      <c r="T658" s="228"/>
      <c r="U658" s="89"/>
      <c r="V658" s="169"/>
      <c r="W658" s="227" t="str">
        <f>IF(OR(W655="Empleado",W655="Familiar"),"Nombre del Empleado","N° Factura")</f>
        <v>N° Factura</v>
      </c>
      <c r="X658" s="228"/>
      <c r="Y658" s="89"/>
      <c r="Z658" s="169"/>
      <c r="AA658" s="227" t="str">
        <f>IF(OR(AA655="Empleado",AA655="Familiar"),"Nombre del Empleado","N° Factura")</f>
        <v>N° Factura</v>
      </c>
      <c r="AB658" s="228"/>
      <c r="AC658" s="89"/>
      <c r="AD658" s="56"/>
      <c r="AE658" s="240" t="s">
        <v>69</v>
      </c>
      <c r="AF658" s="230"/>
      <c r="AG658" s="161">
        <f t="array" aca="1" ref="AG658" ca="1">COUNTIFS(AP611:AP651, "💲", AY611:AY651, INDIRECT("AE" &amp; ROW())) + COUNTIFS(AP611:AP651, "📦", AY611:AY651, INDIRECT("AE" &amp; ROW())) + COUNTIFS(AP611:AP651, "✅", AY611:AY651, INDIRECT("AE" &amp; ROW()))</f>
        <v>0</v>
      </c>
      <c r="AH658" s="162">
        <f t="array" aca="1" ref="AH658" ca="1">COUNTIFS(AP611:AP651, "💲", AY611:AY651, INDIRECT("AE" &amp; ROW())) + COUNTIFS(AP611:AP651, "📦", AY611:AY651, INDIRECT("AE" &amp; ROW()))</f>
        <v>0</v>
      </c>
      <c r="AI658" s="139">
        <f t="array" aca="1" ref="AI658" ca="1">SUMIFS(AR611:AR651, AY611:AY651, INDIRECT("AE" &amp; ROW()), AP611:AP651, "💲") + SUMIFS(AR611:AR651, AY611:AY651, INDIRECT("AE" &amp; ROW()), AP611:AP651, "📦")</f>
        <v>0</v>
      </c>
      <c r="AJ658" s="66">
        <f t="array" aca="1" ref="AJ658" ca="1">(
    SUMIFS(AR611:AR651, AY611:AY651, INDIRECT("AE" &amp; ROW()), AP611:AP651, "💲") +
    SUMIFS(AR611:AR651, AY611:AY651, INDIRECT("AE" &amp; ROW()), AP611:AP651, "📦")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
        SUMIFS(AR611:AR651, AY611:AY651, INDIRECT("AE" &amp; ROW()), AP611:AP651, "💲", AS611:AS651, "Familiar") +
        SUMIFS(AR611:AR651, AY611:AY651, INDIRECT("AE" &amp; ROW()), AP611:AP651, "📦", AS611:AS651, "Familiar")
    ) / 2
)  -
(
    (
        SUMIFS(AR611:AR651, AY611:AY651, INDIRECT("AE" &amp; ROW()), AP611:AP651, "💲", AS611:AS651, "Exonerado ADH") +
        SUMIFS(AR611:AR651, AY611:AY651, INDIRECT("AE" &amp; ROW()), AP611:AP651, "📦", AS611:AS651, "Exonerado ADH")
    ) / 2
)  -
(
    (
        SUMIFS(AR611:AR651, AY611:AY651, INDIRECT("AE" &amp; ROW()), AP611:AP651, "💲", AS611:AS651, "Exonerado Doctor") +
        SUMIFS(AR611:AR651, AY611:AY651, INDIRECT("AE" &amp; ROW()), AP611:AP651, "📦", AS611:AS651, "Exonerado Doctor")
    ) / 2
)</f>
        <v>0</v>
      </c>
      <c r="AK658" s="139">
        <f t="array" aca="1" ref="AK658" ca="1">(
    SUMIFS(AR611:AR651, AY611:AY651, INDIRECT("AE" &amp; ROW()), AP611:AP651, "💲") +
    SUMIFS(AR611:AR651, AY611:AY651, INDIRECT("AE" &amp; ROW()), AP611:AP651, "📦")
) -
(
    SUMIFS(AR611:AR651, AY611:AY651, INDIRECT("AE" &amp; ROW()), AP611:AP651, "💲", AS611:AS651, "Familiar") +
    SUMIFS(AR611:AR651, AY611:AY651, INDIRECT("AE" &amp; ROW()), AP611:AP651, "📦", AS611:AS651, "Familiar")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SUMIFS(AR611:AR651, AY611:AY651, INDIRECT("AE" &amp; ROW()), AP611:AP651, "💲", AS611:AS651, "Exonerado ADH") +
    SUMIFS(AR611:AR651, AY611:AY651, INDIRECT("AE" &amp; ROW()), AP611:AP651, "📦", AS611:AS651, "Exonerado ADH")
) -
(
    (
        SUMIFS(AR611:AR651, AY611:AY651, INDIRECT("AE" &amp; ROW()), AP611:AP651, "💲", AS611:AS651, "Exonerado Doctor") +
        SUMIFS(AR611:AR651, AY611:AY651, INDIRECT("AE" &amp; ROW()), AP611:AP651, "📦", AS611:AS651, "Exonerado Doctor")
    ) / 2
) -
(
    (
        SUMIFS(AR611:AR651, AY611:AY651, INDIRECT("AE" &amp; ROW()), AP611:AP651, "💲", AS611:AS651, "") +
        SUMIFS(AR611:AR651, AY611:AY651, INDIRECT("AE" &amp; ROW()), AP611:AP651, "📦", AS611:AS651, "")
    ) / 2
)</f>
        <v>0</v>
      </c>
      <c r="AL658" s="140">
        <f t="array" aca="1" ref="AL658" ca="1">(
    SUMIFS(AR611:AR651, AY611:AY651, INDIRECT("AE" &amp; ROW()), AP611:AP651, "💲") +
    SUMIFS(AR611:AR651, AY611:AY651, INDIRECT("AE" &amp; ROW()), AP611:AP651, "📦")
) -
(
    (
        SUMIFS(AR611:AR651, AY611:AY651, INDIRECT("AE" &amp; ROW()), AP611:AP651, "💲", AS611:AS651, "Familiar") +
        SUMIFS(AR611:AR651, AY611:AY651, INDIRECT("AE" &amp; ROW()), AP611:AP651, "📦", AS611:AS651, "Familiar")
    ) / 2
) -
(
    (
        SUMIFS(AR611:AR651, AY611:AY651, INDIRECT("AE" &amp; ROW()), AP611:AP651, "💲", AS611:AS651, "Participante") +
        SUMIFS(AR611:AR651, AY611:AY651, INDIRECT("AE" &amp; ROW()), AP611:AP651, "📦", AS611:AS651, "Participante")
    ) / 2
) -
(
    (
        SUMIFS(AR611:AR651, AY611:AY651, INDIRECT("AE" &amp; ROW()), AP611:AP651, "💲", AS611:AS651, "Empleado") +
        SUMIFS(AR611:AR651, AY611:AY651, INDIRECT("AE" &amp; ROW()), AP611:AP651, "📦", AS611:AS651, "Empleado")
    ) / 2
) -
(
    (
        SUMIFS(AR611:AR651, AY611:AY651, INDIRECT("AE" &amp; ROW()), AP611:AP651, "💲", AS611:AS651, "Exonerado ADH") +
        SUMIFS(AR611:AR651, AY611:AY651, INDIRECT("AE" &amp; ROW()), AP611:AP651, "📦", AS611:AS651, "Exonerado ADH")
    ) / 2
) -
(
    SUMIFS(AR611:AR651, AY611:AY651, INDIRECT("AE" &amp; ROW()), AP611:AP651, "💲", AS611:AS651, "Exonerado Doctor") +
    SUMIFS(AR611:AR651, AY611:AY651, INDIRECT("AE" &amp; ROW()), AP611:AP651, "📦", AS611:AS651, "Exonerado Doctor")
) -
(
    (
        SUMIFS(AR611:AR651, AY611:AY651, INDIRECT("AE" &amp; ROW()), AP611:AP651, "💲", AS611:AS651, "") +
        SUMIFS(AR611:AR651, AY611:AY651, INDIRECT("AE" &amp; ROW()), AP611:AP651, "📦", AS611:AS651, "")
    ) / 2
)</f>
        <v>0</v>
      </c>
      <c r="AM658" s="56"/>
      <c r="AN658" s="56"/>
      <c r="AO658" s="56"/>
      <c r="AP658" s="56"/>
      <c r="AQ658" s="56"/>
      <c r="AR658" s="56"/>
      <c r="AS658" s="56"/>
      <c r="AT658" s="56"/>
      <c r="AU658" s="56"/>
      <c r="AV658" s="56"/>
      <c r="AW658" s="56"/>
      <c r="AX658" s="56"/>
      <c r="AY658" s="56"/>
      <c r="AZ658" s="56"/>
      <c r="BA658" s="56"/>
      <c r="BB658" s="56"/>
      <c r="BC658" s="56"/>
      <c r="BD658" s="56"/>
      <c r="BE658" s="56"/>
      <c r="BF658" s="56"/>
      <c r="BG658" s="56"/>
      <c r="BH658" s="56"/>
      <c r="BI658" s="56"/>
      <c r="BJ658" s="56"/>
      <c r="BK658" s="56"/>
      <c r="BL658" s="56"/>
      <c r="BM658" s="56"/>
      <c r="BN658" s="56"/>
    </row>
    <row r="659" spans="1:66" ht="11.25" customHeight="1">
      <c r="A659" s="222">
        <f>A655+$Q$13/1440</f>
        <v>0.83333333333333304</v>
      </c>
      <c r="B659" s="164"/>
      <c r="C659" s="204"/>
      <c r="D659" s="207"/>
      <c r="E659" s="177" t="s">
        <v>36</v>
      </c>
      <c r="F659" s="42" t="str">
        <f>IF(D659&lt;&gt;"", VLOOKUP(D659,'Base de Datos'!$A$2:$D1268,2,FALSE()),"")</f>
        <v/>
      </c>
      <c r="G659" s="204"/>
      <c r="H659" s="216"/>
      <c r="I659" s="177" t="s">
        <v>36</v>
      </c>
      <c r="J659" s="42" t="str">
        <f>IF(H659&lt;&gt;"", VLOOKUP(H659,'Base de Datos'!$A$2:$D1268,2,FALSE()),"")</f>
        <v/>
      </c>
      <c r="K659" s="204"/>
      <c r="L659" s="216"/>
      <c r="M659" s="177" t="s">
        <v>36</v>
      </c>
      <c r="N659" s="42" t="str">
        <f>IF(L659&lt;&gt;"", VLOOKUP(L659,'Base de Datos'!$A$2:$D1268,2,FALSE()),"")</f>
        <v/>
      </c>
      <c r="O659" s="165"/>
      <c r="P659" s="165"/>
      <c r="Q659" s="165"/>
      <c r="R659" s="166"/>
      <c r="S659" s="167"/>
      <c r="T659" s="45" t="s">
        <v>37</v>
      </c>
      <c r="U659" s="168"/>
      <c r="V659" s="169"/>
      <c r="W659" s="167"/>
      <c r="X659" s="45" t="s">
        <v>37</v>
      </c>
      <c r="Y659" s="168"/>
      <c r="Z659" s="169"/>
      <c r="AA659" s="167"/>
      <c r="AB659" s="45" t="s">
        <v>37</v>
      </c>
      <c r="AC659" s="168"/>
      <c r="AD659" s="56"/>
      <c r="AE659" s="232" t="s">
        <v>72</v>
      </c>
      <c r="AF659" s="230"/>
      <c r="AG659" s="90">
        <f t="array" aca="1" ref="AG659" ca="1">COUNTIFS(AP611:AP651, "💲", AY611:AY651, INDIRECT("AE" &amp; ROW())) + COUNTIFS(AP611:AP651, "📦", AY611:AY651, INDIRECT("AE" &amp; ROW())) + COUNTIFS(AP611:AP651, "✅", AY611:AY651, INDIRECT("AE" &amp; ROW()))</f>
        <v>0</v>
      </c>
      <c r="AH659" s="68">
        <f t="array" aca="1" ref="AH659" ca="1">COUNTIFS(AP611:AP651, "💲", AY611:AY651, INDIRECT("AE" &amp; ROW())) + COUNTIFS(AP611:AP651, "📦", AY611:AY651, INDIRECT("AE" &amp; ROW()))</f>
        <v>0</v>
      </c>
      <c r="AI659" s="139">
        <f t="array" aca="1" ref="AI659" ca="1">SUMIFS(AR611:AR651, AY611:AY651, INDIRECT("AE" &amp; ROW()), AP611:AP651, "💲") + SUMIFS(AR611:AR651, AY611:AY651, INDIRECT("AE" &amp; ROW()), AP611:AP651, "📦")</f>
        <v>0</v>
      </c>
      <c r="AJ659" s="139">
        <f t="array" aca="1" ref="AJ659" ca="1">(
    SUMIFS(AR611:AR651, AY611:AY651, INDIRECT("AE" &amp; ROW()), AP611:AP651, "💲") +
    SUMIFS(AR611:AR651, AY611:AY651, INDIRECT("AE" &amp; ROW()), AP611:AP651, "📦")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
        SUMIFS(AR611:AR651, AY611:AY651, INDIRECT("AE" &amp; ROW()), AP611:AP651, "💲", AS611:AS651, "Familiar") +
        SUMIFS(AR611:AR651, AY611:AY651, INDIRECT("AE" &amp; ROW()), AP611:AP651, "📦", AS611:AS651, "Familiar")
    ) / 2
)  -
(
    (
        SUMIFS(AR611:AR651, AY611:AY651, INDIRECT("AE" &amp; ROW()), AP611:AP651, "💲", AS611:AS651, "Exonerado ADH") +
        SUMIFS(AR611:AR651, AY611:AY651, INDIRECT("AE" &amp; ROW()), AP611:AP651, "📦", AS611:AS651, "Exonerado ADH")
    ) / 2
)  -
(
    (
        SUMIFS(AR611:AR651, AY611:AY651, INDIRECT("AE" &amp; ROW()), AP611:AP651, "💲", AS611:AS651, "Exonerado Doctor") +
        SUMIFS(AR611:AR651, AY611:AY651, INDIRECT("AE" &amp; ROW()), AP611:AP651, "📦", AS611:AS651, "Exonerado Doctor")
    ) / 2
)</f>
        <v>0</v>
      </c>
      <c r="AK659" s="139">
        <f t="array" aca="1" ref="AK659" ca="1">(
    SUMIFS(AR611:AR651, AY611:AY651, INDIRECT("AE" &amp; ROW()), AP611:AP651, "💲") +
    SUMIFS(AR611:AR651, AY611:AY651, INDIRECT("AE" &amp; ROW()), AP611:AP651, "📦")
) -
(
    SUMIFS(AR611:AR651, AY611:AY651, INDIRECT("AE" &amp; ROW()), AP611:AP651, "💲", AS611:AS651, "Familiar") +
    SUMIFS(AR611:AR651, AY611:AY651, INDIRECT("AE" &amp; ROW()), AP611:AP651, "📦", AS611:AS651, "Familiar")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SUMIFS(AR611:AR651, AY611:AY651, INDIRECT("AE" &amp; ROW()), AP611:AP651, "💲", AS611:AS651, "Exonerado ADH") +
    SUMIFS(AR611:AR651, AY611:AY651, INDIRECT("AE" &amp; ROW()), AP611:AP651, "📦", AS611:AS651, "Exonerado ADH")
) -
(
    (
        SUMIFS(AR611:AR651, AY611:AY651, INDIRECT("AE" &amp; ROW()), AP611:AP651, "💲", AS611:AS651, "Exonerado Doctor") +
        SUMIFS(AR611:AR651, AY611:AY651, INDIRECT("AE" &amp; ROW()), AP611:AP651, "📦", AS611:AS651, "Exonerado Doctor")
    ) / 2
) -
(
    (
        SUMIFS(AR611:AR651, AY611:AY651, INDIRECT("AE" &amp; ROW()), AP611:AP651, "💲", AS611:AS651, "") +
        SUMIFS(AR611:AR651, AY611:AY651, INDIRECT("AE" &amp; ROW()), AP611:AP651, "📦", AS611:AS651, "")
    ) / 2
)</f>
        <v>0</v>
      </c>
      <c r="AL659" s="140">
        <f t="array" aca="1" ref="AL659" ca="1">(
    SUMIFS(AR611:AR651, AY611:AY651, INDIRECT("AE" &amp; ROW()), AP611:AP651, "💲") +
    SUMIFS(AR611:AR651, AY611:AY651, INDIRECT("AE" &amp; ROW()), AP611:AP651, "📦")
) -
(
    (
        SUMIFS(AR611:AR651, AY611:AY651, INDIRECT("AE" &amp; ROW()), AP611:AP651, "💲", AS611:AS651, "Familiar") +
        SUMIFS(AR611:AR651, AY611:AY651, INDIRECT("AE" &amp; ROW()), AP611:AP651, "📦", AS611:AS651, "Familiar")
    ) / 2
) -
(
    (
        SUMIFS(AR611:AR651, AY611:AY651, INDIRECT("AE" &amp; ROW()), AP611:AP651, "💲", AS611:AS651, "Participante") +
        SUMIFS(AR611:AR651, AY611:AY651, INDIRECT("AE" &amp; ROW()), AP611:AP651, "📦", AS611:AS651, "Participante")
    ) / 2
) -
(
    (
        SUMIFS(AR611:AR651, AY611:AY651, INDIRECT("AE" &amp; ROW()), AP611:AP651, "💲", AS611:AS651, "Empleado") +
        SUMIFS(AR611:AR651, AY611:AY651, INDIRECT("AE" &amp; ROW()), AP611:AP651, "📦", AS611:AS651, "Empleado")
    ) / 2
) -
(
    (
        SUMIFS(AR611:AR651, AY611:AY651, INDIRECT("AE" &amp; ROW()), AP611:AP651, "💲", AS611:AS651, "Exonerado ADH") +
        SUMIFS(AR611:AR651, AY611:AY651, INDIRECT("AE" &amp; ROW()), AP611:AP651, "📦", AS611:AS651, "Exonerado ADH")
    ) / 2
) -
(
    SUMIFS(AR611:AR651, AY611:AY651, INDIRECT("AE" &amp; ROW()), AP611:AP651, "💲", AS611:AS651, "Exonerado Doctor") +
    SUMIFS(AR611:AR651, AY611:AY651, INDIRECT("AE" &amp; ROW()), AP611:AP651, "📦", AS611:AS651, "Exonerado Doctor")
) -
(
    (
        SUMIFS(AR611:AR651, AY611:AY651, INDIRECT("AE" &amp; ROW()), AP611:AP651, "💲", AS611:AS651, "") +
        SUMIFS(AR611:AR651, AY611:AY651, INDIRECT("AE" &amp; ROW()), AP611:AP651, "📦", AS611:AS651, "")
    ) / 2
)</f>
        <v>0</v>
      </c>
      <c r="AM659" s="56"/>
      <c r="AN659" s="56"/>
      <c r="AO659" s="56"/>
      <c r="AP659" s="56"/>
      <c r="AQ659" s="56"/>
      <c r="AR659" s="56"/>
      <c r="AS659" s="56"/>
      <c r="AT659" s="56"/>
      <c r="AU659" s="56"/>
      <c r="AV659" s="56"/>
      <c r="AW659" s="56"/>
      <c r="AX659" s="56"/>
      <c r="AY659" s="56"/>
      <c r="AZ659" s="56"/>
      <c r="BA659" s="56"/>
      <c r="BB659" s="56"/>
      <c r="BC659" s="56"/>
      <c r="BD659" s="56"/>
      <c r="BE659" s="56"/>
      <c r="BF659" s="56"/>
      <c r="BG659" s="56"/>
      <c r="BH659" s="56"/>
      <c r="BI659" s="56"/>
      <c r="BJ659" s="56"/>
      <c r="BK659" s="56"/>
      <c r="BL659" s="56"/>
      <c r="BM659" s="56"/>
      <c r="BN659" s="56"/>
    </row>
    <row r="660" spans="1:66" ht="11.25" customHeight="1">
      <c r="A660" s="220"/>
      <c r="B660" s="164"/>
      <c r="C660" s="205"/>
      <c r="D660" s="208"/>
      <c r="E660" s="178" t="s">
        <v>42</v>
      </c>
      <c r="F660" s="58" t="str">
        <f>IF(D659&lt;&gt;"", VLOOKUP(D659,'Base de Datos'!$A$2:$D1268,3,FALSE()),"")</f>
        <v/>
      </c>
      <c r="G660" s="205"/>
      <c r="H660" s="208"/>
      <c r="I660" s="178" t="s">
        <v>42</v>
      </c>
      <c r="J660" s="58" t="str">
        <f>IF(H659&lt;&gt;"", VLOOKUP(H659,'Base de Datos'!$A$2:$D1268,3,FALSE()),"")</f>
        <v/>
      </c>
      <c r="K660" s="205"/>
      <c r="L660" s="208"/>
      <c r="M660" s="178" t="s">
        <v>42</v>
      </c>
      <c r="N660" s="58" t="str">
        <f>IF(L659&lt;&gt;"", VLOOKUP(L659,'Base de Datos'!$A$2:$D1268,3,FALSE()),"")</f>
        <v/>
      </c>
      <c r="O660" s="165"/>
      <c r="P660" s="165"/>
      <c r="Q660" s="165"/>
      <c r="R660" s="166"/>
      <c r="S660" s="231"/>
      <c r="T660" s="230"/>
      <c r="U660" s="170"/>
      <c r="V660" s="169"/>
      <c r="W660" s="231"/>
      <c r="X660" s="230"/>
      <c r="Y660" s="170"/>
      <c r="Z660" s="169"/>
      <c r="AA660" s="231"/>
      <c r="AB660" s="230"/>
      <c r="AC660" s="170"/>
      <c r="AD660" s="56"/>
      <c r="AE660" s="232" t="s">
        <v>75</v>
      </c>
      <c r="AF660" s="230"/>
      <c r="AG660" s="90">
        <f t="array" aca="1" ref="AG660" ca="1">COUNTIFS(AP611:AP651, "💲", AY611:AY651, INDIRECT("AE" &amp; ROW())) + COUNTIFS(AP611:AP651, "📦", AY611:AY651, INDIRECT("AE" &amp; ROW())) + COUNTIFS(AP611:AP651, "✅", AY611:AY651, INDIRECT("AE" &amp; ROW()))</f>
        <v>0</v>
      </c>
      <c r="AH660" s="68">
        <f t="array" aca="1" ref="AH660" ca="1">COUNTIFS(AP611:AP651, "💲", AY611:AY651, INDIRECT("AE" &amp; ROW())) + COUNTIFS(AP611:AP651, "📦", AY611:AY651, INDIRECT("AE" &amp; ROW()))</f>
        <v>0</v>
      </c>
      <c r="AI660" s="139">
        <f t="array" aca="1" ref="AI660" ca="1">SUMIFS(AR611:AR651, AY611:AY651, INDIRECT("AE" &amp; ROW()), AP611:AP651, "💲") + SUMIFS(AR611:AR651, AY611:AY651, INDIRECT("AE" &amp; ROW()), AP611:AP651, "📦")</f>
        <v>0</v>
      </c>
      <c r="AJ660" s="139">
        <f t="array" aca="1" ref="AJ660" ca="1">(
    SUMIFS(AR611:AR651, AY611:AY651, INDIRECT("AE" &amp; ROW()), AP611:AP651, "💲") +
    SUMIFS(AR611:AR651, AY611:AY651, INDIRECT("AE" &amp; ROW()), AP611:AP651, "📦")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
        SUMIFS(AR611:AR651, AY611:AY651, INDIRECT("AE" &amp; ROW()), AP611:AP651, "💲", AS611:AS651, "Familiar") +
        SUMIFS(AR611:AR651, AY611:AY651, INDIRECT("AE" &amp; ROW()), AP611:AP651, "📦", AS611:AS651, "Familiar")
    ) / 2
)  -
(
    (
        SUMIFS(AR611:AR651, AY611:AY651, INDIRECT("AE" &amp; ROW()), AP611:AP651, "💲", AS611:AS651, "Exonerado ADH") +
        SUMIFS(AR611:AR651, AY611:AY651, INDIRECT("AE" &amp; ROW()), AP611:AP651, "📦", AS611:AS651, "Exonerado ADH")
    ) / 2
)  -
(
    (
        SUMIFS(AR611:AR651, AY611:AY651, INDIRECT("AE" &amp; ROW()), AP611:AP651, "💲", AS611:AS651, "Exonerado Doctor") +
        SUMIFS(AR611:AR651, AY611:AY651, INDIRECT("AE" &amp; ROW()), AP611:AP651, "📦", AS611:AS651, "Exonerado Doctor")
    ) / 2
)</f>
        <v>0</v>
      </c>
      <c r="AK660" s="139">
        <f t="array" aca="1" ref="AK660" ca="1">(
    SUMIFS(AR611:AR651, AY611:AY651, INDIRECT("AE" &amp; ROW()), AP611:AP651, "💲") +
    SUMIFS(AR611:AR651, AY611:AY651, INDIRECT("AE" &amp; ROW()), AP611:AP651, "📦")
) -
(
    SUMIFS(AR611:AR651, AY611:AY651, INDIRECT("AE" &amp; ROW()), AP611:AP651, "💲", AS611:AS651, "Familiar") +
    SUMIFS(AR611:AR651, AY611:AY651, INDIRECT("AE" &amp; ROW()), AP611:AP651, "📦", AS611:AS651, "Familiar")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SUMIFS(AR611:AR651, AY611:AY651, INDIRECT("AE" &amp; ROW()), AP611:AP651, "💲", AS611:AS651, "Exonerado ADH") +
    SUMIFS(AR611:AR651, AY611:AY651, INDIRECT("AE" &amp; ROW()), AP611:AP651, "📦", AS611:AS651, "Exonerado ADH")
) -
(
    (
        SUMIFS(AR611:AR651, AY611:AY651, INDIRECT("AE" &amp; ROW()), AP611:AP651, "💲", AS611:AS651, "Exonerado Doctor") +
        SUMIFS(AR611:AR651, AY611:AY651, INDIRECT("AE" &amp; ROW()), AP611:AP651, "📦", AS611:AS651, "Exonerado Doctor")
    ) / 2
) -
(
    (
        SUMIFS(AR611:AR651, AY611:AY651, INDIRECT("AE" &amp; ROW()), AP611:AP651, "💲", AS611:AS651, "") +
        SUMIFS(AR611:AR651, AY611:AY651, INDIRECT("AE" &amp; ROW()), AP611:AP651, "📦", AS611:AS651, "")
    ) / 2
)</f>
        <v>0</v>
      </c>
      <c r="AL660" s="140">
        <f t="array" aca="1" ref="AL660" ca="1">(
    SUMIFS(AR611:AR651, AY611:AY651, INDIRECT("AE" &amp; ROW()), AP611:AP651, "💲") +
    SUMIFS(AR611:AR651, AY611:AY651, INDIRECT("AE" &amp; ROW()), AP611:AP651, "📦")
) -
(
    (
        SUMIFS(AR611:AR651, AY611:AY651, INDIRECT("AE" &amp; ROW()), AP611:AP651, "💲", AS611:AS651, "Familiar") +
        SUMIFS(AR611:AR651, AY611:AY651, INDIRECT("AE" &amp; ROW()), AP611:AP651, "📦", AS611:AS651, "Familiar")
    ) / 2
) -
(
    (
        SUMIFS(AR611:AR651, AY611:AY651, INDIRECT("AE" &amp; ROW()), AP611:AP651, "💲", AS611:AS651, "Participante") +
        SUMIFS(AR611:AR651, AY611:AY651, INDIRECT("AE" &amp; ROW()), AP611:AP651, "📦", AS611:AS651, "Participante")
    ) / 2
) -
(
    (
        SUMIFS(AR611:AR651, AY611:AY651, INDIRECT("AE" &amp; ROW()), AP611:AP651, "💲", AS611:AS651, "Empleado") +
        SUMIFS(AR611:AR651, AY611:AY651, INDIRECT("AE" &amp; ROW()), AP611:AP651, "📦", AS611:AS651, "Empleado")
    ) / 2
) -
(
    (
        SUMIFS(AR611:AR651, AY611:AY651, INDIRECT("AE" &amp; ROW()), AP611:AP651, "💲", AS611:AS651, "Exonerado ADH") +
        SUMIFS(AR611:AR651, AY611:AY651, INDIRECT("AE" &amp; ROW()), AP611:AP651, "📦", AS611:AS651, "Exonerado ADH")
    ) / 2
) -
(
    SUMIFS(AR611:AR651, AY611:AY651, INDIRECT("AE" &amp; ROW()), AP611:AP651, "💲", AS611:AS651, "Exonerado Doctor") +
    SUMIFS(AR611:AR651, AY611:AY651, INDIRECT("AE" &amp; ROW()), AP611:AP651, "📦", AS611:AS651, "Exonerado Doctor")
) -
(
    (
        SUMIFS(AR611:AR651, AY611:AY651, INDIRECT("AE" &amp; ROW()), AP611:AP651, "💲", AS611:AS651, "") +
        SUMIFS(AR611:AR651, AY611:AY651, INDIRECT("AE" &amp; ROW()), AP611:AP651, "📦", AS611:AS651, "")
    ) / 2
)</f>
        <v>0</v>
      </c>
      <c r="AM660" s="56"/>
      <c r="AN660" s="56"/>
      <c r="AO660" s="56"/>
      <c r="AP660" s="56"/>
      <c r="AQ660" s="56"/>
      <c r="AR660" s="56"/>
      <c r="AS660" s="56"/>
      <c r="AT660" s="56"/>
      <c r="AU660" s="56"/>
      <c r="AV660" s="56"/>
      <c r="AW660" s="56"/>
      <c r="AX660" s="56"/>
      <c r="AY660" s="56"/>
      <c r="AZ660" s="56"/>
      <c r="BA660" s="56"/>
      <c r="BB660" s="56"/>
      <c r="BC660" s="56"/>
      <c r="BD660" s="56"/>
      <c r="BE660" s="56"/>
      <c r="BF660" s="56"/>
      <c r="BG660" s="56"/>
      <c r="BH660" s="56"/>
      <c r="BI660" s="56"/>
      <c r="BJ660" s="56"/>
      <c r="BK660" s="56"/>
      <c r="BL660" s="56"/>
      <c r="BM660" s="56"/>
      <c r="BN660" s="56"/>
    </row>
    <row r="661" spans="1:66" ht="11.25" customHeight="1">
      <c r="A661" s="220"/>
      <c r="B661" s="164"/>
      <c r="C661" s="205"/>
      <c r="D661" s="208"/>
      <c r="E661" s="178" t="s">
        <v>44</v>
      </c>
      <c r="F661" s="58" t="str">
        <f>IF(D659&lt;&gt;"", VLOOKUP(D659,'Base de Datos'!$A$2:$D1268,4,FALSE()),"")</f>
        <v/>
      </c>
      <c r="G661" s="205"/>
      <c r="H661" s="208"/>
      <c r="I661" s="178" t="s">
        <v>44</v>
      </c>
      <c r="J661" s="58" t="str">
        <f>IF(H659&lt;&gt;"", VLOOKUP(H659,'Base de Datos'!$A$2:$D1268,4,FALSE()),"")</f>
        <v/>
      </c>
      <c r="K661" s="205"/>
      <c r="L661" s="208"/>
      <c r="M661" s="178" t="s">
        <v>44</v>
      </c>
      <c r="N661" s="58" t="str">
        <f>IF(L659&lt;&gt;"", VLOOKUP(L659,'Base de Datos'!$A$2:$D1268,4,FALSE()),"")</f>
        <v/>
      </c>
      <c r="O661" s="165"/>
      <c r="P661" s="165"/>
      <c r="Q661" s="165"/>
      <c r="R661" s="166"/>
      <c r="S661" s="231"/>
      <c r="T661" s="230"/>
      <c r="U661" s="170"/>
      <c r="V661" s="169"/>
      <c r="W661" s="231"/>
      <c r="X661" s="230"/>
      <c r="Y661" s="170"/>
      <c r="Z661" s="169"/>
      <c r="AA661" s="231"/>
      <c r="AB661" s="230"/>
      <c r="AC661" s="170"/>
      <c r="AD661" s="56"/>
      <c r="AE661" s="232" t="s">
        <v>77</v>
      </c>
      <c r="AF661" s="230"/>
      <c r="AG661" s="90">
        <f t="array" aca="1" ref="AG661" ca="1">COUNTIFS(AP611:AP651, "💲", AY611:AY651, INDIRECT("AE" &amp; ROW())) + COUNTIFS(AP611:AP651, "📦", AY611:AY651, INDIRECT("AE" &amp; ROW())) + COUNTIFS(AP611:AP651, "✅", AY611:AY651, INDIRECT("AE" &amp; ROW()))</f>
        <v>0</v>
      </c>
      <c r="AH661" s="68">
        <f t="array" aca="1" ref="AH661" ca="1">COUNTIFS(AP611:AP651, "💲", AY611:AY651, INDIRECT("AE" &amp; ROW())) + COUNTIFS(AP611:AP651, "📦", AY611:AY651, INDIRECT("AE" &amp; ROW()))</f>
        <v>0</v>
      </c>
      <c r="AI661" s="139">
        <f t="array" aca="1" ref="AI661" ca="1">SUMIFS(AR611:AR651, AY611:AY651, INDIRECT("AE" &amp; ROW()), AP611:AP651, "💲") + SUMIFS(AR611:AR651, AY611:AY651, INDIRECT("AE" &amp; ROW()), AP611:AP651, "📦")</f>
        <v>0</v>
      </c>
      <c r="AJ661" s="139">
        <f t="array" aca="1" ref="AJ661" ca="1">(
    SUMIFS(AR611:AR651, AY611:AY651, INDIRECT("AE" &amp; ROW()), AP611:AP651, "💲") +
    SUMIFS(AR611:AR651, AY611:AY651, INDIRECT("AE" &amp; ROW()), AP611:AP651, "📦")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
        SUMIFS(AR611:AR651, AY611:AY651, INDIRECT("AE" &amp; ROW()), AP611:AP651, "💲", AS611:AS651, "Familiar") +
        SUMIFS(AR611:AR651, AY611:AY651, INDIRECT("AE" &amp; ROW()), AP611:AP651, "📦", AS611:AS651, "Familiar")
    ) / 2
)  -
(
    (
        SUMIFS(AR611:AR651, AY611:AY651, INDIRECT("AE" &amp; ROW()), AP611:AP651, "💲", AS611:AS651, "Exonerado ADH") +
        SUMIFS(AR611:AR651, AY611:AY651, INDIRECT("AE" &amp; ROW()), AP611:AP651, "📦", AS611:AS651, "Exonerado ADH")
    ) / 2
)  -
(
    (
        SUMIFS(AR611:AR651, AY611:AY651, INDIRECT("AE" &amp; ROW()), AP611:AP651, "💲", AS611:AS651, "Exonerado Doctor") +
        SUMIFS(AR611:AR651, AY611:AY651, INDIRECT("AE" &amp; ROW()), AP611:AP651, "📦", AS611:AS651, "Exonerado Doctor")
    ) / 2
)</f>
        <v>0</v>
      </c>
      <c r="AK661" s="139">
        <f t="array" aca="1" ref="AK661" ca="1">(
    SUMIFS(AR611:AR651, AY611:AY651, INDIRECT("AE" &amp; ROW()), AP611:AP651, "💲") +
    SUMIFS(AR611:AR651, AY611:AY651, INDIRECT("AE" &amp; ROW()), AP611:AP651, "📦")
) -
(
    SUMIFS(AR611:AR651, AY611:AY651, INDIRECT("AE" &amp; ROW()), AP611:AP651, "💲", AS611:AS651, "Familiar") +
    SUMIFS(AR611:AR651, AY611:AY651, INDIRECT("AE" &amp; ROW()), AP611:AP651, "📦", AS611:AS651, "Familiar")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SUMIFS(AR611:AR651, AY611:AY651, INDIRECT("AE" &amp; ROW()), AP611:AP651, "💲", AS611:AS651, "Exonerado ADH") +
    SUMIFS(AR611:AR651, AY611:AY651, INDIRECT("AE" &amp; ROW()), AP611:AP651, "📦", AS611:AS651, "Exonerado ADH")
) -
(
    (
        SUMIFS(AR611:AR651, AY611:AY651, INDIRECT("AE" &amp; ROW()), AP611:AP651, "💲", AS611:AS651, "Exonerado Doctor") +
        SUMIFS(AR611:AR651, AY611:AY651, INDIRECT("AE" &amp; ROW()), AP611:AP651, "📦", AS611:AS651, "Exonerado Doctor")
    ) / 2
) -
(
    (
        SUMIFS(AR611:AR651, AY611:AY651, INDIRECT("AE" &amp; ROW()), AP611:AP651, "💲", AS611:AS651, "") +
        SUMIFS(AR611:AR651, AY611:AY651, INDIRECT("AE" &amp; ROW()), AP611:AP651, "📦", AS611:AS651, "")
    ) / 2
)</f>
        <v>0</v>
      </c>
      <c r="AL661" s="140">
        <f t="array" aca="1" ref="AL661" ca="1">(
    SUMIFS(AR611:AR651, AY611:AY651, INDIRECT("AE" &amp; ROW()), AP611:AP651, "💲") +
    SUMIFS(AR611:AR651, AY611:AY651, INDIRECT("AE" &amp; ROW()), AP611:AP651, "📦")
) -
(
    (
        SUMIFS(AR611:AR651, AY611:AY651, INDIRECT("AE" &amp; ROW()), AP611:AP651, "💲", AS611:AS651, "Familiar") +
        SUMIFS(AR611:AR651, AY611:AY651, INDIRECT("AE" &amp; ROW()), AP611:AP651, "📦", AS611:AS651, "Familiar")
    ) / 2
) -
(
    (
        SUMIFS(AR611:AR651, AY611:AY651, INDIRECT("AE" &amp; ROW()), AP611:AP651, "💲", AS611:AS651, "Participante") +
        SUMIFS(AR611:AR651, AY611:AY651, INDIRECT("AE" &amp; ROW()), AP611:AP651, "📦", AS611:AS651, "Participante")
    ) / 2
) -
(
    (
        SUMIFS(AR611:AR651, AY611:AY651, INDIRECT("AE" &amp; ROW()), AP611:AP651, "💲", AS611:AS651, "Empleado") +
        SUMIFS(AR611:AR651, AY611:AY651, INDIRECT("AE" &amp; ROW()), AP611:AP651, "📦", AS611:AS651, "Empleado")
    ) / 2
) -
(
    (
        SUMIFS(AR611:AR651, AY611:AY651, INDIRECT("AE" &amp; ROW()), AP611:AP651, "💲", AS611:AS651, "Exonerado ADH") +
        SUMIFS(AR611:AR651, AY611:AY651, INDIRECT("AE" &amp; ROW()), AP611:AP651, "📦", AS611:AS651, "Exonerado ADH")
    ) / 2
) -
(
    SUMIFS(AR611:AR651, AY611:AY651, INDIRECT("AE" &amp; ROW()), AP611:AP651, "💲", AS611:AS651, "Exonerado Doctor") +
    SUMIFS(AR611:AR651, AY611:AY651, INDIRECT("AE" &amp; ROW()), AP611:AP651, "📦", AS611:AS651, "Exonerado Doctor")
) -
(
    (
        SUMIFS(AR611:AR651, AY611:AY651, INDIRECT("AE" &amp; ROW()), AP611:AP651, "💲", AS611:AS651, "") +
        SUMIFS(AR611:AR651, AY611:AY651, INDIRECT("AE" &amp; ROW()), AP611:AP651, "📦", AS611:AS651, "")
    ) / 2
)</f>
        <v>0</v>
      </c>
      <c r="AM661" s="56"/>
      <c r="AN661" s="56"/>
      <c r="AO661" s="56"/>
      <c r="AP661" s="56"/>
      <c r="AQ661" s="56"/>
      <c r="AR661" s="56"/>
      <c r="AS661" s="56"/>
      <c r="AT661" s="56"/>
      <c r="AU661" s="56"/>
      <c r="AV661" s="56"/>
      <c r="AW661" s="56"/>
      <c r="AX661" s="56"/>
      <c r="AY661" s="56"/>
      <c r="AZ661" s="56"/>
      <c r="BA661" s="56"/>
      <c r="BB661" s="56"/>
      <c r="BC661" s="56"/>
      <c r="BD661" s="56"/>
      <c r="BE661" s="56"/>
      <c r="BF661" s="56"/>
      <c r="BG661" s="56"/>
      <c r="BH661" s="56"/>
      <c r="BI661" s="56"/>
      <c r="BJ661" s="56"/>
      <c r="BK661" s="56"/>
      <c r="BL661" s="56"/>
      <c r="BM661" s="56"/>
      <c r="BN661" s="56"/>
    </row>
    <row r="662" spans="1:66" ht="11.25" customHeight="1">
      <c r="A662" s="221"/>
      <c r="B662" s="164"/>
      <c r="C662" s="206"/>
      <c r="D662" s="209"/>
      <c r="E662" s="179" t="s">
        <v>46</v>
      </c>
      <c r="F662" s="180"/>
      <c r="G662" s="206"/>
      <c r="H662" s="209"/>
      <c r="I662" s="179" t="s">
        <v>46</v>
      </c>
      <c r="J662" s="180"/>
      <c r="K662" s="206"/>
      <c r="L662" s="209"/>
      <c r="M662" s="179" t="s">
        <v>46</v>
      </c>
      <c r="N662" s="180"/>
      <c r="O662" s="165"/>
      <c r="P662" s="165"/>
      <c r="Q662" s="165"/>
      <c r="R662" s="166"/>
      <c r="S662" s="227" t="str">
        <f>IF(OR(S659="Empleado",S659="Familiar"),"Nombre del Empleado","N° Factura")</f>
        <v>N° Factura</v>
      </c>
      <c r="T662" s="228"/>
      <c r="U662" s="89"/>
      <c r="V662" s="169"/>
      <c r="W662" s="227" t="str">
        <f>IF(OR(W659="Empleado",W659="Familiar"),"Nombre del Empleado","N° Factura")</f>
        <v>N° Factura</v>
      </c>
      <c r="X662" s="228"/>
      <c r="Y662" s="89"/>
      <c r="Z662" s="169"/>
      <c r="AA662" s="227" t="str">
        <f>IF(OR(AA659="Empleado",AA659="Familiar"),"Nombre del Empleado","N° Factura")</f>
        <v>N° Factura</v>
      </c>
      <c r="AB662" s="228"/>
      <c r="AC662" s="89"/>
      <c r="AD662" s="56"/>
      <c r="AE662" s="233" t="s">
        <v>80</v>
      </c>
      <c r="AF662" s="228"/>
      <c r="AG662" s="143">
        <f t="array" aca="1" ref="AG662" ca="1">COUNTIFS(AP611:AP651, "💲", AY611:AY651, INDIRECT("AE" &amp; ROW())) + COUNTIFS(AP611:AP651, "📦", AY611:AY651, INDIRECT("AE" &amp; ROW())) + COUNTIFS(AP611:AP651, "✅", AY611:AY651, INDIRECT("AE" &amp; ROW()))</f>
        <v>0</v>
      </c>
      <c r="AH662" s="144">
        <f t="array" aca="1" ref="AH662" ca="1">COUNTIFS(AP611:AP651, "💲", AY611:AY651, INDIRECT("AE" &amp; ROW())) + COUNTIFS(AP611:AP651, "📦", AY611:AY651, INDIRECT("AE" &amp; ROW()))</f>
        <v>0</v>
      </c>
      <c r="AI662" s="145">
        <f t="array" aca="1" ref="AI662" ca="1">SUMIFS(AR611:AR651, AY611:AY651, INDIRECT("AE" &amp; ROW()), AP611:AP651, "💲") + SUMIFS(AR611:AR651, AY611:AY651, INDIRECT("AE" &amp; ROW()), AP611:AP651, "📦")</f>
        <v>0</v>
      </c>
      <c r="AJ662" s="145">
        <f t="array" aca="1" ref="AJ662" ca="1">(
    SUMIFS(AR611:AR651, AY611:AY651, INDIRECT("AE" &amp; ROW()), AP611:AP651, "💲") +
    SUMIFS(AR611:AR651, AY611:AY651, INDIRECT("AE" &amp; ROW()), AP611:AP651, "📦")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
        SUMIFS(AR611:AR651, AY611:AY651, INDIRECT("AE" &amp; ROW()), AP611:AP651, "💲", AS611:AS651, "Familiar") +
        SUMIFS(AR611:AR651, AY611:AY651, INDIRECT("AE" &amp; ROW()), AP611:AP651, "📦", AS611:AS651, "Familiar")
    ) / 2
)  -
(
    (
        SUMIFS(AR611:AR651, AY611:AY651, INDIRECT("AE" &amp; ROW()), AP611:AP651, "💲", AS611:AS651, "Exonerado ADH") +
        SUMIFS(AR611:AR651, AY611:AY651, INDIRECT("AE" &amp; ROW()), AP611:AP651, "📦", AS611:AS651, "Exonerado ADH")
    ) / 2
)  -
(
    (
        SUMIFS(AR611:AR651, AY611:AY651, INDIRECT("AE" &amp; ROW()), AP611:AP651, "💲", AS611:AS651, "Exonerado Doctor") +
        SUMIFS(AR611:AR651, AY611:AY651, INDIRECT("AE" &amp; ROW()), AP611:AP651, "📦", AS611:AS651, "Exonerado Doctor")
    ) / 2
)</f>
        <v>0</v>
      </c>
      <c r="AK662" s="145">
        <f t="array" aca="1" ref="AK662" ca="1">(
    SUMIFS(AR611:AR651, AY611:AY651, INDIRECT("AE" &amp; ROW()), AP611:AP651, "💲") +
    SUMIFS(AR611:AR651, AY611:AY651, INDIRECT("AE" &amp; ROW()), AP611:AP651, "📦")
) -
(
    SUMIFS(AR611:AR651, AY611:AY651, INDIRECT("AE" &amp; ROW()), AP611:AP651, "💲", AS611:AS651, "Familiar") +
    SUMIFS(AR611:AR651, AY611:AY651, INDIRECT("AE" &amp; ROW()), AP611:AP651, "📦", AS611:AS651, "Familiar")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SUMIFS(AR611:AR651, AY611:AY651, INDIRECT("AE" &amp; ROW()), AP611:AP651, "💲", AS611:AS651, "Exonerado ADH") +
    SUMIFS(AR611:AR651, AY611:AY651, INDIRECT("AE" &amp; ROW()), AP611:AP651, "📦", AS611:AS651, "Exonerado ADH")
) -
(
    (
        SUMIFS(AR611:AR651, AY611:AY651, INDIRECT("AE" &amp; ROW()), AP611:AP651, "💲", AS611:AS651, "Exonerado Doctor") +
        SUMIFS(AR611:AR651, AY611:AY651, INDIRECT("AE" &amp; ROW()), AP611:AP651, "📦", AS611:AS651, "Exonerado Doctor")
    ) / 2
) -
(
    (
        SUMIFS(AR611:AR651, AY611:AY651, INDIRECT("AE" &amp; ROW()), AP611:AP651, "💲", AS611:AS651, "") +
        SUMIFS(AR611:AR651, AY611:AY651, INDIRECT("AE" &amp; ROW()), AP611:AP651, "📦", AS611:AS651, "")
    ) / 2
)</f>
        <v>0</v>
      </c>
      <c r="AL662" s="146">
        <f t="array" aca="1" ref="AL662" ca="1">(
    SUMIFS(AR611:AR651, AY611:AY651, INDIRECT("AE" &amp; ROW()), AP611:AP651, "💲") +
    SUMIFS(AR611:AR651, AY611:AY651, INDIRECT("AE" &amp; ROW()), AP611:AP651, "📦")
) -
(
    (
        SUMIFS(AR611:AR651, AY611:AY651, INDIRECT("AE" &amp; ROW()), AP611:AP651, "💲", AS611:AS651, "Familiar") +
        SUMIFS(AR611:AR651, AY611:AY651, INDIRECT("AE" &amp; ROW()), AP611:AP651, "📦", AS611:AS651, "Familiar")
    ) / 2
) -
(
    (
        SUMIFS(AR611:AR651, AY611:AY651, INDIRECT("AE" &amp; ROW()), AP611:AP651, "💲", AS611:AS651, "Participante") +
        SUMIFS(AR611:AR651, AY611:AY651, INDIRECT("AE" &amp; ROW()), AP611:AP651, "📦", AS611:AS651, "Participante")
    ) / 2
) -
(
    (
        SUMIFS(AR611:AR651, AY611:AY651, INDIRECT("AE" &amp; ROW()), AP611:AP651, "💲", AS611:AS651, "Empleado") +
        SUMIFS(AR611:AR651, AY611:AY651, INDIRECT("AE" &amp; ROW()), AP611:AP651, "📦", AS611:AS651, "Empleado")
    ) / 2
) -
(
    (
        SUMIFS(AR611:AR651, AY611:AY651, INDIRECT("AE" &amp; ROW()), AP611:AP651, "💲", AS611:AS651, "Exonerado ADH") +
        SUMIFS(AR611:AR651, AY611:AY651, INDIRECT("AE" &amp; ROW()), AP611:AP651, "📦", AS611:AS651, "Exonerado ADH")
    ) / 2
) -
(
    SUMIFS(AR611:AR651, AY611:AY651, INDIRECT("AE" &amp; ROW()), AP611:AP651, "💲", AS611:AS651, "Exonerado Doctor") +
    SUMIFS(AR611:AR651, AY611:AY651, INDIRECT("AE" &amp; ROW()), AP611:AP651, "📦", AS611:AS651, "Exonerado Doctor")
) -
(
    (
        SUMIFS(AR611:AR651, AY611:AY651, INDIRECT("AE" &amp; ROW()), AP611:AP651, "💲", AS611:AS651, "") +
        SUMIFS(AR611:AR651, AY611:AY651, INDIRECT("AE" &amp; ROW()), AP611:AP651, "📦", AS611:AS651, "")
    ) / 2
)</f>
        <v>0</v>
      </c>
      <c r="AM662" s="56"/>
      <c r="AN662" s="56"/>
      <c r="AO662" s="56"/>
      <c r="AP662" s="56"/>
      <c r="AQ662" s="56"/>
      <c r="AR662" s="56"/>
      <c r="AS662" s="56"/>
      <c r="AT662" s="56"/>
      <c r="AU662" s="56"/>
      <c r="AV662" s="56"/>
      <c r="AW662" s="56"/>
      <c r="AX662" s="56"/>
      <c r="AY662" s="56"/>
      <c r="AZ662" s="56"/>
      <c r="BA662" s="56"/>
      <c r="BB662" s="56"/>
      <c r="BC662" s="56"/>
      <c r="BD662" s="56"/>
      <c r="BE662" s="56"/>
      <c r="BF662" s="56"/>
      <c r="BG662" s="56"/>
      <c r="BH662" s="56"/>
      <c r="BI662" s="56"/>
      <c r="BJ662" s="56"/>
      <c r="BK662" s="56"/>
      <c r="BL662" s="56"/>
      <c r="BM662" s="56"/>
      <c r="BN662" s="56"/>
    </row>
    <row r="663" spans="1:66" ht="11.25" customHeight="1">
      <c r="A663" s="3"/>
      <c r="B663" s="3"/>
      <c r="C663" s="3"/>
      <c r="D663" s="3"/>
      <c r="E663" s="3"/>
      <c r="F663" s="3"/>
      <c r="G663" s="3"/>
      <c r="H663" s="3"/>
      <c r="I663" s="3"/>
      <c r="J663" s="3"/>
      <c r="K663" s="3"/>
      <c r="L663" s="3"/>
      <c r="M663" s="3"/>
      <c r="N663" s="3"/>
      <c r="O663" s="1"/>
      <c r="P663" s="3"/>
      <c r="Q663" s="3"/>
      <c r="R663" s="15"/>
      <c r="S663" s="16"/>
      <c r="T663" s="16"/>
      <c r="U663" s="173"/>
      <c r="V663" s="6"/>
      <c r="W663" s="16"/>
      <c r="X663" s="16"/>
      <c r="Y663" s="173"/>
      <c r="Z663" s="48"/>
      <c r="AA663" s="173"/>
      <c r="AB663" s="173"/>
      <c r="AC663" s="173"/>
      <c r="AD663" s="174"/>
      <c r="AI663" s="148">
        <f t="shared" ref="AI663:AL663" ca="1" si="450">SUM(AI648:AI661)</f>
        <v>0</v>
      </c>
      <c r="AJ663" s="148">
        <f t="shared" ca="1" si="450"/>
        <v>0</v>
      </c>
      <c r="AK663" s="148">
        <f t="shared" ca="1" si="450"/>
        <v>0</v>
      </c>
      <c r="AL663" s="148">
        <f t="shared" ca="1" si="450"/>
        <v>0</v>
      </c>
      <c r="AM663" s="174"/>
      <c r="AN663" s="174"/>
      <c r="AO663" s="174"/>
      <c r="AP663" s="174"/>
      <c r="AQ663" s="174"/>
      <c r="AR663" s="174"/>
      <c r="AS663" s="174"/>
      <c r="AT663" s="174"/>
      <c r="AU663" s="174"/>
      <c r="AV663" s="174"/>
      <c r="AW663" s="174"/>
      <c r="AX663" s="174"/>
      <c r="AY663" s="174"/>
      <c r="AZ663" s="174"/>
      <c r="BA663" s="174"/>
      <c r="BB663" s="174"/>
      <c r="BC663" s="174"/>
      <c r="BD663" s="174"/>
      <c r="BE663" s="122"/>
      <c r="BF663" s="122"/>
      <c r="BG663" s="122"/>
      <c r="BH663" s="122"/>
      <c r="BI663" s="122"/>
      <c r="BJ663" s="174"/>
      <c r="BK663" s="174"/>
      <c r="BL663" s="174"/>
      <c r="BM663" s="174"/>
      <c r="BN663" s="174"/>
    </row>
    <row r="664" spans="1:66" ht="15" customHeight="1">
      <c r="A664" s="210">
        <f>IF(WEEKDAY(A609)=6, WORKDAY(A609+1, 1), A609+1)</f>
        <v>46282</v>
      </c>
      <c r="B664" s="211"/>
      <c r="C664" s="211"/>
      <c r="D664" s="211"/>
      <c r="E664" s="211"/>
      <c r="F664" s="211"/>
      <c r="G664" s="211"/>
      <c r="H664" s="211"/>
      <c r="I664" s="211"/>
      <c r="J664" s="211"/>
      <c r="K664" s="211"/>
      <c r="L664" s="211"/>
      <c r="M664" s="211"/>
      <c r="N664" s="212"/>
      <c r="O664" s="1"/>
      <c r="P664" s="1"/>
      <c r="Q664" s="1"/>
      <c r="R664" s="15"/>
      <c r="S664" s="22"/>
      <c r="T664" s="22"/>
      <c r="U664" s="241"/>
      <c r="V664" s="242"/>
      <c r="W664" s="242"/>
      <c r="X664" s="242"/>
      <c r="Y664" s="242"/>
      <c r="Z664" s="23"/>
      <c r="AA664" s="23"/>
      <c r="AB664" s="23"/>
      <c r="AC664" s="23"/>
      <c r="AD664" s="24"/>
      <c r="AE664" s="181"/>
      <c r="AF664" s="181"/>
      <c r="AG664" s="181"/>
      <c r="AH664" s="181"/>
      <c r="AI664" s="181"/>
      <c r="AJ664" s="181"/>
      <c r="AK664" s="181"/>
      <c r="AL664" s="181"/>
      <c r="AM664" s="24"/>
      <c r="AN664" s="24"/>
      <c r="AO664" s="24"/>
      <c r="AP664" s="24"/>
      <c r="AQ664" s="24"/>
      <c r="AR664" s="24"/>
      <c r="AS664" s="24"/>
      <c r="AT664" s="24"/>
      <c r="AU664" s="24"/>
      <c r="AV664" s="24"/>
      <c r="AW664" s="24"/>
      <c r="AX664" s="24"/>
      <c r="AY664" s="24"/>
      <c r="AZ664" s="24"/>
      <c r="BA664" s="24"/>
      <c r="BB664" s="24"/>
      <c r="BC664" s="24"/>
      <c r="BD664" s="24"/>
      <c r="BE664" s="24"/>
      <c r="BF664" s="24"/>
      <c r="BG664" s="24"/>
      <c r="BH664" s="24"/>
      <c r="BI664" s="24"/>
      <c r="BJ664" s="24"/>
      <c r="BK664" s="24"/>
      <c r="BL664" s="24"/>
      <c r="BM664" s="24"/>
      <c r="BN664" s="24"/>
    </row>
    <row r="665" spans="1:66" ht="15" customHeight="1">
      <c r="A665" s="25" t="s">
        <v>15</v>
      </c>
      <c r="B665" s="25" t="s">
        <v>16</v>
      </c>
      <c r="C665" s="213" t="s">
        <v>17</v>
      </c>
      <c r="D665" s="214"/>
      <c r="E665" s="214"/>
      <c r="F665" s="215"/>
      <c r="G665" s="213" t="s">
        <v>18</v>
      </c>
      <c r="H665" s="214"/>
      <c r="I665" s="214"/>
      <c r="J665" s="215"/>
      <c r="K665" s="213" t="s">
        <v>19</v>
      </c>
      <c r="L665" s="214"/>
      <c r="M665" s="214"/>
      <c r="N665" s="215"/>
      <c r="O665" s="1"/>
      <c r="P665" s="1"/>
      <c r="Q665" s="1"/>
      <c r="R665" s="26"/>
      <c r="S665" s="234" t="s">
        <v>17</v>
      </c>
      <c r="T665" s="214"/>
      <c r="U665" s="215"/>
      <c r="V665" s="27"/>
      <c r="W665" s="234" t="s">
        <v>18</v>
      </c>
      <c r="X665" s="214"/>
      <c r="Y665" s="215"/>
      <c r="Z665" s="28"/>
      <c r="AA665" s="234" t="s">
        <v>19</v>
      </c>
      <c r="AB665" s="214"/>
      <c r="AC665" s="215"/>
      <c r="AD665" s="29"/>
      <c r="AE665" s="181"/>
      <c r="AF665" s="181"/>
      <c r="AG665" s="181"/>
      <c r="AH665" s="181"/>
      <c r="AI665" s="181"/>
      <c r="AJ665" s="181"/>
      <c r="AK665" s="181"/>
      <c r="AL665" s="181"/>
      <c r="AM665" s="29"/>
      <c r="AN665" s="34" t="s">
        <v>2</v>
      </c>
      <c r="AO665" s="34" t="s">
        <v>3</v>
      </c>
      <c r="AP665" s="34" t="s">
        <v>4</v>
      </c>
      <c r="AQ665" s="34" t="s">
        <v>5</v>
      </c>
      <c r="AR665" s="34" t="s">
        <v>6</v>
      </c>
      <c r="AS665" s="34" t="s">
        <v>7</v>
      </c>
      <c r="AT665" s="34" t="s">
        <v>27</v>
      </c>
      <c r="AU665" s="34" t="s">
        <v>28</v>
      </c>
      <c r="AV665" s="34" t="s">
        <v>29</v>
      </c>
      <c r="AW665" s="34" t="s">
        <v>30</v>
      </c>
      <c r="AX665" s="34" t="s">
        <v>12</v>
      </c>
      <c r="AY665" s="34" t="s">
        <v>20</v>
      </c>
      <c r="AZ665" s="35"/>
      <c r="BA665" s="35"/>
      <c r="BB665" s="35"/>
      <c r="BC665" s="35"/>
      <c r="BD665" s="35"/>
      <c r="BE665" s="35"/>
      <c r="BF665" s="35"/>
      <c r="BG665" s="35"/>
      <c r="BH665" s="35"/>
      <c r="BI665" s="35"/>
      <c r="BJ665" s="35"/>
      <c r="BK665" s="35"/>
      <c r="BL665" s="35"/>
      <c r="BM665" s="35"/>
      <c r="BN665" s="35"/>
    </row>
    <row r="666" spans="1:66" ht="11.25" customHeight="1">
      <c r="A666" s="219">
        <f>Q672</f>
        <v>0.33333333333333331</v>
      </c>
      <c r="B666" s="38"/>
      <c r="C666" s="204"/>
      <c r="D666" s="207"/>
      <c r="E666" s="40" t="s">
        <v>36</v>
      </c>
      <c r="F666" s="42" t="str">
        <f>IF(D666&lt;&gt;"", VLOOKUP(D666,'Base de Datos'!$A$2:$D1268,2,FALSE()),"")</f>
        <v/>
      </c>
      <c r="G666" s="204"/>
      <c r="H666" s="216"/>
      <c r="I666" s="40" t="s">
        <v>36</v>
      </c>
      <c r="J666" s="42" t="str">
        <f>IF(H666&lt;&gt;"", VLOOKUP(H666,'Base de Datos'!$A$2:$D1268,2,FALSE()),"")</f>
        <v/>
      </c>
      <c r="K666" s="204"/>
      <c r="L666" s="216"/>
      <c r="M666" s="40" t="s">
        <v>36</v>
      </c>
      <c r="N666" s="42" t="str">
        <f>IF(L666&lt;&gt;"", VLOOKUP(L666,'Base de Datos'!$A$2:$D1268,2,FALSE()),"")</f>
        <v/>
      </c>
      <c r="O666" s="43"/>
      <c r="P666" s="1"/>
      <c r="Q666" s="44"/>
      <c r="R666" s="15"/>
      <c r="S666" s="45"/>
      <c r="T666" s="45" t="s">
        <v>37</v>
      </c>
      <c r="U666" s="46"/>
      <c r="V666" s="47"/>
      <c r="W666" s="45"/>
      <c r="X666" s="45" t="s">
        <v>37</v>
      </c>
      <c r="Y666" s="46"/>
      <c r="Z666" s="47"/>
      <c r="AA666" s="45"/>
      <c r="AB666" s="45" t="s">
        <v>37</v>
      </c>
      <c r="AC666" s="46"/>
      <c r="AD666" s="48"/>
      <c r="AE666" s="181"/>
      <c r="AF666" s="181"/>
      <c r="AG666" s="181"/>
      <c r="AH666" s="181"/>
      <c r="AI666" s="181"/>
      <c r="AJ666" s="181"/>
      <c r="AK666" s="181"/>
      <c r="AL666" s="181"/>
      <c r="AM666" s="48"/>
      <c r="AN666" s="53">
        <f>A664</f>
        <v>46282</v>
      </c>
      <c r="AO666" s="54" t="str">
        <f>C665</f>
        <v>Consultorio N° 1</v>
      </c>
      <c r="AP666" s="55">
        <f t="shared" ref="AP666:AQ666" si="451">C666</f>
        <v>0</v>
      </c>
      <c r="AQ666" s="55">
        <f t="shared" si="451"/>
        <v>0</v>
      </c>
      <c r="AR666" s="55">
        <f>U666</f>
        <v>0</v>
      </c>
      <c r="AS666" s="55">
        <f>S666</f>
        <v>0</v>
      </c>
      <c r="AT666" s="55">
        <f>S667</f>
        <v>0</v>
      </c>
      <c r="AU666" s="55">
        <f>U667</f>
        <v>0</v>
      </c>
      <c r="AV666" s="55">
        <f>S668</f>
        <v>0</v>
      </c>
      <c r="AW666" s="55">
        <f>U668</f>
        <v>0</v>
      </c>
      <c r="AX666" s="55">
        <f>U669</f>
        <v>0</v>
      </c>
      <c r="AY666" s="55">
        <f>F669</f>
        <v>0</v>
      </c>
      <c r="AZ666" s="56"/>
      <c r="BA666" s="56"/>
      <c r="BB666" s="56"/>
      <c r="BC666" s="56"/>
      <c r="BD666" s="56"/>
      <c r="BE666" s="56"/>
      <c r="BF666" s="56"/>
      <c r="BG666" s="56"/>
      <c r="BH666" s="56"/>
      <c r="BI666" s="56"/>
      <c r="BJ666" s="56"/>
      <c r="BK666" s="56"/>
      <c r="BL666" s="56"/>
      <c r="BM666" s="56"/>
      <c r="BN666" s="56"/>
    </row>
    <row r="667" spans="1:66" ht="11.25" customHeight="1">
      <c r="A667" s="220"/>
      <c r="B667" s="38"/>
      <c r="C667" s="205"/>
      <c r="D667" s="208"/>
      <c r="E667" s="57" t="s">
        <v>42</v>
      </c>
      <c r="F667" s="58" t="str">
        <f>IF(D666&lt;&gt;"", VLOOKUP(D666,'Base de Datos'!$A$2:$D1268,3,FALSE()),"")</f>
        <v/>
      </c>
      <c r="G667" s="205"/>
      <c r="H667" s="208"/>
      <c r="I667" s="57" t="s">
        <v>42</v>
      </c>
      <c r="J667" s="58" t="str">
        <f>IF(H666&lt;&gt;"", VLOOKUP(H666,'Base de Datos'!$A$2:$D1268,3,FALSE()),"")</f>
        <v/>
      </c>
      <c r="K667" s="205"/>
      <c r="L667" s="208"/>
      <c r="M667" s="57" t="s">
        <v>42</v>
      </c>
      <c r="N667" s="58" t="str">
        <f>IF(L666&lt;&gt;"", VLOOKUP(L666,'Base de Datos'!$A$2:$D1268,3,FALSE()),"")</f>
        <v/>
      </c>
      <c r="O667" s="43"/>
      <c r="P667" s="1"/>
      <c r="Q667" s="44"/>
      <c r="R667" s="15"/>
      <c r="S667" s="229"/>
      <c r="T667" s="230"/>
      <c r="U667" s="59"/>
      <c r="V667" s="47"/>
      <c r="W667" s="229"/>
      <c r="X667" s="230"/>
      <c r="Y667" s="59"/>
      <c r="Z667" s="47"/>
      <c r="AA667" s="229"/>
      <c r="AB667" s="230"/>
      <c r="AC667" s="59"/>
      <c r="AD667" s="48"/>
      <c r="AE667" s="181"/>
      <c r="AF667" s="181"/>
      <c r="AG667" s="181"/>
      <c r="AH667" s="181"/>
      <c r="AI667" s="181"/>
      <c r="AJ667" s="181"/>
      <c r="AK667" s="181"/>
      <c r="AL667" s="181"/>
      <c r="AM667" s="48"/>
      <c r="AN667" s="53">
        <f>A664</f>
        <v>46282</v>
      </c>
      <c r="AO667" s="54" t="str">
        <f>C665</f>
        <v>Consultorio N° 1</v>
      </c>
      <c r="AP667" s="55">
        <f t="shared" ref="AP667:AQ667" si="452">C670</f>
        <v>0</v>
      </c>
      <c r="AQ667" s="55">
        <f t="shared" si="452"/>
        <v>0</v>
      </c>
      <c r="AR667" s="64">
        <f>U670</f>
        <v>0</v>
      </c>
      <c r="AS667" s="55">
        <f>S670</f>
        <v>0</v>
      </c>
      <c r="AT667" s="55">
        <f>S671</f>
        <v>0</v>
      </c>
      <c r="AU667" s="55">
        <f>U671</f>
        <v>0</v>
      </c>
      <c r="AV667" s="55">
        <f>S672</f>
        <v>0</v>
      </c>
      <c r="AW667" s="55">
        <f>U672</f>
        <v>0</v>
      </c>
      <c r="AX667" s="55">
        <f>U673</f>
        <v>0</v>
      </c>
      <c r="AY667" s="55">
        <f>F673</f>
        <v>0</v>
      </c>
      <c r="AZ667" s="56"/>
      <c r="BA667" s="56"/>
      <c r="BB667" s="56"/>
      <c r="BC667" s="56"/>
      <c r="BD667" s="56"/>
      <c r="BE667" s="56"/>
      <c r="BF667" s="56"/>
      <c r="BG667" s="56"/>
      <c r="BH667" s="56"/>
      <c r="BI667" s="56"/>
      <c r="BJ667" s="56"/>
      <c r="BK667" s="56"/>
      <c r="BL667" s="56"/>
      <c r="BM667" s="56"/>
      <c r="BN667" s="56"/>
    </row>
    <row r="668" spans="1:66" ht="11.25" customHeight="1">
      <c r="A668" s="220"/>
      <c r="B668" s="38"/>
      <c r="C668" s="205"/>
      <c r="D668" s="208"/>
      <c r="E668" s="57" t="s">
        <v>44</v>
      </c>
      <c r="F668" s="58" t="str">
        <f>IF(D666&lt;&gt;"", VLOOKUP(D666,'Base de Datos'!$A$2:$D1268,4,FALSE()),"")</f>
        <v/>
      </c>
      <c r="G668" s="205"/>
      <c r="H668" s="208"/>
      <c r="I668" s="57" t="s">
        <v>44</v>
      </c>
      <c r="J668" s="58" t="str">
        <f>IF(H666&lt;&gt;"", VLOOKUP(H666,'Base de Datos'!$A$2:$D1268,4,FALSE()),"")</f>
        <v/>
      </c>
      <c r="K668" s="205"/>
      <c r="L668" s="208"/>
      <c r="M668" s="57" t="s">
        <v>44</v>
      </c>
      <c r="N668" s="58" t="str">
        <f>IF(L666&lt;&gt;"", VLOOKUP(L666,'Base de Datos'!$A$2:$D1268,4,FALSE()),"")</f>
        <v/>
      </c>
      <c r="O668" s="43"/>
      <c r="P668" s="1"/>
      <c r="Q668" s="185"/>
      <c r="R668" s="15"/>
      <c r="S668" s="229"/>
      <c r="T668" s="230"/>
      <c r="U668" s="59"/>
      <c r="V668" s="47"/>
      <c r="W668" s="229"/>
      <c r="X668" s="230"/>
      <c r="Y668" s="59"/>
      <c r="Z668" s="47"/>
      <c r="AA668" s="229"/>
      <c r="AB668" s="230"/>
      <c r="AC668" s="59"/>
      <c r="AD668" s="48"/>
      <c r="AE668" s="181"/>
      <c r="AF668" s="181"/>
      <c r="AG668" s="181"/>
      <c r="AH668" s="181"/>
      <c r="AI668" s="181"/>
      <c r="AJ668" s="181"/>
      <c r="AK668" s="181"/>
      <c r="AL668" s="181"/>
      <c r="AM668" s="48"/>
      <c r="AN668" s="53">
        <f>A664</f>
        <v>46282</v>
      </c>
      <c r="AO668" s="54" t="str">
        <f>C665</f>
        <v>Consultorio N° 1</v>
      </c>
      <c r="AP668" s="55" t="str">
        <f t="shared" ref="AP668:AQ668" si="453">C674</f>
        <v>📦</v>
      </c>
      <c r="AQ668" s="55" t="str">
        <f t="shared" si="453"/>
        <v>Juan Carlos Keklikian</v>
      </c>
      <c r="AR668" s="64">
        <f>U674</f>
        <v>50</v>
      </c>
      <c r="AS668" s="55" t="str">
        <f>S674</f>
        <v>Participante</v>
      </c>
      <c r="AT668" s="55">
        <f>S675</f>
        <v>0</v>
      </c>
      <c r="AU668" s="55">
        <f>U675</f>
        <v>0</v>
      </c>
      <c r="AV668" s="55">
        <f>S676</f>
        <v>0</v>
      </c>
      <c r="AW668" s="55">
        <f>U676</f>
        <v>0</v>
      </c>
      <c r="AX668" s="55">
        <f>U677</f>
        <v>0</v>
      </c>
      <c r="AY668" s="55" t="str">
        <f>F677</f>
        <v>Dra. Conchita Sánchez</v>
      </c>
      <c r="AZ668" s="56"/>
      <c r="BA668" s="56"/>
      <c r="BB668" s="56"/>
      <c r="BC668" s="56"/>
      <c r="BD668" s="56"/>
      <c r="BE668" s="56"/>
      <c r="BF668" s="56"/>
      <c r="BG668" s="56"/>
      <c r="BH668" s="56"/>
      <c r="BI668" s="56"/>
      <c r="BJ668" s="56"/>
      <c r="BK668" s="56"/>
      <c r="BL668" s="56"/>
      <c r="BM668" s="56"/>
      <c r="BN668" s="56"/>
    </row>
    <row r="669" spans="1:66" ht="11.25" customHeight="1">
      <c r="A669" s="221"/>
      <c r="B669" s="38"/>
      <c r="C669" s="206"/>
      <c r="D669" s="209"/>
      <c r="E669" s="85" t="s">
        <v>46</v>
      </c>
      <c r="F669" s="86"/>
      <c r="G669" s="206"/>
      <c r="H669" s="209"/>
      <c r="I669" s="87" t="s">
        <v>46</v>
      </c>
      <c r="J669" s="88"/>
      <c r="K669" s="206"/>
      <c r="L669" s="209"/>
      <c r="M669" s="87" t="s">
        <v>46</v>
      </c>
      <c r="N669" s="88"/>
      <c r="O669" s="43"/>
      <c r="P669" s="1"/>
      <c r="Q669" s="44"/>
      <c r="R669" s="15"/>
      <c r="S669" s="227" t="str">
        <f>IF(OR(S666="Empleado",S666="Familiar"),"Nombre del Empleado","N° Factura")</f>
        <v>N° Factura</v>
      </c>
      <c r="T669" s="228"/>
      <c r="U669" s="89"/>
      <c r="V669" s="47"/>
      <c r="W669" s="227" t="str">
        <f>IF(OR(W666="Empleado",W666="Familiar"),"Nombre del Empleado","N° Factura")</f>
        <v>N° Factura</v>
      </c>
      <c r="X669" s="228"/>
      <c r="Y669" s="89"/>
      <c r="Z669" s="47"/>
      <c r="AA669" s="227" t="str">
        <f>IF(OR(AA666="Empleado",AA666="Familiar"),"Nombre del Empleado","N° Factura")</f>
        <v>N° Factura</v>
      </c>
      <c r="AB669" s="228"/>
      <c r="AC669" s="89"/>
      <c r="AD669" s="48"/>
      <c r="AE669" s="181"/>
      <c r="AF669" s="181"/>
      <c r="AG669" s="181"/>
      <c r="AH669" s="181"/>
      <c r="AI669" s="181"/>
      <c r="AJ669" s="181"/>
      <c r="AK669" s="181"/>
      <c r="AL669" s="181"/>
      <c r="AM669" s="48"/>
      <c r="AN669" s="53">
        <f>A664</f>
        <v>46282</v>
      </c>
      <c r="AO669" s="54" t="str">
        <f>C665</f>
        <v>Consultorio N° 1</v>
      </c>
      <c r="AP669" s="55">
        <f t="shared" ref="AP669:AQ669" si="454">C678</f>
        <v>0</v>
      </c>
      <c r="AQ669" s="55">
        <f t="shared" si="454"/>
        <v>0</v>
      </c>
      <c r="AR669" s="64">
        <f>U678</f>
        <v>0</v>
      </c>
      <c r="AS669" s="55">
        <f>S678</f>
        <v>0</v>
      </c>
      <c r="AT669" s="55">
        <f>S679</f>
        <v>0</v>
      </c>
      <c r="AU669" s="64">
        <f>U679</f>
        <v>0</v>
      </c>
      <c r="AV669" s="55">
        <f>S680</f>
        <v>0</v>
      </c>
      <c r="AW669" s="55">
        <f>U680</f>
        <v>0</v>
      </c>
      <c r="AX669" s="55">
        <f>U681</f>
        <v>0</v>
      </c>
      <c r="AY669" s="55">
        <f>F681</f>
        <v>0</v>
      </c>
      <c r="AZ669" s="56"/>
      <c r="BA669" s="56"/>
      <c r="BB669" s="56"/>
      <c r="BC669" s="56"/>
      <c r="BD669" s="56"/>
      <c r="BE669" s="56"/>
      <c r="BF669" s="56"/>
      <c r="BG669" s="56"/>
      <c r="BH669" s="56"/>
      <c r="BI669" s="56"/>
      <c r="BJ669" s="56"/>
      <c r="BK669" s="56"/>
      <c r="BL669" s="56"/>
      <c r="BM669" s="56"/>
      <c r="BN669" s="56"/>
    </row>
    <row r="670" spans="1:66" ht="11.25" customHeight="1">
      <c r="A670" s="222">
        <f>A666+$Q$13/1440</f>
        <v>0.375</v>
      </c>
      <c r="B670" s="38"/>
      <c r="C670" s="204"/>
      <c r="D670" s="207"/>
      <c r="E670" s="40" t="s">
        <v>36</v>
      </c>
      <c r="F670" s="42" t="str">
        <f>IF(D670&lt;&gt;"", VLOOKUP(D670,'Base de Datos'!$A$2:$D1268,2,FALSE()),"")</f>
        <v/>
      </c>
      <c r="G670" s="226" t="s">
        <v>73</v>
      </c>
      <c r="H670" s="216" t="s">
        <v>329</v>
      </c>
      <c r="I670" s="40" t="s">
        <v>36</v>
      </c>
      <c r="J670" s="42">
        <f>IF(H670&lt;&gt;"", VLOOKUP(H670,'Base de Datos'!$A$2:$D1268,2,FALSE()),"")</f>
        <v>0</v>
      </c>
      <c r="K670" s="204"/>
      <c r="L670" s="216"/>
      <c r="M670" s="40" t="s">
        <v>36</v>
      </c>
      <c r="N670" s="42" t="str">
        <f>IF(L670&lt;&gt;"", VLOOKUP(L670,'Base de Datos'!$A$2:$D1268,2,FALSE()),"")</f>
        <v/>
      </c>
      <c r="O670" s="262" t="s">
        <v>32</v>
      </c>
      <c r="P670" s="242"/>
      <c r="Q670" s="263">
        <f ca="1">$N$2</f>
        <v>888.89089999999999</v>
      </c>
      <c r="R670" s="15"/>
      <c r="S670" s="45"/>
      <c r="T670" s="45" t="s">
        <v>37</v>
      </c>
      <c r="U670" s="103"/>
      <c r="V670" s="47"/>
      <c r="W670" s="45"/>
      <c r="X670" s="45" t="s">
        <v>37</v>
      </c>
      <c r="Y670" s="46"/>
      <c r="Z670" s="47"/>
      <c r="AA670" s="45"/>
      <c r="AB670" s="45" t="s">
        <v>37</v>
      </c>
      <c r="AC670" s="46"/>
      <c r="AD670" s="48"/>
      <c r="AE670" s="181"/>
      <c r="AF670" s="181"/>
      <c r="AG670" s="181"/>
      <c r="AH670" s="181"/>
      <c r="AI670" s="181"/>
      <c r="AJ670" s="181"/>
      <c r="AK670" s="181"/>
      <c r="AL670" s="181"/>
      <c r="AM670" s="48"/>
      <c r="AN670" s="53">
        <f>A664</f>
        <v>46282</v>
      </c>
      <c r="AO670" s="54" t="str">
        <f>C665</f>
        <v>Consultorio N° 1</v>
      </c>
      <c r="AP670" s="55">
        <f t="shared" ref="AP670:AQ670" si="455">C682</f>
        <v>0</v>
      </c>
      <c r="AQ670" s="55">
        <f t="shared" si="455"/>
        <v>0</v>
      </c>
      <c r="AR670" s="64">
        <f>U682</f>
        <v>0</v>
      </c>
      <c r="AS670" s="55">
        <f>S682</f>
        <v>0</v>
      </c>
      <c r="AT670" s="55">
        <f>S683</f>
        <v>0</v>
      </c>
      <c r="AU670" s="55">
        <f>U683</f>
        <v>0</v>
      </c>
      <c r="AV670" s="55">
        <f>S684</f>
        <v>0</v>
      </c>
      <c r="AW670" s="55">
        <f>U684</f>
        <v>0</v>
      </c>
      <c r="AX670" s="55">
        <f>U685</f>
        <v>0</v>
      </c>
      <c r="AY670" s="55">
        <f>F685</f>
        <v>0</v>
      </c>
      <c r="AZ670" s="56"/>
      <c r="BA670" s="56"/>
      <c r="BB670" s="56"/>
      <c r="BC670" s="56"/>
      <c r="BD670" s="56"/>
      <c r="BE670" s="56"/>
      <c r="BF670" s="56"/>
      <c r="BG670" s="56"/>
      <c r="BH670" s="56"/>
      <c r="BI670" s="56"/>
      <c r="BJ670" s="56"/>
      <c r="BK670" s="56"/>
      <c r="BL670" s="56"/>
      <c r="BM670" s="56"/>
      <c r="BN670" s="56"/>
    </row>
    <row r="671" spans="1:66" ht="11.25" customHeight="1">
      <c r="A671" s="220"/>
      <c r="B671" s="38"/>
      <c r="C671" s="205"/>
      <c r="D671" s="208"/>
      <c r="E671" s="57" t="s">
        <v>42</v>
      </c>
      <c r="F671" s="58" t="str">
        <f>IF(D670&lt;&gt;"", VLOOKUP(D670,'Base de Datos'!$A$2:$D1268,3,FALSE()),"")</f>
        <v/>
      </c>
      <c r="G671" s="205"/>
      <c r="H671" s="208"/>
      <c r="I671" s="57" t="s">
        <v>42</v>
      </c>
      <c r="J671" s="58">
        <f>IF(H670&lt;&gt;"", VLOOKUP(H670,'Base de Datos'!$A$2:$D1268,3,FALSE()),"")</f>
        <v>4142708612</v>
      </c>
      <c r="K671" s="205"/>
      <c r="L671" s="208"/>
      <c r="M671" s="57" t="s">
        <v>42</v>
      </c>
      <c r="N671" s="58" t="str">
        <f>IF(L670&lt;&gt;"", VLOOKUP(L670,'Base de Datos'!$A$2:$D1268,3,FALSE()),"")</f>
        <v/>
      </c>
      <c r="O671" s="242"/>
      <c r="P671" s="242"/>
      <c r="Q671" s="264"/>
      <c r="R671" s="15"/>
      <c r="S671" s="229"/>
      <c r="T671" s="230"/>
      <c r="U671" s="59"/>
      <c r="V671" s="47"/>
      <c r="W671" s="229"/>
      <c r="X671" s="230"/>
      <c r="Y671" s="59"/>
      <c r="Z671" s="47"/>
      <c r="AA671" s="229"/>
      <c r="AB671" s="230"/>
      <c r="AC671" s="59"/>
      <c r="AD671" s="48"/>
      <c r="AE671" s="181"/>
      <c r="AF671" s="181"/>
      <c r="AG671" s="181"/>
      <c r="AH671" s="181"/>
      <c r="AI671" s="181"/>
      <c r="AJ671" s="181"/>
      <c r="AK671" s="181"/>
      <c r="AL671" s="181"/>
      <c r="AM671" s="48"/>
      <c r="AN671" s="53">
        <f>A664</f>
        <v>46282</v>
      </c>
      <c r="AO671" s="54" t="str">
        <f>C665</f>
        <v>Consultorio N° 1</v>
      </c>
      <c r="AP671" s="55" t="str">
        <f t="shared" ref="AP671:AQ671" si="456">C686</f>
        <v>🚫</v>
      </c>
      <c r="AQ671" s="55" t="str">
        <f t="shared" si="456"/>
        <v>Mildred Rodríguez</v>
      </c>
      <c r="AR671" s="55">
        <f>U686</f>
        <v>0</v>
      </c>
      <c r="AS671" s="55">
        <f>S686</f>
        <v>0</v>
      </c>
      <c r="AT671" s="55">
        <f>S687</f>
        <v>0</v>
      </c>
      <c r="AU671" s="55">
        <f>U687</f>
        <v>0</v>
      </c>
      <c r="AV671" s="55">
        <f>S688</f>
        <v>0</v>
      </c>
      <c r="AW671" s="55">
        <f>U688</f>
        <v>0</v>
      </c>
      <c r="AX671" s="55">
        <f>U689</f>
        <v>0</v>
      </c>
      <c r="AY671" s="55" t="str">
        <f>F689</f>
        <v>Dr. Carlos Eduardo Márquez</v>
      </c>
      <c r="AZ671" s="56"/>
      <c r="BA671" s="56"/>
      <c r="BB671" s="56"/>
      <c r="BC671" s="56"/>
      <c r="BD671" s="56"/>
      <c r="BE671" s="56"/>
      <c r="BF671" s="56"/>
      <c r="BG671" s="56"/>
      <c r="BH671" s="56"/>
      <c r="BI671" s="56"/>
      <c r="BJ671" s="56"/>
      <c r="BK671" s="56"/>
      <c r="BL671" s="56"/>
      <c r="BM671" s="56"/>
      <c r="BN671" s="56"/>
    </row>
    <row r="672" spans="1:66" ht="11.25" customHeight="1">
      <c r="A672" s="220"/>
      <c r="B672" s="38"/>
      <c r="C672" s="205"/>
      <c r="D672" s="208"/>
      <c r="E672" s="57" t="s">
        <v>44</v>
      </c>
      <c r="F672" s="58" t="str">
        <f>IF(D670&lt;&gt;"", VLOOKUP(D670,'Base de Datos'!$A$2:$D1268,4,FALSE()),"")</f>
        <v/>
      </c>
      <c r="G672" s="205"/>
      <c r="H672" s="208"/>
      <c r="I672" s="57" t="s">
        <v>44</v>
      </c>
      <c r="J672" s="58" t="str">
        <f>IF(H670&lt;&gt;"", VLOOKUP(H670,'Base de Datos'!$A$2:$D1268,4,FALSE()),"")</f>
        <v>V9881326</v>
      </c>
      <c r="K672" s="205"/>
      <c r="L672" s="208"/>
      <c r="M672" s="57" t="s">
        <v>44</v>
      </c>
      <c r="N672" s="58" t="str">
        <f>IF(L670&lt;&gt;"", VLOOKUP(L670,'Base de Datos'!$A$2:$D1268,4,FALSE()),"")</f>
        <v/>
      </c>
      <c r="O672" s="43"/>
      <c r="P672" s="104" t="s">
        <v>50</v>
      </c>
      <c r="Q672" s="110">
        <v>0.33333333333333331</v>
      </c>
      <c r="R672" s="15"/>
      <c r="S672" s="229"/>
      <c r="T672" s="230"/>
      <c r="U672" s="59"/>
      <c r="V672" s="47"/>
      <c r="W672" s="229"/>
      <c r="X672" s="230"/>
      <c r="Y672" s="59"/>
      <c r="Z672" s="47"/>
      <c r="AA672" s="229"/>
      <c r="AB672" s="230"/>
      <c r="AC672" s="59"/>
      <c r="AD672" s="48"/>
      <c r="AE672" s="181"/>
      <c r="AF672" s="181"/>
      <c r="AG672" s="181"/>
      <c r="AH672" s="181"/>
      <c r="AI672" s="181"/>
      <c r="AJ672" s="181"/>
      <c r="AK672" s="181"/>
      <c r="AL672" s="181"/>
      <c r="AM672" s="48"/>
      <c r="AN672" s="53">
        <f>A664</f>
        <v>46282</v>
      </c>
      <c r="AO672" s="54" t="str">
        <f>C665</f>
        <v>Consultorio N° 1</v>
      </c>
      <c r="AP672" s="55" t="str">
        <f t="shared" ref="AP672:AQ672" si="457">C690</f>
        <v>📦</v>
      </c>
      <c r="AQ672" s="55" t="str">
        <f t="shared" si="457"/>
        <v>Ignacio Escorcia</v>
      </c>
      <c r="AR672" s="55">
        <f>U690</f>
        <v>50</v>
      </c>
      <c r="AS672" s="55" t="str">
        <f>S690</f>
        <v>Participante</v>
      </c>
      <c r="AT672" s="55">
        <f>S691</f>
        <v>0</v>
      </c>
      <c r="AU672" s="55">
        <f>U691</f>
        <v>0</v>
      </c>
      <c r="AV672" s="55">
        <f>S692</f>
        <v>0</v>
      </c>
      <c r="AW672" s="55">
        <f>U692</f>
        <v>0</v>
      </c>
      <c r="AX672" s="55">
        <f>U693</f>
        <v>0</v>
      </c>
      <c r="AY672" s="55" t="str">
        <f>F693</f>
        <v>Dra. Rosanny García</v>
      </c>
      <c r="AZ672" s="56"/>
      <c r="BA672" s="56"/>
      <c r="BB672" s="56"/>
      <c r="BC672" s="56"/>
      <c r="BD672" s="56"/>
      <c r="BE672" s="56"/>
      <c r="BF672" s="56"/>
      <c r="BG672" s="56"/>
      <c r="BH672" s="56"/>
      <c r="BI672" s="56"/>
      <c r="BJ672" s="56"/>
      <c r="BK672" s="56"/>
      <c r="BL672" s="56"/>
      <c r="BM672" s="56"/>
      <c r="BN672" s="56"/>
    </row>
    <row r="673" spans="1:66" ht="11.25" customHeight="1">
      <c r="A673" s="221"/>
      <c r="B673" s="38"/>
      <c r="C673" s="206"/>
      <c r="D673" s="209"/>
      <c r="E673" s="85" t="s">
        <v>46</v>
      </c>
      <c r="F673" s="107"/>
      <c r="G673" s="206"/>
      <c r="H673" s="209"/>
      <c r="I673" s="85" t="s">
        <v>46</v>
      </c>
      <c r="J673" s="108" t="s">
        <v>69</v>
      </c>
      <c r="K673" s="206"/>
      <c r="L673" s="209"/>
      <c r="M673" s="85" t="s">
        <v>46</v>
      </c>
      <c r="N673" s="108"/>
      <c r="O673" s="43"/>
      <c r="P673" s="104" t="s">
        <v>54</v>
      </c>
      <c r="Q673" s="109">
        <v>60</v>
      </c>
      <c r="R673" s="15"/>
      <c r="S673" s="227" t="str">
        <f>IF(OR(S670="Empleado",S670="Familiar"),"Nombre del Empleado","N° Factura")</f>
        <v>N° Factura</v>
      </c>
      <c r="T673" s="228"/>
      <c r="U673" s="89"/>
      <c r="V673" s="47"/>
      <c r="W673" s="227" t="str">
        <f>IF(OR(W670="Empleado",W670="Familiar"),"Nombre del Empleado","N° Factura")</f>
        <v>N° Factura</v>
      </c>
      <c r="X673" s="228"/>
      <c r="Y673" s="111"/>
      <c r="Z673" s="47"/>
      <c r="AA673" s="227" t="str">
        <f>IF(OR(AA670="Empleado",AA670="Familiar"),"Nombre del Empleado","N° Factura")</f>
        <v>N° Factura</v>
      </c>
      <c r="AB673" s="228"/>
      <c r="AC673" s="111"/>
      <c r="AD673" s="48"/>
      <c r="AE673" s="181"/>
      <c r="AF673" s="181"/>
      <c r="AG673" s="181"/>
      <c r="AH673" s="181"/>
      <c r="AI673" s="181"/>
      <c r="AJ673" s="181"/>
      <c r="AK673" s="181"/>
      <c r="AL673" s="181"/>
      <c r="AM673" s="48"/>
      <c r="AN673" s="53">
        <f>A664</f>
        <v>46282</v>
      </c>
      <c r="AO673" s="54" t="str">
        <f>C665</f>
        <v>Consultorio N° 1</v>
      </c>
      <c r="AP673" s="55">
        <f t="shared" ref="AP673:AQ673" si="458">C694</f>
        <v>0</v>
      </c>
      <c r="AQ673" s="55">
        <f t="shared" si="458"/>
        <v>0</v>
      </c>
      <c r="AR673" s="55">
        <f>U694</f>
        <v>0</v>
      </c>
      <c r="AS673" s="55">
        <f>S694</f>
        <v>0</v>
      </c>
      <c r="AT673" s="55">
        <f>S695</f>
        <v>0</v>
      </c>
      <c r="AU673" s="55">
        <f>U695</f>
        <v>0</v>
      </c>
      <c r="AV673" s="55">
        <f>S696</f>
        <v>0</v>
      </c>
      <c r="AW673" s="55">
        <f>U696</f>
        <v>0</v>
      </c>
      <c r="AX673" s="55">
        <f>U697</f>
        <v>0</v>
      </c>
      <c r="AY673" s="55">
        <f>F697</f>
        <v>0</v>
      </c>
      <c r="AZ673" s="56"/>
      <c r="BA673" s="56"/>
      <c r="BB673" s="56"/>
      <c r="BC673" s="56"/>
      <c r="BD673" s="56"/>
      <c r="BE673" s="56"/>
      <c r="BF673" s="56"/>
      <c r="BG673" s="56"/>
      <c r="BH673" s="56"/>
      <c r="BI673" s="56"/>
      <c r="BJ673" s="56"/>
      <c r="BK673" s="56"/>
      <c r="BL673" s="56"/>
      <c r="BM673" s="56"/>
      <c r="BN673" s="56"/>
    </row>
    <row r="674" spans="1:66" ht="11.25" customHeight="1">
      <c r="A674" s="222">
        <f>A670+$Q$13/1440</f>
        <v>0.41666666666666669</v>
      </c>
      <c r="B674" s="38"/>
      <c r="C674" s="204" t="s">
        <v>78</v>
      </c>
      <c r="D674" s="207" t="s">
        <v>378</v>
      </c>
      <c r="E674" s="40" t="s">
        <v>36</v>
      </c>
      <c r="F674" s="42" t="str">
        <f>IF(D674&lt;&gt;"", VLOOKUP(D674,'Base de Datos'!$A$2:$D1268,2,FALSE()),"")</f>
        <v>Viviana Lorenzo</v>
      </c>
      <c r="G674" s="218" t="s">
        <v>52</v>
      </c>
      <c r="H674" s="217" t="s">
        <v>369</v>
      </c>
      <c r="I674" s="118" t="s">
        <v>36</v>
      </c>
      <c r="J674" s="42">
        <f>IF(H674&lt;&gt;"", VLOOKUP(H674,'Base de Datos'!$A$2:$D1268,2,FALSE()),"")</f>
        <v>0</v>
      </c>
      <c r="K674" s="218"/>
      <c r="L674" s="217"/>
      <c r="M674" s="118" t="s">
        <v>36</v>
      </c>
      <c r="N674" s="42" t="str">
        <f>IF(L674&lt;&gt;"", VLOOKUP(L674,'Base de Datos'!$A$2:$D1268,2,FALSE()),"")</f>
        <v/>
      </c>
      <c r="O674" s="43"/>
      <c r="P674" s="1"/>
      <c r="Q674" s="1"/>
      <c r="R674" s="15"/>
      <c r="S674" s="45" t="s">
        <v>96</v>
      </c>
      <c r="T674" s="45" t="s">
        <v>37</v>
      </c>
      <c r="U674" s="46">
        <v>50</v>
      </c>
      <c r="V674" s="47"/>
      <c r="W674" s="45"/>
      <c r="X674" s="45" t="s">
        <v>37</v>
      </c>
      <c r="Y674" s="46">
        <v>50</v>
      </c>
      <c r="Z674" s="47"/>
      <c r="AA674" s="45"/>
      <c r="AB674" s="45" t="s">
        <v>37</v>
      </c>
      <c r="AC674" s="46"/>
      <c r="AD674" s="48"/>
      <c r="AE674" s="181"/>
      <c r="AF674" s="181"/>
      <c r="AG674" s="181"/>
      <c r="AH674" s="181"/>
      <c r="AI674" s="181"/>
      <c r="AJ674" s="181"/>
      <c r="AK674" s="181"/>
      <c r="AL674" s="181"/>
      <c r="AM674" s="48"/>
      <c r="AN674" s="53">
        <f>A664</f>
        <v>46282</v>
      </c>
      <c r="AO674" s="54" t="str">
        <f>C665</f>
        <v>Consultorio N° 1</v>
      </c>
      <c r="AP674" s="55">
        <f t="shared" ref="AP674:AQ674" si="459">C698</f>
        <v>0</v>
      </c>
      <c r="AQ674" s="55">
        <f t="shared" si="459"/>
        <v>0</v>
      </c>
      <c r="AR674" s="55">
        <f>U698</f>
        <v>0</v>
      </c>
      <c r="AS674" s="55">
        <f>S698</f>
        <v>0</v>
      </c>
      <c r="AT674" s="55">
        <f>S699</f>
        <v>0</v>
      </c>
      <c r="AU674" s="55">
        <f>U699</f>
        <v>0</v>
      </c>
      <c r="AV674" s="55">
        <f>S700</f>
        <v>0</v>
      </c>
      <c r="AW674" s="55">
        <f>U700</f>
        <v>0</v>
      </c>
      <c r="AX674" s="55">
        <f>U701</f>
        <v>0</v>
      </c>
      <c r="AY674" s="55">
        <f>F701</f>
        <v>0</v>
      </c>
      <c r="AZ674" s="56"/>
      <c r="BA674" s="56"/>
      <c r="BB674" s="56"/>
      <c r="BC674" s="56"/>
      <c r="BD674" s="56"/>
      <c r="BE674" s="56"/>
      <c r="BF674" s="56"/>
      <c r="BG674" s="56"/>
      <c r="BH674" s="56"/>
      <c r="BI674" s="56"/>
      <c r="BJ674" s="56"/>
      <c r="BK674" s="56"/>
      <c r="BL674" s="56"/>
      <c r="BM674" s="56"/>
      <c r="BN674" s="56"/>
    </row>
    <row r="675" spans="1:66" ht="11.25" customHeight="1">
      <c r="A675" s="220"/>
      <c r="B675" s="38"/>
      <c r="C675" s="205"/>
      <c r="D675" s="208"/>
      <c r="E675" s="57" t="s">
        <v>42</v>
      </c>
      <c r="F675" s="58">
        <f>IF(D674&lt;&gt;"", VLOOKUP(D674,'Base de Datos'!$A$2:$D1268,3,FALSE()),"")</f>
        <v>4142747591</v>
      </c>
      <c r="G675" s="205"/>
      <c r="H675" s="208"/>
      <c r="I675" s="57" t="s">
        <v>42</v>
      </c>
      <c r="J675" s="58">
        <f>IF(H674&lt;&gt;"", VLOOKUP(H674,'Base de Datos'!$A$2:$D1268,3,FALSE()),"")</f>
        <v>4142211179</v>
      </c>
      <c r="K675" s="205"/>
      <c r="L675" s="208"/>
      <c r="M675" s="57" t="s">
        <v>42</v>
      </c>
      <c r="N675" s="58" t="str">
        <f>IF(L674&lt;&gt;"", VLOOKUP(L674,'Base de Datos'!$A$2:$D1268,3,FALSE()),"")</f>
        <v/>
      </c>
      <c r="O675" s="43"/>
      <c r="P675" s="119" t="s">
        <v>58</v>
      </c>
      <c r="Q675" s="44"/>
      <c r="R675" s="15"/>
      <c r="S675" s="229"/>
      <c r="T675" s="230"/>
      <c r="U675" s="59"/>
      <c r="V675" s="47"/>
      <c r="W675" s="229" t="s">
        <v>56</v>
      </c>
      <c r="X675" s="230"/>
      <c r="Y675" s="59">
        <v>42372</v>
      </c>
      <c r="Z675" s="47"/>
      <c r="AA675" s="229"/>
      <c r="AB675" s="230"/>
      <c r="AC675" s="59"/>
      <c r="AD675" s="48"/>
      <c r="AE675" s="181"/>
      <c r="AF675" s="181"/>
      <c r="AG675" s="181"/>
      <c r="AH675" s="181"/>
      <c r="AI675" s="181"/>
      <c r="AJ675" s="181"/>
      <c r="AK675" s="181"/>
      <c r="AL675" s="181"/>
      <c r="AM675" s="48"/>
      <c r="AN675" s="53">
        <f>A664</f>
        <v>46282</v>
      </c>
      <c r="AO675" s="54" t="str">
        <f>C665</f>
        <v>Consultorio N° 1</v>
      </c>
      <c r="AP675" s="55">
        <f t="shared" ref="AP675:AQ675" si="460">C702</f>
        <v>0</v>
      </c>
      <c r="AQ675" s="55">
        <f t="shared" si="460"/>
        <v>0</v>
      </c>
      <c r="AR675" s="55">
        <f>U702</f>
        <v>0</v>
      </c>
      <c r="AS675" s="55">
        <f>S702</f>
        <v>0</v>
      </c>
      <c r="AT675" s="55">
        <f>S703</f>
        <v>0</v>
      </c>
      <c r="AU675" s="55">
        <f>U703</f>
        <v>0</v>
      </c>
      <c r="AV675" s="55">
        <f>S704</f>
        <v>0</v>
      </c>
      <c r="AW675" s="55">
        <f>U704</f>
        <v>0</v>
      </c>
      <c r="AX675" s="55">
        <f>U705</f>
        <v>0</v>
      </c>
      <c r="AY675" s="55">
        <f>F705</f>
        <v>0</v>
      </c>
      <c r="AZ675" s="56"/>
      <c r="BA675" s="56"/>
      <c r="BB675" s="56"/>
      <c r="BC675" s="56"/>
      <c r="BD675" s="56"/>
      <c r="BE675" s="56"/>
      <c r="BF675" s="56"/>
      <c r="BG675" s="56"/>
      <c r="BH675" s="56"/>
      <c r="BI675" s="56"/>
      <c r="BJ675" s="56"/>
      <c r="BK675" s="56"/>
      <c r="BL675" s="56"/>
      <c r="BM675" s="56"/>
      <c r="BN675" s="56"/>
    </row>
    <row r="676" spans="1:66" ht="11.25" customHeight="1">
      <c r="A676" s="220"/>
      <c r="B676" s="38"/>
      <c r="C676" s="205"/>
      <c r="D676" s="208"/>
      <c r="E676" s="57" t="s">
        <v>44</v>
      </c>
      <c r="F676" s="58">
        <f>IF(D674&lt;&gt;"", VLOOKUP(D674,'Base de Datos'!$A$2:$D1268,4,FALSE()),"")</f>
        <v>0</v>
      </c>
      <c r="G676" s="205"/>
      <c r="H676" s="208"/>
      <c r="I676" s="57" t="s">
        <v>44</v>
      </c>
      <c r="J676" s="58" t="str">
        <f>IF(H674&lt;&gt;"", VLOOKUP(H674,'Base de Datos'!$A$2:$D1268,4,FALSE()),"")</f>
        <v>V33538605</v>
      </c>
      <c r="K676" s="205"/>
      <c r="L676" s="208"/>
      <c r="M676" s="57" t="s">
        <v>44</v>
      </c>
      <c r="N676" s="58" t="str">
        <f>IF(L674&lt;&gt;"", VLOOKUP(L674,'Base de Datos'!$A$2:$D1268,4,FALSE()),"")</f>
        <v/>
      </c>
      <c r="O676" s="43"/>
      <c r="P676" s="120" t="s">
        <v>61</v>
      </c>
      <c r="Q676" s="121" t="s">
        <v>62</v>
      </c>
      <c r="R676" s="15"/>
      <c r="S676" s="229"/>
      <c r="T676" s="230"/>
      <c r="U676" s="59"/>
      <c r="V676" s="47"/>
      <c r="W676" s="229"/>
      <c r="X676" s="230"/>
      <c r="Y676" s="59"/>
      <c r="Z676" s="47"/>
      <c r="AA676" s="229"/>
      <c r="AB676" s="230"/>
      <c r="AC676" s="59"/>
      <c r="AD676" s="48"/>
      <c r="AE676" s="181"/>
      <c r="AF676" s="181"/>
      <c r="AG676" s="181"/>
      <c r="AH676" s="181"/>
      <c r="AI676" s="181"/>
      <c r="AJ676" s="181"/>
      <c r="AK676" s="181"/>
      <c r="AL676" s="181"/>
      <c r="AM676" s="48"/>
      <c r="AN676" s="53">
        <f>A664</f>
        <v>46282</v>
      </c>
      <c r="AO676" s="54" t="s">
        <v>17</v>
      </c>
      <c r="AP676" s="55">
        <f t="shared" ref="AP676:AQ676" si="461">C706</f>
        <v>0</v>
      </c>
      <c r="AQ676" s="55">
        <f t="shared" si="461"/>
        <v>0</v>
      </c>
      <c r="AR676" s="55">
        <f>U706</f>
        <v>0</v>
      </c>
      <c r="AS676" s="55">
        <f>S706</f>
        <v>0</v>
      </c>
      <c r="AT676" s="55">
        <f>S707</f>
        <v>0</v>
      </c>
      <c r="AU676" s="55">
        <f>U707</f>
        <v>0</v>
      </c>
      <c r="AV676" s="55">
        <f>S708</f>
        <v>0</v>
      </c>
      <c r="AW676" s="55">
        <f>U708</f>
        <v>0</v>
      </c>
      <c r="AX676" s="55">
        <f>U709</f>
        <v>0</v>
      </c>
      <c r="AY676" s="55">
        <f>F709</f>
        <v>0</v>
      </c>
      <c r="AZ676" s="56"/>
      <c r="BA676" s="56"/>
      <c r="BB676" s="56"/>
      <c r="BC676" s="56"/>
      <c r="BD676" s="56"/>
      <c r="BE676" s="56"/>
      <c r="BF676" s="56"/>
      <c r="BG676" s="56"/>
      <c r="BH676" s="56"/>
      <c r="BI676" s="56"/>
      <c r="BJ676" s="56"/>
      <c r="BK676" s="56"/>
      <c r="BL676" s="56"/>
      <c r="BM676" s="56"/>
      <c r="BN676" s="56"/>
    </row>
    <row r="677" spans="1:66" ht="11.25" customHeight="1">
      <c r="A677" s="221"/>
      <c r="B677" s="38"/>
      <c r="C677" s="206"/>
      <c r="D677" s="209"/>
      <c r="E677" s="85" t="s">
        <v>46</v>
      </c>
      <c r="F677" s="86" t="s">
        <v>55</v>
      </c>
      <c r="G677" s="206"/>
      <c r="H677" s="209"/>
      <c r="I677" s="85" t="s">
        <v>46</v>
      </c>
      <c r="J677" s="108" t="s">
        <v>69</v>
      </c>
      <c r="K677" s="206"/>
      <c r="L677" s="209"/>
      <c r="M677" s="85" t="s">
        <v>46</v>
      </c>
      <c r="N677" s="108"/>
      <c r="O677" s="43"/>
      <c r="P677" s="123" t="s">
        <v>64</v>
      </c>
      <c r="Q677" s="124" t="s">
        <v>65</v>
      </c>
      <c r="R677" s="15"/>
      <c r="S677" s="227" t="str">
        <f>IF(OR(S674="Empleado",S674="Familiar"),"Nombre del Empleado","N° Factura")</f>
        <v>N° Factura</v>
      </c>
      <c r="T677" s="228"/>
      <c r="U677" s="89"/>
      <c r="V677" s="47"/>
      <c r="W677" s="227" t="str">
        <f>IF(OR(W674="Empleado",W674="Familiar"),"Nombre del Empleado","N° Factura")</f>
        <v>N° Factura</v>
      </c>
      <c r="X677" s="228"/>
      <c r="Y677" s="89"/>
      <c r="Z677" s="47"/>
      <c r="AA677" s="227" t="str">
        <f>IF(OR(AA674="Empleado",AA674="Familiar"),"Nombre del Empleado","N° Factura")</f>
        <v>N° Factura</v>
      </c>
      <c r="AB677" s="228"/>
      <c r="AC677" s="89"/>
      <c r="AD677" s="48"/>
      <c r="AE677" s="181"/>
      <c r="AF677" s="181"/>
      <c r="AG677" s="181"/>
      <c r="AH677" s="181"/>
      <c r="AI677" s="181"/>
      <c r="AJ677" s="181"/>
      <c r="AK677" s="181"/>
      <c r="AL677" s="181"/>
      <c r="AM677" s="48"/>
      <c r="AN677" s="53">
        <f>A664</f>
        <v>46282</v>
      </c>
      <c r="AO677" s="54" t="s">
        <v>17</v>
      </c>
      <c r="AP677" s="55">
        <f t="shared" ref="AP677:AQ677" si="462">C710</f>
        <v>0</v>
      </c>
      <c r="AQ677" s="55">
        <f t="shared" si="462"/>
        <v>0</v>
      </c>
      <c r="AR677" s="55">
        <f>U710</f>
        <v>0</v>
      </c>
      <c r="AS677" s="55">
        <f>S710</f>
        <v>0</v>
      </c>
      <c r="AT677" s="55">
        <f>S711</f>
        <v>0</v>
      </c>
      <c r="AU677" s="55">
        <f>U711</f>
        <v>0</v>
      </c>
      <c r="AV677" s="55">
        <f>S712</f>
        <v>0</v>
      </c>
      <c r="AW677" s="55">
        <f>U712</f>
        <v>0</v>
      </c>
      <c r="AX677" s="55">
        <f>U713</f>
        <v>0</v>
      </c>
      <c r="AY677" s="55">
        <f>F713</f>
        <v>0</v>
      </c>
      <c r="AZ677" s="56"/>
      <c r="BA677" s="56"/>
      <c r="BB677" s="56"/>
      <c r="BC677" s="56"/>
      <c r="BD677" s="56"/>
      <c r="BE677" s="56"/>
      <c r="BF677" s="56"/>
      <c r="BG677" s="56"/>
      <c r="BH677" s="56"/>
      <c r="BI677" s="56"/>
      <c r="BJ677" s="56"/>
      <c r="BK677" s="56"/>
      <c r="BL677" s="56"/>
      <c r="BM677" s="56"/>
      <c r="BN677" s="56"/>
    </row>
    <row r="678" spans="1:66" ht="11.25" customHeight="1">
      <c r="A678" s="222">
        <f>A674+$Q$13/1440</f>
        <v>0.45833333333333337</v>
      </c>
      <c r="B678" s="38"/>
      <c r="C678" s="204"/>
      <c r="D678" s="207"/>
      <c r="E678" s="40" t="s">
        <v>36</v>
      </c>
      <c r="F678" s="42" t="str">
        <f>IF(D678&lt;&gt;"", VLOOKUP(D678,'Base de Datos'!$A$2:$D1268,2,FALSE()),"")</f>
        <v/>
      </c>
      <c r="G678" s="204" t="s">
        <v>52</v>
      </c>
      <c r="H678" s="216" t="s">
        <v>371</v>
      </c>
      <c r="I678" s="40" t="s">
        <v>36</v>
      </c>
      <c r="J678" s="42">
        <f>IF(H678&lt;&gt;"", VLOOKUP(H678,'Base de Datos'!$A$2:$D1268,2,FALSE()),"")</f>
        <v>0</v>
      </c>
      <c r="K678" s="204"/>
      <c r="L678" s="216"/>
      <c r="M678" s="40" t="s">
        <v>36</v>
      </c>
      <c r="N678" s="42" t="str">
        <f>IF(L678&lt;&gt;"", VLOOKUP(L678,'Base de Datos'!$A$2:$D1268,2,FALSE()),"")</f>
        <v/>
      </c>
      <c r="O678" s="43"/>
      <c r="P678" s="127" t="s">
        <v>67</v>
      </c>
      <c r="Q678" s="128" t="s">
        <v>68</v>
      </c>
      <c r="R678" s="15"/>
      <c r="S678" s="45"/>
      <c r="T678" s="45" t="s">
        <v>37</v>
      </c>
      <c r="U678" s="46"/>
      <c r="V678" s="47"/>
      <c r="W678" s="45"/>
      <c r="X678" s="45" t="s">
        <v>37</v>
      </c>
      <c r="Y678" s="46">
        <v>50</v>
      </c>
      <c r="Z678" s="47"/>
      <c r="AA678" s="45"/>
      <c r="AB678" s="45" t="s">
        <v>37</v>
      </c>
      <c r="AC678" s="46"/>
      <c r="AD678" s="48"/>
      <c r="AE678" s="181"/>
      <c r="AF678" s="181"/>
      <c r="AG678" s="181"/>
      <c r="AH678" s="181"/>
      <c r="AI678" s="181"/>
      <c r="AJ678" s="181"/>
      <c r="AK678" s="181"/>
      <c r="AL678" s="181"/>
      <c r="AM678" s="48"/>
      <c r="AN678" s="53">
        <f>A664</f>
        <v>46282</v>
      </c>
      <c r="AO678" s="54" t="s">
        <v>17</v>
      </c>
      <c r="AP678" s="55">
        <f t="shared" ref="AP678:AQ678" si="463">C714</f>
        <v>0</v>
      </c>
      <c r="AQ678" s="55">
        <f t="shared" si="463"/>
        <v>0</v>
      </c>
      <c r="AR678" s="55">
        <f>U714</f>
        <v>0</v>
      </c>
      <c r="AS678" s="55">
        <f>S714</f>
        <v>0</v>
      </c>
      <c r="AT678" s="55">
        <f>S715</f>
        <v>0</v>
      </c>
      <c r="AU678" s="55">
        <f>U715</f>
        <v>0</v>
      </c>
      <c r="AV678" s="55">
        <f>S716</f>
        <v>0</v>
      </c>
      <c r="AW678" s="55">
        <f>U716</f>
        <v>0</v>
      </c>
      <c r="AX678" s="55">
        <f>U717</f>
        <v>0</v>
      </c>
      <c r="AY678" s="55">
        <f>F717</f>
        <v>0</v>
      </c>
      <c r="AZ678" s="56"/>
      <c r="BA678" s="56"/>
      <c r="BB678" s="56"/>
      <c r="BC678" s="56"/>
      <c r="BD678" s="56"/>
      <c r="BE678" s="56"/>
      <c r="BF678" s="56"/>
      <c r="BG678" s="56"/>
      <c r="BH678" s="56"/>
      <c r="BI678" s="56"/>
      <c r="BJ678" s="56"/>
      <c r="BK678" s="56"/>
      <c r="BL678" s="56"/>
      <c r="BM678" s="56"/>
      <c r="BN678" s="56"/>
    </row>
    <row r="679" spans="1:66" ht="11.25" customHeight="1">
      <c r="A679" s="220"/>
      <c r="B679" s="38"/>
      <c r="C679" s="205"/>
      <c r="D679" s="208"/>
      <c r="E679" s="57" t="s">
        <v>42</v>
      </c>
      <c r="F679" s="58" t="str">
        <f>IF(D678&lt;&gt;"", VLOOKUP(D678,'Base de Datos'!$A$2:$D1268,3,FALSE()),"")</f>
        <v/>
      </c>
      <c r="G679" s="205"/>
      <c r="H679" s="208"/>
      <c r="I679" s="57" t="s">
        <v>42</v>
      </c>
      <c r="J679" s="58">
        <f>IF(H678&lt;&gt;"", VLOOKUP(H678,'Base de Datos'!$A$2:$D1268,3,FALSE()),"")</f>
        <v>4141491568</v>
      </c>
      <c r="K679" s="205"/>
      <c r="L679" s="208"/>
      <c r="M679" s="57" t="s">
        <v>42</v>
      </c>
      <c r="N679" s="58" t="str">
        <f>IF(L678&lt;&gt;"", VLOOKUP(L678,'Base de Datos'!$A$2:$D1268,3,FALSE()),"")</f>
        <v/>
      </c>
      <c r="O679" s="43"/>
      <c r="P679" s="130" t="s">
        <v>70</v>
      </c>
      <c r="Q679" s="131" t="s">
        <v>71</v>
      </c>
      <c r="R679" s="15"/>
      <c r="S679" s="229"/>
      <c r="T679" s="230"/>
      <c r="U679" s="59"/>
      <c r="V679" s="47"/>
      <c r="W679" s="229" t="s">
        <v>56</v>
      </c>
      <c r="X679" s="230"/>
      <c r="Y679" s="59">
        <v>42372</v>
      </c>
      <c r="Z679" s="47"/>
      <c r="AA679" s="229"/>
      <c r="AB679" s="230"/>
      <c r="AC679" s="59"/>
      <c r="AD679" s="48"/>
      <c r="AE679" s="181"/>
      <c r="AF679" s="181"/>
      <c r="AG679" s="181"/>
      <c r="AH679" s="181"/>
      <c r="AI679" s="181"/>
      <c r="AJ679" s="181"/>
      <c r="AK679" s="181"/>
      <c r="AL679" s="181"/>
      <c r="AM679" s="48"/>
      <c r="AN679" s="53">
        <f>A664</f>
        <v>46282</v>
      </c>
      <c r="AO679" s="54" t="str">
        <f>G665</f>
        <v>Consultorio N° 2</v>
      </c>
      <c r="AP679" s="55">
        <f t="shared" ref="AP679:AQ679" si="464">G666</f>
        <v>0</v>
      </c>
      <c r="AQ679" s="55">
        <f t="shared" si="464"/>
        <v>0</v>
      </c>
      <c r="AR679" s="55">
        <f>Y666</f>
        <v>0</v>
      </c>
      <c r="AS679" s="55">
        <f>W666</f>
        <v>0</v>
      </c>
      <c r="AT679" s="55">
        <f>W667</f>
        <v>0</v>
      </c>
      <c r="AU679" s="55">
        <f>Y667</f>
        <v>0</v>
      </c>
      <c r="AV679" s="55">
        <f>W668</f>
        <v>0</v>
      </c>
      <c r="AW679" s="55">
        <f>Y668</f>
        <v>0</v>
      </c>
      <c r="AX679" s="55">
        <f>Y669</f>
        <v>0</v>
      </c>
      <c r="AY679" s="55">
        <f>J669</f>
        <v>0</v>
      </c>
      <c r="AZ679" s="56"/>
      <c r="BA679" s="56"/>
      <c r="BB679" s="56"/>
      <c r="BC679" s="56"/>
      <c r="BD679" s="56"/>
      <c r="BE679" s="56"/>
      <c r="BF679" s="56"/>
      <c r="BG679" s="56"/>
      <c r="BH679" s="56"/>
      <c r="BI679" s="56"/>
      <c r="BJ679" s="56"/>
      <c r="BK679" s="56"/>
      <c r="BL679" s="56"/>
      <c r="BM679" s="56"/>
      <c r="BN679" s="56"/>
    </row>
    <row r="680" spans="1:66" ht="11.25" customHeight="1">
      <c r="A680" s="220"/>
      <c r="B680" s="38"/>
      <c r="C680" s="205"/>
      <c r="D680" s="208"/>
      <c r="E680" s="57" t="s">
        <v>44</v>
      </c>
      <c r="F680" s="58" t="str">
        <f>IF(D678&lt;&gt;"", VLOOKUP(D678,'Base de Datos'!$A$2:$D1268,4,FALSE()),"")</f>
        <v/>
      </c>
      <c r="G680" s="205"/>
      <c r="H680" s="208"/>
      <c r="I680" s="57" t="s">
        <v>44</v>
      </c>
      <c r="J680" s="58" t="str">
        <f>IF(H678&lt;&gt;"", VLOOKUP(H678,'Base de Datos'!$A$2:$D1268,4,FALSE()),"")</f>
        <v>V31046122</v>
      </c>
      <c r="K680" s="205"/>
      <c r="L680" s="208"/>
      <c r="M680" s="57" t="s">
        <v>44</v>
      </c>
      <c r="N680" s="58" t="str">
        <f>IF(L678&lt;&gt;"", VLOOKUP(L678,'Base de Datos'!$A$2:$D1268,4,FALSE()),"")</f>
        <v/>
      </c>
      <c r="O680" s="43"/>
      <c r="P680" s="132" t="s">
        <v>73</v>
      </c>
      <c r="Q680" s="133" t="s">
        <v>74</v>
      </c>
      <c r="R680" s="15"/>
      <c r="S680" s="229"/>
      <c r="T680" s="230"/>
      <c r="U680" s="59"/>
      <c r="V680" s="47"/>
      <c r="W680" s="229"/>
      <c r="X680" s="230"/>
      <c r="Y680" s="59"/>
      <c r="Z680" s="47"/>
      <c r="AA680" s="229"/>
      <c r="AB680" s="230"/>
      <c r="AC680" s="59"/>
      <c r="AD680" s="48"/>
      <c r="AE680" s="181"/>
      <c r="AF680" s="181"/>
      <c r="AG680" s="181"/>
      <c r="AH680" s="181"/>
      <c r="AI680" s="181"/>
      <c r="AJ680" s="181"/>
      <c r="AK680" s="181"/>
      <c r="AL680" s="181"/>
      <c r="AM680" s="48"/>
      <c r="AN680" s="53">
        <f>A664</f>
        <v>46282</v>
      </c>
      <c r="AO680" s="54" t="str">
        <f>G665</f>
        <v>Consultorio N° 2</v>
      </c>
      <c r="AP680" s="55" t="str">
        <f t="shared" ref="AP680:AQ680" si="465">G670</f>
        <v>🚫</v>
      </c>
      <c r="AQ680" s="55" t="str">
        <f t="shared" si="465"/>
        <v>Jose Antonio Cruz</v>
      </c>
      <c r="AR680" s="55">
        <f>Y670</f>
        <v>0</v>
      </c>
      <c r="AS680" s="55">
        <f>W670</f>
        <v>0</v>
      </c>
      <c r="AT680" s="55">
        <f>W671</f>
        <v>0</v>
      </c>
      <c r="AU680" s="55">
        <f>Y671</f>
        <v>0</v>
      </c>
      <c r="AV680" s="55">
        <f>W672</f>
        <v>0</v>
      </c>
      <c r="AW680" s="55">
        <f>Y672</f>
        <v>0</v>
      </c>
      <c r="AX680" s="55">
        <f>Y673</f>
        <v>0</v>
      </c>
      <c r="AY680" s="55" t="str">
        <f>J673</f>
        <v>Dra. Evelyn Tranchino</v>
      </c>
      <c r="AZ680" s="56"/>
      <c r="BA680" s="56"/>
      <c r="BB680" s="56"/>
      <c r="BC680" s="56"/>
      <c r="BD680" s="56"/>
      <c r="BE680" s="56"/>
      <c r="BF680" s="56"/>
      <c r="BG680" s="56"/>
      <c r="BH680" s="56"/>
      <c r="BI680" s="56"/>
      <c r="BJ680" s="56"/>
      <c r="BK680" s="56"/>
      <c r="BL680" s="56"/>
      <c r="BM680" s="56"/>
      <c r="BN680" s="56"/>
    </row>
    <row r="681" spans="1:66" ht="11.25" customHeight="1">
      <c r="A681" s="221"/>
      <c r="B681" s="38"/>
      <c r="C681" s="206"/>
      <c r="D681" s="209"/>
      <c r="E681" s="85" t="s">
        <v>46</v>
      </c>
      <c r="F681" s="86"/>
      <c r="G681" s="206"/>
      <c r="H681" s="209"/>
      <c r="I681" s="85" t="s">
        <v>46</v>
      </c>
      <c r="J681" s="108" t="s">
        <v>69</v>
      </c>
      <c r="K681" s="206"/>
      <c r="L681" s="209"/>
      <c r="M681" s="85" t="s">
        <v>46</v>
      </c>
      <c r="N681" s="108"/>
      <c r="O681" s="43"/>
      <c r="P681" s="137" t="s">
        <v>52</v>
      </c>
      <c r="Q681" s="138" t="s">
        <v>76</v>
      </c>
      <c r="R681" s="15"/>
      <c r="S681" s="227" t="str">
        <f>IF(OR(S678="Empleado",S678="Familiar"),"Nombre del Empleado","N° Factura")</f>
        <v>N° Factura</v>
      </c>
      <c r="T681" s="228"/>
      <c r="U681" s="89"/>
      <c r="V681" s="47"/>
      <c r="W681" s="227" t="str">
        <f>IF(OR(W678="Empleado",W678="Familiar"),"Nombre del Empleado","N° Factura")</f>
        <v>N° Factura</v>
      </c>
      <c r="X681" s="228"/>
      <c r="Y681" s="89"/>
      <c r="Z681" s="47"/>
      <c r="AA681" s="227" t="str">
        <f>IF(OR(AA678="Empleado",AA678="Familiar"),"Nombre del Empleado","N° Factura")</f>
        <v>N° Factura</v>
      </c>
      <c r="AB681" s="228"/>
      <c r="AC681" s="89"/>
      <c r="AD681" s="48"/>
      <c r="AE681" s="181"/>
      <c r="AF681" s="181"/>
      <c r="AG681" s="181"/>
      <c r="AH681" s="181"/>
      <c r="AI681" s="181"/>
      <c r="AJ681" s="181"/>
      <c r="AK681" s="181"/>
      <c r="AL681" s="181"/>
      <c r="AM681" s="48"/>
      <c r="AN681" s="53">
        <f>A664</f>
        <v>46282</v>
      </c>
      <c r="AO681" s="54" t="str">
        <f>G665</f>
        <v>Consultorio N° 2</v>
      </c>
      <c r="AP681" s="55" t="str">
        <f t="shared" ref="AP681:AQ681" si="466">G674</f>
        <v>💲</v>
      </c>
      <c r="AQ681" s="55" t="str">
        <f t="shared" si="466"/>
        <v>Santiago Medrano</v>
      </c>
      <c r="AR681" s="55">
        <f>Y674</f>
        <v>50</v>
      </c>
      <c r="AS681" s="55">
        <f>W674</f>
        <v>0</v>
      </c>
      <c r="AT681" s="55" t="str">
        <f>W675</f>
        <v>Punto de venta</v>
      </c>
      <c r="AU681" s="55">
        <f>Y675</f>
        <v>42372</v>
      </c>
      <c r="AV681" s="55">
        <f>W676</f>
        <v>0</v>
      </c>
      <c r="AW681" s="55">
        <f>Y676</f>
        <v>0</v>
      </c>
      <c r="AX681" s="55">
        <f>Y677</f>
        <v>0</v>
      </c>
      <c r="AY681" s="55" t="str">
        <f>J677</f>
        <v>Dra. Evelyn Tranchino</v>
      </c>
      <c r="AZ681" s="56"/>
      <c r="BA681" s="56"/>
      <c r="BB681" s="56"/>
      <c r="BC681" s="56"/>
      <c r="BD681" s="56"/>
      <c r="BE681" s="56"/>
      <c r="BF681" s="56"/>
      <c r="BG681" s="56"/>
      <c r="BH681" s="56"/>
      <c r="BI681" s="56"/>
      <c r="BJ681" s="56"/>
      <c r="BK681" s="56"/>
      <c r="BL681" s="56"/>
      <c r="BM681" s="56"/>
      <c r="BN681" s="56"/>
    </row>
    <row r="682" spans="1:66" ht="11.25" customHeight="1">
      <c r="A682" s="222">
        <f>A678+$Q$13/1440</f>
        <v>0.5</v>
      </c>
      <c r="B682" s="38"/>
      <c r="C682" s="204"/>
      <c r="D682" s="207"/>
      <c r="E682" s="40" t="s">
        <v>36</v>
      </c>
      <c r="F682" s="42" t="str">
        <f>IF(D682&lt;&gt;"", VLOOKUP(D682,'Base de Datos'!$A$2:$D1268,2,FALSE()),"")</f>
        <v/>
      </c>
      <c r="G682" s="204" t="s">
        <v>52</v>
      </c>
      <c r="H682" s="216" t="s">
        <v>379</v>
      </c>
      <c r="I682" s="40" t="s">
        <v>36</v>
      </c>
      <c r="J682" s="42">
        <f>IF(H682&lt;&gt;"", VLOOKUP(H682,'Base de Datos'!$A$2:$D1268,2,FALSE()),"")</f>
        <v>0</v>
      </c>
      <c r="K682" s="204"/>
      <c r="L682" s="216"/>
      <c r="M682" s="40" t="s">
        <v>36</v>
      </c>
      <c r="N682" s="42" t="str">
        <f>IF(L682&lt;&gt;"", VLOOKUP(L682,'Base de Datos'!$A$2:$D1268,2,FALSE()),"")</f>
        <v/>
      </c>
      <c r="O682" s="43"/>
      <c r="P682" s="141" t="s">
        <v>78</v>
      </c>
      <c r="Q682" s="142" t="s">
        <v>79</v>
      </c>
      <c r="R682" s="15"/>
      <c r="S682" s="45"/>
      <c r="T682" s="45" t="s">
        <v>37</v>
      </c>
      <c r="U682" s="46"/>
      <c r="V682" s="47"/>
      <c r="W682" s="45"/>
      <c r="X682" s="45" t="s">
        <v>37</v>
      </c>
      <c r="Y682" s="46">
        <v>50</v>
      </c>
      <c r="Z682" s="47"/>
      <c r="AA682" s="45"/>
      <c r="AB682" s="45" t="s">
        <v>37</v>
      </c>
      <c r="AC682" s="46"/>
      <c r="AD682" s="48"/>
      <c r="AE682" s="181"/>
      <c r="AF682" s="181"/>
      <c r="AG682" s="181"/>
      <c r="AH682" s="181"/>
      <c r="AI682" s="181"/>
      <c r="AJ682" s="181"/>
      <c r="AK682" s="181"/>
      <c r="AL682" s="181"/>
      <c r="AM682" s="48"/>
      <c r="AN682" s="53">
        <f>A664</f>
        <v>46282</v>
      </c>
      <c r="AO682" s="54" t="str">
        <f>G665</f>
        <v>Consultorio N° 2</v>
      </c>
      <c r="AP682" s="55" t="str">
        <f t="shared" ref="AP682:AQ682" si="467">G678</f>
        <v>💲</v>
      </c>
      <c r="AQ682" s="55" t="str">
        <f t="shared" si="467"/>
        <v>Daniela Medrano</v>
      </c>
      <c r="AR682" s="55">
        <f>Y678</f>
        <v>50</v>
      </c>
      <c r="AS682" s="55">
        <f>W678</f>
        <v>0</v>
      </c>
      <c r="AT682" s="55" t="str">
        <f>W679</f>
        <v>Punto de venta</v>
      </c>
      <c r="AU682" s="55">
        <f>Y679</f>
        <v>42372</v>
      </c>
      <c r="AV682" s="55">
        <f>W680</f>
        <v>0</v>
      </c>
      <c r="AW682" s="55">
        <f>Y680</f>
        <v>0</v>
      </c>
      <c r="AX682" s="55">
        <f>Y681</f>
        <v>0</v>
      </c>
      <c r="AY682" s="55" t="str">
        <f>J681</f>
        <v>Dra. Evelyn Tranchino</v>
      </c>
      <c r="AZ682" s="56"/>
      <c r="BA682" s="56"/>
      <c r="BB682" s="56"/>
      <c r="BC682" s="56"/>
      <c r="BD682" s="56"/>
      <c r="BE682" s="56"/>
      <c r="BF682" s="56"/>
      <c r="BG682" s="56"/>
      <c r="BH682" s="56"/>
      <c r="BI682" s="56"/>
      <c r="BJ682" s="56"/>
      <c r="BK682" s="56"/>
      <c r="BL682" s="56"/>
      <c r="BM682" s="56"/>
      <c r="BN682" s="56"/>
    </row>
    <row r="683" spans="1:66" ht="11.25" customHeight="1">
      <c r="A683" s="220"/>
      <c r="B683" s="38"/>
      <c r="C683" s="205"/>
      <c r="D683" s="208"/>
      <c r="E683" s="57" t="s">
        <v>42</v>
      </c>
      <c r="F683" s="58" t="str">
        <f>IF(D682&lt;&gt;"", VLOOKUP(D682,'Base de Datos'!$A$2:$D1268,3,FALSE()),"")</f>
        <v/>
      </c>
      <c r="G683" s="205"/>
      <c r="H683" s="208"/>
      <c r="I683" s="57" t="s">
        <v>42</v>
      </c>
      <c r="J683" s="58">
        <f>IF(H682&lt;&gt;"", VLOOKUP(H682,'Base de Datos'!$A$2:$D1268,3,FALSE()),"")</f>
        <v>4142435548</v>
      </c>
      <c r="K683" s="205"/>
      <c r="L683" s="208"/>
      <c r="M683" s="57" t="s">
        <v>42</v>
      </c>
      <c r="N683" s="58" t="str">
        <f>IF(L682&lt;&gt;"", VLOOKUP(L682,'Base de Datos'!$A$2:$D1268,3,FALSE()),"")</f>
        <v/>
      </c>
      <c r="O683" s="43"/>
      <c r="P683" s="1"/>
      <c r="Q683" s="147"/>
      <c r="R683" s="15"/>
      <c r="S683" s="229"/>
      <c r="T683" s="230"/>
      <c r="U683" s="59"/>
      <c r="V683" s="47"/>
      <c r="W683" s="229" t="s">
        <v>56</v>
      </c>
      <c r="X683" s="230"/>
      <c r="Y683" s="59">
        <v>42372</v>
      </c>
      <c r="Z683" s="47"/>
      <c r="AA683" s="229"/>
      <c r="AB683" s="230"/>
      <c r="AC683" s="59"/>
      <c r="AD683" s="48"/>
      <c r="AE683" s="181"/>
      <c r="AF683" s="181"/>
      <c r="AG683" s="181"/>
      <c r="AH683" s="181"/>
      <c r="AI683" s="181"/>
      <c r="AJ683" s="181"/>
      <c r="AK683" s="181"/>
      <c r="AL683" s="181"/>
      <c r="AM683" s="48"/>
      <c r="AN683" s="53">
        <f>A664</f>
        <v>46282</v>
      </c>
      <c r="AO683" s="149" t="str">
        <f>G665</f>
        <v>Consultorio N° 2</v>
      </c>
      <c r="AP683" s="55" t="str">
        <f t="shared" ref="AP683:AQ683" si="468">G682</f>
        <v>💲</v>
      </c>
      <c r="AQ683" s="55" t="str">
        <f t="shared" si="468"/>
        <v xml:space="preserve">Rosa Castro </v>
      </c>
      <c r="AR683" s="55">
        <f>Y682</f>
        <v>50</v>
      </c>
      <c r="AS683" s="55">
        <f>W682</f>
        <v>0</v>
      </c>
      <c r="AT683" s="55" t="str">
        <f>W683</f>
        <v>Punto de venta</v>
      </c>
      <c r="AU683" s="55">
        <f>Y683</f>
        <v>42372</v>
      </c>
      <c r="AV683" s="55">
        <f>W684</f>
        <v>0</v>
      </c>
      <c r="AW683" s="55">
        <f>Y684</f>
        <v>0</v>
      </c>
      <c r="AX683" s="55">
        <f>Y685</f>
        <v>0</v>
      </c>
      <c r="AY683" s="55" t="str">
        <f>J685</f>
        <v>Dra. Evelyn Tranchino</v>
      </c>
      <c r="AZ683" s="56"/>
      <c r="BA683" s="56"/>
      <c r="BB683" s="56"/>
      <c r="BC683" s="56"/>
      <c r="BD683" s="56"/>
      <c r="BE683" s="56"/>
      <c r="BF683" s="56"/>
      <c r="BG683" s="56"/>
      <c r="BH683" s="56"/>
      <c r="BI683" s="56"/>
      <c r="BJ683" s="56"/>
      <c r="BK683" s="56"/>
      <c r="BL683" s="56"/>
      <c r="BM683" s="56"/>
      <c r="BN683" s="56"/>
    </row>
    <row r="684" spans="1:66" ht="11.25" customHeight="1">
      <c r="A684" s="220"/>
      <c r="B684" s="38"/>
      <c r="C684" s="205"/>
      <c r="D684" s="208"/>
      <c r="E684" s="57" t="s">
        <v>44</v>
      </c>
      <c r="F684" s="58" t="str">
        <f>IF(D682&lt;&gt;"", VLOOKUP(D682,'Base de Datos'!$A$2:$D1268,4,FALSE()),"")</f>
        <v/>
      </c>
      <c r="G684" s="205"/>
      <c r="H684" s="208"/>
      <c r="I684" s="57" t="s">
        <v>44</v>
      </c>
      <c r="J684" s="58" t="str">
        <f>IF(H682&lt;&gt;"", VLOOKUP(H682,'Base de Datos'!$A$2:$D1268,4,FALSE()),"")</f>
        <v>V6357278</v>
      </c>
      <c r="K684" s="205"/>
      <c r="L684" s="208"/>
      <c r="M684" s="57" t="s">
        <v>44</v>
      </c>
      <c r="N684" s="58" t="str">
        <f>IF(L682&lt;&gt;"", VLOOKUP(L682,'Base de Datos'!$A$2:$D1268,4,FALSE()),"")</f>
        <v/>
      </c>
      <c r="O684" s="43"/>
      <c r="P684" s="1"/>
      <c r="Q684" s="150"/>
      <c r="R684" s="15"/>
      <c r="S684" s="229"/>
      <c r="T684" s="230"/>
      <c r="U684" s="59"/>
      <c r="V684" s="47"/>
      <c r="W684" s="229"/>
      <c r="X684" s="230"/>
      <c r="Y684" s="59"/>
      <c r="Z684" s="47"/>
      <c r="AA684" s="229"/>
      <c r="AB684" s="230"/>
      <c r="AC684" s="59"/>
      <c r="AD684" s="48"/>
      <c r="AE684" s="181"/>
      <c r="AF684" s="181"/>
      <c r="AG684" s="181"/>
      <c r="AH684" s="181"/>
      <c r="AI684" s="181"/>
      <c r="AJ684" s="181"/>
      <c r="AK684" s="181"/>
      <c r="AL684" s="181"/>
      <c r="AM684" s="48"/>
      <c r="AN684" s="53">
        <f>A664</f>
        <v>46282</v>
      </c>
      <c r="AO684" s="54" t="str">
        <f>G665</f>
        <v>Consultorio N° 2</v>
      </c>
      <c r="AP684" s="55">
        <f t="shared" ref="AP684:AQ684" si="469">G686</f>
        <v>0</v>
      </c>
      <c r="AQ684" s="55">
        <f t="shared" si="469"/>
        <v>0</v>
      </c>
      <c r="AR684" s="55">
        <f>Y686</f>
        <v>0</v>
      </c>
      <c r="AS684" s="55">
        <f>W686</f>
        <v>0</v>
      </c>
      <c r="AT684" s="55">
        <f>W687</f>
        <v>0</v>
      </c>
      <c r="AU684" s="55">
        <f>Y687</f>
        <v>0</v>
      </c>
      <c r="AV684" s="55">
        <f>W688</f>
        <v>0</v>
      </c>
      <c r="AW684" s="55">
        <f>Y688</f>
        <v>0</v>
      </c>
      <c r="AX684" s="55">
        <f>Y689</f>
        <v>0</v>
      </c>
      <c r="AY684" s="55">
        <f>J689</f>
        <v>0</v>
      </c>
      <c r="AZ684" s="56"/>
      <c r="BA684" s="56"/>
      <c r="BB684" s="56"/>
      <c r="BC684" s="56"/>
      <c r="BD684" s="56"/>
      <c r="BE684" s="56"/>
      <c r="BF684" s="56"/>
      <c r="BG684" s="56"/>
      <c r="BH684" s="56"/>
      <c r="BI684" s="56"/>
      <c r="BJ684" s="56"/>
      <c r="BK684" s="56"/>
      <c r="BL684" s="56"/>
      <c r="BM684" s="56"/>
      <c r="BN684" s="56"/>
    </row>
    <row r="685" spans="1:66" ht="11.25" customHeight="1">
      <c r="A685" s="221"/>
      <c r="B685" s="38"/>
      <c r="C685" s="206"/>
      <c r="D685" s="209"/>
      <c r="E685" s="85" t="s">
        <v>46</v>
      </c>
      <c r="F685" s="86"/>
      <c r="G685" s="206"/>
      <c r="H685" s="209"/>
      <c r="I685" s="85" t="s">
        <v>46</v>
      </c>
      <c r="J685" s="108" t="s">
        <v>69</v>
      </c>
      <c r="K685" s="206"/>
      <c r="L685" s="209"/>
      <c r="M685" s="85" t="s">
        <v>46</v>
      </c>
      <c r="N685" s="108"/>
      <c r="O685" s="43"/>
      <c r="P685" s="1"/>
      <c r="Q685" s="150"/>
      <c r="R685" s="15"/>
      <c r="S685" s="227" t="str">
        <f>IF(OR(S682="Empleado",S682="Familiar"),"Nombre del Empleado","N° Factura")</f>
        <v>N° Factura</v>
      </c>
      <c r="T685" s="228"/>
      <c r="U685" s="89"/>
      <c r="V685" s="47"/>
      <c r="W685" s="227" t="str">
        <f>IF(OR(W682="Empleado",W682="Familiar"),"Nombre del Empleado","N° Factura")</f>
        <v>N° Factura</v>
      </c>
      <c r="X685" s="228"/>
      <c r="Y685" s="89"/>
      <c r="Z685" s="47"/>
      <c r="AA685" s="227" t="str">
        <f>IF(OR(AA682="Empleado",AA682="Familiar"),"Nombre del Empleado","N° Factura")</f>
        <v>N° Factura</v>
      </c>
      <c r="AB685" s="228"/>
      <c r="AC685" s="89"/>
      <c r="AD685" s="48"/>
      <c r="AE685" s="181"/>
      <c r="AF685" s="181"/>
      <c r="AG685" s="181"/>
      <c r="AH685" s="181"/>
      <c r="AI685" s="181"/>
      <c r="AJ685" s="181"/>
      <c r="AK685" s="181"/>
      <c r="AL685" s="181"/>
      <c r="AM685" s="48"/>
      <c r="AN685" s="53">
        <f>A664</f>
        <v>46282</v>
      </c>
      <c r="AO685" s="54" t="str">
        <f>G665</f>
        <v>Consultorio N° 2</v>
      </c>
      <c r="AP685" s="55" t="str">
        <f t="shared" ref="AP685:AQ685" si="470">G690</f>
        <v>💲</v>
      </c>
      <c r="AQ685" s="55" t="str">
        <f t="shared" si="470"/>
        <v>Claudia Vergara</v>
      </c>
      <c r="AR685" s="55">
        <f>Y690</f>
        <v>50</v>
      </c>
      <c r="AS685" s="55">
        <f>W690</f>
        <v>0</v>
      </c>
      <c r="AT685" s="55" t="str">
        <f>W691</f>
        <v>Punto de venta</v>
      </c>
      <c r="AU685" s="55">
        <f>Y691</f>
        <v>42372</v>
      </c>
      <c r="AV685" s="55">
        <f>W692</f>
        <v>0</v>
      </c>
      <c r="AW685" s="55">
        <f>Y692</f>
        <v>0</v>
      </c>
      <c r="AX685" s="55">
        <f>Y693</f>
        <v>0</v>
      </c>
      <c r="AY685" s="55" t="str">
        <f>J693</f>
        <v>Odo. Geraldine Cabrera</v>
      </c>
      <c r="AZ685" s="56"/>
      <c r="BA685" s="56"/>
      <c r="BB685" s="56"/>
      <c r="BC685" s="56"/>
      <c r="BD685" s="56"/>
      <c r="BE685" s="56"/>
      <c r="BF685" s="56"/>
      <c r="BG685" s="56"/>
      <c r="BH685" s="56"/>
      <c r="BI685" s="56"/>
      <c r="BJ685" s="56"/>
      <c r="BK685" s="56"/>
      <c r="BL685" s="56"/>
      <c r="BM685" s="56"/>
      <c r="BN685" s="56"/>
    </row>
    <row r="686" spans="1:66" ht="11.25" customHeight="1">
      <c r="A686" s="222">
        <f>A682+$Q$13/1440</f>
        <v>0.54166666666666663</v>
      </c>
      <c r="B686" s="38"/>
      <c r="C686" s="204" t="s">
        <v>73</v>
      </c>
      <c r="D686" s="207" t="s">
        <v>273</v>
      </c>
      <c r="E686" s="40" t="s">
        <v>36</v>
      </c>
      <c r="F686" s="42">
        <f>IF(D686&lt;&gt;"", VLOOKUP(D686,'Base de Datos'!$A$2:$D1268,2,FALSE()),"")</f>
        <v>0</v>
      </c>
      <c r="G686" s="204"/>
      <c r="H686" s="216"/>
      <c r="I686" s="40" t="s">
        <v>36</v>
      </c>
      <c r="J686" s="42" t="str">
        <f>IF(H686&lt;&gt;"", VLOOKUP(H686,'Base de Datos'!$A$2:$D1268,2,FALSE()),"")</f>
        <v/>
      </c>
      <c r="K686" s="204"/>
      <c r="L686" s="216"/>
      <c r="M686" s="40" t="s">
        <v>36</v>
      </c>
      <c r="N686" s="42" t="str">
        <f>IF(L686&lt;&gt;"", VLOOKUP(L686,'Base de Datos'!$A$2:$D1268,2,FALSE()),"")</f>
        <v/>
      </c>
      <c r="O686" s="43"/>
      <c r="P686" s="1"/>
      <c r="Q686" s="150"/>
      <c r="R686" s="15"/>
      <c r="S686" s="45"/>
      <c r="T686" s="45" t="s">
        <v>37</v>
      </c>
      <c r="U686" s="46"/>
      <c r="V686" s="47"/>
      <c r="W686" s="45"/>
      <c r="X686" s="45" t="s">
        <v>37</v>
      </c>
      <c r="Y686" s="46"/>
      <c r="Z686" s="47"/>
      <c r="AA686" s="45"/>
      <c r="AB686" s="45" t="s">
        <v>37</v>
      </c>
      <c r="AC686" s="46"/>
      <c r="AD686" s="48"/>
      <c r="AE686" s="181"/>
      <c r="AF686" s="181"/>
      <c r="AG686" s="181"/>
      <c r="AH686" s="181"/>
      <c r="AI686" s="181"/>
      <c r="AJ686" s="181"/>
      <c r="AK686" s="181"/>
      <c r="AL686" s="181"/>
      <c r="AM686" s="48"/>
      <c r="AN686" s="53">
        <f>A664</f>
        <v>46282</v>
      </c>
      <c r="AO686" s="54" t="str">
        <f>G665</f>
        <v>Consultorio N° 2</v>
      </c>
      <c r="AP686" s="55">
        <f t="shared" ref="AP686:AQ686" si="471">G694</f>
        <v>0</v>
      </c>
      <c r="AQ686" s="55">
        <f t="shared" si="471"/>
        <v>0</v>
      </c>
      <c r="AR686" s="55">
        <f>Y694</f>
        <v>0</v>
      </c>
      <c r="AS686" s="55">
        <f>W694</f>
        <v>0</v>
      </c>
      <c r="AT686" s="55">
        <f>W695</f>
        <v>0</v>
      </c>
      <c r="AU686" s="55">
        <f>Y695</f>
        <v>0</v>
      </c>
      <c r="AV686" s="55">
        <f>W696</f>
        <v>0</v>
      </c>
      <c r="AW686" s="55">
        <f>Y696</f>
        <v>0</v>
      </c>
      <c r="AX686" s="55">
        <f>Y697</f>
        <v>0</v>
      </c>
      <c r="AY686" s="55">
        <f>J697</f>
        <v>0</v>
      </c>
      <c r="AZ686" s="56"/>
      <c r="BA686" s="56"/>
      <c r="BB686" s="56"/>
      <c r="BC686" s="56"/>
      <c r="BD686" s="56"/>
      <c r="BE686" s="56"/>
      <c r="BF686" s="56"/>
      <c r="BG686" s="56"/>
      <c r="BH686" s="56"/>
      <c r="BI686" s="56"/>
      <c r="BJ686" s="56"/>
      <c r="BK686" s="56"/>
      <c r="BL686" s="56"/>
      <c r="BM686" s="56"/>
      <c r="BN686" s="56"/>
    </row>
    <row r="687" spans="1:66" ht="11.25" customHeight="1">
      <c r="A687" s="220"/>
      <c r="B687" s="38"/>
      <c r="C687" s="205"/>
      <c r="D687" s="208"/>
      <c r="E687" s="57" t="s">
        <v>42</v>
      </c>
      <c r="F687" s="58">
        <f>IF(D686&lt;&gt;"", VLOOKUP(D686,'Base de Datos'!$A$2:$D1268,3,FALSE()),"")</f>
        <v>4242975684</v>
      </c>
      <c r="G687" s="205"/>
      <c r="H687" s="208"/>
      <c r="I687" s="57" t="s">
        <v>42</v>
      </c>
      <c r="J687" s="58" t="str">
        <f>IF(H686&lt;&gt;"", VLOOKUP(H686,'Base de Datos'!$A$2:$D1268,3,FALSE()),"")</f>
        <v/>
      </c>
      <c r="K687" s="205"/>
      <c r="L687" s="208"/>
      <c r="M687" s="57" t="s">
        <v>42</v>
      </c>
      <c r="N687" s="58" t="str">
        <f>IF(L686&lt;&gt;"", VLOOKUP(L686,'Base de Datos'!$A$2:$D1268,3,FALSE()),"")</f>
        <v/>
      </c>
      <c r="O687" s="43"/>
      <c r="P687" s="1"/>
      <c r="Q687" s="1"/>
      <c r="R687" s="15"/>
      <c r="S687" s="229"/>
      <c r="T687" s="230"/>
      <c r="U687" s="59"/>
      <c r="V687" s="47"/>
      <c r="W687" s="229"/>
      <c r="X687" s="230"/>
      <c r="Y687" s="59"/>
      <c r="Z687" s="47"/>
      <c r="AA687" s="229"/>
      <c r="AB687" s="230"/>
      <c r="AC687" s="59"/>
      <c r="AD687" s="48"/>
      <c r="AE687" s="181"/>
      <c r="AF687" s="181"/>
      <c r="AG687" s="181"/>
      <c r="AH687" s="181"/>
      <c r="AI687" s="181"/>
      <c r="AJ687" s="181"/>
      <c r="AK687" s="181"/>
      <c r="AL687" s="181"/>
      <c r="AM687" s="48"/>
      <c r="AN687" s="53">
        <f>A664</f>
        <v>46282</v>
      </c>
      <c r="AO687" s="54" t="str">
        <f>G665</f>
        <v>Consultorio N° 2</v>
      </c>
      <c r="AP687" s="55">
        <f t="shared" ref="AP687:AQ687" si="472">G698</f>
        <v>0</v>
      </c>
      <c r="AQ687" s="55">
        <f t="shared" si="472"/>
        <v>0</v>
      </c>
      <c r="AR687" s="55">
        <f>Y698</f>
        <v>0</v>
      </c>
      <c r="AS687" s="55">
        <f>W698</f>
        <v>0</v>
      </c>
      <c r="AT687" s="55">
        <f>W699</f>
        <v>0</v>
      </c>
      <c r="AU687" s="55">
        <f>Y699</f>
        <v>0</v>
      </c>
      <c r="AV687" s="55">
        <f>W700</f>
        <v>0</v>
      </c>
      <c r="AW687" s="55">
        <f>Y700</f>
        <v>0</v>
      </c>
      <c r="AX687" s="55">
        <f>Y701</f>
        <v>0</v>
      </c>
      <c r="AY687" s="55">
        <f>J701</f>
        <v>0</v>
      </c>
      <c r="AZ687" s="56"/>
      <c r="BA687" s="56"/>
      <c r="BB687" s="56"/>
      <c r="BC687" s="56"/>
      <c r="BD687" s="56"/>
      <c r="BE687" s="56"/>
      <c r="BF687" s="56"/>
      <c r="BG687" s="56"/>
      <c r="BH687" s="56"/>
      <c r="BI687" s="56"/>
      <c r="BJ687" s="56"/>
      <c r="BK687" s="56"/>
      <c r="BL687" s="56"/>
      <c r="BM687" s="56"/>
      <c r="BN687" s="56"/>
    </row>
    <row r="688" spans="1:66" ht="11.25" customHeight="1">
      <c r="A688" s="220"/>
      <c r="B688" s="38"/>
      <c r="C688" s="205"/>
      <c r="D688" s="208"/>
      <c r="E688" s="57" t="s">
        <v>44</v>
      </c>
      <c r="F688" s="58" t="str">
        <f>IF(D686&lt;&gt;"", VLOOKUP(D686,'Base de Datos'!$A$2:$D1268,4,FALSE()),"")</f>
        <v>V12046048</v>
      </c>
      <c r="G688" s="205"/>
      <c r="H688" s="208"/>
      <c r="I688" s="57" t="s">
        <v>44</v>
      </c>
      <c r="J688" s="58" t="str">
        <f>IF(H686&lt;&gt;"", VLOOKUP(H686,'Base de Datos'!$A$2:$D1268,4,FALSE()),"")</f>
        <v/>
      </c>
      <c r="K688" s="205"/>
      <c r="L688" s="208"/>
      <c r="M688" s="57" t="s">
        <v>44</v>
      </c>
      <c r="N688" s="58" t="str">
        <f>IF(L686&lt;&gt;"", VLOOKUP(L686,'Base de Datos'!$A$2:$D1268,4,FALSE()),"")</f>
        <v/>
      </c>
      <c r="O688" s="1"/>
      <c r="P688" s="1"/>
      <c r="Q688" s="1"/>
      <c r="R688" s="15"/>
      <c r="S688" s="229"/>
      <c r="T688" s="230"/>
      <c r="U688" s="59"/>
      <c r="V688" s="47"/>
      <c r="W688" s="229"/>
      <c r="X688" s="230"/>
      <c r="Y688" s="59"/>
      <c r="Z688" s="47"/>
      <c r="AA688" s="229"/>
      <c r="AB688" s="230"/>
      <c r="AC688" s="59"/>
      <c r="AD688" s="48"/>
      <c r="AE688" s="181"/>
      <c r="AF688" s="181"/>
      <c r="AG688" s="181"/>
      <c r="AH688" s="181"/>
      <c r="AI688" s="181"/>
      <c r="AJ688" s="181"/>
      <c r="AK688" s="181"/>
      <c r="AL688" s="181"/>
      <c r="AM688" s="48"/>
      <c r="AN688" s="53">
        <f>A664</f>
        <v>46282</v>
      </c>
      <c r="AO688" s="54" t="str">
        <f>G665</f>
        <v>Consultorio N° 2</v>
      </c>
      <c r="AP688" s="55">
        <f t="shared" ref="AP688:AQ688" si="473">G702</f>
        <v>0</v>
      </c>
      <c r="AQ688" s="55">
        <f t="shared" si="473"/>
        <v>0</v>
      </c>
      <c r="AR688" s="55">
        <f>Y702</f>
        <v>0</v>
      </c>
      <c r="AS688" s="55">
        <f>W702</f>
        <v>0</v>
      </c>
      <c r="AT688" s="55">
        <f>W703</f>
        <v>0</v>
      </c>
      <c r="AU688" s="55">
        <f>Y703</f>
        <v>0</v>
      </c>
      <c r="AV688" s="55">
        <f>W704</f>
        <v>0</v>
      </c>
      <c r="AW688" s="55">
        <f>Y704</f>
        <v>0</v>
      </c>
      <c r="AX688" s="55">
        <f>Y705</f>
        <v>0</v>
      </c>
      <c r="AY688" s="55">
        <f>J705</f>
        <v>0</v>
      </c>
      <c r="AZ688" s="56"/>
      <c r="BA688" s="56"/>
      <c r="BB688" s="56"/>
      <c r="BC688" s="56"/>
      <c r="BD688" s="56"/>
      <c r="BE688" s="56"/>
      <c r="BF688" s="56"/>
      <c r="BG688" s="56"/>
      <c r="BH688" s="56"/>
      <c r="BI688" s="56"/>
      <c r="BJ688" s="56"/>
      <c r="BK688" s="56"/>
      <c r="BL688" s="56"/>
      <c r="BM688" s="56"/>
      <c r="BN688" s="56"/>
    </row>
    <row r="689" spans="1:66" ht="11.25" customHeight="1">
      <c r="A689" s="221"/>
      <c r="B689" s="38"/>
      <c r="C689" s="206"/>
      <c r="D689" s="209"/>
      <c r="E689" s="85" t="s">
        <v>46</v>
      </c>
      <c r="F689" s="86" t="s">
        <v>57</v>
      </c>
      <c r="G689" s="206"/>
      <c r="H689" s="209"/>
      <c r="I689" s="85" t="s">
        <v>46</v>
      </c>
      <c r="J689" s="108"/>
      <c r="K689" s="206"/>
      <c r="L689" s="209"/>
      <c r="M689" s="85" t="s">
        <v>46</v>
      </c>
      <c r="N689" s="108"/>
      <c r="O689" s="43"/>
      <c r="P689" s="1"/>
      <c r="Q689" s="1"/>
      <c r="R689" s="15"/>
      <c r="S689" s="227" t="str">
        <f>IF(OR(S686="Empleado",S686="Familiar"),"Nombre del Empleado","N° Factura")</f>
        <v>N° Factura</v>
      </c>
      <c r="T689" s="228"/>
      <c r="U689" s="89"/>
      <c r="V689" s="47"/>
      <c r="W689" s="227" t="str">
        <f>IF(OR(W686="Empleado",W686="Familiar"),"Nombre del Empleado","N° Factura")</f>
        <v>N° Factura</v>
      </c>
      <c r="X689" s="228"/>
      <c r="Y689" s="89"/>
      <c r="Z689" s="47"/>
      <c r="AA689" s="227" t="str">
        <f>IF(OR(AA686="Empleado",AA686="Familiar"),"Nombre del Empleado","N° Factura")</f>
        <v>N° Factura</v>
      </c>
      <c r="AB689" s="228"/>
      <c r="AC689" s="89"/>
      <c r="AD689" s="48"/>
      <c r="AE689" s="181"/>
      <c r="AF689" s="181"/>
      <c r="AG689" s="181"/>
      <c r="AH689" s="181"/>
      <c r="AI689" s="181"/>
      <c r="AJ689" s="181"/>
      <c r="AK689" s="181"/>
      <c r="AL689" s="181"/>
      <c r="AM689" s="48"/>
      <c r="AN689" s="53">
        <f>A664</f>
        <v>46282</v>
      </c>
      <c r="AO689" s="54" t="str">
        <f>K665</f>
        <v>Consultorio N° 3</v>
      </c>
      <c r="AP689" s="55">
        <f t="shared" ref="AP689:AQ689" si="474">K666</f>
        <v>0</v>
      </c>
      <c r="AQ689" s="55">
        <f t="shared" si="474"/>
        <v>0</v>
      </c>
      <c r="AR689" s="55">
        <f>AC666</f>
        <v>0</v>
      </c>
      <c r="AS689" s="55">
        <f>AA666</f>
        <v>0</v>
      </c>
      <c r="AT689" s="55">
        <f>AA667</f>
        <v>0</v>
      </c>
      <c r="AU689" s="55">
        <f>AC667</f>
        <v>0</v>
      </c>
      <c r="AV689" s="55">
        <f>AA668</f>
        <v>0</v>
      </c>
      <c r="AW689" s="55">
        <f>AC668</f>
        <v>0</v>
      </c>
      <c r="AX689" s="55">
        <f>AC669</f>
        <v>0</v>
      </c>
      <c r="AY689" s="55">
        <f>N669</f>
        <v>0</v>
      </c>
      <c r="AZ689" s="56"/>
      <c r="BA689" s="56"/>
      <c r="BB689" s="56"/>
      <c r="BC689" s="56"/>
      <c r="BD689" s="56"/>
      <c r="BE689" s="56"/>
      <c r="BF689" s="56"/>
      <c r="BG689" s="56"/>
      <c r="BH689" s="56"/>
      <c r="BI689" s="56"/>
      <c r="BJ689" s="56"/>
      <c r="BK689" s="56"/>
      <c r="BL689" s="56"/>
      <c r="BM689" s="56"/>
      <c r="BN689" s="56"/>
    </row>
    <row r="690" spans="1:66" ht="11.25" customHeight="1">
      <c r="A690" s="222">
        <f>A686+$Q$13/1440</f>
        <v>0.58333333333333326</v>
      </c>
      <c r="B690" s="38"/>
      <c r="C690" s="204" t="s">
        <v>78</v>
      </c>
      <c r="D690" s="207" t="s">
        <v>98</v>
      </c>
      <c r="E690" s="40" t="s">
        <v>36</v>
      </c>
      <c r="F690" s="42" t="str">
        <f>IF(D690&lt;&gt;"", VLOOKUP(D690,'Base de Datos'!$A$2:$D1268,2,FALSE()),"")</f>
        <v>Raydeli Castillo</v>
      </c>
      <c r="G690" s="204" t="s">
        <v>52</v>
      </c>
      <c r="H690" s="216" t="s">
        <v>358</v>
      </c>
      <c r="I690" s="40" t="s">
        <v>36</v>
      </c>
      <c r="J690" s="42" t="str">
        <f>IF(H690&lt;&gt;"", VLOOKUP(H690,'Base de Datos'!$A$2:$D1268,2,FALSE()),"")</f>
        <v>Claudia Vergaera</v>
      </c>
      <c r="K690" s="204"/>
      <c r="L690" s="216"/>
      <c r="M690" s="40" t="s">
        <v>36</v>
      </c>
      <c r="N690" s="42" t="str">
        <f>IF(L690&lt;&gt;"", VLOOKUP(L690,'Base de Datos'!$A$2:$D1268,2,FALSE()),"")</f>
        <v/>
      </c>
      <c r="O690" s="43"/>
      <c r="P690" s="151"/>
      <c r="Q690" s="1"/>
      <c r="R690" s="15"/>
      <c r="S690" s="45" t="s">
        <v>96</v>
      </c>
      <c r="T690" s="45" t="s">
        <v>37</v>
      </c>
      <c r="U690" s="46">
        <v>50</v>
      </c>
      <c r="V690" s="47"/>
      <c r="W690" s="45"/>
      <c r="X690" s="45" t="s">
        <v>37</v>
      </c>
      <c r="Y690" s="46">
        <v>50</v>
      </c>
      <c r="Z690" s="47"/>
      <c r="AA690" s="45"/>
      <c r="AB690" s="45" t="s">
        <v>37</v>
      </c>
      <c r="AC690" s="46"/>
      <c r="AD690" s="48"/>
      <c r="AE690" s="181"/>
      <c r="AF690" s="181"/>
      <c r="AG690" s="181"/>
      <c r="AH690" s="181"/>
      <c r="AI690" s="181"/>
      <c r="AJ690" s="181"/>
      <c r="AK690" s="181"/>
      <c r="AL690" s="181"/>
      <c r="AM690" s="48"/>
      <c r="AN690" s="53">
        <f>A664</f>
        <v>46282</v>
      </c>
      <c r="AO690" s="54" t="str">
        <f>K665</f>
        <v>Consultorio N° 3</v>
      </c>
      <c r="AP690" s="55">
        <f t="shared" ref="AP690:AQ690" si="475">K670</f>
        <v>0</v>
      </c>
      <c r="AQ690" s="55">
        <f t="shared" si="475"/>
        <v>0</v>
      </c>
      <c r="AR690" s="55">
        <f>AC670</f>
        <v>0</v>
      </c>
      <c r="AS690" s="55">
        <f>AA670</f>
        <v>0</v>
      </c>
      <c r="AT690" s="55">
        <f>AA671</f>
        <v>0</v>
      </c>
      <c r="AU690" s="55">
        <f>AC671</f>
        <v>0</v>
      </c>
      <c r="AV690" s="55">
        <f>AA672</f>
        <v>0</v>
      </c>
      <c r="AW690" s="55">
        <f>AC672</f>
        <v>0</v>
      </c>
      <c r="AX690" s="55">
        <f>AC673</f>
        <v>0</v>
      </c>
      <c r="AY690" s="55">
        <f>N673</f>
        <v>0</v>
      </c>
      <c r="AZ690" s="56"/>
      <c r="BA690" s="56"/>
      <c r="BB690" s="56"/>
      <c r="BC690" s="56"/>
      <c r="BD690" s="56"/>
      <c r="BE690" s="56"/>
      <c r="BF690" s="56"/>
      <c r="BG690" s="56"/>
      <c r="BH690" s="56"/>
      <c r="BI690" s="56"/>
      <c r="BJ690" s="56"/>
      <c r="BK690" s="56"/>
      <c r="BL690" s="56"/>
      <c r="BM690" s="56"/>
      <c r="BN690" s="56"/>
    </row>
    <row r="691" spans="1:66" ht="11.25" customHeight="1">
      <c r="A691" s="220"/>
      <c r="B691" s="38"/>
      <c r="C691" s="205"/>
      <c r="D691" s="208"/>
      <c r="E691" s="57" t="s">
        <v>42</v>
      </c>
      <c r="F691" s="58">
        <f>IF(D690&lt;&gt;"", VLOOKUP(D690,'Base de Datos'!$A$2:$D1268,3,FALSE()),"")</f>
        <v>4127008861</v>
      </c>
      <c r="G691" s="205"/>
      <c r="H691" s="208"/>
      <c r="I691" s="57" t="s">
        <v>42</v>
      </c>
      <c r="J691" s="58">
        <f>IF(H690&lt;&gt;"", VLOOKUP(H690,'Base de Datos'!$A$2:$D1268,3,FALSE()),"")</f>
        <v>4241307215</v>
      </c>
      <c r="K691" s="205"/>
      <c r="L691" s="208"/>
      <c r="M691" s="57" t="s">
        <v>42</v>
      </c>
      <c r="N691" s="58" t="str">
        <f>IF(L690&lt;&gt;"", VLOOKUP(L690,'Base de Datos'!$A$2:$D1268,3,FALSE()),"")</f>
        <v/>
      </c>
      <c r="O691" s="43"/>
      <c r="P691" s="151"/>
      <c r="Q691" s="152"/>
      <c r="R691" s="15"/>
      <c r="S691" s="229"/>
      <c r="T691" s="230"/>
      <c r="U691" s="59"/>
      <c r="V691" s="47"/>
      <c r="W691" s="229" t="s">
        <v>56</v>
      </c>
      <c r="X691" s="230"/>
      <c r="Y691" s="59">
        <v>42372</v>
      </c>
      <c r="Z691" s="47"/>
      <c r="AA691" s="229"/>
      <c r="AB691" s="230"/>
      <c r="AC691" s="59"/>
      <c r="AD691" s="48"/>
      <c r="AE691" s="181"/>
      <c r="AF691" s="181"/>
      <c r="AG691" s="181"/>
      <c r="AH691" s="181"/>
      <c r="AI691" s="181"/>
      <c r="AJ691" s="181"/>
      <c r="AK691" s="181"/>
      <c r="AL691" s="181"/>
      <c r="AM691" s="48"/>
      <c r="AN691" s="53">
        <f>A664</f>
        <v>46282</v>
      </c>
      <c r="AO691" s="54" t="str">
        <f>K665</f>
        <v>Consultorio N° 3</v>
      </c>
      <c r="AP691" s="55">
        <f t="shared" ref="AP691:AQ691" si="476">K674</f>
        <v>0</v>
      </c>
      <c r="AQ691" s="55">
        <f t="shared" si="476"/>
        <v>0</v>
      </c>
      <c r="AR691" s="55">
        <f>AC674</f>
        <v>0</v>
      </c>
      <c r="AS691" s="55">
        <f>AA674</f>
        <v>0</v>
      </c>
      <c r="AT691" s="55">
        <f>AA675</f>
        <v>0</v>
      </c>
      <c r="AU691" s="55">
        <f>AC675</f>
        <v>0</v>
      </c>
      <c r="AV691" s="55">
        <f>AA676</f>
        <v>0</v>
      </c>
      <c r="AW691" s="55">
        <f>AC676</f>
        <v>0</v>
      </c>
      <c r="AX691" s="55">
        <f>AC677</f>
        <v>0</v>
      </c>
      <c r="AY691" s="55">
        <f>N677</f>
        <v>0</v>
      </c>
      <c r="AZ691" s="56"/>
      <c r="BA691" s="56"/>
      <c r="BB691" s="56"/>
      <c r="BC691" s="56"/>
      <c r="BD691" s="56"/>
      <c r="BE691" s="56"/>
      <c r="BF691" s="56"/>
      <c r="BG691" s="56"/>
      <c r="BH691" s="56"/>
      <c r="BI691" s="56"/>
      <c r="BJ691" s="56"/>
      <c r="BK691" s="56"/>
      <c r="BL691" s="56"/>
      <c r="BM691" s="56"/>
      <c r="BN691" s="56"/>
    </row>
    <row r="692" spans="1:66" ht="11.25" customHeight="1">
      <c r="A692" s="220"/>
      <c r="B692" s="38"/>
      <c r="C692" s="205"/>
      <c r="D692" s="208"/>
      <c r="E692" s="57" t="s">
        <v>44</v>
      </c>
      <c r="F692" s="58" t="str">
        <f>IF(D690&lt;&gt;"", VLOOKUP(D690,'Base de Datos'!$A$2:$D1268,4,FALSE()),"")</f>
        <v>V32697424</v>
      </c>
      <c r="G692" s="205"/>
      <c r="H692" s="208"/>
      <c r="I692" s="57" t="s">
        <v>44</v>
      </c>
      <c r="J692" s="58" t="str">
        <f>IF(H690&lt;&gt;"", VLOOKUP(H690,'Base de Datos'!$A$2:$D1268,4,FALSE()),"")</f>
        <v>V23712710</v>
      </c>
      <c r="K692" s="205"/>
      <c r="L692" s="208"/>
      <c r="M692" s="57" t="s">
        <v>44</v>
      </c>
      <c r="N692" s="58" t="str">
        <f>IF(L690&lt;&gt;"", VLOOKUP(L690,'Base de Datos'!$A$2:$D1268,4,FALSE()),"")</f>
        <v/>
      </c>
      <c r="O692" s="43"/>
      <c r="P692" s="151"/>
      <c r="Q692" s="152"/>
      <c r="R692" s="15"/>
      <c r="S692" s="229"/>
      <c r="T692" s="230"/>
      <c r="U692" s="59"/>
      <c r="V692" s="47"/>
      <c r="W692" s="229"/>
      <c r="X692" s="230"/>
      <c r="Y692" s="59"/>
      <c r="Z692" s="47"/>
      <c r="AA692" s="229"/>
      <c r="AB692" s="230"/>
      <c r="AC692" s="59"/>
      <c r="AD692" s="48"/>
      <c r="AE692" s="181"/>
      <c r="AF692" s="181"/>
      <c r="AG692" s="181"/>
      <c r="AH692" s="181"/>
      <c r="AI692" s="181"/>
      <c r="AJ692" s="181"/>
      <c r="AK692" s="181"/>
      <c r="AL692" s="181"/>
      <c r="AM692" s="48"/>
      <c r="AN692" s="53">
        <f>A664</f>
        <v>46282</v>
      </c>
      <c r="AO692" s="54" t="str">
        <f>K665</f>
        <v>Consultorio N° 3</v>
      </c>
      <c r="AP692" s="55">
        <f t="shared" ref="AP692:AQ692" si="477">K678</f>
        <v>0</v>
      </c>
      <c r="AQ692" s="55">
        <f t="shared" si="477"/>
        <v>0</v>
      </c>
      <c r="AR692" s="55">
        <f>AC678</f>
        <v>0</v>
      </c>
      <c r="AS692" s="55">
        <f>AA678</f>
        <v>0</v>
      </c>
      <c r="AT692" s="55">
        <f>AA679</f>
        <v>0</v>
      </c>
      <c r="AU692" s="55">
        <f>AC679</f>
        <v>0</v>
      </c>
      <c r="AV692" s="55">
        <f>AA680</f>
        <v>0</v>
      </c>
      <c r="AW692" s="55">
        <f>AC680</f>
        <v>0</v>
      </c>
      <c r="AX692" s="55">
        <f>AC681</f>
        <v>0</v>
      </c>
      <c r="AY692" s="55">
        <f>N681</f>
        <v>0</v>
      </c>
      <c r="AZ692" s="56"/>
      <c r="BA692" s="56"/>
      <c r="BB692" s="56"/>
      <c r="BC692" s="56"/>
      <c r="BD692" s="56"/>
      <c r="BE692" s="56"/>
      <c r="BF692" s="56"/>
      <c r="BG692" s="56"/>
      <c r="BH692" s="56"/>
      <c r="BI692" s="56"/>
      <c r="BJ692" s="56"/>
      <c r="BK692" s="56"/>
      <c r="BL692" s="56"/>
      <c r="BM692" s="56"/>
      <c r="BN692" s="56"/>
    </row>
    <row r="693" spans="1:66" ht="11.25" customHeight="1">
      <c r="A693" s="221"/>
      <c r="B693" s="38"/>
      <c r="C693" s="206"/>
      <c r="D693" s="209"/>
      <c r="E693" s="85" t="s">
        <v>46</v>
      </c>
      <c r="F693" s="86" t="s">
        <v>38</v>
      </c>
      <c r="G693" s="206"/>
      <c r="H693" s="209"/>
      <c r="I693" s="85" t="s">
        <v>46</v>
      </c>
      <c r="J693" s="108" t="s">
        <v>59</v>
      </c>
      <c r="K693" s="206"/>
      <c r="L693" s="209"/>
      <c r="M693" s="85" t="s">
        <v>46</v>
      </c>
      <c r="N693" s="108"/>
      <c r="O693" s="43"/>
      <c r="P693" s="151"/>
      <c r="Q693" s="1"/>
      <c r="R693" s="15"/>
      <c r="S693" s="227" t="str">
        <f>IF(OR(S690="Empleado",S690="Familiar"),"Nombre del Empleado","N° Factura")</f>
        <v>N° Factura</v>
      </c>
      <c r="T693" s="228"/>
      <c r="U693" s="89"/>
      <c r="V693" s="47"/>
      <c r="W693" s="227" t="str">
        <f>IF(OR(W690="Empleado",W690="Familiar"),"Nombre del Empleado","N° Factura")</f>
        <v>N° Factura</v>
      </c>
      <c r="X693" s="228"/>
      <c r="Y693" s="89"/>
      <c r="Z693" s="47"/>
      <c r="AA693" s="227" t="str">
        <f>IF(OR(AA690="Empleado",AA690="Familiar"),"Nombre del Empleado","N° Factura")</f>
        <v>N° Factura</v>
      </c>
      <c r="AB693" s="228"/>
      <c r="AC693" s="89"/>
      <c r="AD693" s="48"/>
      <c r="AE693" s="181"/>
      <c r="AF693" s="181"/>
      <c r="AG693" s="181"/>
      <c r="AH693" s="181"/>
      <c r="AI693" s="181"/>
      <c r="AJ693" s="181"/>
      <c r="AK693" s="181"/>
      <c r="AL693" s="181"/>
      <c r="AM693" s="48"/>
      <c r="AN693" s="53">
        <f>A664</f>
        <v>46282</v>
      </c>
      <c r="AO693" s="54" t="str">
        <f>K665</f>
        <v>Consultorio N° 3</v>
      </c>
      <c r="AP693" s="55">
        <f t="shared" ref="AP693:AQ693" si="478">K682</f>
        <v>0</v>
      </c>
      <c r="AQ693" s="55">
        <f t="shared" si="478"/>
        <v>0</v>
      </c>
      <c r="AR693" s="55">
        <f>AC682</f>
        <v>0</v>
      </c>
      <c r="AS693" s="55">
        <f>AA682</f>
        <v>0</v>
      </c>
      <c r="AT693" s="55">
        <f>AA683</f>
        <v>0</v>
      </c>
      <c r="AU693" s="55">
        <f>AC683</f>
        <v>0</v>
      </c>
      <c r="AV693" s="55">
        <f>AA684</f>
        <v>0</v>
      </c>
      <c r="AW693" s="55">
        <f>AC684</f>
        <v>0</v>
      </c>
      <c r="AX693" s="55">
        <f>AC685</f>
        <v>0</v>
      </c>
      <c r="AY693" s="55">
        <f>N685</f>
        <v>0</v>
      </c>
      <c r="AZ693" s="56"/>
      <c r="BA693" s="56"/>
      <c r="BB693" s="56"/>
      <c r="BC693" s="56"/>
      <c r="BD693" s="56"/>
      <c r="BE693" s="56"/>
      <c r="BF693" s="56"/>
      <c r="BG693" s="56"/>
      <c r="BH693" s="56"/>
      <c r="BI693" s="56"/>
      <c r="BJ693" s="56"/>
      <c r="BK693" s="56"/>
      <c r="BL693" s="56"/>
      <c r="BM693" s="56"/>
      <c r="BN693" s="56"/>
    </row>
    <row r="694" spans="1:66" ht="11.25" customHeight="1">
      <c r="A694" s="222">
        <f>A690+$Q$13/1440</f>
        <v>0.62499999999999989</v>
      </c>
      <c r="B694" s="38"/>
      <c r="C694" s="204"/>
      <c r="D694" s="207"/>
      <c r="E694" s="40" t="s">
        <v>36</v>
      </c>
      <c r="F694" s="42" t="str">
        <f>IF(D694&lt;&gt;"", VLOOKUP(D694,'Base de Datos'!$A$2:$D1268,2,FALSE()),"")</f>
        <v/>
      </c>
      <c r="G694" s="204"/>
      <c r="H694" s="216"/>
      <c r="I694" s="40" t="s">
        <v>36</v>
      </c>
      <c r="J694" s="42" t="str">
        <f>IF(H694&lt;&gt;"", VLOOKUP(H694,'Base de Datos'!$A$2:$D1268,2,FALSE()),"")</f>
        <v/>
      </c>
      <c r="K694" s="204"/>
      <c r="L694" s="216"/>
      <c r="M694" s="40" t="s">
        <v>36</v>
      </c>
      <c r="N694" s="42" t="str">
        <f>IF(L694&lt;&gt;"", VLOOKUP(L694,'Base de Datos'!$A$2:$D1268,2,FALSE()),"")</f>
        <v/>
      </c>
      <c r="O694" s="43"/>
      <c r="P694" s="153"/>
      <c r="Q694" s="154"/>
      <c r="R694" s="15"/>
      <c r="S694" s="45"/>
      <c r="T694" s="45" t="s">
        <v>37</v>
      </c>
      <c r="U694" s="46"/>
      <c r="V694" s="47"/>
      <c r="W694" s="45"/>
      <c r="X694" s="45" t="s">
        <v>37</v>
      </c>
      <c r="Y694" s="46"/>
      <c r="Z694" s="47"/>
      <c r="AA694" s="45"/>
      <c r="AB694" s="45" t="s">
        <v>37</v>
      </c>
      <c r="AC694" s="46"/>
      <c r="AD694" s="48"/>
      <c r="AE694" s="181"/>
      <c r="AF694" s="181"/>
      <c r="AG694" s="181"/>
      <c r="AH694" s="181"/>
      <c r="AI694" s="181"/>
      <c r="AJ694" s="181"/>
      <c r="AK694" s="181"/>
      <c r="AL694" s="181"/>
      <c r="AM694" s="48"/>
      <c r="AN694" s="53">
        <f>A664</f>
        <v>46282</v>
      </c>
      <c r="AO694" s="54" t="str">
        <f>K665</f>
        <v>Consultorio N° 3</v>
      </c>
      <c r="AP694" s="55">
        <f t="shared" ref="AP694:AQ694" si="479">K686</f>
        <v>0</v>
      </c>
      <c r="AQ694" s="55">
        <f t="shared" si="479"/>
        <v>0</v>
      </c>
      <c r="AR694" s="55">
        <f>AC686</f>
        <v>0</v>
      </c>
      <c r="AS694" s="55">
        <f>AA686</f>
        <v>0</v>
      </c>
      <c r="AT694" s="55">
        <f>AA687</f>
        <v>0</v>
      </c>
      <c r="AU694" s="55">
        <f>AC687</f>
        <v>0</v>
      </c>
      <c r="AV694" s="55">
        <f>AA688</f>
        <v>0</v>
      </c>
      <c r="AW694" s="55">
        <f>AC688</f>
        <v>0</v>
      </c>
      <c r="AX694" s="55">
        <f>AC689</f>
        <v>0</v>
      </c>
      <c r="AY694" s="55">
        <f>N689</f>
        <v>0</v>
      </c>
      <c r="AZ694" s="56"/>
      <c r="BA694" s="56"/>
      <c r="BB694" s="56"/>
      <c r="BC694" s="56"/>
      <c r="BD694" s="56"/>
      <c r="BE694" s="56"/>
      <c r="BF694" s="56"/>
      <c r="BG694" s="56"/>
      <c r="BH694" s="56"/>
      <c r="BI694" s="56"/>
      <c r="BJ694" s="56"/>
      <c r="BK694" s="56"/>
      <c r="BL694" s="56"/>
      <c r="BM694" s="56"/>
      <c r="BN694" s="56"/>
    </row>
    <row r="695" spans="1:66" ht="11.25" customHeight="1">
      <c r="A695" s="220"/>
      <c r="B695" s="38"/>
      <c r="C695" s="205"/>
      <c r="D695" s="208"/>
      <c r="E695" s="57" t="s">
        <v>42</v>
      </c>
      <c r="F695" s="58" t="str">
        <f>IF(D694&lt;&gt;"", VLOOKUP(D694,'Base de Datos'!$A$2:$D1268,3,FALSE()),"")</f>
        <v/>
      </c>
      <c r="G695" s="205"/>
      <c r="H695" s="208"/>
      <c r="I695" s="57" t="s">
        <v>42</v>
      </c>
      <c r="J695" s="58" t="str">
        <f>IF(H694&lt;&gt;"", VLOOKUP(H694,'Base de Datos'!$A$2:$D1268,3,FALSE()),"")</f>
        <v/>
      </c>
      <c r="K695" s="205"/>
      <c r="L695" s="208"/>
      <c r="M695" s="57" t="s">
        <v>42</v>
      </c>
      <c r="N695" s="58" t="str">
        <f>IF(L694&lt;&gt;"", VLOOKUP(L694,'Base de Datos'!$A$2:$D1268,3,FALSE()),"")</f>
        <v/>
      </c>
      <c r="O695" s="43"/>
      <c r="P695" s="153"/>
      <c r="Q695" s="154"/>
      <c r="R695" s="15"/>
      <c r="S695" s="229"/>
      <c r="T695" s="230"/>
      <c r="U695" s="59"/>
      <c r="V695" s="47"/>
      <c r="W695" s="229"/>
      <c r="X695" s="230"/>
      <c r="Y695" s="59"/>
      <c r="Z695" s="47"/>
      <c r="AA695" s="229"/>
      <c r="AB695" s="230"/>
      <c r="AC695" s="59"/>
      <c r="AD695" s="48"/>
      <c r="AE695" s="181"/>
      <c r="AF695" s="181"/>
      <c r="AG695" s="181"/>
      <c r="AH695" s="181"/>
      <c r="AI695" s="181"/>
      <c r="AJ695" s="181"/>
      <c r="AK695" s="181"/>
      <c r="AL695" s="181"/>
      <c r="AM695" s="48"/>
      <c r="AN695" s="53">
        <f>A664</f>
        <v>46282</v>
      </c>
      <c r="AO695" s="54" t="str">
        <f>K665</f>
        <v>Consultorio N° 3</v>
      </c>
      <c r="AP695" s="55">
        <f t="shared" ref="AP695:AQ695" si="480">K690</f>
        <v>0</v>
      </c>
      <c r="AQ695" s="55">
        <f t="shared" si="480"/>
        <v>0</v>
      </c>
      <c r="AR695" s="55">
        <f>AC690</f>
        <v>0</v>
      </c>
      <c r="AS695" s="55">
        <f>AA690</f>
        <v>0</v>
      </c>
      <c r="AT695" s="55">
        <f>AA691</f>
        <v>0</v>
      </c>
      <c r="AU695" s="55">
        <f>AC691</f>
        <v>0</v>
      </c>
      <c r="AV695" s="55">
        <f>AA692</f>
        <v>0</v>
      </c>
      <c r="AW695" s="55">
        <f>AC692</f>
        <v>0</v>
      </c>
      <c r="AX695" s="55">
        <f>AC693</f>
        <v>0</v>
      </c>
      <c r="AY695" s="55">
        <f>N693</f>
        <v>0</v>
      </c>
      <c r="AZ695" s="56"/>
      <c r="BA695" s="56"/>
      <c r="BB695" s="56"/>
      <c r="BC695" s="56"/>
      <c r="BD695" s="56"/>
      <c r="BE695" s="56"/>
      <c r="BF695" s="56"/>
      <c r="BG695" s="56"/>
      <c r="BH695" s="56"/>
      <c r="BI695" s="56"/>
      <c r="BJ695" s="56"/>
      <c r="BK695" s="56"/>
      <c r="BL695" s="56"/>
      <c r="BM695" s="56"/>
      <c r="BN695" s="56"/>
    </row>
    <row r="696" spans="1:66" ht="11.25" customHeight="1">
      <c r="A696" s="220"/>
      <c r="B696" s="38"/>
      <c r="C696" s="205"/>
      <c r="D696" s="208"/>
      <c r="E696" s="57" t="s">
        <v>44</v>
      </c>
      <c r="F696" s="58" t="str">
        <f>IF(D694&lt;&gt;"", VLOOKUP(D694,'Base de Datos'!$A$2:$D1268,4,FALSE()),"")</f>
        <v/>
      </c>
      <c r="G696" s="205"/>
      <c r="H696" s="208"/>
      <c r="I696" s="57" t="s">
        <v>44</v>
      </c>
      <c r="J696" s="58" t="str">
        <f>IF(H694&lt;&gt;"", VLOOKUP(H694,'Base de Datos'!$A$2:$D1268,4,FALSE()),"")</f>
        <v/>
      </c>
      <c r="K696" s="205"/>
      <c r="L696" s="208"/>
      <c r="M696" s="57" t="s">
        <v>44</v>
      </c>
      <c r="N696" s="58" t="str">
        <f>IF(L694&lt;&gt;"", VLOOKUP(L694,'Base de Datos'!$A$2:$D1268,4,FALSE()),"")</f>
        <v/>
      </c>
      <c r="O696" s="43"/>
      <c r="P696" s="153"/>
      <c r="Q696" s="154"/>
      <c r="R696" s="15"/>
      <c r="S696" s="229"/>
      <c r="T696" s="230"/>
      <c r="U696" s="59"/>
      <c r="V696" s="47"/>
      <c r="W696" s="229"/>
      <c r="X696" s="230"/>
      <c r="Y696" s="59"/>
      <c r="Z696" s="47"/>
      <c r="AA696" s="229"/>
      <c r="AB696" s="230"/>
      <c r="AC696" s="59"/>
      <c r="AD696" s="48"/>
      <c r="AE696" s="181"/>
      <c r="AF696" s="181"/>
      <c r="AG696" s="181"/>
      <c r="AH696" s="181"/>
      <c r="AI696" s="181"/>
      <c r="AJ696" s="181"/>
      <c r="AK696" s="181"/>
      <c r="AL696" s="181"/>
      <c r="AM696" s="48"/>
      <c r="AN696" s="53">
        <f>A664</f>
        <v>46282</v>
      </c>
      <c r="AO696" s="54" t="str">
        <f>K665</f>
        <v>Consultorio N° 3</v>
      </c>
      <c r="AP696" s="55">
        <f t="shared" ref="AP696:AQ696" si="481">K694</f>
        <v>0</v>
      </c>
      <c r="AQ696" s="55">
        <f t="shared" si="481"/>
        <v>0</v>
      </c>
      <c r="AR696" s="55">
        <f>AC694</f>
        <v>0</v>
      </c>
      <c r="AS696" s="55">
        <f>AA694</f>
        <v>0</v>
      </c>
      <c r="AT696" s="55">
        <f>AA695</f>
        <v>0</v>
      </c>
      <c r="AU696" s="55">
        <f>AC695</f>
        <v>0</v>
      </c>
      <c r="AV696" s="55">
        <f>AA696</f>
        <v>0</v>
      </c>
      <c r="AW696" s="55">
        <f>AC696</f>
        <v>0</v>
      </c>
      <c r="AX696" s="55">
        <f>AC697</f>
        <v>0</v>
      </c>
      <c r="AY696" s="55">
        <f>N697</f>
        <v>0</v>
      </c>
      <c r="AZ696" s="56"/>
      <c r="BA696" s="56"/>
      <c r="BB696" s="56"/>
      <c r="BC696" s="56"/>
      <c r="BD696" s="56"/>
      <c r="BE696" s="56"/>
      <c r="BF696" s="56"/>
      <c r="BG696" s="56"/>
      <c r="BH696" s="56"/>
      <c r="BI696" s="56"/>
      <c r="BJ696" s="56"/>
      <c r="BK696" s="56"/>
      <c r="BL696" s="56"/>
      <c r="BM696" s="56"/>
      <c r="BN696" s="56"/>
    </row>
    <row r="697" spans="1:66" ht="11.25" customHeight="1">
      <c r="A697" s="221"/>
      <c r="B697" s="38"/>
      <c r="C697" s="206"/>
      <c r="D697" s="209"/>
      <c r="E697" s="85" t="s">
        <v>46</v>
      </c>
      <c r="F697" s="86"/>
      <c r="G697" s="206"/>
      <c r="H697" s="209"/>
      <c r="I697" s="85" t="s">
        <v>46</v>
      </c>
      <c r="J697" s="108"/>
      <c r="K697" s="206"/>
      <c r="L697" s="209"/>
      <c r="M697" s="85" t="s">
        <v>46</v>
      </c>
      <c r="N697" s="108"/>
      <c r="O697" s="43"/>
      <c r="P697" s="153"/>
      <c r="Q697" s="154"/>
      <c r="R697" s="15"/>
      <c r="S697" s="227" t="str">
        <f>IF(OR(S694="Empleado",S694="Familiar"),"Nombre del Empleado","N° Factura")</f>
        <v>N° Factura</v>
      </c>
      <c r="T697" s="228"/>
      <c r="U697" s="89"/>
      <c r="V697" s="47"/>
      <c r="W697" s="227" t="str">
        <f>IF(OR(W694="Empleado",W694="Familiar"),"Nombre del Empleado","N° Factura")</f>
        <v>N° Factura</v>
      </c>
      <c r="X697" s="228"/>
      <c r="Y697" s="89"/>
      <c r="Z697" s="47"/>
      <c r="AA697" s="227" t="str">
        <f>IF(OR(AA694="Empleado",AA694="Familiar"),"Nombre del Empleado","N° Factura")</f>
        <v>N° Factura</v>
      </c>
      <c r="AB697" s="228"/>
      <c r="AC697" s="89"/>
      <c r="AD697" s="48"/>
      <c r="AE697" s="181"/>
      <c r="AF697" s="181"/>
      <c r="AG697" s="181"/>
      <c r="AH697" s="181"/>
      <c r="AI697" s="181"/>
      <c r="AJ697" s="181"/>
      <c r="AK697" s="181"/>
      <c r="AL697" s="181"/>
      <c r="AM697" s="48"/>
      <c r="AN697" s="53">
        <f>A664</f>
        <v>46282</v>
      </c>
      <c r="AO697" s="54" t="str">
        <f>K665</f>
        <v>Consultorio N° 3</v>
      </c>
      <c r="AP697" s="55">
        <f t="shared" ref="AP697:AQ697" si="482">K698</f>
        <v>0</v>
      </c>
      <c r="AQ697" s="55">
        <f t="shared" si="482"/>
        <v>0</v>
      </c>
      <c r="AR697" s="55">
        <f>AC698</f>
        <v>0</v>
      </c>
      <c r="AS697" s="55">
        <f>AA698</f>
        <v>0</v>
      </c>
      <c r="AT697" s="55">
        <f>AA699</f>
        <v>0</v>
      </c>
      <c r="AU697" s="55">
        <f>AC699</f>
        <v>0</v>
      </c>
      <c r="AV697" s="55">
        <f>AA700</f>
        <v>0</v>
      </c>
      <c r="AW697" s="55">
        <f>AC700</f>
        <v>0</v>
      </c>
      <c r="AX697" s="55">
        <f>AC701</f>
        <v>0</v>
      </c>
      <c r="AY697" s="55">
        <f>N701</f>
        <v>0</v>
      </c>
      <c r="AZ697" s="56"/>
      <c r="BA697" s="56"/>
      <c r="BB697" s="56"/>
      <c r="BC697" s="56"/>
      <c r="BD697" s="56"/>
      <c r="BE697" s="56"/>
      <c r="BF697" s="56"/>
      <c r="BG697" s="56"/>
      <c r="BH697" s="56"/>
      <c r="BI697" s="56"/>
      <c r="BJ697" s="56"/>
      <c r="BK697" s="56"/>
      <c r="BL697" s="56"/>
      <c r="BM697" s="56"/>
      <c r="BN697" s="56"/>
    </row>
    <row r="698" spans="1:66" ht="11.25" customHeight="1">
      <c r="A698" s="222">
        <f>A694+$Q$13/1440</f>
        <v>0.66666666666666652</v>
      </c>
      <c r="B698" s="38"/>
      <c r="C698" s="204"/>
      <c r="D698" s="207"/>
      <c r="E698" s="40" t="s">
        <v>36</v>
      </c>
      <c r="F698" s="42" t="str">
        <f>IF(D698&lt;&gt;"", VLOOKUP(D698,'Base de Datos'!$A$2:$D1268,2,FALSE()),"")</f>
        <v/>
      </c>
      <c r="G698" s="204"/>
      <c r="H698" s="216"/>
      <c r="I698" s="40" t="s">
        <v>36</v>
      </c>
      <c r="J698" s="42" t="str">
        <f>IF(H698&lt;&gt;"", VLOOKUP(H698,'Base de Datos'!$A$2:$D1268,2,FALSE()),"")</f>
        <v/>
      </c>
      <c r="K698" s="204"/>
      <c r="L698" s="216"/>
      <c r="M698" s="40" t="s">
        <v>36</v>
      </c>
      <c r="N698" s="42" t="str">
        <f>IF(L698&lt;&gt;"", VLOOKUP(L698,'Base de Datos'!$A$2:$D1268,2,FALSE()),"")</f>
        <v/>
      </c>
      <c r="O698" s="43"/>
      <c r="P698" s="3"/>
      <c r="Q698" s="3"/>
      <c r="R698" s="15"/>
      <c r="S698" s="45"/>
      <c r="T698" s="45" t="s">
        <v>37</v>
      </c>
      <c r="U698" s="46"/>
      <c r="V698" s="47"/>
      <c r="W698" s="45"/>
      <c r="X698" s="45" t="s">
        <v>37</v>
      </c>
      <c r="Y698" s="46"/>
      <c r="Z698" s="47"/>
      <c r="AA698" s="45"/>
      <c r="AB698" s="45" t="s">
        <v>37</v>
      </c>
      <c r="AC698" s="46"/>
      <c r="AD698" s="48"/>
      <c r="AE698" s="181"/>
      <c r="AF698" s="181"/>
      <c r="AG698" s="181"/>
      <c r="AH698" s="181"/>
      <c r="AI698" s="181"/>
      <c r="AJ698" s="181"/>
      <c r="AK698" s="181"/>
      <c r="AL698" s="181"/>
      <c r="AM698" s="48"/>
      <c r="AN698" s="53">
        <f>A664</f>
        <v>46282</v>
      </c>
      <c r="AO698" s="54" t="str">
        <f>K665</f>
        <v>Consultorio N° 3</v>
      </c>
      <c r="AP698" s="55">
        <f t="shared" ref="AP698:AQ698" si="483">K702</f>
        <v>0</v>
      </c>
      <c r="AQ698" s="55">
        <f t="shared" si="483"/>
        <v>0</v>
      </c>
      <c r="AR698" s="55">
        <f>AC702</f>
        <v>0</v>
      </c>
      <c r="AS698" s="55">
        <f>AA702</f>
        <v>0</v>
      </c>
      <c r="AT698" s="55">
        <f>AA703</f>
        <v>0</v>
      </c>
      <c r="AU698" s="55">
        <f>AC703</f>
        <v>0</v>
      </c>
      <c r="AV698" s="55">
        <f>AA704</f>
        <v>0</v>
      </c>
      <c r="AW698" s="55">
        <f>AC704</f>
        <v>0</v>
      </c>
      <c r="AX698" s="55">
        <f>AC705</f>
        <v>0</v>
      </c>
      <c r="AY698" s="55">
        <f>N705</f>
        <v>0</v>
      </c>
      <c r="AZ698" s="56"/>
      <c r="BA698" s="56"/>
      <c r="BB698" s="56"/>
      <c r="BC698" s="56"/>
      <c r="BD698" s="56"/>
      <c r="BE698" s="56"/>
      <c r="BF698" s="56"/>
      <c r="BG698" s="56"/>
      <c r="BH698" s="56"/>
      <c r="BI698" s="56"/>
      <c r="BJ698" s="56"/>
      <c r="BK698" s="56"/>
      <c r="BL698" s="56"/>
      <c r="BM698" s="56"/>
      <c r="BN698" s="56"/>
    </row>
    <row r="699" spans="1:66" ht="11.25" customHeight="1">
      <c r="A699" s="220"/>
      <c r="B699" s="38"/>
      <c r="C699" s="205"/>
      <c r="D699" s="208"/>
      <c r="E699" s="57" t="s">
        <v>42</v>
      </c>
      <c r="F699" s="58" t="str">
        <f>IF(D698&lt;&gt;"", VLOOKUP(D698,'Base de Datos'!$A$2:$D1268,3,FALSE()),"")</f>
        <v/>
      </c>
      <c r="G699" s="205"/>
      <c r="H699" s="208"/>
      <c r="I699" s="57" t="s">
        <v>42</v>
      </c>
      <c r="J699" s="58" t="str">
        <f>IF(H698&lt;&gt;"", VLOOKUP(H698,'Base de Datos'!$A$2:$D1268,3,FALSE()),"")</f>
        <v/>
      </c>
      <c r="K699" s="205"/>
      <c r="L699" s="208"/>
      <c r="M699" s="57" t="s">
        <v>42</v>
      </c>
      <c r="N699" s="58" t="str">
        <f>IF(L698&lt;&gt;"", VLOOKUP(L698,'Base de Datos'!$A$2:$D1268,3,FALSE()),"")</f>
        <v/>
      </c>
      <c r="O699" s="43"/>
      <c r="P699" s="3"/>
      <c r="Q699" s="3"/>
      <c r="R699" s="15"/>
      <c r="S699" s="229"/>
      <c r="T699" s="230"/>
      <c r="U699" s="59"/>
      <c r="V699" s="47"/>
      <c r="W699" s="229"/>
      <c r="X699" s="230"/>
      <c r="Y699" s="59"/>
      <c r="Z699" s="47"/>
      <c r="AA699" s="229"/>
      <c r="AB699" s="230"/>
      <c r="AC699" s="59"/>
      <c r="AD699" s="48"/>
      <c r="AE699" s="235">
        <f>A664</f>
        <v>46282</v>
      </c>
      <c r="AF699" s="236"/>
      <c r="AG699" s="236"/>
      <c r="AH699" s="236"/>
      <c r="AI699" s="236"/>
      <c r="AJ699" s="236"/>
      <c r="AK699" s="236"/>
      <c r="AL699" s="237"/>
      <c r="AM699" s="48"/>
      <c r="AN699" s="155">
        <f>A664</f>
        <v>46282</v>
      </c>
      <c r="AO699" s="156" t="str">
        <f>K665</f>
        <v>Consultorio N° 3</v>
      </c>
      <c r="AP699" s="156">
        <f t="shared" ref="AP699:AQ699" si="484">K706</f>
        <v>0</v>
      </c>
      <c r="AQ699" s="156">
        <f t="shared" si="484"/>
        <v>0</v>
      </c>
      <c r="AR699" s="156">
        <f>AC706</f>
        <v>0</v>
      </c>
      <c r="AS699" s="156">
        <f>AA706</f>
        <v>0</v>
      </c>
      <c r="AT699" s="156">
        <f>AA707</f>
        <v>0</v>
      </c>
      <c r="AU699" s="156">
        <f>AC707</f>
        <v>0</v>
      </c>
      <c r="AV699" s="156">
        <f>AA708</f>
        <v>0</v>
      </c>
      <c r="AW699" s="156">
        <f>AC708</f>
        <v>0</v>
      </c>
      <c r="AX699" s="156">
        <f>AC709</f>
        <v>0</v>
      </c>
      <c r="AY699" s="156">
        <f>N709</f>
        <v>0</v>
      </c>
      <c r="AZ699" s="48"/>
      <c r="BA699" s="48"/>
      <c r="BB699" s="48"/>
      <c r="BC699" s="48"/>
      <c r="BD699" s="48"/>
      <c r="BE699" s="48"/>
      <c r="BF699" s="48"/>
      <c r="BG699" s="48"/>
      <c r="BH699" s="48"/>
      <c r="BI699" s="48"/>
      <c r="BJ699" s="48"/>
      <c r="BK699" s="48"/>
      <c r="BL699" s="48"/>
      <c r="BM699" s="48"/>
      <c r="BN699" s="48"/>
    </row>
    <row r="700" spans="1:66" ht="11.25" customHeight="1">
      <c r="A700" s="220"/>
      <c r="B700" s="38"/>
      <c r="C700" s="205"/>
      <c r="D700" s="208"/>
      <c r="E700" s="57" t="s">
        <v>44</v>
      </c>
      <c r="F700" s="58" t="str">
        <f>IF(D698&lt;&gt;"", VLOOKUP(D698,'Base de Datos'!$A$2:$D1268,4,FALSE()),"")</f>
        <v/>
      </c>
      <c r="G700" s="205"/>
      <c r="H700" s="208"/>
      <c r="I700" s="57" t="s">
        <v>44</v>
      </c>
      <c r="J700" s="58" t="str">
        <f>IF(H698&lt;&gt;"", VLOOKUP(H698,'Base de Datos'!$A$2:$D1268,4,FALSE()),"")</f>
        <v/>
      </c>
      <c r="K700" s="205"/>
      <c r="L700" s="208"/>
      <c r="M700" s="57" t="s">
        <v>44</v>
      </c>
      <c r="N700" s="58" t="str">
        <f>IF(L698&lt;&gt;"", VLOOKUP(L698,'Base de Datos'!$A$2:$D1268,4,FALSE()),"")</f>
        <v/>
      </c>
      <c r="O700" s="43"/>
      <c r="P700" s="3"/>
      <c r="Q700" s="3"/>
      <c r="R700" s="15"/>
      <c r="S700" s="229"/>
      <c r="T700" s="230"/>
      <c r="U700" s="59"/>
      <c r="V700" s="47"/>
      <c r="W700" s="229"/>
      <c r="X700" s="230"/>
      <c r="Y700" s="59"/>
      <c r="Z700" s="47"/>
      <c r="AA700" s="229"/>
      <c r="AB700" s="230"/>
      <c r="AC700" s="59"/>
      <c r="AD700" s="48"/>
      <c r="AE700" s="238" t="s">
        <v>20</v>
      </c>
      <c r="AF700" s="239"/>
      <c r="AG700" s="157" t="s">
        <v>21</v>
      </c>
      <c r="AH700" s="158" t="s">
        <v>22</v>
      </c>
      <c r="AI700" s="159" t="s">
        <v>23</v>
      </c>
      <c r="AJ700" s="159" t="s">
        <v>24</v>
      </c>
      <c r="AK700" s="159" t="s">
        <v>25</v>
      </c>
      <c r="AL700" s="160" t="s">
        <v>26</v>
      </c>
      <c r="AM700" s="48"/>
      <c r="AN700" s="155">
        <f>A664</f>
        <v>46282</v>
      </c>
      <c r="AO700" s="156" t="str">
        <f>K665</f>
        <v>Consultorio N° 3</v>
      </c>
      <c r="AP700" s="156">
        <f t="shared" ref="AP700:AQ700" si="485">K710</f>
        <v>0</v>
      </c>
      <c r="AQ700" s="156">
        <f t="shared" si="485"/>
        <v>0</v>
      </c>
      <c r="AR700" s="156">
        <f>AC710</f>
        <v>0</v>
      </c>
      <c r="AS700" s="156">
        <f>AA710</f>
        <v>0</v>
      </c>
      <c r="AT700" s="156">
        <f>AA711</f>
        <v>0</v>
      </c>
      <c r="AU700" s="156">
        <f>AC711</f>
        <v>0</v>
      </c>
      <c r="AV700" s="156">
        <f>AA712</f>
        <v>0</v>
      </c>
      <c r="AW700" s="156">
        <f>AC712</f>
        <v>0</v>
      </c>
      <c r="AX700" s="156">
        <f>AC713</f>
        <v>0</v>
      </c>
      <c r="AY700" s="156">
        <f>N713</f>
        <v>0</v>
      </c>
      <c r="AZ700" s="48"/>
      <c r="BA700" s="48"/>
      <c r="BB700" s="48"/>
      <c r="BC700" s="48"/>
      <c r="BD700" s="48"/>
      <c r="BE700" s="48"/>
      <c r="BF700" s="48"/>
      <c r="BG700" s="48"/>
      <c r="BH700" s="48"/>
      <c r="BI700" s="48"/>
      <c r="BJ700" s="48"/>
      <c r="BK700" s="48"/>
      <c r="BL700" s="48"/>
      <c r="BM700" s="48"/>
      <c r="BN700" s="48"/>
    </row>
    <row r="701" spans="1:66" ht="11.25" customHeight="1">
      <c r="A701" s="221"/>
      <c r="B701" s="38"/>
      <c r="C701" s="206"/>
      <c r="D701" s="209"/>
      <c r="E701" s="85" t="s">
        <v>46</v>
      </c>
      <c r="F701" s="86"/>
      <c r="G701" s="206"/>
      <c r="H701" s="209"/>
      <c r="I701" s="85" t="s">
        <v>46</v>
      </c>
      <c r="J701" s="108"/>
      <c r="K701" s="206"/>
      <c r="L701" s="209"/>
      <c r="M701" s="85" t="s">
        <v>46</v>
      </c>
      <c r="N701" s="108"/>
      <c r="O701" s="43"/>
      <c r="P701" s="3"/>
      <c r="Q701" s="3"/>
      <c r="R701" s="15"/>
      <c r="S701" s="227" t="str">
        <f>IF(OR(S698="Empleado",S698="Familiar"),"Nombre del Empleado","N° Factura")</f>
        <v>N° Factura</v>
      </c>
      <c r="T701" s="228"/>
      <c r="U701" s="89"/>
      <c r="V701" s="47"/>
      <c r="W701" s="227" t="str">
        <f>IF(OR(W698="Empleado",W698="Familiar"),"Nombre del Empleado","N° Factura")</f>
        <v>N° Factura</v>
      </c>
      <c r="X701" s="228"/>
      <c r="Y701" s="89"/>
      <c r="Z701" s="47"/>
      <c r="AA701" s="227" t="str">
        <f>IF(OR(AA698="Empleado",AA698="Familiar"),"Nombre del Empleado","N° Factura")</f>
        <v>N° Factura</v>
      </c>
      <c r="AB701" s="228"/>
      <c r="AC701" s="89"/>
      <c r="AD701" s="48"/>
      <c r="AE701" s="240" t="s">
        <v>38</v>
      </c>
      <c r="AF701" s="230"/>
      <c r="AG701" s="161">
        <f t="array" aca="1" ref="AG701" ca="1">COUNTIFS(AP666:AP706, "💲", AY666:AY706, INDIRECT("AE" &amp; ROW())) + COUNTIFS(AP666:AP706, "📦", AY666:AY706, INDIRECT("AE" &amp; ROW())) + COUNTIFS(AP666:AP706, "✅", AY666:AY706, INDIRECT("AE" &amp; ROW()))</f>
        <v>1</v>
      </c>
      <c r="AH701" s="162">
        <f t="array" aca="1" ref="AH701" ca="1">COUNTIFS(AP666:AP706, "💲", AY666:AY706, INDIRECT("AE" &amp; ROW())) + COUNTIFS(AP666:AP706, "📦", AY666:AY706, INDIRECT("AE" &amp; ROW()))</f>
        <v>1</v>
      </c>
      <c r="AI701" s="139">
        <f t="array" aca="1" ref="AI701" ca="1">SUMIFS(AR666:AR706, AY666:AY706, INDIRECT("AE" &amp; ROW()), AP666:AP706, "💲") + SUMIFS(AR666:AR706, AY666:AY706, INDIRECT("AE" &amp; ROW()), AP666:AP706, "📦")</f>
        <v>50</v>
      </c>
      <c r="AJ701" s="139">
        <f t="array" aca="1" ref="AJ701" ca="1">(
    SUMIFS(AR666:AR706, AY666:AY706, INDIRECT("AE" &amp; ROW()), AP666:AP706, "💲") +
    SUMIFS(AR666:AR706, AY666:AY706, INDIRECT("AE" &amp; ROW()), AP666:AP706, "📦")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
        SUMIFS(AR666:AR706, AY666:AY706, INDIRECT("AE" &amp; ROW()), AP666:AP706, "💲", AS666:AS706, "Familiar") +
        SUMIFS(AR666:AR706, AY666:AY706, INDIRECT("AE" &amp; ROW()), AP666:AP706, "📦", AS666:AS706, "Familiar")
    ) / 2
)  -
(
    (
        SUMIFS(AR666:AR706, AY666:AY706, INDIRECT("AE" &amp; ROW()), AP666:AP706, "💲", AS666:AS706, "Exonerado ADH") +
        SUMIFS(AR666:AR706, AY666:AY706, INDIRECT("AE" &amp; ROW()), AP666:AP706, "📦", AS666:AS706, "Exonerado ADH")
    ) / 2
)  -
(
    (
        SUMIFS(AR666:AR706, AY666:AY706, INDIRECT("AE" &amp; ROW()), AP666:AP706, "💲", AS666:AS706, "Exonerado Doctor") +
        SUMIFS(AR666:AR706, AY666:AY706, INDIRECT("AE" &amp; ROW()), AP666:AP706, "📦", AS666:AS706, "Exonerado Doctor")
    ) / 2
)</f>
        <v>0</v>
      </c>
      <c r="AK701" s="139">
        <f t="array" aca="1" ref="AK701" ca="1">(
    SUMIFS(AR666:AR706, AY666:AY706, INDIRECT("AE" &amp; ROW()), AP666:AP706, "💲") +
    SUMIFS(AR666:AR706, AY666:AY706, INDIRECT("AE" &amp; ROW()), AP666:AP706, "📦")
) -
(
    SUMIFS(AR666:AR706, AY666:AY706, INDIRECT("AE" &amp; ROW()), AP666:AP706, "💲", AS666:AS706, "Familiar") +
    SUMIFS(AR666:AR706, AY666:AY706, INDIRECT("AE" &amp; ROW()), AP666:AP706, "📦", AS666:AS706, "Familiar")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SUMIFS(AR666:AR706, AY666:AY706, INDIRECT("AE" &amp; ROW()), AP666:AP706, "💲", AS666:AS706, "Exonerado ADH") +
    SUMIFS(AR666:AR706, AY666:AY706, INDIRECT("AE" &amp; ROW()), AP666:AP706, "📦", AS666:AS706, "Exonerado ADH")
) -
(
    (
        SUMIFS(AR666:AR706, AY666:AY706, INDIRECT("AE" &amp; ROW()), AP666:AP706, "💲", AS666:AS706, "Exonerado Doctor") +
        SUMIFS(AR666:AR706, AY666:AY706, INDIRECT("AE" &amp; ROW()), AP666:AP706, "📦", AS666:AS706, "Exonerado Doctor")
    ) / 2
) -
(
    (
        SUMIFS(AR666:AR706, AY666:AY706, INDIRECT("AE" &amp; ROW()), AP666:AP706, "💲", AS666:AS706, "") +
        SUMIFS(AR666:AR706, AY666:AY706, INDIRECT("AE" &amp; ROW()), AP666:AP706, "📦", AS666:AS706, "")
    ) / 2
)</f>
        <v>0</v>
      </c>
      <c r="AL701" s="140">
        <f t="array" aca="1" ref="AL701" ca="1">(
    SUMIFS(AR666:AR706, AY666:AY706, INDIRECT("AE" &amp; ROW()), AP666:AP706, "💲") +
    SUMIFS(AR666:AR706, AY666:AY706, INDIRECT("AE" &amp; ROW()), AP666:AP706, "📦")
) -
(
    (
        SUMIFS(AR666:AR706, AY666:AY706, INDIRECT("AE" &amp; ROW()), AP666:AP706, "💲", AS666:AS706, "Familiar") +
        SUMIFS(AR666:AR706, AY666:AY706, INDIRECT("AE" &amp; ROW()), AP666:AP706, "📦", AS666:AS706, "Familiar")
    ) / 2
) -
(
    (
        SUMIFS(AR666:AR706, AY666:AY706, INDIRECT("AE" &amp; ROW()), AP666:AP706, "💲", AS666:AS706, "Participante") +
        SUMIFS(AR666:AR706, AY666:AY706, INDIRECT("AE" &amp; ROW()), AP666:AP706, "📦", AS666:AS706, "Participante")
    ) / 2
) -
(
    (
        SUMIFS(AR666:AR706, AY666:AY706, INDIRECT("AE" &amp; ROW()), AP666:AP706, "💲", AS666:AS706, "Empleado") +
        SUMIFS(AR666:AR706, AY666:AY706, INDIRECT("AE" &amp; ROW()), AP666:AP706, "📦", AS666:AS706, "Empleado")
    ) / 2
) -
(
    (
        SUMIFS(AR666:AR706, AY666:AY706, INDIRECT("AE" &amp; ROW()), AP666:AP706, "💲", AS666:AS706, "Exonerado ADH") +
        SUMIFS(AR666:AR706, AY666:AY706, INDIRECT("AE" &amp; ROW()), AP666:AP706, "📦", AS666:AS706, "Exonerado ADH")
    ) / 2
) -
(
    SUMIFS(AR666:AR706, AY666:AY706, INDIRECT("AE" &amp; ROW()), AP666:AP706, "💲", AS666:AS706, "Exonerado Doctor") +
    SUMIFS(AR666:AR706, AY666:AY706, INDIRECT("AE" &amp; ROW()), AP666:AP706, "📦", AS666:AS706, "Exonerado Doctor")
) -
(
    (
        SUMIFS(AR666:AR706, AY666:AY706, INDIRECT("AE" &amp; ROW()), AP666:AP706, "💲", AS666:AS706, "") +
        SUMIFS(AR666:AR706, AY666:AY706, INDIRECT("AE" &amp; ROW()), AP666:AP706, "📦", AS666:AS706, "")
    ) / 2
)</f>
        <v>25</v>
      </c>
      <c r="AM701" s="48"/>
      <c r="AN701" s="155">
        <f>A664</f>
        <v>46282</v>
      </c>
      <c r="AO701" s="156" t="str">
        <f>K665</f>
        <v>Consultorio N° 3</v>
      </c>
      <c r="AP701" s="156">
        <f t="shared" ref="AP701:AQ701" si="486">K714</f>
        <v>0</v>
      </c>
      <c r="AQ701" s="156">
        <f t="shared" si="486"/>
        <v>0</v>
      </c>
      <c r="AR701" s="156">
        <f>AC714</f>
        <v>0</v>
      </c>
      <c r="AS701" s="156">
        <f>AA714</f>
        <v>0</v>
      </c>
      <c r="AT701" s="156">
        <f>AA715</f>
        <v>0</v>
      </c>
      <c r="AU701" s="156">
        <f>AC715</f>
        <v>0</v>
      </c>
      <c r="AV701" s="156">
        <f>AA716</f>
        <v>0</v>
      </c>
      <c r="AW701" s="156">
        <f>AC716</f>
        <v>0</v>
      </c>
      <c r="AX701" s="156">
        <f>AC717</f>
        <v>0</v>
      </c>
      <c r="AY701" s="156">
        <f>N717</f>
        <v>0</v>
      </c>
      <c r="AZ701" s="48"/>
      <c r="BA701" s="48"/>
      <c r="BB701" s="48"/>
      <c r="BC701" s="48"/>
      <c r="BD701" s="48"/>
      <c r="BE701" s="48"/>
      <c r="BF701" s="48"/>
      <c r="BG701" s="48"/>
      <c r="BH701" s="48"/>
      <c r="BI701" s="48"/>
      <c r="BJ701" s="48"/>
      <c r="BK701" s="48"/>
      <c r="BL701" s="48"/>
      <c r="BM701" s="48"/>
      <c r="BN701" s="48"/>
    </row>
    <row r="702" spans="1:66" ht="11.25" customHeight="1">
      <c r="A702" s="222">
        <f>A698+$Q$13/1440</f>
        <v>0.70833333333333315</v>
      </c>
      <c r="B702" s="38"/>
      <c r="C702" s="204"/>
      <c r="D702" s="207"/>
      <c r="E702" s="40" t="s">
        <v>36</v>
      </c>
      <c r="F702" s="42" t="str">
        <f>IF(D702&lt;&gt;"", VLOOKUP(D702,'Base de Datos'!$A$2:$D1268,2,FALSE()),"")</f>
        <v/>
      </c>
      <c r="G702" s="204"/>
      <c r="H702" s="216"/>
      <c r="I702" s="40" t="s">
        <v>36</v>
      </c>
      <c r="J702" s="42" t="str">
        <f>IF(H702&lt;&gt;"", VLOOKUP(H702,'Base de Datos'!$A$2:$D1268,2,FALSE()),"")</f>
        <v/>
      </c>
      <c r="K702" s="204"/>
      <c r="L702" s="216"/>
      <c r="M702" s="40" t="s">
        <v>36</v>
      </c>
      <c r="N702" s="42" t="str">
        <f>IF(L702&lt;&gt;"", VLOOKUP(L702,'Base de Datos'!$A$2:$D1268,2,FALSE()),"")</f>
        <v/>
      </c>
      <c r="O702" s="43"/>
      <c r="P702" s="163"/>
      <c r="Q702" s="3"/>
      <c r="R702" s="15"/>
      <c r="S702" s="45"/>
      <c r="T702" s="45" t="s">
        <v>37</v>
      </c>
      <c r="U702" s="46"/>
      <c r="V702" s="47"/>
      <c r="W702" s="45"/>
      <c r="X702" s="45" t="s">
        <v>37</v>
      </c>
      <c r="Y702" s="46"/>
      <c r="Z702" s="47"/>
      <c r="AA702" s="45"/>
      <c r="AB702" s="45" t="s">
        <v>37</v>
      </c>
      <c r="AC702" s="46"/>
      <c r="AD702" s="48"/>
      <c r="AE702" s="240" t="s">
        <v>43</v>
      </c>
      <c r="AF702" s="230"/>
      <c r="AG702" s="161">
        <f t="array" aca="1" ref="AG702" ca="1">COUNTIFS(AP666:AP706, "💲", AY666:AY706, INDIRECT("AE" &amp; ROW())) + COUNTIFS(AP666:AP706, "📦", AY666:AY706, INDIRECT("AE" &amp; ROW())) + COUNTIFS(AP666:AP706, "✅", AY666:AY706, INDIRECT("AE" &amp; ROW()))</f>
        <v>0</v>
      </c>
      <c r="AH702" s="162">
        <f t="array" aca="1" ref="AH702" ca="1">COUNTIFS(AP666:AP706, "💲", AY666:AY706, INDIRECT("AE" &amp; ROW())) + COUNTIFS(AP666:AP706, "📦", AY666:AY706, INDIRECT("AE" &amp; ROW()))</f>
        <v>0</v>
      </c>
      <c r="AI702" s="139">
        <f t="array" aca="1" ref="AI702" ca="1">SUMIFS(AR666:AR706, AY666:AY706, INDIRECT("AE" &amp; ROW()), AP666:AP706, "💲") + SUMIFS(AR666:AR706, AY666:AY706, INDIRECT("AE" &amp; ROW()), AP666:AP706, "📦")</f>
        <v>0</v>
      </c>
      <c r="AJ702" s="139">
        <f t="array" aca="1" ref="AJ702" ca="1">(
    SUMIFS(AR666:AR706, AY666:AY706, INDIRECT("AE" &amp; ROW()), AP666:AP706, "💲") +
    SUMIFS(AR666:AR706, AY666:AY706, INDIRECT("AE" &amp; ROW()), AP666:AP706, "📦")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
        SUMIFS(AR666:AR706, AY666:AY706, INDIRECT("AE" &amp; ROW()), AP666:AP706, "💲", AS666:AS706, "Familiar") +
        SUMIFS(AR666:AR706, AY666:AY706, INDIRECT("AE" &amp; ROW()), AP666:AP706, "📦", AS666:AS706, "Familiar")
    ) / 2
)  -
(
    (
        SUMIFS(AR666:AR706, AY666:AY706, INDIRECT("AE" &amp; ROW()), AP666:AP706, "💲", AS666:AS706, "Exonerado ADH") +
        SUMIFS(AR666:AR706, AY666:AY706, INDIRECT("AE" &amp; ROW()), AP666:AP706, "📦", AS666:AS706, "Exonerado ADH")
    ) / 2
)  -
(
    (
        SUMIFS(AR666:AR706, AY666:AY706, INDIRECT("AE" &amp; ROW()), AP666:AP706, "💲", AS666:AS706, "Exonerado Doctor") +
        SUMIFS(AR666:AR706, AY666:AY706, INDIRECT("AE" &amp; ROW()), AP666:AP706, "📦", AS666:AS706, "Exonerado Doctor")
    ) / 2
)</f>
        <v>0</v>
      </c>
      <c r="AK702" s="139">
        <f t="array" aca="1" ref="AK702" ca="1">(
    SUMIFS(AR666:AR706, AY666:AY706, INDIRECT("AE" &amp; ROW()), AP666:AP706, "💲") +
    SUMIFS(AR666:AR706, AY666:AY706, INDIRECT("AE" &amp; ROW()), AP666:AP706, "📦")
) -
(
    SUMIFS(AR666:AR706, AY666:AY706, INDIRECT("AE" &amp; ROW()), AP666:AP706, "💲", AS666:AS706, "Familiar") +
    SUMIFS(AR666:AR706, AY666:AY706, INDIRECT("AE" &amp; ROW()), AP666:AP706, "📦", AS666:AS706, "Familiar")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SUMIFS(AR666:AR706, AY666:AY706, INDIRECT("AE" &amp; ROW()), AP666:AP706, "💲", AS666:AS706, "Exonerado ADH") +
    SUMIFS(AR666:AR706, AY666:AY706, INDIRECT("AE" &amp; ROW()), AP666:AP706, "📦", AS666:AS706, "Exonerado ADH")
) -
(
    (
        SUMIFS(AR666:AR706, AY666:AY706, INDIRECT("AE" &amp; ROW()), AP666:AP706, "💲", AS666:AS706, "Exonerado Doctor") +
        SUMIFS(AR666:AR706, AY666:AY706, INDIRECT("AE" &amp; ROW()), AP666:AP706, "📦", AS666:AS706, "Exonerado Doctor")
    ) / 2
) -
(
    (
        SUMIFS(AR666:AR706, AY666:AY706, INDIRECT("AE" &amp; ROW()), AP666:AP706, "💲", AS666:AS706, "") +
        SUMIFS(AR666:AR706, AY666:AY706, INDIRECT("AE" &amp; ROW()), AP666:AP706, "📦", AS666:AS706, "")
    ) / 2
)</f>
        <v>0</v>
      </c>
      <c r="AL702" s="140">
        <f t="array" aca="1" ref="AL702" ca="1">(
    SUMIFS(AR666:AR706, AY666:AY706, INDIRECT("AE" &amp; ROW()), AP666:AP706, "💲") +
    SUMIFS(AR666:AR706, AY666:AY706, INDIRECT("AE" &amp; ROW()), AP666:AP706, "📦")
) -
(
    (
        SUMIFS(AR666:AR706, AY666:AY706, INDIRECT("AE" &amp; ROW()), AP666:AP706, "💲", AS666:AS706, "Familiar") +
        SUMIFS(AR666:AR706, AY666:AY706, INDIRECT("AE" &amp; ROW()), AP666:AP706, "📦", AS666:AS706, "Familiar")
    ) / 2
) -
(
    (
        SUMIFS(AR666:AR706, AY666:AY706, INDIRECT("AE" &amp; ROW()), AP666:AP706, "💲", AS666:AS706, "Participante") +
        SUMIFS(AR666:AR706, AY666:AY706, INDIRECT("AE" &amp; ROW()), AP666:AP706, "📦", AS666:AS706, "Participante")
    ) / 2
) -
(
    (
        SUMIFS(AR666:AR706, AY666:AY706, INDIRECT("AE" &amp; ROW()), AP666:AP706, "💲", AS666:AS706, "Empleado") +
        SUMIFS(AR666:AR706, AY666:AY706, INDIRECT("AE" &amp; ROW()), AP666:AP706, "📦", AS666:AS706, "Empleado")
    ) / 2
) -
(
    (
        SUMIFS(AR666:AR706, AY666:AY706, INDIRECT("AE" &amp; ROW()), AP666:AP706, "💲", AS666:AS706, "Exonerado ADH") +
        SUMIFS(AR666:AR706, AY666:AY706, INDIRECT("AE" &amp; ROW()), AP666:AP706, "📦", AS666:AS706, "Exonerado ADH")
    ) / 2
) -
(
    SUMIFS(AR666:AR706, AY666:AY706, INDIRECT("AE" &amp; ROW()), AP666:AP706, "💲", AS666:AS706, "Exonerado Doctor") +
    SUMIFS(AR666:AR706, AY666:AY706, INDIRECT("AE" &amp; ROW()), AP666:AP706, "📦", AS666:AS706, "Exonerado Doctor")
) -
(
    (
        SUMIFS(AR666:AR706, AY666:AY706, INDIRECT("AE" &amp; ROW()), AP666:AP706, "💲", AS666:AS706, "") +
        SUMIFS(AR666:AR706, AY666:AY706, INDIRECT("AE" &amp; ROW()), AP666:AP706, "📦", AS666:AS706, "")
    ) / 2
)</f>
        <v>0</v>
      </c>
      <c r="AM702" s="48"/>
      <c r="AN702" s="156"/>
      <c r="AO702" s="156"/>
      <c r="AP702" s="156"/>
      <c r="AQ702" s="156">
        <f>L710</f>
        <v>0</v>
      </c>
      <c r="AR702" s="156"/>
      <c r="AS702" s="156"/>
      <c r="AT702" s="156"/>
      <c r="AU702" s="156"/>
      <c r="AV702" s="156"/>
      <c r="AW702" s="156"/>
      <c r="AX702" s="156"/>
      <c r="AY702" s="156">
        <f>N705</f>
        <v>0</v>
      </c>
      <c r="AZ702" s="48"/>
      <c r="BA702" s="48"/>
      <c r="BB702" s="48"/>
      <c r="BC702" s="48"/>
      <c r="BD702" s="48"/>
      <c r="BE702" s="48"/>
      <c r="BF702" s="48"/>
      <c r="BG702" s="48"/>
      <c r="BH702" s="48"/>
      <c r="BI702" s="48"/>
      <c r="BJ702" s="48"/>
      <c r="BK702" s="48"/>
      <c r="BL702" s="48"/>
      <c r="BM702" s="48"/>
      <c r="BN702" s="48"/>
    </row>
    <row r="703" spans="1:66" ht="11.25" customHeight="1">
      <c r="A703" s="220"/>
      <c r="B703" s="38"/>
      <c r="C703" s="205"/>
      <c r="D703" s="208"/>
      <c r="E703" s="57" t="s">
        <v>42</v>
      </c>
      <c r="F703" s="58" t="str">
        <f>IF(D702&lt;&gt;"", VLOOKUP(D702,'Base de Datos'!$A$2:$D1268,3,FALSE()),"")</f>
        <v/>
      </c>
      <c r="G703" s="205"/>
      <c r="H703" s="208"/>
      <c r="I703" s="57" t="s">
        <v>42</v>
      </c>
      <c r="J703" s="58" t="str">
        <f>IF(H702&lt;&gt;"", VLOOKUP(H702,'Base de Datos'!$A$2:$D1268,3,FALSE()),"")</f>
        <v/>
      </c>
      <c r="K703" s="205"/>
      <c r="L703" s="208"/>
      <c r="M703" s="57" t="s">
        <v>42</v>
      </c>
      <c r="N703" s="58" t="str">
        <f>IF(L702&lt;&gt;"", VLOOKUP(L702,'Base de Datos'!$A$2:$D1268,3,FALSE()),"")</f>
        <v/>
      </c>
      <c r="O703" s="43"/>
      <c r="P703" s="163"/>
      <c r="Q703" s="3"/>
      <c r="R703" s="15"/>
      <c r="S703" s="229"/>
      <c r="T703" s="230"/>
      <c r="U703" s="59"/>
      <c r="V703" s="47"/>
      <c r="W703" s="229"/>
      <c r="X703" s="230"/>
      <c r="Y703" s="59"/>
      <c r="Z703" s="47"/>
      <c r="AA703" s="229"/>
      <c r="AB703" s="230"/>
      <c r="AC703" s="59"/>
      <c r="AD703" s="48"/>
      <c r="AE703" s="240" t="s">
        <v>45</v>
      </c>
      <c r="AF703" s="230"/>
      <c r="AG703" s="161">
        <f t="array" aca="1" ref="AG703" ca="1">COUNTIFS(AP666:AP706, "💲", AY666:AY706, INDIRECT("AE" &amp; ROW())) + COUNTIFS(AP666:AP706, "📦", AY666:AY706, INDIRECT("AE" &amp; ROW())) + COUNTIFS(AP666:AP706, "✅", AY666:AY706, INDIRECT("AE" &amp; ROW()))</f>
        <v>0</v>
      </c>
      <c r="AH703" s="162">
        <f t="array" aca="1" ref="AH703" ca="1">COUNTIFS(AP666:AP706, "💲", AY666:AY706, INDIRECT("AE" &amp; ROW())) + COUNTIFS(AP666:AP706, "📦", AY666:AY706, INDIRECT("AE" &amp; ROW()))</f>
        <v>0</v>
      </c>
      <c r="AI703" s="139">
        <f t="array" aca="1" ref="AI703" ca="1">SUMIFS(AR666:AR706, AY666:AY706, INDIRECT("AE" &amp; ROW()), AP666:AP706, "💲") + SUMIFS(AR666:AR706, AY666:AY706, INDIRECT("AE" &amp; ROW()), AP666:AP706, "📦")</f>
        <v>0</v>
      </c>
      <c r="AJ703" s="139">
        <f t="array" aca="1" ref="AJ703" ca="1">(
    SUMIFS(AR666:AR706, AY666:AY706, INDIRECT("AE" &amp; ROW()), AP666:AP706, "💲") +
    SUMIFS(AR666:AR706, AY666:AY706, INDIRECT("AE" &amp; ROW()), AP666:AP706, "📦")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
        SUMIFS(AR666:AR706, AY666:AY706, INDIRECT("AE" &amp; ROW()), AP666:AP706, "💲", AS666:AS706, "Familiar") +
        SUMIFS(AR666:AR706, AY666:AY706, INDIRECT("AE" &amp; ROW()), AP666:AP706, "📦", AS666:AS706, "Familiar")
    ) / 2
)  -
(
    (
        SUMIFS(AR666:AR706, AY666:AY706, INDIRECT("AE" &amp; ROW()), AP666:AP706, "💲", AS666:AS706, "Exonerado ADH") +
        SUMIFS(AR666:AR706, AY666:AY706, INDIRECT("AE" &amp; ROW()), AP666:AP706, "📦", AS666:AS706, "Exonerado ADH")
    ) / 2
)  -
(
    (
        SUMIFS(AR666:AR706, AY666:AY706, INDIRECT("AE" &amp; ROW()), AP666:AP706, "💲", AS666:AS706, "Exonerado Doctor") +
        SUMIFS(AR666:AR706, AY666:AY706, INDIRECT("AE" &amp; ROW()), AP666:AP706, "📦", AS666:AS706, "Exonerado Doctor")
    ) / 2
)</f>
        <v>0</v>
      </c>
      <c r="AK703" s="139">
        <f t="array" aca="1" ref="AK703" ca="1">(
    SUMIFS(AR666:AR706, AY666:AY706, INDIRECT("AE" &amp; ROW()), AP666:AP706, "💲") +
    SUMIFS(AR666:AR706, AY666:AY706, INDIRECT("AE" &amp; ROW()), AP666:AP706, "📦")
) -
(
    SUMIFS(AR666:AR706, AY666:AY706, INDIRECT("AE" &amp; ROW()), AP666:AP706, "💲", AS666:AS706, "Familiar") +
    SUMIFS(AR666:AR706, AY666:AY706, INDIRECT("AE" &amp; ROW()), AP666:AP706, "📦", AS666:AS706, "Familiar")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SUMIFS(AR666:AR706, AY666:AY706, INDIRECT("AE" &amp; ROW()), AP666:AP706, "💲", AS666:AS706, "Exonerado ADH") +
    SUMIFS(AR666:AR706, AY666:AY706, INDIRECT("AE" &amp; ROW()), AP666:AP706, "📦", AS666:AS706, "Exonerado ADH")
) -
(
    (
        SUMIFS(AR666:AR706, AY666:AY706, INDIRECT("AE" &amp; ROW()), AP666:AP706, "💲", AS666:AS706, "Exonerado Doctor") +
        SUMIFS(AR666:AR706, AY666:AY706, INDIRECT("AE" &amp; ROW()), AP666:AP706, "📦", AS666:AS706, "Exonerado Doctor")
    ) / 2
) -
(
    (
        SUMIFS(AR666:AR706, AY666:AY706, INDIRECT("AE" &amp; ROW()), AP666:AP706, "💲", AS666:AS706, "") +
        SUMIFS(AR666:AR706, AY666:AY706, INDIRECT("AE" &amp; ROW()), AP666:AP706, "📦", AS666:AS706, "")
    ) / 2
)</f>
        <v>0</v>
      </c>
      <c r="AL703" s="140">
        <f t="array" aca="1" ref="AL703" ca="1">(
    SUMIFS(AR666:AR706, AY666:AY706, INDIRECT("AE" &amp; ROW()), AP666:AP706, "💲") +
    SUMIFS(AR666:AR706, AY666:AY706, INDIRECT("AE" &amp; ROW()), AP666:AP706, "📦")
) -
(
    (
        SUMIFS(AR666:AR706, AY666:AY706, INDIRECT("AE" &amp; ROW()), AP666:AP706, "💲", AS666:AS706, "Familiar") +
        SUMIFS(AR666:AR706, AY666:AY706, INDIRECT("AE" &amp; ROW()), AP666:AP706, "📦", AS666:AS706, "Familiar")
    ) / 2
) -
(
    (
        SUMIFS(AR666:AR706, AY666:AY706, INDIRECT("AE" &amp; ROW()), AP666:AP706, "💲", AS666:AS706, "Participante") +
        SUMIFS(AR666:AR706, AY666:AY706, INDIRECT("AE" &amp; ROW()), AP666:AP706, "📦", AS666:AS706, "Participante")
    ) / 2
) -
(
    (
        SUMIFS(AR666:AR706, AY666:AY706, INDIRECT("AE" &amp; ROW()), AP666:AP706, "💲", AS666:AS706, "Empleado") +
        SUMIFS(AR666:AR706, AY666:AY706, INDIRECT("AE" &amp; ROW()), AP666:AP706, "📦", AS666:AS706, "Empleado")
    ) / 2
) -
(
    (
        SUMIFS(AR666:AR706, AY666:AY706, INDIRECT("AE" &amp; ROW()), AP666:AP706, "💲", AS666:AS706, "Exonerado ADH") +
        SUMIFS(AR666:AR706, AY666:AY706, INDIRECT("AE" &amp; ROW()), AP666:AP706, "📦", AS666:AS706, "Exonerado ADH")
    ) / 2
) -
(
    SUMIFS(AR666:AR706, AY666:AY706, INDIRECT("AE" &amp; ROW()), AP666:AP706, "💲", AS666:AS706, "Exonerado Doctor") +
    SUMIFS(AR666:AR706, AY666:AY706, INDIRECT("AE" &amp; ROW()), AP666:AP706, "📦", AS666:AS706, "Exonerado Doctor")
) -
(
    (
        SUMIFS(AR666:AR706, AY666:AY706, INDIRECT("AE" &amp; ROW()), AP666:AP706, "💲", AS666:AS706, "") +
        SUMIFS(AR666:AR706, AY666:AY706, INDIRECT("AE" &amp; ROW()), AP666:AP706, "📦", AS666:AS706, "")
    ) / 2
)</f>
        <v>0</v>
      </c>
      <c r="AM703" s="48"/>
      <c r="AN703" s="156"/>
      <c r="AO703" s="156"/>
      <c r="AP703" s="156"/>
      <c r="AQ703" s="156">
        <f>L714</f>
        <v>0</v>
      </c>
      <c r="AR703" s="156"/>
      <c r="AS703" s="156"/>
      <c r="AT703" s="156"/>
      <c r="AU703" s="156"/>
      <c r="AV703" s="156"/>
      <c r="AW703" s="156"/>
      <c r="AX703" s="156"/>
      <c r="AY703" s="156">
        <f>N709</f>
        <v>0</v>
      </c>
      <c r="AZ703" s="48"/>
      <c r="BA703" s="48"/>
      <c r="BB703" s="48"/>
      <c r="BC703" s="48"/>
      <c r="BD703" s="48"/>
      <c r="BE703" s="48"/>
      <c r="BF703" s="48"/>
      <c r="BG703" s="48"/>
      <c r="BH703" s="48"/>
      <c r="BI703" s="48"/>
      <c r="BJ703" s="48"/>
      <c r="BK703" s="48"/>
      <c r="BL703" s="48"/>
      <c r="BM703" s="48"/>
      <c r="BN703" s="48"/>
    </row>
    <row r="704" spans="1:66" ht="11.25" customHeight="1">
      <c r="A704" s="220"/>
      <c r="B704" s="38"/>
      <c r="C704" s="205"/>
      <c r="D704" s="208"/>
      <c r="E704" s="57" t="s">
        <v>44</v>
      </c>
      <c r="F704" s="58" t="str">
        <f>IF(D702&lt;&gt;"", VLOOKUP(D702,'Base de Datos'!$A$2:$D1268,4,FALSE()),"")</f>
        <v/>
      </c>
      <c r="G704" s="205"/>
      <c r="H704" s="208"/>
      <c r="I704" s="57" t="s">
        <v>44</v>
      </c>
      <c r="J704" s="58" t="str">
        <f>IF(H702&lt;&gt;"", VLOOKUP(H702,'Base de Datos'!$A$2:$D1268,4,FALSE()),"")</f>
        <v/>
      </c>
      <c r="K704" s="205"/>
      <c r="L704" s="208"/>
      <c r="M704" s="57" t="s">
        <v>44</v>
      </c>
      <c r="N704" s="58" t="str">
        <f>IF(L702&lt;&gt;"", VLOOKUP(L702,'Base de Datos'!$A$2:$D1268,4,FALSE()),"")</f>
        <v/>
      </c>
      <c r="O704" s="43"/>
      <c r="P704" s="163"/>
      <c r="Q704" s="3"/>
      <c r="R704" s="15"/>
      <c r="S704" s="229"/>
      <c r="T704" s="230"/>
      <c r="U704" s="59"/>
      <c r="V704" s="47"/>
      <c r="W704" s="229"/>
      <c r="X704" s="230"/>
      <c r="Y704" s="59"/>
      <c r="Z704" s="47"/>
      <c r="AA704" s="229"/>
      <c r="AB704" s="230"/>
      <c r="AC704" s="59"/>
      <c r="AD704" s="48"/>
      <c r="AE704" s="240" t="s">
        <v>47</v>
      </c>
      <c r="AF704" s="230"/>
      <c r="AG704" s="161">
        <f t="array" aca="1" ref="AG704" ca="1">COUNTIFS(AP666:AP706, "💲", AY666:AY706, INDIRECT("AE" &amp; ROW())) + COUNTIFS(AP666:AP706, "📦", AY666:AY706, INDIRECT("AE" &amp; ROW())) + COUNTIFS(AP666:AP706, "✅", AY666:AY706, INDIRECT("AE" &amp; ROW()))</f>
        <v>0</v>
      </c>
      <c r="AH704" s="162">
        <f t="array" aca="1" ref="AH704" ca="1">COUNTIFS(AP666:AP706, "💲", AY666:AY706, INDIRECT("AE" &amp; ROW())) + COUNTIFS(AP666:AP706, "📦", AY666:AY706, INDIRECT("AE" &amp; ROW()))</f>
        <v>0</v>
      </c>
      <c r="AI704" s="139">
        <f t="array" aca="1" ref="AI704" ca="1">SUMIFS(AR666:AR706, AY666:AY706, INDIRECT("AE" &amp; ROW()), AP666:AP706, "💲") + SUMIFS(AR666:AR706, AY666:AY706, INDIRECT("AE" &amp; ROW()), AP666:AP706, "📦")</f>
        <v>0</v>
      </c>
      <c r="AJ704" s="139">
        <f t="array" aca="1" ref="AJ704" ca="1">(
    SUMIFS(AR666:AR706, AY666:AY706, INDIRECT("AE" &amp; ROW()), AP666:AP706, "💲") +
    SUMIFS(AR666:AR706, AY666:AY706, INDIRECT("AE" &amp; ROW()), AP666:AP706, "📦")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
        SUMIFS(AR666:AR706, AY666:AY706, INDIRECT("AE" &amp; ROW()), AP666:AP706, "💲", AS666:AS706, "Familiar") +
        SUMIFS(AR666:AR706, AY666:AY706, INDIRECT("AE" &amp; ROW()), AP666:AP706, "📦", AS666:AS706, "Familiar")
    ) / 2
)  -
(
    (
        SUMIFS(AR666:AR706, AY666:AY706, INDIRECT("AE" &amp; ROW()), AP666:AP706, "💲", AS666:AS706, "Exonerado ADH") +
        SUMIFS(AR666:AR706, AY666:AY706, INDIRECT("AE" &amp; ROW()), AP666:AP706, "📦", AS666:AS706, "Exonerado ADH")
    ) / 2
)  -
(
    (
        SUMIFS(AR666:AR706, AY666:AY706, INDIRECT("AE" &amp; ROW()), AP666:AP706, "💲", AS666:AS706, "Exonerado Doctor") +
        SUMIFS(AR666:AR706, AY666:AY706, INDIRECT("AE" &amp; ROW()), AP666:AP706, "📦", AS666:AS706, "Exonerado Doctor")
    ) / 2
)</f>
        <v>0</v>
      </c>
      <c r="AK704" s="139">
        <f t="array" aca="1" ref="AK704" ca="1">(
    SUMIFS(AR666:AR706, AY666:AY706, INDIRECT("AE" &amp; ROW()), AP666:AP706, "💲") +
    SUMIFS(AR666:AR706, AY666:AY706, INDIRECT("AE" &amp; ROW()), AP666:AP706, "📦")
) -
(
    SUMIFS(AR666:AR706, AY666:AY706, INDIRECT("AE" &amp; ROW()), AP666:AP706, "💲", AS666:AS706, "Familiar") +
    SUMIFS(AR666:AR706, AY666:AY706, INDIRECT("AE" &amp; ROW()), AP666:AP706, "📦", AS666:AS706, "Familiar")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SUMIFS(AR666:AR706, AY666:AY706, INDIRECT("AE" &amp; ROW()), AP666:AP706, "💲", AS666:AS706, "Exonerado ADH") +
    SUMIFS(AR666:AR706, AY666:AY706, INDIRECT("AE" &amp; ROW()), AP666:AP706, "📦", AS666:AS706, "Exonerado ADH")
) -
(
    (
        SUMIFS(AR666:AR706, AY666:AY706, INDIRECT("AE" &amp; ROW()), AP666:AP706, "💲", AS666:AS706, "Exonerado Doctor") +
        SUMIFS(AR666:AR706, AY666:AY706, INDIRECT("AE" &amp; ROW()), AP666:AP706, "📦", AS666:AS706, "Exonerado Doctor")
    ) / 2
) -
(
    (
        SUMIFS(AR666:AR706, AY666:AY706, INDIRECT("AE" &amp; ROW()), AP666:AP706, "💲", AS666:AS706, "") +
        SUMIFS(AR666:AR706, AY666:AY706, INDIRECT("AE" &amp; ROW()), AP666:AP706, "📦", AS666:AS706, "")
    ) / 2
)</f>
        <v>0</v>
      </c>
      <c r="AL704" s="140">
        <f t="array" aca="1" ref="AL704" ca="1">(
    SUMIFS(AR666:AR706, AY666:AY706, INDIRECT("AE" &amp; ROW()), AP666:AP706, "💲") +
    SUMIFS(AR666:AR706, AY666:AY706, INDIRECT("AE" &amp; ROW()), AP666:AP706, "📦")
) -
(
    (
        SUMIFS(AR666:AR706, AY666:AY706, INDIRECT("AE" &amp; ROW()), AP666:AP706, "💲", AS666:AS706, "Familiar") +
        SUMIFS(AR666:AR706, AY666:AY706, INDIRECT("AE" &amp; ROW()), AP666:AP706, "📦", AS666:AS706, "Familiar")
    ) / 2
) -
(
    (
        SUMIFS(AR666:AR706, AY666:AY706, INDIRECT("AE" &amp; ROW()), AP666:AP706, "💲", AS666:AS706, "Participante") +
        SUMIFS(AR666:AR706, AY666:AY706, INDIRECT("AE" &amp; ROW()), AP666:AP706, "📦", AS666:AS706, "Participante")
    ) / 2
) -
(
    (
        SUMIFS(AR666:AR706, AY666:AY706, INDIRECT("AE" &amp; ROW()), AP666:AP706, "💲", AS666:AS706, "Empleado") +
        SUMIFS(AR666:AR706, AY666:AY706, INDIRECT("AE" &amp; ROW()), AP666:AP706, "📦", AS666:AS706, "Empleado")
    ) / 2
) -
(
    (
        SUMIFS(AR666:AR706, AY666:AY706, INDIRECT("AE" &amp; ROW()), AP666:AP706, "💲", AS666:AS706, "Exonerado ADH") +
        SUMIFS(AR666:AR706, AY666:AY706, INDIRECT("AE" &amp; ROW()), AP666:AP706, "📦", AS666:AS706, "Exonerado ADH")
    ) / 2
) -
(
    SUMIFS(AR666:AR706, AY666:AY706, INDIRECT("AE" &amp; ROW()), AP666:AP706, "💲", AS666:AS706, "Exonerado Doctor") +
    SUMIFS(AR666:AR706, AY666:AY706, INDIRECT("AE" &amp; ROW()), AP666:AP706, "📦", AS666:AS706, "Exonerado Doctor")
) -
(
    (
        SUMIFS(AR666:AR706, AY666:AY706, INDIRECT("AE" &amp; ROW()), AP666:AP706, "💲", AS666:AS706, "") +
        SUMIFS(AR666:AR706, AY666:AY706, INDIRECT("AE" &amp; ROW()), AP666:AP706, "📦", AS666:AS706, "")
    ) / 2
)</f>
        <v>0</v>
      </c>
      <c r="AM704" s="48"/>
      <c r="AN704" s="156"/>
      <c r="AO704" s="156"/>
      <c r="AP704" s="156"/>
      <c r="AQ704" s="156"/>
      <c r="AR704" s="156"/>
      <c r="AS704" s="156"/>
      <c r="AT704" s="156"/>
      <c r="AU704" s="156"/>
      <c r="AV704" s="156"/>
      <c r="AW704" s="156"/>
      <c r="AX704" s="156"/>
      <c r="AY704" s="156">
        <f>N713</f>
        <v>0</v>
      </c>
      <c r="AZ704" s="48"/>
      <c r="BA704" s="48"/>
      <c r="BB704" s="48"/>
      <c r="BC704" s="48"/>
      <c r="BD704" s="48"/>
      <c r="BE704" s="48"/>
      <c r="BF704" s="48"/>
      <c r="BG704" s="48"/>
      <c r="BH704" s="48"/>
      <c r="BI704" s="48"/>
      <c r="BJ704" s="48"/>
      <c r="BK704" s="48"/>
      <c r="BL704" s="48"/>
      <c r="BM704" s="48"/>
      <c r="BN704" s="48"/>
    </row>
    <row r="705" spans="1:66" ht="11.25" customHeight="1">
      <c r="A705" s="221"/>
      <c r="B705" s="38"/>
      <c r="C705" s="206"/>
      <c r="D705" s="209"/>
      <c r="E705" s="85" t="s">
        <v>46</v>
      </c>
      <c r="F705" s="86"/>
      <c r="G705" s="206"/>
      <c r="H705" s="209"/>
      <c r="I705" s="85" t="s">
        <v>46</v>
      </c>
      <c r="J705" s="108"/>
      <c r="K705" s="206"/>
      <c r="L705" s="209"/>
      <c r="M705" s="85" t="s">
        <v>46</v>
      </c>
      <c r="N705" s="108"/>
      <c r="O705" s="43"/>
      <c r="P705" s="163"/>
      <c r="Q705" s="3"/>
      <c r="R705" s="15"/>
      <c r="S705" s="227" t="str">
        <f>IF(OR(S702="Empleado",S702="Familiar"),"Nombre del Empleado","N° Factura")</f>
        <v>N° Factura</v>
      </c>
      <c r="T705" s="228"/>
      <c r="U705" s="89"/>
      <c r="V705" s="47"/>
      <c r="W705" s="227" t="str">
        <f>IF(OR(W702="Empleado",W702="Familiar"),"Nombre del Empleado","N° Factura")</f>
        <v>N° Factura</v>
      </c>
      <c r="X705" s="228"/>
      <c r="Y705" s="89"/>
      <c r="Z705" s="47"/>
      <c r="AA705" s="227" t="str">
        <f>IF(OR(AA702="Empleado",AA702="Familiar"),"Nombre del Empleado","N° Factura")</f>
        <v>N° Factura</v>
      </c>
      <c r="AB705" s="228"/>
      <c r="AC705" s="111"/>
      <c r="AD705" s="48"/>
      <c r="AE705" s="240" t="s">
        <v>48</v>
      </c>
      <c r="AF705" s="230"/>
      <c r="AG705" s="161">
        <f t="array" aca="1" ref="AG705" ca="1">COUNTIFS(AP666:AP706, "💲", AY666:AY706, INDIRECT("AE" &amp; ROW())) + COUNTIFS(AP666:AP706, "📦", AY666:AY706, INDIRECT("AE" &amp; ROW())) + COUNTIFS(AP666:AP706, "✅", AY666:AY706, INDIRECT("AE" &amp; ROW()))</f>
        <v>0</v>
      </c>
      <c r="AH705" s="162">
        <f t="array" aca="1" ref="AH705" ca="1">COUNTIFS(AP666:AP706, "💲", AY666:AY706, INDIRECT("AE" &amp; ROW())) + COUNTIFS(AP666:AP706, "📦", AY666:AY706, INDIRECT("AE" &amp; ROW()))</f>
        <v>0</v>
      </c>
      <c r="AI705" s="139">
        <f t="array" aca="1" ref="AI705" ca="1">SUMIFS(AR666:AR706, AY666:AY706, INDIRECT("AE" &amp; ROW()), AP666:AP706, "💲") + SUMIFS(AR666:AR706, AY666:AY706, INDIRECT("AE" &amp; ROW()), AP666:AP706, "📦")</f>
        <v>0</v>
      </c>
      <c r="AJ705" s="139">
        <f t="array" aca="1" ref="AJ705" ca="1">(
    SUMIFS(AR666:AR706, AY666:AY706, INDIRECT("AE" &amp; ROW()), AP666:AP706, "💲") +
    SUMIFS(AR666:AR706, AY666:AY706, INDIRECT("AE" &amp; ROW()), AP666:AP706, "📦")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
        SUMIFS(AR666:AR706, AY666:AY706, INDIRECT("AE" &amp; ROW()), AP666:AP706, "💲", AS666:AS706, "Familiar") +
        SUMIFS(AR666:AR706, AY666:AY706, INDIRECT("AE" &amp; ROW()), AP666:AP706, "📦", AS666:AS706, "Familiar")
    ) / 2
)  -
(
    (
        SUMIFS(AR666:AR706, AY666:AY706, INDIRECT("AE" &amp; ROW()), AP666:AP706, "💲", AS666:AS706, "Exonerado ADH") +
        SUMIFS(AR666:AR706, AY666:AY706, INDIRECT("AE" &amp; ROW()), AP666:AP706, "📦", AS666:AS706, "Exonerado ADH")
    ) / 2
)  -
(
    (
        SUMIFS(AR666:AR706, AY666:AY706, INDIRECT("AE" &amp; ROW()), AP666:AP706, "💲", AS666:AS706, "Exonerado Doctor") +
        SUMIFS(AR666:AR706, AY666:AY706, INDIRECT("AE" &amp; ROW()), AP666:AP706, "📦", AS666:AS706, "Exonerado Doctor")
    ) / 2
)</f>
        <v>0</v>
      </c>
      <c r="AK705" s="139">
        <f t="array" aca="1" ref="AK705" ca="1">(
    SUMIFS(AR666:AR706, AY666:AY706, INDIRECT("AE" &amp; ROW()), AP666:AP706, "💲") +
    SUMIFS(AR666:AR706, AY666:AY706, INDIRECT("AE" &amp; ROW()), AP666:AP706, "📦")
) -
(
    SUMIFS(AR666:AR706, AY666:AY706, INDIRECT("AE" &amp; ROW()), AP666:AP706, "💲", AS666:AS706, "Familiar") +
    SUMIFS(AR666:AR706, AY666:AY706, INDIRECT("AE" &amp; ROW()), AP666:AP706, "📦", AS666:AS706, "Familiar")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SUMIFS(AR666:AR706, AY666:AY706, INDIRECT("AE" &amp; ROW()), AP666:AP706, "💲", AS666:AS706, "Exonerado ADH") +
    SUMIFS(AR666:AR706, AY666:AY706, INDIRECT("AE" &amp; ROW()), AP666:AP706, "📦", AS666:AS706, "Exonerado ADH")
) -
(
    (
        SUMIFS(AR666:AR706, AY666:AY706, INDIRECT("AE" &amp; ROW()), AP666:AP706, "💲", AS666:AS706, "Exonerado Doctor") +
        SUMIFS(AR666:AR706, AY666:AY706, INDIRECT("AE" &amp; ROW()), AP666:AP706, "📦", AS666:AS706, "Exonerado Doctor")
    ) / 2
) -
(
    (
        SUMIFS(AR666:AR706, AY666:AY706, INDIRECT("AE" &amp; ROW()), AP666:AP706, "💲", AS666:AS706, "") +
        SUMIFS(AR666:AR706, AY666:AY706, INDIRECT("AE" &amp; ROW()), AP666:AP706, "📦", AS666:AS706, "")
    ) / 2
)</f>
        <v>0</v>
      </c>
      <c r="AL705" s="140">
        <f t="array" aca="1" ref="AL705" ca="1">(
    SUMIFS(AR666:AR706, AY666:AY706, INDIRECT("AE" &amp; ROW()), AP666:AP706, "💲") +
    SUMIFS(AR666:AR706, AY666:AY706, INDIRECT("AE" &amp; ROW()), AP666:AP706, "📦")
) -
(
    (
        SUMIFS(AR666:AR706, AY666:AY706, INDIRECT("AE" &amp; ROW()), AP666:AP706, "💲", AS666:AS706, "Familiar") +
        SUMIFS(AR666:AR706, AY666:AY706, INDIRECT("AE" &amp; ROW()), AP666:AP706, "📦", AS666:AS706, "Familiar")
    ) / 2
) -
(
    (
        SUMIFS(AR666:AR706, AY666:AY706, INDIRECT("AE" &amp; ROW()), AP666:AP706, "💲", AS666:AS706, "Participante") +
        SUMIFS(AR666:AR706, AY666:AY706, INDIRECT("AE" &amp; ROW()), AP666:AP706, "📦", AS666:AS706, "Participante")
    ) / 2
) -
(
    (
        SUMIFS(AR666:AR706, AY666:AY706, INDIRECT("AE" &amp; ROW()), AP666:AP706, "💲", AS666:AS706, "Empleado") +
        SUMIFS(AR666:AR706, AY666:AY706, INDIRECT("AE" &amp; ROW()), AP666:AP706, "📦", AS666:AS706, "Empleado")
    ) / 2
) -
(
    (
        SUMIFS(AR666:AR706, AY666:AY706, INDIRECT("AE" &amp; ROW()), AP666:AP706, "💲", AS666:AS706, "Exonerado ADH") +
        SUMIFS(AR666:AR706, AY666:AY706, INDIRECT("AE" &amp; ROW()), AP666:AP706, "📦", AS666:AS706, "Exonerado ADH")
    ) / 2
) -
(
    SUMIFS(AR666:AR706, AY666:AY706, INDIRECT("AE" &amp; ROW()), AP666:AP706, "💲", AS666:AS706, "Exonerado Doctor") +
    SUMIFS(AR666:AR706, AY666:AY706, INDIRECT("AE" &amp; ROW()), AP666:AP706, "📦", AS666:AS706, "Exonerado Doctor")
) -
(
    (
        SUMIFS(AR666:AR706, AY666:AY706, INDIRECT("AE" &amp; ROW()), AP666:AP706, "💲", AS666:AS706, "") +
        SUMIFS(AR666:AR706, AY666:AY706, INDIRECT("AE" &amp; ROW()), AP666:AP706, "📦", AS666:AS706, "")
    ) / 2
)</f>
        <v>0</v>
      </c>
      <c r="AM705" s="48"/>
      <c r="AN705" s="156"/>
      <c r="AO705" s="156"/>
      <c r="AP705" s="156"/>
      <c r="AQ705" s="156"/>
      <c r="AR705" s="156"/>
      <c r="AS705" s="156"/>
      <c r="AT705" s="156"/>
      <c r="AU705" s="156"/>
      <c r="AV705" s="156"/>
      <c r="AW705" s="156"/>
      <c r="AX705" s="156"/>
      <c r="AY705" s="156">
        <f>N717</f>
        <v>0</v>
      </c>
      <c r="AZ705" s="48"/>
      <c r="BA705" s="48"/>
      <c r="BB705" s="48"/>
      <c r="BC705" s="48"/>
      <c r="BD705" s="48"/>
      <c r="BE705" s="48"/>
      <c r="BF705" s="48"/>
      <c r="BG705" s="48"/>
      <c r="BH705" s="48"/>
      <c r="BI705" s="48"/>
      <c r="BJ705" s="48"/>
      <c r="BK705" s="48"/>
      <c r="BL705" s="48"/>
      <c r="BM705" s="48"/>
      <c r="BN705" s="48"/>
    </row>
    <row r="706" spans="1:66" ht="11.25" customHeight="1">
      <c r="A706" s="222">
        <f>A702+$Q$13/1440</f>
        <v>0.74999999999999978</v>
      </c>
      <c r="B706" s="38"/>
      <c r="C706" s="204"/>
      <c r="D706" s="207"/>
      <c r="E706" s="40" t="s">
        <v>36</v>
      </c>
      <c r="F706" s="42" t="str">
        <f>IF(D706&lt;&gt;"", VLOOKUP(D706,'Base de Datos'!$A$2:$D1268,2,FALSE()),"")</f>
        <v/>
      </c>
      <c r="G706" s="204"/>
      <c r="H706" s="216"/>
      <c r="I706" s="40" t="s">
        <v>36</v>
      </c>
      <c r="J706" s="42" t="str">
        <f>IF(H706&lt;&gt;"", VLOOKUP(H706,'Base de Datos'!$A$2:$D1268,2,FALSE()),"")</f>
        <v/>
      </c>
      <c r="K706" s="204"/>
      <c r="L706" s="216"/>
      <c r="M706" s="40" t="s">
        <v>36</v>
      </c>
      <c r="N706" s="42" t="str">
        <f>IF(L706&lt;&gt;"", VLOOKUP(L706,'Base de Datos'!$A$2:$D1268,2,FALSE()),"")</f>
        <v/>
      </c>
      <c r="O706" s="43"/>
      <c r="P706" s="163"/>
      <c r="Q706" s="3"/>
      <c r="R706" s="15"/>
      <c r="S706" s="45"/>
      <c r="T706" s="45" t="s">
        <v>37</v>
      </c>
      <c r="U706" s="46"/>
      <c r="V706" s="47"/>
      <c r="W706" s="45"/>
      <c r="X706" s="45" t="s">
        <v>37</v>
      </c>
      <c r="Y706" s="46"/>
      <c r="Z706" s="47"/>
      <c r="AA706" s="45"/>
      <c r="AB706" s="45" t="s">
        <v>37</v>
      </c>
      <c r="AC706" s="46"/>
      <c r="AD706" s="48"/>
      <c r="AE706" s="240" t="s">
        <v>49</v>
      </c>
      <c r="AF706" s="230"/>
      <c r="AG706" s="161">
        <f t="array" aca="1" ref="AG706" ca="1">COUNTIFS(AP666:AP706, "💲", AY666:AY706, INDIRECT("AE" &amp; ROW())) + COUNTIFS(AP666:AP706, "📦", AY666:AY706, INDIRECT("AE" &amp; ROW())) + COUNTIFS(AP666:AP706, "✅", AY666:AY706, INDIRECT("AE" &amp; ROW()))</f>
        <v>0</v>
      </c>
      <c r="AH706" s="162">
        <f t="array" aca="1" ref="AH706" ca="1">COUNTIFS(AP666:AP706, "💲", AY666:AY706, INDIRECT("AE" &amp; ROW())) + COUNTIFS(AP666:AP706, "📦", AY666:AY706, INDIRECT("AE" &amp; ROW()))</f>
        <v>0</v>
      </c>
      <c r="AI706" s="139">
        <f t="array" aca="1" ref="AI706" ca="1">SUMIFS(AR666:AR706, AY666:AY706, INDIRECT("AE" &amp; ROW()), AP666:AP706, "💲") + SUMIFS(AR666:AR706, AY666:AY706, INDIRECT("AE" &amp; ROW()), AP666:AP706, "📦")</f>
        <v>0</v>
      </c>
      <c r="AJ706" s="139">
        <f t="array" aca="1" ref="AJ706" ca="1">(
    SUMIFS(AR666:AR706, AY666:AY706, INDIRECT("AE" &amp; ROW()), AP666:AP706, "💲") +
    SUMIFS(AR666:AR706, AY666:AY706, INDIRECT("AE" &amp; ROW()), AP666:AP706, "📦")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
        SUMIFS(AR666:AR706, AY666:AY706, INDIRECT("AE" &amp; ROW()), AP666:AP706, "💲", AS666:AS706, "Familiar") +
        SUMIFS(AR666:AR706, AY666:AY706, INDIRECT("AE" &amp; ROW()), AP666:AP706, "📦", AS666:AS706, "Familiar")
    ) / 2
)  -
(
    (
        SUMIFS(AR666:AR706, AY666:AY706, INDIRECT("AE" &amp; ROW()), AP666:AP706, "💲", AS666:AS706, "Exonerado ADH") +
        SUMIFS(AR666:AR706, AY666:AY706, INDIRECT("AE" &amp; ROW()), AP666:AP706, "📦", AS666:AS706, "Exonerado ADH")
    ) / 2
)  -
(
    (
        SUMIFS(AR666:AR706, AY666:AY706, INDIRECT("AE" &amp; ROW()), AP666:AP706, "💲", AS666:AS706, "Exonerado Doctor") +
        SUMIFS(AR666:AR706, AY666:AY706, INDIRECT("AE" &amp; ROW()), AP666:AP706, "📦", AS666:AS706, "Exonerado Doctor")
    ) / 2
)</f>
        <v>0</v>
      </c>
      <c r="AK706" s="139">
        <f t="array" aca="1" ref="AK706" ca="1">(
    SUMIFS(AR666:AR706, AY666:AY706, INDIRECT("AE" &amp; ROW()), AP666:AP706, "💲") +
    SUMIFS(AR666:AR706, AY666:AY706, INDIRECT("AE" &amp; ROW()), AP666:AP706, "📦")
) -
(
    SUMIFS(AR666:AR706, AY666:AY706, INDIRECT("AE" &amp; ROW()), AP666:AP706, "💲", AS666:AS706, "Familiar") +
    SUMIFS(AR666:AR706, AY666:AY706, INDIRECT("AE" &amp; ROW()), AP666:AP706, "📦", AS666:AS706, "Familiar")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SUMIFS(AR666:AR706, AY666:AY706, INDIRECT("AE" &amp; ROW()), AP666:AP706, "💲", AS666:AS706, "Exonerado ADH") +
    SUMIFS(AR666:AR706, AY666:AY706, INDIRECT("AE" &amp; ROW()), AP666:AP706, "📦", AS666:AS706, "Exonerado ADH")
) -
(
    (
        SUMIFS(AR666:AR706, AY666:AY706, INDIRECT("AE" &amp; ROW()), AP666:AP706, "💲", AS666:AS706, "Exonerado Doctor") +
        SUMIFS(AR666:AR706, AY666:AY706, INDIRECT("AE" &amp; ROW()), AP666:AP706, "📦", AS666:AS706, "Exonerado Doctor")
    ) / 2
) -
(
    (
        SUMIFS(AR666:AR706, AY666:AY706, INDIRECT("AE" &amp; ROW()), AP666:AP706, "💲", AS666:AS706, "") +
        SUMIFS(AR666:AR706, AY666:AY706, INDIRECT("AE" &amp; ROW()), AP666:AP706, "📦", AS666:AS706, "")
    ) / 2
)</f>
        <v>0</v>
      </c>
      <c r="AL706" s="140">
        <f t="array" aca="1" ref="AL706" ca="1">(
    SUMIFS(AR666:AR706, AY666:AY706, INDIRECT("AE" &amp; ROW()), AP666:AP706, "💲") +
    SUMIFS(AR666:AR706, AY666:AY706, INDIRECT("AE" &amp; ROW()), AP666:AP706, "📦")
) -
(
    (
        SUMIFS(AR666:AR706, AY666:AY706, INDIRECT("AE" &amp; ROW()), AP666:AP706, "💲", AS666:AS706, "Familiar") +
        SUMIFS(AR666:AR706, AY666:AY706, INDIRECT("AE" &amp; ROW()), AP666:AP706, "📦", AS666:AS706, "Familiar")
    ) / 2
) -
(
    (
        SUMIFS(AR666:AR706, AY666:AY706, INDIRECT("AE" &amp; ROW()), AP666:AP706, "💲", AS666:AS706, "Participante") +
        SUMIFS(AR666:AR706, AY666:AY706, INDIRECT("AE" &amp; ROW()), AP666:AP706, "📦", AS666:AS706, "Participante")
    ) / 2
) -
(
    (
        SUMIFS(AR666:AR706, AY666:AY706, INDIRECT("AE" &amp; ROW()), AP666:AP706, "💲", AS666:AS706, "Empleado") +
        SUMIFS(AR666:AR706, AY666:AY706, INDIRECT("AE" &amp; ROW()), AP666:AP706, "📦", AS666:AS706, "Empleado")
    ) / 2
) -
(
    (
        SUMIFS(AR666:AR706, AY666:AY706, INDIRECT("AE" &amp; ROW()), AP666:AP706, "💲", AS666:AS706, "Exonerado ADH") +
        SUMIFS(AR666:AR706, AY666:AY706, INDIRECT("AE" &amp; ROW()), AP666:AP706, "📦", AS666:AS706, "Exonerado ADH")
    ) / 2
) -
(
    SUMIFS(AR666:AR706, AY666:AY706, INDIRECT("AE" &amp; ROW()), AP666:AP706, "💲", AS666:AS706, "Exonerado Doctor") +
    SUMIFS(AR666:AR706, AY666:AY706, INDIRECT("AE" &amp; ROW()), AP666:AP706, "📦", AS666:AS706, "Exonerado Doctor")
) -
(
    (
        SUMIFS(AR666:AR706, AY666:AY706, INDIRECT("AE" &amp; ROW()), AP666:AP706, "💲", AS666:AS706, "") +
        SUMIFS(AR666:AR706, AY666:AY706, INDIRECT("AE" &amp; ROW()), AP666:AP706, "📦", AS666:AS706, "")
    ) / 2
)</f>
        <v>0</v>
      </c>
      <c r="AM706" s="48"/>
      <c r="AN706" s="156"/>
      <c r="AO706" s="156"/>
      <c r="AP706" s="156"/>
      <c r="AQ706" s="156"/>
      <c r="AR706" s="156"/>
      <c r="AS706" s="156"/>
      <c r="AT706" s="156"/>
      <c r="AU706" s="156"/>
      <c r="AV706" s="156"/>
      <c r="AW706" s="156"/>
      <c r="AX706" s="156"/>
      <c r="AY706" s="156"/>
      <c r="AZ706" s="48"/>
      <c r="BA706" s="48"/>
      <c r="BB706" s="48"/>
      <c r="BC706" s="48"/>
      <c r="BD706" s="48"/>
      <c r="BE706" s="48"/>
      <c r="BF706" s="48"/>
      <c r="BG706" s="48"/>
      <c r="BH706" s="48"/>
      <c r="BI706" s="48"/>
      <c r="BJ706" s="48"/>
      <c r="BK706" s="48"/>
      <c r="BL706" s="48"/>
      <c r="BM706" s="48"/>
      <c r="BN706" s="48"/>
    </row>
    <row r="707" spans="1:66" ht="11.25" customHeight="1">
      <c r="A707" s="220"/>
      <c r="B707" s="38"/>
      <c r="C707" s="205"/>
      <c r="D707" s="208"/>
      <c r="E707" s="57" t="s">
        <v>42</v>
      </c>
      <c r="F707" s="58" t="str">
        <f>IF(D706&lt;&gt;"", VLOOKUP(D706,'Base de Datos'!$A$2:$D1268,3,FALSE()),"")</f>
        <v/>
      </c>
      <c r="G707" s="205"/>
      <c r="H707" s="208"/>
      <c r="I707" s="57" t="s">
        <v>42</v>
      </c>
      <c r="J707" s="58" t="str">
        <f>IF(H706&lt;&gt;"", VLOOKUP(H706,'Base de Datos'!$A$2:$D1268,3,FALSE()),"")</f>
        <v/>
      </c>
      <c r="K707" s="205"/>
      <c r="L707" s="208"/>
      <c r="M707" s="57" t="s">
        <v>42</v>
      </c>
      <c r="N707" s="58" t="str">
        <f>IF(L706&lt;&gt;"", VLOOKUP(L706,'Base de Datos'!$A$2:$D1268,3,FALSE()),"")</f>
        <v/>
      </c>
      <c r="O707" s="43"/>
      <c r="P707" s="163"/>
      <c r="Q707" s="3"/>
      <c r="R707" s="15"/>
      <c r="S707" s="229"/>
      <c r="T707" s="230"/>
      <c r="U707" s="59"/>
      <c r="V707" s="47"/>
      <c r="W707" s="229"/>
      <c r="X707" s="230"/>
      <c r="Y707" s="59"/>
      <c r="Z707" s="47"/>
      <c r="AA707" s="229"/>
      <c r="AB707" s="230"/>
      <c r="AC707" s="59"/>
      <c r="AD707" s="48"/>
      <c r="AE707" s="240" t="s">
        <v>51</v>
      </c>
      <c r="AF707" s="230"/>
      <c r="AG707" s="161">
        <f t="array" aca="1" ref="AG707" ca="1">COUNTIFS(AP666:AP706, "💲", AY666:AY706, INDIRECT("AE" &amp; ROW())) + COUNTIFS(AP666:AP706, "📦", AY666:AY706, INDIRECT("AE" &amp; ROW())) + COUNTIFS(AP666:AP706, "✅", AY666:AY706, INDIRECT("AE" &amp; ROW()))</f>
        <v>0</v>
      </c>
      <c r="AH707" s="162">
        <f t="array" aca="1" ref="AH707" ca="1">COUNTIFS(AP666:AP706, "💲", AY666:AY706, INDIRECT("AE" &amp; ROW())) + COUNTIFS(AP666:AP706, "📦", AY666:AY706, INDIRECT("AE" &amp; ROW()))</f>
        <v>0</v>
      </c>
      <c r="AI707" s="139">
        <f t="array" aca="1" ref="AI707" ca="1">SUMIFS(AR666:AR706, AY666:AY706, INDIRECT("AE" &amp; ROW()), AP666:AP706, "💲") + SUMIFS(AR666:AR706, AY666:AY706, INDIRECT("AE" &amp; ROW()), AP666:AP706, "📦")</f>
        <v>0</v>
      </c>
      <c r="AJ707" s="139">
        <f t="array" aca="1" ref="AJ707" ca="1">(
    SUMIFS(AR666:AR706, AY666:AY706, INDIRECT("AE" &amp; ROW()), AP666:AP706, "💲") +
    SUMIFS(AR666:AR706, AY666:AY706, INDIRECT("AE" &amp; ROW()), AP666:AP706, "📦")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
        SUMIFS(AR666:AR706, AY666:AY706, INDIRECT("AE" &amp; ROW()), AP666:AP706, "💲", AS666:AS706, "Familiar") +
        SUMIFS(AR666:AR706, AY666:AY706, INDIRECT("AE" &amp; ROW()), AP666:AP706, "📦", AS666:AS706, "Familiar")
    ) / 2
)  -
(
    (
        SUMIFS(AR666:AR706, AY666:AY706, INDIRECT("AE" &amp; ROW()), AP666:AP706, "💲", AS666:AS706, "Exonerado ADH") +
        SUMIFS(AR666:AR706, AY666:AY706, INDIRECT("AE" &amp; ROW()), AP666:AP706, "📦", AS666:AS706, "Exonerado ADH")
    ) / 2
)  -
(
    (
        SUMIFS(AR666:AR706, AY666:AY706, INDIRECT("AE" &amp; ROW()), AP666:AP706, "💲", AS666:AS706, "Exonerado Doctor") +
        SUMIFS(AR666:AR706, AY666:AY706, INDIRECT("AE" &amp; ROW()), AP666:AP706, "📦", AS666:AS706, "Exonerado Doctor")
    ) / 2
)</f>
        <v>0</v>
      </c>
      <c r="AK707" s="139">
        <f t="array" aca="1" ref="AK707" ca="1">(
    SUMIFS(AR666:AR706, AY666:AY706, INDIRECT("AE" &amp; ROW()), AP666:AP706, "💲") +
    SUMIFS(AR666:AR706, AY666:AY706, INDIRECT("AE" &amp; ROW()), AP666:AP706, "📦")
) -
(
    SUMIFS(AR666:AR706, AY666:AY706, INDIRECT("AE" &amp; ROW()), AP666:AP706, "💲", AS666:AS706, "Familiar") +
    SUMIFS(AR666:AR706, AY666:AY706, INDIRECT("AE" &amp; ROW()), AP666:AP706, "📦", AS666:AS706, "Familiar")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SUMIFS(AR666:AR706, AY666:AY706, INDIRECT("AE" &amp; ROW()), AP666:AP706, "💲", AS666:AS706, "Exonerado ADH") +
    SUMIFS(AR666:AR706, AY666:AY706, INDIRECT("AE" &amp; ROW()), AP666:AP706, "📦", AS666:AS706, "Exonerado ADH")
) -
(
    (
        SUMIFS(AR666:AR706, AY666:AY706, INDIRECT("AE" &amp; ROW()), AP666:AP706, "💲", AS666:AS706, "Exonerado Doctor") +
        SUMIFS(AR666:AR706, AY666:AY706, INDIRECT("AE" &amp; ROW()), AP666:AP706, "📦", AS666:AS706, "Exonerado Doctor")
    ) / 2
) -
(
    (
        SUMIFS(AR666:AR706, AY666:AY706, INDIRECT("AE" &amp; ROW()), AP666:AP706, "💲", AS666:AS706, "") +
        SUMIFS(AR666:AR706, AY666:AY706, INDIRECT("AE" &amp; ROW()), AP666:AP706, "📦", AS666:AS706, "")
    ) / 2
)</f>
        <v>0</v>
      </c>
      <c r="AL707" s="140">
        <f t="array" aca="1" ref="AL707" ca="1">(
    SUMIFS(AR666:AR706, AY666:AY706, INDIRECT("AE" &amp; ROW()), AP666:AP706, "💲") +
    SUMIFS(AR666:AR706, AY666:AY706, INDIRECT("AE" &amp; ROW()), AP666:AP706, "📦")
) -
(
    (
        SUMIFS(AR666:AR706, AY666:AY706, INDIRECT("AE" &amp; ROW()), AP666:AP706, "💲", AS666:AS706, "Familiar") +
        SUMIFS(AR666:AR706, AY666:AY706, INDIRECT("AE" &amp; ROW()), AP666:AP706, "📦", AS666:AS706, "Familiar")
    ) / 2
) -
(
    (
        SUMIFS(AR666:AR706, AY666:AY706, INDIRECT("AE" &amp; ROW()), AP666:AP706, "💲", AS666:AS706, "Participante") +
        SUMIFS(AR666:AR706, AY666:AY706, INDIRECT("AE" &amp; ROW()), AP666:AP706, "📦", AS666:AS706, "Participante")
    ) / 2
) -
(
    (
        SUMIFS(AR666:AR706, AY666:AY706, INDIRECT("AE" &amp; ROW()), AP666:AP706, "💲", AS666:AS706, "Empleado") +
        SUMIFS(AR666:AR706, AY666:AY706, INDIRECT("AE" &amp; ROW()), AP666:AP706, "📦", AS666:AS706, "Empleado")
    ) / 2
) -
(
    (
        SUMIFS(AR666:AR706, AY666:AY706, INDIRECT("AE" &amp; ROW()), AP666:AP706, "💲", AS666:AS706, "Exonerado ADH") +
        SUMIFS(AR666:AR706, AY666:AY706, INDIRECT("AE" &amp; ROW()), AP666:AP706, "📦", AS666:AS706, "Exonerado ADH")
    ) / 2
) -
(
    SUMIFS(AR666:AR706, AY666:AY706, INDIRECT("AE" &amp; ROW()), AP666:AP706, "💲", AS666:AS706, "Exonerado Doctor") +
    SUMIFS(AR666:AR706, AY666:AY706, INDIRECT("AE" &amp; ROW()), AP666:AP706, "📦", AS666:AS706, "Exonerado Doctor")
) -
(
    (
        SUMIFS(AR666:AR706, AY666:AY706, INDIRECT("AE" &amp; ROW()), AP666:AP706, "💲", AS666:AS706, "") +
        SUMIFS(AR666:AR706, AY666:AY706, INDIRECT("AE" &amp; ROW()), AP666:AP706, "📦", AS666:AS706, "")
    ) / 2
)</f>
        <v>0</v>
      </c>
      <c r="AM707" s="48"/>
      <c r="AN707" s="48"/>
      <c r="AO707" s="48"/>
      <c r="AP707" s="48"/>
      <c r="AQ707" s="48"/>
      <c r="AR707" s="48"/>
      <c r="AS707" s="48"/>
      <c r="AT707" s="48"/>
      <c r="AU707" s="48"/>
      <c r="AV707" s="48"/>
      <c r="AW707" s="48"/>
      <c r="AX707" s="48"/>
      <c r="AY707" s="48"/>
      <c r="AZ707" s="48"/>
      <c r="BA707" s="48"/>
      <c r="BB707" s="48"/>
      <c r="BC707" s="48"/>
      <c r="BD707" s="48"/>
      <c r="BE707" s="48"/>
      <c r="BF707" s="48"/>
      <c r="BG707" s="48"/>
      <c r="BH707" s="48"/>
      <c r="BI707" s="48"/>
      <c r="BJ707" s="48"/>
      <c r="BK707" s="48"/>
      <c r="BL707" s="48"/>
      <c r="BM707" s="48"/>
      <c r="BN707" s="48"/>
    </row>
    <row r="708" spans="1:66" ht="11.25" customHeight="1">
      <c r="A708" s="220"/>
      <c r="B708" s="38"/>
      <c r="C708" s="205"/>
      <c r="D708" s="208"/>
      <c r="E708" s="57" t="s">
        <v>44</v>
      </c>
      <c r="F708" s="58" t="str">
        <f>IF(D706&lt;&gt;"", VLOOKUP(D706,'Base de Datos'!$A$2:$D1268,4,FALSE()),"")</f>
        <v/>
      </c>
      <c r="G708" s="205"/>
      <c r="H708" s="208"/>
      <c r="I708" s="57" t="s">
        <v>44</v>
      </c>
      <c r="J708" s="58" t="str">
        <f>IF(H706&lt;&gt;"", VLOOKUP(H706,'Base de Datos'!$A$2:$D1268,4,FALSE()),"")</f>
        <v/>
      </c>
      <c r="K708" s="205"/>
      <c r="L708" s="208"/>
      <c r="M708" s="57" t="s">
        <v>44</v>
      </c>
      <c r="N708" s="58" t="str">
        <f>IF(L706&lt;&gt;"", VLOOKUP(L706,'Base de Datos'!$A$2:$D1268,4,FALSE()),"")</f>
        <v/>
      </c>
      <c r="O708" s="43"/>
      <c r="P708" s="163"/>
      <c r="Q708" s="3"/>
      <c r="R708" s="15"/>
      <c r="S708" s="229"/>
      <c r="T708" s="230"/>
      <c r="U708" s="59"/>
      <c r="V708" s="47"/>
      <c r="W708" s="229"/>
      <c r="X708" s="230"/>
      <c r="Y708" s="59"/>
      <c r="Z708" s="47"/>
      <c r="AA708" s="229"/>
      <c r="AB708" s="230"/>
      <c r="AC708" s="59"/>
      <c r="AD708" s="48"/>
      <c r="AE708" s="240" t="s">
        <v>55</v>
      </c>
      <c r="AF708" s="230"/>
      <c r="AG708" s="161">
        <f t="array" aca="1" ref="AG708" ca="1">COUNTIFS(AP666:AP706, "💲", AY666:AY706, INDIRECT("AE" &amp; ROW())) + COUNTIFS(AP666:AP706, "📦", AY666:AY706, INDIRECT("AE" &amp; ROW())) + COUNTIFS(AP666:AP706, "✅", AY666:AY706, INDIRECT("AE" &amp; ROW()))</f>
        <v>1</v>
      </c>
      <c r="AH708" s="162">
        <f t="array" aca="1" ref="AH708" ca="1">COUNTIFS(AP666:AP706, "💲", AY666:AY706, INDIRECT("AE" &amp; ROW())) + COUNTIFS(AP666:AP706, "📦", AY666:AY706, INDIRECT("AE" &amp; ROW()))</f>
        <v>1</v>
      </c>
      <c r="AI708" s="139">
        <f t="array" aca="1" ref="AI708" ca="1">SUMIFS(AR666:AR706, AY666:AY706, INDIRECT("AE" &amp; ROW()), AP666:AP706, "💲") + SUMIFS(AR666:AR706, AY666:AY706, INDIRECT("AE" &amp; ROW()), AP666:AP706, "📦")</f>
        <v>50</v>
      </c>
      <c r="AJ708" s="139">
        <f t="array" aca="1" ref="AJ708" ca="1">(
    SUMIFS(AR666:AR706, AY666:AY706, INDIRECT("AE" &amp; ROW()), AP666:AP706, "💲") +
    SUMIFS(AR666:AR706, AY666:AY706, INDIRECT("AE" &amp; ROW()), AP666:AP706, "📦")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
        SUMIFS(AR666:AR706, AY666:AY706, INDIRECT("AE" &amp; ROW()), AP666:AP706, "💲", AS666:AS706, "Familiar") +
        SUMIFS(AR666:AR706, AY666:AY706, INDIRECT("AE" &amp; ROW()), AP666:AP706, "📦", AS666:AS706, "Familiar")
    ) / 2
)  -
(
    (
        SUMIFS(AR666:AR706, AY666:AY706, INDIRECT("AE" &amp; ROW()), AP666:AP706, "💲", AS666:AS706, "Exonerado ADH") +
        SUMIFS(AR666:AR706, AY666:AY706, INDIRECT("AE" &amp; ROW()), AP666:AP706, "📦", AS666:AS706, "Exonerado ADH")
    ) / 2
)  -
(
    (
        SUMIFS(AR666:AR706, AY666:AY706, INDIRECT("AE" &amp; ROW()), AP666:AP706, "💲", AS666:AS706, "Exonerado Doctor") +
        SUMIFS(AR666:AR706, AY666:AY706, INDIRECT("AE" &amp; ROW()), AP666:AP706, "📦", AS666:AS706, "Exonerado Doctor")
    ) / 2
)</f>
        <v>0</v>
      </c>
      <c r="AK708" s="139">
        <f t="array" aca="1" ref="AK708" ca="1">(
    SUMIFS(AR666:AR706, AY666:AY706, INDIRECT("AE" &amp; ROW()), AP666:AP706, "💲") +
    SUMIFS(AR666:AR706, AY666:AY706, INDIRECT("AE" &amp; ROW()), AP666:AP706, "📦")
) -
(
    SUMIFS(AR666:AR706, AY666:AY706, INDIRECT("AE" &amp; ROW()), AP666:AP706, "💲", AS666:AS706, "Familiar") +
    SUMIFS(AR666:AR706, AY666:AY706, INDIRECT("AE" &amp; ROW()), AP666:AP706, "📦", AS666:AS706, "Familiar")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SUMIFS(AR666:AR706, AY666:AY706, INDIRECT("AE" &amp; ROW()), AP666:AP706, "💲", AS666:AS706, "Exonerado ADH") +
    SUMIFS(AR666:AR706, AY666:AY706, INDIRECT("AE" &amp; ROW()), AP666:AP706, "📦", AS666:AS706, "Exonerado ADH")
) -
(
    (
        SUMIFS(AR666:AR706, AY666:AY706, INDIRECT("AE" &amp; ROW()), AP666:AP706, "💲", AS666:AS706, "Exonerado Doctor") +
        SUMIFS(AR666:AR706, AY666:AY706, INDIRECT("AE" &amp; ROW()), AP666:AP706, "📦", AS666:AS706, "Exonerado Doctor")
    ) / 2
) -
(
    (
        SUMIFS(AR666:AR706, AY666:AY706, INDIRECT("AE" &amp; ROW()), AP666:AP706, "💲", AS666:AS706, "") +
        SUMIFS(AR666:AR706, AY666:AY706, INDIRECT("AE" &amp; ROW()), AP666:AP706, "📦", AS666:AS706, "")
    ) / 2
)</f>
        <v>0</v>
      </c>
      <c r="AL708" s="140">
        <f t="array" aca="1" ref="AL708" ca="1">(
    SUMIFS(AR666:AR706, AY666:AY706, INDIRECT("AE" &amp; ROW()), AP666:AP706, "💲") +
    SUMIFS(AR666:AR706, AY666:AY706, INDIRECT("AE" &amp; ROW()), AP666:AP706, "📦")
) -
(
    (
        SUMIFS(AR666:AR706, AY666:AY706, INDIRECT("AE" &amp; ROW()), AP666:AP706, "💲", AS666:AS706, "Familiar") +
        SUMIFS(AR666:AR706, AY666:AY706, INDIRECT("AE" &amp; ROW()), AP666:AP706, "📦", AS666:AS706, "Familiar")
    ) / 2
) -
(
    (
        SUMIFS(AR666:AR706, AY666:AY706, INDIRECT("AE" &amp; ROW()), AP666:AP706, "💲", AS666:AS706, "Participante") +
        SUMIFS(AR666:AR706, AY666:AY706, INDIRECT("AE" &amp; ROW()), AP666:AP706, "📦", AS666:AS706, "Participante")
    ) / 2
) -
(
    (
        SUMIFS(AR666:AR706, AY666:AY706, INDIRECT("AE" &amp; ROW()), AP666:AP706, "💲", AS666:AS706, "Empleado") +
        SUMIFS(AR666:AR706, AY666:AY706, INDIRECT("AE" &amp; ROW()), AP666:AP706, "📦", AS666:AS706, "Empleado")
    ) / 2
) -
(
    (
        SUMIFS(AR666:AR706, AY666:AY706, INDIRECT("AE" &amp; ROW()), AP666:AP706, "💲", AS666:AS706, "Exonerado ADH") +
        SUMIFS(AR666:AR706, AY666:AY706, INDIRECT("AE" &amp; ROW()), AP666:AP706, "📦", AS666:AS706, "Exonerado ADH")
    ) / 2
) -
(
    SUMIFS(AR666:AR706, AY666:AY706, INDIRECT("AE" &amp; ROW()), AP666:AP706, "💲", AS666:AS706, "Exonerado Doctor") +
    SUMIFS(AR666:AR706, AY666:AY706, INDIRECT("AE" &amp; ROW()), AP666:AP706, "📦", AS666:AS706, "Exonerado Doctor")
) -
(
    (
        SUMIFS(AR666:AR706, AY666:AY706, INDIRECT("AE" &amp; ROW()), AP666:AP706, "💲", AS666:AS706, "") +
        SUMIFS(AR666:AR706, AY666:AY706, INDIRECT("AE" &amp; ROW()), AP666:AP706, "📦", AS666:AS706, "")
    ) / 2
)</f>
        <v>25</v>
      </c>
      <c r="AM708" s="48"/>
      <c r="AN708" s="48"/>
      <c r="AO708" s="48"/>
      <c r="AP708" s="48"/>
      <c r="AQ708" s="48"/>
      <c r="AR708" s="48"/>
      <c r="AS708" s="48"/>
      <c r="AT708" s="48"/>
      <c r="AU708" s="48"/>
      <c r="AV708" s="48"/>
      <c r="AW708" s="48"/>
      <c r="AX708" s="48"/>
      <c r="AY708" s="48"/>
      <c r="AZ708" s="48"/>
      <c r="BA708" s="48"/>
      <c r="BB708" s="48"/>
      <c r="BC708" s="48"/>
      <c r="BD708" s="48"/>
      <c r="BE708" s="48"/>
      <c r="BF708" s="48"/>
      <c r="BG708" s="48"/>
      <c r="BH708" s="48"/>
      <c r="BI708" s="48"/>
      <c r="BJ708" s="48"/>
      <c r="BK708" s="48"/>
      <c r="BL708" s="48"/>
      <c r="BM708" s="48"/>
      <c r="BN708" s="48"/>
    </row>
    <row r="709" spans="1:66" ht="11.25" customHeight="1">
      <c r="A709" s="221"/>
      <c r="B709" s="38"/>
      <c r="C709" s="206"/>
      <c r="D709" s="209"/>
      <c r="E709" s="85" t="s">
        <v>46</v>
      </c>
      <c r="F709" s="86"/>
      <c r="G709" s="206"/>
      <c r="H709" s="209"/>
      <c r="I709" s="85" t="s">
        <v>46</v>
      </c>
      <c r="J709" s="108"/>
      <c r="K709" s="206"/>
      <c r="L709" s="209"/>
      <c r="M709" s="85" t="s">
        <v>46</v>
      </c>
      <c r="N709" s="108"/>
      <c r="O709" s="43"/>
      <c r="P709" s="163"/>
      <c r="Q709" s="3"/>
      <c r="R709" s="15"/>
      <c r="S709" s="227" t="str">
        <f>IF(OR(S706="Empleado",S706="Familiar"),"Nombre del Empleado","N° Factura")</f>
        <v>N° Factura</v>
      </c>
      <c r="T709" s="228"/>
      <c r="U709" s="89"/>
      <c r="V709" s="47"/>
      <c r="W709" s="227" t="str">
        <f>IF(OR(W706="Empleado",W706="Familiar"),"Nombre del Empleado","N° Factura")</f>
        <v>N° Factura</v>
      </c>
      <c r="X709" s="228"/>
      <c r="Y709" s="89"/>
      <c r="Z709" s="47"/>
      <c r="AA709" s="227" t="str">
        <f>IF(OR(AA706="Empleado",AA706="Familiar"),"Nombre del Empleado","N° Factura")</f>
        <v>N° Factura</v>
      </c>
      <c r="AB709" s="228"/>
      <c r="AC709" s="89"/>
      <c r="AD709" s="48"/>
      <c r="AE709" s="240" t="s">
        <v>57</v>
      </c>
      <c r="AF709" s="230"/>
      <c r="AG709" s="161">
        <f t="array" aca="1" ref="AG709" ca="1">COUNTIFS(AP666:AP706, "💲", AY666:AY706, INDIRECT("AE" &amp; ROW())) + COUNTIFS(AP666:AP706, "📦", AY666:AY706, INDIRECT("AE" &amp; ROW())) + COUNTIFS(AP666:AP706, "✅", AY666:AY706, INDIRECT("AE" &amp; ROW()))</f>
        <v>0</v>
      </c>
      <c r="AH709" s="162">
        <f t="array" aca="1" ref="AH709" ca="1">COUNTIFS(AP666:AP706, "💲", AY666:AY706, INDIRECT("AE" &amp; ROW())) + COUNTIFS(AP666:AP706, "📦", AY666:AY706, INDIRECT("AE" &amp; ROW()))</f>
        <v>0</v>
      </c>
      <c r="AI709" s="139">
        <f t="array" aca="1" ref="AI709" ca="1">SUMIFS(AR666:AR706, AY666:AY706, INDIRECT("AE" &amp; ROW()), AP666:AP706, "💲") + SUMIFS(AR666:AR706, AY666:AY706, INDIRECT("AE" &amp; ROW()), AP666:AP706, "📦")</f>
        <v>0</v>
      </c>
      <c r="AJ709" s="139">
        <f t="array" aca="1" ref="AJ709" ca="1">(
    SUMIFS(AR666:AR706, AY666:AY706, INDIRECT("AE" &amp; ROW()), AP666:AP706, "💲") +
    SUMIFS(AR666:AR706, AY666:AY706, INDIRECT("AE" &amp; ROW()), AP666:AP706, "📦")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
        SUMIFS(AR666:AR706, AY666:AY706, INDIRECT("AE" &amp; ROW()), AP666:AP706, "💲", AS666:AS706, "Familiar") +
        SUMIFS(AR666:AR706, AY666:AY706, INDIRECT("AE" &amp; ROW()), AP666:AP706, "📦", AS666:AS706, "Familiar")
    ) / 2
)  -
(
    (
        SUMIFS(AR666:AR706, AY666:AY706, INDIRECT("AE" &amp; ROW()), AP666:AP706, "💲", AS666:AS706, "Exonerado ADH") +
        SUMIFS(AR666:AR706, AY666:AY706, INDIRECT("AE" &amp; ROW()), AP666:AP706, "📦", AS666:AS706, "Exonerado ADH")
    ) / 2
)  -
(
    (
        SUMIFS(AR666:AR706, AY666:AY706, INDIRECT("AE" &amp; ROW()), AP666:AP706, "💲", AS666:AS706, "Exonerado Doctor") +
        SUMIFS(AR666:AR706, AY666:AY706, INDIRECT("AE" &amp; ROW()), AP666:AP706, "📦", AS666:AS706, "Exonerado Doctor")
    ) / 2
)</f>
        <v>0</v>
      </c>
      <c r="AK709" s="139">
        <f t="array" aca="1" ref="AK709" ca="1">(
    SUMIFS(AR666:AR706, AY666:AY706, INDIRECT("AE" &amp; ROW()), AP666:AP706, "💲") +
    SUMIFS(AR666:AR706, AY666:AY706, INDIRECT("AE" &amp; ROW()), AP666:AP706, "📦")
) -
(
    SUMIFS(AR666:AR706, AY666:AY706, INDIRECT("AE" &amp; ROW()), AP666:AP706, "💲", AS666:AS706, "Familiar") +
    SUMIFS(AR666:AR706, AY666:AY706, INDIRECT("AE" &amp; ROW()), AP666:AP706, "📦", AS666:AS706, "Familiar")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SUMIFS(AR666:AR706, AY666:AY706, INDIRECT("AE" &amp; ROW()), AP666:AP706, "💲", AS666:AS706, "Exonerado ADH") +
    SUMIFS(AR666:AR706, AY666:AY706, INDIRECT("AE" &amp; ROW()), AP666:AP706, "📦", AS666:AS706, "Exonerado ADH")
) -
(
    (
        SUMIFS(AR666:AR706, AY666:AY706, INDIRECT("AE" &amp; ROW()), AP666:AP706, "💲", AS666:AS706, "Exonerado Doctor") +
        SUMIFS(AR666:AR706, AY666:AY706, INDIRECT("AE" &amp; ROW()), AP666:AP706, "📦", AS666:AS706, "Exonerado Doctor")
    ) / 2
) -
(
    (
        SUMIFS(AR666:AR706, AY666:AY706, INDIRECT("AE" &amp; ROW()), AP666:AP706, "💲", AS666:AS706, "") +
        SUMIFS(AR666:AR706, AY666:AY706, INDIRECT("AE" &amp; ROW()), AP666:AP706, "📦", AS666:AS706, "")
    ) / 2
)</f>
        <v>0</v>
      </c>
      <c r="AL709" s="140">
        <f t="array" aca="1" ref="AL709" ca="1">(
    SUMIFS(AR666:AR706, AY666:AY706, INDIRECT("AE" &amp; ROW()), AP666:AP706, "💲") +
    SUMIFS(AR666:AR706, AY666:AY706, INDIRECT("AE" &amp; ROW()), AP666:AP706, "📦")
) -
(
    (
        SUMIFS(AR666:AR706, AY666:AY706, INDIRECT("AE" &amp; ROW()), AP666:AP706, "💲", AS666:AS706, "Familiar") +
        SUMIFS(AR666:AR706, AY666:AY706, INDIRECT("AE" &amp; ROW()), AP666:AP706, "📦", AS666:AS706, "Familiar")
    ) / 2
) -
(
    (
        SUMIFS(AR666:AR706, AY666:AY706, INDIRECT("AE" &amp; ROW()), AP666:AP706, "💲", AS666:AS706, "Participante") +
        SUMIFS(AR666:AR706, AY666:AY706, INDIRECT("AE" &amp; ROW()), AP666:AP706, "📦", AS666:AS706, "Participante")
    ) / 2
) -
(
    (
        SUMIFS(AR666:AR706, AY666:AY706, INDIRECT("AE" &amp; ROW()), AP666:AP706, "💲", AS666:AS706, "Empleado") +
        SUMIFS(AR666:AR706, AY666:AY706, INDIRECT("AE" &amp; ROW()), AP666:AP706, "📦", AS666:AS706, "Empleado")
    ) / 2
) -
(
    (
        SUMIFS(AR666:AR706, AY666:AY706, INDIRECT("AE" &amp; ROW()), AP666:AP706, "💲", AS666:AS706, "Exonerado ADH") +
        SUMIFS(AR666:AR706, AY666:AY706, INDIRECT("AE" &amp; ROW()), AP666:AP706, "📦", AS666:AS706, "Exonerado ADH")
    ) / 2
) -
(
    SUMIFS(AR666:AR706, AY666:AY706, INDIRECT("AE" &amp; ROW()), AP666:AP706, "💲", AS666:AS706, "Exonerado Doctor") +
    SUMIFS(AR666:AR706, AY666:AY706, INDIRECT("AE" &amp; ROW()), AP666:AP706, "📦", AS666:AS706, "Exonerado Doctor")
) -
(
    (
        SUMIFS(AR666:AR706, AY666:AY706, INDIRECT("AE" &amp; ROW()), AP666:AP706, "💲", AS666:AS706, "") +
        SUMIFS(AR666:AR706, AY666:AY706, INDIRECT("AE" &amp; ROW()), AP666:AP706, "📦", AS666:AS706, "")
    ) / 2
)</f>
        <v>0</v>
      </c>
      <c r="AM709" s="48"/>
      <c r="AN709" s="48"/>
      <c r="AO709" s="48"/>
      <c r="AP709" s="48"/>
      <c r="AQ709" s="48"/>
      <c r="AR709" s="48"/>
      <c r="AS709" s="48"/>
      <c r="AT709" s="48"/>
      <c r="AU709" s="48"/>
      <c r="AV709" s="48"/>
      <c r="AW709" s="48"/>
      <c r="AX709" s="48"/>
      <c r="AY709" s="48"/>
      <c r="AZ709" s="48"/>
      <c r="BA709" s="48"/>
      <c r="BB709" s="48"/>
      <c r="BC709" s="48"/>
      <c r="BD709" s="48"/>
      <c r="BE709" s="48"/>
      <c r="BF709" s="48"/>
      <c r="BG709" s="48"/>
      <c r="BH709" s="48"/>
      <c r="BI709" s="48"/>
      <c r="BJ709" s="48"/>
      <c r="BK709" s="48"/>
      <c r="BL709" s="48"/>
      <c r="BM709" s="48"/>
      <c r="BN709" s="48"/>
    </row>
    <row r="710" spans="1:66" ht="11.25" customHeight="1">
      <c r="A710" s="222">
        <f>A706+$Q$13/1440</f>
        <v>0.79166666666666641</v>
      </c>
      <c r="B710" s="164"/>
      <c r="C710" s="204"/>
      <c r="D710" s="207"/>
      <c r="E710" s="177" t="s">
        <v>36</v>
      </c>
      <c r="F710" s="42" t="str">
        <f>IF(D710&lt;&gt;"", VLOOKUP(D710,'Base de Datos'!$A$2:$D1268,2,FALSE()),"")</f>
        <v/>
      </c>
      <c r="G710" s="204"/>
      <c r="H710" s="216"/>
      <c r="I710" s="177" t="s">
        <v>36</v>
      </c>
      <c r="J710" s="42" t="str">
        <f>IF(H710&lt;&gt;"", VLOOKUP(H710,'Base de Datos'!$A$2:$D1268,2,FALSE()),"")</f>
        <v/>
      </c>
      <c r="K710" s="204"/>
      <c r="L710" s="216"/>
      <c r="M710" s="177" t="s">
        <v>36</v>
      </c>
      <c r="N710" s="42" t="str">
        <f>IF(L710&lt;&gt;"", VLOOKUP(L710,'Base de Datos'!$A$2:$D1268,2,FALSE()),"")</f>
        <v/>
      </c>
      <c r="O710" s="165"/>
      <c r="P710" s="165"/>
      <c r="Q710" s="165"/>
      <c r="R710" s="166"/>
      <c r="S710" s="167"/>
      <c r="T710" s="45" t="s">
        <v>37</v>
      </c>
      <c r="U710" s="168"/>
      <c r="V710" s="169"/>
      <c r="W710" s="167"/>
      <c r="X710" s="45" t="s">
        <v>37</v>
      </c>
      <c r="Y710" s="168"/>
      <c r="Z710" s="169"/>
      <c r="AA710" s="167"/>
      <c r="AB710" s="45" t="s">
        <v>37</v>
      </c>
      <c r="AC710" s="168"/>
      <c r="AD710" s="56"/>
      <c r="AE710" s="240" t="s">
        <v>59</v>
      </c>
      <c r="AF710" s="230"/>
      <c r="AG710" s="161">
        <f t="array" aca="1" ref="AG710" ca="1">COUNTIFS(AP666:AP706, "💲", AY666:AY706, INDIRECT("AE" &amp; ROW())) + COUNTIFS(AP666:AP706, "📦", AY666:AY706, INDIRECT("AE" &amp; ROW())) + COUNTIFS(AP666:AP706, "✅", AY666:AY706, INDIRECT("AE" &amp; ROW()))</f>
        <v>1</v>
      </c>
      <c r="AH710" s="162">
        <f t="array" aca="1" ref="AH710" ca="1">COUNTIFS(AP666:AP706, "💲", AY666:AY706, INDIRECT("AE" &amp; ROW())) + COUNTIFS(AP666:AP706, "📦", AY666:AY706, INDIRECT("AE" &amp; ROW()))</f>
        <v>1</v>
      </c>
      <c r="AI710" s="139">
        <f t="array" aca="1" ref="AI710" ca="1">SUMIFS(AR666:AR706, AY666:AY706, INDIRECT("AE" &amp; ROW()), AP666:AP706, "💲") + SUMIFS(AR666:AR706, AY666:AY706, INDIRECT("AE" &amp; ROW()), AP666:AP706, "📦")</f>
        <v>50</v>
      </c>
      <c r="AJ710" s="139">
        <f t="array" aca="1" ref="AJ710" ca="1">(
    SUMIFS(AR666:AR706, AY666:AY706, INDIRECT("AE" &amp; ROW()), AP666:AP706, "💲") +
    SUMIFS(AR666:AR706, AY666:AY706, INDIRECT("AE" &amp; ROW()), AP666:AP706, "📦")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
        SUMIFS(AR666:AR706, AY666:AY706, INDIRECT("AE" &amp; ROW()), AP666:AP706, "💲", AS666:AS706, "Familiar") +
        SUMIFS(AR666:AR706, AY666:AY706, INDIRECT("AE" &amp; ROW()), AP666:AP706, "📦", AS666:AS706, "Familiar")
    ) / 2
)  -
(
    (
        SUMIFS(AR666:AR706, AY666:AY706, INDIRECT("AE" &amp; ROW()), AP666:AP706, "💲", AS666:AS706, "Exonerado ADH") +
        SUMIFS(AR666:AR706, AY666:AY706, INDIRECT("AE" &amp; ROW()), AP666:AP706, "📦", AS666:AS706, "Exonerado ADH")
    ) / 2
)  -
(
    (
        SUMIFS(AR666:AR706, AY666:AY706, INDIRECT("AE" &amp; ROW()), AP666:AP706, "💲", AS666:AS706, "Exonerado Doctor") +
        SUMIFS(AR666:AR706, AY666:AY706, INDIRECT("AE" &amp; ROW()), AP666:AP706, "📦", AS666:AS706, "Exonerado Doctor")
    ) / 2
)</f>
        <v>50</v>
      </c>
      <c r="AK710" s="139">
        <f t="array" aca="1" ref="AK710" ca="1">(
    SUMIFS(AR666:AR706, AY666:AY706, INDIRECT("AE" &amp; ROW()), AP666:AP706, "💲") +
    SUMIFS(AR666:AR706, AY666:AY706, INDIRECT("AE" &amp; ROW()), AP666:AP706, "📦")
) -
(
    SUMIFS(AR666:AR706, AY666:AY706, INDIRECT("AE" &amp; ROW()), AP666:AP706, "💲", AS666:AS706, "Familiar") +
    SUMIFS(AR666:AR706, AY666:AY706, INDIRECT("AE" &amp; ROW()), AP666:AP706, "📦", AS666:AS706, "Familiar")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SUMIFS(AR666:AR706, AY666:AY706, INDIRECT("AE" &amp; ROW()), AP666:AP706, "💲", AS666:AS706, "Exonerado ADH") +
    SUMIFS(AR666:AR706, AY666:AY706, INDIRECT("AE" &amp; ROW()), AP666:AP706, "📦", AS666:AS706, "Exonerado ADH")
) -
(
    (
        SUMIFS(AR666:AR706, AY666:AY706, INDIRECT("AE" &amp; ROW()), AP666:AP706, "💲", AS666:AS706, "Exonerado Doctor") +
        SUMIFS(AR666:AR706, AY666:AY706, INDIRECT("AE" &amp; ROW()), AP666:AP706, "📦", AS666:AS706, "Exonerado Doctor")
    ) / 2
) -
(
    (
        SUMIFS(AR666:AR706, AY666:AY706, INDIRECT("AE" &amp; ROW()), AP666:AP706, "💲", AS666:AS706, "") +
        SUMIFS(AR666:AR706, AY666:AY706, INDIRECT("AE" &amp; ROW()), AP666:AP706, "📦", AS666:AS706, "")
    ) / 2
)</f>
        <v>50</v>
      </c>
      <c r="AL710" s="140">
        <f t="array" aca="1" ref="AL710" ca="1">(
    SUMIFS(AR666:AR706, AY666:AY706, INDIRECT("AE" &amp; ROW()), AP666:AP706, "💲") +
    SUMIFS(AR666:AR706, AY666:AY706, INDIRECT("AE" &amp; ROW()), AP666:AP706, "📦")
) -
(
    (
        SUMIFS(AR666:AR706, AY666:AY706, INDIRECT("AE" &amp; ROW()), AP666:AP706, "💲", AS666:AS706, "Familiar") +
        SUMIFS(AR666:AR706, AY666:AY706, INDIRECT("AE" &amp; ROW()), AP666:AP706, "📦", AS666:AS706, "Familiar")
    ) / 2
) -
(
    (
        SUMIFS(AR666:AR706, AY666:AY706, INDIRECT("AE" &amp; ROW()), AP666:AP706, "💲", AS666:AS706, "Participante") +
        SUMIFS(AR666:AR706, AY666:AY706, INDIRECT("AE" &amp; ROW()), AP666:AP706, "📦", AS666:AS706, "Participante")
    ) / 2
) -
(
    (
        SUMIFS(AR666:AR706, AY666:AY706, INDIRECT("AE" &amp; ROW()), AP666:AP706, "💲", AS666:AS706, "Empleado") +
        SUMIFS(AR666:AR706, AY666:AY706, INDIRECT("AE" &amp; ROW()), AP666:AP706, "📦", AS666:AS706, "Empleado")
    ) / 2
) -
(
    (
        SUMIFS(AR666:AR706, AY666:AY706, INDIRECT("AE" &amp; ROW()), AP666:AP706, "💲", AS666:AS706, "Exonerado ADH") +
        SUMIFS(AR666:AR706, AY666:AY706, INDIRECT("AE" &amp; ROW()), AP666:AP706, "📦", AS666:AS706, "Exonerado ADH")
    ) / 2
) -
(
    SUMIFS(AR666:AR706, AY666:AY706, INDIRECT("AE" &amp; ROW()), AP666:AP706, "💲", AS666:AS706, "Exonerado Doctor") +
    SUMIFS(AR666:AR706, AY666:AY706, INDIRECT("AE" &amp; ROW()), AP666:AP706, "📦", AS666:AS706, "Exonerado Doctor")
) -
(
    (
        SUMIFS(AR666:AR706, AY666:AY706, INDIRECT("AE" &amp; ROW()), AP666:AP706, "💲", AS666:AS706, "") +
        SUMIFS(AR666:AR706, AY666:AY706, INDIRECT("AE" &amp; ROW()), AP666:AP706, "📦", AS666:AS706, "")
    ) / 2
)</f>
        <v>50</v>
      </c>
      <c r="AM710" s="56"/>
      <c r="AN710" s="56"/>
      <c r="AO710" s="56"/>
      <c r="AP710" s="56"/>
      <c r="AQ710" s="56"/>
      <c r="AR710" s="56"/>
      <c r="AS710" s="56"/>
      <c r="AT710" s="56"/>
      <c r="AU710" s="56"/>
      <c r="AV710" s="56"/>
      <c r="AW710" s="56"/>
      <c r="AX710" s="56"/>
      <c r="AY710" s="56"/>
      <c r="AZ710" s="56"/>
      <c r="BA710" s="56"/>
      <c r="BB710" s="56"/>
      <c r="BC710" s="56"/>
      <c r="BD710" s="56"/>
      <c r="BE710" s="56"/>
      <c r="BF710" s="56"/>
      <c r="BG710" s="56"/>
      <c r="BH710" s="56"/>
      <c r="BI710" s="56"/>
      <c r="BJ710" s="56"/>
      <c r="BK710" s="56"/>
      <c r="BL710" s="56"/>
      <c r="BM710" s="56"/>
      <c r="BN710" s="56"/>
    </row>
    <row r="711" spans="1:66" ht="11.25" customHeight="1">
      <c r="A711" s="220"/>
      <c r="B711" s="164"/>
      <c r="C711" s="205"/>
      <c r="D711" s="208"/>
      <c r="E711" s="178" t="s">
        <v>42</v>
      </c>
      <c r="F711" s="58" t="str">
        <f>IF(D710&lt;&gt;"", VLOOKUP(D710,'Base de Datos'!$A$2:$D1268,3,FALSE()),"")</f>
        <v/>
      </c>
      <c r="G711" s="205"/>
      <c r="H711" s="208"/>
      <c r="I711" s="178" t="s">
        <v>42</v>
      </c>
      <c r="J711" s="58" t="str">
        <f>IF(H710&lt;&gt;"", VLOOKUP(H710,'Base de Datos'!$A$2:$D1268,3,FALSE()),"")</f>
        <v/>
      </c>
      <c r="K711" s="205"/>
      <c r="L711" s="208"/>
      <c r="M711" s="178" t="s">
        <v>42</v>
      </c>
      <c r="N711" s="58" t="str">
        <f>IF(L710&lt;&gt;"", VLOOKUP(L710,'Base de Datos'!$A$2:$D1268,3,FALSE()),"")</f>
        <v/>
      </c>
      <c r="O711" s="165"/>
      <c r="P711" s="165"/>
      <c r="Q711" s="165"/>
      <c r="R711" s="166"/>
      <c r="S711" s="231"/>
      <c r="T711" s="230"/>
      <c r="U711" s="170"/>
      <c r="V711" s="169"/>
      <c r="W711" s="231"/>
      <c r="X711" s="230"/>
      <c r="Y711" s="170"/>
      <c r="Z711" s="169"/>
      <c r="AA711" s="231"/>
      <c r="AB711" s="230"/>
      <c r="AC711" s="170"/>
      <c r="AD711" s="56"/>
      <c r="AE711" s="240" t="s">
        <v>63</v>
      </c>
      <c r="AF711" s="230"/>
      <c r="AG711" s="161">
        <f t="array" aca="1" ref="AG711" ca="1">COUNTIFS(AP666:AP706, "💲", AY666:AY706, INDIRECT("AE" &amp; ROW())) + COUNTIFS(AP666:AP706, "📦", AY666:AY706, INDIRECT("AE" &amp; ROW())) + COUNTIFS(AP666:AP706, "✅", AY666:AY706, INDIRECT("AE" &amp; ROW()))</f>
        <v>0</v>
      </c>
      <c r="AH711" s="162">
        <f t="array" aca="1" ref="AH711" ca="1">COUNTIFS(AP666:AP706, "💲", AY666:AY706, INDIRECT("AE" &amp; ROW())) + COUNTIFS(AP666:AP706, "📦", AY666:AY706, INDIRECT("AE" &amp; ROW()))</f>
        <v>0</v>
      </c>
      <c r="AI711" s="139">
        <f t="array" aca="1" ref="AI711" ca="1">SUMIFS(AR666:AR706, AY666:AY706, INDIRECT("AE" &amp; ROW()), AP666:AP706, "💲") + SUMIFS(AR666:AR706, AY666:AY706, INDIRECT("AE" &amp; ROW()), AP666:AP706, "📦")</f>
        <v>0</v>
      </c>
      <c r="AJ711" s="139">
        <f t="array" aca="1" ref="AJ711" ca="1">(
    SUMIFS(AR666:AR706, AY666:AY706, INDIRECT("AE" &amp; ROW()), AP666:AP706, "💲") +
    SUMIFS(AR666:AR706, AY666:AY706, INDIRECT("AE" &amp; ROW()), AP666:AP706, "📦")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
        SUMIFS(AR666:AR706, AY666:AY706, INDIRECT("AE" &amp; ROW()), AP666:AP706, "💲", AS666:AS706, "Familiar") +
        SUMIFS(AR666:AR706, AY666:AY706, INDIRECT("AE" &amp; ROW()), AP666:AP706, "📦", AS666:AS706, "Familiar")
    ) / 2
)  -
(
    (
        SUMIFS(AR666:AR706, AY666:AY706, INDIRECT("AE" &amp; ROW()), AP666:AP706, "💲", AS666:AS706, "Exonerado ADH") +
        SUMIFS(AR666:AR706, AY666:AY706, INDIRECT("AE" &amp; ROW()), AP666:AP706, "📦", AS666:AS706, "Exonerado ADH")
    ) / 2
)  -
(
    (
        SUMIFS(AR666:AR706, AY666:AY706, INDIRECT("AE" &amp; ROW()), AP666:AP706, "💲", AS666:AS706, "Exonerado Doctor") +
        SUMIFS(AR666:AR706, AY666:AY706, INDIRECT("AE" &amp; ROW()), AP666:AP706, "📦", AS666:AS706, "Exonerado Doctor")
    ) / 2
)</f>
        <v>0</v>
      </c>
      <c r="AK711" s="139">
        <f t="array" aca="1" ref="AK711" ca="1">(
    SUMIFS(AR666:AR706, AY666:AY706, INDIRECT("AE" &amp; ROW()), AP666:AP706, "💲") +
    SUMIFS(AR666:AR706, AY666:AY706, INDIRECT("AE" &amp; ROW()), AP666:AP706, "📦")
) -
(
    SUMIFS(AR666:AR706, AY666:AY706, INDIRECT("AE" &amp; ROW()), AP666:AP706, "💲", AS666:AS706, "Familiar") +
    SUMIFS(AR666:AR706, AY666:AY706, INDIRECT("AE" &amp; ROW()), AP666:AP706, "📦", AS666:AS706, "Familiar")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SUMIFS(AR666:AR706, AY666:AY706, INDIRECT("AE" &amp; ROW()), AP666:AP706, "💲", AS666:AS706, "Exonerado ADH") +
    SUMIFS(AR666:AR706, AY666:AY706, INDIRECT("AE" &amp; ROW()), AP666:AP706, "📦", AS666:AS706, "Exonerado ADH")
) -
(
    (
        SUMIFS(AR666:AR706, AY666:AY706, INDIRECT("AE" &amp; ROW()), AP666:AP706, "💲", AS666:AS706, "Exonerado Doctor") +
        SUMIFS(AR666:AR706, AY666:AY706, INDIRECT("AE" &amp; ROW()), AP666:AP706, "📦", AS666:AS706, "Exonerado Doctor")
    ) / 2
) -
(
    (
        SUMIFS(AR666:AR706, AY666:AY706, INDIRECT("AE" &amp; ROW()), AP666:AP706, "💲", AS666:AS706, "") +
        SUMIFS(AR666:AR706, AY666:AY706, INDIRECT("AE" &amp; ROW()), AP666:AP706, "📦", AS666:AS706, "")
    ) / 2
)</f>
        <v>0</v>
      </c>
      <c r="AL711" s="140">
        <f t="array" aca="1" ref="AL711" ca="1">(
    SUMIFS(AR666:AR706, AY666:AY706, INDIRECT("AE" &amp; ROW()), AP666:AP706, "💲") +
    SUMIFS(AR666:AR706, AY666:AY706, INDIRECT("AE" &amp; ROW()), AP666:AP706, "📦")
) -
(
    (
        SUMIFS(AR666:AR706, AY666:AY706, INDIRECT("AE" &amp; ROW()), AP666:AP706, "💲", AS666:AS706, "Familiar") +
        SUMIFS(AR666:AR706, AY666:AY706, INDIRECT("AE" &amp; ROW()), AP666:AP706, "📦", AS666:AS706, "Familiar")
    ) / 2
) -
(
    (
        SUMIFS(AR666:AR706, AY666:AY706, INDIRECT("AE" &amp; ROW()), AP666:AP706, "💲", AS666:AS706, "Participante") +
        SUMIFS(AR666:AR706, AY666:AY706, INDIRECT("AE" &amp; ROW()), AP666:AP706, "📦", AS666:AS706, "Participante")
    ) / 2
) -
(
    (
        SUMIFS(AR666:AR706, AY666:AY706, INDIRECT("AE" &amp; ROW()), AP666:AP706, "💲", AS666:AS706, "Empleado") +
        SUMIFS(AR666:AR706, AY666:AY706, INDIRECT("AE" &amp; ROW()), AP666:AP706, "📦", AS666:AS706, "Empleado")
    ) / 2
) -
(
    (
        SUMIFS(AR666:AR706, AY666:AY706, INDIRECT("AE" &amp; ROW()), AP666:AP706, "💲", AS666:AS706, "Exonerado ADH") +
        SUMIFS(AR666:AR706, AY666:AY706, INDIRECT("AE" &amp; ROW()), AP666:AP706, "📦", AS666:AS706, "Exonerado ADH")
    ) / 2
) -
(
    SUMIFS(AR666:AR706, AY666:AY706, INDIRECT("AE" &amp; ROW()), AP666:AP706, "💲", AS666:AS706, "Exonerado Doctor") +
    SUMIFS(AR666:AR706, AY666:AY706, INDIRECT("AE" &amp; ROW()), AP666:AP706, "📦", AS666:AS706, "Exonerado Doctor")
) -
(
    (
        SUMIFS(AR666:AR706, AY666:AY706, INDIRECT("AE" &amp; ROW()), AP666:AP706, "💲", AS666:AS706, "") +
        SUMIFS(AR666:AR706, AY666:AY706, INDIRECT("AE" &amp; ROW()), AP666:AP706, "📦", AS666:AS706, "")
    ) / 2
)</f>
        <v>0</v>
      </c>
      <c r="AM711" s="56"/>
      <c r="AN711" s="56"/>
      <c r="AO711" s="56"/>
      <c r="AP711" s="56"/>
      <c r="AQ711" s="56"/>
      <c r="AR711" s="56"/>
      <c r="AS711" s="56"/>
      <c r="AT711" s="56"/>
      <c r="AU711" s="56"/>
      <c r="AV711" s="56"/>
      <c r="AW711" s="56"/>
      <c r="AX711" s="56"/>
      <c r="AY711" s="56"/>
      <c r="AZ711" s="56"/>
      <c r="BA711" s="56"/>
      <c r="BB711" s="56"/>
      <c r="BC711" s="56"/>
      <c r="BD711" s="56"/>
      <c r="BE711" s="56"/>
      <c r="BF711" s="56"/>
      <c r="BG711" s="56"/>
      <c r="BH711" s="56"/>
      <c r="BI711" s="56"/>
      <c r="BJ711" s="56"/>
      <c r="BK711" s="56"/>
      <c r="BL711" s="56"/>
      <c r="BM711" s="56"/>
      <c r="BN711" s="56"/>
    </row>
    <row r="712" spans="1:66" ht="11.25" customHeight="1">
      <c r="A712" s="220"/>
      <c r="B712" s="164"/>
      <c r="C712" s="205"/>
      <c r="D712" s="208"/>
      <c r="E712" s="178" t="s">
        <v>44</v>
      </c>
      <c r="F712" s="58" t="str">
        <f>IF(D710&lt;&gt;"", VLOOKUP(D710,'Base de Datos'!$A$2:$D1268,4,FALSE()),"")</f>
        <v/>
      </c>
      <c r="G712" s="205"/>
      <c r="H712" s="208"/>
      <c r="I712" s="178" t="s">
        <v>44</v>
      </c>
      <c r="J712" s="58" t="str">
        <f>IF(H710&lt;&gt;"", VLOOKUP(H710,'Base de Datos'!$A$2:$D1268,4,FALSE()),"")</f>
        <v/>
      </c>
      <c r="K712" s="205"/>
      <c r="L712" s="208"/>
      <c r="M712" s="178" t="s">
        <v>44</v>
      </c>
      <c r="N712" s="58" t="str">
        <f>IF(L710&lt;&gt;"", VLOOKUP(L710,'Base de Datos'!$A$2:$D1268,4,FALSE()),"")</f>
        <v/>
      </c>
      <c r="O712" s="165"/>
      <c r="P712" s="165"/>
      <c r="Q712" s="165"/>
      <c r="R712" s="166"/>
      <c r="S712" s="231"/>
      <c r="T712" s="230"/>
      <c r="U712" s="170"/>
      <c r="V712" s="169"/>
      <c r="W712" s="231"/>
      <c r="X712" s="230"/>
      <c r="Y712" s="170"/>
      <c r="Z712" s="169"/>
      <c r="AA712" s="231"/>
      <c r="AB712" s="230"/>
      <c r="AC712" s="170"/>
      <c r="AD712" s="56"/>
      <c r="AE712" s="240" t="s">
        <v>66</v>
      </c>
      <c r="AF712" s="230"/>
      <c r="AG712" s="161">
        <f t="array" aca="1" ref="AG712" ca="1">COUNTIFS(AP666:AP706, "💲", AY666:AY706, INDIRECT("AE" &amp; ROW())) + COUNTIFS(AP666:AP706, "📦", AY666:AY706, INDIRECT("AE" &amp; ROW())) + COUNTIFS(AP666:AP706, "✅", AY666:AY706, INDIRECT("AE" &amp; ROW()))</f>
        <v>0</v>
      </c>
      <c r="AH712" s="162">
        <f t="array" aca="1" ref="AH712" ca="1">COUNTIFS(AP666:AP706, "💲", AY666:AY706, INDIRECT("AE" &amp; ROW())) + COUNTIFS(AP666:AP706, "📦", AY666:AY706, INDIRECT("AE" &amp; ROW()))</f>
        <v>0</v>
      </c>
      <c r="AI712" s="139">
        <f t="array" aca="1" ref="AI712" ca="1">SUMIFS(AR666:AR706, AY666:AY706, INDIRECT("AE" &amp; ROW()), AP666:AP706, "💲") + SUMIFS(AR666:AR706, AY666:AY706, INDIRECT("AE" &amp; ROW()), AP666:AP706, "📦")</f>
        <v>0</v>
      </c>
      <c r="AJ712" s="139">
        <f t="array" aca="1" ref="AJ712" ca="1">(
    SUMIFS(AR666:AR706, AY666:AY706, INDIRECT("AE" &amp; ROW()), AP666:AP706, "💲") +
    SUMIFS(AR666:AR706, AY666:AY706, INDIRECT("AE" &amp; ROW()), AP666:AP706, "📦")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
        SUMIFS(AR666:AR706, AY666:AY706, INDIRECT("AE" &amp; ROW()), AP666:AP706, "💲", AS666:AS706, "Familiar") +
        SUMIFS(AR666:AR706, AY666:AY706, INDIRECT("AE" &amp; ROW()), AP666:AP706, "📦", AS666:AS706, "Familiar")
    ) / 2
)  -
(
    (
        SUMIFS(AR666:AR706, AY666:AY706, INDIRECT("AE" &amp; ROW()), AP666:AP706, "💲", AS666:AS706, "Exonerado ADH") +
        SUMIFS(AR666:AR706, AY666:AY706, INDIRECT("AE" &amp; ROW()), AP666:AP706, "📦", AS666:AS706, "Exonerado ADH")
    ) / 2
)  -
(
    (
        SUMIFS(AR666:AR706, AY666:AY706, INDIRECT("AE" &amp; ROW()), AP666:AP706, "💲", AS666:AS706, "Exonerado Doctor") +
        SUMIFS(AR666:AR706, AY666:AY706, INDIRECT("AE" &amp; ROW()), AP666:AP706, "📦", AS666:AS706, "Exonerado Doctor")
    ) / 2
)</f>
        <v>0</v>
      </c>
      <c r="AK712" s="139">
        <f t="array" aca="1" ref="AK712" ca="1">(
    SUMIFS(AR666:AR706, AY666:AY706, INDIRECT("AE" &amp; ROW()), AP666:AP706, "💲") +
    SUMIFS(AR666:AR706, AY666:AY706, INDIRECT("AE" &amp; ROW()), AP666:AP706, "📦")
) -
(
    SUMIFS(AR666:AR706, AY666:AY706, INDIRECT("AE" &amp; ROW()), AP666:AP706, "💲", AS666:AS706, "Familiar") +
    SUMIFS(AR666:AR706, AY666:AY706, INDIRECT("AE" &amp; ROW()), AP666:AP706, "📦", AS666:AS706, "Familiar")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SUMIFS(AR666:AR706, AY666:AY706, INDIRECT("AE" &amp; ROW()), AP666:AP706, "💲", AS666:AS706, "Exonerado ADH") +
    SUMIFS(AR666:AR706, AY666:AY706, INDIRECT("AE" &amp; ROW()), AP666:AP706, "📦", AS666:AS706, "Exonerado ADH")
) -
(
    (
        SUMIFS(AR666:AR706, AY666:AY706, INDIRECT("AE" &amp; ROW()), AP666:AP706, "💲", AS666:AS706, "Exonerado Doctor") +
        SUMIFS(AR666:AR706, AY666:AY706, INDIRECT("AE" &amp; ROW()), AP666:AP706, "📦", AS666:AS706, "Exonerado Doctor")
    ) / 2
) -
(
    (
        SUMIFS(AR666:AR706, AY666:AY706, INDIRECT("AE" &amp; ROW()), AP666:AP706, "💲", AS666:AS706, "") +
        SUMIFS(AR666:AR706, AY666:AY706, INDIRECT("AE" &amp; ROW()), AP666:AP706, "📦", AS666:AS706, "")
    ) / 2
)</f>
        <v>0</v>
      </c>
      <c r="AL712" s="140">
        <f t="array" aca="1" ref="AL712" ca="1">(
    SUMIFS(AR666:AR706, AY666:AY706, INDIRECT("AE" &amp; ROW()), AP666:AP706, "💲") +
    SUMIFS(AR666:AR706, AY666:AY706, INDIRECT("AE" &amp; ROW()), AP666:AP706, "📦")
) -
(
    (
        SUMIFS(AR666:AR706, AY666:AY706, INDIRECT("AE" &amp; ROW()), AP666:AP706, "💲", AS666:AS706, "Familiar") +
        SUMIFS(AR666:AR706, AY666:AY706, INDIRECT("AE" &amp; ROW()), AP666:AP706, "📦", AS666:AS706, "Familiar")
    ) / 2
) -
(
    (
        SUMIFS(AR666:AR706, AY666:AY706, INDIRECT("AE" &amp; ROW()), AP666:AP706, "💲", AS666:AS706, "Participante") +
        SUMIFS(AR666:AR706, AY666:AY706, INDIRECT("AE" &amp; ROW()), AP666:AP706, "📦", AS666:AS706, "Participante")
    ) / 2
) -
(
    (
        SUMIFS(AR666:AR706, AY666:AY706, INDIRECT("AE" &amp; ROW()), AP666:AP706, "💲", AS666:AS706, "Empleado") +
        SUMIFS(AR666:AR706, AY666:AY706, INDIRECT("AE" &amp; ROW()), AP666:AP706, "📦", AS666:AS706, "Empleado")
    ) / 2
) -
(
    (
        SUMIFS(AR666:AR706, AY666:AY706, INDIRECT("AE" &amp; ROW()), AP666:AP706, "💲", AS666:AS706, "Exonerado ADH") +
        SUMIFS(AR666:AR706, AY666:AY706, INDIRECT("AE" &amp; ROW()), AP666:AP706, "📦", AS666:AS706, "Exonerado ADH")
    ) / 2
) -
(
    SUMIFS(AR666:AR706, AY666:AY706, INDIRECT("AE" &amp; ROW()), AP666:AP706, "💲", AS666:AS706, "Exonerado Doctor") +
    SUMIFS(AR666:AR706, AY666:AY706, INDIRECT("AE" &amp; ROW()), AP666:AP706, "📦", AS666:AS706, "Exonerado Doctor")
) -
(
    (
        SUMIFS(AR666:AR706, AY666:AY706, INDIRECT("AE" &amp; ROW()), AP666:AP706, "💲", AS666:AS706, "") +
        SUMIFS(AR666:AR706, AY666:AY706, INDIRECT("AE" &amp; ROW()), AP666:AP706, "📦", AS666:AS706, "")
    ) / 2
)</f>
        <v>0</v>
      </c>
      <c r="AM712" s="56"/>
      <c r="AN712" s="56"/>
      <c r="AO712" s="56"/>
      <c r="AP712" s="56"/>
      <c r="AQ712" s="56"/>
      <c r="AR712" s="56"/>
      <c r="AS712" s="56"/>
      <c r="AT712" s="56"/>
      <c r="AU712" s="56"/>
      <c r="AV712" s="56"/>
      <c r="AW712" s="56"/>
      <c r="AX712" s="56"/>
      <c r="AY712" s="56"/>
      <c r="AZ712" s="56"/>
      <c r="BA712" s="56"/>
      <c r="BB712" s="56"/>
      <c r="BC712" s="56"/>
      <c r="BD712" s="56"/>
      <c r="BE712" s="56"/>
      <c r="BF712" s="56"/>
      <c r="BG712" s="56"/>
      <c r="BH712" s="56"/>
      <c r="BI712" s="56"/>
      <c r="BJ712" s="56"/>
      <c r="BK712" s="56"/>
      <c r="BL712" s="56"/>
      <c r="BM712" s="56"/>
      <c r="BN712" s="56"/>
    </row>
    <row r="713" spans="1:66" ht="11.25" customHeight="1">
      <c r="A713" s="221"/>
      <c r="B713" s="164"/>
      <c r="C713" s="206"/>
      <c r="D713" s="209"/>
      <c r="E713" s="179" t="s">
        <v>46</v>
      </c>
      <c r="F713" s="180"/>
      <c r="G713" s="206"/>
      <c r="H713" s="209"/>
      <c r="I713" s="179" t="s">
        <v>46</v>
      </c>
      <c r="J713" s="180"/>
      <c r="K713" s="206"/>
      <c r="L713" s="209"/>
      <c r="M713" s="179" t="s">
        <v>46</v>
      </c>
      <c r="N713" s="180"/>
      <c r="O713" s="165"/>
      <c r="P713" s="165"/>
      <c r="Q713" s="165"/>
      <c r="R713" s="166"/>
      <c r="S713" s="227" t="str">
        <f>IF(OR(S710="Empleado",S710="Familiar"),"Nombre del Empleado","N° Factura")</f>
        <v>N° Factura</v>
      </c>
      <c r="T713" s="228"/>
      <c r="U713" s="89"/>
      <c r="V713" s="169"/>
      <c r="W713" s="227" t="str">
        <f>IF(OR(W710="Empleado",W710="Familiar"),"Nombre del Empleado","N° Factura")</f>
        <v>N° Factura</v>
      </c>
      <c r="X713" s="228"/>
      <c r="Y713" s="89"/>
      <c r="Z713" s="169"/>
      <c r="AA713" s="227" t="str">
        <f>IF(OR(AA710="Empleado",AA710="Familiar"),"Nombre del Empleado","N° Factura")</f>
        <v>N° Factura</v>
      </c>
      <c r="AB713" s="228"/>
      <c r="AC713" s="89"/>
      <c r="AD713" s="56"/>
      <c r="AE713" s="240" t="s">
        <v>69</v>
      </c>
      <c r="AF713" s="230"/>
      <c r="AG713" s="161">
        <f t="array" aca="1" ref="AG713" ca="1">COUNTIFS(AP666:AP706, "💲", AY666:AY706, INDIRECT("AE" &amp; ROW())) + COUNTIFS(AP666:AP706, "📦", AY666:AY706, INDIRECT("AE" &amp; ROW())) + COUNTIFS(AP666:AP706, "✅", AY666:AY706, INDIRECT("AE" &amp; ROW()))</f>
        <v>3</v>
      </c>
      <c r="AH713" s="162">
        <f t="array" aca="1" ref="AH713" ca="1">COUNTIFS(AP666:AP706, "💲", AY666:AY706, INDIRECT("AE" &amp; ROW())) + COUNTIFS(AP666:AP706, "📦", AY666:AY706, INDIRECT("AE" &amp; ROW()))</f>
        <v>3</v>
      </c>
      <c r="AI713" s="139">
        <f t="array" aca="1" ref="AI713" ca="1">SUMIFS(AR666:AR706, AY666:AY706, INDIRECT("AE" &amp; ROW()), AP666:AP706, "💲") + SUMIFS(AR666:AR706, AY666:AY706, INDIRECT("AE" &amp; ROW()), AP666:AP706, "📦")</f>
        <v>150</v>
      </c>
      <c r="AJ713" s="66">
        <f t="array" aca="1" ref="AJ713" ca="1">(
    SUMIFS(AR666:AR706, AY666:AY706, INDIRECT("AE" &amp; ROW()), AP666:AP706, "💲") +
    SUMIFS(AR666:AR706, AY666:AY706, INDIRECT("AE" &amp; ROW()), AP666:AP706, "📦")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
        SUMIFS(AR666:AR706, AY666:AY706, INDIRECT("AE" &amp; ROW()), AP666:AP706, "💲", AS666:AS706, "Familiar") +
        SUMIFS(AR666:AR706, AY666:AY706, INDIRECT("AE" &amp; ROW()), AP666:AP706, "📦", AS666:AS706, "Familiar")
    ) / 2
)  -
(
    (
        SUMIFS(AR666:AR706, AY666:AY706, INDIRECT("AE" &amp; ROW()), AP666:AP706, "💲", AS666:AS706, "Exonerado ADH") +
        SUMIFS(AR666:AR706, AY666:AY706, INDIRECT("AE" &amp; ROW()), AP666:AP706, "📦", AS666:AS706, "Exonerado ADH")
    ) / 2
)  -
(
    (
        SUMIFS(AR666:AR706, AY666:AY706, INDIRECT("AE" &amp; ROW()), AP666:AP706, "💲", AS666:AS706, "Exonerado Doctor") +
        SUMIFS(AR666:AR706, AY666:AY706, INDIRECT("AE" &amp; ROW()), AP666:AP706, "📦", AS666:AS706, "Exonerado Doctor")
    ) / 2
)</f>
        <v>150</v>
      </c>
      <c r="AK713" s="139">
        <f t="array" aca="1" ref="AK713" ca="1">(
    SUMIFS(AR666:AR706, AY666:AY706, INDIRECT("AE" &amp; ROW()), AP666:AP706, "💲") +
    SUMIFS(AR666:AR706, AY666:AY706, INDIRECT("AE" &amp; ROW()), AP666:AP706, "📦")
) -
(
    SUMIFS(AR666:AR706, AY666:AY706, INDIRECT("AE" &amp; ROW()), AP666:AP706, "💲", AS666:AS706, "Familiar") +
    SUMIFS(AR666:AR706, AY666:AY706, INDIRECT("AE" &amp; ROW()), AP666:AP706, "📦", AS666:AS706, "Familiar")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SUMIFS(AR666:AR706, AY666:AY706, INDIRECT("AE" &amp; ROW()), AP666:AP706, "💲", AS666:AS706, "Exonerado ADH") +
    SUMIFS(AR666:AR706, AY666:AY706, INDIRECT("AE" &amp; ROW()), AP666:AP706, "📦", AS666:AS706, "Exonerado ADH")
) -
(
    (
        SUMIFS(AR666:AR706, AY666:AY706, INDIRECT("AE" &amp; ROW()), AP666:AP706, "💲", AS666:AS706, "Exonerado Doctor") +
        SUMIFS(AR666:AR706, AY666:AY706, INDIRECT("AE" &amp; ROW()), AP666:AP706, "📦", AS666:AS706, "Exonerado Doctor")
    ) / 2
) -
(
    (
        SUMIFS(AR666:AR706, AY666:AY706, INDIRECT("AE" &amp; ROW()), AP666:AP706, "💲", AS666:AS706, "") +
        SUMIFS(AR666:AR706, AY666:AY706, INDIRECT("AE" &amp; ROW()), AP666:AP706, "📦", AS666:AS706, "")
    ) / 2
)</f>
        <v>150</v>
      </c>
      <c r="AL713" s="140">
        <f t="array" aca="1" ref="AL713" ca="1">(
    SUMIFS(AR666:AR706, AY666:AY706, INDIRECT("AE" &amp; ROW()), AP666:AP706, "💲") +
    SUMIFS(AR666:AR706, AY666:AY706, INDIRECT("AE" &amp; ROW()), AP666:AP706, "📦")
) -
(
    (
        SUMIFS(AR666:AR706, AY666:AY706, INDIRECT("AE" &amp; ROW()), AP666:AP706, "💲", AS666:AS706, "Familiar") +
        SUMIFS(AR666:AR706, AY666:AY706, INDIRECT("AE" &amp; ROW()), AP666:AP706, "📦", AS666:AS706, "Familiar")
    ) / 2
) -
(
    (
        SUMIFS(AR666:AR706, AY666:AY706, INDIRECT("AE" &amp; ROW()), AP666:AP706, "💲", AS666:AS706, "Participante") +
        SUMIFS(AR666:AR706, AY666:AY706, INDIRECT("AE" &amp; ROW()), AP666:AP706, "📦", AS666:AS706, "Participante")
    ) / 2
) -
(
    (
        SUMIFS(AR666:AR706, AY666:AY706, INDIRECT("AE" &amp; ROW()), AP666:AP706, "💲", AS666:AS706, "Empleado") +
        SUMIFS(AR666:AR706, AY666:AY706, INDIRECT("AE" &amp; ROW()), AP666:AP706, "📦", AS666:AS706, "Empleado")
    ) / 2
) -
(
    (
        SUMIFS(AR666:AR706, AY666:AY706, INDIRECT("AE" &amp; ROW()), AP666:AP706, "💲", AS666:AS706, "Exonerado ADH") +
        SUMIFS(AR666:AR706, AY666:AY706, INDIRECT("AE" &amp; ROW()), AP666:AP706, "📦", AS666:AS706, "Exonerado ADH")
    ) / 2
) -
(
    SUMIFS(AR666:AR706, AY666:AY706, INDIRECT("AE" &amp; ROW()), AP666:AP706, "💲", AS666:AS706, "Exonerado Doctor") +
    SUMIFS(AR666:AR706, AY666:AY706, INDIRECT("AE" &amp; ROW()), AP666:AP706, "📦", AS666:AS706, "Exonerado Doctor")
) -
(
    (
        SUMIFS(AR666:AR706, AY666:AY706, INDIRECT("AE" &amp; ROW()), AP666:AP706, "💲", AS666:AS706, "") +
        SUMIFS(AR666:AR706, AY666:AY706, INDIRECT("AE" &amp; ROW()), AP666:AP706, "📦", AS666:AS706, "")
    ) / 2
)</f>
        <v>150</v>
      </c>
      <c r="AM713" s="56"/>
      <c r="AN713" s="56"/>
      <c r="AO713" s="56"/>
      <c r="AP713" s="56"/>
      <c r="AQ713" s="56"/>
      <c r="AR713" s="56"/>
      <c r="AS713" s="56"/>
      <c r="AT713" s="56"/>
      <c r="AU713" s="56"/>
      <c r="AV713" s="56"/>
      <c r="AW713" s="56"/>
      <c r="AX713" s="56"/>
      <c r="AY713" s="56"/>
      <c r="AZ713" s="56"/>
      <c r="BA713" s="56"/>
      <c r="BB713" s="56"/>
      <c r="BC713" s="56"/>
      <c r="BD713" s="56"/>
      <c r="BE713" s="56"/>
      <c r="BF713" s="56"/>
      <c r="BG713" s="56"/>
      <c r="BH713" s="56"/>
      <c r="BI713" s="56"/>
      <c r="BJ713" s="56"/>
      <c r="BK713" s="56"/>
      <c r="BL713" s="56"/>
      <c r="BM713" s="56"/>
      <c r="BN713" s="56"/>
    </row>
    <row r="714" spans="1:66" ht="11.25" customHeight="1">
      <c r="A714" s="222">
        <f>A710+$Q$13/1440</f>
        <v>0.83333333333333304</v>
      </c>
      <c r="B714" s="164"/>
      <c r="C714" s="204"/>
      <c r="D714" s="207"/>
      <c r="E714" s="177" t="s">
        <v>36</v>
      </c>
      <c r="F714" s="42" t="str">
        <f>IF(D714&lt;&gt;"", VLOOKUP(D714,'Base de Datos'!$A$2:$D1268,2,FALSE()),"")</f>
        <v/>
      </c>
      <c r="G714" s="204"/>
      <c r="H714" s="216"/>
      <c r="I714" s="177" t="s">
        <v>36</v>
      </c>
      <c r="J714" s="42" t="str">
        <f>IF(H714&lt;&gt;"", VLOOKUP(H714,'Base de Datos'!$A$2:$D1268,2,FALSE()),"")</f>
        <v/>
      </c>
      <c r="K714" s="204"/>
      <c r="L714" s="216"/>
      <c r="M714" s="177" t="s">
        <v>36</v>
      </c>
      <c r="N714" s="42" t="str">
        <f>IF(L714&lt;&gt;"", VLOOKUP(L714,'Base de Datos'!$A$2:$D1268,2,FALSE()),"")</f>
        <v/>
      </c>
      <c r="O714" s="165"/>
      <c r="P714" s="165"/>
      <c r="Q714" s="165"/>
      <c r="R714" s="166"/>
      <c r="S714" s="167"/>
      <c r="T714" s="45" t="s">
        <v>37</v>
      </c>
      <c r="U714" s="168"/>
      <c r="V714" s="169"/>
      <c r="W714" s="167"/>
      <c r="X714" s="45" t="s">
        <v>37</v>
      </c>
      <c r="Y714" s="168"/>
      <c r="Z714" s="169"/>
      <c r="AA714" s="167"/>
      <c r="AB714" s="45" t="s">
        <v>37</v>
      </c>
      <c r="AC714" s="168"/>
      <c r="AD714" s="56"/>
      <c r="AE714" s="232" t="s">
        <v>72</v>
      </c>
      <c r="AF714" s="230"/>
      <c r="AG714" s="90">
        <f t="array" aca="1" ref="AG714" ca="1">COUNTIFS(AP666:AP706, "💲", AY666:AY706, INDIRECT("AE" &amp; ROW())) + COUNTIFS(AP666:AP706, "📦", AY666:AY706, INDIRECT("AE" &amp; ROW())) + COUNTIFS(AP666:AP706, "✅", AY666:AY706, INDIRECT("AE" &amp; ROW()))</f>
        <v>0</v>
      </c>
      <c r="AH714" s="68">
        <f t="array" aca="1" ref="AH714" ca="1">COUNTIFS(AP666:AP706, "💲", AY666:AY706, INDIRECT("AE" &amp; ROW())) + COUNTIFS(AP666:AP706, "📦", AY666:AY706, INDIRECT("AE" &amp; ROW()))</f>
        <v>0</v>
      </c>
      <c r="AI714" s="139">
        <f t="array" aca="1" ref="AI714" ca="1">SUMIFS(AR666:AR706, AY666:AY706, INDIRECT("AE" &amp; ROW()), AP666:AP706, "💲") + SUMIFS(AR666:AR706, AY666:AY706, INDIRECT("AE" &amp; ROW()), AP666:AP706, "📦")</f>
        <v>0</v>
      </c>
      <c r="AJ714" s="139">
        <f t="array" aca="1" ref="AJ714" ca="1">(
    SUMIFS(AR666:AR706, AY666:AY706, INDIRECT("AE" &amp; ROW()), AP666:AP706, "💲") +
    SUMIFS(AR666:AR706, AY666:AY706, INDIRECT("AE" &amp; ROW()), AP666:AP706, "📦")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
        SUMIFS(AR666:AR706, AY666:AY706, INDIRECT("AE" &amp; ROW()), AP666:AP706, "💲", AS666:AS706, "Familiar") +
        SUMIFS(AR666:AR706, AY666:AY706, INDIRECT("AE" &amp; ROW()), AP666:AP706, "📦", AS666:AS706, "Familiar")
    ) / 2
)  -
(
    (
        SUMIFS(AR666:AR706, AY666:AY706, INDIRECT("AE" &amp; ROW()), AP666:AP706, "💲", AS666:AS706, "Exonerado ADH") +
        SUMIFS(AR666:AR706, AY666:AY706, INDIRECT("AE" &amp; ROW()), AP666:AP706, "📦", AS666:AS706, "Exonerado ADH")
    ) / 2
)  -
(
    (
        SUMIFS(AR666:AR706, AY666:AY706, INDIRECT("AE" &amp; ROW()), AP666:AP706, "💲", AS666:AS706, "Exonerado Doctor") +
        SUMIFS(AR666:AR706, AY666:AY706, INDIRECT("AE" &amp; ROW()), AP666:AP706, "📦", AS666:AS706, "Exonerado Doctor")
    ) / 2
)</f>
        <v>0</v>
      </c>
      <c r="AK714" s="139">
        <f t="array" aca="1" ref="AK714" ca="1">(
    SUMIFS(AR666:AR706, AY666:AY706, INDIRECT("AE" &amp; ROW()), AP666:AP706, "💲") +
    SUMIFS(AR666:AR706, AY666:AY706, INDIRECT("AE" &amp; ROW()), AP666:AP706, "📦")
) -
(
    SUMIFS(AR666:AR706, AY666:AY706, INDIRECT("AE" &amp; ROW()), AP666:AP706, "💲", AS666:AS706, "Familiar") +
    SUMIFS(AR666:AR706, AY666:AY706, INDIRECT("AE" &amp; ROW()), AP666:AP706, "📦", AS666:AS706, "Familiar")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SUMIFS(AR666:AR706, AY666:AY706, INDIRECT("AE" &amp; ROW()), AP666:AP706, "💲", AS666:AS706, "Exonerado ADH") +
    SUMIFS(AR666:AR706, AY666:AY706, INDIRECT("AE" &amp; ROW()), AP666:AP706, "📦", AS666:AS706, "Exonerado ADH")
) -
(
    (
        SUMIFS(AR666:AR706, AY666:AY706, INDIRECT("AE" &amp; ROW()), AP666:AP706, "💲", AS666:AS706, "Exonerado Doctor") +
        SUMIFS(AR666:AR706, AY666:AY706, INDIRECT("AE" &amp; ROW()), AP666:AP706, "📦", AS666:AS706, "Exonerado Doctor")
    ) / 2
) -
(
    (
        SUMIFS(AR666:AR706, AY666:AY706, INDIRECT("AE" &amp; ROW()), AP666:AP706, "💲", AS666:AS706, "") +
        SUMIFS(AR666:AR706, AY666:AY706, INDIRECT("AE" &amp; ROW()), AP666:AP706, "📦", AS666:AS706, "")
    ) / 2
)</f>
        <v>0</v>
      </c>
      <c r="AL714" s="140">
        <f t="array" aca="1" ref="AL714" ca="1">(
    SUMIFS(AR666:AR706, AY666:AY706, INDIRECT("AE" &amp; ROW()), AP666:AP706, "💲") +
    SUMIFS(AR666:AR706, AY666:AY706, INDIRECT("AE" &amp; ROW()), AP666:AP706, "📦")
) -
(
    (
        SUMIFS(AR666:AR706, AY666:AY706, INDIRECT("AE" &amp; ROW()), AP666:AP706, "💲", AS666:AS706, "Familiar") +
        SUMIFS(AR666:AR706, AY666:AY706, INDIRECT("AE" &amp; ROW()), AP666:AP706, "📦", AS666:AS706, "Familiar")
    ) / 2
) -
(
    (
        SUMIFS(AR666:AR706, AY666:AY706, INDIRECT("AE" &amp; ROW()), AP666:AP706, "💲", AS666:AS706, "Participante") +
        SUMIFS(AR666:AR706, AY666:AY706, INDIRECT("AE" &amp; ROW()), AP666:AP706, "📦", AS666:AS706, "Participante")
    ) / 2
) -
(
    (
        SUMIFS(AR666:AR706, AY666:AY706, INDIRECT("AE" &amp; ROW()), AP666:AP706, "💲", AS666:AS706, "Empleado") +
        SUMIFS(AR666:AR706, AY666:AY706, INDIRECT("AE" &amp; ROW()), AP666:AP706, "📦", AS666:AS706, "Empleado")
    ) / 2
) -
(
    (
        SUMIFS(AR666:AR706, AY666:AY706, INDIRECT("AE" &amp; ROW()), AP666:AP706, "💲", AS666:AS706, "Exonerado ADH") +
        SUMIFS(AR666:AR706, AY666:AY706, INDIRECT("AE" &amp; ROW()), AP666:AP706, "📦", AS666:AS706, "Exonerado ADH")
    ) / 2
) -
(
    SUMIFS(AR666:AR706, AY666:AY706, INDIRECT("AE" &amp; ROW()), AP666:AP706, "💲", AS666:AS706, "Exonerado Doctor") +
    SUMIFS(AR666:AR706, AY666:AY706, INDIRECT("AE" &amp; ROW()), AP666:AP706, "📦", AS666:AS706, "Exonerado Doctor")
) -
(
    (
        SUMIFS(AR666:AR706, AY666:AY706, INDIRECT("AE" &amp; ROW()), AP666:AP706, "💲", AS666:AS706, "") +
        SUMIFS(AR666:AR706, AY666:AY706, INDIRECT("AE" &amp; ROW()), AP666:AP706, "📦", AS666:AS706, "")
    ) / 2
)</f>
        <v>0</v>
      </c>
      <c r="AM714" s="56"/>
      <c r="AN714" s="56"/>
      <c r="AO714" s="56"/>
      <c r="AP714" s="56"/>
      <c r="AQ714" s="56"/>
      <c r="AR714" s="56"/>
      <c r="AS714" s="56"/>
      <c r="AT714" s="56"/>
      <c r="AU714" s="56"/>
      <c r="AV714" s="56"/>
      <c r="AW714" s="56"/>
      <c r="AX714" s="56"/>
      <c r="AY714" s="56"/>
      <c r="AZ714" s="56"/>
      <c r="BA714" s="56"/>
      <c r="BB714" s="56"/>
      <c r="BC714" s="56"/>
      <c r="BD714" s="56"/>
      <c r="BE714" s="56"/>
      <c r="BF714" s="56"/>
      <c r="BG714" s="56"/>
      <c r="BH714" s="56"/>
      <c r="BI714" s="56"/>
      <c r="BJ714" s="56"/>
      <c r="BK714" s="56"/>
      <c r="BL714" s="56"/>
      <c r="BM714" s="56"/>
      <c r="BN714" s="56"/>
    </row>
    <row r="715" spans="1:66" ht="11.25" customHeight="1">
      <c r="A715" s="220"/>
      <c r="B715" s="164"/>
      <c r="C715" s="205"/>
      <c r="D715" s="208"/>
      <c r="E715" s="178" t="s">
        <v>42</v>
      </c>
      <c r="F715" s="58" t="str">
        <f>IF(D714&lt;&gt;"", VLOOKUP(D714,'Base de Datos'!$A$2:$D1268,3,FALSE()),"")</f>
        <v/>
      </c>
      <c r="G715" s="205"/>
      <c r="H715" s="208"/>
      <c r="I715" s="178" t="s">
        <v>42</v>
      </c>
      <c r="J715" s="58" t="str">
        <f>IF(H714&lt;&gt;"", VLOOKUP(H714,'Base de Datos'!$A$2:$D1268,3,FALSE()),"")</f>
        <v/>
      </c>
      <c r="K715" s="205"/>
      <c r="L715" s="208"/>
      <c r="M715" s="178" t="s">
        <v>42</v>
      </c>
      <c r="N715" s="58" t="str">
        <f>IF(L714&lt;&gt;"", VLOOKUP(L714,'Base de Datos'!$A$2:$D1268,3,FALSE()),"")</f>
        <v/>
      </c>
      <c r="O715" s="165"/>
      <c r="P715" s="165"/>
      <c r="Q715" s="165"/>
      <c r="R715" s="166"/>
      <c r="S715" s="231"/>
      <c r="T715" s="230"/>
      <c r="U715" s="170"/>
      <c r="V715" s="169"/>
      <c r="W715" s="231"/>
      <c r="X715" s="230"/>
      <c r="Y715" s="170"/>
      <c r="Z715" s="169"/>
      <c r="AA715" s="231"/>
      <c r="AB715" s="230"/>
      <c r="AC715" s="170"/>
      <c r="AD715" s="56"/>
      <c r="AE715" s="232" t="s">
        <v>75</v>
      </c>
      <c r="AF715" s="230"/>
      <c r="AG715" s="90">
        <f t="array" aca="1" ref="AG715" ca="1">COUNTIFS(AP666:AP706, "💲", AY666:AY706, INDIRECT("AE" &amp; ROW())) + COUNTIFS(AP666:AP706, "📦", AY666:AY706, INDIRECT("AE" &amp; ROW())) + COUNTIFS(AP666:AP706, "✅", AY666:AY706, INDIRECT("AE" &amp; ROW()))</f>
        <v>0</v>
      </c>
      <c r="AH715" s="68">
        <f t="array" aca="1" ref="AH715" ca="1">COUNTIFS(AP666:AP706, "💲", AY666:AY706, INDIRECT("AE" &amp; ROW())) + COUNTIFS(AP666:AP706, "📦", AY666:AY706, INDIRECT("AE" &amp; ROW()))</f>
        <v>0</v>
      </c>
      <c r="AI715" s="139">
        <f t="array" aca="1" ref="AI715" ca="1">SUMIFS(AR666:AR706, AY666:AY706, INDIRECT("AE" &amp; ROW()), AP666:AP706, "💲") + SUMIFS(AR666:AR706, AY666:AY706, INDIRECT("AE" &amp; ROW()), AP666:AP706, "📦")</f>
        <v>0</v>
      </c>
      <c r="AJ715" s="139">
        <f t="array" aca="1" ref="AJ715" ca="1">(
    SUMIFS(AR666:AR706, AY666:AY706, INDIRECT("AE" &amp; ROW()), AP666:AP706, "💲") +
    SUMIFS(AR666:AR706, AY666:AY706, INDIRECT("AE" &amp; ROW()), AP666:AP706, "📦")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
        SUMIFS(AR666:AR706, AY666:AY706, INDIRECT("AE" &amp; ROW()), AP666:AP706, "💲", AS666:AS706, "Familiar") +
        SUMIFS(AR666:AR706, AY666:AY706, INDIRECT("AE" &amp; ROW()), AP666:AP706, "📦", AS666:AS706, "Familiar")
    ) / 2
)  -
(
    (
        SUMIFS(AR666:AR706, AY666:AY706, INDIRECT("AE" &amp; ROW()), AP666:AP706, "💲", AS666:AS706, "Exonerado ADH") +
        SUMIFS(AR666:AR706, AY666:AY706, INDIRECT("AE" &amp; ROW()), AP666:AP706, "📦", AS666:AS706, "Exonerado ADH")
    ) / 2
)  -
(
    (
        SUMIFS(AR666:AR706, AY666:AY706, INDIRECT("AE" &amp; ROW()), AP666:AP706, "💲", AS666:AS706, "Exonerado Doctor") +
        SUMIFS(AR666:AR706, AY666:AY706, INDIRECT("AE" &amp; ROW()), AP666:AP706, "📦", AS666:AS706, "Exonerado Doctor")
    ) / 2
)</f>
        <v>0</v>
      </c>
      <c r="AK715" s="139">
        <f t="array" aca="1" ref="AK715" ca="1">(
    SUMIFS(AR666:AR706, AY666:AY706, INDIRECT("AE" &amp; ROW()), AP666:AP706, "💲") +
    SUMIFS(AR666:AR706, AY666:AY706, INDIRECT("AE" &amp; ROW()), AP666:AP706, "📦")
) -
(
    SUMIFS(AR666:AR706, AY666:AY706, INDIRECT("AE" &amp; ROW()), AP666:AP706, "💲", AS666:AS706, "Familiar") +
    SUMIFS(AR666:AR706, AY666:AY706, INDIRECT("AE" &amp; ROW()), AP666:AP706, "📦", AS666:AS706, "Familiar")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SUMIFS(AR666:AR706, AY666:AY706, INDIRECT("AE" &amp; ROW()), AP666:AP706, "💲", AS666:AS706, "Exonerado ADH") +
    SUMIFS(AR666:AR706, AY666:AY706, INDIRECT("AE" &amp; ROW()), AP666:AP706, "📦", AS666:AS706, "Exonerado ADH")
) -
(
    (
        SUMIFS(AR666:AR706, AY666:AY706, INDIRECT("AE" &amp; ROW()), AP666:AP706, "💲", AS666:AS706, "Exonerado Doctor") +
        SUMIFS(AR666:AR706, AY666:AY706, INDIRECT("AE" &amp; ROW()), AP666:AP706, "📦", AS666:AS706, "Exonerado Doctor")
    ) / 2
) -
(
    (
        SUMIFS(AR666:AR706, AY666:AY706, INDIRECT("AE" &amp; ROW()), AP666:AP706, "💲", AS666:AS706, "") +
        SUMIFS(AR666:AR706, AY666:AY706, INDIRECT("AE" &amp; ROW()), AP666:AP706, "📦", AS666:AS706, "")
    ) / 2
)</f>
        <v>0</v>
      </c>
      <c r="AL715" s="140">
        <f t="array" aca="1" ref="AL715" ca="1">(
    SUMIFS(AR666:AR706, AY666:AY706, INDIRECT("AE" &amp; ROW()), AP666:AP706, "💲") +
    SUMIFS(AR666:AR706, AY666:AY706, INDIRECT("AE" &amp; ROW()), AP666:AP706, "📦")
) -
(
    (
        SUMIFS(AR666:AR706, AY666:AY706, INDIRECT("AE" &amp; ROW()), AP666:AP706, "💲", AS666:AS706, "Familiar") +
        SUMIFS(AR666:AR706, AY666:AY706, INDIRECT("AE" &amp; ROW()), AP666:AP706, "📦", AS666:AS706, "Familiar")
    ) / 2
) -
(
    (
        SUMIFS(AR666:AR706, AY666:AY706, INDIRECT("AE" &amp; ROW()), AP666:AP706, "💲", AS666:AS706, "Participante") +
        SUMIFS(AR666:AR706, AY666:AY706, INDIRECT("AE" &amp; ROW()), AP666:AP706, "📦", AS666:AS706, "Participante")
    ) / 2
) -
(
    (
        SUMIFS(AR666:AR706, AY666:AY706, INDIRECT("AE" &amp; ROW()), AP666:AP706, "💲", AS666:AS706, "Empleado") +
        SUMIFS(AR666:AR706, AY666:AY706, INDIRECT("AE" &amp; ROW()), AP666:AP706, "📦", AS666:AS706, "Empleado")
    ) / 2
) -
(
    (
        SUMIFS(AR666:AR706, AY666:AY706, INDIRECT("AE" &amp; ROW()), AP666:AP706, "💲", AS666:AS706, "Exonerado ADH") +
        SUMIFS(AR666:AR706, AY666:AY706, INDIRECT("AE" &amp; ROW()), AP666:AP706, "📦", AS666:AS706, "Exonerado ADH")
    ) / 2
) -
(
    SUMIFS(AR666:AR706, AY666:AY706, INDIRECT("AE" &amp; ROW()), AP666:AP706, "💲", AS666:AS706, "Exonerado Doctor") +
    SUMIFS(AR666:AR706, AY666:AY706, INDIRECT("AE" &amp; ROW()), AP666:AP706, "📦", AS666:AS706, "Exonerado Doctor")
) -
(
    (
        SUMIFS(AR666:AR706, AY666:AY706, INDIRECT("AE" &amp; ROW()), AP666:AP706, "💲", AS666:AS706, "") +
        SUMIFS(AR666:AR706, AY666:AY706, INDIRECT("AE" &amp; ROW()), AP666:AP706, "📦", AS666:AS706, "")
    ) / 2
)</f>
        <v>0</v>
      </c>
      <c r="AM715" s="56"/>
      <c r="AN715" s="56"/>
      <c r="AO715" s="56"/>
      <c r="AP715" s="56"/>
      <c r="AQ715" s="56"/>
      <c r="AR715" s="56"/>
      <c r="AS715" s="56"/>
      <c r="AT715" s="56"/>
      <c r="AU715" s="56"/>
      <c r="AV715" s="56"/>
      <c r="AW715" s="56"/>
      <c r="AX715" s="56"/>
      <c r="AY715" s="56"/>
      <c r="AZ715" s="56"/>
      <c r="BA715" s="56"/>
      <c r="BB715" s="56"/>
      <c r="BC715" s="56"/>
      <c r="BD715" s="56"/>
      <c r="BE715" s="56"/>
      <c r="BF715" s="56"/>
      <c r="BG715" s="56"/>
      <c r="BH715" s="56"/>
      <c r="BI715" s="56"/>
      <c r="BJ715" s="56"/>
      <c r="BK715" s="56"/>
      <c r="BL715" s="56"/>
      <c r="BM715" s="56"/>
      <c r="BN715" s="56"/>
    </row>
    <row r="716" spans="1:66" ht="11.25" customHeight="1">
      <c r="A716" s="220"/>
      <c r="B716" s="164"/>
      <c r="C716" s="205"/>
      <c r="D716" s="208"/>
      <c r="E716" s="178" t="s">
        <v>44</v>
      </c>
      <c r="F716" s="58" t="str">
        <f>IF(D714&lt;&gt;"", VLOOKUP(D714,'Base de Datos'!$A$2:$D1268,4,FALSE()),"")</f>
        <v/>
      </c>
      <c r="G716" s="205"/>
      <c r="H716" s="208"/>
      <c r="I716" s="178" t="s">
        <v>44</v>
      </c>
      <c r="J716" s="58" t="str">
        <f>IF(H714&lt;&gt;"", VLOOKUP(H714,'Base de Datos'!$A$2:$D1268,4,FALSE()),"")</f>
        <v/>
      </c>
      <c r="K716" s="205"/>
      <c r="L716" s="208"/>
      <c r="M716" s="178" t="s">
        <v>44</v>
      </c>
      <c r="N716" s="58" t="str">
        <f>IF(L714&lt;&gt;"", VLOOKUP(L714,'Base de Datos'!$A$2:$D1268,4,FALSE()),"")</f>
        <v/>
      </c>
      <c r="O716" s="165"/>
      <c r="P716" s="165"/>
      <c r="Q716" s="165"/>
      <c r="R716" s="166"/>
      <c r="S716" s="231"/>
      <c r="T716" s="230"/>
      <c r="U716" s="170"/>
      <c r="V716" s="169"/>
      <c r="W716" s="231"/>
      <c r="X716" s="230"/>
      <c r="Y716" s="170"/>
      <c r="Z716" s="169"/>
      <c r="AA716" s="231"/>
      <c r="AB716" s="230"/>
      <c r="AC716" s="170"/>
      <c r="AD716" s="56"/>
      <c r="AE716" s="232" t="s">
        <v>77</v>
      </c>
      <c r="AF716" s="230"/>
      <c r="AG716" s="90">
        <f t="array" aca="1" ref="AG716" ca="1">COUNTIFS(AP666:AP706, "💲", AY666:AY706, INDIRECT("AE" &amp; ROW())) + COUNTIFS(AP666:AP706, "📦", AY666:AY706, INDIRECT("AE" &amp; ROW())) + COUNTIFS(AP666:AP706, "✅", AY666:AY706, INDIRECT("AE" &amp; ROW()))</f>
        <v>0</v>
      </c>
      <c r="AH716" s="68">
        <f t="array" aca="1" ref="AH716" ca="1">COUNTIFS(AP666:AP706, "💲", AY666:AY706, INDIRECT("AE" &amp; ROW())) + COUNTIFS(AP666:AP706, "📦", AY666:AY706, INDIRECT("AE" &amp; ROW()))</f>
        <v>0</v>
      </c>
      <c r="AI716" s="139">
        <f t="array" aca="1" ref="AI716" ca="1">SUMIFS(AR666:AR706, AY666:AY706, INDIRECT("AE" &amp; ROW()), AP666:AP706, "💲") + SUMIFS(AR666:AR706, AY666:AY706, INDIRECT("AE" &amp; ROW()), AP666:AP706, "📦")</f>
        <v>0</v>
      </c>
      <c r="AJ716" s="139">
        <f t="array" aca="1" ref="AJ716" ca="1">(
    SUMIFS(AR666:AR706, AY666:AY706, INDIRECT("AE" &amp; ROW()), AP666:AP706, "💲") +
    SUMIFS(AR666:AR706, AY666:AY706, INDIRECT("AE" &amp; ROW()), AP666:AP706, "📦")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
        SUMIFS(AR666:AR706, AY666:AY706, INDIRECT("AE" &amp; ROW()), AP666:AP706, "💲", AS666:AS706, "Familiar") +
        SUMIFS(AR666:AR706, AY666:AY706, INDIRECT("AE" &amp; ROW()), AP666:AP706, "📦", AS666:AS706, "Familiar")
    ) / 2
)  -
(
    (
        SUMIFS(AR666:AR706, AY666:AY706, INDIRECT("AE" &amp; ROW()), AP666:AP706, "💲", AS666:AS706, "Exonerado ADH") +
        SUMIFS(AR666:AR706, AY666:AY706, INDIRECT("AE" &amp; ROW()), AP666:AP706, "📦", AS666:AS706, "Exonerado ADH")
    ) / 2
)  -
(
    (
        SUMIFS(AR666:AR706, AY666:AY706, INDIRECT("AE" &amp; ROW()), AP666:AP706, "💲", AS666:AS706, "Exonerado Doctor") +
        SUMIFS(AR666:AR706, AY666:AY706, INDIRECT("AE" &amp; ROW()), AP666:AP706, "📦", AS666:AS706, "Exonerado Doctor")
    ) / 2
)</f>
        <v>0</v>
      </c>
      <c r="AK716" s="139">
        <f t="array" aca="1" ref="AK716" ca="1">(
    SUMIFS(AR666:AR706, AY666:AY706, INDIRECT("AE" &amp; ROW()), AP666:AP706, "💲") +
    SUMIFS(AR666:AR706, AY666:AY706, INDIRECT("AE" &amp; ROW()), AP666:AP706, "📦")
) -
(
    SUMIFS(AR666:AR706, AY666:AY706, INDIRECT("AE" &amp; ROW()), AP666:AP706, "💲", AS666:AS706, "Familiar") +
    SUMIFS(AR666:AR706, AY666:AY706, INDIRECT("AE" &amp; ROW()), AP666:AP706, "📦", AS666:AS706, "Familiar")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SUMIFS(AR666:AR706, AY666:AY706, INDIRECT("AE" &amp; ROW()), AP666:AP706, "💲", AS666:AS706, "Exonerado ADH") +
    SUMIFS(AR666:AR706, AY666:AY706, INDIRECT("AE" &amp; ROW()), AP666:AP706, "📦", AS666:AS706, "Exonerado ADH")
) -
(
    (
        SUMIFS(AR666:AR706, AY666:AY706, INDIRECT("AE" &amp; ROW()), AP666:AP706, "💲", AS666:AS706, "Exonerado Doctor") +
        SUMIFS(AR666:AR706, AY666:AY706, INDIRECT("AE" &amp; ROW()), AP666:AP706, "📦", AS666:AS706, "Exonerado Doctor")
    ) / 2
) -
(
    (
        SUMIFS(AR666:AR706, AY666:AY706, INDIRECT("AE" &amp; ROW()), AP666:AP706, "💲", AS666:AS706, "") +
        SUMIFS(AR666:AR706, AY666:AY706, INDIRECT("AE" &amp; ROW()), AP666:AP706, "📦", AS666:AS706, "")
    ) / 2
)</f>
        <v>0</v>
      </c>
      <c r="AL716" s="140">
        <f t="array" aca="1" ref="AL716" ca="1">(
    SUMIFS(AR666:AR706, AY666:AY706, INDIRECT("AE" &amp; ROW()), AP666:AP706, "💲") +
    SUMIFS(AR666:AR706, AY666:AY706, INDIRECT("AE" &amp; ROW()), AP666:AP706, "📦")
) -
(
    (
        SUMIFS(AR666:AR706, AY666:AY706, INDIRECT("AE" &amp; ROW()), AP666:AP706, "💲", AS666:AS706, "Familiar") +
        SUMIFS(AR666:AR706, AY666:AY706, INDIRECT("AE" &amp; ROW()), AP666:AP706, "📦", AS666:AS706, "Familiar")
    ) / 2
) -
(
    (
        SUMIFS(AR666:AR706, AY666:AY706, INDIRECT("AE" &amp; ROW()), AP666:AP706, "💲", AS666:AS706, "Participante") +
        SUMIFS(AR666:AR706, AY666:AY706, INDIRECT("AE" &amp; ROW()), AP666:AP706, "📦", AS666:AS706, "Participante")
    ) / 2
) -
(
    (
        SUMIFS(AR666:AR706, AY666:AY706, INDIRECT("AE" &amp; ROW()), AP666:AP706, "💲", AS666:AS706, "Empleado") +
        SUMIFS(AR666:AR706, AY666:AY706, INDIRECT("AE" &amp; ROW()), AP666:AP706, "📦", AS666:AS706, "Empleado")
    ) / 2
) -
(
    (
        SUMIFS(AR666:AR706, AY666:AY706, INDIRECT("AE" &amp; ROW()), AP666:AP706, "💲", AS666:AS706, "Exonerado ADH") +
        SUMIFS(AR666:AR706, AY666:AY706, INDIRECT("AE" &amp; ROW()), AP666:AP706, "📦", AS666:AS706, "Exonerado ADH")
    ) / 2
) -
(
    SUMIFS(AR666:AR706, AY666:AY706, INDIRECT("AE" &amp; ROW()), AP666:AP706, "💲", AS666:AS706, "Exonerado Doctor") +
    SUMIFS(AR666:AR706, AY666:AY706, INDIRECT("AE" &amp; ROW()), AP666:AP706, "📦", AS666:AS706, "Exonerado Doctor")
) -
(
    (
        SUMIFS(AR666:AR706, AY666:AY706, INDIRECT("AE" &amp; ROW()), AP666:AP706, "💲", AS666:AS706, "") +
        SUMIFS(AR666:AR706, AY666:AY706, INDIRECT("AE" &amp; ROW()), AP666:AP706, "📦", AS666:AS706, "")
    ) / 2
)</f>
        <v>0</v>
      </c>
      <c r="AM716" s="56"/>
      <c r="AN716" s="56"/>
      <c r="AO716" s="56"/>
      <c r="AP716" s="56"/>
      <c r="AQ716" s="56"/>
      <c r="AR716" s="56"/>
      <c r="AS716" s="56"/>
      <c r="AT716" s="56"/>
      <c r="AU716" s="56"/>
      <c r="AV716" s="56"/>
      <c r="AW716" s="56"/>
      <c r="AX716" s="56"/>
      <c r="AY716" s="56"/>
      <c r="AZ716" s="56"/>
      <c r="BA716" s="56"/>
      <c r="BB716" s="56"/>
      <c r="BC716" s="56"/>
      <c r="BD716" s="56"/>
      <c r="BE716" s="56"/>
      <c r="BF716" s="56"/>
      <c r="BG716" s="56"/>
      <c r="BH716" s="56"/>
      <c r="BI716" s="56"/>
      <c r="BJ716" s="56"/>
      <c r="BK716" s="56"/>
      <c r="BL716" s="56"/>
      <c r="BM716" s="56"/>
      <c r="BN716" s="56"/>
    </row>
    <row r="717" spans="1:66" ht="11.25" customHeight="1">
      <c r="A717" s="221"/>
      <c r="B717" s="164"/>
      <c r="C717" s="206"/>
      <c r="D717" s="209"/>
      <c r="E717" s="179" t="s">
        <v>46</v>
      </c>
      <c r="F717" s="180"/>
      <c r="G717" s="206"/>
      <c r="H717" s="209"/>
      <c r="I717" s="179" t="s">
        <v>46</v>
      </c>
      <c r="J717" s="180"/>
      <c r="K717" s="206"/>
      <c r="L717" s="209"/>
      <c r="M717" s="179" t="s">
        <v>46</v>
      </c>
      <c r="N717" s="180"/>
      <c r="O717" s="165"/>
      <c r="P717" s="165"/>
      <c r="Q717" s="165"/>
      <c r="R717" s="166"/>
      <c r="S717" s="227" t="str">
        <f>IF(OR(S714="Empleado",S714="Familiar"),"Nombre del Empleado","N° Factura")</f>
        <v>N° Factura</v>
      </c>
      <c r="T717" s="228"/>
      <c r="U717" s="89"/>
      <c r="V717" s="169"/>
      <c r="W717" s="227" t="str">
        <f>IF(OR(W714="Empleado",W714="Familiar"),"Nombre del Empleado","N° Factura")</f>
        <v>N° Factura</v>
      </c>
      <c r="X717" s="228"/>
      <c r="Y717" s="89"/>
      <c r="Z717" s="169"/>
      <c r="AA717" s="227" t="str">
        <f>IF(OR(AA714="Empleado",AA714="Familiar"),"Nombre del Empleado","N° Factura")</f>
        <v>N° Factura</v>
      </c>
      <c r="AB717" s="228"/>
      <c r="AC717" s="89"/>
      <c r="AD717" s="56"/>
      <c r="AE717" s="233" t="s">
        <v>80</v>
      </c>
      <c r="AF717" s="228"/>
      <c r="AG717" s="143">
        <f t="array" aca="1" ref="AG717" ca="1">COUNTIFS(AP666:AP706, "💲", AY666:AY706, INDIRECT("AE" &amp; ROW())) + COUNTIFS(AP666:AP706, "📦", AY666:AY706, INDIRECT("AE" &amp; ROW())) + COUNTIFS(AP666:AP706, "✅", AY666:AY706, INDIRECT("AE" &amp; ROW()))</f>
        <v>0</v>
      </c>
      <c r="AH717" s="144">
        <f t="array" aca="1" ref="AH717" ca="1">COUNTIFS(AP666:AP706, "💲", AY666:AY706, INDIRECT("AE" &amp; ROW())) + COUNTIFS(AP666:AP706, "📦", AY666:AY706, INDIRECT("AE" &amp; ROW()))</f>
        <v>0</v>
      </c>
      <c r="AI717" s="145">
        <f t="array" aca="1" ref="AI717" ca="1">SUMIFS(AR666:AR706, AY666:AY706, INDIRECT("AE" &amp; ROW()), AP666:AP706, "💲") + SUMIFS(AR666:AR706, AY666:AY706, INDIRECT("AE" &amp; ROW()), AP666:AP706, "📦")</f>
        <v>0</v>
      </c>
      <c r="AJ717" s="145">
        <f t="array" aca="1" ref="AJ717" ca="1">(
    SUMIFS(AR666:AR706, AY666:AY706, INDIRECT("AE" &amp; ROW()), AP666:AP706, "💲") +
    SUMIFS(AR666:AR706, AY666:AY706, INDIRECT("AE" &amp; ROW()), AP666:AP706, "📦")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
        SUMIFS(AR666:AR706, AY666:AY706, INDIRECT("AE" &amp; ROW()), AP666:AP706, "💲", AS666:AS706, "Familiar") +
        SUMIFS(AR666:AR706, AY666:AY706, INDIRECT("AE" &amp; ROW()), AP666:AP706, "📦", AS666:AS706, "Familiar")
    ) / 2
)  -
(
    (
        SUMIFS(AR666:AR706, AY666:AY706, INDIRECT("AE" &amp; ROW()), AP666:AP706, "💲", AS666:AS706, "Exonerado ADH") +
        SUMIFS(AR666:AR706, AY666:AY706, INDIRECT("AE" &amp; ROW()), AP666:AP706, "📦", AS666:AS706, "Exonerado ADH")
    ) / 2
)  -
(
    (
        SUMIFS(AR666:AR706, AY666:AY706, INDIRECT("AE" &amp; ROW()), AP666:AP706, "💲", AS666:AS706, "Exonerado Doctor") +
        SUMIFS(AR666:AR706, AY666:AY706, INDIRECT("AE" &amp; ROW()), AP666:AP706, "📦", AS666:AS706, "Exonerado Doctor")
    ) / 2
)</f>
        <v>0</v>
      </c>
      <c r="AK717" s="145">
        <f t="array" aca="1" ref="AK717" ca="1">(
    SUMIFS(AR666:AR706, AY666:AY706, INDIRECT("AE" &amp; ROW()), AP666:AP706, "💲") +
    SUMIFS(AR666:AR706, AY666:AY706, INDIRECT("AE" &amp; ROW()), AP666:AP706, "📦")
) -
(
    SUMIFS(AR666:AR706, AY666:AY706, INDIRECT("AE" &amp; ROW()), AP666:AP706, "💲", AS666:AS706, "Familiar") +
    SUMIFS(AR666:AR706, AY666:AY706, INDIRECT("AE" &amp; ROW()), AP666:AP706, "📦", AS666:AS706, "Familiar")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SUMIFS(AR666:AR706, AY666:AY706, INDIRECT("AE" &amp; ROW()), AP666:AP706, "💲", AS666:AS706, "Exonerado ADH") +
    SUMIFS(AR666:AR706, AY666:AY706, INDIRECT("AE" &amp; ROW()), AP666:AP706, "📦", AS666:AS706, "Exonerado ADH")
) -
(
    (
        SUMIFS(AR666:AR706, AY666:AY706, INDIRECT("AE" &amp; ROW()), AP666:AP706, "💲", AS666:AS706, "Exonerado Doctor") +
        SUMIFS(AR666:AR706, AY666:AY706, INDIRECT("AE" &amp; ROW()), AP666:AP706, "📦", AS666:AS706, "Exonerado Doctor")
    ) / 2
) -
(
    (
        SUMIFS(AR666:AR706, AY666:AY706, INDIRECT("AE" &amp; ROW()), AP666:AP706, "💲", AS666:AS706, "") +
        SUMIFS(AR666:AR706, AY666:AY706, INDIRECT("AE" &amp; ROW()), AP666:AP706, "📦", AS666:AS706, "")
    ) / 2
)</f>
        <v>0</v>
      </c>
      <c r="AL717" s="146">
        <f t="array" aca="1" ref="AL717" ca="1">(
    SUMIFS(AR666:AR706, AY666:AY706, INDIRECT("AE" &amp; ROW()), AP666:AP706, "💲") +
    SUMIFS(AR666:AR706, AY666:AY706, INDIRECT("AE" &amp; ROW()), AP666:AP706, "📦")
) -
(
    (
        SUMIFS(AR666:AR706, AY666:AY706, INDIRECT("AE" &amp; ROW()), AP666:AP706, "💲", AS666:AS706, "Familiar") +
        SUMIFS(AR666:AR706, AY666:AY706, INDIRECT("AE" &amp; ROW()), AP666:AP706, "📦", AS666:AS706, "Familiar")
    ) / 2
) -
(
    (
        SUMIFS(AR666:AR706, AY666:AY706, INDIRECT("AE" &amp; ROW()), AP666:AP706, "💲", AS666:AS706, "Participante") +
        SUMIFS(AR666:AR706, AY666:AY706, INDIRECT("AE" &amp; ROW()), AP666:AP706, "📦", AS666:AS706, "Participante")
    ) / 2
) -
(
    (
        SUMIFS(AR666:AR706, AY666:AY706, INDIRECT("AE" &amp; ROW()), AP666:AP706, "💲", AS666:AS706, "Empleado") +
        SUMIFS(AR666:AR706, AY666:AY706, INDIRECT("AE" &amp; ROW()), AP666:AP706, "📦", AS666:AS706, "Empleado")
    ) / 2
) -
(
    (
        SUMIFS(AR666:AR706, AY666:AY706, INDIRECT("AE" &amp; ROW()), AP666:AP706, "💲", AS666:AS706, "Exonerado ADH") +
        SUMIFS(AR666:AR706, AY666:AY706, INDIRECT("AE" &amp; ROW()), AP666:AP706, "📦", AS666:AS706, "Exonerado ADH")
    ) / 2
) -
(
    SUMIFS(AR666:AR706, AY666:AY706, INDIRECT("AE" &amp; ROW()), AP666:AP706, "💲", AS666:AS706, "Exonerado Doctor") +
    SUMIFS(AR666:AR706, AY666:AY706, INDIRECT("AE" &amp; ROW()), AP666:AP706, "📦", AS666:AS706, "Exonerado Doctor")
) -
(
    (
        SUMIFS(AR666:AR706, AY666:AY706, INDIRECT("AE" &amp; ROW()), AP666:AP706, "💲", AS666:AS706, "") +
        SUMIFS(AR666:AR706, AY666:AY706, INDIRECT("AE" &amp; ROW()), AP666:AP706, "📦", AS666:AS706, "")
    ) / 2
)</f>
        <v>0</v>
      </c>
      <c r="AM717" s="56"/>
      <c r="AN717" s="56"/>
      <c r="AO717" s="56"/>
      <c r="AP717" s="56"/>
      <c r="AQ717" s="56"/>
      <c r="AR717" s="56"/>
      <c r="AS717" s="56"/>
      <c r="AT717" s="56"/>
      <c r="AU717" s="56"/>
      <c r="AV717" s="56"/>
      <c r="AW717" s="56"/>
      <c r="AX717" s="56"/>
      <c r="AY717" s="56"/>
      <c r="AZ717" s="56"/>
      <c r="BA717" s="56"/>
      <c r="BB717" s="56"/>
      <c r="BC717" s="56"/>
      <c r="BD717" s="56"/>
      <c r="BE717" s="56"/>
      <c r="BF717" s="56"/>
      <c r="BG717" s="56"/>
      <c r="BH717" s="56"/>
      <c r="BI717" s="56"/>
      <c r="BJ717" s="56"/>
      <c r="BK717" s="56"/>
      <c r="BL717" s="56"/>
      <c r="BM717" s="56"/>
      <c r="BN717" s="56"/>
    </row>
    <row r="718" spans="1:66" ht="11.25" customHeight="1">
      <c r="A718" s="3"/>
      <c r="B718" s="3"/>
      <c r="C718" s="3"/>
      <c r="D718" s="3"/>
      <c r="E718" s="3"/>
      <c r="F718" s="3"/>
      <c r="G718" s="3"/>
      <c r="H718" s="3"/>
      <c r="I718" s="3"/>
      <c r="J718" s="3"/>
      <c r="K718" s="3"/>
      <c r="L718" s="3"/>
      <c r="M718" s="3"/>
      <c r="N718" s="3"/>
      <c r="O718" s="1"/>
      <c r="P718" s="3"/>
      <c r="Q718" s="3"/>
      <c r="R718" s="15"/>
      <c r="S718" s="16"/>
      <c r="T718" s="16"/>
      <c r="U718" s="173"/>
      <c r="V718" s="6"/>
      <c r="W718" s="16"/>
      <c r="X718" s="16"/>
      <c r="Y718" s="173"/>
      <c r="Z718" s="48"/>
      <c r="AA718" s="173"/>
      <c r="AB718" s="173"/>
      <c r="AC718" s="173"/>
      <c r="AD718" s="174"/>
      <c r="AI718" s="148">
        <f t="shared" ref="AI718:AL718" ca="1" si="487">SUM(AI703:AI716)</f>
        <v>250</v>
      </c>
      <c r="AJ718" s="148">
        <f t="shared" ca="1" si="487"/>
        <v>200</v>
      </c>
      <c r="AK718" s="148">
        <f t="shared" ca="1" si="487"/>
        <v>200</v>
      </c>
      <c r="AL718" s="148">
        <f t="shared" ca="1" si="487"/>
        <v>225</v>
      </c>
      <c r="AM718" s="174"/>
      <c r="AN718" s="174"/>
      <c r="AO718" s="174"/>
      <c r="AP718" s="174"/>
      <c r="AQ718" s="174"/>
      <c r="AR718" s="174"/>
      <c r="AS718" s="174"/>
      <c r="AT718" s="174"/>
      <c r="AU718" s="174"/>
      <c r="AV718" s="174"/>
      <c r="AW718" s="174"/>
      <c r="AX718" s="174"/>
      <c r="AY718" s="174"/>
      <c r="AZ718" s="174"/>
      <c r="BA718" s="174"/>
      <c r="BB718" s="174"/>
      <c r="BC718" s="174"/>
      <c r="BD718" s="174"/>
      <c r="BE718" s="122"/>
      <c r="BF718" s="122"/>
      <c r="BG718" s="122"/>
      <c r="BH718" s="122"/>
      <c r="BI718" s="122"/>
      <c r="BJ718" s="174"/>
      <c r="BK718" s="174"/>
      <c r="BL718" s="174"/>
      <c r="BM718" s="174"/>
      <c r="BN718" s="174"/>
    </row>
    <row r="719" spans="1:66" ht="15" customHeight="1">
      <c r="A719" s="210">
        <f>IF(WEEKDAY(A664)=6, WORKDAY(A664+1, 1), A664+1)</f>
        <v>46283</v>
      </c>
      <c r="B719" s="211"/>
      <c r="C719" s="211"/>
      <c r="D719" s="211"/>
      <c r="E719" s="211"/>
      <c r="F719" s="211"/>
      <c r="G719" s="211"/>
      <c r="H719" s="211"/>
      <c r="I719" s="211"/>
      <c r="J719" s="211"/>
      <c r="K719" s="211"/>
      <c r="L719" s="211"/>
      <c r="M719" s="211"/>
      <c r="N719" s="212"/>
      <c r="O719" s="1"/>
      <c r="P719" s="1"/>
      <c r="Q719" s="1"/>
      <c r="R719" s="15"/>
      <c r="S719" s="22"/>
      <c r="T719" s="22"/>
      <c r="U719" s="241"/>
      <c r="V719" s="242"/>
      <c r="W719" s="242"/>
      <c r="X719" s="242"/>
      <c r="Y719" s="242"/>
      <c r="Z719" s="23"/>
      <c r="AA719" s="23"/>
      <c r="AB719" s="23"/>
      <c r="AC719" s="23"/>
      <c r="AD719" s="24"/>
      <c r="AE719" s="181"/>
      <c r="AF719" s="181"/>
      <c r="AG719" s="181"/>
      <c r="AH719" s="181"/>
      <c r="AI719" s="181"/>
      <c r="AJ719" s="181"/>
      <c r="AK719" s="181"/>
      <c r="AL719" s="181"/>
      <c r="AM719" s="24"/>
      <c r="AN719" s="24"/>
      <c r="AO719" s="24"/>
      <c r="AP719" s="24"/>
      <c r="AQ719" s="24"/>
      <c r="AR719" s="24"/>
      <c r="AS719" s="24"/>
      <c r="AT719" s="24"/>
      <c r="AU719" s="24"/>
      <c r="AV719" s="24"/>
      <c r="AW719" s="24"/>
      <c r="AX719" s="24"/>
      <c r="AY719" s="24"/>
      <c r="AZ719" s="24"/>
      <c r="BA719" s="24"/>
      <c r="BB719" s="24"/>
      <c r="BC719" s="24"/>
      <c r="BD719" s="24"/>
      <c r="BE719" s="24"/>
      <c r="BF719" s="24"/>
      <c r="BG719" s="24"/>
      <c r="BH719" s="24"/>
      <c r="BI719" s="24"/>
      <c r="BJ719" s="24"/>
      <c r="BK719" s="24"/>
      <c r="BL719" s="24"/>
      <c r="BM719" s="24"/>
      <c r="BN719" s="24"/>
    </row>
    <row r="720" spans="1:66" ht="15" customHeight="1">
      <c r="A720" s="25" t="s">
        <v>15</v>
      </c>
      <c r="B720" s="25" t="s">
        <v>16</v>
      </c>
      <c r="C720" s="213" t="s">
        <v>17</v>
      </c>
      <c r="D720" s="214"/>
      <c r="E720" s="214"/>
      <c r="F720" s="215"/>
      <c r="G720" s="213" t="s">
        <v>18</v>
      </c>
      <c r="H720" s="214"/>
      <c r="I720" s="214"/>
      <c r="J720" s="215"/>
      <c r="K720" s="213" t="s">
        <v>19</v>
      </c>
      <c r="L720" s="214"/>
      <c r="M720" s="214"/>
      <c r="N720" s="215"/>
      <c r="O720" s="1"/>
      <c r="P720" s="1"/>
      <c r="Q720" s="1"/>
      <c r="R720" s="26"/>
      <c r="S720" s="234" t="s">
        <v>17</v>
      </c>
      <c r="T720" s="214"/>
      <c r="U720" s="215"/>
      <c r="V720" s="27"/>
      <c r="W720" s="234" t="s">
        <v>18</v>
      </c>
      <c r="X720" s="214"/>
      <c r="Y720" s="215"/>
      <c r="Z720" s="28"/>
      <c r="AA720" s="234" t="s">
        <v>19</v>
      </c>
      <c r="AB720" s="214"/>
      <c r="AC720" s="215"/>
      <c r="AD720" s="29"/>
      <c r="AE720" s="181"/>
      <c r="AF720" s="181"/>
      <c r="AG720" s="181"/>
      <c r="AH720" s="181"/>
      <c r="AI720" s="181"/>
      <c r="AJ720" s="181"/>
      <c r="AK720" s="181"/>
      <c r="AL720" s="181"/>
      <c r="AM720" s="29"/>
      <c r="AN720" s="34" t="s">
        <v>2</v>
      </c>
      <c r="AO720" s="34" t="s">
        <v>3</v>
      </c>
      <c r="AP720" s="34" t="s">
        <v>4</v>
      </c>
      <c r="AQ720" s="34" t="s">
        <v>5</v>
      </c>
      <c r="AR720" s="34" t="s">
        <v>6</v>
      </c>
      <c r="AS720" s="34" t="s">
        <v>7</v>
      </c>
      <c r="AT720" s="34" t="s">
        <v>27</v>
      </c>
      <c r="AU720" s="34" t="s">
        <v>28</v>
      </c>
      <c r="AV720" s="34" t="s">
        <v>29</v>
      </c>
      <c r="AW720" s="34" t="s">
        <v>30</v>
      </c>
      <c r="AX720" s="34" t="s">
        <v>12</v>
      </c>
      <c r="AY720" s="34" t="s">
        <v>20</v>
      </c>
      <c r="AZ720" s="35"/>
      <c r="BA720" s="35"/>
      <c r="BB720" s="35"/>
      <c r="BC720" s="35"/>
      <c r="BD720" s="35"/>
      <c r="BE720" s="35"/>
      <c r="BF720" s="35"/>
      <c r="BG720" s="35"/>
      <c r="BH720" s="35"/>
      <c r="BI720" s="35"/>
      <c r="BJ720" s="35"/>
      <c r="BK720" s="35"/>
      <c r="BL720" s="35"/>
      <c r="BM720" s="35"/>
      <c r="BN720" s="35"/>
    </row>
    <row r="721" spans="1:66" ht="11.25" customHeight="1">
      <c r="A721" s="219">
        <f>Q727</f>
        <v>0.33333333333333331</v>
      </c>
      <c r="B721" s="38"/>
      <c r="C721" s="204"/>
      <c r="D721" s="207"/>
      <c r="E721" s="40" t="s">
        <v>36</v>
      </c>
      <c r="F721" s="42" t="str">
        <f>IF(D721&lt;&gt;"", VLOOKUP(D721,'Base de Datos'!$A$2:$D1268,2,FALSE()),"")</f>
        <v/>
      </c>
      <c r="G721" s="204"/>
      <c r="H721" s="216"/>
      <c r="I721" s="40" t="s">
        <v>36</v>
      </c>
      <c r="J721" s="42" t="str">
        <f>IF(H721&lt;&gt;"", VLOOKUP(H721,'Base de Datos'!$A$2:$D1268,2,FALSE()),"")</f>
        <v/>
      </c>
      <c r="K721" s="204"/>
      <c r="L721" s="216"/>
      <c r="M721" s="40" t="s">
        <v>36</v>
      </c>
      <c r="N721" s="42" t="str">
        <f>IF(L721&lt;&gt;"", VLOOKUP(L721,'Base de Datos'!$A$2:$D1268,2,FALSE()),"")</f>
        <v/>
      </c>
      <c r="O721" s="43"/>
      <c r="P721" s="1"/>
      <c r="Q721" s="44"/>
      <c r="R721" s="15"/>
      <c r="S721" s="45"/>
      <c r="T721" s="45" t="s">
        <v>37</v>
      </c>
      <c r="U721" s="46"/>
      <c r="V721" s="47"/>
      <c r="W721" s="45"/>
      <c r="X721" s="45" t="s">
        <v>37</v>
      </c>
      <c r="Y721" s="46"/>
      <c r="Z721" s="47"/>
      <c r="AA721" s="45"/>
      <c r="AB721" s="45" t="s">
        <v>37</v>
      </c>
      <c r="AC721" s="46"/>
      <c r="AD721" s="48"/>
      <c r="AE721" s="181"/>
      <c r="AF721" s="181"/>
      <c r="AG721" s="181"/>
      <c r="AH721" s="181"/>
      <c r="AI721" s="181"/>
      <c r="AJ721" s="181"/>
      <c r="AK721" s="181"/>
      <c r="AL721" s="181"/>
      <c r="AM721" s="48"/>
      <c r="AN721" s="53">
        <f>A719</f>
        <v>46283</v>
      </c>
      <c r="AO721" s="54" t="str">
        <f>C720</f>
        <v>Consultorio N° 1</v>
      </c>
      <c r="AP721" s="55">
        <f t="shared" ref="AP721:AQ721" si="488">C721</f>
        <v>0</v>
      </c>
      <c r="AQ721" s="55">
        <f t="shared" si="488"/>
        <v>0</v>
      </c>
      <c r="AR721" s="55">
        <f>U721</f>
        <v>0</v>
      </c>
      <c r="AS721" s="55">
        <f>S721</f>
        <v>0</v>
      </c>
      <c r="AT721" s="55">
        <f>S722</f>
        <v>0</v>
      </c>
      <c r="AU721" s="55">
        <f>U722</f>
        <v>0</v>
      </c>
      <c r="AV721" s="55">
        <f>S723</f>
        <v>0</v>
      </c>
      <c r="AW721" s="55">
        <f>U723</f>
        <v>0</v>
      </c>
      <c r="AX721" s="55">
        <f>U724</f>
        <v>0</v>
      </c>
      <c r="AY721" s="55">
        <f>F724</f>
        <v>0</v>
      </c>
      <c r="AZ721" s="56"/>
      <c r="BA721" s="56"/>
      <c r="BB721" s="56"/>
      <c r="BC721" s="56"/>
      <c r="BD721" s="56"/>
      <c r="BE721" s="56"/>
      <c r="BF721" s="56"/>
      <c r="BG721" s="56"/>
      <c r="BH721" s="56"/>
      <c r="BI721" s="56"/>
      <c r="BJ721" s="56"/>
      <c r="BK721" s="56"/>
      <c r="BL721" s="56"/>
      <c r="BM721" s="56"/>
      <c r="BN721" s="56"/>
    </row>
    <row r="722" spans="1:66" ht="11.25" customHeight="1">
      <c r="A722" s="220"/>
      <c r="B722" s="38"/>
      <c r="C722" s="205"/>
      <c r="D722" s="208"/>
      <c r="E722" s="57" t="s">
        <v>42</v>
      </c>
      <c r="F722" s="58" t="str">
        <f>IF(D721&lt;&gt;"", VLOOKUP(D721,'Base de Datos'!$A$2:$D1268,3,FALSE()),"")</f>
        <v/>
      </c>
      <c r="G722" s="205"/>
      <c r="H722" s="208"/>
      <c r="I722" s="57" t="s">
        <v>42</v>
      </c>
      <c r="J722" s="58" t="str">
        <f>IF(H721&lt;&gt;"", VLOOKUP(H721,'Base de Datos'!$A$2:$D1268,3,FALSE()),"")</f>
        <v/>
      </c>
      <c r="K722" s="205"/>
      <c r="L722" s="208"/>
      <c r="M722" s="57" t="s">
        <v>42</v>
      </c>
      <c r="N722" s="58" t="str">
        <f>IF(L721&lt;&gt;"", VLOOKUP(L721,'Base de Datos'!$A$2:$D1268,3,FALSE()),"")</f>
        <v/>
      </c>
      <c r="O722" s="43"/>
      <c r="P722" s="1"/>
      <c r="Q722" s="44"/>
      <c r="R722" s="15"/>
      <c r="S722" s="229"/>
      <c r="T722" s="230"/>
      <c r="U722" s="59"/>
      <c r="V722" s="47"/>
      <c r="W722" s="229"/>
      <c r="X722" s="230"/>
      <c r="Y722" s="59"/>
      <c r="Z722" s="47"/>
      <c r="AA722" s="229"/>
      <c r="AB722" s="230"/>
      <c r="AC722" s="59"/>
      <c r="AD722" s="48"/>
      <c r="AE722" s="181"/>
      <c r="AF722" s="181"/>
      <c r="AG722" s="181"/>
      <c r="AH722" s="181"/>
      <c r="AI722" s="181"/>
      <c r="AJ722" s="181"/>
      <c r="AK722" s="181"/>
      <c r="AL722" s="181"/>
      <c r="AM722" s="48"/>
      <c r="AN722" s="53">
        <f>A719</f>
        <v>46283</v>
      </c>
      <c r="AO722" s="54" t="str">
        <f>C720</f>
        <v>Consultorio N° 1</v>
      </c>
      <c r="AP722" s="55">
        <f t="shared" ref="AP722:AQ722" si="489">C725</f>
        <v>0</v>
      </c>
      <c r="AQ722" s="55">
        <f t="shared" si="489"/>
        <v>0</v>
      </c>
      <c r="AR722" s="64">
        <f>U725</f>
        <v>0</v>
      </c>
      <c r="AS722" s="55">
        <f>S725</f>
        <v>0</v>
      </c>
      <c r="AT722" s="55">
        <f>S726</f>
        <v>0</v>
      </c>
      <c r="AU722" s="55">
        <f>U726</f>
        <v>0</v>
      </c>
      <c r="AV722" s="55">
        <f>S727</f>
        <v>0</v>
      </c>
      <c r="AW722" s="55">
        <f>U727</f>
        <v>0</v>
      </c>
      <c r="AX722" s="55">
        <f>U728</f>
        <v>0</v>
      </c>
      <c r="AY722" s="55">
        <f>F728</f>
        <v>0</v>
      </c>
      <c r="AZ722" s="56"/>
      <c r="BA722" s="56"/>
      <c r="BB722" s="56"/>
      <c r="BC722" s="56"/>
      <c r="BD722" s="56"/>
      <c r="BE722" s="56"/>
      <c r="BF722" s="56"/>
      <c r="BG722" s="56"/>
      <c r="BH722" s="56"/>
      <c r="BI722" s="56"/>
      <c r="BJ722" s="56"/>
      <c r="BK722" s="56"/>
      <c r="BL722" s="56"/>
      <c r="BM722" s="56"/>
      <c r="BN722" s="56"/>
    </row>
    <row r="723" spans="1:66" ht="11.25" customHeight="1">
      <c r="A723" s="220"/>
      <c r="B723" s="38"/>
      <c r="C723" s="205"/>
      <c r="D723" s="208"/>
      <c r="E723" s="57" t="s">
        <v>44</v>
      </c>
      <c r="F723" s="58" t="str">
        <f>IF(D721&lt;&gt;"", VLOOKUP(D721,'Base de Datos'!$A$2:$D1268,4,FALSE()),"")</f>
        <v/>
      </c>
      <c r="G723" s="205"/>
      <c r="H723" s="208"/>
      <c r="I723" s="57" t="s">
        <v>44</v>
      </c>
      <c r="J723" s="58" t="str">
        <f>IF(H721&lt;&gt;"", VLOOKUP(H721,'Base de Datos'!$A$2:$D1268,4,FALSE()),"")</f>
        <v/>
      </c>
      <c r="K723" s="205"/>
      <c r="L723" s="208"/>
      <c r="M723" s="57" t="s">
        <v>44</v>
      </c>
      <c r="N723" s="58" t="str">
        <f>IF(L721&lt;&gt;"", VLOOKUP(L721,'Base de Datos'!$A$2:$D1268,4,FALSE()),"")</f>
        <v/>
      </c>
      <c r="O723" s="43"/>
      <c r="P723" s="1"/>
      <c r="Q723" s="44"/>
      <c r="R723" s="15"/>
      <c r="S723" s="229"/>
      <c r="T723" s="230"/>
      <c r="U723" s="59"/>
      <c r="V723" s="47"/>
      <c r="W723" s="229"/>
      <c r="X723" s="230"/>
      <c r="Y723" s="59"/>
      <c r="Z723" s="47"/>
      <c r="AA723" s="229"/>
      <c r="AB723" s="230"/>
      <c r="AC723" s="59"/>
      <c r="AD723" s="48"/>
      <c r="AE723" s="181"/>
      <c r="AF723" s="181"/>
      <c r="AG723" s="181"/>
      <c r="AH723" s="181"/>
      <c r="AI723" s="181"/>
      <c r="AJ723" s="181"/>
      <c r="AK723" s="181"/>
      <c r="AL723" s="181"/>
      <c r="AM723" s="48"/>
      <c r="AN723" s="53">
        <f>A719</f>
        <v>46283</v>
      </c>
      <c r="AO723" s="54" t="str">
        <f>C720</f>
        <v>Consultorio N° 1</v>
      </c>
      <c r="AP723" s="55">
        <f t="shared" ref="AP723:AQ723" si="490">C729</f>
        <v>0</v>
      </c>
      <c r="AQ723" s="55">
        <f t="shared" si="490"/>
        <v>0</v>
      </c>
      <c r="AR723" s="64">
        <f>U729</f>
        <v>0</v>
      </c>
      <c r="AS723" s="55">
        <f>S729</f>
        <v>0</v>
      </c>
      <c r="AT723" s="55">
        <f>S730</f>
        <v>0</v>
      </c>
      <c r="AU723" s="55">
        <f>U730</f>
        <v>0</v>
      </c>
      <c r="AV723" s="55">
        <f>S731</f>
        <v>0</v>
      </c>
      <c r="AW723" s="55">
        <f>U731</f>
        <v>0</v>
      </c>
      <c r="AX723" s="55">
        <f>U732</f>
        <v>0</v>
      </c>
      <c r="AY723" s="55">
        <f>F732</f>
        <v>0</v>
      </c>
      <c r="AZ723" s="56"/>
      <c r="BA723" s="56"/>
      <c r="BB723" s="56"/>
      <c r="BC723" s="56"/>
      <c r="BD723" s="56"/>
      <c r="BE723" s="56"/>
      <c r="BF723" s="56"/>
      <c r="BG723" s="56"/>
      <c r="BH723" s="56"/>
      <c r="BI723" s="56"/>
      <c r="BJ723" s="56"/>
      <c r="BK723" s="56"/>
      <c r="BL723" s="56"/>
      <c r="BM723" s="56"/>
      <c r="BN723" s="56"/>
    </row>
    <row r="724" spans="1:66" ht="11.25" customHeight="1">
      <c r="A724" s="221"/>
      <c r="B724" s="38"/>
      <c r="C724" s="206"/>
      <c r="D724" s="209"/>
      <c r="E724" s="85" t="s">
        <v>46</v>
      </c>
      <c r="F724" s="86"/>
      <c r="G724" s="206"/>
      <c r="H724" s="209"/>
      <c r="I724" s="87" t="s">
        <v>46</v>
      </c>
      <c r="J724" s="88"/>
      <c r="K724" s="206"/>
      <c r="L724" s="209"/>
      <c r="M724" s="87" t="s">
        <v>46</v>
      </c>
      <c r="N724" s="88"/>
      <c r="O724" s="43"/>
      <c r="P724" s="1"/>
      <c r="Q724" s="44"/>
      <c r="R724" s="15"/>
      <c r="S724" s="227" t="str">
        <f>IF(OR(S721="Empleado",S721="Familiar"),"Nombre del Empleado","N° Factura")</f>
        <v>N° Factura</v>
      </c>
      <c r="T724" s="228"/>
      <c r="U724" s="89"/>
      <c r="V724" s="47"/>
      <c r="W724" s="227" t="str">
        <f>IF(OR(W721="Empleado",W721="Familiar"),"Nombre del Empleado","N° Factura")</f>
        <v>N° Factura</v>
      </c>
      <c r="X724" s="228"/>
      <c r="Y724" s="89"/>
      <c r="Z724" s="47"/>
      <c r="AA724" s="227" t="str">
        <f>IF(OR(AA721="Empleado",AA721="Familiar"),"Nombre del Empleado","N° Factura")</f>
        <v>N° Factura</v>
      </c>
      <c r="AB724" s="228"/>
      <c r="AC724" s="89"/>
      <c r="AD724" s="48"/>
      <c r="AE724" s="181"/>
      <c r="AF724" s="181"/>
      <c r="AG724" s="181"/>
      <c r="AH724" s="181"/>
      <c r="AI724" s="181"/>
      <c r="AJ724" s="181"/>
      <c r="AK724" s="181"/>
      <c r="AL724" s="181"/>
      <c r="AM724" s="48"/>
      <c r="AN724" s="53">
        <f>A719</f>
        <v>46283</v>
      </c>
      <c r="AO724" s="54" t="str">
        <f>C720</f>
        <v>Consultorio N° 1</v>
      </c>
      <c r="AP724" s="55">
        <f t="shared" ref="AP724:AQ724" si="491">C733</f>
        <v>0</v>
      </c>
      <c r="AQ724" s="55">
        <f t="shared" si="491"/>
        <v>0</v>
      </c>
      <c r="AR724" s="64">
        <f>U733</f>
        <v>0</v>
      </c>
      <c r="AS724" s="55">
        <f>S733</f>
        <v>0</v>
      </c>
      <c r="AT724" s="55">
        <f>S734</f>
        <v>0</v>
      </c>
      <c r="AU724" s="64">
        <f>U734</f>
        <v>0</v>
      </c>
      <c r="AV724" s="55">
        <f>S735</f>
        <v>0</v>
      </c>
      <c r="AW724" s="55">
        <f>U735</f>
        <v>0</v>
      </c>
      <c r="AX724" s="55">
        <f>U736</f>
        <v>0</v>
      </c>
      <c r="AY724" s="55">
        <f>F736</f>
        <v>0</v>
      </c>
      <c r="AZ724" s="56"/>
      <c r="BA724" s="56"/>
      <c r="BB724" s="56"/>
      <c r="BC724" s="56"/>
      <c r="BD724" s="56"/>
      <c r="BE724" s="56"/>
      <c r="BF724" s="56"/>
      <c r="BG724" s="56"/>
      <c r="BH724" s="56"/>
      <c r="BI724" s="56"/>
      <c r="BJ724" s="56"/>
      <c r="BK724" s="56"/>
      <c r="BL724" s="56"/>
      <c r="BM724" s="56"/>
      <c r="BN724" s="56"/>
    </row>
    <row r="725" spans="1:66" ht="11.25" customHeight="1">
      <c r="A725" s="222">
        <f>A721+$Q$13/1440</f>
        <v>0.375</v>
      </c>
      <c r="B725" s="38"/>
      <c r="C725" s="204"/>
      <c r="D725" s="207"/>
      <c r="E725" s="40" t="s">
        <v>36</v>
      </c>
      <c r="F725" s="42" t="str">
        <f>IF(D725&lt;&gt;"", VLOOKUP(D725,'Base de Datos'!$A$2:$D1268,2,FALSE()),"")</f>
        <v/>
      </c>
      <c r="G725" s="204"/>
      <c r="H725" s="216"/>
      <c r="I725" s="40" t="s">
        <v>36</v>
      </c>
      <c r="J725" s="42" t="str">
        <f>IF(H725&lt;&gt;"", VLOOKUP(H725,'Base de Datos'!$A$2:$D1268,2,FALSE()),"")</f>
        <v/>
      </c>
      <c r="K725" s="204"/>
      <c r="L725" s="216"/>
      <c r="M725" s="40" t="s">
        <v>36</v>
      </c>
      <c r="N725" s="42" t="str">
        <f>IF(L725&lt;&gt;"", VLOOKUP(L725,'Base de Datos'!$A$2:$D1268,2,FALSE()),"")</f>
        <v/>
      </c>
      <c r="O725" s="262" t="s">
        <v>32</v>
      </c>
      <c r="P725" s="242"/>
      <c r="Q725" s="263">
        <f ca="1">$N$2</f>
        <v>888.89089999999999</v>
      </c>
      <c r="R725" s="15"/>
      <c r="S725" s="45"/>
      <c r="T725" s="45" t="s">
        <v>37</v>
      </c>
      <c r="U725" s="103"/>
      <c r="V725" s="47"/>
      <c r="W725" s="45"/>
      <c r="X725" s="45" t="s">
        <v>37</v>
      </c>
      <c r="Y725" s="46"/>
      <c r="Z725" s="47"/>
      <c r="AA725" s="45"/>
      <c r="AB725" s="45" t="s">
        <v>37</v>
      </c>
      <c r="AC725" s="46"/>
      <c r="AD725" s="48"/>
      <c r="AE725" s="181"/>
      <c r="AF725" s="181"/>
      <c r="AG725" s="181"/>
      <c r="AH725" s="181"/>
      <c r="AI725" s="181"/>
      <c r="AJ725" s="181"/>
      <c r="AK725" s="181"/>
      <c r="AL725" s="181"/>
      <c r="AM725" s="48"/>
      <c r="AN725" s="53">
        <f>A719</f>
        <v>46283</v>
      </c>
      <c r="AO725" s="54" t="str">
        <f>C720</f>
        <v>Consultorio N° 1</v>
      </c>
      <c r="AP725" s="55">
        <f t="shared" ref="AP725:AQ725" si="492">C737</f>
        <v>0</v>
      </c>
      <c r="AQ725" s="55">
        <f t="shared" si="492"/>
        <v>0</v>
      </c>
      <c r="AR725" s="64">
        <f>U737</f>
        <v>0</v>
      </c>
      <c r="AS725" s="55">
        <f>S737</f>
        <v>0</v>
      </c>
      <c r="AT725" s="55">
        <f>S738</f>
        <v>0</v>
      </c>
      <c r="AU725" s="55">
        <f>U738</f>
        <v>0</v>
      </c>
      <c r="AV725" s="55">
        <f>S739</f>
        <v>0</v>
      </c>
      <c r="AW725" s="55">
        <f>U739</f>
        <v>0</v>
      </c>
      <c r="AX725" s="55">
        <f>U740</f>
        <v>0</v>
      </c>
      <c r="AY725" s="55">
        <f>F740</f>
        <v>0</v>
      </c>
      <c r="AZ725" s="56"/>
      <c r="BA725" s="56"/>
      <c r="BB725" s="56"/>
      <c r="BC725" s="56"/>
      <c r="BD725" s="56"/>
      <c r="BE725" s="56"/>
      <c r="BF725" s="56"/>
      <c r="BG725" s="56"/>
      <c r="BH725" s="56"/>
      <c r="BI725" s="56"/>
      <c r="BJ725" s="56"/>
      <c r="BK725" s="56"/>
      <c r="BL725" s="56"/>
      <c r="BM725" s="56"/>
      <c r="BN725" s="56"/>
    </row>
    <row r="726" spans="1:66" ht="11.25" customHeight="1">
      <c r="A726" s="220"/>
      <c r="B726" s="38"/>
      <c r="C726" s="205"/>
      <c r="D726" s="208"/>
      <c r="E726" s="57" t="s">
        <v>42</v>
      </c>
      <c r="F726" s="58" t="str">
        <f>IF(D725&lt;&gt;"", VLOOKUP(D725,'Base de Datos'!$A$2:$D1268,3,FALSE()),"")</f>
        <v/>
      </c>
      <c r="G726" s="205"/>
      <c r="H726" s="208"/>
      <c r="I726" s="57" t="s">
        <v>42</v>
      </c>
      <c r="J726" s="58" t="str">
        <f>IF(H725&lt;&gt;"", VLOOKUP(H725,'Base de Datos'!$A$2:$D1268,3,FALSE()),"")</f>
        <v/>
      </c>
      <c r="K726" s="205"/>
      <c r="L726" s="208"/>
      <c r="M726" s="57" t="s">
        <v>42</v>
      </c>
      <c r="N726" s="58" t="str">
        <f>IF(L725&lt;&gt;"", VLOOKUP(L725,'Base de Datos'!$A$2:$D1268,3,FALSE()),"")</f>
        <v/>
      </c>
      <c r="O726" s="242"/>
      <c r="P726" s="242"/>
      <c r="Q726" s="264"/>
      <c r="R726" s="15"/>
      <c r="S726" s="229"/>
      <c r="T726" s="230"/>
      <c r="U726" s="59"/>
      <c r="V726" s="47"/>
      <c r="W726" s="229"/>
      <c r="X726" s="230"/>
      <c r="Y726" s="59"/>
      <c r="Z726" s="47"/>
      <c r="AA726" s="229"/>
      <c r="AB726" s="230"/>
      <c r="AC726" s="59"/>
      <c r="AD726" s="48"/>
      <c r="AE726" s="181"/>
      <c r="AF726" s="181"/>
      <c r="AG726" s="181"/>
      <c r="AH726" s="181"/>
      <c r="AI726" s="181"/>
      <c r="AJ726" s="181"/>
      <c r="AK726" s="181"/>
      <c r="AL726" s="181"/>
      <c r="AM726" s="48"/>
      <c r="AN726" s="53">
        <f>A719</f>
        <v>46283</v>
      </c>
      <c r="AO726" s="54" t="str">
        <f>C720</f>
        <v>Consultorio N° 1</v>
      </c>
      <c r="AP726" s="55">
        <f t="shared" ref="AP726:AQ726" si="493">C741</f>
        <v>0</v>
      </c>
      <c r="AQ726" s="55">
        <f t="shared" si="493"/>
        <v>0</v>
      </c>
      <c r="AR726" s="55">
        <f>U741</f>
        <v>0</v>
      </c>
      <c r="AS726" s="55">
        <f>S741</f>
        <v>0</v>
      </c>
      <c r="AT726" s="55">
        <f>S742</f>
        <v>0</v>
      </c>
      <c r="AU726" s="55">
        <f>U742</f>
        <v>0</v>
      </c>
      <c r="AV726" s="55">
        <f>S743</f>
        <v>0</v>
      </c>
      <c r="AW726" s="55">
        <f>U743</f>
        <v>0</v>
      </c>
      <c r="AX726" s="55">
        <f>U744</f>
        <v>0</v>
      </c>
      <c r="AY726" s="55">
        <f>F744</f>
        <v>0</v>
      </c>
      <c r="AZ726" s="56"/>
      <c r="BA726" s="56"/>
      <c r="BB726" s="56"/>
      <c r="BC726" s="56"/>
      <c r="BD726" s="56"/>
      <c r="BE726" s="56"/>
      <c r="BF726" s="56"/>
      <c r="BG726" s="56"/>
      <c r="BH726" s="56"/>
      <c r="BI726" s="56"/>
      <c r="BJ726" s="56"/>
      <c r="BK726" s="56"/>
      <c r="BL726" s="56"/>
      <c r="BM726" s="56"/>
      <c r="BN726" s="56"/>
    </row>
    <row r="727" spans="1:66" ht="11.25" customHeight="1">
      <c r="A727" s="220"/>
      <c r="B727" s="38"/>
      <c r="C727" s="205"/>
      <c r="D727" s="208"/>
      <c r="E727" s="57" t="s">
        <v>44</v>
      </c>
      <c r="F727" s="58" t="str">
        <f>IF(D725&lt;&gt;"", VLOOKUP(D725,'Base de Datos'!$A$2:$D1268,4,FALSE()),"")</f>
        <v/>
      </c>
      <c r="G727" s="205"/>
      <c r="H727" s="208"/>
      <c r="I727" s="57" t="s">
        <v>44</v>
      </c>
      <c r="J727" s="58" t="str">
        <f>IF(H725&lt;&gt;"", VLOOKUP(H725,'Base de Datos'!$A$2:$D1268,4,FALSE()),"")</f>
        <v/>
      </c>
      <c r="K727" s="205"/>
      <c r="L727" s="208"/>
      <c r="M727" s="57" t="s">
        <v>44</v>
      </c>
      <c r="N727" s="58" t="str">
        <f>IF(L725&lt;&gt;"", VLOOKUP(L725,'Base de Datos'!$A$2:$D1268,4,FALSE()),"")</f>
        <v/>
      </c>
      <c r="O727" s="43"/>
      <c r="P727" s="104" t="s">
        <v>50</v>
      </c>
      <c r="Q727" s="110">
        <v>0.33333333333333331</v>
      </c>
      <c r="R727" s="15"/>
      <c r="S727" s="229"/>
      <c r="T727" s="230"/>
      <c r="U727" s="59"/>
      <c r="V727" s="47"/>
      <c r="W727" s="229"/>
      <c r="X727" s="230"/>
      <c r="Y727" s="59"/>
      <c r="Z727" s="47"/>
      <c r="AA727" s="229"/>
      <c r="AB727" s="230"/>
      <c r="AC727" s="59"/>
      <c r="AD727" s="48"/>
      <c r="AE727" s="181"/>
      <c r="AF727" s="181"/>
      <c r="AG727" s="181"/>
      <c r="AH727" s="181"/>
      <c r="AI727" s="181"/>
      <c r="AJ727" s="181"/>
      <c r="AK727" s="181"/>
      <c r="AL727" s="181"/>
      <c r="AM727" s="48"/>
      <c r="AN727" s="53">
        <f>A719</f>
        <v>46283</v>
      </c>
      <c r="AO727" s="54" t="str">
        <f>C720</f>
        <v>Consultorio N° 1</v>
      </c>
      <c r="AP727" s="55">
        <f t="shared" ref="AP727:AQ727" si="494">C745</f>
        <v>0</v>
      </c>
      <c r="AQ727" s="55">
        <f t="shared" si="494"/>
        <v>0</v>
      </c>
      <c r="AR727" s="55">
        <f>U745</f>
        <v>0</v>
      </c>
      <c r="AS727" s="55">
        <f>S745</f>
        <v>0</v>
      </c>
      <c r="AT727" s="55">
        <f>S746</f>
        <v>0</v>
      </c>
      <c r="AU727" s="55">
        <f>U746</f>
        <v>0</v>
      </c>
      <c r="AV727" s="55">
        <f>S747</f>
        <v>0</v>
      </c>
      <c r="AW727" s="55">
        <f>U747</f>
        <v>0</v>
      </c>
      <c r="AX727" s="55">
        <f>U748</f>
        <v>0</v>
      </c>
      <c r="AY727" s="55">
        <f>F748</f>
        <v>0</v>
      </c>
      <c r="AZ727" s="56"/>
      <c r="BA727" s="56"/>
      <c r="BB727" s="56"/>
      <c r="BC727" s="56"/>
      <c r="BD727" s="56"/>
      <c r="BE727" s="56"/>
      <c r="BF727" s="56"/>
      <c r="BG727" s="56"/>
      <c r="BH727" s="56"/>
      <c r="BI727" s="56"/>
      <c r="BJ727" s="56"/>
      <c r="BK727" s="56"/>
      <c r="BL727" s="56"/>
      <c r="BM727" s="56"/>
      <c r="BN727" s="56"/>
    </row>
    <row r="728" spans="1:66" ht="11.25" customHeight="1">
      <c r="A728" s="221"/>
      <c r="B728" s="38"/>
      <c r="C728" s="206"/>
      <c r="D728" s="209"/>
      <c r="E728" s="85" t="s">
        <v>46</v>
      </c>
      <c r="F728" s="107"/>
      <c r="G728" s="206"/>
      <c r="H728" s="209"/>
      <c r="I728" s="85" t="s">
        <v>46</v>
      </c>
      <c r="J728" s="108"/>
      <c r="K728" s="206"/>
      <c r="L728" s="209"/>
      <c r="M728" s="85" t="s">
        <v>46</v>
      </c>
      <c r="N728" s="108"/>
      <c r="O728" s="43"/>
      <c r="P728" s="104" t="s">
        <v>54</v>
      </c>
      <c r="Q728" s="109">
        <v>60</v>
      </c>
      <c r="R728" s="15"/>
      <c r="S728" s="227" t="str">
        <f>IF(OR(S725="Empleado",S725="Familiar"),"Nombre del Empleado","N° Factura")</f>
        <v>N° Factura</v>
      </c>
      <c r="T728" s="228"/>
      <c r="U728" s="89"/>
      <c r="V728" s="47"/>
      <c r="W728" s="227" t="str">
        <f>IF(OR(W725="Empleado",W725="Familiar"),"Nombre del Empleado","N° Factura")</f>
        <v>N° Factura</v>
      </c>
      <c r="X728" s="228"/>
      <c r="Y728" s="111"/>
      <c r="Z728" s="47"/>
      <c r="AA728" s="227" t="str">
        <f>IF(OR(AA725="Empleado",AA725="Familiar"),"Nombre del Empleado","N° Factura")</f>
        <v>N° Factura</v>
      </c>
      <c r="AB728" s="228"/>
      <c r="AC728" s="111"/>
      <c r="AD728" s="48"/>
      <c r="AE728" s="181"/>
      <c r="AF728" s="181"/>
      <c r="AG728" s="181"/>
      <c r="AH728" s="181"/>
      <c r="AI728" s="181"/>
      <c r="AJ728" s="181"/>
      <c r="AK728" s="181"/>
      <c r="AL728" s="181"/>
      <c r="AM728" s="48"/>
      <c r="AN728" s="53">
        <f>A719</f>
        <v>46283</v>
      </c>
      <c r="AO728" s="54" t="str">
        <f>C720</f>
        <v>Consultorio N° 1</v>
      </c>
      <c r="AP728" s="55">
        <f t="shared" ref="AP728:AQ728" si="495">C749</f>
        <v>0</v>
      </c>
      <c r="AQ728" s="55">
        <f t="shared" si="495"/>
        <v>0</v>
      </c>
      <c r="AR728" s="55">
        <f>U749</f>
        <v>0</v>
      </c>
      <c r="AS728" s="55">
        <f>S749</f>
        <v>0</v>
      </c>
      <c r="AT728" s="55">
        <f>S750</f>
        <v>0</v>
      </c>
      <c r="AU728" s="55">
        <f>U750</f>
        <v>0</v>
      </c>
      <c r="AV728" s="55">
        <f>S751</f>
        <v>0</v>
      </c>
      <c r="AW728" s="55">
        <f>U751</f>
        <v>0</v>
      </c>
      <c r="AX728" s="55">
        <f>U752</f>
        <v>0</v>
      </c>
      <c r="AY728" s="55">
        <f>F752</f>
        <v>0</v>
      </c>
      <c r="AZ728" s="56"/>
      <c r="BA728" s="56"/>
      <c r="BB728" s="56"/>
      <c r="BC728" s="56"/>
      <c r="BD728" s="56"/>
      <c r="BE728" s="56"/>
      <c r="BF728" s="56"/>
      <c r="BG728" s="56"/>
      <c r="BH728" s="56"/>
      <c r="BI728" s="56"/>
      <c r="BJ728" s="56"/>
      <c r="BK728" s="56"/>
      <c r="BL728" s="56"/>
      <c r="BM728" s="56"/>
      <c r="BN728" s="56"/>
    </row>
    <row r="729" spans="1:66" ht="11.25" customHeight="1">
      <c r="A729" s="222">
        <f>A725+$Q$13/1440</f>
        <v>0.41666666666666669</v>
      </c>
      <c r="B729" s="38"/>
      <c r="C729" s="204"/>
      <c r="D729" s="207"/>
      <c r="E729" s="40" t="s">
        <v>36</v>
      </c>
      <c r="F729" s="42" t="str">
        <f>IF(D729&lt;&gt;"", VLOOKUP(D729,'Base de Datos'!$A$2:$D1268,2,FALSE()),"")</f>
        <v/>
      </c>
      <c r="G729" s="218"/>
      <c r="H729" s="217"/>
      <c r="I729" s="118" t="s">
        <v>36</v>
      </c>
      <c r="J729" s="42" t="str">
        <f>IF(H729&lt;&gt;"", VLOOKUP(H729,'Base de Datos'!$A$2:$D1268,2,FALSE()),"")</f>
        <v/>
      </c>
      <c r="K729" s="218"/>
      <c r="L729" s="217"/>
      <c r="M729" s="118" t="s">
        <v>36</v>
      </c>
      <c r="N729" s="42" t="str">
        <f>IF(L729&lt;&gt;"", VLOOKUP(L729,'Base de Datos'!$A$2:$D1268,2,FALSE()),"")</f>
        <v/>
      </c>
      <c r="O729" s="43"/>
      <c r="P729" s="1"/>
      <c r="Q729" s="1"/>
      <c r="R729" s="15"/>
      <c r="S729" s="45"/>
      <c r="T729" s="45" t="s">
        <v>37</v>
      </c>
      <c r="U729" s="46"/>
      <c r="V729" s="47"/>
      <c r="W729" s="45"/>
      <c r="X729" s="45" t="s">
        <v>37</v>
      </c>
      <c r="Y729" s="46"/>
      <c r="Z729" s="47"/>
      <c r="AA729" s="45"/>
      <c r="AB729" s="45" t="s">
        <v>37</v>
      </c>
      <c r="AC729" s="46"/>
      <c r="AD729" s="48"/>
      <c r="AE729" s="181"/>
      <c r="AF729" s="181"/>
      <c r="AG729" s="181"/>
      <c r="AH729" s="181"/>
      <c r="AI729" s="181"/>
      <c r="AJ729" s="181"/>
      <c r="AK729" s="181"/>
      <c r="AL729" s="181"/>
      <c r="AM729" s="48"/>
      <c r="AN729" s="53">
        <f>A719</f>
        <v>46283</v>
      </c>
      <c r="AO729" s="54" t="str">
        <f>C720</f>
        <v>Consultorio N° 1</v>
      </c>
      <c r="AP729" s="55">
        <f t="shared" ref="AP729:AQ729" si="496">C753</f>
        <v>0</v>
      </c>
      <c r="AQ729" s="55">
        <f t="shared" si="496"/>
        <v>0</v>
      </c>
      <c r="AR729" s="55">
        <f>U753</f>
        <v>0</v>
      </c>
      <c r="AS729" s="55">
        <f>S753</f>
        <v>0</v>
      </c>
      <c r="AT729" s="55">
        <f>S754</f>
        <v>0</v>
      </c>
      <c r="AU729" s="55">
        <f>U754</f>
        <v>0</v>
      </c>
      <c r="AV729" s="55">
        <f>S755</f>
        <v>0</v>
      </c>
      <c r="AW729" s="55">
        <f>U755</f>
        <v>0</v>
      </c>
      <c r="AX729" s="55">
        <f>U756</f>
        <v>0</v>
      </c>
      <c r="AY729" s="55">
        <f>F756</f>
        <v>0</v>
      </c>
      <c r="AZ729" s="56"/>
      <c r="BA729" s="56"/>
      <c r="BB729" s="56"/>
      <c r="BC729" s="56"/>
      <c r="BD729" s="56"/>
      <c r="BE729" s="56"/>
      <c r="BF729" s="56"/>
      <c r="BG729" s="56"/>
      <c r="BH729" s="56"/>
      <c r="BI729" s="56"/>
      <c r="BJ729" s="56"/>
      <c r="BK729" s="56"/>
      <c r="BL729" s="56"/>
      <c r="BM729" s="56"/>
      <c r="BN729" s="56"/>
    </row>
    <row r="730" spans="1:66" ht="11.25" customHeight="1">
      <c r="A730" s="220"/>
      <c r="B730" s="38"/>
      <c r="C730" s="205"/>
      <c r="D730" s="208"/>
      <c r="E730" s="57" t="s">
        <v>42</v>
      </c>
      <c r="F730" s="58" t="str">
        <f>IF(D729&lt;&gt;"", VLOOKUP(D729,'Base de Datos'!$A$2:$D1268,3,FALSE()),"")</f>
        <v/>
      </c>
      <c r="G730" s="205"/>
      <c r="H730" s="208"/>
      <c r="I730" s="57" t="s">
        <v>42</v>
      </c>
      <c r="J730" s="58" t="str">
        <f>IF(H729&lt;&gt;"", VLOOKUP(H729,'Base de Datos'!$A$2:$D1268,3,FALSE()),"")</f>
        <v/>
      </c>
      <c r="K730" s="205"/>
      <c r="L730" s="208"/>
      <c r="M730" s="57" t="s">
        <v>42</v>
      </c>
      <c r="N730" s="58" t="str">
        <f>IF(L729&lt;&gt;"", VLOOKUP(L729,'Base de Datos'!$A$2:$D1268,3,FALSE()),"")</f>
        <v/>
      </c>
      <c r="O730" s="43"/>
      <c r="P730" s="119" t="s">
        <v>58</v>
      </c>
      <c r="Q730" s="44"/>
      <c r="R730" s="15"/>
      <c r="S730" s="229"/>
      <c r="T730" s="230"/>
      <c r="U730" s="59"/>
      <c r="V730" s="47"/>
      <c r="W730" s="229"/>
      <c r="X730" s="230"/>
      <c r="Y730" s="59"/>
      <c r="Z730" s="47"/>
      <c r="AA730" s="229"/>
      <c r="AB730" s="230"/>
      <c r="AC730" s="59"/>
      <c r="AD730" s="48"/>
      <c r="AE730" s="181"/>
      <c r="AF730" s="181"/>
      <c r="AG730" s="181"/>
      <c r="AH730" s="181"/>
      <c r="AI730" s="181"/>
      <c r="AJ730" s="181"/>
      <c r="AK730" s="181"/>
      <c r="AL730" s="181"/>
      <c r="AM730" s="48"/>
      <c r="AN730" s="53">
        <f>A719</f>
        <v>46283</v>
      </c>
      <c r="AO730" s="54" t="str">
        <f>C720</f>
        <v>Consultorio N° 1</v>
      </c>
      <c r="AP730" s="55">
        <f t="shared" ref="AP730:AQ730" si="497">C757</f>
        <v>0</v>
      </c>
      <c r="AQ730" s="55">
        <f t="shared" si="497"/>
        <v>0</v>
      </c>
      <c r="AR730" s="55">
        <f>U757</f>
        <v>0</v>
      </c>
      <c r="AS730" s="55">
        <f>S757</f>
        <v>0</v>
      </c>
      <c r="AT730" s="55">
        <f>S758</f>
        <v>0</v>
      </c>
      <c r="AU730" s="55">
        <f>U758</f>
        <v>0</v>
      </c>
      <c r="AV730" s="55">
        <f>S759</f>
        <v>0</v>
      </c>
      <c r="AW730" s="55">
        <f>U759</f>
        <v>0</v>
      </c>
      <c r="AX730" s="55">
        <f>U760</f>
        <v>0</v>
      </c>
      <c r="AY730" s="55">
        <f>F760</f>
        <v>0</v>
      </c>
      <c r="AZ730" s="56"/>
      <c r="BA730" s="56"/>
      <c r="BB730" s="56"/>
      <c r="BC730" s="56"/>
      <c r="BD730" s="56"/>
      <c r="BE730" s="56"/>
      <c r="BF730" s="56"/>
      <c r="BG730" s="56"/>
      <c r="BH730" s="56"/>
      <c r="BI730" s="56"/>
      <c r="BJ730" s="56"/>
      <c r="BK730" s="56"/>
      <c r="BL730" s="56"/>
      <c r="BM730" s="56"/>
      <c r="BN730" s="56"/>
    </row>
    <row r="731" spans="1:66" ht="11.25" customHeight="1">
      <c r="A731" s="220"/>
      <c r="B731" s="38"/>
      <c r="C731" s="205"/>
      <c r="D731" s="208"/>
      <c r="E731" s="57" t="s">
        <v>44</v>
      </c>
      <c r="F731" s="58" t="str">
        <f>IF(D729&lt;&gt;"", VLOOKUP(D729,'Base de Datos'!$A$2:$D1268,4,FALSE()),"")</f>
        <v/>
      </c>
      <c r="G731" s="205"/>
      <c r="H731" s="208"/>
      <c r="I731" s="57" t="s">
        <v>44</v>
      </c>
      <c r="J731" s="58" t="str">
        <f>IF(H729&lt;&gt;"", VLOOKUP(H729,'Base de Datos'!$A$2:$D1268,4,FALSE()),"")</f>
        <v/>
      </c>
      <c r="K731" s="205"/>
      <c r="L731" s="208"/>
      <c r="M731" s="57" t="s">
        <v>44</v>
      </c>
      <c r="N731" s="58" t="str">
        <f>IF(L729&lt;&gt;"", VLOOKUP(L729,'Base de Datos'!$A$2:$D1268,4,FALSE()),"")</f>
        <v/>
      </c>
      <c r="O731" s="43"/>
      <c r="P731" s="120" t="s">
        <v>61</v>
      </c>
      <c r="Q731" s="121" t="s">
        <v>62</v>
      </c>
      <c r="R731" s="15"/>
      <c r="S731" s="229"/>
      <c r="T731" s="230"/>
      <c r="U731" s="59"/>
      <c r="V731" s="47"/>
      <c r="W731" s="229"/>
      <c r="X731" s="230"/>
      <c r="Y731" s="59"/>
      <c r="Z731" s="47"/>
      <c r="AA731" s="229"/>
      <c r="AB731" s="230"/>
      <c r="AC731" s="59"/>
      <c r="AD731" s="48"/>
      <c r="AE731" s="181"/>
      <c r="AF731" s="181"/>
      <c r="AG731" s="181"/>
      <c r="AH731" s="181"/>
      <c r="AI731" s="181"/>
      <c r="AJ731" s="181"/>
      <c r="AK731" s="181"/>
      <c r="AL731" s="181"/>
      <c r="AM731" s="48"/>
      <c r="AN731" s="53">
        <f>A719</f>
        <v>46283</v>
      </c>
      <c r="AO731" s="54" t="s">
        <v>17</v>
      </c>
      <c r="AP731" s="55">
        <f t="shared" ref="AP731:AQ731" si="498">C761</f>
        <v>0</v>
      </c>
      <c r="AQ731" s="55">
        <f t="shared" si="498"/>
        <v>0</v>
      </c>
      <c r="AR731" s="55">
        <f>U761</f>
        <v>0</v>
      </c>
      <c r="AS731" s="55">
        <f>S761</f>
        <v>0</v>
      </c>
      <c r="AT731" s="55">
        <f>S762</f>
        <v>0</v>
      </c>
      <c r="AU731" s="55">
        <f>U762</f>
        <v>0</v>
      </c>
      <c r="AV731" s="55">
        <f>S763</f>
        <v>0</v>
      </c>
      <c r="AW731" s="55">
        <f>U763</f>
        <v>0</v>
      </c>
      <c r="AX731" s="55">
        <f>U764</f>
        <v>0</v>
      </c>
      <c r="AY731" s="55">
        <f>F764</f>
        <v>0</v>
      </c>
      <c r="AZ731" s="56"/>
      <c r="BA731" s="56"/>
      <c r="BB731" s="56"/>
      <c r="BC731" s="56"/>
      <c r="BD731" s="56"/>
      <c r="BE731" s="56"/>
      <c r="BF731" s="56"/>
      <c r="BG731" s="56"/>
      <c r="BH731" s="56"/>
      <c r="BI731" s="56"/>
      <c r="BJ731" s="56"/>
      <c r="BK731" s="56"/>
      <c r="BL731" s="56"/>
      <c r="BM731" s="56"/>
      <c r="BN731" s="56"/>
    </row>
    <row r="732" spans="1:66" ht="11.25" customHeight="1">
      <c r="A732" s="221"/>
      <c r="B732" s="38"/>
      <c r="C732" s="206"/>
      <c r="D732" s="209"/>
      <c r="E732" s="85" t="s">
        <v>46</v>
      </c>
      <c r="F732" s="86"/>
      <c r="G732" s="206"/>
      <c r="H732" s="209"/>
      <c r="I732" s="85" t="s">
        <v>46</v>
      </c>
      <c r="J732" s="108"/>
      <c r="K732" s="206"/>
      <c r="L732" s="209"/>
      <c r="M732" s="85" t="s">
        <v>46</v>
      </c>
      <c r="N732" s="108"/>
      <c r="O732" s="43"/>
      <c r="P732" s="123" t="s">
        <v>64</v>
      </c>
      <c r="Q732" s="124" t="s">
        <v>65</v>
      </c>
      <c r="R732" s="15"/>
      <c r="S732" s="227" t="str">
        <f>IF(OR(S729="Empleado",S729="Familiar"),"Nombre del Empleado","N° Factura")</f>
        <v>N° Factura</v>
      </c>
      <c r="T732" s="228"/>
      <c r="U732" s="89"/>
      <c r="V732" s="47"/>
      <c r="W732" s="227" t="str">
        <f>IF(OR(W729="Empleado",W729="Familiar"),"Nombre del Empleado","N° Factura")</f>
        <v>N° Factura</v>
      </c>
      <c r="X732" s="228"/>
      <c r="Y732" s="89"/>
      <c r="Z732" s="47"/>
      <c r="AA732" s="227" t="str">
        <f>IF(OR(AA729="Empleado",AA729="Familiar"),"Nombre del Empleado","N° Factura")</f>
        <v>N° Factura</v>
      </c>
      <c r="AB732" s="228"/>
      <c r="AC732" s="89"/>
      <c r="AD732" s="48"/>
      <c r="AE732" s="181"/>
      <c r="AF732" s="181"/>
      <c r="AG732" s="181"/>
      <c r="AH732" s="181"/>
      <c r="AI732" s="181"/>
      <c r="AJ732" s="181"/>
      <c r="AK732" s="181"/>
      <c r="AL732" s="181"/>
      <c r="AM732" s="48"/>
      <c r="AN732" s="53">
        <f>A719</f>
        <v>46283</v>
      </c>
      <c r="AO732" s="54" t="s">
        <v>17</v>
      </c>
      <c r="AP732" s="55">
        <f t="shared" ref="AP732:AQ732" si="499">C765</f>
        <v>0</v>
      </c>
      <c r="AQ732" s="55">
        <f t="shared" si="499"/>
        <v>0</v>
      </c>
      <c r="AR732" s="55">
        <f>U765</f>
        <v>0</v>
      </c>
      <c r="AS732" s="55">
        <f>S765</f>
        <v>0</v>
      </c>
      <c r="AT732" s="55">
        <f>S766</f>
        <v>0</v>
      </c>
      <c r="AU732" s="55">
        <f>U766</f>
        <v>0</v>
      </c>
      <c r="AV732" s="55">
        <f>S767</f>
        <v>0</v>
      </c>
      <c r="AW732" s="55">
        <f>U767</f>
        <v>0</v>
      </c>
      <c r="AX732" s="55">
        <f>U768</f>
        <v>0</v>
      </c>
      <c r="AY732" s="55">
        <f>F768</f>
        <v>0</v>
      </c>
      <c r="AZ732" s="56"/>
      <c r="BA732" s="56"/>
      <c r="BB732" s="56"/>
      <c r="BC732" s="56"/>
      <c r="BD732" s="56"/>
      <c r="BE732" s="56"/>
      <c r="BF732" s="56"/>
      <c r="BG732" s="56"/>
      <c r="BH732" s="56"/>
      <c r="BI732" s="56"/>
      <c r="BJ732" s="56"/>
      <c r="BK732" s="56"/>
      <c r="BL732" s="56"/>
      <c r="BM732" s="56"/>
      <c r="BN732" s="56"/>
    </row>
    <row r="733" spans="1:66" ht="11.25" customHeight="1">
      <c r="A733" s="222">
        <f>A729+$Q$13/1440</f>
        <v>0.45833333333333337</v>
      </c>
      <c r="B733" s="38"/>
      <c r="C733" s="204"/>
      <c r="D733" s="207"/>
      <c r="E733" s="40" t="s">
        <v>36</v>
      </c>
      <c r="F733" s="42" t="str">
        <f>IF(D733&lt;&gt;"", VLOOKUP(D733,'Base de Datos'!$A$2:$D1268,2,FALSE()),"")</f>
        <v/>
      </c>
      <c r="G733" s="204"/>
      <c r="H733" s="216"/>
      <c r="I733" s="40" t="s">
        <v>36</v>
      </c>
      <c r="J733" s="42" t="str">
        <f>IF(H733&lt;&gt;"", VLOOKUP(H733,'Base de Datos'!$A$2:$D1268,2,FALSE()),"")</f>
        <v/>
      </c>
      <c r="K733" s="204"/>
      <c r="L733" s="216"/>
      <c r="M733" s="40" t="s">
        <v>36</v>
      </c>
      <c r="N733" s="42" t="str">
        <f>IF(L733&lt;&gt;"", VLOOKUP(L733,'Base de Datos'!$A$2:$D1268,2,FALSE()),"")</f>
        <v/>
      </c>
      <c r="O733" s="43"/>
      <c r="P733" s="127" t="s">
        <v>67</v>
      </c>
      <c r="Q733" s="128" t="s">
        <v>68</v>
      </c>
      <c r="R733" s="15"/>
      <c r="S733" s="45"/>
      <c r="T733" s="45" t="s">
        <v>37</v>
      </c>
      <c r="U733" s="46"/>
      <c r="V733" s="47"/>
      <c r="W733" s="45"/>
      <c r="X733" s="45" t="s">
        <v>37</v>
      </c>
      <c r="Y733" s="46"/>
      <c r="Z733" s="47"/>
      <c r="AA733" s="45"/>
      <c r="AB733" s="45" t="s">
        <v>37</v>
      </c>
      <c r="AC733" s="46"/>
      <c r="AD733" s="48"/>
      <c r="AE733" s="181"/>
      <c r="AF733" s="181"/>
      <c r="AG733" s="181"/>
      <c r="AH733" s="181"/>
      <c r="AI733" s="181"/>
      <c r="AJ733" s="181"/>
      <c r="AK733" s="181"/>
      <c r="AL733" s="181"/>
      <c r="AM733" s="48"/>
      <c r="AN733" s="53">
        <f>A719</f>
        <v>46283</v>
      </c>
      <c r="AO733" s="54" t="s">
        <v>17</v>
      </c>
      <c r="AP733" s="55">
        <f t="shared" ref="AP733:AQ733" si="500">C769</f>
        <v>0</v>
      </c>
      <c r="AQ733" s="55">
        <f t="shared" si="500"/>
        <v>0</v>
      </c>
      <c r="AR733" s="55">
        <f>U769</f>
        <v>0</v>
      </c>
      <c r="AS733" s="55">
        <f>S769</f>
        <v>0</v>
      </c>
      <c r="AT733" s="55">
        <f>S770</f>
        <v>0</v>
      </c>
      <c r="AU733" s="55">
        <f>U770</f>
        <v>0</v>
      </c>
      <c r="AV733" s="55">
        <f>S771</f>
        <v>0</v>
      </c>
      <c r="AW733" s="55">
        <f>U771</f>
        <v>0</v>
      </c>
      <c r="AX733" s="55">
        <f>U772</f>
        <v>0</v>
      </c>
      <c r="AY733" s="55">
        <f>F772</f>
        <v>0</v>
      </c>
      <c r="AZ733" s="56"/>
      <c r="BA733" s="56"/>
      <c r="BB733" s="56"/>
      <c r="BC733" s="56"/>
      <c r="BD733" s="56"/>
      <c r="BE733" s="56"/>
      <c r="BF733" s="56"/>
      <c r="BG733" s="56"/>
      <c r="BH733" s="56"/>
      <c r="BI733" s="56"/>
      <c r="BJ733" s="56"/>
      <c r="BK733" s="56"/>
      <c r="BL733" s="56"/>
      <c r="BM733" s="56"/>
      <c r="BN733" s="56"/>
    </row>
    <row r="734" spans="1:66" ht="11.25" customHeight="1">
      <c r="A734" s="220"/>
      <c r="B734" s="38"/>
      <c r="C734" s="205"/>
      <c r="D734" s="208"/>
      <c r="E734" s="57" t="s">
        <v>42</v>
      </c>
      <c r="F734" s="58" t="str">
        <f>IF(D733&lt;&gt;"", VLOOKUP(D733,'Base de Datos'!$A$2:$D1268,3,FALSE()),"")</f>
        <v/>
      </c>
      <c r="G734" s="205"/>
      <c r="H734" s="208"/>
      <c r="I734" s="57" t="s">
        <v>42</v>
      </c>
      <c r="J734" s="58" t="str">
        <f>IF(H733&lt;&gt;"", VLOOKUP(H733,'Base de Datos'!$A$2:$D1268,3,FALSE()),"")</f>
        <v/>
      </c>
      <c r="K734" s="205"/>
      <c r="L734" s="208"/>
      <c r="M734" s="57" t="s">
        <v>42</v>
      </c>
      <c r="N734" s="58" t="str">
        <f>IF(L733&lt;&gt;"", VLOOKUP(L733,'Base de Datos'!$A$2:$D1268,3,FALSE()),"")</f>
        <v/>
      </c>
      <c r="O734" s="43"/>
      <c r="P734" s="130" t="s">
        <v>70</v>
      </c>
      <c r="Q734" s="131" t="s">
        <v>71</v>
      </c>
      <c r="R734" s="15"/>
      <c r="S734" s="229"/>
      <c r="T734" s="230"/>
      <c r="U734" s="59"/>
      <c r="V734" s="47"/>
      <c r="W734" s="229"/>
      <c r="X734" s="230"/>
      <c r="Y734" s="59"/>
      <c r="Z734" s="47"/>
      <c r="AA734" s="229"/>
      <c r="AB734" s="230"/>
      <c r="AC734" s="59"/>
      <c r="AD734" s="48"/>
      <c r="AE734" s="181"/>
      <c r="AF734" s="181"/>
      <c r="AG734" s="181"/>
      <c r="AH734" s="181"/>
      <c r="AI734" s="181"/>
      <c r="AJ734" s="181"/>
      <c r="AK734" s="181"/>
      <c r="AL734" s="181"/>
      <c r="AM734" s="48"/>
      <c r="AN734" s="53">
        <f>A719</f>
        <v>46283</v>
      </c>
      <c r="AO734" s="54" t="str">
        <f>G720</f>
        <v>Consultorio N° 2</v>
      </c>
      <c r="AP734" s="55">
        <f t="shared" ref="AP734:AQ734" si="501">G721</f>
        <v>0</v>
      </c>
      <c r="AQ734" s="55">
        <f t="shared" si="501"/>
        <v>0</v>
      </c>
      <c r="AR734" s="55">
        <f>Y721</f>
        <v>0</v>
      </c>
      <c r="AS734" s="55">
        <f>W721</f>
        <v>0</v>
      </c>
      <c r="AT734" s="55">
        <f>W722</f>
        <v>0</v>
      </c>
      <c r="AU734" s="55">
        <f>Y722</f>
        <v>0</v>
      </c>
      <c r="AV734" s="55">
        <f>W723</f>
        <v>0</v>
      </c>
      <c r="AW734" s="55">
        <f>Y723</f>
        <v>0</v>
      </c>
      <c r="AX734" s="55">
        <f>Y724</f>
        <v>0</v>
      </c>
      <c r="AY734" s="55">
        <f>J724</f>
        <v>0</v>
      </c>
      <c r="AZ734" s="56"/>
      <c r="BA734" s="56"/>
      <c r="BB734" s="56"/>
      <c r="BC734" s="56"/>
      <c r="BD734" s="56"/>
      <c r="BE734" s="56"/>
      <c r="BF734" s="56"/>
      <c r="BG734" s="56"/>
      <c r="BH734" s="56"/>
      <c r="BI734" s="56"/>
      <c r="BJ734" s="56"/>
      <c r="BK734" s="56"/>
      <c r="BL734" s="56"/>
      <c r="BM734" s="56"/>
      <c r="BN734" s="56"/>
    </row>
    <row r="735" spans="1:66" ht="11.25" customHeight="1">
      <c r="A735" s="220"/>
      <c r="B735" s="38"/>
      <c r="C735" s="205"/>
      <c r="D735" s="208"/>
      <c r="E735" s="57" t="s">
        <v>44</v>
      </c>
      <c r="F735" s="58" t="str">
        <f>IF(D733&lt;&gt;"", VLOOKUP(D733,'Base de Datos'!$A$2:$D1268,4,FALSE()),"")</f>
        <v/>
      </c>
      <c r="G735" s="205"/>
      <c r="H735" s="208"/>
      <c r="I735" s="57" t="s">
        <v>44</v>
      </c>
      <c r="J735" s="58" t="str">
        <f>IF(H733&lt;&gt;"", VLOOKUP(H733,'Base de Datos'!$A$2:$D1268,4,FALSE()),"")</f>
        <v/>
      </c>
      <c r="K735" s="205"/>
      <c r="L735" s="208"/>
      <c r="M735" s="57" t="s">
        <v>44</v>
      </c>
      <c r="N735" s="58" t="str">
        <f>IF(L733&lt;&gt;"", VLOOKUP(L733,'Base de Datos'!$A$2:$D1268,4,FALSE()),"")</f>
        <v/>
      </c>
      <c r="O735" s="43"/>
      <c r="P735" s="132" t="s">
        <v>73</v>
      </c>
      <c r="Q735" s="133" t="s">
        <v>74</v>
      </c>
      <c r="R735" s="15"/>
      <c r="S735" s="229"/>
      <c r="T735" s="230"/>
      <c r="U735" s="59"/>
      <c r="V735" s="47"/>
      <c r="W735" s="229"/>
      <c r="X735" s="230"/>
      <c r="Y735" s="59"/>
      <c r="Z735" s="47"/>
      <c r="AA735" s="229"/>
      <c r="AB735" s="230"/>
      <c r="AC735" s="59"/>
      <c r="AD735" s="48"/>
      <c r="AE735" s="181"/>
      <c r="AF735" s="181"/>
      <c r="AG735" s="181"/>
      <c r="AH735" s="181"/>
      <c r="AI735" s="181"/>
      <c r="AJ735" s="181"/>
      <c r="AK735" s="181"/>
      <c r="AL735" s="181"/>
      <c r="AM735" s="48"/>
      <c r="AN735" s="53">
        <f>A719</f>
        <v>46283</v>
      </c>
      <c r="AO735" s="54" t="str">
        <f>G720</f>
        <v>Consultorio N° 2</v>
      </c>
      <c r="AP735" s="55">
        <f t="shared" ref="AP735:AQ735" si="502">G725</f>
        <v>0</v>
      </c>
      <c r="AQ735" s="55">
        <f t="shared" si="502"/>
        <v>0</v>
      </c>
      <c r="AR735" s="55">
        <f>Y725</f>
        <v>0</v>
      </c>
      <c r="AS735" s="55">
        <f>W725</f>
        <v>0</v>
      </c>
      <c r="AT735" s="55">
        <f>W726</f>
        <v>0</v>
      </c>
      <c r="AU735" s="55">
        <f>Y726</f>
        <v>0</v>
      </c>
      <c r="AV735" s="55">
        <f>W727</f>
        <v>0</v>
      </c>
      <c r="AW735" s="55">
        <f>Y727</f>
        <v>0</v>
      </c>
      <c r="AX735" s="55">
        <f>Y728</f>
        <v>0</v>
      </c>
      <c r="AY735" s="55">
        <f>J728</f>
        <v>0</v>
      </c>
      <c r="AZ735" s="56"/>
      <c r="BA735" s="56"/>
      <c r="BB735" s="56"/>
      <c r="BC735" s="56"/>
      <c r="BD735" s="56"/>
      <c r="BE735" s="56"/>
      <c r="BF735" s="56"/>
      <c r="BG735" s="56"/>
      <c r="BH735" s="56"/>
      <c r="BI735" s="56"/>
      <c r="BJ735" s="56"/>
      <c r="BK735" s="56"/>
      <c r="BL735" s="56"/>
      <c r="BM735" s="56"/>
      <c r="BN735" s="56"/>
    </row>
    <row r="736" spans="1:66" ht="11.25" customHeight="1">
      <c r="A736" s="221"/>
      <c r="B736" s="38"/>
      <c r="C736" s="206"/>
      <c r="D736" s="209"/>
      <c r="E736" s="85" t="s">
        <v>46</v>
      </c>
      <c r="F736" s="86"/>
      <c r="G736" s="206"/>
      <c r="H736" s="209"/>
      <c r="I736" s="85" t="s">
        <v>46</v>
      </c>
      <c r="J736" s="108"/>
      <c r="K736" s="206"/>
      <c r="L736" s="209"/>
      <c r="M736" s="85" t="s">
        <v>46</v>
      </c>
      <c r="N736" s="108"/>
      <c r="O736" s="43"/>
      <c r="P736" s="137" t="s">
        <v>52</v>
      </c>
      <c r="Q736" s="138" t="s">
        <v>76</v>
      </c>
      <c r="R736" s="15"/>
      <c r="S736" s="227" t="str">
        <f>IF(OR(S733="Empleado",S733="Familiar"),"Nombre del Empleado","N° Factura")</f>
        <v>N° Factura</v>
      </c>
      <c r="T736" s="228"/>
      <c r="U736" s="89"/>
      <c r="V736" s="47"/>
      <c r="W736" s="227" t="str">
        <f>IF(OR(W733="Empleado",W733="Familiar"),"Nombre del Empleado","N° Factura")</f>
        <v>N° Factura</v>
      </c>
      <c r="X736" s="228"/>
      <c r="Y736" s="89"/>
      <c r="Z736" s="47"/>
      <c r="AA736" s="227" t="str">
        <f>IF(OR(AA733="Empleado",AA733="Familiar"),"Nombre del Empleado","N° Factura")</f>
        <v>N° Factura</v>
      </c>
      <c r="AB736" s="228"/>
      <c r="AC736" s="89"/>
      <c r="AD736" s="48"/>
      <c r="AE736" s="181"/>
      <c r="AF736" s="181"/>
      <c r="AG736" s="181"/>
      <c r="AH736" s="181"/>
      <c r="AI736" s="181"/>
      <c r="AJ736" s="181"/>
      <c r="AK736" s="181"/>
      <c r="AL736" s="181"/>
      <c r="AM736" s="48"/>
      <c r="AN736" s="53">
        <f>A719</f>
        <v>46283</v>
      </c>
      <c r="AO736" s="54" t="str">
        <f>G720</f>
        <v>Consultorio N° 2</v>
      </c>
      <c r="AP736" s="55">
        <f t="shared" ref="AP736:AQ736" si="503">G729</f>
        <v>0</v>
      </c>
      <c r="AQ736" s="55">
        <f t="shared" si="503"/>
        <v>0</v>
      </c>
      <c r="AR736" s="55">
        <f>Y729</f>
        <v>0</v>
      </c>
      <c r="AS736" s="55">
        <f>W729</f>
        <v>0</v>
      </c>
      <c r="AT736" s="55">
        <f>W730</f>
        <v>0</v>
      </c>
      <c r="AU736" s="55">
        <f>Y730</f>
        <v>0</v>
      </c>
      <c r="AV736" s="55">
        <f>W731</f>
        <v>0</v>
      </c>
      <c r="AW736" s="55">
        <f>Y731</f>
        <v>0</v>
      </c>
      <c r="AX736" s="55">
        <f>Y732</f>
        <v>0</v>
      </c>
      <c r="AY736" s="55">
        <f>J732</f>
        <v>0</v>
      </c>
      <c r="AZ736" s="56"/>
      <c r="BA736" s="56"/>
      <c r="BB736" s="56"/>
      <c r="BC736" s="56"/>
      <c r="BD736" s="56"/>
      <c r="BE736" s="56"/>
      <c r="BF736" s="56"/>
      <c r="BG736" s="56"/>
      <c r="BH736" s="56"/>
      <c r="BI736" s="56"/>
      <c r="BJ736" s="56"/>
      <c r="BK736" s="56"/>
      <c r="BL736" s="56"/>
      <c r="BM736" s="56"/>
      <c r="BN736" s="56"/>
    </row>
    <row r="737" spans="1:66" ht="11.25" customHeight="1">
      <c r="A737" s="222">
        <f>A733+$Q$13/1440</f>
        <v>0.5</v>
      </c>
      <c r="B737" s="38"/>
      <c r="C737" s="204"/>
      <c r="D737" s="207"/>
      <c r="E737" s="40" t="s">
        <v>36</v>
      </c>
      <c r="F737" s="42" t="str">
        <f>IF(D737&lt;&gt;"", VLOOKUP(D737,'Base de Datos'!$A$2:$D1268,2,FALSE()),"")</f>
        <v/>
      </c>
      <c r="G737" s="204"/>
      <c r="H737" s="216"/>
      <c r="I737" s="40" t="s">
        <v>36</v>
      </c>
      <c r="J737" s="42" t="str">
        <f>IF(H737&lt;&gt;"", VLOOKUP(H737,'Base de Datos'!$A$2:$D1268,2,FALSE()),"")</f>
        <v/>
      </c>
      <c r="K737" s="204"/>
      <c r="L737" s="216"/>
      <c r="M737" s="40" t="s">
        <v>36</v>
      </c>
      <c r="N737" s="42" t="str">
        <f>IF(L737&lt;&gt;"", VLOOKUP(L737,'Base de Datos'!$A$2:$D1268,2,FALSE()),"")</f>
        <v/>
      </c>
      <c r="O737" s="43"/>
      <c r="P737" s="141" t="s">
        <v>78</v>
      </c>
      <c r="Q737" s="142" t="s">
        <v>79</v>
      </c>
      <c r="R737" s="15"/>
      <c r="S737" s="45"/>
      <c r="T737" s="45" t="s">
        <v>37</v>
      </c>
      <c r="U737" s="46"/>
      <c r="V737" s="47"/>
      <c r="W737" s="45"/>
      <c r="X737" s="45" t="s">
        <v>37</v>
      </c>
      <c r="Y737" s="46"/>
      <c r="Z737" s="47"/>
      <c r="AA737" s="45"/>
      <c r="AB737" s="45" t="s">
        <v>37</v>
      </c>
      <c r="AC737" s="46"/>
      <c r="AD737" s="48"/>
      <c r="AE737" s="181"/>
      <c r="AF737" s="181"/>
      <c r="AG737" s="181"/>
      <c r="AH737" s="181"/>
      <c r="AI737" s="181"/>
      <c r="AJ737" s="181"/>
      <c r="AK737" s="181"/>
      <c r="AL737" s="181"/>
      <c r="AM737" s="48"/>
      <c r="AN737" s="53">
        <f>A719</f>
        <v>46283</v>
      </c>
      <c r="AO737" s="54" t="str">
        <f>G720</f>
        <v>Consultorio N° 2</v>
      </c>
      <c r="AP737" s="55">
        <f t="shared" ref="AP737:AQ737" si="504">G733</f>
        <v>0</v>
      </c>
      <c r="AQ737" s="55">
        <f t="shared" si="504"/>
        <v>0</v>
      </c>
      <c r="AR737" s="55">
        <f>Y733</f>
        <v>0</v>
      </c>
      <c r="AS737" s="55">
        <f>W733</f>
        <v>0</v>
      </c>
      <c r="AT737" s="55">
        <f>W734</f>
        <v>0</v>
      </c>
      <c r="AU737" s="55">
        <f>Y734</f>
        <v>0</v>
      </c>
      <c r="AV737" s="55">
        <f>W735</f>
        <v>0</v>
      </c>
      <c r="AW737" s="55">
        <f>Y735</f>
        <v>0</v>
      </c>
      <c r="AX737" s="55">
        <f>Y736</f>
        <v>0</v>
      </c>
      <c r="AY737" s="55">
        <f>J736</f>
        <v>0</v>
      </c>
      <c r="AZ737" s="56"/>
      <c r="BA737" s="56"/>
      <c r="BB737" s="56"/>
      <c r="BC737" s="56"/>
      <c r="BD737" s="56"/>
      <c r="BE737" s="56"/>
      <c r="BF737" s="56"/>
      <c r="BG737" s="56"/>
      <c r="BH737" s="56"/>
      <c r="BI737" s="56"/>
      <c r="BJ737" s="56"/>
      <c r="BK737" s="56"/>
      <c r="BL737" s="56"/>
      <c r="BM737" s="56"/>
      <c r="BN737" s="56"/>
    </row>
    <row r="738" spans="1:66" ht="11.25" customHeight="1">
      <c r="A738" s="220"/>
      <c r="B738" s="38"/>
      <c r="C738" s="205"/>
      <c r="D738" s="208"/>
      <c r="E738" s="57" t="s">
        <v>42</v>
      </c>
      <c r="F738" s="58" t="str">
        <f>IF(D737&lt;&gt;"", VLOOKUP(D737,'Base de Datos'!$A$2:$D1268,3,FALSE()),"")</f>
        <v/>
      </c>
      <c r="G738" s="205"/>
      <c r="H738" s="208"/>
      <c r="I738" s="57" t="s">
        <v>42</v>
      </c>
      <c r="J738" s="58" t="str">
        <f>IF(H737&lt;&gt;"", VLOOKUP(H737,'Base de Datos'!$A$2:$D1268,3,FALSE()),"")</f>
        <v/>
      </c>
      <c r="K738" s="205"/>
      <c r="L738" s="208"/>
      <c r="M738" s="57" t="s">
        <v>42</v>
      </c>
      <c r="N738" s="58" t="str">
        <f>IF(L737&lt;&gt;"", VLOOKUP(L737,'Base de Datos'!$A$2:$D1268,3,FALSE()),"")</f>
        <v/>
      </c>
      <c r="O738" s="43"/>
      <c r="P738" s="1"/>
      <c r="Q738" s="147"/>
      <c r="R738" s="15"/>
      <c r="S738" s="229"/>
      <c r="T738" s="230"/>
      <c r="U738" s="59"/>
      <c r="V738" s="47"/>
      <c r="W738" s="229"/>
      <c r="X738" s="230"/>
      <c r="Y738" s="59"/>
      <c r="Z738" s="47"/>
      <c r="AA738" s="229"/>
      <c r="AB738" s="230"/>
      <c r="AC738" s="59"/>
      <c r="AD738" s="48"/>
      <c r="AE738" s="181"/>
      <c r="AF738" s="181"/>
      <c r="AG738" s="181"/>
      <c r="AH738" s="181"/>
      <c r="AI738" s="181"/>
      <c r="AJ738" s="181"/>
      <c r="AK738" s="181"/>
      <c r="AL738" s="181"/>
      <c r="AM738" s="48"/>
      <c r="AN738" s="53">
        <f>A719</f>
        <v>46283</v>
      </c>
      <c r="AO738" s="149" t="str">
        <f>G720</f>
        <v>Consultorio N° 2</v>
      </c>
      <c r="AP738" s="55">
        <f t="shared" ref="AP738:AQ738" si="505">G737</f>
        <v>0</v>
      </c>
      <c r="AQ738" s="55">
        <f t="shared" si="505"/>
        <v>0</v>
      </c>
      <c r="AR738" s="55">
        <f>Y737</f>
        <v>0</v>
      </c>
      <c r="AS738" s="55">
        <f>W737</f>
        <v>0</v>
      </c>
      <c r="AT738" s="55">
        <f>W738</f>
        <v>0</v>
      </c>
      <c r="AU738" s="55">
        <f>Y738</f>
        <v>0</v>
      </c>
      <c r="AV738" s="55">
        <f>W739</f>
        <v>0</v>
      </c>
      <c r="AW738" s="55">
        <f>Y739</f>
        <v>0</v>
      </c>
      <c r="AX738" s="55">
        <f>Y740</f>
        <v>0</v>
      </c>
      <c r="AY738" s="55">
        <f>J740</f>
        <v>0</v>
      </c>
      <c r="AZ738" s="56"/>
      <c r="BA738" s="56"/>
      <c r="BB738" s="56"/>
      <c r="BC738" s="56"/>
      <c r="BD738" s="56"/>
      <c r="BE738" s="56"/>
      <c r="BF738" s="56"/>
      <c r="BG738" s="56"/>
      <c r="BH738" s="56"/>
      <c r="BI738" s="56"/>
      <c r="BJ738" s="56"/>
      <c r="BK738" s="56"/>
      <c r="BL738" s="56"/>
      <c r="BM738" s="56"/>
      <c r="BN738" s="56"/>
    </row>
    <row r="739" spans="1:66" ht="11.25" customHeight="1">
      <c r="A739" s="220"/>
      <c r="B739" s="38"/>
      <c r="C739" s="205"/>
      <c r="D739" s="208"/>
      <c r="E739" s="57" t="s">
        <v>44</v>
      </c>
      <c r="F739" s="58" t="str">
        <f>IF(D737&lt;&gt;"", VLOOKUP(D737,'Base de Datos'!$A$2:$D1268,4,FALSE()),"")</f>
        <v/>
      </c>
      <c r="G739" s="205"/>
      <c r="H739" s="208"/>
      <c r="I739" s="57" t="s">
        <v>44</v>
      </c>
      <c r="J739" s="58" t="str">
        <f>IF(H737&lt;&gt;"", VLOOKUP(H737,'Base de Datos'!$A$2:$D1268,4,FALSE()),"")</f>
        <v/>
      </c>
      <c r="K739" s="205"/>
      <c r="L739" s="208"/>
      <c r="M739" s="57" t="s">
        <v>44</v>
      </c>
      <c r="N739" s="58" t="str">
        <f>IF(L737&lt;&gt;"", VLOOKUP(L737,'Base de Datos'!$A$2:$D1268,4,FALSE()),"")</f>
        <v/>
      </c>
      <c r="O739" s="43"/>
      <c r="P739" s="1"/>
      <c r="Q739" s="150"/>
      <c r="R739" s="15"/>
      <c r="S739" s="229"/>
      <c r="T739" s="230"/>
      <c r="U739" s="59"/>
      <c r="V739" s="47"/>
      <c r="W739" s="229"/>
      <c r="X739" s="230"/>
      <c r="Y739" s="59"/>
      <c r="Z739" s="47"/>
      <c r="AA739" s="229"/>
      <c r="AB739" s="230"/>
      <c r="AC739" s="59"/>
      <c r="AD739" s="48"/>
      <c r="AE739" s="181"/>
      <c r="AF739" s="181"/>
      <c r="AG739" s="181"/>
      <c r="AH739" s="181"/>
      <c r="AI739" s="181"/>
      <c r="AJ739" s="181"/>
      <c r="AK739" s="181"/>
      <c r="AL739" s="181"/>
      <c r="AM739" s="48"/>
      <c r="AN739" s="53">
        <f>A719</f>
        <v>46283</v>
      </c>
      <c r="AO739" s="54" t="str">
        <f>G720</f>
        <v>Consultorio N° 2</v>
      </c>
      <c r="AP739" s="55">
        <f t="shared" ref="AP739:AQ739" si="506">G741</f>
        <v>0</v>
      </c>
      <c r="AQ739" s="55">
        <f t="shared" si="506"/>
        <v>0</v>
      </c>
      <c r="AR739" s="55">
        <f>Y741</f>
        <v>0</v>
      </c>
      <c r="AS739" s="55">
        <f>W741</f>
        <v>0</v>
      </c>
      <c r="AT739" s="55">
        <f>W742</f>
        <v>0</v>
      </c>
      <c r="AU739" s="55">
        <f>Y742</f>
        <v>0</v>
      </c>
      <c r="AV739" s="55">
        <f>W743</f>
        <v>0</v>
      </c>
      <c r="AW739" s="55">
        <f>Y743</f>
        <v>0</v>
      </c>
      <c r="AX739" s="55">
        <f>Y744</f>
        <v>0</v>
      </c>
      <c r="AY739" s="55">
        <f>J744</f>
        <v>0</v>
      </c>
      <c r="AZ739" s="56"/>
      <c r="BA739" s="56"/>
      <c r="BB739" s="56"/>
      <c r="BC739" s="56"/>
      <c r="BD739" s="56"/>
      <c r="BE739" s="56"/>
      <c r="BF739" s="56"/>
      <c r="BG739" s="56"/>
      <c r="BH739" s="56"/>
      <c r="BI739" s="56"/>
      <c r="BJ739" s="56"/>
      <c r="BK739" s="56"/>
      <c r="BL739" s="56"/>
      <c r="BM739" s="56"/>
      <c r="BN739" s="56"/>
    </row>
    <row r="740" spans="1:66" ht="11.25" customHeight="1">
      <c r="A740" s="221"/>
      <c r="B740" s="38"/>
      <c r="C740" s="206"/>
      <c r="D740" s="209"/>
      <c r="E740" s="85" t="s">
        <v>46</v>
      </c>
      <c r="F740" s="86"/>
      <c r="G740" s="206"/>
      <c r="H740" s="209"/>
      <c r="I740" s="85" t="s">
        <v>46</v>
      </c>
      <c r="J740" s="108"/>
      <c r="K740" s="206"/>
      <c r="L740" s="209"/>
      <c r="M740" s="85" t="s">
        <v>46</v>
      </c>
      <c r="N740" s="108"/>
      <c r="O740" s="43"/>
      <c r="P740" s="1"/>
      <c r="Q740" s="150"/>
      <c r="R740" s="15"/>
      <c r="S740" s="227" t="str">
        <f>IF(OR(S737="Empleado",S737="Familiar"),"Nombre del Empleado","N° Factura")</f>
        <v>N° Factura</v>
      </c>
      <c r="T740" s="228"/>
      <c r="U740" s="89"/>
      <c r="V740" s="47"/>
      <c r="W740" s="227" t="str">
        <f>IF(OR(W737="Empleado",W737="Familiar"),"Nombre del Empleado","N° Factura")</f>
        <v>N° Factura</v>
      </c>
      <c r="X740" s="228"/>
      <c r="Y740" s="89"/>
      <c r="Z740" s="47"/>
      <c r="AA740" s="227" t="str">
        <f>IF(OR(AA737="Empleado",AA737="Familiar"),"Nombre del Empleado","N° Factura")</f>
        <v>N° Factura</v>
      </c>
      <c r="AB740" s="228"/>
      <c r="AC740" s="89"/>
      <c r="AD740" s="48"/>
      <c r="AE740" s="181"/>
      <c r="AF740" s="181"/>
      <c r="AG740" s="181"/>
      <c r="AH740" s="181"/>
      <c r="AI740" s="181"/>
      <c r="AJ740" s="181"/>
      <c r="AK740" s="181"/>
      <c r="AL740" s="181"/>
      <c r="AM740" s="48"/>
      <c r="AN740" s="53">
        <f>A719</f>
        <v>46283</v>
      </c>
      <c r="AO740" s="54" t="str">
        <f>G720</f>
        <v>Consultorio N° 2</v>
      </c>
      <c r="AP740" s="55">
        <f t="shared" ref="AP740:AQ740" si="507">G745</f>
        <v>0</v>
      </c>
      <c r="AQ740" s="55">
        <f t="shared" si="507"/>
        <v>0</v>
      </c>
      <c r="AR740" s="55">
        <f>Y745</f>
        <v>0</v>
      </c>
      <c r="AS740" s="55">
        <f>W745</f>
        <v>0</v>
      </c>
      <c r="AT740" s="55">
        <f>W746</f>
        <v>0</v>
      </c>
      <c r="AU740" s="55">
        <f>Y746</f>
        <v>0</v>
      </c>
      <c r="AV740" s="55">
        <f>W747</f>
        <v>0</v>
      </c>
      <c r="AW740" s="55">
        <f>Y747</f>
        <v>0</v>
      </c>
      <c r="AX740" s="55">
        <f>Y748</f>
        <v>0</v>
      </c>
      <c r="AY740" s="55">
        <f>J748</f>
        <v>0</v>
      </c>
      <c r="AZ740" s="56"/>
      <c r="BA740" s="56"/>
      <c r="BB740" s="56"/>
      <c r="BC740" s="56"/>
      <c r="BD740" s="56"/>
      <c r="BE740" s="56"/>
      <c r="BF740" s="56"/>
      <c r="BG740" s="56"/>
      <c r="BH740" s="56"/>
      <c r="BI740" s="56"/>
      <c r="BJ740" s="56"/>
      <c r="BK740" s="56"/>
      <c r="BL740" s="56"/>
      <c r="BM740" s="56"/>
      <c r="BN740" s="56"/>
    </row>
    <row r="741" spans="1:66" ht="11.25" customHeight="1">
      <c r="A741" s="222">
        <f>A737+$Q$13/1440</f>
        <v>0.54166666666666663</v>
      </c>
      <c r="B741" s="38"/>
      <c r="C741" s="204"/>
      <c r="D741" s="207"/>
      <c r="E741" s="40" t="s">
        <v>36</v>
      </c>
      <c r="F741" s="42" t="str">
        <f>IF(D741&lt;&gt;"", VLOOKUP(D741,'Base de Datos'!$A$2:$D1268,2,FALSE()),"")</f>
        <v/>
      </c>
      <c r="G741" s="204"/>
      <c r="H741" s="216"/>
      <c r="I741" s="40" t="s">
        <v>36</v>
      </c>
      <c r="J741" s="42" t="str">
        <f>IF(H741&lt;&gt;"", VLOOKUP(H741,'Base de Datos'!$A$2:$D1268,2,FALSE()),"")</f>
        <v/>
      </c>
      <c r="K741" s="204"/>
      <c r="L741" s="216"/>
      <c r="M741" s="40" t="s">
        <v>36</v>
      </c>
      <c r="N741" s="42" t="str">
        <f>IF(L741&lt;&gt;"", VLOOKUP(L741,'Base de Datos'!$A$2:$D1268,2,FALSE()),"")</f>
        <v/>
      </c>
      <c r="O741" s="43"/>
      <c r="P741" s="1"/>
      <c r="Q741" s="150"/>
      <c r="R741" s="15"/>
      <c r="S741" s="45"/>
      <c r="T741" s="45" t="s">
        <v>37</v>
      </c>
      <c r="U741" s="46"/>
      <c r="V741" s="47"/>
      <c r="W741" s="45"/>
      <c r="X741" s="45" t="s">
        <v>37</v>
      </c>
      <c r="Y741" s="46"/>
      <c r="Z741" s="47"/>
      <c r="AA741" s="45"/>
      <c r="AB741" s="45" t="s">
        <v>37</v>
      </c>
      <c r="AC741" s="46"/>
      <c r="AD741" s="48"/>
      <c r="AE741" s="181"/>
      <c r="AF741" s="181"/>
      <c r="AG741" s="181"/>
      <c r="AH741" s="181"/>
      <c r="AI741" s="181"/>
      <c r="AJ741" s="181"/>
      <c r="AK741" s="181"/>
      <c r="AL741" s="181"/>
      <c r="AM741" s="48"/>
      <c r="AN741" s="53">
        <f>A719</f>
        <v>46283</v>
      </c>
      <c r="AO741" s="54" t="str">
        <f>G720</f>
        <v>Consultorio N° 2</v>
      </c>
      <c r="AP741" s="55">
        <f t="shared" ref="AP741:AQ741" si="508">G749</f>
        <v>0</v>
      </c>
      <c r="AQ741" s="55">
        <f t="shared" si="508"/>
        <v>0</v>
      </c>
      <c r="AR741" s="55">
        <f>Y749</f>
        <v>0</v>
      </c>
      <c r="AS741" s="55">
        <f>W749</f>
        <v>0</v>
      </c>
      <c r="AT741" s="55">
        <f>W750</f>
        <v>0</v>
      </c>
      <c r="AU741" s="55">
        <f>Y750</f>
        <v>0</v>
      </c>
      <c r="AV741" s="55">
        <f>W751</f>
        <v>0</v>
      </c>
      <c r="AW741" s="55">
        <f>Y751</f>
        <v>0</v>
      </c>
      <c r="AX741" s="55">
        <f>Y752</f>
        <v>0</v>
      </c>
      <c r="AY741" s="55">
        <f>J752</f>
        <v>0</v>
      </c>
      <c r="AZ741" s="56"/>
      <c r="BA741" s="56"/>
      <c r="BB741" s="56"/>
      <c r="BC741" s="56"/>
      <c r="BD741" s="56"/>
      <c r="BE741" s="56"/>
      <c r="BF741" s="56"/>
      <c r="BG741" s="56"/>
      <c r="BH741" s="56"/>
      <c r="BI741" s="56"/>
      <c r="BJ741" s="56"/>
      <c r="BK741" s="56"/>
      <c r="BL741" s="56"/>
      <c r="BM741" s="56"/>
      <c r="BN741" s="56"/>
    </row>
    <row r="742" spans="1:66" ht="11.25" customHeight="1">
      <c r="A742" s="220"/>
      <c r="B742" s="38"/>
      <c r="C742" s="205"/>
      <c r="D742" s="208"/>
      <c r="E742" s="57" t="s">
        <v>42</v>
      </c>
      <c r="F742" s="58" t="str">
        <f>IF(D741&lt;&gt;"", VLOOKUP(D741,'Base de Datos'!$A$2:$D1268,3,FALSE()),"")</f>
        <v/>
      </c>
      <c r="G742" s="205"/>
      <c r="H742" s="208"/>
      <c r="I742" s="57" t="s">
        <v>42</v>
      </c>
      <c r="J742" s="58" t="str">
        <f>IF(H741&lt;&gt;"", VLOOKUP(H741,'Base de Datos'!$A$2:$D1268,3,FALSE()),"")</f>
        <v/>
      </c>
      <c r="K742" s="205"/>
      <c r="L742" s="208"/>
      <c r="M742" s="57" t="s">
        <v>42</v>
      </c>
      <c r="N742" s="58" t="str">
        <f>IF(L741&lt;&gt;"", VLOOKUP(L741,'Base de Datos'!$A$2:$D1268,3,FALSE()),"")</f>
        <v/>
      </c>
      <c r="O742" s="43"/>
      <c r="P742" s="1"/>
      <c r="Q742" s="1"/>
      <c r="R742" s="15"/>
      <c r="S742" s="229"/>
      <c r="T742" s="230"/>
      <c r="U742" s="59"/>
      <c r="V742" s="47"/>
      <c r="W742" s="229"/>
      <c r="X742" s="230"/>
      <c r="Y742" s="59"/>
      <c r="Z742" s="47"/>
      <c r="AA742" s="229"/>
      <c r="AB742" s="230"/>
      <c r="AC742" s="59"/>
      <c r="AD742" s="48"/>
      <c r="AE742" s="181"/>
      <c r="AF742" s="181"/>
      <c r="AG742" s="181"/>
      <c r="AH742" s="181"/>
      <c r="AI742" s="181"/>
      <c r="AJ742" s="181"/>
      <c r="AK742" s="181"/>
      <c r="AL742" s="181"/>
      <c r="AM742" s="48"/>
      <c r="AN742" s="53">
        <f>A719</f>
        <v>46283</v>
      </c>
      <c r="AO742" s="54" t="str">
        <f>G720</f>
        <v>Consultorio N° 2</v>
      </c>
      <c r="AP742" s="55">
        <f t="shared" ref="AP742:AQ742" si="509">G753</f>
        <v>0</v>
      </c>
      <c r="AQ742" s="55">
        <f t="shared" si="509"/>
        <v>0</v>
      </c>
      <c r="AR742" s="55">
        <f>Y753</f>
        <v>0</v>
      </c>
      <c r="AS742" s="55">
        <f>W753</f>
        <v>0</v>
      </c>
      <c r="AT742" s="55">
        <f>W754</f>
        <v>0</v>
      </c>
      <c r="AU742" s="55">
        <f>Y754</f>
        <v>0</v>
      </c>
      <c r="AV742" s="55">
        <f>W755</f>
        <v>0</v>
      </c>
      <c r="AW742" s="55">
        <f>Y755</f>
        <v>0</v>
      </c>
      <c r="AX742" s="55">
        <f>Y756</f>
        <v>0</v>
      </c>
      <c r="AY742" s="55">
        <f>J756</f>
        <v>0</v>
      </c>
      <c r="AZ742" s="56"/>
      <c r="BA742" s="56"/>
      <c r="BB742" s="56"/>
      <c r="BC742" s="56"/>
      <c r="BD742" s="56"/>
      <c r="BE742" s="56"/>
      <c r="BF742" s="56"/>
      <c r="BG742" s="56"/>
      <c r="BH742" s="56"/>
      <c r="BI742" s="56"/>
      <c r="BJ742" s="56"/>
      <c r="BK742" s="56"/>
      <c r="BL742" s="56"/>
      <c r="BM742" s="56"/>
      <c r="BN742" s="56"/>
    </row>
    <row r="743" spans="1:66" ht="11.25" customHeight="1">
      <c r="A743" s="220"/>
      <c r="B743" s="38"/>
      <c r="C743" s="205"/>
      <c r="D743" s="208"/>
      <c r="E743" s="57" t="s">
        <v>44</v>
      </c>
      <c r="F743" s="58" t="str">
        <f>IF(D741&lt;&gt;"", VLOOKUP(D741,'Base de Datos'!$A$2:$D1268,4,FALSE()),"")</f>
        <v/>
      </c>
      <c r="G743" s="205"/>
      <c r="H743" s="208"/>
      <c r="I743" s="57" t="s">
        <v>44</v>
      </c>
      <c r="J743" s="58" t="str">
        <f>IF(H741&lt;&gt;"", VLOOKUP(H741,'Base de Datos'!$A$2:$D1268,4,FALSE()),"")</f>
        <v/>
      </c>
      <c r="K743" s="205"/>
      <c r="L743" s="208"/>
      <c r="M743" s="57" t="s">
        <v>44</v>
      </c>
      <c r="N743" s="58" t="str">
        <f>IF(L741&lt;&gt;"", VLOOKUP(L741,'Base de Datos'!$A$2:$D1268,4,FALSE()),"")</f>
        <v/>
      </c>
      <c r="O743" s="1"/>
      <c r="P743" s="1"/>
      <c r="Q743" s="1"/>
      <c r="R743" s="15"/>
      <c r="S743" s="229"/>
      <c r="T743" s="230"/>
      <c r="U743" s="59"/>
      <c r="V743" s="47"/>
      <c r="W743" s="229"/>
      <c r="X743" s="230"/>
      <c r="Y743" s="59"/>
      <c r="Z743" s="47"/>
      <c r="AA743" s="229"/>
      <c r="AB743" s="230"/>
      <c r="AC743" s="59"/>
      <c r="AD743" s="48"/>
      <c r="AE743" s="181"/>
      <c r="AF743" s="181"/>
      <c r="AG743" s="181"/>
      <c r="AH743" s="181"/>
      <c r="AI743" s="181"/>
      <c r="AJ743" s="181"/>
      <c r="AK743" s="181"/>
      <c r="AL743" s="181"/>
      <c r="AM743" s="48"/>
      <c r="AN743" s="53">
        <f>A719</f>
        <v>46283</v>
      </c>
      <c r="AO743" s="54" t="str">
        <f>G720</f>
        <v>Consultorio N° 2</v>
      </c>
      <c r="AP743" s="55">
        <f t="shared" ref="AP743:AQ743" si="510">G757</f>
        <v>0</v>
      </c>
      <c r="AQ743" s="55">
        <f t="shared" si="510"/>
        <v>0</v>
      </c>
      <c r="AR743" s="55">
        <f>Y757</f>
        <v>0</v>
      </c>
      <c r="AS743" s="55">
        <f>W757</f>
        <v>0</v>
      </c>
      <c r="AT743" s="55">
        <f>W758</f>
        <v>0</v>
      </c>
      <c r="AU743" s="55">
        <f>Y758</f>
        <v>0</v>
      </c>
      <c r="AV743" s="55">
        <f>W759</f>
        <v>0</v>
      </c>
      <c r="AW743" s="55">
        <f>Y759</f>
        <v>0</v>
      </c>
      <c r="AX743" s="55">
        <f>Y760</f>
        <v>0</v>
      </c>
      <c r="AY743" s="55">
        <f>J760</f>
        <v>0</v>
      </c>
      <c r="AZ743" s="56"/>
      <c r="BA743" s="56"/>
      <c r="BB743" s="56"/>
      <c r="BC743" s="56"/>
      <c r="BD743" s="56"/>
      <c r="BE743" s="56"/>
      <c r="BF743" s="56"/>
      <c r="BG743" s="56"/>
      <c r="BH743" s="56"/>
      <c r="BI743" s="56"/>
      <c r="BJ743" s="56"/>
      <c r="BK743" s="56"/>
      <c r="BL743" s="56"/>
      <c r="BM743" s="56"/>
      <c r="BN743" s="56"/>
    </row>
    <row r="744" spans="1:66" ht="11.25" customHeight="1">
      <c r="A744" s="221"/>
      <c r="B744" s="38"/>
      <c r="C744" s="206"/>
      <c r="D744" s="209"/>
      <c r="E744" s="85" t="s">
        <v>46</v>
      </c>
      <c r="F744" s="86"/>
      <c r="G744" s="206"/>
      <c r="H744" s="209"/>
      <c r="I744" s="85" t="s">
        <v>46</v>
      </c>
      <c r="J744" s="108"/>
      <c r="K744" s="206"/>
      <c r="L744" s="209"/>
      <c r="M744" s="85" t="s">
        <v>46</v>
      </c>
      <c r="N744" s="108"/>
      <c r="O744" s="43"/>
      <c r="P744" s="1"/>
      <c r="Q744" s="1"/>
      <c r="R744" s="15"/>
      <c r="S744" s="227" t="str">
        <f>IF(OR(S741="Empleado",S741="Familiar"),"Nombre del Empleado","N° Factura")</f>
        <v>N° Factura</v>
      </c>
      <c r="T744" s="228"/>
      <c r="U744" s="89"/>
      <c r="V744" s="47"/>
      <c r="W744" s="227" t="str">
        <f>IF(OR(W741="Empleado",W741="Familiar"),"Nombre del Empleado","N° Factura")</f>
        <v>N° Factura</v>
      </c>
      <c r="X744" s="228"/>
      <c r="Y744" s="89"/>
      <c r="Z744" s="47"/>
      <c r="AA744" s="227" t="str">
        <f>IF(OR(AA741="Empleado",AA741="Familiar"),"Nombre del Empleado","N° Factura")</f>
        <v>N° Factura</v>
      </c>
      <c r="AB744" s="228"/>
      <c r="AC744" s="89"/>
      <c r="AD744" s="48"/>
      <c r="AE744" s="181"/>
      <c r="AF744" s="181"/>
      <c r="AG744" s="181"/>
      <c r="AH744" s="181"/>
      <c r="AI744" s="181"/>
      <c r="AJ744" s="181"/>
      <c r="AK744" s="181"/>
      <c r="AL744" s="181"/>
      <c r="AM744" s="48"/>
      <c r="AN744" s="53">
        <f>A719</f>
        <v>46283</v>
      </c>
      <c r="AO744" s="54" t="str">
        <f>K720</f>
        <v>Consultorio N° 3</v>
      </c>
      <c r="AP744" s="55">
        <f t="shared" ref="AP744:AQ744" si="511">K721</f>
        <v>0</v>
      </c>
      <c r="AQ744" s="55">
        <f t="shared" si="511"/>
        <v>0</v>
      </c>
      <c r="AR744" s="55">
        <f>AC721</f>
        <v>0</v>
      </c>
      <c r="AS744" s="55">
        <f>AA721</f>
        <v>0</v>
      </c>
      <c r="AT744" s="55">
        <f>AA722</f>
        <v>0</v>
      </c>
      <c r="AU744" s="55">
        <f>AC722</f>
        <v>0</v>
      </c>
      <c r="AV744" s="55">
        <f>AA723</f>
        <v>0</v>
      </c>
      <c r="AW744" s="55">
        <f>AC723</f>
        <v>0</v>
      </c>
      <c r="AX744" s="55">
        <f>AC724</f>
        <v>0</v>
      </c>
      <c r="AY744" s="55">
        <f>N724</f>
        <v>0</v>
      </c>
      <c r="AZ744" s="56"/>
      <c r="BA744" s="56"/>
      <c r="BB744" s="56"/>
      <c r="BC744" s="56"/>
      <c r="BD744" s="56"/>
      <c r="BE744" s="56"/>
      <c r="BF744" s="56"/>
      <c r="BG744" s="56"/>
      <c r="BH744" s="56"/>
      <c r="BI744" s="56"/>
      <c r="BJ744" s="56"/>
      <c r="BK744" s="56"/>
      <c r="BL744" s="56"/>
      <c r="BM744" s="56"/>
      <c r="BN744" s="56"/>
    </row>
    <row r="745" spans="1:66" ht="11.25" customHeight="1">
      <c r="A745" s="222">
        <f>A741+$Q$13/1440</f>
        <v>0.58333333333333326</v>
      </c>
      <c r="B745" s="38"/>
      <c r="C745" s="204"/>
      <c r="D745" s="207"/>
      <c r="E745" s="40" t="s">
        <v>36</v>
      </c>
      <c r="F745" s="42" t="str">
        <f>IF(D745&lt;&gt;"", VLOOKUP(D745,'Base de Datos'!$A$2:$D1268,2,FALSE()),"")</f>
        <v/>
      </c>
      <c r="G745" s="204"/>
      <c r="H745" s="216"/>
      <c r="I745" s="40" t="s">
        <v>36</v>
      </c>
      <c r="J745" s="42" t="str">
        <f>IF(H745&lt;&gt;"", VLOOKUP(H745,'Base de Datos'!$A$2:$D1268,2,FALSE()),"")</f>
        <v/>
      </c>
      <c r="K745" s="204"/>
      <c r="L745" s="216"/>
      <c r="M745" s="40" t="s">
        <v>36</v>
      </c>
      <c r="N745" s="42" t="str">
        <f>IF(L745&lt;&gt;"", VLOOKUP(L745,'Base de Datos'!$A$2:$D1268,2,FALSE()),"")</f>
        <v/>
      </c>
      <c r="O745" s="43"/>
      <c r="P745" s="151"/>
      <c r="Q745" s="1"/>
      <c r="R745" s="15"/>
      <c r="S745" s="45"/>
      <c r="T745" s="45" t="s">
        <v>37</v>
      </c>
      <c r="U745" s="46"/>
      <c r="V745" s="47"/>
      <c r="W745" s="45"/>
      <c r="X745" s="45" t="s">
        <v>37</v>
      </c>
      <c r="Y745" s="46"/>
      <c r="Z745" s="47"/>
      <c r="AA745" s="45"/>
      <c r="AB745" s="45" t="s">
        <v>37</v>
      </c>
      <c r="AC745" s="46"/>
      <c r="AD745" s="48"/>
      <c r="AE745" s="181"/>
      <c r="AF745" s="181"/>
      <c r="AG745" s="181"/>
      <c r="AH745" s="181"/>
      <c r="AI745" s="181"/>
      <c r="AJ745" s="181"/>
      <c r="AK745" s="181"/>
      <c r="AL745" s="181"/>
      <c r="AM745" s="48"/>
      <c r="AN745" s="53">
        <f>A719</f>
        <v>46283</v>
      </c>
      <c r="AO745" s="54" t="str">
        <f>K720</f>
        <v>Consultorio N° 3</v>
      </c>
      <c r="AP745" s="55">
        <f t="shared" ref="AP745:AQ745" si="512">K725</f>
        <v>0</v>
      </c>
      <c r="AQ745" s="55">
        <f t="shared" si="512"/>
        <v>0</v>
      </c>
      <c r="AR745" s="55">
        <f>AC725</f>
        <v>0</v>
      </c>
      <c r="AS745" s="55">
        <f>AA725</f>
        <v>0</v>
      </c>
      <c r="AT745" s="55">
        <f>AA726</f>
        <v>0</v>
      </c>
      <c r="AU745" s="55">
        <f>AC726</f>
        <v>0</v>
      </c>
      <c r="AV745" s="55">
        <f>AA727</f>
        <v>0</v>
      </c>
      <c r="AW745" s="55">
        <f>AC727</f>
        <v>0</v>
      </c>
      <c r="AX745" s="55">
        <f>AC728</f>
        <v>0</v>
      </c>
      <c r="AY745" s="55">
        <f>N728</f>
        <v>0</v>
      </c>
      <c r="AZ745" s="56"/>
      <c r="BA745" s="56"/>
      <c r="BB745" s="56"/>
      <c r="BC745" s="56"/>
      <c r="BD745" s="56"/>
      <c r="BE745" s="56"/>
      <c r="BF745" s="56"/>
      <c r="BG745" s="56"/>
      <c r="BH745" s="56"/>
      <c r="BI745" s="56"/>
      <c r="BJ745" s="56"/>
      <c r="BK745" s="56"/>
      <c r="BL745" s="56"/>
      <c r="BM745" s="56"/>
      <c r="BN745" s="56"/>
    </row>
    <row r="746" spans="1:66" ht="11.25" customHeight="1">
      <c r="A746" s="220"/>
      <c r="B746" s="38"/>
      <c r="C746" s="205"/>
      <c r="D746" s="208"/>
      <c r="E746" s="57" t="s">
        <v>42</v>
      </c>
      <c r="F746" s="58" t="str">
        <f>IF(D745&lt;&gt;"", VLOOKUP(D745,'Base de Datos'!$A$2:$D1268,3,FALSE()),"")</f>
        <v/>
      </c>
      <c r="G746" s="205"/>
      <c r="H746" s="208"/>
      <c r="I746" s="57" t="s">
        <v>42</v>
      </c>
      <c r="J746" s="58" t="str">
        <f>IF(H745&lt;&gt;"", VLOOKUP(H745,'Base de Datos'!$A$2:$D1268,3,FALSE()),"")</f>
        <v/>
      </c>
      <c r="K746" s="205"/>
      <c r="L746" s="208"/>
      <c r="M746" s="57" t="s">
        <v>42</v>
      </c>
      <c r="N746" s="58" t="str">
        <f>IF(L745&lt;&gt;"", VLOOKUP(L745,'Base de Datos'!$A$2:$D1268,3,FALSE()),"")</f>
        <v/>
      </c>
      <c r="O746" s="43"/>
      <c r="P746" s="151"/>
      <c r="Q746" s="152"/>
      <c r="R746" s="15"/>
      <c r="S746" s="229"/>
      <c r="T746" s="230"/>
      <c r="U746" s="59"/>
      <c r="V746" s="47"/>
      <c r="W746" s="229"/>
      <c r="X746" s="230"/>
      <c r="Y746" s="59"/>
      <c r="Z746" s="47"/>
      <c r="AA746" s="229"/>
      <c r="AB746" s="230"/>
      <c r="AC746" s="59"/>
      <c r="AD746" s="48"/>
      <c r="AE746" s="181"/>
      <c r="AF746" s="181"/>
      <c r="AG746" s="181"/>
      <c r="AH746" s="181"/>
      <c r="AI746" s="181"/>
      <c r="AJ746" s="181"/>
      <c r="AK746" s="181"/>
      <c r="AL746" s="181"/>
      <c r="AM746" s="48"/>
      <c r="AN746" s="53">
        <f>A719</f>
        <v>46283</v>
      </c>
      <c r="AO746" s="54" t="str">
        <f>K720</f>
        <v>Consultorio N° 3</v>
      </c>
      <c r="AP746" s="55">
        <f t="shared" ref="AP746:AQ746" si="513">K729</f>
        <v>0</v>
      </c>
      <c r="AQ746" s="55">
        <f t="shared" si="513"/>
        <v>0</v>
      </c>
      <c r="AR746" s="55">
        <f>AC729</f>
        <v>0</v>
      </c>
      <c r="AS746" s="55">
        <f>AA729</f>
        <v>0</v>
      </c>
      <c r="AT746" s="55">
        <f>AA730</f>
        <v>0</v>
      </c>
      <c r="AU746" s="55">
        <f>AC730</f>
        <v>0</v>
      </c>
      <c r="AV746" s="55">
        <f>AA731</f>
        <v>0</v>
      </c>
      <c r="AW746" s="55">
        <f>AC731</f>
        <v>0</v>
      </c>
      <c r="AX746" s="55">
        <f>AC732</f>
        <v>0</v>
      </c>
      <c r="AY746" s="55">
        <f>N732</f>
        <v>0</v>
      </c>
      <c r="AZ746" s="56"/>
      <c r="BA746" s="56"/>
      <c r="BB746" s="56"/>
      <c r="BC746" s="56"/>
      <c r="BD746" s="56"/>
      <c r="BE746" s="56"/>
      <c r="BF746" s="56"/>
      <c r="BG746" s="56"/>
      <c r="BH746" s="56"/>
      <c r="BI746" s="56"/>
      <c r="BJ746" s="56"/>
      <c r="BK746" s="56"/>
      <c r="BL746" s="56"/>
      <c r="BM746" s="56"/>
      <c r="BN746" s="56"/>
    </row>
    <row r="747" spans="1:66" ht="11.25" customHeight="1">
      <c r="A747" s="220"/>
      <c r="B747" s="38"/>
      <c r="C747" s="205"/>
      <c r="D747" s="208"/>
      <c r="E747" s="57" t="s">
        <v>44</v>
      </c>
      <c r="F747" s="58" t="str">
        <f>IF(D745&lt;&gt;"", VLOOKUP(D745,'Base de Datos'!$A$2:$D1268,4,FALSE()),"")</f>
        <v/>
      </c>
      <c r="G747" s="205"/>
      <c r="H747" s="208"/>
      <c r="I747" s="57" t="s">
        <v>44</v>
      </c>
      <c r="J747" s="58" t="str">
        <f>IF(H745&lt;&gt;"", VLOOKUP(H745,'Base de Datos'!$A$2:$D1268,4,FALSE()),"")</f>
        <v/>
      </c>
      <c r="K747" s="205"/>
      <c r="L747" s="208"/>
      <c r="M747" s="57" t="s">
        <v>44</v>
      </c>
      <c r="N747" s="58" t="str">
        <f>IF(L745&lt;&gt;"", VLOOKUP(L745,'Base de Datos'!$A$2:$D1268,4,FALSE()),"")</f>
        <v/>
      </c>
      <c r="O747" s="43"/>
      <c r="P747" s="151"/>
      <c r="Q747" s="152"/>
      <c r="R747" s="15"/>
      <c r="S747" s="229"/>
      <c r="T747" s="230"/>
      <c r="U747" s="59"/>
      <c r="V747" s="47"/>
      <c r="W747" s="229"/>
      <c r="X747" s="230"/>
      <c r="Y747" s="59"/>
      <c r="Z747" s="47"/>
      <c r="AA747" s="229"/>
      <c r="AB747" s="230"/>
      <c r="AC747" s="59"/>
      <c r="AD747" s="48"/>
      <c r="AE747" s="181"/>
      <c r="AF747" s="181"/>
      <c r="AG747" s="181"/>
      <c r="AH747" s="181"/>
      <c r="AI747" s="181"/>
      <c r="AJ747" s="181"/>
      <c r="AK747" s="181"/>
      <c r="AL747" s="181"/>
      <c r="AM747" s="48"/>
      <c r="AN747" s="53">
        <f>A719</f>
        <v>46283</v>
      </c>
      <c r="AO747" s="54" t="str">
        <f>K720</f>
        <v>Consultorio N° 3</v>
      </c>
      <c r="AP747" s="55">
        <f t="shared" ref="AP747:AQ747" si="514">K733</f>
        <v>0</v>
      </c>
      <c r="AQ747" s="55">
        <f t="shared" si="514"/>
        <v>0</v>
      </c>
      <c r="AR747" s="55">
        <f>AC733</f>
        <v>0</v>
      </c>
      <c r="AS747" s="55">
        <f>AA733</f>
        <v>0</v>
      </c>
      <c r="AT747" s="55">
        <f>AA734</f>
        <v>0</v>
      </c>
      <c r="AU747" s="55">
        <f>AC734</f>
        <v>0</v>
      </c>
      <c r="AV747" s="55">
        <f>AA735</f>
        <v>0</v>
      </c>
      <c r="AW747" s="55">
        <f>AC735</f>
        <v>0</v>
      </c>
      <c r="AX747" s="55">
        <f>AC736</f>
        <v>0</v>
      </c>
      <c r="AY747" s="55">
        <f>N736</f>
        <v>0</v>
      </c>
      <c r="AZ747" s="56"/>
      <c r="BA747" s="56"/>
      <c r="BB747" s="56"/>
      <c r="BC747" s="56"/>
      <c r="BD747" s="56"/>
      <c r="BE747" s="56"/>
      <c r="BF747" s="56"/>
      <c r="BG747" s="56"/>
      <c r="BH747" s="56"/>
      <c r="BI747" s="56"/>
      <c r="BJ747" s="56"/>
      <c r="BK747" s="56"/>
      <c r="BL747" s="56"/>
      <c r="BM747" s="56"/>
      <c r="BN747" s="56"/>
    </row>
    <row r="748" spans="1:66" ht="11.25" customHeight="1">
      <c r="A748" s="221"/>
      <c r="B748" s="38"/>
      <c r="C748" s="206"/>
      <c r="D748" s="209"/>
      <c r="E748" s="85" t="s">
        <v>46</v>
      </c>
      <c r="F748" s="86"/>
      <c r="G748" s="206"/>
      <c r="H748" s="209"/>
      <c r="I748" s="85" t="s">
        <v>46</v>
      </c>
      <c r="J748" s="108"/>
      <c r="K748" s="206"/>
      <c r="L748" s="209"/>
      <c r="M748" s="85" t="s">
        <v>46</v>
      </c>
      <c r="N748" s="108"/>
      <c r="O748" s="43"/>
      <c r="P748" s="151"/>
      <c r="Q748" s="1"/>
      <c r="R748" s="15"/>
      <c r="S748" s="227" t="str">
        <f>IF(OR(S745="Empleado",S745="Familiar"),"Nombre del Empleado","N° Factura")</f>
        <v>N° Factura</v>
      </c>
      <c r="T748" s="228"/>
      <c r="U748" s="89"/>
      <c r="V748" s="47"/>
      <c r="W748" s="227" t="str">
        <f>IF(OR(W745="Empleado",W745="Familiar"),"Nombre del Empleado","N° Factura")</f>
        <v>N° Factura</v>
      </c>
      <c r="X748" s="228"/>
      <c r="Y748" s="89"/>
      <c r="Z748" s="47"/>
      <c r="AA748" s="227" t="str">
        <f>IF(OR(AA745="Empleado",AA745="Familiar"),"Nombre del Empleado","N° Factura")</f>
        <v>N° Factura</v>
      </c>
      <c r="AB748" s="228"/>
      <c r="AC748" s="89"/>
      <c r="AD748" s="48"/>
      <c r="AE748" s="181"/>
      <c r="AF748" s="181"/>
      <c r="AG748" s="181"/>
      <c r="AH748" s="181"/>
      <c r="AI748" s="181"/>
      <c r="AJ748" s="181"/>
      <c r="AK748" s="181"/>
      <c r="AL748" s="181"/>
      <c r="AM748" s="48"/>
      <c r="AN748" s="53">
        <f>A719</f>
        <v>46283</v>
      </c>
      <c r="AO748" s="54" t="str">
        <f>K720</f>
        <v>Consultorio N° 3</v>
      </c>
      <c r="AP748" s="55">
        <f t="shared" ref="AP748:AQ748" si="515">K737</f>
        <v>0</v>
      </c>
      <c r="AQ748" s="55">
        <f t="shared" si="515"/>
        <v>0</v>
      </c>
      <c r="AR748" s="55">
        <f>AC737</f>
        <v>0</v>
      </c>
      <c r="AS748" s="55">
        <f>AA737</f>
        <v>0</v>
      </c>
      <c r="AT748" s="55">
        <f>AA738</f>
        <v>0</v>
      </c>
      <c r="AU748" s="55">
        <f>AC738</f>
        <v>0</v>
      </c>
      <c r="AV748" s="55">
        <f>AA739</f>
        <v>0</v>
      </c>
      <c r="AW748" s="55">
        <f>AC739</f>
        <v>0</v>
      </c>
      <c r="AX748" s="55">
        <f>AC740</f>
        <v>0</v>
      </c>
      <c r="AY748" s="55">
        <f>N740</f>
        <v>0</v>
      </c>
      <c r="AZ748" s="56"/>
      <c r="BA748" s="56"/>
      <c r="BB748" s="56"/>
      <c r="BC748" s="56"/>
      <c r="BD748" s="56"/>
      <c r="BE748" s="56"/>
      <c r="BF748" s="56"/>
      <c r="BG748" s="56"/>
      <c r="BH748" s="56"/>
      <c r="BI748" s="56"/>
      <c r="BJ748" s="56"/>
      <c r="BK748" s="56"/>
      <c r="BL748" s="56"/>
      <c r="BM748" s="56"/>
      <c r="BN748" s="56"/>
    </row>
    <row r="749" spans="1:66" ht="11.25" customHeight="1">
      <c r="A749" s="222">
        <f>A745+$Q$13/1440</f>
        <v>0.62499999999999989</v>
      </c>
      <c r="B749" s="38"/>
      <c r="C749" s="204"/>
      <c r="D749" s="207"/>
      <c r="E749" s="40" t="s">
        <v>36</v>
      </c>
      <c r="F749" s="42" t="str">
        <f>IF(D749&lt;&gt;"", VLOOKUP(D749,'Base de Datos'!$A$2:$D1268,2,FALSE()),"")</f>
        <v/>
      </c>
      <c r="G749" s="204"/>
      <c r="H749" s="216"/>
      <c r="I749" s="40" t="s">
        <v>36</v>
      </c>
      <c r="J749" s="42" t="str">
        <f>IF(H749&lt;&gt;"", VLOOKUP(H749,'Base de Datos'!$A$2:$D1268,2,FALSE()),"")</f>
        <v/>
      </c>
      <c r="K749" s="204"/>
      <c r="L749" s="216"/>
      <c r="M749" s="40" t="s">
        <v>36</v>
      </c>
      <c r="N749" s="42" t="str">
        <f>IF(L749&lt;&gt;"", VLOOKUP(L749,'Base de Datos'!$A$2:$D1268,2,FALSE()),"")</f>
        <v/>
      </c>
      <c r="O749" s="43"/>
      <c r="P749" s="153"/>
      <c r="Q749" s="154"/>
      <c r="R749" s="15"/>
      <c r="S749" s="45"/>
      <c r="T749" s="45" t="s">
        <v>37</v>
      </c>
      <c r="U749" s="46"/>
      <c r="V749" s="47"/>
      <c r="W749" s="45"/>
      <c r="X749" s="45" t="s">
        <v>37</v>
      </c>
      <c r="Y749" s="46"/>
      <c r="Z749" s="47"/>
      <c r="AA749" s="45"/>
      <c r="AB749" s="45" t="s">
        <v>37</v>
      </c>
      <c r="AC749" s="46"/>
      <c r="AD749" s="48"/>
      <c r="AE749" s="181"/>
      <c r="AF749" s="181"/>
      <c r="AG749" s="181"/>
      <c r="AH749" s="181"/>
      <c r="AI749" s="181"/>
      <c r="AJ749" s="181"/>
      <c r="AK749" s="181"/>
      <c r="AL749" s="181"/>
      <c r="AM749" s="48"/>
      <c r="AN749" s="53">
        <f>A719</f>
        <v>46283</v>
      </c>
      <c r="AO749" s="54" t="str">
        <f>K720</f>
        <v>Consultorio N° 3</v>
      </c>
      <c r="AP749" s="55">
        <f t="shared" ref="AP749:AQ749" si="516">K741</f>
        <v>0</v>
      </c>
      <c r="AQ749" s="55">
        <f t="shared" si="516"/>
        <v>0</v>
      </c>
      <c r="AR749" s="55">
        <f>AC741</f>
        <v>0</v>
      </c>
      <c r="AS749" s="55">
        <f>AA741</f>
        <v>0</v>
      </c>
      <c r="AT749" s="55">
        <f>AA742</f>
        <v>0</v>
      </c>
      <c r="AU749" s="55">
        <f>AC742</f>
        <v>0</v>
      </c>
      <c r="AV749" s="55">
        <f>AA743</f>
        <v>0</v>
      </c>
      <c r="AW749" s="55">
        <f>AC743</f>
        <v>0</v>
      </c>
      <c r="AX749" s="55">
        <f>AC744</f>
        <v>0</v>
      </c>
      <c r="AY749" s="55">
        <f>N744</f>
        <v>0</v>
      </c>
      <c r="AZ749" s="56"/>
      <c r="BA749" s="56"/>
      <c r="BB749" s="56"/>
      <c r="BC749" s="56"/>
      <c r="BD749" s="56"/>
      <c r="BE749" s="56"/>
      <c r="BF749" s="56"/>
      <c r="BG749" s="56"/>
      <c r="BH749" s="56"/>
      <c r="BI749" s="56"/>
      <c r="BJ749" s="56"/>
      <c r="BK749" s="56"/>
      <c r="BL749" s="56"/>
      <c r="BM749" s="56"/>
      <c r="BN749" s="56"/>
    </row>
    <row r="750" spans="1:66" ht="11.25" customHeight="1">
      <c r="A750" s="220"/>
      <c r="B750" s="38"/>
      <c r="C750" s="205"/>
      <c r="D750" s="208"/>
      <c r="E750" s="57" t="s">
        <v>42</v>
      </c>
      <c r="F750" s="58" t="str">
        <f>IF(D749&lt;&gt;"", VLOOKUP(D749,'Base de Datos'!$A$2:$D1268,3,FALSE()),"")</f>
        <v/>
      </c>
      <c r="G750" s="205"/>
      <c r="H750" s="208"/>
      <c r="I750" s="57" t="s">
        <v>42</v>
      </c>
      <c r="J750" s="58" t="str">
        <f>IF(H749&lt;&gt;"", VLOOKUP(H749,'Base de Datos'!$A$2:$D1268,3,FALSE()),"")</f>
        <v/>
      </c>
      <c r="K750" s="205"/>
      <c r="L750" s="208"/>
      <c r="M750" s="57" t="s">
        <v>42</v>
      </c>
      <c r="N750" s="58" t="str">
        <f>IF(L749&lt;&gt;"", VLOOKUP(L749,'Base de Datos'!$A$2:$D1268,3,FALSE()),"")</f>
        <v/>
      </c>
      <c r="O750" s="43"/>
      <c r="P750" s="153"/>
      <c r="Q750" s="154"/>
      <c r="R750" s="15"/>
      <c r="S750" s="229"/>
      <c r="T750" s="230"/>
      <c r="U750" s="59"/>
      <c r="V750" s="47"/>
      <c r="W750" s="229"/>
      <c r="X750" s="230"/>
      <c r="Y750" s="59"/>
      <c r="Z750" s="47"/>
      <c r="AA750" s="229"/>
      <c r="AB750" s="230"/>
      <c r="AC750" s="59"/>
      <c r="AD750" s="48"/>
      <c r="AE750" s="181"/>
      <c r="AF750" s="181"/>
      <c r="AG750" s="181"/>
      <c r="AH750" s="181"/>
      <c r="AI750" s="181"/>
      <c r="AJ750" s="181"/>
      <c r="AK750" s="181"/>
      <c r="AL750" s="181"/>
      <c r="AM750" s="48"/>
      <c r="AN750" s="53">
        <f>A719</f>
        <v>46283</v>
      </c>
      <c r="AO750" s="54" t="str">
        <f>K720</f>
        <v>Consultorio N° 3</v>
      </c>
      <c r="AP750" s="55">
        <f t="shared" ref="AP750:AQ750" si="517">K745</f>
        <v>0</v>
      </c>
      <c r="AQ750" s="55">
        <f t="shared" si="517"/>
        <v>0</v>
      </c>
      <c r="AR750" s="55">
        <f>AC745</f>
        <v>0</v>
      </c>
      <c r="AS750" s="55">
        <f>AA745</f>
        <v>0</v>
      </c>
      <c r="AT750" s="55">
        <f>AA746</f>
        <v>0</v>
      </c>
      <c r="AU750" s="55">
        <f>AC746</f>
        <v>0</v>
      </c>
      <c r="AV750" s="55">
        <f>AA747</f>
        <v>0</v>
      </c>
      <c r="AW750" s="55">
        <f>AC747</f>
        <v>0</v>
      </c>
      <c r="AX750" s="55">
        <f>AC748</f>
        <v>0</v>
      </c>
      <c r="AY750" s="55">
        <f>N748</f>
        <v>0</v>
      </c>
      <c r="AZ750" s="56"/>
      <c r="BA750" s="56"/>
      <c r="BB750" s="56"/>
      <c r="BC750" s="56"/>
      <c r="BD750" s="56"/>
      <c r="BE750" s="56"/>
      <c r="BF750" s="56"/>
      <c r="BG750" s="56"/>
      <c r="BH750" s="56"/>
      <c r="BI750" s="56"/>
      <c r="BJ750" s="56"/>
      <c r="BK750" s="56"/>
      <c r="BL750" s="56"/>
      <c r="BM750" s="56"/>
      <c r="BN750" s="56"/>
    </row>
    <row r="751" spans="1:66" ht="11.25" customHeight="1">
      <c r="A751" s="220"/>
      <c r="B751" s="38"/>
      <c r="C751" s="205"/>
      <c r="D751" s="208"/>
      <c r="E751" s="57" t="s">
        <v>44</v>
      </c>
      <c r="F751" s="58" t="str">
        <f>IF(D749&lt;&gt;"", VLOOKUP(D749,'Base de Datos'!$A$2:$D1268,4,FALSE()),"")</f>
        <v/>
      </c>
      <c r="G751" s="205"/>
      <c r="H751" s="208"/>
      <c r="I751" s="57" t="s">
        <v>44</v>
      </c>
      <c r="J751" s="58" t="str">
        <f>IF(H749&lt;&gt;"", VLOOKUP(H749,'Base de Datos'!$A$2:$D1268,4,FALSE()),"")</f>
        <v/>
      </c>
      <c r="K751" s="205"/>
      <c r="L751" s="208"/>
      <c r="M751" s="57" t="s">
        <v>44</v>
      </c>
      <c r="N751" s="58" t="str">
        <f>IF(L749&lt;&gt;"", VLOOKUP(L749,'Base de Datos'!$A$2:$D1268,4,FALSE()),"")</f>
        <v/>
      </c>
      <c r="O751" s="43"/>
      <c r="P751" s="153"/>
      <c r="Q751" s="154"/>
      <c r="R751" s="15"/>
      <c r="S751" s="229"/>
      <c r="T751" s="230"/>
      <c r="U751" s="59"/>
      <c r="V751" s="47"/>
      <c r="W751" s="229"/>
      <c r="X751" s="230"/>
      <c r="Y751" s="59"/>
      <c r="Z751" s="47"/>
      <c r="AA751" s="229"/>
      <c r="AB751" s="230"/>
      <c r="AC751" s="59"/>
      <c r="AD751" s="48"/>
      <c r="AE751" s="181"/>
      <c r="AF751" s="181"/>
      <c r="AG751" s="181"/>
      <c r="AH751" s="181"/>
      <c r="AI751" s="181"/>
      <c r="AJ751" s="181"/>
      <c r="AK751" s="181"/>
      <c r="AL751" s="181"/>
      <c r="AM751" s="48"/>
      <c r="AN751" s="53">
        <f>A719</f>
        <v>46283</v>
      </c>
      <c r="AO751" s="54" t="str">
        <f>K720</f>
        <v>Consultorio N° 3</v>
      </c>
      <c r="AP751" s="55">
        <f t="shared" ref="AP751:AQ751" si="518">K749</f>
        <v>0</v>
      </c>
      <c r="AQ751" s="55">
        <f t="shared" si="518"/>
        <v>0</v>
      </c>
      <c r="AR751" s="55">
        <f>AC749</f>
        <v>0</v>
      </c>
      <c r="AS751" s="55">
        <f>AA749</f>
        <v>0</v>
      </c>
      <c r="AT751" s="55">
        <f>AA750</f>
        <v>0</v>
      </c>
      <c r="AU751" s="55">
        <f>AC750</f>
        <v>0</v>
      </c>
      <c r="AV751" s="55">
        <f>AA751</f>
        <v>0</v>
      </c>
      <c r="AW751" s="55">
        <f>AC751</f>
        <v>0</v>
      </c>
      <c r="AX751" s="55">
        <f>AC752</f>
        <v>0</v>
      </c>
      <c r="AY751" s="55">
        <f>N752</f>
        <v>0</v>
      </c>
      <c r="AZ751" s="56"/>
      <c r="BA751" s="56"/>
      <c r="BB751" s="56"/>
      <c r="BC751" s="56"/>
      <c r="BD751" s="56"/>
      <c r="BE751" s="56"/>
      <c r="BF751" s="56"/>
      <c r="BG751" s="56"/>
      <c r="BH751" s="56"/>
      <c r="BI751" s="56"/>
      <c r="BJ751" s="56"/>
      <c r="BK751" s="56"/>
      <c r="BL751" s="56"/>
      <c r="BM751" s="56"/>
      <c r="BN751" s="56"/>
    </row>
    <row r="752" spans="1:66" ht="11.25" customHeight="1">
      <c r="A752" s="221"/>
      <c r="B752" s="38"/>
      <c r="C752" s="206"/>
      <c r="D752" s="209"/>
      <c r="E752" s="85" t="s">
        <v>46</v>
      </c>
      <c r="F752" s="86"/>
      <c r="G752" s="206"/>
      <c r="H752" s="209"/>
      <c r="I752" s="85" t="s">
        <v>46</v>
      </c>
      <c r="J752" s="108"/>
      <c r="K752" s="206"/>
      <c r="L752" s="209"/>
      <c r="M752" s="85" t="s">
        <v>46</v>
      </c>
      <c r="N752" s="108"/>
      <c r="O752" s="43"/>
      <c r="P752" s="153"/>
      <c r="Q752" s="154"/>
      <c r="R752" s="15"/>
      <c r="S752" s="227" t="str">
        <f>IF(OR(S749="Empleado",S749="Familiar"),"Nombre del Empleado","N° Factura")</f>
        <v>N° Factura</v>
      </c>
      <c r="T752" s="228"/>
      <c r="U752" s="89"/>
      <c r="V752" s="47"/>
      <c r="W752" s="227" t="str">
        <f>IF(OR(W749="Empleado",W749="Familiar"),"Nombre del Empleado","N° Factura")</f>
        <v>N° Factura</v>
      </c>
      <c r="X752" s="228"/>
      <c r="Y752" s="89"/>
      <c r="Z752" s="47"/>
      <c r="AA752" s="227" t="str">
        <f>IF(OR(AA749="Empleado",AA749="Familiar"),"Nombre del Empleado","N° Factura")</f>
        <v>N° Factura</v>
      </c>
      <c r="AB752" s="228"/>
      <c r="AC752" s="89"/>
      <c r="AD752" s="48"/>
      <c r="AE752" s="181"/>
      <c r="AF752" s="181"/>
      <c r="AG752" s="181"/>
      <c r="AH752" s="181"/>
      <c r="AI752" s="181"/>
      <c r="AJ752" s="181"/>
      <c r="AK752" s="181"/>
      <c r="AL752" s="181"/>
      <c r="AM752" s="48"/>
      <c r="AN752" s="53">
        <f>A719</f>
        <v>46283</v>
      </c>
      <c r="AO752" s="54" t="str">
        <f>K720</f>
        <v>Consultorio N° 3</v>
      </c>
      <c r="AP752" s="55">
        <f t="shared" ref="AP752:AQ752" si="519">K753</f>
        <v>0</v>
      </c>
      <c r="AQ752" s="55">
        <f t="shared" si="519"/>
        <v>0</v>
      </c>
      <c r="AR752" s="55">
        <f>AC753</f>
        <v>0</v>
      </c>
      <c r="AS752" s="55">
        <f>AA753</f>
        <v>0</v>
      </c>
      <c r="AT752" s="55">
        <f>AA754</f>
        <v>0</v>
      </c>
      <c r="AU752" s="55">
        <f>AC754</f>
        <v>0</v>
      </c>
      <c r="AV752" s="55">
        <f>AA755</f>
        <v>0</v>
      </c>
      <c r="AW752" s="55">
        <f>AC755</f>
        <v>0</v>
      </c>
      <c r="AX752" s="55">
        <f>AC756</f>
        <v>0</v>
      </c>
      <c r="AY752" s="55">
        <f>N756</f>
        <v>0</v>
      </c>
      <c r="AZ752" s="56"/>
      <c r="BA752" s="56"/>
      <c r="BB752" s="56"/>
      <c r="BC752" s="56"/>
      <c r="BD752" s="56"/>
      <c r="BE752" s="56"/>
      <c r="BF752" s="56"/>
      <c r="BG752" s="56"/>
      <c r="BH752" s="56"/>
      <c r="BI752" s="56"/>
      <c r="BJ752" s="56"/>
      <c r="BK752" s="56"/>
      <c r="BL752" s="56"/>
      <c r="BM752" s="56"/>
      <c r="BN752" s="56"/>
    </row>
    <row r="753" spans="1:66" ht="11.25" customHeight="1">
      <c r="A753" s="222">
        <f>A749+$Q$13/1440</f>
        <v>0.66666666666666652</v>
      </c>
      <c r="B753" s="38"/>
      <c r="C753" s="204"/>
      <c r="D753" s="207"/>
      <c r="E753" s="40" t="s">
        <v>36</v>
      </c>
      <c r="F753" s="42" t="str">
        <f>IF(D753&lt;&gt;"", VLOOKUP(D753,'Base de Datos'!$A$2:$D1268,2,FALSE()),"")</f>
        <v/>
      </c>
      <c r="G753" s="204"/>
      <c r="H753" s="216"/>
      <c r="I753" s="40" t="s">
        <v>36</v>
      </c>
      <c r="J753" s="42" t="str">
        <f>IF(H753&lt;&gt;"", VLOOKUP(H753,'Base de Datos'!$A$2:$D1268,2,FALSE()),"")</f>
        <v/>
      </c>
      <c r="K753" s="204"/>
      <c r="L753" s="216"/>
      <c r="M753" s="40" t="s">
        <v>36</v>
      </c>
      <c r="N753" s="42" t="str">
        <f>IF(L753&lt;&gt;"", VLOOKUP(L753,'Base de Datos'!$A$2:$D1268,2,FALSE()),"")</f>
        <v/>
      </c>
      <c r="O753" s="43"/>
      <c r="P753" s="3"/>
      <c r="Q753" s="3"/>
      <c r="R753" s="15"/>
      <c r="S753" s="45"/>
      <c r="T753" s="45" t="s">
        <v>37</v>
      </c>
      <c r="U753" s="46"/>
      <c r="V753" s="47"/>
      <c r="W753" s="45"/>
      <c r="X753" s="45" t="s">
        <v>37</v>
      </c>
      <c r="Y753" s="46"/>
      <c r="Z753" s="47"/>
      <c r="AA753" s="45"/>
      <c r="AB753" s="45" t="s">
        <v>37</v>
      </c>
      <c r="AC753" s="46"/>
      <c r="AD753" s="48"/>
      <c r="AE753" s="181"/>
      <c r="AF753" s="181"/>
      <c r="AG753" s="181"/>
      <c r="AH753" s="181"/>
      <c r="AI753" s="181"/>
      <c r="AJ753" s="181"/>
      <c r="AK753" s="181"/>
      <c r="AL753" s="181"/>
      <c r="AM753" s="48"/>
      <c r="AN753" s="53">
        <f>A719</f>
        <v>46283</v>
      </c>
      <c r="AO753" s="54" t="str">
        <f>K720</f>
        <v>Consultorio N° 3</v>
      </c>
      <c r="AP753" s="55">
        <f t="shared" ref="AP753:AQ753" si="520">K757</f>
        <v>0</v>
      </c>
      <c r="AQ753" s="55">
        <f t="shared" si="520"/>
        <v>0</v>
      </c>
      <c r="AR753" s="55">
        <f>AC757</f>
        <v>0</v>
      </c>
      <c r="AS753" s="55">
        <f>AA757</f>
        <v>0</v>
      </c>
      <c r="AT753" s="55">
        <f>AA758</f>
        <v>0</v>
      </c>
      <c r="AU753" s="55">
        <f>AC758</f>
        <v>0</v>
      </c>
      <c r="AV753" s="55">
        <f>AA759</f>
        <v>0</v>
      </c>
      <c r="AW753" s="55">
        <f>AC759</f>
        <v>0</v>
      </c>
      <c r="AX753" s="55">
        <f>AC760</f>
        <v>0</v>
      </c>
      <c r="AY753" s="55">
        <f>N760</f>
        <v>0</v>
      </c>
      <c r="AZ753" s="56"/>
      <c r="BA753" s="56"/>
      <c r="BB753" s="56"/>
      <c r="BC753" s="56"/>
      <c r="BD753" s="56"/>
      <c r="BE753" s="56"/>
      <c r="BF753" s="56"/>
      <c r="BG753" s="56"/>
      <c r="BH753" s="56"/>
      <c r="BI753" s="56"/>
      <c r="BJ753" s="56"/>
      <c r="BK753" s="56"/>
      <c r="BL753" s="56"/>
      <c r="BM753" s="56"/>
      <c r="BN753" s="56"/>
    </row>
    <row r="754" spans="1:66" ht="11.25" customHeight="1">
      <c r="A754" s="220"/>
      <c r="B754" s="38"/>
      <c r="C754" s="205"/>
      <c r="D754" s="208"/>
      <c r="E754" s="57" t="s">
        <v>42</v>
      </c>
      <c r="F754" s="58" t="str">
        <f>IF(D753&lt;&gt;"", VLOOKUP(D753,'Base de Datos'!$A$2:$D1268,3,FALSE()),"")</f>
        <v/>
      </c>
      <c r="G754" s="205"/>
      <c r="H754" s="208"/>
      <c r="I754" s="57" t="s">
        <v>42</v>
      </c>
      <c r="J754" s="58" t="str">
        <f>IF(H753&lt;&gt;"", VLOOKUP(H753,'Base de Datos'!$A$2:$D1268,3,FALSE()),"")</f>
        <v/>
      </c>
      <c r="K754" s="205"/>
      <c r="L754" s="208"/>
      <c r="M754" s="57" t="s">
        <v>42</v>
      </c>
      <c r="N754" s="58" t="str">
        <f>IF(L753&lt;&gt;"", VLOOKUP(L753,'Base de Datos'!$A$2:$D1268,3,FALSE()),"")</f>
        <v/>
      </c>
      <c r="O754" s="43"/>
      <c r="P754" s="3"/>
      <c r="Q754" s="3"/>
      <c r="R754" s="15"/>
      <c r="S754" s="229"/>
      <c r="T754" s="230"/>
      <c r="U754" s="59"/>
      <c r="V754" s="47"/>
      <c r="W754" s="229"/>
      <c r="X754" s="230"/>
      <c r="Y754" s="59"/>
      <c r="Z754" s="47"/>
      <c r="AA754" s="229"/>
      <c r="AB754" s="230"/>
      <c r="AC754" s="59"/>
      <c r="AD754" s="48"/>
      <c r="AE754" s="235">
        <f>A719</f>
        <v>46283</v>
      </c>
      <c r="AF754" s="236"/>
      <c r="AG754" s="236"/>
      <c r="AH754" s="236"/>
      <c r="AI754" s="236"/>
      <c r="AJ754" s="236"/>
      <c r="AK754" s="236"/>
      <c r="AL754" s="237"/>
      <c r="AM754" s="48"/>
      <c r="AN754" s="155">
        <f>A719</f>
        <v>46283</v>
      </c>
      <c r="AO754" s="156" t="str">
        <f>K720</f>
        <v>Consultorio N° 3</v>
      </c>
      <c r="AP754" s="156">
        <f t="shared" ref="AP754:AQ754" si="521">K761</f>
        <v>0</v>
      </c>
      <c r="AQ754" s="156">
        <f t="shared" si="521"/>
        <v>0</v>
      </c>
      <c r="AR754" s="156">
        <f>AC761</f>
        <v>0</v>
      </c>
      <c r="AS754" s="156">
        <f>AA761</f>
        <v>0</v>
      </c>
      <c r="AT754" s="156">
        <f>AA762</f>
        <v>0</v>
      </c>
      <c r="AU754" s="156">
        <f>AC762</f>
        <v>0</v>
      </c>
      <c r="AV754" s="156">
        <f>AA763</f>
        <v>0</v>
      </c>
      <c r="AW754" s="156">
        <f>AC763</f>
        <v>0</v>
      </c>
      <c r="AX754" s="156">
        <f>AC764</f>
        <v>0</v>
      </c>
      <c r="AY754" s="156">
        <f>N764</f>
        <v>0</v>
      </c>
      <c r="AZ754" s="48"/>
      <c r="BA754" s="48"/>
      <c r="BB754" s="48"/>
      <c r="BC754" s="48"/>
      <c r="BD754" s="48"/>
      <c r="BE754" s="48"/>
      <c r="BF754" s="48"/>
      <c r="BG754" s="48"/>
      <c r="BH754" s="48"/>
      <c r="BI754" s="48"/>
      <c r="BJ754" s="48"/>
      <c r="BK754" s="48"/>
      <c r="BL754" s="48"/>
      <c r="BM754" s="48"/>
      <c r="BN754" s="48"/>
    </row>
    <row r="755" spans="1:66" ht="11.25" customHeight="1">
      <c r="A755" s="220"/>
      <c r="B755" s="38"/>
      <c r="C755" s="205"/>
      <c r="D755" s="208"/>
      <c r="E755" s="57" t="s">
        <v>44</v>
      </c>
      <c r="F755" s="58" t="str">
        <f>IF(D753&lt;&gt;"", VLOOKUP(D753,'Base de Datos'!$A$2:$D1268,4,FALSE()),"")</f>
        <v/>
      </c>
      <c r="G755" s="205"/>
      <c r="H755" s="208"/>
      <c r="I755" s="57" t="s">
        <v>44</v>
      </c>
      <c r="J755" s="58" t="str">
        <f>IF(H753&lt;&gt;"", VLOOKUP(H753,'Base de Datos'!$A$2:$D1268,4,FALSE()),"")</f>
        <v/>
      </c>
      <c r="K755" s="205"/>
      <c r="L755" s="208"/>
      <c r="M755" s="57" t="s">
        <v>44</v>
      </c>
      <c r="N755" s="58" t="str">
        <f>IF(L753&lt;&gt;"", VLOOKUP(L753,'Base de Datos'!$A$2:$D1268,4,FALSE()),"")</f>
        <v/>
      </c>
      <c r="O755" s="43"/>
      <c r="P755" s="3"/>
      <c r="Q755" s="3"/>
      <c r="R755" s="15"/>
      <c r="S755" s="229"/>
      <c r="T755" s="230"/>
      <c r="U755" s="59"/>
      <c r="V755" s="47"/>
      <c r="W755" s="229"/>
      <c r="X755" s="230"/>
      <c r="Y755" s="59"/>
      <c r="Z755" s="47"/>
      <c r="AA755" s="229"/>
      <c r="AB755" s="230"/>
      <c r="AC755" s="59"/>
      <c r="AD755" s="48"/>
      <c r="AE755" s="238" t="s">
        <v>20</v>
      </c>
      <c r="AF755" s="239"/>
      <c r="AG755" s="157" t="s">
        <v>21</v>
      </c>
      <c r="AH755" s="158" t="s">
        <v>22</v>
      </c>
      <c r="AI755" s="159" t="s">
        <v>23</v>
      </c>
      <c r="AJ755" s="159" t="s">
        <v>24</v>
      </c>
      <c r="AK755" s="159" t="s">
        <v>25</v>
      </c>
      <c r="AL755" s="160" t="s">
        <v>26</v>
      </c>
      <c r="AM755" s="48"/>
      <c r="AN755" s="155">
        <f>A719</f>
        <v>46283</v>
      </c>
      <c r="AO755" s="156" t="str">
        <f>K720</f>
        <v>Consultorio N° 3</v>
      </c>
      <c r="AP755" s="156">
        <f t="shared" ref="AP755:AQ755" si="522">K765</f>
        <v>0</v>
      </c>
      <c r="AQ755" s="156">
        <f t="shared" si="522"/>
        <v>0</v>
      </c>
      <c r="AR755" s="156">
        <f>AC765</f>
        <v>0</v>
      </c>
      <c r="AS755" s="156">
        <f>AA765</f>
        <v>0</v>
      </c>
      <c r="AT755" s="156">
        <f>AA766</f>
        <v>0</v>
      </c>
      <c r="AU755" s="156">
        <f>AC766</f>
        <v>0</v>
      </c>
      <c r="AV755" s="156">
        <f>AA767</f>
        <v>0</v>
      </c>
      <c r="AW755" s="156">
        <f>AC767</f>
        <v>0</v>
      </c>
      <c r="AX755" s="156">
        <f>AC768</f>
        <v>0</v>
      </c>
      <c r="AY755" s="156">
        <f>N768</f>
        <v>0</v>
      </c>
      <c r="AZ755" s="48"/>
      <c r="BA755" s="48"/>
      <c r="BB755" s="48"/>
      <c r="BC755" s="48"/>
      <c r="BD755" s="48"/>
      <c r="BE755" s="48"/>
      <c r="BF755" s="48"/>
      <c r="BG755" s="48"/>
      <c r="BH755" s="48"/>
      <c r="BI755" s="48"/>
      <c r="BJ755" s="48"/>
      <c r="BK755" s="48"/>
      <c r="BL755" s="48"/>
      <c r="BM755" s="48"/>
      <c r="BN755" s="48"/>
    </row>
    <row r="756" spans="1:66" ht="11.25" customHeight="1">
      <c r="A756" s="221"/>
      <c r="B756" s="38"/>
      <c r="C756" s="206"/>
      <c r="D756" s="209"/>
      <c r="E756" s="85" t="s">
        <v>46</v>
      </c>
      <c r="F756" s="86"/>
      <c r="G756" s="206"/>
      <c r="H756" s="209"/>
      <c r="I756" s="85" t="s">
        <v>46</v>
      </c>
      <c r="J756" s="108"/>
      <c r="K756" s="206"/>
      <c r="L756" s="209"/>
      <c r="M756" s="85" t="s">
        <v>46</v>
      </c>
      <c r="N756" s="108"/>
      <c r="O756" s="43"/>
      <c r="P756" s="3"/>
      <c r="Q756" s="3"/>
      <c r="R756" s="15"/>
      <c r="S756" s="227" t="str">
        <f>IF(OR(S753="Empleado",S753="Familiar"),"Nombre del Empleado","N° Factura")</f>
        <v>N° Factura</v>
      </c>
      <c r="T756" s="228"/>
      <c r="U756" s="89"/>
      <c r="V756" s="47"/>
      <c r="W756" s="227" t="str">
        <f>IF(OR(W753="Empleado",W753="Familiar"),"Nombre del Empleado","N° Factura")</f>
        <v>N° Factura</v>
      </c>
      <c r="X756" s="228"/>
      <c r="Y756" s="89"/>
      <c r="Z756" s="47"/>
      <c r="AA756" s="227" t="str">
        <f>IF(OR(AA753="Empleado",AA753="Familiar"),"Nombre del Empleado","N° Factura")</f>
        <v>N° Factura</v>
      </c>
      <c r="AB756" s="228"/>
      <c r="AC756" s="89"/>
      <c r="AD756" s="48"/>
      <c r="AE756" s="240" t="s">
        <v>38</v>
      </c>
      <c r="AF756" s="230"/>
      <c r="AG756" s="161">
        <f t="array" aca="1" ref="AG756" ca="1">COUNTIFS(AP721:AP761, "💲", AY721:AY761, INDIRECT("AE" &amp; ROW())) + COUNTIFS(AP721:AP761, "📦", AY721:AY761, INDIRECT("AE" &amp; ROW())) + COUNTIFS(AP721:AP761, "✅", AY721:AY761, INDIRECT("AE" &amp; ROW()))</f>
        <v>0</v>
      </c>
      <c r="AH756" s="162">
        <f t="array" aca="1" ref="AH756" ca="1">COUNTIFS(AP721:AP761, "💲", AY721:AY761, INDIRECT("AE" &amp; ROW())) + COUNTIFS(AP721:AP761, "📦", AY721:AY761, INDIRECT("AE" &amp; ROW()))</f>
        <v>0</v>
      </c>
      <c r="AI756" s="139">
        <f t="array" aca="1" ref="AI756" ca="1">SUMIFS(AR721:AR761, AY721:AY761, INDIRECT("AE" &amp; ROW()), AP721:AP761, "💲") + SUMIFS(AR721:AR761, AY721:AY761, INDIRECT("AE" &amp; ROW()), AP721:AP761, "📦")</f>
        <v>0</v>
      </c>
      <c r="AJ756" s="139">
        <f t="array" aca="1" ref="AJ756" ca="1">(
    SUMIFS(AR721:AR761, AY721:AY761, INDIRECT("AE" &amp; ROW()), AP721:AP761, "💲") +
    SUMIFS(AR721:AR761, AY721:AY761, INDIRECT("AE" &amp; ROW()), AP721:AP761, "📦")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
        SUMIFS(AR721:AR761, AY721:AY761, INDIRECT("AE" &amp; ROW()), AP721:AP761, "💲", AS721:AS761, "Familiar") +
        SUMIFS(AR721:AR761, AY721:AY761, INDIRECT("AE" &amp; ROW()), AP721:AP761, "📦", AS721:AS761, "Familiar")
    ) / 2
)  -
(
    (
        SUMIFS(AR721:AR761, AY721:AY761, INDIRECT("AE" &amp; ROW()), AP721:AP761, "💲", AS721:AS761, "Exonerado ADH") +
        SUMIFS(AR721:AR761, AY721:AY761, INDIRECT("AE" &amp; ROW()), AP721:AP761, "📦", AS721:AS761, "Exonerado ADH")
    ) / 2
)  -
(
    (
        SUMIFS(AR721:AR761, AY721:AY761, INDIRECT("AE" &amp; ROW()), AP721:AP761, "💲", AS721:AS761, "Exonerado Doctor") +
        SUMIFS(AR721:AR761, AY721:AY761, INDIRECT("AE" &amp; ROW()), AP721:AP761, "📦", AS721:AS761, "Exonerado Doctor")
    ) / 2
)</f>
        <v>0</v>
      </c>
      <c r="AK756" s="139">
        <f t="array" aca="1" ref="AK756" ca="1">(
    SUMIFS(AR721:AR761, AY721:AY761, INDIRECT("AE" &amp; ROW()), AP721:AP761, "💲") +
    SUMIFS(AR721:AR761, AY721:AY761, INDIRECT("AE" &amp; ROW()), AP721:AP761, "📦")
) -
(
    SUMIFS(AR721:AR761, AY721:AY761, INDIRECT("AE" &amp; ROW()), AP721:AP761, "💲", AS721:AS761, "Familiar") +
    SUMIFS(AR721:AR761, AY721:AY761, INDIRECT("AE" &amp; ROW()), AP721:AP761, "📦", AS721:AS761, "Familiar")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SUMIFS(AR721:AR761, AY721:AY761, INDIRECT("AE" &amp; ROW()), AP721:AP761, "💲", AS721:AS761, "Exonerado ADH") +
    SUMIFS(AR721:AR761, AY721:AY761, INDIRECT("AE" &amp; ROW()), AP721:AP761, "📦", AS721:AS761, "Exonerado ADH")
) -
(
    (
        SUMIFS(AR721:AR761, AY721:AY761, INDIRECT("AE" &amp; ROW()), AP721:AP761, "💲", AS721:AS761, "Exonerado Doctor") +
        SUMIFS(AR721:AR761, AY721:AY761, INDIRECT("AE" &amp; ROW()), AP721:AP761, "📦", AS721:AS761, "Exonerado Doctor")
    ) / 2
) -
(
    (
        SUMIFS(AR721:AR761, AY721:AY761, INDIRECT("AE" &amp; ROW()), AP721:AP761, "💲", AS721:AS761, "") +
        SUMIFS(AR721:AR761, AY721:AY761, INDIRECT("AE" &amp; ROW()), AP721:AP761, "📦", AS721:AS761, "")
    ) / 2
)</f>
        <v>0</v>
      </c>
      <c r="AL756" s="140">
        <f t="array" aca="1" ref="AL756" ca="1">(
    SUMIFS(AR721:AR761, AY721:AY761, INDIRECT("AE" &amp; ROW()), AP721:AP761, "💲") +
    SUMIFS(AR721:AR761, AY721:AY761, INDIRECT("AE" &amp; ROW()), AP721:AP761, "📦")
) -
(
    (
        SUMIFS(AR721:AR761, AY721:AY761, INDIRECT("AE" &amp; ROW()), AP721:AP761, "💲", AS721:AS761, "Familiar") +
        SUMIFS(AR721:AR761, AY721:AY761, INDIRECT("AE" &amp; ROW()), AP721:AP761, "📦", AS721:AS761, "Familiar")
    ) / 2
) -
(
    (
        SUMIFS(AR721:AR761, AY721:AY761, INDIRECT("AE" &amp; ROW()), AP721:AP761, "💲", AS721:AS761, "Participante") +
        SUMIFS(AR721:AR761, AY721:AY761, INDIRECT("AE" &amp; ROW()), AP721:AP761, "📦", AS721:AS761, "Participante")
    ) / 2
) -
(
    (
        SUMIFS(AR721:AR761, AY721:AY761, INDIRECT("AE" &amp; ROW()), AP721:AP761, "💲", AS721:AS761, "Empleado") +
        SUMIFS(AR721:AR761, AY721:AY761, INDIRECT("AE" &amp; ROW()), AP721:AP761, "📦", AS721:AS761, "Empleado")
    ) / 2
) -
(
    (
        SUMIFS(AR721:AR761, AY721:AY761, INDIRECT("AE" &amp; ROW()), AP721:AP761, "💲", AS721:AS761, "Exonerado ADH") +
        SUMIFS(AR721:AR761, AY721:AY761, INDIRECT("AE" &amp; ROW()), AP721:AP761, "📦", AS721:AS761, "Exonerado ADH")
    ) / 2
) -
(
    SUMIFS(AR721:AR761, AY721:AY761, INDIRECT("AE" &amp; ROW()), AP721:AP761, "💲", AS721:AS761, "Exonerado Doctor") +
    SUMIFS(AR721:AR761, AY721:AY761, INDIRECT("AE" &amp; ROW()), AP721:AP761, "📦", AS721:AS761, "Exonerado Doctor")
) -
(
    (
        SUMIFS(AR721:AR761, AY721:AY761, INDIRECT("AE" &amp; ROW()), AP721:AP761, "💲", AS721:AS761, "") +
        SUMIFS(AR721:AR761, AY721:AY761, INDIRECT("AE" &amp; ROW()), AP721:AP761, "📦", AS721:AS761, "")
    ) / 2
)</f>
        <v>0</v>
      </c>
      <c r="AM756" s="48"/>
      <c r="AN756" s="155">
        <f>A719</f>
        <v>46283</v>
      </c>
      <c r="AO756" s="156" t="str">
        <f>K720</f>
        <v>Consultorio N° 3</v>
      </c>
      <c r="AP756" s="156">
        <f t="shared" ref="AP756:AQ756" si="523">K769</f>
        <v>0</v>
      </c>
      <c r="AQ756" s="156">
        <f t="shared" si="523"/>
        <v>0</v>
      </c>
      <c r="AR756" s="156">
        <f>AC769</f>
        <v>0</v>
      </c>
      <c r="AS756" s="156">
        <f>AA769</f>
        <v>0</v>
      </c>
      <c r="AT756" s="156">
        <f>AA770</f>
        <v>0</v>
      </c>
      <c r="AU756" s="156">
        <f>AC770</f>
        <v>0</v>
      </c>
      <c r="AV756" s="156">
        <f>AA771</f>
        <v>0</v>
      </c>
      <c r="AW756" s="156">
        <f>AC771</f>
        <v>0</v>
      </c>
      <c r="AX756" s="156">
        <f>AC772</f>
        <v>0</v>
      </c>
      <c r="AY756" s="156">
        <f>N772</f>
        <v>0</v>
      </c>
      <c r="AZ756" s="48"/>
      <c r="BA756" s="48"/>
      <c r="BB756" s="48"/>
      <c r="BC756" s="48"/>
      <c r="BD756" s="48"/>
      <c r="BE756" s="48"/>
      <c r="BF756" s="48"/>
      <c r="BG756" s="48"/>
      <c r="BH756" s="48"/>
      <c r="BI756" s="48"/>
      <c r="BJ756" s="48"/>
      <c r="BK756" s="48"/>
      <c r="BL756" s="48"/>
      <c r="BM756" s="48"/>
      <c r="BN756" s="48"/>
    </row>
    <row r="757" spans="1:66" ht="11.25" customHeight="1">
      <c r="A757" s="222">
        <f>A753+$Q$13/1440</f>
        <v>0.70833333333333315</v>
      </c>
      <c r="B757" s="38"/>
      <c r="C757" s="204"/>
      <c r="D757" s="207"/>
      <c r="E757" s="40" t="s">
        <v>36</v>
      </c>
      <c r="F757" s="42" t="str">
        <f>IF(D757&lt;&gt;"", VLOOKUP(D757,'Base de Datos'!$A$2:$D1268,2,FALSE()),"")</f>
        <v/>
      </c>
      <c r="G757" s="204"/>
      <c r="H757" s="216"/>
      <c r="I757" s="40" t="s">
        <v>36</v>
      </c>
      <c r="J757" s="42" t="str">
        <f>IF(H757&lt;&gt;"", VLOOKUP(H757,'Base de Datos'!$A$2:$D1268,2,FALSE()),"")</f>
        <v/>
      </c>
      <c r="K757" s="204"/>
      <c r="L757" s="216"/>
      <c r="M757" s="40" t="s">
        <v>36</v>
      </c>
      <c r="N757" s="42" t="str">
        <f>IF(L757&lt;&gt;"", VLOOKUP(L757,'Base de Datos'!$A$2:$D1268,2,FALSE()),"")</f>
        <v/>
      </c>
      <c r="O757" s="43"/>
      <c r="P757" s="163"/>
      <c r="Q757" s="3"/>
      <c r="R757" s="15"/>
      <c r="S757" s="45"/>
      <c r="T757" s="45" t="s">
        <v>37</v>
      </c>
      <c r="U757" s="46"/>
      <c r="V757" s="47"/>
      <c r="W757" s="45"/>
      <c r="X757" s="45" t="s">
        <v>37</v>
      </c>
      <c r="Y757" s="46"/>
      <c r="Z757" s="47"/>
      <c r="AA757" s="45"/>
      <c r="AB757" s="45" t="s">
        <v>37</v>
      </c>
      <c r="AC757" s="46"/>
      <c r="AD757" s="48"/>
      <c r="AE757" s="240" t="s">
        <v>43</v>
      </c>
      <c r="AF757" s="230"/>
      <c r="AG757" s="161">
        <f t="array" aca="1" ref="AG757" ca="1">COUNTIFS(AP721:AP761, "💲", AY721:AY761, INDIRECT("AE" &amp; ROW())) + COUNTIFS(AP721:AP761, "📦", AY721:AY761, INDIRECT("AE" &amp; ROW())) + COUNTIFS(AP721:AP761, "✅", AY721:AY761, INDIRECT("AE" &amp; ROW()))</f>
        <v>0</v>
      </c>
      <c r="AH757" s="162">
        <f t="array" aca="1" ref="AH757" ca="1">COUNTIFS(AP721:AP761, "💲", AY721:AY761, INDIRECT("AE" &amp; ROW())) + COUNTIFS(AP721:AP761, "📦", AY721:AY761, INDIRECT("AE" &amp; ROW()))</f>
        <v>0</v>
      </c>
      <c r="AI757" s="139">
        <f t="array" aca="1" ref="AI757" ca="1">SUMIFS(AR721:AR761, AY721:AY761, INDIRECT("AE" &amp; ROW()), AP721:AP761, "💲") + SUMIFS(AR721:AR761, AY721:AY761, INDIRECT("AE" &amp; ROW()), AP721:AP761, "📦")</f>
        <v>0</v>
      </c>
      <c r="AJ757" s="139">
        <f t="array" aca="1" ref="AJ757" ca="1">(
    SUMIFS(AR721:AR761, AY721:AY761, INDIRECT("AE" &amp; ROW()), AP721:AP761, "💲") +
    SUMIFS(AR721:AR761, AY721:AY761, INDIRECT("AE" &amp; ROW()), AP721:AP761, "📦")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
        SUMIFS(AR721:AR761, AY721:AY761, INDIRECT("AE" &amp; ROW()), AP721:AP761, "💲", AS721:AS761, "Familiar") +
        SUMIFS(AR721:AR761, AY721:AY761, INDIRECT("AE" &amp; ROW()), AP721:AP761, "📦", AS721:AS761, "Familiar")
    ) / 2
)  -
(
    (
        SUMIFS(AR721:AR761, AY721:AY761, INDIRECT("AE" &amp; ROW()), AP721:AP761, "💲", AS721:AS761, "Exonerado ADH") +
        SUMIFS(AR721:AR761, AY721:AY761, INDIRECT("AE" &amp; ROW()), AP721:AP761, "📦", AS721:AS761, "Exonerado ADH")
    ) / 2
)  -
(
    (
        SUMIFS(AR721:AR761, AY721:AY761, INDIRECT("AE" &amp; ROW()), AP721:AP761, "💲", AS721:AS761, "Exonerado Doctor") +
        SUMIFS(AR721:AR761, AY721:AY761, INDIRECT("AE" &amp; ROW()), AP721:AP761, "📦", AS721:AS761, "Exonerado Doctor")
    ) / 2
)</f>
        <v>0</v>
      </c>
      <c r="AK757" s="139">
        <f t="array" aca="1" ref="AK757" ca="1">(
    SUMIFS(AR721:AR761, AY721:AY761, INDIRECT("AE" &amp; ROW()), AP721:AP761, "💲") +
    SUMIFS(AR721:AR761, AY721:AY761, INDIRECT("AE" &amp; ROW()), AP721:AP761, "📦")
) -
(
    SUMIFS(AR721:AR761, AY721:AY761, INDIRECT("AE" &amp; ROW()), AP721:AP761, "💲", AS721:AS761, "Familiar") +
    SUMIFS(AR721:AR761, AY721:AY761, INDIRECT("AE" &amp; ROW()), AP721:AP761, "📦", AS721:AS761, "Familiar")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SUMIFS(AR721:AR761, AY721:AY761, INDIRECT("AE" &amp; ROW()), AP721:AP761, "💲", AS721:AS761, "Exonerado ADH") +
    SUMIFS(AR721:AR761, AY721:AY761, INDIRECT("AE" &amp; ROW()), AP721:AP761, "📦", AS721:AS761, "Exonerado ADH")
) -
(
    (
        SUMIFS(AR721:AR761, AY721:AY761, INDIRECT("AE" &amp; ROW()), AP721:AP761, "💲", AS721:AS761, "Exonerado Doctor") +
        SUMIFS(AR721:AR761, AY721:AY761, INDIRECT("AE" &amp; ROW()), AP721:AP761, "📦", AS721:AS761, "Exonerado Doctor")
    ) / 2
) -
(
    (
        SUMIFS(AR721:AR761, AY721:AY761, INDIRECT("AE" &amp; ROW()), AP721:AP761, "💲", AS721:AS761, "") +
        SUMIFS(AR721:AR761, AY721:AY761, INDIRECT("AE" &amp; ROW()), AP721:AP761, "📦", AS721:AS761, "")
    ) / 2
)</f>
        <v>0</v>
      </c>
      <c r="AL757" s="140">
        <f t="array" aca="1" ref="AL757" ca="1">(
    SUMIFS(AR721:AR761, AY721:AY761, INDIRECT("AE" &amp; ROW()), AP721:AP761, "💲") +
    SUMIFS(AR721:AR761, AY721:AY761, INDIRECT("AE" &amp; ROW()), AP721:AP761, "📦")
) -
(
    (
        SUMIFS(AR721:AR761, AY721:AY761, INDIRECT("AE" &amp; ROW()), AP721:AP761, "💲", AS721:AS761, "Familiar") +
        SUMIFS(AR721:AR761, AY721:AY761, INDIRECT("AE" &amp; ROW()), AP721:AP761, "📦", AS721:AS761, "Familiar")
    ) / 2
) -
(
    (
        SUMIFS(AR721:AR761, AY721:AY761, INDIRECT("AE" &amp; ROW()), AP721:AP761, "💲", AS721:AS761, "Participante") +
        SUMIFS(AR721:AR761, AY721:AY761, INDIRECT("AE" &amp; ROW()), AP721:AP761, "📦", AS721:AS761, "Participante")
    ) / 2
) -
(
    (
        SUMIFS(AR721:AR761, AY721:AY761, INDIRECT("AE" &amp; ROW()), AP721:AP761, "💲", AS721:AS761, "Empleado") +
        SUMIFS(AR721:AR761, AY721:AY761, INDIRECT("AE" &amp; ROW()), AP721:AP761, "📦", AS721:AS761, "Empleado")
    ) / 2
) -
(
    (
        SUMIFS(AR721:AR761, AY721:AY761, INDIRECT("AE" &amp; ROW()), AP721:AP761, "💲", AS721:AS761, "Exonerado ADH") +
        SUMIFS(AR721:AR761, AY721:AY761, INDIRECT("AE" &amp; ROW()), AP721:AP761, "📦", AS721:AS761, "Exonerado ADH")
    ) / 2
) -
(
    SUMIFS(AR721:AR761, AY721:AY761, INDIRECT("AE" &amp; ROW()), AP721:AP761, "💲", AS721:AS761, "Exonerado Doctor") +
    SUMIFS(AR721:AR761, AY721:AY761, INDIRECT("AE" &amp; ROW()), AP721:AP761, "📦", AS721:AS761, "Exonerado Doctor")
) -
(
    (
        SUMIFS(AR721:AR761, AY721:AY761, INDIRECT("AE" &amp; ROW()), AP721:AP761, "💲", AS721:AS761, "") +
        SUMIFS(AR721:AR761, AY721:AY761, INDIRECT("AE" &amp; ROW()), AP721:AP761, "📦", AS721:AS761, "")
    ) / 2
)</f>
        <v>0</v>
      </c>
      <c r="AM757" s="48"/>
      <c r="AN757" s="156"/>
      <c r="AO757" s="156"/>
      <c r="AP757" s="156"/>
      <c r="AQ757" s="156">
        <f>L765</f>
        <v>0</v>
      </c>
      <c r="AR757" s="156"/>
      <c r="AS757" s="156"/>
      <c r="AT757" s="156"/>
      <c r="AU757" s="156"/>
      <c r="AV757" s="156"/>
      <c r="AW757" s="156"/>
      <c r="AX757" s="156"/>
      <c r="AY757" s="156">
        <f>N760</f>
        <v>0</v>
      </c>
      <c r="AZ757" s="48"/>
      <c r="BA757" s="48"/>
      <c r="BB757" s="48"/>
      <c r="BC757" s="48"/>
      <c r="BD757" s="48"/>
      <c r="BE757" s="48"/>
      <c r="BF757" s="48"/>
      <c r="BG757" s="48"/>
      <c r="BH757" s="48"/>
      <c r="BI757" s="48"/>
      <c r="BJ757" s="48"/>
      <c r="BK757" s="48"/>
      <c r="BL757" s="48"/>
      <c r="BM757" s="48"/>
      <c r="BN757" s="48"/>
    </row>
    <row r="758" spans="1:66" ht="11.25" customHeight="1">
      <c r="A758" s="220"/>
      <c r="B758" s="38"/>
      <c r="C758" s="205"/>
      <c r="D758" s="208"/>
      <c r="E758" s="57" t="s">
        <v>42</v>
      </c>
      <c r="F758" s="58" t="str">
        <f>IF(D757&lt;&gt;"", VLOOKUP(D757,'Base de Datos'!$A$2:$D1268,3,FALSE()),"")</f>
        <v/>
      </c>
      <c r="G758" s="205"/>
      <c r="H758" s="208"/>
      <c r="I758" s="57" t="s">
        <v>42</v>
      </c>
      <c r="J758" s="58" t="str">
        <f>IF(H757&lt;&gt;"", VLOOKUP(H757,'Base de Datos'!$A$2:$D1268,3,FALSE()),"")</f>
        <v/>
      </c>
      <c r="K758" s="205"/>
      <c r="L758" s="208"/>
      <c r="M758" s="57" t="s">
        <v>42</v>
      </c>
      <c r="N758" s="58" t="str">
        <f>IF(L757&lt;&gt;"", VLOOKUP(L757,'Base de Datos'!$A$2:$D1268,3,FALSE()),"")</f>
        <v/>
      </c>
      <c r="O758" s="43"/>
      <c r="P758" s="163"/>
      <c r="Q758" s="3"/>
      <c r="R758" s="15"/>
      <c r="S758" s="229"/>
      <c r="T758" s="230"/>
      <c r="U758" s="59"/>
      <c r="V758" s="47"/>
      <c r="W758" s="229"/>
      <c r="X758" s="230"/>
      <c r="Y758" s="59"/>
      <c r="Z758" s="47"/>
      <c r="AA758" s="229"/>
      <c r="AB758" s="230"/>
      <c r="AC758" s="59"/>
      <c r="AD758" s="48"/>
      <c r="AE758" s="240" t="s">
        <v>45</v>
      </c>
      <c r="AF758" s="230"/>
      <c r="AG758" s="161">
        <f t="array" aca="1" ref="AG758" ca="1">COUNTIFS(AP721:AP761, "💲", AY721:AY761, INDIRECT("AE" &amp; ROW())) + COUNTIFS(AP721:AP761, "📦", AY721:AY761, INDIRECT("AE" &amp; ROW())) + COUNTIFS(AP721:AP761, "✅", AY721:AY761, INDIRECT("AE" &amp; ROW()))</f>
        <v>0</v>
      </c>
      <c r="AH758" s="162">
        <f t="array" aca="1" ref="AH758" ca="1">COUNTIFS(AP721:AP761, "💲", AY721:AY761, INDIRECT("AE" &amp; ROW())) + COUNTIFS(AP721:AP761, "📦", AY721:AY761, INDIRECT("AE" &amp; ROW()))</f>
        <v>0</v>
      </c>
      <c r="AI758" s="139">
        <f t="array" aca="1" ref="AI758" ca="1">SUMIFS(AR721:AR761, AY721:AY761, INDIRECT("AE" &amp; ROW()), AP721:AP761, "💲") + SUMIFS(AR721:AR761, AY721:AY761, INDIRECT("AE" &amp; ROW()), AP721:AP761, "📦")</f>
        <v>0</v>
      </c>
      <c r="AJ758" s="139">
        <f t="array" aca="1" ref="AJ758" ca="1">(
    SUMIFS(AR721:AR761, AY721:AY761, INDIRECT("AE" &amp; ROW()), AP721:AP761, "💲") +
    SUMIFS(AR721:AR761, AY721:AY761, INDIRECT("AE" &amp; ROW()), AP721:AP761, "📦")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
        SUMIFS(AR721:AR761, AY721:AY761, INDIRECT("AE" &amp; ROW()), AP721:AP761, "💲", AS721:AS761, "Familiar") +
        SUMIFS(AR721:AR761, AY721:AY761, INDIRECT("AE" &amp; ROW()), AP721:AP761, "📦", AS721:AS761, "Familiar")
    ) / 2
)  -
(
    (
        SUMIFS(AR721:AR761, AY721:AY761, INDIRECT("AE" &amp; ROW()), AP721:AP761, "💲", AS721:AS761, "Exonerado ADH") +
        SUMIFS(AR721:AR761, AY721:AY761, INDIRECT("AE" &amp; ROW()), AP721:AP761, "📦", AS721:AS761, "Exonerado ADH")
    ) / 2
)  -
(
    (
        SUMIFS(AR721:AR761, AY721:AY761, INDIRECT("AE" &amp; ROW()), AP721:AP761, "💲", AS721:AS761, "Exonerado Doctor") +
        SUMIFS(AR721:AR761, AY721:AY761, INDIRECT("AE" &amp; ROW()), AP721:AP761, "📦", AS721:AS761, "Exonerado Doctor")
    ) / 2
)</f>
        <v>0</v>
      </c>
      <c r="AK758" s="139">
        <f t="array" aca="1" ref="AK758" ca="1">(
    SUMIFS(AR721:AR761, AY721:AY761, INDIRECT("AE" &amp; ROW()), AP721:AP761, "💲") +
    SUMIFS(AR721:AR761, AY721:AY761, INDIRECT("AE" &amp; ROW()), AP721:AP761, "📦")
) -
(
    SUMIFS(AR721:AR761, AY721:AY761, INDIRECT("AE" &amp; ROW()), AP721:AP761, "💲", AS721:AS761, "Familiar") +
    SUMIFS(AR721:AR761, AY721:AY761, INDIRECT("AE" &amp; ROW()), AP721:AP761, "📦", AS721:AS761, "Familiar")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SUMIFS(AR721:AR761, AY721:AY761, INDIRECT("AE" &amp; ROW()), AP721:AP761, "💲", AS721:AS761, "Exonerado ADH") +
    SUMIFS(AR721:AR761, AY721:AY761, INDIRECT("AE" &amp; ROW()), AP721:AP761, "📦", AS721:AS761, "Exonerado ADH")
) -
(
    (
        SUMIFS(AR721:AR761, AY721:AY761, INDIRECT("AE" &amp; ROW()), AP721:AP761, "💲", AS721:AS761, "Exonerado Doctor") +
        SUMIFS(AR721:AR761, AY721:AY761, INDIRECT("AE" &amp; ROW()), AP721:AP761, "📦", AS721:AS761, "Exonerado Doctor")
    ) / 2
) -
(
    (
        SUMIFS(AR721:AR761, AY721:AY761, INDIRECT("AE" &amp; ROW()), AP721:AP761, "💲", AS721:AS761, "") +
        SUMIFS(AR721:AR761, AY721:AY761, INDIRECT("AE" &amp; ROW()), AP721:AP761, "📦", AS721:AS761, "")
    ) / 2
)</f>
        <v>0</v>
      </c>
      <c r="AL758" s="140">
        <f t="array" aca="1" ref="AL758" ca="1">(
    SUMIFS(AR721:AR761, AY721:AY761, INDIRECT("AE" &amp; ROW()), AP721:AP761, "💲") +
    SUMIFS(AR721:AR761, AY721:AY761, INDIRECT("AE" &amp; ROW()), AP721:AP761, "📦")
) -
(
    (
        SUMIFS(AR721:AR761, AY721:AY761, INDIRECT("AE" &amp; ROW()), AP721:AP761, "💲", AS721:AS761, "Familiar") +
        SUMIFS(AR721:AR761, AY721:AY761, INDIRECT("AE" &amp; ROW()), AP721:AP761, "📦", AS721:AS761, "Familiar")
    ) / 2
) -
(
    (
        SUMIFS(AR721:AR761, AY721:AY761, INDIRECT("AE" &amp; ROW()), AP721:AP761, "💲", AS721:AS761, "Participante") +
        SUMIFS(AR721:AR761, AY721:AY761, INDIRECT("AE" &amp; ROW()), AP721:AP761, "📦", AS721:AS761, "Participante")
    ) / 2
) -
(
    (
        SUMIFS(AR721:AR761, AY721:AY761, INDIRECT("AE" &amp; ROW()), AP721:AP761, "💲", AS721:AS761, "Empleado") +
        SUMIFS(AR721:AR761, AY721:AY761, INDIRECT("AE" &amp; ROW()), AP721:AP761, "📦", AS721:AS761, "Empleado")
    ) / 2
) -
(
    (
        SUMIFS(AR721:AR761, AY721:AY761, INDIRECT("AE" &amp; ROW()), AP721:AP761, "💲", AS721:AS761, "Exonerado ADH") +
        SUMIFS(AR721:AR761, AY721:AY761, INDIRECT("AE" &amp; ROW()), AP721:AP761, "📦", AS721:AS761, "Exonerado ADH")
    ) / 2
) -
(
    SUMIFS(AR721:AR761, AY721:AY761, INDIRECT("AE" &amp; ROW()), AP721:AP761, "💲", AS721:AS761, "Exonerado Doctor") +
    SUMIFS(AR721:AR761, AY721:AY761, INDIRECT("AE" &amp; ROW()), AP721:AP761, "📦", AS721:AS761, "Exonerado Doctor")
) -
(
    (
        SUMIFS(AR721:AR761, AY721:AY761, INDIRECT("AE" &amp; ROW()), AP721:AP761, "💲", AS721:AS761, "") +
        SUMIFS(AR721:AR761, AY721:AY761, INDIRECT("AE" &amp; ROW()), AP721:AP761, "📦", AS721:AS761, "")
    ) / 2
)</f>
        <v>0</v>
      </c>
      <c r="AM758" s="48"/>
      <c r="AN758" s="156"/>
      <c r="AO758" s="156"/>
      <c r="AP758" s="156"/>
      <c r="AQ758" s="156">
        <f>L769</f>
        <v>0</v>
      </c>
      <c r="AR758" s="156"/>
      <c r="AS758" s="156"/>
      <c r="AT758" s="156"/>
      <c r="AU758" s="156"/>
      <c r="AV758" s="156"/>
      <c r="AW758" s="156"/>
      <c r="AX758" s="156"/>
      <c r="AY758" s="156">
        <f>N764</f>
        <v>0</v>
      </c>
      <c r="AZ758" s="48"/>
      <c r="BA758" s="48"/>
      <c r="BB758" s="48"/>
      <c r="BC758" s="48"/>
      <c r="BD758" s="48"/>
      <c r="BE758" s="48"/>
      <c r="BF758" s="48"/>
      <c r="BG758" s="48"/>
      <c r="BH758" s="48"/>
      <c r="BI758" s="48"/>
      <c r="BJ758" s="48"/>
      <c r="BK758" s="48"/>
      <c r="BL758" s="48"/>
      <c r="BM758" s="48"/>
      <c r="BN758" s="48"/>
    </row>
    <row r="759" spans="1:66" ht="11.25" customHeight="1">
      <c r="A759" s="220"/>
      <c r="B759" s="38"/>
      <c r="C759" s="205"/>
      <c r="D759" s="208"/>
      <c r="E759" s="57" t="s">
        <v>44</v>
      </c>
      <c r="F759" s="58" t="str">
        <f>IF(D757&lt;&gt;"", VLOOKUP(D757,'Base de Datos'!$A$2:$D1268,4,FALSE()),"")</f>
        <v/>
      </c>
      <c r="G759" s="205"/>
      <c r="H759" s="208"/>
      <c r="I759" s="57" t="s">
        <v>44</v>
      </c>
      <c r="J759" s="58" t="str">
        <f>IF(H757&lt;&gt;"", VLOOKUP(H757,'Base de Datos'!$A$2:$D1268,4,FALSE()),"")</f>
        <v/>
      </c>
      <c r="K759" s="205"/>
      <c r="L759" s="208"/>
      <c r="M759" s="57" t="s">
        <v>44</v>
      </c>
      <c r="N759" s="58" t="str">
        <f>IF(L757&lt;&gt;"", VLOOKUP(L757,'Base de Datos'!$A$2:$D1268,4,FALSE()),"")</f>
        <v/>
      </c>
      <c r="O759" s="43"/>
      <c r="P759" s="163"/>
      <c r="Q759" s="3"/>
      <c r="R759" s="15"/>
      <c r="S759" s="229"/>
      <c r="T759" s="230"/>
      <c r="U759" s="59"/>
      <c r="V759" s="47"/>
      <c r="W759" s="229"/>
      <c r="X759" s="230"/>
      <c r="Y759" s="59"/>
      <c r="Z759" s="47"/>
      <c r="AA759" s="229"/>
      <c r="AB759" s="230"/>
      <c r="AC759" s="59"/>
      <c r="AD759" s="48"/>
      <c r="AE759" s="240" t="s">
        <v>47</v>
      </c>
      <c r="AF759" s="230"/>
      <c r="AG759" s="161">
        <f t="array" aca="1" ref="AG759" ca="1">COUNTIFS(AP721:AP761, "💲", AY721:AY761, INDIRECT("AE" &amp; ROW())) + COUNTIFS(AP721:AP761, "📦", AY721:AY761, INDIRECT("AE" &amp; ROW())) + COUNTIFS(AP721:AP761, "✅", AY721:AY761, INDIRECT("AE" &amp; ROW()))</f>
        <v>0</v>
      </c>
      <c r="AH759" s="162">
        <f t="array" aca="1" ref="AH759" ca="1">COUNTIFS(AP721:AP761, "💲", AY721:AY761, INDIRECT("AE" &amp; ROW())) + COUNTIFS(AP721:AP761, "📦", AY721:AY761, INDIRECT("AE" &amp; ROW()))</f>
        <v>0</v>
      </c>
      <c r="AI759" s="139">
        <f t="array" aca="1" ref="AI759" ca="1">SUMIFS(AR721:AR761, AY721:AY761, INDIRECT("AE" &amp; ROW()), AP721:AP761, "💲") + SUMIFS(AR721:AR761, AY721:AY761, INDIRECT("AE" &amp; ROW()), AP721:AP761, "📦")</f>
        <v>0</v>
      </c>
      <c r="AJ759" s="139">
        <f t="array" aca="1" ref="AJ759" ca="1">(
    SUMIFS(AR721:AR761, AY721:AY761, INDIRECT("AE" &amp; ROW()), AP721:AP761, "💲") +
    SUMIFS(AR721:AR761, AY721:AY761, INDIRECT("AE" &amp; ROW()), AP721:AP761, "📦")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
        SUMIFS(AR721:AR761, AY721:AY761, INDIRECT("AE" &amp; ROW()), AP721:AP761, "💲", AS721:AS761, "Familiar") +
        SUMIFS(AR721:AR761, AY721:AY761, INDIRECT("AE" &amp; ROW()), AP721:AP761, "📦", AS721:AS761, "Familiar")
    ) / 2
)  -
(
    (
        SUMIFS(AR721:AR761, AY721:AY761, INDIRECT("AE" &amp; ROW()), AP721:AP761, "💲", AS721:AS761, "Exonerado ADH") +
        SUMIFS(AR721:AR761, AY721:AY761, INDIRECT("AE" &amp; ROW()), AP721:AP761, "📦", AS721:AS761, "Exonerado ADH")
    ) / 2
)  -
(
    (
        SUMIFS(AR721:AR761, AY721:AY761, INDIRECT("AE" &amp; ROW()), AP721:AP761, "💲", AS721:AS761, "Exonerado Doctor") +
        SUMIFS(AR721:AR761, AY721:AY761, INDIRECT("AE" &amp; ROW()), AP721:AP761, "📦", AS721:AS761, "Exonerado Doctor")
    ) / 2
)</f>
        <v>0</v>
      </c>
      <c r="AK759" s="139">
        <f t="array" aca="1" ref="AK759" ca="1">(
    SUMIFS(AR721:AR761, AY721:AY761, INDIRECT("AE" &amp; ROW()), AP721:AP761, "💲") +
    SUMIFS(AR721:AR761, AY721:AY761, INDIRECT("AE" &amp; ROW()), AP721:AP761, "📦")
) -
(
    SUMIFS(AR721:AR761, AY721:AY761, INDIRECT("AE" &amp; ROW()), AP721:AP761, "💲", AS721:AS761, "Familiar") +
    SUMIFS(AR721:AR761, AY721:AY761, INDIRECT("AE" &amp; ROW()), AP721:AP761, "📦", AS721:AS761, "Familiar")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SUMIFS(AR721:AR761, AY721:AY761, INDIRECT("AE" &amp; ROW()), AP721:AP761, "💲", AS721:AS761, "Exonerado ADH") +
    SUMIFS(AR721:AR761, AY721:AY761, INDIRECT("AE" &amp; ROW()), AP721:AP761, "📦", AS721:AS761, "Exonerado ADH")
) -
(
    (
        SUMIFS(AR721:AR761, AY721:AY761, INDIRECT("AE" &amp; ROW()), AP721:AP761, "💲", AS721:AS761, "Exonerado Doctor") +
        SUMIFS(AR721:AR761, AY721:AY761, INDIRECT("AE" &amp; ROW()), AP721:AP761, "📦", AS721:AS761, "Exonerado Doctor")
    ) / 2
) -
(
    (
        SUMIFS(AR721:AR761, AY721:AY761, INDIRECT("AE" &amp; ROW()), AP721:AP761, "💲", AS721:AS761, "") +
        SUMIFS(AR721:AR761, AY721:AY761, INDIRECT("AE" &amp; ROW()), AP721:AP761, "📦", AS721:AS761, "")
    ) / 2
)</f>
        <v>0</v>
      </c>
      <c r="AL759" s="140">
        <f t="array" aca="1" ref="AL759" ca="1">(
    SUMIFS(AR721:AR761, AY721:AY761, INDIRECT("AE" &amp; ROW()), AP721:AP761, "💲") +
    SUMIFS(AR721:AR761, AY721:AY761, INDIRECT("AE" &amp; ROW()), AP721:AP761, "📦")
) -
(
    (
        SUMIFS(AR721:AR761, AY721:AY761, INDIRECT("AE" &amp; ROW()), AP721:AP761, "💲", AS721:AS761, "Familiar") +
        SUMIFS(AR721:AR761, AY721:AY761, INDIRECT("AE" &amp; ROW()), AP721:AP761, "📦", AS721:AS761, "Familiar")
    ) / 2
) -
(
    (
        SUMIFS(AR721:AR761, AY721:AY761, INDIRECT("AE" &amp; ROW()), AP721:AP761, "💲", AS721:AS761, "Participante") +
        SUMIFS(AR721:AR761, AY721:AY761, INDIRECT("AE" &amp; ROW()), AP721:AP761, "📦", AS721:AS761, "Participante")
    ) / 2
) -
(
    (
        SUMIFS(AR721:AR761, AY721:AY761, INDIRECT("AE" &amp; ROW()), AP721:AP761, "💲", AS721:AS761, "Empleado") +
        SUMIFS(AR721:AR761, AY721:AY761, INDIRECT("AE" &amp; ROW()), AP721:AP761, "📦", AS721:AS761, "Empleado")
    ) / 2
) -
(
    (
        SUMIFS(AR721:AR761, AY721:AY761, INDIRECT("AE" &amp; ROW()), AP721:AP761, "💲", AS721:AS761, "Exonerado ADH") +
        SUMIFS(AR721:AR761, AY721:AY761, INDIRECT("AE" &amp; ROW()), AP721:AP761, "📦", AS721:AS761, "Exonerado ADH")
    ) / 2
) -
(
    SUMIFS(AR721:AR761, AY721:AY761, INDIRECT("AE" &amp; ROW()), AP721:AP761, "💲", AS721:AS761, "Exonerado Doctor") +
    SUMIFS(AR721:AR761, AY721:AY761, INDIRECT("AE" &amp; ROW()), AP721:AP761, "📦", AS721:AS761, "Exonerado Doctor")
) -
(
    (
        SUMIFS(AR721:AR761, AY721:AY761, INDIRECT("AE" &amp; ROW()), AP721:AP761, "💲", AS721:AS761, "") +
        SUMIFS(AR721:AR761, AY721:AY761, INDIRECT("AE" &amp; ROW()), AP721:AP761, "📦", AS721:AS761, "")
    ) / 2
)</f>
        <v>0</v>
      </c>
      <c r="AM759" s="48"/>
      <c r="AN759" s="156"/>
      <c r="AO759" s="156"/>
      <c r="AP759" s="156"/>
      <c r="AQ759" s="156"/>
      <c r="AR759" s="156"/>
      <c r="AS759" s="156"/>
      <c r="AT759" s="156"/>
      <c r="AU759" s="156"/>
      <c r="AV759" s="156"/>
      <c r="AW759" s="156"/>
      <c r="AX759" s="156"/>
      <c r="AY759" s="156">
        <f>N768</f>
        <v>0</v>
      </c>
      <c r="AZ759" s="48"/>
      <c r="BA759" s="48"/>
      <c r="BB759" s="48"/>
      <c r="BC759" s="48"/>
      <c r="BD759" s="48"/>
      <c r="BE759" s="48"/>
      <c r="BF759" s="48"/>
      <c r="BG759" s="48"/>
      <c r="BH759" s="48"/>
      <c r="BI759" s="48"/>
      <c r="BJ759" s="48"/>
      <c r="BK759" s="48"/>
      <c r="BL759" s="48"/>
      <c r="BM759" s="48"/>
      <c r="BN759" s="48"/>
    </row>
    <row r="760" spans="1:66" ht="11.25" customHeight="1">
      <c r="A760" s="221"/>
      <c r="B760" s="38"/>
      <c r="C760" s="206"/>
      <c r="D760" s="209"/>
      <c r="E760" s="85" t="s">
        <v>46</v>
      </c>
      <c r="F760" s="86"/>
      <c r="G760" s="206"/>
      <c r="H760" s="209"/>
      <c r="I760" s="85" t="s">
        <v>46</v>
      </c>
      <c r="J760" s="108"/>
      <c r="K760" s="206"/>
      <c r="L760" s="209"/>
      <c r="M760" s="85" t="s">
        <v>46</v>
      </c>
      <c r="N760" s="108"/>
      <c r="O760" s="43"/>
      <c r="P760" s="163"/>
      <c r="Q760" s="3"/>
      <c r="R760" s="15"/>
      <c r="S760" s="227" t="str">
        <f>IF(OR(S757="Empleado",S757="Familiar"),"Nombre del Empleado","N° Factura")</f>
        <v>N° Factura</v>
      </c>
      <c r="T760" s="228"/>
      <c r="U760" s="89"/>
      <c r="V760" s="47"/>
      <c r="W760" s="227" t="str">
        <f>IF(OR(W757="Empleado",W757="Familiar"),"Nombre del Empleado","N° Factura")</f>
        <v>N° Factura</v>
      </c>
      <c r="X760" s="228"/>
      <c r="Y760" s="89"/>
      <c r="Z760" s="47"/>
      <c r="AA760" s="227" t="str">
        <f>IF(OR(AA757="Empleado",AA757="Familiar"),"Nombre del Empleado","N° Factura")</f>
        <v>N° Factura</v>
      </c>
      <c r="AB760" s="228"/>
      <c r="AC760" s="111"/>
      <c r="AD760" s="48"/>
      <c r="AE760" s="240" t="s">
        <v>48</v>
      </c>
      <c r="AF760" s="230"/>
      <c r="AG760" s="161">
        <f t="array" aca="1" ref="AG760" ca="1">COUNTIFS(AP721:AP761, "💲", AY721:AY761, INDIRECT("AE" &amp; ROW())) + COUNTIFS(AP721:AP761, "📦", AY721:AY761, INDIRECT("AE" &amp; ROW())) + COUNTIFS(AP721:AP761, "✅", AY721:AY761, INDIRECT("AE" &amp; ROW()))</f>
        <v>0</v>
      </c>
      <c r="AH760" s="162">
        <f t="array" aca="1" ref="AH760" ca="1">COUNTIFS(AP721:AP761, "💲", AY721:AY761, INDIRECT("AE" &amp; ROW())) + COUNTIFS(AP721:AP761, "📦", AY721:AY761, INDIRECT("AE" &amp; ROW()))</f>
        <v>0</v>
      </c>
      <c r="AI760" s="139">
        <f t="array" aca="1" ref="AI760" ca="1">SUMIFS(AR721:AR761, AY721:AY761, INDIRECT("AE" &amp; ROW()), AP721:AP761, "💲") + SUMIFS(AR721:AR761, AY721:AY761, INDIRECT("AE" &amp; ROW()), AP721:AP761, "📦")</f>
        <v>0</v>
      </c>
      <c r="AJ760" s="139">
        <f t="array" aca="1" ref="AJ760" ca="1">(
    SUMIFS(AR721:AR761, AY721:AY761, INDIRECT("AE" &amp; ROW()), AP721:AP761, "💲") +
    SUMIFS(AR721:AR761, AY721:AY761, INDIRECT("AE" &amp; ROW()), AP721:AP761, "📦")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
        SUMIFS(AR721:AR761, AY721:AY761, INDIRECT("AE" &amp; ROW()), AP721:AP761, "💲", AS721:AS761, "Familiar") +
        SUMIFS(AR721:AR761, AY721:AY761, INDIRECT("AE" &amp; ROW()), AP721:AP761, "📦", AS721:AS761, "Familiar")
    ) / 2
)  -
(
    (
        SUMIFS(AR721:AR761, AY721:AY761, INDIRECT("AE" &amp; ROW()), AP721:AP761, "💲", AS721:AS761, "Exonerado ADH") +
        SUMIFS(AR721:AR761, AY721:AY761, INDIRECT("AE" &amp; ROW()), AP721:AP761, "📦", AS721:AS761, "Exonerado ADH")
    ) / 2
)  -
(
    (
        SUMIFS(AR721:AR761, AY721:AY761, INDIRECT("AE" &amp; ROW()), AP721:AP761, "💲", AS721:AS761, "Exonerado Doctor") +
        SUMIFS(AR721:AR761, AY721:AY761, INDIRECT("AE" &amp; ROW()), AP721:AP761, "📦", AS721:AS761, "Exonerado Doctor")
    ) / 2
)</f>
        <v>0</v>
      </c>
      <c r="AK760" s="139">
        <f t="array" aca="1" ref="AK760" ca="1">(
    SUMIFS(AR721:AR761, AY721:AY761, INDIRECT("AE" &amp; ROW()), AP721:AP761, "💲") +
    SUMIFS(AR721:AR761, AY721:AY761, INDIRECT("AE" &amp; ROW()), AP721:AP761, "📦")
) -
(
    SUMIFS(AR721:AR761, AY721:AY761, INDIRECT("AE" &amp; ROW()), AP721:AP761, "💲", AS721:AS761, "Familiar") +
    SUMIFS(AR721:AR761, AY721:AY761, INDIRECT("AE" &amp; ROW()), AP721:AP761, "📦", AS721:AS761, "Familiar")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SUMIFS(AR721:AR761, AY721:AY761, INDIRECT("AE" &amp; ROW()), AP721:AP761, "💲", AS721:AS761, "Exonerado ADH") +
    SUMIFS(AR721:AR761, AY721:AY761, INDIRECT("AE" &amp; ROW()), AP721:AP761, "📦", AS721:AS761, "Exonerado ADH")
) -
(
    (
        SUMIFS(AR721:AR761, AY721:AY761, INDIRECT("AE" &amp; ROW()), AP721:AP761, "💲", AS721:AS761, "Exonerado Doctor") +
        SUMIFS(AR721:AR761, AY721:AY761, INDIRECT("AE" &amp; ROW()), AP721:AP761, "📦", AS721:AS761, "Exonerado Doctor")
    ) / 2
) -
(
    (
        SUMIFS(AR721:AR761, AY721:AY761, INDIRECT("AE" &amp; ROW()), AP721:AP761, "💲", AS721:AS761, "") +
        SUMIFS(AR721:AR761, AY721:AY761, INDIRECT("AE" &amp; ROW()), AP721:AP761, "📦", AS721:AS761, "")
    ) / 2
)</f>
        <v>0</v>
      </c>
      <c r="AL760" s="140">
        <f t="array" aca="1" ref="AL760" ca="1">(
    SUMIFS(AR721:AR761, AY721:AY761, INDIRECT("AE" &amp; ROW()), AP721:AP761, "💲") +
    SUMIFS(AR721:AR761, AY721:AY761, INDIRECT("AE" &amp; ROW()), AP721:AP761, "📦")
) -
(
    (
        SUMIFS(AR721:AR761, AY721:AY761, INDIRECT("AE" &amp; ROW()), AP721:AP761, "💲", AS721:AS761, "Familiar") +
        SUMIFS(AR721:AR761, AY721:AY761, INDIRECT("AE" &amp; ROW()), AP721:AP761, "📦", AS721:AS761, "Familiar")
    ) / 2
) -
(
    (
        SUMIFS(AR721:AR761, AY721:AY761, INDIRECT("AE" &amp; ROW()), AP721:AP761, "💲", AS721:AS761, "Participante") +
        SUMIFS(AR721:AR761, AY721:AY761, INDIRECT("AE" &amp; ROW()), AP721:AP761, "📦", AS721:AS761, "Participante")
    ) / 2
) -
(
    (
        SUMIFS(AR721:AR761, AY721:AY761, INDIRECT("AE" &amp; ROW()), AP721:AP761, "💲", AS721:AS761, "Empleado") +
        SUMIFS(AR721:AR761, AY721:AY761, INDIRECT("AE" &amp; ROW()), AP721:AP761, "📦", AS721:AS761, "Empleado")
    ) / 2
) -
(
    (
        SUMIFS(AR721:AR761, AY721:AY761, INDIRECT("AE" &amp; ROW()), AP721:AP761, "💲", AS721:AS761, "Exonerado ADH") +
        SUMIFS(AR721:AR761, AY721:AY761, INDIRECT("AE" &amp; ROW()), AP721:AP761, "📦", AS721:AS761, "Exonerado ADH")
    ) / 2
) -
(
    SUMIFS(AR721:AR761, AY721:AY761, INDIRECT("AE" &amp; ROW()), AP721:AP761, "💲", AS721:AS761, "Exonerado Doctor") +
    SUMIFS(AR721:AR761, AY721:AY761, INDIRECT("AE" &amp; ROW()), AP721:AP761, "📦", AS721:AS761, "Exonerado Doctor")
) -
(
    (
        SUMIFS(AR721:AR761, AY721:AY761, INDIRECT("AE" &amp; ROW()), AP721:AP761, "💲", AS721:AS761, "") +
        SUMIFS(AR721:AR761, AY721:AY761, INDIRECT("AE" &amp; ROW()), AP721:AP761, "📦", AS721:AS761, "")
    ) / 2
)</f>
        <v>0</v>
      </c>
      <c r="AM760" s="48"/>
      <c r="AN760" s="156"/>
      <c r="AO760" s="156"/>
      <c r="AP760" s="156"/>
      <c r="AQ760" s="156"/>
      <c r="AR760" s="156"/>
      <c r="AS760" s="156"/>
      <c r="AT760" s="156"/>
      <c r="AU760" s="156"/>
      <c r="AV760" s="156"/>
      <c r="AW760" s="156"/>
      <c r="AX760" s="156"/>
      <c r="AY760" s="156">
        <f>N772</f>
        <v>0</v>
      </c>
      <c r="AZ760" s="48"/>
      <c r="BA760" s="48"/>
      <c r="BB760" s="48"/>
      <c r="BC760" s="48"/>
      <c r="BD760" s="48"/>
      <c r="BE760" s="48"/>
      <c r="BF760" s="48"/>
      <c r="BG760" s="48"/>
      <c r="BH760" s="48"/>
      <c r="BI760" s="48"/>
      <c r="BJ760" s="48"/>
      <c r="BK760" s="48"/>
      <c r="BL760" s="48"/>
      <c r="BM760" s="48"/>
      <c r="BN760" s="48"/>
    </row>
    <row r="761" spans="1:66" ht="11.25" customHeight="1">
      <c r="A761" s="222">
        <f>A757+$Q$13/1440</f>
        <v>0.74999999999999978</v>
      </c>
      <c r="B761" s="38"/>
      <c r="C761" s="204"/>
      <c r="D761" s="207"/>
      <c r="E761" s="40" t="s">
        <v>36</v>
      </c>
      <c r="F761" s="42" t="str">
        <f>IF(D761&lt;&gt;"", VLOOKUP(D761,'Base de Datos'!$A$2:$D1268,2,FALSE()),"")</f>
        <v/>
      </c>
      <c r="G761" s="204"/>
      <c r="H761" s="216"/>
      <c r="I761" s="40" t="s">
        <v>36</v>
      </c>
      <c r="J761" s="42" t="str">
        <f>IF(H761&lt;&gt;"", VLOOKUP(H761,'Base de Datos'!$A$2:$D1268,2,FALSE()),"")</f>
        <v/>
      </c>
      <c r="K761" s="204"/>
      <c r="L761" s="216"/>
      <c r="M761" s="40" t="s">
        <v>36</v>
      </c>
      <c r="N761" s="42" t="str">
        <f>IF(L761&lt;&gt;"", VLOOKUP(L761,'Base de Datos'!$A$2:$D1268,2,FALSE()),"")</f>
        <v/>
      </c>
      <c r="O761" s="43"/>
      <c r="P761" s="163"/>
      <c r="Q761" s="3"/>
      <c r="R761" s="15"/>
      <c r="S761" s="45"/>
      <c r="T761" s="45" t="s">
        <v>37</v>
      </c>
      <c r="U761" s="46"/>
      <c r="V761" s="47"/>
      <c r="W761" s="45"/>
      <c r="X761" s="45" t="s">
        <v>37</v>
      </c>
      <c r="Y761" s="46"/>
      <c r="Z761" s="47"/>
      <c r="AA761" s="45"/>
      <c r="AB761" s="45" t="s">
        <v>37</v>
      </c>
      <c r="AC761" s="46"/>
      <c r="AD761" s="48"/>
      <c r="AE761" s="240" t="s">
        <v>49</v>
      </c>
      <c r="AF761" s="230"/>
      <c r="AG761" s="161">
        <f t="array" aca="1" ref="AG761" ca="1">COUNTIFS(AP721:AP761, "💲", AY721:AY761, INDIRECT("AE" &amp; ROW())) + COUNTIFS(AP721:AP761, "📦", AY721:AY761, INDIRECT("AE" &amp; ROW())) + COUNTIFS(AP721:AP761, "✅", AY721:AY761, INDIRECT("AE" &amp; ROW()))</f>
        <v>0</v>
      </c>
      <c r="AH761" s="162">
        <f t="array" aca="1" ref="AH761" ca="1">COUNTIFS(AP721:AP761, "💲", AY721:AY761, INDIRECT("AE" &amp; ROW())) + COUNTIFS(AP721:AP761, "📦", AY721:AY761, INDIRECT("AE" &amp; ROW()))</f>
        <v>0</v>
      </c>
      <c r="AI761" s="139">
        <f t="array" aca="1" ref="AI761" ca="1">SUMIFS(AR721:AR761, AY721:AY761, INDIRECT("AE" &amp; ROW()), AP721:AP761, "💲") + SUMIFS(AR721:AR761, AY721:AY761, INDIRECT("AE" &amp; ROW()), AP721:AP761, "📦")</f>
        <v>0</v>
      </c>
      <c r="AJ761" s="139">
        <f t="array" aca="1" ref="AJ761" ca="1">(
    SUMIFS(AR721:AR761, AY721:AY761, INDIRECT("AE" &amp; ROW()), AP721:AP761, "💲") +
    SUMIFS(AR721:AR761, AY721:AY761, INDIRECT("AE" &amp; ROW()), AP721:AP761, "📦")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
        SUMIFS(AR721:AR761, AY721:AY761, INDIRECT("AE" &amp; ROW()), AP721:AP761, "💲", AS721:AS761, "Familiar") +
        SUMIFS(AR721:AR761, AY721:AY761, INDIRECT("AE" &amp; ROW()), AP721:AP761, "📦", AS721:AS761, "Familiar")
    ) / 2
)  -
(
    (
        SUMIFS(AR721:AR761, AY721:AY761, INDIRECT("AE" &amp; ROW()), AP721:AP761, "💲", AS721:AS761, "Exonerado ADH") +
        SUMIFS(AR721:AR761, AY721:AY761, INDIRECT("AE" &amp; ROW()), AP721:AP761, "📦", AS721:AS761, "Exonerado ADH")
    ) / 2
)  -
(
    (
        SUMIFS(AR721:AR761, AY721:AY761, INDIRECT("AE" &amp; ROW()), AP721:AP761, "💲", AS721:AS761, "Exonerado Doctor") +
        SUMIFS(AR721:AR761, AY721:AY761, INDIRECT("AE" &amp; ROW()), AP721:AP761, "📦", AS721:AS761, "Exonerado Doctor")
    ) / 2
)</f>
        <v>0</v>
      </c>
      <c r="AK761" s="139">
        <f t="array" aca="1" ref="AK761" ca="1">(
    SUMIFS(AR721:AR761, AY721:AY761, INDIRECT("AE" &amp; ROW()), AP721:AP761, "💲") +
    SUMIFS(AR721:AR761, AY721:AY761, INDIRECT("AE" &amp; ROW()), AP721:AP761, "📦")
) -
(
    SUMIFS(AR721:AR761, AY721:AY761, INDIRECT("AE" &amp; ROW()), AP721:AP761, "💲", AS721:AS761, "Familiar") +
    SUMIFS(AR721:AR761, AY721:AY761, INDIRECT("AE" &amp; ROW()), AP721:AP761, "📦", AS721:AS761, "Familiar")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SUMIFS(AR721:AR761, AY721:AY761, INDIRECT("AE" &amp; ROW()), AP721:AP761, "💲", AS721:AS761, "Exonerado ADH") +
    SUMIFS(AR721:AR761, AY721:AY761, INDIRECT("AE" &amp; ROW()), AP721:AP761, "📦", AS721:AS761, "Exonerado ADH")
) -
(
    (
        SUMIFS(AR721:AR761, AY721:AY761, INDIRECT("AE" &amp; ROW()), AP721:AP761, "💲", AS721:AS761, "Exonerado Doctor") +
        SUMIFS(AR721:AR761, AY721:AY761, INDIRECT("AE" &amp; ROW()), AP721:AP761, "📦", AS721:AS761, "Exonerado Doctor")
    ) / 2
) -
(
    (
        SUMIFS(AR721:AR761, AY721:AY761, INDIRECT("AE" &amp; ROW()), AP721:AP761, "💲", AS721:AS761, "") +
        SUMIFS(AR721:AR761, AY721:AY761, INDIRECT("AE" &amp; ROW()), AP721:AP761, "📦", AS721:AS761, "")
    ) / 2
)</f>
        <v>0</v>
      </c>
      <c r="AL761" s="140">
        <f t="array" aca="1" ref="AL761" ca="1">(
    SUMIFS(AR721:AR761, AY721:AY761, INDIRECT("AE" &amp; ROW()), AP721:AP761, "💲") +
    SUMIFS(AR721:AR761, AY721:AY761, INDIRECT("AE" &amp; ROW()), AP721:AP761, "📦")
) -
(
    (
        SUMIFS(AR721:AR761, AY721:AY761, INDIRECT("AE" &amp; ROW()), AP721:AP761, "💲", AS721:AS761, "Familiar") +
        SUMIFS(AR721:AR761, AY721:AY761, INDIRECT("AE" &amp; ROW()), AP721:AP761, "📦", AS721:AS761, "Familiar")
    ) / 2
) -
(
    (
        SUMIFS(AR721:AR761, AY721:AY761, INDIRECT("AE" &amp; ROW()), AP721:AP761, "💲", AS721:AS761, "Participante") +
        SUMIFS(AR721:AR761, AY721:AY761, INDIRECT("AE" &amp; ROW()), AP721:AP761, "📦", AS721:AS761, "Participante")
    ) / 2
) -
(
    (
        SUMIFS(AR721:AR761, AY721:AY761, INDIRECT("AE" &amp; ROW()), AP721:AP761, "💲", AS721:AS761, "Empleado") +
        SUMIFS(AR721:AR761, AY721:AY761, INDIRECT("AE" &amp; ROW()), AP721:AP761, "📦", AS721:AS761, "Empleado")
    ) / 2
) -
(
    (
        SUMIFS(AR721:AR761, AY721:AY761, INDIRECT("AE" &amp; ROW()), AP721:AP761, "💲", AS721:AS761, "Exonerado ADH") +
        SUMIFS(AR721:AR761, AY721:AY761, INDIRECT("AE" &amp; ROW()), AP721:AP761, "📦", AS721:AS761, "Exonerado ADH")
    ) / 2
) -
(
    SUMIFS(AR721:AR761, AY721:AY761, INDIRECT("AE" &amp; ROW()), AP721:AP761, "💲", AS721:AS761, "Exonerado Doctor") +
    SUMIFS(AR721:AR761, AY721:AY761, INDIRECT("AE" &amp; ROW()), AP721:AP761, "📦", AS721:AS761, "Exonerado Doctor")
) -
(
    (
        SUMIFS(AR721:AR761, AY721:AY761, INDIRECT("AE" &amp; ROW()), AP721:AP761, "💲", AS721:AS761, "") +
        SUMIFS(AR721:AR761, AY721:AY761, INDIRECT("AE" &amp; ROW()), AP721:AP761, "📦", AS721:AS761, "")
    ) / 2
)</f>
        <v>0</v>
      </c>
      <c r="AM761" s="48"/>
      <c r="AN761" s="156"/>
      <c r="AO761" s="156"/>
      <c r="AP761" s="156"/>
      <c r="AQ761" s="156"/>
      <c r="AR761" s="156"/>
      <c r="AS761" s="156"/>
      <c r="AT761" s="156"/>
      <c r="AU761" s="156"/>
      <c r="AV761" s="156"/>
      <c r="AW761" s="156"/>
      <c r="AX761" s="156"/>
      <c r="AY761" s="156"/>
      <c r="AZ761" s="48"/>
      <c r="BA761" s="48"/>
      <c r="BB761" s="48"/>
      <c r="BC761" s="48"/>
      <c r="BD761" s="48"/>
      <c r="BE761" s="48"/>
      <c r="BF761" s="48"/>
      <c r="BG761" s="48"/>
      <c r="BH761" s="48"/>
      <c r="BI761" s="48"/>
      <c r="BJ761" s="48"/>
      <c r="BK761" s="48"/>
      <c r="BL761" s="48"/>
      <c r="BM761" s="48"/>
      <c r="BN761" s="48"/>
    </row>
    <row r="762" spans="1:66" ht="11.25" customHeight="1">
      <c r="A762" s="220"/>
      <c r="B762" s="38"/>
      <c r="C762" s="205"/>
      <c r="D762" s="208"/>
      <c r="E762" s="57" t="s">
        <v>42</v>
      </c>
      <c r="F762" s="58" t="str">
        <f>IF(D761&lt;&gt;"", VLOOKUP(D761,'Base de Datos'!$A$2:$D1268,3,FALSE()),"")</f>
        <v/>
      </c>
      <c r="G762" s="205"/>
      <c r="H762" s="208"/>
      <c r="I762" s="57" t="s">
        <v>42</v>
      </c>
      <c r="J762" s="58" t="str">
        <f>IF(H761&lt;&gt;"", VLOOKUP(H761,'Base de Datos'!$A$2:$D1268,3,FALSE()),"")</f>
        <v/>
      </c>
      <c r="K762" s="205"/>
      <c r="L762" s="208"/>
      <c r="M762" s="57" t="s">
        <v>42</v>
      </c>
      <c r="N762" s="58" t="str">
        <f>IF(L761&lt;&gt;"", VLOOKUP(L761,'Base de Datos'!$A$2:$D1268,3,FALSE()),"")</f>
        <v/>
      </c>
      <c r="O762" s="43"/>
      <c r="P762" s="163"/>
      <c r="Q762" s="3"/>
      <c r="R762" s="15"/>
      <c r="S762" s="229"/>
      <c r="T762" s="230"/>
      <c r="U762" s="59"/>
      <c r="V762" s="47"/>
      <c r="W762" s="229"/>
      <c r="X762" s="230"/>
      <c r="Y762" s="59"/>
      <c r="Z762" s="47"/>
      <c r="AA762" s="229"/>
      <c r="AB762" s="230"/>
      <c r="AC762" s="59"/>
      <c r="AD762" s="48"/>
      <c r="AE762" s="240" t="s">
        <v>51</v>
      </c>
      <c r="AF762" s="230"/>
      <c r="AG762" s="161">
        <f t="array" aca="1" ref="AG762" ca="1">COUNTIFS(AP721:AP761, "💲", AY721:AY761, INDIRECT("AE" &amp; ROW())) + COUNTIFS(AP721:AP761, "📦", AY721:AY761, INDIRECT("AE" &amp; ROW())) + COUNTIFS(AP721:AP761, "✅", AY721:AY761, INDIRECT("AE" &amp; ROW()))</f>
        <v>0</v>
      </c>
      <c r="AH762" s="162">
        <f t="array" aca="1" ref="AH762" ca="1">COUNTIFS(AP721:AP761, "💲", AY721:AY761, INDIRECT("AE" &amp; ROW())) + COUNTIFS(AP721:AP761, "📦", AY721:AY761, INDIRECT("AE" &amp; ROW()))</f>
        <v>0</v>
      </c>
      <c r="AI762" s="139">
        <f t="array" aca="1" ref="AI762" ca="1">SUMIFS(AR721:AR761, AY721:AY761, INDIRECT("AE" &amp; ROW()), AP721:AP761, "💲") + SUMIFS(AR721:AR761, AY721:AY761, INDIRECT("AE" &amp; ROW()), AP721:AP761, "📦")</f>
        <v>0</v>
      </c>
      <c r="AJ762" s="139">
        <f t="array" aca="1" ref="AJ762" ca="1">(
    SUMIFS(AR721:AR761, AY721:AY761, INDIRECT("AE" &amp; ROW()), AP721:AP761, "💲") +
    SUMIFS(AR721:AR761, AY721:AY761, INDIRECT("AE" &amp; ROW()), AP721:AP761, "📦")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
        SUMIFS(AR721:AR761, AY721:AY761, INDIRECT("AE" &amp; ROW()), AP721:AP761, "💲", AS721:AS761, "Familiar") +
        SUMIFS(AR721:AR761, AY721:AY761, INDIRECT("AE" &amp; ROW()), AP721:AP761, "📦", AS721:AS761, "Familiar")
    ) / 2
)  -
(
    (
        SUMIFS(AR721:AR761, AY721:AY761, INDIRECT("AE" &amp; ROW()), AP721:AP761, "💲", AS721:AS761, "Exonerado ADH") +
        SUMIFS(AR721:AR761, AY721:AY761, INDIRECT("AE" &amp; ROW()), AP721:AP761, "📦", AS721:AS761, "Exonerado ADH")
    ) / 2
)  -
(
    (
        SUMIFS(AR721:AR761, AY721:AY761, INDIRECT("AE" &amp; ROW()), AP721:AP761, "💲", AS721:AS761, "Exonerado Doctor") +
        SUMIFS(AR721:AR761, AY721:AY761, INDIRECT("AE" &amp; ROW()), AP721:AP761, "📦", AS721:AS761, "Exonerado Doctor")
    ) / 2
)</f>
        <v>0</v>
      </c>
      <c r="AK762" s="139">
        <f t="array" aca="1" ref="AK762" ca="1">(
    SUMIFS(AR721:AR761, AY721:AY761, INDIRECT("AE" &amp; ROW()), AP721:AP761, "💲") +
    SUMIFS(AR721:AR761, AY721:AY761, INDIRECT("AE" &amp; ROW()), AP721:AP761, "📦")
) -
(
    SUMIFS(AR721:AR761, AY721:AY761, INDIRECT("AE" &amp; ROW()), AP721:AP761, "💲", AS721:AS761, "Familiar") +
    SUMIFS(AR721:AR761, AY721:AY761, INDIRECT("AE" &amp; ROW()), AP721:AP761, "📦", AS721:AS761, "Familiar")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SUMIFS(AR721:AR761, AY721:AY761, INDIRECT("AE" &amp; ROW()), AP721:AP761, "💲", AS721:AS761, "Exonerado ADH") +
    SUMIFS(AR721:AR761, AY721:AY761, INDIRECT("AE" &amp; ROW()), AP721:AP761, "📦", AS721:AS761, "Exonerado ADH")
) -
(
    (
        SUMIFS(AR721:AR761, AY721:AY761, INDIRECT("AE" &amp; ROW()), AP721:AP761, "💲", AS721:AS761, "Exonerado Doctor") +
        SUMIFS(AR721:AR761, AY721:AY761, INDIRECT("AE" &amp; ROW()), AP721:AP761, "📦", AS721:AS761, "Exonerado Doctor")
    ) / 2
) -
(
    (
        SUMIFS(AR721:AR761, AY721:AY761, INDIRECT("AE" &amp; ROW()), AP721:AP761, "💲", AS721:AS761, "") +
        SUMIFS(AR721:AR761, AY721:AY761, INDIRECT("AE" &amp; ROW()), AP721:AP761, "📦", AS721:AS761, "")
    ) / 2
)</f>
        <v>0</v>
      </c>
      <c r="AL762" s="140">
        <f t="array" aca="1" ref="AL762" ca="1">(
    SUMIFS(AR721:AR761, AY721:AY761, INDIRECT("AE" &amp; ROW()), AP721:AP761, "💲") +
    SUMIFS(AR721:AR761, AY721:AY761, INDIRECT("AE" &amp; ROW()), AP721:AP761, "📦")
) -
(
    (
        SUMIFS(AR721:AR761, AY721:AY761, INDIRECT("AE" &amp; ROW()), AP721:AP761, "💲", AS721:AS761, "Familiar") +
        SUMIFS(AR721:AR761, AY721:AY761, INDIRECT("AE" &amp; ROW()), AP721:AP761, "📦", AS721:AS761, "Familiar")
    ) / 2
) -
(
    (
        SUMIFS(AR721:AR761, AY721:AY761, INDIRECT("AE" &amp; ROW()), AP721:AP761, "💲", AS721:AS761, "Participante") +
        SUMIFS(AR721:AR761, AY721:AY761, INDIRECT("AE" &amp; ROW()), AP721:AP761, "📦", AS721:AS761, "Participante")
    ) / 2
) -
(
    (
        SUMIFS(AR721:AR761, AY721:AY761, INDIRECT("AE" &amp; ROW()), AP721:AP761, "💲", AS721:AS761, "Empleado") +
        SUMIFS(AR721:AR761, AY721:AY761, INDIRECT("AE" &amp; ROW()), AP721:AP761, "📦", AS721:AS761, "Empleado")
    ) / 2
) -
(
    (
        SUMIFS(AR721:AR761, AY721:AY761, INDIRECT("AE" &amp; ROW()), AP721:AP761, "💲", AS721:AS761, "Exonerado ADH") +
        SUMIFS(AR721:AR761, AY721:AY761, INDIRECT("AE" &amp; ROW()), AP721:AP761, "📦", AS721:AS761, "Exonerado ADH")
    ) / 2
) -
(
    SUMIFS(AR721:AR761, AY721:AY761, INDIRECT("AE" &amp; ROW()), AP721:AP761, "💲", AS721:AS761, "Exonerado Doctor") +
    SUMIFS(AR721:AR761, AY721:AY761, INDIRECT("AE" &amp; ROW()), AP721:AP761, "📦", AS721:AS761, "Exonerado Doctor")
) -
(
    (
        SUMIFS(AR721:AR761, AY721:AY761, INDIRECT("AE" &amp; ROW()), AP721:AP761, "💲", AS721:AS761, "") +
        SUMIFS(AR721:AR761, AY721:AY761, INDIRECT("AE" &amp; ROW()), AP721:AP761, "📦", AS721:AS761, "")
    ) / 2
)</f>
        <v>0</v>
      </c>
      <c r="AM762" s="48"/>
      <c r="AN762" s="48"/>
      <c r="AO762" s="48"/>
      <c r="AP762" s="48"/>
      <c r="AQ762" s="48"/>
      <c r="AR762" s="48"/>
      <c r="AS762" s="48"/>
      <c r="AT762" s="48"/>
      <c r="AU762" s="48"/>
      <c r="AV762" s="48"/>
      <c r="AW762" s="48"/>
      <c r="AX762" s="48"/>
      <c r="AY762" s="48"/>
      <c r="AZ762" s="48"/>
      <c r="BA762" s="48"/>
      <c r="BB762" s="48"/>
      <c r="BC762" s="48"/>
      <c r="BD762" s="48"/>
      <c r="BE762" s="48"/>
      <c r="BF762" s="48"/>
      <c r="BG762" s="48"/>
      <c r="BH762" s="48"/>
      <c r="BI762" s="48"/>
      <c r="BJ762" s="48"/>
      <c r="BK762" s="48"/>
      <c r="BL762" s="48"/>
      <c r="BM762" s="48"/>
      <c r="BN762" s="48"/>
    </row>
    <row r="763" spans="1:66" ht="11.25" customHeight="1">
      <c r="A763" s="220"/>
      <c r="B763" s="38"/>
      <c r="C763" s="205"/>
      <c r="D763" s="208"/>
      <c r="E763" s="57" t="s">
        <v>44</v>
      </c>
      <c r="F763" s="58" t="str">
        <f>IF(D761&lt;&gt;"", VLOOKUP(D761,'Base de Datos'!$A$2:$D1268,4,FALSE()),"")</f>
        <v/>
      </c>
      <c r="G763" s="205"/>
      <c r="H763" s="208"/>
      <c r="I763" s="57" t="s">
        <v>44</v>
      </c>
      <c r="J763" s="58" t="str">
        <f>IF(H761&lt;&gt;"", VLOOKUP(H761,'Base de Datos'!$A$2:$D1268,4,FALSE()),"")</f>
        <v/>
      </c>
      <c r="K763" s="205"/>
      <c r="L763" s="208"/>
      <c r="M763" s="57" t="s">
        <v>44</v>
      </c>
      <c r="N763" s="58" t="str">
        <f>IF(L761&lt;&gt;"", VLOOKUP(L761,'Base de Datos'!$A$2:$D1268,4,FALSE()),"")</f>
        <v/>
      </c>
      <c r="O763" s="43"/>
      <c r="P763" s="163"/>
      <c r="Q763" s="3"/>
      <c r="R763" s="15"/>
      <c r="S763" s="229"/>
      <c r="T763" s="230"/>
      <c r="U763" s="59"/>
      <c r="V763" s="47"/>
      <c r="W763" s="229"/>
      <c r="X763" s="230"/>
      <c r="Y763" s="59"/>
      <c r="Z763" s="47"/>
      <c r="AA763" s="229"/>
      <c r="AB763" s="230"/>
      <c r="AC763" s="59"/>
      <c r="AD763" s="48"/>
      <c r="AE763" s="240" t="s">
        <v>55</v>
      </c>
      <c r="AF763" s="230"/>
      <c r="AG763" s="161">
        <f t="array" aca="1" ref="AG763" ca="1">COUNTIFS(AP721:AP761, "💲", AY721:AY761, INDIRECT("AE" &amp; ROW())) + COUNTIFS(AP721:AP761, "📦", AY721:AY761, INDIRECT("AE" &amp; ROW())) + COUNTIFS(AP721:AP761, "✅", AY721:AY761, INDIRECT("AE" &amp; ROW()))</f>
        <v>0</v>
      </c>
      <c r="AH763" s="162">
        <f t="array" aca="1" ref="AH763" ca="1">COUNTIFS(AP721:AP761, "💲", AY721:AY761, INDIRECT("AE" &amp; ROW())) + COUNTIFS(AP721:AP761, "📦", AY721:AY761, INDIRECT("AE" &amp; ROW()))</f>
        <v>0</v>
      </c>
      <c r="AI763" s="139">
        <f t="array" aca="1" ref="AI763" ca="1">SUMIFS(AR721:AR761, AY721:AY761, INDIRECT("AE" &amp; ROW()), AP721:AP761, "💲") + SUMIFS(AR721:AR761, AY721:AY761, INDIRECT("AE" &amp; ROW()), AP721:AP761, "📦")</f>
        <v>0</v>
      </c>
      <c r="AJ763" s="139">
        <f t="array" aca="1" ref="AJ763" ca="1">(
    SUMIFS(AR721:AR761, AY721:AY761, INDIRECT("AE" &amp; ROW()), AP721:AP761, "💲") +
    SUMIFS(AR721:AR761, AY721:AY761, INDIRECT("AE" &amp; ROW()), AP721:AP761, "📦")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
        SUMIFS(AR721:AR761, AY721:AY761, INDIRECT("AE" &amp; ROW()), AP721:AP761, "💲", AS721:AS761, "Familiar") +
        SUMIFS(AR721:AR761, AY721:AY761, INDIRECT("AE" &amp; ROW()), AP721:AP761, "📦", AS721:AS761, "Familiar")
    ) / 2
)  -
(
    (
        SUMIFS(AR721:AR761, AY721:AY761, INDIRECT("AE" &amp; ROW()), AP721:AP761, "💲", AS721:AS761, "Exonerado ADH") +
        SUMIFS(AR721:AR761, AY721:AY761, INDIRECT("AE" &amp; ROW()), AP721:AP761, "📦", AS721:AS761, "Exonerado ADH")
    ) / 2
)  -
(
    (
        SUMIFS(AR721:AR761, AY721:AY761, INDIRECT("AE" &amp; ROW()), AP721:AP761, "💲", AS721:AS761, "Exonerado Doctor") +
        SUMIFS(AR721:AR761, AY721:AY761, INDIRECT("AE" &amp; ROW()), AP721:AP761, "📦", AS721:AS761, "Exonerado Doctor")
    ) / 2
)</f>
        <v>0</v>
      </c>
      <c r="AK763" s="139">
        <f t="array" aca="1" ref="AK763" ca="1">(
    SUMIFS(AR721:AR761, AY721:AY761, INDIRECT("AE" &amp; ROW()), AP721:AP761, "💲") +
    SUMIFS(AR721:AR761, AY721:AY761, INDIRECT("AE" &amp; ROW()), AP721:AP761, "📦")
) -
(
    SUMIFS(AR721:AR761, AY721:AY761, INDIRECT("AE" &amp; ROW()), AP721:AP761, "💲", AS721:AS761, "Familiar") +
    SUMIFS(AR721:AR761, AY721:AY761, INDIRECT("AE" &amp; ROW()), AP721:AP761, "📦", AS721:AS761, "Familiar")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SUMIFS(AR721:AR761, AY721:AY761, INDIRECT("AE" &amp; ROW()), AP721:AP761, "💲", AS721:AS761, "Exonerado ADH") +
    SUMIFS(AR721:AR761, AY721:AY761, INDIRECT("AE" &amp; ROW()), AP721:AP761, "📦", AS721:AS761, "Exonerado ADH")
) -
(
    (
        SUMIFS(AR721:AR761, AY721:AY761, INDIRECT("AE" &amp; ROW()), AP721:AP761, "💲", AS721:AS761, "Exonerado Doctor") +
        SUMIFS(AR721:AR761, AY721:AY761, INDIRECT("AE" &amp; ROW()), AP721:AP761, "📦", AS721:AS761, "Exonerado Doctor")
    ) / 2
) -
(
    (
        SUMIFS(AR721:AR761, AY721:AY761, INDIRECT("AE" &amp; ROW()), AP721:AP761, "💲", AS721:AS761, "") +
        SUMIFS(AR721:AR761, AY721:AY761, INDIRECT("AE" &amp; ROW()), AP721:AP761, "📦", AS721:AS761, "")
    ) / 2
)</f>
        <v>0</v>
      </c>
      <c r="AL763" s="140">
        <f t="array" aca="1" ref="AL763" ca="1">(
    SUMIFS(AR721:AR761, AY721:AY761, INDIRECT("AE" &amp; ROW()), AP721:AP761, "💲") +
    SUMIFS(AR721:AR761, AY721:AY761, INDIRECT("AE" &amp; ROW()), AP721:AP761, "📦")
) -
(
    (
        SUMIFS(AR721:AR761, AY721:AY761, INDIRECT("AE" &amp; ROW()), AP721:AP761, "💲", AS721:AS761, "Familiar") +
        SUMIFS(AR721:AR761, AY721:AY761, INDIRECT("AE" &amp; ROW()), AP721:AP761, "📦", AS721:AS761, "Familiar")
    ) / 2
) -
(
    (
        SUMIFS(AR721:AR761, AY721:AY761, INDIRECT("AE" &amp; ROW()), AP721:AP761, "💲", AS721:AS761, "Participante") +
        SUMIFS(AR721:AR761, AY721:AY761, INDIRECT("AE" &amp; ROW()), AP721:AP761, "📦", AS721:AS761, "Participante")
    ) / 2
) -
(
    (
        SUMIFS(AR721:AR761, AY721:AY761, INDIRECT("AE" &amp; ROW()), AP721:AP761, "💲", AS721:AS761, "Empleado") +
        SUMIFS(AR721:AR761, AY721:AY761, INDIRECT("AE" &amp; ROW()), AP721:AP761, "📦", AS721:AS761, "Empleado")
    ) / 2
) -
(
    (
        SUMIFS(AR721:AR761, AY721:AY761, INDIRECT("AE" &amp; ROW()), AP721:AP761, "💲", AS721:AS761, "Exonerado ADH") +
        SUMIFS(AR721:AR761, AY721:AY761, INDIRECT("AE" &amp; ROW()), AP721:AP761, "📦", AS721:AS761, "Exonerado ADH")
    ) / 2
) -
(
    SUMIFS(AR721:AR761, AY721:AY761, INDIRECT("AE" &amp; ROW()), AP721:AP761, "💲", AS721:AS761, "Exonerado Doctor") +
    SUMIFS(AR721:AR761, AY721:AY761, INDIRECT("AE" &amp; ROW()), AP721:AP761, "📦", AS721:AS761, "Exonerado Doctor")
) -
(
    (
        SUMIFS(AR721:AR761, AY721:AY761, INDIRECT("AE" &amp; ROW()), AP721:AP761, "💲", AS721:AS761, "") +
        SUMIFS(AR721:AR761, AY721:AY761, INDIRECT("AE" &amp; ROW()), AP721:AP761, "📦", AS721:AS761, "")
    ) / 2
)</f>
        <v>0</v>
      </c>
      <c r="AM763" s="48"/>
      <c r="AN763" s="48"/>
      <c r="AO763" s="48"/>
      <c r="AP763" s="48"/>
      <c r="AQ763" s="48"/>
      <c r="AR763" s="48"/>
      <c r="AS763" s="48"/>
      <c r="AT763" s="48"/>
      <c r="AU763" s="48"/>
      <c r="AV763" s="48"/>
      <c r="AW763" s="48"/>
      <c r="AX763" s="48"/>
      <c r="AY763" s="48"/>
      <c r="AZ763" s="48"/>
      <c r="BA763" s="48"/>
      <c r="BB763" s="48"/>
      <c r="BC763" s="48"/>
      <c r="BD763" s="48"/>
      <c r="BE763" s="48"/>
      <c r="BF763" s="48"/>
      <c r="BG763" s="48"/>
      <c r="BH763" s="48"/>
      <c r="BI763" s="48"/>
      <c r="BJ763" s="48"/>
      <c r="BK763" s="48"/>
      <c r="BL763" s="48"/>
      <c r="BM763" s="48"/>
      <c r="BN763" s="48"/>
    </row>
    <row r="764" spans="1:66" ht="11.25" customHeight="1">
      <c r="A764" s="221"/>
      <c r="B764" s="38"/>
      <c r="C764" s="206"/>
      <c r="D764" s="209"/>
      <c r="E764" s="85" t="s">
        <v>46</v>
      </c>
      <c r="F764" s="86"/>
      <c r="G764" s="206"/>
      <c r="H764" s="209"/>
      <c r="I764" s="85" t="s">
        <v>46</v>
      </c>
      <c r="J764" s="108"/>
      <c r="K764" s="206"/>
      <c r="L764" s="209"/>
      <c r="M764" s="85" t="s">
        <v>46</v>
      </c>
      <c r="N764" s="108"/>
      <c r="O764" s="43"/>
      <c r="P764" s="163"/>
      <c r="Q764" s="3"/>
      <c r="R764" s="15"/>
      <c r="S764" s="227" t="str">
        <f>IF(OR(S761="Empleado",S761="Familiar"),"Nombre del Empleado","N° Factura")</f>
        <v>N° Factura</v>
      </c>
      <c r="T764" s="228"/>
      <c r="U764" s="89"/>
      <c r="V764" s="47"/>
      <c r="W764" s="227" t="str">
        <f>IF(OR(W761="Empleado",W761="Familiar"),"Nombre del Empleado","N° Factura")</f>
        <v>N° Factura</v>
      </c>
      <c r="X764" s="228"/>
      <c r="Y764" s="89"/>
      <c r="Z764" s="47"/>
      <c r="AA764" s="227" t="str">
        <f>IF(OR(AA761="Empleado",AA761="Familiar"),"Nombre del Empleado","N° Factura")</f>
        <v>N° Factura</v>
      </c>
      <c r="AB764" s="228"/>
      <c r="AC764" s="89"/>
      <c r="AD764" s="48"/>
      <c r="AE764" s="240" t="s">
        <v>57</v>
      </c>
      <c r="AF764" s="230"/>
      <c r="AG764" s="161">
        <f t="array" aca="1" ref="AG764" ca="1">COUNTIFS(AP721:AP761, "💲", AY721:AY761, INDIRECT("AE" &amp; ROW())) + COUNTIFS(AP721:AP761, "📦", AY721:AY761, INDIRECT("AE" &amp; ROW())) + COUNTIFS(AP721:AP761, "✅", AY721:AY761, INDIRECT("AE" &amp; ROW()))</f>
        <v>0</v>
      </c>
      <c r="AH764" s="162">
        <f t="array" aca="1" ref="AH764" ca="1">COUNTIFS(AP721:AP761, "💲", AY721:AY761, INDIRECT("AE" &amp; ROW())) + COUNTIFS(AP721:AP761, "📦", AY721:AY761, INDIRECT("AE" &amp; ROW()))</f>
        <v>0</v>
      </c>
      <c r="AI764" s="139">
        <f t="array" aca="1" ref="AI764" ca="1">SUMIFS(AR721:AR761, AY721:AY761, INDIRECT("AE" &amp; ROW()), AP721:AP761, "💲") + SUMIFS(AR721:AR761, AY721:AY761, INDIRECT("AE" &amp; ROW()), AP721:AP761, "📦")</f>
        <v>0</v>
      </c>
      <c r="AJ764" s="139">
        <f t="array" aca="1" ref="AJ764" ca="1">(
    SUMIFS(AR721:AR761, AY721:AY761, INDIRECT("AE" &amp; ROW()), AP721:AP761, "💲") +
    SUMIFS(AR721:AR761, AY721:AY761, INDIRECT("AE" &amp; ROW()), AP721:AP761, "📦")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
        SUMIFS(AR721:AR761, AY721:AY761, INDIRECT("AE" &amp; ROW()), AP721:AP761, "💲", AS721:AS761, "Familiar") +
        SUMIFS(AR721:AR761, AY721:AY761, INDIRECT("AE" &amp; ROW()), AP721:AP761, "📦", AS721:AS761, "Familiar")
    ) / 2
)  -
(
    (
        SUMIFS(AR721:AR761, AY721:AY761, INDIRECT("AE" &amp; ROW()), AP721:AP761, "💲", AS721:AS761, "Exonerado ADH") +
        SUMIFS(AR721:AR761, AY721:AY761, INDIRECT("AE" &amp; ROW()), AP721:AP761, "📦", AS721:AS761, "Exonerado ADH")
    ) / 2
)  -
(
    (
        SUMIFS(AR721:AR761, AY721:AY761, INDIRECT("AE" &amp; ROW()), AP721:AP761, "💲", AS721:AS761, "Exonerado Doctor") +
        SUMIFS(AR721:AR761, AY721:AY761, INDIRECT("AE" &amp; ROW()), AP721:AP761, "📦", AS721:AS761, "Exonerado Doctor")
    ) / 2
)</f>
        <v>0</v>
      </c>
      <c r="AK764" s="139">
        <f t="array" aca="1" ref="AK764" ca="1">(
    SUMIFS(AR721:AR761, AY721:AY761, INDIRECT("AE" &amp; ROW()), AP721:AP761, "💲") +
    SUMIFS(AR721:AR761, AY721:AY761, INDIRECT("AE" &amp; ROW()), AP721:AP761, "📦")
) -
(
    SUMIFS(AR721:AR761, AY721:AY761, INDIRECT("AE" &amp; ROW()), AP721:AP761, "💲", AS721:AS761, "Familiar") +
    SUMIFS(AR721:AR761, AY721:AY761, INDIRECT("AE" &amp; ROW()), AP721:AP761, "📦", AS721:AS761, "Familiar")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SUMIFS(AR721:AR761, AY721:AY761, INDIRECT("AE" &amp; ROW()), AP721:AP761, "💲", AS721:AS761, "Exonerado ADH") +
    SUMIFS(AR721:AR761, AY721:AY761, INDIRECT("AE" &amp; ROW()), AP721:AP761, "📦", AS721:AS761, "Exonerado ADH")
) -
(
    (
        SUMIFS(AR721:AR761, AY721:AY761, INDIRECT("AE" &amp; ROW()), AP721:AP761, "💲", AS721:AS761, "Exonerado Doctor") +
        SUMIFS(AR721:AR761, AY721:AY761, INDIRECT("AE" &amp; ROW()), AP721:AP761, "📦", AS721:AS761, "Exonerado Doctor")
    ) / 2
) -
(
    (
        SUMIFS(AR721:AR761, AY721:AY761, INDIRECT("AE" &amp; ROW()), AP721:AP761, "💲", AS721:AS761, "") +
        SUMIFS(AR721:AR761, AY721:AY761, INDIRECT("AE" &amp; ROW()), AP721:AP761, "📦", AS721:AS761, "")
    ) / 2
)</f>
        <v>0</v>
      </c>
      <c r="AL764" s="140">
        <f t="array" aca="1" ref="AL764" ca="1">(
    SUMIFS(AR721:AR761, AY721:AY761, INDIRECT("AE" &amp; ROW()), AP721:AP761, "💲") +
    SUMIFS(AR721:AR761, AY721:AY761, INDIRECT("AE" &amp; ROW()), AP721:AP761, "📦")
) -
(
    (
        SUMIFS(AR721:AR761, AY721:AY761, INDIRECT("AE" &amp; ROW()), AP721:AP761, "💲", AS721:AS761, "Familiar") +
        SUMIFS(AR721:AR761, AY721:AY761, INDIRECT("AE" &amp; ROW()), AP721:AP761, "📦", AS721:AS761, "Familiar")
    ) / 2
) -
(
    (
        SUMIFS(AR721:AR761, AY721:AY761, INDIRECT("AE" &amp; ROW()), AP721:AP761, "💲", AS721:AS761, "Participante") +
        SUMIFS(AR721:AR761, AY721:AY761, INDIRECT("AE" &amp; ROW()), AP721:AP761, "📦", AS721:AS761, "Participante")
    ) / 2
) -
(
    (
        SUMIFS(AR721:AR761, AY721:AY761, INDIRECT("AE" &amp; ROW()), AP721:AP761, "💲", AS721:AS761, "Empleado") +
        SUMIFS(AR721:AR761, AY721:AY761, INDIRECT("AE" &amp; ROW()), AP721:AP761, "📦", AS721:AS761, "Empleado")
    ) / 2
) -
(
    (
        SUMIFS(AR721:AR761, AY721:AY761, INDIRECT("AE" &amp; ROW()), AP721:AP761, "💲", AS721:AS761, "Exonerado ADH") +
        SUMIFS(AR721:AR761, AY721:AY761, INDIRECT("AE" &amp; ROW()), AP721:AP761, "📦", AS721:AS761, "Exonerado ADH")
    ) / 2
) -
(
    SUMIFS(AR721:AR761, AY721:AY761, INDIRECT("AE" &amp; ROW()), AP721:AP761, "💲", AS721:AS761, "Exonerado Doctor") +
    SUMIFS(AR721:AR761, AY721:AY761, INDIRECT("AE" &amp; ROW()), AP721:AP761, "📦", AS721:AS761, "Exonerado Doctor")
) -
(
    (
        SUMIFS(AR721:AR761, AY721:AY761, INDIRECT("AE" &amp; ROW()), AP721:AP761, "💲", AS721:AS761, "") +
        SUMIFS(AR721:AR761, AY721:AY761, INDIRECT("AE" &amp; ROW()), AP721:AP761, "📦", AS721:AS761, "")
    ) / 2
)</f>
        <v>0</v>
      </c>
      <c r="AM764" s="48"/>
      <c r="AN764" s="48"/>
      <c r="AO764" s="48"/>
      <c r="AP764" s="48"/>
      <c r="AQ764" s="48"/>
      <c r="AR764" s="48"/>
      <c r="AS764" s="48"/>
      <c r="AT764" s="48"/>
      <c r="AU764" s="48"/>
      <c r="AV764" s="48"/>
      <c r="AW764" s="48"/>
      <c r="AX764" s="48"/>
      <c r="AY764" s="48"/>
      <c r="AZ764" s="48"/>
      <c r="BA764" s="48"/>
      <c r="BB764" s="48"/>
      <c r="BC764" s="48"/>
      <c r="BD764" s="48"/>
      <c r="BE764" s="48"/>
      <c r="BF764" s="48"/>
      <c r="BG764" s="48"/>
      <c r="BH764" s="48"/>
      <c r="BI764" s="48"/>
      <c r="BJ764" s="48"/>
      <c r="BK764" s="48"/>
      <c r="BL764" s="48"/>
      <c r="BM764" s="48"/>
      <c r="BN764" s="48"/>
    </row>
    <row r="765" spans="1:66" ht="11.25" customHeight="1">
      <c r="A765" s="222">
        <f>A761+$Q$13/1440</f>
        <v>0.79166666666666641</v>
      </c>
      <c r="B765" s="164"/>
      <c r="C765" s="204"/>
      <c r="D765" s="207"/>
      <c r="E765" s="177" t="s">
        <v>36</v>
      </c>
      <c r="F765" s="42" t="str">
        <f>IF(D765&lt;&gt;"", VLOOKUP(D765,'Base de Datos'!$A$2:$D1268,2,FALSE()),"")</f>
        <v/>
      </c>
      <c r="G765" s="204"/>
      <c r="H765" s="216"/>
      <c r="I765" s="177" t="s">
        <v>36</v>
      </c>
      <c r="J765" s="42" t="str">
        <f>IF(H765&lt;&gt;"", VLOOKUP(H765,'Base de Datos'!$A$2:$D1268,2,FALSE()),"")</f>
        <v/>
      </c>
      <c r="K765" s="204"/>
      <c r="L765" s="216"/>
      <c r="M765" s="177" t="s">
        <v>36</v>
      </c>
      <c r="N765" s="42" t="str">
        <f>IF(L765&lt;&gt;"", VLOOKUP(L765,'Base de Datos'!$A$2:$D1268,2,FALSE()),"")</f>
        <v/>
      </c>
      <c r="O765" s="165"/>
      <c r="P765" s="165"/>
      <c r="Q765" s="165"/>
      <c r="R765" s="166"/>
      <c r="S765" s="167"/>
      <c r="T765" s="45" t="s">
        <v>37</v>
      </c>
      <c r="U765" s="168"/>
      <c r="V765" s="169"/>
      <c r="W765" s="167"/>
      <c r="X765" s="45" t="s">
        <v>37</v>
      </c>
      <c r="Y765" s="168"/>
      <c r="Z765" s="169"/>
      <c r="AA765" s="167"/>
      <c r="AB765" s="45" t="s">
        <v>37</v>
      </c>
      <c r="AC765" s="168"/>
      <c r="AD765" s="56"/>
      <c r="AE765" s="240" t="s">
        <v>59</v>
      </c>
      <c r="AF765" s="230"/>
      <c r="AG765" s="161">
        <f t="array" aca="1" ref="AG765" ca="1">COUNTIFS(AP721:AP761, "💲", AY721:AY761, INDIRECT("AE" &amp; ROW())) + COUNTIFS(AP721:AP761, "📦", AY721:AY761, INDIRECT("AE" &amp; ROW())) + COUNTIFS(AP721:AP761, "✅", AY721:AY761, INDIRECT("AE" &amp; ROW()))</f>
        <v>0</v>
      </c>
      <c r="AH765" s="162">
        <f t="array" aca="1" ref="AH765" ca="1">COUNTIFS(AP721:AP761, "💲", AY721:AY761, INDIRECT("AE" &amp; ROW())) + COUNTIFS(AP721:AP761, "📦", AY721:AY761, INDIRECT("AE" &amp; ROW()))</f>
        <v>0</v>
      </c>
      <c r="AI765" s="139">
        <f t="array" aca="1" ref="AI765" ca="1">SUMIFS(AR721:AR761, AY721:AY761, INDIRECT("AE" &amp; ROW()), AP721:AP761, "💲") + SUMIFS(AR721:AR761, AY721:AY761, INDIRECT("AE" &amp; ROW()), AP721:AP761, "📦")</f>
        <v>0</v>
      </c>
      <c r="AJ765" s="139">
        <f t="array" aca="1" ref="AJ765" ca="1">(
    SUMIFS(AR721:AR761, AY721:AY761, INDIRECT("AE" &amp; ROW()), AP721:AP761, "💲") +
    SUMIFS(AR721:AR761, AY721:AY761, INDIRECT("AE" &amp; ROW()), AP721:AP761, "📦")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
        SUMIFS(AR721:AR761, AY721:AY761, INDIRECT("AE" &amp; ROW()), AP721:AP761, "💲", AS721:AS761, "Familiar") +
        SUMIFS(AR721:AR761, AY721:AY761, INDIRECT("AE" &amp; ROW()), AP721:AP761, "📦", AS721:AS761, "Familiar")
    ) / 2
)  -
(
    (
        SUMIFS(AR721:AR761, AY721:AY761, INDIRECT("AE" &amp; ROW()), AP721:AP761, "💲", AS721:AS761, "Exonerado ADH") +
        SUMIFS(AR721:AR761, AY721:AY761, INDIRECT("AE" &amp; ROW()), AP721:AP761, "📦", AS721:AS761, "Exonerado ADH")
    ) / 2
)  -
(
    (
        SUMIFS(AR721:AR761, AY721:AY761, INDIRECT("AE" &amp; ROW()), AP721:AP761, "💲", AS721:AS761, "Exonerado Doctor") +
        SUMIFS(AR721:AR761, AY721:AY761, INDIRECT("AE" &amp; ROW()), AP721:AP761, "📦", AS721:AS761, "Exonerado Doctor")
    ) / 2
)</f>
        <v>0</v>
      </c>
      <c r="AK765" s="139">
        <f t="array" aca="1" ref="AK765" ca="1">(
    SUMIFS(AR721:AR761, AY721:AY761, INDIRECT("AE" &amp; ROW()), AP721:AP761, "💲") +
    SUMIFS(AR721:AR761, AY721:AY761, INDIRECT("AE" &amp; ROW()), AP721:AP761, "📦")
) -
(
    SUMIFS(AR721:AR761, AY721:AY761, INDIRECT("AE" &amp; ROW()), AP721:AP761, "💲", AS721:AS761, "Familiar") +
    SUMIFS(AR721:AR761, AY721:AY761, INDIRECT("AE" &amp; ROW()), AP721:AP761, "📦", AS721:AS761, "Familiar")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SUMIFS(AR721:AR761, AY721:AY761, INDIRECT("AE" &amp; ROW()), AP721:AP761, "💲", AS721:AS761, "Exonerado ADH") +
    SUMIFS(AR721:AR761, AY721:AY761, INDIRECT("AE" &amp; ROW()), AP721:AP761, "📦", AS721:AS761, "Exonerado ADH")
) -
(
    (
        SUMIFS(AR721:AR761, AY721:AY761, INDIRECT("AE" &amp; ROW()), AP721:AP761, "💲", AS721:AS761, "Exonerado Doctor") +
        SUMIFS(AR721:AR761, AY721:AY761, INDIRECT("AE" &amp; ROW()), AP721:AP761, "📦", AS721:AS761, "Exonerado Doctor")
    ) / 2
) -
(
    (
        SUMIFS(AR721:AR761, AY721:AY761, INDIRECT("AE" &amp; ROW()), AP721:AP761, "💲", AS721:AS761, "") +
        SUMIFS(AR721:AR761, AY721:AY761, INDIRECT("AE" &amp; ROW()), AP721:AP761, "📦", AS721:AS761, "")
    ) / 2
)</f>
        <v>0</v>
      </c>
      <c r="AL765" s="140">
        <f t="array" aca="1" ref="AL765" ca="1">(
    SUMIFS(AR721:AR761, AY721:AY761, INDIRECT("AE" &amp; ROW()), AP721:AP761, "💲") +
    SUMIFS(AR721:AR761, AY721:AY761, INDIRECT("AE" &amp; ROW()), AP721:AP761, "📦")
) -
(
    (
        SUMIFS(AR721:AR761, AY721:AY761, INDIRECT("AE" &amp; ROW()), AP721:AP761, "💲", AS721:AS761, "Familiar") +
        SUMIFS(AR721:AR761, AY721:AY761, INDIRECT("AE" &amp; ROW()), AP721:AP761, "📦", AS721:AS761, "Familiar")
    ) / 2
) -
(
    (
        SUMIFS(AR721:AR761, AY721:AY761, INDIRECT("AE" &amp; ROW()), AP721:AP761, "💲", AS721:AS761, "Participante") +
        SUMIFS(AR721:AR761, AY721:AY761, INDIRECT("AE" &amp; ROW()), AP721:AP761, "📦", AS721:AS761, "Participante")
    ) / 2
) -
(
    (
        SUMIFS(AR721:AR761, AY721:AY761, INDIRECT("AE" &amp; ROW()), AP721:AP761, "💲", AS721:AS761, "Empleado") +
        SUMIFS(AR721:AR761, AY721:AY761, INDIRECT("AE" &amp; ROW()), AP721:AP761, "📦", AS721:AS761, "Empleado")
    ) / 2
) -
(
    (
        SUMIFS(AR721:AR761, AY721:AY761, INDIRECT("AE" &amp; ROW()), AP721:AP761, "💲", AS721:AS761, "Exonerado ADH") +
        SUMIFS(AR721:AR761, AY721:AY761, INDIRECT("AE" &amp; ROW()), AP721:AP761, "📦", AS721:AS761, "Exonerado ADH")
    ) / 2
) -
(
    SUMIFS(AR721:AR761, AY721:AY761, INDIRECT("AE" &amp; ROW()), AP721:AP761, "💲", AS721:AS761, "Exonerado Doctor") +
    SUMIFS(AR721:AR761, AY721:AY761, INDIRECT("AE" &amp; ROW()), AP721:AP761, "📦", AS721:AS761, "Exonerado Doctor")
) -
(
    (
        SUMIFS(AR721:AR761, AY721:AY761, INDIRECT("AE" &amp; ROW()), AP721:AP761, "💲", AS721:AS761, "") +
        SUMIFS(AR721:AR761, AY721:AY761, INDIRECT("AE" &amp; ROW()), AP721:AP761, "📦", AS721:AS761, "")
    ) / 2
)</f>
        <v>0</v>
      </c>
      <c r="AM765" s="56"/>
      <c r="AN765" s="56"/>
      <c r="AO765" s="56"/>
      <c r="AP765" s="56"/>
      <c r="AQ765" s="56"/>
      <c r="AR765" s="56"/>
      <c r="AS765" s="56"/>
      <c r="AT765" s="56"/>
      <c r="AU765" s="56"/>
      <c r="AV765" s="56"/>
      <c r="AW765" s="56"/>
      <c r="AX765" s="56"/>
      <c r="AY765" s="56"/>
      <c r="AZ765" s="56"/>
      <c r="BA765" s="56"/>
      <c r="BB765" s="56"/>
      <c r="BC765" s="56"/>
      <c r="BD765" s="56"/>
      <c r="BE765" s="56"/>
      <c r="BF765" s="56"/>
      <c r="BG765" s="56"/>
      <c r="BH765" s="56"/>
      <c r="BI765" s="56"/>
      <c r="BJ765" s="56"/>
      <c r="BK765" s="56"/>
      <c r="BL765" s="56"/>
      <c r="BM765" s="56"/>
      <c r="BN765" s="56"/>
    </row>
    <row r="766" spans="1:66" ht="11.25" customHeight="1">
      <c r="A766" s="220"/>
      <c r="B766" s="164"/>
      <c r="C766" s="205"/>
      <c r="D766" s="208"/>
      <c r="E766" s="178" t="s">
        <v>42</v>
      </c>
      <c r="F766" s="58" t="str">
        <f>IF(D765&lt;&gt;"", VLOOKUP(D765,'Base de Datos'!$A$2:$D1268,3,FALSE()),"")</f>
        <v/>
      </c>
      <c r="G766" s="205"/>
      <c r="H766" s="208"/>
      <c r="I766" s="178" t="s">
        <v>42</v>
      </c>
      <c r="J766" s="58" t="str">
        <f>IF(H765&lt;&gt;"", VLOOKUP(H765,'Base de Datos'!$A$2:$D1268,3,FALSE()),"")</f>
        <v/>
      </c>
      <c r="K766" s="205"/>
      <c r="L766" s="208"/>
      <c r="M766" s="178" t="s">
        <v>42</v>
      </c>
      <c r="N766" s="58" t="str">
        <f>IF(L765&lt;&gt;"", VLOOKUP(L765,'Base de Datos'!$A$2:$D1268,3,FALSE()),"")</f>
        <v/>
      </c>
      <c r="O766" s="165"/>
      <c r="P766" s="165"/>
      <c r="Q766" s="165"/>
      <c r="R766" s="166"/>
      <c r="S766" s="231"/>
      <c r="T766" s="230"/>
      <c r="U766" s="170"/>
      <c r="V766" s="169"/>
      <c r="W766" s="231"/>
      <c r="X766" s="230"/>
      <c r="Y766" s="170"/>
      <c r="Z766" s="169"/>
      <c r="AA766" s="231"/>
      <c r="AB766" s="230"/>
      <c r="AC766" s="170"/>
      <c r="AD766" s="56"/>
      <c r="AE766" s="240" t="s">
        <v>63</v>
      </c>
      <c r="AF766" s="230"/>
      <c r="AG766" s="161">
        <f t="array" aca="1" ref="AG766" ca="1">COUNTIFS(AP721:AP761, "💲", AY721:AY761, INDIRECT("AE" &amp; ROW())) + COUNTIFS(AP721:AP761, "📦", AY721:AY761, INDIRECT("AE" &amp; ROW())) + COUNTIFS(AP721:AP761, "✅", AY721:AY761, INDIRECT("AE" &amp; ROW()))</f>
        <v>0</v>
      </c>
      <c r="AH766" s="162">
        <f t="array" aca="1" ref="AH766" ca="1">COUNTIFS(AP721:AP761, "💲", AY721:AY761, INDIRECT("AE" &amp; ROW())) + COUNTIFS(AP721:AP761, "📦", AY721:AY761, INDIRECT("AE" &amp; ROW()))</f>
        <v>0</v>
      </c>
      <c r="AI766" s="139">
        <f t="array" aca="1" ref="AI766" ca="1">SUMIFS(AR721:AR761, AY721:AY761, INDIRECT("AE" &amp; ROW()), AP721:AP761, "💲") + SUMIFS(AR721:AR761, AY721:AY761, INDIRECT("AE" &amp; ROW()), AP721:AP761, "📦")</f>
        <v>0</v>
      </c>
      <c r="AJ766" s="139">
        <f t="array" aca="1" ref="AJ766" ca="1">(
    SUMIFS(AR721:AR761, AY721:AY761, INDIRECT("AE" &amp; ROW()), AP721:AP761, "💲") +
    SUMIFS(AR721:AR761, AY721:AY761, INDIRECT("AE" &amp; ROW()), AP721:AP761, "📦")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
        SUMIFS(AR721:AR761, AY721:AY761, INDIRECT("AE" &amp; ROW()), AP721:AP761, "💲", AS721:AS761, "Familiar") +
        SUMIFS(AR721:AR761, AY721:AY761, INDIRECT("AE" &amp; ROW()), AP721:AP761, "📦", AS721:AS761, "Familiar")
    ) / 2
)  -
(
    (
        SUMIFS(AR721:AR761, AY721:AY761, INDIRECT("AE" &amp; ROW()), AP721:AP761, "💲", AS721:AS761, "Exonerado ADH") +
        SUMIFS(AR721:AR761, AY721:AY761, INDIRECT("AE" &amp; ROW()), AP721:AP761, "📦", AS721:AS761, "Exonerado ADH")
    ) / 2
)  -
(
    (
        SUMIFS(AR721:AR761, AY721:AY761, INDIRECT("AE" &amp; ROW()), AP721:AP761, "💲", AS721:AS761, "Exonerado Doctor") +
        SUMIFS(AR721:AR761, AY721:AY761, INDIRECT("AE" &amp; ROW()), AP721:AP761, "📦", AS721:AS761, "Exonerado Doctor")
    ) / 2
)</f>
        <v>0</v>
      </c>
      <c r="AK766" s="139">
        <f t="array" aca="1" ref="AK766" ca="1">(
    SUMIFS(AR721:AR761, AY721:AY761, INDIRECT("AE" &amp; ROW()), AP721:AP761, "💲") +
    SUMIFS(AR721:AR761, AY721:AY761, INDIRECT("AE" &amp; ROW()), AP721:AP761, "📦")
) -
(
    SUMIFS(AR721:AR761, AY721:AY761, INDIRECT("AE" &amp; ROW()), AP721:AP761, "💲", AS721:AS761, "Familiar") +
    SUMIFS(AR721:AR761, AY721:AY761, INDIRECT("AE" &amp; ROW()), AP721:AP761, "📦", AS721:AS761, "Familiar")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SUMIFS(AR721:AR761, AY721:AY761, INDIRECT("AE" &amp; ROW()), AP721:AP761, "💲", AS721:AS761, "Exonerado ADH") +
    SUMIFS(AR721:AR761, AY721:AY761, INDIRECT("AE" &amp; ROW()), AP721:AP761, "📦", AS721:AS761, "Exonerado ADH")
) -
(
    (
        SUMIFS(AR721:AR761, AY721:AY761, INDIRECT("AE" &amp; ROW()), AP721:AP761, "💲", AS721:AS761, "Exonerado Doctor") +
        SUMIFS(AR721:AR761, AY721:AY761, INDIRECT("AE" &amp; ROW()), AP721:AP761, "📦", AS721:AS761, "Exonerado Doctor")
    ) / 2
) -
(
    (
        SUMIFS(AR721:AR761, AY721:AY761, INDIRECT("AE" &amp; ROW()), AP721:AP761, "💲", AS721:AS761, "") +
        SUMIFS(AR721:AR761, AY721:AY761, INDIRECT("AE" &amp; ROW()), AP721:AP761, "📦", AS721:AS761, "")
    ) / 2
)</f>
        <v>0</v>
      </c>
      <c r="AL766" s="140">
        <f t="array" aca="1" ref="AL766" ca="1">(
    SUMIFS(AR721:AR761, AY721:AY761, INDIRECT("AE" &amp; ROW()), AP721:AP761, "💲") +
    SUMIFS(AR721:AR761, AY721:AY761, INDIRECT("AE" &amp; ROW()), AP721:AP761, "📦")
) -
(
    (
        SUMIFS(AR721:AR761, AY721:AY761, INDIRECT("AE" &amp; ROW()), AP721:AP761, "💲", AS721:AS761, "Familiar") +
        SUMIFS(AR721:AR761, AY721:AY761, INDIRECT("AE" &amp; ROW()), AP721:AP761, "📦", AS721:AS761, "Familiar")
    ) / 2
) -
(
    (
        SUMIFS(AR721:AR761, AY721:AY761, INDIRECT("AE" &amp; ROW()), AP721:AP761, "💲", AS721:AS761, "Participante") +
        SUMIFS(AR721:AR761, AY721:AY761, INDIRECT("AE" &amp; ROW()), AP721:AP761, "📦", AS721:AS761, "Participante")
    ) / 2
) -
(
    (
        SUMIFS(AR721:AR761, AY721:AY761, INDIRECT("AE" &amp; ROW()), AP721:AP761, "💲", AS721:AS761, "Empleado") +
        SUMIFS(AR721:AR761, AY721:AY761, INDIRECT("AE" &amp; ROW()), AP721:AP761, "📦", AS721:AS761, "Empleado")
    ) / 2
) -
(
    (
        SUMIFS(AR721:AR761, AY721:AY761, INDIRECT("AE" &amp; ROW()), AP721:AP761, "💲", AS721:AS761, "Exonerado ADH") +
        SUMIFS(AR721:AR761, AY721:AY761, INDIRECT("AE" &amp; ROW()), AP721:AP761, "📦", AS721:AS761, "Exonerado ADH")
    ) / 2
) -
(
    SUMIFS(AR721:AR761, AY721:AY761, INDIRECT("AE" &amp; ROW()), AP721:AP761, "💲", AS721:AS761, "Exonerado Doctor") +
    SUMIFS(AR721:AR761, AY721:AY761, INDIRECT("AE" &amp; ROW()), AP721:AP761, "📦", AS721:AS761, "Exonerado Doctor")
) -
(
    (
        SUMIFS(AR721:AR761, AY721:AY761, INDIRECT("AE" &amp; ROW()), AP721:AP761, "💲", AS721:AS761, "") +
        SUMIFS(AR721:AR761, AY721:AY761, INDIRECT("AE" &amp; ROW()), AP721:AP761, "📦", AS721:AS761, "")
    ) / 2
)</f>
        <v>0</v>
      </c>
      <c r="AM766" s="56"/>
      <c r="AN766" s="56"/>
      <c r="AO766" s="56"/>
      <c r="AP766" s="56"/>
      <c r="AQ766" s="56"/>
      <c r="AR766" s="56"/>
      <c r="AS766" s="56"/>
      <c r="AT766" s="56"/>
      <c r="AU766" s="56"/>
      <c r="AV766" s="56"/>
      <c r="AW766" s="56"/>
      <c r="AX766" s="56"/>
      <c r="AY766" s="56"/>
      <c r="AZ766" s="56"/>
      <c r="BA766" s="56"/>
      <c r="BB766" s="56"/>
      <c r="BC766" s="56"/>
      <c r="BD766" s="56"/>
      <c r="BE766" s="56"/>
      <c r="BF766" s="56"/>
      <c r="BG766" s="56"/>
      <c r="BH766" s="56"/>
      <c r="BI766" s="56"/>
      <c r="BJ766" s="56"/>
      <c r="BK766" s="56"/>
      <c r="BL766" s="56"/>
      <c r="BM766" s="56"/>
      <c r="BN766" s="56"/>
    </row>
    <row r="767" spans="1:66" ht="11.25" customHeight="1">
      <c r="A767" s="220"/>
      <c r="B767" s="164"/>
      <c r="C767" s="205"/>
      <c r="D767" s="208"/>
      <c r="E767" s="178" t="s">
        <v>44</v>
      </c>
      <c r="F767" s="58" t="str">
        <f>IF(D765&lt;&gt;"", VLOOKUP(D765,'Base de Datos'!$A$2:$D1268,4,FALSE()),"")</f>
        <v/>
      </c>
      <c r="G767" s="205"/>
      <c r="H767" s="208"/>
      <c r="I767" s="178" t="s">
        <v>44</v>
      </c>
      <c r="J767" s="58" t="str">
        <f>IF(H765&lt;&gt;"", VLOOKUP(H765,'Base de Datos'!$A$2:$D1268,4,FALSE()),"")</f>
        <v/>
      </c>
      <c r="K767" s="205"/>
      <c r="L767" s="208"/>
      <c r="M767" s="178" t="s">
        <v>44</v>
      </c>
      <c r="N767" s="58" t="str">
        <f>IF(L765&lt;&gt;"", VLOOKUP(L765,'Base de Datos'!$A$2:$D1268,4,FALSE()),"")</f>
        <v/>
      </c>
      <c r="O767" s="165"/>
      <c r="P767" s="165"/>
      <c r="Q767" s="165"/>
      <c r="R767" s="166"/>
      <c r="S767" s="231"/>
      <c r="T767" s="230"/>
      <c r="U767" s="170"/>
      <c r="V767" s="169"/>
      <c r="W767" s="231"/>
      <c r="X767" s="230"/>
      <c r="Y767" s="170"/>
      <c r="Z767" s="169"/>
      <c r="AA767" s="231"/>
      <c r="AB767" s="230"/>
      <c r="AC767" s="170"/>
      <c r="AD767" s="56"/>
      <c r="AE767" s="240" t="s">
        <v>66</v>
      </c>
      <c r="AF767" s="230"/>
      <c r="AG767" s="161">
        <f t="array" aca="1" ref="AG767" ca="1">COUNTIFS(AP721:AP761, "💲", AY721:AY761, INDIRECT("AE" &amp; ROW())) + COUNTIFS(AP721:AP761, "📦", AY721:AY761, INDIRECT("AE" &amp; ROW())) + COUNTIFS(AP721:AP761, "✅", AY721:AY761, INDIRECT("AE" &amp; ROW()))</f>
        <v>0</v>
      </c>
      <c r="AH767" s="162">
        <f t="array" aca="1" ref="AH767" ca="1">COUNTIFS(AP721:AP761, "💲", AY721:AY761, INDIRECT("AE" &amp; ROW())) + COUNTIFS(AP721:AP761, "📦", AY721:AY761, INDIRECT("AE" &amp; ROW()))</f>
        <v>0</v>
      </c>
      <c r="AI767" s="139">
        <f t="array" aca="1" ref="AI767" ca="1">SUMIFS(AR721:AR761, AY721:AY761, INDIRECT("AE" &amp; ROW()), AP721:AP761, "💲") + SUMIFS(AR721:AR761, AY721:AY761, INDIRECT("AE" &amp; ROW()), AP721:AP761, "📦")</f>
        <v>0</v>
      </c>
      <c r="AJ767" s="139">
        <f t="array" aca="1" ref="AJ767" ca="1">(
    SUMIFS(AR721:AR761, AY721:AY761, INDIRECT("AE" &amp; ROW()), AP721:AP761, "💲") +
    SUMIFS(AR721:AR761, AY721:AY761, INDIRECT("AE" &amp; ROW()), AP721:AP761, "📦")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
        SUMIFS(AR721:AR761, AY721:AY761, INDIRECT("AE" &amp; ROW()), AP721:AP761, "💲", AS721:AS761, "Familiar") +
        SUMIFS(AR721:AR761, AY721:AY761, INDIRECT("AE" &amp; ROW()), AP721:AP761, "📦", AS721:AS761, "Familiar")
    ) / 2
)  -
(
    (
        SUMIFS(AR721:AR761, AY721:AY761, INDIRECT("AE" &amp; ROW()), AP721:AP761, "💲", AS721:AS761, "Exonerado ADH") +
        SUMIFS(AR721:AR761, AY721:AY761, INDIRECT("AE" &amp; ROW()), AP721:AP761, "📦", AS721:AS761, "Exonerado ADH")
    ) / 2
)  -
(
    (
        SUMIFS(AR721:AR761, AY721:AY761, INDIRECT("AE" &amp; ROW()), AP721:AP761, "💲", AS721:AS761, "Exonerado Doctor") +
        SUMIFS(AR721:AR761, AY721:AY761, INDIRECT("AE" &amp; ROW()), AP721:AP761, "📦", AS721:AS761, "Exonerado Doctor")
    ) / 2
)</f>
        <v>0</v>
      </c>
      <c r="AK767" s="139">
        <f t="array" aca="1" ref="AK767" ca="1">(
    SUMIFS(AR721:AR761, AY721:AY761, INDIRECT("AE" &amp; ROW()), AP721:AP761, "💲") +
    SUMIFS(AR721:AR761, AY721:AY761, INDIRECT("AE" &amp; ROW()), AP721:AP761, "📦")
) -
(
    SUMIFS(AR721:AR761, AY721:AY761, INDIRECT("AE" &amp; ROW()), AP721:AP761, "💲", AS721:AS761, "Familiar") +
    SUMIFS(AR721:AR761, AY721:AY761, INDIRECT("AE" &amp; ROW()), AP721:AP761, "📦", AS721:AS761, "Familiar")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SUMIFS(AR721:AR761, AY721:AY761, INDIRECT("AE" &amp; ROW()), AP721:AP761, "💲", AS721:AS761, "Exonerado ADH") +
    SUMIFS(AR721:AR761, AY721:AY761, INDIRECT("AE" &amp; ROW()), AP721:AP761, "📦", AS721:AS761, "Exonerado ADH")
) -
(
    (
        SUMIFS(AR721:AR761, AY721:AY761, INDIRECT("AE" &amp; ROW()), AP721:AP761, "💲", AS721:AS761, "Exonerado Doctor") +
        SUMIFS(AR721:AR761, AY721:AY761, INDIRECT("AE" &amp; ROW()), AP721:AP761, "📦", AS721:AS761, "Exonerado Doctor")
    ) / 2
) -
(
    (
        SUMIFS(AR721:AR761, AY721:AY761, INDIRECT("AE" &amp; ROW()), AP721:AP761, "💲", AS721:AS761, "") +
        SUMIFS(AR721:AR761, AY721:AY761, INDIRECT("AE" &amp; ROW()), AP721:AP761, "📦", AS721:AS761, "")
    ) / 2
)</f>
        <v>0</v>
      </c>
      <c r="AL767" s="140">
        <f t="array" aca="1" ref="AL767" ca="1">(
    SUMIFS(AR721:AR761, AY721:AY761, INDIRECT("AE" &amp; ROW()), AP721:AP761, "💲") +
    SUMIFS(AR721:AR761, AY721:AY761, INDIRECT("AE" &amp; ROW()), AP721:AP761, "📦")
) -
(
    (
        SUMIFS(AR721:AR761, AY721:AY761, INDIRECT("AE" &amp; ROW()), AP721:AP761, "💲", AS721:AS761, "Familiar") +
        SUMIFS(AR721:AR761, AY721:AY761, INDIRECT("AE" &amp; ROW()), AP721:AP761, "📦", AS721:AS761, "Familiar")
    ) / 2
) -
(
    (
        SUMIFS(AR721:AR761, AY721:AY761, INDIRECT("AE" &amp; ROW()), AP721:AP761, "💲", AS721:AS761, "Participante") +
        SUMIFS(AR721:AR761, AY721:AY761, INDIRECT("AE" &amp; ROW()), AP721:AP761, "📦", AS721:AS761, "Participante")
    ) / 2
) -
(
    (
        SUMIFS(AR721:AR761, AY721:AY761, INDIRECT("AE" &amp; ROW()), AP721:AP761, "💲", AS721:AS761, "Empleado") +
        SUMIFS(AR721:AR761, AY721:AY761, INDIRECT("AE" &amp; ROW()), AP721:AP761, "📦", AS721:AS761, "Empleado")
    ) / 2
) -
(
    (
        SUMIFS(AR721:AR761, AY721:AY761, INDIRECT("AE" &amp; ROW()), AP721:AP761, "💲", AS721:AS761, "Exonerado ADH") +
        SUMIFS(AR721:AR761, AY721:AY761, INDIRECT("AE" &amp; ROW()), AP721:AP761, "📦", AS721:AS761, "Exonerado ADH")
    ) / 2
) -
(
    SUMIFS(AR721:AR761, AY721:AY761, INDIRECT("AE" &amp; ROW()), AP721:AP761, "💲", AS721:AS761, "Exonerado Doctor") +
    SUMIFS(AR721:AR761, AY721:AY761, INDIRECT("AE" &amp; ROW()), AP721:AP761, "📦", AS721:AS761, "Exonerado Doctor")
) -
(
    (
        SUMIFS(AR721:AR761, AY721:AY761, INDIRECT("AE" &amp; ROW()), AP721:AP761, "💲", AS721:AS761, "") +
        SUMIFS(AR721:AR761, AY721:AY761, INDIRECT("AE" &amp; ROW()), AP721:AP761, "📦", AS721:AS761, "")
    ) / 2
)</f>
        <v>0</v>
      </c>
      <c r="AM767" s="56"/>
      <c r="AN767" s="56"/>
      <c r="AO767" s="56"/>
      <c r="AP767" s="56"/>
      <c r="AQ767" s="56"/>
      <c r="AR767" s="56"/>
      <c r="AS767" s="56"/>
      <c r="AT767" s="56"/>
      <c r="AU767" s="56"/>
      <c r="AV767" s="56"/>
      <c r="AW767" s="56"/>
      <c r="AX767" s="56"/>
      <c r="AY767" s="56"/>
      <c r="AZ767" s="56"/>
      <c r="BA767" s="56"/>
      <c r="BB767" s="56"/>
      <c r="BC767" s="56"/>
      <c r="BD767" s="56"/>
      <c r="BE767" s="56"/>
      <c r="BF767" s="56"/>
      <c r="BG767" s="56"/>
      <c r="BH767" s="56"/>
      <c r="BI767" s="56"/>
      <c r="BJ767" s="56"/>
      <c r="BK767" s="56"/>
      <c r="BL767" s="56"/>
      <c r="BM767" s="56"/>
      <c r="BN767" s="56"/>
    </row>
    <row r="768" spans="1:66" ht="11.25" customHeight="1">
      <c r="A768" s="221"/>
      <c r="B768" s="164"/>
      <c r="C768" s="206"/>
      <c r="D768" s="209"/>
      <c r="E768" s="179" t="s">
        <v>46</v>
      </c>
      <c r="F768" s="180"/>
      <c r="G768" s="206"/>
      <c r="H768" s="209"/>
      <c r="I768" s="179" t="s">
        <v>46</v>
      </c>
      <c r="J768" s="180"/>
      <c r="K768" s="206"/>
      <c r="L768" s="209"/>
      <c r="M768" s="179" t="s">
        <v>46</v>
      </c>
      <c r="N768" s="180"/>
      <c r="O768" s="165"/>
      <c r="P768" s="165"/>
      <c r="Q768" s="165"/>
      <c r="R768" s="166"/>
      <c r="S768" s="227" t="str">
        <f>IF(OR(S765="Empleado",S765="Familiar"),"Nombre del Empleado","N° Factura")</f>
        <v>N° Factura</v>
      </c>
      <c r="T768" s="228"/>
      <c r="U768" s="89"/>
      <c r="V768" s="169"/>
      <c r="W768" s="227" t="str">
        <f>IF(OR(W765="Empleado",W765="Familiar"),"Nombre del Empleado","N° Factura")</f>
        <v>N° Factura</v>
      </c>
      <c r="X768" s="228"/>
      <c r="Y768" s="89"/>
      <c r="Z768" s="169"/>
      <c r="AA768" s="227" t="str">
        <f>IF(OR(AA765="Empleado",AA765="Familiar"),"Nombre del Empleado","N° Factura")</f>
        <v>N° Factura</v>
      </c>
      <c r="AB768" s="228"/>
      <c r="AC768" s="89"/>
      <c r="AD768" s="56"/>
      <c r="AE768" s="240" t="s">
        <v>69</v>
      </c>
      <c r="AF768" s="230"/>
      <c r="AG768" s="161">
        <f t="array" aca="1" ref="AG768" ca="1">COUNTIFS(AP721:AP761, "💲", AY721:AY761, INDIRECT("AE" &amp; ROW())) + COUNTIFS(AP721:AP761, "📦", AY721:AY761, INDIRECT("AE" &amp; ROW())) + COUNTIFS(AP721:AP761, "✅", AY721:AY761, INDIRECT("AE" &amp; ROW()))</f>
        <v>0</v>
      </c>
      <c r="AH768" s="162">
        <f t="array" aca="1" ref="AH768" ca="1">COUNTIFS(AP721:AP761, "💲", AY721:AY761, INDIRECT("AE" &amp; ROW())) + COUNTIFS(AP721:AP761, "📦", AY721:AY761, INDIRECT("AE" &amp; ROW()))</f>
        <v>0</v>
      </c>
      <c r="AI768" s="139">
        <f t="array" aca="1" ref="AI768" ca="1">SUMIFS(AR721:AR761, AY721:AY761, INDIRECT("AE" &amp; ROW()), AP721:AP761, "💲") + SUMIFS(AR721:AR761, AY721:AY761, INDIRECT("AE" &amp; ROW()), AP721:AP761, "📦")</f>
        <v>0</v>
      </c>
      <c r="AJ768" s="66">
        <f t="array" aca="1" ref="AJ768" ca="1">(
    SUMIFS(AR721:AR761, AY721:AY761, INDIRECT("AE" &amp; ROW()), AP721:AP761, "💲") +
    SUMIFS(AR721:AR761, AY721:AY761, INDIRECT("AE" &amp; ROW()), AP721:AP761, "📦")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
        SUMIFS(AR721:AR761, AY721:AY761, INDIRECT("AE" &amp; ROW()), AP721:AP761, "💲", AS721:AS761, "Familiar") +
        SUMIFS(AR721:AR761, AY721:AY761, INDIRECT("AE" &amp; ROW()), AP721:AP761, "📦", AS721:AS761, "Familiar")
    ) / 2
)  -
(
    (
        SUMIFS(AR721:AR761, AY721:AY761, INDIRECT("AE" &amp; ROW()), AP721:AP761, "💲", AS721:AS761, "Exonerado ADH") +
        SUMIFS(AR721:AR761, AY721:AY761, INDIRECT("AE" &amp; ROW()), AP721:AP761, "📦", AS721:AS761, "Exonerado ADH")
    ) / 2
)  -
(
    (
        SUMIFS(AR721:AR761, AY721:AY761, INDIRECT("AE" &amp; ROW()), AP721:AP761, "💲", AS721:AS761, "Exonerado Doctor") +
        SUMIFS(AR721:AR761, AY721:AY761, INDIRECT("AE" &amp; ROW()), AP721:AP761, "📦", AS721:AS761, "Exonerado Doctor")
    ) / 2
)</f>
        <v>0</v>
      </c>
      <c r="AK768" s="139">
        <f t="array" aca="1" ref="AK768" ca="1">(
    SUMIFS(AR721:AR761, AY721:AY761, INDIRECT("AE" &amp; ROW()), AP721:AP761, "💲") +
    SUMIFS(AR721:AR761, AY721:AY761, INDIRECT("AE" &amp; ROW()), AP721:AP761, "📦")
) -
(
    SUMIFS(AR721:AR761, AY721:AY761, INDIRECT("AE" &amp; ROW()), AP721:AP761, "💲", AS721:AS761, "Familiar") +
    SUMIFS(AR721:AR761, AY721:AY761, INDIRECT("AE" &amp; ROW()), AP721:AP761, "📦", AS721:AS761, "Familiar")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SUMIFS(AR721:AR761, AY721:AY761, INDIRECT("AE" &amp; ROW()), AP721:AP761, "💲", AS721:AS761, "Exonerado ADH") +
    SUMIFS(AR721:AR761, AY721:AY761, INDIRECT("AE" &amp; ROW()), AP721:AP761, "📦", AS721:AS761, "Exonerado ADH")
) -
(
    (
        SUMIFS(AR721:AR761, AY721:AY761, INDIRECT("AE" &amp; ROW()), AP721:AP761, "💲", AS721:AS761, "Exonerado Doctor") +
        SUMIFS(AR721:AR761, AY721:AY761, INDIRECT("AE" &amp; ROW()), AP721:AP761, "📦", AS721:AS761, "Exonerado Doctor")
    ) / 2
) -
(
    (
        SUMIFS(AR721:AR761, AY721:AY761, INDIRECT("AE" &amp; ROW()), AP721:AP761, "💲", AS721:AS761, "") +
        SUMIFS(AR721:AR761, AY721:AY761, INDIRECT("AE" &amp; ROW()), AP721:AP761, "📦", AS721:AS761, "")
    ) / 2
)</f>
        <v>0</v>
      </c>
      <c r="AL768" s="140">
        <f t="array" aca="1" ref="AL768" ca="1">(
    SUMIFS(AR721:AR761, AY721:AY761, INDIRECT("AE" &amp; ROW()), AP721:AP761, "💲") +
    SUMIFS(AR721:AR761, AY721:AY761, INDIRECT("AE" &amp; ROW()), AP721:AP761, "📦")
) -
(
    (
        SUMIFS(AR721:AR761, AY721:AY761, INDIRECT("AE" &amp; ROW()), AP721:AP761, "💲", AS721:AS761, "Familiar") +
        SUMIFS(AR721:AR761, AY721:AY761, INDIRECT("AE" &amp; ROW()), AP721:AP761, "📦", AS721:AS761, "Familiar")
    ) / 2
) -
(
    (
        SUMIFS(AR721:AR761, AY721:AY761, INDIRECT("AE" &amp; ROW()), AP721:AP761, "💲", AS721:AS761, "Participante") +
        SUMIFS(AR721:AR761, AY721:AY761, INDIRECT("AE" &amp; ROW()), AP721:AP761, "📦", AS721:AS761, "Participante")
    ) / 2
) -
(
    (
        SUMIFS(AR721:AR761, AY721:AY761, INDIRECT("AE" &amp; ROW()), AP721:AP761, "💲", AS721:AS761, "Empleado") +
        SUMIFS(AR721:AR761, AY721:AY761, INDIRECT("AE" &amp; ROW()), AP721:AP761, "📦", AS721:AS761, "Empleado")
    ) / 2
) -
(
    (
        SUMIFS(AR721:AR761, AY721:AY761, INDIRECT("AE" &amp; ROW()), AP721:AP761, "💲", AS721:AS761, "Exonerado ADH") +
        SUMIFS(AR721:AR761, AY721:AY761, INDIRECT("AE" &amp; ROW()), AP721:AP761, "📦", AS721:AS761, "Exonerado ADH")
    ) / 2
) -
(
    SUMIFS(AR721:AR761, AY721:AY761, INDIRECT("AE" &amp; ROW()), AP721:AP761, "💲", AS721:AS761, "Exonerado Doctor") +
    SUMIFS(AR721:AR761, AY721:AY761, INDIRECT("AE" &amp; ROW()), AP721:AP761, "📦", AS721:AS761, "Exonerado Doctor")
) -
(
    (
        SUMIFS(AR721:AR761, AY721:AY761, INDIRECT("AE" &amp; ROW()), AP721:AP761, "💲", AS721:AS761, "") +
        SUMIFS(AR721:AR761, AY721:AY761, INDIRECT("AE" &amp; ROW()), AP721:AP761, "📦", AS721:AS761, "")
    ) / 2
)</f>
        <v>0</v>
      </c>
      <c r="AM768" s="56"/>
      <c r="AN768" s="56"/>
      <c r="AO768" s="56"/>
      <c r="AP768" s="56"/>
      <c r="AQ768" s="56"/>
      <c r="AR768" s="56"/>
      <c r="AS768" s="56"/>
      <c r="AT768" s="56"/>
      <c r="AU768" s="56"/>
      <c r="AV768" s="56"/>
      <c r="AW768" s="56"/>
      <c r="AX768" s="56"/>
      <c r="AY768" s="56"/>
      <c r="AZ768" s="56"/>
      <c r="BA768" s="56"/>
      <c r="BB768" s="56"/>
      <c r="BC768" s="56"/>
      <c r="BD768" s="56"/>
      <c r="BE768" s="56"/>
      <c r="BF768" s="56"/>
      <c r="BG768" s="56"/>
      <c r="BH768" s="56"/>
      <c r="BI768" s="56"/>
      <c r="BJ768" s="56"/>
      <c r="BK768" s="56"/>
      <c r="BL768" s="56"/>
      <c r="BM768" s="56"/>
      <c r="BN768" s="56"/>
    </row>
    <row r="769" spans="1:66" ht="11.25" customHeight="1">
      <c r="A769" s="222">
        <f>A765+$Q$13/1440</f>
        <v>0.83333333333333304</v>
      </c>
      <c r="B769" s="164"/>
      <c r="C769" s="204"/>
      <c r="D769" s="207"/>
      <c r="E769" s="177" t="s">
        <v>36</v>
      </c>
      <c r="F769" s="42" t="str">
        <f>IF(D769&lt;&gt;"", VLOOKUP(D769,'Base de Datos'!$A$2:$D1268,2,FALSE()),"")</f>
        <v/>
      </c>
      <c r="G769" s="175"/>
      <c r="H769" s="216"/>
      <c r="I769" s="177" t="s">
        <v>36</v>
      </c>
      <c r="J769" s="42" t="str">
        <f>IF(H769&lt;&gt;"", VLOOKUP(H769,'Base de Datos'!$A$2:$D1268,2,FALSE()),"")</f>
        <v/>
      </c>
      <c r="K769" s="204"/>
      <c r="L769" s="216"/>
      <c r="M769" s="177" t="s">
        <v>36</v>
      </c>
      <c r="N769" s="42" t="str">
        <f>IF(L769&lt;&gt;"", VLOOKUP(L769,'Base de Datos'!$A$2:$D1268,2,FALSE()),"")</f>
        <v/>
      </c>
      <c r="O769" s="165"/>
      <c r="P769" s="165"/>
      <c r="Q769" s="165"/>
      <c r="R769" s="166"/>
      <c r="S769" s="167"/>
      <c r="T769" s="45" t="s">
        <v>37</v>
      </c>
      <c r="U769" s="168"/>
      <c r="V769" s="169"/>
      <c r="W769" s="167"/>
      <c r="X769" s="45" t="s">
        <v>37</v>
      </c>
      <c r="Y769" s="168"/>
      <c r="Z769" s="169"/>
      <c r="AA769" s="167"/>
      <c r="AB769" s="45" t="s">
        <v>37</v>
      </c>
      <c r="AC769" s="168"/>
      <c r="AD769" s="56"/>
      <c r="AE769" s="232" t="s">
        <v>72</v>
      </c>
      <c r="AF769" s="230"/>
      <c r="AG769" s="90">
        <f t="array" aca="1" ref="AG769" ca="1">COUNTIFS(AP721:AP761, "💲", AY721:AY761, INDIRECT("AE" &amp; ROW())) + COUNTIFS(AP721:AP761, "📦", AY721:AY761, INDIRECT("AE" &amp; ROW())) + COUNTIFS(AP721:AP761, "✅", AY721:AY761, INDIRECT("AE" &amp; ROW()))</f>
        <v>0</v>
      </c>
      <c r="AH769" s="68">
        <f t="array" aca="1" ref="AH769" ca="1">COUNTIFS(AP721:AP761, "💲", AY721:AY761, INDIRECT("AE" &amp; ROW())) + COUNTIFS(AP721:AP761, "📦", AY721:AY761, INDIRECT("AE" &amp; ROW()))</f>
        <v>0</v>
      </c>
      <c r="AI769" s="139">
        <f t="array" aca="1" ref="AI769" ca="1">SUMIFS(AR721:AR761, AY721:AY761, INDIRECT("AE" &amp; ROW()), AP721:AP761, "💲") + SUMIFS(AR721:AR761, AY721:AY761, INDIRECT("AE" &amp; ROW()), AP721:AP761, "📦")</f>
        <v>0</v>
      </c>
      <c r="AJ769" s="139">
        <f t="array" aca="1" ref="AJ769" ca="1">(
    SUMIFS(AR721:AR761, AY721:AY761, INDIRECT("AE" &amp; ROW()), AP721:AP761, "💲") +
    SUMIFS(AR721:AR761, AY721:AY761, INDIRECT("AE" &amp; ROW()), AP721:AP761, "📦")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
        SUMIFS(AR721:AR761, AY721:AY761, INDIRECT("AE" &amp; ROW()), AP721:AP761, "💲", AS721:AS761, "Familiar") +
        SUMIFS(AR721:AR761, AY721:AY761, INDIRECT("AE" &amp; ROW()), AP721:AP761, "📦", AS721:AS761, "Familiar")
    ) / 2
)  -
(
    (
        SUMIFS(AR721:AR761, AY721:AY761, INDIRECT("AE" &amp; ROW()), AP721:AP761, "💲", AS721:AS761, "Exonerado ADH") +
        SUMIFS(AR721:AR761, AY721:AY761, INDIRECT("AE" &amp; ROW()), AP721:AP761, "📦", AS721:AS761, "Exonerado ADH")
    ) / 2
)  -
(
    (
        SUMIFS(AR721:AR761, AY721:AY761, INDIRECT("AE" &amp; ROW()), AP721:AP761, "💲", AS721:AS761, "Exonerado Doctor") +
        SUMIFS(AR721:AR761, AY721:AY761, INDIRECT("AE" &amp; ROW()), AP721:AP761, "📦", AS721:AS761, "Exonerado Doctor")
    ) / 2
)</f>
        <v>0</v>
      </c>
      <c r="AK769" s="139">
        <f t="array" aca="1" ref="AK769" ca="1">(
    SUMIFS(AR721:AR761, AY721:AY761, INDIRECT("AE" &amp; ROW()), AP721:AP761, "💲") +
    SUMIFS(AR721:AR761, AY721:AY761, INDIRECT("AE" &amp; ROW()), AP721:AP761, "📦")
) -
(
    SUMIFS(AR721:AR761, AY721:AY761, INDIRECT("AE" &amp; ROW()), AP721:AP761, "💲", AS721:AS761, "Familiar") +
    SUMIFS(AR721:AR761, AY721:AY761, INDIRECT("AE" &amp; ROW()), AP721:AP761, "📦", AS721:AS761, "Familiar")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SUMIFS(AR721:AR761, AY721:AY761, INDIRECT("AE" &amp; ROW()), AP721:AP761, "💲", AS721:AS761, "Exonerado ADH") +
    SUMIFS(AR721:AR761, AY721:AY761, INDIRECT("AE" &amp; ROW()), AP721:AP761, "📦", AS721:AS761, "Exonerado ADH")
) -
(
    (
        SUMIFS(AR721:AR761, AY721:AY761, INDIRECT("AE" &amp; ROW()), AP721:AP761, "💲", AS721:AS761, "Exonerado Doctor") +
        SUMIFS(AR721:AR761, AY721:AY761, INDIRECT("AE" &amp; ROW()), AP721:AP761, "📦", AS721:AS761, "Exonerado Doctor")
    ) / 2
) -
(
    (
        SUMIFS(AR721:AR761, AY721:AY761, INDIRECT("AE" &amp; ROW()), AP721:AP761, "💲", AS721:AS761, "") +
        SUMIFS(AR721:AR761, AY721:AY761, INDIRECT("AE" &amp; ROW()), AP721:AP761, "📦", AS721:AS761, "")
    ) / 2
)</f>
        <v>0</v>
      </c>
      <c r="AL769" s="140">
        <f t="array" aca="1" ref="AL769" ca="1">(
    SUMIFS(AR721:AR761, AY721:AY761, INDIRECT("AE" &amp; ROW()), AP721:AP761, "💲") +
    SUMIFS(AR721:AR761, AY721:AY761, INDIRECT("AE" &amp; ROW()), AP721:AP761, "📦")
) -
(
    (
        SUMIFS(AR721:AR761, AY721:AY761, INDIRECT("AE" &amp; ROW()), AP721:AP761, "💲", AS721:AS761, "Familiar") +
        SUMIFS(AR721:AR761, AY721:AY761, INDIRECT("AE" &amp; ROW()), AP721:AP761, "📦", AS721:AS761, "Familiar")
    ) / 2
) -
(
    (
        SUMIFS(AR721:AR761, AY721:AY761, INDIRECT("AE" &amp; ROW()), AP721:AP761, "💲", AS721:AS761, "Participante") +
        SUMIFS(AR721:AR761, AY721:AY761, INDIRECT("AE" &amp; ROW()), AP721:AP761, "📦", AS721:AS761, "Participante")
    ) / 2
) -
(
    (
        SUMIFS(AR721:AR761, AY721:AY761, INDIRECT("AE" &amp; ROW()), AP721:AP761, "💲", AS721:AS761, "Empleado") +
        SUMIFS(AR721:AR761, AY721:AY761, INDIRECT("AE" &amp; ROW()), AP721:AP761, "📦", AS721:AS761, "Empleado")
    ) / 2
) -
(
    (
        SUMIFS(AR721:AR761, AY721:AY761, INDIRECT("AE" &amp; ROW()), AP721:AP761, "💲", AS721:AS761, "Exonerado ADH") +
        SUMIFS(AR721:AR761, AY721:AY761, INDIRECT("AE" &amp; ROW()), AP721:AP761, "📦", AS721:AS761, "Exonerado ADH")
    ) / 2
) -
(
    SUMIFS(AR721:AR761, AY721:AY761, INDIRECT("AE" &amp; ROW()), AP721:AP761, "💲", AS721:AS761, "Exonerado Doctor") +
    SUMIFS(AR721:AR761, AY721:AY761, INDIRECT("AE" &amp; ROW()), AP721:AP761, "📦", AS721:AS761, "Exonerado Doctor")
) -
(
    (
        SUMIFS(AR721:AR761, AY721:AY761, INDIRECT("AE" &amp; ROW()), AP721:AP761, "💲", AS721:AS761, "") +
        SUMIFS(AR721:AR761, AY721:AY761, INDIRECT("AE" &amp; ROW()), AP721:AP761, "📦", AS721:AS761, "")
    ) / 2
)</f>
        <v>0</v>
      </c>
      <c r="AM769" s="56"/>
      <c r="AN769" s="56"/>
      <c r="AO769" s="56"/>
      <c r="AP769" s="56"/>
      <c r="AQ769" s="56"/>
      <c r="AR769" s="56"/>
      <c r="AS769" s="56"/>
      <c r="AT769" s="56"/>
      <c r="AU769" s="56"/>
      <c r="AV769" s="56"/>
      <c r="AW769" s="56"/>
      <c r="AX769" s="56"/>
      <c r="AY769" s="56"/>
      <c r="AZ769" s="56"/>
      <c r="BA769" s="56"/>
      <c r="BB769" s="56"/>
      <c r="BC769" s="56"/>
      <c r="BD769" s="56"/>
      <c r="BE769" s="56"/>
      <c r="BF769" s="56"/>
      <c r="BG769" s="56"/>
      <c r="BH769" s="56"/>
      <c r="BI769" s="56"/>
      <c r="BJ769" s="56"/>
      <c r="BK769" s="56"/>
      <c r="BL769" s="56"/>
      <c r="BM769" s="56"/>
      <c r="BN769" s="56"/>
    </row>
    <row r="770" spans="1:66" ht="11.25" customHeight="1">
      <c r="A770" s="220"/>
      <c r="B770" s="164"/>
      <c r="C770" s="205"/>
      <c r="D770" s="208"/>
      <c r="E770" s="178" t="s">
        <v>42</v>
      </c>
      <c r="F770" s="58" t="str">
        <f>IF(D769&lt;&gt;"", VLOOKUP(D769,'Base de Datos'!$A$2:$D1268,3,FALSE()),"")</f>
        <v/>
      </c>
      <c r="G770" s="58"/>
      <c r="H770" s="208"/>
      <c r="I770" s="178" t="s">
        <v>42</v>
      </c>
      <c r="J770" s="58" t="str">
        <f>IF(H769&lt;&gt;"", VLOOKUP(H769,'Base de Datos'!$A$2:$D1268,3,FALSE()),"")</f>
        <v/>
      </c>
      <c r="K770" s="205"/>
      <c r="L770" s="208"/>
      <c r="M770" s="178" t="s">
        <v>42</v>
      </c>
      <c r="N770" s="58" t="str">
        <f>IF(L769&lt;&gt;"", VLOOKUP(L769,'Base de Datos'!$A$2:$D1268,3,FALSE()),"")</f>
        <v/>
      </c>
      <c r="O770" s="165"/>
      <c r="P770" s="165"/>
      <c r="Q770" s="165"/>
      <c r="R770" s="166"/>
      <c r="S770" s="231"/>
      <c r="T770" s="230"/>
      <c r="U770" s="170"/>
      <c r="V770" s="169"/>
      <c r="W770" s="231"/>
      <c r="X770" s="230"/>
      <c r="Y770" s="170"/>
      <c r="Z770" s="169"/>
      <c r="AA770" s="231"/>
      <c r="AB770" s="230"/>
      <c r="AC770" s="170"/>
      <c r="AD770" s="56"/>
      <c r="AE770" s="232" t="s">
        <v>75</v>
      </c>
      <c r="AF770" s="230"/>
      <c r="AG770" s="90">
        <f t="array" aca="1" ref="AG770" ca="1">COUNTIFS(AP721:AP761, "💲", AY721:AY761, INDIRECT("AE" &amp; ROW())) + COUNTIFS(AP721:AP761, "📦", AY721:AY761, INDIRECT("AE" &amp; ROW())) + COUNTIFS(AP721:AP761, "✅", AY721:AY761, INDIRECT("AE" &amp; ROW()))</f>
        <v>0</v>
      </c>
      <c r="AH770" s="68">
        <f t="array" aca="1" ref="AH770" ca="1">COUNTIFS(AP721:AP761, "💲", AY721:AY761, INDIRECT("AE" &amp; ROW())) + COUNTIFS(AP721:AP761, "📦", AY721:AY761, INDIRECT("AE" &amp; ROW()))</f>
        <v>0</v>
      </c>
      <c r="AI770" s="139">
        <f t="array" aca="1" ref="AI770" ca="1">SUMIFS(AR721:AR761, AY721:AY761, INDIRECT("AE" &amp; ROW()), AP721:AP761, "💲") + SUMIFS(AR721:AR761, AY721:AY761, INDIRECT("AE" &amp; ROW()), AP721:AP761, "📦")</f>
        <v>0</v>
      </c>
      <c r="AJ770" s="139">
        <f t="array" aca="1" ref="AJ770" ca="1">(
    SUMIFS(AR721:AR761, AY721:AY761, INDIRECT("AE" &amp; ROW()), AP721:AP761, "💲") +
    SUMIFS(AR721:AR761, AY721:AY761, INDIRECT("AE" &amp; ROW()), AP721:AP761, "📦")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
        SUMIFS(AR721:AR761, AY721:AY761, INDIRECT("AE" &amp; ROW()), AP721:AP761, "💲", AS721:AS761, "Familiar") +
        SUMIFS(AR721:AR761, AY721:AY761, INDIRECT("AE" &amp; ROW()), AP721:AP761, "📦", AS721:AS761, "Familiar")
    ) / 2
)  -
(
    (
        SUMIFS(AR721:AR761, AY721:AY761, INDIRECT("AE" &amp; ROW()), AP721:AP761, "💲", AS721:AS761, "Exonerado ADH") +
        SUMIFS(AR721:AR761, AY721:AY761, INDIRECT("AE" &amp; ROW()), AP721:AP761, "📦", AS721:AS761, "Exonerado ADH")
    ) / 2
)  -
(
    (
        SUMIFS(AR721:AR761, AY721:AY761, INDIRECT("AE" &amp; ROW()), AP721:AP761, "💲", AS721:AS761, "Exonerado Doctor") +
        SUMIFS(AR721:AR761, AY721:AY761, INDIRECT("AE" &amp; ROW()), AP721:AP761, "📦", AS721:AS761, "Exonerado Doctor")
    ) / 2
)</f>
        <v>0</v>
      </c>
      <c r="AK770" s="139">
        <f t="array" aca="1" ref="AK770" ca="1">(
    SUMIFS(AR721:AR761, AY721:AY761, INDIRECT("AE" &amp; ROW()), AP721:AP761, "💲") +
    SUMIFS(AR721:AR761, AY721:AY761, INDIRECT("AE" &amp; ROW()), AP721:AP761, "📦")
) -
(
    SUMIFS(AR721:AR761, AY721:AY761, INDIRECT("AE" &amp; ROW()), AP721:AP761, "💲", AS721:AS761, "Familiar") +
    SUMIFS(AR721:AR761, AY721:AY761, INDIRECT("AE" &amp; ROW()), AP721:AP761, "📦", AS721:AS761, "Familiar")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SUMIFS(AR721:AR761, AY721:AY761, INDIRECT("AE" &amp; ROW()), AP721:AP761, "💲", AS721:AS761, "Exonerado ADH") +
    SUMIFS(AR721:AR761, AY721:AY761, INDIRECT("AE" &amp; ROW()), AP721:AP761, "📦", AS721:AS761, "Exonerado ADH")
) -
(
    (
        SUMIFS(AR721:AR761, AY721:AY761, INDIRECT("AE" &amp; ROW()), AP721:AP761, "💲", AS721:AS761, "Exonerado Doctor") +
        SUMIFS(AR721:AR761, AY721:AY761, INDIRECT("AE" &amp; ROW()), AP721:AP761, "📦", AS721:AS761, "Exonerado Doctor")
    ) / 2
) -
(
    (
        SUMIFS(AR721:AR761, AY721:AY761, INDIRECT("AE" &amp; ROW()), AP721:AP761, "💲", AS721:AS761, "") +
        SUMIFS(AR721:AR761, AY721:AY761, INDIRECT("AE" &amp; ROW()), AP721:AP761, "📦", AS721:AS761, "")
    ) / 2
)</f>
        <v>0</v>
      </c>
      <c r="AL770" s="140">
        <f t="array" aca="1" ref="AL770" ca="1">(
    SUMIFS(AR721:AR761, AY721:AY761, INDIRECT("AE" &amp; ROW()), AP721:AP761, "💲") +
    SUMIFS(AR721:AR761, AY721:AY761, INDIRECT("AE" &amp; ROW()), AP721:AP761, "📦")
) -
(
    (
        SUMIFS(AR721:AR761, AY721:AY761, INDIRECT("AE" &amp; ROW()), AP721:AP761, "💲", AS721:AS761, "Familiar") +
        SUMIFS(AR721:AR761, AY721:AY761, INDIRECT("AE" &amp; ROW()), AP721:AP761, "📦", AS721:AS761, "Familiar")
    ) / 2
) -
(
    (
        SUMIFS(AR721:AR761, AY721:AY761, INDIRECT("AE" &amp; ROW()), AP721:AP761, "💲", AS721:AS761, "Participante") +
        SUMIFS(AR721:AR761, AY721:AY761, INDIRECT("AE" &amp; ROW()), AP721:AP761, "📦", AS721:AS761, "Participante")
    ) / 2
) -
(
    (
        SUMIFS(AR721:AR761, AY721:AY761, INDIRECT("AE" &amp; ROW()), AP721:AP761, "💲", AS721:AS761, "Empleado") +
        SUMIFS(AR721:AR761, AY721:AY761, INDIRECT("AE" &amp; ROW()), AP721:AP761, "📦", AS721:AS761, "Empleado")
    ) / 2
) -
(
    (
        SUMIFS(AR721:AR761, AY721:AY761, INDIRECT("AE" &amp; ROW()), AP721:AP761, "💲", AS721:AS761, "Exonerado ADH") +
        SUMIFS(AR721:AR761, AY721:AY761, INDIRECT("AE" &amp; ROW()), AP721:AP761, "📦", AS721:AS761, "Exonerado ADH")
    ) / 2
) -
(
    SUMIFS(AR721:AR761, AY721:AY761, INDIRECT("AE" &amp; ROW()), AP721:AP761, "💲", AS721:AS761, "Exonerado Doctor") +
    SUMIFS(AR721:AR761, AY721:AY761, INDIRECT("AE" &amp; ROW()), AP721:AP761, "📦", AS721:AS761, "Exonerado Doctor")
) -
(
    (
        SUMIFS(AR721:AR761, AY721:AY761, INDIRECT("AE" &amp; ROW()), AP721:AP761, "💲", AS721:AS761, "") +
        SUMIFS(AR721:AR761, AY721:AY761, INDIRECT("AE" &amp; ROW()), AP721:AP761, "📦", AS721:AS761, "")
    ) / 2
)</f>
        <v>0</v>
      </c>
      <c r="AM770" s="56"/>
      <c r="AN770" s="56"/>
      <c r="AO770" s="56"/>
      <c r="AP770" s="56"/>
      <c r="AQ770" s="56"/>
      <c r="AR770" s="56"/>
      <c r="AS770" s="56"/>
      <c r="AT770" s="56"/>
      <c r="AU770" s="56"/>
      <c r="AV770" s="56"/>
      <c r="AW770" s="56"/>
      <c r="AX770" s="56"/>
      <c r="AY770" s="56"/>
      <c r="AZ770" s="56"/>
      <c r="BA770" s="56"/>
      <c r="BB770" s="56"/>
      <c r="BC770" s="56"/>
      <c r="BD770" s="56"/>
      <c r="BE770" s="56"/>
      <c r="BF770" s="56"/>
      <c r="BG770" s="56"/>
      <c r="BH770" s="56"/>
      <c r="BI770" s="56"/>
      <c r="BJ770" s="56"/>
      <c r="BK770" s="56"/>
      <c r="BL770" s="56"/>
      <c r="BM770" s="56"/>
      <c r="BN770" s="56"/>
    </row>
    <row r="771" spans="1:66" ht="11.25" customHeight="1">
      <c r="A771" s="220"/>
      <c r="B771" s="164"/>
      <c r="C771" s="205"/>
      <c r="D771" s="208"/>
      <c r="E771" s="178" t="s">
        <v>44</v>
      </c>
      <c r="F771" s="58" t="str">
        <f>IF(D769&lt;&gt;"", VLOOKUP(D769,'Base de Datos'!$A$2:$D1268,4,FALSE()),"")</f>
        <v/>
      </c>
      <c r="G771" s="176"/>
      <c r="H771" s="208"/>
      <c r="I771" s="178" t="s">
        <v>44</v>
      </c>
      <c r="J771" s="58" t="str">
        <f>IF(H769&lt;&gt;"", VLOOKUP(H769,'Base de Datos'!$A$2:$D1268,4,FALSE()),"")</f>
        <v/>
      </c>
      <c r="K771" s="205"/>
      <c r="L771" s="208"/>
      <c r="M771" s="178" t="s">
        <v>44</v>
      </c>
      <c r="N771" s="58" t="str">
        <f>IF(L769&lt;&gt;"", VLOOKUP(L769,'Base de Datos'!$A$2:$D1268,4,FALSE()),"")</f>
        <v/>
      </c>
      <c r="O771" s="165"/>
      <c r="P771" s="165"/>
      <c r="Q771" s="165"/>
      <c r="R771" s="166"/>
      <c r="S771" s="231"/>
      <c r="T771" s="230"/>
      <c r="U771" s="170"/>
      <c r="V771" s="169"/>
      <c r="W771" s="231"/>
      <c r="X771" s="230"/>
      <c r="Y771" s="170"/>
      <c r="Z771" s="169"/>
      <c r="AA771" s="231"/>
      <c r="AB771" s="230"/>
      <c r="AC771" s="170"/>
      <c r="AD771" s="56"/>
      <c r="AE771" s="232" t="s">
        <v>77</v>
      </c>
      <c r="AF771" s="230"/>
      <c r="AG771" s="90">
        <f t="array" aca="1" ref="AG771" ca="1">COUNTIFS(AP721:AP761, "💲", AY721:AY761, INDIRECT("AE" &amp; ROW())) + COUNTIFS(AP721:AP761, "📦", AY721:AY761, INDIRECT("AE" &amp; ROW())) + COUNTIFS(AP721:AP761, "✅", AY721:AY761, INDIRECT("AE" &amp; ROW()))</f>
        <v>0</v>
      </c>
      <c r="AH771" s="68">
        <f t="array" aca="1" ref="AH771" ca="1">COUNTIFS(AP721:AP761, "💲", AY721:AY761, INDIRECT("AE" &amp; ROW())) + COUNTIFS(AP721:AP761, "📦", AY721:AY761, INDIRECT("AE" &amp; ROW()))</f>
        <v>0</v>
      </c>
      <c r="AI771" s="139">
        <f t="array" aca="1" ref="AI771" ca="1">SUMIFS(AR721:AR761, AY721:AY761, INDIRECT("AE" &amp; ROW()), AP721:AP761, "💲") + SUMIFS(AR721:AR761, AY721:AY761, INDIRECT("AE" &amp; ROW()), AP721:AP761, "📦")</f>
        <v>0</v>
      </c>
      <c r="AJ771" s="139">
        <f t="array" aca="1" ref="AJ771" ca="1">(
    SUMIFS(AR721:AR761, AY721:AY761, INDIRECT("AE" &amp; ROW()), AP721:AP761, "💲") +
    SUMIFS(AR721:AR761, AY721:AY761, INDIRECT("AE" &amp; ROW()), AP721:AP761, "📦")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
        SUMIFS(AR721:AR761, AY721:AY761, INDIRECT("AE" &amp; ROW()), AP721:AP761, "💲", AS721:AS761, "Familiar") +
        SUMIFS(AR721:AR761, AY721:AY761, INDIRECT("AE" &amp; ROW()), AP721:AP761, "📦", AS721:AS761, "Familiar")
    ) / 2
)  -
(
    (
        SUMIFS(AR721:AR761, AY721:AY761, INDIRECT("AE" &amp; ROW()), AP721:AP761, "💲", AS721:AS761, "Exonerado ADH") +
        SUMIFS(AR721:AR761, AY721:AY761, INDIRECT("AE" &amp; ROW()), AP721:AP761, "📦", AS721:AS761, "Exonerado ADH")
    ) / 2
)  -
(
    (
        SUMIFS(AR721:AR761, AY721:AY761, INDIRECT("AE" &amp; ROW()), AP721:AP761, "💲", AS721:AS761, "Exonerado Doctor") +
        SUMIFS(AR721:AR761, AY721:AY761, INDIRECT("AE" &amp; ROW()), AP721:AP761, "📦", AS721:AS761, "Exonerado Doctor")
    ) / 2
)</f>
        <v>0</v>
      </c>
      <c r="AK771" s="139">
        <f t="array" aca="1" ref="AK771" ca="1">(
    SUMIFS(AR721:AR761, AY721:AY761, INDIRECT("AE" &amp; ROW()), AP721:AP761, "💲") +
    SUMIFS(AR721:AR761, AY721:AY761, INDIRECT("AE" &amp; ROW()), AP721:AP761, "📦")
) -
(
    SUMIFS(AR721:AR761, AY721:AY761, INDIRECT("AE" &amp; ROW()), AP721:AP761, "💲", AS721:AS761, "Familiar") +
    SUMIFS(AR721:AR761, AY721:AY761, INDIRECT("AE" &amp; ROW()), AP721:AP761, "📦", AS721:AS761, "Familiar")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SUMIFS(AR721:AR761, AY721:AY761, INDIRECT("AE" &amp; ROW()), AP721:AP761, "💲", AS721:AS761, "Exonerado ADH") +
    SUMIFS(AR721:AR761, AY721:AY761, INDIRECT("AE" &amp; ROW()), AP721:AP761, "📦", AS721:AS761, "Exonerado ADH")
) -
(
    (
        SUMIFS(AR721:AR761, AY721:AY761, INDIRECT("AE" &amp; ROW()), AP721:AP761, "💲", AS721:AS761, "Exonerado Doctor") +
        SUMIFS(AR721:AR761, AY721:AY761, INDIRECT("AE" &amp; ROW()), AP721:AP761, "📦", AS721:AS761, "Exonerado Doctor")
    ) / 2
) -
(
    (
        SUMIFS(AR721:AR761, AY721:AY761, INDIRECT("AE" &amp; ROW()), AP721:AP761, "💲", AS721:AS761, "") +
        SUMIFS(AR721:AR761, AY721:AY761, INDIRECT("AE" &amp; ROW()), AP721:AP761, "📦", AS721:AS761, "")
    ) / 2
)</f>
        <v>0</v>
      </c>
      <c r="AL771" s="140">
        <f t="array" aca="1" ref="AL771" ca="1">(
    SUMIFS(AR721:AR761, AY721:AY761, INDIRECT("AE" &amp; ROW()), AP721:AP761, "💲") +
    SUMIFS(AR721:AR761, AY721:AY761, INDIRECT("AE" &amp; ROW()), AP721:AP761, "📦")
) -
(
    (
        SUMIFS(AR721:AR761, AY721:AY761, INDIRECT("AE" &amp; ROW()), AP721:AP761, "💲", AS721:AS761, "Familiar") +
        SUMIFS(AR721:AR761, AY721:AY761, INDIRECT("AE" &amp; ROW()), AP721:AP761, "📦", AS721:AS761, "Familiar")
    ) / 2
) -
(
    (
        SUMIFS(AR721:AR761, AY721:AY761, INDIRECT("AE" &amp; ROW()), AP721:AP761, "💲", AS721:AS761, "Participante") +
        SUMIFS(AR721:AR761, AY721:AY761, INDIRECT("AE" &amp; ROW()), AP721:AP761, "📦", AS721:AS761, "Participante")
    ) / 2
) -
(
    (
        SUMIFS(AR721:AR761, AY721:AY761, INDIRECT("AE" &amp; ROW()), AP721:AP761, "💲", AS721:AS761, "Empleado") +
        SUMIFS(AR721:AR761, AY721:AY761, INDIRECT("AE" &amp; ROW()), AP721:AP761, "📦", AS721:AS761, "Empleado")
    ) / 2
) -
(
    (
        SUMIFS(AR721:AR761, AY721:AY761, INDIRECT("AE" &amp; ROW()), AP721:AP761, "💲", AS721:AS761, "Exonerado ADH") +
        SUMIFS(AR721:AR761, AY721:AY761, INDIRECT("AE" &amp; ROW()), AP721:AP761, "📦", AS721:AS761, "Exonerado ADH")
    ) / 2
) -
(
    SUMIFS(AR721:AR761, AY721:AY761, INDIRECT("AE" &amp; ROW()), AP721:AP761, "💲", AS721:AS761, "Exonerado Doctor") +
    SUMIFS(AR721:AR761, AY721:AY761, INDIRECT("AE" &amp; ROW()), AP721:AP761, "📦", AS721:AS761, "Exonerado Doctor")
) -
(
    (
        SUMIFS(AR721:AR761, AY721:AY761, INDIRECT("AE" &amp; ROW()), AP721:AP761, "💲", AS721:AS761, "") +
        SUMIFS(AR721:AR761, AY721:AY761, INDIRECT("AE" &amp; ROW()), AP721:AP761, "📦", AS721:AS761, "")
    ) / 2
)</f>
        <v>0</v>
      </c>
      <c r="AM771" s="56"/>
      <c r="AN771" s="56"/>
      <c r="AO771" s="56"/>
      <c r="AP771" s="56"/>
      <c r="AQ771" s="56"/>
      <c r="AR771" s="56"/>
      <c r="AS771" s="56"/>
      <c r="AT771" s="56"/>
      <c r="AU771" s="56"/>
      <c r="AV771" s="56"/>
      <c r="AW771" s="56"/>
      <c r="AX771" s="56"/>
      <c r="AY771" s="56"/>
      <c r="AZ771" s="56"/>
      <c r="BA771" s="56"/>
      <c r="BB771" s="56"/>
      <c r="BC771" s="56"/>
      <c r="BD771" s="56"/>
      <c r="BE771" s="56"/>
      <c r="BF771" s="56"/>
      <c r="BG771" s="56"/>
      <c r="BH771" s="56"/>
      <c r="BI771" s="56"/>
      <c r="BJ771" s="56"/>
      <c r="BK771" s="56"/>
      <c r="BL771" s="56"/>
      <c r="BM771" s="56"/>
      <c r="BN771" s="56"/>
    </row>
    <row r="772" spans="1:66" ht="11.25" customHeight="1">
      <c r="A772" s="221"/>
      <c r="B772" s="164"/>
      <c r="C772" s="206"/>
      <c r="D772" s="209"/>
      <c r="E772" s="179" t="s">
        <v>46</v>
      </c>
      <c r="F772" s="180"/>
      <c r="G772" s="203"/>
      <c r="H772" s="209"/>
      <c r="I772" s="179" t="s">
        <v>46</v>
      </c>
      <c r="J772" s="180"/>
      <c r="K772" s="206"/>
      <c r="L772" s="209"/>
      <c r="M772" s="179" t="s">
        <v>46</v>
      </c>
      <c r="N772" s="180"/>
      <c r="O772" s="165"/>
      <c r="P772" s="165"/>
      <c r="Q772" s="165"/>
      <c r="R772" s="166"/>
      <c r="S772" s="227" t="str">
        <f>IF(OR(S769="Empleado",S769="Familiar"),"Nombre del Empleado","N° Factura")</f>
        <v>N° Factura</v>
      </c>
      <c r="T772" s="228"/>
      <c r="U772" s="89"/>
      <c r="V772" s="169"/>
      <c r="W772" s="227" t="str">
        <f>IF(OR(W769="Empleado",W769="Familiar"),"Nombre del Empleado","N° Factura")</f>
        <v>N° Factura</v>
      </c>
      <c r="X772" s="228"/>
      <c r="Y772" s="89"/>
      <c r="Z772" s="169"/>
      <c r="AA772" s="227" t="str">
        <f>IF(OR(AA769="Empleado",AA769="Familiar"),"Nombre del Empleado","N° Factura")</f>
        <v>N° Factura</v>
      </c>
      <c r="AB772" s="228"/>
      <c r="AC772" s="89"/>
      <c r="AD772" s="56"/>
      <c r="AE772" s="233" t="s">
        <v>80</v>
      </c>
      <c r="AF772" s="228"/>
      <c r="AG772" s="143">
        <f t="array" aca="1" ref="AG772" ca="1">COUNTIFS(AP721:AP761, "💲", AY721:AY761, INDIRECT("AE" &amp; ROW())) + COUNTIFS(AP721:AP761, "📦", AY721:AY761, INDIRECT("AE" &amp; ROW())) + COUNTIFS(AP721:AP761, "✅", AY721:AY761, INDIRECT("AE" &amp; ROW()))</f>
        <v>0</v>
      </c>
      <c r="AH772" s="144">
        <f t="array" aca="1" ref="AH772" ca="1">COUNTIFS(AP721:AP761, "💲", AY721:AY761, INDIRECT("AE" &amp; ROW())) + COUNTIFS(AP721:AP761, "📦", AY721:AY761, INDIRECT("AE" &amp; ROW()))</f>
        <v>0</v>
      </c>
      <c r="AI772" s="145">
        <f t="array" aca="1" ref="AI772" ca="1">SUMIFS(AR721:AR761, AY721:AY761, INDIRECT("AE" &amp; ROW()), AP721:AP761, "💲") + SUMIFS(AR721:AR761, AY721:AY761, INDIRECT("AE" &amp; ROW()), AP721:AP761, "📦")</f>
        <v>0</v>
      </c>
      <c r="AJ772" s="145">
        <f t="array" aca="1" ref="AJ772" ca="1">(
    SUMIFS(AR721:AR761, AY721:AY761, INDIRECT("AE" &amp; ROW()), AP721:AP761, "💲") +
    SUMIFS(AR721:AR761, AY721:AY761, INDIRECT("AE" &amp; ROW()), AP721:AP761, "📦")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
        SUMIFS(AR721:AR761, AY721:AY761, INDIRECT("AE" &amp; ROW()), AP721:AP761, "💲", AS721:AS761, "Familiar") +
        SUMIFS(AR721:AR761, AY721:AY761, INDIRECT("AE" &amp; ROW()), AP721:AP761, "📦", AS721:AS761, "Familiar")
    ) / 2
)  -
(
    (
        SUMIFS(AR721:AR761, AY721:AY761, INDIRECT("AE" &amp; ROW()), AP721:AP761, "💲", AS721:AS761, "Exonerado ADH") +
        SUMIFS(AR721:AR761, AY721:AY761, INDIRECT("AE" &amp; ROW()), AP721:AP761, "📦", AS721:AS761, "Exonerado ADH")
    ) / 2
)  -
(
    (
        SUMIFS(AR721:AR761, AY721:AY761, INDIRECT("AE" &amp; ROW()), AP721:AP761, "💲", AS721:AS761, "Exonerado Doctor") +
        SUMIFS(AR721:AR761, AY721:AY761, INDIRECT("AE" &amp; ROW()), AP721:AP761, "📦", AS721:AS761, "Exonerado Doctor")
    ) / 2
)</f>
        <v>0</v>
      </c>
      <c r="AK772" s="145">
        <f t="array" aca="1" ref="AK772" ca="1">(
    SUMIFS(AR721:AR761, AY721:AY761, INDIRECT("AE" &amp; ROW()), AP721:AP761, "💲") +
    SUMIFS(AR721:AR761, AY721:AY761, INDIRECT("AE" &amp; ROW()), AP721:AP761, "📦")
) -
(
    SUMIFS(AR721:AR761, AY721:AY761, INDIRECT("AE" &amp; ROW()), AP721:AP761, "💲", AS721:AS761, "Familiar") +
    SUMIFS(AR721:AR761, AY721:AY761, INDIRECT("AE" &amp; ROW()), AP721:AP761, "📦", AS721:AS761, "Familiar")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SUMIFS(AR721:AR761, AY721:AY761, INDIRECT("AE" &amp; ROW()), AP721:AP761, "💲", AS721:AS761, "Exonerado ADH") +
    SUMIFS(AR721:AR761, AY721:AY761, INDIRECT("AE" &amp; ROW()), AP721:AP761, "📦", AS721:AS761, "Exonerado ADH")
) -
(
    (
        SUMIFS(AR721:AR761, AY721:AY761, INDIRECT("AE" &amp; ROW()), AP721:AP761, "💲", AS721:AS761, "Exonerado Doctor") +
        SUMIFS(AR721:AR761, AY721:AY761, INDIRECT("AE" &amp; ROW()), AP721:AP761, "📦", AS721:AS761, "Exonerado Doctor")
    ) / 2
) -
(
    (
        SUMIFS(AR721:AR761, AY721:AY761, INDIRECT("AE" &amp; ROW()), AP721:AP761, "💲", AS721:AS761, "") +
        SUMIFS(AR721:AR761, AY721:AY761, INDIRECT("AE" &amp; ROW()), AP721:AP761, "📦", AS721:AS761, "")
    ) / 2
)</f>
        <v>0</v>
      </c>
      <c r="AL772" s="146">
        <f t="array" aca="1" ref="AL772" ca="1">(
    SUMIFS(AR721:AR761, AY721:AY761, INDIRECT("AE" &amp; ROW()), AP721:AP761, "💲") +
    SUMIFS(AR721:AR761, AY721:AY761, INDIRECT("AE" &amp; ROW()), AP721:AP761, "📦")
) -
(
    (
        SUMIFS(AR721:AR761, AY721:AY761, INDIRECT("AE" &amp; ROW()), AP721:AP761, "💲", AS721:AS761, "Familiar") +
        SUMIFS(AR721:AR761, AY721:AY761, INDIRECT("AE" &amp; ROW()), AP721:AP761, "📦", AS721:AS761, "Familiar")
    ) / 2
) -
(
    (
        SUMIFS(AR721:AR761, AY721:AY761, INDIRECT("AE" &amp; ROW()), AP721:AP761, "💲", AS721:AS761, "Participante") +
        SUMIFS(AR721:AR761, AY721:AY761, INDIRECT("AE" &amp; ROW()), AP721:AP761, "📦", AS721:AS761, "Participante")
    ) / 2
) -
(
    (
        SUMIFS(AR721:AR761, AY721:AY761, INDIRECT("AE" &amp; ROW()), AP721:AP761, "💲", AS721:AS761, "Empleado") +
        SUMIFS(AR721:AR761, AY721:AY761, INDIRECT("AE" &amp; ROW()), AP721:AP761, "📦", AS721:AS761, "Empleado")
    ) / 2
) -
(
    (
        SUMIFS(AR721:AR761, AY721:AY761, INDIRECT("AE" &amp; ROW()), AP721:AP761, "💲", AS721:AS761, "Exonerado ADH") +
        SUMIFS(AR721:AR761, AY721:AY761, INDIRECT("AE" &amp; ROW()), AP721:AP761, "📦", AS721:AS761, "Exonerado ADH")
    ) / 2
) -
(
    SUMIFS(AR721:AR761, AY721:AY761, INDIRECT("AE" &amp; ROW()), AP721:AP761, "💲", AS721:AS761, "Exonerado Doctor") +
    SUMIFS(AR721:AR761, AY721:AY761, INDIRECT("AE" &amp; ROW()), AP721:AP761, "📦", AS721:AS761, "Exonerado Doctor")
) -
(
    (
        SUMIFS(AR721:AR761, AY721:AY761, INDIRECT("AE" &amp; ROW()), AP721:AP761, "💲", AS721:AS761, "") +
        SUMIFS(AR721:AR761, AY721:AY761, INDIRECT("AE" &amp; ROW()), AP721:AP761, "📦", AS721:AS761, "")
    ) / 2
)</f>
        <v>0</v>
      </c>
      <c r="AM772" s="56"/>
      <c r="AN772" s="56"/>
      <c r="AO772" s="56"/>
      <c r="AP772" s="56"/>
      <c r="AQ772" s="56"/>
      <c r="AR772" s="56"/>
      <c r="AS772" s="56"/>
      <c r="AT772" s="56"/>
      <c r="AU772" s="56"/>
      <c r="AV772" s="56"/>
      <c r="AW772" s="56"/>
      <c r="AX772" s="56"/>
      <c r="AY772" s="56"/>
      <c r="AZ772" s="56"/>
      <c r="BA772" s="56"/>
      <c r="BB772" s="56"/>
      <c r="BC772" s="56"/>
      <c r="BD772" s="56"/>
      <c r="BE772" s="56"/>
      <c r="BF772" s="56"/>
      <c r="BG772" s="56"/>
      <c r="BH772" s="56"/>
      <c r="BI772" s="56"/>
      <c r="BJ772" s="56"/>
      <c r="BK772" s="56"/>
      <c r="BL772" s="56"/>
      <c r="BM772" s="56"/>
      <c r="BN772" s="56"/>
    </row>
    <row r="773" spans="1:66" ht="11.25" customHeight="1">
      <c r="A773" s="3"/>
      <c r="B773" s="3"/>
      <c r="C773" s="3"/>
      <c r="D773" s="3"/>
      <c r="E773" s="3"/>
      <c r="F773" s="3"/>
      <c r="G773" s="3"/>
      <c r="H773" s="3"/>
      <c r="I773" s="3"/>
      <c r="J773" s="3"/>
      <c r="K773" s="3"/>
      <c r="L773" s="3"/>
      <c r="M773" s="3"/>
      <c r="N773" s="3"/>
      <c r="O773" s="1"/>
      <c r="P773" s="3"/>
      <c r="Q773" s="3"/>
      <c r="R773" s="15"/>
      <c r="S773" s="16"/>
      <c r="T773" s="16"/>
      <c r="U773" s="173"/>
      <c r="V773" s="6"/>
      <c r="W773" s="16"/>
      <c r="X773" s="16"/>
      <c r="Y773" s="173"/>
      <c r="Z773" s="48"/>
      <c r="AA773" s="173"/>
      <c r="AB773" s="173"/>
      <c r="AC773" s="173"/>
      <c r="AD773" s="174"/>
      <c r="AI773" s="148">
        <f t="shared" ref="AI773:AL773" ca="1" si="524">SUM(AI758:AI771)</f>
        <v>0</v>
      </c>
      <c r="AJ773" s="148">
        <f t="shared" ca="1" si="524"/>
        <v>0</v>
      </c>
      <c r="AK773" s="148">
        <f t="shared" ca="1" si="524"/>
        <v>0</v>
      </c>
      <c r="AL773" s="148">
        <f t="shared" ca="1" si="524"/>
        <v>0</v>
      </c>
      <c r="AM773" s="174"/>
      <c r="AN773" s="174"/>
      <c r="AO773" s="174"/>
      <c r="AP773" s="174"/>
      <c r="AQ773" s="174"/>
      <c r="AR773" s="174"/>
      <c r="AS773" s="174"/>
      <c r="AT773" s="174"/>
      <c r="AU773" s="174"/>
      <c r="AV773" s="174"/>
      <c r="AW773" s="174"/>
      <c r="AX773" s="174"/>
      <c r="AY773" s="174"/>
      <c r="AZ773" s="174"/>
      <c r="BA773" s="174"/>
      <c r="BB773" s="174"/>
      <c r="BC773" s="174"/>
      <c r="BD773" s="174"/>
      <c r="BE773" s="122"/>
      <c r="BF773" s="122"/>
      <c r="BG773" s="122"/>
      <c r="BH773" s="122"/>
      <c r="BI773" s="122"/>
      <c r="BJ773" s="174"/>
      <c r="BK773" s="174"/>
      <c r="BL773" s="174"/>
      <c r="BM773" s="174"/>
      <c r="BN773" s="174"/>
    </row>
    <row r="774" spans="1:66" ht="15" customHeight="1">
      <c r="A774" s="210">
        <f>IF(WEEKDAY(A719)=6, WORKDAY(A719+1, 1), A719+1)</f>
        <v>46286</v>
      </c>
      <c r="B774" s="211"/>
      <c r="C774" s="211"/>
      <c r="D774" s="211"/>
      <c r="E774" s="211"/>
      <c r="F774" s="211"/>
      <c r="G774" s="211"/>
      <c r="H774" s="211"/>
      <c r="I774" s="211"/>
      <c r="J774" s="211"/>
      <c r="K774" s="211"/>
      <c r="L774" s="211"/>
      <c r="M774" s="211"/>
      <c r="N774" s="212"/>
      <c r="O774" s="1"/>
      <c r="P774" s="1"/>
      <c r="Q774" s="1"/>
      <c r="R774" s="15"/>
      <c r="S774" s="22"/>
      <c r="T774" s="22"/>
      <c r="U774" s="241"/>
      <c r="V774" s="242"/>
      <c r="W774" s="242"/>
      <c r="X774" s="242"/>
      <c r="Y774" s="242"/>
      <c r="Z774" s="23"/>
      <c r="AA774" s="23"/>
      <c r="AB774" s="23"/>
      <c r="AC774" s="23"/>
      <c r="AD774" s="24"/>
      <c r="AE774" s="181"/>
      <c r="AF774" s="181"/>
      <c r="AG774" s="181"/>
      <c r="AH774" s="181"/>
      <c r="AI774" s="181"/>
      <c r="AJ774" s="181"/>
      <c r="AK774" s="181"/>
      <c r="AL774" s="181"/>
      <c r="AM774" s="24"/>
      <c r="AN774" s="24"/>
      <c r="AO774" s="24"/>
      <c r="AP774" s="24"/>
      <c r="AQ774" s="24"/>
      <c r="AR774" s="24"/>
      <c r="AS774" s="24"/>
      <c r="AT774" s="24"/>
      <c r="AU774" s="24"/>
      <c r="AV774" s="24"/>
      <c r="AW774" s="24"/>
      <c r="AX774" s="24"/>
      <c r="AY774" s="24"/>
      <c r="AZ774" s="24"/>
      <c r="BA774" s="24"/>
      <c r="BB774" s="24"/>
      <c r="BC774" s="24"/>
      <c r="BD774" s="24"/>
      <c r="BE774" s="24"/>
      <c r="BF774" s="24"/>
      <c r="BG774" s="24"/>
      <c r="BH774" s="24"/>
      <c r="BI774" s="24"/>
      <c r="BJ774" s="24"/>
      <c r="BK774" s="24"/>
      <c r="BL774" s="24"/>
      <c r="BM774" s="24"/>
      <c r="BN774" s="24"/>
    </row>
    <row r="775" spans="1:66" ht="15" customHeight="1">
      <c r="A775" s="25" t="s">
        <v>15</v>
      </c>
      <c r="B775" s="25" t="s">
        <v>16</v>
      </c>
      <c r="C775" s="213" t="s">
        <v>17</v>
      </c>
      <c r="D775" s="214"/>
      <c r="E775" s="214"/>
      <c r="F775" s="215"/>
      <c r="G775" s="213" t="s">
        <v>18</v>
      </c>
      <c r="H775" s="214"/>
      <c r="I775" s="214"/>
      <c r="J775" s="215"/>
      <c r="K775" s="213" t="s">
        <v>19</v>
      </c>
      <c r="L775" s="214"/>
      <c r="M775" s="214"/>
      <c r="N775" s="215"/>
      <c r="O775" s="1"/>
      <c r="P775" s="1"/>
      <c r="Q775" s="1"/>
      <c r="R775" s="26"/>
      <c r="S775" s="234" t="s">
        <v>17</v>
      </c>
      <c r="T775" s="214"/>
      <c r="U775" s="215"/>
      <c r="V775" s="27"/>
      <c r="W775" s="234" t="s">
        <v>18</v>
      </c>
      <c r="X775" s="214"/>
      <c r="Y775" s="215"/>
      <c r="Z775" s="28"/>
      <c r="AA775" s="234" t="s">
        <v>19</v>
      </c>
      <c r="AB775" s="214"/>
      <c r="AC775" s="215"/>
      <c r="AD775" s="29"/>
      <c r="AE775" s="181"/>
      <c r="AF775" s="181"/>
      <c r="AG775" s="181"/>
      <c r="AH775" s="181"/>
      <c r="AI775" s="181"/>
      <c r="AJ775" s="181"/>
      <c r="AK775" s="181"/>
      <c r="AL775" s="181"/>
      <c r="AM775" s="29"/>
      <c r="AN775" s="34" t="s">
        <v>2</v>
      </c>
      <c r="AO775" s="34" t="s">
        <v>3</v>
      </c>
      <c r="AP775" s="34" t="s">
        <v>4</v>
      </c>
      <c r="AQ775" s="34" t="s">
        <v>5</v>
      </c>
      <c r="AR775" s="34" t="s">
        <v>6</v>
      </c>
      <c r="AS775" s="34" t="s">
        <v>7</v>
      </c>
      <c r="AT775" s="34" t="s">
        <v>27</v>
      </c>
      <c r="AU775" s="34" t="s">
        <v>28</v>
      </c>
      <c r="AV775" s="34" t="s">
        <v>29</v>
      </c>
      <c r="AW775" s="34" t="s">
        <v>30</v>
      </c>
      <c r="AX775" s="34" t="s">
        <v>12</v>
      </c>
      <c r="AY775" s="34" t="s">
        <v>20</v>
      </c>
      <c r="AZ775" s="35"/>
      <c r="BA775" s="35"/>
      <c r="BB775" s="35"/>
      <c r="BC775" s="35"/>
      <c r="BD775" s="35"/>
      <c r="BE775" s="35"/>
      <c r="BF775" s="35"/>
      <c r="BG775" s="35"/>
      <c r="BH775" s="35"/>
      <c r="BI775" s="35"/>
      <c r="BJ775" s="35"/>
      <c r="BK775" s="35"/>
      <c r="BL775" s="35"/>
      <c r="BM775" s="35"/>
      <c r="BN775" s="35"/>
    </row>
    <row r="776" spans="1:66" ht="11.25" customHeight="1">
      <c r="A776" s="219">
        <f>Q782</f>
        <v>0.33333333333333331</v>
      </c>
      <c r="B776" s="38"/>
      <c r="C776" s="204"/>
      <c r="D776" s="207"/>
      <c r="E776" s="40" t="s">
        <v>36</v>
      </c>
      <c r="F776" s="42" t="str">
        <f>IF(D776&lt;&gt;"", VLOOKUP(D776,'Base de Datos'!$A$2:$D1268,2,FALSE()),"")</f>
        <v/>
      </c>
      <c r="G776" s="204"/>
      <c r="H776" s="216"/>
      <c r="I776" s="40" t="s">
        <v>36</v>
      </c>
      <c r="J776" s="42" t="str">
        <f>IF(H776&lt;&gt;"", VLOOKUP(H776,'Base de Datos'!$A$2:$D1268,2,FALSE()),"")</f>
        <v/>
      </c>
      <c r="K776" s="204"/>
      <c r="L776" s="216"/>
      <c r="M776" s="40" t="s">
        <v>36</v>
      </c>
      <c r="N776" s="42" t="str">
        <f>IF(L776&lt;&gt;"", VLOOKUP(L776,'Base de Datos'!$A$2:$D1268,2,FALSE()),"")</f>
        <v/>
      </c>
      <c r="O776" s="43"/>
      <c r="P776" s="1"/>
      <c r="Q776" s="44"/>
      <c r="R776" s="15"/>
      <c r="S776" s="45"/>
      <c r="T776" s="45" t="s">
        <v>37</v>
      </c>
      <c r="U776" s="46"/>
      <c r="V776" s="47"/>
      <c r="W776" s="45"/>
      <c r="X776" s="45" t="s">
        <v>37</v>
      </c>
      <c r="Y776" s="46"/>
      <c r="Z776" s="47"/>
      <c r="AA776" s="45"/>
      <c r="AB776" s="45" t="s">
        <v>37</v>
      </c>
      <c r="AC776" s="46"/>
      <c r="AD776" s="48"/>
      <c r="AE776" s="181"/>
      <c r="AF776" s="181"/>
      <c r="AG776" s="181"/>
      <c r="AH776" s="181"/>
      <c r="AI776" s="181"/>
      <c r="AJ776" s="181"/>
      <c r="AK776" s="181"/>
      <c r="AL776" s="181"/>
      <c r="AM776" s="48"/>
      <c r="AN776" s="53">
        <f>A774</f>
        <v>46286</v>
      </c>
      <c r="AO776" s="54" t="str">
        <f>C775</f>
        <v>Consultorio N° 1</v>
      </c>
      <c r="AP776" s="55">
        <f t="shared" ref="AP776:AQ776" si="525">C776</f>
        <v>0</v>
      </c>
      <c r="AQ776" s="55">
        <f t="shared" si="525"/>
        <v>0</v>
      </c>
      <c r="AR776" s="55">
        <f>U776</f>
        <v>0</v>
      </c>
      <c r="AS776" s="55">
        <f>S776</f>
        <v>0</v>
      </c>
      <c r="AT776" s="55">
        <f>S777</f>
        <v>0</v>
      </c>
      <c r="AU776" s="55">
        <f>U777</f>
        <v>0</v>
      </c>
      <c r="AV776" s="55">
        <f>S778</f>
        <v>0</v>
      </c>
      <c r="AW776" s="55">
        <f>U778</f>
        <v>0</v>
      </c>
      <c r="AX776" s="55">
        <f>U779</f>
        <v>0</v>
      </c>
      <c r="AY776" s="55">
        <f>F779</f>
        <v>0</v>
      </c>
      <c r="AZ776" s="56"/>
      <c r="BA776" s="56"/>
      <c r="BB776" s="56"/>
      <c r="BC776" s="56"/>
      <c r="BD776" s="56"/>
      <c r="BE776" s="56"/>
      <c r="BF776" s="56"/>
      <c r="BG776" s="56"/>
      <c r="BH776" s="56"/>
      <c r="BI776" s="56"/>
      <c r="BJ776" s="56"/>
      <c r="BK776" s="56"/>
      <c r="BL776" s="56"/>
      <c r="BM776" s="56"/>
      <c r="BN776" s="56"/>
    </row>
    <row r="777" spans="1:66" ht="11.25" customHeight="1">
      <c r="A777" s="220"/>
      <c r="B777" s="38"/>
      <c r="C777" s="205"/>
      <c r="D777" s="208"/>
      <c r="E777" s="57" t="s">
        <v>42</v>
      </c>
      <c r="F777" s="58" t="str">
        <f>IF(D776&lt;&gt;"", VLOOKUP(D776,'Base de Datos'!$A$2:$D1268,3,FALSE()),"")</f>
        <v/>
      </c>
      <c r="G777" s="205"/>
      <c r="H777" s="208"/>
      <c r="I777" s="57" t="s">
        <v>42</v>
      </c>
      <c r="J777" s="58" t="str">
        <f>IF(H776&lt;&gt;"", VLOOKUP(H776,'Base de Datos'!$A$2:$D1268,3,FALSE()),"")</f>
        <v/>
      </c>
      <c r="K777" s="205"/>
      <c r="L777" s="208"/>
      <c r="M777" s="57" t="s">
        <v>42</v>
      </c>
      <c r="N777" s="58" t="str">
        <f>IF(L776&lt;&gt;"", VLOOKUP(L776,'Base de Datos'!$A$2:$D1268,3,FALSE()),"")</f>
        <v/>
      </c>
      <c r="O777" s="43"/>
      <c r="P777" s="1"/>
      <c r="Q777" s="44"/>
      <c r="R777" s="15"/>
      <c r="S777" s="229"/>
      <c r="T777" s="230"/>
      <c r="U777" s="59"/>
      <c r="V777" s="47"/>
      <c r="W777" s="229"/>
      <c r="X777" s="230"/>
      <c r="Y777" s="59"/>
      <c r="Z777" s="47"/>
      <c r="AA777" s="229"/>
      <c r="AB777" s="230"/>
      <c r="AC777" s="59"/>
      <c r="AD777" s="48"/>
      <c r="AE777" s="181"/>
      <c r="AF777" s="181"/>
      <c r="AG777" s="181"/>
      <c r="AH777" s="181"/>
      <c r="AI777" s="181"/>
      <c r="AJ777" s="181"/>
      <c r="AK777" s="181"/>
      <c r="AL777" s="181"/>
      <c r="AM777" s="48"/>
      <c r="AN777" s="53">
        <f>A774</f>
        <v>46286</v>
      </c>
      <c r="AO777" s="54" t="str">
        <f>C775</f>
        <v>Consultorio N° 1</v>
      </c>
      <c r="AP777" s="55">
        <f t="shared" ref="AP777:AQ777" si="526">C780</f>
        <v>0</v>
      </c>
      <c r="AQ777" s="55">
        <f t="shared" si="526"/>
        <v>0</v>
      </c>
      <c r="AR777" s="64">
        <f>U780</f>
        <v>0</v>
      </c>
      <c r="AS777" s="55">
        <f>S780</f>
        <v>0</v>
      </c>
      <c r="AT777" s="55">
        <f>S781</f>
        <v>0</v>
      </c>
      <c r="AU777" s="55">
        <f>U781</f>
        <v>0</v>
      </c>
      <c r="AV777" s="55">
        <f>S782</f>
        <v>0</v>
      </c>
      <c r="AW777" s="55">
        <f>U782</f>
        <v>0</v>
      </c>
      <c r="AX777" s="55">
        <f>U783</f>
        <v>0</v>
      </c>
      <c r="AY777" s="55">
        <f>F783</f>
        <v>0</v>
      </c>
      <c r="AZ777" s="56"/>
      <c r="BA777" s="56"/>
      <c r="BB777" s="56"/>
      <c r="BC777" s="56"/>
      <c r="BD777" s="56"/>
      <c r="BE777" s="56"/>
      <c r="BF777" s="56"/>
      <c r="BG777" s="56"/>
      <c r="BH777" s="56"/>
      <c r="BI777" s="56"/>
      <c r="BJ777" s="56"/>
      <c r="BK777" s="56"/>
      <c r="BL777" s="56"/>
      <c r="BM777" s="56"/>
      <c r="BN777" s="56"/>
    </row>
    <row r="778" spans="1:66" ht="11.25" customHeight="1">
      <c r="A778" s="220"/>
      <c r="B778" s="38"/>
      <c r="C778" s="205"/>
      <c r="D778" s="208"/>
      <c r="E778" s="57" t="s">
        <v>44</v>
      </c>
      <c r="F778" s="58" t="str">
        <f>IF(D776&lt;&gt;"", VLOOKUP(D776,'Base de Datos'!$A$2:$D1268,4,FALSE()),"")</f>
        <v/>
      </c>
      <c r="G778" s="205"/>
      <c r="H778" s="208"/>
      <c r="I778" s="57" t="s">
        <v>44</v>
      </c>
      <c r="J778" s="58" t="str">
        <f>IF(H776&lt;&gt;"", VLOOKUP(H776,'Base de Datos'!$A$2:$D1268,4,FALSE()),"")</f>
        <v/>
      </c>
      <c r="K778" s="205"/>
      <c r="L778" s="208"/>
      <c r="M778" s="57" t="s">
        <v>44</v>
      </c>
      <c r="N778" s="58" t="str">
        <f>IF(L776&lt;&gt;"", VLOOKUP(L776,'Base de Datos'!$A$2:$D1268,4,FALSE()),"")</f>
        <v/>
      </c>
      <c r="O778" s="43"/>
      <c r="P778" s="1"/>
      <c r="Q778" s="44"/>
      <c r="R778" s="15"/>
      <c r="S778" s="229"/>
      <c r="T778" s="230"/>
      <c r="U778" s="59"/>
      <c r="V778" s="47"/>
      <c r="W778" s="229"/>
      <c r="X778" s="230"/>
      <c r="Y778" s="59"/>
      <c r="Z778" s="47"/>
      <c r="AA778" s="229"/>
      <c r="AB778" s="230"/>
      <c r="AC778" s="59"/>
      <c r="AD778" s="48"/>
      <c r="AE778" s="181"/>
      <c r="AF778" s="181"/>
      <c r="AG778" s="181"/>
      <c r="AH778" s="181"/>
      <c r="AI778" s="181"/>
      <c r="AJ778" s="181"/>
      <c r="AK778" s="181"/>
      <c r="AL778" s="181"/>
      <c r="AM778" s="48"/>
      <c r="AN778" s="53">
        <f>A774</f>
        <v>46286</v>
      </c>
      <c r="AO778" s="54" t="str">
        <f>C775</f>
        <v>Consultorio N° 1</v>
      </c>
      <c r="AP778" s="55">
        <f t="shared" ref="AP778:AQ778" si="527">C784</f>
        <v>0</v>
      </c>
      <c r="AQ778" s="55">
        <f t="shared" si="527"/>
        <v>0</v>
      </c>
      <c r="AR778" s="64">
        <f>U784</f>
        <v>0</v>
      </c>
      <c r="AS778" s="55">
        <f>S784</f>
        <v>0</v>
      </c>
      <c r="AT778" s="55">
        <f>S785</f>
        <v>0</v>
      </c>
      <c r="AU778" s="55">
        <f>U785</f>
        <v>0</v>
      </c>
      <c r="AV778" s="55">
        <f>S786</f>
        <v>0</v>
      </c>
      <c r="AW778" s="55">
        <f>U786</f>
        <v>0</v>
      </c>
      <c r="AX778" s="55">
        <f>U787</f>
        <v>0</v>
      </c>
      <c r="AY778" s="55">
        <f>F787</f>
        <v>0</v>
      </c>
      <c r="AZ778" s="56"/>
      <c r="BA778" s="56"/>
      <c r="BB778" s="56"/>
      <c r="BC778" s="56"/>
      <c r="BD778" s="56"/>
      <c r="BE778" s="56"/>
      <c r="BF778" s="56"/>
      <c r="BG778" s="56"/>
      <c r="BH778" s="56"/>
      <c r="BI778" s="56"/>
      <c r="BJ778" s="56"/>
      <c r="BK778" s="56"/>
      <c r="BL778" s="56"/>
      <c r="BM778" s="56"/>
      <c r="BN778" s="56"/>
    </row>
    <row r="779" spans="1:66" ht="11.25" customHeight="1">
      <c r="A779" s="221"/>
      <c r="B779" s="38"/>
      <c r="C779" s="206"/>
      <c r="D779" s="209"/>
      <c r="E779" s="85" t="s">
        <v>46</v>
      </c>
      <c r="F779" s="86"/>
      <c r="G779" s="206"/>
      <c r="H779" s="209"/>
      <c r="I779" s="87" t="s">
        <v>46</v>
      </c>
      <c r="J779" s="88"/>
      <c r="K779" s="206"/>
      <c r="L779" s="209"/>
      <c r="M779" s="87" t="s">
        <v>46</v>
      </c>
      <c r="N779" s="88"/>
      <c r="O779" s="43"/>
      <c r="P779" s="1"/>
      <c r="Q779" s="44"/>
      <c r="R779" s="15"/>
      <c r="S779" s="227" t="str">
        <f>IF(OR(S776="Empleado",S776="Familiar"),"Nombre del Empleado","N° Factura")</f>
        <v>N° Factura</v>
      </c>
      <c r="T779" s="228"/>
      <c r="U779" s="89"/>
      <c r="V779" s="47"/>
      <c r="W779" s="227" t="str">
        <f>IF(OR(W776="Empleado",W776="Familiar"),"Nombre del Empleado","N° Factura")</f>
        <v>N° Factura</v>
      </c>
      <c r="X779" s="228"/>
      <c r="Y779" s="89"/>
      <c r="Z779" s="47"/>
      <c r="AA779" s="227" t="str">
        <f>IF(OR(AA776="Empleado",AA776="Familiar"),"Nombre del Empleado","N° Factura")</f>
        <v>N° Factura</v>
      </c>
      <c r="AB779" s="228"/>
      <c r="AC779" s="89"/>
      <c r="AD779" s="48"/>
      <c r="AE779" s="181"/>
      <c r="AF779" s="181"/>
      <c r="AG779" s="181"/>
      <c r="AH779" s="181"/>
      <c r="AI779" s="181"/>
      <c r="AJ779" s="181"/>
      <c r="AK779" s="181"/>
      <c r="AL779" s="181"/>
      <c r="AM779" s="48"/>
      <c r="AN779" s="53">
        <f>A774</f>
        <v>46286</v>
      </c>
      <c r="AO779" s="54" t="str">
        <f>C775</f>
        <v>Consultorio N° 1</v>
      </c>
      <c r="AP779" s="55">
        <f t="shared" ref="AP779:AQ779" si="528">C788</f>
        <v>0</v>
      </c>
      <c r="AQ779" s="55">
        <f t="shared" si="528"/>
        <v>0</v>
      </c>
      <c r="AR779" s="64">
        <f>U788</f>
        <v>0</v>
      </c>
      <c r="AS779" s="55">
        <f>S788</f>
        <v>0</v>
      </c>
      <c r="AT779" s="55">
        <f>S789</f>
        <v>0</v>
      </c>
      <c r="AU779" s="64">
        <f>U789</f>
        <v>0</v>
      </c>
      <c r="AV779" s="55">
        <f>S790</f>
        <v>0</v>
      </c>
      <c r="AW779" s="55">
        <f>U790</f>
        <v>0</v>
      </c>
      <c r="AX779" s="55">
        <f>U791</f>
        <v>0</v>
      </c>
      <c r="AY779" s="55">
        <f>F791</f>
        <v>0</v>
      </c>
      <c r="AZ779" s="56"/>
      <c r="BA779" s="56"/>
      <c r="BB779" s="56"/>
      <c r="BC779" s="56"/>
      <c r="BD779" s="56"/>
      <c r="BE779" s="56"/>
      <c r="BF779" s="56"/>
      <c r="BG779" s="56"/>
      <c r="BH779" s="56"/>
      <c r="BI779" s="56"/>
      <c r="BJ779" s="56"/>
      <c r="BK779" s="56"/>
      <c r="BL779" s="56"/>
      <c r="BM779" s="56"/>
      <c r="BN779" s="56"/>
    </row>
    <row r="780" spans="1:66" ht="11.25" customHeight="1">
      <c r="A780" s="222">
        <f>A776+$Q$13/1440</f>
        <v>0.375</v>
      </c>
      <c r="B780" s="38"/>
      <c r="C780" s="204"/>
      <c r="D780" s="207"/>
      <c r="E780" s="40" t="s">
        <v>36</v>
      </c>
      <c r="F780" s="42" t="str">
        <f>IF(D780&lt;&gt;"", VLOOKUP(D780,'Base de Datos'!$A$2:$D1268,2,FALSE()),"")</f>
        <v/>
      </c>
      <c r="G780" s="204"/>
      <c r="H780" s="216"/>
      <c r="I780" s="40" t="s">
        <v>36</v>
      </c>
      <c r="J780" s="42" t="str">
        <f>IF(H780&lt;&gt;"", VLOOKUP(H780,'Base de Datos'!$A$2:$D1268,2,FALSE()),"")</f>
        <v/>
      </c>
      <c r="K780" s="204"/>
      <c r="L780" s="216"/>
      <c r="M780" s="40" t="s">
        <v>36</v>
      </c>
      <c r="N780" s="42" t="str">
        <f>IF(L780&lt;&gt;"", VLOOKUP(L780,'Base de Datos'!$A$2:$D1268,2,FALSE()),"")</f>
        <v/>
      </c>
      <c r="O780" s="262" t="s">
        <v>32</v>
      </c>
      <c r="P780" s="242"/>
      <c r="Q780" s="263">
        <f ca="1">$N$2</f>
        <v>888.89089999999999</v>
      </c>
      <c r="R780" s="15"/>
      <c r="S780" s="45"/>
      <c r="T780" s="45" t="s">
        <v>37</v>
      </c>
      <c r="U780" s="103"/>
      <c r="V780" s="47"/>
      <c r="W780" s="45"/>
      <c r="X780" s="45" t="s">
        <v>37</v>
      </c>
      <c r="Y780" s="46"/>
      <c r="Z780" s="47"/>
      <c r="AA780" s="45"/>
      <c r="AB780" s="45" t="s">
        <v>37</v>
      </c>
      <c r="AC780" s="46"/>
      <c r="AD780" s="48"/>
      <c r="AE780" s="181"/>
      <c r="AF780" s="181"/>
      <c r="AG780" s="181"/>
      <c r="AH780" s="181"/>
      <c r="AI780" s="181"/>
      <c r="AJ780" s="181"/>
      <c r="AK780" s="181"/>
      <c r="AL780" s="181"/>
      <c r="AM780" s="48"/>
      <c r="AN780" s="53">
        <f>A774</f>
        <v>46286</v>
      </c>
      <c r="AO780" s="54" t="str">
        <f>C775</f>
        <v>Consultorio N° 1</v>
      </c>
      <c r="AP780" s="55">
        <f t="shared" ref="AP780:AQ780" si="529">C792</f>
        <v>0</v>
      </c>
      <c r="AQ780" s="55">
        <f t="shared" si="529"/>
        <v>0</v>
      </c>
      <c r="AR780" s="64">
        <f>U792</f>
        <v>0</v>
      </c>
      <c r="AS780" s="55">
        <f>S792</f>
        <v>0</v>
      </c>
      <c r="AT780" s="55">
        <f>S793</f>
        <v>0</v>
      </c>
      <c r="AU780" s="55">
        <f>U793</f>
        <v>0</v>
      </c>
      <c r="AV780" s="55">
        <f>S794</f>
        <v>0</v>
      </c>
      <c r="AW780" s="55">
        <f>U794</f>
        <v>0</v>
      </c>
      <c r="AX780" s="55">
        <f>U795</f>
        <v>0</v>
      </c>
      <c r="AY780" s="55">
        <f>F795</f>
        <v>0</v>
      </c>
      <c r="AZ780" s="56"/>
      <c r="BA780" s="56"/>
      <c r="BB780" s="56"/>
      <c r="BC780" s="56"/>
      <c r="BD780" s="56"/>
      <c r="BE780" s="56"/>
      <c r="BF780" s="56"/>
      <c r="BG780" s="56"/>
      <c r="BH780" s="56"/>
      <c r="BI780" s="56"/>
      <c r="BJ780" s="56"/>
      <c r="BK780" s="56"/>
      <c r="BL780" s="56"/>
      <c r="BM780" s="56"/>
      <c r="BN780" s="56"/>
    </row>
    <row r="781" spans="1:66" ht="11.25" customHeight="1">
      <c r="A781" s="220"/>
      <c r="B781" s="38"/>
      <c r="C781" s="205"/>
      <c r="D781" s="208"/>
      <c r="E781" s="57" t="s">
        <v>42</v>
      </c>
      <c r="F781" s="58" t="str">
        <f>IF(D780&lt;&gt;"", VLOOKUP(D780,'Base de Datos'!$A$2:$D1268,3,FALSE()),"")</f>
        <v/>
      </c>
      <c r="G781" s="205"/>
      <c r="H781" s="208"/>
      <c r="I781" s="57" t="s">
        <v>42</v>
      </c>
      <c r="J781" s="58" t="str">
        <f>IF(H780&lt;&gt;"", VLOOKUP(H780,'Base de Datos'!$A$2:$D1268,3,FALSE()),"")</f>
        <v/>
      </c>
      <c r="K781" s="205"/>
      <c r="L781" s="208"/>
      <c r="M781" s="57" t="s">
        <v>42</v>
      </c>
      <c r="N781" s="58" t="str">
        <f>IF(L780&lt;&gt;"", VLOOKUP(L780,'Base de Datos'!$A$2:$D1268,3,FALSE()),"")</f>
        <v/>
      </c>
      <c r="O781" s="242"/>
      <c r="P781" s="242"/>
      <c r="Q781" s="264"/>
      <c r="R781" s="15"/>
      <c r="S781" s="229"/>
      <c r="T781" s="230"/>
      <c r="U781" s="59"/>
      <c r="V781" s="47"/>
      <c r="W781" s="229"/>
      <c r="X781" s="230"/>
      <c r="Y781" s="59"/>
      <c r="Z781" s="47"/>
      <c r="AA781" s="229"/>
      <c r="AB781" s="230"/>
      <c r="AC781" s="59"/>
      <c r="AD781" s="48"/>
      <c r="AE781" s="181"/>
      <c r="AF781" s="181"/>
      <c r="AG781" s="181"/>
      <c r="AH781" s="181"/>
      <c r="AI781" s="181"/>
      <c r="AJ781" s="181"/>
      <c r="AK781" s="181"/>
      <c r="AL781" s="181"/>
      <c r="AM781" s="48"/>
      <c r="AN781" s="53">
        <f>A774</f>
        <v>46286</v>
      </c>
      <c r="AO781" s="54" t="str">
        <f>C775</f>
        <v>Consultorio N° 1</v>
      </c>
      <c r="AP781" s="55">
        <f t="shared" ref="AP781:AQ781" si="530">C796</f>
        <v>0</v>
      </c>
      <c r="AQ781" s="55">
        <f t="shared" si="530"/>
        <v>0</v>
      </c>
      <c r="AR781" s="55">
        <f>U796</f>
        <v>0</v>
      </c>
      <c r="AS781" s="55">
        <f>S796</f>
        <v>0</v>
      </c>
      <c r="AT781" s="55">
        <f>S797</f>
        <v>0</v>
      </c>
      <c r="AU781" s="55">
        <f>U797</f>
        <v>0</v>
      </c>
      <c r="AV781" s="55">
        <f>S798</f>
        <v>0</v>
      </c>
      <c r="AW781" s="55">
        <f>U798</f>
        <v>0</v>
      </c>
      <c r="AX781" s="55">
        <f>U799</f>
        <v>0</v>
      </c>
      <c r="AY781" s="55">
        <f>F799</f>
        <v>0</v>
      </c>
      <c r="AZ781" s="56"/>
      <c r="BA781" s="56"/>
      <c r="BB781" s="56"/>
      <c r="BC781" s="56"/>
      <c r="BD781" s="56"/>
      <c r="BE781" s="56"/>
      <c r="BF781" s="56"/>
      <c r="BG781" s="56"/>
      <c r="BH781" s="56"/>
      <c r="BI781" s="56"/>
      <c r="BJ781" s="56"/>
      <c r="BK781" s="56"/>
      <c r="BL781" s="56"/>
      <c r="BM781" s="56"/>
      <c r="BN781" s="56"/>
    </row>
    <row r="782" spans="1:66" ht="11.25" customHeight="1">
      <c r="A782" s="220"/>
      <c r="B782" s="38"/>
      <c r="C782" s="205"/>
      <c r="D782" s="208"/>
      <c r="E782" s="57" t="s">
        <v>44</v>
      </c>
      <c r="F782" s="58" t="str">
        <f>IF(D780&lt;&gt;"", VLOOKUP(D780,'Base de Datos'!$A$2:$D1268,4,FALSE()),"")</f>
        <v/>
      </c>
      <c r="G782" s="205"/>
      <c r="H782" s="208"/>
      <c r="I782" s="57" t="s">
        <v>44</v>
      </c>
      <c r="J782" s="58" t="str">
        <f>IF(H780&lt;&gt;"", VLOOKUP(H780,'Base de Datos'!$A$2:$D1268,4,FALSE()),"")</f>
        <v/>
      </c>
      <c r="K782" s="205"/>
      <c r="L782" s="208"/>
      <c r="M782" s="57" t="s">
        <v>44</v>
      </c>
      <c r="N782" s="58" t="str">
        <f>IF(L780&lt;&gt;"", VLOOKUP(L780,'Base de Datos'!$A$2:$D1268,4,FALSE()),"")</f>
        <v/>
      </c>
      <c r="O782" s="43"/>
      <c r="P782" s="104" t="s">
        <v>50</v>
      </c>
      <c r="Q782" s="110">
        <v>0.33333333333333331</v>
      </c>
      <c r="R782" s="15"/>
      <c r="S782" s="229"/>
      <c r="T782" s="230"/>
      <c r="U782" s="59"/>
      <c r="V782" s="47"/>
      <c r="W782" s="229"/>
      <c r="X782" s="230"/>
      <c r="Y782" s="59"/>
      <c r="Z782" s="47"/>
      <c r="AA782" s="229"/>
      <c r="AB782" s="230"/>
      <c r="AC782" s="59"/>
      <c r="AD782" s="48"/>
      <c r="AE782" s="181"/>
      <c r="AF782" s="181"/>
      <c r="AG782" s="181"/>
      <c r="AH782" s="181"/>
      <c r="AI782" s="181"/>
      <c r="AJ782" s="181"/>
      <c r="AK782" s="181"/>
      <c r="AL782" s="181"/>
      <c r="AM782" s="48"/>
      <c r="AN782" s="53">
        <f>A774</f>
        <v>46286</v>
      </c>
      <c r="AO782" s="54" t="str">
        <f>C775</f>
        <v>Consultorio N° 1</v>
      </c>
      <c r="AP782" s="55">
        <f t="shared" ref="AP782:AQ782" si="531">C800</f>
        <v>0</v>
      </c>
      <c r="AQ782" s="55">
        <f t="shared" si="531"/>
        <v>0</v>
      </c>
      <c r="AR782" s="55">
        <f>U800</f>
        <v>0</v>
      </c>
      <c r="AS782" s="55">
        <f>S800</f>
        <v>0</v>
      </c>
      <c r="AT782" s="55">
        <f>S801</f>
        <v>0</v>
      </c>
      <c r="AU782" s="55">
        <f>U801</f>
        <v>0</v>
      </c>
      <c r="AV782" s="55">
        <f>S802</f>
        <v>0</v>
      </c>
      <c r="AW782" s="55">
        <f>U802</f>
        <v>0</v>
      </c>
      <c r="AX782" s="55">
        <f>U803</f>
        <v>0</v>
      </c>
      <c r="AY782" s="55">
        <f>F803</f>
        <v>0</v>
      </c>
      <c r="AZ782" s="56"/>
      <c r="BA782" s="56"/>
      <c r="BB782" s="56"/>
      <c r="BC782" s="56"/>
      <c r="BD782" s="56"/>
      <c r="BE782" s="56"/>
      <c r="BF782" s="56"/>
      <c r="BG782" s="56"/>
      <c r="BH782" s="56"/>
      <c r="BI782" s="56"/>
      <c r="BJ782" s="56"/>
      <c r="BK782" s="56"/>
      <c r="BL782" s="56"/>
      <c r="BM782" s="56"/>
      <c r="BN782" s="56"/>
    </row>
    <row r="783" spans="1:66" ht="11.25" customHeight="1">
      <c r="A783" s="221"/>
      <c r="B783" s="38"/>
      <c r="C783" s="206"/>
      <c r="D783" s="209"/>
      <c r="E783" s="85" t="s">
        <v>46</v>
      </c>
      <c r="F783" s="107"/>
      <c r="G783" s="206"/>
      <c r="H783" s="209"/>
      <c r="I783" s="85" t="s">
        <v>46</v>
      </c>
      <c r="J783" s="108"/>
      <c r="K783" s="206"/>
      <c r="L783" s="209"/>
      <c r="M783" s="85" t="s">
        <v>46</v>
      </c>
      <c r="N783" s="108"/>
      <c r="O783" s="43"/>
      <c r="P783" s="104" t="s">
        <v>54</v>
      </c>
      <c r="Q783" s="109">
        <v>60</v>
      </c>
      <c r="R783" s="15"/>
      <c r="S783" s="227" t="str">
        <f>IF(OR(S780="Empleado",S780="Familiar"),"Nombre del Empleado","N° Factura")</f>
        <v>N° Factura</v>
      </c>
      <c r="T783" s="228"/>
      <c r="U783" s="89"/>
      <c r="V783" s="47"/>
      <c r="W783" s="227" t="str">
        <f>IF(OR(W780="Empleado",W780="Familiar"),"Nombre del Empleado","N° Factura")</f>
        <v>N° Factura</v>
      </c>
      <c r="X783" s="228"/>
      <c r="Y783" s="111"/>
      <c r="Z783" s="47"/>
      <c r="AA783" s="227" t="str">
        <f>IF(OR(AA780="Empleado",AA780="Familiar"),"Nombre del Empleado","N° Factura")</f>
        <v>N° Factura</v>
      </c>
      <c r="AB783" s="228"/>
      <c r="AC783" s="111"/>
      <c r="AD783" s="48"/>
      <c r="AE783" s="181"/>
      <c r="AF783" s="181"/>
      <c r="AG783" s="181"/>
      <c r="AH783" s="181"/>
      <c r="AI783" s="181"/>
      <c r="AJ783" s="181"/>
      <c r="AK783" s="181"/>
      <c r="AL783" s="181"/>
      <c r="AM783" s="48"/>
      <c r="AN783" s="53">
        <f>A774</f>
        <v>46286</v>
      </c>
      <c r="AO783" s="54" t="str">
        <f>C775</f>
        <v>Consultorio N° 1</v>
      </c>
      <c r="AP783" s="55">
        <f t="shared" ref="AP783:AQ783" si="532">C804</f>
        <v>0</v>
      </c>
      <c r="AQ783" s="55">
        <f t="shared" si="532"/>
        <v>0</v>
      </c>
      <c r="AR783" s="55">
        <f>U804</f>
        <v>0</v>
      </c>
      <c r="AS783" s="55">
        <f>S804</f>
        <v>0</v>
      </c>
      <c r="AT783" s="55">
        <f>S805</f>
        <v>0</v>
      </c>
      <c r="AU783" s="55">
        <f>U805</f>
        <v>0</v>
      </c>
      <c r="AV783" s="55">
        <f>S806</f>
        <v>0</v>
      </c>
      <c r="AW783" s="55">
        <f>U806</f>
        <v>0</v>
      </c>
      <c r="AX783" s="55">
        <f>U807</f>
        <v>0</v>
      </c>
      <c r="AY783" s="55">
        <f>F807</f>
        <v>0</v>
      </c>
      <c r="AZ783" s="56"/>
      <c r="BA783" s="56"/>
      <c r="BB783" s="56"/>
      <c r="BC783" s="56"/>
      <c r="BD783" s="56"/>
      <c r="BE783" s="56"/>
      <c r="BF783" s="56"/>
      <c r="BG783" s="56"/>
      <c r="BH783" s="56"/>
      <c r="BI783" s="56"/>
      <c r="BJ783" s="56"/>
      <c r="BK783" s="56"/>
      <c r="BL783" s="56"/>
      <c r="BM783" s="56"/>
      <c r="BN783" s="56"/>
    </row>
    <row r="784" spans="1:66" ht="11.25" customHeight="1">
      <c r="A784" s="222">
        <f>A780+$Q$13/1440</f>
        <v>0.41666666666666669</v>
      </c>
      <c r="B784" s="38"/>
      <c r="C784" s="204"/>
      <c r="D784" s="207"/>
      <c r="E784" s="40" t="s">
        <v>36</v>
      </c>
      <c r="F784" s="42" t="str">
        <f>IF(D784&lt;&gt;"", VLOOKUP(D784,'Base de Datos'!$A$2:$D1268,2,FALSE()),"")</f>
        <v/>
      </c>
      <c r="G784" s="218" t="s">
        <v>73</v>
      </c>
      <c r="H784" s="217" t="s">
        <v>549</v>
      </c>
      <c r="I784" s="118" t="s">
        <v>36</v>
      </c>
      <c r="J784" s="42">
        <f>IF(H784&lt;&gt;"", VLOOKUP(H784,'Base de Datos'!$A$2:$D1268,2,FALSE()),"")</f>
        <v>0</v>
      </c>
      <c r="K784" s="218"/>
      <c r="L784" s="217"/>
      <c r="M784" s="118" t="s">
        <v>36</v>
      </c>
      <c r="N784" s="42" t="str">
        <f>IF(L784&lt;&gt;"", VLOOKUP(L784,'Base de Datos'!$A$2:$D1268,2,FALSE()),"")</f>
        <v/>
      </c>
      <c r="O784" s="43"/>
      <c r="P784" s="1"/>
      <c r="Q784" s="1"/>
      <c r="R784" s="15"/>
      <c r="S784" s="45"/>
      <c r="T784" s="45" t="s">
        <v>37</v>
      </c>
      <c r="U784" s="46"/>
      <c r="V784" s="47"/>
      <c r="W784" s="45"/>
      <c r="X784" s="45" t="s">
        <v>37</v>
      </c>
      <c r="Y784" s="46"/>
      <c r="Z784" s="47"/>
      <c r="AA784" s="45"/>
      <c r="AB784" s="45" t="s">
        <v>37</v>
      </c>
      <c r="AC784" s="46"/>
      <c r="AD784" s="48"/>
      <c r="AE784" s="181"/>
      <c r="AF784" s="181"/>
      <c r="AG784" s="181"/>
      <c r="AH784" s="181"/>
      <c r="AI784" s="181"/>
      <c r="AJ784" s="181"/>
      <c r="AK784" s="181"/>
      <c r="AL784" s="181"/>
      <c r="AM784" s="48"/>
      <c r="AN784" s="53">
        <f>A774</f>
        <v>46286</v>
      </c>
      <c r="AO784" s="54" t="str">
        <f>C775</f>
        <v>Consultorio N° 1</v>
      </c>
      <c r="AP784" s="55">
        <f t="shared" ref="AP784:AQ784" si="533">C808</f>
        <v>0</v>
      </c>
      <c r="AQ784" s="55">
        <f t="shared" si="533"/>
        <v>0</v>
      </c>
      <c r="AR784" s="55">
        <f>U808</f>
        <v>0</v>
      </c>
      <c r="AS784" s="55">
        <f>S808</f>
        <v>0</v>
      </c>
      <c r="AT784" s="55">
        <f>S809</f>
        <v>0</v>
      </c>
      <c r="AU784" s="55">
        <f>U809</f>
        <v>0</v>
      </c>
      <c r="AV784" s="55">
        <f>S810</f>
        <v>0</v>
      </c>
      <c r="AW784" s="55">
        <f>U810</f>
        <v>0</v>
      </c>
      <c r="AX784" s="55">
        <f>U811</f>
        <v>0</v>
      </c>
      <c r="AY784" s="55">
        <f>F811</f>
        <v>0</v>
      </c>
      <c r="AZ784" s="56"/>
      <c r="BA784" s="56"/>
      <c r="BB784" s="56"/>
      <c r="BC784" s="56"/>
      <c r="BD784" s="56"/>
      <c r="BE784" s="56"/>
      <c r="BF784" s="56"/>
      <c r="BG784" s="56"/>
      <c r="BH784" s="56"/>
      <c r="BI784" s="56"/>
      <c r="BJ784" s="56"/>
      <c r="BK784" s="56"/>
      <c r="BL784" s="56"/>
      <c r="BM784" s="56"/>
      <c r="BN784" s="56"/>
    </row>
    <row r="785" spans="1:66" ht="11.25" customHeight="1">
      <c r="A785" s="220"/>
      <c r="B785" s="38"/>
      <c r="C785" s="205"/>
      <c r="D785" s="208"/>
      <c r="E785" s="57" t="s">
        <v>42</v>
      </c>
      <c r="F785" s="58" t="str">
        <f>IF(D784&lt;&gt;"", VLOOKUP(D784,'Base de Datos'!$A$2:$D1268,3,FALSE()),"")</f>
        <v/>
      </c>
      <c r="G785" s="205"/>
      <c r="H785" s="208"/>
      <c r="I785" s="57" t="s">
        <v>42</v>
      </c>
      <c r="J785" s="58">
        <f>IF(H784&lt;&gt;"", VLOOKUP(H784,'Base de Datos'!$A$2:$D1268,3,FALSE()),"")</f>
        <v>0</v>
      </c>
      <c r="K785" s="205"/>
      <c r="L785" s="208"/>
      <c r="M785" s="57" t="s">
        <v>42</v>
      </c>
      <c r="N785" s="58" t="str">
        <f>IF(L784&lt;&gt;"", VLOOKUP(L784,'Base de Datos'!$A$2:$D1268,3,FALSE()),"")</f>
        <v/>
      </c>
      <c r="O785" s="43"/>
      <c r="P785" s="119" t="s">
        <v>58</v>
      </c>
      <c r="Q785" s="44"/>
      <c r="R785" s="15"/>
      <c r="S785" s="229"/>
      <c r="T785" s="230"/>
      <c r="U785" s="59"/>
      <c r="V785" s="47"/>
      <c r="W785" s="229"/>
      <c r="X785" s="230"/>
      <c r="Y785" s="59"/>
      <c r="Z785" s="47"/>
      <c r="AA785" s="229"/>
      <c r="AB785" s="230"/>
      <c r="AC785" s="59"/>
      <c r="AD785" s="48"/>
      <c r="AE785" s="181"/>
      <c r="AF785" s="181"/>
      <c r="AG785" s="181"/>
      <c r="AH785" s="181"/>
      <c r="AI785" s="181"/>
      <c r="AJ785" s="181"/>
      <c r="AK785" s="181"/>
      <c r="AL785" s="181"/>
      <c r="AM785" s="48"/>
      <c r="AN785" s="53">
        <f>A774</f>
        <v>46286</v>
      </c>
      <c r="AO785" s="54" t="str">
        <f>C775</f>
        <v>Consultorio N° 1</v>
      </c>
      <c r="AP785" s="55">
        <f t="shared" ref="AP785:AQ785" si="534">C812</f>
        <v>0</v>
      </c>
      <c r="AQ785" s="55">
        <f t="shared" si="534"/>
        <v>0</v>
      </c>
      <c r="AR785" s="55">
        <f>U812</f>
        <v>0</v>
      </c>
      <c r="AS785" s="55">
        <f>S812</f>
        <v>0</v>
      </c>
      <c r="AT785" s="55">
        <f>S813</f>
        <v>0</v>
      </c>
      <c r="AU785" s="55">
        <f>U813</f>
        <v>0</v>
      </c>
      <c r="AV785" s="55">
        <f>S814</f>
        <v>0</v>
      </c>
      <c r="AW785" s="55">
        <f>U814</f>
        <v>0</v>
      </c>
      <c r="AX785" s="55">
        <f>U815</f>
        <v>0</v>
      </c>
      <c r="AY785" s="55">
        <f>F815</f>
        <v>0</v>
      </c>
      <c r="AZ785" s="56"/>
      <c r="BA785" s="56"/>
      <c r="BB785" s="56"/>
      <c r="BC785" s="56"/>
      <c r="BD785" s="56"/>
      <c r="BE785" s="56"/>
      <c r="BF785" s="56"/>
      <c r="BG785" s="56"/>
      <c r="BH785" s="56"/>
      <c r="BI785" s="56"/>
      <c r="BJ785" s="56"/>
      <c r="BK785" s="56"/>
      <c r="BL785" s="56"/>
      <c r="BM785" s="56"/>
      <c r="BN785" s="56"/>
    </row>
    <row r="786" spans="1:66" ht="11.25" customHeight="1">
      <c r="A786" s="220"/>
      <c r="B786" s="38"/>
      <c r="C786" s="205"/>
      <c r="D786" s="208"/>
      <c r="E786" s="57" t="s">
        <v>44</v>
      </c>
      <c r="F786" s="58" t="str">
        <f>IF(D784&lt;&gt;"", VLOOKUP(D784,'Base de Datos'!$A$2:$D1268,4,FALSE()),"")</f>
        <v/>
      </c>
      <c r="G786" s="205"/>
      <c r="H786" s="208"/>
      <c r="I786" s="57" t="s">
        <v>44</v>
      </c>
      <c r="J786" s="58">
        <f>IF(H784&lt;&gt;"", VLOOKUP(H784,'Base de Datos'!$A$2:$D1268,4,FALSE()),"")</f>
        <v>0</v>
      </c>
      <c r="K786" s="205"/>
      <c r="L786" s="208"/>
      <c r="M786" s="57" t="s">
        <v>44</v>
      </c>
      <c r="N786" s="58" t="str">
        <f>IF(L784&lt;&gt;"", VLOOKUP(L784,'Base de Datos'!$A$2:$D1268,4,FALSE()),"")</f>
        <v/>
      </c>
      <c r="O786" s="43"/>
      <c r="P786" s="120" t="s">
        <v>61</v>
      </c>
      <c r="Q786" s="121" t="s">
        <v>62</v>
      </c>
      <c r="R786" s="15"/>
      <c r="S786" s="229"/>
      <c r="T786" s="230"/>
      <c r="U786" s="59"/>
      <c r="V786" s="47"/>
      <c r="W786" s="229"/>
      <c r="X786" s="230"/>
      <c r="Y786" s="59"/>
      <c r="Z786" s="47"/>
      <c r="AA786" s="229"/>
      <c r="AB786" s="230"/>
      <c r="AC786" s="59"/>
      <c r="AD786" s="48"/>
      <c r="AE786" s="181"/>
      <c r="AF786" s="181"/>
      <c r="AG786" s="181"/>
      <c r="AH786" s="181"/>
      <c r="AI786" s="181"/>
      <c r="AJ786" s="181"/>
      <c r="AK786" s="181"/>
      <c r="AL786" s="181"/>
      <c r="AM786" s="48"/>
      <c r="AN786" s="53">
        <f>A774</f>
        <v>46286</v>
      </c>
      <c r="AO786" s="54" t="s">
        <v>17</v>
      </c>
      <c r="AP786" s="55">
        <f t="shared" ref="AP786:AQ786" si="535">C816</f>
        <v>0</v>
      </c>
      <c r="AQ786" s="55">
        <f t="shared" si="535"/>
        <v>0</v>
      </c>
      <c r="AR786" s="55">
        <f>U816</f>
        <v>0</v>
      </c>
      <c r="AS786" s="55">
        <f>S816</f>
        <v>0</v>
      </c>
      <c r="AT786" s="55">
        <f>S817</f>
        <v>0</v>
      </c>
      <c r="AU786" s="55">
        <f>U817</f>
        <v>0</v>
      </c>
      <c r="AV786" s="55">
        <f>S818</f>
        <v>0</v>
      </c>
      <c r="AW786" s="55">
        <f>U818</f>
        <v>0</v>
      </c>
      <c r="AX786" s="55">
        <f>U819</f>
        <v>0</v>
      </c>
      <c r="AY786" s="55">
        <f>F819</f>
        <v>0</v>
      </c>
      <c r="AZ786" s="56"/>
      <c r="BA786" s="56"/>
      <c r="BB786" s="56"/>
      <c r="BC786" s="56"/>
      <c r="BD786" s="56"/>
      <c r="BE786" s="56"/>
      <c r="BF786" s="56"/>
      <c r="BG786" s="56"/>
      <c r="BH786" s="56"/>
      <c r="BI786" s="56"/>
      <c r="BJ786" s="56"/>
      <c r="BK786" s="56"/>
      <c r="BL786" s="56"/>
      <c r="BM786" s="56"/>
      <c r="BN786" s="56"/>
    </row>
    <row r="787" spans="1:66" ht="11.25" customHeight="1">
      <c r="A787" s="221"/>
      <c r="B787" s="38"/>
      <c r="C787" s="206"/>
      <c r="D787" s="209"/>
      <c r="E787" s="85" t="s">
        <v>46</v>
      </c>
      <c r="F787" s="86"/>
      <c r="G787" s="206"/>
      <c r="H787" s="209"/>
      <c r="I787" s="85" t="s">
        <v>46</v>
      </c>
      <c r="J787" s="108" t="s">
        <v>59</v>
      </c>
      <c r="K787" s="206"/>
      <c r="L787" s="209"/>
      <c r="M787" s="85" t="s">
        <v>46</v>
      </c>
      <c r="N787" s="108"/>
      <c r="O787" s="43"/>
      <c r="P787" s="123" t="s">
        <v>64</v>
      </c>
      <c r="Q787" s="124" t="s">
        <v>65</v>
      </c>
      <c r="R787" s="15"/>
      <c r="S787" s="227" t="str">
        <f>IF(OR(S784="Empleado",S784="Familiar"),"Nombre del Empleado","N° Factura")</f>
        <v>N° Factura</v>
      </c>
      <c r="T787" s="228"/>
      <c r="U787" s="89"/>
      <c r="V787" s="47"/>
      <c r="W787" s="227" t="str">
        <f>IF(OR(W784="Empleado",W784="Familiar"),"Nombre del Empleado","N° Factura")</f>
        <v>N° Factura</v>
      </c>
      <c r="X787" s="228"/>
      <c r="Y787" s="89"/>
      <c r="Z787" s="47"/>
      <c r="AA787" s="227" t="str">
        <f>IF(OR(AA784="Empleado",AA784="Familiar"),"Nombre del Empleado","N° Factura")</f>
        <v>N° Factura</v>
      </c>
      <c r="AB787" s="228"/>
      <c r="AC787" s="89"/>
      <c r="AD787" s="48"/>
      <c r="AE787" s="181"/>
      <c r="AF787" s="181"/>
      <c r="AG787" s="181"/>
      <c r="AH787" s="181"/>
      <c r="AI787" s="181"/>
      <c r="AJ787" s="181"/>
      <c r="AK787" s="181"/>
      <c r="AL787" s="181"/>
      <c r="AM787" s="48"/>
      <c r="AN787" s="53">
        <f>A774</f>
        <v>46286</v>
      </c>
      <c r="AO787" s="54" t="s">
        <v>17</v>
      </c>
      <c r="AP787" s="55">
        <f t="shared" ref="AP787:AQ787" si="536">C820</f>
        <v>0</v>
      </c>
      <c r="AQ787" s="55">
        <f t="shared" si="536"/>
        <v>0</v>
      </c>
      <c r="AR787" s="55">
        <f>U820</f>
        <v>0</v>
      </c>
      <c r="AS787" s="55">
        <f>S820</f>
        <v>0</v>
      </c>
      <c r="AT787" s="55">
        <f>S821</f>
        <v>0</v>
      </c>
      <c r="AU787" s="55">
        <f>U821</f>
        <v>0</v>
      </c>
      <c r="AV787" s="55">
        <f>S822</f>
        <v>0</v>
      </c>
      <c r="AW787" s="55">
        <f>U822</f>
        <v>0</v>
      </c>
      <c r="AX787" s="55">
        <f>U823</f>
        <v>0</v>
      </c>
      <c r="AY787" s="55">
        <f>F823</f>
        <v>0</v>
      </c>
      <c r="AZ787" s="56"/>
      <c r="BA787" s="56"/>
      <c r="BB787" s="56"/>
      <c r="BC787" s="56"/>
      <c r="BD787" s="56"/>
      <c r="BE787" s="56"/>
      <c r="BF787" s="56"/>
      <c r="BG787" s="56"/>
      <c r="BH787" s="56"/>
      <c r="BI787" s="56"/>
      <c r="BJ787" s="56"/>
      <c r="BK787" s="56"/>
      <c r="BL787" s="56"/>
      <c r="BM787" s="56"/>
      <c r="BN787" s="56"/>
    </row>
    <row r="788" spans="1:66" ht="11.25" customHeight="1">
      <c r="A788" s="222">
        <f>A784+$Q$13/1440</f>
        <v>0.45833333333333337</v>
      </c>
      <c r="B788" s="38"/>
      <c r="C788" s="204"/>
      <c r="D788" s="207"/>
      <c r="E788" s="40" t="s">
        <v>36</v>
      </c>
      <c r="F788" s="42" t="str">
        <f>IF(D788&lt;&gt;"", VLOOKUP(D788,'Base de Datos'!$A$2:$D1268,2,FALSE()),"")</f>
        <v/>
      </c>
      <c r="G788" s="204"/>
      <c r="H788" s="216"/>
      <c r="I788" s="40" t="s">
        <v>36</v>
      </c>
      <c r="J788" s="42" t="str">
        <f>IF(H788&lt;&gt;"", VLOOKUP(H788,'Base de Datos'!$A$2:$D1268,2,FALSE()),"")</f>
        <v/>
      </c>
      <c r="K788" s="204"/>
      <c r="L788" s="216"/>
      <c r="M788" s="40" t="s">
        <v>36</v>
      </c>
      <c r="N788" s="42" t="str">
        <f>IF(L788&lt;&gt;"", VLOOKUP(L788,'Base de Datos'!$A$2:$D1268,2,FALSE()),"")</f>
        <v/>
      </c>
      <c r="O788" s="43"/>
      <c r="P788" s="127" t="s">
        <v>67</v>
      </c>
      <c r="Q788" s="128" t="s">
        <v>68</v>
      </c>
      <c r="R788" s="15"/>
      <c r="S788" s="45"/>
      <c r="T788" s="45" t="s">
        <v>37</v>
      </c>
      <c r="U788" s="46"/>
      <c r="V788" s="47"/>
      <c r="W788" s="45"/>
      <c r="X788" s="45" t="s">
        <v>37</v>
      </c>
      <c r="Y788" s="46"/>
      <c r="Z788" s="47"/>
      <c r="AA788" s="45"/>
      <c r="AB788" s="45" t="s">
        <v>37</v>
      </c>
      <c r="AC788" s="46"/>
      <c r="AD788" s="48"/>
      <c r="AE788" s="181"/>
      <c r="AF788" s="181"/>
      <c r="AG788" s="181"/>
      <c r="AH788" s="181"/>
      <c r="AI788" s="181"/>
      <c r="AJ788" s="181"/>
      <c r="AK788" s="181"/>
      <c r="AL788" s="181"/>
      <c r="AM788" s="48"/>
      <c r="AN788" s="53">
        <f>A774</f>
        <v>46286</v>
      </c>
      <c r="AO788" s="54" t="s">
        <v>17</v>
      </c>
      <c r="AP788" s="55">
        <f t="shared" ref="AP788:AQ788" si="537">C824</f>
        <v>0</v>
      </c>
      <c r="AQ788" s="55">
        <f t="shared" si="537"/>
        <v>0</v>
      </c>
      <c r="AR788" s="55">
        <f>U824</f>
        <v>0</v>
      </c>
      <c r="AS788" s="55">
        <f>S824</f>
        <v>0</v>
      </c>
      <c r="AT788" s="55">
        <f>S825</f>
        <v>0</v>
      </c>
      <c r="AU788" s="55">
        <f>U825</f>
        <v>0</v>
      </c>
      <c r="AV788" s="55">
        <f>S826</f>
        <v>0</v>
      </c>
      <c r="AW788" s="55">
        <f>U826</f>
        <v>0</v>
      </c>
      <c r="AX788" s="55">
        <f>U827</f>
        <v>0</v>
      </c>
      <c r="AY788" s="55">
        <f>F827</f>
        <v>0</v>
      </c>
      <c r="AZ788" s="56"/>
      <c r="BA788" s="56"/>
      <c r="BB788" s="56"/>
      <c r="BC788" s="56"/>
      <c r="BD788" s="56"/>
      <c r="BE788" s="56"/>
      <c r="BF788" s="56"/>
      <c r="BG788" s="56"/>
      <c r="BH788" s="56"/>
      <c r="BI788" s="56"/>
      <c r="BJ788" s="56"/>
      <c r="BK788" s="56"/>
      <c r="BL788" s="56"/>
      <c r="BM788" s="56"/>
      <c r="BN788" s="56"/>
    </row>
    <row r="789" spans="1:66" ht="11.25" customHeight="1">
      <c r="A789" s="220"/>
      <c r="B789" s="38"/>
      <c r="C789" s="205"/>
      <c r="D789" s="208"/>
      <c r="E789" s="57" t="s">
        <v>42</v>
      </c>
      <c r="F789" s="58" t="str">
        <f>IF(D788&lt;&gt;"", VLOOKUP(D788,'Base de Datos'!$A$2:$D1268,3,FALSE()),"")</f>
        <v/>
      </c>
      <c r="G789" s="205"/>
      <c r="H789" s="208"/>
      <c r="I789" s="57" t="s">
        <v>42</v>
      </c>
      <c r="J789" s="58" t="str">
        <f>IF(H788&lt;&gt;"", VLOOKUP(H788,'Base de Datos'!$A$2:$D1268,3,FALSE()),"")</f>
        <v/>
      </c>
      <c r="K789" s="205"/>
      <c r="L789" s="208"/>
      <c r="M789" s="57" t="s">
        <v>42</v>
      </c>
      <c r="N789" s="58" t="str">
        <f>IF(L788&lt;&gt;"", VLOOKUP(L788,'Base de Datos'!$A$2:$D1268,3,FALSE()),"")</f>
        <v/>
      </c>
      <c r="O789" s="43"/>
      <c r="P789" s="130" t="s">
        <v>70</v>
      </c>
      <c r="Q789" s="131" t="s">
        <v>71</v>
      </c>
      <c r="R789" s="15"/>
      <c r="S789" s="229"/>
      <c r="T789" s="230"/>
      <c r="U789" s="59"/>
      <c r="V789" s="47"/>
      <c r="W789" s="229"/>
      <c r="X789" s="230"/>
      <c r="Y789" s="59"/>
      <c r="Z789" s="47"/>
      <c r="AA789" s="229"/>
      <c r="AB789" s="230"/>
      <c r="AC789" s="59"/>
      <c r="AD789" s="48"/>
      <c r="AE789" s="181"/>
      <c r="AF789" s="181"/>
      <c r="AG789" s="181"/>
      <c r="AH789" s="181"/>
      <c r="AI789" s="181"/>
      <c r="AJ789" s="181"/>
      <c r="AK789" s="181"/>
      <c r="AL789" s="181"/>
      <c r="AM789" s="48"/>
      <c r="AN789" s="53">
        <f>A774</f>
        <v>46286</v>
      </c>
      <c r="AO789" s="54" t="str">
        <f>G775</f>
        <v>Consultorio N° 2</v>
      </c>
      <c r="AP789" s="55">
        <f t="shared" ref="AP789:AQ789" si="538">G776</f>
        <v>0</v>
      </c>
      <c r="AQ789" s="55">
        <f t="shared" si="538"/>
        <v>0</v>
      </c>
      <c r="AR789" s="55">
        <f>Y776</f>
        <v>0</v>
      </c>
      <c r="AS789" s="55">
        <f>W776</f>
        <v>0</v>
      </c>
      <c r="AT789" s="55">
        <f>W777</f>
        <v>0</v>
      </c>
      <c r="AU789" s="55">
        <f>Y777</f>
        <v>0</v>
      </c>
      <c r="AV789" s="55">
        <f>W778</f>
        <v>0</v>
      </c>
      <c r="AW789" s="55">
        <f>Y778</f>
        <v>0</v>
      </c>
      <c r="AX789" s="55">
        <f>Y779</f>
        <v>0</v>
      </c>
      <c r="AY789" s="55">
        <f>J779</f>
        <v>0</v>
      </c>
      <c r="AZ789" s="56"/>
      <c r="BA789" s="56"/>
      <c r="BB789" s="56"/>
      <c r="BC789" s="56"/>
      <c r="BD789" s="56"/>
      <c r="BE789" s="56"/>
      <c r="BF789" s="56"/>
      <c r="BG789" s="56"/>
      <c r="BH789" s="56"/>
      <c r="BI789" s="56"/>
      <c r="BJ789" s="56"/>
      <c r="BK789" s="56"/>
      <c r="BL789" s="56"/>
      <c r="BM789" s="56"/>
      <c r="BN789" s="56"/>
    </row>
    <row r="790" spans="1:66" ht="11.25" customHeight="1">
      <c r="A790" s="220"/>
      <c r="B790" s="38"/>
      <c r="C790" s="205"/>
      <c r="D790" s="208"/>
      <c r="E790" s="57" t="s">
        <v>44</v>
      </c>
      <c r="F790" s="58" t="str">
        <f>IF(D788&lt;&gt;"", VLOOKUP(D788,'Base de Datos'!$A$2:$D1268,4,FALSE()),"")</f>
        <v/>
      </c>
      <c r="G790" s="205"/>
      <c r="H790" s="208"/>
      <c r="I790" s="57" t="s">
        <v>44</v>
      </c>
      <c r="J790" s="58" t="str">
        <f>IF(H788&lt;&gt;"", VLOOKUP(H788,'Base de Datos'!$A$2:$D1268,4,FALSE()),"")</f>
        <v/>
      </c>
      <c r="K790" s="205"/>
      <c r="L790" s="208"/>
      <c r="M790" s="57" t="s">
        <v>44</v>
      </c>
      <c r="N790" s="58" t="str">
        <f>IF(L788&lt;&gt;"", VLOOKUP(L788,'Base de Datos'!$A$2:$D1268,4,FALSE()),"")</f>
        <v/>
      </c>
      <c r="O790" s="43"/>
      <c r="P790" s="132" t="s">
        <v>73</v>
      </c>
      <c r="Q790" s="133" t="s">
        <v>74</v>
      </c>
      <c r="R790" s="15"/>
      <c r="S790" s="229"/>
      <c r="T790" s="230"/>
      <c r="U790" s="59"/>
      <c r="V790" s="47"/>
      <c r="W790" s="229"/>
      <c r="X790" s="230"/>
      <c r="Y790" s="59"/>
      <c r="Z790" s="47"/>
      <c r="AA790" s="229"/>
      <c r="AB790" s="230"/>
      <c r="AC790" s="59"/>
      <c r="AD790" s="48"/>
      <c r="AE790" s="181"/>
      <c r="AF790" s="181"/>
      <c r="AG790" s="181"/>
      <c r="AH790" s="181"/>
      <c r="AI790" s="181"/>
      <c r="AJ790" s="181"/>
      <c r="AK790" s="181"/>
      <c r="AL790" s="181"/>
      <c r="AM790" s="48"/>
      <c r="AN790" s="53">
        <f>A774</f>
        <v>46286</v>
      </c>
      <c r="AO790" s="54" t="str">
        <f>G775</f>
        <v>Consultorio N° 2</v>
      </c>
      <c r="AP790" s="55">
        <f t="shared" ref="AP790:AQ790" si="539">G780</f>
        <v>0</v>
      </c>
      <c r="AQ790" s="55">
        <f t="shared" si="539"/>
        <v>0</v>
      </c>
      <c r="AR790" s="55">
        <f>Y780</f>
        <v>0</v>
      </c>
      <c r="AS790" s="55">
        <f>W780</f>
        <v>0</v>
      </c>
      <c r="AT790" s="55">
        <f>W781</f>
        <v>0</v>
      </c>
      <c r="AU790" s="55">
        <f>Y781</f>
        <v>0</v>
      </c>
      <c r="AV790" s="55">
        <f>W782</f>
        <v>0</v>
      </c>
      <c r="AW790" s="55">
        <f>Y782</f>
        <v>0</v>
      </c>
      <c r="AX790" s="55">
        <f>Y783</f>
        <v>0</v>
      </c>
      <c r="AY790" s="55">
        <f>J783</f>
        <v>0</v>
      </c>
      <c r="AZ790" s="56"/>
      <c r="BA790" s="56"/>
      <c r="BB790" s="56"/>
      <c r="BC790" s="56"/>
      <c r="BD790" s="56"/>
      <c r="BE790" s="56"/>
      <c r="BF790" s="56"/>
      <c r="BG790" s="56"/>
      <c r="BH790" s="56"/>
      <c r="BI790" s="56"/>
      <c r="BJ790" s="56"/>
      <c r="BK790" s="56"/>
      <c r="BL790" s="56"/>
      <c r="BM790" s="56"/>
      <c r="BN790" s="56"/>
    </row>
    <row r="791" spans="1:66" ht="11.25" customHeight="1">
      <c r="A791" s="221"/>
      <c r="B791" s="38"/>
      <c r="C791" s="206"/>
      <c r="D791" s="209"/>
      <c r="E791" s="85" t="s">
        <v>46</v>
      </c>
      <c r="F791" s="86"/>
      <c r="G791" s="206"/>
      <c r="H791" s="209"/>
      <c r="I791" s="85" t="s">
        <v>46</v>
      </c>
      <c r="J791" s="108"/>
      <c r="K791" s="206"/>
      <c r="L791" s="209"/>
      <c r="M791" s="85" t="s">
        <v>46</v>
      </c>
      <c r="N791" s="108"/>
      <c r="O791" s="43"/>
      <c r="P791" s="137" t="s">
        <v>52</v>
      </c>
      <c r="Q791" s="138" t="s">
        <v>76</v>
      </c>
      <c r="R791" s="15"/>
      <c r="S791" s="227" t="str">
        <f>IF(OR(S788="Empleado",S788="Familiar"),"Nombre del Empleado","N° Factura")</f>
        <v>N° Factura</v>
      </c>
      <c r="T791" s="228"/>
      <c r="U791" s="89"/>
      <c r="V791" s="47"/>
      <c r="W791" s="227" t="str">
        <f>IF(OR(W788="Empleado",W788="Familiar"),"Nombre del Empleado","N° Factura")</f>
        <v>N° Factura</v>
      </c>
      <c r="X791" s="228"/>
      <c r="Y791" s="89"/>
      <c r="Z791" s="47"/>
      <c r="AA791" s="227" t="str">
        <f>IF(OR(AA788="Empleado",AA788="Familiar"),"Nombre del Empleado","N° Factura")</f>
        <v>N° Factura</v>
      </c>
      <c r="AB791" s="228"/>
      <c r="AC791" s="89"/>
      <c r="AD791" s="48"/>
      <c r="AE791" s="181"/>
      <c r="AF791" s="181"/>
      <c r="AG791" s="181"/>
      <c r="AH791" s="181"/>
      <c r="AI791" s="181"/>
      <c r="AJ791" s="181"/>
      <c r="AK791" s="181"/>
      <c r="AL791" s="181"/>
      <c r="AM791" s="48"/>
      <c r="AN791" s="53">
        <f>A774</f>
        <v>46286</v>
      </c>
      <c r="AO791" s="54" t="str">
        <f>G775</f>
        <v>Consultorio N° 2</v>
      </c>
      <c r="AP791" s="55" t="str">
        <f t="shared" ref="AP791:AQ791" si="540">G784</f>
        <v>🚫</v>
      </c>
      <c r="AQ791" s="55" t="str">
        <f t="shared" si="540"/>
        <v>Cristian Heranadez</v>
      </c>
      <c r="AR791" s="55">
        <f>Y784</f>
        <v>0</v>
      </c>
      <c r="AS791" s="55">
        <f>W784</f>
        <v>0</v>
      </c>
      <c r="AT791" s="55">
        <f>W785</f>
        <v>0</v>
      </c>
      <c r="AU791" s="55">
        <f>Y785</f>
        <v>0</v>
      </c>
      <c r="AV791" s="55">
        <f>W786</f>
        <v>0</v>
      </c>
      <c r="AW791" s="55">
        <f>Y786</f>
        <v>0</v>
      </c>
      <c r="AX791" s="55">
        <f>Y787</f>
        <v>0</v>
      </c>
      <c r="AY791" s="55" t="str">
        <f>J787</f>
        <v>Odo. Geraldine Cabrera</v>
      </c>
      <c r="AZ791" s="56"/>
      <c r="BA791" s="56"/>
      <c r="BB791" s="56"/>
      <c r="BC791" s="56"/>
      <c r="BD791" s="56"/>
      <c r="BE791" s="56"/>
      <c r="BF791" s="56"/>
      <c r="BG791" s="56"/>
      <c r="BH791" s="56"/>
      <c r="BI791" s="56"/>
      <c r="BJ791" s="56"/>
      <c r="BK791" s="56"/>
      <c r="BL791" s="56"/>
      <c r="BM791" s="56"/>
      <c r="BN791" s="56"/>
    </row>
    <row r="792" spans="1:66" ht="11.25" customHeight="1">
      <c r="A792" s="222">
        <f>A788+$Q$13/1440</f>
        <v>0.5</v>
      </c>
      <c r="B792" s="38"/>
      <c r="C792" s="204"/>
      <c r="D792" s="207"/>
      <c r="E792" s="40" t="s">
        <v>36</v>
      </c>
      <c r="F792" s="42" t="str">
        <f>IF(D792&lt;&gt;"", VLOOKUP(D792,'Base de Datos'!$A$2:$D1268,2,FALSE()),"")</f>
        <v/>
      </c>
      <c r="G792" s="204"/>
      <c r="H792" s="216"/>
      <c r="I792" s="40" t="s">
        <v>36</v>
      </c>
      <c r="J792" s="42" t="str">
        <f>IF(H792&lt;&gt;"", VLOOKUP(H792,'Base de Datos'!$A$2:$D1268,2,FALSE()),"")</f>
        <v/>
      </c>
      <c r="K792" s="204"/>
      <c r="L792" s="216"/>
      <c r="M792" s="40" t="s">
        <v>36</v>
      </c>
      <c r="N792" s="42" t="str">
        <f>IF(L792&lt;&gt;"", VLOOKUP(L792,'Base de Datos'!$A$2:$D1268,2,FALSE()),"")</f>
        <v/>
      </c>
      <c r="O792" s="43"/>
      <c r="P792" s="141" t="s">
        <v>78</v>
      </c>
      <c r="Q792" s="142" t="s">
        <v>79</v>
      </c>
      <c r="R792" s="15"/>
      <c r="S792" s="45"/>
      <c r="T792" s="45" t="s">
        <v>37</v>
      </c>
      <c r="U792" s="46"/>
      <c r="V792" s="47"/>
      <c r="W792" s="45"/>
      <c r="X792" s="45" t="s">
        <v>37</v>
      </c>
      <c r="Y792" s="46"/>
      <c r="Z792" s="47"/>
      <c r="AA792" s="45"/>
      <c r="AB792" s="45" t="s">
        <v>37</v>
      </c>
      <c r="AC792" s="46"/>
      <c r="AD792" s="48"/>
      <c r="AE792" s="181"/>
      <c r="AF792" s="181"/>
      <c r="AG792" s="181"/>
      <c r="AH792" s="181"/>
      <c r="AI792" s="181"/>
      <c r="AJ792" s="181"/>
      <c r="AK792" s="181"/>
      <c r="AL792" s="181"/>
      <c r="AM792" s="48"/>
      <c r="AN792" s="53">
        <f>A774</f>
        <v>46286</v>
      </c>
      <c r="AO792" s="54" t="str">
        <f>G775</f>
        <v>Consultorio N° 2</v>
      </c>
      <c r="AP792" s="55">
        <f t="shared" ref="AP792:AQ792" si="541">G788</f>
        <v>0</v>
      </c>
      <c r="AQ792" s="55">
        <f t="shared" si="541"/>
        <v>0</v>
      </c>
      <c r="AR792" s="55">
        <f>Y788</f>
        <v>0</v>
      </c>
      <c r="AS792" s="55">
        <f>W788</f>
        <v>0</v>
      </c>
      <c r="AT792" s="55">
        <f>W789</f>
        <v>0</v>
      </c>
      <c r="AU792" s="55">
        <f>Y789</f>
        <v>0</v>
      </c>
      <c r="AV792" s="55">
        <f>W790</f>
        <v>0</v>
      </c>
      <c r="AW792" s="55">
        <f>Y790</f>
        <v>0</v>
      </c>
      <c r="AX792" s="55">
        <f>Y791</f>
        <v>0</v>
      </c>
      <c r="AY792" s="55">
        <f>J791</f>
        <v>0</v>
      </c>
      <c r="AZ792" s="56"/>
      <c r="BA792" s="56"/>
      <c r="BB792" s="56"/>
      <c r="BC792" s="56"/>
      <c r="BD792" s="56"/>
      <c r="BE792" s="56"/>
      <c r="BF792" s="56"/>
      <c r="BG792" s="56"/>
      <c r="BH792" s="56"/>
      <c r="BI792" s="56"/>
      <c r="BJ792" s="56"/>
      <c r="BK792" s="56"/>
      <c r="BL792" s="56"/>
      <c r="BM792" s="56"/>
      <c r="BN792" s="56"/>
    </row>
    <row r="793" spans="1:66" ht="11.25" customHeight="1">
      <c r="A793" s="220"/>
      <c r="B793" s="38"/>
      <c r="C793" s="205"/>
      <c r="D793" s="208"/>
      <c r="E793" s="57" t="s">
        <v>42</v>
      </c>
      <c r="F793" s="58" t="str">
        <f>IF(D792&lt;&gt;"", VLOOKUP(D792,'Base de Datos'!$A$2:$D1268,3,FALSE()),"")</f>
        <v/>
      </c>
      <c r="G793" s="205"/>
      <c r="H793" s="208"/>
      <c r="I793" s="57" t="s">
        <v>42</v>
      </c>
      <c r="J793" s="58" t="str">
        <f>IF(H792&lt;&gt;"", VLOOKUP(H792,'Base de Datos'!$A$2:$D1268,3,FALSE()),"")</f>
        <v/>
      </c>
      <c r="K793" s="205"/>
      <c r="L793" s="208"/>
      <c r="M793" s="57" t="s">
        <v>42</v>
      </c>
      <c r="N793" s="58" t="str">
        <f>IF(L792&lt;&gt;"", VLOOKUP(L792,'Base de Datos'!$A$2:$D1268,3,FALSE()),"")</f>
        <v/>
      </c>
      <c r="O793" s="43"/>
      <c r="P793" s="1"/>
      <c r="Q793" s="147"/>
      <c r="R793" s="15"/>
      <c r="S793" s="229"/>
      <c r="T793" s="230"/>
      <c r="U793" s="59"/>
      <c r="V793" s="47"/>
      <c r="W793" s="229"/>
      <c r="X793" s="230"/>
      <c r="Y793" s="59"/>
      <c r="Z793" s="47"/>
      <c r="AA793" s="229"/>
      <c r="AB793" s="230"/>
      <c r="AC793" s="59"/>
      <c r="AD793" s="48"/>
      <c r="AE793" s="181"/>
      <c r="AF793" s="181"/>
      <c r="AG793" s="181"/>
      <c r="AH793" s="181"/>
      <c r="AI793" s="181"/>
      <c r="AJ793" s="181"/>
      <c r="AK793" s="181"/>
      <c r="AL793" s="181"/>
      <c r="AM793" s="48"/>
      <c r="AN793" s="53">
        <f>A774</f>
        <v>46286</v>
      </c>
      <c r="AO793" s="149" t="str">
        <f>G775</f>
        <v>Consultorio N° 2</v>
      </c>
      <c r="AP793" s="55">
        <f t="shared" ref="AP793:AQ793" si="542">G792</f>
        <v>0</v>
      </c>
      <c r="AQ793" s="55">
        <f t="shared" si="542"/>
        <v>0</v>
      </c>
      <c r="AR793" s="55">
        <f>Y792</f>
        <v>0</v>
      </c>
      <c r="AS793" s="55">
        <f>W792</f>
        <v>0</v>
      </c>
      <c r="AT793" s="55">
        <f>W793</f>
        <v>0</v>
      </c>
      <c r="AU793" s="55">
        <f>Y793</f>
        <v>0</v>
      </c>
      <c r="AV793" s="55">
        <f>W794</f>
        <v>0</v>
      </c>
      <c r="AW793" s="55">
        <f>Y794</f>
        <v>0</v>
      </c>
      <c r="AX793" s="55">
        <f>Y795</f>
        <v>0</v>
      </c>
      <c r="AY793" s="55">
        <f>J795</f>
        <v>0</v>
      </c>
      <c r="AZ793" s="56"/>
      <c r="BA793" s="56"/>
      <c r="BB793" s="56"/>
      <c r="BC793" s="56"/>
      <c r="BD793" s="56"/>
      <c r="BE793" s="56"/>
      <c r="BF793" s="56"/>
      <c r="BG793" s="56"/>
      <c r="BH793" s="56"/>
      <c r="BI793" s="56"/>
      <c r="BJ793" s="56"/>
      <c r="BK793" s="56"/>
      <c r="BL793" s="56"/>
      <c r="BM793" s="56"/>
      <c r="BN793" s="56"/>
    </row>
    <row r="794" spans="1:66" ht="11.25" customHeight="1">
      <c r="A794" s="220"/>
      <c r="B794" s="38"/>
      <c r="C794" s="205"/>
      <c r="D794" s="208"/>
      <c r="E794" s="57" t="s">
        <v>44</v>
      </c>
      <c r="F794" s="58" t="str">
        <f>IF(D792&lt;&gt;"", VLOOKUP(D792,'Base de Datos'!$A$2:$D1268,4,FALSE()),"")</f>
        <v/>
      </c>
      <c r="G794" s="205"/>
      <c r="H794" s="208"/>
      <c r="I794" s="57" t="s">
        <v>44</v>
      </c>
      <c r="J794" s="58" t="str">
        <f>IF(H792&lt;&gt;"", VLOOKUP(H792,'Base de Datos'!$A$2:$D1268,4,FALSE()),"")</f>
        <v/>
      </c>
      <c r="K794" s="205"/>
      <c r="L794" s="208"/>
      <c r="M794" s="57" t="s">
        <v>44</v>
      </c>
      <c r="N794" s="58" t="str">
        <f>IF(L792&lt;&gt;"", VLOOKUP(L792,'Base de Datos'!$A$2:$D1268,4,FALSE()),"")</f>
        <v/>
      </c>
      <c r="O794" s="43"/>
      <c r="P794" s="1"/>
      <c r="Q794" s="150"/>
      <c r="R794" s="15"/>
      <c r="S794" s="229"/>
      <c r="T794" s="230"/>
      <c r="U794" s="59"/>
      <c r="V794" s="47"/>
      <c r="W794" s="229"/>
      <c r="X794" s="230"/>
      <c r="Y794" s="59"/>
      <c r="Z794" s="47"/>
      <c r="AA794" s="229"/>
      <c r="AB794" s="230"/>
      <c r="AC794" s="59"/>
      <c r="AD794" s="48"/>
      <c r="AE794" s="181"/>
      <c r="AF794" s="181"/>
      <c r="AG794" s="181"/>
      <c r="AH794" s="181"/>
      <c r="AI794" s="181"/>
      <c r="AJ794" s="181"/>
      <c r="AK794" s="181"/>
      <c r="AL794" s="181"/>
      <c r="AM794" s="48"/>
      <c r="AN794" s="53">
        <f>A774</f>
        <v>46286</v>
      </c>
      <c r="AO794" s="54" t="str">
        <f>G775</f>
        <v>Consultorio N° 2</v>
      </c>
      <c r="AP794" s="55">
        <f t="shared" ref="AP794:AQ794" si="543">G796</f>
        <v>0</v>
      </c>
      <c r="AQ794" s="55">
        <f t="shared" si="543"/>
        <v>0</v>
      </c>
      <c r="AR794" s="55">
        <f>Y796</f>
        <v>0</v>
      </c>
      <c r="AS794" s="55">
        <f>W796</f>
        <v>0</v>
      </c>
      <c r="AT794" s="55">
        <f>W797</f>
        <v>0</v>
      </c>
      <c r="AU794" s="55">
        <f>Y797</f>
        <v>0</v>
      </c>
      <c r="AV794" s="55">
        <f>W798</f>
        <v>0</v>
      </c>
      <c r="AW794" s="55">
        <f>Y798</f>
        <v>0</v>
      </c>
      <c r="AX794" s="55">
        <f>Y799</f>
        <v>0</v>
      </c>
      <c r="AY794" s="55">
        <f>J799</f>
        <v>0</v>
      </c>
      <c r="AZ794" s="56"/>
      <c r="BA794" s="56"/>
      <c r="BB794" s="56"/>
      <c r="BC794" s="56"/>
      <c r="BD794" s="56"/>
      <c r="BE794" s="56"/>
      <c r="BF794" s="56"/>
      <c r="BG794" s="56"/>
      <c r="BH794" s="56"/>
      <c r="BI794" s="56"/>
      <c r="BJ794" s="56"/>
      <c r="BK794" s="56"/>
      <c r="BL794" s="56"/>
      <c r="BM794" s="56"/>
      <c r="BN794" s="56"/>
    </row>
    <row r="795" spans="1:66" ht="11.25" customHeight="1">
      <c r="A795" s="221"/>
      <c r="B795" s="38"/>
      <c r="C795" s="206"/>
      <c r="D795" s="209"/>
      <c r="E795" s="85" t="s">
        <v>46</v>
      </c>
      <c r="F795" s="86"/>
      <c r="G795" s="206"/>
      <c r="H795" s="209"/>
      <c r="I795" s="85" t="s">
        <v>46</v>
      </c>
      <c r="J795" s="108"/>
      <c r="K795" s="206"/>
      <c r="L795" s="209"/>
      <c r="M795" s="85" t="s">
        <v>46</v>
      </c>
      <c r="N795" s="108"/>
      <c r="O795" s="43"/>
      <c r="P795" s="1"/>
      <c r="Q795" s="150"/>
      <c r="R795" s="15"/>
      <c r="S795" s="227" t="str">
        <f>IF(OR(S792="Empleado",S792="Familiar"),"Nombre del Empleado","N° Factura")</f>
        <v>N° Factura</v>
      </c>
      <c r="T795" s="228"/>
      <c r="U795" s="89"/>
      <c r="V795" s="47"/>
      <c r="W795" s="227" t="str">
        <f>IF(OR(W792="Empleado",W792="Familiar"),"Nombre del Empleado","N° Factura")</f>
        <v>N° Factura</v>
      </c>
      <c r="X795" s="228"/>
      <c r="Y795" s="89"/>
      <c r="Z795" s="47"/>
      <c r="AA795" s="227" t="str">
        <f>IF(OR(AA792="Empleado",AA792="Familiar"),"Nombre del Empleado","N° Factura")</f>
        <v>N° Factura</v>
      </c>
      <c r="AB795" s="228"/>
      <c r="AC795" s="89"/>
      <c r="AD795" s="48"/>
      <c r="AE795" s="181"/>
      <c r="AF795" s="181"/>
      <c r="AG795" s="181"/>
      <c r="AH795" s="181"/>
      <c r="AI795" s="181"/>
      <c r="AJ795" s="181"/>
      <c r="AK795" s="181"/>
      <c r="AL795" s="181"/>
      <c r="AM795" s="48"/>
      <c r="AN795" s="53">
        <f>A774</f>
        <v>46286</v>
      </c>
      <c r="AO795" s="54" t="str">
        <f>G775</f>
        <v>Consultorio N° 2</v>
      </c>
      <c r="AP795" s="55" t="str">
        <f t="shared" ref="AP795:AQ795" si="544">G800</f>
        <v>💲</v>
      </c>
      <c r="AQ795" s="55" t="str">
        <f t="shared" si="544"/>
        <v>Desiree García</v>
      </c>
      <c r="AR795" s="55">
        <f>Y800</f>
        <v>50</v>
      </c>
      <c r="AS795" s="55">
        <f>W800</f>
        <v>0</v>
      </c>
      <c r="AT795" s="55" t="str">
        <f>W801</f>
        <v>Punto de venta</v>
      </c>
      <c r="AU795" s="55">
        <f>Y801</f>
        <v>42478</v>
      </c>
      <c r="AV795" s="55">
        <f>W802</f>
        <v>0</v>
      </c>
      <c r="AW795" s="55">
        <f>Y802</f>
        <v>0</v>
      </c>
      <c r="AX795" s="55">
        <f>Y803</f>
        <v>0</v>
      </c>
      <c r="AY795" s="55" t="str">
        <f>J803</f>
        <v>Luzmir Fagúndez</v>
      </c>
      <c r="AZ795" s="56"/>
      <c r="BA795" s="56"/>
      <c r="BB795" s="56"/>
      <c r="BC795" s="56"/>
      <c r="BD795" s="56"/>
      <c r="BE795" s="56"/>
      <c r="BF795" s="56"/>
      <c r="BG795" s="56"/>
      <c r="BH795" s="56"/>
      <c r="BI795" s="56"/>
      <c r="BJ795" s="56"/>
      <c r="BK795" s="56"/>
      <c r="BL795" s="56"/>
      <c r="BM795" s="56"/>
      <c r="BN795" s="56"/>
    </row>
    <row r="796" spans="1:66" ht="11.25" customHeight="1">
      <c r="A796" s="222">
        <f>A792+$Q$13/1440</f>
        <v>0.54166666666666663</v>
      </c>
      <c r="B796" s="38"/>
      <c r="C796" s="204"/>
      <c r="D796" s="207"/>
      <c r="E796" s="40" t="s">
        <v>36</v>
      </c>
      <c r="F796" s="42" t="str">
        <f>IF(D796&lt;&gt;"", VLOOKUP(D796,'Base de Datos'!$A$2:$D1268,2,FALSE()),"")</f>
        <v/>
      </c>
      <c r="G796" s="204"/>
      <c r="H796" s="216"/>
      <c r="I796" s="40" t="s">
        <v>36</v>
      </c>
      <c r="J796" s="42" t="str">
        <f>IF(H796&lt;&gt;"", VLOOKUP(H796,'Base de Datos'!$A$2:$D1268,2,FALSE()),"")</f>
        <v/>
      </c>
      <c r="K796" s="204"/>
      <c r="L796" s="216"/>
      <c r="M796" s="40" t="s">
        <v>36</v>
      </c>
      <c r="N796" s="42" t="str">
        <f>IF(L796&lt;&gt;"", VLOOKUP(L796,'Base de Datos'!$A$2:$D1268,2,FALSE()),"")</f>
        <v/>
      </c>
      <c r="O796" s="43"/>
      <c r="P796" s="1"/>
      <c r="Q796" s="150"/>
      <c r="R796" s="15"/>
      <c r="S796" s="45"/>
      <c r="T796" s="45" t="s">
        <v>37</v>
      </c>
      <c r="U796" s="46"/>
      <c r="V796" s="47"/>
      <c r="W796" s="45"/>
      <c r="X796" s="45" t="s">
        <v>37</v>
      </c>
      <c r="Y796" s="46"/>
      <c r="Z796" s="47"/>
      <c r="AA796" s="45"/>
      <c r="AB796" s="45" t="s">
        <v>37</v>
      </c>
      <c r="AC796" s="46"/>
      <c r="AD796" s="48"/>
      <c r="AE796" s="181"/>
      <c r="AF796" s="181"/>
      <c r="AG796" s="181"/>
      <c r="AH796" s="181"/>
      <c r="AI796" s="181"/>
      <c r="AJ796" s="181"/>
      <c r="AK796" s="181"/>
      <c r="AL796" s="181"/>
      <c r="AM796" s="48"/>
      <c r="AN796" s="53">
        <f>A774</f>
        <v>46286</v>
      </c>
      <c r="AO796" s="54" t="str">
        <f>G775</f>
        <v>Consultorio N° 2</v>
      </c>
      <c r="AP796" s="55" t="str">
        <f t="shared" ref="AP796:AQ796" si="545">G804</f>
        <v>🚫</v>
      </c>
      <c r="AQ796" s="55" t="str">
        <f t="shared" si="545"/>
        <v>Alan Torres</v>
      </c>
      <c r="AR796" s="55">
        <f>Y804</f>
        <v>0</v>
      </c>
      <c r="AS796" s="55">
        <f>W804</f>
        <v>0</v>
      </c>
      <c r="AT796" s="55">
        <f>W805</f>
        <v>0</v>
      </c>
      <c r="AU796" s="55">
        <f>Y805</f>
        <v>0</v>
      </c>
      <c r="AV796" s="55">
        <f>W806</f>
        <v>0</v>
      </c>
      <c r="AW796" s="55">
        <f>Y806</f>
        <v>0</v>
      </c>
      <c r="AX796" s="55">
        <f>Y807</f>
        <v>0</v>
      </c>
      <c r="AY796" s="55" t="str">
        <f>J807</f>
        <v>Luzmir Fagúndez</v>
      </c>
      <c r="AZ796" s="56"/>
      <c r="BA796" s="56"/>
      <c r="BB796" s="56"/>
      <c r="BC796" s="56"/>
      <c r="BD796" s="56"/>
      <c r="BE796" s="56"/>
      <c r="BF796" s="56"/>
      <c r="BG796" s="56"/>
      <c r="BH796" s="56"/>
      <c r="BI796" s="56"/>
      <c r="BJ796" s="56"/>
      <c r="BK796" s="56"/>
      <c r="BL796" s="56"/>
      <c r="BM796" s="56"/>
      <c r="BN796" s="56"/>
    </row>
    <row r="797" spans="1:66" ht="11.25" customHeight="1">
      <c r="A797" s="220"/>
      <c r="B797" s="38"/>
      <c r="C797" s="205"/>
      <c r="D797" s="208"/>
      <c r="E797" s="57" t="s">
        <v>42</v>
      </c>
      <c r="F797" s="58" t="str">
        <f>IF(D796&lt;&gt;"", VLOOKUP(D796,'Base de Datos'!$A$2:$D1268,3,FALSE()),"")</f>
        <v/>
      </c>
      <c r="G797" s="205"/>
      <c r="H797" s="208"/>
      <c r="I797" s="57" t="s">
        <v>42</v>
      </c>
      <c r="J797" s="58" t="str">
        <f>IF(H796&lt;&gt;"", VLOOKUP(H796,'Base de Datos'!$A$2:$D1268,3,FALSE()),"")</f>
        <v/>
      </c>
      <c r="K797" s="205"/>
      <c r="L797" s="208"/>
      <c r="M797" s="57" t="s">
        <v>42</v>
      </c>
      <c r="N797" s="58" t="str">
        <f>IF(L796&lt;&gt;"", VLOOKUP(L796,'Base de Datos'!$A$2:$D1268,3,FALSE()),"")</f>
        <v/>
      </c>
      <c r="O797" s="43"/>
      <c r="P797" s="1"/>
      <c r="Q797" s="1"/>
      <c r="R797" s="15"/>
      <c r="S797" s="229"/>
      <c r="T797" s="230"/>
      <c r="U797" s="59"/>
      <c r="V797" s="47"/>
      <c r="W797" s="229"/>
      <c r="X797" s="230"/>
      <c r="Y797" s="59"/>
      <c r="Z797" s="47"/>
      <c r="AA797" s="229"/>
      <c r="AB797" s="230"/>
      <c r="AC797" s="59"/>
      <c r="AD797" s="48"/>
      <c r="AE797" s="181"/>
      <c r="AF797" s="181"/>
      <c r="AG797" s="181"/>
      <c r="AH797" s="181"/>
      <c r="AI797" s="181"/>
      <c r="AJ797" s="181"/>
      <c r="AK797" s="181"/>
      <c r="AL797" s="181"/>
      <c r="AM797" s="48"/>
      <c r="AN797" s="53">
        <f>A774</f>
        <v>46286</v>
      </c>
      <c r="AO797" s="54" t="str">
        <f>G775</f>
        <v>Consultorio N° 2</v>
      </c>
      <c r="AP797" s="55">
        <f t="shared" ref="AP797:AQ797" si="546">G808</f>
        <v>0</v>
      </c>
      <c r="AQ797" s="55">
        <f t="shared" si="546"/>
        <v>0</v>
      </c>
      <c r="AR797" s="55">
        <f>Y808</f>
        <v>0</v>
      </c>
      <c r="AS797" s="55">
        <f>W808</f>
        <v>0</v>
      </c>
      <c r="AT797" s="55">
        <f>W809</f>
        <v>0</v>
      </c>
      <c r="AU797" s="55">
        <f>Y809</f>
        <v>0</v>
      </c>
      <c r="AV797" s="55">
        <f>W810</f>
        <v>0</v>
      </c>
      <c r="AW797" s="55">
        <f>Y810</f>
        <v>0</v>
      </c>
      <c r="AX797" s="55">
        <f>Y811</f>
        <v>0</v>
      </c>
      <c r="AY797" s="55">
        <f>J811</f>
        <v>0</v>
      </c>
      <c r="AZ797" s="56"/>
      <c r="BA797" s="56"/>
      <c r="BB797" s="56"/>
      <c r="BC797" s="56"/>
      <c r="BD797" s="56"/>
      <c r="BE797" s="56"/>
      <c r="BF797" s="56"/>
      <c r="BG797" s="56"/>
      <c r="BH797" s="56"/>
      <c r="BI797" s="56"/>
      <c r="BJ797" s="56"/>
      <c r="BK797" s="56"/>
      <c r="BL797" s="56"/>
      <c r="BM797" s="56"/>
      <c r="BN797" s="56"/>
    </row>
    <row r="798" spans="1:66" ht="11.25" customHeight="1">
      <c r="A798" s="220"/>
      <c r="B798" s="38"/>
      <c r="C798" s="205"/>
      <c r="D798" s="208"/>
      <c r="E798" s="57" t="s">
        <v>44</v>
      </c>
      <c r="F798" s="58" t="str">
        <f>IF(D796&lt;&gt;"", VLOOKUP(D796,'Base de Datos'!$A$2:$D1268,4,FALSE()),"")</f>
        <v/>
      </c>
      <c r="G798" s="205"/>
      <c r="H798" s="208"/>
      <c r="I798" s="57" t="s">
        <v>44</v>
      </c>
      <c r="J798" s="58" t="str">
        <f>IF(H796&lt;&gt;"", VLOOKUP(H796,'Base de Datos'!$A$2:$D1268,4,FALSE()),"")</f>
        <v/>
      </c>
      <c r="K798" s="205"/>
      <c r="L798" s="208"/>
      <c r="M798" s="57" t="s">
        <v>44</v>
      </c>
      <c r="N798" s="58" t="str">
        <f>IF(L796&lt;&gt;"", VLOOKUP(L796,'Base de Datos'!$A$2:$D1268,4,FALSE()),"")</f>
        <v/>
      </c>
      <c r="O798" s="1"/>
      <c r="P798" s="1"/>
      <c r="Q798" s="1"/>
      <c r="R798" s="15"/>
      <c r="S798" s="229"/>
      <c r="T798" s="230"/>
      <c r="U798" s="59"/>
      <c r="V798" s="47"/>
      <c r="W798" s="229"/>
      <c r="X798" s="230"/>
      <c r="Y798" s="59"/>
      <c r="Z798" s="47"/>
      <c r="AA798" s="229"/>
      <c r="AB798" s="230"/>
      <c r="AC798" s="59"/>
      <c r="AD798" s="48"/>
      <c r="AE798" s="181"/>
      <c r="AF798" s="181"/>
      <c r="AG798" s="181"/>
      <c r="AH798" s="181"/>
      <c r="AI798" s="181"/>
      <c r="AJ798" s="181"/>
      <c r="AK798" s="181"/>
      <c r="AL798" s="181"/>
      <c r="AM798" s="48"/>
      <c r="AN798" s="53">
        <f>A774</f>
        <v>46286</v>
      </c>
      <c r="AO798" s="54" t="str">
        <f>G775</f>
        <v>Consultorio N° 2</v>
      </c>
      <c r="AP798" s="55">
        <f t="shared" ref="AP798:AQ798" si="547">G812</f>
        <v>0</v>
      </c>
      <c r="AQ798" s="55">
        <f t="shared" si="547"/>
        <v>0</v>
      </c>
      <c r="AR798" s="55">
        <f>Y812</f>
        <v>0</v>
      </c>
      <c r="AS798" s="55">
        <f>W812</f>
        <v>0</v>
      </c>
      <c r="AT798" s="55">
        <f>W813</f>
        <v>0</v>
      </c>
      <c r="AU798" s="55">
        <f>Y813</f>
        <v>0</v>
      </c>
      <c r="AV798" s="55">
        <f>W814</f>
        <v>0</v>
      </c>
      <c r="AW798" s="55">
        <f>Y814</f>
        <v>0</v>
      </c>
      <c r="AX798" s="55">
        <f>Y815</f>
        <v>0</v>
      </c>
      <c r="AY798" s="55">
        <f>J815</f>
        <v>0</v>
      </c>
      <c r="AZ798" s="56"/>
      <c r="BA798" s="56"/>
      <c r="BB798" s="56"/>
      <c r="BC798" s="56"/>
      <c r="BD798" s="56"/>
      <c r="BE798" s="56"/>
      <c r="BF798" s="56"/>
      <c r="BG798" s="56"/>
      <c r="BH798" s="56"/>
      <c r="BI798" s="56"/>
      <c r="BJ798" s="56"/>
      <c r="BK798" s="56"/>
      <c r="BL798" s="56"/>
      <c r="BM798" s="56"/>
      <c r="BN798" s="56"/>
    </row>
    <row r="799" spans="1:66" ht="11.25" customHeight="1">
      <c r="A799" s="221"/>
      <c r="B799" s="38"/>
      <c r="C799" s="206"/>
      <c r="D799" s="209"/>
      <c r="E799" s="85" t="s">
        <v>46</v>
      </c>
      <c r="F799" s="86"/>
      <c r="G799" s="206"/>
      <c r="H799" s="209"/>
      <c r="I799" s="85" t="s">
        <v>46</v>
      </c>
      <c r="J799" s="108"/>
      <c r="K799" s="206"/>
      <c r="L799" s="209"/>
      <c r="M799" s="85" t="s">
        <v>46</v>
      </c>
      <c r="N799" s="108"/>
      <c r="O799" s="43"/>
      <c r="P799" s="1"/>
      <c r="Q799" s="1"/>
      <c r="R799" s="15"/>
      <c r="S799" s="227" t="str">
        <f>IF(OR(S796="Empleado",S796="Familiar"),"Nombre del Empleado","N° Factura")</f>
        <v>N° Factura</v>
      </c>
      <c r="T799" s="228"/>
      <c r="U799" s="89"/>
      <c r="V799" s="47"/>
      <c r="W799" s="227" t="str">
        <f>IF(OR(W796="Empleado",W796="Familiar"),"Nombre del Empleado","N° Factura")</f>
        <v>N° Factura</v>
      </c>
      <c r="X799" s="228"/>
      <c r="Y799" s="89"/>
      <c r="Z799" s="47"/>
      <c r="AA799" s="227" t="str">
        <f>IF(OR(AA796="Empleado",AA796="Familiar"),"Nombre del Empleado","N° Factura")</f>
        <v>N° Factura</v>
      </c>
      <c r="AB799" s="228"/>
      <c r="AC799" s="89"/>
      <c r="AD799" s="48"/>
      <c r="AE799" s="181"/>
      <c r="AF799" s="181"/>
      <c r="AG799" s="181"/>
      <c r="AH799" s="181"/>
      <c r="AI799" s="181"/>
      <c r="AJ799" s="181"/>
      <c r="AK799" s="181"/>
      <c r="AL799" s="181"/>
      <c r="AM799" s="48"/>
      <c r="AN799" s="53">
        <f>A774</f>
        <v>46286</v>
      </c>
      <c r="AO799" s="54" t="str">
        <f>K775</f>
        <v>Consultorio N° 3</v>
      </c>
      <c r="AP799" s="55">
        <f t="shared" ref="AP799:AQ799" si="548">K776</f>
        <v>0</v>
      </c>
      <c r="AQ799" s="55">
        <f t="shared" si="548"/>
        <v>0</v>
      </c>
      <c r="AR799" s="55">
        <f>AC776</f>
        <v>0</v>
      </c>
      <c r="AS799" s="55">
        <f>AA776</f>
        <v>0</v>
      </c>
      <c r="AT799" s="55">
        <f>AA777</f>
        <v>0</v>
      </c>
      <c r="AU799" s="55">
        <f>AC777</f>
        <v>0</v>
      </c>
      <c r="AV799" s="55">
        <f>AA778</f>
        <v>0</v>
      </c>
      <c r="AW799" s="55">
        <f>AC778</f>
        <v>0</v>
      </c>
      <c r="AX799" s="55">
        <f>AC779</f>
        <v>0</v>
      </c>
      <c r="AY799" s="55">
        <f>N779</f>
        <v>0</v>
      </c>
      <c r="AZ799" s="56"/>
      <c r="BA799" s="56"/>
      <c r="BB799" s="56"/>
      <c r="BC799" s="56"/>
      <c r="BD799" s="56"/>
      <c r="BE799" s="56"/>
      <c r="BF799" s="56"/>
      <c r="BG799" s="56"/>
      <c r="BH799" s="56"/>
      <c r="BI799" s="56"/>
      <c r="BJ799" s="56"/>
      <c r="BK799" s="56"/>
      <c r="BL799" s="56"/>
      <c r="BM799" s="56"/>
      <c r="BN799" s="56"/>
    </row>
    <row r="800" spans="1:66" ht="11.25" customHeight="1">
      <c r="A800" s="222">
        <f>A796+$Q$13/1440</f>
        <v>0.58333333333333326</v>
      </c>
      <c r="B800" s="38"/>
      <c r="C800" s="204"/>
      <c r="D800" s="207"/>
      <c r="E800" s="40" t="s">
        <v>36</v>
      </c>
      <c r="F800" s="42" t="str">
        <f>IF(D800&lt;&gt;"", VLOOKUP(D800,'Base de Datos'!$A$2:$D1268,2,FALSE()),"")</f>
        <v/>
      </c>
      <c r="G800" s="204" t="s">
        <v>52</v>
      </c>
      <c r="H800" s="216" t="s">
        <v>170</v>
      </c>
      <c r="I800" s="40" t="s">
        <v>36</v>
      </c>
      <c r="J800" s="42">
        <f>IF(H800&lt;&gt;"", VLOOKUP(H800,'Base de Datos'!$A$2:$D1268,2,FALSE()),"")</f>
        <v>0</v>
      </c>
      <c r="K800" s="204"/>
      <c r="L800" s="216"/>
      <c r="M800" s="40" t="s">
        <v>36</v>
      </c>
      <c r="N800" s="42" t="str">
        <f>IF(L800&lt;&gt;"", VLOOKUP(L800,'Base de Datos'!$A$2:$D1268,2,FALSE()),"")</f>
        <v/>
      </c>
      <c r="O800" s="43"/>
      <c r="P800" s="151"/>
      <c r="Q800" s="1"/>
      <c r="R800" s="15"/>
      <c r="S800" s="45"/>
      <c r="T800" s="45" t="s">
        <v>37</v>
      </c>
      <c r="U800" s="46"/>
      <c r="V800" s="47"/>
      <c r="W800" s="45"/>
      <c r="X800" s="45" t="s">
        <v>37</v>
      </c>
      <c r="Y800" s="46">
        <v>50</v>
      </c>
      <c r="Z800" s="47"/>
      <c r="AA800" s="45"/>
      <c r="AB800" s="45" t="s">
        <v>37</v>
      </c>
      <c r="AC800" s="46"/>
      <c r="AD800" s="48"/>
      <c r="AE800" s="181"/>
      <c r="AF800" s="181"/>
      <c r="AG800" s="181"/>
      <c r="AH800" s="181"/>
      <c r="AI800" s="181"/>
      <c r="AJ800" s="181"/>
      <c r="AK800" s="181"/>
      <c r="AL800" s="181"/>
      <c r="AM800" s="48"/>
      <c r="AN800" s="53">
        <f>A774</f>
        <v>46286</v>
      </c>
      <c r="AO800" s="54" t="str">
        <f>K775</f>
        <v>Consultorio N° 3</v>
      </c>
      <c r="AP800" s="55">
        <f t="shared" ref="AP800:AQ800" si="549">K780</f>
        <v>0</v>
      </c>
      <c r="AQ800" s="55">
        <f t="shared" si="549"/>
        <v>0</v>
      </c>
      <c r="AR800" s="55">
        <f>AC780</f>
        <v>0</v>
      </c>
      <c r="AS800" s="55">
        <f>AA780</f>
        <v>0</v>
      </c>
      <c r="AT800" s="55">
        <f>AA781</f>
        <v>0</v>
      </c>
      <c r="AU800" s="55">
        <f>AC781</f>
        <v>0</v>
      </c>
      <c r="AV800" s="55">
        <f>AA782</f>
        <v>0</v>
      </c>
      <c r="AW800" s="55">
        <f>AC782</f>
        <v>0</v>
      </c>
      <c r="AX800" s="55">
        <f>AC783</f>
        <v>0</v>
      </c>
      <c r="AY800" s="55">
        <f>N783</f>
        <v>0</v>
      </c>
      <c r="AZ800" s="56"/>
      <c r="BA800" s="56"/>
      <c r="BB800" s="56"/>
      <c r="BC800" s="56"/>
      <c r="BD800" s="56"/>
      <c r="BE800" s="56"/>
      <c r="BF800" s="56"/>
      <c r="BG800" s="56"/>
      <c r="BH800" s="56"/>
      <c r="BI800" s="56"/>
      <c r="BJ800" s="56"/>
      <c r="BK800" s="56"/>
      <c r="BL800" s="56"/>
      <c r="BM800" s="56"/>
      <c r="BN800" s="56"/>
    </row>
    <row r="801" spans="1:66" ht="11.25" customHeight="1">
      <c r="A801" s="220"/>
      <c r="B801" s="38"/>
      <c r="C801" s="205"/>
      <c r="D801" s="208"/>
      <c r="E801" s="57" t="s">
        <v>42</v>
      </c>
      <c r="F801" s="58" t="str">
        <f>IF(D800&lt;&gt;"", VLOOKUP(D800,'Base de Datos'!$A$2:$D1268,3,FALSE()),"")</f>
        <v/>
      </c>
      <c r="G801" s="205"/>
      <c r="H801" s="208"/>
      <c r="I801" s="57" t="s">
        <v>42</v>
      </c>
      <c r="J801" s="58">
        <f>IF(H800&lt;&gt;"", VLOOKUP(H800,'Base de Datos'!$A$2:$D1268,3,FALSE()),"")</f>
        <v>0</v>
      </c>
      <c r="K801" s="205"/>
      <c r="L801" s="208"/>
      <c r="M801" s="57" t="s">
        <v>42</v>
      </c>
      <c r="N801" s="58" t="str">
        <f>IF(L800&lt;&gt;"", VLOOKUP(L800,'Base de Datos'!$A$2:$D1268,3,FALSE()),"")</f>
        <v/>
      </c>
      <c r="O801" s="43"/>
      <c r="P801" s="151"/>
      <c r="Q801" s="152"/>
      <c r="R801" s="15"/>
      <c r="S801" s="229"/>
      <c r="T801" s="230"/>
      <c r="U801" s="59"/>
      <c r="V801" s="47"/>
      <c r="W801" s="229" t="s">
        <v>56</v>
      </c>
      <c r="X801" s="230"/>
      <c r="Y801" s="59">
        <v>42478</v>
      </c>
      <c r="Z801" s="47"/>
      <c r="AA801" s="229"/>
      <c r="AB801" s="230"/>
      <c r="AC801" s="59"/>
      <c r="AD801" s="48"/>
      <c r="AE801" s="181"/>
      <c r="AF801" s="181"/>
      <c r="AG801" s="181"/>
      <c r="AH801" s="181"/>
      <c r="AI801" s="181"/>
      <c r="AJ801" s="181"/>
      <c r="AK801" s="181"/>
      <c r="AL801" s="181"/>
      <c r="AM801" s="48"/>
      <c r="AN801" s="53">
        <f>A774</f>
        <v>46286</v>
      </c>
      <c r="AO801" s="54" t="str">
        <f>K775</f>
        <v>Consultorio N° 3</v>
      </c>
      <c r="AP801" s="55">
        <f t="shared" ref="AP801:AQ801" si="550">K784</f>
        <v>0</v>
      </c>
      <c r="AQ801" s="55">
        <f t="shared" si="550"/>
        <v>0</v>
      </c>
      <c r="AR801" s="55">
        <f>AC784</f>
        <v>0</v>
      </c>
      <c r="AS801" s="55">
        <f>AA784</f>
        <v>0</v>
      </c>
      <c r="AT801" s="55">
        <f>AA785</f>
        <v>0</v>
      </c>
      <c r="AU801" s="55">
        <f>AC785</f>
        <v>0</v>
      </c>
      <c r="AV801" s="55">
        <f>AA786</f>
        <v>0</v>
      </c>
      <c r="AW801" s="55">
        <f>AC786</f>
        <v>0</v>
      </c>
      <c r="AX801" s="55">
        <f>AC787</f>
        <v>0</v>
      </c>
      <c r="AY801" s="55">
        <f>N787</f>
        <v>0</v>
      </c>
      <c r="AZ801" s="56"/>
      <c r="BA801" s="56"/>
      <c r="BB801" s="56"/>
      <c r="BC801" s="56"/>
      <c r="BD801" s="56"/>
      <c r="BE801" s="56"/>
      <c r="BF801" s="56"/>
      <c r="BG801" s="56"/>
      <c r="BH801" s="56"/>
      <c r="BI801" s="56"/>
      <c r="BJ801" s="56"/>
      <c r="BK801" s="56"/>
      <c r="BL801" s="56"/>
      <c r="BM801" s="56"/>
      <c r="BN801" s="56"/>
    </row>
    <row r="802" spans="1:66" ht="11.25" customHeight="1">
      <c r="A802" s="220"/>
      <c r="B802" s="38"/>
      <c r="C802" s="205"/>
      <c r="D802" s="208"/>
      <c r="E802" s="57" t="s">
        <v>44</v>
      </c>
      <c r="F802" s="58" t="str">
        <f>IF(D800&lt;&gt;"", VLOOKUP(D800,'Base de Datos'!$A$2:$D1268,4,FALSE()),"")</f>
        <v/>
      </c>
      <c r="G802" s="205"/>
      <c r="H802" s="208"/>
      <c r="I802" s="57" t="s">
        <v>44</v>
      </c>
      <c r="J802" s="58">
        <f>IF(H800&lt;&gt;"", VLOOKUP(H800,'Base de Datos'!$A$2:$D1268,4,FALSE()),"")</f>
        <v>0</v>
      </c>
      <c r="K802" s="205"/>
      <c r="L802" s="208"/>
      <c r="M802" s="57" t="s">
        <v>44</v>
      </c>
      <c r="N802" s="58" t="str">
        <f>IF(L800&lt;&gt;"", VLOOKUP(L800,'Base de Datos'!$A$2:$D1268,4,FALSE()),"")</f>
        <v/>
      </c>
      <c r="O802" s="43"/>
      <c r="P802" s="151"/>
      <c r="Q802" s="152"/>
      <c r="R802" s="15"/>
      <c r="S802" s="229"/>
      <c r="T802" s="230"/>
      <c r="U802" s="59"/>
      <c r="V802" s="47"/>
      <c r="W802" s="229"/>
      <c r="X802" s="230"/>
      <c r="Y802" s="59"/>
      <c r="Z802" s="47"/>
      <c r="AA802" s="229"/>
      <c r="AB802" s="230"/>
      <c r="AC802" s="59"/>
      <c r="AD802" s="48"/>
      <c r="AE802" s="181"/>
      <c r="AF802" s="181"/>
      <c r="AG802" s="181"/>
      <c r="AH802" s="181"/>
      <c r="AI802" s="181"/>
      <c r="AJ802" s="181"/>
      <c r="AK802" s="181"/>
      <c r="AL802" s="181"/>
      <c r="AM802" s="48"/>
      <c r="AN802" s="53">
        <f>A774</f>
        <v>46286</v>
      </c>
      <c r="AO802" s="54" t="str">
        <f>K775</f>
        <v>Consultorio N° 3</v>
      </c>
      <c r="AP802" s="55">
        <f t="shared" ref="AP802:AQ802" si="551">K788</f>
        <v>0</v>
      </c>
      <c r="AQ802" s="55">
        <f t="shared" si="551"/>
        <v>0</v>
      </c>
      <c r="AR802" s="55">
        <f>AC788</f>
        <v>0</v>
      </c>
      <c r="AS802" s="55">
        <f>AA788</f>
        <v>0</v>
      </c>
      <c r="AT802" s="55">
        <f>AA789</f>
        <v>0</v>
      </c>
      <c r="AU802" s="55">
        <f>AC789</f>
        <v>0</v>
      </c>
      <c r="AV802" s="55">
        <f>AA790</f>
        <v>0</v>
      </c>
      <c r="AW802" s="55">
        <f>AC790</f>
        <v>0</v>
      </c>
      <c r="AX802" s="55">
        <f>AC791</f>
        <v>0</v>
      </c>
      <c r="AY802" s="55">
        <f>N791</f>
        <v>0</v>
      </c>
      <c r="AZ802" s="56"/>
      <c r="BA802" s="56"/>
      <c r="BB802" s="56"/>
      <c r="BC802" s="56"/>
      <c r="BD802" s="56"/>
      <c r="BE802" s="56"/>
      <c r="BF802" s="56"/>
      <c r="BG802" s="56"/>
      <c r="BH802" s="56"/>
      <c r="BI802" s="56"/>
      <c r="BJ802" s="56"/>
      <c r="BK802" s="56"/>
      <c r="BL802" s="56"/>
      <c r="BM802" s="56"/>
      <c r="BN802" s="56"/>
    </row>
    <row r="803" spans="1:66" ht="11.25" customHeight="1">
      <c r="A803" s="221"/>
      <c r="B803" s="38"/>
      <c r="C803" s="206"/>
      <c r="D803" s="209"/>
      <c r="E803" s="85" t="s">
        <v>46</v>
      </c>
      <c r="F803" s="86"/>
      <c r="G803" s="206"/>
      <c r="H803" s="209"/>
      <c r="I803" s="85" t="s">
        <v>46</v>
      </c>
      <c r="J803" s="108" t="s">
        <v>63</v>
      </c>
      <c r="K803" s="206"/>
      <c r="L803" s="209"/>
      <c r="M803" s="85" t="s">
        <v>46</v>
      </c>
      <c r="N803" s="108"/>
      <c r="O803" s="43"/>
      <c r="P803" s="151"/>
      <c r="Q803" s="1"/>
      <c r="R803" s="15"/>
      <c r="S803" s="227" t="str">
        <f>IF(OR(S800="Empleado",S800="Familiar"),"Nombre del Empleado","N° Factura")</f>
        <v>N° Factura</v>
      </c>
      <c r="T803" s="228"/>
      <c r="U803" s="89"/>
      <c r="V803" s="47"/>
      <c r="W803" s="227" t="str">
        <f>IF(OR(W800="Empleado",W800="Familiar"),"Nombre del Empleado","N° Factura")</f>
        <v>N° Factura</v>
      </c>
      <c r="X803" s="228"/>
      <c r="Y803" s="89"/>
      <c r="Z803" s="47"/>
      <c r="AA803" s="227" t="str">
        <f>IF(OR(AA800="Empleado",AA800="Familiar"),"Nombre del Empleado","N° Factura")</f>
        <v>N° Factura</v>
      </c>
      <c r="AB803" s="228"/>
      <c r="AC803" s="89"/>
      <c r="AD803" s="48"/>
      <c r="AE803" s="181"/>
      <c r="AF803" s="181"/>
      <c r="AG803" s="181"/>
      <c r="AH803" s="181"/>
      <c r="AI803" s="181"/>
      <c r="AJ803" s="181"/>
      <c r="AK803" s="181"/>
      <c r="AL803" s="181"/>
      <c r="AM803" s="48"/>
      <c r="AN803" s="53">
        <f>A774</f>
        <v>46286</v>
      </c>
      <c r="AO803" s="54" t="str">
        <f>K775</f>
        <v>Consultorio N° 3</v>
      </c>
      <c r="AP803" s="55">
        <f t="shared" ref="AP803:AQ803" si="552">K792</f>
        <v>0</v>
      </c>
      <c r="AQ803" s="55">
        <f t="shared" si="552"/>
        <v>0</v>
      </c>
      <c r="AR803" s="55">
        <f>AC792</f>
        <v>0</v>
      </c>
      <c r="AS803" s="55">
        <f>AA792</f>
        <v>0</v>
      </c>
      <c r="AT803" s="55">
        <f>AA793</f>
        <v>0</v>
      </c>
      <c r="AU803" s="55">
        <f>AC793</f>
        <v>0</v>
      </c>
      <c r="AV803" s="55">
        <f>AA794</f>
        <v>0</v>
      </c>
      <c r="AW803" s="55">
        <f>AC794</f>
        <v>0</v>
      </c>
      <c r="AX803" s="55">
        <f>AC795</f>
        <v>0</v>
      </c>
      <c r="AY803" s="55">
        <f>N795</f>
        <v>0</v>
      </c>
      <c r="AZ803" s="56"/>
      <c r="BA803" s="56"/>
      <c r="BB803" s="56"/>
      <c r="BC803" s="56"/>
      <c r="BD803" s="56"/>
      <c r="BE803" s="56"/>
      <c r="BF803" s="56"/>
      <c r="BG803" s="56"/>
      <c r="BH803" s="56"/>
      <c r="BI803" s="56"/>
      <c r="BJ803" s="56"/>
      <c r="BK803" s="56"/>
      <c r="BL803" s="56"/>
      <c r="BM803" s="56"/>
      <c r="BN803" s="56"/>
    </row>
    <row r="804" spans="1:66" ht="11.25" customHeight="1">
      <c r="A804" s="222">
        <f>A800+$Q$13/1440</f>
        <v>0.62499999999999989</v>
      </c>
      <c r="B804" s="38"/>
      <c r="C804" s="204"/>
      <c r="D804" s="207"/>
      <c r="E804" s="40" t="s">
        <v>36</v>
      </c>
      <c r="F804" s="42" t="str">
        <f>IF(D804&lt;&gt;"", VLOOKUP(D804,'Base de Datos'!$A$2:$D1268,2,FALSE()),"")</f>
        <v/>
      </c>
      <c r="G804" s="204" t="s">
        <v>73</v>
      </c>
      <c r="H804" s="216" t="s">
        <v>400</v>
      </c>
      <c r="I804" s="40" t="s">
        <v>36</v>
      </c>
      <c r="J804" s="42">
        <f>IF(H804&lt;&gt;"", VLOOKUP(H804,'Base de Datos'!$A$2:$D1268,2,FALSE()),"")</f>
        <v>0</v>
      </c>
      <c r="K804" s="204"/>
      <c r="L804" s="216"/>
      <c r="M804" s="40" t="s">
        <v>36</v>
      </c>
      <c r="N804" s="42" t="str">
        <f>IF(L804&lt;&gt;"", VLOOKUP(L804,'Base de Datos'!$A$2:$D1268,2,FALSE()),"")</f>
        <v/>
      </c>
      <c r="O804" s="43"/>
      <c r="P804" s="153"/>
      <c r="Q804" s="154"/>
      <c r="R804" s="15"/>
      <c r="S804" s="45"/>
      <c r="T804" s="45" t="s">
        <v>37</v>
      </c>
      <c r="U804" s="46"/>
      <c r="V804" s="47"/>
      <c r="W804" s="45"/>
      <c r="X804" s="45" t="s">
        <v>37</v>
      </c>
      <c r="Y804" s="46"/>
      <c r="Z804" s="47"/>
      <c r="AA804" s="45"/>
      <c r="AB804" s="45" t="s">
        <v>37</v>
      </c>
      <c r="AC804" s="46"/>
      <c r="AD804" s="48"/>
      <c r="AE804" s="181"/>
      <c r="AF804" s="181"/>
      <c r="AG804" s="181"/>
      <c r="AH804" s="181"/>
      <c r="AI804" s="181"/>
      <c r="AJ804" s="181"/>
      <c r="AK804" s="181"/>
      <c r="AL804" s="181"/>
      <c r="AM804" s="48"/>
      <c r="AN804" s="53">
        <f>A774</f>
        <v>46286</v>
      </c>
      <c r="AO804" s="54" t="str">
        <f>K775</f>
        <v>Consultorio N° 3</v>
      </c>
      <c r="AP804" s="55">
        <f t="shared" ref="AP804:AQ804" si="553">K796</f>
        <v>0</v>
      </c>
      <c r="AQ804" s="55">
        <f t="shared" si="553"/>
        <v>0</v>
      </c>
      <c r="AR804" s="55">
        <f>AC796</f>
        <v>0</v>
      </c>
      <c r="AS804" s="55">
        <f>AA796</f>
        <v>0</v>
      </c>
      <c r="AT804" s="55">
        <f>AA797</f>
        <v>0</v>
      </c>
      <c r="AU804" s="55">
        <f>AC797</f>
        <v>0</v>
      </c>
      <c r="AV804" s="55">
        <f>AA798</f>
        <v>0</v>
      </c>
      <c r="AW804" s="55">
        <f>AC798</f>
        <v>0</v>
      </c>
      <c r="AX804" s="55">
        <f>AC799</f>
        <v>0</v>
      </c>
      <c r="AY804" s="55">
        <f>N799</f>
        <v>0</v>
      </c>
      <c r="AZ804" s="56"/>
      <c r="BA804" s="56"/>
      <c r="BB804" s="56"/>
      <c r="BC804" s="56"/>
      <c r="BD804" s="56"/>
      <c r="BE804" s="56"/>
      <c r="BF804" s="56"/>
      <c r="BG804" s="56"/>
      <c r="BH804" s="56"/>
      <c r="BI804" s="56"/>
      <c r="BJ804" s="56"/>
      <c r="BK804" s="56"/>
      <c r="BL804" s="56"/>
      <c r="BM804" s="56"/>
      <c r="BN804" s="56"/>
    </row>
    <row r="805" spans="1:66" ht="11.25" customHeight="1">
      <c r="A805" s="220"/>
      <c r="B805" s="38"/>
      <c r="C805" s="205"/>
      <c r="D805" s="208"/>
      <c r="E805" s="57" t="s">
        <v>42</v>
      </c>
      <c r="F805" s="58" t="str">
        <f>IF(D804&lt;&gt;"", VLOOKUP(D804,'Base de Datos'!$A$2:$D1268,3,FALSE()),"")</f>
        <v/>
      </c>
      <c r="G805" s="205"/>
      <c r="H805" s="208"/>
      <c r="I805" s="57" t="s">
        <v>42</v>
      </c>
      <c r="J805" s="58">
        <f>IF(H804&lt;&gt;"", VLOOKUP(H804,'Base de Datos'!$A$2:$D1268,3,FALSE()),"")</f>
        <v>0</v>
      </c>
      <c r="K805" s="205"/>
      <c r="L805" s="208"/>
      <c r="M805" s="57" t="s">
        <v>42</v>
      </c>
      <c r="N805" s="58" t="str">
        <f>IF(L804&lt;&gt;"", VLOOKUP(L804,'Base de Datos'!$A$2:$D1268,3,FALSE()),"")</f>
        <v/>
      </c>
      <c r="O805" s="43"/>
      <c r="P805" s="153"/>
      <c r="Q805" s="154"/>
      <c r="R805" s="15"/>
      <c r="S805" s="229"/>
      <c r="T805" s="230"/>
      <c r="U805" s="59"/>
      <c r="V805" s="47"/>
      <c r="W805" s="229"/>
      <c r="X805" s="230"/>
      <c r="Y805" s="59"/>
      <c r="Z805" s="47"/>
      <c r="AA805" s="229"/>
      <c r="AB805" s="230"/>
      <c r="AC805" s="59"/>
      <c r="AD805" s="48"/>
      <c r="AE805" s="181"/>
      <c r="AF805" s="181"/>
      <c r="AG805" s="181"/>
      <c r="AH805" s="181"/>
      <c r="AI805" s="181"/>
      <c r="AJ805" s="181"/>
      <c r="AK805" s="181"/>
      <c r="AL805" s="181"/>
      <c r="AM805" s="48"/>
      <c r="AN805" s="53">
        <f>A774</f>
        <v>46286</v>
      </c>
      <c r="AO805" s="54" t="str">
        <f>K775</f>
        <v>Consultorio N° 3</v>
      </c>
      <c r="AP805" s="55">
        <f t="shared" ref="AP805:AQ805" si="554">K800</f>
        <v>0</v>
      </c>
      <c r="AQ805" s="55">
        <f t="shared" si="554"/>
        <v>0</v>
      </c>
      <c r="AR805" s="55">
        <f>AC800</f>
        <v>0</v>
      </c>
      <c r="AS805" s="55">
        <f>AA800</f>
        <v>0</v>
      </c>
      <c r="AT805" s="55">
        <f>AA801</f>
        <v>0</v>
      </c>
      <c r="AU805" s="55">
        <f>AC801</f>
        <v>0</v>
      </c>
      <c r="AV805" s="55">
        <f>AA802</f>
        <v>0</v>
      </c>
      <c r="AW805" s="55">
        <f>AC802</f>
        <v>0</v>
      </c>
      <c r="AX805" s="55">
        <f>AC803</f>
        <v>0</v>
      </c>
      <c r="AY805" s="55">
        <f>N803</f>
        <v>0</v>
      </c>
      <c r="AZ805" s="56"/>
      <c r="BA805" s="56"/>
      <c r="BB805" s="56"/>
      <c r="BC805" s="56"/>
      <c r="BD805" s="56"/>
      <c r="BE805" s="56"/>
      <c r="BF805" s="56"/>
      <c r="BG805" s="56"/>
      <c r="BH805" s="56"/>
      <c r="BI805" s="56"/>
      <c r="BJ805" s="56"/>
      <c r="BK805" s="56"/>
      <c r="BL805" s="56"/>
      <c r="BM805" s="56"/>
      <c r="BN805" s="56"/>
    </row>
    <row r="806" spans="1:66" ht="11.25" customHeight="1">
      <c r="A806" s="220"/>
      <c r="B806" s="38"/>
      <c r="C806" s="205"/>
      <c r="D806" s="208"/>
      <c r="E806" s="57" t="s">
        <v>44</v>
      </c>
      <c r="F806" s="58" t="str">
        <f>IF(D804&lt;&gt;"", VLOOKUP(D804,'Base de Datos'!$A$2:$D1268,4,FALSE()),"")</f>
        <v/>
      </c>
      <c r="G806" s="205"/>
      <c r="H806" s="208"/>
      <c r="I806" s="57" t="s">
        <v>44</v>
      </c>
      <c r="J806" s="58">
        <f>IF(H804&lt;&gt;"", VLOOKUP(H804,'Base de Datos'!$A$2:$D1268,4,FALSE()),"")</f>
        <v>0</v>
      </c>
      <c r="K806" s="205"/>
      <c r="L806" s="208"/>
      <c r="M806" s="57" t="s">
        <v>44</v>
      </c>
      <c r="N806" s="58" t="str">
        <f>IF(L804&lt;&gt;"", VLOOKUP(L804,'Base de Datos'!$A$2:$D1268,4,FALSE()),"")</f>
        <v/>
      </c>
      <c r="O806" s="43"/>
      <c r="P806" s="153"/>
      <c r="Q806" s="154"/>
      <c r="R806" s="15"/>
      <c r="S806" s="229"/>
      <c r="T806" s="230"/>
      <c r="U806" s="59"/>
      <c r="V806" s="47"/>
      <c r="W806" s="229"/>
      <c r="X806" s="230"/>
      <c r="Y806" s="59"/>
      <c r="Z806" s="47"/>
      <c r="AA806" s="229"/>
      <c r="AB806" s="230"/>
      <c r="AC806" s="59"/>
      <c r="AD806" s="48"/>
      <c r="AE806" s="181"/>
      <c r="AF806" s="181"/>
      <c r="AG806" s="181"/>
      <c r="AH806" s="181"/>
      <c r="AI806" s="181"/>
      <c r="AJ806" s="181"/>
      <c r="AK806" s="181"/>
      <c r="AL806" s="181"/>
      <c r="AM806" s="48"/>
      <c r="AN806" s="53">
        <f>A774</f>
        <v>46286</v>
      </c>
      <c r="AO806" s="54" t="str">
        <f>K775</f>
        <v>Consultorio N° 3</v>
      </c>
      <c r="AP806" s="55">
        <f t="shared" ref="AP806:AQ806" si="555">K804</f>
        <v>0</v>
      </c>
      <c r="AQ806" s="55">
        <f t="shared" si="555"/>
        <v>0</v>
      </c>
      <c r="AR806" s="55">
        <f>AC804</f>
        <v>0</v>
      </c>
      <c r="AS806" s="55">
        <f>AA804</f>
        <v>0</v>
      </c>
      <c r="AT806" s="55">
        <f>AA805</f>
        <v>0</v>
      </c>
      <c r="AU806" s="55">
        <f>AC805</f>
        <v>0</v>
      </c>
      <c r="AV806" s="55">
        <f>AA806</f>
        <v>0</v>
      </c>
      <c r="AW806" s="55">
        <f>AC806</f>
        <v>0</v>
      </c>
      <c r="AX806" s="55">
        <f>AC807</f>
        <v>0</v>
      </c>
      <c r="AY806" s="55">
        <f>N807</f>
        <v>0</v>
      </c>
      <c r="AZ806" s="56"/>
      <c r="BA806" s="56"/>
      <c r="BB806" s="56"/>
      <c r="BC806" s="56"/>
      <c r="BD806" s="56"/>
      <c r="BE806" s="56"/>
      <c r="BF806" s="56"/>
      <c r="BG806" s="56"/>
      <c r="BH806" s="56"/>
      <c r="BI806" s="56"/>
      <c r="BJ806" s="56"/>
      <c r="BK806" s="56"/>
      <c r="BL806" s="56"/>
      <c r="BM806" s="56"/>
      <c r="BN806" s="56"/>
    </row>
    <row r="807" spans="1:66" ht="11.25" customHeight="1">
      <c r="A807" s="221"/>
      <c r="B807" s="38"/>
      <c r="C807" s="206"/>
      <c r="D807" s="209"/>
      <c r="E807" s="85" t="s">
        <v>46</v>
      </c>
      <c r="F807" s="86"/>
      <c r="G807" s="206"/>
      <c r="H807" s="209"/>
      <c r="I807" s="85" t="s">
        <v>46</v>
      </c>
      <c r="J807" s="108" t="s">
        <v>63</v>
      </c>
      <c r="K807" s="206"/>
      <c r="L807" s="209"/>
      <c r="M807" s="85" t="s">
        <v>46</v>
      </c>
      <c r="N807" s="108"/>
      <c r="O807" s="43"/>
      <c r="P807" s="153"/>
      <c r="Q807" s="154"/>
      <c r="R807" s="15"/>
      <c r="S807" s="227" t="str">
        <f>IF(OR(S804="Empleado",S804="Familiar"),"Nombre del Empleado","N° Factura")</f>
        <v>N° Factura</v>
      </c>
      <c r="T807" s="228"/>
      <c r="U807" s="89"/>
      <c r="V807" s="47"/>
      <c r="W807" s="227" t="str">
        <f>IF(OR(W804="Empleado",W804="Familiar"),"Nombre del Empleado","N° Factura")</f>
        <v>N° Factura</v>
      </c>
      <c r="X807" s="228"/>
      <c r="Y807" s="89"/>
      <c r="Z807" s="47"/>
      <c r="AA807" s="227" t="str">
        <f>IF(OR(AA804="Empleado",AA804="Familiar"),"Nombre del Empleado","N° Factura")</f>
        <v>N° Factura</v>
      </c>
      <c r="AB807" s="228"/>
      <c r="AC807" s="89"/>
      <c r="AD807" s="48"/>
      <c r="AE807" s="181"/>
      <c r="AF807" s="181"/>
      <c r="AG807" s="181"/>
      <c r="AH807" s="181"/>
      <c r="AI807" s="181"/>
      <c r="AJ807" s="181"/>
      <c r="AK807" s="181"/>
      <c r="AL807" s="181"/>
      <c r="AM807" s="48"/>
      <c r="AN807" s="53">
        <f>A774</f>
        <v>46286</v>
      </c>
      <c r="AO807" s="54" t="str">
        <f>K775</f>
        <v>Consultorio N° 3</v>
      </c>
      <c r="AP807" s="55">
        <f t="shared" ref="AP807:AQ807" si="556">K808</f>
        <v>0</v>
      </c>
      <c r="AQ807" s="55">
        <f t="shared" si="556"/>
        <v>0</v>
      </c>
      <c r="AR807" s="55">
        <f>AC808</f>
        <v>0</v>
      </c>
      <c r="AS807" s="55">
        <f>AA808</f>
        <v>0</v>
      </c>
      <c r="AT807" s="55">
        <f>AA809</f>
        <v>0</v>
      </c>
      <c r="AU807" s="55">
        <f>AC809</f>
        <v>0</v>
      </c>
      <c r="AV807" s="55">
        <f>AA810</f>
        <v>0</v>
      </c>
      <c r="AW807" s="55">
        <f>AC810</f>
        <v>0</v>
      </c>
      <c r="AX807" s="55">
        <f>AC811</f>
        <v>0</v>
      </c>
      <c r="AY807" s="55">
        <f>N811</f>
        <v>0</v>
      </c>
      <c r="AZ807" s="56"/>
      <c r="BA807" s="56"/>
      <c r="BB807" s="56"/>
      <c r="BC807" s="56"/>
      <c r="BD807" s="56"/>
      <c r="BE807" s="56"/>
      <c r="BF807" s="56"/>
      <c r="BG807" s="56"/>
      <c r="BH807" s="56"/>
      <c r="BI807" s="56"/>
      <c r="BJ807" s="56"/>
      <c r="BK807" s="56"/>
      <c r="BL807" s="56"/>
      <c r="BM807" s="56"/>
      <c r="BN807" s="56"/>
    </row>
    <row r="808" spans="1:66" ht="11.25" customHeight="1">
      <c r="A808" s="222">
        <f>A804+$Q$13/1440</f>
        <v>0.66666666666666652</v>
      </c>
      <c r="B808" s="38"/>
      <c r="C808" s="204"/>
      <c r="D808" s="207"/>
      <c r="E808" s="40" t="s">
        <v>36</v>
      </c>
      <c r="F808" s="42" t="str">
        <f>IF(D808&lt;&gt;"", VLOOKUP(D808,'Base de Datos'!$A$2:$D1268,2,FALSE()),"")</f>
        <v/>
      </c>
      <c r="G808" s="204"/>
      <c r="H808" s="216"/>
      <c r="I808" s="40" t="s">
        <v>36</v>
      </c>
      <c r="J808" s="42" t="str">
        <f>IF(H808&lt;&gt;"", VLOOKUP(H808,'Base de Datos'!$A$2:$D1268,2,FALSE()),"")</f>
        <v/>
      </c>
      <c r="K808" s="204"/>
      <c r="L808" s="216"/>
      <c r="M808" s="40" t="s">
        <v>36</v>
      </c>
      <c r="N808" s="42" t="str">
        <f>IF(L808&lt;&gt;"", VLOOKUP(L808,'Base de Datos'!$A$2:$D1268,2,FALSE()),"")</f>
        <v/>
      </c>
      <c r="O808" s="43"/>
      <c r="P808" s="3"/>
      <c r="Q808" s="3"/>
      <c r="R808" s="15"/>
      <c r="S808" s="45"/>
      <c r="T808" s="45" t="s">
        <v>37</v>
      </c>
      <c r="U808" s="46"/>
      <c r="V808" s="47"/>
      <c r="W808" s="45"/>
      <c r="X808" s="45" t="s">
        <v>37</v>
      </c>
      <c r="Y808" s="46"/>
      <c r="Z808" s="47"/>
      <c r="AA808" s="45"/>
      <c r="AB808" s="45" t="s">
        <v>37</v>
      </c>
      <c r="AC808" s="46"/>
      <c r="AD808" s="48"/>
      <c r="AE808" s="181"/>
      <c r="AF808" s="181"/>
      <c r="AG808" s="181"/>
      <c r="AH808" s="181"/>
      <c r="AI808" s="181"/>
      <c r="AJ808" s="181"/>
      <c r="AK808" s="181"/>
      <c r="AL808" s="181"/>
      <c r="AM808" s="48"/>
      <c r="AN808" s="53">
        <f>A774</f>
        <v>46286</v>
      </c>
      <c r="AO808" s="54" t="str">
        <f>K775</f>
        <v>Consultorio N° 3</v>
      </c>
      <c r="AP808" s="55">
        <f t="shared" ref="AP808:AQ808" si="557">K812</f>
        <v>0</v>
      </c>
      <c r="AQ808" s="55">
        <f t="shared" si="557"/>
        <v>0</v>
      </c>
      <c r="AR808" s="55">
        <f>AC812</f>
        <v>0</v>
      </c>
      <c r="AS808" s="55">
        <f>AA812</f>
        <v>0</v>
      </c>
      <c r="AT808" s="55">
        <f>AA813</f>
        <v>0</v>
      </c>
      <c r="AU808" s="55">
        <f>AC813</f>
        <v>0</v>
      </c>
      <c r="AV808" s="55">
        <f>AA814</f>
        <v>0</v>
      </c>
      <c r="AW808" s="55">
        <f>AC814</f>
        <v>0</v>
      </c>
      <c r="AX808" s="55">
        <f>AC815</f>
        <v>0</v>
      </c>
      <c r="AY808" s="55">
        <f>N815</f>
        <v>0</v>
      </c>
      <c r="AZ808" s="56"/>
      <c r="BA808" s="56"/>
      <c r="BB808" s="56"/>
      <c r="BC808" s="56"/>
      <c r="BD808" s="56"/>
      <c r="BE808" s="56"/>
      <c r="BF808" s="56"/>
      <c r="BG808" s="56"/>
      <c r="BH808" s="56"/>
      <c r="BI808" s="56"/>
      <c r="BJ808" s="56"/>
      <c r="BK808" s="56"/>
      <c r="BL808" s="56"/>
      <c r="BM808" s="56"/>
      <c r="BN808" s="56"/>
    </row>
    <row r="809" spans="1:66" ht="11.25" customHeight="1">
      <c r="A809" s="220"/>
      <c r="B809" s="38"/>
      <c r="C809" s="205"/>
      <c r="D809" s="208"/>
      <c r="E809" s="57" t="s">
        <v>42</v>
      </c>
      <c r="F809" s="58" t="str">
        <f>IF(D808&lt;&gt;"", VLOOKUP(D808,'Base de Datos'!$A$2:$D1268,3,FALSE()),"")</f>
        <v/>
      </c>
      <c r="G809" s="205"/>
      <c r="H809" s="208"/>
      <c r="I809" s="57" t="s">
        <v>42</v>
      </c>
      <c r="J809" s="58" t="str">
        <f>IF(H808&lt;&gt;"", VLOOKUP(H808,'Base de Datos'!$A$2:$D1268,3,FALSE()),"")</f>
        <v/>
      </c>
      <c r="K809" s="205"/>
      <c r="L809" s="208"/>
      <c r="M809" s="57" t="s">
        <v>42</v>
      </c>
      <c r="N809" s="58" t="str">
        <f>IF(L808&lt;&gt;"", VLOOKUP(L808,'Base de Datos'!$A$2:$D1268,3,FALSE()),"")</f>
        <v/>
      </c>
      <c r="O809" s="43"/>
      <c r="P809" s="3"/>
      <c r="Q809" s="3"/>
      <c r="R809" s="15"/>
      <c r="S809" s="229"/>
      <c r="T809" s="230"/>
      <c r="U809" s="59"/>
      <c r="V809" s="47"/>
      <c r="W809" s="229"/>
      <c r="X809" s="230"/>
      <c r="Y809" s="59"/>
      <c r="Z809" s="47"/>
      <c r="AA809" s="229"/>
      <c r="AB809" s="230"/>
      <c r="AC809" s="59"/>
      <c r="AD809" s="48"/>
      <c r="AE809" s="235">
        <f>A774</f>
        <v>46286</v>
      </c>
      <c r="AF809" s="236"/>
      <c r="AG809" s="236"/>
      <c r="AH809" s="236"/>
      <c r="AI809" s="236"/>
      <c r="AJ809" s="236"/>
      <c r="AK809" s="236"/>
      <c r="AL809" s="237"/>
      <c r="AM809" s="48"/>
      <c r="AN809" s="155">
        <f>A774</f>
        <v>46286</v>
      </c>
      <c r="AO809" s="156" t="str">
        <f>K775</f>
        <v>Consultorio N° 3</v>
      </c>
      <c r="AP809" s="156">
        <f t="shared" ref="AP809:AQ809" si="558">K816</f>
        <v>0</v>
      </c>
      <c r="AQ809" s="156">
        <f t="shared" si="558"/>
        <v>0</v>
      </c>
      <c r="AR809" s="156">
        <f>AC816</f>
        <v>0</v>
      </c>
      <c r="AS809" s="156">
        <f>AA816</f>
        <v>0</v>
      </c>
      <c r="AT809" s="156">
        <f>AA817</f>
        <v>0</v>
      </c>
      <c r="AU809" s="156">
        <f>AC817</f>
        <v>0</v>
      </c>
      <c r="AV809" s="156">
        <f>AA818</f>
        <v>0</v>
      </c>
      <c r="AW809" s="156">
        <f>AC818</f>
        <v>0</v>
      </c>
      <c r="AX809" s="156">
        <f>AC819</f>
        <v>0</v>
      </c>
      <c r="AY809" s="156">
        <f>N819</f>
        <v>0</v>
      </c>
      <c r="AZ809" s="48"/>
      <c r="BA809" s="48"/>
      <c r="BB809" s="48"/>
      <c r="BC809" s="48"/>
      <c r="BD809" s="48"/>
      <c r="BE809" s="48"/>
      <c r="BF809" s="48"/>
      <c r="BG809" s="48"/>
      <c r="BH809" s="48"/>
      <c r="BI809" s="48"/>
      <c r="BJ809" s="48"/>
      <c r="BK809" s="48"/>
      <c r="BL809" s="48"/>
      <c r="BM809" s="48"/>
      <c r="BN809" s="48"/>
    </row>
    <row r="810" spans="1:66" ht="11.25" customHeight="1">
      <c r="A810" s="220"/>
      <c r="B810" s="38"/>
      <c r="C810" s="205"/>
      <c r="D810" s="208"/>
      <c r="E810" s="57" t="s">
        <v>44</v>
      </c>
      <c r="F810" s="58" t="str">
        <f>IF(D808&lt;&gt;"", VLOOKUP(D808,'Base de Datos'!$A$2:$D1268,4,FALSE()),"")</f>
        <v/>
      </c>
      <c r="G810" s="205"/>
      <c r="H810" s="208"/>
      <c r="I810" s="57" t="s">
        <v>44</v>
      </c>
      <c r="J810" s="58" t="str">
        <f>IF(H808&lt;&gt;"", VLOOKUP(H808,'Base de Datos'!$A$2:$D1268,4,FALSE()),"")</f>
        <v/>
      </c>
      <c r="K810" s="205"/>
      <c r="L810" s="208"/>
      <c r="M810" s="57" t="s">
        <v>44</v>
      </c>
      <c r="N810" s="58" t="str">
        <f>IF(L808&lt;&gt;"", VLOOKUP(L808,'Base de Datos'!$A$2:$D1268,4,FALSE()),"")</f>
        <v/>
      </c>
      <c r="O810" s="43"/>
      <c r="P810" s="3"/>
      <c r="Q810" s="3"/>
      <c r="R810" s="15"/>
      <c r="S810" s="229"/>
      <c r="T810" s="230"/>
      <c r="U810" s="59"/>
      <c r="V810" s="47"/>
      <c r="W810" s="229"/>
      <c r="X810" s="230"/>
      <c r="Y810" s="59"/>
      <c r="Z810" s="47"/>
      <c r="AA810" s="229"/>
      <c r="AB810" s="230"/>
      <c r="AC810" s="59"/>
      <c r="AD810" s="48"/>
      <c r="AE810" s="238" t="s">
        <v>20</v>
      </c>
      <c r="AF810" s="239"/>
      <c r="AG810" s="157" t="s">
        <v>21</v>
      </c>
      <c r="AH810" s="158" t="s">
        <v>22</v>
      </c>
      <c r="AI810" s="159" t="s">
        <v>23</v>
      </c>
      <c r="AJ810" s="159" t="s">
        <v>24</v>
      </c>
      <c r="AK810" s="159" t="s">
        <v>25</v>
      </c>
      <c r="AL810" s="160" t="s">
        <v>26</v>
      </c>
      <c r="AM810" s="48"/>
      <c r="AN810" s="155">
        <f>A774</f>
        <v>46286</v>
      </c>
      <c r="AO810" s="156" t="str">
        <f>K775</f>
        <v>Consultorio N° 3</v>
      </c>
      <c r="AP810" s="156">
        <f t="shared" ref="AP810:AQ810" si="559">K820</f>
        <v>0</v>
      </c>
      <c r="AQ810" s="156">
        <f t="shared" si="559"/>
        <v>0</v>
      </c>
      <c r="AR810" s="156">
        <f>AC820</f>
        <v>0</v>
      </c>
      <c r="AS810" s="156">
        <f>AA820</f>
        <v>0</v>
      </c>
      <c r="AT810" s="156">
        <f>AA821</f>
        <v>0</v>
      </c>
      <c r="AU810" s="156">
        <f>AC821</f>
        <v>0</v>
      </c>
      <c r="AV810" s="156">
        <f>AA822</f>
        <v>0</v>
      </c>
      <c r="AW810" s="156">
        <f>AC822</f>
        <v>0</v>
      </c>
      <c r="AX810" s="156">
        <f>AC823</f>
        <v>0</v>
      </c>
      <c r="AY810" s="156">
        <f>N823</f>
        <v>0</v>
      </c>
      <c r="AZ810" s="48"/>
      <c r="BA810" s="48"/>
      <c r="BB810" s="48"/>
      <c r="BC810" s="48"/>
      <c r="BD810" s="48"/>
      <c r="BE810" s="48"/>
      <c r="BF810" s="48"/>
      <c r="BG810" s="48"/>
      <c r="BH810" s="48"/>
      <c r="BI810" s="48"/>
      <c r="BJ810" s="48"/>
      <c r="BK810" s="48"/>
      <c r="BL810" s="48"/>
      <c r="BM810" s="48"/>
      <c r="BN810" s="48"/>
    </row>
    <row r="811" spans="1:66" ht="11.25" customHeight="1">
      <c r="A811" s="221"/>
      <c r="B811" s="38"/>
      <c r="C811" s="206"/>
      <c r="D811" s="209"/>
      <c r="E811" s="85" t="s">
        <v>46</v>
      </c>
      <c r="F811" s="86"/>
      <c r="G811" s="206"/>
      <c r="H811" s="209"/>
      <c r="I811" s="85" t="s">
        <v>46</v>
      </c>
      <c r="J811" s="108"/>
      <c r="K811" s="206"/>
      <c r="L811" s="209"/>
      <c r="M811" s="85" t="s">
        <v>46</v>
      </c>
      <c r="N811" s="108"/>
      <c r="O811" s="43"/>
      <c r="P811" s="3"/>
      <c r="Q811" s="3"/>
      <c r="R811" s="15"/>
      <c r="S811" s="227" t="str">
        <f>IF(OR(S808="Empleado",S808="Familiar"),"Nombre del Empleado","N° Factura")</f>
        <v>N° Factura</v>
      </c>
      <c r="T811" s="228"/>
      <c r="U811" s="89"/>
      <c r="V811" s="47"/>
      <c r="W811" s="227" t="str">
        <f>IF(OR(W808="Empleado",W808="Familiar"),"Nombre del Empleado","N° Factura")</f>
        <v>N° Factura</v>
      </c>
      <c r="X811" s="228"/>
      <c r="Y811" s="89"/>
      <c r="Z811" s="47"/>
      <c r="AA811" s="227" t="str">
        <f>IF(OR(AA808="Empleado",AA808="Familiar"),"Nombre del Empleado","N° Factura")</f>
        <v>N° Factura</v>
      </c>
      <c r="AB811" s="228"/>
      <c r="AC811" s="89"/>
      <c r="AD811" s="48"/>
      <c r="AE811" s="240" t="s">
        <v>38</v>
      </c>
      <c r="AF811" s="230"/>
      <c r="AG811" s="161">
        <f t="array" aca="1" ref="AG811" ca="1">COUNTIFS(AP776:AP816, "💲", AY776:AY816, INDIRECT("AE" &amp; ROW())) + COUNTIFS(AP776:AP816, "📦", AY776:AY816, INDIRECT("AE" &amp; ROW())) + COUNTIFS(AP776:AP816, "✅", AY776:AY816, INDIRECT("AE" &amp; ROW()))</f>
        <v>0</v>
      </c>
      <c r="AH811" s="162">
        <f t="array" aca="1" ref="AH811" ca="1">COUNTIFS(AP776:AP816, "💲", AY776:AY816, INDIRECT("AE" &amp; ROW())) + COUNTIFS(AP776:AP816, "📦", AY776:AY816, INDIRECT("AE" &amp; ROW()))</f>
        <v>0</v>
      </c>
      <c r="AI811" s="139">
        <f t="array" aca="1" ref="AI811" ca="1">SUMIFS(AR776:AR816, AY776:AY816, INDIRECT("AE" &amp; ROW()), AP776:AP816, "💲") + SUMIFS(AR776:AR816, AY776:AY816, INDIRECT("AE" &amp; ROW()), AP776:AP816, "📦")</f>
        <v>0</v>
      </c>
      <c r="AJ811" s="139">
        <f t="array" aca="1" ref="AJ811" ca="1">(
    SUMIFS(AR776:AR816, AY776:AY816, INDIRECT("AE" &amp; ROW()), AP776:AP816, "💲") +
    SUMIFS(AR776:AR816, AY776:AY816, INDIRECT("AE" &amp; ROW()), AP776:AP816, "📦")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
        SUMIFS(AR776:AR816, AY776:AY816, INDIRECT("AE" &amp; ROW()), AP776:AP816, "💲", AS776:AS816, "Familiar") +
        SUMIFS(AR776:AR816, AY776:AY816, INDIRECT("AE" &amp; ROW()), AP776:AP816, "📦", AS776:AS816, "Familiar")
    ) / 2
)  -
(
    (
        SUMIFS(AR776:AR816, AY776:AY816, INDIRECT("AE" &amp; ROW()), AP776:AP816, "💲", AS776:AS816, "Exonerado ADH") +
        SUMIFS(AR776:AR816, AY776:AY816, INDIRECT("AE" &amp; ROW()), AP776:AP816, "📦", AS776:AS816, "Exonerado ADH")
    ) / 2
)  -
(
    (
        SUMIFS(AR776:AR816, AY776:AY816, INDIRECT("AE" &amp; ROW()), AP776:AP816, "💲", AS776:AS816, "Exonerado Doctor") +
        SUMIFS(AR776:AR816, AY776:AY816, INDIRECT("AE" &amp; ROW()), AP776:AP816, "📦", AS776:AS816, "Exonerado Doctor")
    ) / 2
)</f>
        <v>0</v>
      </c>
      <c r="AK811" s="139">
        <f t="array" aca="1" ref="AK811" ca="1">(
    SUMIFS(AR776:AR816, AY776:AY816, INDIRECT("AE" &amp; ROW()), AP776:AP816, "💲") +
    SUMIFS(AR776:AR816, AY776:AY816, INDIRECT("AE" &amp; ROW()), AP776:AP816, "📦")
) -
(
    SUMIFS(AR776:AR816, AY776:AY816, INDIRECT("AE" &amp; ROW()), AP776:AP816, "💲", AS776:AS816, "Familiar") +
    SUMIFS(AR776:AR816, AY776:AY816, INDIRECT("AE" &amp; ROW()), AP776:AP816, "📦", AS776:AS816, "Familiar")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SUMIFS(AR776:AR816, AY776:AY816, INDIRECT("AE" &amp; ROW()), AP776:AP816, "💲", AS776:AS816, "Exonerado ADH") +
    SUMIFS(AR776:AR816, AY776:AY816, INDIRECT("AE" &amp; ROW()), AP776:AP816, "📦", AS776:AS816, "Exonerado ADH")
) -
(
    (
        SUMIFS(AR776:AR816, AY776:AY816, INDIRECT("AE" &amp; ROW()), AP776:AP816, "💲", AS776:AS816, "Exonerado Doctor") +
        SUMIFS(AR776:AR816, AY776:AY816, INDIRECT("AE" &amp; ROW()), AP776:AP816, "📦", AS776:AS816, "Exonerado Doctor")
    ) / 2
) -
(
    (
        SUMIFS(AR776:AR816, AY776:AY816, INDIRECT("AE" &amp; ROW()), AP776:AP816, "💲", AS776:AS816, "") +
        SUMIFS(AR776:AR816, AY776:AY816, INDIRECT("AE" &amp; ROW()), AP776:AP816, "📦", AS776:AS816, "")
    ) / 2
)</f>
        <v>0</v>
      </c>
      <c r="AL811" s="140">
        <f t="array" aca="1" ref="AL811" ca="1">(
    SUMIFS(AR776:AR816, AY776:AY816, INDIRECT("AE" &amp; ROW()), AP776:AP816, "💲") +
    SUMIFS(AR776:AR816, AY776:AY816, INDIRECT("AE" &amp; ROW()), AP776:AP816, "📦")
) -
(
    (
        SUMIFS(AR776:AR816, AY776:AY816, INDIRECT("AE" &amp; ROW()), AP776:AP816, "💲", AS776:AS816, "Familiar") +
        SUMIFS(AR776:AR816, AY776:AY816, INDIRECT("AE" &amp; ROW()), AP776:AP816, "📦", AS776:AS816, "Familiar")
    ) / 2
) -
(
    (
        SUMIFS(AR776:AR816, AY776:AY816, INDIRECT("AE" &amp; ROW()), AP776:AP816, "💲", AS776:AS816, "Participante") +
        SUMIFS(AR776:AR816, AY776:AY816, INDIRECT("AE" &amp; ROW()), AP776:AP816, "📦", AS776:AS816, "Participante")
    ) / 2
) -
(
    (
        SUMIFS(AR776:AR816, AY776:AY816, INDIRECT("AE" &amp; ROW()), AP776:AP816, "💲", AS776:AS816, "Empleado") +
        SUMIFS(AR776:AR816, AY776:AY816, INDIRECT("AE" &amp; ROW()), AP776:AP816, "📦", AS776:AS816, "Empleado")
    ) / 2
) -
(
    (
        SUMIFS(AR776:AR816, AY776:AY816, INDIRECT("AE" &amp; ROW()), AP776:AP816, "💲", AS776:AS816, "Exonerado ADH") +
        SUMIFS(AR776:AR816, AY776:AY816, INDIRECT("AE" &amp; ROW()), AP776:AP816, "📦", AS776:AS816, "Exonerado ADH")
    ) / 2
) -
(
    SUMIFS(AR776:AR816, AY776:AY816, INDIRECT("AE" &amp; ROW()), AP776:AP816, "💲", AS776:AS816, "Exonerado Doctor") +
    SUMIFS(AR776:AR816, AY776:AY816, INDIRECT("AE" &amp; ROW()), AP776:AP816, "📦", AS776:AS816, "Exonerado Doctor")
) -
(
    (
        SUMIFS(AR776:AR816, AY776:AY816, INDIRECT("AE" &amp; ROW()), AP776:AP816, "💲", AS776:AS816, "") +
        SUMIFS(AR776:AR816, AY776:AY816, INDIRECT("AE" &amp; ROW()), AP776:AP816, "📦", AS776:AS816, "")
    ) / 2
)</f>
        <v>0</v>
      </c>
      <c r="AM811" s="48"/>
      <c r="AN811" s="155">
        <f>A774</f>
        <v>46286</v>
      </c>
      <c r="AO811" s="156" t="str">
        <f>K775</f>
        <v>Consultorio N° 3</v>
      </c>
      <c r="AP811" s="156">
        <f t="shared" ref="AP811:AQ811" si="560">K824</f>
        <v>0</v>
      </c>
      <c r="AQ811" s="156">
        <f t="shared" si="560"/>
        <v>0</v>
      </c>
      <c r="AR811" s="156">
        <f>AC824</f>
        <v>0</v>
      </c>
      <c r="AS811" s="156">
        <f>AA824</f>
        <v>0</v>
      </c>
      <c r="AT811" s="156">
        <f>AA825</f>
        <v>0</v>
      </c>
      <c r="AU811" s="156">
        <f>AC825</f>
        <v>0</v>
      </c>
      <c r="AV811" s="156">
        <f>AA826</f>
        <v>0</v>
      </c>
      <c r="AW811" s="156">
        <f>AC826</f>
        <v>0</v>
      </c>
      <c r="AX811" s="156">
        <f>AC827</f>
        <v>0</v>
      </c>
      <c r="AY811" s="156">
        <f>N827</f>
        <v>0</v>
      </c>
      <c r="AZ811" s="48"/>
      <c r="BA811" s="48"/>
      <c r="BB811" s="48"/>
      <c r="BC811" s="48"/>
      <c r="BD811" s="48"/>
      <c r="BE811" s="48"/>
      <c r="BF811" s="48"/>
      <c r="BG811" s="48"/>
      <c r="BH811" s="48"/>
      <c r="BI811" s="48"/>
      <c r="BJ811" s="48"/>
      <c r="BK811" s="48"/>
      <c r="BL811" s="48"/>
      <c r="BM811" s="48"/>
      <c r="BN811" s="48"/>
    </row>
    <row r="812" spans="1:66" ht="11.25" customHeight="1">
      <c r="A812" s="222">
        <f>A808+$Q$13/1440</f>
        <v>0.70833333333333315</v>
      </c>
      <c r="B812" s="38"/>
      <c r="C812" s="204"/>
      <c r="D812" s="207"/>
      <c r="E812" s="40" t="s">
        <v>36</v>
      </c>
      <c r="F812" s="42" t="str">
        <f>IF(D812&lt;&gt;"", VLOOKUP(D812,'Base de Datos'!$A$2:$D1268,2,FALSE()),"")</f>
        <v/>
      </c>
      <c r="G812" s="204"/>
      <c r="H812" s="216"/>
      <c r="I812" s="40" t="s">
        <v>36</v>
      </c>
      <c r="J812" s="42" t="str">
        <f>IF(H812&lt;&gt;"", VLOOKUP(H812,'Base de Datos'!$A$2:$D1268,2,FALSE()),"")</f>
        <v/>
      </c>
      <c r="K812" s="204"/>
      <c r="L812" s="216"/>
      <c r="M812" s="40" t="s">
        <v>36</v>
      </c>
      <c r="N812" s="42" t="str">
        <f>IF(L812&lt;&gt;"", VLOOKUP(L812,'Base de Datos'!$A$2:$D1268,2,FALSE()),"")</f>
        <v/>
      </c>
      <c r="O812" s="43"/>
      <c r="P812" s="163"/>
      <c r="Q812" s="3"/>
      <c r="R812" s="15"/>
      <c r="S812" s="45"/>
      <c r="T812" s="45" t="s">
        <v>37</v>
      </c>
      <c r="U812" s="46"/>
      <c r="V812" s="47"/>
      <c r="W812" s="45"/>
      <c r="X812" s="45" t="s">
        <v>37</v>
      </c>
      <c r="Y812" s="46"/>
      <c r="Z812" s="47"/>
      <c r="AA812" s="45"/>
      <c r="AB812" s="45" t="s">
        <v>37</v>
      </c>
      <c r="AC812" s="46"/>
      <c r="AD812" s="48"/>
      <c r="AE812" s="240" t="s">
        <v>43</v>
      </c>
      <c r="AF812" s="230"/>
      <c r="AG812" s="161">
        <f t="array" aca="1" ref="AG812" ca="1">COUNTIFS(AP776:AP816, "💲", AY776:AY816, INDIRECT("AE" &amp; ROW())) + COUNTIFS(AP776:AP816, "📦", AY776:AY816, INDIRECT("AE" &amp; ROW())) + COUNTIFS(AP776:AP816, "✅", AY776:AY816, INDIRECT("AE" &amp; ROW()))</f>
        <v>0</v>
      </c>
      <c r="AH812" s="162">
        <f t="array" aca="1" ref="AH812" ca="1">COUNTIFS(AP776:AP816, "💲", AY776:AY816, INDIRECT("AE" &amp; ROW())) + COUNTIFS(AP776:AP816, "📦", AY776:AY816, INDIRECT("AE" &amp; ROW()))</f>
        <v>0</v>
      </c>
      <c r="AI812" s="139">
        <f t="array" aca="1" ref="AI812" ca="1">SUMIFS(AR776:AR816, AY776:AY816, INDIRECT("AE" &amp; ROW()), AP776:AP816, "💲") + SUMIFS(AR776:AR816, AY776:AY816, INDIRECT("AE" &amp; ROW()), AP776:AP816, "📦")</f>
        <v>0</v>
      </c>
      <c r="AJ812" s="139">
        <f t="array" aca="1" ref="AJ812" ca="1">(
    SUMIFS(AR776:AR816, AY776:AY816, INDIRECT("AE" &amp; ROW()), AP776:AP816, "💲") +
    SUMIFS(AR776:AR816, AY776:AY816, INDIRECT("AE" &amp; ROW()), AP776:AP816, "📦")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
        SUMIFS(AR776:AR816, AY776:AY816, INDIRECT("AE" &amp; ROW()), AP776:AP816, "💲", AS776:AS816, "Familiar") +
        SUMIFS(AR776:AR816, AY776:AY816, INDIRECT("AE" &amp; ROW()), AP776:AP816, "📦", AS776:AS816, "Familiar")
    ) / 2
)  -
(
    (
        SUMIFS(AR776:AR816, AY776:AY816, INDIRECT("AE" &amp; ROW()), AP776:AP816, "💲", AS776:AS816, "Exonerado ADH") +
        SUMIFS(AR776:AR816, AY776:AY816, INDIRECT("AE" &amp; ROW()), AP776:AP816, "📦", AS776:AS816, "Exonerado ADH")
    ) / 2
)  -
(
    (
        SUMIFS(AR776:AR816, AY776:AY816, INDIRECT("AE" &amp; ROW()), AP776:AP816, "💲", AS776:AS816, "Exonerado Doctor") +
        SUMIFS(AR776:AR816, AY776:AY816, INDIRECT("AE" &amp; ROW()), AP776:AP816, "📦", AS776:AS816, "Exonerado Doctor")
    ) / 2
)</f>
        <v>0</v>
      </c>
      <c r="AK812" s="139">
        <f t="array" aca="1" ref="AK812" ca="1">(
    SUMIFS(AR776:AR816, AY776:AY816, INDIRECT("AE" &amp; ROW()), AP776:AP816, "💲") +
    SUMIFS(AR776:AR816, AY776:AY816, INDIRECT("AE" &amp; ROW()), AP776:AP816, "📦")
) -
(
    SUMIFS(AR776:AR816, AY776:AY816, INDIRECT("AE" &amp; ROW()), AP776:AP816, "💲", AS776:AS816, "Familiar") +
    SUMIFS(AR776:AR816, AY776:AY816, INDIRECT("AE" &amp; ROW()), AP776:AP816, "📦", AS776:AS816, "Familiar")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SUMIFS(AR776:AR816, AY776:AY816, INDIRECT("AE" &amp; ROW()), AP776:AP816, "💲", AS776:AS816, "Exonerado ADH") +
    SUMIFS(AR776:AR816, AY776:AY816, INDIRECT("AE" &amp; ROW()), AP776:AP816, "📦", AS776:AS816, "Exonerado ADH")
) -
(
    (
        SUMIFS(AR776:AR816, AY776:AY816, INDIRECT("AE" &amp; ROW()), AP776:AP816, "💲", AS776:AS816, "Exonerado Doctor") +
        SUMIFS(AR776:AR816, AY776:AY816, INDIRECT("AE" &amp; ROW()), AP776:AP816, "📦", AS776:AS816, "Exonerado Doctor")
    ) / 2
) -
(
    (
        SUMIFS(AR776:AR816, AY776:AY816, INDIRECT("AE" &amp; ROW()), AP776:AP816, "💲", AS776:AS816, "") +
        SUMIFS(AR776:AR816, AY776:AY816, INDIRECT("AE" &amp; ROW()), AP776:AP816, "📦", AS776:AS816, "")
    ) / 2
)</f>
        <v>0</v>
      </c>
      <c r="AL812" s="140">
        <f t="array" aca="1" ref="AL812" ca="1">(
    SUMIFS(AR776:AR816, AY776:AY816, INDIRECT("AE" &amp; ROW()), AP776:AP816, "💲") +
    SUMIFS(AR776:AR816, AY776:AY816, INDIRECT("AE" &amp; ROW()), AP776:AP816, "📦")
) -
(
    (
        SUMIFS(AR776:AR816, AY776:AY816, INDIRECT("AE" &amp; ROW()), AP776:AP816, "💲", AS776:AS816, "Familiar") +
        SUMIFS(AR776:AR816, AY776:AY816, INDIRECT("AE" &amp; ROW()), AP776:AP816, "📦", AS776:AS816, "Familiar")
    ) / 2
) -
(
    (
        SUMIFS(AR776:AR816, AY776:AY816, INDIRECT("AE" &amp; ROW()), AP776:AP816, "💲", AS776:AS816, "Participante") +
        SUMIFS(AR776:AR816, AY776:AY816, INDIRECT("AE" &amp; ROW()), AP776:AP816, "📦", AS776:AS816, "Participante")
    ) / 2
) -
(
    (
        SUMIFS(AR776:AR816, AY776:AY816, INDIRECT("AE" &amp; ROW()), AP776:AP816, "💲", AS776:AS816, "Empleado") +
        SUMIFS(AR776:AR816, AY776:AY816, INDIRECT("AE" &amp; ROW()), AP776:AP816, "📦", AS776:AS816, "Empleado")
    ) / 2
) -
(
    (
        SUMIFS(AR776:AR816, AY776:AY816, INDIRECT("AE" &amp; ROW()), AP776:AP816, "💲", AS776:AS816, "Exonerado ADH") +
        SUMIFS(AR776:AR816, AY776:AY816, INDIRECT("AE" &amp; ROW()), AP776:AP816, "📦", AS776:AS816, "Exonerado ADH")
    ) / 2
) -
(
    SUMIFS(AR776:AR816, AY776:AY816, INDIRECT("AE" &amp; ROW()), AP776:AP816, "💲", AS776:AS816, "Exonerado Doctor") +
    SUMIFS(AR776:AR816, AY776:AY816, INDIRECT("AE" &amp; ROW()), AP776:AP816, "📦", AS776:AS816, "Exonerado Doctor")
) -
(
    (
        SUMIFS(AR776:AR816, AY776:AY816, INDIRECT("AE" &amp; ROW()), AP776:AP816, "💲", AS776:AS816, "") +
        SUMIFS(AR776:AR816, AY776:AY816, INDIRECT("AE" &amp; ROW()), AP776:AP816, "📦", AS776:AS816, "")
    ) / 2
)</f>
        <v>0</v>
      </c>
      <c r="AM812" s="48"/>
      <c r="AN812" s="156"/>
      <c r="AO812" s="156"/>
      <c r="AP812" s="156"/>
      <c r="AQ812" s="156">
        <f>L820</f>
        <v>0</v>
      </c>
      <c r="AR812" s="156"/>
      <c r="AS812" s="156"/>
      <c r="AT812" s="156"/>
      <c r="AU812" s="156"/>
      <c r="AV812" s="156"/>
      <c r="AW812" s="156"/>
      <c r="AX812" s="156"/>
      <c r="AY812" s="156">
        <f>N815</f>
        <v>0</v>
      </c>
      <c r="AZ812" s="48"/>
      <c r="BA812" s="48"/>
      <c r="BB812" s="48"/>
      <c r="BC812" s="48"/>
      <c r="BD812" s="48"/>
      <c r="BE812" s="48"/>
      <c r="BF812" s="48"/>
      <c r="BG812" s="48"/>
      <c r="BH812" s="48"/>
      <c r="BI812" s="48"/>
      <c r="BJ812" s="48"/>
      <c r="BK812" s="48"/>
      <c r="BL812" s="48"/>
      <c r="BM812" s="48"/>
      <c r="BN812" s="48"/>
    </row>
    <row r="813" spans="1:66" ht="11.25" customHeight="1">
      <c r="A813" s="220"/>
      <c r="B813" s="38"/>
      <c r="C813" s="205"/>
      <c r="D813" s="208"/>
      <c r="E813" s="57" t="s">
        <v>42</v>
      </c>
      <c r="F813" s="58" t="str">
        <f>IF(D812&lt;&gt;"", VLOOKUP(D812,'Base de Datos'!$A$2:$D1268,3,FALSE()),"")</f>
        <v/>
      </c>
      <c r="G813" s="205"/>
      <c r="H813" s="208"/>
      <c r="I813" s="57" t="s">
        <v>42</v>
      </c>
      <c r="J813" s="58" t="str">
        <f>IF(H812&lt;&gt;"", VLOOKUP(H812,'Base de Datos'!$A$2:$D1268,3,FALSE()),"")</f>
        <v/>
      </c>
      <c r="K813" s="205"/>
      <c r="L813" s="208"/>
      <c r="M813" s="57" t="s">
        <v>42</v>
      </c>
      <c r="N813" s="58" t="str">
        <f>IF(L812&lt;&gt;"", VLOOKUP(L812,'Base de Datos'!$A$2:$D1268,3,FALSE()),"")</f>
        <v/>
      </c>
      <c r="O813" s="43"/>
      <c r="P813" s="163"/>
      <c r="Q813" s="3"/>
      <c r="R813" s="15"/>
      <c r="S813" s="229"/>
      <c r="T813" s="230"/>
      <c r="U813" s="59"/>
      <c r="V813" s="47"/>
      <c r="W813" s="229"/>
      <c r="X813" s="230"/>
      <c r="Y813" s="59"/>
      <c r="Z813" s="47"/>
      <c r="AA813" s="229"/>
      <c r="AB813" s="230"/>
      <c r="AC813" s="59"/>
      <c r="AD813" s="48"/>
      <c r="AE813" s="240" t="s">
        <v>45</v>
      </c>
      <c r="AF813" s="230"/>
      <c r="AG813" s="161">
        <f t="array" aca="1" ref="AG813" ca="1">COUNTIFS(AP776:AP816, "💲", AY776:AY816, INDIRECT("AE" &amp; ROW())) + COUNTIFS(AP776:AP816, "📦", AY776:AY816, INDIRECT("AE" &amp; ROW())) + COUNTIFS(AP776:AP816, "✅", AY776:AY816, INDIRECT("AE" &amp; ROW()))</f>
        <v>0</v>
      </c>
      <c r="AH813" s="162">
        <f t="array" aca="1" ref="AH813" ca="1">COUNTIFS(AP776:AP816, "💲", AY776:AY816, INDIRECT("AE" &amp; ROW())) + COUNTIFS(AP776:AP816, "📦", AY776:AY816, INDIRECT("AE" &amp; ROW()))</f>
        <v>0</v>
      </c>
      <c r="AI813" s="139">
        <f t="array" aca="1" ref="AI813" ca="1">SUMIFS(AR776:AR816, AY776:AY816, INDIRECT("AE" &amp; ROW()), AP776:AP816, "💲") + SUMIFS(AR776:AR816, AY776:AY816, INDIRECT("AE" &amp; ROW()), AP776:AP816, "📦")</f>
        <v>0</v>
      </c>
      <c r="AJ813" s="139">
        <f t="array" aca="1" ref="AJ813" ca="1">(
    SUMIFS(AR776:AR816, AY776:AY816, INDIRECT("AE" &amp; ROW()), AP776:AP816, "💲") +
    SUMIFS(AR776:AR816, AY776:AY816, INDIRECT("AE" &amp; ROW()), AP776:AP816, "📦")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
        SUMIFS(AR776:AR816, AY776:AY816, INDIRECT("AE" &amp; ROW()), AP776:AP816, "💲", AS776:AS816, "Familiar") +
        SUMIFS(AR776:AR816, AY776:AY816, INDIRECT("AE" &amp; ROW()), AP776:AP816, "📦", AS776:AS816, "Familiar")
    ) / 2
)  -
(
    (
        SUMIFS(AR776:AR816, AY776:AY816, INDIRECT("AE" &amp; ROW()), AP776:AP816, "💲", AS776:AS816, "Exonerado ADH") +
        SUMIFS(AR776:AR816, AY776:AY816, INDIRECT("AE" &amp; ROW()), AP776:AP816, "📦", AS776:AS816, "Exonerado ADH")
    ) / 2
)  -
(
    (
        SUMIFS(AR776:AR816, AY776:AY816, INDIRECT("AE" &amp; ROW()), AP776:AP816, "💲", AS776:AS816, "Exonerado Doctor") +
        SUMIFS(AR776:AR816, AY776:AY816, INDIRECT("AE" &amp; ROW()), AP776:AP816, "📦", AS776:AS816, "Exonerado Doctor")
    ) / 2
)</f>
        <v>0</v>
      </c>
      <c r="AK813" s="139">
        <f t="array" aca="1" ref="AK813" ca="1">(
    SUMIFS(AR776:AR816, AY776:AY816, INDIRECT("AE" &amp; ROW()), AP776:AP816, "💲") +
    SUMIFS(AR776:AR816, AY776:AY816, INDIRECT("AE" &amp; ROW()), AP776:AP816, "📦")
) -
(
    SUMIFS(AR776:AR816, AY776:AY816, INDIRECT("AE" &amp; ROW()), AP776:AP816, "💲", AS776:AS816, "Familiar") +
    SUMIFS(AR776:AR816, AY776:AY816, INDIRECT("AE" &amp; ROW()), AP776:AP816, "📦", AS776:AS816, "Familiar")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SUMIFS(AR776:AR816, AY776:AY816, INDIRECT("AE" &amp; ROW()), AP776:AP816, "💲", AS776:AS816, "Exonerado ADH") +
    SUMIFS(AR776:AR816, AY776:AY816, INDIRECT("AE" &amp; ROW()), AP776:AP816, "📦", AS776:AS816, "Exonerado ADH")
) -
(
    (
        SUMIFS(AR776:AR816, AY776:AY816, INDIRECT("AE" &amp; ROW()), AP776:AP816, "💲", AS776:AS816, "Exonerado Doctor") +
        SUMIFS(AR776:AR816, AY776:AY816, INDIRECT("AE" &amp; ROW()), AP776:AP816, "📦", AS776:AS816, "Exonerado Doctor")
    ) / 2
) -
(
    (
        SUMIFS(AR776:AR816, AY776:AY816, INDIRECT("AE" &amp; ROW()), AP776:AP816, "💲", AS776:AS816, "") +
        SUMIFS(AR776:AR816, AY776:AY816, INDIRECT("AE" &amp; ROW()), AP776:AP816, "📦", AS776:AS816, "")
    ) / 2
)</f>
        <v>0</v>
      </c>
      <c r="AL813" s="140">
        <f t="array" aca="1" ref="AL813" ca="1">(
    SUMIFS(AR776:AR816, AY776:AY816, INDIRECT("AE" &amp; ROW()), AP776:AP816, "💲") +
    SUMIFS(AR776:AR816, AY776:AY816, INDIRECT("AE" &amp; ROW()), AP776:AP816, "📦")
) -
(
    (
        SUMIFS(AR776:AR816, AY776:AY816, INDIRECT("AE" &amp; ROW()), AP776:AP816, "💲", AS776:AS816, "Familiar") +
        SUMIFS(AR776:AR816, AY776:AY816, INDIRECT("AE" &amp; ROW()), AP776:AP816, "📦", AS776:AS816, "Familiar")
    ) / 2
) -
(
    (
        SUMIFS(AR776:AR816, AY776:AY816, INDIRECT("AE" &amp; ROW()), AP776:AP816, "💲", AS776:AS816, "Participante") +
        SUMIFS(AR776:AR816, AY776:AY816, INDIRECT("AE" &amp; ROW()), AP776:AP816, "📦", AS776:AS816, "Participante")
    ) / 2
) -
(
    (
        SUMIFS(AR776:AR816, AY776:AY816, INDIRECT("AE" &amp; ROW()), AP776:AP816, "💲", AS776:AS816, "Empleado") +
        SUMIFS(AR776:AR816, AY776:AY816, INDIRECT("AE" &amp; ROW()), AP776:AP816, "📦", AS776:AS816, "Empleado")
    ) / 2
) -
(
    (
        SUMIFS(AR776:AR816, AY776:AY816, INDIRECT("AE" &amp; ROW()), AP776:AP816, "💲", AS776:AS816, "Exonerado ADH") +
        SUMIFS(AR776:AR816, AY776:AY816, INDIRECT("AE" &amp; ROW()), AP776:AP816, "📦", AS776:AS816, "Exonerado ADH")
    ) / 2
) -
(
    SUMIFS(AR776:AR816, AY776:AY816, INDIRECT("AE" &amp; ROW()), AP776:AP816, "💲", AS776:AS816, "Exonerado Doctor") +
    SUMIFS(AR776:AR816, AY776:AY816, INDIRECT("AE" &amp; ROW()), AP776:AP816, "📦", AS776:AS816, "Exonerado Doctor")
) -
(
    (
        SUMIFS(AR776:AR816, AY776:AY816, INDIRECT("AE" &amp; ROW()), AP776:AP816, "💲", AS776:AS816, "") +
        SUMIFS(AR776:AR816, AY776:AY816, INDIRECT("AE" &amp; ROW()), AP776:AP816, "📦", AS776:AS816, "")
    ) / 2
)</f>
        <v>0</v>
      </c>
      <c r="AM813" s="48"/>
      <c r="AN813" s="156"/>
      <c r="AO813" s="156"/>
      <c r="AP813" s="156"/>
      <c r="AQ813" s="156">
        <f>L824</f>
        <v>0</v>
      </c>
      <c r="AR813" s="156"/>
      <c r="AS813" s="156"/>
      <c r="AT813" s="156"/>
      <c r="AU813" s="156"/>
      <c r="AV813" s="156"/>
      <c r="AW813" s="156"/>
      <c r="AX813" s="156"/>
      <c r="AY813" s="156">
        <f>N819</f>
        <v>0</v>
      </c>
      <c r="AZ813" s="48"/>
      <c r="BA813" s="48"/>
      <c r="BB813" s="48"/>
      <c r="BC813" s="48"/>
      <c r="BD813" s="48"/>
      <c r="BE813" s="48"/>
      <c r="BF813" s="48"/>
      <c r="BG813" s="48"/>
      <c r="BH813" s="48"/>
      <c r="BI813" s="48"/>
      <c r="BJ813" s="48"/>
      <c r="BK813" s="48"/>
      <c r="BL813" s="48"/>
      <c r="BM813" s="48"/>
      <c r="BN813" s="48"/>
    </row>
    <row r="814" spans="1:66" ht="11.25" customHeight="1">
      <c r="A814" s="220"/>
      <c r="B814" s="38"/>
      <c r="C814" s="205"/>
      <c r="D814" s="208"/>
      <c r="E814" s="57" t="s">
        <v>44</v>
      </c>
      <c r="F814" s="58" t="str">
        <f>IF(D812&lt;&gt;"", VLOOKUP(D812,'Base de Datos'!$A$2:$D1268,4,FALSE()),"")</f>
        <v/>
      </c>
      <c r="G814" s="205"/>
      <c r="H814" s="208"/>
      <c r="I814" s="57" t="s">
        <v>44</v>
      </c>
      <c r="J814" s="58" t="str">
        <f>IF(H812&lt;&gt;"", VLOOKUP(H812,'Base de Datos'!$A$2:$D1268,4,FALSE()),"")</f>
        <v/>
      </c>
      <c r="K814" s="205"/>
      <c r="L814" s="208"/>
      <c r="M814" s="57" t="s">
        <v>44</v>
      </c>
      <c r="N814" s="58" t="str">
        <f>IF(L812&lt;&gt;"", VLOOKUP(L812,'Base de Datos'!$A$2:$D1268,4,FALSE()),"")</f>
        <v/>
      </c>
      <c r="O814" s="43"/>
      <c r="P814" s="163"/>
      <c r="Q814" s="3"/>
      <c r="R814" s="15"/>
      <c r="S814" s="229"/>
      <c r="T814" s="230"/>
      <c r="U814" s="59"/>
      <c r="V814" s="47"/>
      <c r="W814" s="229"/>
      <c r="X814" s="230"/>
      <c r="Y814" s="59"/>
      <c r="Z814" s="47"/>
      <c r="AA814" s="229"/>
      <c r="AB814" s="230"/>
      <c r="AC814" s="59"/>
      <c r="AD814" s="48"/>
      <c r="AE814" s="240" t="s">
        <v>47</v>
      </c>
      <c r="AF814" s="230"/>
      <c r="AG814" s="161">
        <f t="array" aca="1" ref="AG814" ca="1">COUNTIFS(AP776:AP816, "💲", AY776:AY816, INDIRECT("AE" &amp; ROW())) + COUNTIFS(AP776:AP816, "📦", AY776:AY816, INDIRECT("AE" &amp; ROW())) + COUNTIFS(AP776:AP816, "✅", AY776:AY816, INDIRECT("AE" &amp; ROW()))</f>
        <v>0</v>
      </c>
      <c r="AH814" s="162">
        <f t="array" aca="1" ref="AH814" ca="1">COUNTIFS(AP776:AP816, "💲", AY776:AY816, INDIRECT("AE" &amp; ROW())) + COUNTIFS(AP776:AP816, "📦", AY776:AY816, INDIRECT("AE" &amp; ROW()))</f>
        <v>0</v>
      </c>
      <c r="AI814" s="139">
        <f t="array" aca="1" ref="AI814" ca="1">SUMIFS(AR776:AR816, AY776:AY816, INDIRECT("AE" &amp; ROW()), AP776:AP816, "💲") + SUMIFS(AR776:AR816, AY776:AY816, INDIRECT("AE" &amp; ROW()), AP776:AP816, "📦")</f>
        <v>0</v>
      </c>
      <c r="AJ814" s="139">
        <f t="array" aca="1" ref="AJ814" ca="1">(
    SUMIFS(AR776:AR816, AY776:AY816, INDIRECT("AE" &amp; ROW()), AP776:AP816, "💲") +
    SUMIFS(AR776:AR816, AY776:AY816, INDIRECT("AE" &amp; ROW()), AP776:AP816, "📦")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
        SUMIFS(AR776:AR816, AY776:AY816, INDIRECT("AE" &amp; ROW()), AP776:AP816, "💲", AS776:AS816, "Familiar") +
        SUMIFS(AR776:AR816, AY776:AY816, INDIRECT("AE" &amp; ROW()), AP776:AP816, "📦", AS776:AS816, "Familiar")
    ) / 2
)  -
(
    (
        SUMIFS(AR776:AR816, AY776:AY816, INDIRECT("AE" &amp; ROW()), AP776:AP816, "💲", AS776:AS816, "Exonerado ADH") +
        SUMIFS(AR776:AR816, AY776:AY816, INDIRECT("AE" &amp; ROW()), AP776:AP816, "📦", AS776:AS816, "Exonerado ADH")
    ) / 2
)  -
(
    (
        SUMIFS(AR776:AR816, AY776:AY816, INDIRECT("AE" &amp; ROW()), AP776:AP816, "💲", AS776:AS816, "Exonerado Doctor") +
        SUMIFS(AR776:AR816, AY776:AY816, INDIRECT("AE" &amp; ROW()), AP776:AP816, "📦", AS776:AS816, "Exonerado Doctor")
    ) / 2
)</f>
        <v>0</v>
      </c>
      <c r="AK814" s="139">
        <f t="array" aca="1" ref="AK814" ca="1">(
    SUMIFS(AR776:AR816, AY776:AY816, INDIRECT("AE" &amp; ROW()), AP776:AP816, "💲") +
    SUMIFS(AR776:AR816, AY776:AY816, INDIRECT("AE" &amp; ROW()), AP776:AP816, "📦")
) -
(
    SUMIFS(AR776:AR816, AY776:AY816, INDIRECT("AE" &amp; ROW()), AP776:AP816, "💲", AS776:AS816, "Familiar") +
    SUMIFS(AR776:AR816, AY776:AY816, INDIRECT("AE" &amp; ROW()), AP776:AP816, "📦", AS776:AS816, "Familiar")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SUMIFS(AR776:AR816, AY776:AY816, INDIRECT("AE" &amp; ROW()), AP776:AP816, "💲", AS776:AS816, "Exonerado ADH") +
    SUMIFS(AR776:AR816, AY776:AY816, INDIRECT("AE" &amp; ROW()), AP776:AP816, "📦", AS776:AS816, "Exonerado ADH")
) -
(
    (
        SUMIFS(AR776:AR816, AY776:AY816, INDIRECT("AE" &amp; ROW()), AP776:AP816, "💲", AS776:AS816, "Exonerado Doctor") +
        SUMIFS(AR776:AR816, AY776:AY816, INDIRECT("AE" &amp; ROW()), AP776:AP816, "📦", AS776:AS816, "Exonerado Doctor")
    ) / 2
) -
(
    (
        SUMIFS(AR776:AR816, AY776:AY816, INDIRECT("AE" &amp; ROW()), AP776:AP816, "💲", AS776:AS816, "") +
        SUMIFS(AR776:AR816, AY776:AY816, INDIRECT("AE" &amp; ROW()), AP776:AP816, "📦", AS776:AS816, "")
    ) / 2
)</f>
        <v>0</v>
      </c>
      <c r="AL814" s="140">
        <f t="array" aca="1" ref="AL814" ca="1">(
    SUMIFS(AR776:AR816, AY776:AY816, INDIRECT("AE" &amp; ROW()), AP776:AP816, "💲") +
    SUMIFS(AR776:AR816, AY776:AY816, INDIRECT("AE" &amp; ROW()), AP776:AP816, "📦")
) -
(
    (
        SUMIFS(AR776:AR816, AY776:AY816, INDIRECT("AE" &amp; ROW()), AP776:AP816, "💲", AS776:AS816, "Familiar") +
        SUMIFS(AR776:AR816, AY776:AY816, INDIRECT("AE" &amp; ROW()), AP776:AP816, "📦", AS776:AS816, "Familiar")
    ) / 2
) -
(
    (
        SUMIFS(AR776:AR816, AY776:AY816, INDIRECT("AE" &amp; ROW()), AP776:AP816, "💲", AS776:AS816, "Participante") +
        SUMIFS(AR776:AR816, AY776:AY816, INDIRECT("AE" &amp; ROW()), AP776:AP816, "📦", AS776:AS816, "Participante")
    ) / 2
) -
(
    (
        SUMIFS(AR776:AR816, AY776:AY816, INDIRECT("AE" &amp; ROW()), AP776:AP816, "💲", AS776:AS816, "Empleado") +
        SUMIFS(AR776:AR816, AY776:AY816, INDIRECT("AE" &amp; ROW()), AP776:AP816, "📦", AS776:AS816, "Empleado")
    ) / 2
) -
(
    (
        SUMIFS(AR776:AR816, AY776:AY816, INDIRECT("AE" &amp; ROW()), AP776:AP816, "💲", AS776:AS816, "Exonerado ADH") +
        SUMIFS(AR776:AR816, AY776:AY816, INDIRECT("AE" &amp; ROW()), AP776:AP816, "📦", AS776:AS816, "Exonerado ADH")
    ) / 2
) -
(
    SUMIFS(AR776:AR816, AY776:AY816, INDIRECT("AE" &amp; ROW()), AP776:AP816, "💲", AS776:AS816, "Exonerado Doctor") +
    SUMIFS(AR776:AR816, AY776:AY816, INDIRECT("AE" &amp; ROW()), AP776:AP816, "📦", AS776:AS816, "Exonerado Doctor")
) -
(
    (
        SUMIFS(AR776:AR816, AY776:AY816, INDIRECT("AE" &amp; ROW()), AP776:AP816, "💲", AS776:AS816, "") +
        SUMIFS(AR776:AR816, AY776:AY816, INDIRECT("AE" &amp; ROW()), AP776:AP816, "📦", AS776:AS816, "")
    ) / 2
)</f>
        <v>0</v>
      </c>
      <c r="AM814" s="48"/>
      <c r="AN814" s="156"/>
      <c r="AO814" s="156"/>
      <c r="AP814" s="156"/>
      <c r="AQ814" s="156"/>
      <c r="AR814" s="156"/>
      <c r="AS814" s="156"/>
      <c r="AT814" s="156"/>
      <c r="AU814" s="156"/>
      <c r="AV814" s="156"/>
      <c r="AW814" s="156"/>
      <c r="AX814" s="156"/>
      <c r="AY814" s="156">
        <f>N823</f>
        <v>0</v>
      </c>
      <c r="AZ814" s="48"/>
      <c r="BA814" s="48"/>
      <c r="BB814" s="48"/>
      <c r="BC814" s="48"/>
      <c r="BD814" s="48"/>
      <c r="BE814" s="48"/>
      <c r="BF814" s="48"/>
      <c r="BG814" s="48"/>
      <c r="BH814" s="48"/>
      <c r="BI814" s="48"/>
      <c r="BJ814" s="48"/>
      <c r="BK814" s="48"/>
      <c r="BL814" s="48"/>
      <c r="BM814" s="48"/>
      <c r="BN814" s="48"/>
    </row>
    <row r="815" spans="1:66" ht="11.25" customHeight="1">
      <c r="A815" s="221"/>
      <c r="B815" s="38"/>
      <c r="C815" s="206"/>
      <c r="D815" s="209"/>
      <c r="E815" s="85" t="s">
        <v>46</v>
      </c>
      <c r="F815" s="86"/>
      <c r="G815" s="206"/>
      <c r="H815" s="209"/>
      <c r="I815" s="85" t="s">
        <v>46</v>
      </c>
      <c r="J815" s="108"/>
      <c r="K815" s="206"/>
      <c r="L815" s="209"/>
      <c r="M815" s="85" t="s">
        <v>46</v>
      </c>
      <c r="N815" s="108"/>
      <c r="O815" s="43"/>
      <c r="P815" s="163"/>
      <c r="Q815" s="3"/>
      <c r="R815" s="15"/>
      <c r="S815" s="227" t="str">
        <f>IF(OR(S812="Empleado",S812="Familiar"),"Nombre del Empleado","N° Factura")</f>
        <v>N° Factura</v>
      </c>
      <c r="T815" s="228"/>
      <c r="U815" s="89"/>
      <c r="V815" s="47"/>
      <c r="W815" s="227" t="str">
        <f>IF(OR(W812="Empleado",W812="Familiar"),"Nombre del Empleado","N° Factura")</f>
        <v>N° Factura</v>
      </c>
      <c r="X815" s="228"/>
      <c r="Y815" s="89"/>
      <c r="Z815" s="47"/>
      <c r="AA815" s="227" t="str">
        <f>IF(OR(AA812="Empleado",AA812="Familiar"),"Nombre del Empleado","N° Factura")</f>
        <v>N° Factura</v>
      </c>
      <c r="AB815" s="228"/>
      <c r="AC815" s="111"/>
      <c r="AD815" s="48"/>
      <c r="AE815" s="240" t="s">
        <v>48</v>
      </c>
      <c r="AF815" s="230"/>
      <c r="AG815" s="161">
        <f t="array" aca="1" ref="AG815" ca="1">COUNTIFS(AP776:AP816, "💲", AY776:AY816, INDIRECT("AE" &amp; ROW())) + COUNTIFS(AP776:AP816, "📦", AY776:AY816, INDIRECT("AE" &amp; ROW())) + COUNTIFS(AP776:AP816, "✅", AY776:AY816, INDIRECT("AE" &amp; ROW()))</f>
        <v>0</v>
      </c>
      <c r="AH815" s="162">
        <f t="array" aca="1" ref="AH815" ca="1">COUNTIFS(AP776:AP816, "💲", AY776:AY816, INDIRECT("AE" &amp; ROW())) + COUNTIFS(AP776:AP816, "📦", AY776:AY816, INDIRECT("AE" &amp; ROW()))</f>
        <v>0</v>
      </c>
      <c r="AI815" s="139">
        <f t="array" aca="1" ref="AI815" ca="1">SUMIFS(AR776:AR816, AY776:AY816, INDIRECT("AE" &amp; ROW()), AP776:AP816, "💲") + SUMIFS(AR776:AR816, AY776:AY816, INDIRECT("AE" &amp; ROW()), AP776:AP816, "📦")</f>
        <v>0</v>
      </c>
      <c r="AJ815" s="139">
        <f t="array" aca="1" ref="AJ815" ca="1">(
    SUMIFS(AR776:AR816, AY776:AY816, INDIRECT("AE" &amp; ROW()), AP776:AP816, "💲") +
    SUMIFS(AR776:AR816, AY776:AY816, INDIRECT("AE" &amp; ROW()), AP776:AP816, "📦")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
        SUMIFS(AR776:AR816, AY776:AY816, INDIRECT("AE" &amp; ROW()), AP776:AP816, "💲", AS776:AS816, "Familiar") +
        SUMIFS(AR776:AR816, AY776:AY816, INDIRECT("AE" &amp; ROW()), AP776:AP816, "📦", AS776:AS816, "Familiar")
    ) / 2
)  -
(
    (
        SUMIFS(AR776:AR816, AY776:AY816, INDIRECT("AE" &amp; ROW()), AP776:AP816, "💲", AS776:AS816, "Exonerado ADH") +
        SUMIFS(AR776:AR816, AY776:AY816, INDIRECT("AE" &amp; ROW()), AP776:AP816, "📦", AS776:AS816, "Exonerado ADH")
    ) / 2
)  -
(
    (
        SUMIFS(AR776:AR816, AY776:AY816, INDIRECT("AE" &amp; ROW()), AP776:AP816, "💲", AS776:AS816, "Exonerado Doctor") +
        SUMIFS(AR776:AR816, AY776:AY816, INDIRECT("AE" &amp; ROW()), AP776:AP816, "📦", AS776:AS816, "Exonerado Doctor")
    ) / 2
)</f>
        <v>0</v>
      </c>
      <c r="AK815" s="139">
        <f t="array" aca="1" ref="AK815" ca="1">(
    SUMIFS(AR776:AR816, AY776:AY816, INDIRECT("AE" &amp; ROW()), AP776:AP816, "💲") +
    SUMIFS(AR776:AR816, AY776:AY816, INDIRECT("AE" &amp; ROW()), AP776:AP816, "📦")
) -
(
    SUMIFS(AR776:AR816, AY776:AY816, INDIRECT("AE" &amp; ROW()), AP776:AP816, "💲", AS776:AS816, "Familiar") +
    SUMIFS(AR776:AR816, AY776:AY816, INDIRECT("AE" &amp; ROW()), AP776:AP816, "📦", AS776:AS816, "Familiar")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SUMIFS(AR776:AR816, AY776:AY816, INDIRECT("AE" &amp; ROW()), AP776:AP816, "💲", AS776:AS816, "Exonerado ADH") +
    SUMIFS(AR776:AR816, AY776:AY816, INDIRECT("AE" &amp; ROW()), AP776:AP816, "📦", AS776:AS816, "Exonerado ADH")
) -
(
    (
        SUMIFS(AR776:AR816, AY776:AY816, INDIRECT("AE" &amp; ROW()), AP776:AP816, "💲", AS776:AS816, "Exonerado Doctor") +
        SUMIFS(AR776:AR816, AY776:AY816, INDIRECT("AE" &amp; ROW()), AP776:AP816, "📦", AS776:AS816, "Exonerado Doctor")
    ) / 2
) -
(
    (
        SUMIFS(AR776:AR816, AY776:AY816, INDIRECT("AE" &amp; ROW()), AP776:AP816, "💲", AS776:AS816, "") +
        SUMIFS(AR776:AR816, AY776:AY816, INDIRECT("AE" &amp; ROW()), AP776:AP816, "📦", AS776:AS816, "")
    ) / 2
)</f>
        <v>0</v>
      </c>
      <c r="AL815" s="140">
        <f t="array" aca="1" ref="AL815" ca="1">(
    SUMIFS(AR776:AR816, AY776:AY816, INDIRECT("AE" &amp; ROW()), AP776:AP816, "💲") +
    SUMIFS(AR776:AR816, AY776:AY816, INDIRECT("AE" &amp; ROW()), AP776:AP816, "📦")
) -
(
    (
        SUMIFS(AR776:AR816, AY776:AY816, INDIRECT("AE" &amp; ROW()), AP776:AP816, "💲", AS776:AS816, "Familiar") +
        SUMIFS(AR776:AR816, AY776:AY816, INDIRECT("AE" &amp; ROW()), AP776:AP816, "📦", AS776:AS816, "Familiar")
    ) / 2
) -
(
    (
        SUMIFS(AR776:AR816, AY776:AY816, INDIRECT("AE" &amp; ROW()), AP776:AP816, "💲", AS776:AS816, "Participante") +
        SUMIFS(AR776:AR816, AY776:AY816, INDIRECT("AE" &amp; ROW()), AP776:AP816, "📦", AS776:AS816, "Participante")
    ) / 2
) -
(
    (
        SUMIFS(AR776:AR816, AY776:AY816, INDIRECT("AE" &amp; ROW()), AP776:AP816, "💲", AS776:AS816, "Empleado") +
        SUMIFS(AR776:AR816, AY776:AY816, INDIRECT("AE" &amp; ROW()), AP776:AP816, "📦", AS776:AS816, "Empleado")
    ) / 2
) -
(
    (
        SUMIFS(AR776:AR816, AY776:AY816, INDIRECT("AE" &amp; ROW()), AP776:AP816, "💲", AS776:AS816, "Exonerado ADH") +
        SUMIFS(AR776:AR816, AY776:AY816, INDIRECT("AE" &amp; ROW()), AP776:AP816, "📦", AS776:AS816, "Exonerado ADH")
    ) / 2
) -
(
    SUMIFS(AR776:AR816, AY776:AY816, INDIRECT("AE" &amp; ROW()), AP776:AP816, "💲", AS776:AS816, "Exonerado Doctor") +
    SUMIFS(AR776:AR816, AY776:AY816, INDIRECT("AE" &amp; ROW()), AP776:AP816, "📦", AS776:AS816, "Exonerado Doctor")
) -
(
    (
        SUMIFS(AR776:AR816, AY776:AY816, INDIRECT("AE" &amp; ROW()), AP776:AP816, "💲", AS776:AS816, "") +
        SUMIFS(AR776:AR816, AY776:AY816, INDIRECT("AE" &amp; ROW()), AP776:AP816, "📦", AS776:AS816, "")
    ) / 2
)</f>
        <v>0</v>
      </c>
      <c r="AM815" s="48"/>
      <c r="AN815" s="156"/>
      <c r="AO815" s="156"/>
      <c r="AP815" s="156"/>
      <c r="AQ815" s="156"/>
      <c r="AR815" s="156"/>
      <c r="AS815" s="156"/>
      <c r="AT815" s="156"/>
      <c r="AU815" s="156"/>
      <c r="AV815" s="156"/>
      <c r="AW815" s="156"/>
      <c r="AX815" s="156"/>
      <c r="AY815" s="156">
        <f>N827</f>
        <v>0</v>
      </c>
      <c r="AZ815" s="48"/>
      <c r="BA815" s="48"/>
      <c r="BB815" s="48"/>
      <c r="BC815" s="48"/>
      <c r="BD815" s="48"/>
      <c r="BE815" s="48"/>
      <c r="BF815" s="48"/>
      <c r="BG815" s="48"/>
      <c r="BH815" s="48"/>
      <c r="BI815" s="48"/>
      <c r="BJ815" s="48"/>
      <c r="BK815" s="48"/>
      <c r="BL815" s="48"/>
      <c r="BM815" s="48"/>
      <c r="BN815" s="48"/>
    </row>
    <row r="816" spans="1:66" ht="11.25" customHeight="1">
      <c r="A816" s="222">
        <f>A812+$Q$13/1440</f>
        <v>0.74999999999999978</v>
      </c>
      <c r="B816" s="38"/>
      <c r="C816" s="204"/>
      <c r="D816" s="207"/>
      <c r="E816" s="40" t="s">
        <v>36</v>
      </c>
      <c r="F816" s="42" t="str">
        <f>IF(D816&lt;&gt;"", VLOOKUP(D816,'Base de Datos'!$A$2:$D1268,2,FALSE()),"")</f>
        <v/>
      </c>
      <c r="G816" s="204"/>
      <c r="H816" s="216"/>
      <c r="I816" s="40" t="s">
        <v>36</v>
      </c>
      <c r="J816" s="42" t="str">
        <f>IF(H816&lt;&gt;"", VLOOKUP(H816,'Base de Datos'!$A$2:$D1268,2,FALSE()),"")</f>
        <v/>
      </c>
      <c r="K816" s="204"/>
      <c r="L816" s="216"/>
      <c r="M816" s="40" t="s">
        <v>36</v>
      </c>
      <c r="N816" s="42" t="str">
        <f>IF(L816&lt;&gt;"", VLOOKUP(L816,'Base de Datos'!$A$2:$D1268,2,FALSE()),"")</f>
        <v/>
      </c>
      <c r="O816" s="43"/>
      <c r="P816" s="163"/>
      <c r="Q816" s="3"/>
      <c r="R816" s="15"/>
      <c r="S816" s="45"/>
      <c r="T816" s="45" t="s">
        <v>37</v>
      </c>
      <c r="U816" s="46"/>
      <c r="V816" s="47"/>
      <c r="W816" s="45"/>
      <c r="X816" s="45" t="s">
        <v>37</v>
      </c>
      <c r="Y816" s="46"/>
      <c r="Z816" s="47"/>
      <c r="AA816" s="45"/>
      <c r="AB816" s="45" t="s">
        <v>37</v>
      </c>
      <c r="AC816" s="46"/>
      <c r="AD816" s="48"/>
      <c r="AE816" s="240" t="s">
        <v>49</v>
      </c>
      <c r="AF816" s="230"/>
      <c r="AG816" s="161">
        <f t="array" aca="1" ref="AG816" ca="1">COUNTIFS(AP776:AP816, "💲", AY776:AY816, INDIRECT("AE" &amp; ROW())) + COUNTIFS(AP776:AP816, "📦", AY776:AY816, INDIRECT("AE" &amp; ROW())) + COUNTIFS(AP776:AP816, "✅", AY776:AY816, INDIRECT("AE" &amp; ROW()))</f>
        <v>0</v>
      </c>
      <c r="AH816" s="162">
        <f t="array" aca="1" ref="AH816" ca="1">COUNTIFS(AP776:AP816, "💲", AY776:AY816, INDIRECT("AE" &amp; ROW())) + COUNTIFS(AP776:AP816, "📦", AY776:AY816, INDIRECT("AE" &amp; ROW()))</f>
        <v>0</v>
      </c>
      <c r="AI816" s="139">
        <f t="array" aca="1" ref="AI816" ca="1">SUMIFS(AR776:AR816, AY776:AY816, INDIRECT("AE" &amp; ROW()), AP776:AP816, "💲") + SUMIFS(AR776:AR816, AY776:AY816, INDIRECT("AE" &amp; ROW()), AP776:AP816, "📦")</f>
        <v>0</v>
      </c>
      <c r="AJ816" s="139">
        <f t="array" aca="1" ref="AJ816" ca="1">(
    SUMIFS(AR776:AR816, AY776:AY816, INDIRECT("AE" &amp; ROW()), AP776:AP816, "💲") +
    SUMIFS(AR776:AR816, AY776:AY816, INDIRECT("AE" &amp; ROW()), AP776:AP816, "📦")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
        SUMIFS(AR776:AR816, AY776:AY816, INDIRECT("AE" &amp; ROW()), AP776:AP816, "💲", AS776:AS816, "Familiar") +
        SUMIFS(AR776:AR816, AY776:AY816, INDIRECT("AE" &amp; ROW()), AP776:AP816, "📦", AS776:AS816, "Familiar")
    ) / 2
)  -
(
    (
        SUMIFS(AR776:AR816, AY776:AY816, INDIRECT("AE" &amp; ROW()), AP776:AP816, "💲", AS776:AS816, "Exonerado ADH") +
        SUMIFS(AR776:AR816, AY776:AY816, INDIRECT("AE" &amp; ROW()), AP776:AP816, "📦", AS776:AS816, "Exonerado ADH")
    ) / 2
)  -
(
    (
        SUMIFS(AR776:AR816, AY776:AY816, INDIRECT("AE" &amp; ROW()), AP776:AP816, "💲", AS776:AS816, "Exonerado Doctor") +
        SUMIFS(AR776:AR816, AY776:AY816, INDIRECT("AE" &amp; ROW()), AP776:AP816, "📦", AS776:AS816, "Exonerado Doctor")
    ) / 2
)</f>
        <v>0</v>
      </c>
      <c r="AK816" s="139">
        <f t="array" aca="1" ref="AK816" ca="1">(
    SUMIFS(AR776:AR816, AY776:AY816, INDIRECT("AE" &amp; ROW()), AP776:AP816, "💲") +
    SUMIFS(AR776:AR816, AY776:AY816, INDIRECT("AE" &amp; ROW()), AP776:AP816, "📦")
) -
(
    SUMIFS(AR776:AR816, AY776:AY816, INDIRECT("AE" &amp; ROW()), AP776:AP816, "💲", AS776:AS816, "Familiar") +
    SUMIFS(AR776:AR816, AY776:AY816, INDIRECT("AE" &amp; ROW()), AP776:AP816, "📦", AS776:AS816, "Familiar")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SUMIFS(AR776:AR816, AY776:AY816, INDIRECT("AE" &amp; ROW()), AP776:AP816, "💲", AS776:AS816, "Exonerado ADH") +
    SUMIFS(AR776:AR816, AY776:AY816, INDIRECT("AE" &amp; ROW()), AP776:AP816, "📦", AS776:AS816, "Exonerado ADH")
) -
(
    (
        SUMIFS(AR776:AR816, AY776:AY816, INDIRECT("AE" &amp; ROW()), AP776:AP816, "💲", AS776:AS816, "Exonerado Doctor") +
        SUMIFS(AR776:AR816, AY776:AY816, INDIRECT("AE" &amp; ROW()), AP776:AP816, "📦", AS776:AS816, "Exonerado Doctor")
    ) / 2
) -
(
    (
        SUMIFS(AR776:AR816, AY776:AY816, INDIRECT("AE" &amp; ROW()), AP776:AP816, "💲", AS776:AS816, "") +
        SUMIFS(AR776:AR816, AY776:AY816, INDIRECT("AE" &amp; ROW()), AP776:AP816, "📦", AS776:AS816, "")
    ) / 2
)</f>
        <v>0</v>
      </c>
      <c r="AL816" s="140">
        <f t="array" aca="1" ref="AL816" ca="1">(
    SUMIFS(AR776:AR816, AY776:AY816, INDIRECT("AE" &amp; ROW()), AP776:AP816, "💲") +
    SUMIFS(AR776:AR816, AY776:AY816, INDIRECT("AE" &amp; ROW()), AP776:AP816, "📦")
) -
(
    (
        SUMIFS(AR776:AR816, AY776:AY816, INDIRECT("AE" &amp; ROW()), AP776:AP816, "💲", AS776:AS816, "Familiar") +
        SUMIFS(AR776:AR816, AY776:AY816, INDIRECT("AE" &amp; ROW()), AP776:AP816, "📦", AS776:AS816, "Familiar")
    ) / 2
) -
(
    (
        SUMIFS(AR776:AR816, AY776:AY816, INDIRECT("AE" &amp; ROW()), AP776:AP816, "💲", AS776:AS816, "Participante") +
        SUMIFS(AR776:AR816, AY776:AY816, INDIRECT("AE" &amp; ROW()), AP776:AP816, "📦", AS776:AS816, "Participante")
    ) / 2
) -
(
    (
        SUMIFS(AR776:AR816, AY776:AY816, INDIRECT("AE" &amp; ROW()), AP776:AP816, "💲", AS776:AS816, "Empleado") +
        SUMIFS(AR776:AR816, AY776:AY816, INDIRECT("AE" &amp; ROW()), AP776:AP816, "📦", AS776:AS816, "Empleado")
    ) / 2
) -
(
    (
        SUMIFS(AR776:AR816, AY776:AY816, INDIRECT("AE" &amp; ROW()), AP776:AP816, "💲", AS776:AS816, "Exonerado ADH") +
        SUMIFS(AR776:AR816, AY776:AY816, INDIRECT("AE" &amp; ROW()), AP776:AP816, "📦", AS776:AS816, "Exonerado ADH")
    ) / 2
) -
(
    SUMIFS(AR776:AR816, AY776:AY816, INDIRECT("AE" &amp; ROW()), AP776:AP816, "💲", AS776:AS816, "Exonerado Doctor") +
    SUMIFS(AR776:AR816, AY776:AY816, INDIRECT("AE" &amp; ROW()), AP776:AP816, "📦", AS776:AS816, "Exonerado Doctor")
) -
(
    (
        SUMIFS(AR776:AR816, AY776:AY816, INDIRECT("AE" &amp; ROW()), AP776:AP816, "💲", AS776:AS816, "") +
        SUMIFS(AR776:AR816, AY776:AY816, INDIRECT("AE" &amp; ROW()), AP776:AP816, "📦", AS776:AS816, "")
    ) / 2
)</f>
        <v>0</v>
      </c>
      <c r="AM816" s="48"/>
      <c r="AN816" s="156"/>
      <c r="AO816" s="156"/>
      <c r="AP816" s="156"/>
      <c r="AQ816" s="156"/>
      <c r="AR816" s="156"/>
      <c r="AS816" s="156"/>
      <c r="AT816" s="156"/>
      <c r="AU816" s="156"/>
      <c r="AV816" s="156"/>
      <c r="AW816" s="156"/>
      <c r="AX816" s="156"/>
      <c r="AY816" s="156"/>
      <c r="AZ816" s="48"/>
      <c r="BA816" s="48"/>
      <c r="BB816" s="48"/>
      <c r="BC816" s="48"/>
      <c r="BD816" s="48"/>
      <c r="BE816" s="48"/>
      <c r="BF816" s="48"/>
      <c r="BG816" s="48"/>
      <c r="BH816" s="48"/>
      <c r="BI816" s="48"/>
      <c r="BJ816" s="48"/>
      <c r="BK816" s="48"/>
      <c r="BL816" s="48"/>
      <c r="BM816" s="48"/>
      <c r="BN816" s="48"/>
    </row>
    <row r="817" spans="1:66" ht="11.25" customHeight="1">
      <c r="A817" s="220"/>
      <c r="B817" s="38"/>
      <c r="C817" s="205"/>
      <c r="D817" s="208"/>
      <c r="E817" s="57" t="s">
        <v>42</v>
      </c>
      <c r="F817" s="58" t="str">
        <f>IF(D816&lt;&gt;"", VLOOKUP(D816,'Base de Datos'!$A$2:$D1268,3,FALSE()),"")</f>
        <v/>
      </c>
      <c r="G817" s="205"/>
      <c r="H817" s="208"/>
      <c r="I817" s="57" t="s">
        <v>42</v>
      </c>
      <c r="J817" s="58" t="str">
        <f>IF(H816&lt;&gt;"", VLOOKUP(H816,'Base de Datos'!$A$2:$D1268,3,FALSE()),"")</f>
        <v/>
      </c>
      <c r="K817" s="205"/>
      <c r="L817" s="208"/>
      <c r="M817" s="57" t="s">
        <v>42</v>
      </c>
      <c r="N817" s="58" t="str">
        <f>IF(L816&lt;&gt;"", VLOOKUP(L816,'Base de Datos'!$A$2:$D1268,3,FALSE()),"")</f>
        <v/>
      </c>
      <c r="O817" s="43"/>
      <c r="P817" s="163"/>
      <c r="Q817" s="3"/>
      <c r="R817" s="15"/>
      <c r="S817" s="229"/>
      <c r="T817" s="230"/>
      <c r="U817" s="59"/>
      <c r="V817" s="47"/>
      <c r="W817" s="229"/>
      <c r="X817" s="230"/>
      <c r="Y817" s="59"/>
      <c r="Z817" s="47"/>
      <c r="AA817" s="229"/>
      <c r="AB817" s="230"/>
      <c r="AC817" s="59"/>
      <c r="AD817" s="48"/>
      <c r="AE817" s="240" t="s">
        <v>51</v>
      </c>
      <c r="AF817" s="230"/>
      <c r="AG817" s="161">
        <f t="array" aca="1" ref="AG817" ca="1">COUNTIFS(AP776:AP816, "💲", AY776:AY816, INDIRECT("AE" &amp; ROW())) + COUNTIFS(AP776:AP816, "📦", AY776:AY816, INDIRECT("AE" &amp; ROW())) + COUNTIFS(AP776:AP816, "✅", AY776:AY816, INDIRECT("AE" &amp; ROW()))</f>
        <v>0</v>
      </c>
      <c r="AH817" s="162">
        <f t="array" aca="1" ref="AH817" ca="1">COUNTIFS(AP776:AP816, "💲", AY776:AY816, INDIRECT("AE" &amp; ROW())) + COUNTIFS(AP776:AP816, "📦", AY776:AY816, INDIRECT("AE" &amp; ROW()))</f>
        <v>0</v>
      </c>
      <c r="AI817" s="139">
        <f t="array" aca="1" ref="AI817" ca="1">SUMIFS(AR776:AR816, AY776:AY816, INDIRECT("AE" &amp; ROW()), AP776:AP816, "💲") + SUMIFS(AR776:AR816, AY776:AY816, INDIRECT("AE" &amp; ROW()), AP776:AP816, "📦")</f>
        <v>0</v>
      </c>
      <c r="AJ817" s="139">
        <f t="array" aca="1" ref="AJ817" ca="1">(
    SUMIFS(AR776:AR816, AY776:AY816, INDIRECT("AE" &amp; ROW()), AP776:AP816, "💲") +
    SUMIFS(AR776:AR816, AY776:AY816, INDIRECT("AE" &amp; ROW()), AP776:AP816, "📦")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
        SUMIFS(AR776:AR816, AY776:AY816, INDIRECT("AE" &amp; ROW()), AP776:AP816, "💲", AS776:AS816, "Familiar") +
        SUMIFS(AR776:AR816, AY776:AY816, INDIRECT("AE" &amp; ROW()), AP776:AP816, "📦", AS776:AS816, "Familiar")
    ) / 2
)  -
(
    (
        SUMIFS(AR776:AR816, AY776:AY816, INDIRECT("AE" &amp; ROW()), AP776:AP816, "💲", AS776:AS816, "Exonerado ADH") +
        SUMIFS(AR776:AR816, AY776:AY816, INDIRECT("AE" &amp; ROW()), AP776:AP816, "📦", AS776:AS816, "Exonerado ADH")
    ) / 2
)  -
(
    (
        SUMIFS(AR776:AR816, AY776:AY816, INDIRECT("AE" &amp; ROW()), AP776:AP816, "💲", AS776:AS816, "Exonerado Doctor") +
        SUMIFS(AR776:AR816, AY776:AY816, INDIRECT("AE" &amp; ROW()), AP776:AP816, "📦", AS776:AS816, "Exonerado Doctor")
    ) / 2
)</f>
        <v>0</v>
      </c>
      <c r="AK817" s="139">
        <f t="array" aca="1" ref="AK817" ca="1">(
    SUMIFS(AR776:AR816, AY776:AY816, INDIRECT("AE" &amp; ROW()), AP776:AP816, "💲") +
    SUMIFS(AR776:AR816, AY776:AY816, INDIRECT("AE" &amp; ROW()), AP776:AP816, "📦")
) -
(
    SUMIFS(AR776:AR816, AY776:AY816, INDIRECT("AE" &amp; ROW()), AP776:AP816, "💲", AS776:AS816, "Familiar") +
    SUMIFS(AR776:AR816, AY776:AY816, INDIRECT("AE" &amp; ROW()), AP776:AP816, "📦", AS776:AS816, "Familiar")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SUMIFS(AR776:AR816, AY776:AY816, INDIRECT("AE" &amp; ROW()), AP776:AP816, "💲", AS776:AS816, "Exonerado ADH") +
    SUMIFS(AR776:AR816, AY776:AY816, INDIRECT("AE" &amp; ROW()), AP776:AP816, "📦", AS776:AS816, "Exonerado ADH")
) -
(
    (
        SUMIFS(AR776:AR816, AY776:AY816, INDIRECT("AE" &amp; ROW()), AP776:AP816, "💲", AS776:AS816, "Exonerado Doctor") +
        SUMIFS(AR776:AR816, AY776:AY816, INDIRECT("AE" &amp; ROW()), AP776:AP816, "📦", AS776:AS816, "Exonerado Doctor")
    ) / 2
) -
(
    (
        SUMIFS(AR776:AR816, AY776:AY816, INDIRECT("AE" &amp; ROW()), AP776:AP816, "💲", AS776:AS816, "") +
        SUMIFS(AR776:AR816, AY776:AY816, INDIRECT("AE" &amp; ROW()), AP776:AP816, "📦", AS776:AS816, "")
    ) / 2
)</f>
        <v>0</v>
      </c>
      <c r="AL817" s="140">
        <f t="array" aca="1" ref="AL817" ca="1">(
    SUMIFS(AR776:AR816, AY776:AY816, INDIRECT("AE" &amp; ROW()), AP776:AP816, "💲") +
    SUMIFS(AR776:AR816, AY776:AY816, INDIRECT("AE" &amp; ROW()), AP776:AP816, "📦")
) -
(
    (
        SUMIFS(AR776:AR816, AY776:AY816, INDIRECT("AE" &amp; ROW()), AP776:AP816, "💲", AS776:AS816, "Familiar") +
        SUMIFS(AR776:AR816, AY776:AY816, INDIRECT("AE" &amp; ROW()), AP776:AP816, "📦", AS776:AS816, "Familiar")
    ) / 2
) -
(
    (
        SUMIFS(AR776:AR816, AY776:AY816, INDIRECT("AE" &amp; ROW()), AP776:AP816, "💲", AS776:AS816, "Participante") +
        SUMIFS(AR776:AR816, AY776:AY816, INDIRECT("AE" &amp; ROW()), AP776:AP816, "📦", AS776:AS816, "Participante")
    ) / 2
) -
(
    (
        SUMIFS(AR776:AR816, AY776:AY816, INDIRECT("AE" &amp; ROW()), AP776:AP816, "💲", AS776:AS816, "Empleado") +
        SUMIFS(AR776:AR816, AY776:AY816, INDIRECT("AE" &amp; ROW()), AP776:AP816, "📦", AS776:AS816, "Empleado")
    ) / 2
) -
(
    (
        SUMIFS(AR776:AR816, AY776:AY816, INDIRECT("AE" &amp; ROW()), AP776:AP816, "💲", AS776:AS816, "Exonerado ADH") +
        SUMIFS(AR776:AR816, AY776:AY816, INDIRECT("AE" &amp; ROW()), AP776:AP816, "📦", AS776:AS816, "Exonerado ADH")
    ) / 2
) -
(
    SUMIFS(AR776:AR816, AY776:AY816, INDIRECT("AE" &amp; ROW()), AP776:AP816, "💲", AS776:AS816, "Exonerado Doctor") +
    SUMIFS(AR776:AR816, AY776:AY816, INDIRECT("AE" &amp; ROW()), AP776:AP816, "📦", AS776:AS816, "Exonerado Doctor")
) -
(
    (
        SUMIFS(AR776:AR816, AY776:AY816, INDIRECT("AE" &amp; ROW()), AP776:AP816, "💲", AS776:AS816, "") +
        SUMIFS(AR776:AR816, AY776:AY816, INDIRECT("AE" &amp; ROW()), AP776:AP816, "📦", AS776:AS816, "")
    ) / 2
)</f>
        <v>0</v>
      </c>
      <c r="AM817" s="48"/>
      <c r="AN817" s="48"/>
      <c r="AO817" s="48"/>
      <c r="AP817" s="48"/>
      <c r="AQ817" s="48"/>
      <c r="AR817" s="48"/>
      <c r="AS817" s="48"/>
      <c r="AT817" s="48"/>
      <c r="AU817" s="48"/>
      <c r="AV817" s="48"/>
      <c r="AW817" s="48"/>
      <c r="AX817" s="48"/>
      <c r="AY817" s="48"/>
      <c r="AZ817" s="48"/>
      <c r="BA817" s="48"/>
      <c r="BB817" s="48"/>
      <c r="BC817" s="48"/>
      <c r="BD817" s="48"/>
      <c r="BE817" s="48"/>
      <c r="BF817" s="48"/>
      <c r="BG817" s="48"/>
      <c r="BH817" s="48"/>
      <c r="BI817" s="48"/>
      <c r="BJ817" s="48"/>
      <c r="BK817" s="48"/>
      <c r="BL817" s="48"/>
      <c r="BM817" s="48"/>
      <c r="BN817" s="48"/>
    </row>
    <row r="818" spans="1:66" ht="11.25" customHeight="1">
      <c r="A818" s="220"/>
      <c r="B818" s="38"/>
      <c r="C818" s="205"/>
      <c r="D818" s="208"/>
      <c r="E818" s="57" t="s">
        <v>44</v>
      </c>
      <c r="F818" s="58" t="str">
        <f>IF(D816&lt;&gt;"", VLOOKUP(D816,'Base de Datos'!$A$2:$D1268,4,FALSE()),"")</f>
        <v/>
      </c>
      <c r="G818" s="205"/>
      <c r="H818" s="208"/>
      <c r="I818" s="57" t="s">
        <v>44</v>
      </c>
      <c r="J818" s="58" t="str">
        <f>IF(H816&lt;&gt;"", VLOOKUP(H816,'Base de Datos'!$A$2:$D1268,4,FALSE()),"")</f>
        <v/>
      </c>
      <c r="K818" s="205"/>
      <c r="L818" s="208"/>
      <c r="M818" s="57" t="s">
        <v>44</v>
      </c>
      <c r="N818" s="58" t="str">
        <f>IF(L816&lt;&gt;"", VLOOKUP(L816,'Base de Datos'!$A$2:$D1268,4,FALSE()),"")</f>
        <v/>
      </c>
      <c r="O818" s="43"/>
      <c r="P818" s="163"/>
      <c r="Q818" s="3"/>
      <c r="R818" s="15"/>
      <c r="S818" s="229"/>
      <c r="T818" s="230"/>
      <c r="U818" s="59"/>
      <c r="V818" s="47"/>
      <c r="W818" s="229"/>
      <c r="X818" s="230"/>
      <c r="Y818" s="59"/>
      <c r="Z818" s="47"/>
      <c r="AA818" s="229"/>
      <c r="AB818" s="230"/>
      <c r="AC818" s="59"/>
      <c r="AD818" s="48"/>
      <c r="AE818" s="240" t="s">
        <v>55</v>
      </c>
      <c r="AF818" s="230"/>
      <c r="AG818" s="161">
        <f t="array" aca="1" ref="AG818" ca="1">COUNTIFS(AP776:AP816, "💲", AY776:AY816, INDIRECT("AE" &amp; ROW())) + COUNTIFS(AP776:AP816, "📦", AY776:AY816, INDIRECT("AE" &amp; ROW())) + COUNTIFS(AP776:AP816, "✅", AY776:AY816, INDIRECT("AE" &amp; ROW()))</f>
        <v>0</v>
      </c>
      <c r="AH818" s="162">
        <f t="array" aca="1" ref="AH818" ca="1">COUNTIFS(AP776:AP816, "💲", AY776:AY816, INDIRECT("AE" &amp; ROW())) + COUNTIFS(AP776:AP816, "📦", AY776:AY816, INDIRECT("AE" &amp; ROW()))</f>
        <v>0</v>
      </c>
      <c r="AI818" s="139">
        <f t="array" aca="1" ref="AI818" ca="1">SUMIFS(AR776:AR816, AY776:AY816, INDIRECT("AE" &amp; ROW()), AP776:AP816, "💲") + SUMIFS(AR776:AR816, AY776:AY816, INDIRECT("AE" &amp; ROW()), AP776:AP816, "📦")</f>
        <v>0</v>
      </c>
      <c r="AJ818" s="139">
        <f t="array" aca="1" ref="AJ818" ca="1">(
    SUMIFS(AR776:AR816, AY776:AY816, INDIRECT("AE" &amp; ROW()), AP776:AP816, "💲") +
    SUMIFS(AR776:AR816, AY776:AY816, INDIRECT("AE" &amp; ROW()), AP776:AP816, "📦")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
        SUMIFS(AR776:AR816, AY776:AY816, INDIRECT("AE" &amp; ROW()), AP776:AP816, "💲", AS776:AS816, "Familiar") +
        SUMIFS(AR776:AR816, AY776:AY816, INDIRECT("AE" &amp; ROW()), AP776:AP816, "📦", AS776:AS816, "Familiar")
    ) / 2
)  -
(
    (
        SUMIFS(AR776:AR816, AY776:AY816, INDIRECT("AE" &amp; ROW()), AP776:AP816, "💲", AS776:AS816, "Exonerado ADH") +
        SUMIFS(AR776:AR816, AY776:AY816, INDIRECT("AE" &amp; ROW()), AP776:AP816, "📦", AS776:AS816, "Exonerado ADH")
    ) / 2
)  -
(
    (
        SUMIFS(AR776:AR816, AY776:AY816, INDIRECT("AE" &amp; ROW()), AP776:AP816, "💲", AS776:AS816, "Exonerado Doctor") +
        SUMIFS(AR776:AR816, AY776:AY816, INDIRECT("AE" &amp; ROW()), AP776:AP816, "📦", AS776:AS816, "Exonerado Doctor")
    ) / 2
)</f>
        <v>0</v>
      </c>
      <c r="AK818" s="139">
        <f t="array" aca="1" ref="AK818" ca="1">(
    SUMIFS(AR776:AR816, AY776:AY816, INDIRECT("AE" &amp; ROW()), AP776:AP816, "💲") +
    SUMIFS(AR776:AR816, AY776:AY816, INDIRECT("AE" &amp; ROW()), AP776:AP816, "📦")
) -
(
    SUMIFS(AR776:AR816, AY776:AY816, INDIRECT("AE" &amp; ROW()), AP776:AP816, "💲", AS776:AS816, "Familiar") +
    SUMIFS(AR776:AR816, AY776:AY816, INDIRECT("AE" &amp; ROW()), AP776:AP816, "📦", AS776:AS816, "Familiar")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SUMIFS(AR776:AR816, AY776:AY816, INDIRECT("AE" &amp; ROW()), AP776:AP816, "💲", AS776:AS816, "Exonerado ADH") +
    SUMIFS(AR776:AR816, AY776:AY816, INDIRECT("AE" &amp; ROW()), AP776:AP816, "📦", AS776:AS816, "Exonerado ADH")
) -
(
    (
        SUMIFS(AR776:AR816, AY776:AY816, INDIRECT("AE" &amp; ROW()), AP776:AP816, "💲", AS776:AS816, "Exonerado Doctor") +
        SUMIFS(AR776:AR816, AY776:AY816, INDIRECT("AE" &amp; ROW()), AP776:AP816, "📦", AS776:AS816, "Exonerado Doctor")
    ) / 2
) -
(
    (
        SUMIFS(AR776:AR816, AY776:AY816, INDIRECT("AE" &amp; ROW()), AP776:AP816, "💲", AS776:AS816, "") +
        SUMIFS(AR776:AR816, AY776:AY816, INDIRECT("AE" &amp; ROW()), AP776:AP816, "📦", AS776:AS816, "")
    ) / 2
)</f>
        <v>0</v>
      </c>
      <c r="AL818" s="140">
        <f t="array" aca="1" ref="AL818" ca="1">(
    SUMIFS(AR776:AR816, AY776:AY816, INDIRECT("AE" &amp; ROW()), AP776:AP816, "💲") +
    SUMIFS(AR776:AR816, AY776:AY816, INDIRECT("AE" &amp; ROW()), AP776:AP816, "📦")
) -
(
    (
        SUMIFS(AR776:AR816, AY776:AY816, INDIRECT("AE" &amp; ROW()), AP776:AP816, "💲", AS776:AS816, "Familiar") +
        SUMIFS(AR776:AR816, AY776:AY816, INDIRECT("AE" &amp; ROW()), AP776:AP816, "📦", AS776:AS816, "Familiar")
    ) / 2
) -
(
    (
        SUMIFS(AR776:AR816, AY776:AY816, INDIRECT("AE" &amp; ROW()), AP776:AP816, "💲", AS776:AS816, "Participante") +
        SUMIFS(AR776:AR816, AY776:AY816, INDIRECT("AE" &amp; ROW()), AP776:AP816, "📦", AS776:AS816, "Participante")
    ) / 2
) -
(
    (
        SUMIFS(AR776:AR816, AY776:AY816, INDIRECT("AE" &amp; ROW()), AP776:AP816, "💲", AS776:AS816, "Empleado") +
        SUMIFS(AR776:AR816, AY776:AY816, INDIRECT("AE" &amp; ROW()), AP776:AP816, "📦", AS776:AS816, "Empleado")
    ) / 2
) -
(
    (
        SUMIFS(AR776:AR816, AY776:AY816, INDIRECT("AE" &amp; ROW()), AP776:AP816, "💲", AS776:AS816, "Exonerado ADH") +
        SUMIFS(AR776:AR816, AY776:AY816, INDIRECT("AE" &amp; ROW()), AP776:AP816, "📦", AS776:AS816, "Exonerado ADH")
    ) / 2
) -
(
    SUMIFS(AR776:AR816, AY776:AY816, INDIRECT("AE" &amp; ROW()), AP776:AP816, "💲", AS776:AS816, "Exonerado Doctor") +
    SUMIFS(AR776:AR816, AY776:AY816, INDIRECT("AE" &amp; ROW()), AP776:AP816, "📦", AS776:AS816, "Exonerado Doctor")
) -
(
    (
        SUMIFS(AR776:AR816, AY776:AY816, INDIRECT("AE" &amp; ROW()), AP776:AP816, "💲", AS776:AS816, "") +
        SUMIFS(AR776:AR816, AY776:AY816, INDIRECT("AE" &amp; ROW()), AP776:AP816, "📦", AS776:AS816, "")
    ) / 2
)</f>
        <v>0</v>
      </c>
      <c r="AM818" s="48"/>
      <c r="AN818" s="48"/>
      <c r="AO818" s="48"/>
      <c r="AP818" s="48"/>
      <c r="AQ818" s="48"/>
      <c r="AR818" s="48"/>
      <c r="AS818" s="48"/>
      <c r="AT818" s="48"/>
      <c r="AU818" s="48"/>
      <c r="AV818" s="48"/>
      <c r="AW818" s="48"/>
      <c r="AX818" s="48"/>
      <c r="AY818" s="48"/>
      <c r="AZ818" s="48"/>
      <c r="BA818" s="48"/>
      <c r="BB818" s="48"/>
      <c r="BC818" s="48"/>
      <c r="BD818" s="48"/>
      <c r="BE818" s="48"/>
      <c r="BF818" s="48"/>
      <c r="BG818" s="48"/>
      <c r="BH818" s="48"/>
      <c r="BI818" s="48"/>
      <c r="BJ818" s="48"/>
      <c r="BK818" s="48"/>
      <c r="BL818" s="48"/>
      <c r="BM818" s="48"/>
      <c r="BN818" s="48"/>
    </row>
    <row r="819" spans="1:66" ht="11.25" customHeight="1">
      <c r="A819" s="221"/>
      <c r="B819" s="38"/>
      <c r="C819" s="206"/>
      <c r="D819" s="209"/>
      <c r="E819" s="85" t="s">
        <v>46</v>
      </c>
      <c r="F819" s="86"/>
      <c r="G819" s="206"/>
      <c r="H819" s="209"/>
      <c r="I819" s="85" t="s">
        <v>46</v>
      </c>
      <c r="J819" s="108"/>
      <c r="K819" s="206"/>
      <c r="L819" s="209"/>
      <c r="M819" s="85" t="s">
        <v>46</v>
      </c>
      <c r="N819" s="108"/>
      <c r="O819" s="43"/>
      <c r="P819" s="163"/>
      <c r="Q819" s="3"/>
      <c r="R819" s="15"/>
      <c r="S819" s="227" t="str">
        <f>IF(OR(S816="Empleado",S816="Familiar"),"Nombre del Empleado","N° Factura")</f>
        <v>N° Factura</v>
      </c>
      <c r="T819" s="228"/>
      <c r="U819" s="89"/>
      <c r="V819" s="47"/>
      <c r="W819" s="227" t="str">
        <f>IF(OR(W816="Empleado",W816="Familiar"),"Nombre del Empleado","N° Factura")</f>
        <v>N° Factura</v>
      </c>
      <c r="X819" s="228"/>
      <c r="Y819" s="89"/>
      <c r="Z819" s="47"/>
      <c r="AA819" s="227" t="str">
        <f>IF(OR(AA816="Empleado",AA816="Familiar"),"Nombre del Empleado","N° Factura")</f>
        <v>N° Factura</v>
      </c>
      <c r="AB819" s="228"/>
      <c r="AC819" s="89"/>
      <c r="AD819" s="48"/>
      <c r="AE819" s="240" t="s">
        <v>57</v>
      </c>
      <c r="AF819" s="230"/>
      <c r="AG819" s="161">
        <f t="array" aca="1" ref="AG819" ca="1">COUNTIFS(AP776:AP816, "💲", AY776:AY816, INDIRECT("AE" &amp; ROW())) + COUNTIFS(AP776:AP816, "📦", AY776:AY816, INDIRECT("AE" &amp; ROW())) + COUNTIFS(AP776:AP816, "✅", AY776:AY816, INDIRECT("AE" &amp; ROW()))</f>
        <v>0</v>
      </c>
      <c r="AH819" s="162">
        <f t="array" aca="1" ref="AH819" ca="1">COUNTIFS(AP776:AP816, "💲", AY776:AY816, INDIRECT("AE" &amp; ROW())) + COUNTIFS(AP776:AP816, "📦", AY776:AY816, INDIRECT("AE" &amp; ROW()))</f>
        <v>0</v>
      </c>
      <c r="AI819" s="139">
        <f t="array" aca="1" ref="AI819" ca="1">SUMIFS(AR776:AR816, AY776:AY816, INDIRECT("AE" &amp; ROW()), AP776:AP816, "💲") + SUMIFS(AR776:AR816, AY776:AY816, INDIRECT("AE" &amp; ROW()), AP776:AP816, "📦")</f>
        <v>0</v>
      </c>
      <c r="AJ819" s="139">
        <f t="array" aca="1" ref="AJ819" ca="1">(
    SUMIFS(AR776:AR816, AY776:AY816, INDIRECT("AE" &amp; ROW()), AP776:AP816, "💲") +
    SUMIFS(AR776:AR816, AY776:AY816, INDIRECT("AE" &amp; ROW()), AP776:AP816, "📦")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
        SUMIFS(AR776:AR816, AY776:AY816, INDIRECT("AE" &amp; ROW()), AP776:AP816, "💲", AS776:AS816, "Familiar") +
        SUMIFS(AR776:AR816, AY776:AY816, INDIRECT("AE" &amp; ROW()), AP776:AP816, "📦", AS776:AS816, "Familiar")
    ) / 2
)  -
(
    (
        SUMIFS(AR776:AR816, AY776:AY816, INDIRECT("AE" &amp; ROW()), AP776:AP816, "💲", AS776:AS816, "Exonerado ADH") +
        SUMIFS(AR776:AR816, AY776:AY816, INDIRECT("AE" &amp; ROW()), AP776:AP816, "📦", AS776:AS816, "Exonerado ADH")
    ) / 2
)  -
(
    (
        SUMIFS(AR776:AR816, AY776:AY816, INDIRECT("AE" &amp; ROW()), AP776:AP816, "💲", AS776:AS816, "Exonerado Doctor") +
        SUMIFS(AR776:AR816, AY776:AY816, INDIRECT("AE" &amp; ROW()), AP776:AP816, "📦", AS776:AS816, "Exonerado Doctor")
    ) / 2
)</f>
        <v>0</v>
      </c>
      <c r="AK819" s="139">
        <f t="array" aca="1" ref="AK819" ca="1">(
    SUMIFS(AR776:AR816, AY776:AY816, INDIRECT("AE" &amp; ROW()), AP776:AP816, "💲") +
    SUMIFS(AR776:AR816, AY776:AY816, INDIRECT("AE" &amp; ROW()), AP776:AP816, "📦")
) -
(
    SUMIFS(AR776:AR816, AY776:AY816, INDIRECT("AE" &amp; ROW()), AP776:AP816, "💲", AS776:AS816, "Familiar") +
    SUMIFS(AR776:AR816, AY776:AY816, INDIRECT("AE" &amp; ROW()), AP776:AP816, "📦", AS776:AS816, "Familiar")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SUMIFS(AR776:AR816, AY776:AY816, INDIRECT("AE" &amp; ROW()), AP776:AP816, "💲", AS776:AS816, "Exonerado ADH") +
    SUMIFS(AR776:AR816, AY776:AY816, INDIRECT("AE" &amp; ROW()), AP776:AP816, "📦", AS776:AS816, "Exonerado ADH")
) -
(
    (
        SUMIFS(AR776:AR816, AY776:AY816, INDIRECT("AE" &amp; ROW()), AP776:AP816, "💲", AS776:AS816, "Exonerado Doctor") +
        SUMIFS(AR776:AR816, AY776:AY816, INDIRECT("AE" &amp; ROW()), AP776:AP816, "📦", AS776:AS816, "Exonerado Doctor")
    ) / 2
) -
(
    (
        SUMIFS(AR776:AR816, AY776:AY816, INDIRECT("AE" &amp; ROW()), AP776:AP816, "💲", AS776:AS816, "") +
        SUMIFS(AR776:AR816, AY776:AY816, INDIRECT("AE" &amp; ROW()), AP776:AP816, "📦", AS776:AS816, "")
    ) / 2
)</f>
        <v>0</v>
      </c>
      <c r="AL819" s="140">
        <f t="array" aca="1" ref="AL819" ca="1">(
    SUMIFS(AR776:AR816, AY776:AY816, INDIRECT("AE" &amp; ROW()), AP776:AP816, "💲") +
    SUMIFS(AR776:AR816, AY776:AY816, INDIRECT("AE" &amp; ROW()), AP776:AP816, "📦")
) -
(
    (
        SUMIFS(AR776:AR816, AY776:AY816, INDIRECT("AE" &amp; ROW()), AP776:AP816, "💲", AS776:AS816, "Familiar") +
        SUMIFS(AR776:AR816, AY776:AY816, INDIRECT("AE" &amp; ROW()), AP776:AP816, "📦", AS776:AS816, "Familiar")
    ) / 2
) -
(
    (
        SUMIFS(AR776:AR816, AY776:AY816, INDIRECT("AE" &amp; ROW()), AP776:AP816, "💲", AS776:AS816, "Participante") +
        SUMIFS(AR776:AR816, AY776:AY816, INDIRECT("AE" &amp; ROW()), AP776:AP816, "📦", AS776:AS816, "Participante")
    ) / 2
) -
(
    (
        SUMIFS(AR776:AR816, AY776:AY816, INDIRECT("AE" &amp; ROW()), AP776:AP816, "💲", AS776:AS816, "Empleado") +
        SUMIFS(AR776:AR816, AY776:AY816, INDIRECT("AE" &amp; ROW()), AP776:AP816, "📦", AS776:AS816, "Empleado")
    ) / 2
) -
(
    (
        SUMIFS(AR776:AR816, AY776:AY816, INDIRECT("AE" &amp; ROW()), AP776:AP816, "💲", AS776:AS816, "Exonerado ADH") +
        SUMIFS(AR776:AR816, AY776:AY816, INDIRECT("AE" &amp; ROW()), AP776:AP816, "📦", AS776:AS816, "Exonerado ADH")
    ) / 2
) -
(
    SUMIFS(AR776:AR816, AY776:AY816, INDIRECT("AE" &amp; ROW()), AP776:AP816, "💲", AS776:AS816, "Exonerado Doctor") +
    SUMIFS(AR776:AR816, AY776:AY816, INDIRECT("AE" &amp; ROW()), AP776:AP816, "📦", AS776:AS816, "Exonerado Doctor")
) -
(
    (
        SUMIFS(AR776:AR816, AY776:AY816, INDIRECT("AE" &amp; ROW()), AP776:AP816, "💲", AS776:AS816, "") +
        SUMIFS(AR776:AR816, AY776:AY816, INDIRECT("AE" &amp; ROW()), AP776:AP816, "📦", AS776:AS816, "")
    ) / 2
)</f>
        <v>0</v>
      </c>
      <c r="AM819" s="48"/>
      <c r="AN819" s="48"/>
      <c r="AO819" s="48"/>
      <c r="AP819" s="48"/>
      <c r="AQ819" s="48"/>
      <c r="AR819" s="48"/>
      <c r="AS819" s="48"/>
      <c r="AT819" s="48"/>
      <c r="AU819" s="48"/>
      <c r="AV819" s="48"/>
      <c r="AW819" s="48"/>
      <c r="AX819" s="48"/>
      <c r="AY819" s="48"/>
      <c r="AZ819" s="48"/>
      <c r="BA819" s="48"/>
      <c r="BB819" s="48"/>
      <c r="BC819" s="48"/>
      <c r="BD819" s="48"/>
      <c r="BE819" s="48"/>
      <c r="BF819" s="48"/>
      <c r="BG819" s="48"/>
      <c r="BH819" s="48"/>
      <c r="BI819" s="48"/>
      <c r="BJ819" s="48"/>
      <c r="BK819" s="48"/>
      <c r="BL819" s="48"/>
      <c r="BM819" s="48"/>
      <c r="BN819" s="48"/>
    </row>
    <row r="820" spans="1:66" ht="11.25" customHeight="1">
      <c r="A820" s="222">
        <f>A816+$Q$13/1440</f>
        <v>0.79166666666666641</v>
      </c>
      <c r="B820" s="164"/>
      <c r="C820" s="204"/>
      <c r="D820" s="207"/>
      <c r="E820" s="177" t="s">
        <v>36</v>
      </c>
      <c r="F820" s="42" t="str">
        <f>IF(D820&lt;&gt;"", VLOOKUP(D820,'Base de Datos'!$A$2:$D1268,2,FALSE()),"")</f>
        <v/>
      </c>
      <c r="G820" s="204"/>
      <c r="H820" s="216"/>
      <c r="I820" s="177" t="s">
        <v>36</v>
      </c>
      <c r="J820" s="42" t="str">
        <f>IF(H820&lt;&gt;"", VLOOKUP(H820,'Base de Datos'!$A$2:$D1268,2,FALSE()),"")</f>
        <v/>
      </c>
      <c r="K820" s="204"/>
      <c r="L820" s="216"/>
      <c r="M820" s="177" t="s">
        <v>36</v>
      </c>
      <c r="N820" s="42" t="str">
        <f>IF(L820&lt;&gt;"", VLOOKUP(L820,'Base de Datos'!$A$2:$D1268,2,FALSE()),"")</f>
        <v/>
      </c>
      <c r="O820" s="165"/>
      <c r="P820" s="165"/>
      <c r="Q820" s="165"/>
      <c r="R820" s="166"/>
      <c r="S820" s="167"/>
      <c r="T820" s="45" t="s">
        <v>37</v>
      </c>
      <c r="U820" s="168"/>
      <c r="V820" s="169"/>
      <c r="W820" s="167"/>
      <c r="X820" s="45" t="s">
        <v>37</v>
      </c>
      <c r="Y820" s="168"/>
      <c r="Z820" s="169"/>
      <c r="AA820" s="167"/>
      <c r="AB820" s="45" t="s">
        <v>37</v>
      </c>
      <c r="AC820" s="168"/>
      <c r="AD820" s="56"/>
      <c r="AE820" s="240" t="s">
        <v>59</v>
      </c>
      <c r="AF820" s="230"/>
      <c r="AG820" s="161">
        <f t="array" aca="1" ref="AG820" ca="1">COUNTIFS(AP776:AP816, "💲", AY776:AY816, INDIRECT("AE" &amp; ROW())) + COUNTIFS(AP776:AP816, "📦", AY776:AY816, INDIRECT("AE" &amp; ROW())) + COUNTIFS(AP776:AP816, "✅", AY776:AY816, INDIRECT("AE" &amp; ROW()))</f>
        <v>0</v>
      </c>
      <c r="AH820" s="162">
        <f t="array" aca="1" ref="AH820" ca="1">COUNTIFS(AP776:AP816, "💲", AY776:AY816, INDIRECT("AE" &amp; ROW())) + COUNTIFS(AP776:AP816, "📦", AY776:AY816, INDIRECT("AE" &amp; ROW()))</f>
        <v>0</v>
      </c>
      <c r="AI820" s="139">
        <f t="array" aca="1" ref="AI820" ca="1">SUMIFS(AR776:AR816, AY776:AY816, INDIRECT("AE" &amp; ROW()), AP776:AP816, "💲") + SUMIFS(AR776:AR816, AY776:AY816, INDIRECT("AE" &amp; ROW()), AP776:AP816, "📦")</f>
        <v>0</v>
      </c>
      <c r="AJ820" s="139">
        <f t="array" aca="1" ref="AJ820" ca="1">(
    SUMIFS(AR776:AR816, AY776:AY816, INDIRECT("AE" &amp; ROW()), AP776:AP816, "💲") +
    SUMIFS(AR776:AR816, AY776:AY816, INDIRECT("AE" &amp; ROW()), AP776:AP816, "📦")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
        SUMIFS(AR776:AR816, AY776:AY816, INDIRECT("AE" &amp; ROW()), AP776:AP816, "💲", AS776:AS816, "Familiar") +
        SUMIFS(AR776:AR816, AY776:AY816, INDIRECT("AE" &amp; ROW()), AP776:AP816, "📦", AS776:AS816, "Familiar")
    ) / 2
)  -
(
    (
        SUMIFS(AR776:AR816, AY776:AY816, INDIRECT("AE" &amp; ROW()), AP776:AP816, "💲", AS776:AS816, "Exonerado ADH") +
        SUMIFS(AR776:AR816, AY776:AY816, INDIRECT("AE" &amp; ROW()), AP776:AP816, "📦", AS776:AS816, "Exonerado ADH")
    ) / 2
)  -
(
    (
        SUMIFS(AR776:AR816, AY776:AY816, INDIRECT("AE" &amp; ROW()), AP776:AP816, "💲", AS776:AS816, "Exonerado Doctor") +
        SUMIFS(AR776:AR816, AY776:AY816, INDIRECT("AE" &amp; ROW()), AP776:AP816, "📦", AS776:AS816, "Exonerado Doctor")
    ) / 2
)</f>
        <v>0</v>
      </c>
      <c r="AK820" s="139">
        <f t="array" aca="1" ref="AK820" ca="1">(
    SUMIFS(AR776:AR816, AY776:AY816, INDIRECT("AE" &amp; ROW()), AP776:AP816, "💲") +
    SUMIFS(AR776:AR816, AY776:AY816, INDIRECT("AE" &amp; ROW()), AP776:AP816, "📦")
) -
(
    SUMIFS(AR776:AR816, AY776:AY816, INDIRECT("AE" &amp; ROW()), AP776:AP816, "💲", AS776:AS816, "Familiar") +
    SUMIFS(AR776:AR816, AY776:AY816, INDIRECT("AE" &amp; ROW()), AP776:AP816, "📦", AS776:AS816, "Familiar")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SUMIFS(AR776:AR816, AY776:AY816, INDIRECT("AE" &amp; ROW()), AP776:AP816, "💲", AS776:AS816, "Exonerado ADH") +
    SUMIFS(AR776:AR816, AY776:AY816, INDIRECT("AE" &amp; ROW()), AP776:AP816, "📦", AS776:AS816, "Exonerado ADH")
) -
(
    (
        SUMIFS(AR776:AR816, AY776:AY816, INDIRECT("AE" &amp; ROW()), AP776:AP816, "💲", AS776:AS816, "Exonerado Doctor") +
        SUMIFS(AR776:AR816, AY776:AY816, INDIRECT("AE" &amp; ROW()), AP776:AP816, "📦", AS776:AS816, "Exonerado Doctor")
    ) / 2
) -
(
    (
        SUMIFS(AR776:AR816, AY776:AY816, INDIRECT("AE" &amp; ROW()), AP776:AP816, "💲", AS776:AS816, "") +
        SUMIFS(AR776:AR816, AY776:AY816, INDIRECT("AE" &amp; ROW()), AP776:AP816, "📦", AS776:AS816, "")
    ) / 2
)</f>
        <v>0</v>
      </c>
      <c r="AL820" s="140">
        <f t="array" aca="1" ref="AL820" ca="1">(
    SUMIFS(AR776:AR816, AY776:AY816, INDIRECT("AE" &amp; ROW()), AP776:AP816, "💲") +
    SUMIFS(AR776:AR816, AY776:AY816, INDIRECT("AE" &amp; ROW()), AP776:AP816, "📦")
) -
(
    (
        SUMIFS(AR776:AR816, AY776:AY816, INDIRECT("AE" &amp; ROW()), AP776:AP816, "💲", AS776:AS816, "Familiar") +
        SUMIFS(AR776:AR816, AY776:AY816, INDIRECT("AE" &amp; ROW()), AP776:AP816, "📦", AS776:AS816, "Familiar")
    ) / 2
) -
(
    (
        SUMIFS(AR776:AR816, AY776:AY816, INDIRECT("AE" &amp; ROW()), AP776:AP816, "💲", AS776:AS816, "Participante") +
        SUMIFS(AR776:AR816, AY776:AY816, INDIRECT("AE" &amp; ROW()), AP776:AP816, "📦", AS776:AS816, "Participante")
    ) / 2
) -
(
    (
        SUMIFS(AR776:AR816, AY776:AY816, INDIRECT("AE" &amp; ROW()), AP776:AP816, "💲", AS776:AS816, "Empleado") +
        SUMIFS(AR776:AR816, AY776:AY816, INDIRECT("AE" &amp; ROW()), AP776:AP816, "📦", AS776:AS816, "Empleado")
    ) / 2
) -
(
    (
        SUMIFS(AR776:AR816, AY776:AY816, INDIRECT("AE" &amp; ROW()), AP776:AP816, "💲", AS776:AS816, "Exonerado ADH") +
        SUMIFS(AR776:AR816, AY776:AY816, INDIRECT("AE" &amp; ROW()), AP776:AP816, "📦", AS776:AS816, "Exonerado ADH")
    ) / 2
) -
(
    SUMIFS(AR776:AR816, AY776:AY816, INDIRECT("AE" &amp; ROW()), AP776:AP816, "💲", AS776:AS816, "Exonerado Doctor") +
    SUMIFS(AR776:AR816, AY776:AY816, INDIRECT("AE" &amp; ROW()), AP776:AP816, "📦", AS776:AS816, "Exonerado Doctor")
) -
(
    (
        SUMIFS(AR776:AR816, AY776:AY816, INDIRECT("AE" &amp; ROW()), AP776:AP816, "💲", AS776:AS816, "") +
        SUMIFS(AR776:AR816, AY776:AY816, INDIRECT("AE" &amp; ROW()), AP776:AP816, "📦", AS776:AS816, "")
    ) / 2
)</f>
        <v>0</v>
      </c>
      <c r="AM820" s="56"/>
      <c r="AN820" s="56"/>
      <c r="AO820" s="56"/>
      <c r="AP820" s="56"/>
      <c r="AQ820" s="56"/>
      <c r="AR820" s="56"/>
      <c r="AS820" s="56"/>
      <c r="AT820" s="56"/>
      <c r="AU820" s="56"/>
      <c r="AV820" s="56"/>
      <c r="AW820" s="56"/>
      <c r="AX820" s="56"/>
      <c r="AY820" s="56"/>
      <c r="AZ820" s="56"/>
      <c r="BA820" s="56"/>
      <c r="BB820" s="56"/>
      <c r="BC820" s="56"/>
      <c r="BD820" s="56"/>
      <c r="BE820" s="56"/>
      <c r="BF820" s="56"/>
      <c r="BG820" s="56"/>
      <c r="BH820" s="56"/>
      <c r="BI820" s="56"/>
      <c r="BJ820" s="56"/>
      <c r="BK820" s="56"/>
      <c r="BL820" s="56"/>
      <c r="BM820" s="56"/>
      <c r="BN820" s="56"/>
    </row>
    <row r="821" spans="1:66" ht="11.25" customHeight="1">
      <c r="A821" s="220"/>
      <c r="B821" s="164"/>
      <c r="C821" s="205"/>
      <c r="D821" s="208"/>
      <c r="E821" s="178" t="s">
        <v>42</v>
      </c>
      <c r="F821" s="58" t="str">
        <f>IF(D820&lt;&gt;"", VLOOKUP(D820,'Base de Datos'!$A$2:$D1268,3,FALSE()),"")</f>
        <v/>
      </c>
      <c r="G821" s="205"/>
      <c r="H821" s="208"/>
      <c r="I821" s="178" t="s">
        <v>42</v>
      </c>
      <c r="J821" s="58" t="str">
        <f>IF(H820&lt;&gt;"", VLOOKUP(H820,'Base de Datos'!$A$2:$D1268,3,FALSE()),"")</f>
        <v/>
      </c>
      <c r="K821" s="205"/>
      <c r="L821" s="208"/>
      <c r="M821" s="178" t="s">
        <v>42</v>
      </c>
      <c r="N821" s="58" t="str">
        <f>IF(L820&lt;&gt;"", VLOOKUP(L820,'Base de Datos'!$A$2:$D1268,3,FALSE()),"")</f>
        <v/>
      </c>
      <c r="O821" s="165"/>
      <c r="P821" s="165"/>
      <c r="Q821" s="165"/>
      <c r="R821" s="166"/>
      <c r="S821" s="231"/>
      <c r="T821" s="230"/>
      <c r="U821" s="170"/>
      <c r="V821" s="169"/>
      <c r="W821" s="231"/>
      <c r="X821" s="230"/>
      <c r="Y821" s="170"/>
      <c r="Z821" s="169"/>
      <c r="AA821" s="231"/>
      <c r="AB821" s="230"/>
      <c r="AC821" s="170"/>
      <c r="AD821" s="56"/>
      <c r="AE821" s="240" t="s">
        <v>63</v>
      </c>
      <c r="AF821" s="230"/>
      <c r="AG821" s="161">
        <f t="array" aca="1" ref="AG821" ca="1">COUNTIFS(AP776:AP816, "💲", AY776:AY816, INDIRECT("AE" &amp; ROW())) + COUNTIFS(AP776:AP816, "📦", AY776:AY816, INDIRECT("AE" &amp; ROW())) + COUNTIFS(AP776:AP816, "✅", AY776:AY816, INDIRECT("AE" &amp; ROW()))</f>
        <v>1</v>
      </c>
      <c r="AH821" s="162">
        <f t="array" aca="1" ref="AH821" ca="1">COUNTIFS(AP776:AP816, "💲", AY776:AY816, INDIRECT("AE" &amp; ROW())) + COUNTIFS(AP776:AP816, "📦", AY776:AY816, INDIRECT("AE" &amp; ROW()))</f>
        <v>1</v>
      </c>
      <c r="AI821" s="139">
        <f t="array" aca="1" ref="AI821" ca="1">SUMIFS(AR776:AR816, AY776:AY816, INDIRECT("AE" &amp; ROW()), AP776:AP816, "💲") + SUMIFS(AR776:AR816, AY776:AY816, INDIRECT("AE" &amp; ROW()), AP776:AP816, "📦")</f>
        <v>50</v>
      </c>
      <c r="AJ821" s="139">
        <f t="array" aca="1" ref="AJ821" ca="1">(
    SUMIFS(AR776:AR816, AY776:AY816, INDIRECT("AE" &amp; ROW()), AP776:AP816, "💲") +
    SUMIFS(AR776:AR816, AY776:AY816, INDIRECT("AE" &amp; ROW()), AP776:AP816, "📦")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
        SUMIFS(AR776:AR816, AY776:AY816, INDIRECT("AE" &amp; ROW()), AP776:AP816, "💲", AS776:AS816, "Familiar") +
        SUMIFS(AR776:AR816, AY776:AY816, INDIRECT("AE" &amp; ROW()), AP776:AP816, "📦", AS776:AS816, "Familiar")
    ) / 2
)  -
(
    (
        SUMIFS(AR776:AR816, AY776:AY816, INDIRECT("AE" &amp; ROW()), AP776:AP816, "💲", AS776:AS816, "Exonerado ADH") +
        SUMIFS(AR776:AR816, AY776:AY816, INDIRECT("AE" &amp; ROW()), AP776:AP816, "📦", AS776:AS816, "Exonerado ADH")
    ) / 2
)  -
(
    (
        SUMIFS(AR776:AR816, AY776:AY816, INDIRECT("AE" &amp; ROW()), AP776:AP816, "💲", AS776:AS816, "Exonerado Doctor") +
        SUMIFS(AR776:AR816, AY776:AY816, INDIRECT("AE" &amp; ROW()), AP776:AP816, "📦", AS776:AS816, "Exonerado Doctor")
    ) / 2
)</f>
        <v>50</v>
      </c>
      <c r="AK821" s="139">
        <f t="array" aca="1" ref="AK821" ca="1">(
    SUMIFS(AR776:AR816, AY776:AY816, INDIRECT("AE" &amp; ROW()), AP776:AP816, "💲") +
    SUMIFS(AR776:AR816, AY776:AY816, INDIRECT("AE" &amp; ROW()), AP776:AP816, "📦")
) -
(
    SUMIFS(AR776:AR816, AY776:AY816, INDIRECT("AE" &amp; ROW()), AP776:AP816, "💲", AS776:AS816, "Familiar") +
    SUMIFS(AR776:AR816, AY776:AY816, INDIRECT("AE" &amp; ROW()), AP776:AP816, "📦", AS776:AS816, "Familiar")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SUMIFS(AR776:AR816, AY776:AY816, INDIRECT("AE" &amp; ROW()), AP776:AP816, "💲", AS776:AS816, "Exonerado ADH") +
    SUMIFS(AR776:AR816, AY776:AY816, INDIRECT("AE" &amp; ROW()), AP776:AP816, "📦", AS776:AS816, "Exonerado ADH")
) -
(
    (
        SUMIFS(AR776:AR816, AY776:AY816, INDIRECT("AE" &amp; ROW()), AP776:AP816, "💲", AS776:AS816, "Exonerado Doctor") +
        SUMIFS(AR776:AR816, AY776:AY816, INDIRECT("AE" &amp; ROW()), AP776:AP816, "📦", AS776:AS816, "Exonerado Doctor")
    ) / 2
) -
(
    (
        SUMIFS(AR776:AR816, AY776:AY816, INDIRECT("AE" &amp; ROW()), AP776:AP816, "💲", AS776:AS816, "") +
        SUMIFS(AR776:AR816, AY776:AY816, INDIRECT("AE" &amp; ROW()), AP776:AP816, "📦", AS776:AS816, "")
    ) / 2
)</f>
        <v>50</v>
      </c>
      <c r="AL821" s="140">
        <f t="array" aca="1" ref="AL821" ca="1">(
    SUMIFS(AR776:AR816, AY776:AY816, INDIRECT("AE" &amp; ROW()), AP776:AP816, "💲") +
    SUMIFS(AR776:AR816, AY776:AY816, INDIRECT("AE" &amp; ROW()), AP776:AP816, "📦")
) -
(
    (
        SUMIFS(AR776:AR816, AY776:AY816, INDIRECT("AE" &amp; ROW()), AP776:AP816, "💲", AS776:AS816, "Familiar") +
        SUMIFS(AR776:AR816, AY776:AY816, INDIRECT("AE" &amp; ROW()), AP776:AP816, "📦", AS776:AS816, "Familiar")
    ) / 2
) -
(
    (
        SUMIFS(AR776:AR816, AY776:AY816, INDIRECT("AE" &amp; ROW()), AP776:AP816, "💲", AS776:AS816, "Participante") +
        SUMIFS(AR776:AR816, AY776:AY816, INDIRECT("AE" &amp; ROW()), AP776:AP816, "📦", AS776:AS816, "Participante")
    ) / 2
) -
(
    (
        SUMIFS(AR776:AR816, AY776:AY816, INDIRECT("AE" &amp; ROW()), AP776:AP816, "💲", AS776:AS816, "Empleado") +
        SUMIFS(AR776:AR816, AY776:AY816, INDIRECT("AE" &amp; ROW()), AP776:AP816, "📦", AS776:AS816, "Empleado")
    ) / 2
) -
(
    (
        SUMIFS(AR776:AR816, AY776:AY816, INDIRECT("AE" &amp; ROW()), AP776:AP816, "💲", AS776:AS816, "Exonerado ADH") +
        SUMIFS(AR776:AR816, AY776:AY816, INDIRECT("AE" &amp; ROW()), AP776:AP816, "📦", AS776:AS816, "Exonerado ADH")
    ) / 2
) -
(
    SUMIFS(AR776:AR816, AY776:AY816, INDIRECT("AE" &amp; ROW()), AP776:AP816, "💲", AS776:AS816, "Exonerado Doctor") +
    SUMIFS(AR776:AR816, AY776:AY816, INDIRECT("AE" &amp; ROW()), AP776:AP816, "📦", AS776:AS816, "Exonerado Doctor")
) -
(
    (
        SUMIFS(AR776:AR816, AY776:AY816, INDIRECT("AE" &amp; ROW()), AP776:AP816, "💲", AS776:AS816, "") +
        SUMIFS(AR776:AR816, AY776:AY816, INDIRECT("AE" &amp; ROW()), AP776:AP816, "📦", AS776:AS816, "")
    ) / 2
)</f>
        <v>50</v>
      </c>
      <c r="AM821" s="56"/>
      <c r="AN821" s="56"/>
      <c r="AO821" s="56"/>
      <c r="AP821" s="56"/>
      <c r="AQ821" s="56"/>
      <c r="AR821" s="56"/>
      <c r="AS821" s="56"/>
      <c r="AT821" s="56"/>
      <c r="AU821" s="56"/>
      <c r="AV821" s="56"/>
      <c r="AW821" s="56"/>
      <c r="AX821" s="56"/>
      <c r="AY821" s="56"/>
      <c r="AZ821" s="56"/>
      <c r="BA821" s="56"/>
      <c r="BB821" s="56"/>
      <c r="BC821" s="56"/>
      <c r="BD821" s="56"/>
      <c r="BE821" s="56"/>
      <c r="BF821" s="56"/>
      <c r="BG821" s="56"/>
      <c r="BH821" s="56"/>
      <c r="BI821" s="56"/>
      <c r="BJ821" s="56"/>
      <c r="BK821" s="56"/>
      <c r="BL821" s="56"/>
      <c r="BM821" s="56"/>
      <c r="BN821" s="56"/>
    </row>
    <row r="822" spans="1:66" ht="11.25" customHeight="1">
      <c r="A822" s="220"/>
      <c r="B822" s="164"/>
      <c r="C822" s="205"/>
      <c r="D822" s="208"/>
      <c r="E822" s="178" t="s">
        <v>44</v>
      </c>
      <c r="F822" s="58" t="str">
        <f>IF(D820&lt;&gt;"", VLOOKUP(D820,'Base de Datos'!$A$2:$D1268,4,FALSE()),"")</f>
        <v/>
      </c>
      <c r="G822" s="205"/>
      <c r="H822" s="208"/>
      <c r="I822" s="178" t="s">
        <v>44</v>
      </c>
      <c r="J822" s="58" t="str">
        <f>IF(H820&lt;&gt;"", VLOOKUP(H820,'Base de Datos'!$A$2:$D1268,4,FALSE()),"")</f>
        <v/>
      </c>
      <c r="K822" s="205"/>
      <c r="L822" s="208"/>
      <c r="M822" s="178" t="s">
        <v>44</v>
      </c>
      <c r="N822" s="58" t="str">
        <f>IF(L820&lt;&gt;"", VLOOKUP(L820,'Base de Datos'!$A$2:$D1268,4,FALSE()),"")</f>
        <v/>
      </c>
      <c r="O822" s="165"/>
      <c r="P822" s="165"/>
      <c r="Q822" s="165"/>
      <c r="R822" s="166"/>
      <c r="S822" s="231"/>
      <c r="T822" s="230"/>
      <c r="U822" s="170"/>
      <c r="V822" s="169"/>
      <c r="W822" s="231"/>
      <c r="X822" s="230"/>
      <c r="Y822" s="170"/>
      <c r="Z822" s="169"/>
      <c r="AA822" s="231"/>
      <c r="AB822" s="230"/>
      <c r="AC822" s="170"/>
      <c r="AD822" s="56"/>
      <c r="AE822" s="240" t="s">
        <v>66</v>
      </c>
      <c r="AF822" s="230"/>
      <c r="AG822" s="161">
        <f t="array" aca="1" ref="AG822" ca="1">COUNTIFS(AP776:AP816, "💲", AY776:AY816, INDIRECT("AE" &amp; ROW())) + COUNTIFS(AP776:AP816, "📦", AY776:AY816, INDIRECT("AE" &amp; ROW())) + COUNTIFS(AP776:AP816, "✅", AY776:AY816, INDIRECT("AE" &amp; ROW()))</f>
        <v>0</v>
      </c>
      <c r="AH822" s="162">
        <f t="array" aca="1" ref="AH822" ca="1">COUNTIFS(AP776:AP816, "💲", AY776:AY816, INDIRECT("AE" &amp; ROW())) + COUNTIFS(AP776:AP816, "📦", AY776:AY816, INDIRECT("AE" &amp; ROW()))</f>
        <v>0</v>
      </c>
      <c r="AI822" s="139">
        <f t="array" aca="1" ref="AI822" ca="1">SUMIFS(AR776:AR816, AY776:AY816, INDIRECT("AE" &amp; ROW()), AP776:AP816, "💲") + SUMIFS(AR776:AR816, AY776:AY816, INDIRECT("AE" &amp; ROW()), AP776:AP816, "📦")</f>
        <v>0</v>
      </c>
      <c r="AJ822" s="139">
        <f t="array" aca="1" ref="AJ822" ca="1">(
    SUMIFS(AR776:AR816, AY776:AY816, INDIRECT("AE" &amp; ROW()), AP776:AP816, "💲") +
    SUMIFS(AR776:AR816, AY776:AY816, INDIRECT("AE" &amp; ROW()), AP776:AP816, "📦")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
        SUMIFS(AR776:AR816, AY776:AY816, INDIRECT("AE" &amp; ROW()), AP776:AP816, "💲", AS776:AS816, "Familiar") +
        SUMIFS(AR776:AR816, AY776:AY816, INDIRECT("AE" &amp; ROW()), AP776:AP816, "📦", AS776:AS816, "Familiar")
    ) / 2
)  -
(
    (
        SUMIFS(AR776:AR816, AY776:AY816, INDIRECT("AE" &amp; ROW()), AP776:AP816, "💲", AS776:AS816, "Exonerado ADH") +
        SUMIFS(AR776:AR816, AY776:AY816, INDIRECT("AE" &amp; ROW()), AP776:AP816, "📦", AS776:AS816, "Exonerado ADH")
    ) / 2
)  -
(
    (
        SUMIFS(AR776:AR816, AY776:AY816, INDIRECT("AE" &amp; ROW()), AP776:AP816, "💲", AS776:AS816, "Exonerado Doctor") +
        SUMIFS(AR776:AR816, AY776:AY816, INDIRECT("AE" &amp; ROW()), AP776:AP816, "📦", AS776:AS816, "Exonerado Doctor")
    ) / 2
)</f>
        <v>0</v>
      </c>
      <c r="AK822" s="139">
        <f t="array" aca="1" ref="AK822" ca="1">(
    SUMIFS(AR776:AR816, AY776:AY816, INDIRECT("AE" &amp; ROW()), AP776:AP816, "💲") +
    SUMIFS(AR776:AR816, AY776:AY816, INDIRECT("AE" &amp; ROW()), AP776:AP816, "📦")
) -
(
    SUMIFS(AR776:AR816, AY776:AY816, INDIRECT("AE" &amp; ROW()), AP776:AP816, "💲", AS776:AS816, "Familiar") +
    SUMIFS(AR776:AR816, AY776:AY816, INDIRECT("AE" &amp; ROW()), AP776:AP816, "📦", AS776:AS816, "Familiar")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SUMIFS(AR776:AR816, AY776:AY816, INDIRECT("AE" &amp; ROW()), AP776:AP816, "💲", AS776:AS816, "Exonerado ADH") +
    SUMIFS(AR776:AR816, AY776:AY816, INDIRECT("AE" &amp; ROW()), AP776:AP816, "📦", AS776:AS816, "Exonerado ADH")
) -
(
    (
        SUMIFS(AR776:AR816, AY776:AY816, INDIRECT("AE" &amp; ROW()), AP776:AP816, "💲", AS776:AS816, "Exonerado Doctor") +
        SUMIFS(AR776:AR816, AY776:AY816, INDIRECT("AE" &amp; ROW()), AP776:AP816, "📦", AS776:AS816, "Exonerado Doctor")
    ) / 2
) -
(
    (
        SUMIFS(AR776:AR816, AY776:AY816, INDIRECT("AE" &amp; ROW()), AP776:AP816, "💲", AS776:AS816, "") +
        SUMIFS(AR776:AR816, AY776:AY816, INDIRECT("AE" &amp; ROW()), AP776:AP816, "📦", AS776:AS816, "")
    ) / 2
)</f>
        <v>0</v>
      </c>
      <c r="AL822" s="140">
        <f t="array" aca="1" ref="AL822" ca="1">(
    SUMIFS(AR776:AR816, AY776:AY816, INDIRECT("AE" &amp; ROW()), AP776:AP816, "💲") +
    SUMIFS(AR776:AR816, AY776:AY816, INDIRECT("AE" &amp; ROW()), AP776:AP816, "📦")
) -
(
    (
        SUMIFS(AR776:AR816, AY776:AY816, INDIRECT("AE" &amp; ROW()), AP776:AP816, "💲", AS776:AS816, "Familiar") +
        SUMIFS(AR776:AR816, AY776:AY816, INDIRECT("AE" &amp; ROW()), AP776:AP816, "📦", AS776:AS816, "Familiar")
    ) / 2
) -
(
    (
        SUMIFS(AR776:AR816, AY776:AY816, INDIRECT("AE" &amp; ROW()), AP776:AP816, "💲", AS776:AS816, "Participante") +
        SUMIFS(AR776:AR816, AY776:AY816, INDIRECT("AE" &amp; ROW()), AP776:AP816, "📦", AS776:AS816, "Participante")
    ) / 2
) -
(
    (
        SUMIFS(AR776:AR816, AY776:AY816, INDIRECT("AE" &amp; ROW()), AP776:AP816, "💲", AS776:AS816, "Empleado") +
        SUMIFS(AR776:AR816, AY776:AY816, INDIRECT("AE" &amp; ROW()), AP776:AP816, "📦", AS776:AS816, "Empleado")
    ) / 2
) -
(
    (
        SUMIFS(AR776:AR816, AY776:AY816, INDIRECT("AE" &amp; ROW()), AP776:AP816, "💲", AS776:AS816, "Exonerado ADH") +
        SUMIFS(AR776:AR816, AY776:AY816, INDIRECT("AE" &amp; ROW()), AP776:AP816, "📦", AS776:AS816, "Exonerado ADH")
    ) / 2
) -
(
    SUMIFS(AR776:AR816, AY776:AY816, INDIRECT("AE" &amp; ROW()), AP776:AP816, "💲", AS776:AS816, "Exonerado Doctor") +
    SUMIFS(AR776:AR816, AY776:AY816, INDIRECT("AE" &amp; ROW()), AP776:AP816, "📦", AS776:AS816, "Exonerado Doctor")
) -
(
    (
        SUMIFS(AR776:AR816, AY776:AY816, INDIRECT("AE" &amp; ROW()), AP776:AP816, "💲", AS776:AS816, "") +
        SUMIFS(AR776:AR816, AY776:AY816, INDIRECT("AE" &amp; ROW()), AP776:AP816, "📦", AS776:AS816, "")
    ) / 2
)</f>
        <v>0</v>
      </c>
      <c r="AM822" s="56"/>
      <c r="AN822" s="56"/>
      <c r="AO822" s="56"/>
      <c r="AP822" s="56"/>
      <c r="AQ822" s="56"/>
      <c r="AR822" s="56"/>
      <c r="AS822" s="56"/>
      <c r="AT822" s="56"/>
      <c r="AU822" s="56"/>
      <c r="AV822" s="56"/>
      <c r="AW822" s="56"/>
      <c r="AX822" s="56"/>
      <c r="AY822" s="56"/>
      <c r="AZ822" s="56"/>
      <c r="BA822" s="56"/>
      <c r="BB822" s="56"/>
      <c r="BC822" s="56"/>
      <c r="BD822" s="56"/>
      <c r="BE822" s="56"/>
      <c r="BF822" s="56"/>
      <c r="BG822" s="56"/>
      <c r="BH822" s="56"/>
      <c r="BI822" s="56"/>
      <c r="BJ822" s="56"/>
      <c r="BK822" s="56"/>
      <c r="BL822" s="56"/>
      <c r="BM822" s="56"/>
      <c r="BN822" s="56"/>
    </row>
    <row r="823" spans="1:66" ht="11.25" customHeight="1">
      <c r="A823" s="221"/>
      <c r="B823" s="164"/>
      <c r="C823" s="206"/>
      <c r="D823" s="209"/>
      <c r="E823" s="179" t="s">
        <v>46</v>
      </c>
      <c r="F823" s="180"/>
      <c r="G823" s="206"/>
      <c r="H823" s="209"/>
      <c r="I823" s="179" t="s">
        <v>46</v>
      </c>
      <c r="J823" s="180"/>
      <c r="K823" s="206"/>
      <c r="L823" s="209"/>
      <c r="M823" s="179" t="s">
        <v>46</v>
      </c>
      <c r="N823" s="180"/>
      <c r="O823" s="165"/>
      <c r="P823" s="165"/>
      <c r="Q823" s="165"/>
      <c r="R823" s="166"/>
      <c r="S823" s="227" t="str">
        <f>IF(OR(S820="Empleado",S820="Familiar"),"Nombre del Empleado","N° Factura")</f>
        <v>N° Factura</v>
      </c>
      <c r="T823" s="228"/>
      <c r="U823" s="89"/>
      <c r="V823" s="169"/>
      <c r="W823" s="227" t="str">
        <f>IF(OR(W820="Empleado",W820="Familiar"),"Nombre del Empleado","N° Factura")</f>
        <v>N° Factura</v>
      </c>
      <c r="X823" s="228"/>
      <c r="Y823" s="89"/>
      <c r="Z823" s="169"/>
      <c r="AA823" s="227" t="str">
        <f>IF(OR(AA820="Empleado",AA820="Familiar"),"Nombre del Empleado","N° Factura")</f>
        <v>N° Factura</v>
      </c>
      <c r="AB823" s="228"/>
      <c r="AC823" s="89"/>
      <c r="AD823" s="56"/>
      <c r="AE823" s="240" t="s">
        <v>69</v>
      </c>
      <c r="AF823" s="230"/>
      <c r="AG823" s="161">
        <f t="array" aca="1" ref="AG823" ca="1">COUNTIFS(AP776:AP816, "💲", AY776:AY816, INDIRECT("AE" &amp; ROW())) + COUNTIFS(AP776:AP816, "📦", AY776:AY816, INDIRECT("AE" &amp; ROW())) + COUNTIFS(AP776:AP816, "✅", AY776:AY816, INDIRECT("AE" &amp; ROW()))</f>
        <v>0</v>
      </c>
      <c r="AH823" s="162">
        <f t="array" aca="1" ref="AH823" ca="1">COUNTIFS(AP776:AP816, "💲", AY776:AY816, INDIRECT("AE" &amp; ROW())) + COUNTIFS(AP776:AP816, "📦", AY776:AY816, INDIRECT("AE" &amp; ROW()))</f>
        <v>0</v>
      </c>
      <c r="AI823" s="139">
        <f t="array" aca="1" ref="AI823" ca="1">SUMIFS(AR776:AR816, AY776:AY816, INDIRECT("AE" &amp; ROW()), AP776:AP816, "💲") + SUMIFS(AR776:AR816, AY776:AY816, INDIRECT("AE" &amp; ROW()), AP776:AP816, "📦")</f>
        <v>0</v>
      </c>
      <c r="AJ823" s="66">
        <f t="array" aca="1" ref="AJ823" ca="1">(
    SUMIFS(AR776:AR816, AY776:AY816, INDIRECT("AE" &amp; ROW()), AP776:AP816, "💲") +
    SUMIFS(AR776:AR816, AY776:AY816, INDIRECT("AE" &amp; ROW()), AP776:AP816, "📦")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
        SUMIFS(AR776:AR816, AY776:AY816, INDIRECT("AE" &amp; ROW()), AP776:AP816, "💲", AS776:AS816, "Familiar") +
        SUMIFS(AR776:AR816, AY776:AY816, INDIRECT("AE" &amp; ROW()), AP776:AP816, "📦", AS776:AS816, "Familiar")
    ) / 2
)  -
(
    (
        SUMIFS(AR776:AR816, AY776:AY816, INDIRECT("AE" &amp; ROW()), AP776:AP816, "💲", AS776:AS816, "Exonerado ADH") +
        SUMIFS(AR776:AR816, AY776:AY816, INDIRECT("AE" &amp; ROW()), AP776:AP816, "📦", AS776:AS816, "Exonerado ADH")
    ) / 2
)  -
(
    (
        SUMIFS(AR776:AR816, AY776:AY816, INDIRECT("AE" &amp; ROW()), AP776:AP816, "💲", AS776:AS816, "Exonerado Doctor") +
        SUMIFS(AR776:AR816, AY776:AY816, INDIRECT("AE" &amp; ROW()), AP776:AP816, "📦", AS776:AS816, "Exonerado Doctor")
    ) / 2
)</f>
        <v>0</v>
      </c>
      <c r="AK823" s="139">
        <f t="array" aca="1" ref="AK823" ca="1">(
    SUMIFS(AR776:AR816, AY776:AY816, INDIRECT("AE" &amp; ROW()), AP776:AP816, "💲") +
    SUMIFS(AR776:AR816, AY776:AY816, INDIRECT("AE" &amp; ROW()), AP776:AP816, "📦")
) -
(
    SUMIFS(AR776:AR816, AY776:AY816, INDIRECT("AE" &amp; ROW()), AP776:AP816, "💲", AS776:AS816, "Familiar") +
    SUMIFS(AR776:AR816, AY776:AY816, INDIRECT("AE" &amp; ROW()), AP776:AP816, "📦", AS776:AS816, "Familiar")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SUMIFS(AR776:AR816, AY776:AY816, INDIRECT("AE" &amp; ROW()), AP776:AP816, "💲", AS776:AS816, "Exonerado ADH") +
    SUMIFS(AR776:AR816, AY776:AY816, INDIRECT("AE" &amp; ROW()), AP776:AP816, "📦", AS776:AS816, "Exonerado ADH")
) -
(
    (
        SUMIFS(AR776:AR816, AY776:AY816, INDIRECT("AE" &amp; ROW()), AP776:AP816, "💲", AS776:AS816, "Exonerado Doctor") +
        SUMIFS(AR776:AR816, AY776:AY816, INDIRECT("AE" &amp; ROW()), AP776:AP816, "📦", AS776:AS816, "Exonerado Doctor")
    ) / 2
) -
(
    (
        SUMIFS(AR776:AR816, AY776:AY816, INDIRECT("AE" &amp; ROW()), AP776:AP816, "💲", AS776:AS816, "") +
        SUMIFS(AR776:AR816, AY776:AY816, INDIRECT("AE" &amp; ROW()), AP776:AP816, "📦", AS776:AS816, "")
    ) / 2
)</f>
        <v>0</v>
      </c>
      <c r="AL823" s="140">
        <f t="array" aca="1" ref="AL823" ca="1">(
    SUMIFS(AR776:AR816, AY776:AY816, INDIRECT("AE" &amp; ROW()), AP776:AP816, "💲") +
    SUMIFS(AR776:AR816, AY776:AY816, INDIRECT("AE" &amp; ROW()), AP776:AP816, "📦")
) -
(
    (
        SUMIFS(AR776:AR816, AY776:AY816, INDIRECT("AE" &amp; ROW()), AP776:AP816, "💲", AS776:AS816, "Familiar") +
        SUMIFS(AR776:AR816, AY776:AY816, INDIRECT("AE" &amp; ROW()), AP776:AP816, "📦", AS776:AS816, "Familiar")
    ) / 2
) -
(
    (
        SUMIFS(AR776:AR816, AY776:AY816, INDIRECT("AE" &amp; ROW()), AP776:AP816, "💲", AS776:AS816, "Participante") +
        SUMIFS(AR776:AR816, AY776:AY816, INDIRECT("AE" &amp; ROW()), AP776:AP816, "📦", AS776:AS816, "Participante")
    ) / 2
) -
(
    (
        SUMIFS(AR776:AR816, AY776:AY816, INDIRECT("AE" &amp; ROW()), AP776:AP816, "💲", AS776:AS816, "Empleado") +
        SUMIFS(AR776:AR816, AY776:AY816, INDIRECT("AE" &amp; ROW()), AP776:AP816, "📦", AS776:AS816, "Empleado")
    ) / 2
) -
(
    (
        SUMIFS(AR776:AR816, AY776:AY816, INDIRECT("AE" &amp; ROW()), AP776:AP816, "💲", AS776:AS816, "Exonerado ADH") +
        SUMIFS(AR776:AR816, AY776:AY816, INDIRECT("AE" &amp; ROW()), AP776:AP816, "📦", AS776:AS816, "Exonerado ADH")
    ) / 2
) -
(
    SUMIFS(AR776:AR816, AY776:AY816, INDIRECT("AE" &amp; ROW()), AP776:AP816, "💲", AS776:AS816, "Exonerado Doctor") +
    SUMIFS(AR776:AR816, AY776:AY816, INDIRECT("AE" &amp; ROW()), AP776:AP816, "📦", AS776:AS816, "Exonerado Doctor")
) -
(
    (
        SUMIFS(AR776:AR816, AY776:AY816, INDIRECT("AE" &amp; ROW()), AP776:AP816, "💲", AS776:AS816, "") +
        SUMIFS(AR776:AR816, AY776:AY816, INDIRECT("AE" &amp; ROW()), AP776:AP816, "📦", AS776:AS816, "")
    ) / 2
)</f>
        <v>0</v>
      </c>
      <c r="AM823" s="56"/>
      <c r="AN823" s="56"/>
      <c r="AO823" s="56"/>
      <c r="AP823" s="56"/>
      <c r="AQ823" s="56"/>
      <c r="AR823" s="56"/>
      <c r="AS823" s="56"/>
      <c r="AT823" s="56"/>
      <c r="AU823" s="56"/>
      <c r="AV823" s="56"/>
      <c r="AW823" s="56"/>
      <c r="AX823" s="56"/>
      <c r="AY823" s="56"/>
      <c r="AZ823" s="56"/>
      <c r="BA823" s="56"/>
      <c r="BB823" s="56"/>
      <c r="BC823" s="56"/>
      <c r="BD823" s="56"/>
      <c r="BE823" s="56"/>
      <c r="BF823" s="56"/>
      <c r="BG823" s="56"/>
      <c r="BH823" s="56"/>
      <c r="BI823" s="56"/>
      <c r="BJ823" s="56"/>
      <c r="BK823" s="56"/>
      <c r="BL823" s="56"/>
      <c r="BM823" s="56"/>
      <c r="BN823" s="56"/>
    </row>
    <row r="824" spans="1:66" ht="11.25" customHeight="1">
      <c r="A824" s="222">
        <f>A820+$Q$13/1440</f>
        <v>0.83333333333333304</v>
      </c>
      <c r="B824" s="164"/>
      <c r="C824" s="204"/>
      <c r="D824" s="207"/>
      <c r="E824" s="177" t="s">
        <v>36</v>
      </c>
      <c r="F824" s="42" t="str">
        <f>IF(D824&lt;&gt;"", VLOOKUP(D824,'Base de Datos'!$A$2:$D1268,2,FALSE()),"")</f>
        <v/>
      </c>
      <c r="G824" s="204"/>
      <c r="H824" s="216"/>
      <c r="I824" s="177" t="s">
        <v>36</v>
      </c>
      <c r="J824" s="42" t="str">
        <f>IF(H824&lt;&gt;"", VLOOKUP(H824,'Base de Datos'!$A$2:$D1268,2,FALSE()),"")</f>
        <v/>
      </c>
      <c r="K824" s="204"/>
      <c r="L824" s="216"/>
      <c r="M824" s="177" t="s">
        <v>36</v>
      </c>
      <c r="N824" s="42" t="str">
        <f>IF(L824&lt;&gt;"", VLOOKUP(L824,'Base de Datos'!$A$2:$D1268,2,FALSE()),"")</f>
        <v/>
      </c>
      <c r="O824" s="165"/>
      <c r="P824" s="165"/>
      <c r="Q824" s="165"/>
      <c r="R824" s="166"/>
      <c r="S824" s="167"/>
      <c r="T824" s="45" t="s">
        <v>37</v>
      </c>
      <c r="U824" s="168"/>
      <c r="V824" s="169"/>
      <c r="W824" s="167"/>
      <c r="X824" s="45" t="s">
        <v>37</v>
      </c>
      <c r="Y824" s="168"/>
      <c r="Z824" s="169"/>
      <c r="AA824" s="167"/>
      <c r="AB824" s="45" t="s">
        <v>37</v>
      </c>
      <c r="AC824" s="168"/>
      <c r="AD824" s="56"/>
      <c r="AE824" s="232" t="s">
        <v>72</v>
      </c>
      <c r="AF824" s="230"/>
      <c r="AG824" s="90">
        <f t="array" aca="1" ref="AG824" ca="1">COUNTIFS(AP776:AP816, "💲", AY776:AY816, INDIRECT("AE" &amp; ROW())) + COUNTIFS(AP776:AP816, "📦", AY776:AY816, INDIRECT("AE" &amp; ROW())) + COUNTIFS(AP776:AP816, "✅", AY776:AY816, INDIRECT("AE" &amp; ROW()))</f>
        <v>0</v>
      </c>
      <c r="AH824" s="68">
        <f t="array" aca="1" ref="AH824" ca="1">COUNTIFS(AP776:AP816, "💲", AY776:AY816, INDIRECT("AE" &amp; ROW())) + COUNTIFS(AP776:AP816, "📦", AY776:AY816, INDIRECT("AE" &amp; ROW()))</f>
        <v>0</v>
      </c>
      <c r="AI824" s="139">
        <f t="array" aca="1" ref="AI824" ca="1">SUMIFS(AR776:AR816, AY776:AY816, INDIRECT("AE" &amp; ROW()), AP776:AP816, "💲") + SUMIFS(AR776:AR816, AY776:AY816, INDIRECT("AE" &amp; ROW()), AP776:AP816, "📦")</f>
        <v>0</v>
      </c>
      <c r="AJ824" s="139">
        <f t="array" aca="1" ref="AJ824" ca="1">(
    SUMIFS(AR776:AR816, AY776:AY816, INDIRECT("AE" &amp; ROW()), AP776:AP816, "💲") +
    SUMIFS(AR776:AR816, AY776:AY816, INDIRECT("AE" &amp; ROW()), AP776:AP816, "📦")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
        SUMIFS(AR776:AR816, AY776:AY816, INDIRECT("AE" &amp; ROW()), AP776:AP816, "💲", AS776:AS816, "Familiar") +
        SUMIFS(AR776:AR816, AY776:AY816, INDIRECT("AE" &amp; ROW()), AP776:AP816, "📦", AS776:AS816, "Familiar")
    ) / 2
)  -
(
    (
        SUMIFS(AR776:AR816, AY776:AY816, INDIRECT("AE" &amp; ROW()), AP776:AP816, "💲", AS776:AS816, "Exonerado ADH") +
        SUMIFS(AR776:AR816, AY776:AY816, INDIRECT("AE" &amp; ROW()), AP776:AP816, "📦", AS776:AS816, "Exonerado ADH")
    ) / 2
)  -
(
    (
        SUMIFS(AR776:AR816, AY776:AY816, INDIRECT("AE" &amp; ROW()), AP776:AP816, "💲", AS776:AS816, "Exonerado Doctor") +
        SUMIFS(AR776:AR816, AY776:AY816, INDIRECT("AE" &amp; ROW()), AP776:AP816, "📦", AS776:AS816, "Exonerado Doctor")
    ) / 2
)</f>
        <v>0</v>
      </c>
      <c r="AK824" s="139">
        <f t="array" aca="1" ref="AK824" ca="1">(
    SUMIFS(AR776:AR816, AY776:AY816, INDIRECT("AE" &amp; ROW()), AP776:AP816, "💲") +
    SUMIFS(AR776:AR816, AY776:AY816, INDIRECT("AE" &amp; ROW()), AP776:AP816, "📦")
) -
(
    SUMIFS(AR776:AR816, AY776:AY816, INDIRECT("AE" &amp; ROW()), AP776:AP816, "💲", AS776:AS816, "Familiar") +
    SUMIFS(AR776:AR816, AY776:AY816, INDIRECT("AE" &amp; ROW()), AP776:AP816, "📦", AS776:AS816, "Familiar")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SUMIFS(AR776:AR816, AY776:AY816, INDIRECT("AE" &amp; ROW()), AP776:AP816, "💲", AS776:AS816, "Exonerado ADH") +
    SUMIFS(AR776:AR816, AY776:AY816, INDIRECT("AE" &amp; ROW()), AP776:AP816, "📦", AS776:AS816, "Exonerado ADH")
) -
(
    (
        SUMIFS(AR776:AR816, AY776:AY816, INDIRECT("AE" &amp; ROW()), AP776:AP816, "💲", AS776:AS816, "Exonerado Doctor") +
        SUMIFS(AR776:AR816, AY776:AY816, INDIRECT("AE" &amp; ROW()), AP776:AP816, "📦", AS776:AS816, "Exonerado Doctor")
    ) / 2
) -
(
    (
        SUMIFS(AR776:AR816, AY776:AY816, INDIRECT("AE" &amp; ROW()), AP776:AP816, "💲", AS776:AS816, "") +
        SUMIFS(AR776:AR816, AY776:AY816, INDIRECT("AE" &amp; ROW()), AP776:AP816, "📦", AS776:AS816, "")
    ) / 2
)</f>
        <v>0</v>
      </c>
      <c r="AL824" s="140">
        <f t="array" aca="1" ref="AL824" ca="1">(
    SUMIFS(AR776:AR816, AY776:AY816, INDIRECT("AE" &amp; ROW()), AP776:AP816, "💲") +
    SUMIFS(AR776:AR816, AY776:AY816, INDIRECT("AE" &amp; ROW()), AP776:AP816, "📦")
) -
(
    (
        SUMIFS(AR776:AR816, AY776:AY816, INDIRECT("AE" &amp; ROW()), AP776:AP816, "💲", AS776:AS816, "Familiar") +
        SUMIFS(AR776:AR816, AY776:AY816, INDIRECT("AE" &amp; ROW()), AP776:AP816, "📦", AS776:AS816, "Familiar")
    ) / 2
) -
(
    (
        SUMIFS(AR776:AR816, AY776:AY816, INDIRECT("AE" &amp; ROW()), AP776:AP816, "💲", AS776:AS816, "Participante") +
        SUMIFS(AR776:AR816, AY776:AY816, INDIRECT("AE" &amp; ROW()), AP776:AP816, "📦", AS776:AS816, "Participante")
    ) / 2
) -
(
    (
        SUMIFS(AR776:AR816, AY776:AY816, INDIRECT("AE" &amp; ROW()), AP776:AP816, "💲", AS776:AS816, "Empleado") +
        SUMIFS(AR776:AR816, AY776:AY816, INDIRECT("AE" &amp; ROW()), AP776:AP816, "📦", AS776:AS816, "Empleado")
    ) / 2
) -
(
    (
        SUMIFS(AR776:AR816, AY776:AY816, INDIRECT("AE" &amp; ROW()), AP776:AP816, "💲", AS776:AS816, "Exonerado ADH") +
        SUMIFS(AR776:AR816, AY776:AY816, INDIRECT("AE" &amp; ROW()), AP776:AP816, "📦", AS776:AS816, "Exonerado ADH")
    ) / 2
) -
(
    SUMIFS(AR776:AR816, AY776:AY816, INDIRECT("AE" &amp; ROW()), AP776:AP816, "💲", AS776:AS816, "Exonerado Doctor") +
    SUMIFS(AR776:AR816, AY776:AY816, INDIRECT("AE" &amp; ROW()), AP776:AP816, "📦", AS776:AS816, "Exonerado Doctor")
) -
(
    (
        SUMIFS(AR776:AR816, AY776:AY816, INDIRECT("AE" &amp; ROW()), AP776:AP816, "💲", AS776:AS816, "") +
        SUMIFS(AR776:AR816, AY776:AY816, INDIRECT("AE" &amp; ROW()), AP776:AP816, "📦", AS776:AS816, "")
    ) / 2
)</f>
        <v>0</v>
      </c>
      <c r="AM824" s="56"/>
      <c r="AN824" s="56"/>
      <c r="AO824" s="56"/>
      <c r="AP824" s="56"/>
      <c r="AQ824" s="56"/>
      <c r="AR824" s="56"/>
      <c r="AS824" s="56"/>
      <c r="AT824" s="56"/>
      <c r="AU824" s="56"/>
      <c r="AV824" s="56"/>
      <c r="AW824" s="56"/>
      <c r="AX824" s="56"/>
      <c r="AY824" s="56"/>
      <c r="AZ824" s="56"/>
      <c r="BA824" s="56"/>
      <c r="BB824" s="56"/>
      <c r="BC824" s="56"/>
      <c r="BD824" s="56"/>
      <c r="BE824" s="56"/>
      <c r="BF824" s="56"/>
      <c r="BG824" s="56"/>
      <c r="BH824" s="56"/>
      <c r="BI824" s="56"/>
      <c r="BJ824" s="56"/>
      <c r="BK824" s="56"/>
      <c r="BL824" s="56"/>
      <c r="BM824" s="56"/>
      <c r="BN824" s="56"/>
    </row>
    <row r="825" spans="1:66" ht="11.25" customHeight="1">
      <c r="A825" s="220"/>
      <c r="B825" s="164"/>
      <c r="C825" s="205"/>
      <c r="D825" s="208"/>
      <c r="E825" s="178" t="s">
        <v>42</v>
      </c>
      <c r="F825" s="58" t="str">
        <f>IF(D824&lt;&gt;"", VLOOKUP(D824,'Base de Datos'!$A$2:$D1268,3,FALSE()),"")</f>
        <v/>
      </c>
      <c r="G825" s="205"/>
      <c r="H825" s="208"/>
      <c r="I825" s="178" t="s">
        <v>42</v>
      </c>
      <c r="J825" s="58" t="str">
        <f>IF(H824&lt;&gt;"", VLOOKUP(H824,'Base de Datos'!$A$2:$D1268,3,FALSE()),"")</f>
        <v/>
      </c>
      <c r="K825" s="205"/>
      <c r="L825" s="208"/>
      <c r="M825" s="178" t="s">
        <v>42</v>
      </c>
      <c r="N825" s="58" t="str">
        <f>IF(L824&lt;&gt;"", VLOOKUP(L824,'Base de Datos'!$A$2:$D1268,3,FALSE()),"")</f>
        <v/>
      </c>
      <c r="O825" s="165"/>
      <c r="P825" s="165"/>
      <c r="Q825" s="165"/>
      <c r="R825" s="166"/>
      <c r="S825" s="231"/>
      <c r="T825" s="230"/>
      <c r="U825" s="170"/>
      <c r="V825" s="169"/>
      <c r="W825" s="231"/>
      <c r="X825" s="230"/>
      <c r="Y825" s="170"/>
      <c r="Z825" s="169"/>
      <c r="AA825" s="231"/>
      <c r="AB825" s="230"/>
      <c r="AC825" s="170"/>
      <c r="AD825" s="56"/>
      <c r="AE825" s="232" t="s">
        <v>75</v>
      </c>
      <c r="AF825" s="230"/>
      <c r="AG825" s="90">
        <f t="array" aca="1" ref="AG825" ca="1">COUNTIFS(AP776:AP816, "💲", AY776:AY816, INDIRECT("AE" &amp; ROW())) + COUNTIFS(AP776:AP816, "📦", AY776:AY816, INDIRECT("AE" &amp; ROW())) + COUNTIFS(AP776:AP816, "✅", AY776:AY816, INDIRECT("AE" &amp; ROW()))</f>
        <v>0</v>
      </c>
      <c r="AH825" s="68">
        <f t="array" aca="1" ref="AH825" ca="1">COUNTIFS(AP776:AP816, "💲", AY776:AY816, INDIRECT("AE" &amp; ROW())) + COUNTIFS(AP776:AP816, "📦", AY776:AY816, INDIRECT("AE" &amp; ROW()))</f>
        <v>0</v>
      </c>
      <c r="AI825" s="139">
        <f t="array" aca="1" ref="AI825" ca="1">SUMIFS(AR776:AR816, AY776:AY816, INDIRECT("AE" &amp; ROW()), AP776:AP816, "💲") + SUMIFS(AR776:AR816, AY776:AY816, INDIRECT("AE" &amp; ROW()), AP776:AP816, "📦")</f>
        <v>0</v>
      </c>
      <c r="AJ825" s="139">
        <f t="array" aca="1" ref="AJ825" ca="1">(
    SUMIFS(AR776:AR816, AY776:AY816, INDIRECT("AE" &amp; ROW()), AP776:AP816, "💲") +
    SUMIFS(AR776:AR816, AY776:AY816, INDIRECT("AE" &amp; ROW()), AP776:AP816, "📦")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
        SUMIFS(AR776:AR816, AY776:AY816, INDIRECT("AE" &amp; ROW()), AP776:AP816, "💲", AS776:AS816, "Familiar") +
        SUMIFS(AR776:AR816, AY776:AY816, INDIRECT("AE" &amp; ROW()), AP776:AP816, "📦", AS776:AS816, "Familiar")
    ) / 2
)  -
(
    (
        SUMIFS(AR776:AR816, AY776:AY816, INDIRECT("AE" &amp; ROW()), AP776:AP816, "💲", AS776:AS816, "Exonerado ADH") +
        SUMIFS(AR776:AR816, AY776:AY816, INDIRECT("AE" &amp; ROW()), AP776:AP816, "📦", AS776:AS816, "Exonerado ADH")
    ) / 2
)  -
(
    (
        SUMIFS(AR776:AR816, AY776:AY816, INDIRECT("AE" &amp; ROW()), AP776:AP816, "💲", AS776:AS816, "Exonerado Doctor") +
        SUMIFS(AR776:AR816, AY776:AY816, INDIRECT("AE" &amp; ROW()), AP776:AP816, "📦", AS776:AS816, "Exonerado Doctor")
    ) / 2
)</f>
        <v>0</v>
      </c>
      <c r="AK825" s="139">
        <f t="array" aca="1" ref="AK825" ca="1">(
    SUMIFS(AR776:AR816, AY776:AY816, INDIRECT("AE" &amp; ROW()), AP776:AP816, "💲") +
    SUMIFS(AR776:AR816, AY776:AY816, INDIRECT("AE" &amp; ROW()), AP776:AP816, "📦")
) -
(
    SUMIFS(AR776:AR816, AY776:AY816, INDIRECT("AE" &amp; ROW()), AP776:AP816, "💲", AS776:AS816, "Familiar") +
    SUMIFS(AR776:AR816, AY776:AY816, INDIRECT("AE" &amp; ROW()), AP776:AP816, "📦", AS776:AS816, "Familiar")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SUMIFS(AR776:AR816, AY776:AY816, INDIRECT("AE" &amp; ROW()), AP776:AP816, "💲", AS776:AS816, "Exonerado ADH") +
    SUMIFS(AR776:AR816, AY776:AY816, INDIRECT("AE" &amp; ROW()), AP776:AP816, "📦", AS776:AS816, "Exonerado ADH")
) -
(
    (
        SUMIFS(AR776:AR816, AY776:AY816, INDIRECT("AE" &amp; ROW()), AP776:AP816, "💲", AS776:AS816, "Exonerado Doctor") +
        SUMIFS(AR776:AR816, AY776:AY816, INDIRECT("AE" &amp; ROW()), AP776:AP816, "📦", AS776:AS816, "Exonerado Doctor")
    ) / 2
) -
(
    (
        SUMIFS(AR776:AR816, AY776:AY816, INDIRECT("AE" &amp; ROW()), AP776:AP816, "💲", AS776:AS816, "") +
        SUMIFS(AR776:AR816, AY776:AY816, INDIRECT("AE" &amp; ROW()), AP776:AP816, "📦", AS776:AS816, "")
    ) / 2
)</f>
        <v>0</v>
      </c>
      <c r="AL825" s="140">
        <f t="array" aca="1" ref="AL825" ca="1">(
    SUMIFS(AR776:AR816, AY776:AY816, INDIRECT("AE" &amp; ROW()), AP776:AP816, "💲") +
    SUMIFS(AR776:AR816, AY776:AY816, INDIRECT("AE" &amp; ROW()), AP776:AP816, "📦")
) -
(
    (
        SUMIFS(AR776:AR816, AY776:AY816, INDIRECT("AE" &amp; ROW()), AP776:AP816, "💲", AS776:AS816, "Familiar") +
        SUMIFS(AR776:AR816, AY776:AY816, INDIRECT("AE" &amp; ROW()), AP776:AP816, "📦", AS776:AS816, "Familiar")
    ) / 2
) -
(
    (
        SUMIFS(AR776:AR816, AY776:AY816, INDIRECT("AE" &amp; ROW()), AP776:AP816, "💲", AS776:AS816, "Participante") +
        SUMIFS(AR776:AR816, AY776:AY816, INDIRECT("AE" &amp; ROW()), AP776:AP816, "📦", AS776:AS816, "Participante")
    ) / 2
) -
(
    (
        SUMIFS(AR776:AR816, AY776:AY816, INDIRECT("AE" &amp; ROW()), AP776:AP816, "💲", AS776:AS816, "Empleado") +
        SUMIFS(AR776:AR816, AY776:AY816, INDIRECT("AE" &amp; ROW()), AP776:AP816, "📦", AS776:AS816, "Empleado")
    ) / 2
) -
(
    (
        SUMIFS(AR776:AR816, AY776:AY816, INDIRECT("AE" &amp; ROW()), AP776:AP816, "💲", AS776:AS816, "Exonerado ADH") +
        SUMIFS(AR776:AR816, AY776:AY816, INDIRECT("AE" &amp; ROW()), AP776:AP816, "📦", AS776:AS816, "Exonerado ADH")
    ) / 2
) -
(
    SUMIFS(AR776:AR816, AY776:AY816, INDIRECT("AE" &amp; ROW()), AP776:AP816, "💲", AS776:AS816, "Exonerado Doctor") +
    SUMIFS(AR776:AR816, AY776:AY816, INDIRECT("AE" &amp; ROW()), AP776:AP816, "📦", AS776:AS816, "Exonerado Doctor")
) -
(
    (
        SUMIFS(AR776:AR816, AY776:AY816, INDIRECT("AE" &amp; ROW()), AP776:AP816, "💲", AS776:AS816, "") +
        SUMIFS(AR776:AR816, AY776:AY816, INDIRECT("AE" &amp; ROW()), AP776:AP816, "📦", AS776:AS816, "")
    ) / 2
)</f>
        <v>0</v>
      </c>
      <c r="AM825" s="56"/>
      <c r="AN825" s="56"/>
      <c r="AO825" s="56"/>
      <c r="AP825" s="56"/>
      <c r="AQ825" s="56"/>
      <c r="AR825" s="56"/>
      <c r="AS825" s="56"/>
      <c r="AT825" s="56"/>
      <c r="AU825" s="56"/>
      <c r="AV825" s="56"/>
      <c r="AW825" s="56"/>
      <c r="AX825" s="56"/>
      <c r="AY825" s="56"/>
      <c r="AZ825" s="56"/>
      <c r="BA825" s="56"/>
      <c r="BB825" s="56"/>
      <c r="BC825" s="56"/>
      <c r="BD825" s="56"/>
      <c r="BE825" s="56"/>
      <c r="BF825" s="56"/>
      <c r="BG825" s="56"/>
      <c r="BH825" s="56"/>
      <c r="BI825" s="56"/>
      <c r="BJ825" s="56"/>
      <c r="BK825" s="56"/>
      <c r="BL825" s="56"/>
      <c r="BM825" s="56"/>
      <c r="BN825" s="56"/>
    </row>
    <row r="826" spans="1:66" ht="11.25" customHeight="1">
      <c r="A826" s="220"/>
      <c r="B826" s="164"/>
      <c r="C826" s="205"/>
      <c r="D826" s="208"/>
      <c r="E826" s="178" t="s">
        <v>44</v>
      </c>
      <c r="F826" s="58" t="str">
        <f>IF(D824&lt;&gt;"", VLOOKUP(D824,'Base de Datos'!$A$2:$D1268,4,FALSE()),"")</f>
        <v/>
      </c>
      <c r="G826" s="205"/>
      <c r="H826" s="208"/>
      <c r="I826" s="178" t="s">
        <v>44</v>
      </c>
      <c r="J826" s="58" t="str">
        <f>IF(H824&lt;&gt;"", VLOOKUP(H824,'Base de Datos'!$A$2:$D1268,4,FALSE()),"")</f>
        <v/>
      </c>
      <c r="K826" s="205"/>
      <c r="L826" s="208"/>
      <c r="M826" s="178" t="s">
        <v>44</v>
      </c>
      <c r="N826" s="58" t="str">
        <f>IF(L824&lt;&gt;"", VLOOKUP(L824,'Base de Datos'!$A$2:$D1268,4,FALSE()),"")</f>
        <v/>
      </c>
      <c r="O826" s="165"/>
      <c r="P826" s="165"/>
      <c r="Q826" s="165"/>
      <c r="R826" s="166"/>
      <c r="S826" s="231"/>
      <c r="T826" s="230"/>
      <c r="U826" s="170"/>
      <c r="V826" s="169"/>
      <c r="W826" s="231"/>
      <c r="X826" s="230"/>
      <c r="Y826" s="170"/>
      <c r="Z826" s="169"/>
      <c r="AA826" s="231"/>
      <c r="AB826" s="230"/>
      <c r="AC826" s="170"/>
      <c r="AD826" s="56"/>
      <c r="AE826" s="232" t="s">
        <v>77</v>
      </c>
      <c r="AF826" s="230"/>
      <c r="AG826" s="90">
        <f t="array" aca="1" ref="AG826" ca="1">COUNTIFS(AP776:AP816, "💲", AY776:AY816, INDIRECT("AE" &amp; ROW())) + COUNTIFS(AP776:AP816, "📦", AY776:AY816, INDIRECT("AE" &amp; ROW())) + COUNTIFS(AP776:AP816, "✅", AY776:AY816, INDIRECT("AE" &amp; ROW()))</f>
        <v>0</v>
      </c>
      <c r="AH826" s="68">
        <f t="array" aca="1" ref="AH826" ca="1">COUNTIFS(AP776:AP816, "💲", AY776:AY816, INDIRECT("AE" &amp; ROW())) + COUNTIFS(AP776:AP816, "📦", AY776:AY816, INDIRECT("AE" &amp; ROW()))</f>
        <v>0</v>
      </c>
      <c r="AI826" s="139">
        <f t="array" aca="1" ref="AI826" ca="1">SUMIFS(AR776:AR816, AY776:AY816, INDIRECT("AE" &amp; ROW()), AP776:AP816, "💲") + SUMIFS(AR776:AR816, AY776:AY816, INDIRECT("AE" &amp; ROW()), AP776:AP816, "📦")</f>
        <v>0</v>
      </c>
      <c r="AJ826" s="139">
        <f t="array" aca="1" ref="AJ826" ca="1">(
    SUMIFS(AR776:AR816, AY776:AY816, INDIRECT("AE" &amp; ROW()), AP776:AP816, "💲") +
    SUMIFS(AR776:AR816, AY776:AY816, INDIRECT("AE" &amp; ROW()), AP776:AP816, "📦")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
        SUMIFS(AR776:AR816, AY776:AY816, INDIRECT("AE" &amp; ROW()), AP776:AP816, "💲", AS776:AS816, "Familiar") +
        SUMIFS(AR776:AR816, AY776:AY816, INDIRECT("AE" &amp; ROW()), AP776:AP816, "📦", AS776:AS816, "Familiar")
    ) / 2
)  -
(
    (
        SUMIFS(AR776:AR816, AY776:AY816, INDIRECT("AE" &amp; ROW()), AP776:AP816, "💲", AS776:AS816, "Exonerado ADH") +
        SUMIFS(AR776:AR816, AY776:AY816, INDIRECT("AE" &amp; ROW()), AP776:AP816, "📦", AS776:AS816, "Exonerado ADH")
    ) / 2
)  -
(
    (
        SUMIFS(AR776:AR816, AY776:AY816, INDIRECT("AE" &amp; ROW()), AP776:AP816, "💲", AS776:AS816, "Exonerado Doctor") +
        SUMIFS(AR776:AR816, AY776:AY816, INDIRECT("AE" &amp; ROW()), AP776:AP816, "📦", AS776:AS816, "Exonerado Doctor")
    ) / 2
)</f>
        <v>0</v>
      </c>
      <c r="AK826" s="139">
        <f t="array" aca="1" ref="AK826" ca="1">(
    SUMIFS(AR776:AR816, AY776:AY816, INDIRECT("AE" &amp; ROW()), AP776:AP816, "💲") +
    SUMIFS(AR776:AR816, AY776:AY816, INDIRECT("AE" &amp; ROW()), AP776:AP816, "📦")
) -
(
    SUMIFS(AR776:AR816, AY776:AY816, INDIRECT("AE" &amp; ROW()), AP776:AP816, "💲", AS776:AS816, "Familiar") +
    SUMIFS(AR776:AR816, AY776:AY816, INDIRECT("AE" &amp; ROW()), AP776:AP816, "📦", AS776:AS816, "Familiar")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SUMIFS(AR776:AR816, AY776:AY816, INDIRECT("AE" &amp; ROW()), AP776:AP816, "💲", AS776:AS816, "Exonerado ADH") +
    SUMIFS(AR776:AR816, AY776:AY816, INDIRECT("AE" &amp; ROW()), AP776:AP816, "📦", AS776:AS816, "Exonerado ADH")
) -
(
    (
        SUMIFS(AR776:AR816, AY776:AY816, INDIRECT("AE" &amp; ROW()), AP776:AP816, "💲", AS776:AS816, "Exonerado Doctor") +
        SUMIFS(AR776:AR816, AY776:AY816, INDIRECT("AE" &amp; ROW()), AP776:AP816, "📦", AS776:AS816, "Exonerado Doctor")
    ) / 2
) -
(
    (
        SUMIFS(AR776:AR816, AY776:AY816, INDIRECT("AE" &amp; ROW()), AP776:AP816, "💲", AS776:AS816, "") +
        SUMIFS(AR776:AR816, AY776:AY816, INDIRECT("AE" &amp; ROW()), AP776:AP816, "📦", AS776:AS816, "")
    ) / 2
)</f>
        <v>0</v>
      </c>
      <c r="AL826" s="140">
        <f t="array" aca="1" ref="AL826" ca="1">(
    SUMIFS(AR776:AR816, AY776:AY816, INDIRECT("AE" &amp; ROW()), AP776:AP816, "💲") +
    SUMIFS(AR776:AR816, AY776:AY816, INDIRECT("AE" &amp; ROW()), AP776:AP816, "📦")
) -
(
    (
        SUMIFS(AR776:AR816, AY776:AY816, INDIRECT("AE" &amp; ROW()), AP776:AP816, "💲", AS776:AS816, "Familiar") +
        SUMIFS(AR776:AR816, AY776:AY816, INDIRECT("AE" &amp; ROW()), AP776:AP816, "📦", AS776:AS816, "Familiar")
    ) / 2
) -
(
    (
        SUMIFS(AR776:AR816, AY776:AY816, INDIRECT("AE" &amp; ROW()), AP776:AP816, "💲", AS776:AS816, "Participante") +
        SUMIFS(AR776:AR816, AY776:AY816, INDIRECT("AE" &amp; ROW()), AP776:AP816, "📦", AS776:AS816, "Participante")
    ) / 2
) -
(
    (
        SUMIFS(AR776:AR816, AY776:AY816, INDIRECT("AE" &amp; ROW()), AP776:AP816, "💲", AS776:AS816, "Empleado") +
        SUMIFS(AR776:AR816, AY776:AY816, INDIRECT("AE" &amp; ROW()), AP776:AP816, "📦", AS776:AS816, "Empleado")
    ) / 2
) -
(
    (
        SUMIFS(AR776:AR816, AY776:AY816, INDIRECT("AE" &amp; ROW()), AP776:AP816, "💲", AS776:AS816, "Exonerado ADH") +
        SUMIFS(AR776:AR816, AY776:AY816, INDIRECT("AE" &amp; ROW()), AP776:AP816, "📦", AS776:AS816, "Exonerado ADH")
    ) / 2
) -
(
    SUMIFS(AR776:AR816, AY776:AY816, INDIRECT("AE" &amp; ROW()), AP776:AP816, "💲", AS776:AS816, "Exonerado Doctor") +
    SUMIFS(AR776:AR816, AY776:AY816, INDIRECT("AE" &amp; ROW()), AP776:AP816, "📦", AS776:AS816, "Exonerado Doctor")
) -
(
    (
        SUMIFS(AR776:AR816, AY776:AY816, INDIRECT("AE" &amp; ROW()), AP776:AP816, "💲", AS776:AS816, "") +
        SUMIFS(AR776:AR816, AY776:AY816, INDIRECT("AE" &amp; ROW()), AP776:AP816, "📦", AS776:AS816, "")
    ) / 2
)</f>
        <v>0</v>
      </c>
      <c r="AM826" s="56"/>
      <c r="AN826" s="56"/>
      <c r="AO826" s="56"/>
      <c r="AP826" s="56"/>
      <c r="AQ826" s="56"/>
      <c r="AR826" s="56"/>
      <c r="AS826" s="56"/>
      <c r="AT826" s="56"/>
      <c r="AU826" s="56"/>
      <c r="AV826" s="56"/>
      <c r="AW826" s="56"/>
      <c r="AX826" s="56"/>
      <c r="AY826" s="56"/>
      <c r="AZ826" s="56"/>
      <c r="BA826" s="56"/>
      <c r="BB826" s="56"/>
      <c r="BC826" s="56"/>
      <c r="BD826" s="56"/>
      <c r="BE826" s="56"/>
      <c r="BF826" s="56"/>
      <c r="BG826" s="56"/>
      <c r="BH826" s="56"/>
      <c r="BI826" s="56"/>
      <c r="BJ826" s="56"/>
      <c r="BK826" s="56"/>
      <c r="BL826" s="56"/>
      <c r="BM826" s="56"/>
      <c r="BN826" s="56"/>
    </row>
    <row r="827" spans="1:66" ht="11.25" customHeight="1">
      <c r="A827" s="221"/>
      <c r="B827" s="164"/>
      <c r="C827" s="206"/>
      <c r="D827" s="209"/>
      <c r="E827" s="179" t="s">
        <v>46</v>
      </c>
      <c r="F827" s="180"/>
      <c r="G827" s="206"/>
      <c r="H827" s="209"/>
      <c r="I827" s="179" t="s">
        <v>46</v>
      </c>
      <c r="J827" s="180"/>
      <c r="K827" s="206"/>
      <c r="L827" s="209"/>
      <c r="M827" s="179" t="s">
        <v>46</v>
      </c>
      <c r="N827" s="180"/>
      <c r="O827" s="165"/>
      <c r="P827" s="165"/>
      <c r="Q827" s="165"/>
      <c r="R827" s="166"/>
      <c r="S827" s="227" t="str">
        <f>IF(OR(S824="Empleado",S824="Familiar"),"Nombre del Empleado","N° Factura")</f>
        <v>N° Factura</v>
      </c>
      <c r="T827" s="228"/>
      <c r="U827" s="89"/>
      <c r="V827" s="169"/>
      <c r="W827" s="227" t="str">
        <f>IF(OR(W824="Empleado",W824="Familiar"),"Nombre del Empleado","N° Factura")</f>
        <v>N° Factura</v>
      </c>
      <c r="X827" s="228"/>
      <c r="Y827" s="89"/>
      <c r="Z827" s="169"/>
      <c r="AA827" s="227" t="str">
        <f>IF(OR(AA824="Empleado",AA824="Familiar"),"Nombre del Empleado","N° Factura")</f>
        <v>N° Factura</v>
      </c>
      <c r="AB827" s="228"/>
      <c r="AC827" s="89"/>
      <c r="AD827" s="56"/>
      <c r="AE827" s="233" t="s">
        <v>80</v>
      </c>
      <c r="AF827" s="228"/>
      <c r="AG827" s="143">
        <f t="array" aca="1" ref="AG827" ca="1">COUNTIFS(AP776:AP816, "💲", AY776:AY816, INDIRECT("AE" &amp; ROW())) + COUNTIFS(AP776:AP816, "📦", AY776:AY816, INDIRECT("AE" &amp; ROW())) + COUNTIFS(AP776:AP816, "✅", AY776:AY816, INDIRECT("AE" &amp; ROW()))</f>
        <v>0</v>
      </c>
      <c r="AH827" s="144">
        <f t="array" aca="1" ref="AH827" ca="1">COUNTIFS(AP776:AP816, "💲", AY776:AY816, INDIRECT("AE" &amp; ROW())) + COUNTIFS(AP776:AP816, "📦", AY776:AY816, INDIRECT("AE" &amp; ROW()))</f>
        <v>0</v>
      </c>
      <c r="AI827" s="145">
        <f t="array" aca="1" ref="AI827" ca="1">SUMIFS(AR776:AR816, AY776:AY816, INDIRECT("AE" &amp; ROW()), AP776:AP816, "💲") + SUMIFS(AR776:AR816, AY776:AY816, INDIRECT("AE" &amp; ROW()), AP776:AP816, "📦")</f>
        <v>0</v>
      </c>
      <c r="AJ827" s="145">
        <f t="array" aca="1" ref="AJ827" ca="1">(
    SUMIFS(AR776:AR816, AY776:AY816, INDIRECT("AE" &amp; ROW()), AP776:AP816, "💲") +
    SUMIFS(AR776:AR816, AY776:AY816, INDIRECT("AE" &amp; ROW()), AP776:AP816, "📦")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
        SUMIFS(AR776:AR816, AY776:AY816, INDIRECT("AE" &amp; ROW()), AP776:AP816, "💲", AS776:AS816, "Familiar") +
        SUMIFS(AR776:AR816, AY776:AY816, INDIRECT("AE" &amp; ROW()), AP776:AP816, "📦", AS776:AS816, "Familiar")
    ) / 2
)  -
(
    (
        SUMIFS(AR776:AR816, AY776:AY816, INDIRECT("AE" &amp; ROW()), AP776:AP816, "💲", AS776:AS816, "Exonerado ADH") +
        SUMIFS(AR776:AR816, AY776:AY816, INDIRECT("AE" &amp; ROW()), AP776:AP816, "📦", AS776:AS816, "Exonerado ADH")
    ) / 2
)  -
(
    (
        SUMIFS(AR776:AR816, AY776:AY816, INDIRECT("AE" &amp; ROW()), AP776:AP816, "💲", AS776:AS816, "Exonerado Doctor") +
        SUMIFS(AR776:AR816, AY776:AY816, INDIRECT("AE" &amp; ROW()), AP776:AP816, "📦", AS776:AS816, "Exonerado Doctor")
    ) / 2
)</f>
        <v>0</v>
      </c>
      <c r="AK827" s="145">
        <f t="array" aca="1" ref="AK827" ca="1">(
    SUMIFS(AR776:AR816, AY776:AY816, INDIRECT("AE" &amp; ROW()), AP776:AP816, "💲") +
    SUMIFS(AR776:AR816, AY776:AY816, INDIRECT("AE" &amp; ROW()), AP776:AP816, "📦")
) -
(
    SUMIFS(AR776:AR816, AY776:AY816, INDIRECT("AE" &amp; ROW()), AP776:AP816, "💲", AS776:AS816, "Familiar") +
    SUMIFS(AR776:AR816, AY776:AY816, INDIRECT("AE" &amp; ROW()), AP776:AP816, "📦", AS776:AS816, "Familiar")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SUMIFS(AR776:AR816, AY776:AY816, INDIRECT("AE" &amp; ROW()), AP776:AP816, "💲", AS776:AS816, "Exonerado ADH") +
    SUMIFS(AR776:AR816, AY776:AY816, INDIRECT("AE" &amp; ROW()), AP776:AP816, "📦", AS776:AS816, "Exonerado ADH")
) -
(
    (
        SUMIFS(AR776:AR816, AY776:AY816, INDIRECT("AE" &amp; ROW()), AP776:AP816, "💲", AS776:AS816, "Exonerado Doctor") +
        SUMIFS(AR776:AR816, AY776:AY816, INDIRECT("AE" &amp; ROW()), AP776:AP816, "📦", AS776:AS816, "Exonerado Doctor")
    ) / 2
) -
(
    (
        SUMIFS(AR776:AR816, AY776:AY816, INDIRECT("AE" &amp; ROW()), AP776:AP816, "💲", AS776:AS816, "") +
        SUMIFS(AR776:AR816, AY776:AY816, INDIRECT("AE" &amp; ROW()), AP776:AP816, "📦", AS776:AS816, "")
    ) / 2
)</f>
        <v>0</v>
      </c>
      <c r="AL827" s="146">
        <f t="array" aca="1" ref="AL827" ca="1">(
    SUMIFS(AR776:AR816, AY776:AY816, INDIRECT("AE" &amp; ROW()), AP776:AP816, "💲") +
    SUMIFS(AR776:AR816, AY776:AY816, INDIRECT("AE" &amp; ROW()), AP776:AP816, "📦")
) -
(
    (
        SUMIFS(AR776:AR816, AY776:AY816, INDIRECT("AE" &amp; ROW()), AP776:AP816, "💲", AS776:AS816, "Familiar") +
        SUMIFS(AR776:AR816, AY776:AY816, INDIRECT("AE" &amp; ROW()), AP776:AP816, "📦", AS776:AS816, "Familiar")
    ) / 2
) -
(
    (
        SUMIFS(AR776:AR816, AY776:AY816, INDIRECT("AE" &amp; ROW()), AP776:AP816, "💲", AS776:AS816, "Participante") +
        SUMIFS(AR776:AR816, AY776:AY816, INDIRECT("AE" &amp; ROW()), AP776:AP816, "📦", AS776:AS816, "Participante")
    ) / 2
) -
(
    (
        SUMIFS(AR776:AR816, AY776:AY816, INDIRECT("AE" &amp; ROW()), AP776:AP816, "💲", AS776:AS816, "Empleado") +
        SUMIFS(AR776:AR816, AY776:AY816, INDIRECT("AE" &amp; ROW()), AP776:AP816, "📦", AS776:AS816, "Empleado")
    ) / 2
) -
(
    (
        SUMIFS(AR776:AR816, AY776:AY816, INDIRECT("AE" &amp; ROW()), AP776:AP816, "💲", AS776:AS816, "Exonerado ADH") +
        SUMIFS(AR776:AR816, AY776:AY816, INDIRECT("AE" &amp; ROW()), AP776:AP816, "📦", AS776:AS816, "Exonerado ADH")
    ) / 2
) -
(
    SUMIFS(AR776:AR816, AY776:AY816, INDIRECT("AE" &amp; ROW()), AP776:AP816, "💲", AS776:AS816, "Exonerado Doctor") +
    SUMIFS(AR776:AR816, AY776:AY816, INDIRECT("AE" &amp; ROW()), AP776:AP816, "📦", AS776:AS816, "Exonerado Doctor")
) -
(
    (
        SUMIFS(AR776:AR816, AY776:AY816, INDIRECT("AE" &amp; ROW()), AP776:AP816, "💲", AS776:AS816, "") +
        SUMIFS(AR776:AR816, AY776:AY816, INDIRECT("AE" &amp; ROW()), AP776:AP816, "📦", AS776:AS816, "")
    ) / 2
)</f>
        <v>0</v>
      </c>
      <c r="AM827" s="56"/>
      <c r="AN827" s="56"/>
      <c r="AO827" s="56"/>
      <c r="AP827" s="56"/>
      <c r="AQ827" s="56"/>
      <c r="AR827" s="56"/>
      <c r="AS827" s="56"/>
      <c r="AT827" s="56"/>
      <c r="AU827" s="56"/>
      <c r="AV827" s="56"/>
      <c r="AW827" s="56"/>
      <c r="AX827" s="56"/>
      <c r="AY827" s="56"/>
      <c r="AZ827" s="56"/>
      <c r="BA827" s="56"/>
      <c r="BB827" s="56"/>
      <c r="BC827" s="56"/>
      <c r="BD827" s="56"/>
      <c r="BE827" s="56"/>
      <c r="BF827" s="56"/>
      <c r="BG827" s="56"/>
      <c r="BH827" s="56"/>
      <c r="BI827" s="56"/>
      <c r="BJ827" s="56"/>
      <c r="BK827" s="56"/>
      <c r="BL827" s="56"/>
      <c r="BM827" s="56"/>
      <c r="BN827" s="56"/>
    </row>
    <row r="828" spans="1:66" ht="11.25" customHeight="1">
      <c r="A828" s="3"/>
      <c r="B828" s="3"/>
      <c r="C828" s="3"/>
      <c r="D828" s="3"/>
      <c r="E828" s="3"/>
      <c r="F828" s="3"/>
      <c r="G828" s="3"/>
      <c r="H828" s="3"/>
      <c r="I828" s="3"/>
      <c r="J828" s="3"/>
      <c r="K828" s="3"/>
      <c r="L828" s="3"/>
      <c r="M828" s="3"/>
      <c r="N828" s="3"/>
      <c r="O828" s="1"/>
      <c r="P828" s="3"/>
      <c r="Q828" s="3"/>
      <c r="R828" s="15"/>
      <c r="S828" s="16"/>
      <c r="T828" s="16"/>
      <c r="U828" s="173"/>
      <c r="V828" s="6"/>
      <c r="W828" s="16"/>
      <c r="X828" s="16"/>
      <c r="Y828" s="173"/>
      <c r="Z828" s="48"/>
      <c r="AA828" s="173"/>
      <c r="AB828" s="173"/>
      <c r="AC828" s="173"/>
      <c r="AD828" s="174"/>
      <c r="AI828" s="148">
        <f t="shared" ref="AI828:AL828" ca="1" si="561">SUM(AI813:AI826)</f>
        <v>50</v>
      </c>
      <c r="AJ828" s="148">
        <f t="shared" ca="1" si="561"/>
        <v>50</v>
      </c>
      <c r="AK828" s="148">
        <f t="shared" ca="1" si="561"/>
        <v>50</v>
      </c>
      <c r="AL828" s="148">
        <f t="shared" ca="1" si="561"/>
        <v>50</v>
      </c>
      <c r="AM828" s="174"/>
      <c r="AN828" s="174"/>
      <c r="AO828" s="174"/>
      <c r="AP828" s="174"/>
      <c r="AQ828" s="174"/>
      <c r="AR828" s="174"/>
      <c r="AS828" s="174"/>
      <c r="AT828" s="174"/>
      <c r="AU828" s="174"/>
      <c r="AV828" s="174"/>
      <c r="AW828" s="174"/>
      <c r="AX828" s="174"/>
      <c r="AY828" s="174"/>
      <c r="AZ828" s="174"/>
      <c r="BA828" s="174"/>
      <c r="BB828" s="174"/>
      <c r="BC828" s="174"/>
      <c r="BD828" s="174"/>
      <c r="BE828" s="122"/>
      <c r="BF828" s="122"/>
      <c r="BG828" s="122"/>
      <c r="BH828" s="122"/>
      <c r="BI828" s="122"/>
      <c r="BJ828" s="174"/>
      <c r="BK828" s="174"/>
      <c r="BL828" s="174"/>
      <c r="BM828" s="174"/>
      <c r="BN828" s="174"/>
    </row>
    <row r="829" spans="1:66" ht="15" customHeight="1">
      <c r="A829" s="210">
        <f>IF(WEEKDAY(A774)=6, WORKDAY(A774+1, 1), A774+1)</f>
        <v>46287</v>
      </c>
      <c r="B829" s="211"/>
      <c r="C829" s="211"/>
      <c r="D829" s="211"/>
      <c r="E829" s="211"/>
      <c r="F829" s="211"/>
      <c r="G829" s="211"/>
      <c r="H829" s="211"/>
      <c r="I829" s="211"/>
      <c r="J829" s="211"/>
      <c r="K829" s="211"/>
      <c r="L829" s="211"/>
      <c r="M829" s="211"/>
      <c r="N829" s="212"/>
      <c r="O829" s="1"/>
      <c r="P829" s="1"/>
      <c r="Q829" s="1"/>
      <c r="R829" s="15"/>
      <c r="S829" s="22"/>
      <c r="T829" s="22"/>
      <c r="U829" s="241"/>
      <c r="V829" s="242"/>
      <c r="W829" s="242"/>
      <c r="X829" s="242"/>
      <c r="Y829" s="242"/>
      <c r="Z829" s="23"/>
      <c r="AA829" s="23"/>
      <c r="AB829" s="23"/>
      <c r="AC829" s="23"/>
      <c r="AD829" s="24"/>
      <c r="AE829" s="181"/>
      <c r="AF829" s="181"/>
      <c r="AG829" s="181"/>
      <c r="AH829" s="181"/>
      <c r="AI829" s="181"/>
      <c r="AJ829" s="181"/>
      <c r="AK829" s="181"/>
      <c r="AL829" s="181"/>
      <c r="AM829" s="24"/>
      <c r="AN829" s="24"/>
      <c r="AO829" s="24"/>
      <c r="AP829" s="24"/>
      <c r="AQ829" s="24"/>
      <c r="AR829" s="24"/>
      <c r="AS829" s="24"/>
      <c r="AT829" s="24"/>
      <c r="AU829" s="24"/>
      <c r="AV829" s="24"/>
      <c r="AW829" s="24"/>
      <c r="AX829" s="24"/>
      <c r="AY829" s="24"/>
      <c r="AZ829" s="24"/>
      <c r="BA829" s="24"/>
      <c r="BB829" s="24"/>
      <c r="BC829" s="24"/>
      <c r="BD829" s="24"/>
      <c r="BE829" s="24"/>
      <c r="BF829" s="24"/>
      <c r="BG829" s="24"/>
      <c r="BH829" s="24"/>
      <c r="BI829" s="24"/>
      <c r="BJ829" s="24"/>
      <c r="BK829" s="24"/>
      <c r="BL829" s="24"/>
      <c r="BM829" s="24"/>
      <c r="BN829" s="24"/>
    </row>
    <row r="830" spans="1:66" ht="15" customHeight="1">
      <c r="A830" s="25" t="s">
        <v>15</v>
      </c>
      <c r="B830" s="25" t="s">
        <v>16</v>
      </c>
      <c r="C830" s="213" t="s">
        <v>17</v>
      </c>
      <c r="D830" s="214"/>
      <c r="E830" s="214"/>
      <c r="F830" s="215"/>
      <c r="G830" s="213" t="s">
        <v>18</v>
      </c>
      <c r="H830" s="214"/>
      <c r="I830" s="214"/>
      <c r="J830" s="215"/>
      <c r="K830" s="213" t="s">
        <v>19</v>
      </c>
      <c r="L830" s="214"/>
      <c r="M830" s="214"/>
      <c r="N830" s="215"/>
      <c r="O830" s="1"/>
      <c r="P830" s="1"/>
      <c r="Q830" s="1"/>
      <c r="R830" s="26"/>
      <c r="S830" s="234" t="s">
        <v>17</v>
      </c>
      <c r="T830" s="214"/>
      <c r="U830" s="215"/>
      <c r="V830" s="27"/>
      <c r="W830" s="234" t="s">
        <v>18</v>
      </c>
      <c r="X830" s="214"/>
      <c r="Y830" s="215"/>
      <c r="Z830" s="28"/>
      <c r="AA830" s="234" t="s">
        <v>19</v>
      </c>
      <c r="AB830" s="214"/>
      <c r="AC830" s="215"/>
      <c r="AD830" s="29"/>
      <c r="AE830" s="181"/>
      <c r="AF830" s="181"/>
      <c r="AG830" s="181"/>
      <c r="AH830" s="181"/>
      <c r="AI830" s="181"/>
      <c r="AJ830" s="181"/>
      <c r="AK830" s="181"/>
      <c r="AL830" s="181"/>
      <c r="AM830" s="29"/>
      <c r="AN830" s="34" t="s">
        <v>2</v>
      </c>
      <c r="AO830" s="34" t="s">
        <v>3</v>
      </c>
      <c r="AP830" s="34" t="s">
        <v>4</v>
      </c>
      <c r="AQ830" s="34" t="s">
        <v>5</v>
      </c>
      <c r="AR830" s="34" t="s">
        <v>6</v>
      </c>
      <c r="AS830" s="34" t="s">
        <v>7</v>
      </c>
      <c r="AT830" s="34" t="s">
        <v>27</v>
      </c>
      <c r="AU830" s="34" t="s">
        <v>28</v>
      </c>
      <c r="AV830" s="34" t="s">
        <v>29</v>
      </c>
      <c r="AW830" s="34" t="s">
        <v>30</v>
      </c>
      <c r="AX830" s="34" t="s">
        <v>12</v>
      </c>
      <c r="AY830" s="34" t="s">
        <v>20</v>
      </c>
      <c r="AZ830" s="35"/>
      <c r="BA830" s="35"/>
      <c r="BB830" s="35"/>
      <c r="BC830" s="35"/>
      <c r="BD830" s="35"/>
      <c r="BE830" s="35"/>
      <c r="BF830" s="35"/>
      <c r="BG830" s="35"/>
      <c r="BH830" s="35"/>
      <c r="BI830" s="35"/>
      <c r="BJ830" s="35"/>
      <c r="BK830" s="35"/>
      <c r="BL830" s="35"/>
      <c r="BM830" s="35"/>
      <c r="BN830" s="35"/>
    </row>
    <row r="831" spans="1:66" ht="11.25" customHeight="1">
      <c r="A831" s="219">
        <f>Q837</f>
        <v>0.33333333333333331</v>
      </c>
      <c r="B831" s="38"/>
      <c r="C831" s="204"/>
      <c r="D831" s="207"/>
      <c r="E831" s="40" t="s">
        <v>36</v>
      </c>
      <c r="F831" s="42" t="str">
        <f>IF(D831&lt;&gt;"", VLOOKUP(D831,'Base de Datos'!$A$2:$D1268,2,FALSE()),"")</f>
        <v/>
      </c>
      <c r="G831" s="204"/>
      <c r="H831" s="216"/>
      <c r="I831" s="40" t="s">
        <v>36</v>
      </c>
      <c r="J831" s="42" t="str">
        <f>IF(H831&lt;&gt;"", VLOOKUP(H831,'Base de Datos'!$A$2:$D1268,2,FALSE()),"")</f>
        <v/>
      </c>
      <c r="K831" s="204"/>
      <c r="L831" s="216"/>
      <c r="M831" s="40" t="s">
        <v>36</v>
      </c>
      <c r="N831" s="42" t="str">
        <f>IF(L831&lt;&gt;"", VLOOKUP(L831,'Base de Datos'!$A$2:$D1268,2,FALSE()),"")</f>
        <v/>
      </c>
      <c r="O831" s="43"/>
      <c r="P831" s="1"/>
      <c r="Q831" s="44"/>
      <c r="R831" s="15"/>
      <c r="S831" s="45"/>
      <c r="T831" s="45" t="s">
        <v>37</v>
      </c>
      <c r="U831" s="46"/>
      <c r="V831" s="47"/>
      <c r="W831" s="45"/>
      <c r="X831" s="45" t="s">
        <v>37</v>
      </c>
      <c r="Y831" s="46"/>
      <c r="Z831" s="47"/>
      <c r="AA831" s="45"/>
      <c r="AB831" s="45" t="s">
        <v>37</v>
      </c>
      <c r="AC831" s="46"/>
      <c r="AD831" s="48"/>
      <c r="AE831" s="181"/>
      <c r="AF831" s="181"/>
      <c r="AG831" s="181"/>
      <c r="AH831" s="181"/>
      <c r="AI831" s="181"/>
      <c r="AJ831" s="181"/>
      <c r="AK831" s="181"/>
      <c r="AL831" s="181"/>
      <c r="AM831" s="48"/>
      <c r="AN831" s="53">
        <f>A829</f>
        <v>46287</v>
      </c>
      <c r="AO831" s="54" t="str">
        <f>C830</f>
        <v>Consultorio N° 1</v>
      </c>
      <c r="AP831" s="55">
        <f t="shared" ref="AP831:AQ831" si="562">C831</f>
        <v>0</v>
      </c>
      <c r="AQ831" s="55">
        <f t="shared" si="562"/>
        <v>0</v>
      </c>
      <c r="AR831" s="55">
        <f>U831</f>
        <v>0</v>
      </c>
      <c r="AS831" s="55">
        <f>S831</f>
        <v>0</v>
      </c>
      <c r="AT831" s="55">
        <f>S832</f>
        <v>0</v>
      </c>
      <c r="AU831" s="55">
        <f>U832</f>
        <v>0</v>
      </c>
      <c r="AV831" s="55">
        <f>S833</f>
        <v>0</v>
      </c>
      <c r="AW831" s="55">
        <f>U833</f>
        <v>0</v>
      </c>
      <c r="AX831" s="55">
        <f>U834</f>
        <v>0</v>
      </c>
      <c r="AY831" s="55">
        <f>F834</f>
        <v>0</v>
      </c>
      <c r="AZ831" s="56"/>
      <c r="BA831" s="56"/>
      <c r="BB831" s="56"/>
      <c r="BC831" s="56"/>
      <c r="BD831" s="56"/>
      <c r="BE831" s="56"/>
      <c r="BF831" s="56"/>
      <c r="BG831" s="56"/>
      <c r="BH831" s="56"/>
      <c r="BI831" s="56"/>
      <c r="BJ831" s="56"/>
      <c r="BK831" s="56"/>
      <c r="BL831" s="56"/>
      <c r="BM831" s="56"/>
      <c r="BN831" s="56"/>
    </row>
    <row r="832" spans="1:66" ht="11.25" customHeight="1">
      <c r="A832" s="220"/>
      <c r="B832" s="38"/>
      <c r="C832" s="205"/>
      <c r="D832" s="208"/>
      <c r="E832" s="57" t="s">
        <v>42</v>
      </c>
      <c r="F832" s="58" t="str">
        <f>IF(D831&lt;&gt;"", VLOOKUP(D831,'Base de Datos'!$A$2:$D1268,3,FALSE()),"")</f>
        <v/>
      </c>
      <c r="G832" s="205"/>
      <c r="H832" s="208"/>
      <c r="I832" s="57" t="s">
        <v>42</v>
      </c>
      <c r="J832" s="58" t="str">
        <f>IF(H831&lt;&gt;"", VLOOKUP(H831,'Base de Datos'!$A$2:$D1268,3,FALSE()),"")</f>
        <v/>
      </c>
      <c r="K832" s="205"/>
      <c r="L832" s="208"/>
      <c r="M832" s="57" t="s">
        <v>42</v>
      </c>
      <c r="N832" s="58" t="str">
        <f>IF(L831&lt;&gt;"", VLOOKUP(L831,'Base de Datos'!$A$2:$D1268,3,FALSE()),"")</f>
        <v/>
      </c>
      <c r="O832" s="43"/>
      <c r="P832" s="1"/>
      <c r="Q832" s="44"/>
      <c r="R832" s="15"/>
      <c r="S832" s="229"/>
      <c r="T832" s="230"/>
      <c r="U832" s="59"/>
      <c r="V832" s="47"/>
      <c r="W832" s="229"/>
      <c r="X832" s="230"/>
      <c r="Y832" s="59"/>
      <c r="Z832" s="47"/>
      <c r="AA832" s="229"/>
      <c r="AB832" s="230"/>
      <c r="AC832" s="59"/>
      <c r="AD832" s="48"/>
      <c r="AE832" s="181"/>
      <c r="AF832" s="181"/>
      <c r="AG832" s="181"/>
      <c r="AH832" s="181"/>
      <c r="AI832" s="181"/>
      <c r="AJ832" s="181"/>
      <c r="AK832" s="181"/>
      <c r="AL832" s="181"/>
      <c r="AM832" s="48"/>
      <c r="AN832" s="53">
        <f>A829</f>
        <v>46287</v>
      </c>
      <c r="AO832" s="54" t="str">
        <f>C830</f>
        <v>Consultorio N° 1</v>
      </c>
      <c r="AP832" s="55">
        <f t="shared" ref="AP832:AQ832" si="563">C835</f>
        <v>0</v>
      </c>
      <c r="AQ832" s="55">
        <f t="shared" si="563"/>
        <v>0</v>
      </c>
      <c r="AR832" s="64">
        <f>U835</f>
        <v>0</v>
      </c>
      <c r="AS832" s="55">
        <f>S835</f>
        <v>0</v>
      </c>
      <c r="AT832" s="55">
        <f>S836</f>
        <v>0</v>
      </c>
      <c r="AU832" s="55">
        <f>U836</f>
        <v>0</v>
      </c>
      <c r="AV832" s="55">
        <f>S837</f>
        <v>0</v>
      </c>
      <c r="AW832" s="55">
        <f>U837</f>
        <v>0</v>
      </c>
      <c r="AX832" s="55">
        <f>U838</f>
        <v>0</v>
      </c>
      <c r="AY832" s="55">
        <f>F838</f>
        <v>0</v>
      </c>
      <c r="AZ832" s="56"/>
      <c r="BA832" s="56"/>
      <c r="BB832" s="56"/>
      <c r="BC832" s="56"/>
      <c r="BD832" s="56"/>
      <c r="BE832" s="56"/>
      <c r="BF832" s="56"/>
      <c r="BG832" s="56"/>
      <c r="BH832" s="56"/>
      <c r="BI832" s="56"/>
      <c r="BJ832" s="56"/>
      <c r="BK832" s="56"/>
      <c r="BL832" s="56"/>
      <c r="BM832" s="56"/>
      <c r="BN832" s="56"/>
    </row>
    <row r="833" spans="1:66" ht="11.25" customHeight="1">
      <c r="A833" s="220"/>
      <c r="B833" s="38"/>
      <c r="C833" s="205"/>
      <c r="D833" s="208"/>
      <c r="E833" s="57" t="s">
        <v>44</v>
      </c>
      <c r="F833" s="58" t="str">
        <f>IF(D831&lt;&gt;"", VLOOKUP(D831,'Base de Datos'!$A$2:$D1268,4,FALSE()),"")</f>
        <v/>
      </c>
      <c r="G833" s="205"/>
      <c r="H833" s="208"/>
      <c r="I833" s="57" t="s">
        <v>44</v>
      </c>
      <c r="J833" s="58" t="str">
        <f>IF(H831&lt;&gt;"", VLOOKUP(H831,'Base de Datos'!$A$2:$D1268,4,FALSE()),"")</f>
        <v/>
      </c>
      <c r="K833" s="205"/>
      <c r="L833" s="208"/>
      <c r="M833" s="57" t="s">
        <v>44</v>
      </c>
      <c r="N833" s="58" t="str">
        <f>IF(L831&lt;&gt;"", VLOOKUP(L831,'Base de Datos'!$A$2:$D1268,4,FALSE()),"")</f>
        <v/>
      </c>
      <c r="O833" s="43"/>
      <c r="P833" s="1"/>
      <c r="Q833" s="44"/>
      <c r="R833" s="15"/>
      <c r="S833" s="229"/>
      <c r="T833" s="230"/>
      <c r="U833" s="59"/>
      <c r="V833" s="47"/>
      <c r="W833" s="229"/>
      <c r="X833" s="230"/>
      <c r="Y833" s="59"/>
      <c r="Z833" s="47"/>
      <c r="AA833" s="229"/>
      <c r="AB833" s="230"/>
      <c r="AC833" s="59"/>
      <c r="AD833" s="48"/>
      <c r="AE833" s="181"/>
      <c r="AF833" s="181"/>
      <c r="AG833" s="181"/>
      <c r="AH833" s="181"/>
      <c r="AI833" s="181"/>
      <c r="AJ833" s="181"/>
      <c r="AK833" s="181"/>
      <c r="AL833" s="181"/>
      <c r="AM833" s="48"/>
      <c r="AN833" s="53">
        <f>A829</f>
        <v>46287</v>
      </c>
      <c r="AO833" s="54" t="str">
        <f>C830</f>
        <v>Consultorio N° 1</v>
      </c>
      <c r="AP833" s="55">
        <f t="shared" ref="AP833:AQ833" si="564">C839</f>
        <v>0</v>
      </c>
      <c r="AQ833" s="55">
        <f t="shared" si="564"/>
        <v>0</v>
      </c>
      <c r="AR833" s="64">
        <f>U839</f>
        <v>0</v>
      </c>
      <c r="AS833" s="55">
        <f>S839</f>
        <v>0</v>
      </c>
      <c r="AT833" s="55">
        <f>S840</f>
        <v>0</v>
      </c>
      <c r="AU833" s="55">
        <f>U840</f>
        <v>0</v>
      </c>
      <c r="AV833" s="55">
        <f>S841</f>
        <v>0</v>
      </c>
      <c r="AW833" s="55">
        <f>U841</f>
        <v>0</v>
      </c>
      <c r="AX833" s="55">
        <f>U842</f>
        <v>0</v>
      </c>
      <c r="AY833" s="55">
        <f>F842</f>
        <v>0</v>
      </c>
      <c r="AZ833" s="56"/>
      <c r="BA833" s="56"/>
      <c r="BB833" s="56"/>
      <c r="BC833" s="56"/>
      <c r="BD833" s="56"/>
      <c r="BE833" s="56"/>
      <c r="BF833" s="56"/>
      <c r="BG833" s="56"/>
      <c r="BH833" s="56"/>
      <c r="BI833" s="56"/>
      <c r="BJ833" s="56"/>
      <c r="BK833" s="56"/>
      <c r="BL833" s="56"/>
      <c r="BM833" s="56"/>
      <c r="BN833" s="56"/>
    </row>
    <row r="834" spans="1:66" ht="11.25" customHeight="1">
      <c r="A834" s="221"/>
      <c r="B834" s="38"/>
      <c r="C834" s="206"/>
      <c r="D834" s="209"/>
      <c r="E834" s="85" t="s">
        <v>46</v>
      </c>
      <c r="F834" s="86"/>
      <c r="G834" s="206"/>
      <c r="H834" s="209"/>
      <c r="I834" s="87" t="s">
        <v>46</v>
      </c>
      <c r="J834" s="88"/>
      <c r="K834" s="206"/>
      <c r="L834" s="209"/>
      <c r="M834" s="87" t="s">
        <v>46</v>
      </c>
      <c r="N834" s="88"/>
      <c r="O834" s="43"/>
      <c r="P834" s="1"/>
      <c r="Q834" s="44"/>
      <c r="R834" s="15"/>
      <c r="S834" s="227" t="str">
        <f>IF(OR(S831="Empleado",S831="Familiar"),"Nombre del Empleado","N° Factura")</f>
        <v>N° Factura</v>
      </c>
      <c r="T834" s="228"/>
      <c r="U834" s="89"/>
      <c r="V834" s="47"/>
      <c r="W834" s="227" t="str">
        <f>IF(OR(W831="Empleado",W831="Familiar"),"Nombre del Empleado","N° Factura")</f>
        <v>N° Factura</v>
      </c>
      <c r="X834" s="228"/>
      <c r="Y834" s="89"/>
      <c r="Z834" s="47"/>
      <c r="AA834" s="227" t="str">
        <f>IF(OR(AA831="Empleado",AA831="Familiar"),"Nombre del Empleado","N° Factura")</f>
        <v>N° Factura</v>
      </c>
      <c r="AB834" s="228"/>
      <c r="AC834" s="89"/>
      <c r="AD834" s="48"/>
      <c r="AE834" s="181"/>
      <c r="AF834" s="181"/>
      <c r="AG834" s="181"/>
      <c r="AH834" s="181"/>
      <c r="AI834" s="181"/>
      <c r="AJ834" s="181"/>
      <c r="AK834" s="181"/>
      <c r="AL834" s="181"/>
      <c r="AM834" s="48"/>
      <c r="AN834" s="53">
        <f>A829</f>
        <v>46287</v>
      </c>
      <c r="AO834" s="54" t="str">
        <f>C830</f>
        <v>Consultorio N° 1</v>
      </c>
      <c r="AP834" s="55">
        <f t="shared" ref="AP834:AQ834" si="565">C843</f>
        <v>0</v>
      </c>
      <c r="AQ834" s="55">
        <f t="shared" si="565"/>
        <v>0</v>
      </c>
      <c r="AR834" s="64">
        <f>U843</f>
        <v>0</v>
      </c>
      <c r="AS834" s="55">
        <f>S843</f>
        <v>0</v>
      </c>
      <c r="AT834" s="55">
        <f>S844</f>
        <v>0</v>
      </c>
      <c r="AU834" s="64">
        <f>U844</f>
        <v>0</v>
      </c>
      <c r="AV834" s="55">
        <f>S845</f>
        <v>0</v>
      </c>
      <c r="AW834" s="55">
        <f>U845</f>
        <v>0</v>
      </c>
      <c r="AX834" s="55">
        <f>U846</f>
        <v>0</v>
      </c>
      <c r="AY834" s="55">
        <f>F846</f>
        <v>0</v>
      </c>
      <c r="AZ834" s="56"/>
      <c r="BA834" s="56"/>
      <c r="BB834" s="56"/>
      <c r="BC834" s="56"/>
      <c r="BD834" s="56"/>
      <c r="BE834" s="56"/>
      <c r="BF834" s="56"/>
      <c r="BG834" s="56"/>
      <c r="BH834" s="56"/>
      <c r="BI834" s="56"/>
      <c r="BJ834" s="56"/>
      <c r="BK834" s="56"/>
      <c r="BL834" s="56"/>
      <c r="BM834" s="56"/>
      <c r="BN834" s="56"/>
    </row>
    <row r="835" spans="1:66" ht="11.25" customHeight="1">
      <c r="A835" s="222">
        <f>A831+$Q$13/1440</f>
        <v>0.375</v>
      </c>
      <c r="B835" s="38"/>
      <c r="C835" s="204"/>
      <c r="D835" s="207"/>
      <c r="E835" s="40" t="s">
        <v>36</v>
      </c>
      <c r="F835" s="42" t="str">
        <f>IF(D835&lt;&gt;"", VLOOKUP(D835,'Base de Datos'!$A$2:$D1268,2,FALSE()),"")</f>
        <v/>
      </c>
      <c r="G835" s="204"/>
      <c r="H835" s="216"/>
      <c r="I835" s="40" t="s">
        <v>36</v>
      </c>
      <c r="J835" s="42" t="str">
        <f>IF(H835&lt;&gt;"", VLOOKUP(H835,'Base de Datos'!$A$2:$D1268,2,FALSE()),"")</f>
        <v/>
      </c>
      <c r="K835" s="204"/>
      <c r="L835" s="216"/>
      <c r="M835" s="40" t="s">
        <v>36</v>
      </c>
      <c r="N835" s="42" t="str">
        <f>IF(L835&lt;&gt;"", VLOOKUP(L835,'Base de Datos'!$A$2:$D1268,2,FALSE()),"")</f>
        <v/>
      </c>
      <c r="O835" s="262" t="s">
        <v>32</v>
      </c>
      <c r="P835" s="242"/>
      <c r="Q835" s="263">
        <f ca="1">$N$2</f>
        <v>888.89089999999999</v>
      </c>
      <c r="R835" s="15"/>
      <c r="S835" s="45"/>
      <c r="T835" s="45" t="s">
        <v>37</v>
      </c>
      <c r="U835" s="103"/>
      <c r="V835" s="47"/>
      <c r="W835" s="45"/>
      <c r="X835" s="45" t="s">
        <v>37</v>
      </c>
      <c r="Y835" s="46"/>
      <c r="Z835" s="47"/>
      <c r="AA835" s="45"/>
      <c r="AB835" s="45" t="s">
        <v>37</v>
      </c>
      <c r="AC835" s="46"/>
      <c r="AD835" s="48"/>
      <c r="AE835" s="181"/>
      <c r="AF835" s="181"/>
      <c r="AG835" s="181"/>
      <c r="AH835" s="181"/>
      <c r="AI835" s="181"/>
      <c r="AJ835" s="181"/>
      <c r="AK835" s="181"/>
      <c r="AL835" s="181"/>
      <c r="AM835" s="48"/>
      <c r="AN835" s="53">
        <f>A829</f>
        <v>46287</v>
      </c>
      <c r="AO835" s="54" t="str">
        <f>C830</f>
        <v>Consultorio N° 1</v>
      </c>
      <c r="AP835" s="55">
        <f t="shared" ref="AP835:AQ835" si="566">C847</f>
        <v>0</v>
      </c>
      <c r="AQ835" s="55">
        <f t="shared" si="566"/>
        <v>0</v>
      </c>
      <c r="AR835" s="64">
        <f>U847</f>
        <v>0</v>
      </c>
      <c r="AS835" s="55">
        <f>S847</f>
        <v>0</v>
      </c>
      <c r="AT835" s="55">
        <f>S848</f>
        <v>0</v>
      </c>
      <c r="AU835" s="55">
        <f>U848</f>
        <v>0</v>
      </c>
      <c r="AV835" s="55">
        <f>S849</f>
        <v>0</v>
      </c>
      <c r="AW835" s="55">
        <f>U849</f>
        <v>0</v>
      </c>
      <c r="AX835" s="55">
        <f>U850</f>
        <v>0</v>
      </c>
      <c r="AY835" s="55">
        <f>F850</f>
        <v>0</v>
      </c>
      <c r="AZ835" s="56"/>
      <c r="BA835" s="56"/>
      <c r="BB835" s="56"/>
      <c r="BC835" s="56"/>
      <c r="BD835" s="56"/>
      <c r="BE835" s="56"/>
      <c r="BF835" s="56"/>
      <c r="BG835" s="56"/>
      <c r="BH835" s="56"/>
      <c r="BI835" s="56"/>
      <c r="BJ835" s="56"/>
      <c r="BK835" s="56"/>
      <c r="BL835" s="56"/>
      <c r="BM835" s="56"/>
      <c r="BN835" s="56"/>
    </row>
    <row r="836" spans="1:66" ht="11.25" customHeight="1">
      <c r="A836" s="220"/>
      <c r="B836" s="38"/>
      <c r="C836" s="205"/>
      <c r="D836" s="208"/>
      <c r="E836" s="57" t="s">
        <v>42</v>
      </c>
      <c r="F836" s="58" t="str">
        <f>IF(D835&lt;&gt;"", VLOOKUP(D835,'Base de Datos'!$A$2:$D1268,3,FALSE()),"")</f>
        <v/>
      </c>
      <c r="G836" s="205"/>
      <c r="H836" s="208"/>
      <c r="I836" s="57" t="s">
        <v>42</v>
      </c>
      <c r="J836" s="58" t="str">
        <f>IF(H835&lt;&gt;"", VLOOKUP(H835,'Base de Datos'!$A$2:$D1268,3,FALSE()),"")</f>
        <v/>
      </c>
      <c r="K836" s="205"/>
      <c r="L836" s="208"/>
      <c r="M836" s="57" t="s">
        <v>42</v>
      </c>
      <c r="N836" s="58" t="str">
        <f>IF(L835&lt;&gt;"", VLOOKUP(L835,'Base de Datos'!$A$2:$D1268,3,FALSE()),"")</f>
        <v/>
      </c>
      <c r="O836" s="242"/>
      <c r="P836" s="242"/>
      <c r="Q836" s="264"/>
      <c r="R836" s="15"/>
      <c r="S836" s="229"/>
      <c r="T836" s="230"/>
      <c r="U836" s="59"/>
      <c r="V836" s="47"/>
      <c r="W836" s="229"/>
      <c r="X836" s="230"/>
      <c r="Y836" s="59"/>
      <c r="Z836" s="47"/>
      <c r="AA836" s="229"/>
      <c r="AB836" s="230"/>
      <c r="AC836" s="59"/>
      <c r="AD836" s="48"/>
      <c r="AE836" s="181"/>
      <c r="AF836" s="181"/>
      <c r="AG836" s="181"/>
      <c r="AH836" s="181"/>
      <c r="AI836" s="181"/>
      <c r="AJ836" s="181"/>
      <c r="AK836" s="181"/>
      <c r="AL836" s="181"/>
      <c r="AM836" s="48"/>
      <c r="AN836" s="53">
        <f>A829</f>
        <v>46287</v>
      </c>
      <c r="AO836" s="54" t="str">
        <f>C830</f>
        <v>Consultorio N° 1</v>
      </c>
      <c r="AP836" s="55">
        <f t="shared" ref="AP836:AQ836" si="567">C851</f>
        <v>0</v>
      </c>
      <c r="AQ836" s="55">
        <f t="shared" si="567"/>
        <v>0</v>
      </c>
      <c r="AR836" s="55">
        <f>U851</f>
        <v>0</v>
      </c>
      <c r="AS836" s="55">
        <f>S851</f>
        <v>0</v>
      </c>
      <c r="AT836" s="55">
        <f>S852</f>
        <v>0</v>
      </c>
      <c r="AU836" s="55">
        <f>U852</f>
        <v>0</v>
      </c>
      <c r="AV836" s="55">
        <f>S853</f>
        <v>0</v>
      </c>
      <c r="AW836" s="55">
        <f>U853</f>
        <v>0</v>
      </c>
      <c r="AX836" s="55">
        <f>U854</f>
        <v>0</v>
      </c>
      <c r="AY836" s="55">
        <f>F854</f>
        <v>0</v>
      </c>
      <c r="AZ836" s="56"/>
      <c r="BA836" s="56"/>
      <c r="BB836" s="56"/>
      <c r="BC836" s="56"/>
      <c r="BD836" s="56"/>
      <c r="BE836" s="56"/>
      <c r="BF836" s="56"/>
      <c r="BG836" s="56"/>
      <c r="BH836" s="56"/>
      <c r="BI836" s="56"/>
      <c r="BJ836" s="56"/>
      <c r="BK836" s="56"/>
      <c r="BL836" s="56"/>
      <c r="BM836" s="56"/>
      <c r="BN836" s="56"/>
    </row>
    <row r="837" spans="1:66" ht="11.25" customHeight="1">
      <c r="A837" s="220"/>
      <c r="B837" s="38"/>
      <c r="C837" s="205"/>
      <c r="D837" s="208"/>
      <c r="E837" s="57" t="s">
        <v>44</v>
      </c>
      <c r="F837" s="58" t="str">
        <f>IF(D835&lt;&gt;"", VLOOKUP(D835,'Base de Datos'!$A$2:$D1268,4,FALSE()),"")</f>
        <v/>
      </c>
      <c r="G837" s="205"/>
      <c r="H837" s="208"/>
      <c r="I837" s="57" t="s">
        <v>44</v>
      </c>
      <c r="J837" s="58" t="str">
        <f>IF(H835&lt;&gt;"", VLOOKUP(H835,'Base de Datos'!$A$2:$D1268,4,FALSE()),"")</f>
        <v/>
      </c>
      <c r="K837" s="205"/>
      <c r="L837" s="208"/>
      <c r="M837" s="57" t="s">
        <v>44</v>
      </c>
      <c r="N837" s="58" t="str">
        <f>IF(L835&lt;&gt;"", VLOOKUP(L835,'Base de Datos'!$A$2:$D1268,4,FALSE()),"")</f>
        <v/>
      </c>
      <c r="O837" s="43"/>
      <c r="P837" s="104" t="s">
        <v>50</v>
      </c>
      <c r="Q837" s="110">
        <v>0.33333333333333331</v>
      </c>
      <c r="R837" s="15"/>
      <c r="S837" s="229"/>
      <c r="T837" s="230"/>
      <c r="U837" s="59"/>
      <c r="V837" s="47"/>
      <c r="W837" s="229"/>
      <c r="X837" s="230"/>
      <c r="Y837" s="59"/>
      <c r="Z837" s="47"/>
      <c r="AA837" s="229"/>
      <c r="AB837" s="230"/>
      <c r="AC837" s="59"/>
      <c r="AD837" s="48"/>
      <c r="AE837" s="181"/>
      <c r="AF837" s="181"/>
      <c r="AG837" s="181"/>
      <c r="AH837" s="181"/>
      <c r="AI837" s="181"/>
      <c r="AJ837" s="181"/>
      <c r="AK837" s="181"/>
      <c r="AL837" s="181"/>
      <c r="AM837" s="48"/>
      <c r="AN837" s="53">
        <f>A829</f>
        <v>46287</v>
      </c>
      <c r="AO837" s="54" t="str">
        <f>C830</f>
        <v>Consultorio N° 1</v>
      </c>
      <c r="AP837" s="55">
        <f t="shared" ref="AP837:AQ837" si="568">C855</f>
        <v>0</v>
      </c>
      <c r="AQ837" s="55">
        <f t="shared" si="568"/>
        <v>0</v>
      </c>
      <c r="AR837" s="55">
        <f>U855</f>
        <v>0</v>
      </c>
      <c r="AS837" s="55">
        <f>S855</f>
        <v>0</v>
      </c>
      <c r="AT837" s="55">
        <f>S856</f>
        <v>0</v>
      </c>
      <c r="AU837" s="55">
        <f>U856</f>
        <v>0</v>
      </c>
      <c r="AV837" s="55">
        <f>S857</f>
        <v>0</v>
      </c>
      <c r="AW837" s="55">
        <f>U857</f>
        <v>0</v>
      </c>
      <c r="AX837" s="55">
        <f>U858</f>
        <v>0</v>
      </c>
      <c r="AY837" s="55">
        <f>F858</f>
        <v>0</v>
      </c>
      <c r="AZ837" s="56"/>
      <c r="BA837" s="56"/>
      <c r="BB837" s="56"/>
      <c r="BC837" s="56"/>
      <c r="BD837" s="56"/>
      <c r="BE837" s="56"/>
      <c r="BF837" s="56"/>
      <c r="BG837" s="56"/>
      <c r="BH837" s="56"/>
      <c r="BI837" s="56"/>
      <c r="BJ837" s="56"/>
      <c r="BK837" s="56"/>
      <c r="BL837" s="56"/>
      <c r="BM837" s="56"/>
      <c r="BN837" s="56"/>
    </row>
    <row r="838" spans="1:66" ht="11.25" customHeight="1">
      <c r="A838" s="221"/>
      <c r="B838" s="38"/>
      <c r="C838" s="206"/>
      <c r="D838" s="209"/>
      <c r="E838" s="85" t="s">
        <v>46</v>
      </c>
      <c r="F838" s="107"/>
      <c r="G838" s="206"/>
      <c r="H838" s="209"/>
      <c r="I838" s="85" t="s">
        <v>46</v>
      </c>
      <c r="J838" s="108"/>
      <c r="K838" s="206"/>
      <c r="L838" s="209"/>
      <c r="M838" s="85" t="s">
        <v>46</v>
      </c>
      <c r="N838" s="108"/>
      <c r="O838" s="43"/>
      <c r="P838" s="104" t="s">
        <v>54</v>
      </c>
      <c r="Q838" s="109">
        <v>60</v>
      </c>
      <c r="R838" s="15"/>
      <c r="S838" s="227" t="str">
        <f>IF(OR(S835="Empleado",S835="Familiar"),"Nombre del Empleado","N° Factura")</f>
        <v>N° Factura</v>
      </c>
      <c r="T838" s="228"/>
      <c r="U838" s="89"/>
      <c r="V838" s="47"/>
      <c r="W838" s="227" t="str">
        <f>IF(OR(W835="Empleado",W835="Familiar"),"Nombre del Empleado","N° Factura")</f>
        <v>N° Factura</v>
      </c>
      <c r="X838" s="228"/>
      <c r="Y838" s="111"/>
      <c r="Z838" s="47"/>
      <c r="AA838" s="227" t="str">
        <f>IF(OR(AA835="Empleado",AA835="Familiar"),"Nombre del Empleado","N° Factura")</f>
        <v>N° Factura</v>
      </c>
      <c r="AB838" s="228"/>
      <c r="AC838" s="111"/>
      <c r="AD838" s="48"/>
      <c r="AE838" s="181"/>
      <c r="AF838" s="181"/>
      <c r="AG838" s="181"/>
      <c r="AH838" s="181"/>
      <c r="AI838" s="181"/>
      <c r="AJ838" s="181"/>
      <c r="AK838" s="181"/>
      <c r="AL838" s="181"/>
      <c r="AM838" s="48"/>
      <c r="AN838" s="53">
        <f>A829</f>
        <v>46287</v>
      </c>
      <c r="AO838" s="54" t="str">
        <f>C830</f>
        <v>Consultorio N° 1</v>
      </c>
      <c r="AP838" s="55">
        <f t="shared" ref="AP838:AQ838" si="569">C859</f>
        <v>0</v>
      </c>
      <c r="AQ838" s="55">
        <f t="shared" si="569"/>
        <v>0</v>
      </c>
      <c r="AR838" s="55">
        <f>U859</f>
        <v>0</v>
      </c>
      <c r="AS838" s="55">
        <f>S859</f>
        <v>0</v>
      </c>
      <c r="AT838" s="55">
        <f>S860</f>
        <v>0</v>
      </c>
      <c r="AU838" s="55">
        <f>U860</f>
        <v>0</v>
      </c>
      <c r="AV838" s="55">
        <f>S861</f>
        <v>0</v>
      </c>
      <c r="AW838" s="55">
        <f>U861</f>
        <v>0</v>
      </c>
      <c r="AX838" s="55">
        <f>U862</f>
        <v>0</v>
      </c>
      <c r="AY838" s="55">
        <f>F862</f>
        <v>0</v>
      </c>
      <c r="AZ838" s="56"/>
      <c r="BA838" s="56"/>
      <c r="BB838" s="56"/>
      <c r="BC838" s="56"/>
      <c r="BD838" s="56"/>
      <c r="BE838" s="56"/>
      <c r="BF838" s="56"/>
      <c r="BG838" s="56"/>
      <c r="BH838" s="56"/>
      <c r="BI838" s="56"/>
      <c r="BJ838" s="56"/>
      <c r="BK838" s="56"/>
      <c r="BL838" s="56"/>
      <c r="BM838" s="56"/>
      <c r="BN838" s="56"/>
    </row>
    <row r="839" spans="1:66" ht="11.25" customHeight="1">
      <c r="A839" s="222">
        <f>A835+$Q$13/1440</f>
        <v>0.41666666666666669</v>
      </c>
      <c r="B839" s="38"/>
      <c r="C839" s="204"/>
      <c r="D839" s="207"/>
      <c r="E839" s="40" t="s">
        <v>36</v>
      </c>
      <c r="F839" s="42" t="str">
        <f>IF(D839&lt;&gt;"", VLOOKUP(D839,'Base de Datos'!$A$2:$D1268,2,FALSE()),"")</f>
        <v/>
      </c>
      <c r="G839" s="218"/>
      <c r="H839" s="217"/>
      <c r="I839" s="118" t="s">
        <v>36</v>
      </c>
      <c r="J839" s="42" t="str">
        <f>IF(H839&lt;&gt;"", VLOOKUP(H839,'Base de Datos'!$A$2:$D1268,2,FALSE()),"")</f>
        <v/>
      </c>
      <c r="K839" s="218"/>
      <c r="L839" s="217"/>
      <c r="M839" s="118" t="s">
        <v>36</v>
      </c>
      <c r="N839" s="42" t="str">
        <f>IF(L839&lt;&gt;"", VLOOKUP(L839,'Base de Datos'!$A$2:$D1268,2,FALSE()),"")</f>
        <v/>
      </c>
      <c r="O839" s="43"/>
      <c r="P839" s="1"/>
      <c r="Q839" s="1"/>
      <c r="R839" s="15"/>
      <c r="S839" s="45"/>
      <c r="T839" s="45" t="s">
        <v>37</v>
      </c>
      <c r="U839" s="46"/>
      <c r="V839" s="47"/>
      <c r="W839" s="45"/>
      <c r="X839" s="45" t="s">
        <v>37</v>
      </c>
      <c r="Y839" s="46"/>
      <c r="Z839" s="47"/>
      <c r="AA839" s="45"/>
      <c r="AB839" s="45" t="s">
        <v>37</v>
      </c>
      <c r="AC839" s="46"/>
      <c r="AD839" s="48"/>
      <c r="AE839" s="181"/>
      <c r="AF839" s="181"/>
      <c r="AG839" s="181"/>
      <c r="AH839" s="181"/>
      <c r="AI839" s="181"/>
      <c r="AJ839" s="181"/>
      <c r="AK839" s="181"/>
      <c r="AL839" s="181"/>
      <c r="AM839" s="48"/>
      <c r="AN839" s="53">
        <f>A829</f>
        <v>46287</v>
      </c>
      <c r="AO839" s="54" t="str">
        <f>C830</f>
        <v>Consultorio N° 1</v>
      </c>
      <c r="AP839" s="55">
        <f t="shared" ref="AP839:AQ839" si="570">C863</f>
        <v>0</v>
      </c>
      <c r="AQ839" s="55">
        <f t="shared" si="570"/>
        <v>0</v>
      </c>
      <c r="AR839" s="55">
        <f>U863</f>
        <v>0</v>
      </c>
      <c r="AS839" s="55">
        <f>S863</f>
        <v>0</v>
      </c>
      <c r="AT839" s="55">
        <f>S864</f>
        <v>0</v>
      </c>
      <c r="AU839" s="55">
        <f>U864</f>
        <v>0</v>
      </c>
      <c r="AV839" s="55">
        <f>S865</f>
        <v>0</v>
      </c>
      <c r="AW839" s="55">
        <f>U865</f>
        <v>0</v>
      </c>
      <c r="AX839" s="55">
        <f>U866</f>
        <v>0</v>
      </c>
      <c r="AY839" s="55">
        <f>F866</f>
        <v>0</v>
      </c>
      <c r="AZ839" s="56"/>
      <c r="BA839" s="56"/>
      <c r="BB839" s="56"/>
      <c r="BC839" s="56"/>
      <c r="BD839" s="56"/>
      <c r="BE839" s="56"/>
      <c r="BF839" s="56"/>
      <c r="BG839" s="56"/>
      <c r="BH839" s="56"/>
      <c r="BI839" s="56"/>
      <c r="BJ839" s="56"/>
      <c r="BK839" s="56"/>
      <c r="BL839" s="56"/>
      <c r="BM839" s="56"/>
      <c r="BN839" s="56"/>
    </row>
    <row r="840" spans="1:66" ht="11.25" customHeight="1">
      <c r="A840" s="220"/>
      <c r="B840" s="38"/>
      <c r="C840" s="205"/>
      <c r="D840" s="208"/>
      <c r="E840" s="57" t="s">
        <v>42</v>
      </c>
      <c r="F840" s="58" t="str">
        <f>IF(D839&lt;&gt;"", VLOOKUP(D839,'Base de Datos'!$A$2:$D1268,3,FALSE()),"")</f>
        <v/>
      </c>
      <c r="G840" s="205"/>
      <c r="H840" s="208"/>
      <c r="I840" s="57" t="s">
        <v>42</v>
      </c>
      <c r="J840" s="58" t="str">
        <f>IF(H839&lt;&gt;"", VLOOKUP(H839,'Base de Datos'!$A$2:$D1268,3,FALSE()),"")</f>
        <v/>
      </c>
      <c r="K840" s="205"/>
      <c r="L840" s="208"/>
      <c r="M840" s="57" t="s">
        <v>42</v>
      </c>
      <c r="N840" s="58" t="str">
        <f>IF(L839&lt;&gt;"", VLOOKUP(L839,'Base de Datos'!$A$2:$D1268,3,FALSE()),"")</f>
        <v/>
      </c>
      <c r="O840" s="43"/>
      <c r="P840" s="119" t="s">
        <v>58</v>
      </c>
      <c r="Q840" s="44"/>
      <c r="R840" s="15"/>
      <c r="S840" s="229"/>
      <c r="T840" s="230"/>
      <c r="U840" s="59"/>
      <c r="V840" s="47"/>
      <c r="W840" s="229"/>
      <c r="X840" s="230"/>
      <c r="Y840" s="59"/>
      <c r="Z840" s="47"/>
      <c r="AA840" s="229"/>
      <c r="AB840" s="230"/>
      <c r="AC840" s="59"/>
      <c r="AD840" s="48"/>
      <c r="AE840" s="181"/>
      <c r="AF840" s="181"/>
      <c r="AG840" s="181"/>
      <c r="AH840" s="181"/>
      <c r="AI840" s="181"/>
      <c r="AJ840" s="181"/>
      <c r="AK840" s="181"/>
      <c r="AL840" s="181"/>
      <c r="AM840" s="48"/>
      <c r="AN840" s="53">
        <f>A829</f>
        <v>46287</v>
      </c>
      <c r="AO840" s="54" t="str">
        <f>C830</f>
        <v>Consultorio N° 1</v>
      </c>
      <c r="AP840" s="55">
        <f t="shared" ref="AP840:AQ840" si="571">C867</f>
        <v>0</v>
      </c>
      <c r="AQ840" s="55">
        <f t="shared" si="571"/>
        <v>0</v>
      </c>
      <c r="AR840" s="55">
        <f>U867</f>
        <v>0</v>
      </c>
      <c r="AS840" s="55">
        <f>S867</f>
        <v>0</v>
      </c>
      <c r="AT840" s="55">
        <f>S868</f>
        <v>0</v>
      </c>
      <c r="AU840" s="55">
        <f>U868</f>
        <v>0</v>
      </c>
      <c r="AV840" s="55">
        <f>S869</f>
        <v>0</v>
      </c>
      <c r="AW840" s="55">
        <f>U869</f>
        <v>0</v>
      </c>
      <c r="AX840" s="55">
        <f>U870</f>
        <v>0</v>
      </c>
      <c r="AY840" s="55">
        <f>F870</f>
        <v>0</v>
      </c>
      <c r="AZ840" s="56"/>
      <c r="BA840" s="56"/>
      <c r="BB840" s="56"/>
      <c r="BC840" s="56"/>
      <c r="BD840" s="56"/>
      <c r="BE840" s="56"/>
      <c r="BF840" s="56"/>
      <c r="BG840" s="56"/>
      <c r="BH840" s="56"/>
      <c r="BI840" s="56"/>
      <c r="BJ840" s="56"/>
      <c r="BK840" s="56"/>
      <c r="BL840" s="56"/>
      <c r="BM840" s="56"/>
      <c r="BN840" s="56"/>
    </row>
    <row r="841" spans="1:66" ht="11.25" customHeight="1">
      <c r="A841" s="220"/>
      <c r="B841" s="38"/>
      <c r="C841" s="205"/>
      <c r="D841" s="208"/>
      <c r="E841" s="57" t="s">
        <v>44</v>
      </c>
      <c r="F841" s="58" t="str">
        <f>IF(D839&lt;&gt;"", VLOOKUP(D839,'Base de Datos'!$A$2:$D1268,4,FALSE()),"")</f>
        <v/>
      </c>
      <c r="G841" s="205"/>
      <c r="H841" s="208"/>
      <c r="I841" s="57" t="s">
        <v>44</v>
      </c>
      <c r="J841" s="58" t="str">
        <f>IF(H839&lt;&gt;"", VLOOKUP(H839,'Base de Datos'!$A$2:$D1268,4,FALSE()),"")</f>
        <v/>
      </c>
      <c r="K841" s="205"/>
      <c r="L841" s="208"/>
      <c r="M841" s="57" t="s">
        <v>44</v>
      </c>
      <c r="N841" s="58" t="str">
        <f>IF(L839&lt;&gt;"", VLOOKUP(L839,'Base de Datos'!$A$2:$D1268,4,FALSE()),"")</f>
        <v/>
      </c>
      <c r="O841" s="43"/>
      <c r="P841" s="120" t="s">
        <v>61</v>
      </c>
      <c r="Q841" s="121" t="s">
        <v>62</v>
      </c>
      <c r="R841" s="15"/>
      <c r="S841" s="229"/>
      <c r="T841" s="230"/>
      <c r="U841" s="59"/>
      <c r="V841" s="47"/>
      <c r="W841" s="229"/>
      <c r="X841" s="230"/>
      <c r="Y841" s="59"/>
      <c r="Z841" s="47"/>
      <c r="AA841" s="229"/>
      <c r="AB841" s="230"/>
      <c r="AC841" s="59"/>
      <c r="AD841" s="48"/>
      <c r="AE841" s="181"/>
      <c r="AF841" s="181"/>
      <c r="AG841" s="181"/>
      <c r="AH841" s="181"/>
      <c r="AI841" s="181"/>
      <c r="AJ841" s="181"/>
      <c r="AK841" s="181"/>
      <c r="AL841" s="181"/>
      <c r="AM841" s="48"/>
      <c r="AN841" s="53">
        <f>A829</f>
        <v>46287</v>
      </c>
      <c r="AO841" s="54" t="s">
        <v>17</v>
      </c>
      <c r="AP841" s="55">
        <f t="shared" ref="AP841:AQ841" si="572">C871</f>
        <v>0</v>
      </c>
      <c r="AQ841" s="55">
        <f t="shared" si="572"/>
        <v>0</v>
      </c>
      <c r="AR841" s="55">
        <f>U871</f>
        <v>0</v>
      </c>
      <c r="AS841" s="55">
        <f>S871</f>
        <v>0</v>
      </c>
      <c r="AT841" s="55">
        <f>S872</f>
        <v>0</v>
      </c>
      <c r="AU841" s="55">
        <f>U872</f>
        <v>0</v>
      </c>
      <c r="AV841" s="55">
        <f>S873</f>
        <v>0</v>
      </c>
      <c r="AW841" s="55">
        <f>U873</f>
        <v>0</v>
      </c>
      <c r="AX841" s="55">
        <f>U874</f>
        <v>0</v>
      </c>
      <c r="AY841" s="55">
        <f>F874</f>
        <v>0</v>
      </c>
      <c r="AZ841" s="56"/>
      <c r="BA841" s="56"/>
      <c r="BB841" s="56"/>
      <c r="BC841" s="56"/>
      <c r="BD841" s="56"/>
      <c r="BE841" s="56"/>
      <c r="BF841" s="56"/>
      <c r="BG841" s="56"/>
      <c r="BH841" s="56"/>
      <c r="BI841" s="56"/>
      <c r="BJ841" s="56"/>
      <c r="BK841" s="56"/>
      <c r="BL841" s="56"/>
      <c r="BM841" s="56"/>
      <c r="BN841" s="56"/>
    </row>
    <row r="842" spans="1:66" ht="11.25" customHeight="1">
      <c r="A842" s="221"/>
      <c r="B842" s="38"/>
      <c r="C842" s="206"/>
      <c r="D842" s="209"/>
      <c r="E842" s="85" t="s">
        <v>46</v>
      </c>
      <c r="F842" s="86"/>
      <c r="G842" s="206"/>
      <c r="H842" s="209"/>
      <c r="I842" s="85" t="s">
        <v>46</v>
      </c>
      <c r="J842" s="108"/>
      <c r="K842" s="206"/>
      <c r="L842" s="209"/>
      <c r="M842" s="85" t="s">
        <v>46</v>
      </c>
      <c r="N842" s="108"/>
      <c r="O842" s="43"/>
      <c r="P842" s="123" t="s">
        <v>64</v>
      </c>
      <c r="Q842" s="124" t="s">
        <v>65</v>
      </c>
      <c r="R842" s="15"/>
      <c r="S842" s="227" t="str">
        <f>IF(OR(S839="Empleado",S839="Familiar"),"Nombre del Empleado","N° Factura")</f>
        <v>N° Factura</v>
      </c>
      <c r="T842" s="228"/>
      <c r="U842" s="89"/>
      <c r="V842" s="47"/>
      <c r="W842" s="227" t="str">
        <f>IF(OR(W839="Empleado",W839="Familiar"),"Nombre del Empleado","N° Factura")</f>
        <v>N° Factura</v>
      </c>
      <c r="X842" s="228"/>
      <c r="Y842" s="89"/>
      <c r="Z842" s="47"/>
      <c r="AA842" s="227" t="str">
        <f>IF(OR(AA839="Empleado",AA839="Familiar"),"Nombre del Empleado","N° Factura")</f>
        <v>N° Factura</v>
      </c>
      <c r="AB842" s="228"/>
      <c r="AC842" s="89"/>
      <c r="AD842" s="48"/>
      <c r="AE842" s="181"/>
      <c r="AF842" s="181"/>
      <c r="AG842" s="181"/>
      <c r="AH842" s="181"/>
      <c r="AI842" s="181"/>
      <c r="AJ842" s="181"/>
      <c r="AK842" s="181"/>
      <c r="AL842" s="181"/>
      <c r="AM842" s="48"/>
      <c r="AN842" s="53">
        <f>A829</f>
        <v>46287</v>
      </c>
      <c r="AO842" s="54" t="s">
        <v>17</v>
      </c>
      <c r="AP842" s="55">
        <f t="shared" ref="AP842:AQ842" si="573">C875</f>
        <v>0</v>
      </c>
      <c r="AQ842" s="55">
        <f t="shared" si="573"/>
        <v>0</v>
      </c>
      <c r="AR842" s="55">
        <f>U875</f>
        <v>0</v>
      </c>
      <c r="AS842" s="55">
        <f>S875</f>
        <v>0</v>
      </c>
      <c r="AT842" s="55">
        <f>S876</f>
        <v>0</v>
      </c>
      <c r="AU842" s="55">
        <f>U876</f>
        <v>0</v>
      </c>
      <c r="AV842" s="55">
        <f>S877</f>
        <v>0</v>
      </c>
      <c r="AW842" s="55">
        <f>U877</f>
        <v>0</v>
      </c>
      <c r="AX842" s="55">
        <f>U878</f>
        <v>0</v>
      </c>
      <c r="AY842" s="55">
        <f>F878</f>
        <v>0</v>
      </c>
      <c r="AZ842" s="56"/>
      <c r="BA842" s="56"/>
      <c r="BB842" s="56"/>
      <c r="BC842" s="56"/>
      <c r="BD842" s="56"/>
      <c r="BE842" s="56"/>
      <c r="BF842" s="56"/>
      <c r="BG842" s="56"/>
      <c r="BH842" s="56"/>
      <c r="BI842" s="56"/>
      <c r="BJ842" s="56"/>
      <c r="BK842" s="56"/>
      <c r="BL842" s="56"/>
      <c r="BM842" s="56"/>
      <c r="BN842" s="56"/>
    </row>
    <row r="843" spans="1:66" ht="11.25" customHeight="1">
      <c r="A843" s="222">
        <f>A839+$Q$13/1440</f>
        <v>0.45833333333333337</v>
      </c>
      <c r="B843" s="38"/>
      <c r="C843" s="204"/>
      <c r="D843" s="207"/>
      <c r="E843" s="40" t="s">
        <v>36</v>
      </c>
      <c r="F843" s="42" t="str">
        <f>IF(D843&lt;&gt;"", VLOOKUP(D843,'Base de Datos'!$A$2:$D1268,2,FALSE()),"")</f>
        <v/>
      </c>
      <c r="G843" s="204" t="s">
        <v>52</v>
      </c>
      <c r="H843" s="216" t="s">
        <v>1083</v>
      </c>
      <c r="I843" s="40" t="s">
        <v>36</v>
      </c>
      <c r="J843" s="42">
        <f>IF(H843&lt;&gt;"", VLOOKUP(H843,'Base de Datos'!$A$2:$D1268,2,FALSE()),"")</f>
        <v>0</v>
      </c>
      <c r="K843" s="204"/>
      <c r="L843" s="216"/>
      <c r="M843" s="40" t="s">
        <v>36</v>
      </c>
      <c r="N843" s="42" t="str">
        <f>IF(L843&lt;&gt;"", VLOOKUP(L843,'Base de Datos'!$A$2:$D1268,2,FALSE()),"")</f>
        <v/>
      </c>
      <c r="O843" s="43"/>
      <c r="P843" s="127" t="s">
        <v>67</v>
      </c>
      <c r="Q843" s="128" t="s">
        <v>68</v>
      </c>
      <c r="R843" s="15"/>
      <c r="S843" s="45"/>
      <c r="T843" s="45" t="s">
        <v>37</v>
      </c>
      <c r="U843" s="46"/>
      <c r="V843" s="47"/>
      <c r="W843" s="45"/>
      <c r="X843" s="45" t="s">
        <v>37</v>
      </c>
      <c r="Y843" s="46">
        <v>50</v>
      </c>
      <c r="Z843" s="47"/>
      <c r="AA843" s="45"/>
      <c r="AB843" s="45" t="s">
        <v>37</v>
      </c>
      <c r="AC843" s="46"/>
      <c r="AD843" s="48"/>
      <c r="AE843" s="181"/>
      <c r="AF843" s="181"/>
      <c r="AG843" s="181"/>
      <c r="AH843" s="181"/>
      <c r="AI843" s="181"/>
      <c r="AJ843" s="181"/>
      <c r="AK843" s="181"/>
      <c r="AL843" s="181"/>
      <c r="AM843" s="48"/>
      <c r="AN843" s="53">
        <f>A829</f>
        <v>46287</v>
      </c>
      <c r="AO843" s="54" t="s">
        <v>17</v>
      </c>
      <c r="AP843" s="55">
        <f t="shared" ref="AP843:AQ843" si="574">C879</f>
        <v>0</v>
      </c>
      <c r="AQ843" s="55">
        <f t="shared" si="574"/>
        <v>0</v>
      </c>
      <c r="AR843" s="55">
        <f>U879</f>
        <v>0</v>
      </c>
      <c r="AS843" s="55">
        <f>S879</f>
        <v>0</v>
      </c>
      <c r="AT843" s="55">
        <f>S880</f>
        <v>0</v>
      </c>
      <c r="AU843" s="55">
        <f>U880</f>
        <v>0</v>
      </c>
      <c r="AV843" s="55">
        <f>S881</f>
        <v>0</v>
      </c>
      <c r="AW843" s="55">
        <f>U881</f>
        <v>0</v>
      </c>
      <c r="AX843" s="55">
        <f>U882</f>
        <v>0</v>
      </c>
      <c r="AY843" s="55">
        <f>F882</f>
        <v>0</v>
      </c>
      <c r="AZ843" s="56"/>
      <c r="BA843" s="56"/>
      <c r="BB843" s="56"/>
      <c r="BC843" s="56"/>
      <c r="BD843" s="56"/>
      <c r="BE843" s="56"/>
      <c r="BF843" s="56"/>
      <c r="BG843" s="56"/>
      <c r="BH843" s="56"/>
      <c r="BI843" s="56"/>
      <c r="BJ843" s="56"/>
      <c r="BK843" s="56"/>
      <c r="BL843" s="56"/>
      <c r="BM843" s="56"/>
      <c r="BN843" s="56"/>
    </row>
    <row r="844" spans="1:66" ht="11.25" customHeight="1">
      <c r="A844" s="220"/>
      <c r="B844" s="38"/>
      <c r="C844" s="205"/>
      <c r="D844" s="208"/>
      <c r="E844" s="57" t="s">
        <v>42</v>
      </c>
      <c r="F844" s="58" t="str">
        <f>IF(D843&lt;&gt;"", VLOOKUP(D843,'Base de Datos'!$A$2:$D1268,3,FALSE()),"")</f>
        <v/>
      </c>
      <c r="G844" s="205"/>
      <c r="H844" s="208"/>
      <c r="I844" s="57" t="s">
        <v>42</v>
      </c>
      <c r="J844" s="58">
        <f>IF(H843&lt;&gt;"", VLOOKUP(H843,'Base de Datos'!$A$2:$D1268,3,FALSE()),"")</f>
        <v>4148793440</v>
      </c>
      <c r="K844" s="205"/>
      <c r="L844" s="208"/>
      <c r="M844" s="57" t="s">
        <v>42</v>
      </c>
      <c r="N844" s="58" t="str">
        <f>IF(L843&lt;&gt;"", VLOOKUP(L843,'Base de Datos'!$A$2:$D1268,3,FALSE()),"")</f>
        <v/>
      </c>
      <c r="O844" s="43"/>
      <c r="P844" s="130" t="s">
        <v>70</v>
      </c>
      <c r="Q844" s="131" t="s">
        <v>71</v>
      </c>
      <c r="R844" s="15"/>
      <c r="S844" s="229"/>
      <c r="T844" s="230"/>
      <c r="U844" s="59"/>
      <c r="V844" s="47"/>
      <c r="W844" s="229" t="s">
        <v>56</v>
      </c>
      <c r="X844" s="230"/>
      <c r="Y844" s="59">
        <v>42621</v>
      </c>
      <c r="Z844" s="47"/>
      <c r="AA844" s="229"/>
      <c r="AB844" s="230"/>
      <c r="AC844" s="59"/>
      <c r="AD844" s="48"/>
      <c r="AE844" s="181"/>
      <c r="AF844" s="181"/>
      <c r="AG844" s="181"/>
      <c r="AH844" s="181"/>
      <c r="AI844" s="181"/>
      <c r="AJ844" s="181"/>
      <c r="AK844" s="181"/>
      <c r="AL844" s="181"/>
      <c r="AM844" s="48"/>
      <c r="AN844" s="53">
        <f>A829</f>
        <v>46287</v>
      </c>
      <c r="AO844" s="54" t="str">
        <f>G830</f>
        <v>Consultorio N° 2</v>
      </c>
      <c r="AP844" s="55">
        <f t="shared" ref="AP844:AQ844" si="575">G831</f>
        <v>0</v>
      </c>
      <c r="AQ844" s="55">
        <f t="shared" si="575"/>
        <v>0</v>
      </c>
      <c r="AR844" s="55">
        <f>Y831</f>
        <v>0</v>
      </c>
      <c r="AS844" s="55">
        <f>W831</f>
        <v>0</v>
      </c>
      <c r="AT844" s="55">
        <f>W832</f>
        <v>0</v>
      </c>
      <c r="AU844" s="55">
        <f>Y832</f>
        <v>0</v>
      </c>
      <c r="AV844" s="55">
        <f>W833</f>
        <v>0</v>
      </c>
      <c r="AW844" s="55">
        <f>Y833</f>
        <v>0</v>
      </c>
      <c r="AX844" s="55">
        <f>Y834</f>
        <v>0</v>
      </c>
      <c r="AY844" s="55">
        <f>J834</f>
        <v>0</v>
      </c>
      <c r="AZ844" s="56"/>
      <c r="BA844" s="56"/>
      <c r="BB844" s="56"/>
      <c r="BC844" s="56"/>
      <c r="BD844" s="56"/>
      <c r="BE844" s="56"/>
      <c r="BF844" s="56"/>
      <c r="BG844" s="56"/>
      <c r="BH844" s="56"/>
      <c r="BI844" s="56"/>
      <c r="BJ844" s="56"/>
      <c r="BK844" s="56"/>
      <c r="BL844" s="56"/>
      <c r="BM844" s="56"/>
      <c r="BN844" s="56"/>
    </row>
    <row r="845" spans="1:66" ht="11.25" customHeight="1">
      <c r="A845" s="220"/>
      <c r="B845" s="38"/>
      <c r="C845" s="205"/>
      <c r="D845" s="208"/>
      <c r="E845" s="57" t="s">
        <v>44</v>
      </c>
      <c r="F845" s="58" t="str">
        <f>IF(D843&lt;&gt;"", VLOOKUP(D843,'Base de Datos'!$A$2:$D1268,4,FALSE()),"")</f>
        <v/>
      </c>
      <c r="G845" s="205"/>
      <c r="H845" s="208"/>
      <c r="I845" s="57" t="s">
        <v>44</v>
      </c>
      <c r="J845" s="58" t="str">
        <f>IF(H843&lt;&gt;"", VLOOKUP(H843,'Base de Datos'!$A$2:$D1268,4,FALSE()),"")</f>
        <v>V6853829</v>
      </c>
      <c r="K845" s="205"/>
      <c r="L845" s="208"/>
      <c r="M845" s="57" t="s">
        <v>44</v>
      </c>
      <c r="N845" s="58" t="str">
        <f>IF(L843&lt;&gt;"", VLOOKUP(L843,'Base de Datos'!$A$2:$D1268,4,FALSE()),"")</f>
        <v/>
      </c>
      <c r="O845" s="43"/>
      <c r="P845" s="132" t="s">
        <v>73</v>
      </c>
      <c r="Q845" s="133" t="s">
        <v>74</v>
      </c>
      <c r="R845" s="15"/>
      <c r="S845" s="229"/>
      <c r="T845" s="230"/>
      <c r="U845" s="59"/>
      <c r="V845" s="47"/>
      <c r="W845" s="229"/>
      <c r="X845" s="230"/>
      <c r="Y845" s="59" t="s">
        <v>1</v>
      </c>
      <c r="Z845" s="47"/>
      <c r="AA845" s="229"/>
      <c r="AB845" s="230"/>
      <c r="AC845" s="59"/>
      <c r="AD845" s="48"/>
      <c r="AE845" s="181"/>
      <c r="AF845" s="181"/>
      <c r="AG845" s="181"/>
      <c r="AH845" s="181"/>
      <c r="AI845" s="181"/>
      <c r="AJ845" s="181"/>
      <c r="AK845" s="181"/>
      <c r="AL845" s="181"/>
      <c r="AM845" s="48"/>
      <c r="AN845" s="53">
        <f>A829</f>
        <v>46287</v>
      </c>
      <c r="AO845" s="54" t="str">
        <f>G830</f>
        <v>Consultorio N° 2</v>
      </c>
      <c r="AP845" s="55">
        <f t="shared" ref="AP845:AQ845" si="576">G835</f>
        <v>0</v>
      </c>
      <c r="AQ845" s="55">
        <f t="shared" si="576"/>
        <v>0</v>
      </c>
      <c r="AR845" s="55">
        <f>Y835</f>
        <v>0</v>
      </c>
      <c r="AS845" s="55">
        <f>W835</f>
        <v>0</v>
      </c>
      <c r="AT845" s="55">
        <f>W836</f>
        <v>0</v>
      </c>
      <c r="AU845" s="55">
        <f>Y836</f>
        <v>0</v>
      </c>
      <c r="AV845" s="55">
        <f>W837</f>
        <v>0</v>
      </c>
      <c r="AW845" s="55">
        <f>Y837</f>
        <v>0</v>
      </c>
      <c r="AX845" s="55">
        <f>Y838</f>
        <v>0</v>
      </c>
      <c r="AY845" s="55">
        <f>J838</f>
        <v>0</v>
      </c>
      <c r="AZ845" s="56"/>
      <c r="BA845" s="56"/>
      <c r="BB845" s="56"/>
      <c r="BC845" s="56"/>
      <c r="BD845" s="56"/>
      <c r="BE845" s="56"/>
      <c r="BF845" s="56"/>
      <c r="BG845" s="56"/>
      <c r="BH845" s="56"/>
      <c r="BI845" s="56"/>
      <c r="BJ845" s="56"/>
      <c r="BK845" s="56"/>
      <c r="BL845" s="56"/>
      <c r="BM845" s="56"/>
      <c r="BN845" s="56"/>
    </row>
    <row r="846" spans="1:66" ht="11.25" customHeight="1">
      <c r="A846" s="221"/>
      <c r="B846" s="38"/>
      <c r="C846" s="206"/>
      <c r="D846" s="209"/>
      <c r="E846" s="85" t="s">
        <v>46</v>
      </c>
      <c r="F846" s="86"/>
      <c r="G846" s="206"/>
      <c r="H846" s="209"/>
      <c r="I846" s="85" t="s">
        <v>46</v>
      </c>
      <c r="J846" s="108" t="s">
        <v>59</v>
      </c>
      <c r="K846" s="206"/>
      <c r="L846" s="209"/>
      <c r="M846" s="85" t="s">
        <v>46</v>
      </c>
      <c r="N846" s="108"/>
      <c r="O846" s="43"/>
      <c r="P846" s="137" t="s">
        <v>52</v>
      </c>
      <c r="Q846" s="138" t="s">
        <v>76</v>
      </c>
      <c r="R846" s="15"/>
      <c r="S846" s="227" t="str">
        <f>IF(OR(S843="Empleado",S843="Familiar"),"Nombre del Empleado","N° Factura")</f>
        <v>N° Factura</v>
      </c>
      <c r="T846" s="228"/>
      <c r="U846" s="89"/>
      <c r="V846" s="47"/>
      <c r="W846" s="227" t="str">
        <f>IF(OR(W843="Empleado",W843="Familiar"),"Nombre del Empleado","N° Factura")</f>
        <v>N° Factura</v>
      </c>
      <c r="X846" s="228"/>
      <c r="Y846" s="89"/>
      <c r="Z846" s="47"/>
      <c r="AA846" s="227" t="str">
        <f>IF(OR(AA843="Empleado",AA843="Familiar"),"Nombre del Empleado","N° Factura")</f>
        <v>N° Factura</v>
      </c>
      <c r="AB846" s="228"/>
      <c r="AC846" s="89"/>
      <c r="AD846" s="48"/>
      <c r="AE846" s="181"/>
      <c r="AF846" s="181"/>
      <c r="AG846" s="181"/>
      <c r="AH846" s="181"/>
      <c r="AI846" s="181"/>
      <c r="AJ846" s="181"/>
      <c r="AK846" s="181"/>
      <c r="AL846" s="181"/>
      <c r="AM846" s="48"/>
      <c r="AN846" s="53">
        <f>A829</f>
        <v>46287</v>
      </c>
      <c r="AO846" s="54" t="str">
        <f>G830</f>
        <v>Consultorio N° 2</v>
      </c>
      <c r="AP846" s="55">
        <f t="shared" ref="AP846:AQ846" si="577">G839</f>
        <v>0</v>
      </c>
      <c r="AQ846" s="55">
        <f t="shared" si="577"/>
        <v>0</v>
      </c>
      <c r="AR846" s="55">
        <f>Y839</f>
        <v>0</v>
      </c>
      <c r="AS846" s="55">
        <f>W839</f>
        <v>0</v>
      </c>
      <c r="AT846" s="55">
        <f>W840</f>
        <v>0</v>
      </c>
      <c r="AU846" s="55">
        <f>Y840</f>
        <v>0</v>
      </c>
      <c r="AV846" s="55">
        <f>W841</f>
        <v>0</v>
      </c>
      <c r="AW846" s="55">
        <f>Y841</f>
        <v>0</v>
      </c>
      <c r="AX846" s="55">
        <f>Y842</f>
        <v>0</v>
      </c>
      <c r="AY846" s="55">
        <f>J842</f>
        <v>0</v>
      </c>
      <c r="AZ846" s="56"/>
      <c r="BA846" s="56"/>
      <c r="BB846" s="56"/>
      <c r="BC846" s="56"/>
      <c r="BD846" s="56"/>
      <c r="BE846" s="56"/>
      <c r="BF846" s="56"/>
      <c r="BG846" s="56"/>
      <c r="BH846" s="56"/>
      <c r="BI846" s="56"/>
      <c r="BJ846" s="56"/>
      <c r="BK846" s="56"/>
      <c r="BL846" s="56"/>
      <c r="BM846" s="56"/>
      <c r="BN846" s="56"/>
    </row>
    <row r="847" spans="1:66" ht="11.25" customHeight="1">
      <c r="A847" s="222">
        <f>A843+$Q$13/1440</f>
        <v>0.5</v>
      </c>
      <c r="B847" s="38"/>
      <c r="C847" s="204"/>
      <c r="D847" s="207"/>
      <c r="E847" s="40" t="s">
        <v>36</v>
      </c>
      <c r="F847" s="42" t="str">
        <f>IF(D847&lt;&gt;"", VLOOKUP(D847,'Base de Datos'!$A$2:$D1268,2,FALSE()),"")</f>
        <v/>
      </c>
      <c r="G847" s="204"/>
      <c r="H847" s="216"/>
      <c r="I847" s="40" t="s">
        <v>36</v>
      </c>
      <c r="J847" s="42" t="str">
        <f>IF(H847&lt;&gt;"", VLOOKUP(H847,'Base de Datos'!$A$2:$D1268,2,FALSE()),"")</f>
        <v/>
      </c>
      <c r="K847" s="204"/>
      <c r="L847" s="216"/>
      <c r="M847" s="40" t="s">
        <v>36</v>
      </c>
      <c r="N847" s="42" t="str">
        <f>IF(L847&lt;&gt;"", VLOOKUP(L847,'Base de Datos'!$A$2:$D1268,2,FALSE()),"")</f>
        <v/>
      </c>
      <c r="O847" s="43"/>
      <c r="P847" s="141" t="s">
        <v>78</v>
      </c>
      <c r="Q847" s="142" t="s">
        <v>79</v>
      </c>
      <c r="R847" s="15"/>
      <c r="S847" s="45"/>
      <c r="T847" s="45" t="s">
        <v>37</v>
      </c>
      <c r="U847" s="46"/>
      <c r="V847" s="47"/>
      <c r="W847" s="45"/>
      <c r="X847" s="45" t="s">
        <v>37</v>
      </c>
      <c r="Y847" s="46"/>
      <c r="Z847" s="47"/>
      <c r="AA847" s="45"/>
      <c r="AB847" s="45" t="s">
        <v>37</v>
      </c>
      <c r="AC847" s="46"/>
      <c r="AD847" s="48"/>
      <c r="AE847" s="181"/>
      <c r="AF847" s="181"/>
      <c r="AG847" s="181"/>
      <c r="AH847" s="181"/>
      <c r="AI847" s="181"/>
      <c r="AJ847" s="181"/>
      <c r="AK847" s="181"/>
      <c r="AL847" s="181"/>
      <c r="AM847" s="48"/>
      <c r="AN847" s="53">
        <f>A829</f>
        <v>46287</v>
      </c>
      <c r="AO847" s="54" t="str">
        <f>G830</f>
        <v>Consultorio N° 2</v>
      </c>
      <c r="AP847" s="55" t="str">
        <f t="shared" ref="AP847:AQ847" si="578">G843</f>
        <v>💲</v>
      </c>
      <c r="AQ847" s="55" t="str">
        <f t="shared" si="578"/>
        <v xml:space="preserve">Olga Lara </v>
      </c>
      <c r="AR847" s="55">
        <f>Y843</f>
        <v>50</v>
      </c>
      <c r="AS847" s="55">
        <f>W843</f>
        <v>0</v>
      </c>
      <c r="AT847" s="55" t="str">
        <f>W844</f>
        <v>Punto de venta</v>
      </c>
      <c r="AU847" s="55">
        <f>Y844</f>
        <v>42621</v>
      </c>
      <c r="AV847" s="55">
        <f>W845</f>
        <v>0</v>
      </c>
      <c r="AW847" s="55" t="str">
        <f>Y845</f>
        <v xml:space="preserve"> </v>
      </c>
      <c r="AX847" s="55">
        <f>Y846</f>
        <v>0</v>
      </c>
      <c r="AY847" s="55" t="str">
        <f>J846</f>
        <v>Odo. Geraldine Cabrera</v>
      </c>
      <c r="AZ847" s="56"/>
      <c r="BA847" s="56"/>
      <c r="BB847" s="56"/>
      <c r="BC847" s="56"/>
      <c r="BD847" s="56"/>
      <c r="BE847" s="56"/>
      <c r="BF847" s="56"/>
      <c r="BG847" s="56"/>
      <c r="BH847" s="56"/>
      <c r="BI847" s="56"/>
      <c r="BJ847" s="56"/>
      <c r="BK847" s="56"/>
      <c r="BL847" s="56"/>
      <c r="BM847" s="56"/>
      <c r="BN847" s="56"/>
    </row>
    <row r="848" spans="1:66" ht="11.25" customHeight="1">
      <c r="A848" s="220"/>
      <c r="B848" s="38"/>
      <c r="C848" s="205"/>
      <c r="D848" s="208"/>
      <c r="E848" s="57" t="s">
        <v>42</v>
      </c>
      <c r="F848" s="58" t="str">
        <f>IF(D847&lt;&gt;"", VLOOKUP(D847,'Base de Datos'!$A$2:$D1268,3,FALSE()),"")</f>
        <v/>
      </c>
      <c r="G848" s="205"/>
      <c r="H848" s="208"/>
      <c r="I848" s="57" t="s">
        <v>42</v>
      </c>
      <c r="J848" s="58" t="str">
        <f>IF(H847&lt;&gt;"", VLOOKUP(H847,'Base de Datos'!$A$2:$D1268,3,FALSE()),"")</f>
        <v/>
      </c>
      <c r="K848" s="205"/>
      <c r="L848" s="208"/>
      <c r="M848" s="57" t="s">
        <v>42</v>
      </c>
      <c r="N848" s="58" t="str">
        <f>IF(L847&lt;&gt;"", VLOOKUP(L847,'Base de Datos'!$A$2:$D1268,3,FALSE()),"")</f>
        <v/>
      </c>
      <c r="O848" s="43"/>
      <c r="P848" s="1"/>
      <c r="Q848" s="147"/>
      <c r="R848" s="15"/>
      <c r="S848" s="229"/>
      <c r="T848" s="230"/>
      <c r="U848" s="59"/>
      <c r="V848" s="47"/>
      <c r="W848" s="229"/>
      <c r="X848" s="230"/>
      <c r="Y848" s="59"/>
      <c r="Z848" s="47"/>
      <c r="AA848" s="229"/>
      <c r="AB848" s="230"/>
      <c r="AC848" s="59"/>
      <c r="AD848" s="48"/>
      <c r="AE848" s="181"/>
      <c r="AF848" s="181"/>
      <c r="AG848" s="181"/>
      <c r="AH848" s="181"/>
      <c r="AI848" s="181"/>
      <c r="AJ848" s="181"/>
      <c r="AK848" s="181"/>
      <c r="AL848" s="181"/>
      <c r="AM848" s="48"/>
      <c r="AN848" s="53">
        <f>A829</f>
        <v>46287</v>
      </c>
      <c r="AO848" s="149" t="str">
        <f>G830</f>
        <v>Consultorio N° 2</v>
      </c>
      <c r="AP848" s="55">
        <f t="shared" ref="AP848:AQ848" si="579">G847</f>
        <v>0</v>
      </c>
      <c r="AQ848" s="55">
        <f t="shared" si="579"/>
        <v>0</v>
      </c>
      <c r="AR848" s="55">
        <f>Y847</f>
        <v>0</v>
      </c>
      <c r="AS848" s="55">
        <f>W847</f>
        <v>0</v>
      </c>
      <c r="AT848" s="55">
        <f>W848</f>
        <v>0</v>
      </c>
      <c r="AU848" s="55">
        <f>Y848</f>
        <v>0</v>
      </c>
      <c r="AV848" s="55">
        <f>W849</f>
        <v>0</v>
      </c>
      <c r="AW848" s="55">
        <f>Y849</f>
        <v>0</v>
      </c>
      <c r="AX848" s="55">
        <f>Y850</f>
        <v>0</v>
      </c>
      <c r="AY848" s="55">
        <f>J850</f>
        <v>0</v>
      </c>
      <c r="AZ848" s="56"/>
      <c r="BA848" s="56"/>
      <c r="BB848" s="56"/>
      <c r="BC848" s="56"/>
      <c r="BD848" s="56"/>
      <c r="BE848" s="56"/>
      <c r="BF848" s="56"/>
      <c r="BG848" s="56"/>
      <c r="BH848" s="56"/>
      <c r="BI848" s="56"/>
      <c r="BJ848" s="56"/>
      <c r="BK848" s="56"/>
      <c r="BL848" s="56"/>
      <c r="BM848" s="56"/>
      <c r="BN848" s="56"/>
    </row>
    <row r="849" spans="1:66" ht="11.25" customHeight="1">
      <c r="A849" s="220"/>
      <c r="B849" s="38"/>
      <c r="C849" s="205"/>
      <c r="D849" s="208"/>
      <c r="E849" s="57" t="s">
        <v>44</v>
      </c>
      <c r="F849" s="58" t="str">
        <f>IF(D847&lt;&gt;"", VLOOKUP(D847,'Base de Datos'!$A$2:$D1268,4,FALSE()),"")</f>
        <v/>
      </c>
      <c r="G849" s="205"/>
      <c r="H849" s="208"/>
      <c r="I849" s="57" t="s">
        <v>44</v>
      </c>
      <c r="J849" s="58" t="str">
        <f>IF(H847&lt;&gt;"", VLOOKUP(H847,'Base de Datos'!$A$2:$D1268,4,FALSE()),"")</f>
        <v/>
      </c>
      <c r="K849" s="205"/>
      <c r="L849" s="208"/>
      <c r="M849" s="57" t="s">
        <v>44</v>
      </c>
      <c r="N849" s="58" t="str">
        <f>IF(L847&lt;&gt;"", VLOOKUP(L847,'Base de Datos'!$A$2:$D1268,4,FALSE()),"")</f>
        <v/>
      </c>
      <c r="O849" s="43"/>
      <c r="P849" s="1"/>
      <c r="Q849" s="150"/>
      <c r="R849" s="15"/>
      <c r="S849" s="229"/>
      <c r="T849" s="230"/>
      <c r="U849" s="59"/>
      <c r="V849" s="47"/>
      <c r="W849" s="229"/>
      <c r="X849" s="230"/>
      <c r="Y849" s="59"/>
      <c r="Z849" s="47"/>
      <c r="AA849" s="229"/>
      <c r="AB849" s="230"/>
      <c r="AC849" s="59"/>
      <c r="AD849" s="48"/>
      <c r="AE849" s="181"/>
      <c r="AF849" s="181"/>
      <c r="AG849" s="181"/>
      <c r="AH849" s="181"/>
      <c r="AI849" s="181"/>
      <c r="AJ849" s="181"/>
      <c r="AK849" s="181"/>
      <c r="AL849" s="181"/>
      <c r="AM849" s="48"/>
      <c r="AN849" s="53">
        <f>A829</f>
        <v>46287</v>
      </c>
      <c r="AO849" s="54" t="str">
        <f>G830</f>
        <v>Consultorio N° 2</v>
      </c>
      <c r="AP849" s="55">
        <f t="shared" ref="AP849:AQ849" si="580">G851</f>
        <v>0</v>
      </c>
      <c r="AQ849" s="55">
        <f t="shared" si="580"/>
        <v>0</v>
      </c>
      <c r="AR849" s="55">
        <f>Y851</f>
        <v>0</v>
      </c>
      <c r="AS849" s="55">
        <f>W851</f>
        <v>0</v>
      </c>
      <c r="AT849" s="55">
        <f>W852</f>
        <v>0</v>
      </c>
      <c r="AU849" s="55">
        <f>Y852</f>
        <v>0</v>
      </c>
      <c r="AV849" s="55">
        <f>W853</f>
        <v>0</v>
      </c>
      <c r="AW849" s="55">
        <f>Y853</f>
        <v>0</v>
      </c>
      <c r="AX849" s="55">
        <f>Y854</f>
        <v>0</v>
      </c>
      <c r="AY849" s="55">
        <f>J854</f>
        <v>0</v>
      </c>
      <c r="AZ849" s="56"/>
      <c r="BA849" s="56"/>
      <c r="BB849" s="56"/>
      <c r="BC849" s="56"/>
      <c r="BD849" s="56"/>
      <c r="BE849" s="56"/>
      <c r="BF849" s="56"/>
      <c r="BG849" s="56"/>
      <c r="BH849" s="56"/>
      <c r="BI849" s="56"/>
      <c r="BJ849" s="56"/>
      <c r="BK849" s="56"/>
      <c r="BL849" s="56"/>
      <c r="BM849" s="56"/>
      <c r="BN849" s="56"/>
    </row>
    <row r="850" spans="1:66" ht="11.25" customHeight="1">
      <c r="A850" s="221"/>
      <c r="B850" s="38"/>
      <c r="C850" s="206"/>
      <c r="D850" s="209"/>
      <c r="E850" s="85" t="s">
        <v>46</v>
      </c>
      <c r="F850" s="86"/>
      <c r="G850" s="206"/>
      <c r="H850" s="209"/>
      <c r="I850" s="85" t="s">
        <v>46</v>
      </c>
      <c r="J850" s="108"/>
      <c r="K850" s="206"/>
      <c r="L850" s="209"/>
      <c r="M850" s="85" t="s">
        <v>46</v>
      </c>
      <c r="N850" s="108"/>
      <c r="O850" s="43"/>
      <c r="P850" s="1"/>
      <c r="Q850" s="150"/>
      <c r="R850" s="15"/>
      <c r="S850" s="227" t="str">
        <f>IF(OR(S847="Empleado",S847="Familiar"),"Nombre del Empleado","N° Factura")</f>
        <v>N° Factura</v>
      </c>
      <c r="T850" s="228"/>
      <c r="U850" s="89"/>
      <c r="V850" s="47"/>
      <c r="W850" s="227" t="str">
        <f>IF(OR(W847="Empleado",W847="Familiar"),"Nombre del Empleado","N° Factura")</f>
        <v>N° Factura</v>
      </c>
      <c r="X850" s="228"/>
      <c r="Y850" s="89"/>
      <c r="Z850" s="47"/>
      <c r="AA850" s="227" t="str">
        <f>IF(OR(AA847="Empleado",AA847="Familiar"),"Nombre del Empleado","N° Factura")</f>
        <v>N° Factura</v>
      </c>
      <c r="AB850" s="228"/>
      <c r="AC850" s="89"/>
      <c r="AD850" s="48"/>
      <c r="AE850" s="181"/>
      <c r="AF850" s="181"/>
      <c r="AG850" s="181"/>
      <c r="AH850" s="181"/>
      <c r="AI850" s="181"/>
      <c r="AJ850" s="181"/>
      <c r="AK850" s="181"/>
      <c r="AL850" s="181"/>
      <c r="AM850" s="48"/>
      <c r="AN850" s="53">
        <f>A829</f>
        <v>46287</v>
      </c>
      <c r="AO850" s="54" t="str">
        <f>G830</f>
        <v>Consultorio N° 2</v>
      </c>
      <c r="AP850" s="55">
        <f t="shared" ref="AP850:AQ850" si="581">G855</f>
        <v>0</v>
      </c>
      <c r="AQ850" s="55">
        <f t="shared" si="581"/>
        <v>0</v>
      </c>
      <c r="AR850" s="55">
        <f>Y855</f>
        <v>0</v>
      </c>
      <c r="AS850" s="55">
        <f>W855</f>
        <v>0</v>
      </c>
      <c r="AT850" s="55">
        <f>W856</f>
        <v>0</v>
      </c>
      <c r="AU850" s="55">
        <f>Y856</f>
        <v>0</v>
      </c>
      <c r="AV850" s="55">
        <f>W857</f>
        <v>0</v>
      </c>
      <c r="AW850" s="55">
        <f>Y857</f>
        <v>0</v>
      </c>
      <c r="AX850" s="55">
        <f>Y858</f>
        <v>0</v>
      </c>
      <c r="AY850" s="55">
        <f>J858</f>
        <v>0</v>
      </c>
      <c r="AZ850" s="56"/>
      <c r="BA850" s="56"/>
      <c r="BB850" s="56"/>
      <c r="BC850" s="56"/>
      <c r="BD850" s="56"/>
      <c r="BE850" s="56"/>
      <c r="BF850" s="56"/>
      <c r="BG850" s="56"/>
      <c r="BH850" s="56"/>
      <c r="BI850" s="56"/>
      <c r="BJ850" s="56"/>
      <c r="BK850" s="56"/>
      <c r="BL850" s="56"/>
      <c r="BM850" s="56"/>
      <c r="BN850" s="56"/>
    </row>
    <row r="851" spans="1:66" ht="11.25" customHeight="1">
      <c r="A851" s="222">
        <f>A847+$Q$13/1440</f>
        <v>0.54166666666666663</v>
      </c>
      <c r="B851" s="38"/>
      <c r="C851" s="204"/>
      <c r="D851" s="207"/>
      <c r="E851" s="40" t="s">
        <v>36</v>
      </c>
      <c r="F851" s="42" t="str">
        <f>IF(D851&lt;&gt;"", VLOOKUP(D851,'Base de Datos'!$A$2:$D1268,2,FALSE()),"")</f>
        <v/>
      </c>
      <c r="G851" s="204"/>
      <c r="H851" s="216"/>
      <c r="I851" s="40" t="s">
        <v>36</v>
      </c>
      <c r="J851" s="42" t="str">
        <f>IF(H851&lt;&gt;"", VLOOKUP(H851,'Base de Datos'!$A$2:$D1268,2,FALSE()),"")</f>
        <v/>
      </c>
      <c r="K851" s="204"/>
      <c r="L851" s="216"/>
      <c r="M851" s="40" t="s">
        <v>36</v>
      </c>
      <c r="N851" s="42" t="str">
        <f>IF(L851&lt;&gt;"", VLOOKUP(L851,'Base de Datos'!$A$2:$D1268,2,FALSE()),"")</f>
        <v/>
      </c>
      <c r="O851" s="43"/>
      <c r="P851" s="1"/>
      <c r="Q851" s="150"/>
      <c r="R851" s="15"/>
      <c r="S851" s="45"/>
      <c r="T851" s="45" t="s">
        <v>37</v>
      </c>
      <c r="U851" s="46"/>
      <c r="V851" s="47"/>
      <c r="W851" s="45"/>
      <c r="X851" s="45" t="s">
        <v>37</v>
      </c>
      <c r="Y851" s="46"/>
      <c r="Z851" s="47"/>
      <c r="AA851" s="45"/>
      <c r="AB851" s="45" t="s">
        <v>37</v>
      </c>
      <c r="AC851" s="46"/>
      <c r="AD851" s="48"/>
      <c r="AE851" s="181"/>
      <c r="AF851" s="181"/>
      <c r="AG851" s="181"/>
      <c r="AH851" s="181"/>
      <c r="AI851" s="181"/>
      <c r="AJ851" s="181"/>
      <c r="AK851" s="181"/>
      <c r="AL851" s="181"/>
      <c r="AM851" s="48"/>
      <c r="AN851" s="53">
        <f>A829</f>
        <v>46287</v>
      </c>
      <c r="AO851" s="54" t="str">
        <f>G830</f>
        <v>Consultorio N° 2</v>
      </c>
      <c r="AP851" s="55">
        <f t="shared" ref="AP851:AQ851" si="582">G859</f>
        <v>0</v>
      </c>
      <c r="AQ851" s="55">
        <f t="shared" si="582"/>
        <v>0</v>
      </c>
      <c r="AR851" s="55">
        <f>Y859</f>
        <v>0</v>
      </c>
      <c r="AS851" s="55">
        <f>W859</f>
        <v>0</v>
      </c>
      <c r="AT851" s="55">
        <f>W860</f>
        <v>0</v>
      </c>
      <c r="AU851" s="55">
        <f>Y860</f>
        <v>0</v>
      </c>
      <c r="AV851" s="55">
        <f>W861</f>
        <v>0</v>
      </c>
      <c r="AW851" s="55">
        <f>Y861</f>
        <v>0</v>
      </c>
      <c r="AX851" s="55">
        <f>Y862</f>
        <v>0</v>
      </c>
      <c r="AY851" s="55">
        <f>J862</f>
        <v>0</v>
      </c>
      <c r="AZ851" s="56"/>
      <c r="BA851" s="56"/>
      <c r="BB851" s="56"/>
      <c r="BC851" s="56"/>
      <c r="BD851" s="56"/>
      <c r="BE851" s="56"/>
      <c r="BF851" s="56"/>
      <c r="BG851" s="56"/>
      <c r="BH851" s="56"/>
      <c r="BI851" s="56"/>
      <c r="BJ851" s="56"/>
      <c r="BK851" s="56"/>
      <c r="BL851" s="56"/>
      <c r="BM851" s="56"/>
      <c r="BN851" s="56"/>
    </row>
    <row r="852" spans="1:66" ht="11.25" customHeight="1">
      <c r="A852" s="220"/>
      <c r="B852" s="38"/>
      <c r="C852" s="205"/>
      <c r="D852" s="208"/>
      <c r="E852" s="57" t="s">
        <v>42</v>
      </c>
      <c r="F852" s="58" t="str">
        <f>IF(D851&lt;&gt;"", VLOOKUP(D851,'Base de Datos'!$A$2:$D1268,3,FALSE()),"")</f>
        <v/>
      </c>
      <c r="G852" s="205"/>
      <c r="H852" s="208"/>
      <c r="I852" s="57" t="s">
        <v>42</v>
      </c>
      <c r="J852" s="58" t="str">
        <f>IF(H851&lt;&gt;"", VLOOKUP(H851,'Base de Datos'!$A$2:$D1268,3,FALSE()),"")</f>
        <v/>
      </c>
      <c r="K852" s="205"/>
      <c r="L852" s="208"/>
      <c r="M852" s="57" t="s">
        <v>42</v>
      </c>
      <c r="N852" s="58" t="str">
        <f>IF(L851&lt;&gt;"", VLOOKUP(L851,'Base de Datos'!$A$2:$D1268,3,FALSE()),"")</f>
        <v/>
      </c>
      <c r="O852" s="43"/>
      <c r="P852" s="1"/>
      <c r="Q852" s="1"/>
      <c r="R852" s="15"/>
      <c r="S852" s="229"/>
      <c r="T852" s="230"/>
      <c r="U852" s="59"/>
      <c r="V852" s="47"/>
      <c r="W852" s="229"/>
      <c r="X852" s="230"/>
      <c r="Y852" s="59"/>
      <c r="Z852" s="47"/>
      <c r="AA852" s="229"/>
      <c r="AB852" s="230"/>
      <c r="AC852" s="59"/>
      <c r="AD852" s="48"/>
      <c r="AE852" s="181"/>
      <c r="AF852" s="181"/>
      <c r="AG852" s="181"/>
      <c r="AH852" s="181"/>
      <c r="AI852" s="181"/>
      <c r="AJ852" s="181"/>
      <c r="AK852" s="181"/>
      <c r="AL852" s="181"/>
      <c r="AM852" s="48"/>
      <c r="AN852" s="53">
        <f>A829</f>
        <v>46287</v>
      </c>
      <c r="AO852" s="54" t="str">
        <f>G830</f>
        <v>Consultorio N° 2</v>
      </c>
      <c r="AP852" s="55">
        <f t="shared" ref="AP852:AQ852" si="583">G863</f>
        <v>0</v>
      </c>
      <c r="AQ852" s="55">
        <f t="shared" si="583"/>
        <v>0</v>
      </c>
      <c r="AR852" s="55">
        <f>Y863</f>
        <v>0</v>
      </c>
      <c r="AS852" s="55">
        <f>W863</f>
        <v>0</v>
      </c>
      <c r="AT852" s="55">
        <f>W864</f>
        <v>0</v>
      </c>
      <c r="AU852" s="55">
        <f>Y864</f>
        <v>0</v>
      </c>
      <c r="AV852" s="55">
        <f>W865</f>
        <v>0</v>
      </c>
      <c r="AW852" s="55">
        <f>Y865</f>
        <v>0</v>
      </c>
      <c r="AX852" s="55">
        <f>Y866</f>
        <v>0</v>
      </c>
      <c r="AY852" s="55">
        <f>J866</f>
        <v>0</v>
      </c>
      <c r="AZ852" s="56"/>
      <c r="BA852" s="56"/>
      <c r="BB852" s="56"/>
      <c r="BC852" s="56"/>
      <c r="BD852" s="56"/>
      <c r="BE852" s="56"/>
      <c r="BF852" s="56"/>
      <c r="BG852" s="56"/>
      <c r="BH852" s="56"/>
      <c r="BI852" s="56"/>
      <c r="BJ852" s="56"/>
      <c r="BK852" s="56"/>
      <c r="BL852" s="56"/>
      <c r="BM852" s="56"/>
      <c r="BN852" s="56"/>
    </row>
    <row r="853" spans="1:66" ht="11.25" customHeight="1">
      <c r="A853" s="220"/>
      <c r="B853" s="38"/>
      <c r="C853" s="205"/>
      <c r="D853" s="208"/>
      <c r="E853" s="57" t="s">
        <v>44</v>
      </c>
      <c r="F853" s="58" t="str">
        <f>IF(D851&lt;&gt;"", VLOOKUP(D851,'Base de Datos'!$A$2:$D1268,4,FALSE()),"")</f>
        <v/>
      </c>
      <c r="G853" s="205"/>
      <c r="H853" s="208"/>
      <c r="I853" s="57" t="s">
        <v>44</v>
      </c>
      <c r="J853" s="58" t="str">
        <f>IF(H851&lt;&gt;"", VLOOKUP(H851,'Base de Datos'!$A$2:$D1268,4,FALSE()),"")</f>
        <v/>
      </c>
      <c r="K853" s="205"/>
      <c r="L853" s="208"/>
      <c r="M853" s="57" t="s">
        <v>44</v>
      </c>
      <c r="N853" s="58" t="str">
        <f>IF(L851&lt;&gt;"", VLOOKUP(L851,'Base de Datos'!$A$2:$D1268,4,FALSE()),"")</f>
        <v/>
      </c>
      <c r="O853" s="1"/>
      <c r="P853" s="1"/>
      <c r="Q853" s="1"/>
      <c r="R853" s="15"/>
      <c r="S853" s="229"/>
      <c r="T853" s="230"/>
      <c r="U853" s="59"/>
      <c r="V853" s="47"/>
      <c r="W853" s="229"/>
      <c r="X853" s="230"/>
      <c r="Y853" s="59"/>
      <c r="Z853" s="47"/>
      <c r="AA853" s="229"/>
      <c r="AB853" s="230"/>
      <c r="AC853" s="59"/>
      <c r="AD853" s="48"/>
      <c r="AE853" s="181"/>
      <c r="AF853" s="181"/>
      <c r="AG853" s="181"/>
      <c r="AH853" s="181"/>
      <c r="AI853" s="181"/>
      <c r="AJ853" s="181"/>
      <c r="AK853" s="181"/>
      <c r="AL853" s="181"/>
      <c r="AM853" s="48"/>
      <c r="AN853" s="53">
        <f>A829</f>
        <v>46287</v>
      </c>
      <c r="AO853" s="54" t="str">
        <f>G830</f>
        <v>Consultorio N° 2</v>
      </c>
      <c r="AP853" s="55">
        <f t="shared" ref="AP853:AQ853" si="584">G867</f>
        <v>0</v>
      </c>
      <c r="AQ853" s="55">
        <f t="shared" si="584"/>
        <v>0</v>
      </c>
      <c r="AR853" s="55">
        <f>Y867</f>
        <v>0</v>
      </c>
      <c r="AS853" s="55">
        <f>W867</f>
        <v>0</v>
      </c>
      <c r="AT853" s="55">
        <f>W868</f>
        <v>0</v>
      </c>
      <c r="AU853" s="55">
        <f>Y868</f>
        <v>0</v>
      </c>
      <c r="AV853" s="55">
        <f>W869</f>
        <v>0</v>
      </c>
      <c r="AW853" s="55">
        <f>Y869</f>
        <v>0</v>
      </c>
      <c r="AX853" s="55">
        <f>Y870</f>
        <v>0</v>
      </c>
      <c r="AY853" s="55">
        <f>J870</f>
        <v>0</v>
      </c>
      <c r="AZ853" s="56"/>
      <c r="BA853" s="56"/>
      <c r="BB853" s="56"/>
      <c r="BC853" s="56"/>
      <c r="BD853" s="56"/>
      <c r="BE853" s="56"/>
      <c r="BF853" s="56"/>
      <c r="BG853" s="56"/>
      <c r="BH853" s="56"/>
      <c r="BI853" s="56"/>
      <c r="BJ853" s="56"/>
      <c r="BK853" s="56"/>
      <c r="BL853" s="56"/>
      <c r="BM853" s="56"/>
      <c r="BN853" s="56"/>
    </row>
    <row r="854" spans="1:66" ht="11.25" customHeight="1">
      <c r="A854" s="221"/>
      <c r="B854" s="38"/>
      <c r="C854" s="206"/>
      <c r="D854" s="209"/>
      <c r="E854" s="85" t="s">
        <v>46</v>
      </c>
      <c r="F854" s="86"/>
      <c r="G854" s="206"/>
      <c r="H854" s="209"/>
      <c r="I854" s="85" t="s">
        <v>46</v>
      </c>
      <c r="J854" s="108"/>
      <c r="K854" s="206"/>
      <c r="L854" s="209"/>
      <c r="M854" s="85" t="s">
        <v>46</v>
      </c>
      <c r="N854" s="108"/>
      <c r="O854" s="43"/>
      <c r="P854" s="1"/>
      <c r="Q854" s="1"/>
      <c r="R854" s="15"/>
      <c r="S854" s="227" t="str">
        <f>IF(OR(S851="Empleado",S851="Familiar"),"Nombre del Empleado","N° Factura")</f>
        <v>N° Factura</v>
      </c>
      <c r="T854" s="228"/>
      <c r="U854" s="89"/>
      <c r="V854" s="47"/>
      <c r="W854" s="227" t="str">
        <f>IF(OR(W851="Empleado",W851="Familiar"),"Nombre del Empleado","N° Factura")</f>
        <v>N° Factura</v>
      </c>
      <c r="X854" s="228"/>
      <c r="Y854" s="89"/>
      <c r="Z854" s="47"/>
      <c r="AA854" s="227" t="str">
        <f>IF(OR(AA851="Empleado",AA851="Familiar"),"Nombre del Empleado","N° Factura")</f>
        <v>N° Factura</v>
      </c>
      <c r="AB854" s="228"/>
      <c r="AC854" s="89"/>
      <c r="AD854" s="48"/>
      <c r="AE854" s="181"/>
      <c r="AF854" s="181"/>
      <c r="AG854" s="181"/>
      <c r="AH854" s="181"/>
      <c r="AI854" s="181"/>
      <c r="AJ854" s="181"/>
      <c r="AK854" s="181"/>
      <c r="AL854" s="181"/>
      <c r="AM854" s="48"/>
      <c r="AN854" s="53">
        <f>A829</f>
        <v>46287</v>
      </c>
      <c r="AO854" s="54" t="str">
        <f>K830</f>
        <v>Consultorio N° 3</v>
      </c>
      <c r="AP854" s="55">
        <f t="shared" ref="AP854:AQ854" si="585">K831</f>
        <v>0</v>
      </c>
      <c r="AQ854" s="55">
        <f t="shared" si="585"/>
        <v>0</v>
      </c>
      <c r="AR854" s="55">
        <f>AC831</f>
        <v>0</v>
      </c>
      <c r="AS854" s="55">
        <f>AA831</f>
        <v>0</v>
      </c>
      <c r="AT854" s="55">
        <f>AA832</f>
        <v>0</v>
      </c>
      <c r="AU854" s="55">
        <f>AC832</f>
        <v>0</v>
      </c>
      <c r="AV854" s="55">
        <f>AA833</f>
        <v>0</v>
      </c>
      <c r="AW854" s="55">
        <f>AC833</f>
        <v>0</v>
      </c>
      <c r="AX854" s="55">
        <f>AC834</f>
        <v>0</v>
      </c>
      <c r="AY854" s="55">
        <f>N834</f>
        <v>0</v>
      </c>
      <c r="AZ854" s="56"/>
      <c r="BA854" s="56"/>
      <c r="BB854" s="56"/>
      <c r="BC854" s="56"/>
      <c r="BD854" s="56"/>
      <c r="BE854" s="56"/>
      <c r="BF854" s="56"/>
      <c r="BG854" s="56"/>
      <c r="BH854" s="56"/>
      <c r="BI854" s="56"/>
      <c r="BJ854" s="56"/>
      <c r="BK854" s="56"/>
      <c r="BL854" s="56"/>
      <c r="BM854" s="56"/>
      <c r="BN854" s="56"/>
    </row>
    <row r="855" spans="1:66" ht="11.25" customHeight="1">
      <c r="A855" s="222">
        <f>A851+$Q$13/1440</f>
        <v>0.58333333333333326</v>
      </c>
      <c r="B855" s="38"/>
      <c r="C855" s="204"/>
      <c r="D855" s="207"/>
      <c r="E855" s="40" t="s">
        <v>36</v>
      </c>
      <c r="F855" s="42" t="str">
        <f>IF(D855&lt;&gt;"", VLOOKUP(D855,'Base de Datos'!$A$2:$D1268,2,FALSE()),"")</f>
        <v/>
      </c>
      <c r="G855" s="204"/>
      <c r="H855" s="216"/>
      <c r="I855" s="40" t="s">
        <v>36</v>
      </c>
      <c r="J855" s="42" t="str">
        <f>IF(H855&lt;&gt;"", VLOOKUP(H855,'Base de Datos'!$A$2:$D1268,2,FALSE()),"")</f>
        <v/>
      </c>
      <c r="K855" s="204"/>
      <c r="L855" s="216"/>
      <c r="M855" s="40" t="s">
        <v>36</v>
      </c>
      <c r="N855" s="42" t="str">
        <f>IF(L855&lt;&gt;"", VLOOKUP(L855,'Base de Datos'!$A$2:$D1268,2,FALSE()),"")</f>
        <v/>
      </c>
      <c r="O855" s="43"/>
      <c r="P855" s="151"/>
      <c r="Q855" s="1"/>
      <c r="R855" s="15"/>
      <c r="S855" s="45"/>
      <c r="T855" s="45" t="s">
        <v>37</v>
      </c>
      <c r="U855" s="46"/>
      <c r="V855" s="47"/>
      <c r="W855" s="45"/>
      <c r="X855" s="45" t="s">
        <v>37</v>
      </c>
      <c r="Y855" s="46"/>
      <c r="Z855" s="47"/>
      <c r="AA855" s="45"/>
      <c r="AB855" s="45" t="s">
        <v>37</v>
      </c>
      <c r="AC855" s="46"/>
      <c r="AD855" s="48"/>
      <c r="AE855" s="181"/>
      <c r="AF855" s="181"/>
      <c r="AG855" s="181"/>
      <c r="AH855" s="181"/>
      <c r="AI855" s="181"/>
      <c r="AJ855" s="181"/>
      <c r="AK855" s="181"/>
      <c r="AL855" s="181"/>
      <c r="AM855" s="48"/>
      <c r="AN855" s="53">
        <f>A829</f>
        <v>46287</v>
      </c>
      <c r="AO855" s="54" t="str">
        <f>K830</f>
        <v>Consultorio N° 3</v>
      </c>
      <c r="AP855" s="55">
        <f t="shared" ref="AP855:AQ855" si="586">K835</f>
        <v>0</v>
      </c>
      <c r="AQ855" s="55">
        <f t="shared" si="586"/>
        <v>0</v>
      </c>
      <c r="AR855" s="55">
        <f>AC835</f>
        <v>0</v>
      </c>
      <c r="AS855" s="55">
        <f>AA835</f>
        <v>0</v>
      </c>
      <c r="AT855" s="55">
        <f>AA836</f>
        <v>0</v>
      </c>
      <c r="AU855" s="55">
        <f>AC836</f>
        <v>0</v>
      </c>
      <c r="AV855" s="55">
        <f>AA837</f>
        <v>0</v>
      </c>
      <c r="AW855" s="55">
        <f>AC837</f>
        <v>0</v>
      </c>
      <c r="AX855" s="55">
        <f>AC838</f>
        <v>0</v>
      </c>
      <c r="AY855" s="55">
        <f>N838</f>
        <v>0</v>
      </c>
      <c r="AZ855" s="56"/>
      <c r="BA855" s="56"/>
      <c r="BB855" s="56"/>
      <c r="BC855" s="56"/>
      <c r="BD855" s="56"/>
      <c r="BE855" s="56"/>
      <c r="BF855" s="56"/>
      <c r="BG855" s="56"/>
      <c r="BH855" s="56"/>
      <c r="BI855" s="56"/>
      <c r="BJ855" s="56"/>
      <c r="BK855" s="56"/>
      <c r="BL855" s="56"/>
      <c r="BM855" s="56"/>
      <c r="BN855" s="56"/>
    </row>
    <row r="856" spans="1:66" ht="11.25" customHeight="1">
      <c r="A856" s="220"/>
      <c r="B856" s="38"/>
      <c r="C856" s="205"/>
      <c r="D856" s="208"/>
      <c r="E856" s="57" t="s">
        <v>42</v>
      </c>
      <c r="F856" s="58" t="str">
        <f>IF(D855&lt;&gt;"", VLOOKUP(D855,'Base de Datos'!$A$2:$D1268,3,FALSE()),"")</f>
        <v/>
      </c>
      <c r="G856" s="205"/>
      <c r="H856" s="208"/>
      <c r="I856" s="57" t="s">
        <v>42</v>
      </c>
      <c r="J856" s="58" t="str">
        <f>IF(H855&lt;&gt;"", VLOOKUP(H855,'Base de Datos'!$A$2:$D1268,3,FALSE()),"")</f>
        <v/>
      </c>
      <c r="K856" s="205"/>
      <c r="L856" s="208"/>
      <c r="M856" s="57" t="s">
        <v>42</v>
      </c>
      <c r="N856" s="58" t="str">
        <f>IF(L855&lt;&gt;"", VLOOKUP(L855,'Base de Datos'!$A$2:$D1268,3,FALSE()),"")</f>
        <v/>
      </c>
      <c r="O856" s="43"/>
      <c r="P856" s="151"/>
      <c r="Q856" s="152"/>
      <c r="R856" s="15"/>
      <c r="S856" s="229"/>
      <c r="T856" s="230"/>
      <c r="U856" s="59"/>
      <c r="V856" s="47"/>
      <c r="W856" s="229"/>
      <c r="X856" s="230"/>
      <c r="Y856" s="59"/>
      <c r="Z856" s="47"/>
      <c r="AA856" s="229"/>
      <c r="AB856" s="230"/>
      <c r="AC856" s="59"/>
      <c r="AD856" s="48"/>
      <c r="AE856" s="181"/>
      <c r="AF856" s="181"/>
      <c r="AG856" s="181"/>
      <c r="AH856" s="181"/>
      <c r="AI856" s="181"/>
      <c r="AJ856" s="181"/>
      <c r="AK856" s="181"/>
      <c r="AL856" s="181"/>
      <c r="AM856" s="48"/>
      <c r="AN856" s="53">
        <f>A829</f>
        <v>46287</v>
      </c>
      <c r="AO856" s="54" t="str">
        <f>K830</f>
        <v>Consultorio N° 3</v>
      </c>
      <c r="AP856" s="55">
        <f t="shared" ref="AP856:AQ856" si="587">K839</f>
        <v>0</v>
      </c>
      <c r="AQ856" s="55">
        <f t="shared" si="587"/>
        <v>0</v>
      </c>
      <c r="AR856" s="55">
        <f>AC839</f>
        <v>0</v>
      </c>
      <c r="AS856" s="55">
        <f>AA839</f>
        <v>0</v>
      </c>
      <c r="AT856" s="55">
        <f>AA840</f>
        <v>0</v>
      </c>
      <c r="AU856" s="55">
        <f>AC840</f>
        <v>0</v>
      </c>
      <c r="AV856" s="55">
        <f>AA841</f>
        <v>0</v>
      </c>
      <c r="AW856" s="55">
        <f>AC841</f>
        <v>0</v>
      </c>
      <c r="AX856" s="55">
        <f>AC842</f>
        <v>0</v>
      </c>
      <c r="AY856" s="55">
        <f>N842</f>
        <v>0</v>
      </c>
      <c r="AZ856" s="56"/>
      <c r="BA856" s="56"/>
      <c r="BB856" s="56"/>
      <c r="BC856" s="56"/>
      <c r="BD856" s="56"/>
      <c r="BE856" s="56"/>
      <c r="BF856" s="56"/>
      <c r="BG856" s="56"/>
      <c r="BH856" s="56"/>
      <c r="BI856" s="56"/>
      <c r="BJ856" s="56"/>
      <c r="BK856" s="56"/>
      <c r="BL856" s="56"/>
      <c r="BM856" s="56"/>
      <c r="BN856" s="56"/>
    </row>
    <row r="857" spans="1:66" ht="11.25" customHeight="1">
      <c r="A857" s="220"/>
      <c r="B857" s="38"/>
      <c r="C857" s="205"/>
      <c r="D857" s="208"/>
      <c r="E857" s="57" t="s">
        <v>44</v>
      </c>
      <c r="F857" s="58" t="str">
        <f>IF(D855&lt;&gt;"", VLOOKUP(D855,'Base de Datos'!$A$2:$D1268,4,FALSE()),"")</f>
        <v/>
      </c>
      <c r="G857" s="205"/>
      <c r="H857" s="208"/>
      <c r="I857" s="57" t="s">
        <v>44</v>
      </c>
      <c r="J857" s="58" t="str">
        <f>IF(H855&lt;&gt;"", VLOOKUP(H855,'Base de Datos'!$A$2:$D1268,4,FALSE()),"")</f>
        <v/>
      </c>
      <c r="K857" s="205"/>
      <c r="L857" s="208"/>
      <c r="M857" s="57" t="s">
        <v>44</v>
      </c>
      <c r="N857" s="58" t="str">
        <f>IF(L855&lt;&gt;"", VLOOKUP(L855,'Base de Datos'!$A$2:$D1268,4,FALSE()),"")</f>
        <v/>
      </c>
      <c r="O857" s="43"/>
      <c r="P857" s="151"/>
      <c r="Q857" s="152"/>
      <c r="R857" s="15"/>
      <c r="S857" s="229"/>
      <c r="T857" s="230"/>
      <c r="U857" s="59"/>
      <c r="V857" s="47"/>
      <c r="W857" s="229"/>
      <c r="X857" s="230"/>
      <c r="Y857" s="59"/>
      <c r="Z857" s="47"/>
      <c r="AA857" s="229"/>
      <c r="AB857" s="230"/>
      <c r="AC857" s="59"/>
      <c r="AD857" s="48"/>
      <c r="AE857" s="181"/>
      <c r="AF857" s="181"/>
      <c r="AG857" s="181"/>
      <c r="AH857" s="181"/>
      <c r="AI857" s="181"/>
      <c r="AJ857" s="181"/>
      <c r="AK857" s="181"/>
      <c r="AL857" s="181"/>
      <c r="AM857" s="48"/>
      <c r="AN857" s="53">
        <f>A829</f>
        <v>46287</v>
      </c>
      <c r="AO857" s="54" t="str">
        <f>K830</f>
        <v>Consultorio N° 3</v>
      </c>
      <c r="AP857" s="55">
        <f t="shared" ref="AP857:AQ857" si="588">K843</f>
        <v>0</v>
      </c>
      <c r="AQ857" s="55">
        <f t="shared" si="588"/>
        <v>0</v>
      </c>
      <c r="AR857" s="55">
        <f>AC843</f>
        <v>0</v>
      </c>
      <c r="AS857" s="55">
        <f>AA843</f>
        <v>0</v>
      </c>
      <c r="AT857" s="55">
        <f>AA844</f>
        <v>0</v>
      </c>
      <c r="AU857" s="55">
        <f>AC844</f>
        <v>0</v>
      </c>
      <c r="AV857" s="55">
        <f>AA845</f>
        <v>0</v>
      </c>
      <c r="AW857" s="55">
        <f>AC845</f>
        <v>0</v>
      </c>
      <c r="AX857" s="55">
        <f>AC846</f>
        <v>0</v>
      </c>
      <c r="AY857" s="55">
        <f>N846</f>
        <v>0</v>
      </c>
      <c r="AZ857" s="56"/>
      <c r="BA857" s="56"/>
      <c r="BB857" s="56"/>
      <c r="BC857" s="56"/>
      <c r="BD857" s="56"/>
      <c r="BE857" s="56"/>
      <c r="BF857" s="56"/>
      <c r="BG857" s="56"/>
      <c r="BH857" s="56"/>
      <c r="BI857" s="56"/>
      <c r="BJ857" s="56"/>
      <c r="BK857" s="56"/>
      <c r="BL857" s="56"/>
      <c r="BM857" s="56"/>
      <c r="BN857" s="56"/>
    </row>
    <row r="858" spans="1:66" ht="11.25" customHeight="1">
      <c r="A858" s="221"/>
      <c r="B858" s="38"/>
      <c r="C858" s="206"/>
      <c r="D858" s="209"/>
      <c r="E858" s="85" t="s">
        <v>46</v>
      </c>
      <c r="F858" s="86"/>
      <c r="G858" s="206"/>
      <c r="H858" s="209"/>
      <c r="I858" s="85" t="s">
        <v>46</v>
      </c>
      <c r="J858" s="108"/>
      <c r="K858" s="206"/>
      <c r="L858" s="209"/>
      <c r="M858" s="85" t="s">
        <v>46</v>
      </c>
      <c r="N858" s="108"/>
      <c r="O858" s="43"/>
      <c r="P858" s="151"/>
      <c r="Q858" s="1"/>
      <c r="R858" s="15"/>
      <c r="S858" s="227" t="str">
        <f>IF(OR(S855="Empleado",S855="Familiar"),"Nombre del Empleado","N° Factura")</f>
        <v>N° Factura</v>
      </c>
      <c r="T858" s="228"/>
      <c r="U858" s="89"/>
      <c r="V858" s="47"/>
      <c r="W858" s="227" t="str">
        <f>IF(OR(W855="Empleado",W855="Familiar"),"Nombre del Empleado","N° Factura")</f>
        <v>N° Factura</v>
      </c>
      <c r="X858" s="228"/>
      <c r="Y858" s="89"/>
      <c r="Z858" s="47"/>
      <c r="AA858" s="227" t="str">
        <f>IF(OR(AA855="Empleado",AA855="Familiar"),"Nombre del Empleado","N° Factura")</f>
        <v>N° Factura</v>
      </c>
      <c r="AB858" s="228"/>
      <c r="AC858" s="89"/>
      <c r="AD858" s="48"/>
      <c r="AE858" s="181"/>
      <c r="AF858" s="181"/>
      <c r="AG858" s="181"/>
      <c r="AH858" s="181"/>
      <c r="AI858" s="181"/>
      <c r="AJ858" s="181"/>
      <c r="AK858" s="181"/>
      <c r="AL858" s="181"/>
      <c r="AM858" s="48"/>
      <c r="AN858" s="53">
        <f>A829</f>
        <v>46287</v>
      </c>
      <c r="AO858" s="54" t="str">
        <f>K830</f>
        <v>Consultorio N° 3</v>
      </c>
      <c r="AP858" s="55">
        <f t="shared" ref="AP858:AQ858" si="589">K847</f>
        <v>0</v>
      </c>
      <c r="AQ858" s="55">
        <f t="shared" si="589"/>
        <v>0</v>
      </c>
      <c r="AR858" s="55">
        <f>AC847</f>
        <v>0</v>
      </c>
      <c r="AS858" s="55">
        <f>AA847</f>
        <v>0</v>
      </c>
      <c r="AT858" s="55">
        <f>AA848</f>
        <v>0</v>
      </c>
      <c r="AU858" s="55">
        <f>AC848</f>
        <v>0</v>
      </c>
      <c r="AV858" s="55">
        <f>AA849</f>
        <v>0</v>
      </c>
      <c r="AW858" s="55">
        <f>AC849</f>
        <v>0</v>
      </c>
      <c r="AX858" s="55">
        <f>AC850</f>
        <v>0</v>
      </c>
      <c r="AY858" s="55">
        <f>N850</f>
        <v>0</v>
      </c>
      <c r="AZ858" s="56"/>
      <c r="BA858" s="56"/>
      <c r="BB858" s="56"/>
      <c r="BC858" s="56"/>
      <c r="BD858" s="56"/>
      <c r="BE858" s="56"/>
      <c r="BF858" s="56"/>
      <c r="BG858" s="56"/>
      <c r="BH858" s="56"/>
      <c r="BI858" s="56"/>
      <c r="BJ858" s="56"/>
      <c r="BK858" s="56"/>
      <c r="BL858" s="56"/>
      <c r="BM858" s="56"/>
      <c r="BN858" s="56"/>
    </row>
    <row r="859" spans="1:66" ht="11.25" customHeight="1">
      <c r="A859" s="222">
        <f>A855+$Q$13/1440</f>
        <v>0.62499999999999989</v>
      </c>
      <c r="B859" s="38"/>
      <c r="C859" s="204"/>
      <c r="D859" s="207"/>
      <c r="E859" s="40" t="s">
        <v>36</v>
      </c>
      <c r="F859" s="42" t="str">
        <f>IF(D859&lt;&gt;"", VLOOKUP(D859,'Base de Datos'!$A$2:$D1268,2,FALSE()),"")</f>
        <v/>
      </c>
      <c r="G859" s="204"/>
      <c r="H859" s="216"/>
      <c r="I859" s="40" t="s">
        <v>36</v>
      </c>
      <c r="J859" s="42" t="str">
        <f>IF(H859&lt;&gt;"", VLOOKUP(H859,'Base de Datos'!$A$2:$D1268,2,FALSE()),"")</f>
        <v/>
      </c>
      <c r="K859" s="204"/>
      <c r="L859" s="216"/>
      <c r="M859" s="40" t="s">
        <v>36</v>
      </c>
      <c r="N859" s="42" t="str">
        <f>IF(L859&lt;&gt;"", VLOOKUP(L859,'Base de Datos'!$A$2:$D1268,2,FALSE()),"")</f>
        <v/>
      </c>
      <c r="O859" s="43"/>
      <c r="P859" s="153"/>
      <c r="Q859" s="154"/>
      <c r="R859" s="15"/>
      <c r="S859" s="45"/>
      <c r="T859" s="45" t="s">
        <v>37</v>
      </c>
      <c r="U859" s="46"/>
      <c r="V859" s="47"/>
      <c r="W859" s="45"/>
      <c r="X859" s="45" t="s">
        <v>37</v>
      </c>
      <c r="Y859" s="46"/>
      <c r="Z859" s="47"/>
      <c r="AA859" s="45"/>
      <c r="AB859" s="45" t="s">
        <v>37</v>
      </c>
      <c r="AC859" s="46"/>
      <c r="AD859" s="48"/>
      <c r="AE859" s="181"/>
      <c r="AF859" s="181"/>
      <c r="AG859" s="181"/>
      <c r="AH859" s="181"/>
      <c r="AI859" s="181"/>
      <c r="AJ859" s="181"/>
      <c r="AK859" s="181"/>
      <c r="AL859" s="181"/>
      <c r="AM859" s="48"/>
      <c r="AN859" s="53">
        <f>A829</f>
        <v>46287</v>
      </c>
      <c r="AO859" s="54" t="str">
        <f>K830</f>
        <v>Consultorio N° 3</v>
      </c>
      <c r="AP859" s="55">
        <f t="shared" ref="AP859:AQ859" si="590">K851</f>
        <v>0</v>
      </c>
      <c r="AQ859" s="55">
        <f t="shared" si="590"/>
        <v>0</v>
      </c>
      <c r="AR859" s="55">
        <f>AC851</f>
        <v>0</v>
      </c>
      <c r="AS859" s="55">
        <f>AA851</f>
        <v>0</v>
      </c>
      <c r="AT859" s="55">
        <f>AA852</f>
        <v>0</v>
      </c>
      <c r="AU859" s="55">
        <f>AC852</f>
        <v>0</v>
      </c>
      <c r="AV859" s="55">
        <f>AA853</f>
        <v>0</v>
      </c>
      <c r="AW859" s="55">
        <f>AC853</f>
        <v>0</v>
      </c>
      <c r="AX859" s="55">
        <f>AC854</f>
        <v>0</v>
      </c>
      <c r="AY859" s="55">
        <f>N854</f>
        <v>0</v>
      </c>
      <c r="AZ859" s="56"/>
      <c r="BA859" s="56"/>
      <c r="BB859" s="56"/>
      <c r="BC859" s="56"/>
      <c r="BD859" s="56"/>
      <c r="BE859" s="56"/>
      <c r="BF859" s="56"/>
      <c r="BG859" s="56"/>
      <c r="BH859" s="56"/>
      <c r="BI859" s="56"/>
      <c r="BJ859" s="56"/>
      <c r="BK859" s="56"/>
      <c r="BL859" s="56"/>
      <c r="BM859" s="56"/>
      <c r="BN859" s="56"/>
    </row>
    <row r="860" spans="1:66" ht="11.25" customHeight="1">
      <c r="A860" s="220"/>
      <c r="B860" s="38"/>
      <c r="C860" s="205"/>
      <c r="D860" s="208"/>
      <c r="E860" s="57" t="s">
        <v>42</v>
      </c>
      <c r="F860" s="58" t="str">
        <f>IF(D859&lt;&gt;"", VLOOKUP(D859,'Base de Datos'!$A$2:$D1268,3,FALSE()),"")</f>
        <v/>
      </c>
      <c r="G860" s="205"/>
      <c r="H860" s="208"/>
      <c r="I860" s="57" t="s">
        <v>42</v>
      </c>
      <c r="J860" s="58" t="str">
        <f>IF(H859&lt;&gt;"", VLOOKUP(H859,'Base de Datos'!$A$2:$D1268,3,FALSE()),"")</f>
        <v/>
      </c>
      <c r="K860" s="205"/>
      <c r="L860" s="208"/>
      <c r="M860" s="57" t="s">
        <v>42</v>
      </c>
      <c r="N860" s="58" t="str">
        <f>IF(L859&lt;&gt;"", VLOOKUP(L859,'Base de Datos'!$A$2:$D1268,3,FALSE()),"")</f>
        <v/>
      </c>
      <c r="O860" s="43"/>
      <c r="P860" s="153"/>
      <c r="Q860" s="154"/>
      <c r="R860" s="15"/>
      <c r="S860" s="229"/>
      <c r="T860" s="230"/>
      <c r="U860" s="59"/>
      <c r="V860" s="47"/>
      <c r="W860" s="229"/>
      <c r="X860" s="230"/>
      <c r="Y860" s="59"/>
      <c r="Z860" s="47"/>
      <c r="AA860" s="229"/>
      <c r="AB860" s="230"/>
      <c r="AC860" s="59"/>
      <c r="AD860" s="48"/>
      <c r="AE860" s="181"/>
      <c r="AF860" s="181"/>
      <c r="AG860" s="181"/>
      <c r="AH860" s="181"/>
      <c r="AI860" s="181"/>
      <c r="AJ860" s="181"/>
      <c r="AK860" s="181"/>
      <c r="AL860" s="181"/>
      <c r="AM860" s="48"/>
      <c r="AN860" s="53">
        <f>A829</f>
        <v>46287</v>
      </c>
      <c r="AO860" s="54" t="str">
        <f>K830</f>
        <v>Consultorio N° 3</v>
      </c>
      <c r="AP860" s="55">
        <f t="shared" ref="AP860:AQ860" si="591">K855</f>
        <v>0</v>
      </c>
      <c r="AQ860" s="55">
        <f t="shared" si="591"/>
        <v>0</v>
      </c>
      <c r="AR860" s="55">
        <f>AC855</f>
        <v>0</v>
      </c>
      <c r="AS860" s="55">
        <f>AA855</f>
        <v>0</v>
      </c>
      <c r="AT860" s="55">
        <f>AA856</f>
        <v>0</v>
      </c>
      <c r="AU860" s="55">
        <f>AC856</f>
        <v>0</v>
      </c>
      <c r="AV860" s="55">
        <f>AA857</f>
        <v>0</v>
      </c>
      <c r="AW860" s="55">
        <f>AC857</f>
        <v>0</v>
      </c>
      <c r="AX860" s="55">
        <f>AC858</f>
        <v>0</v>
      </c>
      <c r="AY860" s="55">
        <f>N858</f>
        <v>0</v>
      </c>
      <c r="AZ860" s="56"/>
      <c r="BA860" s="56"/>
      <c r="BB860" s="56"/>
      <c r="BC860" s="56"/>
      <c r="BD860" s="56"/>
      <c r="BE860" s="56"/>
      <c r="BF860" s="56"/>
      <c r="BG860" s="56"/>
      <c r="BH860" s="56"/>
      <c r="BI860" s="56"/>
      <c r="BJ860" s="56"/>
      <c r="BK860" s="56"/>
      <c r="BL860" s="56"/>
      <c r="BM860" s="56"/>
      <c r="BN860" s="56"/>
    </row>
    <row r="861" spans="1:66" ht="11.25" customHeight="1">
      <c r="A861" s="220"/>
      <c r="B861" s="38"/>
      <c r="C861" s="205"/>
      <c r="D861" s="208"/>
      <c r="E861" s="57" t="s">
        <v>44</v>
      </c>
      <c r="F861" s="58" t="str">
        <f>IF(D859&lt;&gt;"", VLOOKUP(D859,'Base de Datos'!$A$2:$D1268,4,FALSE()),"")</f>
        <v/>
      </c>
      <c r="G861" s="205"/>
      <c r="H861" s="208"/>
      <c r="I861" s="57" t="s">
        <v>44</v>
      </c>
      <c r="J861" s="58" t="str">
        <f>IF(H859&lt;&gt;"", VLOOKUP(H859,'Base de Datos'!$A$2:$D1268,4,FALSE()),"")</f>
        <v/>
      </c>
      <c r="K861" s="205"/>
      <c r="L861" s="208"/>
      <c r="M861" s="57" t="s">
        <v>44</v>
      </c>
      <c r="N861" s="58" t="str">
        <f>IF(L859&lt;&gt;"", VLOOKUP(L859,'Base de Datos'!$A$2:$D1268,4,FALSE()),"")</f>
        <v/>
      </c>
      <c r="O861" s="43"/>
      <c r="P861" s="153"/>
      <c r="Q861" s="154"/>
      <c r="R861" s="15"/>
      <c r="S861" s="229"/>
      <c r="T861" s="230"/>
      <c r="U861" s="59"/>
      <c r="V861" s="47"/>
      <c r="W861" s="229"/>
      <c r="X861" s="230"/>
      <c r="Y861" s="59"/>
      <c r="Z861" s="47"/>
      <c r="AA861" s="229"/>
      <c r="AB861" s="230"/>
      <c r="AC861" s="59"/>
      <c r="AD861" s="48"/>
      <c r="AE861" s="181"/>
      <c r="AF861" s="181"/>
      <c r="AG861" s="181"/>
      <c r="AH861" s="181"/>
      <c r="AI861" s="181"/>
      <c r="AJ861" s="181"/>
      <c r="AK861" s="181"/>
      <c r="AL861" s="181"/>
      <c r="AM861" s="48"/>
      <c r="AN861" s="53">
        <f>A829</f>
        <v>46287</v>
      </c>
      <c r="AO861" s="54" t="str">
        <f>K830</f>
        <v>Consultorio N° 3</v>
      </c>
      <c r="AP861" s="55">
        <f t="shared" ref="AP861:AQ861" si="592">K859</f>
        <v>0</v>
      </c>
      <c r="AQ861" s="55">
        <f t="shared" si="592"/>
        <v>0</v>
      </c>
      <c r="AR861" s="55">
        <f>AC859</f>
        <v>0</v>
      </c>
      <c r="AS861" s="55">
        <f>AA859</f>
        <v>0</v>
      </c>
      <c r="AT861" s="55">
        <f>AA860</f>
        <v>0</v>
      </c>
      <c r="AU861" s="55">
        <f>AC860</f>
        <v>0</v>
      </c>
      <c r="AV861" s="55">
        <f>AA861</f>
        <v>0</v>
      </c>
      <c r="AW861" s="55">
        <f>AC861</f>
        <v>0</v>
      </c>
      <c r="AX861" s="55">
        <f>AC862</f>
        <v>0</v>
      </c>
      <c r="AY861" s="55">
        <f>N862</f>
        <v>0</v>
      </c>
      <c r="AZ861" s="56"/>
      <c r="BA861" s="56"/>
      <c r="BB861" s="56"/>
      <c r="BC861" s="56"/>
      <c r="BD861" s="56"/>
      <c r="BE861" s="56"/>
      <c r="BF861" s="56"/>
      <c r="BG861" s="56"/>
      <c r="BH861" s="56"/>
      <c r="BI861" s="56"/>
      <c r="BJ861" s="56"/>
      <c r="BK861" s="56"/>
      <c r="BL861" s="56"/>
      <c r="BM861" s="56"/>
      <c r="BN861" s="56"/>
    </row>
    <row r="862" spans="1:66" ht="11.25" customHeight="1">
      <c r="A862" s="221"/>
      <c r="B862" s="38"/>
      <c r="C862" s="206"/>
      <c r="D862" s="209"/>
      <c r="E862" s="85" t="s">
        <v>46</v>
      </c>
      <c r="F862" s="86"/>
      <c r="G862" s="206"/>
      <c r="H862" s="209"/>
      <c r="I862" s="85" t="s">
        <v>46</v>
      </c>
      <c r="J862" s="108"/>
      <c r="K862" s="206"/>
      <c r="L862" s="209"/>
      <c r="M862" s="85" t="s">
        <v>46</v>
      </c>
      <c r="N862" s="108"/>
      <c r="O862" s="43"/>
      <c r="P862" s="153"/>
      <c r="Q862" s="154"/>
      <c r="R862" s="15"/>
      <c r="S862" s="227" t="str">
        <f>IF(OR(S859="Empleado",S859="Familiar"),"Nombre del Empleado","N° Factura")</f>
        <v>N° Factura</v>
      </c>
      <c r="T862" s="228"/>
      <c r="U862" s="89"/>
      <c r="V862" s="47"/>
      <c r="W862" s="227" t="str">
        <f>IF(OR(W859="Empleado",W859="Familiar"),"Nombre del Empleado","N° Factura")</f>
        <v>N° Factura</v>
      </c>
      <c r="X862" s="228"/>
      <c r="Y862" s="89"/>
      <c r="Z862" s="47"/>
      <c r="AA862" s="227" t="str">
        <f>IF(OR(AA859="Empleado",AA859="Familiar"),"Nombre del Empleado","N° Factura")</f>
        <v>N° Factura</v>
      </c>
      <c r="AB862" s="228"/>
      <c r="AC862" s="89"/>
      <c r="AD862" s="48"/>
      <c r="AE862" s="181"/>
      <c r="AF862" s="181"/>
      <c r="AG862" s="181"/>
      <c r="AH862" s="181"/>
      <c r="AI862" s="181"/>
      <c r="AJ862" s="181"/>
      <c r="AK862" s="181"/>
      <c r="AL862" s="181"/>
      <c r="AM862" s="48"/>
      <c r="AN862" s="53">
        <f>A829</f>
        <v>46287</v>
      </c>
      <c r="AO862" s="54" t="str">
        <f>K830</f>
        <v>Consultorio N° 3</v>
      </c>
      <c r="AP862" s="55">
        <f t="shared" ref="AP862:AQ862" si="593">K863</f>
        <v>0</v>
      </c>
      <c r="AQ862" s="55">
        <f t="shared" si="593"/>
        <v>0</v>
      </c>
      <c r="AR862" s="55">
        <f>AC863</f>
        <v>0</v>
      </c>
      <c r="AS862" s="55">
        <f>AA863</f>
        <v>0</v>
      </c>
      <c r="AT862" s="55">
        <f>AA864</f>
        <v>0</v>
      </c>
      <c r="AU862" s="55">
        <f>AC864</f>
        <v>0</v>
      </c>
      <c r="AV862" s="55">
        <f>AA865</f>
        <v>0</v>
      </c>
      <c r="AW862" s="55">
        <f>AC865</f>
        <v>0</v>
      </c>
      <c r="AX862" s="55">
        <f>AC866</f>
        <v>0</v>
      </c>
      <c r="AY862" s="55">
        <f>N866</f>
        <v>0</v>
      </c>
      <c r="AZ862" s="56"/>
      <c r="BA862" s="56"/>
      <c r="BB862" s="56"/>
      <c r="BC862" s="56"/>
      <c r="BD862" s="56"/>
      <c r="BE862" s="56"/>
      <c r="BF862" s="56"/>
      <c r="BG862" s="56"/>
      <c r="BH862" s="56"/>
      <c r="BI862" s="56"/>
      <c r="BJ862" s="56"/>
      <c r="BK862" s="56"/>
      <c r="BL862" s="56"/>
      <c r="BM862" s="56"/>
      <c r="BN862" s="56"/>
    </row>
    <row r="863" spans="1:66" ht="11.25" customHeight="1">
      <c r="A863" s="222">
        <f>A859+$Q$13/1440</f>
        <v>0.66666666666666652</v>
      </c>
      <c r="B863" s="38"/>
      <c r="C863" s="204"/>
      <c r="D863" s="207"/>
      <c r="E863" s="40" t="s">
        <v>36</v>
      </c>
      <c r="F863" s="42" t="str">
        <f>IF(D863&lt;&gt;"", VLOOKUP(D863,'Base de Datos'!$A$2:$D1268,2,FALSE()),"")</f>
        <v/>
      </c>
      <c r="G863" s="204"/>
      <c r="H863" s="216"/>
      <c r="I863" s="40" t="s">
        <v>36</v>
      </c>
      <c r="J863" s="42" t="str">
        <f>IF(H863&lt;&gt;"", VLOOKUP(H863,'Base de Datos'!$A$2:$D1268,2,FALSE()),"")</f>
        <v/>
      </c>
      <c r="K863" s="204"/>
      <c r="L863" s="216"/>
      <c r="M863" s="40" t="s">
        <v>36</v>
      </c>
      <c r="N863" s="42" t="str">
        <f>IF(L863&lt;&gt;"", VLOOKUP(L863,'Base de Datos'!$A$2:$D1268,2,FALSE()),"")</f>
        <v/>
      </c>
      <c r="O863" s="43"/>
      <c r="P863" s="3"/>
      <c r="Q863" s="3"/>
      <c r="R863" s="15"/>
      <c r="S863" s="45"/>
      <c r="T863" s="45" t="s">
        <v>37</v>
      </c>
      <c r="U863" s="46"/>
      <c r="V863" s="47"/>
      <c r="W863" s="45"/>
      <c r="X863" s="45" t="s">
        <v>37</v>
      </c>
      <c r="Y863" s="46"/>
      <c r="Z863" s="47"/>
      <c r="AA863" s="45"/>
      <c r="AB863" s="45" t="s">
        <v>37</v>
      </c>
      <c r="AC863" s="46"/>
      <c r="AD863" s="48"/>
      <c r="AE863" s="181"/>
      <c r="AF863" s="181"/>
      <c r="AG863" s="181"/>
      <c r="AH863" s="181"/>
      <c r="AI863" s="181"/>
      <c r="AJ863" s="181"/>
      <c r="AK863" s="181"/>
      <c r="AL863" s="181"/>
      <c r="AM863" s="48"/>
      <c r="AN863" s="53">
        <f>A829</f>
        <v>46287</v>
      </c>
      <c r="AO863" s="54" t="str">
        <f>K830</f>
        <v>Consultorio N° 3</v>
      </c>
      <c r="AP863" s="55">
        <f t="shared" ref="AP863:AQ863" si="594">K867</f>
        <v>0</v>
      </c>
      <c r="AQ863" s="55">
        <f t="shared" si="594"/>
        <v>0</v>
      </c>
      <c r="AR863" s="55">
        <f>AC867</f>
        <v>0</v>
      </c>
      <c r="AS863" s="55">
        <f>AA867</f>
        <v>0</v>
      </c>
      <c r="AT863" s="55">
        <f>AA868</f>
        <v>0</v>
      </c>
      <c r="AU863" s="55">
        <f>AC868</f>
        <v>0</v>
      </c>
      <c r="AV863" s="55">
        <f>AA869</f>
        <v>0</v>
      </c>
      <c r="AW863" s="55">
        <f>AC869</f>
        <v>0</v>
      </c>
      <c r="AX863" s="55">
        <f>AC870</f>
        <v>0</v>
      </c>
      <c r="AY863" s="55">
        <f>N870</f>
        <v>0</v>
      </c>
      <c r="AZ863" s="56"/>
      <c r="BA863" s="56"/>
      <c r="BB863" s="56"/>
      <c r="BC863" s="56"/>
      <c r="BD863" s="56"/>
      <c r="BE863" s="56"/>
      <c r="BF863" s="56"/>
      <c r="BG863" s="56"/>
      <c r="BH863" s="56"/>
      <c r="BI863" s="56"/>
      <c r="BJ863" s="56"/>
      <c r="BK863" s="56"/>
      <c r="BL863" s="56"/>
      <c r="BM863" s="56"/>
      <c r="BN863" s="56"/>
    </row>
    <row r="864" spans="1:66" ht="11.25" customHeight="1">
      <c r="A864" s="220"/>
      <c r="B864" s="38"/>
      <c r="C864" s="205"/>
      <c r="D864" s="208"/>
      <c r="E864" s="57" t="s">
        <v>42</v>
      </c>
      <c r="F864" s="58" t="str">
        <f>IF(D863&lt;&gt;"", VLOOKUP(D863,'Base de Datos'!$A$2:$D1268,3,FALSE()),"")</f>
        <v/>
      </c>
      <c r="G864" s="205"/>
      <c r="H864" s="208"/>
      <c r="I864" s="57" t="s">
        <v>42</v>
      </c>
      <c r="J864" s="58" t="str">
        <f>IF(H863&lt;&gt;"", VLOOKUP(H863,'Base de Datos'!$A$2:$D1268,3,FALSE()),"")</f>
        <v/>
      </c>
      <c r="K864" s="205"/>
      <c r="L864" s="208"/>
      <c r="M864" s="57" t="s">
        <v>42</v>
      </c>
      <c r="N864" s="58" t="str">
        <f>IF(L863&lt;&gt;"", VLOOKUP(L863,'Base de Datos'!$A$2:$D1268,3,FALSE()),"")</f>
        <v/>
      </c>
      <c r="O864" s="43"/>
      <c r="P864" s="3"/>
      <c r="Q864" s="3"/>
      <c r="R864" s="15"/>
      <c r="S864" s="229"/>
      <c r="T864" s="230"/>
      <c r="U864" s="59"/>
      <c r="V864" s="47"/>
      <c r="W864" s="229"/>
      <c r="X864" s="230"/>
      <c r="Y864" s="59"/>
      <c r="Z864" s="47"/>
      <c r="AA864" s="229"/>
      <c r="AB864" s="230"/>
      <c r="AC864" s="59"/>
      <c r="AD864" s="48"/>
      <c r="AE864" s="235">
        <f>A829</f>
        <v>46287</v>
      </c>
      <c r="AF864" s="236"/>
      <c r="AG864" s="236"/>
      <c r="AH864" s="236"/>
      <c r="AI864" s="236"/>
      <c r="AJ864" s="236"/>
      <c r="AK864" s="236"/>
      <c r="AL864" s="237"/>
      <c r="AM864" s="48"/>
      <c r="AN864" s="155">
        <f>A829</f>
        <v>46287</v>
      </c>
      <c r="AO864" s="156" t="str">
        <f>K830</f>
        <v>Consultorio N° 3</v>
      </c>
      <c r="AP864" s="156">
        <f t="shared" ref="AP864:AQ864" si="595">K871</f>
        <v>0</v>
      </c>
      <c r="AQ864" s="156">
        <f t="shared" si="595"/>
        <v>0</v>
      </c>
      <c r="AR864" s="156">
        <f>AC871</f>
        <v>0</v>
      </c>
      <c r="AS864" s="156">
        <f>AA871</f>
        <v>0</v>
      </c>
      <c r="AT864" s="156">
        <f>AA872</f>
        <v>0</v>
      </c>
      <c r="AU864" s="156">
        <f>AC872</f>
        <v>0</v>
      </c>
      <c r="AV864" s="156">
        <f>AA873</f>
        <v>0</v>
      </c>
      <c r="AW864" s="156">
        <f>AC873</f>
        <v>0</v>
      </c>
      <c r="AX864" s="156">
        <f>AC874</f>
        <v>0</v>
      </c>
      <c r="AY864" s="156">
        <f>N874</f>
        <v>0</v>
      </c>
      <c r="AZ864" s="48"/>
      <c r="BA864" s="48"/>
      <c r="BB864" s="48"/>
      <c r="BC864" s="48"/>
      <c r="BD864" s="48"/>
      <c r="BE864" s="48"/>
      <c r="BF864" s="48"/>
      <c r="BG864" s="48"/>
      <c r="BH864" s="48"/>
      <c r="BI864" s="48"/>
      <c r="BJ864" s="48"/>
      <c r="BK864" s="48"/>
      <c r="BL864" s="48"/>
      <c r="BM864" s="48"/>
      <c r="BN864" s="48"/>
    </row>
    <row r="865" spans="1:66" ht="11.25" customHeight="1">
      <c r="A865" s="220"/>
      <c r="B865" s="38"/>
      <c r="C865" s="205"/>
      <c r="D865" s="208"/>
      <c r="E865" s="57" t="s">
        <v>44</v>
      </c>
      <c r="F865" s="58" t="str">
        <f>IF(D863&lt;&gt;"", VLOOKUP(D863,'Base de Datos'!$A$2:$D1268,4,FALSE()),"")</f>
        <v/>
      </c>
      <c r="G865" s="205"/>
      <c r="H865" s="208"/>
      <c r="I865" s="57" t="s">
        <v>44</v>
      </c>
      <c r="J865" s="58" t="str">
        <f>IF(H863&lt;&gt;"", VLOOKUP(H863,'Base de Datos'!$A$2:$D1268,4,FALSE()),"")</f>
        <v/>
      </c>
      <c r="K865" s="205"/>
      <c r="L865" s="208"/>
      <c r="M865" s="57" t="s">
        <v>44</v>
      </c>
      <c r="N865" s="58" t="str">
        <f>IF(L863&lt;&gt;"", VLOOKUP(L863,'Base de Datos'!$A$2:$D1268,4,FALSE()),"")</f>
        <v/>
      </c>
      <c r="O865" s="43"/>
      <c r="P865" s="3"/>
      <c r="Q865" s="3"/>
      <c r="R865" s="15"/>
      <c r="S865" s="229"/>
      <c r="T865" s="230"/>
      <c r="U865" s="59"/>
      <c r="V865" s="47"/>
      <c r="W865" s="229"/>
      <c r="X865" s="230"/>
      <c r="Y865" s="59"/>
      <c r="Z865" s="47"/>
      <c r="AA865" s="229"/>
      <c r="AB865" s="230"/>
      <c r="AC865" s="59"/>
      <c r="AD865" s="48"/>
      <c r="AE865" s="238" t="s">
        <v>20</v>
      </c>
      <c r="AF865" s="239"/>
      <c r="AG865" s="157" t="s">
        <v>21</v>
      </c>
      <c r="AH865" s="158" t="s">
        <v>22</v>
      </c>
      <c r="AI865" s="159" t="s">
        <v>23</v>
      </c>
      <c r="AJ865" s="159" t="s">
        <v>24</v>
      </c>
      <c r="AK865" s="159" t="s">
        <v>25</v>
      </c>
      <c r="AL865" s="160" t="s">
        <v>26</v>
      </c>
      <c r="AM865" s="48"/>
      <c r="AN865" s="155">
        <f>A829</f>
        <v>46287</v>
      </c>
      <c r="AO865" s="156" t="str">
        <f>K830</f>
        <v>Consultorio N° 3</v>
      </c>
      <c r="AP865" s="156">
        <f t="shared" ref="AP865:AQ865" si="596">K875</f>
        <v>0</v>
      </c>
      <c r="AQ865" s="156">
        <f t="shared" si="596"/>
        <v>0</v>
      </c>
      <c r="AR865" s="156">
        <f>AC875</f>
        <v>0</v>
      </c>
      <c r="AS865" s="156">
        <f>AA875</f>
        <v>0</v>
      </c>
      <c r="AT865" s="156">
        <f>AA876</f>
        <v>0</v>
      </c>
      <c r="AU865" s="156">
        <f>AC876</f>
        <v>0</v>
      </c>
      <c r="AV865" s="156">
        <f>AA877</f>
        <v>0</v>
      </c>
      <c r="AW865" s="156">
        <f>AC877</f>
        <v>0</v>
      </c>
      <c r="AX865" s="156">
        <f>AC878</f>
        <v>0</v>
      </c>
      <c r="AY865" s="156">
        <f>N878</f>
        <v>0</v>
      </c>
      <c r="AZ865" s="48"/>
      <c r="BA865" s="48"/>
      <c r="BB865" s="48"/>
      <c r="BC865" s="48"/>
      <c r="BD865" s="48"/>
      <c r="BE865" s="48"/>
      <c r="BF865" s="48"/>
      <c r="BG865" s="48"/>
      <c r="BH865" s="48"/>
      <c r="BI865" s="48"/>
      <c r="BJ865" s="48"/>
      <c r="BK865" s="48"/>
      <c r="BL865" s="48"/>
      <c r="BM865" s="48"/>
      <c r="BN865" s="48"/>
    </row>
    <row r="866" spans="1:66" ht="11.25" customHeight="1">
      <c r="A866" s="221"/>
      <c r="B866" s="38"/>
      <c r="C866" s="206"/>
      <c r="D866" s="209"/>
      <c r="E866" s="85" t="s">
        <v>46</v>
      </c>
      <c r="F866" s="86"/>
      <c r="G866" s="206"/>
      <c r="H866" s="209"/>
      <c r="I866" s="85" t="s">
        <v>46</v>
      </c>
      <c r="J866" s="108"/>
      <c r="K866" s="206"/>
      <c r="L866" s="209"/>
      <c r="M866" s="85" t="s">
        <v>46</v>
      </c>
      <c r="N866" s="108"/>
      <c r="O866" s="43"/>
      <c r="P866" s="3"/>
      <c r="Q866" s="3"/>
      <c r="R866" s="15"/>
      <c r="S866" s="227" t="str">
        <f>IF(OR(S863="Empleado",S863="Familiar"),"Nombre del Empleado","N° Factura")</f>
        <v>N° Factura</v>
      </c>
      <c r="T866" s="228"/>
      <c r="U866" s="89"/>
      <c r="V866" s="47"/>
      <c r="W866" s="227" t="str">
        <f>IF(OR(W863="Empleado",W863="Familiar"),"Nombre del Empleado","N° Factura")</f>
        <v>N° Factura</v>
      </c>
      <c r="X866" s="228"/>
      <c r="Y866" s="89"/>
      <c r="Z866" s="47"/>
      <c r="AA866" s="227" t="str">
        <f>IF(OR(AA863="Empleado",AA863="Familiar"),"Nombre del Empleado","N° Factura")</f>
        <v>N° Factura</v>
      </c>
      <c r="AB866" s="228"/>
      <c r="AC866" s="89"/>
      <c r="AD866" s="48"/>
      <c r="AE866" s="240" t="s">
        <v>38</v>
      </c>
      <c r="AF866" s="230"/>
      <c r="AG866" s="161">
        <f t="array" aca="1" ref="AG866" ca="1">COUNTIFS(AP831:AP871, "💲", AY831:AY871, INDIRECT("AE" &amp; ROW())) + COUNTIFS(AP831:AP871, "📦", AY831:AY871, INDIRECT("AE" &amp; ROW())) + COUNTIFS(AP831:AP871, "✅", AY831:AY871, INDIRECT("AE" &amp; ROW()))</f>
        <v>0</v>
      </c>
      <c r="AH866" s="162">
        <f t="array" aca="1" ref="AH866" ca="1">COUNTIFS(AP831:AP871, "💲", AY831:AY871, INDIRECT("AE" &amp; ROW())) + COUNTIFS(AP831:AP871, "📦", AY831:AY871, INDIRECT("AE" &amp; ROW()))</f>
        <v>0</v>
      </c>
      <c r="AI866" s="139">
        <f t="array" aca="1" ref="AI866" ca="1">SUMIFS(AR831:AR871, AY831:AY871, INDIRECT("AE" &amp; ROW()), AP831:AP871, "💲") + SUMIFS(AR831:AR871, AY831:AY871, INDIRECT("AE" &amp; ROW()), AP831:AP871, "📦")</f>
        <v>0</v>
      </c>
      <c r="AJ866" s="139">
        <f t="array" aca="1" ref="AJ866" ca="1">(
    SUMIFS(AR831:AR871, AY831:AY871, INDIRECT("AE" &amp; ROW()), AP831:AP871, "💲") +
    SUMIFS(AR831:AR871, AY831:AY871, INDIRECT("AE" &amp; ROW()), AP831:AP871, "📦")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
        SUMIFS(AR831:AR871, AY831:AY871, INDIRECT("AE" &amp; ROW()), AP831:AP871, "💲", AS831:AS871, "Familiar") +
        SUMIFS(AR831:AR871, AY831:AY871, INDIRECT("AE" &amp; ROW()), AP831:AP871, "📦", AS831:AS871, "Familiar")
    ) / 2
)  -
(
    (
        SUMIFS(AR831:AR871, AY831:AY871, INDIRECT("AE" &amp; ROW()), AP831:AP871, "💲", AS831:AS871, "Exonerado ADH") +
        SUMIFS(AR831:AR871, AY831:AY871, INDIRECT("AE" &amp; ROW()), AP831:AP871, "📦", AS831:AS871, "Exonerado ADH")
    ) / 2
)  -
(
    (
        SUMIFS(AR831:AR871, AY831:AY871, INDIRECT("AE" &amp; ROW()), AP831:AP871, "💲", AS831:AS871, "Exonerado Doctor") +
        SUMIFS(AR831:AR871, AY831:AY871, INDIRECT("AE" &amp; ROW()), AP831:AP871, "📦", AS831:AS871, "Exonerado Doctor")
    ) / 2
)</f>
        <v>0</v>
      </c>
      <c r="AK866" s="139">
        <f t="array" aca="1" ref="AK866" ca="1">(
    SUMIFS(AR831:AR871, AY831:AY871, INDIRECT("AE" &amp; ROW()), AP831:AP871, "💲") +
    SUMIFS(AR831:AR871, AY831:AY871, INDIRECT("AE" &amp; ROW()), AP831:AP871, "📦")
) -
(
    SUMIFS(AR831:AR871, AY831:AY871, INDIRECT("AE" &amp; ROW()), AP831:AP871, "💲", AS831:AS871, "Familiar") +
    SUMIFS(AR831:AR871, AY831:AY871, INDIRECT("AE" &amp; ROW()), AP831:AP871, "📦", AS831:AS871, "Familiar")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SUMIFS(AR831:AR871, AY831:AY871, INDIRECT("AE" &amp; ROW()), AP831:AP871, "💲", AS831:AS871, "Exonerado ADH") +
    SUMIFS(AR831:AR871, AY831:AY871, INDIRECT("AE" &amp; ROW()), AP831:AP871, "📦", AS831:AS871, "Exonerado ADH")
) -
(
    (
        SUMIFS(AR831:AR871, AY831:AY871, INDIRECT("AE" &amp; ROW()), AP831:AP871, "💲", AS831:AS871, "Exonerado Doctor") +
        SUMIFS(AR831:AR871, AY831:AY871, INDIRECT("AE" &amp; ROW()), AP831:AP871, "📦", AS831:AS871, "Exonerado Doctor")
    ) / 2
) -
(
    (
        SUMIFS(AR831:AR871, AY831:AY871, INDIRECT("AE" &amp; ROW()), AP831:AP871, "💲", AS831:AS871, "") +
        SUMIFS(AR831:AR871, AY831:AY871, INDIRECT("AE" &amp; ROW()), AP831:AP871, "📦", AS831:AS871, "")
    ) / 2
)</f>
        <v>0</v>
      </c>
      <c r="AL866" s="140">
        <f t="array" aca="1" ref="AL866" ca="1">(
    SUMIFS(AR831:AR871, AY831:AY871, INDIRECT("AE" &amp; ROW()), AP831:AP871, "💲") +
    SUMIFS(AR831:AR871, AY831:AY871, INDIRECT("AE" &amp; ROW()), AP831:AP871, "📦")
) -
(
    (
        SUMIFS(AR831:AR871, AY831:AY871, INDIRECT("AE" &amp; ROW()), AP831:AP871, "💲", AS831:AS871, "Familiar") +
        SUMIFS(AR831:AR871, AY831:AY871, INDIRECT("AE" &amp; ROW()), AP831:AP871, "📦", AS831:AS871, "Familiar")
    ) / 2
) -
(
    (
        SUMIFS(AR831:AR871, AY831:AY871, INDIRECT("AE" &amp; ROW()), AP831:AP871, "💲", AS831:AS871, "Participante") +
        SUMIFS(AR831:AR871, AY831:AY871, INDIRECT("AE" &amp; ROW()), AP831:AP871, "📦", AS831:AS871, "Participante")
    ) / 2
) -
(
    (
        SUMIFS(AR831:AR871, AY831:AY871, INDIRECT("AE" &amp; ROW()), AP831:AP871, "💲", AS831:AS871, "Empleado") +
        SUMIFS(AR831:AR871, AY831:AY871, INDIRECT("AE" &amp; ROW()), AP831:AP871, "📦", AS831:AS871, "Empleado")
    ) / 2
) -
(
    (
        SUMIFS(AR831:AR871, AY831:AY871, INDIRECT("AE" &amp; ROW()), AP831:AP871, "💲", AS831:AS871, "Exonerado ADH") +
        SUMIFS(AR831:AR871, AY831:AY871, INDIRECT("AE" &amp; ROW()), AP831:AP871, "📦", AS831:AS871, "Exonerado ADH")
    ) / 2
) -
(
    SUMIFS(AR831:AR871, AY831:AY871, INDIRECT("AE" &amp; ROW()), AP831:AP871, "💲", AS831:AS871, "Exonerado Doctor") +
    SUMIFS(AR831:AR871, AY831:AY871, INDIRECT("AE" &amp; ROW()), AP831:AP871, "📦", AS831:AS871, "Exonerado Doctor")
) -
(
    (
        SUMIFS(AR831:AR871, AY831:AY871, INDIRECT("AE" &amp; ROW()), AP831:AP871, "💲", AS831:AS871, "") +
        SUMIFS(AR831:AR871, AY831:AY871, INDIRECT("AE" &amp; ROW()), AP831:AP871, "📦", AS831:AS871, "")
    ) / 2
)</f>
        <v>0</v>
      </c>
      <c r="AM866" s="48"/>
      <c r="AN866" s="155">
        <f>A829</f>
        <v>46287</v>
      </c>
      <c r="AO866" s="156" t="str">
        <f>K830</f>
        <v>Consultorio N° 3</v>
      </c>
      <c r="AP866" s="156">
        <f t="shared" ref="AP866:AQ866" si="597">K879</f>
        <v>0</v>
      </c>
      <c r="AQ866" s="156">
        <f t="shared" si="597"/>
        <v>0</v>
      </c>
      <c r="AR866" s="156">
        <f>AC879</f>
        <v>0</v>
      </c>
      <c r="AS866" s="156">
        <f>AA879</f>
        <v>0</v>
      </c>
      <c r="AT866" s="156">
        <f>AA880</f>
        <v>0</v>
      </c>
      <c r="AU866" s="156">
        <f>AC880</f>
        <v>0</v>
      </c>
      <c r="AV866" s="156">
        <f>AA881</f>
        <v>0</v>
      </c>
      <c r="AW866" s="156">
        <f>AC881</f>
        <v>0</v>
      </c>
      <c r="AX866" s="156">
        <f>AC882</f>
        <v>0</v>
      </c>
      <c r="AY866" s="156">
        <f>N882</f>
        <v>0</v>
      </c>
      <c r="AZ866" s="48"/>
      <c r="BA866" s="48"/>
      <c r="BB866" s="48"/>
      <c r="BC866" s="48"/>
      <c r="BD866" s="48"/>
      <c r="BE866" s="48"/>
      <c r="BF866" s="48"/>
      <c r="BG866" s="48"/>
      <c r="BH866" s="48"/>
      <c r="BI866" s="48"/>
      <c r="BJ866" s="48"/>
      <c r="BK866" s="48"/>
      <c r="BL866" s="48"/>
      <c r="BM866" s="48"/>
      <c r="BN866" s="48"/>
    </row>
    <row r="867" spans="1:66" ht="11.25" customHeight="1">
      <c r="A867" s="222">
        <f>A863+$Q$13/1440</f>
        <v>0.70833333333333315</v>
      </c>
      <c r="B867" s="38"/>
      <c r="C867" s="204"/>
      <c r="D867" s="207"/>
      <c r="E867" s="40" t="s">
        <v>36</v>
      </c>
      <c r="F867" s="42" t="str">
        <f>IF(D867&lt;&gt;"", VLOOKUP(D867,'Base de Datos'!$A$2:$D1268,2,FALSE()),"")</f>
        <v/>
      </c>
      <c r="G867" s="204"/>
      <c r="H867" s="216"/>
      <c r="I867" s="40" t="s">
        <v>36</v>
      </c>
      <c r="J867" s="42" t="str">
        <f>IF(H867&lt;&gt;"", VLOOKUP(H867,'Base de Datos'!$A$2:$D1268,2,FALSE()),"")</f>
        <v/>
      </c>
      <c r="K867" s="204"/>
      <c r="L867" s="216"/>
      <c r="M867" s="40" t="s">
        <v>36</v>
      </c>
      <c r="N867" s="42" t="str">
        <f>IF(L867&lt;&gt;"", VLOOKUP(L867,'Base de Datos'!$A$2:$D1268,2,FALSE()),"")</f>
        <v/>
      </c>
      <c r="O867" s="43"/>
      <c r="P867" s="163"/>
      <c r="Q867" s="3"/>
      <c r="R867" s="15"/>
      <c r="S867" s="45"/>
      <c r="T867" s="45" t="s">
        <v>37</v>
      </c>
      <c r="U867" s="46"/>
      <c r="V867" s="47"/>
      <c r="W867" s="45"/>
      <c r="X867" s="45" t="s">
        <v>37</v>
      </c>
      <c r="Y867" s="46"/>
      <c r="Z867" s="47"/>
      <c r="AA867" s="45"/>
      <c r="AB867" s="45" t="s">
        <v>37</v>
      </c>
      <c r="AC867" s="46"/>
      <c r="AD867" s="48"/>
      <c r="AE867" s="240" t="s">
        <v>43</v>
      </c>
      <c r="AF867" s="230"/>
      <c r="AG867" s="161">
        <f t="array" aca="1" ref="AG867" ca="1">COUNTIFS(AP831:AP871, "💲", AY831:AY871, INDIRECT("AE" &amp; ROW())) + COUNTIFS(AP831:AP871, "📦", AY831:AY871, INDIRECT("AE" &amp; ROW())) + COUNTIFS(AP831:AP871, "✅", AY831:AY871, INDIRECT("AE" &amp; ROW()))</f>
        <v>0</v>
      </c>
      <c r="AH867" s="162">
        <f t="array" aca="1" ref="AH867" ca="1">COUNTIFS(AP831:AP871, "💲", AY831:AY871, INDIRECT("AE" &amp; ROW())) + COUNTIFS(AP831:AP871, "📦", AY831:AY871, INDIRECT("AE" &amp; ROW()))</f>
        <v>0</v>
      </c>
      <c r="AI867" s="139">
        <f t="array" aca="1" ref="AI867" ca="1">SUMIFS(AR831:AR871, AY831:AY871, INDIRECT("AE" &amp; ROW()), AP831:AP871, "💲") + SUMIFS(AR831:AR871, AY831:AY871, INDIRECT("AE" &amp; ROW()), AP831:AP871, "📦")</f>
        <v>0</v>
      </c>
      <c r="AJ867" s="139">
        <f t="array" aca="1" ref="AJ867" ca="1">(
    SUMIFS(AR831:AR871, AY831:AY871, INDIRECT("AE" &amp; ROW()), AP831:AP871, "💲") +
    SUMIFS(AR831:AR871, AY831:AY871, INDIRECT("AE" &amp; ROW()), AP831:AP871, "📦")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
        SUMIFS(AR831:AR871, AY831:AY871, INDIRECT("AE" &amp; ROW()), AP831:AP871, "💲", AS831:AS871, "Familiar") +
        SUMIFS(AR831:AR871, AY831:AY871, INDIRECT("AE" &amp; ROW()), AP831:AP871, "📦", AS831:AS871, "Familiar")
    ) / 2
)  -
(
    (
        SUMIFS(AR831:AR871, AY831:AY871, INDIRECT("AE" &amp; ROW()), AP831:AP871, "💲", AS831:AS871, "Exonerado ADH") +
        SUMIFS(AR831:AR871, AY831:AY871, INDIRECT("AE" &amp; ROW()), AP831:AP871, "📦", AS831:AS871, "Exonerado ADH")
    ) / 2
)  -
(
    (
        SUMIFS(AR831:AR871, AY831:AY871, INDIRECT("AE" &amp; ROW()), AP831:AP871, "💲", AS831:AS871, "Exonerado Doctor") +
        SUMIFS(AR831:AR871, AY831:AY871, INDIRECT("AE" &amp; ROW()), AP831:AP871, "📦", AS831:AS871, "Exonerado Doctor")
    ) / 2
)</f>
        <v>0</v>
      </c>
      <c r="AK867" s="139">
        <f t="array" aca="1" ref="AK867" ca="1">(
    SUMIFS(AR831:AR871, AY831:AY871, INDIRECT("AE" &amp; ROW()), AP831:AP871, "💲") +
    SUMIFS(AR831:AR871, AY831:AY871, INDIRECT("AE" &amp; ROW()), AP831:AP871, "📦")
) -
(
    SUMIFS(AR831:AR871, AY831:AY871, INDIRECT("AE" &amp; ROW()), AP831:AP871, "💲", AS831:AS871, "Familiar") +
    SUMIFS(AR831:AR871, AY831:AY871, INDIRECT("AE" &amp; ROW()), AP831:AP871, "📦", AS831:AS871, "Familiar")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SUMIFS(AR831:AR871, AY831:AY871, INDIRECT("AE" &amp; ROW()), AP831:AP871, "💲", AS831:AS871, "Exonerado ADH") +
    SUMIFS(AR831:AR871, AY831:AY871, INDIRECT("AE" &amp; ROW()), AP831:AP871, "📦", AS831:AS871, "Exonerado ADH")
) -
(
    (
        SUMIFS(AR831:AR871, AY831:AY871, INDIRECT("AE" &amp; ROW()), AP831:AP871, "💲", AS831:AS871, "Exonerado Doctor") +
        SUMIFS(AR831:AR871, AY831:AY871, INDIRECT("AE" &amp; ROW()), AP831:AP871, "📦", AS831:AS871, "Exonerado Doctor")
    ) / 2
) -
(
    (
        SUMIFS(AR831:AR871, AY831:AY871, INDIRECT("AE" &amp; ROW()), AP831:AP871, "💲", AS831:AS871, "") +
        SUMIFS(AR831:AR871, AY831:AY871, INDIRECT("AE" &amp; ROW()), AP831:AP871, "📦", AS831:AS871, "")
    ) / 2
)</f>
        <v>0</v>
      </c>
      <c r="AL867" s="140">
        <f t="array" aca="1" ref="AL867" ca="1">(
    SUMIFS(AR831:AR871, AY831:AY871, INDIRECT("AE" &amp; ROW()), AP831:AP871, "💲") +
    SUMIFS(AR831:AR871, AY831:AY871, INDIRECT("AE" &amp; ROW()), AP831:AP871, "📦")
) -
(
    (
        SUMIFS(AR831:AR871, AY831:AY871, INDIRECT("AE" &amp; ROW()), AP831:AP871, "💲", AS831:AS871, "Familiar") +
        SUMIFS(AR831:AR871, AY831:AY871, INDIRECT("AE" &amp; ROW()), AP831:AP871, "📦", AS831:AS871, "Familiar")
    ) / 2
) -
(
    (
        SUMIFS(AR831:AR871, AY831:AY871, INDIRECT("AE" &amp; ROW()), AP831:AP871, "💲", AS831:AS871, "Participante") +
        SUMIFS(AR831:AR871, AY831:AY871, INDIRECT("AE" &amp; ROW()), AP831:AP871, "📦", AS831:AS871, "Participante")
    ) / 2
) -
(
    (
        SUMIFS(AR831:AR871, AY831:AY871, INDIRECT("AE" &amp; ROW()), AP831:AP871, "💲", AS831:AS871, "Empleado") +
        SUMIFS(AR831:AR871, AY831:AY871, INDIRECT("AE" &amp; ROW()), AP831:AP871, "📦", AS831:AS871, "Empleado")
    ) / 2
) -
(
    (
        SUMIFS(AR831:AR871, AY831:AY871, INDIRECT("AE" &amp; ROW()), AP831:AP871, "💲", AS831:AS871, "Exonerado ADH") +
        SUMIFS(AR831:AR871, AY831:AY871, INDIRECT("AE" &amp; ROW()), AP831:AP871, "📦", AS831:AS871, "Exonerado ADH")
    ) / 2
) -
(
    SUMIFS(AR831:AR871, AY831:AY871, INDIRECT("AE" &amp; ROW()), AP831:AP871, "💲", AS831:AS871, "Exonerado Doctor") +
    SUMIFS(AR831:AR871, AY831:AY871, INDIRECT("AE" &amp; ROW()), AP831:AP871, "📦", AS831:AS871, "Exonerado Doctor")
) -
(
    (
        SUMIFS(AR831:AR871, AY831:AY871, INDIRECT("AE" &amp; ROW()), AP831:AP871, "💲", AS831:AS871, "") +
        SUMIFS(AR831:AR871, AY831:AY871, INDIRECT("AE" &amp; ROW()), AP831:AP871, "📦", AS831:AS871, "")
    ) / 2
)</f>
        <v>0</v>
      </c>
      <c r="AM867" s="48"/>
      <c r="AN867" s="156"/>
      <c r="AO867" s="156"/>
      <c r="AP867" s="156"/>
      <c r="AQ867" s="156">
        <f>L875</f>
        <v>0</v>
      </c>
      <c r="AR867" s="156"/>
      <c r="AS867" s="156"/>
      <c r="AT867" s="156"/>
      <c r="AU867" s="156"/>
      <c r="AV867" s="156"/>
      <c r="AW867" s="156"/>
      <c r="AX867" s="156"/>
      <c r="AY867" s="156">
        <f>N870</f>
        <v>0</v>
      </c>
      <c r="AZ867" s="48"/>
      <c r="BA867" s="48"/>
      <c r="BB867" s="48"/>
      <c r="BC867" s="48"/>
      <c r="BD867" s="48"/>
      <c r="BE867" s="48"/>
      <c r="BF867" s="48"/>
      <c r="BG867" s="48"/>
      <c r="BH867" s="48"/>
      <c r="BI867" s="48"/>
      <c r="BJ867" s="48"/>
      <c r="BK867" s="48"/>
      <c r="BL867" s="48"/>
      <c r="BM867" s="48"/>
      <c r="BN867" s="48"/>
    </row>
    <row r="868" spans="1:66" ht="11.25" customHeight="1">
      <c r="A868" s="220"/>
      <c r="B868" s="38"/>
      <c r="C868" s="205"/>
      <c r="D868" s="208"/>
      <c r="E868" s="57" t="s">
        <v>42</v>
      </c>
      <c r="F868" s="58" t="str">
        <f>IF(D867&lt;&gt;"", VLOOKUP(D867,'Base de Datos'!$A$2:$D1268,3,FALSE()),"")</f>
        <v/>
      </c>
      <c r="G868" s="205"/>
      <c r="H868" s="208"/>
      <c r="I868" s="57" t="s">
        <v>42</v>
      </c>
      <c r="J868" s="58" t="str">
        <f>IF(H867&lt;&gt;"", VLOOKUP(H867,'Base de Datos'!$A$2:$D1268,3,FALSE()),"")</f>
        <v/>
      </c>
      <c r="K868" s="205"/>
      <c r="L868" s="208"/>
      <c r="M868" s="57" t="s">
        <v>42</v>
      </c>
      <c r="N868" s="58" t="str">
        <f>IF(L867&lt;&gt;"", VLOOKUP(L867,'Base de Datos'!$A$2:$D1268,3,FALSE()),"")</f>
        <v/>
      </c>
      <c r="O868" s="43"/>
      <c r="P868" s="163"/>
      <c r="Q868" s="3"/>
      <c r="R868" s="15"/>
      <c r="S868" s="229"/>
      <c r="T868" s="230"/>
      <c r="U868" s="59"/>
      <c r="V868" s="47"/>
      <c r="W868" s="229"/>
      <c r="X868" s="230"/>
      <c r="Y868" s="59"/>
      <c r="Z868" s="47"/>
      <c r="AA868" s="229"/>
      <c r="AB868" s="230"/>
      <c r="AC868" s="59"/>
      <c r="AD868" s="48"/>
      <c r="AE868" s="240" t="s">
        <v>45</v>
      </c>
      <c r="AF868" s="230"/>
      <c r="AG868" s="161">
        <f t="array" aca="1" ref="AG868" ca="1">COUNTIFS(AP831:AP871, "💲", AY831:AY871, INDIRECT("AE" &amp; ROW())) + COUNTIFS(AP831:AP871, "📦", AY831:AY871, INDIRECT("AE" &amp; ROW())) + COUNTIFS(AP831:AP871, "✅", AY831:AY871, INDIRECT("AE" &amp; ROW()))</f>
        <v>0</v>
      </c>
      <c r="AH868" s="162">
        <f t="array" aca="1" ref="AH868" ca="1">COUNTIFS(AP831:AP871, "💲", AY831:AY871, INDIRECT("AE" &amp; ROW())) + COUNTIFS(AP831:AP871, "📦", AY831:AY871, INDIRECT("AE" &amp; ROW()))</f>
        <v>0</v>
      </c>
      <c r="AI868" s="139">
        <f t="array" aca="1" ref="AI868" ca="1">SUMIFS(AR831:AR871, AY831:AY871, INDIRECT("AE" &amp; ROW()), AP831:AP871, "💲") + SUMIFS(AR831:AR871, AY831:AY871, INDIRECT("AE" &amp; ROW()), AP831:AP871, "📦")</f>
        <v>0</v>
      </c>
      <c r="AJ868" s="139">
        <f t="array" aca="1" ref="AJ868" ca="1">(
    SUMIFS(AR831:AR871, AY831:AY871, INDIRECT("AE" &amp; ROW()), AP831:AP871, "💲") +
    SUMIFS(AR831:AR871, AY831:AY871, INDIRECT("AE" &amp; ROW()), AP831:AP871, "📦")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
        SUMIFS(AR831:AR871, AY831:AY871, INDIRECT("AE" &amp; ROW()), AP831:AP871, "💲", AS831:AS871, "Familiar") +
        SUMIFS(AR831:AR871, AY831:AY871, INDIRECT("AE" &amp; ROW()), AP831:AP871, "📦", AS831:AS871, "Familiar")
    ) / 2
)  -
(
    (
        SUMIFS(AR831:AR871, AY831:AY871, INDIRECT("AE" &amp; ROW()), AP831:AP871, "💲", AS831:AS871, "Exonerado ADH") +
        SUMIFS(AR831:AR871, AY831:AY871, INDIRECT("AE" &amp; ROW()), AP831:AP871, "📦", AS831:AS871, "Exonerado ADH")
    ) / 2
)  -
(
    (
        SUMIFS(AR831:AR871, AY831:AY871, INDIRECT("AE" &amp; ROW()), AP831:AP871, "💲", AS831:AS871, "Exonerado Doctor") +
        SUMIFS(AR831:AR871, AY831:AY871, INDIRECT("AE" &amp; ROW()), AP831:AP871, "📦", AS831:AS871, "Exonerado Doctor")
    ) / 2
)</f>
        <v>0</v>
      </c>
      <c r="AK868" s="139">
        <f t="array" aca="1" ref="AK868" ca="1">(
    SUMIFS(AR831:AR871, AY831:AY871, INDIRECT("AE" &amp; ROW()), AP831:AP871, "💲") +
    SUMIFS(AR831:AR871, AY831:AY871, INDIRECT("AE" &amp; ROW()), AP831:AP871, "📦")
) -
(
    SUMIFS(AR831:AR871, AY831:AY871, INDIRECT("AE" &amp; ROW()), AP831:AP871, "💲", AS831:AS871, "Familiar") +
    SUMIFS(AR831:AR871, AY831:AY871, INDIRECT("AE" &amp; ROW()), AP831:AP871, "📦", AS831:AS871, "Familiar")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SUMIFS(AR831:AR871, AY831:AY871, INDIRECT("AE" &amp; ROW()), AP831:AP871, "💲", AS831:AS871, "Exonerado ADH") +
    SUMIFS(AR831:AR871, AY831:AY871, INDIRECT("AE" &amp; ROW()), AP831:AP871, "📦", AS831:AS871, "Exonerado ADH")
) -
(
    (
        SUMIFS(AR831:AR871, AY831:AY871, INDIRECT("AE" &amp; ROW()), AP831:AP871, "💲", AS831:AS871, "Exonerado Doctor") +
        SUMIFS(AR831:AR871, AY831:AY871, INDIRECT("AE" &amp; ROW()), AP831:AP871, "📦", AS831:AS871, "Exonerado Doctor")
    ) / 2
) -
(
    (
        SUMIFS(AR831:AR871, AY831:AY871, INDIRECT("AE" &amp; ROW()), AP831:AP871, "💲", AS831:AS871, "") +
        SUMIFS(AR831:AR871, AY831:AY871, INDIRECT("AE" &amp; ROW()), AP831:AP871, "📦", AS831:AS871, "")
    ) / 2
)</f>
        <v>0</v>
      </c>
      <c r="AL868" s="140">
        <f t="array" aca="1" ref="AL868" ca="1">(
    SUMIFS(AR831:AR871, AY831:AY871, INDIRECT("AE" &amp; ROW()), AP831:AP871, "💲") +
    SUMIFS(AR831:AR871, AY831:AY871, INDIRECT("AE" &amp; ROW()), AP831:AP871, "📦")
) -
(
    (
        SUMIFS(AR831:AR871, AY831:AY871, INDIRECT("AE" &amp; ROW()), AP831:AP871, "💲", AS831:AS871, "Familiar") +
        SUMIFS(AR831:AR871, AY831:AY871, INDIRECT("AE" &amp; ROW()), AP831:AP871, "📦", AS831:AS871, "Familiar")
    ) / 2
) -
(
    (
        SUMIFS(AR831:AR871, AY831:AY871, INDIRECT("AE" &amp; ROW()), AP831:AP871, "💲", AS831:AS871, "Participante") +
        SUMIFS(AR831:AR871, AY831:AY871, INDIRECT("AE" &amp; ROW()), AP831:AP871, "📦", AS831:AS871, "Participante")
    ) / 2
) -
(
    (
        SUMIFS(AR831:AR871, AY831:AY871, INDIRECT("AE" &amp; ROW()), AP831:AP871, "💲", AS831:AS871, "Empleado") +
        SUMIFS(AR831:AR871, AY831:AY871, INDIRECT("AE" &amp; ROW()), AP831:AP871, "📦", AS831:AS871, "Empleado")
    ) / 2
) -
(
    (
        SUMIFS(AR831:AR871, AY831:AY871, INDIRECT("AE" &amp; ROW()), AP831:AP871, "💲", AS831:AS871, "Exonerado ADH") +
        SUMIFS(AR831:AR871, AY831:AY871, INDIRECT("AE" &amp; ROW()), AP831:AP871, "📦", AS831:AS871, "Exonerado ADH")
    ) / 2
) -
(
    SUMIFS(AR831:AR871, AY831:AY871, INDIRECT("AE" &amp; ROW()), AP831:AP871, "💲", AS831:AS871, "Exonerado Doctor") +
    SUMIFS(AR831:AR871, AY831:AY871, INDIRECT("AE" &amp; ROW()), AP831:AP871, "📦", AS831:AS871, "Exonerado Doctor")
) -
(
    (
        SUMIFS(AR831:AR871, AY831:AY871, INDIRECT("AE" &amp; ROW()), AP831:AP871, "💲", AS831:AS871, "") +
        SUMIFS(AR831:AR871, AY831:AY871, INDIRECT("AE" &amp; ROW()), AP831:AP871, "📦", AS831:AS871, "")
    ) / 2
)</f>
        <v>0</v>
      </c>
      <c r="AM868" s="48"/>
      <c r="AN868" s="156"/>
      <c r="AO868" s="156"/>
      <c r="AP868" s="156"/>
      <c r="AQ868" s="156">
        <f>L879</f>
        <v>0</v>
      </c>
      <c r="AR868" s="156"/>
      <c r="AS868" s="156"/>
      <c r="AT868" s="156"/>
      <c r="AU868" s="156"/>
      <c r="AV868" s="156"/>
      <c r="AW868" s="156"/>
      <c r="AX868" s="156"/>
      <c r="AY868" s="156">
        <f>N874</f>
        <v>0</v>
      </c>
      <c r="AZ868" s="48"/>
      <c r="BA868" s="48"/>
      <c r="BB868" s="48"/>
      <c r="BC868" s="48"/>
      <c r="BD868" s="48"/>
      <c r="BE868" s="48"/>
      <c r="BF868" s="48"/>
      <c r="BG868" s="48"/>
      <c r="BH868" s="48"/>
      <c r="BI868" s="48"/>
      <c r="BJ868" s="48"/>
      <c r="BK868" s="48"/>
      <c r="BL868" s="48"/>
      <c r="BM868" s="48"/>
      <c r="BN868" s="48"/>
    </row>
    <row r="869" spans="1:66" ht="11.25" customHeight="1">
      <c r="A869" s="220"/>
      <c r="B869" s="38"/>
      <c r="C869" s="205"/>
      <c r="D869" s="208"/>
      <c r="E869" s="57" t="s">
        <v>44</v>
      </c>
      <c r="F869" s="58" t="str">
        <f>IF(D867&lt;&gt;"", VLOOKUP(D867,'Base de Datos'!$A$2:$D1268,4,FALSE()),"")</f>
        <v/>
      </c>
      <c r="G869" s="205"/>
      <c r="H869" s="208"/>
      <c r="I869" s="57" t="s">
        <v>44</v>
      </c>
      <c r="J869" s="58" t="str">
        <f>IF(H867&lt;&gt;"", VLOOKUP(H867,'Base de Datos'!$A$2:$D1268,4,FALSE()),"")</f>
        <v/>
      </c>
      <c r="K869" s="205"/>
      <c r="L869" s="208"/>
      <c r="M869" s="57" t="s">
        <v>44</v>
      </c>
      <c r="N869" s="58" t="str">
        <f>IF(L867&lt;&gt;"", VLOOKUP(L867,'Base de Datos'!$A$2:$D1268,4,FALSE()),"")</f>
        <v/>
      </c>
      <c r="O869" s="43"/>
      <c r="P869" s="163"/>
      <c r="Q869" s="3"/>
      <c r="R869" s="15"/>
      <c r="S869" s="229"/>
      <c r="T869" s="230"/>
      <c r="U869" s="59"/>
      <c r="V869" s="47"/>
      <c r="W869" s="229"/>
      <c r="X869" s="230"/>
      <c r="Y869" s="59"/>
      <c r="Z869" s="47"/>
      <c r="AA869" s="229"/>
      <c r="AB869" s="230"/>
      <c r="AC869" s="59"/>
      <c r="AD869" s="48"/>
      <c r="AE869" s="240" t="s">
        <v>47</v>
      </c>
      <c r="AF869" s="230"/>
      <c r="AG869" s="161">
        <f t="array" aca="1" ref="AG869" ca="1">COUNTIFS(AP831:AP871, "💲", AY831:AY871, INDIRECT("AE" &amp; ROW())) + COUNTIFS(AP831:AP871, "📦", AY831:AY871, INDIRECT("AE" &amp; ROW())) + COUNTIFS(AP831:AP871, "✅", AY831:AY871, INDIRECT("AE" &amp; ROW()))</f>
        <v>0</v>
      </c>
      <c r="AH869" s="162">
        <f t="array" aca="1" ref="AH869" ca="1">COUNTIFS(AP831:AP871, "💲", AY831:AY871, INDIRECT("AE" &amp; ROW())) + COUNTIFS(AP831:AP871, "📦", AY831:AY871, INDIRECT("AE" &amp; ROW()))</f>
        <v>0</v>
      </c>
      <c r="AI869" s="139">
        <f t="array" aca="1" ref="AI869" ca="1">SUMIFS(AR831:AR871, AY831:AY871, INDIRECT("AE" &amp; ROW()), AP831:AP871, "💲") + SUMIFS(AR831:AR871, AY831:AY871, INDIRECT("AE" &amp; ROW()), AP831:AP871, "📦")</f>
        <v>0</v>
      </c>
      <c r="AJ869" s="139">
        <f t="array" aca="1" ref="AJ869" ca="1">(
    SUMIFS(AR831:AR871, AY831:AY871, INDIRECT("AE" &amp; ROW()), AP831:AP871, "💲") +
    SUMIFS(AR831:AR871, AY831:AY871, INDIRECT("AE" &amp; ROW()), AP831:AP871, "📦")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
        SUMIFS(AR831:AR871, AY831:AY871, INDIRECT("AE" &amp; ROW()), AP831:AP871, "💲", AS831:AS871, "Familiar") +
        SUMIFS(AR831:AR871, AY831:AY871, INDIRECT("AE" &amp; ROW()), AP831:AP871, "📦", AS831:AS871, "Familiar")
    ) / 2
)  -
(
    (
        SUMIFS(AR831:AR871, AY831:AY871, INDIRECT("AE" &amp; ROW()), AP831:AP871, "💲", AS831:AS871, "Exonerado ADH") +
        SUMIFS(AR831:AR871, AY831:AY871, INDIRECT("AE" &amp; ROW()), AP831:AP871, "📦", AS831:AS871, "Exonerado ADH")
    ) / 2
)  -
(
    (
        SUMIFS(AR831:AR871, AY831:AY871, INDIRECT("AE" &amp; ROW()), AP831:AP871, "💲", AS831:AS871, "Exonerado Doctor") +
        SUMIFS(AR831:AR871, AY831:AY871, INDIRECT("AE" &amp; ROW()), AP831:AP871, "📦", AS831:AS871, "Exonerado Doctor")
    ) / 2
)</f>
        <v>0</v>
      </c>
      <c r="AK869" s="139">
        <f t="array" aca="1" ref="AK869" ca="1">(
    SUMIFS(AR831:AR871, AY831:AY871, INDIRECT("AE" &amp; ROW()), AP831:AP871, "💲") +
    SUMIFS(AR831:AR871, AY831:AY871, INDIRECT("AE" &amp; ROW()), AP831:AP871, "📦")
) -
(
    SUMIFS(AR831:AR871, AY831:AY871, INDIRECT("AE" &amp; ROW()), AP831:AP871, "💲", AS831:AS871, "Familiar") +
    SUMIFS(AR831:AR871, AY831:AY871, INDIRECT("AE" &amp; ROW()), AP831:AP871, "📦", AS831:AS871, "Familiar")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SUMIFS(AR831:AR871, AY831:AY871, INDIRECT("AE" &amp; ROW()), AP831:AP871, "💲", AS831:AS871, "Exonerado ADH") +
    SUMIFS(AR831:AR871, AY831:AY871, INDIRECT("AE" &amp; ROW()), AP831:AP871, "📦", AS831:AS871, "Exonerado ADH")
) -
(
    (
        SUMIFS(AR831:AR871, AY831:AY871, INDIRECT("AE" &amp; ROW()), AP831:AP871, "💲", AS831:AS871, "Exonerado Doctor") +
        SUMIFS(AR831:AR871, AY831:AY871, INDIRECT("AE" &amp; ROW()), AP831:AP871, "📦", AS831:AS871, "Exonerado Doctor")
    ) / 2
) -
(
    (
        SUMIFS(AR831:AR871, AY831:AY871, INDIRECT("AE" &amp; ROW()), AP831:AP871, "💲", AS831:AS871, "") +
        SUMIFS(AR831:AR871, AY831:AY871, INDIRECT("AE" &amp; ROW()), AP831:AP871, "📦", AS831:AS871, "")
    ) / 2
)</f>
        <v>0</v>
      </c>
      <c r="AL869" s="140">
        <f t="array" aca="1" ref="AL869" ca="1">(
    SUMIFS(AR831:AR871, AY831:AY871, INDIRECT("AE" &amp; ROW()), AP831:AP871, "💲") +
    SUMIFS(AR831:AR871, AY831:AY871, INDIRECT("AE" &amp; ROW()), AP831:AP871, "📦")
) -
(
    (
        SUMIFS(AR831:AR871, AY831:AY871, INDIRECT("AE" &amp; ROW()), AP831:AP871, "💲", AS831:AS871, "Familiar") +
        SUMIFS(AR831:AR871, AY831:AY871, INDIRECT("AE" &amp; ROW()), AP831:AP871, "📦", AS831:AS871, "Familiar")
    ) / 2
) -
(
    (
        SUMIFS(AR831:AR871, AY831:AY871, INDIRECT("AE" &amp; ROW()), AP831:AP871, "💲", AS831:AS871, "Participante") +
        SUMIFS(AR831:AR871, AY831:AY871, INDIRECT("AE" &amp; ROW()), AP831:AP871, "📦", AS831:AS871, "Participante")
    ) / 2
) -
(
    (
        SUMIFS(AR831:AR871, AY831:AY871, INDIRECT("AE" &amp; ROW()), AP831:AP871, "💲", AS831:AS871, "Empleado") +
        SUMIFS(AR831:AR871, AY831:AY871, INDIRECT("AE" &amp; ROW()), AP831:AP871, "📦", AS831:AS871, "Empleado")
    ) / 2
) -
(
    (
        SUMIFS(AR831:AR871, AY831:AY871, INDIRECT("AE" &amp; ROW()), AP831:AP871, "💲", AS831:AS871, "Exonerado ADH") +
        SUMIFS(AR831:AR871, AY831:AY871, INDIRECT("AE" &amp; ROW()), AP831:AP871, "📦", AS831:AS871, "Exonerado ADH")
    ) / 2
) -
(
    SUMIFS(AR831:AR871, AY831:AY871, INDIRECT("AE" &amp; ROW()), AP831:AP871, "💲", AS831:AS871, "Exonerado Doctor") +
    SUMIFS(AR831:AR871, AY831:AY871, INDIRECT("AE" &amp; ROW()), AP831:AP871, "📦", AS831:AS871, "Exonerado Doctor")
) -
(
    (
        SUMIFS(AR831:AR871, AY831:AY871, INDIRECT("AE" &amp; ROW()), AP831:AP871, "💲", AS831:AS871, "") +
        SUMIFS(AR831:AR871, AY831:AY871, INDIRECT("AE" &amp; ROW()), AP831:AP871, "📦", AS831:AS871, "")
    ) / 2
)</f>
        <v>0</v>
      </c>
      <c r="AM869" s="48"/>
      <c r="AN869" s="156"/>
      <c r="AO869" s="156"/>
      <c r="AP869" s="156"/>
      <c r="AQ869" s="156"/>
      <c r="AR869" s="156"/>
      <c r="AS869" s="156"/>
      <c r="AT869" s="156"/>
      <c r="AU869" s="156"/>
      <c r="AV869" s="156"/>
      <c r="AW869" s="156"/>
      <c r="AX869" s="156"/>
      <c r="AY869" s="156">
        <f>N878</f>
        <v>0</v>
      </c>
      <c r="AZ869" s="48"/>
      <c r="BA869" s="48"/>
      <c r="BB869" s="48"/>
      <c r="BC869" s="48"/>
      <c r="BD869" s="48"/>
      <c r="BE869" s="48"/>
      <c r="BF869" s="48"/>
      <c r="BG869" s="48"/>
      <c r="BH869" s="48"/>
      <c r="BI869" s="48"/>
      <c r="BJ869" s="48"/>
      <c r="BK869" s="48"/>
      <c r="BL869" s="48"/>
      <c r="BM869" s="48"/>
      <c r="BN869" s="48"/>
    </row>
    <row r="870" spans="1:66" ht="11.25" customHeight="1">
      <c r="A870" s="221"/>
      <c r="B870" s="38"/>
      <c r="C870" s="206"/>
      <c r="D870" s="209"/>
      <c r="E870" s="85" t="s">
        <v>46</v>
      </c>
      <c r="F870" s="86"/>
      <c r="G870" s="206"/>
      <c r="H870" s="209"/>
      <c r="I870" s="85" t="s">
        <v>46</v>
      </c>
      <c r="J870" s="108"/>
      <c r="K870" s="206"/>
      <c r="L870" s="209"/>
      <c r="M870" s="85" t="s">
        <v>46</v>
      </c>
      <c r="N870" s="108"/>
      <c r="O870" s="43"/>
      <c r="P870" s="163"/>
      <c r="Q870" s="3"/>
      <c r="R870" s="15"/>
      <c r="S870" s="227" t="str">
        <f>IF(OR(S867="Empleado",S867="Familiar"),"Nombre del Empleado","N° Factura")</f>
        <v>N° Factura</v>
      </c>
      <c r="T870" s="228"/>
      <c r="U870" s="89"/>
      <c r="V870" s="47"/>
      <c r="W870" s="227" t="str">
        <f>IF(OR(W867="Empleado",W867="Familiar"),"Nombre del Empleado","N° Factura")</f>
        <v>N° Factura</v>
      </c>
      <c r="X870" s="228"/>
      <c r="Y870" s="89"/>
      <c r="Z870" s="47"/>
      <c r="AA870" s="227" t="str">
        <f>IF(OR(AA867="Empleado",AA867="Familiar"),"Nombre del Empleado","N° Factura")</f>
        <v>N° Factura</v>
      </c>
      <c r="AB870" s="228"/>
      <c r="AC870" s="111"/>
      <c r="AD870" s="48"/>
      <c r="AE870" s="240" t="s">
        <v>48</v>
      </c>
      <c r="AF870" s="230"/>
      <c r="AG870" s="161">
        <f t="array" aca="1" ref="AG870" ca="1">COUNTIFS(AP831:AP871, "💲", AY831:AY871, INDIRECT("AE" &amp; ROW())) + COUNTIFS(AP831:AP871, "📦", AY831:AY871, INDIRECT("AE" &amp; ROW())) + COUNTIFS(AP831:AP871, "✅", AY831:AY871, INDIRECT("AE" &amp; ROW()))</f>
        <v>0</v>
      </c>
      <c r="AH870" s="162">
        <f t="array" aca="1" ref="AH870" ca="1">COUNTIFS(AP831:AP871, "💲", AY831:AY871, INDIRECT("AE" &amp; ROW())) + COUNTIFS(AP831:AP871, "📦", AY831:AY871, INDIRECT("AE" &amp; ROW()))</f>
        <v>0</v>
      </c>
      <c r="AI870" s="139">
        <f t="array" aca="1" ref="AI870" ca="1">SUMIFS(AR831:AR871, AY831:AY871, INDIRECT("AE" &amp; ROW()), AP831:AP871, "💲") + SUMIFS(AR831:AR871, AY831:AY871, INDIRECT("AE" &amp; ROW()), AP831:AP871, "📦")</f>
        <v>0</v>
      </c>
      <c r="AJ870" s="139">
        <f t="array" aca="1" ref="AJ870" ca="1">(
    SUMIFS(AR831:AR871, AY831:AY871, INDIRECT("AE" &amp; ROW()), AP831:AP871, "💲") +
    SUMIFS(AR831:AR871, AY831:AY871, INDIRECT("AE" &amp; ROW()), AP831:AP871, "📦")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
        SUMIFS(AR831:AR871, AY831:AY871, INDIRECT("AE" &amp; ROW()), AP831:AP871, "💲", AS831:AS871, "Familiar") +
        SUMIFS(AR831:AR871, AY831:AY871, INDIRECT("AE" &amp; ROW()), AP831:AP871, "📦", AS831:AS871, "Familiar")
    ) / 2
)  -
(
    (
        SUMIFS(AR831:AR871, AY831:AY871, INDIRECT("AE" &amp; ROW()), AP831:AP871, "💲", AS831:AS871, "Exonerado ADH") +
        SUMIFS(AR831:AR871, AY831:AY871, INDIRECT("AE" &amp; ROW()), AP831:AP871, "📦", AS831:AS871, "Exonerado ADH")
    ) / 2
)  -
(
    (
        SUMIFS(AR831:AR871, AY831:AY871, INDIRECT("AE" &amp; ROW()), AP831:AP871, "💲", AS831:AS871, "Exonerado Doctor") +
        SUMIFS(AR831:AR871, AY831:AY871, INDIRECT("AE" &amp; ROW()), AP831:AP871, "📦", AS831:AS871, "Exonerado Doctor")
    ) / 2
)</f>
        <v>0</v>
      </c>
      <c r="AK870" s="139">
        <f t="array" aca="1" ref="AK870" ca="1">(
    SUMIFS(AR831:AR871, AY831:AY871, INDIRECT("AE" &amp; ROW()), AP831:AP871, "💲") +
    SUMIFS(AR831:AR871, AY831:AY871, INDIRECT("AE" &amp; ROW()), AP831:AP871, "📦")
) -
(
    SUMIFS(AR831:AR871, AY831:AY871, INDIRECT("AE" &amp; ROW()), AP831:AP871, "💲", AS831:AS871, "Familiar") +
    SUMIFS(AR831:AR871, AY831:AY871, INDIRECT("AE" &amp; ROW()), AP831:AP871, "📦", AS831:AS871, "Familiar")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SUMIFS(AR831:AR871, AY831:AY871, INDIRECT("AE" &amp; ROW()), AP831:AP871, "💲", AS831:AS871, "Exonerado ADH") +
    SUMIFS(AR831:AR871, AY831:AY871, INDIRECT("AE" &amp; ROW()), AP831:AP871, "📦", AS831:AS871, "Exonerado ADH")
) -
(
    (
        SUMIFS(AR831:AR871, AY831:AY871, INDIRECT("AE" &amp; ROW()), AP831:AP871, "💲", AS831:AS871, "Exonerado Doctor") +
        SUMIFS(AR831:AR871, AY831:AY871, INDIRECT("AE" &amp; ROW()), AP831:AP871, "📦", AS831:AS871, "Exonerado Doctor")
    ) / 2
) -
(
    (
        SUMIFS(AR831:AR871, AY831:AY871, INDIRECT("AE" &amp; ROW()), AP831:AP871, "💲", AS831:AS871, "") +
        SUMIFS(AR831:AR871, AY831:AY871, INDIRECT("AE" &amp; ROW()), AP831:AP871, "📦", AS831:AS871, "")
    ) / 2
)</f>
        <v>0</v>
      </c>
      <c r="AL870" s="140">
        <f t="array" aca="1" ref="AL870" ca="1">(
    SUMIFS(AR831:AR871, AY831:AY871, INDIRECT("AE" &amp; ROW()), AP831:AP871, "💲") +
    SUMIFS(AR831:AR871, AY831:AY871, INDIRECT("AE" &amp; ROW()), AP831:AP871, "📦")
) -
(
    (
        SUMIFS(AR831:AR871, AY831:AY871, INDIRECT("AE" &amp; ROW()), AP831:AP871, "💲", AS831:AS871, "Familiar") +
        SUMIFS(AR831:AR871, AY831:AY871, INDIRECT("AE" &amp; ROW()), AP831:AP871, "📦", AS831:AS871, "Familiar")
    ) / 2
) -
(
    (
        SUMIFS(AR831:AR871, AY831:AY871, INDIRECT("AE" &amp; ROW()), AP831:AP871, "💲", AS831:AS871, "Participante") +
        SUMIFS(AR831:AR871, AY831:AY871, INDIRECT("AE" &amp; ROW()), AP831:AP871, "📦", AS831:AS871, "Participante")
    ) / 2
) -
(
    (
        SUMIFS(AR831:AR871, AY831:AY871, INDIRECT("AE" &amp; ROW()), AP831:AP871, "💲", AS831:AS871, "Empleado") +
        SUMIFS(AR831:AR871, AY831:AY871, INDIRECT("AE" &amp; ROW()), AP831:AP871, "📦", AS831:AS871, "Empleado")
    ) / 2
) -
(
    (
        SUMIFS(AR831:AR871, AY831:AY871, INDIRECT("AE" &amp; ROW()), AP831:AP871, "💲", AS831:AS871, "Exonerado ADH") +
        SUMIFS(AR831:AR871, AY831:AY871, INDIRECT("AE" &amp; ROW()), AP831:AP871, "📦", AS831:AS871, "Exonerado ADH")
    ) / 2
) -
(
    SUMIFS(AR831:AR871, AY831:AY871, INDIRECT("AE" &amp; ROW()), AP831:AP871, "💲", AS831:AS871, "Exonerado Doctor") +
    SUMIFS(AR831:AR871, AY831:AY871, INDIRECT("AE" &amp; ROW()), AP831:AP871, "📦", AS831:AS871, "Exonerado Doctor")
) -
(
    (
        SUMIFS(AR831:AR871, AY831:AY871, INDIRECT("AE" &amp; ROW()), AP831:AP871, "💲", AS831:AS871, "") +
        SUMIFS(AR831:AR871, AY831:AY871, INDIRECT("AE" &amp; ROW()), AP831:AP871, "📦", AS831:AS871, "")
    ) / 2
)</f>
        <v>0</v>
      </c>
      <c r="AM870" s="48"/>
      <c r="AN870" s="156"/>
      <c r="AO870" s="156"/>
      <c r="AP870" s="156"/>
      <c r="AQ870" s="156"/>
      <c r="AR870" s="156"/>
      <c r="AS870" s="156"/>
      <c r="AT870" s="156"/>
      <c r="AU870" s="156"/>
      <c r="AV870" s="156"/>
      <c r="AW870" s="156"/>
      <c r="AX870" s="156"/>
      <c r="AY870" s="156">
        <f>N882</f>
        <v>0</v>
      </c>
      <c r="AZ870" s="48"/>
      <c r="BA870" s="48"/>
      <c r="BB870" s="48"/>
      <c r="BC870" s="48"/>
      <c r="BD870" s="48"/>
      <c r="BE870" s="48"/>
      <c r="BF870" s="48"/>
      <c r="BG870" s="48"/>
      <c r="BH870" s="48"/>
      <c r="BI870" s="48"/>
      <c r="BJ870" s="48"/>
      <c r="BK870" s="48"/>
      <c r="BL870" s="48"/>
      <c r="BM870" s="48"/>
      <c r="BN870" s="48"/>
    </row>
    <row r="871" spans="1:66" ht="11.25" customHeight="1">
      <c r="A871" s="222">
        <f>A867+$Q$13/1440</f>
        <v>0.74999999999999978</v>
      </c>
      <c r="B871" s="38"/>
      <c r="C871" s="204"/>
      <c r="D871" s="207"/>
      <c r="E871" s="40" t="s">
        <v>36</v>
      </c>
      <c r="F871" s="42" t="str">
        <f>IF(D871&lt;&gt;"", VLOOKUP(D871,'Base de Datos'!$A$2:$D1268,2,FALSE()),"")</f>
        <v/>
      </c>
      <c r="G871" s="204"/>
      <c r="H871" s="216"/>
      <c r="I871" s="40" t="s">
        <v>36</v>
      </c>
      <c r="J871" s="42" t="str">
        <f>IF(H871&lt;&gt;"", VLOOKUP(H871,'Base de Datos'!$A$2:$D1268,2,FALSE()),"")</f>
        <v/>
      </c>
      <c r="K871" s="204"/>
      <c r="L871" s="216"/>
      <c r="M871" s="40" t="s">
        <v>36</v>
      </c>
      <c r="N871" s="42" t="str">
        <f>IF(L871&lt;&gt;"", VLOOKUP(L871,'Base de Datos'!$A$2:$D1268,2,FALSE()),"")</f>
        <v/>
      </c>
      <c r="O871" s="43"/>
      <c r="P871" s="163"/>
      <c r="Q871" s="3"/>
      <c r="R871" s="15"/>
      <c r="S871" s="45"/>
      <c r="T871" s="45" t="s">
        <v>37</v>
      </c>
      <c r="U871" s="46"/>
      <c r="V871" s="47"/>
      <c r="W871" s="45"/>
      <c r="X871" s="45" t="s">
        <v>37</v>
      </c>
      <c r="Y871" s="46"/>
      <c r="Z871" s="47"/>
      <c r="AA871" s="45"/>
      <c r="AB871" s="45" t="s">
        <v>37</v>
      </c>
      <c r="AC871" s="46"/>
      <c r="AD871" s="48"/>
      <c r="AE871" s="240" t="s">
        <v>49</v>
      </c>
      <c r="AF871" s="230"/>
      <c r="AG871" s="161">
        <f t="array" aca="1" ref="AG871" ca="1">COUNTIFS(AP831:AP871, "💲", AY831:AY871, INDIRECT("AE" &amp; ROW())) + COUNTIFS(AP831:AP871, "📦", AY831:AY871, INDIRECT("AE" &amp; ROW())) + COUNTIFS(AP831:AP871, "✅", AY831:AY871, INDIRECT("AE" &amp; ROW()))</f>
        <v>0</v>
      </c>
      <c r="AH871" s="162">
        <f t="array" aca="1" ref="AH871" ca="1">COUNTIFS(AP831:AP871, "💲", AY831:AY871, INDIRECT("AE" &amp; ROW())) + COUNTIFS(AP831:AP871, "📦", AY831:AY871, INDIRECT("AE" &amp; ROW()))</f>
        <v>0</v>
      </c>
      <c r="AI871" s="139">
        <f t="array" aca="1" ref="AI871" ca="1">SUMIFS(AR831:AR871, AY831:AY871, INDIRECT("AE" &amp; ROW()), AP831:AP871, "💲") + SUMIFS(AR831:AR871, AY831:AY871, INDIRECT("AE" &amp; ROW()), AP831:AP871, "📦")</f>
        <v>0</v>
      </c>
      <c r="AJ871" s="139">
        <f t="array" aca="1" ref="AJ871" ca="1">(
    SUMIFS(AR831:AR871, AY831:AY871, INDIRECT("AE" &amp; ROW()), AP831:AP871, "💲") +
    SUMIFS(AR831:AR871, AY831:AY871, INDIRECT("AE" &amp; ROW()), AP831:AP871, "📦")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
        SUMIFS(AR831:AR871, AY831:AY871, INDIRECT("AE" &amp; ROW()), AP831:AP871, "💲", AS831:AS871, "Familiar") +
        SUMIFS(AR831:AR871, AY831:AY871, INDIRECT("AE" &amp; ROW()), AP831:AP871, "📦", AS831:AS871, "Familiar")
    ) / 2
)  -
(
    (
        SUMIFS(AR831:AR871, AY831:AY871, INDIRECT("AE" &amp; ROW()), AP831:AP871, "💲", AS831:AS871, "Exonerado ADH") +
        SUMIFS(AR831:AR871, AY831:AY871, INDIRECT("AE" &amp; ROW()), AP831:AP871, "📦", AS831:AS871, "Exonerado ADH")
    ) / 2
)  -
(
    (
        SUMIFS(AR831:AR871, AY831:AY871, INDIRECT("AE" &amp; ROW()), AP831:AP871, "💲", AS831:AS871, "Exonerado Doctor") +
        SUMIFS(AR831:AR871, AY831:AY871, INDIRECT("AE" &amp; ROW()), AP831:AP871, "📦", AS831:AS871, "Exonerado Doctor")
    ) / 2
)</f>
        <v>0</v>
      </c>
      <c r="AK871" s="139">
        <f t="array" aca="1" ref="AK871" ca="1">(
    SUMIFS(AR831:AR871, AY831:AY871, INDIRECT("AE" &amp; ROW()), AP831:AP871, "💲") +
    SUMIFS(AR831:AR871, AY831:AY871, INDIRECT("AE" &amp; ROW()), AP831:AP871, "📦")
) -
(
    SUMIFS(AR831:AR871, AY831:AY871, INDIRECT("AE" &amp; ROW()), AP831:AP871, "💲", AS831:AS871, "Familiar") +
    SUMIFS(AR831:AR871, AY831:AY871, INDIRECT("AE" &amp; ROW()), AP831:AP871, "📦", AS831:AS871, "Familiar")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SUMIFS(AR831:AR871, AY831:AY871, INDIRECT("AE" &amp; ROW()), AP831:AP871, "💲", AS831:AS871, "Exonerado ADH") +
    SUMIFS(AR831:AR871, AY831:AY871, INDIRECT("AE" &amp; ROW()), AP831:AP871, "📦", AS831:AS871, "Exonerado ADH")
) -
(
    (
        SUMIFS(AR831:AR871, AY831:AY871, INDIRECT("AE" &amp; ROW()), AP831:AP871, "💲", AS831:AS871, "Exonerado Doctor") +
        SUMIFS(AR831:AR871, AY831:AY871, INDIRECT("AE" &amp; ROW()), AP831:AP871, "📦", AS831:AS871, "Exonerado Doctor")
    ) / 2
) -
(
    (
        SUMIFS(AR831:AR871, AY831:AY871, INDIRECT("AE" &amp; ROW()), AP831:AP871, "💲", AS831:AS871, "") +
        SUMIFS(AR831:AR871, AY831:AY871, INDIRECT("AE" &amp; ROW()), AP831:AP871, "📦", AS831:AS871, "")
    ) / 2
)</f>
        <v>0</v>
      </c>
      <c r="AL871" s="140">
        <f t="array" aca="1" ref="AL871" ca="1">(
    SUMIFS(AR831:AR871, AY831:AY871, INDIRECT("AE" &amp; ROW()), AP831:AP871, "💲") +
    SUMIFS(AR831:AR871, AY831:AY871, INDIRECT("AE" &amp; ROW()), AP831:AP871, "📦")
) -
(
    (
        SUMIFS(AR831:AR871, AY831:AY871, INDIRECT("AE" &amp; ROW()), AP831:AP871, "💲", AS831:AS871, "Familiar") +
        SUMIFS(AR831:AR871, AY831:AY871, INDIRECT("AE" &amp; ROW()), AP831:AP871, "📦", AS831:AS871, "Familiar")
    ) / 2
) -
(
    (
        SUMIFS(AR831:AR871, AY831:AY871, INDIRECT("AE" &amp; ROW()), AP831:AP871, "💲", AS831:AS871, "Participante") +
        SUMIFS(AR831:AR871, AY831:AY871, INDIRECT("AE" &amp; ROW()), AP831:AP871, "📦", AS831:AS871, "Participante")
    ) / 2
) -
(
    (
        SUMIFS(AR831:AR871, AY831:AY871, INDIRECT("AE" &amp; ROW()), AP831:AP871, "💲", AS831:AS871, "Empleado") +
        SUMIFS(AR831:AR871, AY831:AY871, INDIRECT("AE" &amp; ROW()), AP831:AP871, "📦", AS831:AS871, "Empleado")
    ) / 2
) -
(
    (
        SUMIFS(AR831:AR871, AY831:AY871, INDIRECT("AE" &amp; ROW()), AP831:AP871, "💲", AS831:AS871, "Exonerado ADH") +
        SUMIFS(AR831:AR871, AY831:AY871, INDIRECT("AE" &amp; ROW()), AP831:AP871, "📦", AS831:AS871, "Exonerado ADH")
    ) / 2
) -
(
    SUMIFS(AR831:AR871, AY831:AY871, INDIRECT("AE" &amp; ROW()), AP831:AP871, "💲", AS831:AS871, "Exonerado Doctor") +
    SUMIFS(AR831:AR871, AY831:AY871, INDIRECT("AE" &amp; ROW()), AP831:AP871, "📦", AS831:AS871, "Exonerado Doctor")
) -
(
    (
        SUMIFS(AR831:AR871, AY831:AY871, INDIRECT("AE" &amp; ROW()), AP831:AP871, "💲", AS831:AS871, "") +
        SUMIFS(AR831:AR871, AY831:AY871, INDIRECT("AE" &amp; ROW()), AP831:AP871, "📦", AS831:AS871, "")
    ) / 2
)</f>
        <v>0</v>
      </c>
      <c r="AM871" s="48"/>
      <c r="AN871" s="156"/>
      <c r="AO871" s="156"/>
      <c r="AP871" s="156"/>
      <c r="AQ871" s="156"/>
      <c r="AR871" s="156"/>
      <c r="AS871" s="156"/>
      <c r="AT871" s="156"/>
      <c r="AU871" s="156"/>
      <c r="AV871" s="156"/>
      <c r="AW871" s="156"/>
      <c r="AX871" s="156"/>
      <c r="AY871" s="156"/>
      <c r="AZ871" s="48"/>
      <c r="BA871" s="48"/>
      <c r="BB871" s="48"/>
      <c r="BC871" s="48"/>
      <c r="BD871" s="48"/>
      <c r="BE871" s="48"/>
      <c r="BF871" s="48"/>
      <c r="BG871" s="48"/>
      <c r="BH871" s="48"/>
      <c r="BI871" s="48"/>
      <c r="BJ871" s="48"/>
      <c r="BK871" s="48"/>
      <c r="BL871" s="48"/>
      <c r="BM871" s="48"/>
      <c r="BN871" s="48"/>
    </row>
    <row r="872" spans="1:66" ht="11.25" customHeight="1">
      <c r="A872" s="220"/>
      <c r="B872" s="38"/>
      <c r="C872" s="205"/>
      <c r="D872" s="208"/>
      <c r="E872" s="57" t="s">
        <v>42</v>
      </c>
      <c r="F872" s="58" t="str">
        <f>IF(D871&lt;&gt;"", VLOOKUP(D871,'Base de Datos'!$A$2:$D1268,3,FALSE()),"")</f>
        <v/>
      </c>
      <c r="G872" s="205"/>
      <c r="H872" s="208"/>
      <c r="I872" s="57" t="s">
        <v>42</v>
      </c>
      <c r="J872" s="58" t="str">
        <f>IF(H871&lt;&gt;"", VLOOKUP(H871,'Base de Datos'!$A$2:$D1268,3,FALSE()),"")</f>
        <v/>
      </c>
      <c r="K872" s="205"/>
      <c r="L872" s="208"/>
      <c r="M872" s="57" t="s">
        <v>42</v>
      </c>
      <c r="N872" s="58" t="str">
        <f>IF(L871&lt;&gt;"", VLOOKUP(L871,'Base de Datos'!$A$2:$D1268,3,FALSE()),"")</f>
        <v/>
      </c>
      <c r="O872" s="43"/>
      <c r="P872" s="163"/>
      <c r="Q872" s="3"/>
      <c r="R872" s="15"/>
      <c r="S872" s="229"/>
      <c r="T872" s="230"/>
      <c r="U872" s="59"/>
      <c r="V872" s="47"/>
      <c r="W872" s="229"/>
      <c r="X872" s="230"/>
      <c r="Y872" s="59"/>
      <c r="Z872" s="47"/>
      <c r="AA872" s="229"/>
      <c r="AB872" s="230"/>
      <c r="AC872" s="59"/>
      <c r="AD872" s="48"/>
      <c r="AE872" s="240" t="s">
        <v>51</v>
      </c>
      <c r="AF872" s="230"/>
      <c r="AG872" s="161">
        <f t="array" aca="1" ref="AG872" ca="1">COUNTIFS(AP831:AP871, "💲", AY831:AY871, INDIRECT("AE" &amp; ROW())) + COUNTIFS(AP831:AP871, "📦", AY831:AY871, INDIRECT("AE" &amp; ROW())) + COUNTIFS(AP831:AP871, "✅", AY831:AY871, INDIRECT("AE" &amp; ROW()))</f>
        <v>0</v>
      </c>
      <c r="AH872" s="162">
        <f t="array" aca="1" ref="AH872" ca="1">COUNTIFS(AP831:AP871, "💲", AY831:AY871, INDIRECT("AE" &amp; ROW())) + COUNTIFS(AP831:AP871, "📦", AY831:AY871, INDIRECT("AE" &amp; ROW()))</f>
        <v>0</v>
      </c>
      <c r="AI872" s="139">
        <f t="array" aca="1" ref="AI872" ca="1">SUMIFS(AR831:AR871, AY831:AY871, INDIRECT("AE" &amp; ROW()), AP831:AP871, "💲") + SUMIFS(AR831:AR871, AY831:AY871, INDIRECT("AE" &amp; ROW()), AP831:AP871, "📦")</f>
        <v>0</v>
      </c>
      <c r="AJ872" s="139">
        <f t="array" aca="1" ref="AJ872" ca="1">(
    SUMIFS(AR831:AR871, AY831:AY871, INDIRECT("AE" &amp; ROW()), AP831:AP871, "💲") +
    SUMIFS(AR831:AR871, AY831:AY871, INDIRECT("AE" &amp; ROW()), AP831:AP871, "📦")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
        SUMIFS(AR831:AR871, AY831:AY871, INDIRECT("AE" &amp; ROW()), AP831:AP871, "💲", AS831:AS871, "Familiar") +
        SUMIFS(AR831:AR871, AY831:AY871, INDIRECT("AE" &amp; ROW()), AP831:AP871, "📦", AS831:AS871, "Familiar")
    ) / 2
)  -
(
    (
        SUMIFS(AR831:AR871, AY831:AY871, INDIRECT("AE" &amp; ROW()), AP831:AP871, "💲", AS831:AS871, "Exonerado ADH") +
        SUMIFS(AR831:AR871, AY831:AY871, INDIRECT("AE" &amp; ROW()), AP831:AP871, "📦", AS831:AS871, "Exonerado ADH")
    ) / 2
)  -
(
    (
        SUMIFS(AR831:AR871, AY831:AY871, INDIRECT("AE" &amp; ROW()), AP831:AP871, "💲", AS831:AS871, "Exonerado Doctor") +
        SUMIFS(AR831:AR871, AY831:AY871, INDIRECT("AE" &amp; ROW()), AP831:AP871, "📦", AS831:AS871, "Exonerado Doctor")
    ) / 2
)</f>
        <v>0</v>
      </c>
      <c r="AK872" s="139">
        <f t="array" aca="1" ref="AK872" ca="1">(
    SUMIFS(AR831:AR871, AY831:AY871, INDIRECT("AE" &amp; ROW()), AP831:AP871, "💲") +
    SUMIFS(AR831:AR871, AY831:AY871, INDIRECT("AE" &amp; ROW()), AP831:AP871, "📦")
) -
(
    SUMIFS(AR831:AR871, AY831:AY871, INDIRECT("AE" &amp; ROW()), AP831:AP871, "💲", AS831:AS871, "Familiar") +
    SUMIFS(AR831:AR871, AY831:AY871, INDIRECT("AE" &amp; ROW()), AP831:AP871, "📦", AS831:AS871, "Familiar")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SUMIFS(AR831:AR871, AY831:AY871, INDIRECT("AE" &amp; ROW()), AP831:AP871, "💲", AS831:AS871, "Exonerado ADH") +
    SUMIFS(AR831:AR871, AY831:AY871, INDIRECT("AE" &amp; ROW()), AP831:AP871, "📦", AS831:AS871, "Exonerado ADH")
) -
(
    (
        SUMIFS(AR831:AR871, AY831:AY871, INDIRECT("AE" &amp; ROW()), AP831:AP871, "💲", AS831:AS871, "Exonerado Doctor") +
        SUMIFS(AR831:AR871, AY831:AY871, INDIRECT("AE" &amp; ROW()), AP831:AP871, "📦", AS831:AS871, "Exonerado Doctor")
    ) / 2
) -
(
    (
        SUMIFS(AR831:AR871, AY831:AY871, INDIRECT("AE" &amp; ROW()), AP831:AP871, "💲", AS831:AS871, "") +
        SUMIFS(AR831:AR871, AY831:AY871, INDIRECT("AE" &amp; ROW()), AP831:AP871, "📦", AS831:AS871, "")
    ) / 2
)</f>
        <v>0</v>
      </c>
      <c r="AL872" s="140">
        <f t="array" aca="1" ref="AL872" ca="1">(
    SUMIFS(AR831:AR871, AY831:AY871, INDIRECT("AE" &amp; ROW()), AP831:AP871, "💲") +
    SUMIFS(AR831:AR871, AY831:AY871, INDIRECT("AE" &amp; ROW()), AP831:AP871, "📦")
) -
(
    (
        SUMIFS(AR831:AR871, AY831:AY871, INDIRECT("AE" &amp; ROW()), AP831:AP871, "💲", AS831:AS871, "Familiar") +
        SUMIFS(AR831:AR871, AY831:AY871, INDIRECT("AE" &amp; ROW()), AP831:AP871, "📦", AS831:AS871, "Familiar")
    ) / 2
) -
(
    (
        SUMIFS(AR831:AR871, AY831:AY871, INDIRECT("AE" &amp; ROW()), AP831:AP871, "💲", AS831:AS871, "Participante") +
        SUMIFS(AR831:AR871, AY831:AY871, INDIRECT("AE" &amp; ROW()), AP831:AP871, "📦", AS831:AS871, "Participante")
    ) / 2
) -
(
    (
        SUMIFS(AR831:AR871, AY831:AY871, INDIRECT("AE" &amp; ROW()), AP831:AP871, "💲", AS831:AS871, "Empleado") +
        SUMIFS(AR831:AR871, AY831:AY871, INDIRECT("AE" &amp; ROW()), AP831:AP871, "📦", AS831:AS871, "Empleado")
    ) / 2
) -
(
    (
        SUMIFS(AR831:AR871, AY831:AY871, INDIRECT("AE" &amp; ROW()), AP831:AP871, "💲", AS831:AS871, "Exonerado ADH") +
        SUMIFS(AR831:AR871, AY831:AY871, INDIRECT("AE" &amp; ROW()), AP831:AP871, "📦", AS831:AS871, "Exonerado ADH")
    ) / 2
) -
(
    SUMIFS(AR831:AR871, AY831:AY871, INDIRECT("AE" &amp; ROW()), AP831:AP871, "💲", AS831:AS871, "Exonerado Doctor") +
    SUMIFS(AR831:AR871, AY831:AY871, INDIRECT("AE" &amp; ROW()), AP831:AP871, "📦", AS831:AS871, "Exonerado Doctor")
) -
(
    (
        SUMIFS(AR831:AR871, AY831:AY871, INDIRECT("AE" &amp; ROW()), AP831:AP871, "💲", AS831:AS871, "") +
        SUMIFS(AR831:AR871, AY831:AY871, INDIRECT("AE" &amp; ROW()), AP831:AP871, "📦", AS831:AS871, "")
    ) / 2
)</f>
        <v>0</v>
      </c>
      <c r="AM872" s="48"/>
      <c r="AN872" s="48"/>
      <c r="AO872" s="48"/>
      <c r="AP872" s="48"/>
      <c r="AQ872" s="48"/>
      <c r="AR872" s="48"/>
      <c r="AS872" s="48"/>
      <c r="AT872" s="48"/>
      <c r="AU872" s="48"/>
      <c r="AV872" s="48"/>
      <c r="AW872" s="48"/>
      <c r="AX872" s="48"/>
      <c r="AY872" s="48"/>
      <c r="AZ872" s="48"/>
      <c r="BA872" s="48"/>
      <c r="BB872" s="48"/>
      <c r="BC872" s="48"/>
      <c r="BD872" s="48"/>
      <c r="BE872" s="48"/>
      <c r="BF872" s="48"/>
      <c r="BG872" s="48"/>
      <c r="BH872" s="48"/>
      <c r="BI872" s="48"/>
      <c r="BJ872" s="48"/>
      <c r="BK872" s="48"/>
      <c r="BL872" s="48"/>
      <c r="BM872" s="48"/>
      <c r="BN872" s="48"/>
    </row>
    <row r="873" spans="1:66" ht="11.25" customHeight="1">
      <c r="A873" s="220"/>
      <c r="B873" s="38"/>
      <c r="C873" s="205"/>
      <c r="D873" s="208"/>
      <c r="E873" s="57" t="s">
        <v>44</v>
      </c>
      <c r="F873" s="58" t="str">
        <f>IF(D871&lt;&gt;"", VLOOKUP(D871,'Base de Datos'!$A$2:$D1268,4,FALSE()),"")</f>
        <v/>
      </c>
      <c r="G873" s="205"/>
      <c r="H873" s="208"/>
      <c r="I873" s="57" t="s">
        <v>44</v>
      </c>
      <c r="J873" s="58" t="str">
        <f>IF(H871&lt;&gt;"", VLOOKUP(H871,'Base de Datos'!$A$2:$D1268,4,FALSE()),"")</f>
        <v/>
      </c>
      <c r="K873" s="205"/>
      <c r="L873" s="208"/>
      <c r="M873" s="57" t="s">
        <v>44</v>
      </c>
      <c r="N873" s="58" t="str">
        <f>IF(L871&lt;&gt;"", VLOOKUP(L871,'Base de Datos'!$A$2:$D1268,4,FALSE()),"")</f>
        <v/>
      </c>
      <c r="O873" s="43"/>
      <c r="P873" s="163"/>
      <c r="Q873" s="3"/>
      <c r="R873" s="15"/>
      <c r="S873" s="229"/>
      <c r="T873" s="230"/>
      <c r="U873" s="59"/>
      <c r="V873" s="47"/>
      <c r="W873" s="229"/>
      <c r="X873" s="230"/>
      <c r="Y873" s="59"/>
      <c r="Z873" s="47"/>
      <c r="AA873" s="229"/>
      <c r="AB873" s="230"/>
      <c r="AC873" s="59"/>
      <c r="AD873" s="48"/>
      <c r="AE873" s="240" t="s">
        <v>55</v>
      </c>
      <c r="AF873" s="230"/>
      <c r="AG873" s="161">
        <f t="array" aca="1" ref="AG873" ca="1">COUNTIFS(AP831:AP871, "💲", AY831:AY871, INDIRECT("AE" &amp; ROW())) + COUNTIFS(AP831:AP871, "📦", AY831:AY871, INDIRECT("AE" &amp; ROW())) + COUNTIFS(AP831:AP871, "✅", AY831:AY871, INDIRECT("AE" &amp; ROW()))</f>
        <v>0</v>
      </c>
      <c r="AH873" s="162">
        <f t="array" aca="1" ref="AH873" ca="1">COUNTIFS(AP831:AP871, "💲", AY831:AY871, INDIRECT("AE" &amp; ROW())) + COUNTIFS(AP831:AP871, "📦", AY831:AY871, INDIRECT("AE" &amp; ROW()))</f>
        <v>0</v>
      </c>
      <c r="AI873" s="139">
        <f t="array" aca="1" ref="AI873" ca="1">SUMIFS(AR831:AR871, AY831:AY871, INDIRECT("AE" &amp; ROW()), AP831:AP871, "💲") + SUMIFS(AR831:AR871, AY831:AY871, INDIRECT("AE" &amp; ROW()), AP831:AP871, "📦")</f>
        <v>0</v>
      </c>
      <c r="AJ873" s="139">
        <f t="array" aca="1" ref="AJ873" ca="1">(
    SUMIFS(AR831:AR871, AY831:AY871, INDIRECT("AE" &amp; ROW()), AP831:AP871, "💲") +
    SUMIFS(AR831:AR871, AY831:AY871, INDIRECT("AE" &amp; ROW()), AP831:AP871, "📦")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
        SUMIFS(AR831:AR871, AY831:AY871, INDIRECT("AE" &amp; ROW()), AP831:AP871, "💲", AS831:AS871, "Familiar") +
        SUMIFS(AR831:AR871, AY831:AY871, INDIRECT("AE" &amp; ROW()), AP831:AP871, "📦", AS831:AS871, "Familiar")
    ) / 2
)  -
(
    (
        SUMIFS(AR831:AR871, AY831:AY871, INDIRECT("AE" &amp; ROW()), AP831:AP871, "💲", AS831:AS871, "Exonerado ADH") +
        SUMIFS(AR831:AR871, AY831:AY871, INDIRECT("AE" &amp; ROW()), AP831:AP871, "📦", AS831:AS871, "Exonerado ADH")
    ) / 2
)  -
(
    (
        SUMIFS(AR831:AR871, AY831:AY871, INDIRECT("AE" &amp; ROW()), AP831:AP871, "💲", AS831:AS871, "Exonerado Doctor") +
        SUMIFS(AR831:AR871, AY831:AY871, INDIRECT("AE" &amp; ROW()), AP831:AP871, "📦", AS831:AS871, "Exonerado Doctor")
    ) / 2
)</f>
        <v>0</v>
      </c>
      <c r="AK873" s="139">
        <f t="array" aca="1" ref="AK873" ca="1">(
    SUMIFS(AR831:AR871, AY831:AY871, INDIRECT("AE" &amp; ROW()), AP831:AP871, "💲") +
    SUMIFS(AR831:AR871, AY831:AY871, INDIRECT("AE" &amp; ROW()), AP831:AP871, "📦")
) -
(
    SUMIFS(AR831:AR871, AY831:AY871, INDIRECT("AE" &amp; ROW()), AP831:AP871, "💲", AS831:AS871, "Familiar") +
    SUMIFS(AR831:AR871, AY831:AY871, INDIRECT("AE" &amp; ROW()), AP831:AP871, "📦", AS831:AS871, "Familiar")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SUMIFS(AR831:AR871, AY831:AY871, INDIRECT("AE" &amp; ROW()), AP831:AP871, "💲", AS831:AS871, "Exonerado ADH") +
    SUMIFS(AR831:AR871, AY831:AY871, INDIRECT("AE" &amp; ROW()), AP831:AP871, "📦", AS831:AS871, "Exonerado ADH")
) -
(
    (
        SUMIFS(AR831:AR871, AY831:AY871, INDIRECT("AE" &amp; ROW()), AP831:AP871, "💲", AS831:AS871, "Exonerado Doctor") +
        SUMIFS(AR831:AR871, AY831:AY871, INDIRECT("AE" &amp; ROW()), AP831:AP871, "📦", AS831:AS871, "Exonerado Doctor")
    ) / 2
) -
(
    (
        SUMIFS(AR831:AR871, AY831:AY871, INDIRECT("AE" &amp; ROW()), AP831:AP871, "💲", AS831:AS871, "") +
        SUMIFS(AR831:AR871, AY831:AY871, INDIRECT("AE" &amp; ROW()), AP831:AP871, "📦", AS831:AS871, "")
    ) / 2
)</f>
        <v>0</v>
      </c>
      <c r="AL873" s="140">
        <f t="array" aca="1" ref="AL873" ca="1">(
    SUMIFS(AR831:AR871, AY831:AY871, INDIRECT("AE" &amp; ROW()), AP831:AP871, "💲") +
    SUMIFS(AR831:AR871, AY831:AY871, INDIRECT("AE" &amp; ROW()), AP831:AP871, "📦")
) -
(
    (
        SUMIFS(AR831:AR871, AY831:AY871, INDIRECT("AE" &amp; ROW()), AP831:AP871, "💲", AS831:AS871, "Familiar") +
        SUMIFS(AR831:AR871, AY831:AY871, INDIRECT("AE" &amp; ROW()), AP831:AP871, "📦", AS831:AS871, "Familiar")
    ) / 2
) -
(
    (
        SUMIFS(AR831:AR871, AY831:AY871, INDIRECT("AE" &amp; ROW()), AP831:AP871, "💲", AS831:AS871, "Participante") +
        SUMIFS(AR831:AR871, AY831:AY871, INDIRECT("AE" &amp; ROW()), AP831:AP871, "📦", AS831:AS871, "Participante")
    ) / 2
) -
(
    (
        SUMIFS(AR831:AR871, AY831:AY871, INDIRECT("AE" &amp; ROW()), AP831:AP871, "💲", AS831:AS871, "Empleado") +
        SUMIFS(AR831:AR871, AY831:AY871, INDIRECT("AE" &amp; ROW()), AP831:AP871, "📦", AS831:AS871, "Empleado")
    ) / 2
) -
(
    (
        SUMIFS(AR831:AR871, AY831:AY871, INDIRECT("AE" &amp; ROW()), AP831:AP871, "💲", AS831:AS871, "Exonerado ADH") +
        SUMIFS(AR831:AR871, AY831:AY871, INDIRECT("AE" &amp; ROW()), AP831:AP871, "📦", AS831:AS871, "Exonerado ADH")
    ) / 2
) -
(
    SUMIFS(AR831:AR871, AY831:AY871, INDIRECT("AE" &amp; ROW()), AP831:AP871, "💲", AS831:AS871, "Exonerado Doctor") +
    SUMIFS(AR831:AR871, AY831:AY871, INDIRECT("AE" &amp; ROW()), AP831:AP871, "📦", AS831:AS871, "Exonerado Doctor")
) -
(
    (
        SUMIFS(AR831:AR871, AY831:AY871, INDIRECT("AE" &amp; ROW()), AP831:AP871, "💲", AS831:AS871, "") +
        SUMIFS(AR831:AR871, AY831:AY871, INDIRECT("AE" &amp; ROW()), AP831:AP871, "📦", AS831:AS871, "")
    ) / 2
)</f>
        <v>0</v>
      </c>
      <c r="AM873" s="48"/>
      <c r="AN873" s="48"/>
      <c r="AO873" s="48"/>
      <c r="AP873" s="48"/>
      <c r="AQ873" s="48"/>
      <c r="AR873" s="48"/>
      <c r="AS873" s="48"/>
      <c r="AT873" s="48"/>
      <c r="AU873" s="48"/>
      <c r="AV873" s="48"/>
      <c r="AW873" s="48"/>
      <c r="AX873" s="48"/>
      <c r="AY873" s="48"/>
      <c r="AZ873" s="48"/>
      <c r="BA873" s="48"/>
      <c r="BB873" s="48"/>
      <c r="BC873" s="48"/>
      <c r="BD873" s="48"/>
      <c r="BE873" s="48"/>
      <c r="BF873" s="48"/>
      <c r="BG873" s="48"/>
      <c r="BH873" s="48"/>
      <c r="BI873" s="48"/>
      <c r="BJ873" s="48"/>
      <c r="BK873" s="48"/>
      <c r="BL873" s="48"/>
      <c r="BM873" s="48"/>
      <c r="BN873" s="48"/>
    </row>
    <row r="874" spans="1:66" ht="11.25" customHeight="1">
      <c r="A874" s="221"/>
      <c r="B874" s="38"/>
      <c r="C874" s="206"/>
      <c r="D874" s="209"/>
      <c r="E874" s="85" t="s">
        <v>46</v>
      </c>
      <c r="F874" s="86"/>
      <c r="G874" s="206"/>
      <c r="H874" s="209"/>
      <c r="I874" s="85" t="s">
        <v>46</v>
      </c>
      <c r="J874" s="108"/>
      <c r="K874" s="206"/>
      <c r="L874" s="209"/>
      <c r="M874" s="85" t="s">
        <v>46</v>
      </c>
      <c r="N874" s="108"/>
      <c r="O874" s="43"/>
      <c r="P874" s="163"/>
      <c r="Q874" s="3"/>
      <c r="R874" s="15"/>
      <c r="S874" s="227" t="str">
        <f>IF(OR(S871="Empleado",S871="Familiar"),"Nombre del Empleado","N° Factura")</f>
        <v>N° Factura</v>
      </c>
      <c r="T874" s="228"/>
      <c r="U874" s="89"/>
      <c r="V874" s="47"/>
      <c r="W874" s="227" t="str">
        <f>IF(OR(W871="Empleado",W871="Familiar"),"Nombre del Empleado","N° Factura")</f>
        <v>N° Factura</v>
      </c>
      <c r="X874" s="228"/>
      <c r="Y874" s="89"/>
      <c r="Z874" s="47"/>
      <c r="AA874" s="227" t="str">
        <f>IF(OR(AA871="Empleado",AA871="Familiar"),"Nombre del Empleado","N° Factura")</f>
        <v>N° Factura</v>
      </c>
      <c r="AB874" s="228"/>
      <c r="AC874" s="89"/>
      <c r="AD874" s="48"/>
      <c r="AE874" s="240" t="s">
        <v>57</v>
      </c>
      <c r="AF874" s="230"/>
      <c r="AG874" s="161">
        <f t="array" aca="1" ref="AG874" ca="1">COUNTIFS(AP831:AP871, "💲", AY831:AY871, INDIRECT("AE" &amp; ROW())) + COUNTIFS(AP831:AP871, "📦", AY831:AY871, INDIRECT("AE" &amp; ROW())) + COUNTIFS(AP831:AP871, "✅", AY831:AY871, INDIRECT("AE" &amp; ROW()))</f>
        <v>0</v>
      </c>
      <c r="AH874" s="162">
        <f t="array" aca="1" ref="AH874" ca="1">COUNTIFS(AP831:AP871, "💲", AY831:AY871, INDIRECT("AE" &amp; ROW())) + COUNTIFS(AP831:AP871, "📦", AY831:AY871, INDIRECT("AE" &amp; ROW()))</f>
        <v>0</v>
      </c>
      <c r="AI874" s="139">
        <f t="array" aca="1" ref="AI874" ca="1">SUMIFS(AR831:AR871, AY831:AY871, INDIRECT("AE" &amp; ROW()), AP831:AP871, "💲") + SUMIFS(AR831:AR871, AY831:AY871, INDIRECT("AE" &amp; ROW()), AP831:AP871, "📦")</f>
        <v>0</v>
      </c>
      <c r="AJ874" s="139">
        <f t="array" aca="1" ref="AJ874" ca="1">(
    SUMIFS(AR831:AR871, AY831:AY871, INDIRECT("AE" &amp; ROW()), AP831:AP871, "💲") +
    SUMIFS(AR831:AR871, AY831:AY871, INDIRECT("AE" &amp; ROW()), AP831:AP871, "📦")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
        SUMIFS(AR831:AR871, AY831:AY871, INDIRECT("AE" &amp; ROW()), AP831:AP871, "💲", AS831:AS871, "Familiar") +
        SUMIFS(AR831:AR871, AY831:AY871, INDIRECT("AE" &amp; ROW()), AP831:AP871, "📦", AS831:AS871, "Familiar")
    ) / 2
)  -
(
    (
        SUMIFS(AR831:AR871, AY831:AY871, INDIRECT("AE" &amp; ROW()), AP831:AP871, "💲", AS831:AS871, "Exonerado ADH") +
        SUMIFS(AR831:AR871, AY831:AY871, INDIRECT("AE" &amp; ROW()), AP831:AP871, "📦", AS831:AS871, "Exonerado ADH")
    ) / 2
)  -
(
    (
        SUMIFS(AR831:AR871, AY831:AY871, INDIRECT("AE" &amp; ROW()), AP831:AP871, "💲", AS831:AS871, "Exonerado Doctor") +
        SUMIFS(AR831:AR871, AY831:AY871, INDIRECT("AE" &amp; ROW()), AP831:AP871, "📦", AS831:AS871, "Exonerado Doctor")
    ) / 2
)</f>
        <v>0</v>
      </c>
      <c r="AK874" s="139">
        <f t="array" aca="1" ref="AK874" ca="1">(
    SUMIFS(AR831:AR871, AY831:AY871, INDIRECT("AE" &amp; ROW()), AP831:AP871, "💲") +
    SUMIFS(AR831:AR871, AY831:AY871, INDIRECT("AE" &amp; ROW()), AP831:AP871, "📦")
) -
(
    SUMIFS(AR831:AR871, AY831:AY871, INDIRECT("AE" &amp; ROW()), AP831:AP871, "💲", AS831:AS871, "Familiar") +
    SUMIFS(AR831:AR871, AY831:AY871, INDIRECT("AE" &amp; ROW()), AP831:AP871, "📦", AS831:AS871, "Familiar")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SUMIFS(AR831:AR871, AY831:AY871, INDIRECT("AE" &amp; ROW()), AP831:AP871, "💲", AS831:AS871, "Exonerado ADH") +
    SUMIFS(AR831:AR871, AY831:AY871, INDIRECT("AE" &amp; ROW()), AP831:AP871, "📦", AS831:AS871, "Exonerado ADH")
) -
(
    (
        SUMIFS(AR831:AR871, AY831:AY871, INDIRECT("AE" &amp; ROW()), AP831:AP871, "💲", AS831:AS871, "Exonerado Doctor") +
        SUMIFS(AR831:AR871, AY831:AY871, INDIRECT("AE" &amp; ROW()), AP831:AP871, "📦", AS831:AS871, "Exonerado Doctor")
    ) / 2
) -
(
    (
        SUMIFS(AR831:AR871, AY831:AY871, INDIRECT("AE" &amp; ROW()), AP831:AP871, "💲", AS831:AS871, "") +
        SUMIFS(AR831:AR871, AY831:AY871, INDIRECT("AE" &amp; ROW()), AP831:AP871, "📦", AS831:AS871, "")
    ) / 2
)</f>
        <v>0</v>
      </c>
      <c r="AL874" s="140">
        <f t="array" aca="1" ref="AL874" ca="1">(
    SUMIFS(AR831:AR871, AY831:AY871, INDIRECT("AE" &amp; ROW()), AP831:AP871, "💲") +
    SUMIFS(AR831:AR871, AY831:AY871, INDIRECT("AE" &amp; ROW()), AP831:AP871, "📦")
) -
(
    (
        SUMIFS(AR831:AR871, AY831:AY871, INDIRECT("AE" &amp; ROW()), AP831:AP871, "💲", AS831:AS871, "Familiar") +
        SUMIFS(AR831:AR871, AY831:AY871, INDIRECT("AE" &amp; ROW()), AP831:AP871, "📦", AS831:AS871, "Familiar")
    ) / 2
) -
(
    (
        SUMIFS(AR831:AR871, AY831:AY871, INDIRECT("AE" &amp; ROW()), AP831:AP871, "💲", AS831:AS871, "Participante") +
        SUMIFS(AR831:AR871, AY831:AY871, INDIRECT("AE" &amp; ROW()), AP831:AP871, "📦", AS831:AS871, "Participante")
    ) / 2
) -
(
    (
        SUMIFS(AR831:AR871, AY831:AY871, INDIRECT("AE" &amp; ROW()), AP831:AP871, "💲", AS831:AS871, "Empleado") +
        SUMIFS(AR831:AR871, AY831:AY871, INDIRECT("AE" &amp; ROW()), AP831:AP871, "📦", AS831:AS871, "Empleado")
    ) / 2
) -
(
    (
        SUMIFS(AR831:AR871, AY831:AY871, INDIRECT("AE" &amp; ROW()), AP831:AP871, "💲", AS831:AS871, "Exonerado ADH") +
        SUMIFS(AR831:AR871, AY831:AY871, INDIRECT("AE" &amp; ROW()), AP831:AP871, "📦", AS831:AS871, "Exonerado ADH")
    ) / 2
) -
(
    SUMIFS(AR831:AR871, AY831:AY871, INDIRECT("AE" &amp; ROW()), AP831:AP871, "💲", AS831:AS871, "Exonerado Doctor") +
    SUMIFS(AR831:AR871, AY831:AY871, INDIRECT("AE" &amp; ROW()), AP831:AP871, "📦", AS831:AS871, "Exonerado Doctor")
) -
(
    (
        SUMIFS(AR831:AR871, AY831:AY871, INDIRECT("AE" &amp; ROW()), AP831:AP871, "💲", AS831:AS871, "") +
        SUMIFS(AR831:AR871, AY831:AY871, INDIRECT("AE" &amp; ROW()), AP831:AP871, "📦", AS831:AS871, "")
    ) / 2
)</f>
        <v>0</v>
      </c>
      <c r="AM874" s="48"/>
      <c r="AN874" s="48"/>
      <c r="AO874" s="48"/>
      <c r="AP874" s="48"/>
      <c r="AQ874" s="48"/>
      <c r="AR874" s="48"/>
      <c r="AS874" s="48"/>
      <c r="AT874" s="48"/>
      <c r="AU874" s="48"/>
      <c r="AV874" s="48"/>
      <c r="AW874" s="48"/>
      <c r="AX874" s="48"/>
      <c r="AY874" s="48"/>
      <c r="AZ874" s="48"/>
      <c r="BA874" s="48"/>
      <c r="BB874" s="48"/>
      <c r="BC874" s="48"/>
      <c r="BD874" s="48"/>
      <c r="BE874" s="48"/>
      <c r="BF874" s="48"/>
      <c r="BG874" s="48"/>
      <c r="BH874" s="48"/>
      <c r="BI874" s="48"/>
      <c r="BJ874" s="48"/>
      <c r="BK874" s="48"/>
      <c r="BL874" s="48"/>
      <c r="BM874" s="48"/>
      <c r="BN874" s="48"/>
    </row>
    <row r="875" spans="1:66" ht="11.25" customHeight="1">
      <c r="A875" s="222">
        <f>A871+$Q$13/1440</f>
        <v>0.79166666666666641</v>
      </c>
      <c r="B875" s="164"/>
      <c r="C875" s="204"/>
      <c r="D875" s="207"/>
      <c r="E875" s="177" t="s">
        <v>36</v>
      </c>
      <c r="F875" s="42" t="str">
        <f>IF(D875&lt;&gt;"", VLOOKUP(D875,'Base de Datos'!$A$2:$D1268,2,FALSE()),"")</f>
        <v/>
      </c>
      <c r="G875" s="204"/>
      <c r="H875" s="216"/>
      <c r="I875" s="177" t="s">
        <v>36</v>
      </c>
      <c r="J875" s="42" t="str">
        <f>IF(H875&lt;&gt;"", VLOOKUP(H875,'Base de Datos'!$A$2:$D1268,2,FALSE()),"")</f>
        <v/>
      </c>
      <c r="K875" s="204"/>
      <c r="L875" s="216"/>
      <c r="M875" s="177" t="s">
        <v>36</v>
      </c>
      <c r="N875" s="42" t="str">
        <f>IF(L875&lt;&gt;"", VLOOKUP(L875,'Base de Datos'!$A$2:$D1268,2,FALSE()),"")</f>
        <v/>
      </c>
      <c r="O875" s="165"/>
      <c r="P875" s="165"/>
      <c r="Q875" s="165"/>
      <c r="R875" s="166"/>
      <c r="S875" s="167"/>
      <c r="T875" s="45" t="s">
        <v>37</v>
      </c>
      <c r="U875" s="168"/>
      <c r="V875" s="169"/>
      <c r="W875" s="167"/>
      <c r="X875" s="45" t="s">
        <v>37</v>
      </c>
      <c r="Y875" s="168"/>
      <c r="Z875" s="169"/>
      <c r="AA875" s="167"/>
      <c r="AB875" s="45" t="s">
        <v>37</v>
      </c>
      <c r="AC875" s="168"/>
      <c r="AD875" s="56"/>
      <c r="AE875" s="240" t="s">
        <v>59</v>
      </c>
      <c r="AF875" s="230"/>
      <c r="AG875" s="161">
        <f t="array" aca="1" ref="AG875" ca="1">COUNTIFS(AP831:AP871, "💲", AY831:AY871, INDIRECT("AE" &amp; ROW())) + COUNTIFS(AP831:AP871, "📦", AY831:AY871, INDIRECT("AE" &amp; ROW())) + COUNTIFS(AP831:AP871, "✅", AY831:AY871, INDIRECT("AE" &amp; ROW()))</f>
        <v>1</v>
      </c>
      <c r="AH875" s="162">
        <f t="array" aca="1" ref="AH875" ca="1">COUNTIFS(AP831:AP871, "💲", AY831:AY871, INDIRECT("AE" &amp; ROW())) + COUNTIFS(AP831:AP871, "📦", AY831:AY871, INDIRECT("AE" &amp; ROW()))</f>
        <v>1</v>
      </c>
      <c r="AI875" s="139">
        <f t="array" aca="1" ref="AI875" ca="1">SUMIFS(AR831:AR871, AY831:AY871, INDIRECT("AE" &amp; ROW()), AP831:AP871, "💲") + SUMIFS(AR831:AR871, AY831:AY871, INDIRECT("AE" &amp; ROW()), AP831:AP871, "📦")</f>
        <v>50</v>
      </c>
      <c r="AJ875" s="139">
        <f t="array" aca="1" ref="AJ875" ca="1">(
    SUMIFS(AR831:AR871, AY831:AY871, INDIRECT("AE" &amp; ROW()), AP831:AP871, "💲") +
    SUMIFS(AR831:AR871, AY831:AY871, INDIRECT("AE" &amp; ROW()), AP831:AP871, "📦")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
        SUMIFS(AR831:AR871, AY831:AY871, INDIRECT("AE" &amp; ROW()), AP831:AP871, "💲", AS831:AS871, "Familiar") +
        SUMIFS(AR831:AR871, AY831:AY871, INDIRECT("AE" &amp; ROW()), AP831:AP871, "📦", AS831:AS871, "Familiar")
    ) / 2
)  -
(
    (
        SUMIFS(AR831:AR871, AY831:AY871, INDIRECT("AE" &amp; ROW()), AP831:AP871, "💲", AS831:AS871, "Exonerado ADH") +
        SUMIFS(AR831:AR871, AY831:AY871, INDIRECT("AE" &amp; ROW()), AP831:AP871, "📦", AS831:AS871, "Exonerado ADH")
    ) / 2
)  -
(
    (
        SUMIFS(AR831:AR871, AY831:AY871, INDIRECT("AE" &amp; ROW()), AP831:AP871, "💲", AS831:AS871, "Exonerado Doctor") +
        SUMIFS(AR831:AR871, AY831:AY871, INDIRECT("AE" &amp; ROW()), AP831:AP871, "📦", AS831:AS871, "Exonerado Doctor")
    ) / 2
)</f>
        <v>50</v>
      </c>
      <c r="AK875" s="139">
        <f t="array" aca="1" ref="AK875" ca="1">(
    SUMIFS(AR831:AR871, AY831:AY871, INDIRECT("AE" &amp; ROW()), AP831:AP871, "💲") +
    SUMIFS(AR831:AR871, AY831:AY871, INDIRECT("AE" &amp; ROW()), AP831:AP871, "📦")
) -
(
    SUMIFS(AR831:AR871, AY831:AY871, INDIRECT("AE" &amp; ROW()), AP831:AP871, "💲", AS831:AS871, "Familiar") +
    SUMIFS(AR831:AR871, AY831:AY871, INDIRECT("AE" &amp; ROW()), AP831:AP871, "📦", AS831:AS871, "Familiar")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SUMIFS(AR831:AR871, AY831:AY871, INDIRECT("AE" &amp; ROW()), AP831:AP871, "💲", AS831:AS871, "Exonerado ADH") +
    SUMIFS(AR831:AR871, AY831:AY871, INDIRECT("AE" &amp; ROW()), AP831:AP871, "📦", AS831:AS871, "Exonerado ADH")
) -
(
    (
        SUMIFS(AR831:AR871, AY831:AY871, INDIRECT("AE" &amp; ROW()), AP831:AP871, "💲", AS831:AS871, "Exonerado Doctor") +
        SUMIFS(AR831:AR871, AY831:AY871, INDIRECT("AE" &amp; ROW()), AP831:AP871, "📦", AS831:AS871, "Exonerado Doctor")
    ) / 2
) -
(
    (
        SUMIFS(AR831:AR871, AY831:AY871, INDIRECT("AE" &amp; ROW()), AP831:AP871, "💲", AS831:AS871, "") +
        SUMIFS(AR831:AR871, AY831:AY871, INDIRECT("AE" &amp; ROW()), AP831:AP871, "📦", AS831:AS871, "")
    ) / 2
)</f>
        <v>50</v>
      </c>
      <c r="AL875" s="140">
        <f t="array" aca="1" ref="AL875" ca="1">(
    SUMIFS(AR831:AR871, AY831:AY871, INDIRECT("AE" &amp; ROW()), AP831:AP871, "💲") +
    SUMIFS(AR831:AR871, AY831:AY871, INDIRECT("AE" &amp; ROW()), AP831:AP871, "📦")
) -
(
    (
        SUMIFS(AR831:AR871, AY831:AY871, INDIRECT("AE" &amp; ROW()), AP831:AP871, "💲", AS831:AS871, "Familiar") +
        SUMIFS(AR831:AR871, AY831:AY871, INDIRECT("AE" &amp; ROW()), AP831:AP871, "📦", AS831:AS871, "Familiar")
    ) / 2
) -
(
    (
        SUMIFS(AR831:AR871, AY831:AY871, INDIRECT("AE" &amp; ROW()), AP831:AP871, "💲", AS831:AS871, "Participante") +
        SUMIFS(AR831:AR871, AY831:AY871, INDIRECT("AE" &amp; ROW()), AP831:AP871, "📦", AS831:AS871, "Participante")
    ) / 2
) -
(
    (
        SUMIFS(AR831:AR871, AY831:AY871, INDIRECT("AE" &amp; ROW()), AP831:AP871, "💲", AS831:AS871, "Empleado") +
        SUMIFS(AR831:AR871, AY831:AY871, INDIRECT("AE" &amp; ROW()), AP831:AP871, "📦", AS831:AS871, "Empleado")
    ) / 2
) -
(
    (
        SUMIFS(AR831:AR871, AY831:AY871, INDIRECT("AE" &amp; ROW()), AP831:AP871, "💲", AS831:AS871, "Exonerado ADH") +
        SUMIFS(AR831:AR871, AY831:AY871, INDIRECT("AE" &amp; ROW()), AP831:AP871, "📦", AS831:AS871, "Exonerado ADH")
    ) / 2
) -
(
    SUMIFS(AR831:AR871, AY831:AY871, INDIRECT("AE" &amp; ROW()), AP831:AP871, "💲", AS831:AS871, "Exonerado Doctor") +
    SUMIFS(AR831:AR871, AY831:AY871, INDIRECT("AE" &amp; ROW()), AP831:AP871, "📦", AS831:AS871, "Exonerado Doctor")
) -
(
    (
        SUMIFS(AR831:AR871, AY831:AY871, INDIRECT("AE" &amp; ROW()), AP831:AP871, "💲", AS831:AS871, "") +
        SUMIFS(AR831:AR871, AY831:AY871, INDIRECT("AE" &amp; ROW()), AP831:AP871, "📦", AS831:AS871, "")
    ) / 2
)</f>
        <v>50</v>
      </c>
      <c r="AM875" s="56"/>
      <c r="AN875" s="56"/>
      <c r="AO875" s="56"/>
      <c r="AP875" s="56"/>
      <c r="AQ875" s="56"/>
      <c r="AR875" s="56"/>
      <c r="AS875" s="56"/>
      <c r="AT875" s="56"/>
      <c r="AU875" s="56"/>
      <c r="AV875" s="56"/>
      <c r="AW875" s="56"/>
      <c r="AX875" s="56"/>
      <c r="AY875" s="56"/>
      <c r="AZ875" s="56"/>
      <c r="BA875" s="56"/>
      <c r="BB875" s="56"/>
      <c r="BC875" s="56"/>
      <c r="BD875" s="56"/>
      <c r="BE875" s="56"/>
      <c r="BF875" s="56"/>
      <c r="BG875" s="56"/>
      <c r="BH875" s="56"/>
      <c r="BI875" s="56"/>
      <c r="BJ875" s="56"/>
      <c r="BK875" s="56"/>
      <c r="BL875" s="56"/>
      <c r="BM875" s="56"/>
      <c r="BN875" s="56"/>
    </row>
    <row r="876" spans="1:66" ht="11.25" customHeight="1">
      <c r="A876" s="220"/>
      <c r="B876" s="164"/>
      <c r="C876" s="205"/>
      <c r="D876" s="208"/>
      <c r="E876" s="178" t="s">
        <v>42</v>
      </c>
      <c r="F876" s="58" t="str">
        <f>IF(D875&lt;&gt;"", VLOOKUP(D875,'Base de Datos'!$A$2:$D1268,3,FALSE()),"")</f>
        <v/>
      </c>
      <c r="G876" s="205"/>
      <c r="H876" s="208"/>
      <c r="I876" s="178" t="s">
        <v>42</v>
      </c>
      <c r="J876" s="58" t="str">
        <f>IF(H875&lt;&gt;"", VLOOKUP(H875,'Base de Datos'!$A$2:$D1268,3,FALSE()),"")</f>
        <v/>
      </c>
      <c r="K876" s="205"/>
      <c r="L876" s="208"/>
      <c r="M876" s="178" t="s">
        <v>42</v>
      </c>
      <c r="N876" s="58" t="str">
        <f>IF(L875&lt;&gt;"", VLOOKUP(L875,'Base de Datos'!$A$2:$D1268,3,FALSE()),"")</f>
        <v/>
      </c>
      <c r="O876" s="165"/>
      <c r="P876" s="165"/>
      <c r="Q876" s="165"/>
      <c r="R876" s="166"/>
      <c r="S876" s="231"/>
      <c r="T876" s="230"/>
      <c r="U876" s="170"/>
      <c r="V876" s="169"/>
      <c r="W876" s="231"/>
      <c r="X876" s="230"/>
      <c r="Y876" s="170"/>
      <c r="Z876" s="169"/>
      <c r="AA876" s="231"/>
      <c r="AB876" s="230"/>
      <c r="AC876" s="170"/>
      <c r="AD876" s="56"/>
      <c r="AE876" s="240" t="s">
        <v>63</v>
      </c>
      <c r="AF876" s="230"/>
      <c r="AG876" s="161">
        <f t="array" aca="1" ref="AG876" ca="1">COUNTIFS(AP831:AP871, "💲", AY831:AY871, INDIRECT("AE" &amp; ROW())) + COUNTIFS(AP831:AP871, "📦", AY831:AY871, INDIRECT("AE" &amp; ROW())) + COUNTIFS(AP831:AP871, "✅", AY831:AY871, INDIRECT("AE" &amp; ROW()))</f>
        <v>0</v>
      </c>
      <c r="AH876" s="162">
        <f t="array" aca="1" ref="AH876" ca="1">COUNTIFS(AP831:AP871, "💲", AY831:AY871, INDIRECT("AE" &amp; ROW())) + COUNTIFS(AP831:AP871, "📦", AY831:AY871, INDIRECT("AE" &amp; ROW()))</f>
        <v>0</v>
      </c>
      <c r="AI876" s="139">
        <f t="array" aca="1" ref="AI876" ca="1">SUMIFS(AR831:AR871, AY831:AY871, INDIRECT("AE" &amp; ROW()), AP831:AP871, "💲") + SUMIFS(AR831:AR871, AY831:AY871, INDIRECT("AE" &amp; ROW()), AP831:AP871, "📦")</f>
        <v>0</v>
      </c>
      <c r="AJ876" s="139">
        <f t="array" aca="1" ref="AJ876" ca="1">(
    SUMIFS(AR831:AR871, AY831:AY871, INDIRECT("AE" &amp; ROW()), AP831:AP871, "💲") +
    SUMIFS(AR831:AR871, AY831:AY871, INDIRECT("AE" &amp; ROW()), AP831:AP871, "📦")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
        SUMIFS(AR831:AR871, AY831:AY871, INDIRECT("AE" &amp; ROW()), AP831:AP871, "💲", AS831:AS871, "Familiar") +
        SUMIFS(AR831:AR871, AY831:AY871, INDIRECT("AE" &amp; ROW()), AP831:AP871, "📦", AS831:AS871, "Familiar")
    ) / 2
)  -
(
    (
        SUMIFS(AR831:AR871, AY831:AY871, INDIRECT("AE" &amp; ROW()), AP831:AP871, "💲", AS831:AS871, "Exonerado ADH") +
        SUMIFS(AR831:AR871, AY831:AY871, INDIRECT("AE" &amp; ROW()), AP831:AP871, "📦", AS831:AS871, "Exonerado ADH")
    ) / 2
)  -
(
    (
        SUMIFS(AR831:AR871, AY831:AY871, INDIRECT("AE" &amp; ROW()), AP831:AP871, "💲", AS831:AS871, "Exonerado Doctor") +
        SUMIFS(AR831:AR871, AY831:AY871, INDIRECT("AE" &amp; ROW()), AP831:AP871, "📦", AS831:AS871, "Exonerado Doctor")
    ) / 2
)</f>
        <v>0</v>
      </c>
      <c r="AK876" s="139">
        <f t="array" aca="1" ref="AK876" ca="1">(
    SUMIFS(AR831:AR871, AY831:AY871, INDIRECT("AE" &amp; ROW()), AP831:AP871, "💲") +
    SUMIFS(AR831:AR871, AY831:AY871, INDIRECT("AE" &amp; ROW()), AP831:AP871, "📦")
) -
(
    SUMIFS(AR831:AR871, AY831:AY871, INDIRECT("AE" &amp; ROW()), AP831:AP871, "💲", AS831:AS871, "Familiar") +
    SUMIFS(AR831:AR871, AY831:AY871, INDIRECT("AE" &amp; ROW()), AP831:AP871, "📦", AS831:AS871, "Familiar")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SUMIFS(AR831:AR871, AY831:AY871, INDIRECT("AE" &amp; ROW()), AP831:AP871, "💲", AS831:AS871, "Exonerado ADH") +
    SUMIFS(AR831:AR871, AY831:AY871, INDIRECT("AE" &amp; ROW()), AP831:AP871, "📦", AS831:AS871, "Exonerado ADH")
) -
(
    (
        SUMIFS(AR831:AR871, AY831:AY871, INDIRECT("AE" &amp; ROW()), AP831:AP871, "💲", AS831:AS871, "Exonerado Doctor") +
        SUMIFS(AR831:AR871, AY831:AY871, INDIRECT("AE" &amp; ROW()), AP831:AP871, "📦", AS831:AS871, "Exonerado Doctor")
    ) / 2
) -
(
    (
        SUMIFS(AR831:AR871, AY831:AY871, INDIRECT("AE" &amp; ROW()), AP831:AP871, "💲", AS831:AS871, "") +
        SUMIFS(AR831:AR871, AY831:AY871, INDIRECT("AE" &amp; ROW()), AP831:AP871, "📦", AS831:AS871, "")
    ) / 2
)</f>
        <v>0</v>
      </c>
      <c r="AL876" s="140">
        <f t="array" aca="1" ref="AL876" ca="1">(
    SUMIFS(AR831:AR871, AY831:AY871, INDIRECT("AE" &amp; ROW()), AP831:AP871, "💲") +
    SUMIFS(AR831:AR871, AY831:AY871, INDIRECT("AE" &amp; ROW()), AP831:AP871, "📦")
) -
(
    (
        SUMIFS(AR831:AR871, AY831:AY871, INDIRECT("AE" &amp; ROW()), AP831:AP871, "💲", AS831:AS871, "Familiar") +
        SUMIFS(AR831:AR871, AY831:AY871, INDIRECT("AE" &amp; ROW()), AP831:AP871, "📦", AS831:AS871, "Familiar")
    ) / 2
) -
(
    (
        SUMIFS(AR831:AR871, AY831:AY871, INDIRECT("AE" &amp; ROW()), AP831:AP871, "💲", AS831:AS871, "Participante") +
        SUMIFS(AR831:AR871, AY831:AY871, INDIRECT("AE" &amp; ROW()), AP831:AP871, "📦", AS831:AS871, "Participante")
    ) / 2
) -
(
    (
        SUMIFS(AR831:AR871, AY831:AY871, INDIRECT("AE" &amp; ROW()), AP831:AP871, "💲", AS831:AS871, "Empleado") +
        SUMIFS(AR831:AR871, AY831:AY871, INDIRECT("AE" &amp; ROW()), AP831:AP871, "📦", AS831:AS871, "Empleado")
    ) / 2
) -
(
    (
        SUMIFS(AR831:AR871, AY831:AY871, INDIRECT("AE" &amp; ROW()), AP831:AP871, "💲", AS831:AS871, "Exonerado ADH") +
        SUMIFS(AR831:AR871, AY831:AY871, INDIRECT("AE" &amp; ROW()), AP831:AP871, "📦", AS831:AS871, "Exonerado ADH")
    ) / 2
) -
(
    SUMIFS(AR831:AR871, AY831:AY871, INDIRECT("AE" &amp; ROW()), AP831:AP871, "💲", AS831:AS871, "Exonerado Doctor") +
    SUMIFS(AR831:AR871, AY831:AY871, INDIRECT("AE" &amp; ROW()), AP831:AP871, "📦", AS831:AS871, "Exonerado Doctor")
) -
(
    (
        SUMIFS(AR831:AR871, AY831:AY871, INDIRECT("AE" &amp; ROW()), AP831:AP871, "💲", AS831:AS871, "") +
        SUMIFS(AR831:AR871, AY831:AY871, INDIRECT("AE" &amp; ROW()), AP831:AP871, "📦", AS831:AS871, "")
    ) / 2
)</f>
        <v>0</v>
      </c>
      <c r="AM876" s="56"/>
      <c r="AN876" s="56"/>
      <c r="AO876" s="56"/>
      <c r="AP876" s="56"/>
      <c r="AQ876" s="56"/>
      <c r="AR876" s="56"/>
      <c r="AS876" s="56"/>
      <c r="AT876" s="56"/>
      <c r="AU876" s="56"/>
      <c r="AV876" s="56"/>
      <c r="AW876" s="56"/>
      <c r="AX876" s="56"/>
      <c r="AY876" s="56"/>
      <c r="AZ876" s="56"/>
      <c r="BA876" s="56"/>
      <c r="BB876" s="56"/>
      <c r="BC876" s="56"/>
      <c r="BD876" s="56"/>
      <c r="BE876" s="56"/>
      <c r="BF876" s="56"/>
      <c r="BG876" s="56"/>
      <c r="BH876" s="56"/>
      <c r="BI876" s="56"/>
      <c r="BJ876" s="56"/>
      <c r="BK876" s="56"/>
      <c r="BL876" s="56"/>
      <c r="BM876" s="56"/>
      <c r="BN876" s="56"/>
    </row>
    <row r="877" spans="1:66" ht="11.25" customHeight="1">
      <c r="A877" s="220"/>
      <c r="B877" s="164"/>
      <c r="C877" s="205"/>
      <c r="D877" s="208"/>
      <c r="E877" s="178" t="s">
        <v>44</v>
      </c>
      <c r="F877" s="58" t="str">
        <f>IF(D875&lt;&gt;"", VLOOKUP(D875,'Base de Datos'!$A$2:$D1268,4,FALSE()),"")</f>
        <v/>
      </c>
      <c r="G877" s="205"/>
      <c r="H877" s="208"/>
      <c r="I877" s="178" t="s">
        <v>44</v>
      </c>
      <c r="J877" s="58" t="str">
        <f>IF(H875&lt;&gt;"", VLOOKUP(H875,'Base de Datos'!$A$2:$D1268,4,FALSE()),"")</f>
        <v/>
      </c>
      <c r="K877" s="205"/>
      <c r="L877" s="208"/>
      <c r="M877" s="178" t="s">
        <v>44</v>
      </c>
      <c r="N877" s="58" t="str">
        <f>IF(L875&lt;&gt;"", VLOOKUP(L875,'Base de Datos'!$A$2:$D1268,4,FALSE()),"")</f>
        <v/>
      </c>
      <c r="O877" s="165"/>
      <c r="P877" s="165"/>
      <c r="Q877" s="165"/>
      <c r="R877" s="166"/>
      <c r="S877" s="231"/>
      <c r="T877" s="230"/>
      <c r="U877" s="170"/>
      <c r="V877" s="169"/>
      <c r="W877" s="231"/>
      <c r="X877" s="230"/>
      <c r="Y877" s="170"/>
      <c r="Z877" s="169"/>
      <c r="AA877" s="231"/>
      <c r="AB877" s="230"/>
      <c r="AC877" s="170"/>
      <c r="AD877" s="56"/>
      <c r="AE877" s="240" t="s">
        <v>66</v>
      </c>
      <c r="AF877" s="230"/>
      <c r="AG877" s="161">
        <f t="array" aca="1" ref="AG877" ca="1">COUNTIFS(AP831:AP871, "💲", AY831:AY871, INDIRECT("AE" &amp; ROW())) + COUNTIFS(AP831:AP871, "📦", AY831:AY871, INDIRECT("AE" &amp; ROW())) + COUNTIFS(AP831:AP871, "✅", AY831:AY871, INDIRECT("AE" &amp; ROW()))</f>
        <v>0</v>
      </c>
      <c r="AH877" s="162">
        <f t="array" aca="1" ref="AH877" ca="1">COUNTIFS(AP831:AP871, "💲", AY831:AY871, INDIRECT("AE" &amp; ROW())) + COUNTIFS(AP831:AP871, "📦", AY831:AY871, INDIRECT("AE" &amp; ROW()))</f>
        <v>0</v>
      </c>
      <c r="AI877" s="139">
        <f t="array" aca="1" ref="AI877" ca="1">SUMIFS(AR831:AR871, AY831:AY871, INDIRECT("AE" &amp; ROW()), AP831:AP871, "💲") + SUMIFS(AR831:AR871, AY831:AY871, INDIRECT("AE" &amp; ROW()), AP831:AP871, "📦")</f>
        <v>0</v>
      </c>
      <c r="AJ877" s="139">
        <f t="array" aca="1" ref="AJ877" ca="1">(
    SUMIFS(AR831:AR871, AY831:AY871, INDIRECT("AE" &amp; ROW()), AP831:AP871, "💲") +
    SUMIFS(AR831:AR871, AY831:AY871, INDIRECT("AE" &amp; ROW()), AP831:AP871, "📦")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
        SUMIFS(AR831:AR871, AY831:AY871, INDIRECT("AE" &amp; ROW()), AP831:AP871, "💲", AS831:AS871, "Familiar") +
        SUMIFS(AR831:AR871, AY831:AY871, INDIRECT("AE" &amp; ROW()), AP831:AP871, "📦", AS831:AS871, "Familiar")
    ) / 2
)  -
(
    (
        SUMIFS(AR831:AR871, AY831:AY871, INDIRECT("AE" &amp; ROW()), AP831:AP871, "💲", AS831:AS871, "Exonerado ADH") +
        SUMIFS(AR831:AR871, AY831:AY871, INDIRECT("AE" &amp; ROW()), AP831:AP871, "📦", AS831:AS871, "Exonerado ADH")
    ) / 2
)  -
(
    (
        SUMIFS(AR831:AR871, AY831:AY871, INDIRECT("AE" &amp; ROW()), AP831:AP871, "💲", AS831:AS871, "Exonerado Doctor") +
        SUMIFS(AR831:AR871, AY831:AY871, INDIRECT("AE" &amp; ROW()), AP831:AP871, "📦", AS831:AS871, "Exonerado Doctor")
    ) / 2
)</f>
        <v>0</v>
      </c>
      <c r="AK877" s="139">
        <f t="array" aca="1" ref="AK877" ca="1">(
    SUMIFS(AR831:AR871, AY831:AY871, INDIRECT("AE" &amp; ROW()), AP831:AP871, "💲") +
    SUMIFS(AR831:AR871, AY831:AY871, INDIRECT("AE" &amp; ROW()), AP831:AP871, "📦")
) -
(
    SUMIFS(AR831:AR871, AY831:AY871, INDIRECT("AE" &amp; ROW()), AP831:AP871, "💲", AS831:AS871, "Familiar") +
    SUMIFS(AR831:AR871, AY831:AY871, INDIRECT("AE" &amp; ROW()), AP831:AP871, "📦", AS831:AS871, "Familiar")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SUMIFS(AR831:AR871, AY831:AY871, INDIRECT("AE" &amp; ROW()), AP831:AP871, "💲", AS831:AS871, "Exonerado ADH") +
    SUMIFS(AR831:AR871, AY831:AY871, INDIRECT("AE" &amp; ROW()), AP831:AP871, "📦", AS831:AS871, "Exonerado ADH")
) -
(
    (
        SUMIFS(AR831:AR871, AY831:AY871, INDIRECT("AE" &amp; ROW()), AP831:AP871, "💲", AS831:AS871, "Exonerado Doctor") +
        SUMIFS(AR831:AR871, AY831:AY871, INDIRECT("AE" &amp; ROW()), AP831:AP871, "📦", AS831:AS871, "Exonerado Doctor")
    ) / 2
) -
(
    (
        SUMIFS(AR831:AR871, AY831:AY871, INDIRECT("AE" &amp; ROW()), AP831:AP871, "💲", AS831:AS871, "") +
        SUMIFS(AR831:AR871, AY831:AY871, INDIRECT("AE" &amp; ROW()), AP831:AP871, "📦", AS831:AS871, "")
    ) / 2
)</f>
        <v>0</v>
      </c>
      <c r="AL877" s="140">
        <f t="array" aca="1" ref="AL877" ca="1">(
    SUMIFS(AR831:AR871, AY831:AY871, INDIRECT("AE" &amp; ROW()), AP831:AP871, "💲") +
    SUMIFS(AR831:AR871, AY831:AY871, INDIRECT("AE" &amp; ROW()), AP831:AP871, "📦")
) -
(
    (
        SUMIFS(AR831:AR871, AY831:AY871, INDIRECT("AE" &amp; ROW()), AP831:AP871, "💲", AS831:AS871, "Familiar") +
        SUMIFS(AR831:AR871, AY831:AY871, INDIRECT("AE" &amp; ROW()), AP831:AP871, "📦", AS831:AS871, "Familiar")
    ) / 2
) -
(
    (
        SUMIFS(AR831:AR871, AY831:AY871, INDIRECT("AE" &amp; ROW()), AP831:AP871, "💲", AS831:AS871, "Participante") +
        SUMIFS(AR831:AR871, AY831:AY871, INDIRECT("AE" &amp; ROW()), AP831:AP871, "📦", AS831:AS871, "Participante")
    ) / 2
) -
(
    (
        SUMIFS(AR831:AR871, AY831:AY871, INDIRECT("AE" &amp; ROW()), AP831:AP871, "💲", AS831:AS871, "Empleado") +
        SUMIFS(AR831:AR871, AY831:AY871, INDIRECT("AE" &amp; ROW()), AP831:AP871, "📦", AS831:AS871, "Empleado")
    ) / 2
) -
(
    (
        SUMIFS(AR831:AR871, AY831:AY871, INDIRECT("AE" &amp; ROW()), AP831:AP871, "💲", AS831:AS871, "Exonerado ADH") +
        SUMIFS(AR831:AR871, AY831:AY871, INDIRECT("AE" &amp; ROW()), AP831:AP871, "📦", AS831:AS871, "Exonerado ADH")
    ) / 2
) -
(
    SUMIFS(AR831:AR871, AY831:AY871, INDIRECT("AE" &amp; ROW()), AP831:AP871, "💲", AS831:AS871, "Exonerado Doctor") +
    SUMIFS(AR831:AR871, AY831:AY871, INDIRECT("AE" &amp; ROW()), AP831:AP871, "📦", AS831:AS871, "Exonerado Doctor")
) -
(
    (
        SUMIFS(AR831:AR871, AY831:AY871, INDIRECT("AE" &amp; ROW()), AP831:AP871, "💲", AS831:AS871, "") +
        SUMIFS(AR831:AR871, AY831:AY871, INDIRECT("AE" &amp; ROW()), AP831:AP871, "📦", AS831:AS871, "")
    ) / 2
)</f>
        <v>0</v>
      </c>
      <c r="AM877" s="56"/>
      <c r="AN877" s="56"/>
      <c r="AO877" s="56"/>
      <c r="AP877" s="56"/>
      <c r="AQ877" s="56"/>
      <c r="AR877" s="56"/>
      <c r="AS877" s="56"/>
      <c r="AT877" s="56"/>
      <c r="AU877" s="56"/>
      <c r="AV877" s="56"/>
      <c r="AW877" s="56"/>
      <c r="AX877" s="56"/>
      <c r="AY877" s="56"/>
      <c r="AZ877" s="56"/>
      <c r="BA877" s="56"/>
      <c r="BB877" s="56"/>
      <c r="BC877" s="56"/>
      <c r="BD877" s="56"/>
      <c r="BE877" s="56"/>
      <c r="BF877" s="56"/>
      <c r="BG877" s="56"/>
      <c r="BH877" s="56"/>
      <c r="BI877" s="56"/>
      <c r="BJ877" s="56"/>
      <c r="BK877" s="56"/>
      <c r="BL877" s="56"/>
      <c r="BM877" s="56"/>
      <c r="BN877" s="56"/>
    </row>
    <row r="878" spans="1:66" ht="11.25" customHeight="1">
      <c r="A878" s="221"/>
      <c r="B878" s="164"/>
      <c r="C878" s="206"/>
      <c r="D878" s="209"/>
      <c r="E878" s="179" t="s">
        <v>46</v>
      </c>
      <c r="F878" s="180"/>
      <c r="G878" s="206"/>
      <c r="H878" s="209"/>
      <c r="I878" s="179" t="s">
        <v>46</v>
      </c>
      <c r="J878" s="180"/>
      <c r="K878" s="206"/>
      <c r="L878" s="209"/>
      <c r="M878" s="179" t="s">
        <v>46</v>
      </c>
      <c r="N878" s="180"/>
      <c r="O878" s="165"/>
      <c r="P878" s="165"/>
      <c r="Q878" s="165"/>
      <c r="R878" s="166"/>
      <c r="S878" s="227" t="str">
        <f>IF(OR(S875="Empleado",S875="Familiar"),"Nombre del Empleado","N° Factura")</f>
        <v>N° Factura</v>
      </c>
      <c r="T878" s="228"/>
      <c r="U878" s="89"/>
      <c r="V878" s="169"/>
      <c r="W878" s="227" t="str">
        <f>IF(OR(W875="Empleado",W875="Familiar"),"Nombre del Empleado","N° Factura")</f>
        <v>N° Factura</v>
      </c>
      <c r="X878" s="228"/>
      <c r="Y878" s="89"/>
      <c r="Z878" s="169"/>
      <c r="AA878" s="227" t="str">
        <f>IF(OR(AA875="Empleado",AA875="Familiar"),"Nombre del Empleado","N° Factura")</f>
        <v>N° Factura</v>
      </c>
      <c r="AB878" s="228"/>
      <c r="AC878" s="89"/>
      <c r="AD878" s="56"/>
      <c r="AE878" s="240" t="s">
        <v>69</v>
      </c>
      <c r="AF878" s="230"/>
      <c r="AG878" s="161">
        <f t="array" aca="1" ref="AG878" ca="1">COUNTIFS(AP831:AP871, "💲", AY831:AY871, INDIRECT("AE" &amp; ROW())) + COUNTIFS(AP831:AP871, "📦", AY831:AY871, INDIRECT("AE" &amp; ROW())) + COUNTIFS(AP831:AP871, "✅", AY831:AY871, INDIRECT("AE" &amp; ROW()))</f>
        <v>0</v>
      </c>
      <c r="AH878" s="162">
        <f t="array" aca="1" ref="AH878" ca="1">COUNTIFS(AP831:AP871, "💲", AY831:AY871, INDIRECT("AE" &amp; ROW())) + COUNTIFS(AP831:AP871, "📦", AY831:AY871, INDIRECT("AE" &amp; ROW()))</f>
        <v>0</v>
      </c>
      <c r="AI878" s="139">
        <f t="array" aca="1" ref="AI878" ca="1">SUMIFS(AR831:AR871, AY831:AY871, INDIRECT("AE" &amp; ROW()), AP831:AP871, "💲") + SUMIFS(AR831:AR871, AY831:AY871, INDIRECT("AE" &amp; ROW()), AP831:AP871, "📦")</f>
        <v>0</v>
      </c>
      <c r="AJ878" s="66">
        <f t="array" aca="1" ref="AJ878" ca="1">(
    SUMIFS(AR831:AR871, AY831:AY871, INDIRECT("AE" &amp; ROW()), AP831:AP871, "💲") +
    SUMIFS(AR831:AR871, AY831:AY871, INDIRECT("AE" &amp; ROW()), AP831:AP871, "📦")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
        SUMIFS(AR831:AR871, AY831:AY871, INDIRECT("AE" &amp; ROW()), AP831:AP871, "💲", AS831:AS871, "Familiar") +
        SUMIFS(AR831:AR871, AY831:AY871, INDIRECT("AE" &amp; ROW()), AP831:AP871, "📦", AS831:AS871, "Familiar")
    ) / 2
)  -
(
    (
        SUMIFS(AR831:AR871, AY831:AY871, INDIRECT("AE" &amp; ROW()), AP831:AP871, "💲", AS831:AS871, "Exonerado ADH") +
        SUMIFS(AR831:AR871, AY831:AY871, INDIRECT("AE" &amp; ROW()), AP831:AP871, "📦", AS831:AS871, "Exonerado ADH")
    ) / 2
)  -
(
    (
        SUMIFS(AR831:AR871, AY831:AY871, INDIRECT("AE" &amp; ROW()), AP831:AP871, "💲", AS831:AS871, "Exonerado Doctor") +
        SUMIFS(AR831:AR871, AY831:AY871, INDIRECT("AE" &amp; ROW()), AP831:AP871, "📦", AS831:AS871, "Exonerado Doctor")
    ) / 2
)</f>
        <v>0</v>
      </c>
      <c r="AK878" s="139">
        <f t="array" aca="1" ref="AK878" ca="1">(
    SUMIFS(AR831:AR871, AY831:AY871, INDIRECT("AE" &amp; ROW()), AP831:AP871, "💲") +
    SUMIFS(AR831:AR871, AY831:AY871, INDIRECT("AE" &amp; ROW()), AP831:AP871, "📦")
) -
(
    SUMIFS(AR831:AR871, AY831:AY871, INDIRECT("AE" &amp; ROW()), AP831:AP871, "💲", AS831:AS871, "Familiar") +
    SUMIFS(AR831:AR871, AY831:AY871, INDIRECT("AE" &amp; ROW()), AP831:AP871, "📦", AS831:AS871, "Familiar")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SUMIFS(AR831:AR871, AY831:AY871, INDIRECT("AE" &amp; ROW()), AP831:AP871, "💲", AS831:AS871, "Exonerado ADH") +
    SUMIFS(AR831:AR871, AY831:AY871, INDIRECT("AE" &amp; ROW()), AP831:AP871, "📦", AS831:AS871, "Exonerado ADH")
) -
(
    (
        SUMIFS(AR831:AR871, AY831:AY871, INDIRECT("AE" &amp; ROW()), AP831:AP871, "💲", AS831:AS871, "Exonerado Doctor") +
        SUMIFS(AR831:AR871, AY831:AY871, INDIRECT("AE" &amp; ROW()), AP831:AP871, "📦", AS831:AS871, "Exonerado Doctor")
    ) / 2
) -
(
    (
        SUMIFS(AR831:AR871, AY831:AY871, INDIRECT("AE" &amp; ROW()), AP831:AP871, "💲", AS831:AS871, "") +
        SUMIFS(AR831:AR871, AY831:AY871, INDIRECT("AE" &amp; ROW()), AP831:AP871, "📦", AS831:AS871, "")
    ) / 2
)</f>
        <v>0</v>
      </c>
      <c r="AL878" s="140">
        <f t="array" aca="1" ref="AL878" ca="1">(
    SUMIFS(AR831:AR871, AY831:AY871, INDIRECT("AE" &amp; ROW()), AP831:AP871, "💲") +
    SUMIFS(AR831:AR871, AY831:AY871, INDIRECT("AE" &amp; ROW()), AP831:AP871, "📦")
) -
(
    (
        SUMIFS(AR831:AR871, AY831:AY871, INDIRECT("AE" &amp; ROW()), AP831:AP871, "💲", AS831:AS871, "Familiar") +
        SUMIFS(AR831:AR871, AY831:AY871, INDIRECT("AE" &amp; ROW()), AP831:AP871, "📦", AS831:AS871, "Familiar")
    ) / 2
) -
(
    (
        SUMIFS(AR831:AR871, AY831:AY871, INDIRECT("AE" &amp; ROW()), AP831:AP871, "💲", AS831:AS871, "Participante") +
        SUMIFS(AR831:AR871, AY831:AY871, INDIRECT("AE" &amp; ROW()), AP831:AP871, "📦", AS831:AS871, "Participante")
    ) / 2
) -
(
    (
        SUMIFS(AR831:AR871, AY831:AY871, INDIRECT("AE" &amp; ROW()), AP831:AP871, "💲", AS831:AS871, "Empleado") +
        SUMIFS(AR831:AR871, AY831:AY871, INDIRECT("AE" &amp; ROW()), AP831:AP871, "📦", AS831:AS871, "Empleado")
    ) / 2
) -
(
    (
        SUMIFS(AR831:AR871, AY831:AY871, INDIRECT("AE" &amp; ROW()), AP831:AP871, "💲", AS831:AS871, "Exonerado ADH") +
        SUMIFS(AR831:AR871, AY831:AY871, INDIRECT("AE" &amp; ROW()), AP831:AP871, "📦", AS831:AS871, "Exonerado ADH")
    ) / 2
) -
(
    SUMIFS(AR831:AR871, AY831:AY871, INDIRECT("AE" &amp; ROW()), AP831:AP871, "💲", AS831:AS871, "Exonerado Doctor") +
    SUMIFS(AR831:AR871, AY831:AY871, INDIRECT("AE" &amp; ROW()), AP831:AP871, "📦", AS831:AS871, "Exonerado Doctor")
) -
(
    (
        SUMIFS(AR831:AR871, AY831:AY871, INDIRECT("AE" &amp; ROW()), AP831:AP871, "💲", AS831:AS871, "") +
        SUMIFS(AR831:AR871, AY831:AY871, INDIRECT("AE" &amp; ROW()), AP831:AP871, "📦", AS831:AS871, "")
    ) / 2
)</f>
        <v>0</v>
      </c>
      <c r="AM878" s="56"/>
      <c r="AN878" s="56"/>
      <c r="AO878" s="56"/>
      <c r="AP878" s="56"/>
      <c r="AQ878" s="56"/>
      <c r="AR878" s="56"/>
      <c r="AS878" s="56"/>
      <c r="AT878" s="56"/>
      <c r="AU878" s="56"/>
      <c r="AV878" s="56"/>
      <c r="AW878" s="56"/>
      <c r="AX878" s="56"/>
      <c r="AY878" s="56"/>
      <c r="AZ878" s="56"/>
      <c r="BA878" s="56"/>
      <c r="BB878" s="56"/>
      <c r="BC878" s="56"/>
      <c r="BD878" s="56"/>
      <c r="BE878" s="56"/>
      <c r="BF878" s="56"/>
      <c r="BG878" s="56"/>
      <c r="BH878" s="56"/>
      <c r="BI878" s="56"/>
      <c r="BJ878" s="56"/>
      <c r="BK878" s="56"/>
      <c r="BL878" s="56"/>
      <c r="BM878" s="56"/>
      <c r="BN878" s="56"/>
    </row>
    <row r="879" spans="1:66" ht="11.25" customHeight="1">
      <c r="A879" s="222">
        <f>A875+$Q$13/1440</f>
        <v>0.83333333333333304</v>
      </c>
      <c r="B879" s="164"/>
      <c r="C879" s="204"/>
      <c r="D879" s="207"/>
      <c r="E879" s="177" t="s">
        <v>36</v>
      </c>
      <c r="F879" s="42" t="str">
        <f>IF(D879&lt;&gt;"", VLOOKUP(D879,'Base de Datos'!$A$2:$D1268,2,FALSE()),"")</f>
        <v/>
      </c>
      <c r="G879" s="204"/>
      <c r="H879" s="216"/>
      <c r="I879" s="177" t="s">
        <v>36</v>
      </c>
      <c r="J879" s="42" t="str">
        <f>IF(H879&lt;&gt;"", VLOOKUP(H879,'Base de Datos'!$A$2:$D1268,2,FALSE()),"")</f>
        <v/>
      </c>
      <c r="K879" s="204"/>
      <c r="L879" s="216"/>
      <c r="M879" s="177" t="s">
        <v>36</v>
      </c>
      <c r="N879" s="42" t="str">
        <f>IF(L879&lt;&gt;"", VLOOKUP(L879,'Base de Datos'!$A$2:$D1268,2,FALSE()),"")</f>
        <v/>
      </c>
      <c r="O879" s="165"/>
      <c r="P879" s="165"/>
      <c r="Q879" s="165"/>
      <c r="R879" s="166"/>
      <c r="S879" s="167"/>
      <c r="T879" s="45" t="s">
        <v>37</v>
      </c>
      <c r="U879" s="168"/>
      <c r="V879" s="169"/>
      <c r="W879" s="167"/>
      <c r="X879" s="45" t="s">
        <v>37</v>
      </c>
      <c r="Y879" s="168"/>
      <c r="Z879" s="169"/>
      <c r="AA879" s="167"/>
      <c r="AB879" s="45" t="s">
        <v>37</v>
      </c>
      <c r="AC879" s="168"/>
      <c r="AD879" s="56"/>
      <c r="AE879" s="232" t="s">
        <v>72</v>
      </c>
      <c r="AF879" s="230"/>
      <c r="AG879" s="90">
        <f t="array" aca="1" ref="AG879" ca="1">COUNTIFS(AP831:AP871, "💲", AY831:AY871, INDIRECT("AE" &amp; ROW())) + COUNTIFS(AP831:AP871, "📦", AY831:AY871, INDIRECT("AE" &amp; ROW())) + COUNTIFS(AP831:AP871, "✅", AY831:AY871, INDIRECT("AE" &amp; ROW()))</f>
        <v>0</v>
      </c>
      <c r="AH879" s="68">
        <f t="array" aca="1" ref="AH879" ca="1">COUNTIFS(AP831:AP871, "💲", AY831:AY871, INDIRECT("AE" &amp; ROW())) + COUNTIFS(AP831:AP871, "📦", AY831:AY871, INDIRECT("AE" &amp; ROW()))</f>
        <v>0</v>
      </c>
      <c r="AI879" s="139">
        <f t="array" aca="1" ref="AI879" ca="1">SUMIFS(AR831:AR871, AY831:AY871, INDIRECT("AE" &amp; ROW()), AP831:AP871, "💲") + SUMIFS(AR831:AR871, AY831:AY871, INDIRECT("AE" &amp; ROW()), AP831:AP871, "📦")</f>
        <v>0</v>
      </c>
      <c r="AJ879" s="139">
        <f t="array" aca="1" ref="AJ879" ca="1">(
    SUMIFS(AR831:AR871, AY831:AY871, INDIRECT("AE" &amp; ROW()), AP831:AP871, "💲") +
    SUMIFS(AR831:AR871, AY831:AY871, INDIRECT("AE" &amp; ROW()), AP831:AP871, "📦")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
        SUMIFS(AR831:AR871, AY831:AY871, INDIRECT("AE" &amp; ROW()), AP831:AP871, "💲", AS831:AS871, "Familiar") +
        SUMIFS(AR831:AR871, AY831:AY871, INDIRECT("AE" &amp; ROW()), AP831:AP871, "📦", AS831:AS871, "Familiar")
    ) / 2
)  -
(
    (
        SUMIFS(AR831:AR871, AY831:AY871, INDIRECT("AE" &amp; ROW()), AP831:AP871, "💲", AS831:AS871, "Exonerado ADH") +
        SUMIFS(AR831:AR871, AY831:AY871, INDIRECT("AE" &amp; ROW()), AP831:AP871, "📦", AS831:AS871, "Exonerado ADH")
    ) / 2
)  -
(
    (
        SUMIFS(AR831:AR871, AY831:AY871, INDIRECT("AE" &amp; ROW()), AP831:AP871, "💲", AS831:AS871, "Exonerado Doctor") +
        SUMIFS(AR831:AR871, AY831:AY871, INDIRECT("AE" &amp; ROW()), AP831:AP871, "📦", AS831:AS871, "Exonerado Doctor")
    ) / 2
)</f>
        <v>0</v>
      </c>
      <c r="AK879" s="139">
        <f t="array" aca="1" ref="AK879" ca="1">(
    SUMIFS(AR831:AR871, AY831:AY871, INDIRECT("AE" &amp; ROW()), AP831:AP871, "💲") +
    SUMIFS(AR831:AR871, AY831:AY871, INDIRECT("AE" &amp; ROW()), AP831:AP871, "📦")
) -
(
    SUMIFS(AR831:AR871, AY831:AY871, INDIRECT("AE" &amp; ROW()), AP831:AP871, "💲", AS831:AS871, "Familiar") +
    SUMIFS(AR831:AR871, AY831:AY871, INDIRECT("AE" &amp; ROW()), AP831:AP871, "📦", AS831:AS871, "Familiar")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SUMIFS(AR831:AR871, AY831:AY871, INDIRECT("AE" &amp; ROW()), AP831:AP871, "💲", AS831:AS871, "Exonerado ADH") +
    SUMIFS(AR831:AR871, AY831:AY871, INDIRECT("AE" &amp; ROW()), AP831:AP871, "📦", AS831:AS871, "Exonerado ADH")
) -
(
    (
        SUMIFS(AR831:AR871, AY831:AY871, INDIRECT("AE" &amp; ROW()), AP831:AP871, "💲", AS831:AS871, "Exonerado Doctor") +
        SUMIFS(AR831:AR871, AY831:AY871, INDIRECT("AE" &amp; ROW()), AP831:AP871, "📦", AS831:AS871, "Exonerado Doctor")
    ) / 2
) -
(
    (
        SUMIFS(AR831:AR871, AY831:AY871, INDIRECT("AE" &amp; ROW()), AP831:AP871, "💲", AS831:AS871, "") +
        SUMIFS(AR831:AR871, AY831:AY871, INDIRECT("AE" &amp; ROW()), AP831:AP871, "📦", AS831:AS871, "")
    ) / 2
)</f>
        <v>0</v>
      </c>
      <c r="AL879" s="140">
        <f t="array" aca="1" ref="AL879" ca="1">(
    SUMIFS(AR831:AR871, AY831:AY871, INDIRECT("AE" &amp; ROW()), AP831:AP871, "💲") +
    SUMIFS(AR831:AR871, AY831:AY871, INDIRECT("AE" &amp; ROW()), AP831:AP871, "📦")
) -
(
    (
        SUMIFS(AR831:AR871, AY831:AY871, INDIRECT("AE" &amp; ROW()), AP831:AP871, "💲", AS831:AS871, "Familiar") +
        SUMIFS(AR831:AR871, AY831:AY871, INDIRECT("AE" &amp; ROW()), AP831:AP871, "📦", AS831:AS871, "Familiar")
    ) / 2
) -
(
    (
        SUMIFS(AR831:AR871, AY831:AY871, INDIRECT("AE" &amp; ROW()), AP831:AP871, "💲", AS831:AS871, "Participante") +
        SUMIFS(AR831:AR871, AY831:AY871, INDIRECT("AE" &amp; ROW()), AP831:AP871, "📦", AS831:AS871, "Participante")
    ) / 2
) -
(
    (
        SUMIFS(AR831:AR871, AY831:AY871, INDIRECT("AE" &amp; ROW()), AP831:AP871, "💲", AS831:AS871, "Empleado") +
        SUMIFS(AR831:AR871, AY831:AY871, INDIRECT("AE" &amp; ROW()), AP831:AP871, "📦", AS831:AS871, "Empleado")
    ) / 2
) -
(
    (
        SUMIFS(AR831:AR871, AY831:AY871, INDIRECT("AE" &amp; ROW()), AP831:AP871, "💲", AS831:AS871, "Exonerado ADH") +
        SUMIFS(AR831:AR871, AY831:AY871, INDIRECT("AE" &amp; ROW()), AP831:AP871, "📦", AS831:AS871, "Exonerado ADH")
    ) / 2
) -
(
    SUMIFS(AR831:AR871, AY831:AY871, INDIRECT("AE" &amp; ROW()), AP831:AP871, "💲", AS831:AS871, "Exonerado Doctor") +
    SUMIFS(AR831:AR871, AY831:AY871, INDIRECT("AE" &amp; ROW()), AP831:AP871, "📦", AS831:AS871, "Exonerado Doctor")
) -
(
    (
        SUMIFS(AR831:AR871, AY831:AY871, INDIRECT("AE" &amp; ROW()), AP831:AP871, "💲", AS831:AS871, "") +
        SUMIFS(AR831:AR871, AY831:AY871, INDIRECT("AE" &amp; ROW()), AP831:AP871, "📦", AS831:AS871, "")
    ) / 2
)</f>
        <v>0</v>
      </c>
      <c r="AM879" s="56"/>
      <c r="AN879" s="56"/>
      <c r="AO879" s="56"/>
      <c r="AP879" s="56"/>
      <c r="AQ879" s="56"/>
      <c r="AR879" s="56"/>
      <c r="AS879" s="56"/>
      <c r="AT879" s="56"/>
      <c r="AU879" s="56"/>
      <c r="AV879" s="56"/>
      <c r="AW879" s="56"/>
      <c r="AX879" s="56"/>
      <c r="AY879" s="56"/>
      <c r="AZ879" s="56"/>
      <c r="BA879" s="56"/>
      <c r="BB879" s="56"/>
      <c r="BC879" s="56"/>
      <c r="BD879" s="56"/>
      <c r="BE879" s="56"/>
      <c r="BF879" s="56"/>
      <c r="BG879" s="56"/>
      <c r="BH879" s="56"/>
      <c r="BI879" s="56"/>
      <c r="BJ879" s="56"/>
      <c r="BK879" s="56"/>
      <c r="BL879" s="56"/>
      <c r="BM879" s="56"/>
      <c r="BN879" s="56"/>
    </row>
    <row r="880" spans="1:66" ht="11.25" customHeight="1">
      <c r="A880" s="220"/>
      <c r="B880" s="164"/>
      <c r="C880" s="205"/>
      <c r="D880" s="208"/>
      <c r="E880" s="178" t="s">
        <v>42</v>
      </c>
      <c r="F880" s="58" t="str">
        <f>IF(D879&lt;&gt;"", VLOOKUP(D879,'Base de Datos'!$A$2:$D1268,3,FALSE()),"")</f>
        <v/>
      </c>
      <c r="G880" s="205"/>
      <c r="H880" s="208"/>
      <c r="I880" s="178" t="s">
        <v>42</v>
      </c>
      <c r="J880" s="58" t="str">
        <f>IF(H879&lt;&gt;"", VLOOKUP(H879,'Base de Datos'!$A$2:$D1268,3,FALSE()),"")</f>
        <v/>
      </c>
      <c r="K880" s="205"/>
      <c r="L880" s="208"/>
      <c r="M880" s="178" t="s">
        <v>42</v>
      </c>
      <c r="N880" s="58" t="str">
        <f>IF(L879&lt;&gt;"", VLOOKUP(L879,'Base de Datos'!$A$2:$D1268,3,FALSE()),"")</f>
        <v/>
      </c>
      <c r="O880" s="165"/>
      <c r="P880" s="165"/>
      <c r="Q880" s="165"/>
      <c r="R880" s="166"/>
      <c r="S880" s="231"/>
      <c r="T880" s="230"/>
      <c r="U880" s="170"/>
      <c r="V880" s="169"/>
      <c r="W880" s="231"/>
      <c r="X880" s="230"/>
      <c r="Y880" s="170"/>
      <c r="Z880" s="169"/>
      <c r="AA880" s="231"/>
      <c r="AB880" s="230"/>
      <c r="AC880" s="170"/>
      <c r="AD880" s="56"/>
      <c r="AE880" s="232" t="s">
        <v>75</v>
      </c>
      <c r="AF880" s="230"/>
      <c r="AG880" s="90">
        <f t="array" aca="1" ref="AG880" ca="1">COUNTIFS(AP831:AP871, "💲", AY831:AY871, INDIRECT("AE" &amp; ROW())) + COUNTIFS(AP831:AP871, "📦", AY831:AY871, INDIRECT("AE" &amp; ROW())) + COUNTIFS(AP831:AP871, "✅", AY831:AY871, INDIRECT("AE" &amp; ROW()))</f>
        <v>0</v>
      </c>
      <c r="AH880" s="68">
        <f t="array" aca="1" ref="AH880" ca="1">COUNTIFS(AP831:AP871, "💲", AY831:AY871, INDIRECT("AE" &amp; ROW())) + COUNTIFS(AP831:AP871, "📦", AY831:AY871, INDIRECT("AE" &amp; ROW()))</f>
        <v>0</v>
      </c>
      <c r="AI880" s="139">
        <f t="array" aca="1" ref="AI880" ca="1">SUMIFS(AR831:AR871, AY831:AY871, INDIRECT("AE" &amp; ROW()), AP831:AP871, "💲") + SUMIFS(AR831:AR871, AY831:AY871, INDIRECT("AE" &amp; ROW()), AP831:AP871, "📦")</f>
        <v>0</v>
      </c>
      <c r="AJ880" s="139">
        <f t="array" aca="1" ref="AJ880" ca="1">(
    SUMIFS(AR831:AR871, AY831:AY871, INDIRECT("AE" &amp; ROW()), AP831:AP871, "💲") +
    SUMIFS(AR831:AR871, AY831:AY871, INDIRECT("AE" &amp; ROW()), AP831:AP871, "📦")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
        SUMIFS(AR831:AR871, AY831:AY871, INDIRECT("AE" &amp; ROW()), AP831:AP871, "💲", AS831:AS871, "Familiar") +
        SUMIFS(AR831:AR871, AY831:AY871, INDIRECT("AE" &amp; ROW()), AP831:AP871, "📦", AS831:AS871, "Familiar")
    ) / 2
)  -
(
    (
        SUMIFS(AR831:AR871, AY831:AY871, INDIRECT("AE" &amp; ROW()), AP831:AP871, "💲", AS831:AS871, "Exonerado ADH") +
        SUMIFS(AR831:AR871, AY831:AY871, INDIRECT("AE" &amp; ROW()), AP831:AP871, "📦", AS831:AS871, "Exonerado ADH")
    ) / 2
)  -
(
    (
        SUMIFS(AR831:AR871, AY831:AY871, INDIRECT("AE" &amp; ROW()), AP831:AP871, "💲", AS831:AS871, "Exonerado Doctor") +
        SUMIFS(AR831:AR871, AY831:AY871, INDIRECT("AE" &amp; ROW()), AP831:AP871, "📦", AS831:AS871, "Exonerado Doctor")
    ) / 2
)</f>
        <v>0</v>
      </c>
      <c r="AK880" s="139">
        <f t="array" aca="1" ref="AK880" ca="1">(
    SUMIFS(AR831:AR871, AY831:AY871, INDIRECT("AE" &amp; ROW()), AP831:AP871, "💲") +
    SUMIFS(AR831:AR871, AY831:AY871, INDIRECT("AE" &amp; ROW()), AP831:AP871, "📦")
) -
(
    SUMIFS(AR831:AR871, AY831:AY871, INDIRECT("AE" &amp; ROW()), AP831:AP871, "💲", AS831:AS871, "Familiar") +
    SUMIFS(AR831:AR871, AY831:AY871, INDIRECT("AE" &amp; ROW()), AP831:AP871, "📦", AS831:AS871, "Familiar")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SUMIFS(AR831:AR871, AY831:AY871, INDIRECT("AE" &amp; ROW()), AP831:AP871, "💲", AS831:AS871, "Exonerado ADH") +
    SUMIFS(AR831:AR871, AY831:AY871, INDIRECT("AE" &amp; ROW()), AP831:AP871, "📦", AS831:AS871, "Exonerado ADH")
) -
(
    (
        SUMIFS(AR831:AR871, AY831:AY871, INDIRECT("AE" &amp; ROW()), AP831:AP871, "💲", AS831:AS871, "Exonerado Doctor") +
        SUMIFS(AR831:AR871, AY831:AY871, INDIRECT("AE" &amp; ROW()), AP831:AP871, "📦", AS831:AS871, "Exonerado Doctor")
    ) / 2
) -
(
    (
        SUMIFS(AR831:AR871, AY831:AY871, INDIRECT("AE" &amp; ROW()), AP831:AP871, "💲", AS831:AS871, "") +
        SUMIFS(AR831:AR871, AY831:AY871, INDIRECT("AE" &amp; ROW()), AP831:AP871, "📦", AS831:AS871, "")
    ) / 2
)</f>
        <v>0</v>
      </c>
      <c r="AL880" s="140">
        <f t="array" aca="1" ref="AL880" ca="1">(
    SUMIFS(AR831:AR871, AY831:AY871, INDIRECT("AE" &amp; ROW()), AP831:AP871, "💲") +
    SUMIFS(AR831:AR871, AY831:AY871, INDIRECT("AE" &amp; ROW()), AP831:AP871, "📦")
) -
(
    (
        SUMIFS(AR831:AR871, AY831:AY871, INDIRECT("AE" &amp; ROW()), AP831:AP871, "💲", AS831:AS871, "Familiar") +
        SUMIFS(AR831:AR871, AY831:AY871, INDIRECT("AE" &amp; ROW()), AP831:AP871, "📦", AS831:AS871, "Familiar")
    ) / 2
) -
(
    (
        SUMIFS(AR831:AR871, AY831:AY871, INDIRECT("AE" &amp; ROW()), AP831:AP871, "💲", AS831:AS871, "Participante") +
        SUMIFS(AR831:AR871, AY831:AY871, INDIRECT("AE" &amp; ROW()), AP831:AP871, "📦", AS831:AS871, "Participante")
    ) / 2
) -
(
    (
        SUMIFS(AR831:AR871, AY831:AY871, INDIRECT("AE" &amp; ROW()), AP831:AP871, "💲", AS831:AS871, "Empleado") +
        SUMIFS(AR831:AR871, AY831:AY871, INDIRECT("AE" &amp; ROW()), AP831:AP871, "📦", AS831:AS871, "Empleado")
    ) / 2
) -
(
    (
        SUMIFS(AR831:AR871, AY831:AY871, INDIRECT("AE" &amp; ROW()), AP831:AP871, "💲", AS831:AS871, "Exonerado ADH") +
        SUMIFS(AR831:AR871, AY831:AY871, INDIRECT("AE" &amp; ROW()), AP831:AP871, "📦", AS831:AS871, "Exonerado ADH")
    ) / 2
) -
(
    SUMIFS(AR831:AR871, AY831:AY871, INDIRECT("AE" &amp; ROW()), AP831:AP871, "💲", AS831:AS871, "Exonerado Doctor") +
    SUMIFS(AR831:AR871, AY831:AY871, INDIRECT("AE" &amp; ROW()), AP831:AP871, "📦", AS831:AS871, "Exonerado Doctor")
) -
(
    (
        SUMIFS(AR831:AR871, AY831:AY871, INDIRECT("AE" &amp; ROW()), AP831:AP871, "💲", AS831:AS871, "") +
        SUMIFS(AR831:AR871, AY831:AY871, INDIRECT("AE" &amp; ROW()), AP831:AP871, "📦", AS831:AS871, "")
    ) / 2
)</f>
        <v>0</v>
      </c>
      <c r="AM880" s="56"/>
      <c r="AN880" s="56"/>
      <c r="AO880" s="56"/>
      <c r="AP880" s="56"/>
      <c r="AQ880" s="56"/>
      <c r="AR880" s="56"/>
      <c r="AS880" s="56"/>
      <c r="AT880" s="56"/>
      <c r="AU880" s="56"/>
      <c r="AV880" s="56"/>
      <c r="AW880" s="56"/>
      <c r="AX880" s="56"/>
      <c r="AY880" s="56"/>
      <c r="AZ880" s="56"/>
      <c r="BA880" s="56"/>
      <c r="BB880" s="56"/>
      <c r="BC880" s="56"/>
      <c r="BD880" s="56"/>
      <c r="BE880" s="56"/>
      <c r="BF880" s="56"/>
      <c r="BG880" s="56"/>
      <c r="BH880" s="56"/>
      <c r="BI880" s="56"/>
      <c r="BJ880" s="56"/>
      <c r="BK880" s="56"/>
      <c r="BL880" s="56"/>
      <c r="BM880" s="56"/>
      <c r="BN880" s="56"/>
    </row>
    <row r="881" spans="1:66" ht="11.25" customHeight="1">
      <c r="A881" s="220"/>
      <c r="B881" s="164"/>
      <c r="C881" s="205"/>
      <c r="D881" s="208"/>
      <c r="E881" s="178" t="s">
        <v>44</v>
      </c>
      <c r="F881" s="58" t="str">
        <f>IF(D879&lt;&gt;"", VLOOKUP(D879,'Base de Datos'!$A$2:$D1268,4,FALSE()),"")</f>
        <v/>
      </c>
      <c r="G881" s="205"/>
      <c r="H881" s="208"/>
      <c r="I881" s="178" t="s">
        <v>44</v>
      </c>
      <c r="J881" s="58" t="str">
        <f>IF(H879&lt;&gt;"", VLOOKUP(H879,'Base de Datos'!$A$2:$D1268,4,FALSE()),"")</f>
        <v/>
      </c>
      <c r="K881" s="205"/>
      <c r="L881" s="208"/>
      <c r="M881" s="178" t="s">
        <v>44</v>
      </c>
      <c r="N881" s="58" t="str">
        <f>IF(L879&lt;&gt;"", VLOOKUP(L879,'Base de Datos'!$A$2:$D1268,4,FALSE()),"")</f>
        <v/>
      </c>
      <c r="O881" s="165"/>
      <c r="P881" s="165"/>
      <c r="Q881" s="165"/>
      <c r="R881" s="166"/>
      <c r="S881" s="231"/>
      <c r="T881" s="230"/>
      <c r="U881" s="170"/>
      <c r="V881" s="169"/>
      <c r="W881" s="231"/>
      <c r="X881" s="230"/>
      <c r="Y881" s="170"/>
      <c r="Z881" s="169"/>
      <c r="AA881" s="231"/>
      <c r="AB881" s="230"/>
      <c r="AC881" s="170"/>
      <c r="AD881" s="56"/>
      <c r="AE881" s="232" t="s">
        <v>77</v>
      </c>
      <c r="AF881" s="230"/>
      <c r="AG881" s="90">
        <f t="array" aca="1" ref="AG881" ca="1">COUNTIFS(AP831:AP871, "💲", AY831:AY871, INDIRECT("AE" &amp; ROW())) + COUNTIFS(AP831:AP871, "📦", AY831:AY871, INDIRECT("AE" &amp; ROW())) + COUNTIFS(AP831:AP871, "✅", AY831:AY871, INDIRECT("AE" &amp; ROW()))</f>
        <v>0</v>
      </c>
      <c r="AH881" s="68">
        <f t="array" aca="1" ref="AH881" ca="1">COUNTIFS(AP831:AP871, "💲", AY831:AY871, INDIRECT("AE" &amp; ROW())) + COUNTIFS(AP831:AP871, "📦", AY831:AY871, INDIRECT("AE" &amp; ROW()))</f>
        <v>0</v>
      </c>
      <c r="AI881" s="139">
        <f t="array" aca="1" ref="AI881" ca="1">SUMIFS(AR831:AR871, AY831:AY871, INDIRECT("AE" &amp; ROW()), AP831:AP871, "💲") + SUMIFS(AR831:AR871, AY831:AY871, INDIRECT("AE" &amp; ROW()), AP831:AP871, "📦")</f>
        <v>0</v>
      </c>
      <c r="AJ881" s="139">
        <f t="array" aca="1" ref="AJ881" ca="1">(
    SUMIFS(AR831:AR871, AY831:AY871, INDIRECT("AE" &amp; ROW()), AP831:AP871, "💲") +
    SUMIFS(AR831:AR871, AY831:AY871, INDIRECT("AE" &amp; ROW()), AP831:AP871, "📦")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
        SUMIFS(AR831:AR871, AY831:AY871, INDIRECT("AE" &amp; ROW()), AP831:AP871, "💲", AS831:AS871, "Familiar") +
        SUMIFS(AR831:AR871, AY831:AY871, INDIRECT("AE" &amp; ROW()), AP831:AP871, "📦", AS831:AS871, "Familiar")
    ) / 2
)  -
(
    (
        SUMIFS(AR831:AR871, AY831:AY871, INDIRECT("AE" &amp; ROW()), AP831:AP871, "💲", AS831:AS871, "Exonerado ADH") +
        SUMIFS(AR831:AR871, AY831:AY871, INDIRECT("AE" &amp; ROW()), AP831:AP871, "📦", AS831:AS871, "Exonerado ADH")
    ) / 2
)  -
(
    (
        SUMIFS(AR831:AR871, AY831:AY871, INDIRECT("AE" &amp; ROW()), AP831:AP871, "💲", AS831:AS871, "Exonerado Doctor") +
        SUMIFS(AR831:AR871, AY831:AY871, INDIRECT("AE" &amp; ROW()), AP831:AP871, "📦", AS831:AS871, "Exonerado Doctor")
    ) / 2
)</f>
        <v>0</v>
      </c>
      <c r="AK881" s="139">
        <f t="array" aca="1" ref="AK881" ca="1">(
    SUMIFS(AR831:AR871, AY831:AY871, INDIRECT("AE" &amp; ROW()), AP831:AP871, "💲") +
    SUMIFS(AR831:AR871, AY831:AY871, INDIRECT("AE" &amp; ROW()), AP831:AP871, "📦")
) -
(
    SUMIFS(AR831:AR871, AY831:AY871, INDIRECT("AE" &amp; ROW()), AP831:AP871, "💲", AS831:AS871, "Familiar") +
    SUMIFS(AR831:AR871, AY831:AY871, INDIRECT("AE" &amp; ROW()), AP831:AP871, "📦", AS831:AS871, "Familiar")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SUMIFS(AR831:AR871, AY831:AY871, INDIRECT("AE" &amp; ROW()), AP831:AP871, "💲", AS831:AS871, "Exonerado ADH") +
    SUMIFS(AR831:AR871, AY831:AY871, INDIRECT("AE" &amp; ROW()), AP831:AP871, "📦", AS831:AS871, "Exonerado ADH")
) -
(
    (
        SUMIFS(AR831:AR871, AY831:AY871, INDIRECT("AE" &amp; ROW()), AP831:AP871, "💲", AS831:AS871, "Exonerado Doctor") +
        SUMIFS(AR831:AR871, AY831:AY871, INDIRECT("AE" &amp; ROW()), AP831:AP871, "📦", AS831:AS871, "Exonerado Doctor")
    ) / 2
) -
(
    (
        SUMIFS(AR831:AR871, AY831:AY871, INDIRECT("AE" &amp; ROW()), AP831:AP871, "💲", AS831:AS871, "") +
        SUMIFS(AR831:AR871, AY831:AY871, INDIRECT("AE" &amp; ROW()), AP831:AP871, "📦", AS831:AS871, "")
    ) / 2
)</f>
        <v>0</v>
      </c>
      <c r="AL881" s="140">
        <f t="array" aca="1" ref="AL881" ca="1">(
    SUMIFS(AR831:AR871, AY831:AY871, INDIRECT("AE" &amp; ROW()), AP831:AP871, "💲") +
    SUMIFS(AR831:AR871, AY831:AY871, INDIRECT("AE" &amp; ROW()), AP831:AP871, "📦")
) -
(
    (
        SUMIFS(AR831:AR871, AY831:AY871, INDIRECT("AE" &amp; ROW()), AP831:AP871, "💲", AS831:AS871, "Familiar") +
        SUMIFS(AR831:AR871, AY831:AY871, INDIRECT("AE" &amp; ROW()), AP831:AP871, "📦", AS831:AS871, "Familiar")
    ) / 2
) -
(
    (
        SUMIFS(AR831:AR871, AY831:AY871, INDIRECT("AE" &amp; ROW()), AP831:AP871, "💲", AS831:AS871, "Participante") +
        SUMIFS(AR831:AR871, AY831:AY871, INDIRECT("AE" &amp; ROW()), AP831:AP871, "📦", AS831:AS871, "Participante")
    ) / 2
) -
(
    (
        SUMIFS(AR831:AR871, AY831:AY871, INDIRECT("AE" &amp; ROW()), AP831:AP871, "💲", AS831:AS871, "Empleado") +
        SUMIFS(AR831:AR871, AY831:AY871, INDIRECT("AE" &amp; ROW()), AP831:AP871, "📦", AS831:AS871, "Empleado")
    ) / 2
) -
(
    (
        SUMIFS(AR831:AR871, AY831:AY871, INDIRECT("AE" &amp; ROW()), AP831:AP871, "💲", AS831:AS871, "Exonerado ADH") +
        SUMIFS(AR831:AR871, AY831:AY871, INDIRECT("AE" &amp; ROW()), AP831:AP871, "📦", AS831:AS871, "Exonerado ADH")
    ) / 2
) -
(
    SUMIFS(AR831:AR871, AY831:AY871, INDIRECT("AE" &amp; ROW()), AP831:AP871, "💲", AS831:AS871, "Exonerado Doctor") +
    SUMIFS(AR831:AR871, AY831:AY871, INDIRECT("AE" &amp; ROW()), AP831:AP871, "📦", AS831:AS871, "Exonerado Doctor")
) -
(
    (
        SUMIFS(AR831:AR871, AY831:AY871, INDIRECT("AE" &amp; ROW()), AP831:AP871, "💲", AS831:AS871, "") +
        SUMIFS(AR831:AR871, AY831:AY871, INDIRECT("AE" &amp; ROW()), AP831:AP871, "📦", AS831:AS871, "")
    ) / 2
)</f>
        <v>0</v>
      </c>
      <c r="AM881" s="56"/>
      <c r="AN881" s="56"/>
      <c r="AO881" s="56"/>
      <c r="AP881" s="56"/>
      <c r="AQ881" s="56"/>
      <c r="AR881" s="56"/>
      <c r="AS881" s="56"/>
      <c r="AT881" s="56"/>
      <c r="AU881" s="56"/>
      <c r="AV881" s="56"/>
      <c r="AW881" s="56"/>
      <c r="AX881" s="56"/>
      <c r="AY881" s="56"/>
      <c r="AZ881" s="56"/>
      <c r="BA881" s="56"/>
      <c r="BB881" s="56"/>
      <c r="BC881" s="56"/>
      <c r="BD881" s="56"/>
      <c r="BE881" s="56"/>
      <c r="BF881" s="56"/>
      <c r="BG881" s="56"/>
      <c r="BH881" s="56"/>
      <c r="BI881" s="56"/>
      <c r="BJ881" s="56"/>
      <c r="BK881" s="56"/>
      <c r="BL881" s="56"/>
      <c r="BM881" s="56"/>
      <c r="BN881" s="56"/>
    </row>
    <row r="882" spans="1:66" ht="11.25" customHeight="1">
      <c r="A882" s="221"/>
      <c r="B882" s="164"/>
      <c r="C882" s="206"/>
      <c r="D882" s="209"/>
      <c r="E882" s="179" t="s">
        <v>46</v>
      </c>
      <c r="F882" s="180"/>
      <c r="G882" s="206"/>
      <c r="H882" s="209"/>
      <c r="I882" s="179" t="s">
        <v>46</v>
      </c>
      <c r="J882" s="180"/>
      <c r="K882" s="206"/>
      <c r="L882" s="209"/>
      <c r="M882" s="179" t="s">
        <v>46</v>
      </c>
      <c r="N882" s="180"/>
      <c r="O882" s="165"/>
      <c r="P882" s="165"/>
      <c r="Q882" s="165"/>
      <c r="R882" s="166"/>
      <c r="S882" s="227" t="str">
        <f>IF(OR(S879="Empleado",S879="Familiar"),"Nombre del Empleado","N° Factura")</f>
        <v>N° Factura</v>
      </c>
      <c r="T882" s="228"/>
      <c r="U882" s="89"/>
      <c r="V882" s="169"/>
      <c r="W882" s="227" t="str">
        <f>IF(OR(W879="Empleado",W879="Familiar"),"Nombre del Empleado","N° Factura")</f>
        <v>N° Factura</v>
      </c>
      <c r="X882" s="228"/>
      <c r="Y882" s="89"/>
      <c r="Z882" s="169"/>
      <c r="AA882" s="227" t="str">
        <f>IF(OR(AA879="Empleado",AA879="Familiar"),"Nombre del Empleado","N° Factura")</f>
        <v>N° Factura</v>
      </c>
      <c r="AB882" s="228"/>
      <c r="AC882" s="89"/>
      <c r="AD882" s="56"/>
      <c r="AE882" s="233" t="s">
        <v>80</v>
      </c>
      <c r="AF882" s="228"/>
      <c r="AG882" s="143">
        <f t="array" aca="1" ref="AG882" ca="1">COUNTIFS(AP831:AP871, "💲", AY831:AY871, INDIRECT("AE" &amp; ROW())) + COUNTIFS(AP831:AP871, "📦", AY831:AY871, INDIRECT("AE" &amp; ROW())) + COUNTIFS(AP831:AP871, "✅", AY831:AY871, INDIRECT("AE" &amp; ROW()))</f>
        <v>0</v>
      </c>
      <c r="AH882" s="144">
        <f t="array" aca="1" ref="AH882" ca="1">COUNTIFS(AP831:AP871, "💲", AY831:AY871, INDIRECT("AE" &amp; ROW())) + COUNTIFS(AP831:AP871, "📦", AY831:AY871, INDIRECT("AE" &amp; ROW()))</f>
        <v>0</v>
      </c>
      <c r="AI882" s="145">
        <f t="array" aca="1" ref="AI882" ca="1">SUMIFS(AR831:AR871, AY831:AY871, INDIRECT("AE" &amp; ROW()), AP831:AP871, "💲") + SUMIFS(AR831:AR871, AY831:AY871, INDIRECT("AE" &amp; ROW()), AP831:AP871, "📦")</f>
        <v>0</v>
      </c>
      <c r="AJ882" s="145">
        <f t="array" aca="1" ref="AJ882" ca="1">(
    SUMIFS(AR831:AR871, AY831:AY871, INDIRECT("AE" &amp; ROW()), AP831:AP871, "💲") +
    SUMIFS(AR831:AR871, AY831:AY871, INDIRECT("AE" &amp; ROW()), AP831:AP871, "📦")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
        SUMIFS(AR831:AR871, AY831:AY871, INDIRECT("AE" &amp; ROW()), AP831:AP871, "💲", AS831:AS871, "Familiar") +
        SUMIFS(AR831:AR871, AY831:AY871, INDIRECT("AE" &amp; ROW()), AP831:AP871, "📦", AS831:AS871, "Familiar")
    ) / 2
)  -
(
    (
        SUMIFS(AR831:AR871, AY831:AY871, INDIRECT("AE" &amp; ROW()), AP831:AP871, "💲", AS831:AS871, "Exonerado ADH") +
        SUMIFS(AR831:AR871, AY831:AY871, INDIRECT("AE" &amp; ROW()), AP831:AP871, "📦", AS831:AS871, "Exonerado ADH")
    ) / 2
)  -
(
    (
        SUMIFS(AR831:AR871, AY831:AY871, INDIRECT("AE" &amp; ROW()), AP831:AP871, "💲", AS831:AS871, "Exonerado Doctor") +
        SUMIFS(AR831:AR871, AY831:AY871, INDIRECT("AE" &amp; ROW()), AP831:AP871, "📦", AS831:AS871, "Exonerado Doctor")
    ) / 2
)</f>
        <v>0</v>
      </c>
      <c r="AK882" s="145">
        <f t="array" aca="1" ref="AK882" ca="1">(
    SUMIFS(AR831:AR871, AY831:AY871, INDIRECT("AE" &amp; ROW()), AP831:AP871, "💲") +
    SUMIFS(AR831:AR871, AY831:AY871, INDIRECT("AE" &amp; ROW()), AP831:AP871, "📦")
) -
(
    SUMIFS(AR831:AR871, AY831:AY871, INDIRECT("AE" &amp; ROW()), AP831:AP871, "💲", AS831:AS871, "Familiar") +
    SUMIFS(AR831:AR871, AY831:AY871, INDIRECT("AE" &amp; ROW()), AP831:AP871, "📦", AS831:AS871, "Familiar")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SUMIFS(AR831:AR871, AY831:AY871, INDIRECT("AE" &amp; ROW()), AP831:AP871, "💲", AS831:AS871, "Exonerado ADH") +
    SUMIFS(AR831:AR871, AY831:AY871, INDIRECT("AE" &amp; ROW()), AP831:AP871, "📦", AS831:AS871, "Exonerado ADH")
) -
(
    (
        SUMIFS(AR831:AR871, AY831:AY871, INDIRECT("AE" &amp; ROW()), AP831:AP871, "💲", AS831:AS871, "Exonerado Doctor") +
        SUMIFS(AR831:AR871, AY831:AY871, INDIRECT("AE" &amp; ROW()), AP831:AP871, "📦", AS831:AS871, "Exonerado Doctor")
    ) / 2
) -
(
    (
        SUMIFS(AR831:AR871, AY831:AY871, INDIRECT("AE" &amp; ROW()), AP831:AP871, "💲", AS831:AS871, "") +
        SUMIFS(AR831:AR871, AY831:AY871, INDIRECT("AE" &amp; ROW()), AP831:AP871, "📦", AS831:AS871, "")
    ) / 2
)</f>
        <v>0</v>
      </c>
      <c r="AL882" s="146">
        <f t="array" aca="1" ref="AL882" ca="1">(
    SUMIFS(AR831:AR871, AY831:AY871, INDIRECT("AE" &amp; ROW()), AP831:AP871, "💲") +
    SUMIFS(AR831:AR871, AY831:AY871, INDIRECT("AE" &amp; ROW()), AP831:AP871, "📦")
) -
(
    (
        SUMIFS(AR831:AR871, AY831:AY871, INDIRECT("AE" &amp; ROW()), AP831:AP871, "💲", AS831:AS871, "Familiar") +
        SUMIFS(AR831:AR871, AY831:AY871, INDIRECT("AE" &amp; ROW()), AP831:AP871, "📦", AS831:AS871, "Familiar")
    ) / 2
) -
(
    (
        SUMIFS(AR831:AR871, AY831:AY871, INDIRECT("AE" &amp; ROW()), AP831:AP871, "💲", AS831:AS871, "Participante") +
        SUMIFS(AR831:AR871, AY831:AY871, INDIRECT("AE" &amp; ROW()), AP831:AP871, "📦", AS831:AS871, "Participante")
    ) / 2
) -
(
    (
        SUMIFS(AR831:AR871, AY831:AY871, INDIRECT("AE" &amp; ROW()), AP831:AP871, "💲", AS831:AS871, "Empleado") +
        SUMIFS(AR831:AR871, AY831:AY871, INDIRECT("AE" &amp; ROW()), AP831:AP871, "📦", AS831:AS871, "Empleado")
    ) / 2
) -
(
    (
        SUMIFS(AR831:AR871, AY831:AY871, INDIRECT("AE" &amp; ROW()), AP831:AP871, "💲", AS831:AS871, "Exonerado ADH") +
        SUMIFS(AR831:AR871, AY831:AY871, INDIRECT("AE" &amp; ROW()), AP831:AP871, "📦", AS831:AS871, "Exonerado ADH")
    ) / 2
) -
(
    SUMIFS(AR831:AR871, AY831:AY871, INDIRECT("AE" &amp; ROW()), AP831:AP871, "💲", AS831:AS871, "Exonerado Doctor") +
    SUMIFS(AR831:AR871, AY831:AY871, INDIRECT("AE" &amp; ROW()), AP831:AP871, "📦", AS831:AS871, "Exonerado Doctor")
) -
(
    (
        SUMIFS(AR831:AR871, AY831:AY871, INDIRECT("AE" &amp; ROW()), AP831:AP871, "💲", AS831:AS871, "") +
        SUMIFS(AR831:AR871, AY831:AY871, INDIRECT("AE" &amp; ROW()), AP831:AP871, "📦", AS831:AS871, "")
    ) / 2
)</f>
        <v>0</v>
      </c>
      <c r="AM882" s="56"/>
      <c r="AN882" s="56"/>
      <c r="AO882" s="56"/>
      <c r="AP882" s="56"/>
      <c r="AQ882" s="56"/>
      <c r="AR882" s="56"/>
      <c r="AS882" s="56"/>
      <c r="AT882" s="56"/>
      <c r="AU882" s="56"/>
      <c r="AV882" s="56"/>
      <c r="AW882" s="56"/>
      <c r="AX882" s="56"/>
      <c r="AY882" s="56"/>
      <c r="AZ882" s="56"/>
      <c r="BA882" s="56"/>
      <c r="BB882" s="56"/>
      <c r="BC882" s="56"/>
      <c r="BD882" s="56"/>
      <c r="BE882" s="56"/>
      <c r="BF882" s="56"/>
      <c r="BG882" s="56"/>
      <c r="BH882" s="56"/>
      <c r="BI882" s="56"/>
      <c r="BJ882" s="56"/>
      <c r="BK882" s="56"/>
      <c r="BL882" s="56"/>
      <c r="BM882" s="56"/>
      <c r="BN882" s="56"/>
    </row>
    <row r="883" spans="1:66" ht="11.25" customHeight="1">
      <c r="A883" s="3"/>
      <c r="B883" s="3"/>
      <c r="C883" s="3"/>
      <c r="D883" s="3"/>
      <c r="E883" s="3"/>
      <c r="F883" s="3"/>
      <c r="G883" s="3"/>
      <c r="H883" s="3"/>
      <c r="I883" s="3"/>
      <c r="J883" s="3"/>
      <c r="K883" s="3"/>
      <c r="L883" s="3"/>
      <c r="M883" s="3"/>
      <c r="N883" s="3"/>
      <c r="O883" s="1"/>
      <c r="P883" s="3"/>
      <c r="Q883" s="3"/>
      <c r="R883" s="15"/>
      <c r="S883" s="16"/>
      <c r="T883" s="16"/>
      <c r="U883" s="173"/>
      <c r="V883" s="6"/>
      <c r="W883" s="16"/>
      <c r="X883" s="16"/>
      <c r="Y883" s="173"/>
      <c r="Z883" s="48"/>
      <c r="AA883" s="173"/>
      <c r="AB883" s="173"/>
      <c r="AC883" s="173"/>
      <c r="AD883" s="174"/>
      <c r="AI883" s="148">
        <f t="shared" ref="AI883:AL883" ca="1" si="598">SUM(AI868:AI881)</f>
        <v>50</v>
      </c>
      <c r="AJ883" s="148">
        <f t="shared" ca="1" si="598"/>
        <v>50</v>
      </c>
      <c r="AK883" s="148">
        <f t="shared" ca="1" si="598"/>
        <v>50</v>
      </c>
      <c r="AL883" s="148">
        <f t="shared" ca="1" si="598"/>
        <v>50</v>
      </c>
      <c r="AM883" s="174"/>
      <c r="AN883" s="174"/>
      <c r="AO883" s="174"/>
      <c r="AP883" s="174"/>
      <c r="AQ883" s="174"/>
      <c r="AR883" s="174"/>
      <c r="AS883" s="174"/>
      <c r="AT883" s="174"/>
      <c r="AU883" s="174"/>
      <c r="AV883" s="174"/>
      <c r="AW883" s="174"/>
      <c r="AX883" s="174"/>
      <c r="AY883" s="174"/>
      <c r="AZ883" s="174"/>
      <c r="BA883" s="174"/>
      <c r="BB883" s="174"/>
      <c r="BC883" s="174"/>
      <c r="BD883" s="174"/>
      <c r="BE883" s="122"/>
      <c r="BF883" s="122"/>
      <c r="BG883" s="122"/>
      <c r="BH883" s="122"/>
      <c r="BI883" s="122"/>
      <c r="BJ883" s="174"/>
      <c r="BK883" s="174"/>
      <c r="BL883" s="174"/>
      <c r="BM883" s="174"/>
      <c r="BN883" s="174"/>
    </row>
    <row r="884" spans="1:66" ht="15" customHeight="1">
      <c r="A884" s="210">
        <f>IF(WEEKDAY(A829)=6, WORKDAY(A829+1, 1), A829+1)</f>
        <v>46288</v>
      </c>
      <c r="B884" s="211"/>
      <c r="C884" s="211"/>
      <c r="D884" s="211"/>
      <c r="E884" s="211"/>
      <c r="F884" s="211"/>
      <c r="G884" s="211"/>
      <c r="H884" s="211"/>
      <c r="I884" s="211"/>
      <c r="J884" s="211"/>
      <c r="K884" s="211"/>
      <c r="L884" s="211"/>
      <c r="M884" s="211"/>
      <c r="N884" s="212"/>
      <c r="O884" s="1"/>
      <c r="P884" s="1"/>
      <c r="Q884" s="1"/>
      <c r="R884" s="15"/>
      <c r="S884" s="22"/>
      <c r="T884" s="22"/>
      <c r="U884" s="241"/>
      <c r="V884" s="242"/>
      <c r="W884" s="242"/>
      <c r="X884" s="242"/>
      <c r="Y884" s="242"/>
      <c r="Z884" s="23"/>
      <c r="AA884" s="23"/>
      <c r="AB884" s="23"/>
      <c r="AC884" s="23"/>
      <c r="AD884" s="24"/>
      <c r="AE884" s="181"/>
      <c r="AF884" s="181"/>
      <c r="AG884" s="181"/>
      <c r="AH884" s="181"/>
      <c r="AI884" s="181"/>
      <c r="AJ884" s="181"/>
      <c r="AK884" s="181"/>
      <c r="AL884" s="181"/>
      <c r="AM884" s="24"/>
      <c r="AN884" s="24"/>
      <c r="AO884" s="24"/>
      <c r="AP884" s="24"/>
      <c r="AQ884" s="24"/>
      <c r="AR884" s="24"/>
      <c r="AS884" s="24"/>
      <c r="AT884" s="24"/>
      <c r="AU884" s="24"/>
      <c r="AV884" s="24"/>
      <c r="AW884" s="24"/>
      <c r="AX884" s="24"/>
      <c r="AY884" s="24"/>
      <c r="AZ884" s="24"/>
      <c r="BA884" s="24"/>
      <c r="BB884" s="24"/>
      <c r="BC884" s="24"/>
      <c r="BD884" s="24"/>
      <c r="BE884" s="24"/>
      <c r="BF884" s="24"/>
      <c r="BG884" s="24"/>
      <c r="BH884" s="24"/>
      <c r="BI884" s="24"/>
      <c r="BJ884" s="24"/>
      <c r="BK884" s="24"/>
      <c r="BL884" s="24"/>
      <c r="BM884" s="24"/>
      <c r="BN884" s="24"/>
    </row>
    <row r="885" spans="1:66" ht="15" customHeight="1">
      <c r="A885" s="25" t="s">
        <v>15</v>
      </c>
      <c r="B885" s="25" t="s">
        <v>16</v>
      </c>
      <c r="C885" s="213" t="s">
        <v>17</v>
      </c>
      <c r="D885" s="214"/>
      <c r="E885" s="214"/>
      <c r="F885" s="215"/>
      <c r="G885" s="213" t="s">
        <v>18</v>
      </c>
      <c r="H885" s="214"/>
      <c r="I885" s="214"/>
      <c r="J885" s="215"/>
      <c r="K885" s="213" t="s">
        <v>19</v>
      </c>
      <c r="L885" s="214"/>
      <c r="M885" s="214"/>
      <c r="N885" s="215"/>
      <c r="O885" s="1"/>
      <c r="P885" s="1"/>
      <c r="Q885" s="1"/>
      <c r="R885" s="26"/>
      <c r="S885" s="234" t="s">
        <v>17</v>
      </c>
      <c r="T885" s="214"/>
      <c r="U885" s="215"/>
      <c r="V885" s="27"/>
      <c r="W885" s="234" t="s">
        <v>18</v>
      </c>
      <c r="X885" s="214"/>
      <c r="Y885" s="215"/>
      <c r="Z885" s="28"/>
      <c r="AA885" s="234" t="s">
        <v>19</v>
      </c>
      <c r="AB885" s="214"/>
      <c r="AC885" s="215"/>
      <c r="AD885" s="29"/>
      <c r="AE885" s="181"/>
      <c r="AF885" s="181"/>
      <c r="AG885" s="181"/>
      <c r="AH885" s="181"/>
      <c r="AI885" s="181"/>
      <c r="AJ885" s="181"/>
      <c r="AK885" s="181"/>
      <c r="AL885" s="181"/>
      <c r="AM885" s="29"/>
      <c r="AN885" s="34" t="s">
        <v>2</v>
      </c>
      <c r="AO885" s="34" t="s">
        <v>3</v>
      </c>
      <c r="AP885" s="34" t="s">
        <v>4</v>
      </c>
      <c r="AQ885" s="34" t="s">
        <v>5</v>
      </c>
      <c r="AR885" s="34" t="s">
        <v>6</v>
      </c>
      <c r="AS885" s="34" t="s">
        <v>7</v>
      </c>
      <c r="AT885" s="34" t="s">
        <v>27</v>
      </c>
      <c r="AU885" s="34" t="s">
        <v>28</v>
      </c>
      <c r="AV885" s="34" t="s">
        <v>29</v>
      </c>
      <c r="AW885" s="34" t="s">
        <v>30</v>
      </c>
      <c r="AX885" s="34" t="s">
        <v>12</v>
      </c>
      <c r="AY885" s="34" t="s">
        <v>20</v>
      </c>
      <c r="AZ885" s="35"/>
      <c r="BA885" s="35"/>
      <c r="BB885" s="35"/>
      <c r="BC885" s="35"/>
      <c r="BD885" s="35"/>
      <c r="BE885" s="35"/>
      <c r="BF885" s="35"/>
      <c r="BG885" s="35"/>
      <c r="BH885" s="35"/>
      <c r="BI885" s="35"/>
      <c r="BJ885" s="35"/>
      <c r="BK885" s="35"/>
      <c r="BL885" s="35"/>
      <c r="BM885" s="35"/>
      <c r="BN885" s="35"/>
    </row>
    <row r="886" spans="1:66" ht="11.25" customHeight="1">
      <c r="A886" s="219">
        <f>Q892</f>
        <v>0.33333333333333331</v>
      </c>
      <c r="B886" s="38"/>
      <c r="C886" s="204"/>
      <c r="D886" s="207"/>
      <c r="E886" s="40" t="s">
        <v>36</v>
      </c>
      <c r="F886" s="42" t="str">
        <f>IF(D886&lt;&gt;"", VLOOKUP(D886,'Base de Datos'!$A$2:$D1268,2,FALSE()),"")</f>
        <v/>
      </c>
      <c r="G886" s="204"/>
      <c r="H886" s="216"/>
      <c r="I886" s="40" t="s">
        <v>36</v>
      </c>
      <c r="J886" s="42" t="str">
        <f>IF(H886&lt;&gt;"", VLOOKUP(H886,'Base de Datos'!$A$2:$D1268,2,FALSE()),"")</f>
        <v/>
      </c>
      <c r="K886" s="204"/>
      <c r="L886" s="216"/>
      <c r="M886" s="40" t="s">
        <v>36</v>
      </c>
      <c r="N886" s="42" t="str">
        <f>IF(L886&lt;&gt;"", VLOOKUP(L886,'Base de Datos'!$A$2:$D1268,2,FALSE()),"")</f>
        <v/>
      </c>
      <c r="O886" s="43"/>
      <c r="P886" s="1" t="s">
        <v>1</v>
      </c>
      <c r="Q886" s="44"/>
      <c r="R886" s="15"/>
      <c r="S886" s="45"/>
      <c r="T886" s="45" t="s">
        <v>37</v>
      </c>
      <c r="U886" s="46"/>
      <c r="V886" s="47"/>
      <c r="W886" s="45"/>
      <c r="X886" s="45" t="s">
        <v>37</v>
      </c>
      <c r="Y886" s="46"/>
      <c r="Z886" s="47"/>
      <c r="AA886" s="45"/>
      <c r="AB886" s="45" t="s">
        <v>37</v>
      </c>
      <c r="AC886" s="46"/>
      <c r="AD886" s="48"/>
      <c r="AE886" s="181"/>
      <c r="AF886" s="181"/>
      <c r="AG886" s="181"/>
      <c r="AH886" s="181"/>
      <c r="AI886" s="181"/>
      <c r="AJ886" s="181"/>
      <c r="AK886" s="181"/>
      <c r="AL886" s="181"/>
      <c r="AM886" s="48"/>
      <c r="AN886" s="53">
        <f>A884</f>
        <v>46288</v>
      </c>
      <c r="AO886" s="54" t="str">
        <f>C885</f>
        <v>Consultorio N° 1</v>
      </c>
      <c r="AP886" s="55">
        <f t="shared" ref="AP886:AQ886" si="599">C886</f>
        <v>0</v>
      </c>
      <c r="AQ886" s="55">
        <f t="shared" si="599"/>
        <v>0</v>
      </c>
      <c r="AR886" s="55">
        <f>U886</f>
        <v>0</v>
      </c>
      <c r="AS886" s="55">
        <f>S886</f>
        <v>0</v>
      </c>
      <c r="AT886" s="55">
        <f>S887</f>
        <v>0</v>
      </c>
      <c r="AU886" s="55">
        <f>U887</f>
        <v>0</v>
      </c>
      <c r="AV886" s="55">
        <f>S888</f>
        <v>0</v>
      </c>
      <c r="AW886" s="55">
        <f>U888</f>
        <v>0</v>
      </c>
      <c r="AX886" s="55">
        <f>U889</f>
        <v>0</v>
      </c>
      <c r="AY886" s="55">
        <f>F889</f>
        <v>0</v>
      </c>
      <c r="AZ886" s="56"/>
      <c r="BA886" s="56"/>
      <c r="BB886" s="56"/>
      <c r="BC886" s="56"/>
      <c r="BD886" s="56"/>
      <c r="BE886" s="56"/>
      <c r="BF886" s="56"/>
      <c r="BG886" s="56"/>
      <c r="BH886" s="56"/>
      <c r="BI886" s="56"/>
      <c r="BJ886" s="56"/>
      <c r="BK886" s="56"/>
      <c r="BL886" s="56"/>
      <c r="BM886" s="56"/>
      <c r="BN886" s="56"/>
    </row>
    <row r="887" spans="1:66" ht="11.25" customHeight="1">
      <c r="A887" s="220"/>
      <c r="B887" s="38"/>
      <c r="C887" s="205"/>
      <c r="D887" s="208"/>
      <c r="E887" s="57" t="s">
        <v>42</v>
      </c>
      <c r="F887" s="58" t="str">
        <f>IF(D886&lt;&gt;"", VLOOKUP(D886,'Base de Datos'!$A$2:$D1268,3,FALSE()),"")</f>
        <v/>
      </c>
      <c r="G887" s="205"/>
      <c r="H887" s="208"/>
      <c r="I887" s="57" t="s">
        <v>42</v>
      </c>
      <c r="J887" s="58" t="str">
        <f>IF(H886&lt;&gt;"", VLOOKUP(H886,'Base de Datos'!$A$2:$D1268,3,FALSE()),"")</f>
        <v/>
      </c>
      <c r="K887" s="205"/>
      <c r="L887" s="208"/>
      <c r="M887" s="57" t="s">
        <v>42</v>
      </c>
      <c r="N887" s="58" t="str">
        <f>IF(L886&lt;&gt;"", VLOOKUP(L886,'Base de Datos'!$A$2:$D1268,3,FALSE()),"")</f>
        <v/>
      </c>
      <c r="O887" s="43"/>
      <c r="P887" s="1"/>
      <c r="Q887" s="44"/>
      <c r="R887" s="15"/>
      <c r="S887" s="229"/>
      <c r="T887" s="230"/>
      <c r="U887" s="59"/>
      <c r="V887" s="47"/>
      <c r="W887" s="229"/>
      <c r="X887" s="230"/>
      <c r="Y887" s="59"/>
      <c r="Z887" s="47"/>
      <c r="AA887" s="229"/>
      <c r="AB887" s="230"/>
      <c r="AC887" s="59"/>
      <c r="AD887" s="48"/>
      <c r="AE887" s="181"/>
      <c r="AF887" s="181"/>
      <c r="AG887" s="181"/>
      <c r="AH887" s="181"/>
      <c r="AI887" s="181"/>
      <c r="AJ887" s="181"/>
      <c r="AK887" s="181"/>
      <c r="AL887" s="181"/>
      <c r="AM887" s="48"/>
      <c r="AN887" s="53">
        <f>A884</f>
        <v>46288</v>
      </c>
      <c r="AO887" s="54" t="str">
        <f>C885</f>
        <v>Consultorio N° 1</v>
      </c>
      <c r="AP887" s="55">
        <f t="shared" ref="AP887:AQ887" si="600">C890</f>
        <v>0</v>
      </c>
      <c r="AQ887" s="55">
        <f t="shared" si="600"/>
        <v>0</v>
      </c>
      <c r="AR887" s="64">
        <f>U890</f>
        <v>0</v>
      </c>
      <c r="AS887" s="55">
        <f>S890</f>
        <v>0</v>
      </c>
      <c r="AT887" s="55">
        <f>S891</f>
        <v>0</v>
      </c>
      <c r="AU887" s="55">
        <f>U891</f>
        <v>0</v>
      </c>
      <c r="AV887" s="55">
        <f>S892</f>
        <v>0</v>
      </c>
      <c r="AW887" s="55">
        <f>U892</f>
        <v>0</v>
      </c>
      <c r="AX887" s="55">
        <f>U893</f>
        <v>0</v>
      </c>
      <c r="AY887" s="55">
        <f>F893</f>
        <v>0</v>
      </c>
      <c r="AZ887" s="56"/>
      <c r="BA887" s="56"/>
      <c r="BB887" s="56"/>
      <c r="BC887" s="56"/>
      <c r="BD887" s="56"/>
      <c r="BE887" s="56"/>
      <c r="BF887" s="56"/>
      <c r="BG887" s="56"/>
      <c r="BH887" s="56"/>
      <c r="BI887" s="56"/>
      <c r="BJ887" s="56"/>
      <c r="BK887" s="56"/>
      <c r="BL887" s="56"/>
      <c r="BM887" s="56"/>
      <c r="BN887" s="56"/>
    </row>
    <row r="888" spans="1:66" ht="11.25" customHeight="1">
      <c r="A888" s="220"/>
      <c r="B888" s="38"/>
      <c r="C888" s="205"/>
      <c r="D888" s="208"/>
      <c r="E888" s="57" t="s">
        <v>44</v>
      </c>
      <c r="F888" s="58" t="str">
        <f>IF(D886&lt;&gt;"", VLOOKUP(D886,'Base de Datos'!$A$2:$D1268,4,FALSE()),"")</f>
        <v/>
      </c>
      <c r="G888" s="205"/>
      <c r="H888" s="208"/>
      <c r="I888" s="57" t="s">
        <v>44</v>
      </c>
      <c r="J888" s="58" t="str">
        <f>IF(H886&lt;&gt;"", VLOOKUP(H886,'Base de Datos'!$A$2:$D1268,4,FALSE()),"")</f>
        <v/>
      </c>
      <c r="K888" s="205"/>
      <c r="L888" s="208"/>
      <c r="M888" s="57" t="s">
        <v>44</v>
      </c>
      <c r="N888" s="58" t="str">
        <f>IF(L886&lt;&gt;"", VLOOKUP(L886,'Base de Datos'!$A$2:$D1268,4,FALSE()),"")</f>
        <v/>
      </c>
      <c r="O888" s="43"/>
      <c r="P888" s="1"/>
      <c r="Q888" s="44"/>
      <c r="R888" s="15"/>
      <c r="S888" s="229"/>
      <c r="T888" s="230"/>
      <c r="U888" s="59"/>
      <c r="V888" s="47"/>
      <c r="W888" s="229"/>
      <c r="X888" s="230"/>
      <c r="Y888" s="59"/>
      <c r="Z888" s="47"/>
      <c r="AA888" s="229"/>
      <c r="AB888" s="230"/>
      <c r="AC888" s="59"/>
      <c r="AD888" s="48"/>
      <c r="AE888" s="181"/>
      <c r="AF888" s="181"/>
      <c r="AG888" s="181"/>
      <c r="AH888" s="181"/>
      <c r="AI888" s="181"/>
      <c r="AJ888" s="181"/>
      <c r="AK888" s="181"/>
      <c r="AL888" s="181"/>
      <c r="AM888" s="48"/>
      <c r="AN888" s="53">
        <f>A884</f>
        <v>46288</v>
      </c>
      <c r="AO888" s="54" t="str">
        <f>C885</f>
        <v>Consultorio N° 1</v>
      </c>
      <c r="AP888" s="55">
        <f t="shared" ref="AP888:AQ888" si="601">C894</f>
        <v>0</v>
      </c>
      <c r="AQ888" s="55">
        <f t="shared" si="601"/>
        <v>0</v>
      </c>
      <c r="AR888" s="64">
        <f>U894</f>
        <v>0</v>
      </c>
      <c r="AS888" s="55">
        <f>S894</f>
        <v>0</v>
      </c>
      <c r="AT888" s="55">
        <f>S895</f>
        <v>0</v>
      </c>
      <c r="AU888" s="55">
        <f>U895</f>
        <v>0</v>
      </c>
      <c r="AV888" s="55">
        <f>S896</f>
        <v>0</v>
      </c>
      <c r="AW888" s="55">
        <f>U896</f>
        <v>0</v>
      </c>
      <c r="AX888" s="55">
        <f>U897</f>
        <v>0</v>
      </c>
      <c r="AY888" s="55">
        <f>F897</f>
        <v>0</v>
      </c>
      <c r="AZ888" s="56"/>
      <c r="BA888" s="56"/>
      <c r="BB888" s="56"/>
      <c r="BC888" s="56"/>
      <c r="BD888" s="56"/>
      <c r="BE888" s="56"/>
      <c r="BF888" s="56"/>
      <c r="BG888" s="56"/>
      <c r="BH888" s="56"/>
      <c r="BI888" s="56"/>
      <c r="BJ888" s="56"/>
      <c r="BK888" s="56"/>
      <c r="BL888" s="56"/>
      <c r="BM888" s="56"/>
      <c r="BN888" s="56"/>
    </row>
    <row r="889" spans="1:66" ht="11.25" customHeight="1">
      <c r="A889" s="221"/>
      <c r="B889" s="38"/>
      <c r="C889" s="206"/>
      <c r="D889" s="209"/>
      <c r="E889" s="85" t="s">
        <v>46</v>
      </c>
      <c r="F889" s="86"/>
      <c r="G889" s="206"/>
      <c r="H889" s="209"/>
      <c r="I889" s="87" t="s">
        <v>46</v>
      </c>
      <c r="J889" s="88"/>
      <c r="K889" s="206"/>
      <c r="L889" s="209"/>
      <c r="M889" s="87" t="s">
        <v>46</v>
      </c>
      <c r="N889" s="88"/>
      <c r="O889" s="43"/>
      <c r="P889" s="1"/>
      <c r="Q889" s="44"/>
      <c r="R889" s="15"/>
      <c r="S889" s="227" t="str">
        <f>IF(OR(S886="Empleado",S886="Familiar"),"Nombre del Empleado","N° Factura")</f>
        <v>N° Factura</v>
      </c>
      <c r="T889" s="228"/>
      <c r="U889" s="89"/>
      <c r="V889" s="47"/>
      <c r="W889" s="227" t="str">
        <f>IF(OR(W886="Empleado",W886="Familiar"),"Nombre del Empleado","N° Factura")</f>
        <v>N° Factura</v>
      </c>
      <c r="X889" s="228"/>
      <c r="Y889" s="89"/>
      <c r="Z889" s="47"/>
      <c r="AA889" s="227" t="str">
        <f>IF(OR(AA886="Empleado",AA886="Familiar"),"Nombre del Empleado","N° Factura")</f>
        <v>N° Factura</v>
      </c>
      <c r="AB889" s="228"/>
      <c r="AC889" s="89"/>
      <c r="AD889" s="48"/>
      <c r="AE889" s="181"/>
      <c r="AF889" s="181"/>
      <c r="AG889" s="181"/>
      <c r="AH889" s="181"/>
      <c r="AI889" s="181"/>
      <c r="AJ889" s="181"/>
      <c r="AK889" s="181"/>
      <c r="AL889" s="181"/>
      <c r="AM889" s="48"/>
      <c r="AN889" s="53">
        <f>A884</f>
        <v>46288</v>
      </c>
      <c r="AO889" s="54" t="str">
        <f>C885</f>
        <v>Consultorio N° 1</v>
      </c>
      <c r="AP889" s="55">
        <f t="shared" ref="AP889:AQ889" si="602">C898</f>
        <v>0</v>
      </c>
      <c r="AQ889" s="55">
        <f t="shared" si="602"/>
        <v>0</v>
      </c>
      <c r="AR889" s="64">
        <f>U898</f>
        <v>0</v>
      </c>
      <c r="AS889" s="55">
        <f>S898</f>
        <v>0</v>
      </c>
      <c r="AT889" s="55">
        <f>S899</f>
        <v>0</v>
      </c>
      <c r="AU889" s="64">
        <f>U899</f>
        <v>0</v>
      </c>
      <c r="AV889" s="55">
        <f>S900</f>
        <v>0</v>
      </c>
      <c r="AW889" s="55">
        <f>U900</f>
        <v>0</v>
      </c>
      <c r="AX889" s="55">
        <f>U901</f>
        <v>0</v>
      </c>
      <c r="AY889" s="55">
        <f>F901</f>
        <v>0</v>
      </c>
      <c r="AZ889" s="56"/>
      <c r="BA889" s="56"/>
      <c r="BB889" s="56"/>
      <c r="BC889" s="56"/>
      <c r="BD889" s="56"/>
      <c r="BE889" s="56"/>
      <c r="BF889" s="56"/>
      <c r="BG889" s="56"/>
      <c r="BH889" s="56"/>
      <c r="BI889" s="56"/>
      <c r="BJ889" s="56"/>
      <c r="BK889" s="56"/>
      <c r="BL889" s="56"/>
      <c r="BM889" s="56"/>
      <c r="BN889" s="56"/>
    </row>
    <row r="890" spans="1:66" ht="11.25" customHeight="1">
      <c r="A890" s="222">
        <f>A886+$Q$13/1440</f>
        <v>0.375</v>
      </c>
      <c r="B890" s="38"/>
      <c r="C890" s="204"/>
      <c r="D890" s="207"/>
      <c r="E890" s="40" t="s">
        <v>36</v>
      </c>
      <c r="F890" s="42" t="str">
        <f>IF(D890&lt;&gt;"", VLOOKUP(D890,'Base de Datos'!$A$2:$D1268,2,FALSE()),"")</f>
        <v/>
      </c>
      <c r="G890" s="204"/>
      <c r="H890" s="216"/>
      <c r="I890" s="40" t="s">
        <v>36</v>
      </c>
      <c r="J890" s="42" t="str">
        <f>IF(H890&lt;&gt;"", VLOOKUP(H890,'Base de Datos'!$A$2:$D1268,2,FALSE()),"")</f>
        <v/>
      </c>
      <c r="K890" s="204"/>
      <c r="L890" s="216"/>
      <c r="M890" s="40" t="s">
        <v>36</v>
      </c>
      <c r="N890" s="42" t="str">
        <f>IF(L890&lt;&gt;"", VLOOKUP(L890,'Base de Datos'!$A$2:$D1268,2,FALSE()),"")</f>
        <v/>
      </c>
      <c r="O890" s="262" t="s">
        <v>32</v>
      </c>
      <c r="P890" s="242"/>
      <c r="Q890" s="263">
        <f ca="1">$N$2</f>
        <v>888.89089999999999</v>
      </c>
      <c r="R890" s="15"/>
      <c r="S890" s="45"/>
      <c r="T890" s="45" t="s">
        <v>37</v>
      </c>
      <c r="U890" s="103"/>
      <c r="V890" s="47"/>
      <c r="W890" s="45"/>
      <c r="X890" s="45" t="s">
        <v>37</v>
      </c>
      <c r="Y890" s="46"/>
      <c r="Z890" s="47"/>
      <c r="AA890" s="45"/>
      <c r="AB890" s="45" t="s">
        <v>37</v>
      </c>
      <c r="AC890" s="46"/>
      <c r="AD890" s="48"/>
      <c r="AE890" s="181"/>
      <c r="AF890" s="181"/>
      <c r="AG890" s="181"/>
      <c r="AH890" s="181"/>
      <c r="AI890" s="181"/>
      <c r="AJ890" s="181"/>
      <c r="AK890" s="181"/>
      <c r="AL890" s="181"/>
      <c r="AM890" s="48"/>
      <c r="AN890" s="53">
        <f>A884</f>
        <v>46288</v>
      </c>
      <c r="AO890" s="54" t="str">
        <f>C885</f>
        <v>Consultorio N° 1</v>
      </c>
      <c r="AP890" s="55">
        <f t="shared" ref="AP890:AQ890" si="603">C902</f>
        <v>0</v>
      </c>
      <c r="AQ890" s="55">
        <f t="shared" si="603"/>
        <v>0</v>
      </c>
      <c r="AR890" s="64">
        <f>U902</f>
        <v>0</v>
      </c>
      <c r="AS890" s="55">
        <f>S902</f>
        <v>0</v>
      </c>
      <c r="AT890" s="55">
        <f>S903</f>
        <v>0</v>
      </c>
      <c r="AU890" s="55">
        <f>U903</f>
        <v>0</v>
      </c>
      <c r="AV890" s="55">
        <f>S904</f>
        <v>0</v>
      </c>
      <c r="AW890" s="55">
        <f>U904</f>
        <v>0</v>
      </c>
      <c r="AX890" s="55">
        <f>U905</f>
        <v>0</v>
      </c>
      <c r="AY890" s="55">
        <f>F905</f>
        <v>0</v>
      </c>
      <c r="AZ890" s="56"/>
      <c r="BA890" s="56"/>
      <c r="BB890" s="56"/>
      <c r="BC890" s="56"/>
      <c r="BD890" s="56"/>
      <c r="BE890" s="56"/>
      <c r="BF890" s="56"/>
      <c r="BG890" s="56"/>
      <c r="BH890" s="56"/>
      <c r="BI890" s="56"/>
      <c r="BJ890" s="56"/>
      <c r="BK890" s="56"/>
      <c r="BL890" s="56"/>
      <c r="BM890" s="56"/>
      <c r="BN890" s="56"/>
    </row>
    <row r="891" spans="1:66" ht="11.25" customHeight="1">
      <c r="A891" s="220"/>
      <c r="B891" s="38"/>
      <c r="C891" s="205"/>
      <c r="D891" s="208"/>
      <c r="E891" s="57" t="s">
        <v>42</v>
      </c>
      <c r="F891" s="58" t="str">
        <f>IF(D890&lt;&gt;"", VLOOKUP(D890,'Base de Datos'!$A$2:$D1268,3,FALSE()),"")</f>
        <v/>
      </c>
      <c r="G891" s="205"/>
      <c r="H891" s="208"/>
      <c r="I891" s="57" t="s">
        <v>42</v>
      </c>
      <c r="J891" s="58" t="str">
        <f>IF(H890&lt;&gt;"", VLOOKUP(H890,'Base de Datos'!$A$2:$D1268,3,FALSE()),"")</f>
        <v/>
      </c>
      <c r="K891" s="205"/>
      <c r="L891" s="208"/>
      <c r="M891" s="57" t="s">
        <v>42</v>
      </c>
      <c r="N891" s="58" t="str">
        <f>IF(L890&lt;&gt;"", VLOOKUP(L890,'Base de Datos'!$A$2:$D1268,3,FALSE()),"")</f>
        <v/>
      </c>
      <c r="O891" s="242"/>
      <c r="P891" s="242"/>
      <c r="Q891" s="264"/>
      <c r="R891" s="15"/>
      <c r="S891" s="229"/>
      <c r="T891" s="230"/>
      <c r="U891" s="59"/>
      <c r="V891" s="47"/>
      <c r="W891" s="229"/>
      <c r="X891" s="230"/>
      <c r="Y891" s="59"/>
      <c r="Z891" s="47"/>
      <c r="AA891" s="229"/>
      <c r="AB891" s="230"/>
      <c r="AC891" s="59"/>
      <c r="AD891" s="48"/>
      <c r="AE891" s="181"/>
      <c r="AF891" s="181"/>
      <c r="AG891" s="181"/>
      <c r="AH891" s="181"/>
      <c r="AI891" s="181"/>
      <c r="AJ891" s="181"/>
      <c r="AK891" s="181"/>
      <c r="AL891" s="181"/>
      <c r="AM891" s="48"/>
      <c r="AN891" s="53">
        <f>A884</f>
        <v>46288</v>
      </c>
      <c r="AO891" s="54" t="str">
        <f>C885</f>
        <v>Consultorio N° 1</v>
      </c>
      <c r="AP891" s="55">
        <f t="shared" ref="AP891:AQ891" si="604">C906</f>
        <v>0</v>
      </c>
      <c r="AQ891" s="55">
        <f t="shared" si="604"/>
        <v>0</v>
      </c>
      <c r="AR891" s="55">
        <f>U906</f>
        <v>0</v>
      </c>
      <c r="AS891" s="55">
        <f>S906</f>
        <v>0</v>
      </c>
      <c r="AT891" s="55">
        <f>S907</f>
        <v>0</v>
      </c>
      <c r="AU891" s="55">
        <f>U907</f>
        <v>0</v>
      </c>
      <c r="AV891" s="55">
        <f>S908</f>
        <v>0</v>
      </c>
      <c r="AW891" s="55">
        <f>U908</f>
        <v>0</v>
      </c>
      <c r="AX891" s="55">
        <f>U909</f>
        <v>0</v>
      </c>
      <c r="AY891" s="55">
        <f>F909</f>
        <v>0</v>
      </c>
      <c r="AZ891" s="56"/>
      <c r="BA891" s="56"/>
      <c r="BB891" s="56"/>
      <c r="BC891" s="56"/>
      <c r="BD891" s="56"/>
      <c r="BE891" s="56"/>
      <c r="BF891" s="56"/>
      <c r="BG891" s="56"/>
      <c r="BH891" s="56"/>
      <c r="BI891" s="56"/>
      <c r="BJ891" s="56"/>
      <c r="BK891" s="56"/>
      <c r="BL891" s="56"/>
      <c r="BM891" s="56"/>
      <c r="BN891" s="56"/>
    </row>
    <row r="892" spans="1:66" ht="11.25" customHeight="1">
      <c r="A892" s="220"/>
      <c r="B892" s="38"/>
      <c r="C892" s="205"/>
      <c r="D892" s="208"/>
      <c r="E892" s="57" t="s">
        <v>44</v>
      </c>
      <c r="F892" s="58" t="str">
        <f>IF(D890&lt;&gt;"", VLOOKUP(D890,'Base de Datos'!$A$2:$D1268,4,FALSE()),"")</f>
        <v/>
      </c>
      <c r="G892" s="205"/>
      <c r="H892" s="208"/>
      <c r="I892" s="57" t="s">
        <v>44</v>
      </c>
      <c r="J892" s="58" t="str">
        <f>IF(H890&lt;&gt;"", VLOOKUP(H890,'Base de Datos'!$A$2:$D1268,4,FALSE()),"")</f>
        <v/>
      </c>
      <c r="K892" s="205"/>
      <c r="L892" s="208"/>
      <c r="M892" s="57" t="s">
        <v>44</v>
      </c>
      <c r="N892" s="58" t="str">
        <f>IF(L890&lt;&gt;"", VLOOKUP(L890,'Base de Datos'!$A$2:$D1268,4,FALSE()),"")</f>
        <v/>
      </c>
      <c r="O892" s="43"/>
      <c r="P892" s="104" t="s">
        <v>50</v>
      </c>
      <c r="Q892" s="110">
        <v>0.33333333333333331</v>
      </c>
      <c r="R892" s="15"/>
      <c r="S892" s="229"/>
      <c r="T892" s="230"/>
      <c r="U892" s="59"/>
      <c r="V892" s="47"/>
      <c r="W892" s="229"/>
      <c r="X892" s="230"/>
      <c r="Y892" s="59"/>
      <c r="Z892" s="47"/>
      <c r="AA892" s="229"/>
      <c r="AB892" s="230"/>
      <c r="AC892" s="59"/>
      <c r="AD892" s="48"/>
      <c r="AE892" s="181"/>
      <c r="AF892" s="181"/>
      <c r="AG892" s="181"/>
      <c r="AH892" s="181"/>
      <c r="AI892" s="181"/>
      <c r="AJ892" s="181"/>
      <c r="AK892" s="181"/>
      <c r="AL892" s="181"/>
      <c r="AM892" s="48"/>
      <c r="AN892" s="53">
        <f>A884</f>
        <v>46288</v>
      </c>
      <c r="AO892" s="54" t="str">
        <f>C885</f>
        <v>Consultorio N° 1</v>
      </c>
      <c r="AP892" s="55">
        <f t="shared" ref="AP892:AQ892" si="605">C910</f>
        <v>0</v>
      </c>
      <c r="AQ892" s="55">
        <f t="shared" si="605"/>
        <v>0</v>
      </c>
      <c r="AR892" s="55">
        <f>U910</f>
        <v>0</v>
      </c>
      <c r="AS892" s="55">
        <f>S910</f>
        <v>0</v>
      </c>
      <c r="AT892" s="55">
        <f>S911</f>
        <v>0</v>
      </c>
      <c r="AU892" s="55">
        <f>U911</f>
        <v>0</v>
      </c>
      <c r="AV892" s="55">
        <f>S912</f>
        <v>0</v>
      </c>
      <c r="AW892" s="55">
        <f>U912</f>
        <v>0</v>
      </c>
      <c r="AX892" s="55">
        <f>U913</f>
        <v>0</v>
      </c>
      <c r="AY892" s="55">
        <f>F913</f>
        <v>0</v>
      </c>
      <c r="AZ892" s="56"/>
      <c r="BA892" s="56"/>
      <c r="BB892" s="56"/>
      <c r="BC892" s="56"/>
      <c r="BD892" s="56"/>
      <c r="BE892" s="56"/>
      <c r="BF892" s="56"/>
      <c r="BG892" s="56"/>
      <c r="BH892" s="56"/>
      <c r="BI892" s="56"/>
      <c r="BJ892" s="56"/>
      <c r="BK892" s="56"/>
      <c r="BL892" s="56"/>
      <c r="BM892" s="56"/>
      <c r="BN892" s="56"/>
    </row>
    <row r="893" spans="1:66" ht="11.25" customHeight="1">
      <c r="A893" s="221"/>
      <c r="B893" s="38"/>
      <c r="C893" s="206"/>
      <c r="D893" s="209"/>
      <c r="E893" s="85" t="s">
        <v>46</v>
      </c>
      <c r="F893" s="107"/>
      <c r="G893" s="206"/>
      <c r="H893" s="209"/>
      <c r="I893" s="85" t="s">
        <v>46</v>
      </c>
      <c r="J893" s="108"/>
      <c r="K893" s="206"/>
      <c r="L893" s="209"/>
      <c r="M893" s="85" t="s">
        <v>46</v>
      </c>
      <c r="N893" s="108"/>
      <c r="O893" s="43"/>
      <c r="P893" s="104" t="s">
        <v>54</v>
      </c>
      <c r="Q893" s="109">
        <v>60</v>
      </c>
      <c r="R893" s="15"/>
      <c r="S893" s="227" t="str">
        <f>IF(OR(S890="Empleado",S890="Familiar"),"Nombre del Empleado","N° Factura")</f>
        <v>N° Factura</v>
      </c>
      <c r="T893" s="228"/>
      <c r="U893" s="89"/>
      <c r="V893" s="47"/>
      <c r="W893" s="227" t="str">
        <f>IF(OR(W890="Empleado",W890="Familiar"),"Nombre del Empleado","N° Factura")</f>
        <v>N° Factura</v>
      </c>
      <c r="X893" s="228"/>
      <c r="Y893" s="111"/>
      <c r="Z893" s="47"/>
      <c r="AA893" s="227" t="str">
        <f>IF(OR(AA890="Empleado",AA890="Familiar"),"Nombre del Empleado","N° Factura")</f>
        <v>N° Factura</v>
      </c>
      <c r="AB893" s="228"/>
      <c r="AC893" s="111"/>
      <c r="AD893" s="48"/>
      <c r="AE893" s="181"/>
      <c r="AF893" s="181"/>
      <c r="AG893" s="181"/>
      <c r="AH893" s="181"/>
      <c r="AI893" s="181"/>
      <c r="AJ893" s="181"/>
      <c r="AK893" s="181"/>
      <c r="AL893" s="181"/>
      <c r="AM893" s="48"/>
      <c r="AN893" s="53">
        <f>A884</f>
        <v>46288</v>
      </c>
      <c r="AO893" s="54" t="str">
        <f>C885</f>
        <v>Consultorio N° 1</v>
      </c>
      <c r="AP893" s="55">
        <f t="shared" ref="AP893:AQ893" si="606">C914</f>
        <v>0</v>
      </c>
      <c r="AQ893" s="55">
        <f t="shared" si="606"/>
        <v>0</v>
      </c>
      <c r="AR893" s="55">
        <f>U914</f>
        <v>0</v>
      </c>
      <c r="AS893" s="55">
        <f>S914</f>
        <v>0</v>
      </c>
      <c r="AT893" s="55">
        <f>S915</f>
        <v>0</v>
      </c>
      <c r="AU893" s="55">
        <f>U915</f>
        <v>0</v>
      </c>
      <c r="AV893" s="55">
        <f>S916</f>
        <v>0</v>
      </c>
      <c r="AW893" s="55">
        <f>U916</f>
        <v>0</v>
      </c>
      <c r="AX893" s="55">
        <f>U917</f>
        <v>0</v>
      </c>
      <c r="AY893" s="55">
        <f>F917</f>
        <v>0</v>
      </c>
      <c r="AZ893" s="56"/>
      <c r="BA893" s="56"/>
      <c r="BB893" s="56"/>
      <c r="BC893" s="56"/>
      <c r="BD893" s="56"/>
      <c r="BE893" s="56"/>
      <c r="BF893" s="56"/>
      <c r="BG893" s="56"/>
      <c r="BH893" s="56"/>
      <c r="BI893" s="56"/>
      <c r="BJ893" s="56"/>
      <c r="BK893" s="56"/>
      <c r="BL893" s="56"/>
      <c r="BM893" s="56"/>
      <c r="BN893" s="56"/>
    </row>
    <row r="894" spans="1:66" ht="11.25" customHeight="1">
      <c r="A894" s="222">
        <f>A890+$Q$13/1440</f>
        <v>0.41666666666666669</v>
      </c>
      <c r="B894" s="38"/>
      <c r="C894" s="204"/>
      <c r="D894" s="207"/>
      <c r="E894" s="40" t="s">
        <v>36</v>
      </c>
      <c r="F894" s="42" t="str">
        <f>IF(D894&lt;&gt;"", VLOOKUP(D894,'Base de Datos'!$A$2:$D1268,2,FALSE()),"")</f>
        <v/>
      </c>
      <c r="G894" s="218"/>
      <c r="H894" s="217"/>
      <c r="I894" s="118" t="s">
        <v>36</v>
      </c>
      <c r="J894" s="42" t="str">
        <f>IF(H894&lt;&gt;"", VLOOKUP(H894,'Base de Datos'!$A$2:$D1268,2,FALSE()),"")</f>
        <v/>
      </c>
      <c r="K894" s="218"/>
      <c r="L894" s="217"/>
      <c r="M894" s="118" t="s">
        <v>36</v>
      </c>
      <c r="N894" s="42" t="str">
        <f>IF(L894&lt;&gt;"", VLOOKUP(L894,'Base de Datos'!$A$2:$D1268,2,FALSE()),"")</f>
        <v/>
      </c>
      <c r="O894" s="43"/>
      <c r="P894" s="1"/>
      <c r="Q894" s="1"/>
      <c r="R894" s="15"/>
      <c r="S894" s="45"/>
      <c r="T894" s="45" t="s">
        <v>37</v>
      </c>
      <c r="U894" s="46"/>
      <c r="V894" s="47"/>
      <c r="W894" s="45"/>
      <c r="X894" s="45" t="s">
        <v>37</v>
      </c>
      <c r="Y894" s="46"/>
      <c r="Z894" s="47"/>
      <c r="AA894" s="45"/>
      <c r="AB894" s="45" t="s">
        <v>37</v>
      </c>
      <c r="AC894" s="46"/>
      <c r="AD894" s="48"/>
      <c r="AE894" s="181"/>
      <c r="AF894" s="181"/>
      <c r="AG894" s="181"/>
      <c r="AH894" s="181"/>
      <c r="AI894" s="181"/>
      <c r="AJ894" s="181"/>
      <c r="AK894" s="181"/>
      <c r="AL894" s="181"/>
      <c r="AM894" s="48"/>
      <c r="AN894" s="53">
        <f>A884</f>
        <v>46288</v>
      </c>
      <c r="AO894" s="54" t="str">
        <f>C885</f>
        <v>Consultorio N° 1</v>
      </c>
      <c r="AP894" s="55">
        <f t="shared" ref="AP894:AQ894" si="607">C918</f>
        <v>0</v>
      </c>
      <c r="AQ894" s="55">
        <f t="shared" si="607"/>
        <v>0</v>
      </c>
      <c r="AR894" s="55">
        <f>U918</f>
        <v>0</v>
      </c>
      <c r="AS894" s="55">
        <f>S918</f>
        <v>0</v>
      </c>
      <c r="AT894" s="55">
        <f>S919</f>
        <v>0</v>
      </c>
      <c r="AU894" s="55">
        <f>U919</f>
        <v>0</v>
      </c>
      <c r="AV894" s="55">
        <f>S920</f>
        <v>0</v>
      </c>
      <c r="AW894" s="55">
        <f>U920</f>
        <v>0</v>
      </c>
      <c r="AX894" s="55">
        <f>U921</f>
        <v>0</v>
      </c>
      <c r="AY894" s="55">
        <f>F921</f>
        <v>0</v>
      </c>
      <c r="AZ894" s="56"/>
      <c r="BA894" s="56"/>
      <c r="BB894" s="56"/>
      <c r="BC894" s="56"/>
      <c r="BD894" s="56"/>
      <c r="BE894" s="56"/>
      <c r="BF894" s="56"/>
      <c r="BG894" s="56"/>
      <c r="BH894" s="56"/>
      <c r="BI894" s="56"/>
      <c r="BJ894" s="56"/>
      <c r="BK894" s="56"/>
      <c r="BL894" s="56"/>
      <c r="BM894" s="56"/>
      <c r="BN894" s="56"/>
    </row>
    <row r="895" spans="1:66" ht="11.25" customHeight="1">
      <c r="A895" s="220"/>
      <c r="B895" s="38"/>
      <c r="C895" s="205"/>
      <c r="D895" s="208"/>
      <c r="E895" s="57" t="s">
        <v>42</v>
      </c>
      <c r="F895" s="58" t="str">
        <f>IF(D894&lt;&gt;"", VLOOKUP(D894,'Base de Datos'!$A$2:$D1268,3,FALSE()),"")</f>
        <v/>
      </c>
      <c r="G895" s="205"/>
      <c r="H895" s="208"/>
      <c r="I895" s="57" t="s">
        <v>42</v>
      </c>
      <c r="J895" s="58" t="str">
        <f>IF(H894&lt;&gt;"", VLOOKUP(H894,'Base de Datos'!$A$2:$D1268,3,FALSE()),"")</f>
        <v/>
      </c>
      <c r="K895" s="205"/>
      <c r="L895" s="208"/>
      <c r="M895" s="57" t="s">
        <v>42</v>
      </c>
      <c r="N895" s="58" t="str">
        <f>IF(L894&lt;&gt;"", VLOOKUP(L894,'Base de Datos'!$A$2:$D1268,3,FALSE()),"")</f>
        <v/>
      </c>
      <c r="O895" s="43"/>
      <c r="P895" s="119" t="s">
        <v>58</v>
      </c>
      <c r="Q895" s="44"/>
      <c r="R895" s="15"/>
      <c r="S895" s="229"/>
      <c r="T895" s="230"/>
      <c r="U895" s="59"/>
      <c r="V895" s="47"/>
      <c r="W895" s="229"/>
      <c r="X895" s="230"/>
      <c r="Y895" s="59"/>
      <c r="Z895" s="47"/>
      <c r="AA895" s="229"/>
      <c r="AB895" s="230"/>
      <c r="AC895" s="59"/>
      <c r="AD895" s="48"/>
      <c r="AE895" s="181"/>
      <c r="AF895" s="181"/>
      <c r="AG895" s="181"/>
      <c r="AH895" s="181"/>
      <c r="AI895" s="181"/>
      <c r="AJ895" s="181"/>
      <c r="AK895" s="181"/>
      <c r="AL895" s="181"/>
      <c r="AM895" s="48"/>
      <c r="AN895" s="53">
        <f>A884</f>
        <v>46288</v>
      </c>
      <c r="AO895" s="54" t="str">
        <f>C885</f>
        <v>Consultorio N° 1</v>
      </c>
      <c r="AP895" s="55">
        <f t="shared" ref="AP895:AQ895" si="608">C922</f>
        <v>0</v>
      </c>
      <c r="AQ895" s="55">
        <f t="shared" si="608"/>
        <v>0</v>
      </c>
      <c r="AR895" s="55">
        <f>U922</f>
        <v>0</v>
      </c>
      <c r="AS895" s="55">
        <f>S922</f>
        <v>0</v>
      </c>
      <c r="AT895" s="55">
        <f>S923</f>
        <v>0</v>
      </c>
      <c r="AU895" s="55">
        <f>U923</f>
        <v>0</v>
      </c>
      <c r="AV895" s="55">
        <f>S924</f>
        <v>0</v>
      </c>
      <c r="AW895" s="55">
        <f>U924</f>
        <v>0</v>
      </c>
      <c r="AX895" s="55">
        <f>U925</f>
        <v>0</v>
      </c>
      <c r="AY895" s="55">
        <f>F925</f>
        <v>0</v>
      </c>
      <c r="AZ895" s="56"/>
      <c r="BA895" s="56"/>
      <c r="BB895" s="56"/>
      <c r="BC895" s="56"/>
      <c r="BD895" s="56"/>
      <c r="BE895" s="56"/>
      <c r="BF895" s="56"/>
      <c r="BG895" s="56"/>
      <c r="BH895" s="56"/>
      <c r="BI895" s="56"/>
      <c r="BJ895" s="56"/>
      <c r="BK895" s="56"/>
      <c r="BL895" s="56"/>
      <c r="BM895" s="56"/>
      <c r="BN895" s="56"/>
    </row>
    <row r="896" spans="1:66" ht="11.25" customHeight="1">
      <c r="A896" s="220"/>
      <c r="B896" s="38"/>
      <c r="C896" s="205"/>
      <c r="D896" s="208"/>
      <c r="E896" s="57" t="s">
        <v>44</v>
      </c>
      <c r="F896" s="58" t="str">
        <f>IF(D894&lt;&gt;"", VLOOKUP(D894,'Base de Datos'!$A$2:$D1268,4,FALSE()),"")</f>
        <v/>
      </c>
      <c r="G896" s="205"/>
      <c r="H896" s="208"/>
      <c r="I896" s="57" t="s">
        <v>44</v>
      </c>
      <c r="J896" s="58" t="str">
        <f>IF(H894&lt;&gt;"", VLOOKUP(H894,'Base de Datos'!$A$2:$D1268,4,FALSE()),"")</f>
        <v/>
      </c>
      <c r="K896" s="205"/>
      <c r="L896" s="208"/>
      <c r="M896" s="57" t="s">
        <v>44</v>
      </c>
      <c r="N896" s="58" t="str">
        <f>IF(L894&lt;&gt;"", VLOOKUP(L894,'Base de Datos'!$A$2:$D1268,4,FALSE()),"")</f>
        <v/>
      </c>
      <c r="O896" s="43"/>
      <c r="P896" s="120" t="s">
        <v>61</v>
      </c>
      <c r="Q896" s="121" t="s">
        <v>62</v>
      </c>
      <c r="R896" s="15"/>
      <c r="S896" s="229"/>
      <c r="T896" s="230"/>
      <c r="U896" s="59"/>
      <c r="V896" s="47"/>
      <c r="W896" s="229"/>
      <c r="X896" s="230"/>
      <c r="Y896" s="59"/>
      <c r="Z896" s="47"/>
      <c r="AA896" s="229"/>
      <c r="AB896" s="230"/>
      <c r="AC896" s="59"/>
      <c r="AD896" s="48"/>
      <c r="AE896" s="181"/>
      <c r="AF896" s="181"/>
      <c r="AG896" s="181"/>
      <c r="AH896" s="181"/>
      <c r="AI896" s="181"/>
      <c r="AJ896" s="181"/>
      <c r="AK896" s="181"/>
      <c r="AL896" s="181"/>
      <c r="AM896" s="48"/>
      <c r="AN896" s="53">
        <f>A884</f>
        <v>46288</v>
      </c>
      <c r="AO896" s="54" t="s">
        <v>17</v>
      </c>
      <c r="AP896" s="55">
        <f t="shared" ref="AP896:AQ896" si="609">C926</f>
        <v>0</v>
      </c>
      <c r="AQ896" s="55">
        <f t="shared" si="609"/>
        <v>0</v>
      </c>
      <c r="AR896" s="55">
        <f>U926</f>
        <v>0</v>
      </c>
      <c r="AS896" s="55">
        <f>S926</f>
        <v>0</v>
      </c>
      <c r="AT896" s="55">
        <f>S927</f>
        <v>0</v>
      </c>
      <c r="AU896" s="55">
        <f>U927</f>
        <v>0</v>
      </c>
      <c r="AV896" s="55">
        <f>S928</f>
        <v>0</v>
      </c>
      <c r="AW896" s="55">
        <f>U928</f>
        <v>0</v>
      </c>
      <c r="AX896" s="55">
        <f>U929</f>
        <v>0</v>
      </c>
      <c r="AY896" s="55">
        <f>F929</f>
        <v>0</v>
      </c>
      <c r="AZ896" s="56"/>
      <c r="BA896" s="56"/>
      <c r="BB896" s="56"/>
      <c r="BC896" s="56"/>
      <c r="BD896" s="56"/>
      <c r="BE896" s="56"/>
      <c r="BF896" s="56"/>
      <c r="BG896" s="56"/>
      <c r="BH896" s="56"/>
      <c r="BI896" s="56"/>
      <c r="BJ896" s="56"/>
      <c r="BK896" s="56"/>
      <c r="BL896" s="56"/>
      <c r="BM896" s="56"/>
      <c r="BN896" s="56"/>
    </row>
    <row r="897" spans="1:66" ht="11.25" customHeight="1">
      <c r="A897" s="221"/>
      <c r="B897" s="38"/>
      <c r="C897" s="206"/>
      <c r="D897" s="209"/>
      <c r="E897" s="85" t="s">
        <v>46</v>
      </c>
      <c r="F897" s="86"/>
      <c r="G897" s="206"/>
      <c r="H897" s="209"/>
      <c r="I897" s="85" t="s">
        <v>46</v>
      </c>
      <c r="J897" s="108"/>
      <c r="K897" s="206"/>
      <c r="L897" s="209"/>
      <c r="M897" s="85" t="s">
        <v>46</v>
      </c>
      <c r="N897" s="108"/>
      <c r="O897" s="43"/>
      <c r="P897" s="123" t="s">
        <v>64</v>
      </c>
      <c r="Q897" s="124" t="s">
        <v>65</v>
      </c>
      <c r="R897" s="15"/>
      <c r="S897" s="227" t="str">
        <f>IF(OR(S894="Empleado",S894="Familiar"),"Nombre del Empleado","N° Factura")</f>
        <v>N° Factura</v>
      </c>
      <c r="T897" s="228"/>
      <c r="U897" s="89"/>
      <c r="V897" s="47"/>
      <c r="W897" s="227" t="str">
        <f>IF(OR(W894="Empleado",W894="Familiar"),"Nombre del Empleado","N° Factura")</f>
        <v>N° Factura</v>
      </c>
      <c r="X897" s="228"/>
      <c r="Y897" s="89"/>
      <c r="Z897" s="47"/>
      <c r="AA897" s="227" t="str">
        <f>IF(OR(AA894="Empleado",AA894="Familiar"),"Nombre del Empleado","N° Factura")</f>
        <v>N° Factura</v>
      </c>
      <c r="AB897" s="228"/>
      <c r="AC897" s="89"/>
      <c r="AD897" s="48"/>
      <c r="AE897" s="181"/>
      <c r="AF897" s="181"/>
      <c r="AG897" s="181"/>
      <c r="AH897" s="181"/>
      <c r="AI897" s="181"/>
      <c r="AJ897" s="181"/>
      <c r="AK897" s="181"/>
      <c r="AL897" s="181"/>
      <c r="AM897" s="48"/>
      <c r="AN897" s="53">
        <f>A884</f>
        <v>46288</v>
      </c>
      <c r="AO897" s="54" t="s">
        <v>17</v>
      </c>
      <c r="AP897" s="55">
        <f t="shared" ref="AP897:AQ897" si="610">C930</f>
        <v>0</v>
      </c>
      <c r="AQ897" s="55">
        <f t="shared" si="610"/>
        <v>0</v>
      </c>
      <c r="AR897" s="55">
        <f>U930</f>
        <v>0</v>
      </c>
      <c r="AS897" s="55">
        <f>S930</f>
        <v>0</v>
      </c>
      <c r="AT897" s="55">
        <f>S931</f>
        <v>0</v>
      </c>
      <c r="AU897" s="55">
        <f>U931</f>
        <v>0</v>
      </c>
      <c r="AV897" s="55">
        <f>S932</f>
        <v>0</v>
      </c>
      <c r="AW897" s="55">
        <f>U932</f>
        <v>0</v>
      </c>
      <c r="AX897" s="55">
        <f>U933</f>
        <v>0</v>
      </c>
      <c r="AY897" s="55">
        <f>F933</f>
        <v>0</v>
      </c>
      <c r="AZ897" s="56"/>
      <c r="BA897" s="56"/>
      <c r="BB897" s="56"/>
      <c r="BC897" s="56"/>
      <c r="BD897" s="56"/>
      <c r="BE897" s="56"/>
      <c r="BF897" s="56"/>
      <c r="BG897" s="56"/>
      <c r="BH897" s="56"/>
      <c r="BI897" s="56"/>
      <c r="BJ897" s="56"/>
      <c r="BK897" s="56"/>
      <c r="BL897" s="56"/>
      <c r="BM897" s="56"/>
      <c r="BN897" s="56"/>
    </row>
    <row r="898" spans="1:66" ht="11.25" customHeight="1">
      <c r="A898" s="222">
        <f>A894+$Q$13/1440</f>
        <v>0.45833333333333337</v>
      </c>
      <c r="B898" s="38"/>
      <c r="C898" s="204"/>
      <c r="D898" s="207"/>
      <c r="E898" s="40" t="s">
        <v>36</v>
      </c>
      <c r="F898" s="42" t="str">
        <f>IF(D898&lt;&gt;"", VLOOKUP(D898,'Base de Datos'!$A$2:$D1268,2,FALSE()),"")</f>
        <v/>
      </c>
      <c r="G898" s="204"/>
      <c r="H898" s="216"/>
      <c r="I898" s="40" t="s">
        <v>36</v>
      </c>
      <c r="J898" s="42" t="str">
        <f>IF(H898&lt;&gt;"", VLOOKUP(H898,'Base de Datos'!$A$2:$D1268,2,FALSE()),"")</f>
        <v/>
      </c>
      <c r="K898" s="204"/>
      <c r="L898" s="216"/>
      <c r="M898" s="40" t="s">
        <v>36</v>
      </c>
      <c r="N898" s="42" t="str">
        <f>IF(L898&lt;&gt;"", VLOOKUP(L898,'Base de Datos'!$A$2:$D1268,2,FALSE()),"")</f>
        <v/>
      </c>
      <c r="O898" s="43"/>
      <c r="P898" s="127" t="s">
        <v>67</v>
      </c>
      <c r="Q898" s="128" t="s">
        <v>68</v>
      </c>
      <c r="R898" s="15"/>
      <c r="S898" s="45"/>
      <c r="T898" s="45" t="s">
        <v>37</v>
      </c>
      <c r="U898" s="46"/>
      <c r="V898" s="47"/>
      <c r="W898" s="45"/>
      <c r="X898" s="45" t="s">
        <v>37</v>
      </c>
      <c r="Y898" s="46"/>
      <c r="Z898" s="47"/>
      <c r="AA898" s="45"/>
      <c r="AB898" s="45" t="s">
        <v>37</v>
      </c>
      <c r="AC898" s="46"/>
      <c r="AD898" s="48"/>
      <c r="AE898" s="181"/>
      <c r="AF898" s="181"/>
      <c r="AG898" s="181"/>
      <c r="AH898" s="181"/>
      <c r="AI898" s="181"/>
      <c r="AJ898" s="181"/>
      <c r="AK898" s="181"/>
      <c r="AL898" s="181"/>
      <c r="AM898" s="48"/>
      <c r="AN898" s="53">
        <f>A884</f>
        <v>46288</v>
      </c>
      <c r="AO898" s="54" t="s">
        <v>17</v>
      </c>
      <c r="AP898" s="55">
        <f t="shared" ref="AP898:AQ898" si="611">C934</f>
        <v>0</v>
      </c>
      <c r="AQ898" s="55">
        <f t="shared" si="611"/>
        <v>0</v>
      </c>
      <c r="AR898" s="55">
        <f>U934</f>
        <v>0</v>
      </c>
      <c r="AS898" s="55">
        <f>S934</f>
        <v>0</v>
      </c>
      <c r="AT898" s="55">
        <f>S935</f>
        <v>0</v>
      </c>
      <c r="AU898" s="55">
        <f>U935</f>
        <v>0</v>
      </c>
      <c r="AV898" s="55">
        <f>S936</f>
        <v>0</v>
      </c>
      <c r="AW898" s="55">
        <f>U936</f>
        <v>0</v>
      </c>
      <c r="AX898" s="55">
        <f>U937</f>
        <v>0</v>
      </c>
      <c r="AY898" s="55">
        <f>F937</f>
        <v>0</v>
      </c>
      <c r="AZ898" s="56"/>
      <c r="BA898" s="56"/>
      <c r="BB898" s="56"/>
      <c r="BC898" s="56"/>
      <c r="BD898" s="56"/>
      <c r="BE898" s="56"/>
      <c r="BF898" s="56"/>
      <c r="BG898" s="56"/>
      <c r="BH898" s="56"/>
      <c r="BI898" s="56"/>
      <c r="BJ898" s="56"/>
      <c r="BK898" s="56"/>
      <c r="BL898" s="56"/>
      <c r="BM898" s="56"/>
      <c r="BN898" s="56"/>
    </row>
    <row r="899" spans="1:66" ht="11.25" customHeight="1">
      <c r="A899" s="220"/>
      <c r="B899" s="38"/>
      <c r="C899" s="205"/>
      <c r="D899" s="208"/>
      <c r="E899" s="57" t="s">
        <v>42</v>
      </c>
      <c r="F899" s="58" t="str">
        <f>IF(D898&lt;&gt;"", VLOOKUP(D898,'Base de Datos'!$A$2:$D1268,3,FALSE()),"")</f>
        <v/>
      </c>
      <c r="G899" s="205"/>
      <c r="H899" s="208"/>
      <c r="I899" s="57" t="s">
        <v>42</v>
      </c>
      <c r="J899" s="58" t="str">
        <f>IF(H898&lt;&gt;"", VLOOKUP(H898,'Base de Datos'!$A$2:$D1268,3,FALSE()),"")</f>
        <v/>
      </c>
      <c r="K899" s="205"/>
      <c r="L899" s="208"/>
      <c r="M899" s="57" t="s">
        <v>42</v>
      </c>
      <c r="N899" s="58" t="str">
        <f>IF(L898&lt;&gt;"", VLOOKUP(L898,'Base de Datos'!$A$2:$D1268,3,FALSE()),"")</f>
        <v/>
      </c>
      <c r="O899" s="43"/>
      <c r="P899" s="130" t="s">
        <v>70</v>
      </c>
      <c r="Q899" s="131" t="s">
        <v>71</v>
      </c>
      <c r="R899" s="15"/>
      <c r="S899" s="229"/>
      <c r="T899" s="230"/>
      <c r="U899" s="59"/>
      <c r="V899" s="47"/>
      <c r="W899" s="229"/>
      <c r="X899" s="230"/>
      <c r="Y899" s="59"/>
      <c r="Z899" s="47"/>
      <c r="AA899" s="229"/>
      <c r="AB899" s="230"/>
      <c r="AC899" s="59"/>
      <c r="AD899" s="48"/>
      <c r="AE899" s="181"/>
      <c r="AF899" s="181"/>
      <c r="AG899" s="181"/>
      <c r="AH899" s="181"/>
      <c r="AI899" s="181"/>
      <c r="AJ899" s="181"/>
      <c r="AK899" s="181"/>
      <c r="AL899" s="181"/>
      <c r="AM899" s="48"/>
      <c r="AN899" s="53">
        <f>A884</f>
        <v>46288</v>
      </c>
      <c r="AO899" s="54" t="str">
        <f>G885</f>
        <v>Consultorio N° 2</v>
      </c>
      <c r="AP899" s="55">
        <f t="shared" ref="AP899:AQ899" si="612">G886</f>
        <v>0</v>
      </c>
      <c r="AQ899" s="55">
        <f t="shared" si="612"/>
        <v>0</v>
      </c>
      <c r="AR899" s="55">
        <f>Y886</f>
        <v>0</v>
      </c>
      <c r="AS899" s="55">
        <f>W886</f>
        <v>0</v>
      </c>
      <c r="AT899" s="55">
        <f>W887</f>
        <v>0</v>
      </c>
      <c r="AU899" s="55">
        <f>Y887</f>
        <v>0</v>
      </c>
      <c r="AV899" s="55">
        <f>W888</f>
        <v>0</v>
      </c>
      <c r="AW899" s="55">
        <f>Y888</f>
        <v>0</v>
      </c>
      <c r="AX899" s="55">
        <f>Y889</f>
        <v>0</v>
      </c>
      <c r="AY899" s="55">
        <f>J889</f>
        <v>0</v>
      </c>
      <c r="AZ899" s="56"/>
      <c r="BA899" s="56"/>
      <c r="BB899" s="56"/>
      <c r="BC899" s="56"/>
      <c r="BD899" s="56"/>
      <c r="BE899" s="56"/>
      <c r="BF899" s="56"/>
      <c r="BG899" s="56"/>
      <c r="BH899" s="56"/>
      <c r="BI899" s="56"/>
      <c r="BJ899" s="56"/>
      <c r="BK899" s="56"/>
      <c r="BL899" s="56"/>
      <c r="BM899" s="56"/>
      <c r="BN899" s="56"/>
    </row>
    <row r="900" spans="1:66" ht="11.25" customHeight="1">
      <c r="A900" s="220"/>
      <c r="B900" s="38"/>
      <c r="C900" s="205"/>
      <c r="D900" s="208"/>
      <c r="E900" s="57" t="s">
        <v>44</v>
      </c>
      <c r="F900" s="58" t="str">
        <f>IF(D898&lt;&gt;"", VLOOKUP(D898,'Base de Datos'!$A$2:$D1268,4,FALSE()),"")</f>
        <v/>
      </c>
      <c r="G900" s="205"/>
      <c r="H900" s="208"/>
      <c r="I900" s="57" t="s">
        <v>44</v>
      </c>
      <c r="J900" s="58" t="str">
        <f>IF(H898&lt;&gt;"", VLOOKUP(H898,'Base de Datos'!$A$2:$D1268,4,FALSE()),"")</f>
        <v/>
      </c>
      <c r="K900" s="205"/>
      <c r="L900" s="208"/>
      <c r="M900" s="57" t="s">
        <v>44</v>
      </c>
      <c r="N900" s="58" t="str">
        <f>IF(L898&lt;&gt;"", VLOOKUP(L898,'Base de Datos'!$A$2:$D1268,4,FALSE()),"")</f>
        <v/>
      </c>
      <c r="O900" s="43"/>
      <c r="P900" s="132" t="s">
        <v>73</v>
      </c>
      <c r="Q900" s="133" t="s">
        <v>74</v>
      </c>
      <c r="R900" s="15"/>
      <c r="S900" s="229"/>
      <c r="T900" s="230"/>
      <c r="U900" s="59"/>
      <c r="V900" s="47"/>
      <c r="W900" s="229"/>
      <c r="X900" s="230"/>
      <c r="Y900" s="59"/>
      <c r="Z900" s="47"/>
      <c r="AA900" s="229"/>
      <c r="AB900" s="230"/>
      <c r="AC900" s="59"/>
      <c r="AD900" s="48"/>
      <c r="AE900" s="181"/>
      <c r="AF900" s="181"/>
      <c r="AG900" s="181"/>
      <c r="AH900" s="181"/>
      <c r="AI900" s="181"/>
      <c r="AJ900" s="181"/>
      <c r="AK900" s="181"/>
      <c r="AL900" s="181"/>
      <c r="AM900" s="48"/>
      <c r="AN900" s="53">
        <f>A884</f>
        <v>46288</v>
      </c>
      <c r="AO900" s="54" t="str">
        <f>G885</f>
        <v>Consultorio N° 2</v>
      </c>
      <c r="AP900" s="55">
        <f t="shared" ref="AP900:AQ900" si="613">G890</f>
        <v>0</v>
      </c>
      <c r="AQ900" s="55">
        <f t="shared" si="613"/>
        <v>0</v>
      </c>
      <c r="AR900" s="55">
        <f>Y890</f>
        <v>0</v>
      </c>
      <c r="AS900" s="55">
        <f>W890</f>
        <v>0</v>
      </c>
      <c r="AT900" s="55">
        <f>W891</f>
        <v>0</v>
      </c>
      <c r="AU900" s="55">
        <f>Y891</f>
        <v>0</v>
      </c>
      <c r="AV900" s="55">
        <f>W892</f>
        <v>0</v>
      </c>
      <c r="AW900" s="55">
        <f>Y892</f>
        <v>0</v>
      </c>
      <c r="AX900" s="55">
        <f>Y893</f>
        <v>0</v>
      </c>
      <c r="AY900" s="55">
        <f>J893</f>
        <v>0</v>
      </c>
      <c r="AZ900" s="56"/>
      <c r="BA900" s="56"/>
      <c r="BB900" s="56"/>
      <c r="BC900" s="56"/>
      <c r="BD900" s="56"/>
      <c r="BE900" s="56"/>
      <c r="BF900" s="56"/>
      <c r="BG900" s="56"/>
      <c r="BH900" s="56"/>
      <c r="BI900" s="56"/>
      <c r="BJ900" s="56"/>
      <c r="BK900" s="56"/>
      <c r="BL900" s="56"/>
      <c r="BM900" s="56"/>
      <c r="BN900" s="56"/>
    </row>
    <row r="901" spans="1:66" ht="11.25" customHeight="1">
      <c r="A901" s="221"/>
      <c r="B901" s="38"/>
      <c r="C901" s="206"/>
      <c r="D901" s="209"/>
      <c r="E901" s="85" t="s">
        <v>46</v>
      </c>
      <c r="F901" s="86"/>
      <c r="G901" s="206"/>
      <c r="H901" s="209"/>
      <c r="I901" s="85" t="s">
        <v>46</v>
      </c>
      <c r="J901" s="108"/>
      <c r="K901" s="206"/>
      <c r="L901" s="209"/>
      <c r="M901" s="85" t="s">
        <v>46</v>
      </c>
      <c r="N901" s="108"/>
      <c r="O901" s="43"/>
      <c r="P901" s="137" t="s">
        <v>52</v>
      </c>
      <c r="Q901" s="138" t="s">
        <v>76</v>
      </c>
      <c r="R901" s="15"/>
      <c r="S901" s="227" t="str">
        <f>IF(OR(S898="Empleado",S898="Familiar"),"Nombre del Empleado","N° Factura")</f>
        <v>N° Factura</v>
      </c>
      <c r="T901" s="228"/>
      <c r="U901" s="89"/>
      <c r="V901" s="47"/>
      <c r="W901" s="227" t="str">
        <f>IF(OR(W898="Empleado",W898="Familiar"),"Nombre del Empleado","N° Factura")</f>
        <v>N° Factura</v>
      </c>
      <c r="X901" s="228"/>
      <c r="Y901" s="89"/>
      <c r="Z901" s="47"/>
      <c r="AA901" s="227" t="str">
        <f>IF(OR(AA898="Empleado",AA898="Familiar"),"Nombre del Empleado","N° Factura")</f>
        <v>N° Factura</v>
      </c>
      <c r="AB901" s="228"/>
      <c r="AC901" s="89"/>
      <c r="AD901" s="48"/>
      <c r="AE901" s="181"/>
      <c r="AF901" s="181"/>
      <c r="AG901" s="181"/>
      <c r="AH901" s="181"/>
      <c r="AI901" s="181"/>
      <c r="AJ901" s="181"/>
      <c r="AK901" s="181"/>
      <c r="AL901" s="181"/>
      <c r="AM901" s="48"/>
      <c r="AN901" s="53">
        <f>A884</f>
        <v>46288</v>
      </c>
      <c r="AO901" s="54" t="str">
        <f>G885</f>
        <v>Consultorio N° 2</v>
      </c>
      <c r="AP901" s="55">
        <f t="shared" ref="AP901:AQ901" si="614">G894</f>
        <v>0</v>
      </c>
      <c r="AQ901" s="55">
        <f t="shared" si="614"/>
        <v>0</v>
      </c>
      <c r="AR901" s="55">
        <f>Y894</f>
        <v>0</v>
      </c>
      <c r="AS901" s="55">
        <f>W894</f>
        <v>0</v>
      </c>
      <c r="AT901" s="55">
        <f>W895</f>
        <v>0</v>
      </c>
      <c r="AU901" s="55">
        <f>Y895</f>
        <v>0</v>
      </c>
      <c r="AV901" s="55">
        <f>W896</f>
        <v>0</v>
      </c>
      <c r="AW901" s="55">
        <f>Y896</f>
        <v>0</v>
      </c>
      <c r="AX901" s="55">
        <f>Y897</f>
        <v>0</v>
      </c>
      <c r="AY901" s="55">
        <f>J897</f>
        <v>0</v>
      </c>
      <c r="AZ901" s="56"/>
      <c r="BA901" s="56"/>
      <c r="BB901" s="56"/>
      <c r="BC901" s="56"/>
      <c r="BD901" s="56"/>
      <c r="BE901" s="56"/>
      <c r="BF901" s="56"/>
      <c r="BG901" s="56"/>
      <c r="BH901" s="56"/>
      <c r="BI901" s="56"/>
      <c r="BJ901" s="56"/>
      <c r="BK901" s="56"/>
      <c r="BL901" s="56"/>
      <c r="BM901" s="56"/>
      <c r="BN901" s="56"/>
    </row>
    <row r="902" spans="1:66" ht="11.25" customHeight="1">
      <c r="A902" s="222">
        <f>A898+$Q$13/1440</f>
        <v>0.5</v>
      </c>
      <c r="B902" s="38"/>
      <c r="C902" s="204"/>
      <c r="D902" s="207"/>
      <c r="E902" s="40" t="s">
        <v>36</v>
      </c>
      <c r="F902" s="42" t="str">
        <f>IF(D902&lt;&gt;"", VLOOKUP(D902,'Base de Datos'!$A$2:$D1268,2,FALSE()),"")</f>
        <v/>
      </c>
      <c r="G902" s="204"/>
      <c r="H902" s="216"/>
      <c r="I902" s="40" t="s">
        <v>36</v>
      </c>
      <c r="J902" s="42" t="str">
        <f>IF(H902&lt;&gt;"", VLOOKUP(H902,'Base de Datos'!$A$2:$D1268,2,FALSE()),"")</f>
        <v/>
      </c>
      <c r="K902" s="204"/>
      <c r="L902" s="216"/>
      <c r="M902" s="40" t="s">
        <v>36</v>
      </c>
      <c r="N902" s="42" t="str">
        <f>IF(L902&lt;&gt;"", VLOOKUP(L902,'Base de Datos'!$A$2:$D1268,2,FALSE()),"")</f>
        <v/>
      </c>
      <c r="O902" s="43"/>
      <c r="P902" s="141" t="s">
        <v>78</v>
      </c>
      <c r="Q902" s="142" t="s">
        <v>79</v>
      </c>
      <c r="R902" s="15"/>
      <c r="S902" s="45"/>
      <c r="T902" s="45" t="s">
        <v>37</v>
      </c>
      <c r="U902" s="46"/>
      <c r="V902" s="47"/>
      <c r="W902" s="45"/>
      <c r="X902" s="45" t="s">
        <v>37</v>
      </c>
      <c r="Y902" s="46"/>
      <c r="Z902" s="47"/>
      <c r="AA902" s="45"/>
      <c r="AB902" s="45" t="s">
        <v>37</v>
      </c>
      <c r="AC902" s="46"/>
      <c r="AD902" s="48"/>
      <c r="AE902" s="181"/>
      <c r="AF902" s="181"/>
      <c r="AG902" s="181"/>
      <c r="AH902" s="181"/>
      <c r="AI902" s="181"/>
      <c r="AJ902" s="181"/>
      <c r="AK902" s="181"/>
      <c r="AL902" s="181"/>
      <c r="AM902" s="48"/>
      <c r="AN902" s="53">
        <f>A884</f>
        <v>46288</v>
      </c>
      <c r="AO902" s="54" t="str">
        <f>G885</f>
        <v>Consultorio N° 2</v>
      </c>
      <c r="AP902" s="55">
        <f t="shared" ref="AP902:AQ902" si="615">G898</f>
        <v>0</v>
      </c>
      <c r="AQ902" s="55">
        <f t="shared" si="615"/>
        <v>0</v>
      </c>
      <c r="AR902" s="55">
        <f>Y898</f>
        <v>0</v>
      </c>
      <c r="AS902" s="55">
        <f>W898</f>
        <v>0</v>
      </c>
      <c r="AT902" s="55">
        <f>W899</f>
        <v>0</v>
      </c>
      <c r="AU902" s="55">
        <f>Y899</f>
        <v>0</v>
      </c>
      <c r="AV902" s="55">
        <f>W900</f>
        <v>0</v>
      </c>
      <c r="AW902" s="55">
        <f>Y900</f>
        <v>0</v>
      </c>
      <c r="AX902" s="55">
        <f>Y901</f>
        <v>0</v>
      </c>
      <c r="AY902" s="55">
        <f>J901</f>
        <v>0</v>
      </c>
      <c r="AZ902" s="56"/>
      <c r="BA902" s="56"/>
      <c r="BB902" s="56"/>
      <c r="BC902" s="56"/>
      <c r="BD902" s="56"/>
      <c r="BE902" s="56"/>
      <c r="BF902" s="56"/>
      <c r="BG902" s="56"/>
      <c r="BH902" s="56"/>
      <c r="BI902" s="56"/>
      <c r="BJ902" s="56"/>
      <c r="BK902" s="56"/>
      <c r="BL902" s="56"/>
      <c r="BM902" s="56"/>
      <c r="BN902" s="56"/>
    </row>
    <row r="903" spans="1:66" ht="11.25" customHeight="1">
      <c r="A903" s="220"/>
      <c r="B903" s="38"/>
      <c r="C903" s="205"/>
      <c r="D903" s="208"/>
      <c r="E903" s="57" t="s">
        <v>42</v>
      </c>
      <c r="F903" s="58" t="str">
        <f>IF(D902&lt;&gt;"", VLOOKUP(D902,'Base de Datos'!$A$2:$D1268,3,FALSE()),"")</f>
        <v/>
      </c>
      <c r="G903" s="205"/>
      <c r="H903" s="208"/>
      <c r="I903" s="57" t="s">
        <v>42</v>
      </c>
      <c r="J903" s="58" t="str">
        <f>IF(H902&lt;&gt;"", VLOOKUP(H902,'Base de Datos'!$A$2:$D1268,3,FALSE()),"")</f>
        <v/>
      </c>
      <c r="K903" s="205"/>
      <c r="L903" s="208"/>
      <c r="M903" s="57" t="s">
        <v>42</v>
      </c>
      <c r="N903" s="58" t="str">
        <f>IF(L902&lt;&gt;"", VLOOKUP(L902,'Base de Datos'!$A$2:$D1268,3,FALSE()),"")</f>
        <v/>
      </c>
      <c r="O903" s="43"/>
      <c r="P903" s="1"/>
      <c r="Q903" s="147"/>
      <c r="R903" s="15"/>
      <c r="S903" s="229"/>
      <c r="T903" s="230"/>
      <c r="U903" s="59"/>
      <c r="V903" s="47"/>
      <c r="W903" s="229"/>
      <c r="X903" s="230"/>
      <c r="Y903" s="59"/>
      <c r="Z903" s="47"/>
      <c r="AA903" s="229"/>
      <c r="AB903" s="230"/>
      <c r="AC903" s="59"/>
      <c r="AD903" s="48"/>
      <c r="AE903" s="181"/>
      <c r="AF903" s="181"/>
      <c r="AG903" s="181"/>
      <c r="AH903" s="181"/>
      <c r="AI903" s="181"/>
      <c r="AJ903" s="181"/>
      <c r="AK903" s="181"/>
      <c r="AL903" s="181"/>
      <c r="AM903" s="48"/>
      <c r="AN903" s="53">
        <f>A884</f>
        <v>46288</v>
      </c>
      <c r="AO903" s="149" t="str">
        <f>G885</f>
        <v>Consultorio N° 2</v>
      </c>
      <c r="AP903" s="55">
        <f t="shared" ref="AP903:AQ903" si="616">G902</f>
        <v>0</v>
      </c>
      <c r="AQ903" s="55">
        <f t="shared" si="616"/>
        <v>0</v>
      </c>
      <c r="AR903" s="55">
        <f>Y902</f>
        <v>0</v>
      </c>
      <c r="AS903" s="55">
        <f>W902</f>
        <v>0</v>
      </c>
      <c r="AT903" s="55">
        <f>W903</f>
        <v>0</v>
      </c>
      <c r="AU903" s="55">
        <f>Y903</f>
        <v>0</v>
      </c>
      <c r="AV903" s="55">
        <f>W904</f>
        <v>0</v>
      </c>
      <c r="AW903" s="55">
        <f>Y904</f>
        <v>0</v>
      </c>
      <c r="AX903" s="55">
        <f>Y905</f>
        <v>0</v>
      </c>
      <c r="AY903" s="55">
        <f>J905</f>
        <v>0</v>
      </c>
      <c r="AZ903" s="56"/>
      <c r="BA903" s="56"/>
      <c r="BB903" s="56"/>
      <c r="BC903" s="56"/>
      <c r="BD903" s="56"/>
      <c r="BE903" s="56"/>
      <c r="BF903" s="56"/>
      <c r="BG903" s="56"/>
      <c r="BH903" s="56"/>
      <c r="BI903" s="56"/>
      <c r="BJ903" s="56"/>
      <c r="BK903" s="56"/>
      <c r="BL903" s="56"/>
      <c r="BM903" s="56"/>
      <c r="BN903" s="56"/>
    </row>
    <row r="904" spans="1:66" ht="11.25" customHeight="1">
      <c r="A904" s="220"/>
      <c r="B904" s="38"/>
      <c r="C904" s="205"/>
      <c r="D904" s="208"/>
      <c r="E904" s="57" t="s">
        <v>44</v>
      </c>
      <c r="F904" s="58" t="str">
        <f>IF(D902&lt;&gt;"", VLOOKUP(D902,'Base de Datos'!$A$2:$D1268,4,FALSE()),"")</f>
        <v/>
      </c>
      <c r="G904" s="205"/>
      <c r="H904" s="208"/>
      <c r="I904" s="57" t="s">
        <v>44</v>
      </c>
      <c r="J904" s="58" t="str">
        <f>IF(H902&lt;&gt;"", VLOOKUP(H902,'Base de Datos'!$A$2:$D1268,4,FALSE()),"")</f>
        <v/>
      </c>
      <c r="K904" s="205"/>
      <c r="L904" s="208"/>
      <c r="M904" s="57" t="s">
        <v>44</v>
      </c>
      <c r="N904" s="58" t="str">
        <f>IF(L902&lt;&gt;"", VLOOKUP(L902,'Base de Datos'!$A$2:$D1268,4,FALSE()),"")</f>
        <v/>
      </c>
      <c r="O904" s="43"/>
      <c r="P904" s="1"/>
      <c r="Q904" s="150"/>
      <c r="R904" s="15"/>
      <c r="S904" s="229"/>
      <c r="T904" s="230"/>
      <c r="U904" s="59"/>
      <c r="V904" s="47"/>
      <c r="W904" s="229"/>
      <c r="X904" s="230"/>
      <c r="Y904" s="59"/>
      <c r="Z904" s="47"/>
      <c r="AA904" s="229"/>
      <c r="AB904" s="230"/>
      <c r="AC904" s="59"/>
      <c r="AD904" s="48"/>
      <c r="AE904" s="181"/>
      <c r="AF904" s="181"/>
      <c r="AG904" s="181"/>
      <c r="AH904" s="181"/>
      <c r="AI904" s="181"/>
      <c r="AJ904" s="181"/>
      <c r="AK904" s="181"/>
      <c r="AL904" s="181"/>
      <c r="AM904" s="48"/>
      <c r="AN904" s="53">
        <f>A884</f>
        <v>46288</v>
      </c>
      <c r="AO904" s="54" t="str">
        <f>G885</f>
        <v>Consultorio N° 2</v>
      </c>
      <c r="AP904" s="55">
        <f t="shared" ref="AP904:AQ904" si="617">G906</f>
        <v>0</v>
      </c>
      <c r="AQ904" s="55">
        <f t="shared" si="617"/>
        <v>0</v>
      </c>
      <c r="AR904" s="55">
        <f>Y906</f>
        <v>0</v>
      </c>
      <c r="AS904" s="55">
        <f>W906</f>
        <v>0</v>
      </c>
      <c r="AT904" s="55">
        <f>W907</f>
        <v>0</v>
      </c>
      <c r="AU904" s="55">
        <f>Y907</f>
        <v>0</v>
      </c>
      <c r="AV904" s="55">
        <f>W908</f>
        <v>0</v>
      </c>
      <c r="AW904" s="55">
        <f>Y908</f>
        <v>0</v>
      </c>
      <c r="AX904" s="55">
        <f>Y909</f>
        <v>0</v>
      </c>
      <c r="AY904" s="55">
        <f>J909</f>
        <v>0</v>
      </c>
      <c r="AZ904" s="56"/>
      <c r="BA904" s="56"/>
      <c r="BB904" s="56"/>
      <c r="BC904" s="56"/>
      <c r="BD904" s="56"/>
      <c r="BE904" s="56"/>
      <c r="BF904" s="56"/>
      <c r="BG904" s="56"/>
      <c r="BH904" s="56"/>
      <c r="BI904" s="56"/>
      <c r="BJ904" s="56"/>
      <c r="BK904" s="56"/>
      <c r="BL904" s="56"/>
      <c r="BM904" s="56"/>
      <c r="BN904" s="56"/>
    </row>
    <row r="905" spans="1:66" ht="11.25" customHeight="1">
      <c r="A905" s="221"/>
      <c r="B905" s="38"/>
      <c r="C905" s="206"/>
      <c r="D905" s="209"/>
      <c r="E905" s="85" t="s">
        <v>46</v>
      </c>
      <c r="F905" s="86"/>
      <c r="G905" s="206"/>
      <c r="H905" s="209"/>
      <c r="I905" s="85" t="s">
        <v>46</v>
      </c>
      <c r="J905" s="108"/>
      <c r="K905" s="206"/>
      <c r="L905" s="209"/>
      <c r="M905" s="85" t="s">
        <v>46</v>
      </c>
      <c r="N905" s="108"/>
      <c r="O905" s="43"/>
      <c r="P905" s="1"/>
      <c r="Q905" s="150"/>
      <c r="R905" s="15"/>
      <c r="S905" s="227" t="str">
        <f>IF(OR(S902="Empleado",S902="Familiar"),"Nombre del Empleado","N° Factura")</f>
        <v>N° Factura</v>
      </c>
      <c r="T905" s="228"/>
      <c r="U905" s="89"/>
      <c r="V905" s="47"/>
      <c r="W905" s="227" t="str">
        <f>IF(OR(W902="Empleado",W902="Familiar"),"Nombre del Empleado","N° Factura")</f>
        <v>N° Factura</v>
      </c>
      <c r="X905" s="228"/>
      <c r="Y905" s="89"/>
      <c r="Z905" s="47"/>
      <c r="AA905" s="227" t="str">
        <f>IF(OR(AA902="Empleado",AA902="Familiar"),"Nombre del Empleado","N° Factura")</f>
        <v>N° Factura</v>
      </c>
      <c r="AB905" s="228"/>
      <c r="AC905" s="89"/>
      <c r="AD905" s="48"/>
      <c r="AE905" s="181"/>
      <c r="AF905" s="181"/>
      <c r="AG905" s="181"/>
      <c r="AH905" s="181"/>
      <c r="AI905" s="181"/>
      <c r="AJ905" s="181"/>
      <c r="AK905" s="181"/>
      <c r="AL905" s="181"/>
      <c r="AM905" s="48"/>
      <c r="AN905" s="53">
        <f>A884</f>
        <v>46288</v>
      </c>
      <c r="AO905" s="54" t="str">
        <f>G885</f>
        <v>Consultorio N° 2</v>
      </c>
      <c r="AP905" s="55">
        <f t="shared" ref="AP905:AQ905" si="618">G910</f>
        <v>0</v>
      </c>
      <c r="AQ905" s="55">
        <f t="shared" si="618"/>
        <v>0</v>
      </c>
      <c r="AR905" s="55">
        <f>Y910</f>
        <v>0</v>
      </c>
      <c r="AS905" s="55">
        <f>W910</f>
        <v>0</v>
      </c>
      <c r="AT905" s="55">
        <f>W911</f>
        <v>0</v>
      </c>
      <c r="AU905" s="55">
        <f>Y911</f>
        <v>0</v>
      </c>
      <c r="AV905" s="55">
        <f>W912</f>
        <v>0</v>
      </c>
      <c r="AW905" s="55">
        <f>Y912</f>
        <v>0</v>
      </c>
      <c r="AX905" s="55">
        <f>Y913</f>
        <v>0</v>
      </c>
      <c r="AY905" s="55">
        <f>J913</f>
        <v>0</v>
      </c>
      <c r="AZ905" s="56"/>
      <c r="BA905" s="56"/>
      <c r="BB905" s="56"/>
      <c r="BC905" s="56"/>
      <c r="BD905" s="56"/>
      <c r="BE905" s="56"/>
      <c r="BF905" s="56"/>
      <c r="BG905" s="56"/>
      <c r="BH905" s="56"/>
      <c r="BI905" s="56"/>
      <c r="BJ905" s="56"/>
      <c r="BK905" s="56"/>
      <c r="BL905" s="56"/>
      <c r="BM905" s="56"/>
      <c r="BN905" s="56"/>
    </row>
    <row r="906" spans="1:66" ht="11.25" customHeight="1">
      <c r="A906" s="222">
        <f>A902+$Q$13/1440</f>
        <v>0.54166666666666663</v>
      </c>
      <c r="B906" s="38"/>
      <c r="C906" s="204"/>
      <c r="D906" s="207"/>
      <c r="E906" s="40" t="s">
        <v>36</v>
      </c>
      <c r="F906" s="42" t="str">
        <f>IF(D906&lt;&gt;"", VLOOKUP(D906,'Base de Datos'!$A$2:$D1268,2,FALSE()),"")</f>
        <v/>
      </c>
      <c r="G906" s="204"/>
      <c r="H906" s="216"/>
      <c r="I906" s="40" t="s">
        <v>36</v>
      </c>
      <c r="J906" s="42" t="str">
        <f>IF(H906&lt;&gt;"", VLOOKUP(H906,'Base de Datos'!$A$2:$D1268,2,FALSE()),"")</f>
        <v/>
      </c>
      <c r="K906" s="204"/>
      <c r="L906" s="216"/>
      <c r="M906" s="40" t="s">
        <v>36</v>
      </c>
      <c r="N906" s="42" t="str">
        <f>IF(L906&lt;&gt;"", VLOOKUP(L906,'Base de Datos'!$A$2:$D1268,2,FALSE()),"")</f>
        <v/>
      </c>
      <c r="O906" s="43"/>
      <c r="P906" s="1"/>
      <c r="Q906" s="150"/>
      <c r="R906" s="15"/>
      <c r="S906" s="45"/>
      <c r="T906" s="45" t="s">
        <v>37</v>
      </c>
      <c r="U906" s="46"/>
      <c r="V906" s="47"/>
      <c r="W906" s="45"/>
      <c r="X906" s="45" t="s">
        <v>37</v>
      </c>
      <c r="Y906" s="46"/>
      <c r="Z906" s="47"/>
      <c r="AA906" s="45"/>
      <c r="AB906" s="45" t="s">
        <v>37</v>
      </c>
      <c r="AC906" s="46"/>
      <c r="AD906" s="48"/>
      <c r="AE906" s="181"/>
      <c r="AF906" s="181"/>
      <c r="AG906" s="181"/>
      <c r="AH906" s="181"/>
      <c r="AI906" s="181"/>
      <c r="AJ906" s="181"/>
      <c r="AK906" s="181"/>
      <c r="AL906" s="181"/>
      <c r="AM906" s="48"/>
      <c r="AN906" s="53">
        <f>A884</f>
        <v>46288</v>
      </c>
      <c r="AO906" s="54" t="str">
        <f>G885</f>
        <v>Consultorio N° 2</v>
      </c>
      <c r="AP906" s="55">
        <f t="shared" ref="AP906:AQ906" si="619">G914</f>
        <v>0</v>
      </c>
      <c r="AQ906" s="55">
        <f t="shared" si="619"/>
        <v>0</v>
      </c>
      <c r="AR906" s="55">
        <f>Y914</f>
        <v>0</v>
      </c>
      <c r="AS906" s="55">
        <f>W914</f>
        <v>0</v>
      </c>
      <c r="AT906" s="55">
        <f>W915</f>
        <v>0</v>
      </c>
      <c r="AU906" s="55">
        <f>Y915</f>
        <v>0</v>
      </c>
      <c r="AV906" s="55">
        <f>W916</f>
        <v>0</v>
      </c>
      <c r="AW906" s="55">
        <f>Y916</f>
        <v>0</v>
      </c>
      <c r="AX906" s="55">
        <f>Y917</f>
        <v>0</v>
      </c>
      <c r="AY906" s="55">
        <f>J917</f>
        <v>0</v>
      </c>
      <c r="AZ906" s="56"/>
      <c r="BA906" s="56"/>
      <c r="BB906" s="56"/>
      <c r="BC906" s="56"/>
      <c r="BD906" s="56"/>
      <c r="BE906" s="56"/>
      <c r="BF906" s="56"/>
      <c r="BG906" s="56"/>
      <c r="BH906" s="56"/>
      <c r="BI906" s="56"/>
      <c r="BJ906" s="56"/>
      <c r="BK906" s="56"/>
      <c r="BL906" s="56"/>
      <c r="BM906" s="56"/>
      <c r="BN906" s="56"/>
    </row>
    <row r="907" spans="1:66" ht="11.25" customHeight="1">
      <c r="A907" s="220"/>
      <c r="B907" s="38"/>
      <c r="C907" s="205"/>
      <c r="D907" s="208"/>
      <c r="E907" s="57" t="s">
        <v>42</v>
      </c>
      <c r="F907" s="58" t="str">
        <f>IF(D906&lt;&gt;"", VLOOKUP(D906,'Base de Datos'!$A$2:$D1268,3,FALSE()),"")</f>
        <v/>
      </c>
      <c r="G907" s="205"/>
      <c r="H907" s="208"/>
      <c r="I907" s="57" t="s">
        <v>42</v>
      </c>
      <c r="J907" s="58" t="str">
        <f>IF(H906&lt;&gt;"", VLOOKUP(H906,'Base de Datos'!$A$2:$D1268,3,FALSE()),"")</f>
        <v/>
      </c>
      <c r="K907" s="205"/>
      <c r="L907" s="208"/>
      <c r="M907" s="57" t="s">
        <v>42</v>
      </c>
      <c r="N907" s="58" t="str">
        <f>IF(L906&lt;&gt;"", VLOOKUP(L906,'Base de Datos'!$A$2:$D1268,3,FALSE()),"")</f>
        <v/>
      </c>
      <c r="O907" s="43"/>
      <c r="P907" s="1"/>
      <c r="Q907" s="1"/>
      <c r="R907" s="15"/>
      <c r="S907" s="229"/>
      <c r="T907" s="230"/>
      <c r="U907" s="59"/>
      <c r="V907" s="47"/>
      <c r="W907" s="229"/>
      <c r="X907" s="230"/>
      <c r="Y907" s="59"/>
      <c r="Z907" s="47"/>
      <c r="AA907" s="229"/>
      <c r="AB907" s="230"/>
      <c r="AC907" s="59"/>
      <c r="AD907" s="48"/>
      <c r="AE907" s="181"/>
      <c r="AF907" s="181"/>
      <c r="AG907" s="181"/>
      <c r="AH907" s="181"/>
      <c r="AI907" s="181"/>
      <c r="AJ907" s="181"/>
      <c r="AK907" s="181"/>
      <c r="AL907" s="181"/>
      <c r="AM907" s="48"/>
      <c r="AN907" s="53">
        <f>A884</f>
        <v>46288</v>
      </c>
      <c r="AO907" s="54" t="str">
        <f>G885</f>
        <v>Consultorio N° 2</v>
      </c>
      <c r="AP907" s="55">
        <f t="shared" ref="AP907:AQ907" si="620">G918</f>
        <v>0</v>
      </c>
      <c r="AQ907" s="55">
        <f t="shared" si="620"/>
        <v>0</v>
      </c>
      <c r="AR907" s="55">
        <f>Y918</f>
        <v>0</v>
      </c>
      <c r="AS907" s="55">
        <f>W918</f>
        <v>0</v>
      </c>
      <c r="AT907" s="55">
        <f>W919</f>
        <v>0</v>
      </c>
      <c r="AU907" s="55">
        <f>Y919</f>
        <v>0</v>
      </c>
      <c r="AV907" s="55">
        <f>W920</f>
        <v>0</v>
      </c>
      <c r="AW907" s="55">
        <f>Y920</f>
        <v>0</v>
      </c>
      <c r="AX907" s="55">
        <f>Y921</f>
        <v>0</v>
      </c>
      <c r="AY907" s="55">
        <f>J921</f>
        <v>0</v>
      </c>
      <c r="AZ907" s="56"/>
      <c r="BA907" s="56"/>
      <c r="BB907" s="56"/>
      <c r="BC907" s="56"/>
      <c r="BD907" s="56"/>
      <c r="BE907" s="56"/>
      <c r="BF907" s="56"/>
      <c r="BG907" s="56"/>
      <c r="BH907" s="56"/>
      <c r="BI907" s="56"/>
      <c r="BJ907" s="56"/>
      <c r="BK907" s="56"/>
      <c r="BL907" s="56"/>
      <c r="BM907" s="56"/>
      <c r="BN907" s="56"/>
    </row>
    <row r="908" spans="1:66" ht="11.25" customHeight="1">
      <c r="A908" s="220"/>
      <c r="B908" s="38"/>
      <c r="C908" s="205"/>
      <c r="D908" s="208"/>
      <c r="E908" s="57" t="s">
        <v>44</v>
      </c>
      <c r="F908" s="58" t="str">
        <f>IF(D906&lt;&gt;"", VLOOKUP(D906,'Base de Datos'!$A$2:$D1268,4,FALSE()),"")</f>
        <v/>
      </c>
      <c r="G908" s="205"/>
      <c r="H908" s="208"/>
      <c r="I908" s="57" t="s">
        <v>44</v>
      </c>
      <c r="J908" s="58" t="str">
        <f>IF(H906&lt;&gt;"", VLOOKUP(H906,'Base de Datos'!$A$2:$D1268,4,FALSE()),"")</f>
        <v/>
      </c>
      <c r="K908" s="205"/>
      <c r="L908" s="208"/>
      <c r="M908" s="57" t="s">
        <v>44</v>
      </c>
      <c r="N908" s="58" t="str">
        <f>IF(L906&lt;&gt;"", VLOOKUP(L906,'Base de Datos'!$A$2:$D1268,4,FALSE()),"")</f>
        <v/>
      </c>
      <c r="O908" s="1"/>
      <c r="P908" s="1"/>
      <c r="Q908" s="1"/>
      <c r="R908" s="15"/>
      <c r="S908" s="229"/>
      <c r="T908" s="230"/>
      <c r="U908" s="59"/>
      <c r="V908" s="47"/>
      <c r="W908" s="229"/>
      <c r="X908" s="230"/>
      <c r="Y908" s="59"/>
      <c r="Z908" s="47"/>
      <c r="AA908" s="229"/>
      <c r="AB908" s="230"/>
      <c r="AC908" s="59"/>
      <c r="AD908" s="48"/>
      <c r="AE908" s="181"/>
      <c r="AF908" s="181"/>
      <c r="AG908" s="181"/>
      <c r="AH908" s="181"/>
      <c r="AI908" s="181"/>
      <c r="AJ908" s="181"/>
      <c r="AK908" s="181"/>
      <c r="AL908" s="181"/>
      <c r="AM908" s="48"/>
      <c r="AN908" s="53">
        <f>A884</f>
        <v>46288</v>
      </c>
      <c r="AO908" s="54" t="str">
        <f>G885</f>
        <v>Consultorio N° 2</v>
      </c>
      <c r="AP908" s="55">
        <f t="shared" ref="AP908:AQ908" si="621">G922</f>
        <v>0</v>
      </c>
      <c r="AQ908" s="55">
        <f t="shared" si="621"/>
        <v>0</v>
      </c>
      <c r="AR908" s="55">
        <f>Y922</f>
        <v>0</v>
      </c>
      <c r="AS908" s="55">
        <f>W922</f>
        <v>0</v>
      </c>
      <c r="AT908" s="55">
        <f>W923</f>
        <v>0</v>
      </c>
      <c r="AU908" s="55">
        <f>Y923</f>
        <v>0</v>
      </c>
      <c r="AV908" s="55">
        <f>W924</f>
        <v>0</v>
      </c>
      <c r="AW908" s="55">
        <f>Y924</f>
        <v>0</v>
      </c>
      <c r="AX908" s="55">
        <f>Y925</f>
        <v>0</v>
      </c>
      <c r="AY908" s="55">
        <f>J925</f>
        <v>0</v>
      </c>
      <c r="AZ908" s="56"/>
      <c r="BA908" s="56"/>
      <c r="BB908" s="56"/>
      <c r="BC908" s="56"/>
      <c r="BD908" s="56"/>
      <c r="BE908" s="56"/>
      <c r="BF908" s="56"/>
      <c r="BG908" s="56"/>
      <c r="BH908" s="56"/>
      <c r="BI908" s="56"/>
      <c r="BJ908" s="56"/>
      <c r="BK908" s="56"/>
      <c r="BL908" s="56"/>
      <c r="BM908" s="56"/>
      <c r="BN908" s="56"/>
    </row>
    <row r="909" spans="1:66" ht="11.25" customHeight="1">
      <c r="A909" s="221"/>
      <c r="B909" s="38"/>
      <c r="C909" s="206"/>
      <c r="D909" s="209"/>
      <c r="E909" s="85" t="s">
        <v>46</v>
      </c>
      <c r="F909" s="86"/>
      <c r="G909" s="206"/>
      <c r="H909" s="209"/>
      <c r="I909" s="85" t="s">
        <v>46</v>
      </c>
      <c r="J909" s="108"/>
      <c r="K909" s="206"/>
      <c r="L909" s="209"/>
      <c r="M909" s="85" t="s">
        <v>46</v>
      </c>
      <c r="N909" s="108"/>
      <c r="O909" s="43"/>
      <c r="P909" s="1"/>
      <c r="Q909" s="1"/>
      <c r="R909" s="15"/>
      <c r="S909" s="227" t="str">
        <f>IF(OR(S906="Empleado",S906="Familiar"),"Nombre del Empleado","N° Factura")</f>
        <v>N° Factura</v>
      </c>
      <c r="T909" s="228"/>
      <c r="U909" s="89"/>
      <c r="V909" s="47"/>
      <c r="W909" s="227" t="str">
        <f>IF(OR(W906="Empleado",W906="Familiar"),"Nombre del Empleado","N° Factura")</f>
        <v>N° Factura</v>
      </c>
      <c r="X909" s="228"/>
      <c r="Y909" s="89"/>
      <c r="Z909" s="47"/>
      <c r="AA909" s="227" t="str">
        <f>IF(OR(AA906="Empleado",AA906="Familiar"),"Nombre del Empleado","N° Factura")</f>
        <v>N° Factura</v>
      </c>
      <c r="AB909" s="228"/>
      <c r="AC909" s="89"/>
      <c r="AD909" s="48"/>
      <c r="AE909" s="181"/>
      <c r="AF909" s="181"/>
      <c r="AG909" s="181"/>
      <c r="AH909" s="181"/>
      <c r="AI909" s="181"/>
      <c r="AJ909" s="181"/>
      <c r="AK909" s="181"/>
      <c r="AL909" s="181"/>
      <c r="AM909" s="48"/>
      <c r="AN909" s="53">
        <f>A884</f>
        <v>46288</v>
      </c>
      <c r="AO909" s="54" t="str">
        <f>K885</f>
        <v>Consultorio N° 3</v>
      </c>
      <c r="AP909" s="55">
        <f t="shared" ref="AP909:AQ909" si="622">K886</f>
        <v>0</v>
      </c>
      <c r="AQ909" s="55">
        <f t="shared" si="622"/>
        <v>0</v>
      </c>
      <c r="AR909" s="55">
        <f>AC886</f>
        <v>0</v>
      </c>
      <c r="AS909" s="55">
        <f>AA886</f>
        <v>0</v>
      </c>
      <c r="AT909" s="55">
        <f>AA887</f>
        <v>0</v>
      </c>
      <c r="AU909" s="55">
        <f>AC887</f>
        <v>0</v>
      </c>
      <c r="AV909" s="55">
        <f>AA888</f>
        <v>0</v>
      </c>
      <c r="AW909" s="55">
        <f>AC888</f>
        <v>0</v>
      </c>
      <c r="AX909" s="55">
        <f>AC889</f>
        <v>0</v>
      </c>
      <c r="AY909" s="55">
        <f>N889</f>
        <v>0</v>
      </c>
      <c r="AZ909" s="56"/>
      <c r="BA909" s="56"/>
      <c r="BB909" s="56"/>
      <c r="BC909" s="56"/>
      <c r="BD909" s="56"/>
      <c r="BE909" s="56"/>
      <c r="BF909" s="56"/>
      <c r="BG909" s="56"/>
      <c r="BH909" s="56"/>
      <c r="BI909" s="56"/>
      <c r="BJ909" s="56"/>
      <c r="BK909" s="56"/>
      <c r="BL909" s="56"/>
      <c r="BM909" s="56"/>
      <c r="BN909" s="56"/>
    </row>
    <row r="910" spans="1:66" ht="11.25" customHeight="1">
      <c r="A910" s="222">
        <f>A906+$Q$13/1440</f>
        <v>0.58333333333333326</v>
      </c>
      <c r="B910" s="38"/>
      <c r="C910" s="204"/>
      <c r="D910" s="207"/>
      <c r="E910" s="40" t="s">
        <v>36</v>
      </c>
      <c r="F910" s="42" t="str">
        <f>IF(D910&lt;&gt;"", VLOOKUP(D910,'Base de Datos'!$A$2:$D1268,2,FALSE()),"")</f>
        <v/>
      </c>
      <c r="G910" s="204"/>
      <c r="H910" s="216"/>
      <c r="I910" s="40" t="s">
        <v>36</v>
      </c>
      <c r="J910" s="42" t="str">
        <f>IF(H910&lt;&gt;"", VLOOKUP(H910,'Base de Datos'!$A$2:$D1268,2,FALSE()),"")</f>
        <v/>
      </c>
      <c r="K910" s="204"/>
      <c r="L910" s="216"/>
      <c r="M910" s="40" t="s">
        <v>36</v>
      </c>
      <c r="N910" s="42" t="str">
        <f>IF(L910&lt;&gt;"", VLOOKUP(L910,'Base de Datos'!$A$2:$D1268,2,FALSE()),"")</f>
        <v/>
      </c>
      <c r="O910" s="43"/>
      <c r="P910" s="151"/>
      <c r="Q910" s="1"/>
      <c r="R910" s="15"/>
      <c r="S910" s="45"/>
      <c r="T910" s="45" t="s">
        <v>37</v>
      </c>
      <c r="U910" s="46"/>
      <c r="V910" s="47"/>
      <c r="W910" s="45"/>
      <c r="X910" s="45" t="s">
        <v>37</v>
      </c>
      <c r="Y910" s="46"/>
      <c r="Z910" s="47"/>
      <c r="AA910" s="45"/>
      <c r="AB910" s="45" t="s">
        <v>37</v>
      </c>
      <c r="AC910" s="46"/>
      <c r="AD910" s="48"/>
      <c r="AE910" s="181"/>
      <c r="AF910" s="181"/>
      <c r="AG910" s="181"/>
      <c r="AH910" s="181"/>
      <c r="AI910" s="181"/>
      <c r="AJ910" s="181"/>
      <c r="AK910" s="181"/>
      <c r="AL910" s="181"/>
      <c r="AM910" s="48"/>
      <c r="AN910" s="53">
        <f>A884</f>
        <v>46288</v>
      </c>
      <c r="AO910" s="54" t="str">
        <f>K885</f>
        <v>Consultorio N° 3</v>
      </c>
      <c r="AP910" s="55">
        <f t="shared" ref="AP910:AQ910" si="623">K890</f>
        <v>0</v>
      </c>
      <c r="AQ910" s="55">
        <f t="shared" si="623"/>
        <v>0</v>
      </c>
      <c r="AR910" s="55">
        <f>AC890</f>
        <v>0</v>
      </c>
      <c r="AS910" s="55">
        <f>AA890</f>
        <v>0</v>
      </c>
      <c r="AT910" s="55">
        <f>AA891</f>
        <v>0</v>
      </c>
      <c r="AU910" s="55">
        <f>AC891</f>
        <v>0</v>
      </c>
      <c r="AV910" s="55">
        <f>AA892</f>
        <v>0</v>
      </c>
      <c r="AW910" s="55">
        <f>AC892</f>
        <v>0</v>
      </c>
      <c r="AX910" s="55">
        <f>AC893</f>
        <v>0</v>
      </c>
      <c r="AY910" s="55">
        <f>N893</f>
        <v>0</v>
      </c>
      <c r="AZ910" s="56"/>
      <c r="BA910" s="56"/>
      <c r="BB910" s="56"/>
      <c r="BC910" s="56"/>
      <c r="BD910" s="56"/>
      <c r="BE910" s="56"/>
      <c r="BF910" s="56"/>
      <c r="BG910" s="56"/>
      <c r="BH910" s="56"/>
      <c r="BI910" s="56"/>
      <c r="BJ910" s="56"/>
      <c r="BK910" s="56"/>
      <c r="BL910" s="56"/>
      <c r="BM910" s="56"/>
      <c r="BN910" s="56"/>
    </row>
    <row r="911" spans="1:66" ht="11.25" customHeight="1">
      <c r="A911" s="220"/>
      <c r="B911" s="38"/>
      <c r="C911" s="205"/>
      <c r="D911" s="208"/>
      <c r="E911" s="57" t="s">
        <v>42</v>
      </c>
      <c r="F911" s="58" t="str">
        <f>IF(D910&lt;&gt;"", VLOOKUP(D910,'Base de Datos'!$A$2:$D1268,3,FALSE()),"")</f>
        <v/>
      </c>
      <c r="G911" s="205"/>
      <c r="H911" s="208"/>
      <c r="I911" s="57" t="s">
        <v>42</v>
      </c>
      <c r="J911" s="58" t="str">
        <f>IF(H910&lt;&gt;"", VLOOKUP(H910,'Base de Datos'!$A$2:$D1268,3,FALSE()),"")</f>
        <v/>
      </c>
      <c r="K911" s="205"/>
      <c r="L911" s="208"/>
      <c r="M911" s="57" t="s">
        <v>42</v>
      </c>
      <c r="N911" s="58" t="str">
        <f>IF(L910&lt;&gt;"", VLOOKUP(L910,'Base de Datos'!$A$2:$D1268,3,FALSE()),"")</f>
        <v/>
      </c>
      <c r="O911" s="43"/>
      <c r="P911" s="151"/>
      <c r="Q911" s="152"/>
      <c r="R911" s="15"/>
      <c r="S911" s="229"/>
      <c r="T911" s="230"/>
      <c r="U911" s="59"/>
      <c r="V911" s="47"/>
      <c r="W911" s="229"/>
      <c r="X911" s="230"/>
      <c r="Y911" s="59"/>
      <c r="Z911" s="47"/>
      <c r="AA911" s="229"/>
      <c r="AB911" s="230"/>
      <c r="AC911" s="59"/>
      <c r="AD911" s="48"/>
      <c r="AE911" s="181"/>
      <c r="AF911" s="181"/>
      <c r="AG911" s="181"/>
      <c r="AH911" s="181"/>
      <c r="AI911" s="181"/>
      <c r="AJ911" s="181"/>
      <c r="AK911" s="181"/>
      <c r="AL911" s="181"/>
      <c r="AM911" s="48"/>
      <c r="AN911" s="53">
        <f>A884</f>
        <v>46288</v>
      </c>
      <c r="AO911" s="54" t="str">
        <f>K885</f>
        <v>Consultorio N° 3</v>
      </c>
      <c r="AP911" s="55">
        <f t="shared" ref="AP911:AQ911" si="624">K894</f>
        <v>0</v>
      </c>
      <c r="AQ911" s="55">
        <f t="shared" si="624"/>
        <v>0</v>
      </c>
      <c r="AR911" s="55">
        <f>AC894</f>
        <v>0</v>
      </c>
      <c r="AS911" s="55">
        <f>AA894</f>
        <v>0</v>
      </c>
      <c r="AT911" s="55">
        <f>AA895</f>
        <v>0</v>
      </c>
      <c r="AU911" s="55">
        <f>AC895</f>
        <v>0</v>
      </c>
      <c r="AV911" s="55">
        <f>AA896</f>
        <v>0</v>
      </c>
      <c r="AW911" s="55">
        <f>AC896</f>
        <v>0</v>
      </c>
      <c r="AX911" s="55">
        <f>AC897</f>
        <v>0</v>
      </c>
      <c r="AY911" s="55">
        <f>N897</f>
        <v>0</v>
      </c>
      <c r="AZ911" s="56"/>
      <c r="BA911" s="56"/>
      <c r="BB911" s="56"/>
      <c r="BC911" s="56"/>
      <c r="BD911" s="56"/>
      <c r="BE911" s="56"/>
      <c r="BF911" s="56"/>
      <c r="BG911" s="56"/>
      <c r="BH911" s="56"/>
      <c r="BI911" s="56"/>
      <c r="BJ911" s="56"/>
      <c r="BK911" s="56"/>
      <c r="BL911" s="56"/>
      <c r="BM911" s="56"/>
      <c r="BN911" s="56"/>
    </row>
    <row r="912" spans="1:66" ht="11.25" customHeight="1">
      <c r="A912" s="220"/>
      <c r="B912" s="38"/>
      <c r="C912" s="205"/>
      <c r="D912" s="208"/>
      <c r="E912" s="57" t="s">
        <v>44</v>
      </c>
      <c r="F912" s="58" t="str">
        <f>IF(D910&lt;&gt;"", VLOOKUP(D910,'Base de Datos'!$A$2:$D1268,4,FALSE()),"")</f>
        <v/>
      </c>
      <c r="G912" s="205"/>
      <c r="H912" s="208"/>
      <c r="I912" s="57" t="s">
        <v>44</v>
      </c>
      <c r="J912" s="58" t="str">
        <f>IF(H910&lt;&gt;"", VLOOKUP(H910,'Base de Datos'!$A$2:$D1268,4,FALSE()),"")</f>
        <v/>
      </c>
      <c r="K912" s="205"/>
      <c r="L912" s="208"/>
      <c r="M912" s="57" t="s">
        <v>44</v>
      </c>
      <c r="N912" s="58" t="str">
        <f>IF(L910&lt;&gt;"", VLOOKUP(L910,'Base de Datos'!$A$2:$D1268,4,FALSE()),"")</f>
        <v/>
      </c>
      <c r="O912" s="43"/>
      <c r="P912" s="151"/>
      <c r="Q912" s="152"/>
      <c r="R912" s="15"/>
      <c r="S912" s="229"/>
      <c r="T912" s="230"/>
      <c r="U912" s="59"/>
      <c r="V912" s="47"/>
      <c r="W912" s="229"/>
      <c r="X912" s="230"/>
      <c r="Y912" s="59"/>
      <c r="Z912" s="47"/>
      <c r="AA912" s="229"/>
      <c r="AB912" s="230"/>
      <c r="AC912" s="59"/>
      <c r="AD912" s="48"/>
      <c r="AE912" s="181"/>
      <c r="AF912" s="181"/>
      <c r="AG912" s="181"/>
      <c r="AH912" s="181"/>
      <c r="AI912" s="181"/>
      <c r="AJ912" s="181"/>
      <c r="AK912" s="181"/>
      <c r="AL912" s="181"/>
      <c r="AM912" s="48"/>
      <c r="AN912" s="53">
        <f>A884</f>
        <v>46288</v>
      </c>
      <c r="AO912" s="54" t="str">
        <f>K885</f>
        <v>Consultorio N° 3</v>
      </c>
      <c r="AP912" s="55">
        <f t="shared" ref="AP912:AQ912" si="625">K898</f>
        <v>0</v>
      </c>
      <c r="AQ912" s="55">
        <f t="shared" si="625"/>
        <v>0</v>
      </c>
      <c r="AR912" s="55">
        <f>AC898</f>
        <v>0</v>
      </c>
      <c r="AS912" s="55">
        <f>AA898</f>
        <v>0</v>
      </c>
      <c r="AT912" s="55">
        <f>AA899</f>
        <v>0</v>
      </c>
      <c r="AU912" s="55">
        <f>AC899</f>
        <v>0</v>
      </c>
      <c r="AV912" s="55">
        <f>AA900</f>
        <v>0</v>
      </c>
      <c r="AW912" s="55">
        <f>AC900</f>
        <v>0</v>
      </c>
      <c r="AX912" s="55">
        <f>AC901</f>
        <v>0</v>
      </c>
      <c r="AY912" s="55">
        <f>N901</f>
        <v>0</v>
      </c>
      <c r="AZ912" s="56"/>
      <c r="BA912" s="56"/>
      <c r="BB912" s="56"/>
      <c r="BC912" s="56"/>
      <c r="BD912" s="56"/>
      <c r="BE912" s="56"/>
      <c r="BF912" s="56"/>
      <c r="BG912" s="56"/>
      <c r="BH912" s="56"/>
      <c r="BI912" s="56"/>
      <c r="BJ912" s="56"/>
      <c r="BK912" s="56"/>
      <c r="BL912" s="56"/>
      <c r="BM912" s="56"/>
      <c r="BN912" s="56"/>
    </row>
    <row r="913" spans="1:66" ht="11.25" customHeight="1">
      <c r="A913" s="221"/>
      <c r="B913" s="38"/>
      <c r="C913" s="206"/>
      <c r="D913" s="209"/>
      <c r="E913" s="85" t="s">
        <v>46</v>
      </c>
      <c r="F913" s="86"/>
      <c r="G913" s="206"/>
      <c r="H913" s="209"/>
      <c r="I913" s="85" t="s">
        <v>46</v>
      </c>
      <c r="J913" s="108"/>
      <c r="K913" s="206"/>
      <c r="L913" s="209"/>
      <c r="M913" s="85" t="s">
        <v>46</v>
      </c>
      <c r="N913" s="108"/>
      <c r="O913" s="43"/>
      <c r="P913" s="151"/>
      <c r="Q913" s="1"/>
      <c r="R913" s="15"/>
      <c r="S913" s="227" t="str">
        <f>IF(OR(S910="Empleado",S910="Familiar"),"Nombre del Empleado","N° Factura")</f>
        <v>N° Factura</v>
      </c>
      <c r="T913" s="228"/>
      <c r="U913" s="89"/>
      <c r="V913" s="47"/>
      <c r="W913" s="227" t="str">
        <f>IF(OR(W910="Empleado",W910="Familiar"),"Nombre del Empleado","N° Factura")</f>
        <v>N° Factura</v>
      </c>
      <c r="X913" s="228"/>
      <c r="Y913" s="89"/>
      <c r="Z913" s="47"/>
      <c r="AA913" s="227" t="str">
        <f>IF(OR(AA910="Empleado",AA910="Familiar"),"Nombre del Empleado","N° Factura")</f>
        <v>N° Factura</v>
      </c>
      <c r="AB913" s="228"/>
      <c r="AC913" s="89"/>
      <c r="AD913" s="48"/>
      <c r="AE913" s="181"/>
      <c r="AF913" s="181"/>
      <c r="AG913" s="181"/>
      <c r="AH913" s="181"/>
      <c r="AI913" s="181"/>
      <c r="AJ913" s="181"/>
      <c r="AK913" s="181"/>
      <c r="AL913" s="181"/>
      <c r="AM913" s="48"/>
      <c r="AN913" s="53">
        <f>A884</f>
        <v>46288</v>
      </c>
      <c r="AO913" s="54" t="str">
        <f>K885</f>
        <v>Consultorio N° 3</v>
      </c>
      <c r="AP913" s="55">
        <f t="shared" ref="AP913:AQ913" si="626">K902</f>
        <v>0</v>
      </c>
      <c r="AQ913" s="55">
        <f t="shared" si="626"/>
        <v>0</v>
      </c>
      <c r="AR913" s="55">
        <f>AC902</f>
        <v>0</v>
      </c>
      <c r="AS913" s="55">
        <f>AA902</f>
        <v>0</v>
      </c>
      <c r="AT913" s="55">
        <f>AA903</f>
        <v>0</v>
      </c>
      <c r="AU913" s="55">
        <f>AC903</f>
        <v>0</v>
      </c>
      <c r="AV913" s="55">
        <f>AA904</f>
        <v>0</v>
      </c>
      <c r="AW913" s="55">
        <f>AC904</f>
        <v>0</v>
      </c>
      <c r="AX913" s="55">
        <f>AC905</f>
        <v>0</v>
      </c>
      <c r="AY913" s="55">
        <f>N905</f>
        <v>0</v>
      </c>
      <c r="AZ913" s="56"/>
      <c r="BA913" s="56"/>
      <c r="BB913" s="56"/>
      <c r="BC913" s="56"/>
      <c r="BD913" s="56"/>
      <c r="BE913" s="56"/>
      <c r="BF913" s="56"/>
      <c r="BG913" s="56"/>
      <c r="BH913" s="56"/>
      <c r="BI913" s="56"/>
      <c r="BJ913" s="56"/>
      <c r="BK913" s="56"/>
      <c r="BL913" s="56"/>
      <c r="BM913" s="56"/>
      <c r="BN913" s="56"/>
    </row>
    <row r="914" spans="1:66" ht="11.25" customHeight="1">
      <c r="A914" s="222">
        <f>A910+$Q$13/1440</f>
        <v>0.62499999999999989</v>
      </c>
      <c r="B914" s="38"/>
      <c r="C914" s="204"/>
      <c r="D914" s="207"/>
      <c r="E914" s="40" t="s">
        <v>36</v>
      </c>
      <c r="F914" s="42" t="str">
        <f>IF(D914&lt;&gt;"", VLOOKUP(D914,'Base de Datos'!$A$2:$D1268,2,FALSE()),"")</f>
        <v/>
      </c>
      <c r="G914" s="204"/>
      <c r="H914" s="216"/>
      <c r="I914" s="40" t="s">
        <v>36</v>
      </c>
      <c r="J914" s="42" t="str">
        <f>IF(H914&lt;&gt;"", VLOOKUP(H914,'Base de Datos'!$A$2:$D1268,2,FALSE()),"")</f>
        <v/>
      </c>
      <c r="K914" s="204"/>
      <c r="L914" s="216"/>
      <c r="M914" s="40" t="s">
        <v>36</v>
      </c>
      <c r="N914" s="42" t="str">
        <f>IF(L914&lt;&gt;"", VLOOKUP(L914,'Base de Datos'!$A$2:$D1268,2,FALSE()),"")</f>
        <v/>
      </c>
      <c r="O914" s="43"/>
      <c r="P914" s="153"/>
      <c r="Q914" s="154"/>
      <c r="R914" s="15"/>
      <c r="S914" s="45"/>
      <c r="T914" s="45" t="s">
        <v>37</v>
      </c>
      <c r="U914" s="46"/>
      <c r="V914" s="47"/>
      <c r="W914" s="45"/>
      <c r="X914" s="45" t="s">
        <v>37</v>
      </c>
      <c r="Y914" s="46"/>
      <c r="Z914" s="47"/>
      <c r="AA914" s="45"/>
      <c r="AB914" s="45" t="s">
        <v>37</v>
      </c>
      <c r="AC914" s="46"/>
      <c r="AD914" s="48"/>
      <c r="AE914" s="181"/>
      <c r="AF914" s="181"/>
      <c r="AG914" s="181"/>
      <c r="AH914" s="181"/>
      <c r="AI914" s="181"/>
      <c r="AJ914" s="181"/>
      <c r="AK914" s="181"/>
      <c r="AL914" s="181"/>
      <c r="AM914" s="48"/>
      <c r="AN914" s="53">
        <f>A884</f>
        <v>46288</v>
      </c>
      <c r="AO914" s="54" t="str">
        <f>K885</f>
        <v>Consultorio N° 3</v>
      </c>
      <c r="AP914" s="55">
        <f t="shared" ref="AP914:AQ914" si="627">K906</f>
        <v>0</v>
      </c>
      <c r="AQ914" s="55">
        <f t="shared" si="627"/>
        <v>0</v>
      </c>
      <c r="AR914" s="55">
        <f>AC906</f>
        <v>0</v>
      </c>
      <c r="AS914" s="55">
        <f>AA906</f>
        <v>0</v>
      </c>
      <c r="AT914" s="55">
        <f>AA907</f>
        <v>0</v>
      </c>
      <c r="AU914" s="55">
        <f>AC907</f>
        <v>0</v>
      </c>
      <c r="AV914" s="55">
        <f>AA908</f>
        <v>0</v>
      </c>
      <c r="AW914" s="55">
        <f>AC908</f>
        <v>0</v>
      </c>
      <c r="AX914" s="55">
        <f>AC909</f>
        <v>0</v>
      </c>
      <c r="AY914" s="55">
        <f>N909</f>
        <v>0</v>
      </c>
      <c r="AZ914" s="56"/>
      <c r="BA914" s="56"/>
      <c r="BB914" s="56"/>
      <c r="BC914" s="56"/>
      <c r="BD914" s="56"/>
      <c r="BE914" s="56"/>
      <c r="BF914" s="56"/>
      <c r="BG914" s="56"/>
      <c r="BH914" s="56"/>
      <c r="BI914" s="56"/>
      <c r="BJ914" s="56"/>
      <c r="BK914" s="56"/>
      <c r="BL914" s="56"/>
      <c r="BM914" s="56"/>
      <c r="BN914" s="56"/>
    </row>
    <row r="915" spans="1:66" ht="11.25" customHeight="1">
      <c r="A915" s="220"/>
      <c r="B915" s="38"/>
      <c r="C915" s="205"/>
      <c r="D915" s="208"/>
      <c r="E915" s="57" t="s">
        <v>42</v>
      </c>
      <c r="F915" s="58" t="str">
        <f>IF(D914&lt;&gt;"", VLOOKUP(D914,'Base de Datos'!$A$2:$D1268,3,FALSE()),"")</f>
        <v/>
      </c>
      <c r="G915" s="205"/>
      <c r="H915" s="208"/>
      <c r="I915" s="57" t="s">
        <v>42</v>
      </c>
      <c r="J915" s="58" t="str">
        <f>IF(H914&lt;&gt;"", VLOOKUP(H914,'Base de Datos'!$A$2:$D1268,3,FALSE()),"")</f>
        <v/>
      </c>
      <c r="K915" s="205"/>
      <c r="L915" s="208"/>
      <c r="M915" s="57" t="s">
        <v>42</v>
      </c>
      <c r="N915" s="58" t="str">
        <f>IF(L914&lt;&gt;"", VLOOKUP(L914,'Base de Datos'!$A$2:$D1268,3,FALSE()),"")</f>
        <v/>
      </c>
      <c r="O915" s="43"/>
      <c r="P915" s="153"/>
      <c r="Q915" s="154"/>
      <c r="R915" s="15"/>
      <c r="S915" s="229"/>
      <c r="T915" s="230"/>
      <c r="U915" s="59"/>
      <c r="V915" s="47"/>
      <c r="W915" s="229"/>
      <c r="X915" s="230"/>
      <c r="Y915" s="59"/>
      <c r="Z915" s="47"/>
      <c r="AA915" s="229"/>
      <c r="AB915" s="230"/>
      <c r="AC915" s="59"/>
      <c r="AD915" s="48"/>
      <c r="AE915" s="181"/>
      <c r="AF915" s="181"/>
      <c r="AG915" s="181"/>
      <c r="AH915" s="181"/>
      <c r="AI915" s="181"/>
      <c r="AJ915" s="181"/>
      <c r="AK915" s="181"/>
      <c r="AL915" s="181"/>
      <c r="AM915" s="48"/>
      <c r="AN915" s="53">
        <f>A884</f>
        <v>46288</v>
      </c>
      <c r="AO915" s="54" t="str">
        <f>K885</f>
        <v>Consultorio N° 3</v>
      </c>
      <c r="AP915" s="55">
        <f t="shared" ref="AP915:AQ915" si="628">K910</f>
        <v>0</v>
      </c>
      <c r="AQ915" s="55">
        <f t="shared" si="628"/>
        <v>0</v>
      </c>
      <c r="AR915" s="55">
        <f>AC910</f>
        <v>0</v>
      </c>
      <c r="AS915" s="55">
        <f>AA910</f>
        <v>0</v>
      </c>
      <c r="AT915" s="55">
        <f>AA911</f>
        <v>0</v>
      </c>
      <c r="AU915" s="55">
        <f>AC911</f>
        <v>0</v>
      </c>
      <c r="AV915" s="55">
        <f>AA912</f>
        <v>0</v>
      </c>
      <c r="AW915" s="55">
        <f>AC912</f>
        <v>0</v>
      </c>
      <c r="AX915" s="55">
        <f>AC913</f>
        <v>0</v>
      </c>
      <c r="AY915" s="55">
        <f>N913</f>
        <v>0</v>
      </c>
      <c r="AZ915" s="56"/>
      <c r="BA915" s="56"/>
      <c r="BB915" s="56"/>
      <c r="BC915" s="56"/>
      <c r="BD915" s="56"/>
      <c r="BE915" s="56"/>
      <c r="BF915" s="56"/>
      <c r="BG915" s="56"/>
      <c r="BH915" s="56"/>
      <c r="BI915" s="56"/>
      <c r="BJ915" s="56"/>
      <c r="BK915" s="56"/>
      <c r="BL915" s="56"/>
      <c r="BM915" s="56"/>
      <c r="BN915" s="56"/>
    </row>
    <row r="916" spans="1:66" ht="11.25" customHeight="1">
      <c r="A916" s="220"/>
      <c r="B916" s="38"/>
      <c r="C916" s="205"/>
      <c r="D916" s="208"/>
      <c r="E916" s="57" t="s">
        <v>44</v>
      </c>
      <c r="F916" s="58" t="str">
        <f>IF(D914&lt;&gt;"", VLOOKUP(D914,'Base de Datos'!$A$2:$D1268,4,FALSE()),"")</f>
        <v/>
      </c>
      <c r="G916" s="205"/>
      <c r="H916" s="208"/>
      <c r="I916" s="57" t="s">
        <v>44</v>
      </c>
      <c r="J916" s="58" t="str">
        <f>IF(H914&lt;&gt;"", VLOOKUP(H914,'Base de Datos'!$A$2:$D1268,4,FALSE()),"")</f>
        <v/>
      </c>
      <c r="K916" s="205"/>
      <c r="L916" s="208"/>
      <c r="M916" s="57" t="s">
        <v>44</v>
      </c>
      <c r="N916" s="58" t="str">
        <f>IF(L914&lt;&gt;"", VLOOKUP(L914,'Base de Datos'!$A$2:$D1268,4,FALSE()),"")</f>
        <v/>
      </c>
      <c r="O916" s="43"/>
      <c r="P916" s="153"/>
      <c r="Q916" s="154"/>
      <c r="R916" s="15"/>
      <c r="S916" s="229"/>
      <c r="T916" s="230"/>
      <c r="U916" s="59"/>
      <c r="V916" s="47"/>
      <c r="W916" s="229"/>
      <c r="X916" s="230"/>
      <c r="Y916" s="59"/>
      <c r="Z916" s="47"/>
      <c r="AA916" s="229"/>
      <c r="AB916" s="230"/>
      <c r="AC916" s="59"/>
      <c r="AD916" s="48"/>
      <c r="AE916" s="181"/>
      <c r="AF916" s="181"/>
      <c r="AG916" s="181"/>
      <c r="AH916" s="181"/>
      <c r="AI916" s="181"/>
      <c r="AJ916" s="181"/>
      <c r="AK916" s="181"/>
      <c r="AL916" s="181"/>
      <c r="AM916" s="48"/>
      <c r="AN916" s="53">
        <f>A884</f>
        <v>46288</v>
      </c>
      <c r="AO916" s="54" t="str">
        <f>K885</f>
        <v>Consultorio N° 3</v>
      </c>
      <c r="AP916" s="55">
        <f t="shared" ref="AP916:AQ916" si="629">K914</f>
        <v>0</v>
      </c>
      <c r="AQ916" s="55">
        <f t="shared" si="629"/>
        <v>0</v>
      </c>
      <c r="AR916" s="55">
        <f>AC914</f>
        <v>0</v>
      </c>
      <c r="AS916" s="55">
        <f>AA914</f>
        <v>0</v>
      </c>
      <c r="AT916" s="55">
        <f>AA915</f>
        <v>0</v>
      </c>
      <c r="AU916" s="55">
        <f>AC915</f>
        <v>0</v>
      </c>
      <c r="AV916" s="55">
        <f>AA916</f>
        <v>0</v>
      </c>
      <c r="AW916" s="55">
        <f>AC916</f>
        <v>0</v>
      </c>
      <c r="AX916" s="55">
        <f>AC917</f>
        <v>0</v>
      </c>
      <c r="AY916" s="55">
        <f>N917</f>
        <v>0</v>
      </c>
      <c r="AZ916" s="56"/>
      <c r="BA916" s="56"/>
      <c r="BB916" s="56"/>
      <c r="BC916" s="56"/>
      <c r="BD916" s="56"/>
      <c r="BE916" s="56"/>
      <c r="BF916" s="56"/>
      <c r="BG916" s="56"/>
      <c r="BH916" s="56"/>
      <c r="BI916" s="56"/>
      <c r="BJ916" s="56"/>
      <c r="BK916" s="56"/>
      <c r="BL916" s="56"/>
      <c r="BM916" s="56"/>
      <c r="BN916" s="56"/>
    </row>
    <row r="917" spans="1:66" ht="11.25" customHeight="1">
      <c r="A917" s="221"/>
      <c r="B917" s="38"/>
      <c r="C917" s="206"/>
      <c r="D917" s="209"/>
      <c r="E917" s="85" t="s">
        <v>46</v>
      </c>
      <c r="F917" s="86"/>
      <c r="G917" s="206"/>
      <c r="H917" s="209"/>
      <c r="I917" s="85" t="s">
        <v>46</v>
      </c>
      <c r="J917" s="108"/>
      <c r="K917" s="206"/>
      <c r="L917" s="209"/>
      <c r="M917" s="85" t="s">
        <v>46</v>
      </c>
      <c r="N917" s="108"/>
      <c r="O917" s="43"/>
      <c r="P917" s="153"/>
      <c r="Q917" s="154"/>
      <c r="R917" s="15"/>
      <c r="S917" s="227" t="str">
        <f>IF(OR(S914="Empleado",S914="Familiar"),"Nombre del Empleado","N° Factura")</f>
        <v>N° Factura</v>
      </c>
      <c r="T917" s="228"/>
      <c r="U917" s="89"/>
      <c r="V917" s="47"/>
      <c r="W917" s="227" t="str">
        <f>IF(OR(W914="Empleado",W914="Familiar"),"Nombre del Empleado","N° Factura")</f>
        <v>N° Factura</v>
      </c>
      <c r="X917" s="228"/>
      <c r="Y917" s="89"/>
      <c r="Z917" s="47"/>
      <c r="AA917" s="227" t="str">
        <f>IF(OR(AA914="Empleado",AA914="Familiar"),"Nombre del Empleado","N° Factura")</f>
        <v>N° Factura</v>
      </c>
      <c r="AB917" s="228"/>
      <c r="AC917" s="89"/>
      <c r="AD917" s="48"/>
      <c r="AE917" s="181"/>
      <c r="AF917" s="181"/>
      <c r="AG917" s="181"/>
      <c r="AH917" s="181"/>
      <c r="AI917" s="181"/>
      <c r="AJ917" s="181"/>
      <c r="AK917" s="181"/>
      <c r="AL917" s="181"/>
      <c r="AM917" s="48"/>
      <c r="AN917" s="53">
        <f>A884</f>
        <v>46288</v>
      </c>
      <c r="AO917" s="54" t="str">
        <f>K885</f>
        <v>Consultorio N° 3</v>
      </c>
      <c r="AP917" s="55">
        <f t="shared" ref="AP917:AQ917" si="630">K918</f>
        <v>0</v>
      </c>
      <c r="AQ917" s="55">
        <f t="shared" si="630"/>
        <v>0</v>
      </c>
      <c r="AR917" s="55">
        <f>AC918</f>
        <v>0</v>
      </c>
      <c r="AS917" s="55">
        <f>AA918</f>
        <v>0</v>
      </c>
      <c r="AT917" s="55">
        <f>AA919</f>
        <v>0</v>
      </c>
      <c r="AU917" s="55">
        <f>AC919</f>
        <v>0</v>
      </c>
      <c r="AV917" s="55">
        <f>AA920</f>
        <v>0</v>
      </c>
      <c r="AW917" s="55">
        <f>AC920</f>
        <v>0</v>
      </c>
      <c r="AX917" s="55">
        <f>AC921</f>
        <v>0</v>
      </c>
      <c r="AY917" s="55">
        <f>N921</f>
        <v>0</v>
      </c>
      <c r="AZ917" s="56"/>
      <c r="BA917" s="56"/>
      <c r="BB917" s="56"/>
      <c r="BC917" s="56"/>
      <c r="BD917" s="56"/>
      <c r="BE917" s="56"/>
      <c r="BF917" s="56"/>
      <c r="BG917" s="56"/>
      <c r="BH917" s="56"/>
      <c r="BI917" s="56"/>
      <c r="BJ917" s="56"/>
      <c r="BK917" s="56"/>
      <c r="BL917" s="56"/>
      <c r="BM917" s="56"/>
      <c r="BN917" s="56"/>
    </row>
    <row r="918" spans="1:66" ht="11.25" customHeight="1">
      <c r="A918" s="222">
        <f>A914+$Q$13/1440</f>
        <v>0.66666666666666652</v>
      </c>
      <c r="B918" s="38"/>
      <c r="C918" s="204"/>
      <c r="D918" s="207"/>
      <c r="E918" s="40" t="s">
        <v>36</v>
      </c>
      <c r="F918" s="42" t="str">
        <f>IF(D918&lt;&gt;"", VLOOKUP(D918,'Base de Datos'!$A$2:$D1268,2,FALSE()),"")</f>
        <v/>
      </c>
      <c r="G918" s="204"/>
      <c r="H918" s="216"/>
      <c r="I918" s="40" t="s">
        <v>36</v>
      </c>
      <c r="J918" s="42" t="str">
        <f>IF(H918&lt;&gt;"", VLOOKUP(H918,'Base de Datos'!$A$2:$D1268,2,FALSE()),"")</f>
        <v/>
      </c>
      <c r="K918" s="204"/>
      <c r="L918" s="216"/>
      <c r="M918" s="40" t="s">
        <v>36</v>
      </c>
      <c r="N918" s="42" t="str">
        <f>IF(L918&lt;&gt;"", VLOOKUP(L918,'Base de Datos'!$A$2:$D1268,2,FALSE()),"")</f>
        <v/>
      </c>
      <c r="O918" s="43"/>
      <c r="P918" s="3"/>
      <c r="Q918" s="3"/>
      <c r="R918" s="15"/>
      <c r="S918" s="45"/>
      <c r="T918" s="45" t="s">
        <v>37</v>
      </c>
      <c r="U918" s="46"/>
      <c r="V918" s="47"/>
      <c r="W918" s="45"/>
      <c r="X918" s="45" t="s">
        <v>37</v>
      </c>
      <c r="Y918" s="46"/>
      <c r="Z918" s="47"/>
      <c r="AA918" s="45"/>
      <c r="AB918" s="45" t="s">
        <v>37</v>
      </c>
      <c r="AC918" s="46"/>
      <c r="AD918" s="48"/>
      <c r="AE918" s="181"/>
      <c r="AF918" s="181"/>
      <c r="AG918" s="181"/>
      <c r="AH918" s="181"/>
      <c r="AI918" s="181"/>
      <c r="AJ918" s="181"/>
      <c r="AK918" s="181"/>
      <c r="AL918" s="181"/>
      <c r="AM918" s="48"/>
      <c r="AN918" s="53">
        <f>A884</f>
        <v>46288</v>
      </c>
      <c r="AO918" s="54" t="str">
        <f>K885</f>
        <v>Consultorio N° 3</v>
      </c>
      <c r="AP918" s="55">
        <f t="shared" ref="AP918:AQ918" si="631">K922</f>
        <v>0</v>
      </c>
      <c r="AQ918" s="55">
        <f t="shared" si="631"/>
        <v>0</v>
      </c>
      <c r="AR918" s="55">
        <f>AC922</f>
        <v>0</v>
      </c>
      <c r="AS918" s="55">
        <f>AA922</f>
        <v>0</v>
      </c>
      <c r="AT918" s="55">
        <f>AA923</f>
        <v>0</v>
      </c>
      <c r="AU918" s="55">
        <f>AC923</f>
        <v>0</v>
      </c>
      <c r="AV918" s="55">
        <f>AA924</f>
        <v>0</v>
      </c>
      <c r="AW918" s="55">
        <f>AC924</f>
        <v>0</v>
      </c>
      <c r="AX918" s="55">
        <f>AC925</f>
        <v>0</v>
      </c>
      <c r="AY918" s="55">
        <f>N925</f>
        <v>0</v>
      </c>
      <c r="AZ918" s="56"/>
      <c r="BA918" s="56"/>
      <c r="BB918" s="56"/>
      <c r="BC918" s="56"/>
      <c r="BD918" s="56"/>
      <c r="BE918" s="56"/>
      <c r="BF918" s="56"/>
      <c r="BG918" s="56"/>
      <c r="BH918" s="56"/>
      <c r="BI918" s="56"/>
      <c r="BJ918" s="56"/>
      <c r="BK918" s="56"/>
      <c r="BL918" s="56"/>
      <c r="BM918" s="56"/>
      <c r="BN918" s="56"/>
    </row>
    <row r="919" spans="1:66" ht="11.25" customHeight="1">
      <c r="A919" s="220"/>
      <c r="B919" s="38"/>
      <c r="C919" s="205"/>
      <c r="D919" s="208"/>
      <c r="E919" s="57" t="s">
        <v>42</v>
      </c>
      <c r="F919" s="58" t="str">
        <f>IF(D918&lt;&gt;"", VLOOKUP(D918,'Base de Datos'!$A$2:$D1268,3,FALSE()),"")</f>
        <v/>
      </c>
      <c r="G919" s="205"/>
      <c r="H919" s="208"/>
      <c r="I919" s="57" t="s">
        <v>42</v>
      </c>
      <c r="J919" s="58" t="str">
        <f>IF(H918&lt;&gt;"", VLOOKUP(H918,'Base de Datos'!$A$2:$D1268,3,FALSE()),"")</f>
        <v/>
      </c>
      <c r="K919" s="205"/>
      <c r="L919" s="208"/>
      <c r="M919" s="57" t="s">
        <v>42</v>
      </c>
      <c r="N919" s="58" t="str">
        <f>IF(L918&lt;&gt;"", VLOOKUP(L918,'Base de Datos'!$A$2:$D1268,3,FALSE()),"")</f>
        <v/>
      </c>
      <c r="O919" s="43"/>
      <c r="P919" s="3"/>
      <c r="Q919" s="3"/>
      <c r="R919" s="15"/>
      <c r="S919" s="229"/>
      <c r="T919" s="230"/>
      <c r="U919" s="59"/>
      <c r="V919" s="47"/>
      <c r="W919" s="229"/>
      <c r="X919" s="230"/>
      <c r="Y919" s="59"/>
      <c r="Z919" s="47"/>
      <c r="AA919" s="229"/>
      <c r="AB919" s="230"/>
      <c r="AC919" s="59"/>
      <c r="AD919" s="48"/>
      <c r="AE919" s="235">
        <f>A884</f>
        <v>46288</v>
      </c>
      <c r="AF919" s="236"/>
      <c r="AG919" s="236"/>
      <c r="AH919" s="236"/>
      <c r="AI919" s="236"/>
      <c r="AJ919" s="236"/>
      <c r="AK919" s="236"/>
      <c r="AL919" s="237"/>
      <c r="AM919" s="48"/>
      <c r="AN919" s="155">
        <f>A884</f>
        <v>46288</v>
      </c>
      <c r="AO919" s="156" t="str">
        <f>K885</f>
        <v>Consultorio N° 3</v>
      </c>
      <c r="AP919" s="156">
        <f t="shared" ref="AP919:AQ919" si="632">K926</f>
        <v>0</v>
      </c>
      <c r="AQ919" s="156">
        <f t="shared" si="632"/>
        <v>0</v>
      </c>
      <c r="AR919" s="156">
        <f>AC926</f>
        <v>0</v>
      </c>
      <c r="AS919" s="156">
        <f>AA926</f>
        <v>0</v>
      </c>
      <c r="AT919" s="156">
        <f>AA927</f>
        <v>0</v>
      </c>
      <c r="AU919" s="156">
        <f>AC927</f>
        <v>0</v>
      </c>
      <c r="AV919" s="156">
        <f>AA928</f>
        <v>0</v>
      </c>
      <c r="AW919" s="156">
        <f>AC928</f>
        <v>0</v>
      </c>
      <c r="AX919" s="156">
        <f>AC929</f>
        <v>0</v>
      </c>
      <c r="AY919" s="156">
        <f>N929</f>
        <v>0</v>
      </c>
      <c r="AZ919" s="48"/>
      <c r="BA919" s="48"/>
      <c r="BB919" s="48"/>
      <c r="BC919" s="48"/>
      <c r="BD919" s="48"/>
      <c r="BE919" s="48"/>
      <c r="BF919" s="48"/>
      <c r="BG919" s="48"/>
      <c r="BH919" s="48"/>
      <c r="BI919" s="48"/>
      <c r="BJ919" s="48"/>
      <c r="BK919" s="48"/>
      <c r="BL919" s="48"/>
      <c r="BM919" s="48"/>
      <c r="BN919" s="48"/>
    </row>
    <row r="920" spans="1:66" ht="11.25" customHeight="1">
      <c r="A920" s="220"/>
      <c r="B920" s="38"/>
      <c r="C920" s="205"/>
      <c r="D920" s="208"/>
      <c r="E920" s="57" t="s">
        <v>44</v>
      </c>
      <c r="F920" s="58" t="str">
        <f>IF(D918&lt;&gt;"", VLOOKUP(D918,'Base de Datos'!$A$2:$D1268,4,FALSE()),"")</f>
        <v/>
      </c>
      <c r="G920" s="205"/>
      <c r="H920" s="208"/>
      <c r="I920" s="57" t="s">
        <v>44</v>
      </c>
      <c r="J920" s="58" t="str">
        <f>IF(H918&lt;&gt;"", VLOOKUP(H918,'Base de Datos'!$A$2:$D1268,4,FALSE()),"")</f>
        <v/>
      </c>
      <c r="K920" s="205"/>
      <c r="L920" s="208"/>
      <c r="M920" s="57" t="s">
        <v>44</v>
      </c>
      <c r="N920" s="58" t="str">
        <f>IF(L918&lt;&gt;"", VLOOKUP(L918,'Base de Datos'!$A$2:$D1268,4,FALSE()),"")</f>
        <v/>
      </c>
      <c r="O920" s="43"/>
      <c r="P920" s="3"/>
      <c r="Q920" s="3"/>
      <c r="R920" s="15"/>
      <c r="S920" s="229"/>
      <c r="T920" s="230"/>
      <c r="U920" s="59"/>
      <c r="V920" s="47"/>
      <c r="W920" s="229"/>
      <c r="X920" s="230"/>
      <c r="Y920" s="59"/>
      <c r="Z920" s="47"/>
      <c r="AA920" s="229"/>
      <c r="AB920" s="230"/>
      <c r="AC920" s="59"/>
      <c r="AD920" s="48"/>
      <c r="AE920" s="238" t="s">
        <v>20</v>
      </c>
      <c r="AF920" s="239"/>
      <c r="AG920" s="157" t="s">
        <v>21</v>
      </c>
      <c r="AH920" s="158" t="s">
        <v>22</v>
      </c>
      <c r="AI920" s="159" t="s">
        <v>23</v>
      </c>
      <c r="AJ920" s="159" t="s">
        <v>24</v>
      </c>
      <c r="AK920" s="159" t="s">
        <v>25</v>
      </c>
      <c r="AL920" s="160" t="s">
        <v>26</v>
      </c>
      <c r="AM920" s="48"/>
      <c r="AN920" s="155">
        <f>A884</f>
        <v>46288</v>
      </c>
      <c r="AO920" s="156" t="str">
        <f>K885</f>
        <v>Consultorio N° 3</v>
      </c>
      <c r="AP920" s="156">
        <f t="shared" ref="AP920:AQ920" si="633">K930</f>
        <v>0</v>
      </c>
      <c r="AQ920" s="156">
        <f t="shared" si="633"/>
        <v>0</v>
      </c>
      <c r="AR920" s="156">
        <f>AC930</f>
        <v>0</v>
      </c>
      <c r="AS920" s="156">
        <f>AA930</f>
        <v>0</v>
      </c>
      <c r="AT920" s="156">
        <f>AA931</f>
        <v>0</v>
      </c>
      <c r="AU920" s="156">
        <f>AC931</f>
        <v>0</v>
      </c>
      <c r="AV920" s="156">
        <f>AA932</f>
        <v>0</v>
      </c>
      <c r="AW920" s="156">
        <f>AC932</f>
        <v>0</v>
      </c>
      <c r="AX920" s="156">
        <f>AC933</f>
        <v>0</v>
      </c>
      <c r="AY920" s="156">
        <f>N933</f>
        <v>0</v>
      </c>
      <c r="AZ920" s="48"/>
      <c r="BA920" s="48"/>
      <c r="BB920" s="48"/>
      <c r="BC920" s="48"/>
      <c r="BD920" s="48"/>
      <c r="BE920" s="48"/>
      <c r="BF920" s="48"/>
      <c r="BG920" s="48"/>
      <c r="BH920" s="48"/>
      <c r="BI920" s="48"/>
      <c r="BJ920" s="48"/>
      <c r="BK920" s="48"/>
      <c r="BL920" s="48"/>
      <c r="BM920" s="48"/>
      <c r="BN920" s="48"/>
    </row>
    <row r="921" spans="1:66" ht="11.25" customHeight="1">
      <c r="A921" s="221"/>
      <c r="B921" s="38"/>
      <c r="C921" s="206"/>
      <c r="D921" s="209"/>
      <c r="E921" s="85" t="s">
        <v>46</v>
      </c>
      <c r="F921" s="86"/>
      <c r="G921" s="206"/>
      <c r="H921" s="209"/>
      <c r="I921" s="85" t="s">
        <v>46</v>
      </c>
      <c r="J921" s="108"/>
      <c r="K921" s="206"/>
      <c r="L921" s="209"/>
      <c r="M921" s="85" t="s">
        <v>46</v>
      </c>
      <c r="N921" s="108"/>
      <c r="O921" s="43"/>
      <c r="P921" s="3"/>
      <c r="Q921" s="3"/>
      <c r="R921" s="15"/>
      <c r="S921" s="227" t="str">
        <f>IF(OR(S918="Empleado",S918="Familiar"),"Nombre del Empleado","N° Factura")</f>
        <v>N° Factura</v>
      </c>
      <c r="T921" s="228"/>
      <c r="U921" s="89"/>
      <c r="V921" s="47"/>
      <c r="W921" s="227" t="str">
        <f>IF(OR(W918="Empleado",W918="Familiar"),"Nombre del Empleado","N° Factura")</f>
        <v>N° Factura</v>
      </c>
      <c r="X921" s="228"/>
      <c r="Y921" s="89"/>
      <c r="Z921" s="47"/>
      <c r="AA921" s="227" t="str">
        <f>IF(OR(AA918="Empleado",AA918="Familiar"),"Nombre del Empleado","N° Factura")</f>
        <v>N° Factura</v>
      </c>
      <c r="AB921" s="228"/>
      <c r="AC921" s="89"/>
      <c r="AD921" s="48"/>
      <c r="AE921" s="240" t="s">
        <v>38</v>
      </c>
      <c r="AF921" s="230"/>
      <c r="AG921" s="161">
        <f t="array" aca="1" ref="AG921" ca="1">COUNTIFS(AP886:AP926, "💲", AY886:AY926, INDIRECT("AE" &amp; ROW())) + COUNTIFS(AP886:AP926, "📦", AY886:AY926, INDIRECT("AE" &amp; ROW())) + COUNTIFS(AP886:AP926, "✅", AY886:AY926, INDIRECT("AE" &amp; ROW()))</f>
        <v>0</v>
      </c>
      <c r="AH921" s="162">
        <f t="array" aca="1" ref="AH921" ca="1">COUNTIFS(AP886:AP926, "💲", AY886:AY926, INDIRECT("AE" &amp; ROW())) + COUNTIFS(AP886:AP926, "📦", AY886:AY926, INDIRECT("AE" &amp; ROW()))</f>
        <v>0</v>
      </c>
      <c r="AI921" s="139">
        <f t="array" aca="1" ref="AI921" ca="1">SUMIFS(AR886:AR926, AY886:AY926, INDIRECT("AE" &amp; ROW()), AP886:AP926, "💲") + SUMIFS(AR886:AR926, AY886:AY926, INDIRECT("AE" &amp; ROW()), AP886:AP926, "📦")</f>
        <v>0</v>
      </c>
      <c r="AJ921" s="139">
        <f t="array" aca="1" ref="AJ921" ca="1">(
    SUMIFS(AR886:AR926, AY886:AY926, INDIRECT("AE" &amp; ROW()), AP886:AP926, "💲") +
    SUMIFS(AR886:AR926, AY886:AY926, INDIRECT("AE" &amp; ROW()), AP886:AP926, "📦")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
        SUMIFS(AR886:AR926, AY886:AY926, INDIRECT("AE" &amp; ROW()), AP886:AP926, "💲", AS886:AS926, "Familiar") +
        SUMIFS(AR886:AR926, AY886:AY926, INDIRECT("AE" &amp; ROW()), AP886:AP926, "📦", AS886:AS926, "Familiar")
    ) / 2
)  -
(
    (
        SUMIFS(AR886:AR926, AY886:AY926, INDIRECT("AE" &amp; ROW()), AP886:AP926, "💲", AS886:AS926, "Exonerado ADH") +
        SUMIFS(AR886:AR926, AY886:AY926, INDIRECT("AE" &amp; ROW()), AP886:AP926, "📦", AS886:AS926, "Exonerado ADH")
    ) / 2
)  -
(
    (
        SUMIFS(AR886:AR926, AY886:AY926, INDIRECT("AE" &amp; ROW()), AP886:AP926, "💲", AS886:AS926, "Exonerado Doctor") +
        SUMIFS(AR886:AR926, AY886:AY926, INDIRECT("AE" &amp; ROW()), AP886:AP926, "📦", AS886:AS926, "Exonerado Doctor")
    ) / 2
)</f>
        <v>0</v>
      </c>
      <c r="AK921" s="139">
        <f t="array" aca="1" ref="AK921" ca="1">(
    SUMIFS(AR886:AR926, AY886:AY926, INDIRECT("AE" &amp; ROW()), AP886:AP926, "💲") +
    SUMIFS(AR886:AR926, AY886:AY926, INDIRECT("AE" &amp; ROW()), AP886:AP926, "📦")
) -
(
    SUMIFS(AR886:AR926, AY886:AY926, INDIRECT("AE" &amp; ROW()), AP886:AP926, "💲", AS886:AS926, "Familiar") +
    SUMIFS(AR886:AR926, AY886:AY926, INDIRECT("AE" &amp; ROW()), AP886:AP926, "📦", AS886:AS926, "Familiar")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SUMIFS(AR886:AR926, AY886:AY926, INDIRECT("AE" &amp; ROW()), AP886:AP926, "💲", AS886:AS926, "Exonerado ADH") +
    SUMIFS(AR886:AR926, AY886:AY926, INDIRECT("AE" &amp; ROW()), AP886:AP926, "📦", AS886:AS926, "Exonerado ADH")
) -
(
    (
        SUMIFS(AR886:AR926, AY886:AY926, INDIRECT("AE" &amp; ROW()), AP886:AP926, "💲", AS886:AS926, "Exonerado Doctor") +
        SUMIFS(AR886:AR926, AY886:AY926, INDIRECT("AE" &amp; ROW()), AP886:AP926, "📦", AS886:AS926, "Exonerado Doctor")
    ) / 2
) -
(
    (
        SUMIFS(AR886:AR926, AY886:AY926, INDIRECT("AE" &amp; ROW()), AP886:AP926, "💲", AS886:AS926, "") +
        SUMIFS(AR886:AR926, AY886:AY926, INDIRECT("AE" &amp; ROW()), AP886:AP926, "📦", AS886:AS926, "")
    ) / 2
)</f>
        <v>0</v>
      </c>
      <c r="AL921" s="140">
        <f t="array" aca="1" ref="AL921" ca="1">(
    SUMIFS(AR886:AR926, AY886:AY926, INDIRECT("AE" &amp; ROW()), AP886:AP926, "💲") +
    SUMIFS(AR886:AR926, AY886:AY926, INDIRECT("AE" &amp; ROW()), AP886:AP926, "📦")
) -
(
    (
        SUMIFS(AR886:AR926, AY886:AY926, INDIRECT("AE" &amp; ROW()), AP886:AP926, "💲", AS886:AS926, "Familiar") +
        SUMIFS(AR886:AR926, AY886:AY926, INDIRECT("AE" &amp; ROW()), AP886:AP926, "📦", AS886:AS926, "Familiar")
    ) / 2
) -
(
    (
        SUMIFS(AR886:AR926, AY886:AY926, INDIRECT("AE" &amp; ROW()), AP886:AP926, "💲", AS886:AS926, "Participante") +
        SUMIFS(AR886:AR926, AY886:AY926, INDIRECT("AE" &amp; ROW()), AP886:AP926, "📦", AS886:AS926, "Participante")
    ) / 2
) -
(
    (
        SUMIFS(AR886:AR926, AY886:AY926, INDIRECT("AE" &amp; ROW()), AP886:AP926, "💲", AS886:AS926, "Empleado") +
        SUMIFS(AR886:AR926, AY886:AY926, INDIRECT("AE" &amp; ROW()), AP886:AP926, "📦", AS886:AS926, "Empleado")
    ) / 2
) -
(
    (
        SUMIFS(AR886:AR926, AY886:AY926, INDIRECT("AE" &amp; ROW()), AP886:AP926, "💲", AS886:AS926, "Exonerado ADH") +
        SUMIFS(AR886:AR926, AY886:AY926, INDIRECT("AE" &amp; ROW()), AP886:AP926, "📦", AS886:AS926, "Exonerado ADH")
    ) / 2
) -
(
    SUMIFS(AR886:AR926, AY886:AY926, INDIRECT("AE" &amp; ROW()), AP886:AP926, "💲", AS886:AS926, "Exonerado Doctor") +
    SUMIFS(AR886:AR926, AY886:AY926, INDIRECT("AE" &amp; ROW()), AP886:AP926, "📦", AS886:AS926, "Exonerado Doctor")
) -
(
    (
        SUMIFS(AR886:AR926, AY886:AY926, INDIRECT("AE" &amp; ROW()), AP886:AP926, "💲", AS886:AS926, "") +
        SUMIFS(AR886:AR926, AY886:AY926, INDIRECT("AE" &amp; ROW()), AP886:AP926, "📦", AS886:AS926, "")
    ) / 2
)</f>
        <v>0</v>
      </c>
      <c r="AM921" s="48"/>
      <c r="AN921" s="155">
        <f>A884</f>
        <v>46288</v>
      </c>
      <c r="AO921" s="156" t="str">
        <f>K885</f>
        <v>Consultorio N° 3</v>
      </c>
      <c r="AP921" s="156">
        <f t="shared" ref="AP921:AQ921" si="634">K934</f>
        <v>0</v>
      </c>
      <c r="AQ921" s="156">
        <f t="shared" si="634"/>
        <v>0</v>
      </c>
      <c r="AR921" s="156">
        <f>AC934</f>
        <v>0</v>
      </c>
      <c r="AS921" s="156">
        <f>AA934</f>
        <v>0</v>
      </c>
      <c r="AT921" s="156">
        <f>AA935</f>
        <v>0</v>
      </c>
      <c r="AU921" s="156">
        <f>AC935</f>
        <v>0</v>
      </c>
      <c r="AV921" s="156">
        <f>AA936</f>
        <v>0</v>
      </c>
      <c r="AW921" s="156">
        <f>AC936</f>
        <v>0</v>
      </c>
      <c r="AX921" s="156">
        <f>AC937</f>
        <v>0</v>
      </c>
      <c r="AY921" s="156">
        <f>N937</f>
        <v>0</v>
      </c>
      <c r="AZ921" s="48"/>
      <c r="BA921" s="48"/>
      <c r="BB921" s="48"/>
      <c r="BC921" s="48"/>
      <c r="BD921" s="48"/>
      <c r="BE921" s="48"/>
      <c r="BF921" s="48"/>
      <c r="BG921" s="48"/>
      <c r="BH921" s="48"/>
      <c r="BI921" s="48"/>
      <c r="BJ921" s="48"/>
      <c r="BK921" s="48"/>
      <c r="BL921" s="48"/>
      <c r="BM921" s="48"/>
      <c r="BN921" s="48"/>
    </row>
    <row r="922" spans="1:66" ht="11.25" customHeight="1">
      <c r="A922" s="222">
        <f>A918+$Q$13/1440</f>
        <v>0.70833333333333315</v>
      </c>
      <c r="B922" s="38"/>
      <c r="C922" s="204"/>
      <c r="D922" s="207"/>
      <c r="E922" s="40" t="s">
        <v>36</v>
      </c>
      <c r="F922" s="42" t="str">
        <f>IF(D922&lt;&gt;"", VLOOKUP(D922,'Base de Datos'!$A$2:$D1268,2,FALSE()),"")</f>
        <v/>
      </c>
      <c r="G922" s="204"/>
      <c r="H922" s="216"/>
      <c r="I922" s="40" t="s">
        <v>36</v>
      </c>
      <c r="J922" s="42" t="str">
        <f>IF(H922&lt;&gt;"", VLOOKUP(H922,'Base de Datos'!$A$2:$D1268,2,FALSE()),"")</f>
        <v/>
      </c>
      <c r="K922" s="204"/>
      <c r="L922" s="216"/>
      <c r="M922" s="40" t="s">
        <v>36</v>
      </c>
      <c r="N922" s="42" t="str">
        <f>IF(L922&lt;&gt;"", VLOOKUP(L922,'Base de Datos'!$A$2:$D1268,2,FALSE()),"")</f>
        <v/>
      </c>
      <c r="O922" s="43"/>
      <c r="P922" s="163"/>
      <c r="Q922" s="3"/>
      <c r="R922" s="15"/>
      <c r="S922" s="45"/>
      <c r="T922" s="45" t="s">
        <v>37</v>
      </c>
      <c r="U922" s="46"/>
      <c r="V922" s="47"/>
      <c r="W922" s="45"/>
      <c r="X922" s="45" t="s">
        <v>37</v>
      </c>
      <c r="Y922" s="46"/>
      <c r="Z922" s="47"/>
      <c r="AA922" s="45"/>
      <c r="AB922" s="45" t="s">
        <v>37</v>
      </c>
      <c r="AC922" s="46"/>
      <c r="AD922" s="48"/>
      <c r="AE922" s="240" t="s">
        <v>43</v>
      </c>
      <c r="AF922" s="230"/>
      <c r="AG922" s="161">
        <f t="array" aca="1" ref="AG922" ca="1">COUNTIFS(AP886:AP926, "💲", AY886:AY926, INDIRECT("AE" &amp; ROW())) + COUNTIFS(AP886:AP926, "📦", AY886:AY926, INDIRECT("AE" &amp; ROW())) + COUNTIFS(AP886:AP926, "✅", AY886:AY926, INDIRECT("AE" &amp; ROW()))</f>
        <v>0</v>
      </c>
      <c r="AH922" s="162">
        <f t="array" aca="1" ref="AH922" ca="1">COUNTIFS(AP886:AP926, "💲", AY886:AY926, INDIRECT("AE" &amp; ROW())) + COUNTIFS(AP886:AP926, "📦", AY886:AY926, INDIRECT("AE" &amp; ROW()))</f>
        <v>0</v>
      </c>
      <c r="AI922" s="139">
        <f t="array" aca="1" ref="AI922" ca="1">SUMIFS(AR886:AR926, AY886:AY926, INDIRECT("AE" &amp; ROW()), AP886:AP926, "💲") + SUMIFS(AR886:AR926, AY886:AY926, INDIRECT("AE" &amp; ROW()), AP886:AP926, "📦")</f>
        <v>0</v>
      </c>
      <c r="AJ922" s="139">
        <f t="array" aca="1" ref="AJ922" ca="1">(
    SUMIFS(AR886:AR926, AY886:AY926, INDIRECT("AE" &amp; ROW()), AP886:AP926, "💲") +
    SUMIFS(AR886:AR926, AY886:AY926, INDIRECT("AE" &amp; ROW()), AP886:AP926, "📦")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
        SUMIFS(AR886:AR926, AY886:AY926, INDIRECT("AE" &amp; ROW()), AP886:AP926, "💲", AS886:AS926, "Familiar") +
        SUMIFS(AR886:AR926, AY886:AY926, INDIRECT("AE" &amp; ROW()), AP886:AP926, "📦", AS886:AS926, "Familiar")
    ) / 2
)  -
(
    (
        SUMIFS(AR886:AR926, AY886:AY926, INDIRECT("AE" &amp; ROW()), AP886:AP926, "💲", AS886:AS926, "Exonerado ADH") +
        SUMIFS(AR886:AR926, AY886:AY926, INDIRECT("AE" &amp; ROW()), AP886:AP926, "📦", AS886:AS926, "Exonerado ADH")
    ) / 2
)  -
(
    (
        SUMIFS(AR886:AR926, AY886:AY926, INDIRECT("AE" &amp; ROW()), AP886:AP926, "💲", AS886:AS926, "Exonerado Doctor") +
        SUMIFS(AR886:AR926, AY886:AY926, INDIRECT("AE" &amp; ROW()), AP886:AP926, "📦", AS886:AS926, "Exonerado Doctor")
    ) / 2
)</f>
        <v>0</v>
      </c>
      <c r="AK922" s="139">
        <f t="array" aca="1" ref="AK922" ca="1">(
    SUMIFS(AR886:AR926, AY886:AY926, INDIRECT("AE" &amp; ROW()), AP886:AP926, "💲") +
    SUMIFS(AR886:AR926, AY886:AY926, INDIRECT("AE" &amp; ROW()), AP886:AP926, "📦")
) -
(
    SUMIFS(AR886:AR926, AY886:AY926, INDIRECT("AE" &amp; ROW()), AP886:AP926, "💲", AS886:AS926, "Familiar") +
    SUMIFS(AR886:AR926, AY886:AY926, INDIRECT("AE" &amp; ROW()), AP886:AP926, "📦", AS886:AS926, "Familiar")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SUMIFS(AR886:AR926, AY886:AY926, INDIRECT("AE" &amp; ROW()), AP886:AP926, "💲", AS886:AS926, "Exonerado ADH") +
    SUMIFS(AR886:AR926, AY886:AY926, INDIRECT("AE" &amp; ROW()), AP886:AP926, "📦", AS886:AS926, "Exonerado ADH")
) -
(
    (
        SUMIFS(AR886:AR926, AY886:AY926, INDIRECT("AE" &amp; ROW()), AP886:AP926, "💲", AS886:AS926, "Exonerado Doctor") +
        SUMIFS(AR886:AR926, AY886:AY926, INDIRECT("AE" &amp; ROW()), AP886:AP926, "📦", AS886:AS926, "Exonerado Doctor")
    ) / 2
) -
(
    (
        SUMIFS(AR886:AR926, AY886:AY926, INDIRECT("AE" &amp; ROW()), AP886:AP926, "💲", AS886:AS926, "") +
        SUMIFS(AR886:AR926, AY886:AY926, INDIRECT("AE" &amp; ROW()), AP886:AP926, "📦", AS886:AS926, "")
    ) / 2
)</f>
        <v>0</v>
      </c>
      <c r="AL922" s="140">
        <f t="array" aca="1" ref="AL922" ca="1">(
    SUMIFS(AR886:AR926, AY886:AY926, INDIRECT("AE" &amp; ROW()), AP886:AP926, "💲") +
    SUMIFS(AR886:AR926, AY886:AY926, INDIRECT("AE" &amp; ROW()), AP886:AP926, "📦")
) -
(
    (
        SUMIFS(AR886:AR926, AY886:AY926, INDIRECT("AE" &amp; ROW()), AP886:AP926, "💲", AS886:AS926, "Familiar") +
        SUMIFS(AR886:AR926, AY886:AY926, INDIRECT("AE" &amp; ROW()), AP886:AP926, "📦", AS886:AS926, "Familiar")
    ) / 2
) -
(
    (
        SUMIFS(AR886:AR926, AY886:AY926, INDIRECT("AE" &amp; ROW()), AP886:AP926, "💲", AS886:AS926, "Participante") +
        SUMIFS(AR886:AR926, AY886:AY926, INDIRECT("AE" &amp; ROW()), AP886:AP926, "📦", AS886:AS926, "Participante")
    ) / 2
) -
(
    (
        SUMIFS(AR886:AR926, AY886:AY926, INDIRECT("AE" &amp; ROW()), AP886:AP926, "💲", AS886:AS926, "Empleado") +
        SUMIFS(AR886:AR926, AY886:AY926, INDIRECT("AE" &amp; ROW()), AP886:AP926, "📦", AS886:AS926, "Empleado")
    ) / 2
) -
(
    (
        SUMIFS(AR886:AR926, AY886:AY926, INDIRECT("AE" &amp; ROW()), AP886:AP926, "💲", AS886:AS926, "Exonerado ADH") +
        SUMIFS(AR886:AR926, AY886:AY926, INDIRECT("AE" &amp; ROW()), AP886:AP926, "📦", AS886:AS926, "Exonerado ADH")
    ) / 2
) -
(
    SUMIFS(AR886:AR926, AY886:AY926, INDIRECT("AE" &amp; ROW()), AP886:AP926, "💲", AS886:AS926, "Exonerado Doctor") +
    SUMIFS(AR886:AR926, AY886:AY926, INDIRECT("AE" &amp; ROW()), AP886:AP926, "📦", AS886:AS926, "Exonerado Doctor")
) -
(
    (
        SUMIFS(AR886:AR926, AY886:AY926, INDIRECT("AE" &amp; ROW()), AP886:AP926, "💲", AS886:AS926, "") +
        SUMIFS(AR886:AR926, AY886:AY926, INDIRECT("AE" &amp; ROW()), AP886:AP926, "📦", AS886:AS926, "")
    ) / 2
)</f>
        <v>0</v>
      </c>
      <c r="AM922" s="48"/>
      <c r="AN922" s="156"/>
      <c r="AO922" s="156"/>
      <c r="AP922" s="156"/>
      <c r="AQ922" s="156">
        <f>L930</f>
        <v>0</v>
      </c>
      <c r="AR922" s="156"/>
      <c r="AS922" s="156"/>
      <c r="AT922" s="156"/>
      <c r="AU922" s="156"/>
      <c r="AV922" s="156"/>
      <c r="AW922" s="156"/>
      <c r="AX922" s="156"/>
      <c r="AY922" s="156">
        <f>N925</f>
        <v>0</v>
      </c>
      <c r="AZ922" s="48"/>
      <c r="BA922" s="48"/>
      <c r="BB922" s="48"/>
      <c r="BC922" s="48"/>
      <c r="BD922" s="48"/>
      <c r="BE922" s="48"/>
      <c r="BF922" s="48"/>
      <c r="BG922" s="48"/>
      <c r="BH922" s="48"/>
      <c r="BI922" s="48"/>
      <c r="BJ922" s="48"/>
      <c r="BK922" s="48"/>
      <c r="BL922" s="48"/>
      <c r="BM922" s="48"/>
      <c r="BN922" s="48"/>
    </row>
    <row r="923" spans="1:66" ht="11.25" customHeight="1">
      <c r="A923" s="220"/>
      <c r="B923" s="38"/>
      <c r="C923" s="205"/>
      <c r="D923" s="208"/>
      <c r="E923" s="57" t="s">
        <v>42</v>
      </c>
      <c r="F923" s="58" t="str">
        <f>IF(D922&lt;&gt;"", VLOOKUP(D922,'Base de Datos'!$A$2:$D1268,3,FALSE()),"")</f>
        <v/>
      </c>
      <c r="G923" s="205"/>
      <c r="H923" s="208"/>
      <c r="I923" s="57" t="s">
        <v>42</v>
      </c>
      <c r="J923" s="58" t="str">
        <f>IF(H922&lt;&gt;"", VLOOKUP(H922,'Base de Datos'!$A$2:$D1268,3,FALSE()),"")</f>
        <v/>
      </c>
      <c r="K923" s="205"/>
      <c r="L923" s="208"/>
      <c r="M923" s="57" t="s">
        <v>42</v>
      </c>
      <c r="N923" s="58" t="str">
        <f>IF(L922&lt;&gt;"", VLOOKUP(L922,'Base de Datos'!$A$2:$D1268,3,FALSE()),"")</f>
        <v/>
      </c>
      <c r="O923" s="43"/>
      <c r="P923" s="163"/>
      <c r="Q923" s="3"/>
      <c r="R923" s="15"/>
      <c r="S923" s="229"/>
      <c r="T923" s="230"/>
      <c r="U923" s="59"/>
      <c r="V923" s="47"/>
      <c r="W923" s="229"/>
      <c r="X923" s="230"/>
      <c r="Y923" s="59"/>
      <c r="Z923" s="47"/>
      <c r="AA923" s="229"/>
      <c r="AB923" s="230"/>
      <c r="AC923" s="59"/>
      <c r="AD923" s="48"/>
      <c r="AE923" s="240" t="s">
        <v>45</v>
      </c>
      <c r="AF923" s="230"/>
      <c r="AG923" s="161">
        <f t="array" aca="1" ref="AG923" ca="1">COUNTIFS(AP886:AP926, "💲", AY886:AY926, INDIRECT("AE" &amp; ROW())) + COUNTIFS(AP886:AP926, "📦", AY886:AY926, INDIRECT("AE" &amp; ROW())) + COUNTIFS(AP886:AP926, "✅", AY886:AY926, INDIRECT("AE" &amp; ROW()))</f>
        <v>0</v>
      </c>
      <c r="AH923" s="162">
        <f t="array" aca="1" ref="AH923" ca="1">COUNTIFS(AP886:AP926, "💲", AY886:AY926, INDIRECT("AE" &amp; ROW())) + COUNTIFS(AP886:AP926, "📦", AY886:AY926, INDIRECT("AE" &amp; ROW()))</f>
        <v>0</v>
      </c>
      <c r="AI923" s="139">
        <f t="array" aca="1" ref="AI923" ca="1">SUMIFS(AR886:AR926, AY886:AY926, INDIRECT("AE" &amp; ROW()), AP886:AP926, "💲") + SUMIFS(AR886:AR926, AY886:AY926, INDIRECT("AE" &amp; ROW()), AP886:AP926, "📦")</f>
        <v>0</v>
      </c>
      <c r="AJ923" s="139">
        <f t="array" aca="1" ref="AJ923" ca="1">(
    SUMIFS(AR886:AR926, AY886:AY926, INDIRECT("AE" &amp; ROW()), AP886:AP926, "💲") +
    SUMIFS(AR886:AR926, AY886:AY926, INDIRECT("AE" &amp; ROW()), AP886:AP926, "📦")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
        SUMIFS(AR886:AR926, AY886:AY926, INDIRECT("AE" &amp; ROW()), AP886:AP926, "💲", AS886:AS926, "Familiar") +
        SUMIFS(AR886:AR926, AY886:AY926, INDIRECT("AE" &amp; ROW()), AP886:AP926, "📦", AS886:AS926, "Familiar")
    ) / 2
)  -
(
    (
        SUMIFS(AR886:AR926, AY886:AY926, INDIRECT("AE" &amp; ROW()), AP886:AP926, "💲", AS886:AS926, "Exonerado ADH") +
        SUMIFS(AR886:AR926, AY886:AY926, INDIRECT("AE" &amp; ROW()), AP886:AP926, "📦", AS886:AS926, "Exonerado ADH")
    ) / 2
)  -
(
    (
        SUMIFS(AR886:AR926, AY886:AY926, INDIRECT("AE" &amp; ROW()), AP886:AP926, "💲", AS886:AS926, "Exonerado Doctor") +
        SUMIFS(AR886:AR926, AY886:AY926, INDIRECT("AE" &amp; ROW()), AP886:AP926, "📦", AS886:AS926, "Exonerado Doctor")
    ) / 2
)</f>
        <v>0</v>
      </c>
      <c r="AK923" s="139">
        <f t="array" aca="1" ref="AK923" ca="1">(
    SUMIFS(AR886:AR926, AY886:AY926, INDIRECT("AE" &amp; ROW()), AP886:AP926, "💲") +
    SUMIFS(AR886:AR926, AY886:AY926, INDIRECT("AE" &amp; ROW()), AP886:AP926, "📦")
) -
(
    SUMIFS(AR886:AR926, AY886:AY926, INDIRECT("AE" &amp; ROW()), AP886:AP926, "💲", AS886:AS926, "Familiar") +
    SUMIFS(AR886:AR926, AY886:AY926, INDIRECT("AE" &amp; ROW()), AP886:AP926, "📦", AS886:AS926, "Familiar")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SUMIFS(AR886:AR926, AY886:AY926, INDIRECT("AE" &amp; ROW()), AP886:AP926, "💲", AS886:AS926, "Exonerado ADH") +
    SUMIFS(AR886:AR926, AY886:AY926, INDIRECT("AE" &amp; ROW()), AP886:AP926, "📦", AS886:AS926, "Exonerado ADH")
) -
(
    (
        SUMIFS(AR886:AR926, AY886:AY926, INDIRECT("AE" &amp; ROW()), AP886:AP926, "💲", AS886:AS926, "Exonerado Doctor") +
        SUMIFS(AR886:AR926, AY886:AY926, INDIRECT("AE" &amp; ROW()), AP886:AP926, "📦", AS886:AS926, "Exonerado Doctor")
    ) / 2
) -
(
    (
        SUMIFS(AR886:AR926, AY886:AY926, INDIRECT("AE" &amp; ROW()), AP886:AP926, "💲", AS886:AS926, "") +
        SUMIFS(AR886:AR926, AY886:AY926, INDIRECT("AE" &amp; ROW()), AP886:AP926, "📦", AS886:AS926, "")
    ) / 2
)</f>
        <v>0</v>
      </c>
      <c r="AL923" s="140">
        <f t="array" aca="1" ref="AL923" ca="1">(
    SUMIFS(AR886:AR926, AY886:AY926, INDIRECT("AE" &amp; ROW()), AP886:AP926, "💲") +
    SUMIFS(AR886:AR926, AY886:AY926, INDIRECT("AE" &amp; ROW()), AP886:AP926, "📦")
) -
(
    (
        SUMIFS(AR886:AR926, AY886:AY926, INDIRECT("AE" &amp; ROW()), AP886:AP926, "💲", AS886:AS926, "Familiar") +
        SUMIFS(AR886:AR926, AY886:AY926, INDIRECT("AE" &amp; ROW()), AP886:AP926, "📦", AS886:AS926, "Familiar")
    ) / 2
) -
(
    (
        SUMIFS(AR886:AR926, AY886:AY926, INDIRECT("AE" &amp; ROW()), AP886:AP926, "💲", AS886:AS926, "Participante") +
        SUMIFS(AR886:AR926, AY886:AY926, INDIRECT("AE" &amp; ROW()), AP886:AP926, "📦", AS886:AS926, "Participante")
    ) / 2
) -
(
    (
        SUMIFS(AR886:AR926, AY886:AY926, INDIRECT("AE" &amp; ROW()), AP886:AP926, "💲", AS886:AS926, "Empleado") +
        SUMIFS(AR886:AR926, AY886:AY926, INDIRECT("AE" &amp; ROW()), AP886:AP926, "📦", AS886:AS926, "Empleado")
    ) / 2
) -
(
    (
        SUMIFS(AR886:AR926, AY886:AY926, INDIRECT("AE" &amp; ROW()), AP886:AP926, "💲", AS886:AS926, "Exonerado ADH") +
        SUMIFS(AR886:AR926, AY886:AY926, INDIRECT("AE" &amp; ROW()), AP886:AP926, "📦", AS886:AS926, "Exonerado ADH")
    ) / 2
) -
(
    SUMIFS(AR886:AR926, AY886:AY926, INDIRECT("AE" &amp; ROW()), AP886:AP926, "💲", AS886:AS926, "Exonerado Doctor") +
    SUMIFS(AR886:AR926, AY886:AY926, INDIRECT("AE" &amp; ROW()), AP886:AP926, "📦", AS886:AS926, "Exonerado Doctor")
) -
(
    (
        SUMIFS(AR886:AR926, AY886:AY926, INDIRECT("AE" &amp; ROW()), AP886:AP926, "💲", AS886:AS926, "") +
        SUMIFS(AR886:AR926, AY886:AY926, INDIRECT("AE" &amp; ROW()), AP886:AP926, "📦", AS886:AS926, "")
    ) / 2
)</f>
        <v>0</v>
      </c>
      <c r="AM923" s="48"/>
      <c r="AN923" s="156"/>
      <c r="AO923" s="156"/>
      <c r="AP923" s="156"/>
      <c r="AQ923" s="156">
        <f>L934</f>
        <v>0</v>
      </c>
      <c r="AR923" s="156"/>
      <c r="AS923" s="156"/>
      <c r="AT923" s="156"/>
      <c r="AU923" s="156"/>
      <c r="AV923" s="156"/>
      <c r="AW923" s="156"/>
      <c r="AX923" s="156"/>
      <c r="AY923" s="156">
        <f>N929</f>
        <v>0</v>
      </c>
      <c r="AZ923" s="48"/>
      <c r="BA923" s="48"/>
      <c r="BB923" s="48"/>
      <c r="BC923" s="48"/>
      <c r="BD923" s="48"/>
      <c r="BE923" s="48"/>
      <c r="BF923" s="48"/>
      <c r="BG923" s="48"/>
      <c r="BH923" s="48"/>
      <c r="BI923" s="48"/>
      <c r="BJ923" s="48"/>
      <c r="BK923" s="48"/>
      <c r="BL923" s="48"/>
      <c r="BM923" s="48"/>
      <c r="BN923" s="48"/>
    </row>
    <row r="924" spans="1:66" ht="11.25" customHeight="1">
      <c r="A924" s="220"/>
      <c r="B924" s="38"/>
      <c r="C924" s="205"/>
      <c r="D924" s="208"/>
      <c r="E924" s="57" t="s">
        <v>44</v>
      </c>
      <c r="F924" s="58" t="str">
        <f>IF(D922&lt;&gt;"", VLOOKUP(D922,'Base de Datos'!$A$2:$D1268,4,FALSE()),"")</f>
        <v/>
      </c>
      <c r="G924" s="205"/>
      <c r="H924" s="208"/>
      <c r="I924" s="57" t="s">
        <v>44</v>
      </c>
      <c r="J924" s="58" t="str">
        <f>IF(H922&lt;&gt;"", VLOOKUP(H922,'Base de Datos'!$A$2:$D1268,4,FALSE()),"")</f>
        <v/>
      </c>
      <c r="K924" s="205"/>
      <c r="L924" s="208"/>
      <c r="M924" s="57" t="s">
        <v>44</v>
      </c>
      <c r="N924" s="58" t="str">
        <f>IF(L922&lt;&gt;"", VLOOKUP(L922,'Base de Datos'!$A$2:$D1268,4,FALSE()),"")</f>
        <v/>
      </c>
      <c r="O924" s="43"/>
      <c r="P924" s="163"/>
      <c r="Q924" s="3"/>
      <c r="R924" s="15"/>
      <c r="S924" s="229"/>
      <c r="T924" s="230"/>
      <c r="U924" s="59"/>
      <c r="V924" s="47"/>
      <c r="W924" s="229"/>
      <c r="X924" s="230"/>
      <c r="Y924" s="59"/>
      <c r="Z924" s="47"/>
      <c r="AA924" s="229"/>
      <c r="AB924" s="230"/>
      <c r="AC924" s="59"/>
      <c r="AD924" s="48"/>
      <c r="AE924" s="240" t="s">
        <v>47</v>
      </c>
      <c r="AF924" s="230"/>
      <c r="AG924" s="161">
        <f t="array" aca="1" ref="AG924" ca="1">COUNTIFS(AP886:AP926, "💲", AY886:AY926, INDIRECT("AE" &amp; ROW())) + COUNTIFS(AP886:AP926, "📦", AY886:AY926, INDIRECT("AE" &amp; ROW())) + COUNTIFS(AP886:AP926, "✅", AY886:AY926, INDIRECT("AE" &amp; ROW()))</f>
        <v>0</v>
      </c>
      <c r="AH924" s="162">
        <f t="array" aca="1" ref="AH924" ca="1">COUNTIFS(AP886:AP926, "💲", AY886:AY926, INDIRECT("AE" &amp; ROW())) + COUNTIFS(AP886:AP926, "📦", AY886:AY926, INDIRECT("AE" &amp; ROW()))</f>
        <v>0</v>
      </c>
      <c r="AI924" s="139">
        <f t="array" aca="1" ref="AI924" ca="1">SUMIFS(AR886:AR926, AY886:AY926, INDIRECT("AE" &amp; ROW()), AP886:AP926, "💲") + SUMIFS(AR886:AR926, AY886:AY926, INDIRECT("AE" &amp; ROW()), AP886:AP926, "📦")</f>
        <v>0</v>
      </c>
      <c r="AJ924" s="139">
        <f t="array" aca="1" ref="AJ924" ca="1">(
    SUMIFS(AR886:AR926, AY886:AY926, INDIRECT("AE" &amp; ROW()), AP886:AP926, "💲") +
    SUMIFS(AR886:AR926, AY886:AY926, INDIRECT("AE" &amp; ROW()), AP886:AP926, "📦")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
        SUMIFS(AR886:AR926, AY886:AY926, INDIRECT("AE" &amp; ROW()), AP886:AP926, "💲", AS886:AS926, "Familiar") +
        SUMIFS(AR886:AR926, AY886:AY926, INDIRECT("AE" &amp; ROW()), AP886:AP926, "📦", AS886:AS926, "Familiar")
    ) / 2
)  -
(
    (
        SUMIFS(AR886:AR926, AY886:AY926, INDIRECT("AE" &amp; ROW()), AP886:AP926, "💲", AS886:AS926, "Exonerado ADH") +
        SUMIFS(AR886:AR926, AY886:AY926, INDIRECT("AE" &amp; ROW()), AP886:AP926, "📦", AS886:AS926, "Exonerado ADH")
    ) / 2
)  -
(
    (
        SUMIFS(AR886:AR926, AY886:AY926, INDIRECT("AE" &amp; ROW()), AP886:AP926, "💲", AS886:AS926, "Exonerado Doctor") +
        SUMIFS(AR886:AR926, AY886:AY926, INDIRECT("AE" &amp; ROW()), AP886:AP926, "📦", AS886:AS926, "Exonerado Doctor")
    ) / 2
)</f>
        <v>0</v>
      </c>
      <c r="AK924" s="139">
        <f t="array" aca="1" ref="AK924" ca="1">(
    SUMIFS(AR886:AR926, AY886:AY926, INDIRECT("AE" &amp; ROW()), AP886:AP926, "💲") +
    SUMIFS(AR886:AR926, AY886:AY926, INDIRECT("AE" &amp; ROW()), AP886:AP926, "📦")
) -
(
    SUMIFS(AR886:AR926, AY886:AY926, INDIRECT("AE" &amp; ROW()), AP886:AP926, "💲", AS886:AS926, "Familiar") +
    SUMIFS(AR886:AR926, AY886:AY926, INDIRECT("AE" &amp; ROW()), AP886:AP926, "📦", AS886:AS926, "Familiar")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SUMIFS(AR886:AR926, AY886:AY926, INDIRECT("AE" &amp; ROW()), AP886:AP926, "💲", AS886:AS926, "Exonerado ADH") +
    SUMIFS(AR886:AR926, AY886:AY926, INDIRECT("AE" &amp; ROW()), AP886:AP926, "📦", AS886:AS926, "Exonerado ADH")
) -
(
    (
        SUMIFS(AR886:AR926, AY886:AY926, INDIRECT("AE" &amp; ROW()), AP886:AP926, "💲", AS886:AS926, "Exonerado Doctor") +
        SUMIFS(AR886:AR926, AY886:AY926, INDIRECT("AE" &amp; ROW()), AP886:AP926, "📦", AS886:AS926, "Exonerado Doctor")
    ) / 2
) -
(
    (
        SUMIFS(AR886:AR926, AY886:AY926, INDIRECT("AE" &amp; ROW()), AP886:AP926, "💲", AS886:AS926, "") +
        SUMIFS(AR886:AR926, AY886:AY926, INDIRECT("AE" &amp; ROW()), AP886:AP926, "📦", AS886:AS926, "")
    ) / 2
)</f>
        <v>0</v>
      </c>
      <c r="AL924" s="140">
        <f t="array" aca="1" ref="AL924" ca="1">(
    SUMIFS(AR886:AR926, AY886:AY926, INDIRECT("AE" &amp; ROW()), AP886:AP926, "💲") +
    SUMIFS(AR886:AR926, AY886:AY926, INDIRECT("AE" &amp; ROW()), AP886:AP926, "📦")
) -
(
    (
        SUMIFS(AR886:AR926, AY886:AY926, INDIRECT("AE" &amp; ROW()), AP886:AP926, "💲", AS886:AS926, "Familiar") +
        SUMIFS(AR886:AR926, AY886:AY926, INDIRECT("AE" &amp; ROW()), AP886:AP926, "📦", AS886:AS926, "Familiar")
    ) / 2
) -
(
    (
        SUMIFS(AR886:AR926, AY886:AY926, INDIRECT("AE" &amp; ROW()), AP886:AP926, "💲", AS886:AS926, "Participante") +
        SUMIFS(AR886:AR926, AY886:AY926, INDIRECT("AE" &amp; ROW()), AP886:AP926, "📦", AS886:AS926, "Participante")
    ) / 2
) -
(
    (
        SUMIFS(AR886:AR926, AY886:AY926, INDIRECT("AE" &amp; ROW()), AP886:AP926, "💲", AS886:AS926, "Empleado") +
        SUMIFS(AR886:AR926, AY886:AY926, INDIRECT("AE" &amp; ROW()), AP886:AP926, "📦", AS886:AS926, "Empleado")
    ) / 2
) -
(
    (
        SUMIFS(AR886:AR926, AY886:AY926, INDIRECT("AE" &amp; ROW()), AP886:AP926, "💲", AS886:AS926, "Exonerado ADH") +
        SUMIFS(AR886:AR926, AY886:AY926, INDIRECT("AE" &amp; ROW()), AP886:AP926, "📦", AS886:AS926, "Exonerado ADH")
    ) / 2
) -
(
    SUMIFS(AR886:AR926, AY886:AY926, INDIRECT("AE" &amp; ROW()), AP886:AP926, "💲", AS886:AS926, "Exonerado Doctor") +
    SUMIFS(AR886:AR926, AY886:AY926, INDIRECT("AE" &amp; ROW()), AP886:AP926, "📦", AS886:AS926, "Exonerado Doctor")
) -
(
    (
        SUMIFS(AR886:AR926, AY886:AY926, INDIRECT("AE" &amp; ROW()), AP886:AP926, "💲", AS886:AS926, "") +
        SUMIFS(AR886:AR926, AY886:AY926, INDIRECT("AE" &amp; ROW()), AP886:AP926, "📦", AS886:AS926, "")
    ) / 2
)</f>
        <v>0</v>
      </c>
      <c r="AM924" s="48"/>
      <c r="AN924" s="156"/>
      <c r="AO924" s="156"/>
      <c r="AP924" s="156"/>
      <c r="AQ924" s="156"/>
      <c r="AR924" s="156"/>
      <c r="AS924" s="156"/>
      <c r="AT924" s="156"/>
      <c r="AU924" s="156"/>
      <c r="AV924" s="156"/>
      <c r="AW924" s="156"/>
      <c r="AX924" s="156"/>
      <c r="AY924" s="156">
        <f>N933</f>
        <v>0</v>
      </c>
      <c r="AZ924" s="48"/>
      <c r="BA924" s="48"/>
      <c r="BB924" s="48"/>
      <c r="BC924" s="48"/>
      <c r="BD924" s="48"/>
      <c r="BE924" s="48"/>
      <c r="BF924" s="48"/>
      <c r="BG924" s="48"/>
      <c r="BH924" s="48"/>
      <c r="BI924" s="48"/>
      <c r="BJ924" s="48"/>
      <c r="BK924" s="48"/>
      <c r="BL924" s="48"/>
      <c r="BM924" s="48"/>
      <c r="BN924" s="48"/>
    </row>
    <row r="925" spans="1:66" ht="11.25" customHeight="1">
      <c r="A925" s="221"/>
      <c r="B925" s="38"/>
      <c r="C925" s="206"/>
      <c r="D925" s="209"/>
      <c r="E925" s="85" t="s">
        <v>46</v>
      </c>
      <c r="F925" s="86"/>
      <c r="G925" s="206"/>
      <c r="H925" s="209"/>
      <c r="I925" s="85" t="s">
        <v>46</v>
      </c>
      <c r="J925" s="108"/>
      <c r="K925" s="206"/>
      <c r="L925" s="209"/>
      <c r="M925" s="85" t="s">
        <v>46</v>
      </c>
      <c r="N925" s="108"/>
      <c r="O925" s="43"/>
      <c r="P925" s="163"/>
      <c r="Q925" s="3"/>
      <c r="R925" s="15"/>
      <c r="S925" s="227" t="str">
        <f>IF(OR(S922="Empleado",S922="Familiar"),"Nombre del Empleado","N° Factura")</f>
        <v>N° Factura</v>
      </c>
      <c r="T925" s="228"/>
      <c r="U925" s="89"/>
      <c r="V925" s="47"/>
      <c r="W925" s="227" t="str">
        <f>IF(OR(W922="Empleado",W922="Familiar"),"Nombre del Empleado","N° Factura")</f>
        <v>N° Factura</v>
      </c>
      <c r="X925" s="228"/>
      <c r="Y925" s="89"/>
      <c r="Z925" s="47"/>
      <c r="AA925" s="227" t="str">
        <f>IF(OR(AA922="Empleado",AA922="Familiar"),"Nombre del Empleado","N° Factura")</f>
        <v>N° Factura</v>
      </c>
      <c r="AB925" s="228"/>
      <c r="AC925" s="111"/>
      <c r="AD925" s="48"/>
      <c r="AE925" s="240" t="s">
        <v>48</v>
      </c>
      <c r="AF925" s="230"/>
      <c r="AG925" s="161">
        <f t="array" aca="1" ref="AG925" ca="1">COUNTIFS(AP886:AP926, "💲", AY886:AY926, INDIRECT("AE" &amp; ROW())) + COUNTIFS(AP886:AP926, "📦", AY886:AY926, INDIRECT("AE" &amp; ROW())) + COUNTIFS(AP886:AP926, "✅", AY886:AY926, INDIRECT("AE" &amp; ROW()))</f>
        <v>0</v>
      </c>
      <c r="AH925" s="162">
        <f t="array" aca="1" ref="AH925" ca="1">COUNTIFS(AP886:AP926, "💲", AY886:AY926, INDIRECT("AE" &amp; ROW())) + COUNTIFS(AP886:AP926, "📦", AY886:AY926, INDIRECT("AE" &amp; ROW()))</f>
        <v>0</v>
      </c>
      <c r="AI925" s="139">
        <f t="array" aca="1" ref="AI925" ca="1">SUMIFS(AR886:AR926, AY886:AY926, INDIRECT("AE" &amp; ROW()), AP886:AP926, "💲") + SUMIFS(AR886:AR926, AY886:AY926, INDIRECT("AE" &amp; ROW()), AP886:AP926, "📦")</f>
        <v>0</v>
      </c>
      <c r="AJ925" s="139">
        <f t="array" aca="1" ref="AJ925" ca="1">(
    SUMIFS(AR886:AR926, AY886:AY926, INDIRECT("AE" &amp; ROW()), AP886:AP926, "💲") +
    SUMIFS(AR886:AR926, AY886:AY926, INDIRECT("AE" &amp; ROW()), AP886:AP926, "📦")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
        SUMIFS(AR886:AR926, AY886:AY926, INDIRECT("AE" &amp; ROW()), AP886:AP926, "💲", AS886:AS926, "Familiar") +
        SUMIFS(AR886:AR926, AY886:AY926, INDIRECT("AE" &amp; ROW()), AP886:AP926, "📦", AS886:AS926, "Familiar")
    ) / 2
)  -
(
    (
        SUMIFS(AR886:AR926, AY886:AY926, INDIRECT("AE" &amp; ROW()), AP886:AP926, "💲", AS886:AS926, "Exonerado ADH") +
        SUMIFS(AR886:AR926, AY886:AY926, INDIRECT("AE" &amp; ROW()), AP886:AP926, "📦", AS886:AS926, "Exonerado ADH")
    ) / 2
)  -
(
    (
        SUMIFS(AR886:AR926, AY886:AY926, INDIRECT("AE" &amp; ROW()), AP886:AP926, "💲", AS886:AS926, "Exonerado Doctor") +
        SUMIFS(AR886:AR926, AY886:AY926, INDIRECT("AE" &amp; ROW()), AP886:AP926, "📦", AS886:AS926, "Exonerado Doctor")
    ) / 2
)</f>
        <v>0</v>
      </c>
      <c r="AK925" s="139">
        <f t="array" aca="1" ref="AK925" ca="1">(
    SUMIFS(AR886:AR926, AY886:AY926, INDIRECT("AE" &amp; ROW()), AP886:AP926, "💲") +
    SUMIFS(AR886:AR926, AY886:AY926, INDIRECT("AE" &amp; ROW()), AP886:AP926, "📦")
) -
(
    SUMIFS(AR886:AR926, AY886:AY926, INDIRECT("AE" &amp; ROW()), AP886:AP926, "💲", AS886:AS926, "Familiar") +
    SUMIFS(AR886:AR926, AY886:AY926, INDIRECT("AE" &amp; ROW()), AP886:AP926, "📦", AS886:AS926, "Familiar")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SUMIFS(AR886:AR926, AY886:AY926, INDIRECT("AE" &amp; ROW()), AP886:AP926, "💲", AS886:AS926, "Exonerado ADH") +
    SUMIFS(AR886:AR926, AY886:AY926, INDIRECT("AE" &amp; ROW()), AP886:AP926, "📦", AS886:AS926, "Exonerado ADH")
) -
(
    (
        SUMIFS(AR886:AR926, AY886:AY926, INDIRECT("AE" &amp; ROW()), AP886:AP926, "💲", AS886:AS926, "Exonerado Doctor") +
        SUMIFS(AR886:AR926, AY886:AY926, INDIRECT("AE" &amp; ROW()), AP886:AP926, "📦", AS886:AS926, "Exonerado Doctor")
    ) / 2
) -
(
    (
        SUMIFS(AR886:AR926, AY886:AY926, INDIRECT("AE" &amp; ROW()), AP886:AP926, "💲", AS886:AS926, "") +
        SUMIFS(AR886:AR926, AY886:AY926, INDIRECT("AE" &amp; ROW()), AP886:AP926, "📦", AS886:AS926, "")
    ) / 2
)</f>
        <v>0</v>
      </c>
      <c r="AL925" s="140">
        <f t="array" aca="1" ref="AL925" ca="1">(
    SUMIFS(AR886:AR926, AY886:AY926, INDIRECT("AE" &amp; ROW()), AP886:AP926, "💲") +
    SUMIFS(AR886:AR926, AY886:AY926, INDIRECT("AE" &amp; ROW()), AP886:AP926, "📦")
) -
(
    (
        SUMIFS(AR886:AR926, AY886:AY926, INDIRECT("AE" &amp; ROW()), AP886:AP926, "💲", AS886:AS926, "Familiar") +
        SUMIFS(AR886:AR926, AY886:AY926, INDIRECT("AE" &amp; ROW()), AP886:AP926, "📦", AS886:AS926, "Familiar")
    ) / 2
) -
(
    (
        SUMIFS(AR886:AR926, AY886:AY926, INDIRECT("AE" &amp; ROW()), AP886:AP926, "💲", AS886:AS926, "Participante") +
        SUMIFS(AR886:AR926, AY886:AY926, INDIRECT("AE" &amp; ROW()), AP886:AP926, "📦", AS886:AS926, "Participante")
    ) / 2
) -
(
    (
        SUMIFS(AR886:AR926, AY886:AY926, INDIRECT("AE" &amp; ROW()), AP886:AP926, "💲", AS886:AS926, "Empleado") +
        SUMIFS(AR886:AR926, AY886:AY926, INDIRECT("AE" &amp; ROW()), AP886:AP926, "📦", AS886:AS926, "Empleado")
    ) / 2
) -
(
    (
        SUMIFS(AR886:AR926, AY886:AY926, INDIRECT("AE" &amp; ROW()), AP886:AP926, "💲", AS886:AS926, "Exonerado ADH") +
        SUMIFS(AR886:AR926, AY886:AY926, INDIRECT("AE" &amp; ROW()), AP886:AP926, "📦", AS886:AS926, "Exonerado ADH")
    ) / 2
) -
(
    SUMIFS(AR886:AR926, AY886:AY926, INDIRECT("AE" &amp; ROW()), AP886:AP926, "💲", AS886:AS926, "Exonerado Doctor") +
    SUMIFS(AR886:AR926, AY886:AY926, INDIRECT("AE" &amp; ROW()), AP886:AP926, "📦", AS886:AS926, "Exonerado Doctor")
) -
(
    (
        SUMIFS(AR886:AR926, AY886:AY926, INDIRECT("AE" &amp; ROW()), AP886:AP926, "💲", AS886:AS926, "") +
        SUMIFS(AR886:AR926, AY886:AY926, INDIRECT("AE" &amp; ROW()), AP886:AP926, "📦", AS886:AS926, "")
    ) / 2
)</f>
        <v>0</v>
      </c>
      <c r="AM925" s="48"/>
      <c r="AN925" s="156"/>
      <c r="AO925" s="156"/>
      <c r="AP925" s="156"/>
      <c r="AQ925" s="156"/>
      <c r="AR925" s="156"/>
      <c r="AS925" s="156"/>
      <c r="AT925" s="156"/>
      <c r="AU925" s="156"/>
      <c r="AV925" s="156"/>
      <c r="AW925" s="156"/>
      <c r="AX925" s="156"/>
      <c r="AY925" s="156">
        <f>N937</f>
        <v>0</v>
      </c>
      <c r="AZ925" s="48"/>
      <c r="BA925" s="48"/>
      <c r="BB925" s="48"/>
      <c r="BC925" s="48"/>
      <c r="BD925" s="48"/>
      <c r="BE925" s="48"/>
      <c r="BF925" s="48"/>
      <c r="BG925" s="48"/>
      <c r="BH925" s="48"/>
      <c r="BI925" s="48"/>
      <c r="BJ925" s="48"/>
      <c r="BK925" s="48"/>
      <c r="BL925" s="48"/>
      <c r="BM925" s="48"/>
      <c r="BN925" s="48"/>
    </row>
    <row r="926" spans="1:66" ht="11.25" customHeight="1">
      <c r="A926" s="222">
        <f>A922+$Q$13/1440</f>
        <v>0.74999999999999978</v>
      </c>
      <c r="B926" s="38"/>
      <c r="C926" s="204"/>
      <c r="D926" s="207"/>
      <c r="E926" s="40" t="s">
        <v>36</v>
      </c>
      <c r="F926" s="42" t="str">
        <f>IF(D926&lt;&gt;"", VLOOKUP(D926,'Base de Datos'!$A$2:$D1268,2,FALSE()),"")</f>
        <v/>
      </c>
      <c r="G926" s="204"/>
      <c r="H926" s="216"/>
      <c r="I926" s="40" t="s">
        <v>36</v>
      </c>
      <c r="J926" s="42" t="str">
        <f>IF(H926&lt;&gt;"", VLOOKUP(H926,'Base de Datos'!$A$2:$D1268,2,FALSE()),"")</f>
        <v/>
      </c>
      <c r="K926" s="204"/>
      <c r="L926" s="216"/>
      <c r="M926" s="40" t="s">
        <v>36</v>
      </c>
      <c r="N926" s="42" t="str">
        <f>IF(L926&lt;&gt;"", VLOOKUP(L926,'Base de Datos'!$A$2:$D1268,2,FALSE()),"")</f>
        <v/>
      </c>
      <c r="O926" s="43"/>
      <c r="P926" s="163"/>
      <c r="Q926" s="3"/>
      <c r="R926" s="15"/>
      <c r="S926" s="45"/>
      <c r="T926" s="45" t="s">
        <v>37</v>
      </c>
      <c r="U926" s="46"/>
      <c r="V926" s="47"/>
      <c r="W926" s="45"/>
      <c r="X926" s="45" t="s">
        <v>37</v>
      </c>
      <c r="Y926" s="46"/>
      <c r="Z926" s="47"/>
      <c r="AA926" s="45"/>
      <c r="AB926" s="45" t="s">
        <v>37</v>
      </c>
      <c r="AC926" s="46"/>
      <c r="AD926" s="48"/>
      <c r="AE926" s="240" t="s">
        <v>49</v>
      </c>
      <c r="AF926" s="230"/>
      <c r="AG926" s="161">
        <f t="array" aca="1" ref="AG926" ca="1">COUNTIFS(AP886:AP926, "💲", AY886:AY926, INDIRECT("AE" &amp; ROW())) + COUNTIFS(AP886:AP926, "📦", AY886:AY926, INDIRECT("AE" &amp; ROW())) + COUNTIFS(AP886:AP926, "✅", AY886:AY926, INDIRECT("AE" &amp; ROW()))</f>
        <v>0</v>
      </c>
      <c r="AH926" s="162">
        <f t="array" aca="1" ref="AH926" ca="1">COUNTIFS(AP886:AP926, "💲", AY886:AY926, INDIRECT("AE" &amp; ROW())) + COUNTIFS(AP886:AP926, "📦", AY886:AY926, INDIRECT("AE" &amp; ROW()))</f>
        <v>0</v>
      </c>
      <c r="AI926" s="139">
        <f t="array" aca="1" ref="AI926" ca="1">SUMIFS(AR886:AR926, AY886:AY926, INDIRECT("AE" &amp; ROW()), AP886:AP926, "💲") + SUMIFS(AR886:AR926, AY886:AY926, INDIRECT("AE" &amp; ROW()), AP886:AP926, "📦")</f>
        <v>0</v>
      </c>
      <c r="AJ926" s="139">
        <f t="array" aca="1" ref="AJ926" ca="1">(
    SUMIFS(AR886:AR926, AY886:AY926, INDIRECT("AE" &amp; ROW()), AP886:AP926, "💲") +
    SUMIFS(AR886:AR926, AY886:AY926, INDIRECT("AE" &amp; ROW()), AP886:AP926, "📦")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
        SUMIFS(AR886:AR926, AY886:AY926, INDIRECT("AE" &amp; ROW()), AP886:AP926, "💲", AS886:AS926, "Familiar") +
        SUMIFS(AR886:AR926, AY886:AY926, INDIRECT("AE" &amp; ROW()), AP886:AP926, "📦", AS886:AS926, "Familiar")
    ) / 2
)  -
(
    (
        SUMIFS(AR886:AR926, AY886:AY926, INDIRECT("AE" &amp; ROW()), AP886:AP926, "💲", AS886:AS926, "Exonerado ADH") +
        SUMIFS(AR886:AR926, AY886:AY926, INDIRECT("AE" &amp; ROW()), AP886:AP926, "📦", AS886:AS926, "Exonerado ADH")
    ) / 2
)  -
(
    (
        SUMIFS(AR886:AR926, AY886:AY926, INDIRECT("AE" &amp; ROW()), AP886:AP926, "💲", AS886:AS926, "Exonerado Doctor") +
        SUMIFS(AR886:AR926, AY886:AY926, INDIRECT("AE" &amp; ROW()), AP886:AP926, "📦", AS886:AS926, "Exonerado Doctor")
    ) / 2
)</f>
        <v>0</v>
      </c>
      <c r="AK926" s="139">
        <f t="array" aca="1" ref="AK926" ca="1">(
    SUMIFS(AR886:AR926, AY886:AY926, INDIRECT("AE" &amp; ROW()), AP886:AP926, "💲") +
    SUMIFS(AR886:AR926, AY886:AY926, INDIRECT("AE" &amp; ROW()), AP886:AP926, "📦")
) -
(
    SUMIFS(AR886:AR926, AY886:AY926, INDIRECT("AE" &amp; ROW()), AP886:AP926, "💲", AS886:AS926, "Familiar") +
    SUMIFS(AR886:AR926, AY886:AY926, INDIRECT("AE" &amp; ROW()), AP886:AP926, "📦", AS886:AS926, "Familiar")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SUMIFS(AR886:AR926, AY886:AY926, INDIRECT("AE" &amp; ROW()), AP886:AP926, "💲", AS886:AS926, "Exonerado ADH") +
    SUMIFS(AR886:AR926, AY886:AY926, INDIRECT("AE" &amp; ROW()), AP886:AP926, "📦", AS886:AS926, "Exonerado ADH")
) -
(
    (
        SUMIFS(AR886:AR926, AY886:AY926, INDIRECT("AE" &amp; ROW()), AP886:AP926, "💲", AS886:AS926, "Exonerado Doctor") +
        SUMIFS(AR886:AR926, AY886:AY926, INDIRECT("AE" &amp; ROW()), AP886:AP926, "📦", AS886:AS926, "Exonerado Doctor")
    ) / 2
) -
(
    (
        SUMIFS(AR886:AR926, AY886:AY926, INDIRECT("AE" &amp; ROW()), AP886:AP926, "💲", AS886:AS926, "") +
        SUMIFS(AR886:AR926, AY886:AY926, INDIRECT("AE" &amp; ROW()), AP886:AP926, "📦", AS886:AS926, "")
    ) / 2
)</f>
        <v>0</v>
      </c>
      <c r="AL926" s="140">
        <f t="array" aca="1" ref="AL926" ca="1">(
    SUMIFS(AR886:AR926, AY886:AY926, INDIRECT("AE" &amp; ROW()), AP886:AP926, "💲") +
    SUMIFS(AR886:AR926, AY886:AY926, INDIRECT("AE" &amp; ROW()), AP886:AP926, "📦")
) -
(
    (
        SUMIFS(AR886:AR926, AY886:AY926, INDIRECT("AE" &amp; ROW()), AP886:AP926, "💲", AS886:AS926, "Familiar") +
        SUMIFS(AR886:AR926, AY886:AY926, INDIRECT("AE" &amp; ROW()), AP886:AP926, "📦", AS886:AS926, "Familiar")
    ) / 2
) -
(
    (
        SUMIFS(AR886:AR926, AY886:AY926, INDIRECT("AE" &amp; ROW()), AP886:AP926, "💲", AS886:AS926, "Participante") +
        SUMIFS(AR886:AR926, AY886:AY926, INDIRECT("AE" &amp; ROW()), AP886:AP926, "📦", AS886:AS926, "Participante")
    ) / 2
) -
(
    (
        SUMIFS(AR886:AR926, AY886:AY926, INDIRECT("AE" &amp; ROW()), AP886:AP926, "💲", AS886:AS926, "Empleado") +
        SUMIFS(AR886:AR926, AY886:AY926, INDIRECT("AE" &amp; ROW()), AP886:AP926, "📦", AS886:AS926, "Empleado")
    ) / 2
) -
(
    (
        SUMIFS(AR886:AR926, AY886:AY926, INDIRECT("AE" &amp; ROW()), AP886:AP926, "💲", AS886:AS926, "Exonerado ADH") +
        SUMIFS(AR886:AR926, AY886:AY926, INDIRECT("AE" &amp; ROW()), AP886:AP926, "📦", AS886:AS926, "Exonerado ADH")
    ) / 2
) -
(
    SUMIFS(AR886:AR926, AY886:AY926, INDIRECT("AE" &amp; ROW()), AP886:AP926, "💲", AS886:AS926, "Exonerado Doctor") +
    SUMIFS(AR886:AR926, AY886:AY926, INDIRECT("AE" &amp; ROW()), AP886:AP926, "📦", AS886:AS926, "Exonerado Doctor")
) -
(
    (
        SUMIFS(AR886:AR926, AY886:AY926, INDIRECT("AE" &amp; ROW()), AP886:AP926, "💲", AS886:AS926, "") +
        SUMIFS(AR886:AR926, AY886:AY926, INDIRECT("AE" &amp; ROW()), AP886:AP926, "📦", AS886:AS926, "")
    ) / 2
)</f>
        <v>0</v>
      </c>
      <c r="AM926" s="48"/>
      <c r="AN926" s="156"/>
      <c r="AO926" s="156"/>
      <c r="AP926" s="156"/>
      <c r="AQ926" s="156"/>
      <c r="AR926" s="156"/>
      <c r="AS926" s="156"/>
      <c r="AT926" s="156"/>
      <c r="AU926" s="156"/>
      <c r="AV926" s="156"/>
      <c r="AW926" s="156"/>
      <c r="AX926" s="156"/>
      <c r="AY926" s="156"/>
      <c r="AZ926" s="48"/>
      <c r="BA926" s="48"/>
      <c r="BB926" s="48"/>
      <c r="BC926" s="48"/>
      <c r="BD926" s="48"/>
      <c r="BE926" s="48"/>
      <c r="BF926" s="48"/>
      <c r="BG926" s="48"/>
      <c r="BH926" s="48"/>
      <c r="BI926" s="48"/>
      <c r="BJ926" s="48"/>
      <c r="BK926" s="48"/>
      <c r="BL926" s="48"/>
      <c r="BM926" s="48"/>
      <c r="BN926" s="48"/>
    </row>
    <row r="927" spans="1:66" ht="11.25" customHeight="1">
      <c r="A927" s="220"/>
      <c r="B927" s="38"/>
      <c r="C927" s="205"/>
      <c r="D927" s="208"/>
      <c r="E927" s="57" t="s">
        <v>42</v>
      </c>
      <c r="F927" s="58" t="str">
        <f>IF(D926&lt;&gt;"", VLOOKUP(D926,'Base de Datos'!$A$2:$D1268,3,FALSE()),"")</f>
        <v/>
      </c>
      <c r="G927" s="205"/>
      <c r="H927" s="208"/>
      <c r="I927" s="57" t="s">
        <v>42</v>
      </c>
      <c r="J927" s="58" t="str">
        <f>IF(H926&lt;&gt;"", VLOOKUP(H926,'Base de Datos'!$A$2:$D1268,3,FALSE()),"")</f>
        <v/>
      </c>
      <c r="K927" s="205"/>
      <c r="L927" s="208"/>
      <c r="M927" s="57" t="s">
        <v>42</v>
      </c>
      <c r="N927" s="58" t="str">
        <f>IF(L926&lt;&gt;"", VLOOKUP(L926,'Base de Datos'!$A$2:$D1268,3,FALSE()),"")</f>
        <v/>
      </c>
      <c r="O927" s="43"/>
      <c r="P927" s="163"/>
      <c r="Q927" s="3"/>
      <c r="R927" s="15"/>
      <c r="S927" s="229"/>
      <c r="T927" s="230"/>
      <c r="U927" s="59"/>
      <c r="V927" s="47"/>
      <c r="W927" s="229"/>
      <c r="X927" s="230"/>
      <c r="Y927" s="59"/>
      <c r="Z927" s="47"/>
      <c r="AA927" s="229"/>
      <c r="AB927" s="230"/>
      <c r="AC927" s="59"/>
      <c r="AD927" s="48"/>
      <c r="AE927" s="240" t="s">
        <v>51</v>
      </c>
      <c r="AF927" s="230"/>
      <c r="AG927" s="161">
        <f t="array" aca="1" ref="AG927" ca="1">COUNTIFS(AP886:AP926, "💲", AY886:AY926, INDIRECT("AE" &amp; ROW())) + COUNTIFS(AP886:AP926, "📦", AY886:AY926, INDIRECT("AE" &amp; ROW())) + COUNTIFS(AP886:AP926, "✅", AY886:AY926, INDIRECT("AE" &amp; ROW()))</f>
        <v>0</v>
      </c>
      <c r="AH927" s="162">
        <f t="array" aca="1" ref="AH927" ca="1">COUNTIFS(AP886:AP926, "💲", AY886:AY926, INDIRECT("AE" &amp; ROW())) + COUNTIFS(AP886:AP926, "📦", AY886:AY926, INDIRECT("AE" &amp; ROW()))</f>
        <v>0</v>
      </c>
      <c r="AI927" s="139">
        <f t="array" aca="1" ref="AI927" ca="1">SUMIFS(AR886:AR926, AY886:AY926, INDIRECT("AE" &amp; ROW()), AP886:AP926, "💲") + SUMIFS(AR886:AR926, AY886:AY926, INDIRECT("AE" &amp; ROW()), AP886:AP926, "📦")</f>
        <v>0</v>
      </c>
      <c r="AJ927" s="139">
        <f t="array" aca="1" ref="AJ927" ca="1">(
    SUMIFS(AR886:AR926, AY886:AY926, INDIRECT("AE" &amp; ROW()), AP886:AP926, "💲") +
    SUMIFS(AR886:AR926, AY886:AY926, INDIRECT("AE" &amp; ROW()), AP886:AP926, "📦")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
        SUMIFS(AR886:AR926, AY886:AY926, INDIRECT("AE" &amp; ROW()), AP886:AP926, "💲", AS886:AS926, "Familiar") +
        SUMIFS(AR886:AR926, AY886:AY926, INDIRECT("AE" &amp; ROW()), AP886:AP926, "📦", AS886:AS926, "Familiar")
    ) / 2
)  -
(
    (
        SUMIFS(AR886:AR926, AY886:AY926, INDIRECT("AE" &amp; ROW()), AP886:AP926, "💲", AS886:AS926, "Exonerado ADH") +
        SUMIFS(AR886:AR926, AY886:AY926, INDIRECT("AE" &amp; ROW()), AP886:AP926, "📦", AS886:AS926, "Exonerado ADH")
    ) / 2
)  -
(
    (
        SUMIFS(AR886:AR926, AY886:AY926, INDIRECT("AE" &amp; ROW()), AP886:AP926, "💲", AS886:AS926, "Exonerado Doctor") +
        SUMIFS(AR886:AR926, AY886:AY926, INDIRECT("AE" &amp; ROW()), AP886:AP926, "📦", AS886:AS926, "Exonerado Doctor")
    ) / 2
)</f>
        <v>0</v>
      </c>
      <c r="AK927" s="139">
        <f t="array" aca="1" ref="AK927" ca="1">(
    SUMIFS(AR886:AR926, AY886:AY926, INDIRECT("AE" &amp; ROW()), AP886:AP926, "💲") +
    SUMIFS(AR886:AR926, AY886:AY926, INDIRECT("AE" &amp; ROW()), AP886:AP926, "📦")
) -
(
    SUMIFS(AR886:AR926, AY886:AY926, INDIRECT("AE" &amp; ROW()), AP886:AP926, "💲", AS886:AS926, "Familiar") +
    SUMIFS(AR886:AR926, AY886:AY926, INDIRECT("AE" &amp; ROW()), AP886:AP926, "📦", AS886:AS926, "Familiar")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SUMIFS(AR886:AR926, AY886:AY926, INDIRECT("AE" &amp; ROW()), AP886:AP926, "💲", AS886:AS926, "Exonerado ADH") +
    SUMIFS(AR886:AR926, AY886:AY926, INDIRECT("AE" &amp; ROW()), AP886:AP926, "📦", AS886:AS926, "Exonerado ADH")
) -
(
    (
        SUMIFS(AR886:AR926, AY886:AY926, INDIRECT("AE" &amp; ROW()), AP886:AP926, "💲", AS886:AS926, "Exonerado Doctor") +
        SUMIFS(AR886:AR926, AY886:AY926, INDIRECT("AE" &amp; ROW()), AP886:AP926, "📦", AS886:AS926, "Exonerado Doctor")
    ) / 2
) -
(
    (
        SUMIFS(AR886:AR926, AY886:AY926, INDIRECT("AE" &amp; ROW()), AP886:AP926, "💲", AS886:AS926, "") +
        SUMIFS(AR886:AR926, AY886:AY926, INDIRECT("AE" &amp; ROW()), AP886:AP926, "📦", AS886:AS926, "")
    ) / 2
)</f>
        <v>0</v>
      </c>
      <c r="AL927" s="140">
        <f t="array" aca="1" ref="AL927" ca="1">(
    SUMIFS(AR886:AR926, AY886:AY926, INDIRECT("AE" &amp; ROW()), AP886:AP926, "💲") +
    SUMIFS(AR886:AR926, AY886:AY926, INDIRECT("AE" &amp; ROW()), AP886:AP926, "📦")
) -
(
    (
        SUMIFS(AR886:AR926, AY886:AY926, INDIRECT("AE" &amp; ROW()), AP886:AP926, "💲", AS886:AS926, "Familiar") +
        SUMIFS(AR886:AR926, AY886:AY926, INDIRECT("AE" &amp; ROW()), AP886:AP926, "📦", AS886:AS926, "Familiar")
    ) / 2
) -
(
    (
        SUMIFS(AR886:AR926, AY886:AY926, INDIRECT("AE" &amp; ROW()), AP886:AP926, "💲", AS886:AS926, "Participante") +
        SUMIFS(AR886:AR926, AY886:AY926, INDIRECT("AE" &amp; ROW()), AP886:AP926, "📦", AS886:AS926, "Participante")
    ) / 2
) -
(
    (
        SUMIFS(AR886:AR926, AY886:AY926, INDIRECT("AE" &amp; ROW()), AP886:AP926, "💲", AS886:AS926, "Empleado") +
        SUMIFS(AR886:AR926, AY886:AY926, INDIRECT("AE" &amp; ROW()), AP886:AP926, "📦", AS886:AS926, "Empleado")
    ) / 2
) -
(
    (
        SUMIFS(AR886:AR926, AY886:AY926, INDIRECT("AE" &amp; ROW()), AP886:AP926, "💲", AS886:AS926, "Exonerado ADH") +
        SUMIFS(AR886:AR926, AY886:AY926, INDIRECT("AE" &amp; ROW()), AP886:AP926, "📦", AS886:AS926, "Exonerado ADH")
    ) / 2
) -
(
    SUMIFS(AR886:AR926, AY886:AY926, INDIRECT("AE" &amp; ROW()), AP886:AP926, "💲", AS886:AS926, "Exonerado Doctor") +
    SUMIFS(AR886:AR926, AY886:AY926, INDIRECT("AE" &amp; ROW()), AP886:AP926, "📦", AS886:AS926, "Exonerado Doctor")
) -
(
    (
        SUMIFS(AR886:AR926, AY886:AY926, INDIRECT("AE" &amp; ROW()), AP886:AP926, "💲", AS886:AS926, "") +
        SUMIFS(AR886:AR926, AY886:AY926, INDIRECT("AE" &amp; ROW()), AP886:AP926, "📦", AS886:AS926, "")
    ) / 2
)</f>
        <v>0</v>
      </c>
      <c r="AM927" s="48"/>
      <c r="AN927" s="48"/>
      <c r="AO927" s="48"/>
      <c r="AP927" s="48"/>
      <c r="AQ927" s="48"/>
      <c r="AR927" s="48"/>
      <c r="AS927" s="48"/>
      <c r="AT927" s="48"/>
      <c r="AU927" s="48"/>
      <c r="AV927" s="48"/>
      <c r="AW927" s="48"/>
      <c r="AX927" s="48"/>
      <c r="AY927" s="48"/>
      <c r="AZ927" s="48"/>
      <c r="BA927" s="48"/>
      <c r="BB927" s="48"/>
      <c r="BC927" s="48"/>
      <c r="BD927" s="48"/>
      <c r="BE927" s="48"/>
      <c r="BF927" s="48"/>
      <c r="BG927" s="48"/>
      <c r="BH927" s="48"/>
      <c r="BI927" s="48"/>
      <c r="BJ927" s="48"/>
      <c r="BK927" s="48"/>
      <c r="BL927" s="48"/>
      <c r="BM927" s="48"/>
      <c r="BN927" s="48"/>
    </row>
    <row r="928" spans="1:66" ht="11.25" customHeight="1">
      <c r="A928" s="220"/>
      <c r="B928" s="38"/>
      <c r="C928" s="205"/>
      <c r="D928" s="208"/>
      <c r="E928" s="57" t="s">
        <v>44</v>
      </c>
      <c r="F928" s="58" t="str">
        <f>IF(D926&lt;&gt;"", VLOOKUP(D926,'Base de Datos'!$A$2:$D1268,4,FALSE()),"")</f>
        <v/>
      </c>
      <c r="G928" s="205"/>
      <c r="H928" s="208"/>
      <c r="I928" s="57" t="s">
        <v>44</v>
      </c>
      <c r="J928" s="58" t="str">
        <f>IF(H926&lt;&gt;"", VLOOKUP(H926,'Base de Datos'!$A$2:$D1268,4,FALSE()),"")</f>
        <v/>
      </c>
      <c r="K928" s="205"/>
      <c r="L928" s="208"/>
      <c r="M928" s="57" t="s">
        <v>44</v>
      </c>
      <c r="N928" s="58" t="str">
        <f>IF(L926&lt;&gt;"", VLOOKUP(L926,'Base de Datos'!$A$2:$D1268,4,FALSE()),"")</f>
        <v/>
      </c>
      <c r="O928" s="43"/>
      <c r="P928" s="163"/>
      <c r="Q928" s="3"/>
      <c r="R928" s="15"/>
      <c r="S928" s="229"/>
      <c r="T928" s="230"/>
      <c r="U928" s="59"/>
      <c r="V928" s="47"/>
      <c r="W928" s="229"/>
      <c r="X928" s="230"/>
      <c r="Y928" s="59"/>
      <c r="Z928" s="47"/>
      <c r="AA928" s="229"/>
      <c r="AB928" s="230"/>
      <c r="AC928" s="59"/>
      <c r="AD928" s="48"/>
      <c r="AE928" s="240" t="s">
        <v>55</v>
      </c>
      <c r="AF928" s="230"/>
      <c r="AG928" s="161">
        <f t="array" aca="1" ref="AG928" ca="1">COUNTIFS(AP886:AP926, "💲", AY886:AY926, INDIRECT("AE" &amp; ROW())) + COUNTIFS(AP886:AP926, "📦", AY886:AY926, INDIRECT("AE" &amp; ROW())) + COUNTIFS(AP886:AP926, "✅", AY886:AY926, INDIRECT("AE" &amp; ROW()))</f>
        <v>0</v>
      </c>
      <c r="AH928" s="162">
        <f t="array" aca="1" ref="AH928" ca="1">COUNTIFS(AP886:AP926, "💲", AY886:AY926, INDIRECT("AE" &amp; ROW())) + COUNTIFS(AP886:AP926, "📦", AY886:AY926, INDIRECT("AE" &amp; ROW()))</f>
        <v>0</v>
      </c>
      <c r="AI928" s="139">
        <f t="array" aca="1" ref="AI928" ca="1">SUMIFS(AR886:AR926, AY886:AY926, INDIRECT("AE" &amp; ROW()), AP886:AP926, "💲") + SUMIFS(AR886:AR926, AY886:AY926, INDIRECT("AE" &amp; ROW()), AP886:AP926, "📦")</f>
        <v>0</v>
      </c>
      <c r="AJ928" s="139">
        <f t="array" aca="1" ref="AJ928" ca="1">(
    SUMIFS(AR886:AR926, AY886:AY926, INDIRECT("AE" &amp; ROW()), AP886:AP926, "💲") +
    SUMIFS(AR886:AR926, AY886:AY926, INDIRECT("AE" &amp; ROW()), AP886:AP926, "📦")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
        SUMIFS(AR886:AR926, AY886:AY926, INDIRECT("AE" &amp; ROW()), AP886:AP926, "💲", AS886:AS926, "Familiar") +
        SUMIFS(AR886:AR926, AY886:AY926, INDIRECT("AE" &amp; ROW()), AP886:AP926, "📦", AS886:AS926, "Familiar")
    ) / 2
)  -
(
    (
        SUMIFS(AR886:AR926, AY886:AY926, INDIRECT("AE" &amp; ROW()), AP886:AP926, "💲", AS886:AS926, "Exonerado ADH") +
        SUMIFS(AR886:AR926, AY886:AY926, INDIRECT("AE" &amp; ROW()), AP886:AP926, "📦", AS886:AS926, "Exonerado ADH")
    ) / 2
)  -
(
    (
        SUMIFS(AR886:AR926, AY886:AY926, INDIRECT("AE" &amp; ROW()), AP886:AP926, "💲", AS886:AS926, "Exonerado Doctor") +
        SUMIFS(AR886:AR926, AY886:AY926, INDIRECT("AE" &amp; ROW()), AP886:AP926, "📦", AS886:AS926, "Exonerado Doctor")
    ) / 2
)</f>
        <v>0</v>
      </c>
      <c r="AK928" s="139">
        <f t="array" aca="1" ref="AK928" ca="1">(
    SUMIFS(AR886:AR926, AY886:AY926, INDIRECT("AE" &amp; ROW()), AP886:AP926, "💲") +
    SUMIFS(AR886:AR926, AY886:AY926, INDIRECT("AE" &amp; ROW()), AP886:AP926, "📦")
) -
(
    SUMIFS(AR886:AR926, AY886:AY926, INDIRECT("AE" &amp; ROW()), AP886:AP926, "💲", AS886:AS926, "Familiar") +
    SUMIFS(AR886:AR926, AY886:AY926, INDIRECT("AE" &amp; ROW()), AP886:AP926, "📦", AS886:AS926, "Familiar")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SUMIFS(AR886:AR926, AY886:AY926, INDIRECT("AE" &amp; ROW()), AP886:AP926, "💲", AS886:AS926, "Exonerado ADH") +
    SUMIFS(AR886:AR926, AY886:AY926, INDIRECT("AE" &amp; ROW()), AP886:AP926, "📦", AS886:AS926, "Exonerado ADH")
) -
(
    (
        SUMIFS(AR886:AR926, AY886:AY926, INDIRECT("AE" &amp; ROW()), AP886:AP926, "💲", AS886:AS926, "Exonerado Doctor") +
        SUMIFS(AR886:AR926, AY886:AY926, INDIRECT("AE" &amp; ROW()), AP886:AP926, "📦", AS886:AS926, "Exonerado Doctor")
    ) / 2
) -
(
    (
        SUMIFS(AR886:AR926, AY886:AY926, INDIRECT("AE" &amp; ROW()), AP886:AP926, "💲", AS886:AS926, "") +
        SUMIFS(AR886:AR926, AY886:AY926, INDIRECT("AE" &amp; ROW()), AP886:AP926, "📦", AS886:AS926, "")
    ) / 2
)</f>
        <v>0</v>
      </c>
      <c r="AL928" s="140">
        <f t="array" aca="1" ref="AL928" ca="1">(
    SUMIFS(AR886:AR926, AY886:AY926, INDIRECT("AE" &amp; ROW()), AP886:AP926, "💲") +
    SUMIFS(AR886:AR926, AY886:AY926, INDIRECT("AE" &amp; ROW()), AP886:AP926, "📦")
) -
(
    (
        SUMIFS(AR886:AR926, AY886:AY926, INDIRECT("AE" &amp; ROW()), AP886:AP926, "💲", AS886:AS926, "Familiar") +
        SUMIFS(AR886:AR926, AY886:AY926, INDIRECT("AE" &amp; ROW()), AP886:AP926, "📦", AS886:AS926, "Familiar")
    ) / 2
) -
(
    (
        SUMIFS(AR886:AR926, AY886:AY926, INDIRECT("AE" &amp; ROW()), AP886:AP926, "💲", AS886:AS926, "Participante") +
        SUMIFS(AR886:AR926, AY886:AY926, INDIRECT("AE" &amp; ROW()), AP886:AP926, "📦", AS886:AS926, "Participante")
    ) / 2
) -
(
    (
        SUMIFS(AR886:AR926, AY886:AY926, INDIRECT("AE" &amp; ROW()), AP886:AP926, "💲", AS886:AS926, "Empleado") +
        SUMIFS(AR886:AR926, AY886:AY926, INDIRECT("AE" &amp; ROW()), AP886:AP926, "📦", AS886:AS926, "Empleado")
    ) / 2
) -
(
    (
        SUMIFS(AR886:AR926, AY886:AY926, INDIRECT("AE" &amp; ROW()), AP886:AP926, "💲", AS886:AS926, "Exonerado ADH") +
        SUMIFS(AR886:AR926, AY886:AY926, INDIRECT("AE" &amp; ROW()), AP886:AP926, "📦", AS886:AS926, "Exonerado ADH")
    ) / 2
) -
(
    SUMIFS(AR886:AR926, AY886:AY926, INDIRECT("AE" &amp; ROW()), AP886:AP926, "💲", AS886:AS926, "Exonerado Doctor") +
    SUMIFS(AR886:AR926, AY886:AY926, INDIRECT("AE" &amp; ROW()), AP886:AP926, "📦", AS886:AS926, "Exonerado Doctor")
) -
(
    (
        SUMIFS(AR886:AR926, AY886:AY926, INDIRECT("AE" &amp; ROW()), AP886:AP926, "💲", AS886:AS926, "") +
        SUMIFS(AR886:AR926, AY886:AY926, INDIRECT("AE" &amp; ROW()), AP886:AP926, "📦", AS886:AS926, "")
    ) / 2
)</f>
        <v>0</v>
      </c>
      <c r="AM928" s="48"/>
      <c r="AN928" s="48"/>
      <c r="AO928" s="48"/>
      <c r="AP928" s="48"/>
      <c r="AQ928" s="48"/>
      <c r="AR928" s="48"/>
      <c r="AS928" s="48"/>
      <c r="AT928" s="48"/>
      <c r="AU928" s="48"/>
      <c r="AV928" s="48"/>
      <c r="AW928" s="48"/>
      <c r="AX928" s="48"/>
      <c r="AY928" s="48"/>
      <c r="AZ928" s="48"/>
      <c r="BA928" s="48"/>
      <c r="BB928" s="48"/>
      <c r="BC928" s="48"/>
      <c r="BD928" s="48"/>
      <c r="BE928" s="48"/>
      <c r="BF928" s="48"/>
      <c r="BG928" s="48"/>
      <c r="BH928" s="48"/>
      <c r="BI928" s="48"/>
      <c r="BJ928" s="48"/>
      <c r="BK928" s="48"/>
      <c r="BL928" s="48"/>
      <c r="BM928" s="48"/>
      <c r="BN928" s="48"/>
    </row>
    <row r="929" spans="1:66" ht="11.25" customHeight="1">
      <c r="A929" s="221"/>
      <c r="B929" s="38"/>
      <c r="C929" s="206"/>
      <c r="D929" s="209"/>
      <c r="E929" s="85" t="s">
        <v>46</v>
      </c>
      <c r="F929" s="86"/>
      <c r="G929" s="206"/>
      <c r="H929" s="209"/>
      <c r="I929" s="85" t="s">
        <v>46</v>
      </c>
      <c r="J929" s="108"/>
      <c r="K929" s="206"/>
      <c r="L929" s="209"/>
      <c r="M929" s="85" t="s">
        <v>46</v>
      </c>
      <c r="N929" s="108"/>
      <c r="O929" s="43"/>
      <c r="P929" s="163"/>
      <c r="Q929" s="3"/>
      <c r="R929" s="15"/>
      <c r="S929" s="227" t="str">
        <f>IF(OR(S926="Empleado",S926="Familiar"),"Nombre del Empleado","N° Factura")</f>
        <v>N° Factura</v>
      </c>
      <c r="T929" s="228"/>
      <c r="U929" s="89"/>
      <c r="V929" s="47"/>
      <c r="W929" s="227" t="str">
        <f>IF(OR(W926="Empleado",W926="Familiar"),"Nombre del Empleado","N° Factura")</f>
        <v>N° Factura</v>
      </c>
      <c r="X929" s="228"/>
      <c r="Y929" s="89"/>
      <c r="Z929" s="47"/>
      <c r="AA929" s="227" t="str">
        <f>IF(OR(AA926="Empleado",AA926="Familiar"),"Nombre del Empleado","N° Factura")</f>
        <v>N° Factura</v>
      </c>
      <c r="AB929" s="228"/>
      <c r="AC929" s="89"/>
      <c r="AD929" s="48"/>
      <c r="AE929" s="240" t="s">
        <v>57</v>
      </c>
      <c r="AF929" s="230"/>
      <c r="AG929" s="161">
        <f t="array" aca="1" ref="AG929" ca="1">COUNTIFS(AP886:AP926, "💲", AY886:AY926, INDIRECT("AE" &amp; ROW())) + COUNTIFS(AP886:AP926, "📦", AY886:AY926, INDIRECT("AE" &amp; ROW())) + COUNTIFS(AP886:AP926, "✅", AY886:AY926, INDIRECT("AE" &amp; ROW()))</f>
        <v>0</v>
      </c>
      <c r="AH929" s="162">
        <f t="array" aca="1" ref="AH929" ca="1">COUNTIFS(AP886:AP926, "💲", AY886:AY926, INDIRECT("AE" &amp; ROW())) + COUNTIFS(AP886:AP926, "📦", AY886:AY926, INDIRECT("AE" &amp; ROW()))</f>
        <v>0</v>
      </c>
      <c r="AI929" s="139">
        <f t="array" aca="1" ref="AI929" ca="1">SUMIFS(AR886:AR926, AY886:AY926, INDIRECT("AE" &amp; ROW()), AP886:AP926, "💲") + SUMIFS(AR886:AR926, AY886:AY926, INDIRECT("AE" &amp; ROW()), AP886:AP926, "📦")</f>
        <v>0</v>
      </c>
      <c r="AJ929" s="139">
        <f t="array" aca="1" ref="AJ929" ca="1">(
    SUMIFS(AR886:AR926, AY886:AY926, INDIRECT("AE" &amp; ROW()), AP886:AP926, "💲") +
    SUMIFS(AR886:AR926, AY886:AY926, INDIRECT("AE" &amp; ROW()), AP886:AP926, "📦")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
        SUMIFS(AR886:AR926, AY886:AY926, INDIRECT("AE" &amp; ROW()), AP886:AP926, "💲", AS886:AS926, "Familiar") +
        SUMIFS(AR886:AR926, AY886:AY926, INDIRECT("AE" &amp; ROW()), AP886:AP926, "📦", AS886:AS926, "Familiar")
    ) / 2
)  -
(
    (
        SUMIFS(AR886:AR926, AY886:AY926, INDIRECT("AE" &amp; ROW()), AP886:AP926, "💲", AS886:AS926, "Exonerado ADH") +
        SUMIFS(AR886:AR926, AY886:AY926, INDIRECT("AE" &amp; ROW()), AP886:AP926, "📦", AS886:AS926, "Exonerado ADH")
    ) / 2
)  -
(
    (
        SUMIFS(AR886:AR926, AY886:AY926, INDIRECT("AE" &amp; ROW()), AP886:AP926, "💲", AS886:AS926, "Exonerado Doctor") +
        SUMIFS(AR886:AR926, AY886:AY926, INDIRECT("AE" &amp; ROW()), AP886:AP926, "📦", AS886:AS926, "Exonerado Doctor")
    ) / 2
)</f>
        <v>0</v>
      </c>
      <c r="AK929" s="139">
        <f t="array" aca="1" ref="AK929" ca="1">(
    SUMIFS(AR886:AR926, AY886:AY926, INDIRECT("AE" &amp; ROW()), AP886:AP926, "💲") +
    SUMIFS(AR886:AR926, AY886:AY926, INDIRECT("AE" &amp; ROW()), AP886:AP926, "📦")
) -
(
    SUMIFS(AR886:AR926, AY886:AY926, INDIRECT("AE" &amp; ROW()), AP886:AP926, "💲", AS886:AS926, "Familiar") +
    SUMIFS(AR886:AR926, AY886:AY926, INDIRECT("AE" &amp; ROW()), AP886:AP926, "📦", AS886:AS926, "Familiar")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SUMIFS(AR886:AR926, AY886:AY926, INDIRECT("AE" &amp; ROW()), AP886:AP926, "💲", AS886:AS926, "Exonerado ADH") +
    SUMIFS(AR886:AR926, AY886:AY926, INDIRECT("AE" &amp; ROW()), AP886:AP926, "📦", AS886:AS926, "Exonerado ADH")
) -
(
    (
        SUMIFS(AR886:AR926, AY886:AY926, INDIRECT("AE" &amp; ROW()), AP886:AP926, "💲", AS886:AS926, "Exonerado Doctor") +
        SUMIFS(AR886:AR926, AY886:AY926, INDIRECT("AE" &amp; ROW()), AP886:AP926, "📦", AS886:AS926, "Exonerado Doctor")
    ) / 2
) -
(
    (
        SUMIFS(AR886:AR926, AY886:AY926, INDIRECT("AE" &amp; ROW()), AP886:AP926, "💲", AS886:AS926, "") +
        SUMIFS(AR886:AR926, AY886:AY926, INDIRECT("AE" &amp; ROW()), AP886:AP926, "📦", AS886:AS926, "")
    ) / 2
)</f>
        <v>0</v>
      </c>
      <c r="AL929" s="140">
        <f t="array" aca="1" ref="AL929" ca="1">(
    SUMIFS(AR886:AR926, AY886:AY926, INDIRECT("AE" &amp; ROW()), AP886:AP926, "💲") +
    SUMIFS(AR886:AR926, AY886:AY926, INDIRECT("AE" &amp; ROW()), AP886:AP926, "📦")
) -
(
    (
        SUMIFS(AR886:AR926, AY886:AY926, INDIRECT("AE" &amp; ROW()), AP886:AP926, "💲", AS886:AS926, "Familiar") +
        SUMIFS(AR886:AR926, AY886:AY926, INDIRECT("AE" &amp; ROW()), AP886:AP926, "📦", AS886:AS926, "Familiar")
    ) / 2
) -
(
    (
        SUMIFS(AR886:AR926, AY886:AY926, INDIRECT("AE" &amp; ROW()), AP886:AP926, "💲", AS886:AS926, "Participante") +
        SUMIFS(AR886:AR926, AY886:AY926, INDIRECT("AE" &amp; ROW()), AP886:AP926, "📦", AS886:AS926, "Participante")
    ) / 2
) -
(
    (
        SUMIFS(AR886:AR926, AY886:AY926, INDIRECT("AE" &amp; ROW()), AP886:AP926, "💲", AS886:AS926, "Empleado") +
        SUMIFS(AR886:AR926, AY886:AY926, INDIRECT("AE" &amp; ROW()), AP886:AP926, "📦", AS886:AS926, "Empleado")
    ) / 2
) -
(
    (
        SUMIFS(AR886:AR926, AY886:AY926, INDIRECT("AE" &amp; ROW()), AP886:AP926, "💲", AS886:AS926, "Exonerado ADH") +
        SUMIFS(AR886:AR926, AY886:AY926, INDIRECT("AE" &amp; ROW()), AP886:AP926, "📦", AS886:AS926, "Exonerado ADH")
    ) / 2
) -
(
    SUMIFS(AR886:AR926, AY886:AY926, INDIRECT("AE" &amp; ROW()), AP886:AP926, "💲", AS886:AS926, "Exonerado Doctor") +
    SUMIFS(AR886:AR926, AY886:AY926, INDIRECT("AE" &amp; ROW()), AP886:AP926, "📦", AS886:AS926, "Exonerado Doctor")
) -
(
    (
        SUMIFS(AR886:AR926, AY886:AY926, INDIRECT("AE" &amp; ROW()), AP886:AP926, "💲", AS886:AS926, "") +
        SUMIFS(AR886:AR926, AY886:AY926, INDIRECT("AE" &amp; ROW()), AP886:AP926, "📦", AS886:AS926, "")
    ) / 2
)</f>
        <v>0</v>
      </c>
      <c r="AM929" s="48"/>
      <c r="AN929" s="48"/>
      <c r="AO929" s="48"/>
      <c r="AP929" s="48"/>
      <c r="AQ929" s="48"/>
      <c r="AR929" s="48"/>
      <c r="AS929" s="48"/>
      <c r="AT929" s="48"/>
      <c r="AU929" s="48"/>
      <c r="AV929" s="48"/>
      <c r="AW929" s="48"/>
      <c r="AX929" s="48"/>
      <c r="AY929" s="48"/>
      <c r="AZ929" s="48"/>
      <c r="BA929" s="48"/>
      <c r="BB929" s="48"/>
      <c r="BC929" s="48"/>
      <c r="BD929" s="48"/>
      <c r="BE929" s="48"/>
      <c r="BF929" s="48"/>
      <c r="BG929" s="48"/>
      <c r="BH929" s="48"/>
      <c r="BI929" s="48"/>
      <c r="BJ929" s="48"/>
      <c r="BK929" s="48"/>
      <c r="BL929" s="48"/>
      <c r="BM929" s="48"/>
      <c r="BN929" s="48"/>
    </row>
    <row r="930" spans="1:66" ht="11.25" customHeight="1">
      <c r="A930" s="222">
        <f>A926+$Q$13/1440</f>
        <v>0.79166666666666641</v>
      </c>
      <c r="B930" s="164"/>
      <c r="C930" s="204"/>
      <c r="D930" s="207"/>
      <c r="E930" s="177" t="s">
        <v>36</v>
      </c>
      <c r="F930" s="42" t="str">
        <f>IF(D930&lt;&gt;"", VLOOKUP(D930,'Base de Datos'!$A$2:$D1268,2,FALSE()),"")</f>
        <v/>
      </c>
      <c r="G930" s="204"/>
      <c r="H930" s="216"/>
      <c r="I930" s="177" t="s">
        <v>36</v>
      </c>
      <c r="J930" s="42" t="str">
        <f>IF(H930&lt;&gt;"", VLOOKUP(H930,'Base de Datos'!$A$2:$D1268,2,FALSE()),"")</f>
        <v/>
      </c>
      <c r="K930" s="204"/>
      <c r="L930" s="216"/>
      <c r="M930" s="177" t="s">
        <v>36</v>
      </c>
      <c r="N930" s="42" t="str">
        <f>IF(L930&lt;&gt;"", VLOOKUP(L930,'Base de Datos'!$A$2:$D1268,2,FALSE()),"")</f>
        <v/>
      </c>
      <c r="O930" s="165"/>
      <c r="P930" s="165"/>
      <c r="Q930" s="165"/>
      <c r="R930" s="166"/>
      <c r="S930" s="167"/>
      <c r="T930" s="45" t="s">
        <v>37</v>
      </c>
      <c r="U930" s="168"/>
      <c r="V930" s="169"/>
      <c r="W930" s="167"/>
      <c r="X930" s="45" t="s">
        <v>37</v>
      </c>
      <c r="Y930" s="168"/>
      <c r="Z930" s="169"/>
      <c r="AA930" s="167"/>
      <c r="AB930" s="45" t="s">
        <v>37</v>
      </c>
      <c r="AC930" s="168"/>
      <c r="AD930" s="56"/>
      <c r="AE930" s="240" t="s">
        <v>59</v>
      </c>
      <c r="AF930" s="230"/>
      <c r="AG930" s="161">
        <f t="array" aca="1" ref="AG930" ca="1">COUNTIFS(AP886:AP926, "💲", AY886:AY926, INDIRECT("AE" &amp; ROW())) + COUNTIFS(AP886:AP926, "📦", AY886:AY926, INDIRECT("AE" &amp; ROW())) + COUNTIFS(AP886:AP926, "✅", AY886:AY926, INDIRECT("AE" &amp; ROW()))</f>
        <v>0</v>
      </c>
      <c r="AH930" s="162">
        <f t="array" aca="1" ref="AH930" ca="1">COUNTIFS(AP886:AP926, "💲", AY886:AY926, INDIRECT("AE" &amp; ROW())) + COUNTIFS(AP886:AP926, "📦", AY886:AY926, INDIRECT("AE" &amp; ROW()))</f>
        <v>0</v>
      </c>
      <c r="AI930" s="139">
        <f t="array" aca="1" ref="AI930" ca="1">SUMIFS(AR886:AR926, AY886:AY926, INDIRECT("AE" &amp; ROW()), AP886:AP926, "💲") + SUMIFS(AR886:AR926, AY886:AY926, INDIRECT("AE" &amp; ROW()), AP886:AP926, "📦")</f>
        <v>0</v>
      </c>
      <c r="AJ930" s="139">
        <f t="array" aca="1" ref="AJ930" ca="1">(
    SUMIFS(AR886:AR926, AY886:AY926, INDIRECT("AE" &amp; ROW()), AP886:AP926, "💲") +
    SUMIFS(AR886:AR926, AY886:AY926, INDIRECT("AE" &amp; ROW()), AP886:AP926, "📦")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
        SUMIFS(AR886:AR926, AY886:AY926, INDIRECT("AE" &amp; ROW()), AP886:AP926, "💲", AS886:AS926, "Familiar") +
        SUMIFS(AR886:AR926, AY886:AY926, INDIRECT("AE" &amp; ROW()), AP886:AP926, "📦", AS886:AS926, "Familiar")
    ) / 2
)  -
(
    (
        SUMIFS(AR886:AR926, AY886:AY926, INDIRECT("AE" &amp; ROW()), AP886:AP926, "💲", AS886:AS926, "Exonerado ADH") +
        SUMIFS(AR886:AR926, AY886:AY926, INDIRECT("AE" &amp; ROW()), AP886:AP926, "📦", AS886:AS926, "Exonerado ADH")
    ) / 2
)  -
(
    (
        SUMIFS(AR886:AR926, AY886:AY926, INDIRECT("AE" &amp; ROW()), AP886:AP926, "💲", AS886:AS926, "Exonerado Doctor") +
        SUMIFS(AR886:AR926, AY886:AY926, INDIRECT("AE" &amp; ROW()), AP886:AP926, "📦", AS886:AS926, "Exonerado Doctor")
    ) / 2
)</f>
        <v>0</v>
      </c>
      <c r="AK930" s="139">
        <f t="array" aca="1" ref="AK930" ca="1">(
    SUMIFS(AR886:AR926, AY886:AY926, INDIRECT("AE" &amp; ROW()), AP886:AP926, "💲") +
    SUMIFS(AR886:AR926, AY886:AY926, INDIRECT("AE" &amp; ROW()), AP886:AP926, "📦")
) -
(
    SUMIFS(AR886:AR926, AY886:AY926, INDIRECT("AE" &amp; ROW()), AP886:AP926, "💲", AS886:AS926, "Familiar") +
    SUMIFS(AR886:AR926, AY886:AY926, INDIRECT("AE" &amp; ROW()), AP886:AP926, "📦", AS886:AS926, "Familiar")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SUMIFS(AR886:AR926, AY886:AY926, INDIRECT("AE" &amp; ROW()), AP886:AP926, "💲", AS886:AS926, "Exonerado ADH") +
    SUMIFS(AR886:AR926, AY886:AY926, INDIRECT("AE" &amp; ROW()), AP886:AP926, "📦", AS886:AS926, "Exonerado ADH")
) -
(
    (
        SUMIFS(AR886:AR926, AY886:AY926, INDIRECT("AE" &amp; ROW()), AP886:AP926, "💲", AS886:AS926, "Exonerado Doctor") +
        SUMIFS(AR886:AR926, AY886:AY926, INDIRECT("AE" &amp; ROW()), AP886:AP926, "📦", AS886:AS926, "Exonerado Doctor")
    ) / 2
) -
(
    (
        SUMIFS(AR886:AR926, AY886:AY926, INDIRECT("AE" &amp; ROW()), AP886:AP926, "💲", AS886:AS926, "") +
        SUMIFS(AR886:AR926, AY886:AY926, INDIRECT("AE" &amp; ROW()), AP886:AP926, "📦", AS886:AS926, "")
    ) / 2
)</f>
        <v>0</v>
      </c>
      <c r="AL930" s="140">
        <f t="array" aca="1" ref="AL930" ca="1">(
    SUMIFS(AR886:AR926, AY886:AY926, INDIRECT("AE" &amp; ROW()), AP886:AP926, "💲") +
    SUMIFS(AR886:AR926, AY886:AY926, INDIRECT("AE" &amp; ROW()), AP886:AP926, "📦")
) -
(
    (
        SUMIFS(AR886:AR926, AY886:AY926, INDIRECT("AE" &amp; ROW()), AP886:AP926, "💲", AS886:AS926, "Familiar") +
        SUMIFS(AR886:AR926, AY886:AY926, INDIRECT("AE" &amp; ROW()), AP886:AP926, "📦", AS886:AS926, "Familiar")
    ) / 2
) -
(
    (
        SUMIFS(AR886:AR926, AY886:AY926, INDIRECT("AE" &amp; ROW()), AP886:AP926, "💲", AS886:AS926, "Participante") +
        SUMIFS(AR886:AR926, AY886:AY926, INDIRECT("AE" &amp; ROW()), AP886:AP926, "📦", AS886:AS926, "Participante")
    ) / 2
) -
(
    (
        SUMIFS(AR886:AR926, AY886:AY926, INDIRECT("AE" &amp; ROW()), AP886:AP926, "💲", AS886:AS926, "Empleado") +
        SUMIFS(AR886:AR926, AY886:AY926, INDIRECT("AE" &amp; ROW()), AP886:AP926, "📦", AS886:AS926, "Empleado")
    ) / 2
) -
(
    (
        SUMIFS(AR886:AR926, AY886:AY926, INDIRECT("AE" &amp; ROW()), AP886:AP926, "💲", AS886:AS926, "Exonerado ADH") +
        SUMIFS(AR886:AR926, AY886:AY926, INDIRECT("AE" &amp; ROW()), AP886:AP926, "📦", AS886:AS926, "Exonerado ADH")
    ) / 2
) -
(
    SUMIFS(AR886:AR926, AY886:AY926, INDIRECT("AE" &amp; ROW()), AP886:AP926, "💲", AS886:AS926, "Exonerado Doctor") +
    SUMIFS(AR886:AR926, AY886:AY926, INDIRECT("AE" &amp; ROW()), AP886:AP926, "📦", AS886:AS926, "Exonerado Doctor")
) -
(
    (
        SUMIFS(AR886:AR926, AY886:AY926, INDIRECT("AE" &amp; ROW()), AP886:AP926, "💲", AS886:AS926, "") +
        SUMIFS(AR886:AR926, AY886:AY926, INDIRECT("AE" &amp; ROW()), AP886:AP926, "📦", AS886:AS926, "")
    ) / 2
)</f>
        <v>0</v>
      </c>
      <c r="AM930" s="56"/>
      <c r="AN930" s="56"/>
      <c r="AO930" s="56"/>
      <c r="AP930" s="56"/>
      <c r="AQ930" s="56"/>
      <c r="AR930" s="56"/>
      <c r="AS930" s="56"/>
      <c r="AT930" s="56"/>
      <c r="AU930" s="56"/>
      <c r="AV930" s="56"/>
      <c r="AW930" s="56"/>
      <c r="AX930" s="56"/>
      <c r="AY930" s="56"/>
      <c r="AZ930" s="56"/>
      <c r="BA930" s="56"/>
      <c r="BB930" s="56"/>
      <c r="BC930" s="56"/>
      <c r="BD930" s="56"/>
      <c r="BE930" s="56"/>
      <c r="BF930" s="56"/>
      <c r="BG930" s="56"/>
      <c r="BH930" s="56"/>
      <c r="BI930" s="56"/>
      <c r="BJ930" s="56"/>
      <c r="BK930" s="56"/>
      <c r="BL930" s="56"/>
      <c r="BM930" s="56"/>
      <c r="BN930" s="56"/>
    </row>
    <row r="931" spans="1:66" ht="11.25" customHeight="1">
      <c r="A931" s="220"/>
      <c r="B931" s="164"/>
      <c r="C931" s="205"/>
      <c r="D931" s="208"/>
      <c r="E931" s="178" t="s">
        <v>42</v>
      </c>
      <c r="F931" s="58" t="str">
        <f>IF(D930&lt;&gt;"", VLOOKUP(D930,'Base de Datos'!$A$2:$D1268,3,FALSE()),"")</f>
        <v/>
      </c>
      <c r="G931" s="205"/>
      <c r="H931" s="208"/>
      <c r="I931" s="178" t="s">
        <v>42</v>
      </c>
      <c r="J931" s="58" t="str">
        <f>IF(H930&lt;&gt;"", VLOOKUP(H930,'Base de Datos'!$A$2:$D1268,3,FALSE()),"")</f>
        <v/>
      </c>
      <c r="K931" s="205"/>
      <c r="L931" s="208"/>
      <c r="M931" s="178" t="s">
        <v>42</v>
      </c>
      <c r="N931" s="58" t="str">
        <f>IF(L930&lt;&gt;"", VLOOKUP(L930,'Base de Datos'!$A$2:$D1268,3,FALSE()),"")</f>
        <v/>
      </c>
      <c r="O931" s="165"/>
      <c r="P931" s="165"/>
      <c r="Q931" s="165"/>
      <c r="R931" s="166"/>
      <c r="S931" s="231"/>
      <c r="T931" s="230"/>
      <c r="U931" s="170"/>
      <c r="V931" s="169"/>
      <c r="W931" s="231"/>
      <c r="X931" s="230"/>
      <c r="Y931" s="170"/>
      <c r="Z931" s="169"/>
      <c r="AA931" s="231"/>
      <c r="AB931" s="230"/>
      <c r="AC931" s="170"/>
      <c r="AD931" s="56"/>
      <c r="AE931" s="240" t="s">
        <v>63</v>
      </c>
      <c r="AF931" s="230"/>
      <c r="AG931" s="161">
        <f t="array" aca="1" ref="AG931" ca="1">COUNTIFS(AP886:AP926, "💲", AY886:AY926, INDIRECT("AE" &amp; ROW())) + COUNTIFS(AP886:AP926, "📦", AY886:AY926, INDIRECT("AE" &amp; ROW())) + COUNTIFS(AP886:AP926, "✅", AY886:AY926, INDIRECT("AE" &amp; ROW()))</f>
        <v>0</v>
      </c>
      <c r="AH931" s="162">
        <f t="array" aca="1" ref="AH931" ca="1">COUNTIFS(AP886:AP926, "💲", AY886:AY926, INDIRECT("AE" &amp; ROW())) + COUNTIFS(AP886:AP926, "📦", AY886:AY926, INDIRECT("AE" &amp; ROW()))</f>
        <v>0</v>
      </c>
      <c r="AI931" s="139">
        <f t="array" aca="1" ref="AI931" ca="1">SUMIFS(AR886:AR926, AY886:AY926, INDIRECT("AE" &amp; ROW()), AP886:AP926, "💲") + SUMIFS(AR886:AR926, AY886:AY926, INDIRECT("AE" &amp; ROW()), AP886:AP926, "📦")</f>
        <v>0</v>
      </c>
      <c r="AJ931" s="139">
        <f t="array" aca="1" ref="AJ931" ca="1">(
    SUMIFS(AR886:AR926, AY886:AY926, INDIRECT("AE" &amp; ROW()), AP886:AP926, "💲") +
    SUMIFS(AR886:AR926, AY886:AY926, INDIRECT("AE" &amp; ROW()), AP886:AP926, "📦")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
        SUMIFS(AR886:AR926, AY886:AY926, INDIRECT("AE" &amp; ROW()), AP886:AP926, "💲", AS886:AS926, "Familiar") +
        SUMIFS(AR886:AR926, AY886:AY926, INDIRECT("AE" &amp; ROW()), AP886:AP926, "📦", AS886:AS926, "Familiar")
    ) / 2
)  -
(
    (
        SUMIFS(AR886:AR926, AY886:AY926, INDIRECT("AE" &amp; ROW()), AP886:AP926, "💲", AS886:AS926, "Exonerado ADH") +
        SUMIFS(AR886:AR926, AY886:AY926, INDIRECT("AE" &amp; ROW()), AP886:AP926, "📦", AS886:AS926, "Exonerado ADH")
    ) / 2
)  -
(
    (
        SUMIFS(AR886:AR926, AY886:AY926, INDIRECT("AE" &amp; ROW()), AP886:AP926, "💲", AS886:AS926, "Exonerado Doctor") +
        SUMIFS(AR886:AR926, AY886:AY926, INDIRECT("AE" &amp; ROW()), AP886:AP926, "📦", AS886:AS926, "Exonerado Doctor")
    ) / 2
)</f>
        <v>0</v>
      </c>
      <c r="AK931" s="139">
        <f t="array" aca="1" ref="AK931" ca="1">(
    SUMIFS(AR886:AR926, AY886:AY926, INDIRECT("AE" &amp; ROW()), AP886:AP926, "💲") +
    SUMIFS(AR886:AR926, AY886:AY926, INDIRECT("AE" &amp; ROW()), AP886:AP926, "📦")
) -
(
    SUMIFS(AR886:AR926, AY886:AY926, INDIRECT("AE" &amp; ROW()), AP886:AP926, "💲", AS886:AS926, "Familiar") +
    SUMIFS(AR886:AR926, AY886:AY926, INDIRECT("AE" &amp; ROW()), AP886:AP926, "📦", AS886:AS926, "Familiar")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SUMIFS(AR886:AR926, AY886:AY926, INDIRECT("AE" &amp; ROW()), AP886:AP926, "💲", AS886:AS926, "Exonerado ADH") +
    SUMIFS(AR886:AR926, AY886:AY926, INDIRECT("AE" &amp; ROW()), AP886:AP926, "📦", AS886:AS926, "Exonerado ADH")
) -
(
    (
        SUMIFS(AR886:AR926, AY886:AY926, INDIRECT("AE" &amp; ROW()), AP886:AP926, "💲", AS886:AS926, "Exonerado Doctor") +
        SUMIFS(AR886:AR926, AY886:AY926, INDIRECT("AE" &amp; ROW()), AP886:AP926, "📦", AS886:AS926, "Exonerado Doctor")
    ) / 2
) -
(
    (
        SUMIFS(AR886:AR926, AY886:AY926, INDIRECT("AE" &amp; ROW()), AP886:AP926, "💲", AS886:AS926, "") +
        SUMIFS(AR886:AR926, AY886:AY926, INDIRECT("AE" &amp; ROW()), AP886:AP926, "📦", AS886:AS926, "")
    ) / 2
)</f>
        <v>0</v>
      </c>
      <c r="AL931" s="140">
        <f t="array" aca="1" ref="AL931" ca="1">(
    SUMIFS(AR886:AR926, AY886:AY926, INDIRECT("AE" &amp; ROW()), AP886:AP926, "💲") +
    SUMIFS(AR886:AR926, AY886:AY926, INDIRECT("AE" &amp; ROW()), AP886:AP926, "📦")
) -
(
    (
        SUMIFS(AR886:AR926, AY886:AY926, INDIRECT("AE" &amp; ROW()), AP886:AP926, "💲", AS886:AS926, "Familiar") +
        SUMIFS(AR886:AR926, AY886:AY926, INDIRECT("AE" &amp; ROW()), AP886:AP926, "📦", AS886:AS926, "Familiar")
    ) / 2
) -
(
    (
        SUMIFS(AR886:AR926, AY886:AY926, INDIRECT("AE" &amp; ROW()), AP886:AP926, "💲", AS886:AS926, "Participante") +
        SUMIFS(AR886:AR926, AY886:AY926, INDIRECT("AE" &amp; ROW()), AP886:AP926, "📦", AS886:AS926, "Participante")
    ) / 2
) -
(
    (
        SUMIFS(AR886:AR926, AY886:AY926, INDIRECT("AE" &amp; ROW()), AP886:AP926, "💲", AS886:AS926, "Empleado") +
        SUMIFS(AR886:AR926, AY886:AY926, INDIRECT("AE" &amp; ROW()), AP886:AP926, "📦", AS886:AS926, "Empleado")
    ) / 2
) -
(
    (
        SUMIFS(AR886:AR926, AY886:AY926, INDIRECT("AE" &amp; ROW()), AP886:AP926, "💲", AS886:AS926, "Exonerado ADH") +
        SUMIFS(AR886:AR926, AY886:AY926, INDIRECT("AE" &amp; ROW()), AP886:AP926, "📦", AS886:AS926, "Exonerado ADH")
    ) / 2
) -
(
    SUMIFS(AR886:AR926, AY886:AY926, INDIRECT("AE" &amp; ROW()), AP886:AP926, "💲", AS886:AS926, "Exonerado Doctor") +
    SUMIFS(AR886:AR926, AY886:AY926, INDIRECT("AE" &amp; ROW()), AP886:AP926, "📦", AS886:AS926, "Exonerado Doctor")
) -
(
    (
        SUMIFS(AR886:AR926, AY886:AY926, INDIRECT("AE" &amp; ROW()), AP886:AP926, "💲", AS886:AS926, "") +
        SUMIFS(AR886:AR926, AY886:AY926, INDIRECT("AE" &amp; ROW()), AP886:AP926, "📦", AS886:AS926, "")
    ) / 2
)</f>
        <v>0</v>
      </c>
      <c r="AM931" s="56"/>
      <c r="AN931" s="56"/>
      <c r="AO931" s="56"/>
      <c r="AP931" s="56"/>
      <c r="AQ931" s="56"/>
      <c r="AR931" s="56"/>
      <c r="AS931" s="56"/>
      <c r="AT931" s="56"/>
      <c r="AU931" s="56"/>
      <c r="AV931" s="56"/>
      <c r="AW931" s="56"/>
      <c r="AX931" s="56"/>
      <c r="AY931" s="56"/>
      <c r="AZ931" s="56"/>
      <c r="BA931" s="56"/>
      <c r="BB931" s="56"/>
      <c r="BC931" s="56"/>
      <c r="BD931" s="56"/>
      <c r="BE931" s="56"/>
      <c r="BF931" s="56"/>
      <c r="BG931" s="56"/>
      <c r="BH931" s="56"/>
      <c r="BI931" s="56"/>
      <c r="BJ931" s="56"/>
      <c r="BK931" s="56"/>
      <c r="BL931" s="56"/>
      <c r="BM931" s="56"/>
      <c r="BN931" s="56"/>
    </row>
    <row r="932" spans="1:66" ht="11.25" customHeight="1">
      <c r="A932" s="220"/>
      <c r="B932" s="164"/>
      <c r="C932" s="205"/>
      <c r="D932" s="208"/>
      <c r="E932" s="178" t="s">
        <v>44</v>
      </c>
      <c r="F932" s="58" t="str">
        <f>IF(D930&lt;&gt;"", VLOOKUP(D930,'Base de Datos'!$A$2:$D1268,4,FALSE()),"")</f>
        <v/>
      </c>
      <c r="G932" s="205"/>
      <c r="H932" s="208"/>
      <c r="I932" s="178" t="s">
        <v>44</v>
      </c>
      <c r="J932" s="58" t="str">
        <f>IF(H930&lt;&gt;"", VLOOKUP(H930,'Base de Datos'!$A$2:$D1268,4,FALSE()),"")</f>
        <v/>
      </c>
      <c r="K932" s="205"/>
      <c r="L932" s="208"/>
      <c r="M932" s="178" t="s">
        <v>44</v>
      </c>
      <c r="N932" s="58" t="str">
        <f>IF(L930&lt;&gt;"", VLOOKUP(L930,'Base de Datos'!$A$2:$D1268,4,FALSE()),"")</f>
        <v/>
      </c>
      <c r="O932" s="165"/>
      <c r="P932" s="165"/>
      <c r="Q932" s="165"/>
      <c r="R932" s="166"/>
      <c r="S932" s="231"/>
      <c r="T932" s="230"/>
      <c r="U932" s="170"/>
      <c r="V932" s="169"/>
      <c r="W932" s="231"/>
      <c r="X932" s="230"/>
      <c r="Y932" s="170"/>
      <c r="Z932" s="169"/>
      <c r="AA932" s="231"/>
      <c r="AB932" s="230"/>
      <c r="AC932" s="170"/>
      <c r="AD932" s="56"/>
      <c r="AE932" s="240" t="s">
        <v>66</v>
      </c>
      <c r="AF932" s="230"/>
      <c r="AG932" s="161">
        <f t="array" aca="1" ref="AG932" ca="1">COUNTIFS(AP886:AP926, "💲", AY886:AY926, INDIRECT("AE" &amp; ROW())) + COUNTIFS(AP886:AP926, "📦", AY886:AY926, INDIRECT("AE" &amp; ROW())) + COUNTIFS(AP886:AP926, "✅", AY886:AY926, INDIRECT("AE" &amp; ROW()))</f>
        <v>0</v>
      </c>
      <c r="AH932" s="162">
        <f t="array" aca="1" ref="AH932" ca="1">COUNTIFS(AP886:AP926, "💲", AY886:AY926, INDIRECT("AE" &amp; ROW())) + COUNTIFS(AP886:AP926, "📦", AY886:AY926, INDIRECT("AE" &amp; ROW()))</f>
        <v>0</v>
      </c>
      <c r="AI932" s="139">
        <f t="array" aca="1" ref="AI932" ca="1">SUMIFS(AR886:AR926, AY886:AY926, INDIRECT("AE" &amp; ROW()), AP886:AP926, "💲") + SUMIFS(AR886:AR926, AY886:AY926, INDIRECT("AE" &amp; ROW()), AP886:AP926, "📦")</f>
        <v>0</v>
      </c>
      <c r="AJ932" s="139">
        <f t="array" aca="1" ref="AJ932" ca="1">(
    SUMIFS(AR886:AR926, AY886:AY926, INDIRECT("AE" &amp; ROW()), AP886:AP926, "💲") +
    SUMIFS(AR886:AR926, AY886:AY926, INDIRECT("AE" &amp; ROW()), AP886:AP926, "📦")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
        SUMIFS(AR886:AR926, AY886:AY926, INDIRECT("AE" &amp; ROW()), AP886:AP926, "💲", AS886:AS926, "Familiar") +
        SUMIFS(AR886:AR926, AY886:AY926, INDIRECT("AE" &amp; ROW()), AP886:AP926, "📦", AS886:AS926, "Familiar")
    ) / 2
)  -
(
    (
        SUMIFS(AR886:AR926, AY886:AY926, INDIRECT("AE" &amp; ROW()), AP886:AP926, "💲", AS886:AS926, "Exonerado ADH") +
        SUMIFS(AR886:AR926, AY886:AY926, INDIRECT("AE" &amp; ROW()), AP886:AP926, "📦", AS886:AS926, "Exonerado ADH")
    ) / 2
)  -
(
    (
        SUMIFS(AR886:AR926, AY886:AY926, INDIRECT("AE" &amp; ROW()), AP886:AP926, "💲", AS886:AS926, "Exonerado Doctor") +
        SUMIFS(AR886:AR926, AY886:AY926, INDIRECT("AE" &amp; ROW()), AP886:AP926, "📦", AS886:AS926, "Exonerado Doctor")
    ) / 2
)</f>
        <v>0</v>
      </c>
      <c r="AK932" s="139">
        <f t="array" aca="1" ref="AK932" ca="1">(
    SUMIFS(AR886:AR926, AY886:AY926, INDIRECT("AE" &amp; ROW()), AP886:AP926, "💲") +
    SUMIFS(AR886:AR926, AY886:AY926, INDIRECT("AE" &amp; ROW()), AP886:AP926, "📦")
) -
(
    SUMIFS(AR886:AR926, AY886:AY926, INDIRECT("AE" &amp; ROW()), AP886:AP926, "💲", AS886:AS926, "Familiar") +
    SUMIFS(AR886:AR926, AY886:AY926, INDIRECT("AE" &amp; ROW()), AP886:AP926, "📦", AS886:AS926, "Familiar")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SUMIFS(AR886:AR926, AY886:AY926, INDIRECT("AE" &amp; ROW()), AP886:AP926, "💲", AS886:AS926, "Exonerado ADH") +
    SUMIFS(AR886:AR926, AY886:AY926, INDIRECT("AE" &amp; ROW()), AP886:AP926, "📦", AS886:AS926, "Exonerado ADH")
) -
(
    (
        SUMIFS(AR886:AR926, AY886:AY926, INDIRECT("AE" &amp; ROW()), AP886:AP926, "💲", AS886:AS926, "Exonerado Doctor") +
        SUMIFS(AR886:AR926, AY886:AY926, INDIRECT("AE" &amp; ROW()), AP886:AP926, "📦", AS886:AS926, "Exonerado Doctor")
    ) / 2
) -
(
    (
        SUMIFS(AR886:AR926, AY886:AY926, INDIRECT("AE" &amp; ROW()), AP886:AP926, "💲", AS886:AS926, "") +
        SUMIFS(AR886:AR926, AY886:AY926, INDIRECT("AE" &amp; ROW()), AP886:AP926, "📦", AS886:AS926, "")
    ) / 2
)</f>
        <v>0</v>
      </c>
      <c r="AL932" s="140">
        <f t="array" aca="1" ref="AL932" ca="1">(
    SUMIFS(AR886:AR926, AY886:AY926, INDIRECT("AE" &amp; ROW()), AP886:AP926, "💲") +
    SUMIFS(AR886:AR926, AY886:AY926, INDIRECT("AE" &amp; ROW()), AP886:AP926, "📦")
) -
(
    (
        SUMIFS(AR886:AR926, AY886:AY926, INDIRECT("AE" &amp; ROW()), AP886:AP926, "💲", AS886:AS926, "Familiar") +
        SUMIFS(AR886:AR926, AY886:AY926, INDIRECT("AE" &amp; ROW()), AP886:AP926, "📦", AS886:AS926, "Familiar")
    ) / 2
) -
(
    (
        SUMIFS(AR886:AR926, AY886:AY926, INDIRECT("AE" &amp; ROW()), AP886:AP926, "💲", AS886:AS926, "Participante") +
        SUMIFS(AR886:AR926, AY886:AY926, INDIRECT("AE" &amp; ROW()), AP886:AP926, "📦", AS886:AS926, "Participante")
    ) / 2
) -
(
    (
        SUMIFS(AR886:AR926, AY886:AY926, INDIRECT("AE" &amp; ROW()), AP886:AP926, "💲", AS886:AS926, "Empleado") +
        SUMIFS(AR886:AR926, AY886:AY926, INDIRECT("AE" &amp; ROW()), AP886:AP926, "📦", AS886:AS926, "Empleado")
    ) / 2
) -
(
    (
        SUMIFS(AR886:AR926, AY886:AY926, INDIRECT("AE" &amp; ROW()), AP886:AP926, "💲", AS886:AS926, "Exonerado ADH") +
        SUMIFS(AR886:AR926, AY886:AY926, INDIRECT("AE" &amp; ROW()), AP886:AP926, "📦", AS886:AS926, "Exonerado ADH")
    ) / 2
) -
(
    SUMIFS(AR886:AR926, AY886:AY926, INDIRECT("AE" &amp; ROW()), AP886:AP926, "💲", AS886:AS926, "Exonerado Doctor") +
    SUMIFS(AR886:AR926, AY886:AY926, INDIRECT("AE" &amp; ROW()), AP886:AP926, "📦", AS886:AS926, "Exonerado Doctor")
) -
(
    (
        SUMIFS(AR886:AR926, AY886:AY926, INDIRECT("AE" &amp; ROW()), AP886:AP926, "💲", AS886:AS926, "") +
        SUMIFS(AR886:AR926, AY886:AY926, INDIRECT("AE" &amp; ROW()), AP886:AP926, "📦", AS886:AS926, "")
    ) / 2
)</f>
        <v>0</v>
      </c>
      <c r="AM932" s="56"/>
      <c r="AN932" s="56"/>
      <c r="AO932" s="56"/>
      <c r="AP932" s="56"/>
      <c r="AQ932" s="56"/>
      <c r="AR932" s="56"/>
      <c r="AS932" s="56"/>
      <c r="AT932" s="56"/>
      <c r="AU932" s="56"/>
      <c r="AV932" s="56"/>
      <c r="AW932" s="56"/>
      <c r="AX932" s="56"/>
      <c r="AY932" s="56"/>
      <c r="AZ932" s="56"/>
      <c r="BA932" s="56"/>
      <c r="BB932" s="56"/>
      <c r="BC932" s="56"/>
      <c r="BD932" s="56"/>
      <c r="BE932" s="56"/>
      <c r="BF932" s="56"/>
      <c r="BG932" s="56"/>
      <c r="BH932" s="56"/>
      <c r="BI932" s="56"/>
      <c r="BJ932" s="56"/>
      <c r="BK932" s="56"/>
      <c r="BL932" s="56"/>
      <c r="BM932" s="56"/>
      <c r="BN932" s="56"/>
    </row>
    <row r="933" spans="1:66" ht="11.25" customHeight="1">
      <c r="A933" s="221"/>
      <c r="B933" s="164"/>
      <c r="C933" s="206"/>
      <c r="D933" s="209"/>
      <c r="E933" s="179" t="s">
        <v>46</v>
      </c>
      <c r="F933" s="180"/>
      <c r="G933" s="206"/>
      <c r="H933" s="209"/>
      <c r="I933" s="179" t="s">
        <v>46</v>
      </c>
      <c r="J933" s="180"/>
      <c r="K933" s="206"/>
      <c r="L933" s="209"/>
      <c r="M933" s="179" t="s">
        <v>46</v>
      </c>
      <c r="N933" s="180"/>
      <c r="O933" s="165"/>
      <c r="P933" s="165"/>
      <c r="Q933" s="165"/>
      <c r="R933" s="166"/>
      <c r="S933" s="227" t="str">
        <f>IF(OR(S930="Empleado",S930="Familiar"),"Nombre del Empleado","N° Factura")</f>
        <v>N° Factura</v>
      </c>
      <c r="T933" s="228"/>
      <c r="U933" s="89"/>
      <c r="V933" s="169"/>
      <c r="W933" s="227" t="str">
        <f>IF(OR(W930="Empleado",W930="Familiar"),"Nombre del Empleado","N° Factura")</f>
        <v>N° Factura</v>
      </c>
      <c r="X933" s="228"/>
      <c r="Y933" s="89"/>
      <c r="Z933" s="169"/>
      <c r="AA933" s="227" t="str">
        <f>IF(OR(AA930="Empleado",AA930="Familiar"),"Nombre del Empleado","N° Factura")</f>
        <v>N° Factura</v>
      </c>
      <c r="AB933" s="228"/>
      <c r="AC933" s="89"/>
      <c r="AD933" s="56"/>
      <c r="AE933" s="240" t="s">
        <v>69</v>
      </c>
      <c r="AF933" s="230"/>
      <c r="AG933" s="161">
        <f t="array" aca="1" ref="AG933" ca="1">COUNTIFS(AP886:AP926, "💲", AY886:AY926, INDIRECT("AE" &amp; ROW())) + COUNTIFS(AP886:AP926, "📦", AY886:AY926, INDIRECT("AE" &amp; ROW())) + COUNTIFS(AP886:AP926, "✅", AY886:AY926, INDIRECT("AE" &amp; ROW()))</f>
        <v>0</v>
      </c>
      <c r="AH933" s="162">
        <f t="array" aca="1" ref="AH933" ca="1">COUNTIFS(AP886:AP926, "💲", AY886:AY926, INDIRECT("AE" &amp; ROW())) + COUNTIFS(AP886:AP926, "📦", AY886:AY926, INDIRECT("AE" &amp; ROW()))</f>
        <v>0</v>
      </c>
      <c r="AI933" s="139">
        <f t="array" aca="1" ref="AI933" ca="1">SUMIFS(AR886:AR926, AY886:AY926, INDIRECT("AE" &amp; ROW()), AP886:AP926, "💲") + SUMIFS(AR886:AR926, AY886:AY926, INDIRECT("AE" &amp; ROW()), AP886:AP926, "📦")</f>
        <v>0</v>
      </c>
      <c r="AJ933" s="66">
        <f t="array" aca="1" ref="AJ933" ca="1">(
    SUMIFS(AR886:AR926, AY886:AY926, INDIRECT("AE" &amp; ROW()), AP886:AP926, "💲") +
    SUMIFS(AR886:AR926, AY886:AY926, INDIRECT("AE" &amp; ROW()), AP886:AP926, "📦")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
        SUMIFS(AR886:AR926, AY886:AY926, INDIRECT("AE" &amp; ROW()), AP886:AP926, "💲", AS886:AS926, "Familiar") +
        SUMIFS(AR886:AR926, AY886:AY926, INDIRECT("AE" &amp; ROW()), AP886:AP926, "📦", AS886:AS926, "Familiar")
    ) / 2
)  -
(
    (
        SUMIFS(AR886:AR926, AY886:AY926, INDIRECT("AE" &amp; ROW()), AP886:AP926, "💲", AS886:AS926, "Exonerado ADH") +
        SUMIFS(AR886:AR926, AY886:AY926, INDIRECT("AE" &amp; ROW()), AP886:AP926, "📦", AS886:AS926, "Exonerado ADH")
    ) / 2
)  -
(
    (
        SUMIFS(AR886:AR926, AY886:AY926, INDIRECT("AE" &amp; ROW()), AP886:AP926, "💲", AS886:AS926, "Exonerado Doctor") +
        SUMIFS(AR886:AR926, AY886:AY926, INDIRECT("AE" &amp; ROW()), AP886:AP926, "📦", AS886:AS926, "Exonerado Doctor")
    ) / 2
)</f>
        <v>0</v>
      </c>
      <c r="AK933" s="139">
        <f t="array" aca="1" ref="AK933" ca="1">(
    SUMIFS(AR886:AR926, AY886:AY926, INDIRECT("AE" &amp; ROW()), AP886:AP926, "💲") +
    SUMIFS(AR886:AR926, AY886:AY926, INDIRECT("AE" &amp; ROW()), AP886:AP926, "📦")
) -
(
    SUMIFS(AR886:AR926, AY886:AY926, INDIRECT("AE" &amp; ROW()), AP886:AP926, "💲", AS886:AS926, "Familiar") +
    SUMIFS(AR886:AR926, AY886:AY926, INDIRECT("AE" &amp; ROW()), AP886:AP926, "📦", AS886:AS926, "Familiar")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SUMIFS(AR886:AR926, AY886:AY926, INDIRECT("AE" &amp; ROW()), AP886:AP926, "💲", AS886:AS926, "Exonerado ADH") +
    SUMIFS(AR886:AR926, AY886:AY926, INDIRECT("AE" &amp; ROW()), AP886:AP926, "📦", AS886:AS926, "Exonerado ADH")
) -
(
    (
        SUMIFS(AR886:AR926, AY886:AY926, INDIRECT("AE" &amp; ROW()), AP886:AP926, "💲", AS886:AS926, "Exonerado Doctor") +
        SUMIFS(AR886:AR926, AY886:AY926, INDIRECT("AE" &amp; ROW()), AP886:AP926, "📦", AS886:AS926, "Exonerado Doctor")
    ) / 2
) -
(
    (
        SUMIFS(AR886:AR926, AY886:AY926, INDIRECT("AE" &amp; ROW()), AP886:AP926, "💲", AS886:AS926, "") +
        SUMIFS(AR886:AR926, AY886:AY926, INDIRECT("AE" &amp; ROW()), AP886:AP926, "📦", AS886:AS926, "")
    ) / 2
)</f>
        <v>0</v>
      </c>
      <c r="AL933" s="140">
        <f t="array" aca="1" ref="AL933" ca="1">(
    SUMIFS(AR886:AR926, AY886:AY926, INDIRECT("AE" &amp; ROW()), AP886:AP926, "💲") +
    SUMIFS(AR886:AR926, AY886:AY926, INDIRECT("AE" &amp; ROW()), AP886:AP926, "📦")
) -
(
    (
        SUMIFS(AR886:AR926, AY886:AY926, INDIRECT("AE" &amp; ROW()), AP886:AP926, "💲", AS886:AS926, "Familiar") +
        SUMIFS(AR886:AR926, AY886:AY926, INDIRECT("AE" &amp; ROW()), AP886:AP926, "📦", AS886:AS926, "Familiar")
    ) / 2
) -
(
    (
        SUMIFS(AR886:AR926, AY886:AY926, INDIRECT("AE" &amp; ROW()), AP886:AP926, "💲", AS886:AS926, "Participante") +
        SUMIFS(AR886:AR926, AY886:AY926, INDIRECT("AE" &amp; ROW()), AP886:AP926, "📦", AS886:AS926, "Participante")
    ) / 2
) -
(
    (
        SUMIFS(AR886:AR926, AY886:AY926, INDIRECT("AE" &amp; ROW()), AP886:AP926, "💲", AS886:AS926, "Empleado") +
        SUMIFS(AR886:AR926, AY886:AY926, INDIRECT("AE" &amp; ROW()), AP886:AP926, "📦", AS886:AS926, "Empleado")
    ) / 2
) -
(
    (
        SUMIFS(AR886:AR926, AY886:AY926, INDIRECT("AE" &amp; ROW()), AP886:AP926, "💲", AS886:AS926, "Exonerado ADH") +
        SUMIFS(AR886:AR926, AY886:AY926, INDIRECT("AE" &amp; ROW()), AP886:AP926, "📦", AS886:AS926, "Exonerado ADH")
    ) / 2
) -
(
    SUMIFS(AR886:AR926, AY886:AY926, INDIRECT("AE" &amp; ROW()), AP886:AP926, "💲", AS886:AS926, "Exonerado Doctor") +
    SUMIFS(AR886:AR926, AY886:AY926, INDIRECT("AE" &amp; ROW()), AP886:AP926, "📦", AS886:AS926, "Exonerado Doctor")
) -
(
    (
        SUMIFS(AR886:AR926, AY886:AY926, INDIRECT("AE" &amp; ROW()), AP886:AP926, "💲", AS886:AS926, "") +
        SUMIFS(AR886:AR926, AY886:AY926, INDIRECT("AE" &amp; ROW()), AP886:AP926, "📦", AS886:AS926, "")
    ) / 2
)</f>
        <v>0</v>
      </c>
      <c r="AM933" s="56"/>
      <c r="AN933" s="56"/>
      <c r="AO933" s="56"/>
      <c r="AP933" s="56"/>
      <c r="AQ933" s="56"/>
      <c r="AR933" s="56"/>
      <c r="AS933" s="56"/>
      <c r="AT933" s="56"/>
      <c r="AU933" s="56"/>
      <c r="AV933" s="56"/>
      <c r="AW933" s="56"/>
      <c r="AX933" s="56"/>
      <c r="AY933" s="56"/>
      <c r="AZ933" s="56"/>
      <c r="BA933" s="56"/>
      <c r="BB933" s="56"/>
      <c r="BC933" s="56"/>
      <c r="BD933" s="56"/>
      <c r="BE933" s="56"/>
      <c r="BF933" s="56"/>
      <c r="BG933" s="56"/>
      <c r="BH933" s="56"/>
      <c r="BI933" s="56"/>
      <c r="BJ933" s="56"/>
      <c r="BK933" s="56"/>
      <c r="BL933" s="56"/>
      <c r="BM933" s="56"/>
      <c r="BN933" s="56"/>
    </row>
    <row r="934" spans="1:66" ht="11.25" customHeight="1">
      <c r="A934" s="222">
        <f>A930+$Q$13/1440</f>
        <v>0.83333333333333304</v>
      </c>
      <c r="B934" s="164"/>
      <c r="C934" s="204"/>
      <c r="D934" s="207"/>
      <c r="E934" s="177" t="s">
        <v>36</v>
      </c>
      <c r="F934" s="42" t="str">
        <f>IF(D934&lt;&gt;"", VLOOKUP(D934,'Base de Datos'!$A$2:$D1268,2,FALSE()),"")</f>
        <v/>
      </c>
      <c r="G934" s="204"/>
      <c r="H934" s="216"/>
      <c r="I934" s="177" t="s">
        <v>36</v>
      </c>
      <c r="J934" s="42" t="str">
        <f>IF(H934&lt;&gt;"", VLOOKUP(H934,'Base de Datos'!$A$2:$D1268,2,FALSE()),"")</f>
        <v/>
      </c>
      <c r="K934" s="204"/>
      <c r="L934" s="216"/>
      <c r="M934" s="177" t="s">
        <v>36</v>
      </c>
      <c r="N934" s="42" t="str">
        <f>IF(L934&lt;&gt;"", VLOOKUP(L934,'Base de Datos'!$A$2:$D1268,2,FALSE()),"")</f>
        <v/>
      </c>
      <c r="O934" s="165"/>
      <c r="P934" s="165"/>
      <c r="Q934" s="165"/>
      <c r="R934" s="166"/>
      <c r="S934" s="167"/>
      <c r="T934" s="45" t="s">
        <v>37</v>
      </c>
      <c r="U934" s="168"/>
      <c r="V934" s="169"/>
      <c r="W934" s="167"/>
      <c r="X934" s="45" t="s">
        <v>37</v>
      </c>
      <c r="Y934" s="168"/>
      <c r="Z934" s="169"/>
      <c r="AA934" s="167"/>
      <c r="AB934" s="45" t="s">
        <v>37</v>
      </c>
      <c r="AC934" s="168"/>
      <c r="AD934" s="56"/>
      <c r="AE934" s="232" t="s">
        <v>72</v>
      </c>
      <c r="AF934" s="230"/>
      <c r="AG934" s="90">
        <f t="array" aca="1" ref="AG934" ca="1">COUNTIFS(AP886:AP926, "💲", AY886:AY926, INDIRECT("AE" &amp; ROW())) + COUNTIFS(AP886:AP926, "📦", AY886:AY926, INDIRECT("AE" &amp; ROW())) + COUNTIFS(AP886:AP926, "✅", AY886:AY926, INDIRECT("AE" &amp; ROW()))</f>
        <v>0</v>
      </c>
      <c r="AH934" s="68">
        <f t="array" aca="1" ref="AH934" ca="1">COUNTIFS(AP886:AP926, "💲", AY886:AY926, INDIRECT("AE" &amp; ROW())) + COUNTIFS(AP886:AP926, "📦", AY886:AY926, INDIRECT("AE" &amp; ROW()))</f>
        <v>0</v>
      </c>
      <c r="AI934" s="139">
        <f t="array" aca="1" ref="AI934" ca="1">SUMIFS(AR886:AR926, AY886:AY926, INDIRECT("AE" &amp; ROW()), AP886:AP926, "💲") + SUMIFS(AR886:AR926, AY886:AY926, INDIRECT("AE" &amp; ROW()), AP886:AP926, "📦")</f>
        <v>0</v>
      </c>
      <c r="AJ934" s="139">
        <f t="array" aca="1" ref="AJ934" ca="1">(
    SUMIFS(AR886:AR926, AY886:AY926, INDIRECT("AE" &amp; ROW()), AP886:AP926, "💲") +
    SUMIFS(AR886:AR926, AY886:AY926, INDIRECT("AE" &amp; ROW()), AP886:AP926, "📦")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
        SUMIFS(AR886:AR926, AY886:AY926, INDIRECT("AE" &amp; ROW()), AP886:AP926, "💲", AS886:AS926, "Familiar") +
        SUMIFS(AR886:AR926, AY886:AY926, INDIRECT("AE" &amp; ROW()), AP886:AP926, "📦", AS886:AS926, "Familiar")
    ) / 2
)  -
(
    (
        SUMIFS(AR886:AR926, AY886:AY926, INDIRECT("AE" &amp; ROW()), AP886:AP926, "💲", AS886:AS926, "Exonerado ADH") +
        SUMIFS(AR886:AR926, AY886:AY926, INDIRECT("AE" &amp; ROW()), AP886:AP926, "📦", AS886:AS926, "Exonerado ADH")
    ) / 2
)  -
(
    (
        SUMIFS(AR886:AR926, AY886:AY926, INDIRECT("AE" &amp; ROW()), AP886:AP926, "💲", AS886:AS926, "Exonerado Doctor") +
        SUMIFS(AR886:AR926, AY886:AY926, INDIRECT("AE" &amp; ROW()), AP886:AP926, "📦", AS886:AS926, "Exonerado Doctor")
    ) / 2
)</f>
        <v>0</v>
      </c>
      <c r="AK934" s="139">
        <f t="array" aca="1" ref="AK934" ca="1">(
    SUMIFS(AR886:AR926, AY886:AY926, INDIRECT("AE" &amp; ROW()), AP886:AP926, "💲") +
    SUMIFS(AR886:AR926, AY886:AY926, INDIRECT("AE" &amp; ROW()), AP886:AP926, "📦")
) -
(
    SUMIFS(AR886:AR926, AY886:AY926, INDIRECT("AE" &amp; ROW()), AP886:AP926, "💲", AS886:AS926, "Familiar") +
    SUMIFS(AR886:AR926, AY886:AY926, INDIRECT("AE" &amp; ROW()), AP886:AP926, "📦", AS886:AS926, "Familiar")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SUMIFS(AR886:AR926, AY886:AY926, INDIRECT("AE" &amp; ROW()), AP886:AP926, "💲", AS886:AS926, "Exonerado ADH") +
    SUMIFS(AR886:AR926, AY886:AY926, INDIRECT("AE" &amp; ROW()), AP886:AP926, "📦", AS886:AS926, "Exonerado ADH")
) -
(
    (
        SUMIFS(AR886:AR926, AY886:AY926, INDIRECT("AE" &amp; ROW()), AP886:AP926, "💲", AS886:AS926, "Exonerado Doctor") +
        SUMIFS(AR886:AR926, AY886:AY926, INDIRECT("AE" &amp; ROW()), AP886:AP926, "📦", AS886:AS926, "Exonerado Doctor")
    ) / 2
) -
(
    (
        SUMIFS(AR886:AR926, AY886:AY926, INDIRECT("AE" &amp; ROW()), AP886:AP926, "💲", AS886:AS926, "") +
        SUMIFS(AR886:AR926, AY886:AY926, INDIRECT("AE" &amp; ROW()), AP886:AP926, "📦", AS886:AS926, "")
    ) / 2
)</f>
        <v>0</v>
      </c>
      <c r="AL934" s="140">
        <f t="array" aca="1" ref="AL934" ca="1">(
    SUMIFS(AR886:AR926, AY886:AY926, INDIRECT("AE" &amp; ROW()), AP886:AP926, "💲") +
    SUMIFS(AR886:AR926, AY886:AY926, INDIRECT("AE" &amp; ROW()), AP886:AP926, "📦")
) -
(
    (
        SUMIFS(AR886:AR926, AY886:AY926, INDIRECT("AE" &amp; ROW()), AP886:AP926, "💲", AS886:AS926, "Familiar") +
        SUMIFS(AR886:AR926, AY886:AY926, INDIRECT("AE" &amp; ROW()), AP886:AP926, "📦", AS886:AS926, "Familiar")
    ) / 2
) -
(
    (
        SUMIFS(AR886:AR926, AY886:AY926, INDIRECT("AE" &amp; ROW()), AP886:AP926, "💲", AS886:AS926, "Participante") +
        SUMIFS(AR886:AR926, AY886:AY926, INDIRECT("AE" &amp; ROW()), AP886:AP926, "📦", AS886:AS926, "Participante")
    ) / 2
) -
(
    (
        SUMIFS(AR886:AR926, AY886:AY926, INDIRECT("AE" &amp; ROW()), AP886:AP926, "💲", AS886:AS926, "Empleado") +
        SUMIFS(AR886:AR926, AY886:AY926, INDIRECT("AE" &amp; ROW()), AP886:AP926, "📦", AS886:AS926, "Empleado")
    ) / 2
) -
(
    (
        SUMIFS(AR886:AR926, AY886:AY926, INDIRECT("AE" &amp; ROW()), AP886:AP926, "💲", AS886:AS926, "Exonerado ADH") +
        SUMIFS(AR886:AR926, AY886:AY926, INDIRECT("AE" &amp; ROW()), AP886:AP926, "📦", AS886:AS926, "Exonerado ADH")
    ) / 2
) -
(
    SUMIFS(AR886:AR926, AY886:AY926, INDIRECT("AE" &amp; ROW()), AP886:AP926, "💲", AS886:AS926, "Exonerado Doctor") +
    SUMIFS(AR886:AR926, AY886:AY926, INDIRECT("AE" &amp; ROW()), AP886:AP926, "📦", AS886:AS926, "Exonerado Doctor")
) -
(
    (
        SUMIFS(AR886:AR926, AY886:AY926, INDIRECT("AE" &amp; ROW()), AP886:AP926, "💲", AS886:AS926, "") +
        SUMIFS(AR886:AR926, AY886:AY926, INDIRECT("AE" &amp; ROW()), AP886:AP926, "📦", AS886:AS926, "")
    ) / 2
)</f>
        <v>0</v>
      </c>
      <c r="AM934" s="56"/>
      <c r="AN934" s="56"/>
      <c r="AO934" s="56"/>
      <c r="AP934" s="56"/>
      <c r="AQ934" s="56"/>
      <c r="AR934" s="56"/>
      <c r="AS934" s="56"/>
      <c r="AT934" s="56"/>
      <c r="AU934" s="56"/>
      <c r="AV934" s="56"/>
      <c r="AW934" s="56"/>
      <c r="AX934" s="56"/>
      <c r="AY934" s="56"/>
      <c r="AZ934" s="56"/>
      <c r="BA934" s="56"/>
      <c r="BB934" s="56"/>
      <c r="BC934" s="56"/>
      <c r="BD934" s="56"/>
      <c r="BE934" s="56"/>
      <c r="BF934" s="56"/>
      <c r="BG934" s="56"/>
      <c r="BH934" s="56"/>
      <c r="BI934" s="56"/>
      <c r="BJ934" s="56"/>
      <c r="BK934" s="56"/>
      <c r="BL934" s="56"/>
      <c r="BM934" s="56"/>
      <c r="BN934" s="56"/>
    </row>
    <row r="935" spans="1:66" ht="11.25" customHeight="1">
      <c r="A935" s="220"/>
      <c r="B935" s="164"/>
      <c r="C935" s="205"/>
      <c r="D935" s="208"/>
      <c r="E935" s="178" t="s">
        <v>42</v>
      </c>
      <c r="F935" s="58" t="str">
        <f>IF(D934&lt;&gt;"", VLOOKUP(D934,'Base de Datos'!$A$2:$D1268,3,FALSE()),"")</f>
        <v/>
      </c>
      <c r="G935" s="205"/>
      <c r="H935" s="208"/>
      <c r="I935" s="178" t="s">
        <v>42</v>
      </c>
      <c r="J935" s="58" t="str">
        <f>IF(H934&lt;&gt;"", VLOOKUP(H934,'Base de Datos'!$A$2:$D1268,3,FALSE()),"")</f>
        <v/>
      </c>
      <c r="K935" s="205"/>
      <c r="L935" s="208"/>
      <c r="M935" s="178" t="s">
        <v>42</v>
      </c>
      <c r="N935" s="58" t="str">
        <f>IF(L934&lt;&gt;"", VLOOKUP(L934,'Base de Datos'!$A$2:$D1268,3,FALSE()),"")</f>
        <v/>
      </c>
      <c r="O935" s="165"/>
      <c r="P935" s="165"/>
      <c r="Q935" s="165"/>
      <c r="R935" s="166"/>
      <c r="S935" s="231"/>
      <c r="T935" s="230"/>
      <c r="U935" s="170"/>
      <c r="V935" s="169"/>
      <c r="W935" s="231"/>
      <c r="X935" s="230"/>
      <c r="Y935" s="170"/>
      <c r="Z935" s="169"/>
      <c r="AA935" s="231"/>
      <c r="AB935" s="230"/>
      <c r="AC935" s="170"/>
      <c r="AD935" s="56"/>
      <c r="AE935" s="232" t="s">
        <v>75</v>
      </c>
      <c r="AF935" s="230"/>
      <c r="AG935" s="90">
        <f t="array" aca="1" ref="AG935" ca="1">COUNTIFS(AP886:AP926, "💲", AY886:AY926, INDIRECT("AE" &amp; ROW())) + COUNTIFS(AP886:AP926, "📦", AY886:AY926, INDIRECT("AE" &amp; ROW())) + COUNTIFS(AP886:AP926, "✅", AY886:AY926, INDIRECT("AE" &amp; ROW()))</f>
        <v>0</v>
      </c>
      <c r="AH935" s="68">
        <f t="array" aca="1" ref="AH935" ca="1">COUNTIFS(AP886:AP926, "💲", AY886:AY926, INDIRECT("AE" &amp; ROW())) + COUNTIFS(AP886:AP926, "📦", AY886:AY926, INDIRECT("AE" &amp; ROW()))</f>
        <v>0</v>
      </c>
      <c r="AI935" s="139">
        <f t="array" aca="1" ref="AI935" ca="1">SUMIFS(AR886:AR926, AY886:AY926, INDIRECT("AE" &amp; ROW()), AP886:AP926, "💲") + SUMIFS(AR886:AR926, AY886:AY926, INDIRECT("AE" &amp; ROW()), AP886:AP926, "📦")</f>
        <v>0</v>
      </c>
      <c r="AJ935" s="139">
        <f t="array" aca="1" ref="AJ935" ca="1">(
    SUMIFS(AR886:AR926, AY886:AY926, INDIRECT("AE" &amp; ROW()), AP886:AP926, "💲") +
    SUMIFS(AR886:AR926, AY886:AY926, INDIRECT("AE" &amp; ROW()), AP886:AP926, "📦")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
        SUMIFS(AR886:AR926, AY886:AY926, INDIRECT("AE" &amp; ROW()), AP886:AP926, "💲", AS886:AS926, "Familiar") +
        SUMIFS(AR886:AR926, AY886:AY926, INDIRECT("AE" &amp; ROW()), AP886:AP926, "📦", AS886:AS926, "Familiar")
    ) / 2
)  -
(
    (
        SUMIFS(AR886:AR926, AY886:AY926, INDIRECT("AE" &amp; ROW()), AP886:AP926, "💲", AS886:AS926, "Exonerado ADH") +
        SUMIFS(AR886:AR926, AY886:AY926, INDIRECT("AE" &amp; ROW()), AP886:AP926, "📦", AS886:AS926, "Exonerado ADH")
    ) / 2
)  -
(
    (
        SUMIFS(AR886:AR926, AY886:AY926, INDIRECT("AE" &amp; ROW()), AP886:AP926, "💲", AS886:AS926, "Exonerado Doctor") +
        SUMIFS(AR886:AR926, AY886:AY926, INDIRECT("AE" &amp; ROW()), AP886:AP926, "📦", AS886:AS926, "Exonerado Doctor")
    ) / 2
)</f>
        <v>0</v>
      </c>
      <c r="AK935" s="139">
        <f t="array" aca="1" ref="AK935" ca="1">(
    SUMIFS(AR886:AR926, AY886:AY926, INDIRECT("AE" &amp; ROW()), AP886:AP926, "💲") +
    SUMIFS(AR886:AR926, AY886:AY926, INDIRECT("AE" &amp; ROW()), AP886:AP926, "📦")
) -
(
    SUMIFS(AR886:AR926, AY886:AY926, INDIRECT("AE" &amp; ROW()), AP886:AP926, "💲", AS886:AS926, "Familiar") +
    SUMIFS(AR886:AR926, AY886:AY926, INDIRECT("AE" &amp; ROW()), AP886:AP926, "📦", AS886:AS926, "Familiar")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SUMIFS(AR886:AR926, AY886:AY926, INDIRECT("AE" &amp; ROW()), AP886:AP926, "💲", AS886:AS926, "Exonerado ADH") +
    SUMIFS(AR886:AR926, AY886:AY926, INDIRECT("AE" &amp; ROW()), AP886:AP926, "📦", AS886:AS926, "Exonerado ADH")
) -
(
    (
        SUMIFS(AR886:AR926, AY886:AY926, INDIRECT("AE" &amp; ROW()), AP886:AP926, "💲", AS886:AS926, "Exonerado Doctor") +
        SUMIFS(AR886:AR926, AY886:AY926, INDIRECT("AE" &amp; ROW()), AP886:AP926, "📦", AS886:AS926, "Exonerado Doctor")
    ) / 2
) -
(
    (
        SUMIFS(AR886:AR926, AY886:AY926, INDIRECT("AE" &amp; ROW()), AP886:AP926, "💲", AS886:AS926, "") +
        SUMIFS(AR886:AR926, AY886:AY926, INDIRECT("AE" &amp; ROW()), AP886:AP926, "📦", AS886:AS926, "")
    ) / 2
)</f>
        <v>0</v>
      </c>
      <c r="AL935" s="140">
        <f t="array" aca="1" ref="AL935" ca="1">(
    SUMIFS(AR886:AR926, AY886:AY926, INDIRECT("AE" &amp; ROW()), AP886:AP926, "💲") +
    SUMIFS(AR886:AR926, AY886:AY926, INDIRECT("AE" &amp; ROW()), AP886:AP926, "📦")
) -
(
    (
        SUMIFS(AR886:AR926, AY886:AY926, INDIRECT("AE" &amp; ROW()), AP886:AP926, "💲", AS886:AS926, "Familiar") +
        SUMIFS(AR886:AR926, AY886:AY926, INDIRECT("AE" &amp; ROW()), AP886:AP926, "📦", AS886:AS926, "Familiar")
    ) / 2
) -
(
    (
        SUMIFS(AR886:AR926, AY886:AY926, INDIRECT("AE" &amp; ROW()), AP886:AP926, "💲", AS886:AS926, "Participante") +
        SUMIFS(AR886:AR926, AY886:AY926, INDIRECT("AE" &amp; ROW()), AP886:AP926, "📦", AS886:AS926, "Participante")
    ) / 2
) -
(
    (
        SUMIFS(AR886:AR926, AY886:AY926, INDIRECT("AE" &amp; ROW()), AP886:AP926, "💲", AS886:AS926, "Empleado") +
        SUMIFS(AR886:AR926, AY886:AY926, INDIRECT("AE" &amp; ROW()), AP886:AP926, "📦", AS886:AS926, "Empleado")
    ) / 2
) -
(
    (
        SUMIFS(AR886:AR926, AY886:AY926, INDIRECT("AE" &amp; ROW()), AP886:AP926, "💲", AS886:AS926, "Exonerado ADH") +
        SUMIFS(AR886:AR926, AY886:AY926, INDIRECT("AE" &amp; ROW()), AP886:AP926, "📦", AS886:AS926, "Exonerado ADH")
    ) / 2
) -
(
    SUMIFS(AR886:AR926, AY886:AY926, INDIRECT("AE" &amp; ROW()), AP886:AP926, "💲", AS886:AS926, "Exonerado Doctor") +
    SUMIFS(AR886:AR926, AY886:AY926, INDIRECT("AE" &amp; ROW()), AP886:AP926, "📦", AS886:AS926, "Exonerado Doctor")
) -
(
    (
        SUMIFS(AR886:AR926, AY886:AY926, INDIRECT("AE" &amp; ROW()), AP886:AP926, "💲", AS886:AS926, "") +
        SUMIFS(AR886:AR926, AY886:AY926, INDIRECT("AE" &amp; ROW()), AP886:AP926, "📦", AS886:AS926, "")
    ) / 2
)</f>
        <v>0</v>
      </c>
      <c r="AM935" s="56"/>
      <c r="AN935" s="56"/>
      <c r="AO935" s="56"/>
      <c r="AP935" s="56"/>
      <c r="AQ935" s="56"/>
      <c r="AR935" s="56"/>
      <c r="AS935" s="56"/>
      <c r="AT935" s="56"/>
      <c r="AU935" s="56"/>
      <c r="AV935" s="56"/>
      <c r="AW935" s="56"/>
      <c r="AX935" s="56"/>
      <c r="AY935" s="56"/>
      <c r="AZ935" s="56"/>
      <c r="BA935" s="56"/>
      <c r="BB935" s="56"/>
      <c r="BC935" s="56"/>
      <c r="BD935" s="56"/>
      <c r="BE935" s="56"/>
      <c r="BF935" s="56"/>
      <c r="BG935" s="56"/>
      <c r="BH935" s="56"/>
      <c r="BI935" s="56"/>
      <c r="BJ935" s="56"/>
      <c r="BK935" s="56"/>
      <c r="BL935" s="56"/>
      <c r="BM935" s="56"/>
      <c r="BN935" s="56"/>
    </row>
    <row r="936" spans="1:66" ht="11.25" customHeight="1">
      <c r="A936" s="220"/>
      <c r="B936" s="164"/>
      <c r="C936" s="205"/>
      <c r="D936" s="208"/>
      <c r="E936" s="178" t="s">
        <v>44</v>
      </c>
      <c r="F936" s="58" t="str">
        <f>IF(D934&lt;&gt;"", VLOOKUP(D934,'Base de Datos'!$A$2:$D1268,4,FALSE()),"")</f>
        <v/>
      </c>
      <c r="G936" s="205"/>
      <c r="H936" s="208"/>
      <c r="I936" s="178" t="s">
        <v>44</v>
      </c>
      <c r="J936" s="58" t="str">
        <f>IF(H934&lt;&gt;"", VLOOKUP(H934,'Base de Datos'!$A$2:$D1268,4,FALSE()),"")</f>
        <v/>
      </c>
      <c r="K936" s="205"/>
      <c r="L936" s="208"/>
      <c r="M936" s="178" t="s">
        <v>44</v>
      </c>
      <c r="N936" s="58" t="str">
        <f>IF(L934&lt;&gt;"", VLOOKUP(L934,'Base de Datos'!$A$2:$D1268,4,FALSE()),"")</f>
        <v/>
      </c>
      <c r="O936" s="165"/>
      <c r="P936" s="165"/>
      <c r="Q936" s="165"/>
      <c r="R936" s="166"/>
      <c r="S936" s="231"/>
      <c r="T936" s="230"/>
      <c r="U936" s="170"/>
      <c r="V936" s="169"/>
      <c r="W936" s="231"/>
      <c r="X936" s="230"/>
      <c r="Y936" s="170"/>
      <c r="Z936" s="169"/>
      <c r="AA936" s="231"/>
      <c r="AB936" s="230"/>
      <c r="AC936" s="170"/>
      <c r="AD936" s="56"/>
      <c r="AE936" s="232" t="s">
        <v>77</v>
      </c>
      <c r="AF936" s="230"/>
      <c r="AG936" s="90">
        <f t="array" aca="1" ref="AG936" ca="1">COUNTIFS(AP886:AP926, "💲", AY886:AY926, INDIRECT("AE" &amp; ROW())) + COUNTIFS(AP886:AP926, "📦", AY886:AY926, INDIRECT("AE" &amp; ROW())) + COUNTIFS(AP886:AP926, "✅", AY886:AY926, INDIRECT("AE" &amp; ROW()))</f>
        <v>0</v>
      </c>
      <c r="AH936" s="68">
        <f t="array" aca="1" ref="AH936" ca="1">COUNTIFS(AP886:AP926, "💲", AY886:AY926, INDIRECT("AE" &amp; ROW())) + COUNTIFS(AP886:AP926, "📦", AY886:AY926, INDIRECT("AE" &amp; ROW()))</f>
        <v>0</v>
      </c>
      <c r="AI936" s="139">
        <f t="array" aca="1" ref="AI936" ca="1">SUMIFS(AR886:AR926, AY886:AY926, INDIRECT("AE" &amp; ROW()), AP886:AP926, "💲") + SUMIFS(AR886:AR926, AY886:AY926, INDIRECT("AE" &amp; ROW()), AP886:AP926, "📦")</f>
        <v>0</v>
      </c>
      <c r="AJ936" s="139">
        <f t="array" aca="1" ref="AJ936" ca="1">(
    SUMIFS(AR886:AR926, AY886:AY926, INDIRECT("AE" &amp; ROW()), AP886:AP926, "💲") +
    SUMIFS(AR886:AR926, AY886:AY926, INDIRECT("AE" &amp; ROW()), AP886:AP926, "📦")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
        SUMIFS(AR886:AR926, AY886:AY926, INDIRECT("AE" &amp; ROW()), AP886:AP926, "💲", AS886:AS926, "Familiar") +
        SUMIFS(AR886:AR926, AY886:AY926, INDIRECT("AE" &amp; ROW()), AP886:AP926, "📦", AS886:AS926, "Familiar")
    ) / 2
)  -
(
    (
        SUMIFS(AR886:AR926, AY886:AY926, INDIRECT("AE" &amp; ROW()), AP886:AP926, "💲", AS886:AS926, "Exonerado ADH") +
        SUMIFS(AR886:AR926, AY886:AY926, INDIRECT("AE" &amp; ROW()), AP886:AP926, "📦", AS886:AS926, "Exonerado ADH")
    ) / 2
)  -
(
    (
        SUMIFS(AR886:AR926, AY886:AY926, INDIRECT("AE" &amp; ROW()), AP886:AP926, "💲", AS886:AS926, "Exonerado Doctor") +
        SUMIFS(AR886:AR926, AY886:AY926, INDIRECT("AE" &amp; ROW()), AP886:AP926, "📦", AS886:AS926, "Exonerado Doctor")
    ) / 2
)</f>
        <v>0</v>
      </c>
      <c r="AK936" s="139">
        <f t="array" aca="1" ref="AK936" ca="1">(
    SUMIFS(AR886:AR926, AY886:AY926, INDIRECT("AE" &amp; ROW()), AP886:AP926, "💲") +
    SUMIFS(AR886:AR926, AY886:AY926, INDIRECT("AE" &amp; ROW()), AP886:AP926, "📦")
) -
(
    SUMIFS(AR886:AR926, AY886:AY926, INDIRECT("AE" &amp; ROW()), AP886:AP926, "💲", AS886:AS926, "Familiar") +
    SUMIFS(AR886:AR926, AY886:AY926, INDIRECT("AE" &amp; ROW()), AP886:AP926, "📦", AS886:AS926, "Familiar")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SUMIFS(AR886:AR926, AY886:AY926, INDIRECT("AE" &amp; ROW()), AP886:AP926, "💲", AS886:AS926, "Exonerado ADH") +
    SUMIFS(AR886:AR926, AY886:AY926, INDIRECT("AE" &amp; ROW()), AP886:AP926, "📦", AS886:AS926, "Exonerado ADH")
) -
(
    (
        SUMIFS(AR886:AR926, AY886:AY926, INDIRECT("AE" &amp; ROW()), AP886:AP926, "💲", AS886:AS926, "Exonerado Doctor") +
        SUMIFS(AR886:AR926, AY886:AY926, INDIRECT("AE" &amp; ROW()), AP886:AP926, "📦", AS886:AS926, "Exonerado Doctor")
    ) / 2
) -
(
    (
        SUMIFS(AR886:AR926, AY886:AY926, INDIRECT("AE" &amp; ROW()), AP886:AP926, "💲", AS886:AS926, "") +
        SUMIFS(AR886:AR926, AY886:AY926, INDIRECT("AE" &amp; ROW()), AP886:AP926, "📦", AS886:AS926, "")
    ) / 2
)</f>
        <v>0</v>
      </c>
      <c r="AL936" s="140">
        <f t="array" aca="1" ref="AL936" ca="1">(
    SUMIFS(AR886:AR926, AY886:AY926, INDIRECT("AE" &amp; ROW()), AP886:AP926, "💲") +
    SUMIFS(AR886:AR926, AY886:AY926, INDIRECT("AE" &amp; ROW()), AP886:AP926, "📦")
) -
(
    (
        SUMIFS(AR886:AR926, AY886:AY926, INDIRECT("AE" &amp; ROW()), AP886:AP926, "💲", AS886:AS926, "Familiar") +
        SUMIFS(AR886:AR926, AY886:AY926, INDIRECT("AE" &amp; ROW()), AP886:AP926, "📦", AS886:AS926, "Familiar")
    ) / 2
) -
(
    (
        SUMIFS(AR886:AR926, AY886:AY926, INDIRECT("AE" &amp; ROW()), AP886:AP926, "💲", AS886:AS926, "Participante") +
        SUMIFS(AR886:AR926, AY886:AY926, INDIRECT("AE" &amp; ROW()), AP886:AP926, "📦", AS886:AS926, "Participante")
    ) / 2
) -
(
    (
        SUMIFS(AR886:AR926, AY886:AY926, INDIRECT("AE" &amp; ROW()), AP886:AP926, "💲", AS886:AS926, "Empleado") +
        SUMIFS(AR886:AR926, AY886:AY926, INDIRECT("AE" &amp; ROW()), AP886:AP926, "📦", AS886:AS926, "Empleado")
    ) / 2
) -
(
    (
        SUMIFS(AR886:AR926, AY886:AY926, INDIRECT("AE" &amp; ROW()), AP886:AP926, "💲", AS886:AS926, "Exonerado ADH") +
        SUMIFS(AR886:AR926, AY886:AY926, INDIRECT("AE" &amp; ROW()), AP886:AP926, "📦", AS886:AS926, "Exonerado ADH")
    ) / 2
) -
(
    SUMIFS(AR886:AR926, AY886:AY926, INDIRECT("AE" &amp; ROW()), AP886:AP926, "💲", AS886:AS926, "Exonerado Doctor") +
    SUMIFS(AR886:AR926, AY886:AY926, INDIRECT("AE" &amp; ROW()), AP886:AP926, "📦", AS886:AS926, "Exonerado Doctor")
) -
(
    (
        SUMIFS(AR886:AR926, AY886:AY926, INDIRECT("AE" &amp; ROW()), AP886:AP926, "💲", AS886:AS926, "") +
        SUMIFS(AR886:AR926, AY886:AY926, INDIRECT("AE" &amp; ROW()), AP886:AP926, "📦", AS886:AS926, "")
    ) / 2
)</f>
        <v>0</v>
      </c>
      <c r="AM936" s="56"/>
      <c r="AN936" s="56"/>
      <c r="AO936" s="56"/>
      <c r="AP936" s="56"/>
      <c r="AQ936" s="56"/>
      <c r="AR936" s="56"/>
      <c r="AS936" s="56"/>
      <c r="AT936" s="56"/>
      <c r="AU936" s="56"/>
      <c r="AV936" s="56"/>
      <c r="AW936" s="56"/>
      <c r="AX936" s="56"/>
      <c r="AY936" s="56"/>
      <c r="AZ936" s="56"/>
      <c r="BA936" s="56"/>
      <c r="BB936" s="56"/>
      <c r="BC936" s="56"/>
      <c r="BD936" s="56"/>
      <c r="BE936" s="56"/>
      <c r="BF936" s="56"/>
      <c r="BG936" s="56"/>
      <c r="BH936" s="56"/>
      <c r="BI936" s="56"/>
      <c r="BJ936" s="56"/>
      <c r="BK936" s="56"/>
      <c r="BL936" s="56"/>
      <c r="BM936" s="56"/>
      <c r="BN936" s="56"/>
    </row>
    <row r="937" spans="1:66" ht="11.25" customHeight="1">
      <c r="A937" s="221"/>
      <c r="B937" s="164"/>
      <c r="C937" s="206"/>
      <c r="D937" s="209"/>
      <c r="E937" s="179" t="s">
        <v>46</v>
      </c>
      <c r="F937" s="180"/>
      <c r="G937" s="206"/>
      <c r="H937" s="209"/>
      <c r="I937" s="179" t="s">
        <v>46</v>
      </c>
      <c r="J937" s="180"/>
      <c r="K937" s="206"/>
      <c r="L937" s="209"/>
      <c r="M937" s="179" t="s">
        <v>46</v>
      </c>
      <c r="N937" s="180"/>
      <c r="O937" s="165"/>
      <c r="P937" s="165"/>
      <c r="Q937" s="165"/>
      <c r="R937" s="166"/>
      <c r="S937" s="227" t="str">
        <f>IF(OR(S934="Empleado",S934="Familiar"),"Nombre del Empleado","N° Factura")</f>
        <v>N° Factura</v>
      </c>
      <c r="T937" s="228"/>
      <c r="U937" s="89"/>
      <c r="V937" s="169"/>
      <c r="W937" s="227" t="str">
        <f>IF(OR(W934="Empleado",W934="Familiar"),"Nombre del Empleado","N° Factura")</f>
        <v>N° Factura</v>
      </c>
      <c r="X937" s="228"/>
      <c r="Y937" s="89"/>
      <c r="Z937" s="169"/>
      <c r="AA937" s="227" t="str">
        <f>IF(OR(AA934="Empleado",AA934="Familiar"),"Nombre del Empleado","N° Factura")</f>
        <v>N° Factura</v>
      </c>
      <c r="AB937" s="228"/>
      <c r="AC937" s="89"/>
      <c r="AD937" s="56"/>
      <c r="AE937" s="233" t="s">
        <v>80</v>
      </c>
      <c r="AF937" s="228"/>
      <c r="AG937" s="143">
        <f t="array" aca="1" ref="AG937" ca="1">COUNTIFS(AP886:AP926, "💲", AY886:AY926, INDIRECT("AE" &amp; ROW())) + COUNTIFS(AP886:AP926, "📦", AY886:AY926, INDIRECT("AE" &amp; ROW())) + COUNTIFS(AP886:AP926, "✅", AY886:AY926, INDIRECT("AE" &amp; ROW()))</f>
        <v>0</v>
      </c>
      <c r="AH937" s="144">
        <f t="array" aca="1" ref="AH937" ca="1">COUNTIFS(AP886:AP926, "💲", AY886:AY926, INDIRECT("AE" &amp; ROW())) + COUNTIFS(AP886:AP926, "📦", AY886:AY926, INDIRECT("AE" &amp; ROW()))</f>
        <v>0</v>
      </c>
      <c r="AI937" s="145">
        <f t="array" aca="1" ref="AI937" ca="1">SUMIFS(AR886:AR926, AY886:AY926, INDIRECT("AE" &amp; ROW()), AP886:AP926, "💲") + SUMIFS(AR886:AR926, AY886:AY926, INDIRECT("AE" &amp; ROW()), AP886:AP926, "📦")</f>
        <v>0</v>
      </c>
      <c r="AJ937" s="145">
        <f t="array" aca="1" ref="AJ937" ca="1">(
    SUMIFS(AR886:AR926, AY886:AY926, INDIRECT("AE" &amp; ROW()), AP886:AP926, "💲") +
    SUMIFS(AR886:AR926, AY886:AY926, INDIRECT("AE" &amp; ROW()), AP886:AP926, "📦")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
        SUMIFS(AR886:AR926, AY886:AY926, INDIRECT("AE" &amp; ROW()), AP886:AP926, "💲", AS886:AS926, "Familiar") +
        SUMIFS(AR886:AR926, AY886:AY926, INDIRECT("AE" &amp; ROW()), AP886:AP926, "📦", AS886:AS926, "Familiar")
    ) / 2
)  -
(
    (
        SUMIFS(AR886:AR926, AY886:AY926, INDIRECT("AE" &amp; ROW()), AP886:AP926, "💲", AS886:AS926, "Exonerado ADH") +
        SUMIFS(AR886:AR926, AY886:AY926, INDIRECT("AE" &amp; ROW()), AP886:AP926, "📦", AS886:AS926, "Exonerado ADH")
    ) / 2
)  -
(
    (
        SUMIFS(AR886:AR926, AY886:AY926, INDIRECT("AE" &amp; ROW()), AP886:AP926, "💲", AS886:AS926, "Exonerado Doctor") +
        SUMIFS(AR886:AR926, AY886:AY926, INDIRECT("AE" &amp; ROW()), AP886:AP926, "📦", AS886:AS926, "Exonerado Doctor")
    ) / 2
)</f>
        <v>0</v>
      </c>
      <c r="AK937" s="145">
        <f t="array" aca="1" ref="AK937" ca="1">(
    SUMIFS(AR886:AR926, AY886:AY926, INDIRECT("AE" &amp; ROW()), AP886:AP926, "💲") +
    SUMIFS(AR886:AR926, AY886:AY926, INDIRECT("AE" &amp; ROW()), AP886:AP926, "📦")
) -
(
    SUMIFS(AR886:AR926, AY886:AY926, INDIRECT("AE" &amp; ROW()), AP886:AP926, "💲", AS886:AS926, "Familiar") +
    SUMIFS(AR886:AR926, AY886:AY926, INDIRECT("AE" &amp; ROW()), AP886:AP926, "📦", AS886:AS926, "Familiar")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SUMIFS(AR886:AR926, AY886:AY926, INDIRECT("AE" &amp; ROW()), AP886:AP926, "💲", AS886:AS926, "Exonerado ADH") +
    SUMIFS(AR886:AR926, AY886:AY926, INDIRECT("AE" &amp; ROW()), AP886:AP926, "📦", AS886:AS926, "Exonerado ADH")
) -
(
    (
        SUMIFS(AR886:AR926, AY886:AY926, INDIRECT("AE" &amp; ROW()), AP886:AP926, "💲", AS886:AS926, "Exonerado Doctor") +
        SUMIFS(AR886:AR926, AY886:AY926, INDIRECT("AE" &amp; ROW()), AP886:AP926, "📦", AS886:AS926, "Exonerado Doctor")
    ) / 2
) -
(
    (
        SUMIFS(AR886:AR926, AY886:AY926, INDIRECT("AE" &amp; ROW()), AP886:AP926, "💲", AS886:AS926, "") +
        SUMIFS(AR886:AR926, AY886:AY926, INDIRECT("AE" &amp; ROW()), AP886:AP926, "📦", AS886:AS926, "")
    ) / 2
)</f>
        <v>0</v>
      </c>
      <c r="AL937" s="146">
        <f t="array" aca="1" ref="AL937" ca="1">(
    SUMIFS(AR886:AR926, AY886:AY926, INDIRECT("AE" &amp; ROW()), AP886:AP926, "💲") +
    SUMIFS(AR886:AR926, AY886:AY926, INDIRECT("AE" &amp; ROW()), AP886:AP926, "📦")
) -
(
    (
        SUMIFS(AR886:AR926, AY886:AY926, INDIRECT("AE" &amp; ROW()), AP886:AP926, "💲", AS886:AS926, "Familiar") +
        SUMIFS(AR886:AR926, AY886:AY926, INDIRECT("AE" &amp; ROW()), AP886:AP926, "📦", AS886:AS926, "Familiar")
    ) / 2
) -
(
    (
        SUMIFS(AR886:AR926, AY886:AY926, INDIRECT("AE" &amp; ROW()), AP886:AP926, "💲", AS886:AS926, "Participante") +
        SUMIFS(AR886:AR926, AY886:AY926, INDIRECT("AE" &amp; ROW()), AP886:AP926, "📦", AS886:AS926, "Participante")
    ) / 2
) -
(
    (
        SUMIFS(AR886:AR926, AY886:AY926, INDIRECT("AE" &amp; ROW()), AP886:AP926, "💲", AS886:AS926, "Empleado") +
        SUMIFS(AR886:AR926, AY886:AY926, INDIRECT("AE" &amp; ROW()), AP886:AP926, "📦", AS886:AS926, "Empleado")
    ) / 2
) -
(
    (
        SUMIFS(AR886:AR926, AY886:AY926, INDIRECT("AE" &amp; ROW()), AP886:AP926, "💲", AS886:AS926, "Exonerado ADH") +
        SUMIFS(AR886:AR926, AY886:AY926, INDIRECT("AE" &amp; ROW()), AP886:AP926, "📦", AS886:AS926, "Exonerado ADH")
    ) / 2
) -
(
    SUMIFS(AR886:AR926, AY886:AY926, INDIRECT("AE" &amp; ROW()), AP886:AP926, "💲", AS886:AS926, "Exonerado Doctor") +
    SUMIFS(AR886:AR926, AY886:AY926, INDIRECT("AE" &amp; ROW()), AP886:AP926, "📦", AS886:AS926, "Exonerado Doctor")
) -
(
    (
        SUMIFS(AR886:AR926, AY886:AY926, INDIRECT("AE" &amp; ROW()), AP886:AP926, "💲", AS886:AS926, "") +
        SUMIFS(AR886:AR926, AY886:AY926, INDIRECT("AE" &amp; ROW()), AP886:AP926, "📦", AS886:AS926, "")
    ) / 2
)</f>
        <v>0</v>
      </c>
      <c r="AM937" s="56"/>
      <c r="AN937" s="56"/>
      <c r="AO937" s="56"/>
      <c r="AP937" s="56"/>
      <c r="AQ937" s="56"/>
      <c r="AR937" s="56"/>
      <c r="AS937" s="56"/>
      <c r="AT937" s="56"/>
      <c r="AU937" s="56"/>
      <c r="AV937" s="56"/>
      <c r="AW937" s="56"/>
      <c r="AX937" s="56"/>
      <c r="AY937" s="56"/>
      <c r="AZ937" s="56"/>
      <c r="BA937" s="56"/>
      <c r="BB937" s="56"/>
      <c r="BC937" s="56"/>
      <c r="BD937" s="56"/>
      <c r="BE937" s="56"/>
      <c r="BF937" s="56"/>
      <c r="BG937" s="56"/>
      <c r="BH937" s="56"/>
      <c r="BI937" s="56"/>
      <c r="BJ937" s="56"/>
      <c r="BK937" s="56"/>
      <c r="BL937" s="56"/>
      <c r="BM937" s="56"/>
      <c r="BN937" s="56"/>
    </row>
    <row r="938" spans="1:66" ht="11.25" customHeight="1">
      <c r="A938" s="3"/>
      <c r="B938" s="3"/>
      <c r="C938" s="3"/>
      <c r="D938" s="3"/>
      <c r="E938" s="3"/>
      <c r="F938" s="3"/>
      <c r="G938" s="3"/>
      <c r="H938" s="3"/>
      <c r="I938" s="3"/>
      <c r="J938" s="3"/>
      <c r="K938" s="3"/>
      <c r="L938" s="3"/>
      <c r="M938" s="3"/>
      <c r="N938" s="3"/>
      <c r="O938" s="1"/>
      <c r="P938" s="3"/>
      <c r="Q938" s="3"/>
      <c r="R938" s="15"/>
      <c r="S938" s="16"/>
      <c r="T938" s="16"/>
      <c r="U938" s="173"/>
      <c r="V938" s="6"/>
      <c r="W938" s="16"/>
      <c r="X938" s="16"/>
      <c r="Y938" s="173"/>
      <c r="Z938" s="48"/>
      <c r="AA938" s="173"/>
      <c r="AB938" s="173"/>
      <c r="AC938" s="173"/>
      <c r="AD938" s="174"/>
      <c r="AI938" s="148">
        <f t="shared" ref="AI938:AL938" ca="1" si="635">SUM(AI923:AI936)</f>
        <v>0</v>
      </c>
      <c r="AJ938" s="148">
        <f t="shared" ca="1" si="635"/>
        <v>0</v>
      </c>
      <c r="AK938" s="148">
        <f t="shared" ca="1" si="635"/>
        <v>0</v>
      </c>
      <c r="AL938" s="148">
        <f t="shared" ca="1" si="635"/>
        <v>0</v>
      </c>
      <c r="AM938" s="174"/>
      <c r="AN938" s="174"/>
      <c r="AO938" s="174"/>
      <c r="AP938" s="174"/>
      <c r="AQ938" s="174"/>
      <c r="AR938" s="174"/>
      <c r="AS938" s="174"/>
      <c r="AT938" s="174"/>
      <c r="AU938" s="174"/>
      <c r="AV938" s="174"/>
      <c r="AW938" s="174"/>
      <c r="AX938" s="174"/>
      <c r="AY938" s="174"/>
      <c r="AZ938" s="174"/>
      <c r="BA938" s="174"/>
      <c r="BB938" s="174"/>
      <c r="BC938" s="174"/>
      <c r="BD938" s="174"/>
      <c r="BE938" s="122"/>
      <c r="BF938" s="122"/>
      <c r="BG938" s="122"/>
      <c r="BH938" s="122"/>
      <c r="BI938" s="122"/>
      <c r="BJ938" s="174"/>
      <c r="BK938" s="174"/>
      <c r="BL938" s="174"/>
      <c r="BM938" s="174"/>
      <c r="BN938" s="174"/>
    </row>
    <row r="939" spans="1:66" ht="15" customHeight="1">
      <c r="A939" s="210">
        <f>IF(WEEKDAY(A884)=6, WORKDAY(A884+1, 1), A884+1)</f>
        <v>46289</v>
      </c>
      <c r="B939" s="211"/>
      <c r="C939" s="211"/>
      <c r="D939" s="211"/>
      <c r="E939" s="211"/>
      <c r="F939" s="211"/>
      <c r="G939" s="211"/>
      <c r="H939" s="211"/>
      <c r="I939" s="211"/>
      <c r="J939" s="211"/>
      <c r="K939" s="211"/>
      <c r="L939" s="211"/>
      <c r="M939" s="211"/>
      <c r="N939" s="212"/>
      <c r="O939" s="1"/>
      <c r="P939" s="1"/>
      <c r="Q939" s="1"/>
      <c r="R939" s="15"/>
      <c r="S939" s="22"/>
      <c r="T939" s="22"/>
      <c r="U939" s="241"/>
      <c r="V939" s="242"/>
      <c r="W939" s="242"/>
      <c r="X939" s="242"/>
      <c r="Y939" s="242"/>
      <c r="Z939" s="23"/>
      <c r="AA939" s="23"/>
      <c r="AB939" s="23"/>
      <c r="AC939" s="23"/>
      <c r="AD939" s="24"/>
      <c r="AE939" s="181"/>
      <c r="AF939" s="181"/>
      <c r="AG939" s="181"/>
      <c r="AH939" s="181"/>
      <c r="AI939" s="181"/>
      <c r="AJ939" s="181"/>
      <c r="AK939" s="181"/>
      <c r="AL939" s="181"/>
      <c r="AM939" s="24"/>
      <c r="AN939" s="24"/>
      <c r="AO939" s="24"/>
      <c r="AP939" s="24"/>
      <c r="AQ939" s="24"/>
      <c r="AR939" s="24"/>
      <c r="AS939" s="24"/>
      <c r="AT939" s="24"/>
      <c r="AU939" s="24"/>
      <c r="AV939" s="24"/>
      <c r="AW939" s="24"/>
      <c r="AX939" s="24"/>
      <c r="AY939" s="24"/>
      <c r="AZ939" s="24"/>
      <c r="BA939" s="24"/>
      <c r="BB939" s="24"/>
      <c r="BC939" s="24"/>
      <c r="BD939" s="24"/>
      <c r="BE939" s="24"/>
      <c r="BF939" s="24"/>
      <c r="BG939" s="24"/>
      <c r="BH939" s="24"/>
      <c r="BI939" s="24"/>
      <c r="BJ939" s="24"/>
      <c r="BK939" s="24"/>
      <c r="BL939" s="24"/>
      <c r="BM939" s="24"/>
      <c r="BN939" s="24"/>
    </row>
    <row r="940" spans="1:66" ht="15" customHeight="1">
      <c r="A940" s="25" t="s">
        <v>15</v>
      </c>
      <c r="B940" s="25" t="s">
        <v>16</v>
      </c>
      <c r="C940" s="213" t="s">
        <v>17</v>
      </c>
      <c r="D940" s="214"/>
      <c r="E940" s="214"/>
      <c r="F940" s="215"/>
      <c r="G940" s="213" t="s">
        <v>18</v>
      </c>
      <c r="H940" s="214"/>
      <c r="I940" s="214"/>
      <c r="J940" s="215"/>
      <c r="K940" s="213" t="s">
        <v>19</v>
      </c>
      <c r="L940" s="214"/>
      <c r="M940" s="214"/>
      <c r="N940" s="215"/>
      <c r="O940" s="1"/>
      <c r="P940" s="1"/>
      <c r="Q940" s="1"/>
      <c r="R940" s="26"/>
      <c r="S940" s="234" t="s">
        <v>17</v>
      </c>
      <c r="T940" s="214"/>
      <c r="U940" s="215"/>
      <c r="V940" s="27"/>
      <c r="W940" s="234" t="s">
        <v>18</v>
      </c>
      <c r="X940" s="214"/>
      <c r="Y940" s="215"/>
      <c r="Z940" s="28"/>
      <c r="AA940" s="234" t="s">
        <v>19</v>
      </c>
      <c r="AB940" s="214"/>
      <c r="AC940" s="215"/>
      <c r="AD940" s="29"/>
      <c r="AE940" s="181"/>
      <c r="AF940" s="181"/>
      <c r="AG940" s="181"/>
      <c r="AH940" s="181"/>
      <c r="AI940" s="181"/>
      <c r="AJ940" s="181"/>
      <c r="AK940" s="181"/>
      <c r="AL940" s="181"/>
      <c r="AM940" s="29"/>
      <c r="AN940" s="34" t="s">
        <v>2</v>
      </c>
      <c r="AO940" s="34" t="s">
        <v>3</v>
      </c>
      <c r="AP940" s="34" t="s">
        <v>4</v>
      </c>
      <c r="AQ940" s="34" t="s">
        <v>5</v>
      </c>
      <c r="AR940" s="34" t="s">
        <v>6</v>
      </c>
      <c r="AS940" s="34" t="s">
        <v>7</v>
      </c>
      <c r="AT940" s="34" t="s">
        <v>27</v>
      </c>
      <c r="AU940" s="34" t="s">
        <v>28</v>
      </c>
      <c r="AV940" s="34" t="s">
        <v>29</v>
      </c>
      <c r="AW940" s="34" t="s">
        <v>30</v>
      </c>
      <c r="AX940" s="34" t="s">
        <v>12</v>
      </c>
      <c r="AY940" s="34" t="s">
        <v>20</v>
      </c>
      <c r="AZ940" s="35"/>
      <c r="BA940" s="35"/>
      <c r="BB940" s="35"/>
      <c r="BC940" s="35"/>
      <c r="BD940" s="35"/>
      <c r="BE940" s="35"/>
      <c r="BF940" s="35"/>
      <c r="BG940" s="35"/>
      <c r="BH940" s="35"/>
      <c r="BI940" s="35"/>
      <c r="BJ940" s="35"/>
      <c r="BK940" s="35"/>
      <c r="BL940" s="35"/>
      <c r="BM940" s="35"/>
      <c r="BN940" s="35"/>
    </row>
    <row r="941" spans="1:66" ht="11.25" customHeight="1">
      <c r="A941" s="219">
        <f>Q947</f>
        <v>0.33333333333333331</v>
      </c>
      <c r="B941" s="38"/>
      <c r="C941" s="204"/>
      <c r="D941" s="207"/>
      <c r="E941" s="40" t="s">
        <v>36</v>
      </c>
      <c r="F941" s="42" t="str">
        <f>IF(D941&lt;&gt;"", VLOOKUP(D941,'Base de Datos'!$A$2:$D1268,2,FALSE()),"")</f>
        <v/>
      </c>
      <c r="G941" s="204"/>
      <c r="H941" s="216"/>
      <c r="I941" s="40" t="s">
        <v>36</v>
      </c>
      <c r="J941" s="42" t="str">
        <f>IF(H941&lt;&gt;"", VLOOKUP(H941,'Base de Datos'!$A$2:$D1268,2,FALSE()),"")</f>
        <v/>
      </c>
      <c r="K941" s="204"/>
      <c r="L941" s="216"/>
      <c r="M941" s="40" t="s">
        <v>36</v>
      </c>
      <c r="N941" s="42" t="str">
        <f>IF(L941&lt;&gt;"", VLOOKUP(L941,'Base de Datos'!$A$2:$D1268,2,FALSE()),"")</f>
        <v/>
      </c>
      <c r="O941" s="43"/>
      <c r="P941" s="1"/>
      <c r="Q941" s="44"/>
      <c r="R941" s="15"/>
      <c r="S941" s="45"/>
      <c r="T941" s="45" t="s">
        <v>37</v>
      </c>
      <c r="U941" s="46"/>
      <c r="V941" s="47"/>
      <c r="W941" s="45"/>
      <c r="X941" s="45" t="s">
        <v>37</v>
      </c>
      <c r="Y941" s="46"/>
      <c r="Z941" s="47"/>
      <c r="AA941" s="45"/>
      <c r="AB941" s="45" t="s">
        <v>37</v>
      </c>
      <c r="AC941" s="46"/>
      <c r="AD941" s="48"/>
      <c r="AE941" s="181"/>
      <c r="AF941" s="181"/>
      <c r="AG941" s="181"/>
      <c r="AH941" s="181"/>
      <c r="AI941" s="181"/>
      <c r="AJ941" s="181"/>
      <c r="AK941" s="181"/>
      <c r="AL941" s="181"/>
      <c r="AM941" s="48"/>
      <c r="AN941" s="53">
        <f>A939</f>
        <v>46289</v>
      </c>
      <c r="AO941" s="54" t="str">
        <f>C940</f>
        <v>Consultorio N° 1</v>
      </c>
      <c r="AP941" s="55">
        <f t="shared" ref="AP941:AQ941" si="636">C941</f>
        <v>0</v>
      </c>
      <c r="AQ941" s="55">
        <f t="shared" si="636"/>
        <v>0</v>
      </c>
      <c r="AR941" s="55">
        <f>U941</f>
        <v>0</v>
      </c>
      <c r="AS941" s="55">
        <f>S941</f>
        <v>0</v>
      </c>
      <c r="AT941" s="55">
        <f>S942</f>
        <v>0</v>
      </c>
      <c r="AU941" s="55">
        <f>U942</f>
        <v>0</v>
      </c>
      <c r="AV941" s="55">
        <f>S943</f>
        <v>0</v>
      </c>
      <c r="AW941" s="55">
        <f>U943</f>
        <v>0</v>
      </c>
      <c r="AX941" s="55">
        <f>U944</f>
        <v>0</v>
      </c>
      <c r="AY941" s="55">
        <f>F944</f>
        <v>0</v>
      </c>
      <c r="AZ941" s="56"/>
      <c r="BA941" s="56"/>
      <c r="BB941" s="56"/>
      <c r="BC941" s="56"/>
      <c r="BD941" s="56"/>
      <c r="BE941" s="56"/>
      <c r="BF941" s="56"/>
      <c r="BG941" s="56"/>
      <c r="BH941" s="56"/>
      <c r="BI941" s="56"/>
      <c r="BJ941" s="56"/>
      <c r="BK941" s="56"/>
      <c r="BL941" s="56"/>
      <c r="BM941" s="56"/>
      <c r="BN941" s="56"/>
    </row>
    <row r="942" spans="1:66" ht="11.25" customHeight="1">
      <c r="A942" s="220"/>
      <c r="B942" s="38"/>
      <c r="C942" s="205"/>
      <c r="D942" s="208"/>
      <c r="E942" s="57" t="s">
        <v>42</v>
      </c>
      <c r="F942" s="58" t="str">
        <f>IF(D941&lt;&gt;"", VLOOKUP(D941,'Base de Datos'!$A$2:$D1268,3,FALSE()),"")</f>
        <v/>
      </c>
      <c r="G942" s="205"/>
      <c r="H942" s="208"/>
      <c r="I942" s="57" t="s">
        <v>42</v>
      </c>
      <c r="J942" s="58" t="str">
        <f>IF(H941&lt;&gt;"", VLOOKUP(H941,'Base de Datos'!$A$2:$D1268,3,FALSE()),"")</f>
        <v/>
      </c>
      <c r="K942" s="205"/>
      <c r="L942" s="208"/>
      <c r="M942" s="57" t="s">
        <v>42</v>
      </c>
      <c r="N942" s="58" t="str">
        <f>IF(L941&lt;&gt;"", VLOOKUP(L941,'Base de Datos'!$A$2:$D1268,3,FALSE()),"")</f>
        <v/>
      </c>
      <c r="O942" s="43"/>
      <c r="P942" s="1"/>
      <c r="Q942" s="44"/>
      <c r="R942" s="15"/>
      <c r="S942" s="229"/>
      <c r="T942" s="230"/>
      <c r="U942" s="59"/>
      <c r="V942" s="47"/>
      <c r="W942" s="229"/>
      <c r="X942" s="230"/>
      <c r="Y942" s="59"/>
      <c r="Z942" s="47"/>
      <c r="AA942" s="229"/>
      <c r="AB942" s="230"/>
      <c r="AC942" s="59"/>
      <c r="AD942" s="48"/>
      <c r="AE942" s="181"/>
      <c r="AF942" s="181"/>
      <c r="AG942" s="181"/>
      <c r="AH942" s="181"/>
      <c r="AI942" s="181"/>
      <c r="AJ942" s="181"/>
      <c r="AK942" s="181"/>
      <c r="AL942" s="181"/>
      <c r="AM942" s="48"/>
      <c r="AN942" s="53">
        <f>A939</f>
        <v>46289</v>
      </c>
      <c r="AO942" s="54" t="str">
        <f>C940</f>
        <v>Consultorio N° 1</v>
      </c>
      <c r="AP942" s="55" t="str">
        <f t="shared" ref="AP942:AQ942" si="637">C945</f>
        <v>🚫</v>
      </c>
      <c r="AQ942" s="55" t="str">
        <f t="shared" si="637"/>
        <v>Victor Marin</v>
      </c>
      <c r="AR942" s="64">
        <f>U945</f>
        <v>0</v>
      </c>
      <c r="AS942" s="55">
        <f>S945</f>
        <v>0</v>
      </c>
      <c r="AT942" s="55">
        <f>S946</f>
        <v>0</v>
      </c>
      <c r="AU942" s="55">
        <f>U946</f>
        <v>0</v>
      </c>
      <c r="AV942" s="55">
        <f>S947</f>
        <v>0</v>
      </c>
      <c r="AW942" s="55">
        <f>U947</f>
        <v>0</v>
      </c>
      <c r="AX942" s="55">
        <f>U948</f>
        <v>0</v>
      </c>
      <c r="AY942" s="55" t="str">
        <f>F948</f>
        <v>Dr. Jorge Valeri</v>
      </c>
      <c r="AZ942" s="56"/>
      <c r="BA942" s="56"/>
      <c r="BB942" s="56"/>
      <c r="BC942" s="56"/>
      <c r="BD942" s="56"/>
      <c r="BE942" s="56"/>
      <c r="BF942" s="56"/>
      <c r="BG942" s="56"/>
      <c r="BH942" s="56"/>
      <c r="BI942" s="56"/>
      <c r="BJ942" s="56"/>
      <c r="BK942" s="56"/>
      <c r="BL942" s="56"/>
      <c r="BM942" s="56"/>
      <c r="BN942" s="56"/>
    </row>
    <row r="943" spans="1:66" ht="11.25" customHeight="1">
      <c r="A943" s="220"/>
      <c r="B943" s="38"/>
      <c r="C943" s="205"/>
      <c r="D943" s="208"/>
      <c r="E943" s="57" t="s">
        <v>44</v>
      </c>
      <c r="F943" s="58" t="str">
        <f>IF(D941&lt;&gt;"", VLOOKUP(D941,'Base de Datos'!$A$2:$D1268,4,FALSE()),"")</f>
        <v/>
      </c>
      <c r="G943" s="205"/>
      <c r="H943" s="208"/>
      <c r="I943" s="57" t="s">
        <v>44</v>
      </c>
      <c r="J943" s="58" t="str">
        <f>IF(H941&lt;&gt;"", VLOOKUP(H941,'Base de Datos'!$A$2:$D1268,4,FALSE()),"")</f>
        <v/>
      </c>
      <c r="K943" s="205"/>
      <c r="L943" s="208"/>
      <c r="M943" s="57" t="s">
        <v>44</v>
      </c>
      <c r="N943" s="58" t="str">
        <f>IF(L941&lt;&gt;"", VLOOKUP(L941,'Base de Datos'!$A$2:$D1268,4,FALSE()),"")</f>
        <v/>
      </c>
      <c r="O943" s="43"/>
      <c r="P943" s="1"/>
      <c r="Q943" s="44"/>
      <c r="R943" s="15"/>
      <c r="S943" s="229"/>
      <c r="T943" s="230"/>
      <c r="U943" s="59"/>
      <c r="V943" s="47"/>
      <c r="W943" s="229"/>
      <c r="X943" s="230"/>
      <c r="Y943" s="59"/>
      <c r="Z943" s="47"/>
      <c r="AA943" s="229"/>
      <c r="AB943" s="230"/>
      <c r="AC943" s="59"/>
      <c r="AD943" s="48"/>
      <c r="AE943" s="181"/>
      <c r="AF943" s="181"/>
      <c r="AG943" s="181"/>
      <c r="AH943" s="181"/>
      <c r="AI943" s="181"/>
      <c r="AJ943" s="181"/>
      <c r="AK943" s="181"/>
      <c r="AL943" s="181"/>
      <c r="AM943" s="48"/>
      <c r="AN943" s="53">
        <f>A939</f>
        <v>46289</v>
      </c>
      <c r="AO943" s="54" t="str">
        <f>C940</f>
        <v>Consultorio N° 1</v>
      </c>
      <c r="AP943" s="55" t="str">
        <f t="shared" ref="AP943:AQ943" si="638">C949</f>
        <v>🚫</v>
      </c>
      <c r="AQ943" s="55" t="str">
        <f t="shared" si="638"/>
        <v>Pietro Carbone</v>
      </c>
      <c r="AR943" s="64">
        <f>U949</f>
        <v>0</v>
      </c>
      <c r="AS943" s="55">
        <f>S949</f>
        <v>0</v>
      </c>
      <c r="AT943" s="55">
        <f>S950</f>
        <v>0</v>
      </c>
      <c r="AU943" s="55">
        <f>U950</f>
        <v>0</v>
      </c>
      <c r="AV943" s="55">
        <f>S951</f>
        <v>0</v>
      </c>
      <c r="AW943" s="55">
        <f>U951</f>
        <v>0</v>
      </c>
      <c r="AX943" s="55">
        <f>U952</f>
        <v>0</v>
      </c>
      <c r="AY943" s="55" t="str">
        <f>F952</f>
        <v>Dr. Jorge Valeri</v>
      </c>
      <c r="AZ943" s="56"/>
      <c r="BA943" s="56"/>
      <c r="BB943" s="56"/>
      <c r="BC943" s="56"/>
      <c r="BD943" s="56"/>
      <c r="BE943" s="56"/>
      <c r="BF943" s="56"/>
      <c r="BG943" s="56"/>
      <c r="BH943" s="56"/>
      <c r="BI943" s="56"/>
      <c r="BJ943" s="56"/>
      <c r="BK943" s="56"/>
      <c r="BL943" s="56"/>
      <c r="BM943" s="56"/>
      <c r="BN943" s="56"/>
    </row>
    <row r="944" spans="1:66" ht="11.25" customHeight="1">
      <c r="A944" s="221"/>
      <c r="B944" s="38"/>
      <c r="C944" s="206"/>
      <c r="D944" s="209"/>
      <c r="E944" s="85" t="s">
        <v>46</v>
      </c>
      <c r="F944" s="86"/>
      <c r="G944" s="206"/>
      <c r="H944" s="209"/>
      <c r="I944" s="87" t="s">
        <v>46</v>
      </c>
      <c r="J944" s="88"/>
      <c r="K944" s="206"/>
      <c r="L944" s="209"/>
      <c r="M944" s="87" t="s">
        <v>46</v>
      </c>
      <c r="N944" s="88"/>
      <c r="O944" s="43"/>
      <c r="P944" s="1"/>
      <c r="Q944" s="44"/>
      <c r="R944" s="15"/>
      <c r="S944" s="227" t="str">
        <f>IF(OR(S941="Empleado",S941="Familiar"),"Nombre del Empleado","N° Factura")</f>
        <v>N° Factura</v>
      </c>
      <c r="T944" s="228"/>
      <c r="U944" s="89"/>
      <c r="V944" s="47"/>
      <c r="W944" s="227" t="str">
        <f>IF(OR(W941="Empleado",W941="Familiar"),"Nombre del Empleado","N° Factura")</f>
        <v>N° Factura</v>
      </c>
      <c r="X944" s="228"/>
      <c r="Y944" s="89"/>
      <c r="Z944" s="47"/>
      <c r="AA944" s="227" t="str">
        <f>IF(OR(AA941="Empleado",AA941="Familiar"),"Nombre del Empleado","N° Factura")</f>
        <v>N° Factura</v>
      </c>
      <c r="AB944" s="228"/>
      <c r="AC944" s="89"/>
      <c r="AD944" s="48"/>
      <c r="AE944" s="181"/>
      <c r="AF944" s="181"/>
      <c r="AG944" s="181"/>
      <c r="AH944" s="181"/>
      <c r="AI944" s="181"/>
      <c r="AJ944" s="181"/>
      <c r="AK944" s="181"/>
      <c r="AL944" s="181"/>
      <c r="AM944" s="48"/>
      <c r="AN944" s="53">
        <f>A939</f>
        <v>46289</v>
      </c>
      <c r="AO944" s="54" t="str">
        <f>C940</f>
        <v>Consultorio N° 1</v>
      </c>
      <c r="AP944" s="55" t="str">
        <f t="shared" ref="AP944:AQ944" si="639">C953</f>
        <v>💲</v>
      </c>
      <c r="AQ944" s="55" t="str">
        <f t="shared" si="639"/>
        <v>Felipe Fuenmayor</v>
      </c>
      <c r="AR944" s="64">
        <f>U953</f>
        <v>50</v>
      </c>
      <c r="AS944" s="55">
        <f>S953</f>
        <v>0</v>
      </c>
      <c r="AT944" s="55" t="str">
        <f>S954</f>
        <v>Punto de venta</v>
      </c>
      <c r="AU944" s="64">
        <f>U954</f>
        <v>0</v>
      </c>
      <c r="AV944" s="55">
        <f>S955</f>
        <v>0</v>
      </c>
      <c r="AW944" s="55">
        <f>U955</f>
        <v>0</v>
      </c>
      <c r="AX944" s="55">
        <f>U956</f>
        <v>0</v>
      </c>
      <c r="AY944" s="55" t="str">
        <f>F956</f>
        <v>Dr. Jorge Valeri</v>
      </c>
      <c r="AZ944" s="56"/>
      <c r="BA944" s="56"/>
      <c r="BB944" s="56"/>
      <c r="BC944" s="56"/>
      <c r="BD944" s="56"/>
      <c r="BE944" s="56"/>
      <c r="BF944" s="56"/>
      <c r="BG944" s="56"/>
      <c r="BH944" s="56"/>
      <c r="BI944" s="56"/>
      <c r="BJ944" s="56"/>
      <c r="BK944" s="56"/>
      <c r="BL944" s="56"/>
      <c r="BM944" s="56"/>
      <c r="BN944" s="56"/>
    </row>
    <row r="945" spans="1:66" ht="11.25" customHeight="1">
      <c r="A945" s="222">
        <f>A941+$Q$13/1440</f>
        <v>0.375</v>
      </c>
      <c r="B945" s="38"/>
      <c r="C945" s="204" t="s">
        <v>73</v>
      </c>
      <c r="D945" s="207" t="s">
        <v>271</v>
      </c>
      <c r="E945" s="40" t="s">
        <v>36</v>
      </c>
      <c r="F945" s="42" t="str">
        <f>IF(D945&lt;&gt;"", VLOOKUP(D945,'Base de Datos'!$A$2:$D1268,2,FALSE()),"")</f>
        <v>Mirki Marin</v>
      </c>
      <c r="G945" s="204" t="s">
        <v>52</v>
      </c>
      <c r="H945" s="216" t="s">
        <v>375</v>
      </c>
      <c r="I945" s="40" t="s">
        <v>36</v>
      </c>
      <c r="J945" s="42" t="str">
        <f>IF(H945&lt;&gt;"", VLOOKUP(H945,'Base de Datos'!$A$2:$D1268,2,FALSE()),"")</f>
        <v>Fanny Fernández</v>
      </c>
      <c r="K945" s="204"/>
      <c r="L945" s="216"/>
      <c r="M945" s="40" t="s">
        <v>36</v>
      </c>
      <c r="N945" s="42" t="str">
        <f>IF(L945&lt;&gt;"", VLOOKUP(L945,'Base de Datos'!$A$2:$D1268,2,FALSE()),"")</f>
        <v/>
      </c>
      <c r="O945" s="262" t="s">
        <v>32</v>
      </c>
      <c r="P945" s="242"/>
      <c r="Q945" s="263">
        <f ca="1">$N$2</f>
        <v>888.89089999999999</v>
      </c>
      <c r="R945" s="15"/>
      <c r="S945" s="45"/>
      <c r="T945" s="45" t="s">
        <v>37</v>
      </c>
      <c r="U945" s="103"/>
      <c r="V945" s="47"/>
      <c r="W945" s="45"/>
      <c r="X945" s="45" t="s">
        <v>37</v>
      </c>
      <c r="Y945" s="46">
        <v>50</v>
      </c>
      <c r="Z945" s="47"/>
      <c r="AA945" s="45"/>
      <c r="AB945" s="45" t="s">
        <v>37</v>
      </c>
      <c r="AC945" s="46"/>
      <c r="AD945" s="48"/>
      <c r="AE945" s="181"/>
      <c r="AF945" s="181"/>
      <c r="AG945" s="181"/>
      <c r="AH945" s="181"/>
      <c r="AI945" s="181"/>
      <c r="AJ945" s="181"/>
      <c r="AK945" s="181"/>
      <c r="AL945" s="181"/>
      <c r="AM945" s="48"/>
      <c r="AN945" s="53">
        <f>A939</f>
        <v>46289</v>
      </c>
      <c r="AO945" s="54" t="str">
        <f>C940</f>
        <v>Consultorio N° 1</v>
      </c>
      <c r="AP945" s="55" t="str">
        <f t="shared" ref="AP945:AQ945" si="640">C957</f>
        <v>🚫</v>
      </c>
      <c r="AQ945" s="55" t="str">
        <f t="shared" si="640"/>
        <v>Sebastian Lanna</v>
      </c>
      <c r="AR945" s="64">
        <f>U957</f>
        <v>0</v>
      </c>
      <c r="AS945" s="55">
        <f>S957</f>
        <v>0</v>
      </c>
      <c r="AT945" s="55">
        <f>S958</f>
        <v>0</v>
      </c>
      <c r="AU945" s="55">
        <f>U958</f>
        <v>0</v>
      </c>
      <c r="AV945" s="55">
        <f>S959</f>
        <v>0</v>
      </c>
      <c r="AW945" s="55">
        <f>U959</f>
        <v>0</v>
      </c>
      <c r="AX945" s="55">
        <f>U960</f>
        <v>0</v>
      </c>
      <c r="AY945" s="55" t="str">
        <f>F960</f>
        <v>Dr. Jorge Valeri</v>
      </c>
      <c r="AZ945" s="56"/>
      <c r="BA945" s="56"/>
      <c r="BB945" s="56"/>
      <c r="BC945" s="56"/>
      <c r="BD945" s="56"/>
      <c r="BE945" s="56"/>
      <c r="BF945" s="56"/>
      <c r="BG945" s="56"/>
      <c r="BH945" s="56"/>
      <c r="BI945" s="56"/>
      <c r="BJ945" s="56"/>
      <c r="BK945" s="56"/>
      <c r="BL945" s="56"/>
      <c r="BM945" s="56"/>
      <c r="BN945" s="56"/>
    </row>
    <row r="946" spans="1:66" ht="11.25" customHeight="1">
      <c r="A946" s="220"/>
      <c r="B946" s="38"/>
      <c r="C946" s="205"/>
      <c r="D946" s="208"/>
      <c r="E946" s="57" t="s">
        <v>42</v>
      </c>
      <c r="F946" s="58">
        <f>IF(D945&lt;&gt;"", VLOOKUP(D945,'Base de Datos'!$A$2:$D1268,3,FALSE()),"")</f>
        <v>4122788296</v>
      </c>
      <c r="G946" s="205"/>
      <c r="H946" s="208"/>
      <c r="I946" s="57" t="s">
        <v>42</v>
      </c>
      <c r="J946" s="58">
        <f>IF(H945&lt;&gt;"", VLOOKUP(H945,'Base de Datos'!$A$2:$D1268,3,FALSE()),"")</f>
        <v>4120173977</v>
      </c>
      <c r="K946" s="205"/>
      <c r="L946" s="208"/>
      <c r="M946" s="57" t="s">
        <v>42</v>
      </c>
      <c r="N946" s="58" t="str">
        <f>IF(L945&lt;&gt;"", VLOOKUP(L945,'Base de Datos'!$A$2:$D1268,3,FALSE()),"")</f>
        <v/>
      </c>
      <c r="O946" s="242"/>
      <c r="P946" s="242"/>
      <c r="Q946" s="264"/>
      <c r="R946" s="15"/>
      <c r="S946" s="229"/>
      <c r="T946" s="230"/>
      <c r="U946" s="59"/>
      <c r="V946" s="47"/>
      <c r="W946" s="229" t="s">
        <v>1265</v>
      </c>
      <c r="X946" s="230"/>
      <c r="Y946" s="59">
        <v>42723</v>
      </c>
      <c r="Z946" s="47"/>
      <c r="AA946" s="229"/>
      <c r="AB946" s="230"/>
      <c r="AC946" s="59"/>
      <c r="AD946" s="48"/>
      <c r="AE946" s="181"/>
      <c r="AF946" s="181"/>
      <c r="AG946" s="181"/>
      <c r="AH946" s="181"/>
      <c r="AI946" s="181"/>
      <c r="AJ946" s="181"/>
      <c r="AK946" s="181"/>
      <c r="AL946" s="181"/>
      <c r="AM946" s="48"/>
      <c r="AN946" s="53">
        <f>A939</f>
        <v>46289</v>
      </c>
      <c r="AO946" s="54" t="str">
        <f>C940</f>
        <v>Consultorio N° 1</v>
      </c>
      <c r="AP946" s="55" t="str">
        <f t="shared" ref="AP946:AQ946" si="641">C961</f>
        <v>📦</v>
      </c>
      <c r="AQ946" s="55" t="str">
        <f t="shared" si="641"/>
        <v>Jorgelina Alvarez</v>
      </c>
      <c r="AR946" s="55">
        <f>U961</f>
        <v>50</v>
      </c>
      <c r="AS946" s="55" t="str">
        <f>S961</f>
        <v>Familiar</v>
      </c>
      <c r="AT946" s="55">
        <f>S962</f>
        <v>0</v>
      </c>
      <c r="AU946" s="55">
        <f>U962</f>
        <v>0</v>
      </c>
      <c r="AV946" s="55">
        <f>S963</f>
        <v>0</v>
      </c>
      <c r="AW946" s="55">
        <f>U963</f>
        <v>0</v>
      </c>
      <c r="AX946" s="55">
        <f>U964</f>
        <v>0</v>
      </c>
      <c r="AY946" s="55" t="str">
        <f>F964</f>
        <v>Dr. Jorge Valeri</v>
      </c>
      <c r="AZ946" s="56"/>
      <c r="BA946" s="56"/>
      <c r="BB946" s="56"/>
      <c r="BC946" s="56"/>
      <c r="BD946" s="56"/>
      <c r="BE946" s="56"/>
      <c r="BF946" s="56"/>
      <c r="BG946" s="56"/>
      <c r="BH946" s="56"/>
      <c r="BI946" s="56"/>
      <c r="BJ946" s="56"/>
      <c r="BK946" s="56"/>
      <c r="BL946" s="56"/>
      <c r="BM946" s="56"/>
      <c r="BN946" s="56"/>
    </row>
    <row r="947" spans="1:66" ht="11.25" customHeight="1">
      <c r="A947" s="220"/>
      <c r="B947" s="38"/>
      <c r="C947" s="205"/>
      <c r="D947" s="208"/>
      <c r="E947" s="57" t="s">
        <v>44</v>
      </c>
      <c r="F947" s="58" t="str">
        <f>IF(D945&lt;&gt;"", VLOOKUP(D945,'Base de Datos'!$A$2:$D1268,4,FALSE()),"")</f>
        <v>V25222682</v>
      </c>
      <c r="G947" s="205"/>
      <c r="H947" s="208"/>
      <c r="I947" s="57" t="s">
        <v>44</v>
      </c>
      <c r="J947" s="58" t="str">
        <f>IF(H945&lt;&gt;"", VLOOKUP(H945,'Base de Datos'!$A$2:$D1268,4,FALSE()),"")</f>
        <v>V32877110</v>
      </c>
      <c r="K947" s="205"/>
      <c r="L947" s="208"/>
      <c r="M947" s="57" t="s">
        <v>44</v>
      </c>
      <c r="N947" s="58" t="str">
        <f>IF(L945&lt;&gt;"", VLOOKUP(L945,'Base de Datos'!$A$2:$D1268,4,FALSE()),"")</f>
        <v/>
      </c>
      <c r="O947" s="43"/>
      <c r="P947" s="104" t="s">
        <v>50</v>
      </c>
      <c r="Q947" s="110">
        <v>0.33333333333333331</v>
      </c>
      <c r="R947" s="15"/>
      <c r="S947" s="229"/>
      <c r="T947" s="230"/>
      <c r="U947" s="59"/>
      <c r="V947" s="47"/>
      <c r="W947" s="229"/>
      <c r="X947" s="230"/>
      <c r="Y947" s="59"/>
      <c r="Z947" s="47"/>
      <c r="AA947" s="229"/>
      <c r="AB947" s="230"/>
      <c r="AC947" s="59"/>
      <c r="AD947" s="48"/>
      <c r="AE947" s="181"/>
      <c r="AF947" s="181"/>
      <c r="AG947" s="181"/>
      <c r="AH947" s="181"/>
      <c r="AI947" s="181"/>
      <c r="AJ947" s="181"/>
      <c r="AK947" s="181"/>
      <c r="AL947" s="181"/>
      <c r="AM947" s="48"/>
      <c r="AN947" s="53">
        <f>A939</f>
        <v>46289</v>
      </c>
      <c r="AO947" s="54" t="str">
        <f>C940</f>
        <v>Consultorio N° 1</v>
      </c>
      <c r="AP947" s="55" t="str">
        <f t="shared" ref="AP947:AQ947" si="642">C965</f>
        <v>📦</v>
      </c>
      <c r="AQ947" s="55" t="str">
        <f t="shared" si="642"/>
        <v>Luis Daniel La Cruz</v>
      </c>
      <c r="AR947" s="55">
        <f>U965</f>
        <v>50</v>
      </c>
      <c r="AS947" s="55" t="str">
        <f>S965</f>
        <v>Participante</v>
      </c>
      <c r="AT947" s="55">
        <f>S966</f>
        <v>0</v>
      </c>
      <c r="AU947" s="55">
        <f>U966</f>
        <v>0</v>
      </c>
      <c r="AV947" s="55">
        <f>S967</f>
        <v>0</v>
      </c>
      <c r="AW947" s="55">
        <f>U967</f>
        <v>0</v>
      </c>
      <c r="AX947" s="55">
        <f>U968</f>
        <v>0</v>
      </c>
      <c r="AY947" s="55" t="str">
        <f>F968</f>
        <v>Dr. Jorge Valeri</v>
      </c>
      <c r="AZ947" s="56"/>
      <c r="BA947" s="56"/>
      <c r="BB947" s="56"/>
      <c r="BC947" s="56"/>
      <c r="BD947" s="56"/>
      <c r="BE947" s="56"/>
      <c r="BF947" s="56"/>
      <c r="BG947" s="56"/>
      <c r="BH947" s="56"/>
      <c r="BI947" s="56"/>
      <c r="BJ947" s="56"/>
      <c r="BK947" s="56"/>
      <c r="BL947" s="56"/>
      <c r="BM947" s="56"/>
      <c r="BN947" s="56"/>
    </row>
    <row r="948" spans="1:66" ht="11.25" customHeight="1">
      <c r="A948" s="221"/>
      <c r="B948" s="38"/>
      <c r="C948" s="206"/>
      <c r="D948" s="209"/>
      <c r="E948" s="85" t="s">
        <v>46</v>
      </c>
      <c r="F948" s="107" t="s">
        <v>48</v>
      </c>
      <c r="G948" s="206"/>
      <c r="H948" s="209"/>
      <c r="I948" s="85" t="s">
        <v>46</v>
      </c>
      <c r="J948" s="108" t="s">
        <v>69</v>
      </c>
      <c r="K948" s="206"/>
      <c r="L948" s="209"/>
      <c r="M948" s="85" t="s">
        <v>46</v>
      </c>
      <c r="N948" s="108"/>
      <c r="O948" s="43"/>
      <c r="P948" s="104" t="s">
        <v>54</v>
      </c>
      <c r="Q948" s="109">
        <v>60</v>
      </c>
      <c r="R948" s="15"/>
      <c r="S948" s="227" t="str">
        <f>IF(OR(S945="Empleado",S945="Familiar"),"Nombre del Empleado","N° Factura")</f>
        <v>N° Factura</v>
      </c>
      <c r="T948" s="228"/>
      <c r="U948" s="89"/>
      <c r="V948" s="47"/>
      <c r="W948" s="227" t="str">
        <f>IF(OR(W945="Empleado",W945="Familiar"),"Nombre del Empleado","N° Factura")</f>
        <v>N° Factura</v>
      </c>
      <c r="X948" s="228"/>
      <c r="Y948" s="111"/>
      <c r="Z948" s="47"/>
      <c r="AA948" s="227" t="str">
        <f>IF(OR(AA945="Empleado",AA945="Familiar"),"Nombre del Empleado","N° Factura")</f>
        <v>N° Factura</v>
      </c>
      <c r="AB948" s="228"/>
      <c r="AC948" s="111"/>
      <c r="AD948" s="48"/>
      <c r="AE948" s="181"/>
      <c r="AF948" s="181"/>
      <c r="AG948" s="181"/>
      <c r="AH948" s="181"/>
      <c r="AI948" s="181"/>
      <c r="AJ948" s="181"/>
      <c r="AK948" s="181"/>
      <c r="AL948" s="181"/>
      <c r="AM948" s="48"/>
      <c r="AN948" s="53">
        <f>A939</f>
        <v>46289</v>
      </c>
      <c r="AO948" s="54" t="str">
        <f>C940</f>
        <v>Consultorio N° 1</v>
      </c>
      <c r="AP948" s="55" t="str">
        <f t="shared" ref="AP948:AQ948" si="643">C969</f>
        <v>💲</v>
      </c>
      <c r="AQ948" s="55" t="str">
        <f t="shared" si="643"/>
        <v>Alberto Serfaty</v>
      </c>
      <c r="AR948" s="55">
        <f>U969</f>
        <v>50</v>
      </c>
      <c r="AS948" s="55">
        <f>S969</f>
        <v>0</v>
      </c>
      <c r="AT948" s="55" t="str">
        <f>S970</f>
        <v>Punto de venta</v>
      </c>
      <c r="AU948" s="55">
        <f>U970</f>
        <v>42723</v>
      </c>
      <c r="AV948" s="55">
        <f>S971</f>
        <v>0</v>
      </c>
      <c r="AW948" s="55">
        <f>U971</f>
        <v>0</v>
      </c>
      <c r="AX948" s="55">
        <f>U972</f>
        <v>0</v>
      </c>
      <c r="AY948" s="55" t="str">
        <f>F972</f>
        <v>Dr. Jorge Valeri</v>
      </c>
      <c r="AZ948" s="56"/>
      <c r="BA948" s="56"/>
      <c r="BB948" s="56"/>
      <c r="BC948" s="56"/>
      <c r="BD948" s="56"/>
      <c r="BE948" s="56"/>
      <c r="BF948" s="56"/>
      <c r="BG948" s="56"/>
      <c r="BH948" s="56"/>
      <c r="BI948" s="56"/>
      <c r="BJ948" s="56"/>
      <c r="BK948" s="56"/>
      <c r="BL948" s="56"/>
      <c r="BM948" s="56"/>
      <c r="BN948" s="56"/>
    </row>
    <row r="949" spans="1:66" ht="11.25" customHeight="1">
      <c r="A949" s="222">
        <f>A945+$Q$13/1440</f>
        <v>0.41666666666666669</v>
      </c>
      <c r="B949" s="38"/>
      <c r="C949" s="204" t="s">
        <v>73</v>
      </c>
      <c r="D949" s="207" t="s">
        <v>373</v>
      </c>
      <c r="E949" s="40" t="s">
        <v>36</v>
      </c>
      <c r="F949" s="42">
        <f>IF(D949&lt;&gt;"", VLOOKUP(D949,'Base de Datos'!$A$2:$D1268,2,FALSE()),"")</f>
        <v>0</v>
      </c>
      <c r="G949" s="218"/>
      <c r="H949" s="217"/>
      <c r="I949" s="118" t="s">
        <v>36</v>
      </c>
      <c r="J949" s="42" t="str">
        <f>IF(H949&lt;&gt;"", VLOOKUP(H949,'Base de Datos'!$A$2:$D1268,2,FALSE()),"")</f>
        <v/>
      </c>
      <c r="K949" s="218" t="s">
        <v>73</v>
      </c>
      <c r="L949" s="217" t="s">
        <v>312</v>
      </c>
      <c r="M949" s="118" t="s">
        <v>36</v>
      </c>
      <c r="N949" s="42">
        <f>IF(L949&lt;&gt;"", VLOOKUP(L949,'Base de Datos'!$A$2:$D1268,2,FALSE()),"")</f>
        <v>0</v>
      </c>
      <c r="O949" s="43"/>
      <c r="P949" s="1"/>
      <c r="Q949" s="1"/>
      <c r="R949" s="15"/>
      <c r="S949" s="45"/>
      <c r="T949" s="45" t="s">
        <v>37</v>
      </c>
      <c r="U949" s="46"/>
      <c r="V949" s="47"/>
      <c r="W949" s="45"/>
      <c r="X949" s="45" t="s">
        <v>37</v>
      </c>
      <c r="Y949" s="59"/>
      <c r="Z949" s="47"/>
      <c r="AA949" s="45"/>
      <c r="AB949" s="45" t="s">
        <v>37</v>
      </c>
      <c r="AC949" s="46"/>
      <c r="AD949" s="48"/>
      <c r="AE949" s="181"/>
      <c r="AF949" s="181"/>
      <c r="AG949" s="181"/>
      <c r="AH949" s="181"/>
      <c r="AI949" s="181"/>
      <c r="AJ949" s="181"/>
      <c r="AK949" s="181"/>
      <c r="AL949" s="181"/>
      <c r="AM949" s="48"/>
      <c r="AN949" s="53">
        <f>A939</f>
        <v>46289</v>
      </c>
      <c r="AO949" s="54" t="str">
        <f>C940</f>
        <v>Consultorio N° 1</v>
      </c>
      <c r="AP949" s="55" t="str">
        <f t="shared" ref="AP949:AQ949" si="644">C973</f>
        <v>💲</v>
      </c>
      <c r="AQ949" s="55" t="str">
        <f t="shared" si="644"/>
        <v>Omar Lopez</v>
      </c>
      <c r="AR949" s="55">
        <f>U973</f>
        <v>50</v>
      </c>
      <c r="AS949" s="55">
        <f>S973</f>
        <v>0</v>
      </c>
      <c r="AT949" s="55" t="str">
        <f>S974</f>
        <v>Efectivo ($)</v>
      </c>
      <c r="AU949" s="55">
        <f>U974</f>
        <v>50</v>
      </c>
      <c r="AV949" s="55">
        <f>S975</f>
        <v>0</v>
      </c>
      <c r="AW949" s="55">
        <f>U975</f>
        <v>0</v>
      </c>
      <c r="AX949" s="55">
        <f>U976</f>
        <v>0</v>
      </c>
      <c r="AY949" s="55" t="str">
        <f>F976</f>
        <v>Dr. Jorge Valeri</v>
      </c>
      <c r="AZ949" s="56"/>
      <c r="BA949" s="56"/>
      <c r="BB949" s="56"/>
      <c r="BC949" s="56"/>
      <c r="BD949" s="56"/>
      <c r="BE949" s="56"/>
      <c r="BF949" s="56"/>
      <c r="BG949" s="56"/>
      <c r="BH949" s="56"/>
      <c r="BI949" s="56"/>
      <c r="BJ949" s="56"/>
      <c r="BK949" s="56"/>
      <c r="BL949" s="56"/>
      <c r="BM949" s="56"/>
      <c r="BN949" s="56"/>
    </row>
    <row r="950" spans="1:66" ht="11.25" customHeight="1">
      <c r="A950" s="220"/>
      <c r="B950" s="38"/>
      <c r="C950" s="205"/>
      <c r="D950" s="208"/>
      <c r="E950" s="57" t="s">
        <v>42</v>
      </c>
      <c r="F950" s="58">
        <f>IF(D949&lt;&gt;"", VLOOKUP(D949,'Base de Datos'!$A$2:$D1268,3,FALSE()),"")</f>
        <v>4143347808</v>
      </c>
      <c r="G950" s="205"/>
      <c r="H950" s="208"/>
      <c r="I950" s="57" t="s">
        <v>42</v>
      </c>
      <c r="J950" s="58" t="str">
        <f>IF(H949&lt;&gt;"", VLOOKUP(H949,'Base de Datos'!$A$2:$D1268,3,FALSE()),"")</f>
        <v/>
      </c>
      <c r="K950" s="205"/>
      <c r="L950" s="208"/>
      <c r="M950" s="57" t="s">
        <v>42</v>
      </c>
      <c r="N950" s="58">
        <f>IF(L949&lt;&gt;"", VLOOKUP(L949,'Base de Datos'!$A$2:$D1268,3,FALSE()),"")</f>
        <v>4129836320</v>
      </c>
      <c r="O950" s="43"/>
      <c r="P950" s="119" t="s">
        <v>58</v>
      </c>
      <c r="Q950" s="44"/>
      <c r="R950" s="15"/>
      <c r="S950" s="229"/>
      <c r="T950" s="230"/>
      <c r="U950" s="59"/>
      <c r="V950" s="47"/>
      <c r="W950" s="229"/>
      <c r="X950" s="230"/>
      <c r="Y950" s="59"/>
      <c r="Z950" s="47"/>
      <c r="AA950" s="229"/>
      <c r="AB950" s="230"/>
      <c r="AC950" s="59"/>
      <c r="AD950" s="48"/>
      <c r="AE950" s="181"/>
      <c r="AF950" s="181"/>
      <c r="AG950" s="181"/>
      <c r="AH950" s="181"/>
      <c r="AI950" s="181"/>
      <c r="AJ950" s="181"/>
      <c r="AK950" s="181"/>
      <c r="AL950" s="181"/>
      <c r="AM950" s="48"/>
      <c r="AN950" s="53">
        <f>A939</f>
        <v>46289</v>
      </c>
      <c r="AO950" s="54" t="str">
        <f>C940</f>
        <v>Consultorio N° 1</v>
      </c>
      <c r="AP950" s="55">
        <f t="shared" ref="AP950:AQ950" si="645">C977</f>
        <v>0</v>
      </c>
      <c r="AQ950" s="55">
        <f t="shared" si="645"/>
        <v>0</v>
      </c>
      <c r="AR950" s="55">
        <f>U977</f>
        <v>0</v>
      </c>
      <c r="AS950" s="55">
        <f>S977</f>
        <v>0</v>
      </c>
      <c r="AT950" s="55">
        <f>S978</f>
        <v>0</v>
      </c>
      <c r="AU950" s="55">
        <f>U978</f>
        <v>0</v>
      </c>
      <c r="AV950" s="55">
        <f>S979</f>
        <v>0</v>
      </c>
      <c r="AW950" s="55">
        <f>U979</f>
        <v>0</v>
      </c>
      <c r="AX950" s="55">
        <f>U980</f>
        <v>0</v>
      </c>
      <c r="AY950" s="55">
        <f>F980</f>
        <v>0</v>
      </c>
      <c r="AZ950" s="56"/>
      <c r="BA950" s="56"/>
      <c r="BB950" s="56"/>
      <c r="BC950" s="56"/>
      <c r="BD950" s="56"/>
      <c r="BE950" s="56"/>
      <c r="BF950" s="56"/>
      <c r="BG950" s="56"/>
      <c r="BH950" s="56"/>
      <c r="BI950" s="56"/>
      <c r="BJ950" s="56"/>
      <c r="BK950" s="56"/>
      <c r="BL950" s="56"/>
      <c r="BM950" s="56"/>
      <c r="BN950" s="56"/>
    </row>
    <row r="951" spans="1:66" ht="11.25" customHeight="1">
      <c r="A951" s="220"/>
      <c r="B951" s="38"/>
      <c r="C951" s="205"/>
      <c r="D951" s="208"/>
      <c r="E951" s="57" t="s">
        <v>44</v>
      </c>
      <c r="F951" s="58" t="str">
        <f>IF(D949&lt;&gt;"", VLOOKUP(D949,'Base de Datos'!$A$2:$D1268,4,FALSE()),"")</f>
        <v>V12421059</v>
      </c>
      <c r="G951" s="205"/>
      <c r="H951" s="208"/>
      <c r="I951" s="57" t="s">
        <v>44</v>
      </c>
      <c r="J951" s="58" t="str">
        <f>IF(H949&lt;&gt;"", VLOOKUP(H949,'Base de Datos'!$A$2:$D1268,4,FALSE()),"")</f>
        <v/>
      </c>
      <c r="K951" s="205"/>
      <c r="L951" s="208"/>
      <c r="M951" s="57" t="s">
        <v>44</v>
      </c>
      <c r="N951" s="58" t="str">
        <f>IF(L949&lt;&gt;"", VLOOKUP(L949,'Base de Datos'!$A$2:$D1268,4,FALSE()),"")</f>
        <v>V28158107</v>
      </c>
      <c r="O951" s="43"/>
      <c r="P951" s="120" t="s">
        <v>61</v>
      </c>
      <c r="Q951" s="121" t="s">
        <v>62</v>
      </c>
      <c r="R951" s="15"/>
      <c r="S951" s="229"/>
      <c r="T951" s="230"/>
      <c r="U951" s="59"/>
      <c r="V951" s="47"/>
      <c r="W951" s="229"/>
      <c r="X951" s="230"/>
      <c r="Y951" s="59"/>
      <c r="Z951" s="47"/>
      <c r="AA951" s="229"/>
      <c r="AB951" s="230"/>
      <c r="AC951" s="59"/>
      <c r="AD951" s="48"/>
      <c r="AE951" s="181"/>
      <c r="AF951" s="181"/>
      <c r="AG951" s="181"/>
      <c r="AH951" s="181"/>
      <c r="AI951" s="181"/>
      <c r="AJ951" s="181"/>
      <c r="AK951" s="181"/>
      <c r="AL951" s="181"/>
      <c r="AM951" s="48"/>
      <c r="AN951" s="53">
        <f>A939</f>
        <v>46289</v>
      </c>
      <c r="AO951" s="54" t="s">
        <v>17</v>
      </c>
      <c r="AP951" s="55">
        <f t="shared" ref="AP951:AQ951" si="646">C981</f>
        <v>0</v>
      </c>
      <c r="AQ951" s="55">
        <f t="shared" si="646"/>
        <v>0</v>
      </c>
      <c r="AR951" s="55">
        <f>U981</f>
        <v>0</v>
      </c>
      <c r="AS951" s="55">
        <f>S981</f>
        <v>0</v>
      </c>
      <c r="AT951" s="55">
        <f>S982</f>
        <v>0</v>
      </c>
      <c r="AU951" s="55">
        <f>U982</f>
        <v>0</v>
      </c>
      <c r="AV951" s="55">
        <f>S983</f>
        <v>0</v>
      </c>
      <c r="AW951" s="55">
        <f>U983</f>
        <v>0</v>
      </c>
      <c r="AX951" s="55">
        <f>U984</f>
        <v>0</v>
      </c>
      <c r="AY951" s="55">
        <f>F984</f>
        <v>0</v>
      </c>
      <c r="AZ951" s="56"/>
      <c r="BA951" s="56"/>
      <c r="BB951" s="56"/>
      <c r="BC951" s="56"/>
      <c r="BD951" s="56"/>
      <c r="BE951" s="56"/>
      <c r="BF951" s="56"/>
      <c r="BG951" s="56"/>
      <c r="BH951" s="56"/>
      <c r="BI951" s="56"/>
      <c r="BJ951" s="56"/>
      <c r="BK951" s="56"/>
      <c r="BL951" s="56"/>
      <c r="BM951" s="56"/>
      <c r="BN951" s="56"/>
    </row>
    <row r="952" spans="1:66" ht="11.25" customHeight="1">
      <c r="A952" s="221"/>
      <c r="B952" s="38"/>
      <c r="C952" s="206"/>
      <c r="D952" s="209"/>
      <c r="E952" s="85" t="s">
        <v>46</v>
      </c>
      <c r="F952" s="86" t="s">
        <v>48</v>
      </c>
      <c r="G952" s="206"/>
      <c r="H952" s="209"/>
      <c r="I952" s="85" t="s">
        <v>46</v>
      </c>
      <c r="J952" s="108"/>
      <c r="K952" s="206"/>
      <c r="L952" s="209"/>
      <c r="M952" s="85" t="s">
        <v>46</v>
      </c>
      <c r="N952" s="108" t="s">
        <v>55</v>
      </c>
      <c r="O952" s="43"/>
      <c r="P952" s="123" t="s">
        <v>64</v>
      </c>
      <c r="Q952" s="124" t="s">
        <v>65</v>
      </c>
      <c r="R952" s="15"/>
      <c r="S952" s="227" t="str">
        <f>IF(OR(S949="Empleado",S949="Familiar"),"Nombre del Empleado","N° Factura")</f>
        <v>N° Factura</v>
      </c>
      <c r="T952" s="228"/>
      <c r="U952" s="89"/>
      <c r="V952" s="47"/>
      <c r="W952" s="227" t="str">
        <f>IF(OR(W949="Empleado",W949="Familiar"),"Nombre del Empleado","N° Factura")</f>
        <v>N° Factura</v>
      </c>
      <c r="X952" s="228"/>
      <c r="Y952" s="89"/>
      <c r="Z952" s="47"/>
      <c r="AA952" s="227" t="str">
        <f>IF(OR(AA949="Empleado",AA949="Familiar"),"Nombre del Empleado","N° Factura")</f>
        <v>N° Factura</v>
      </c>
      <c r="AB952" s="228"/>
      <c r="AC952" s="89"/>
      <c r="AD952" s="48"/>
      <c r="AE952" s="181"/>
      <c r="AF952" s="181"/>
      <c r="AG952" s="181"/>
      <c r="AH952" s="181"/>
      <c r="AI952" s="181"/>
      <c r="AJ952" s="181"/>
      <c r="AK952" s="181"/>
      <c r="AL952" s="181"/>
      <c r="AM952" s="48"/>
      <c r="AN952" s="53">
        <f>A939</f>
        <v>46289</v>
      </c>
      <c r="AO952" s="54" t="s">
        <v>17</v>
      </c>
      <c r="AP952" s="55">
        <f t="shared" ref="AP952:AQ952" si="647">C985</f>
        <v>0</v>
      </c>
      <c r="AQ952" s="55">
        <f t="shared" si="647"/>
        <v>0</v>
      </c>
      <c r="AR952" s="55">
        <f>U985</f>
        <v>0</v>
      </c>
      <c r="AS952" s="55">
        <f>S985</f>
        <v>0</v>
      </c>
      <c r="AT952" s="55">
        <f>S986</f>
        <v>0</v>
      </c>
      <c r="AU952" s="55">
        <f>U986</f>
        <v>0</v>
      </c>
      <c r="AV952" s="55">
        <f>S987</f>
        <v>0</v>
      </c>
      <c r="AW952" s="55">
        <f>U987</f>
        <v>0</v>
      </c>
      <c r="AX952" s="55">
        <f>U988</f>
        <v>0</v>
      </c>
      <c r="AY952" s="55">
        <f>F988</f>
        <v>0</v>
      </c>
      <c r="AZ952" s="56"/>
      <c r="BA952" s="56"/>
      <c r="BB952" s="56"/>
      <c r="BC952" s="56"/>
      <c r="BD952" s="56"/>
      <c r="BE952" s="56"/>
      <c r="BF952" s="56"/>
      <c r="BG952" s="56"/>
      <c r="BH952" s="56"/>
      <c r="BI952" s="56"/>
      <c r="BJ952" s="56"/>
      <c r="BK952" s="56"/>
      <c r="BL952" s="56"/>
      <c r="BM952" s="56"/>
      <c r="BN952" s="56"/>
    </row>
    <row r="953" spans="1:66" ht="11.25" customHeight="1">
      <c r="A953" s="222">
        <f>A949+$Q$13/1440</f>
        <v>0.45833333333333337</v>
      </c>
      <c r="B953" s="38"/>
      <c r="C953" s="204" t="s">
        <v>52</v>
      </c>
      <c r="D953" s="207" t="s">
        <v>367</v>
      </c>
      <c r="E953" s="40" t="s">
        <v>36</v>
      </c>
      <c r="F953" s="42">
        <f>IF(D953&lt;&gt;"", VLOOKUP(D953,'Base de Datos'!$A$2:$D1268,2,FALSE()),"")</f>
        <v>0</v>
      </c>
      <c r="G953" s="204"/>
      <c r="H953" s="216"/>
      <c r="I953" s="40" t="s">
        <v>36</v>
      </c>
      <c r="J953" s="42" t="str">
        <f>IF(H953&lt;&gt;"", VLOOKUP(H953,'Base de Datos'!$A$2:$D1268,2,FALSE()),"")</f>
        <v/>
      </c>
      <c r="K953" s="204" t="s">
        <v>78</v>
      </c>
      <c r="L953" s="216" t="s">
        <v>824</v>
      </c>
      <c r="M953" s="40" t="s">
        <v>36</v>
      </c>
      <c r="N953" s="42">
        <f>IF(L953&lt;&gt;"", VLOOKUP(L953,'Base de Datos'!$A$2:$D1268,2,FALSE()),"")</f>
        <v>0</v>
      </c>
      <c r="O953" s="43"/>
      <c r="P953" s="127" t="s">
        <v>67</v>
      </c>
      <c r="Q953" s="128" t="s">
        <v>68</v>
      </c>
      <c r="R953" s="15"/>
      <c r="S953" s="45"/>
      <c r="T953" s="45" t="s">
        <v>37</v>
      </c>
      <c r="U953" s="46">
        <v>50</v>
      </c>
      <c r="V953" s="47"/>
      <c r="W953" s="45"/>
      <c r="X953" s="45" t="s">
        <v>37</v>
      </c>
      <c r="Y953" s="46"/>
      <c r="Z953" s="47"/>
      <c r="AA953" s="45" t="s">
        <v>12</v>
      </c>
      <c r="AB953" s="45" t="s">
        <v>37</v>
      </c>
      <c r="AC953" s="46">
        <v>50</v>
      </c>
      <c r="AD953" s="48"/>
      <c r="AE953" s="181"/>
      <c r="AF953" s="181"/>
      <c r="AG953" s="181"/>
      <c r="AH953" s="181"/>
      <c r="AI953" s="181"/>
      <c r="AJ953" s="181"/>
      <c r="AK953" s="181"/>
      <c r="AL953" s="181"/>
      <c r="AM953" s="48"/>
      <c r="AN953" s="53">
        <f>A939</f>
        <v>46289</v>
      </c>
      <c r="AO953" s="54" t="s">
        <v>17</v>
      </c>
      <c r="AP953" s="55">
        <f t="shared" ref="AP953:AQ953" si="648">C989</f>
        <v>0</v>
      </c>
      <c r="AQ953" s="55">
        <f t="shared" si="648"/>
        <v>0</v>
      </c>
      <c r="AR953" s="55">
        <f>U989</f>
        <v>0</v>
      </c>
      <c r="AS953" s="55">
        <f>S989</f>
        <v>0</v>
      </c>
      <c r="AT953" s="55">
        <f>S990</f>
        <v>0</v>
      </c>
      <c r="AU953" s="55">
        <f>U990</f>
        <v>0</v>
      </c>
      <c r="AV953" s="55">
        <f>S991</f>
        <v>0</v>
      </c>
      <c r="AW953" s="55">
        <f>U991</f>
        <v>0</v>
      </c>
      <c r="AX953" s="55">
        <f>U992</f>
        <v>0</v>
      </c>
      <c r="AY953" s="55">
        <f>F992</f>
        <v>0</v>
      </c>
      <c r="AZ953" s="56"/>
      <c r="BA953" s="56"/>
      <c r="BB953" s="56"/>
      <c r="BC953" s="56"/>
      <c r="BD953" s="56"/>
      <c r="BE953" s="56"/>
      <c r="BF953" s="56"/>
      <c r="BG953" s="56"/>
      <c r="BH953" s="56"/>
      <c r="BI953" s="56"/>
      <c r="BJ953" s="56"/>
      <c r="BK953" s="56"/>
      <c r="BL953" s="56"/>
      <c r="BM953" s="56"/>
      <c r="BN953" s="56"/>
    </row>
    <row r="954" spans="1:66" ht="11.25" customHeight="1">
      <c r="A954" s="220"/>
      <c r="B954" s="38"/>
      <c r="C954" s="205"/>
      <c r="D954" s="208"/>
      <c r="E954" s="57" t="s">
        <v>42</v>
      </c>
      <c r="F954" s="58">
        <f>IF(D953&lt;&gt;"", VLOOKUP(D953,'Base de Datos'!$A$2:$D1268,3,FALSE()),"")</f>
        <v>4122639393</v>
      </c>
      <c r="G954" s="205"/>
      <c r="H954" s="208"/>
      <c r="I954" s="57" t="s">
        <v>42</v>
      </c>
      <c r="J954" s="58" t="str">
        <f>IF(H953&lt;&gt;"", VLOOKUP(H953,'Base de Datos'!$A$2:$D1268,3,FALSE()),"")</f>
        <v/>
      </c>
      <c r="K954" s="205"/>
      <c r="L954" s="208"/>
      <c r="M954" s="57" t="s">
        <v>42</v>
      </c>
      <c r="N954" s="58">
        <f>IF(L953&lt;&gt;"", VLOOKUP(L953,'Base de Datos'!$A$2:$D1268,3,FALSE()),"")</f>
        <v>4241189554</v>
      </c>
      <c r="O954" s="43"/>
      <c r="P954" s="130" t="s">
        <v>70</v>
      </c>
      <c r="Q954" s="131" t="s">
        <v>71</v>
      </c>
      <c r="R954" s="15"/>
      <c r="S954" s="229" t="s">
        <v>56</v>
      </c>
      <c r="T954" s="230"/>
      <c r="U954" s="59"/>
      <c r="V954" s="47"/>
      <c r="W954" s="229"/>
      <c r="X954" s="230"/>
      <c r="Y954" s="59"/>
      <c r="Z954" s="47"/>
      <c r="AA954" s="229"/>
      <c r="AB954" s="230"/>
      <c r="AC954" s="59"/>
      <c r="AD954" s="48"/>
      <c r="AE954" s="181"/>
      <c r="AF954" s="181"/>
      <c r="AG954" s="181"/>
      <c r="AH954" s="181"/>
      <c r="AI954" s="181"/>
      <c r="AJ954" s="181"/>
      <c r="AK954" s="181"/>
      <c r="AL954" s="181"/>
      <c r="AM954" s="48"/>
      <c r="AN954" s="53">
        <f>A939</f>
        <v>46289</v>
      </c>
      <c r="AO954" s="54" t="str">
        <f>G940</f>
        <v>Consultorio N° 2</v>
      </c>
      <c r="AP954" s="55">
        <f t="shared" ref="AP954:AQ954" si="649">G941</f>
        <v>0</v>
      </c>
      <c r="AQ954" s="55">
        <f t="shared" si="649"/>
        <v>0</v>
      </c>
      <c r="AR954" s="55">
        <f>Y941</f>
        <v>0</v>
      </c>
      <c r="AS954" s="55">
        <f>W941</f>
        <v>0</v>
      </c>
      <c r="AT954" s="55">
        <f>W942</f>
        <v>0</v>
      </c>
      <c r="AU954" s="55">
        <f>Y942</f>
        <v>0</v>
      </c>
      <c r="AV954" s="55">
        <f>W943</f>
        <v>0</v>
      </c>
      <c r="AW954" s="55">
        <f>Y943</f>
        <v>0</v>
      </c>
      <c r="AX954" s="55">
        <f>Y944</f>
        <v>0</v>
      </c>
      <c r="AY954" s="55">
        <f>J944</f>
        <v>0</v>
      </c>
      <c r="AZ954" s="56"/>
      <c r="BA954" s="56"/>
      <c r="BB954" s="56"/>
      <c r="BC954" s="56"/>
      <c r="BD954" s="56"/>
      <c r="BE954" s="56"/>
      <c r="BF954" s="56"/>
      <c r="BG954" s="56"/>
      <c r="BH954" s="56"/>
      <c r="BI954" s="56"/>
      <c r="BJ954" s="56"/>
      <c r="BK954" s="56"/>
      <c r="BL954" s="56"/>
      <c r="BM954" s="56"/>
      <c r="BN954" s="56"/>
    </row>
    <row r="955" spans="1:66" ht="11.25" customHeight="1">
      <c r="A955" s="220"/>
      <c r="B955" s="38"/>
      <c r="C955" s="205"/>
      <c r="D955" s="208"/>
      <c r="E955" s="57" t="s">
        <v>44</v>
      </c>
      <c r="F955" s="58" t="str">
        <f>IF(D953&lt;&gt;"", VLOOKUP(D953,'Base de Datos'!$A$2:$D1268,4,FALSE()),"")</f>
        <v>V4769698</v>
      </c>
      <c r="G955" s="205"/>
      <c r="H955" s="208"/>
      <c r="I955" s="57" t="s">
        <v>44</v>
      </c>
      <c r="J955" s="58" t="str">
        <f>IF(H953&lt;&gt;"", VLOOKUP(H953,'Base de Datos'!$A$2:$D1268,4,FALSE()),"")</f>
        <v/>
      </c>
      <c r="K955" s="205"/>
      <c r="L955" s="208"/>
      <c r="M955" s="57" t="s">
        <v>44</v>
      </c>
      <c r="N955" s="58" t="str">
        <f>IF(L953&lt;&gt;"", VLOOKUP(L953,'Base de Datos'!$A$2:$D1268,4,FALSE()),"")</f>
        <v>V10819565</v>
      </c>
      <c r="O955" s="43"/>
      <c r="P955" s="132" t="s">
        <v>73</v>
      </c>
      <c r="Q955" s="133" t="s">
        <v>74</v>
      </c>
      <c r="R955" s="15"/>
      <c r="S955" s="229"/>
      <c r="T955" s="230"/>
      <c r="U955" s="59"/>
      <c r="V955" s="47"/>
      <c r="W955" s="229"/>
      <c r="X955" s="230"/>
      <c r="Y955" s="59"/>
      <c r="Z955" s="47"/>
      <c r="AA955" s="229"/>
      <c r="AB955" s="230"/>
      <c r="AC955" s="59"/>
      <c r="AD955" s="48"/>
      <c r="AE955" s="181"/>
      <c r="AF955" s="181"/>
      <c r="AG955" s="181"/>
      <c r="AH955" s="181"/>
      <c r="AI955" s="181"/>
      <c r="AJ955" s="181"/>
      <c r="AK955" s="181"/>
      <c r="AL955" s="181"/>
      <c r="AM955" s="48"/>
      <c r="AN955" s="53">
        <f>A939</f>
        <v>46289</v>
      </c>
      <c r="AO955" s="54" t="str">
        <f>G940</f>
        <v>Consultorio N° 2</v>
      </c>
      <c r="AP955" s="55" t="str">
        <f t="shared" ref="AP955:AQ955" si="650">G945</f>
        <v>💲</v>
      </c>
      <c r="AQ955" s="55" t="str">
        <f t="shared" si="650"/>
        <v>Juan Andres Figueira</v>
      </c>
      <c r="AR955" s="55">
        <f>Y945</f>
        <v>50</v>
      </c>
      <c r="AS955" s="55">
        <f>W945</f>
        <v>0</v>
      </c>
      <c r="AT955" s="55" t="str">
        <f>W946</f>
        <v>Tran. Mercantil (Bs)</v>
      </c>
      <c r="AU955" s="55">
        <f>Y946</f>
        <v>42723</v>
      </c>
      <c r="AV955" s="55">
        <f>W947</f>
        <v>0</v>
      </c>
      <c r="AW955" s="55">
        <f>Y947</f>
        <v>0</v>
      </c>
      <c r="AX955" s="55">
        <f>Y948</f>
        <v>0</v>
      </c>
      <c r="AY955" s="55" t="str">
        <f>J948</f>
        <v>Dra. Evelyn Tranchino</v>
      </c>
      <c r="AZ955" s="56"/>
      <c r="BA955" s="56"/>
      <c r="BB955" s="56"/>
      <c r="BC955" s="56"/>
      <c r="BD955" s="56"/>
      <c r="BE955" s="56"/>
      <c r="BF955" s="56"/>
      <c r="BG955" s="56"/>
      <c r="BH955" s="56"/>
      <c r="BI955" s="56"/>
      <c r="BJ955" s="56"/>
      <c r="BK955" s="56"/>
      <c r="BL955" s="56"/>
      <c r="BM955" s="56"/>
      <c r="BN955" s="56"/>
    </row>
    <row r="956" spans="1:66" ht="11.25" customHeight="1">
      <c r="A956" s="221"/>
      <c r="B956" s="38"/>
      <c r="C956" s="206"/>
      <c r="D956" s="209"/>
      <c r="E956" s="85" t="s">
        <v>46</v>
      </c>
      <c r="F956" s="86" t="s">
        <v>48</v>
      </c>
      <c r="G956" s="206"/>
      <c r="H956" s="209"/>
      <c r="I956" s="85" t="s">
        <v>46</v>
      </c>
      <c r="J956" s="108"/>
      <c r="K956" s="206"/>
      <c r="L956" s="209"/>
      <c r="M956" s="85" t="s">
        <v>46</v>
      </c>
      <c r="N956" s="108" t="s">
        <v>55</v>
      </c>
      <c r="O956" s="43"/>
      <c r="P956" s="137" t="s">
        <v>52</v>
      </c>
      <c r="Q956" s="138" t="s">
        <v>76</v>
      </c>
      <c r="R956" s="15"/>
      <c r="S956" s="227" t="str">
        <f>IF(OR(S953="Empleado",S953="Familiar"),"Nombre del Empleado","N° Factura")</f>
        <v>N° Factura</v>
      </c>
      <c r="T956" s="228"/>
      <c r="U956" s="89"/>
      <c r="V956" s="47"/>
      <c r="W956" s="227" t="str">
        <f>IF(OR(W953="Empleado",W953="Familiar"),"Nombre del Empleado","N° Factura")</f>
        <v>N° Factura</v>
      </c>
      <c r="X956" s="228"/>
      <c r="Y956" s="89"/>
      <c r="Z956" s="47"/>
      <c r="AA956" s="227" t="str">
        <f>IF(OR(AA953="Empleado",AA953="Familiar"),"Nombre del Empleado","N° Factura")</f>
        <v>Nombre del Empleado</v>
      </c>
      <c r="AB956" s="228"/>
      <c r="AC956" s="89" t="s">
        <v>191</v>
      </c>
      <c r="AD956" s="48"/>
      <c r="AE956" s="181"/>
      <c r="AF956" s="181"/>
      <c r="AG956" s="181"/>
      <c r="AH956" s="181"/>
      <c r="AI956" s="181"/>
      <c r="AJ956" s="181"/>
      <c r="AK956" s="181"/>
      <c r="AL956" s="181"/>
      <c r="AM956" s="48"/>
      <c r="AN956" s="53">
        <f>A939</f>
        <v>46289</v>
      </c>
      <c r="AO956" s="54" t="str">
        <f>G940</f>
        <v>Consultorio N° 2</v>
      </c>
      <c r="AP956" s="55">
        <f t="shared" ref="AP956:AQ956" si="651">G949</f>
        <v>0</v>
      </c>
      <c r="AQ956" s="55">
        <f t="shared" si="651"/>
        <v>0</v>
      </c>
      <c r="AR956" s="55">
        <f>Y949</f>
        <v>0</v>
      </c>
      <c r="AS956" s="55">
        <f>W949</f>
        <v>0</v>
      </c>
      <c r="AT956" s="55">
        <f>W950</f>
        <v>0</v>
      </c>
      <c r="AU956" s="55">
        <f>Y950</f>
        <v>0</v>
      </c>
      <c r="AV956" s="55">
        <f>W951</f>
        <v>0</v>
      </c>
      <c r="AW956" s="55">
        <f>Y951</f>
        <v>0</v>
      </c>
      <c r="AX956" s="55">
        <f>Y952</f>
        <v>0</v>
      </c>
      <c r="AY956" s="55">
        <f>J952</f>
        <v>0</v>
      </c>
      <c r="AZ956" s="56"/>
      <c r="BA956" s="56"/>
      <c r="BB956" s="56"/>
      <c r="BC956" s="56"/>
      <c r="BD956" s="56"/>
      <c r="BE956" s="56"/>
      <c r="BF956" s="56"/>
      <c r="BG956" s="56"/>
      <c r="BH956" s="56"/>
      <c r="BI956" s="56"/>
      <c r="BJ956" s="56"/>
      <c r="BK956" s="56"/>
      <c r="BL956" s="56"/>
      <c r="BM956" s="56"/>
      <c r="BN956" s="56"/>
    </row>
    <row r="957" spans="1:66" ht="11.25" customHeight="1">
      <c r="A957" s="222">
        <f>A953+$Q$13/1440</f>
        <v>0.5</v>
      </c>
      <c r="B957" s="38"/>
      <c r="C957" s="204" t="s">
        <v>73</v>
      </c>
      <c r="D957" s="207" t="s">
        <v>1180</v>
      </c>
      <c r="E957" s="40" t="s">
        <v>36</v>
      </c>
      <c r="F957" s="42" t="str">
        <f>IF(D957&lt;&gt;"", VLOOKUP(D957,'Base de Datos'!$A$2:$D1268,2,FALSE()),"")</f>
        <v xml:space="preserve">Norelkys Brazon </v>
      </c>
      <c r="G957" s="204"/>
      <c r="H957" s="216"/>
      <c r="I957" s="40" t="s">
        <v>36</v>
      </c>
      <c r="J957" s="42" t="str">
        <f>IF(H957&lt;&gt;"", VLOOKUP(H957,'Base de Datos'!$A$2:$D1268,2,FALSE()),"")</f>
        <v/>
      </c>
      <c r="K957" s="204"/>
      <c r="L957" s="216"/>
      <c r="M957" s="40" t="s">
        <v>36</v>
      </c>
      <c r="N957" s="42" t="str">
        <f>IF(L957&lt;&gt;"", VLOOKUP(L957,'Base de Datos'!$A$2:$D1268,2,FALSE()),"")</f>
        <v/>
      </c>
      <c r="O957" s="43"/>
      <c r="P957" s="141" t="s">
        <v>78</v>
      </c>
      <c r="Q957" s="142" t="s">
        <v>79</v>
      </c>
      <c r="R957" s="15"/>
      <c r="S957" s="45"/>
      <c r="T957" s="45" t="s">
        <v>37</v>
      </c>
      <c r="U957" s="46"/>
      <c r="V957" s="47"/>
      <c r="W957" s="45"/>
      <c r="X957" s="45" t="s">
        <v>37</v>
      </c>
      <c r="Y957" s="46"/>
      <c r="Z957" s="47"/>
      <c r="AA957" s="45"/>
      <c r="AB957" s="45" t="s">
        <v>37</v>
      </c>
      <c r="AC957" s="46"/>
      <c r="AD957" s="48"/>
      <c r="AE957" s="181"/>
      <c r="AF957" s="181"/>
      <c r="AG957" s="181"/>
      <c r="AH957" s="181"/>
      <c r="AI957" s="181"/>
      <c r="AJ957" s="181"/>
      <c r="AK957" s="181"/>
      <c r="AL957" s="181"/>
      <c r="AM957" s="48"/>
      <c r="AN957" s="53">
        <f>A939</f>
        <v>46289</v>
      </c>
      <c r="AO957" s="54" t="str">
        <f>G940</f>
        <v>Consultorio N° 2</v>
      </c>
      <c r="AP957" s="55">
        <f t="shared" ref="AP957:AQ957" si="652">G953</f>
        <v>0</v>
      </c>
      <c r="AQ957" s="55">
        <f t="shared" si="652"/>
        <v>0</v>
      </c>
      <c r="AR957" s="55">
        <f>Y953</f>
        <v>0</v>
      </c>
      <c r="AS957" s="55">
        <f>W953</f>
        <v>0</v>
      </c>
      <c r="AT957" s="55">
        <f>W954</f>
        <v>0</v>
      </c>
      <c r="AU957" s="55">
        <f>Y954</f>
        <v>0</v>
      </c>
      <c r="AV957" s="55">
        <f>W955</f>
        <v>0</v>
      </c>
      <c r="AW957" s="55">
        <f>Y955</f>
        <v>0</v>
      </c>
      <c r="AX957" s="55">
        <f>Y956</f>
        <v>0</v>
      </c>
      <c r="AY957" s="55">
        <f>J956</f>
        <v>0</v>
      </c>
      <c r="AZ957" s="56"/>
      <c r="BA957" s="56"/>
      <c r="BB957" s="56"/>
      <c r="BC957" s="56"/>
      <c r="BD957" s="56"/>
      <c r="BE957" s="56"/>
      <c r="BF957" s="56"/>
      <c r="BG957" s="56"/>
      <c r="BH957" s="56"/>
      <c r="BI957" s="56"/>
      <c r="BJ957" s="56"/>
      <c r="BK957" s="56"/>
      <c r="BL957" s="56"/>
      <c r="BM957" s="56"/>
      <c r="BN957" s="56"/>
    </row>
    <row r="958" spans="1:66" ht="11.25" customHeight="1">
      <c r="A958" s="220"/>
      <c r="B958" s="38"/>
      <c r="C958" s="205"/>
      <c r="D958" s="208"/>
      <c r="E958" s="57" t="s">
        <v>42</v>
      </c>
      <c r="F958" s="58">
        <f>IF(D957&lt;&gt;"", VLOOKUP(D957,'Base de Datos'!$A$2:$D1268,3,FALSE()),"")</f>
        <v>4128255670</v>
      </c>
      <c r="G958" s="205"/>
      <c r="H958" s="208"/>
      <c r="I958" s="57" t="s">
        <v>42</v>
      </c>
      <c r="J958" s="58" t="str">
        <f>IF(H957&lt;&gt;"", VLOOKUP(H957,'Base de Datos'!$A$2:$D1268,3,FALSE()),"")</f>
        <v/>
      </c>
      <c r="K958" s="205"/>
      <c r="L958" s="208"/>
      <c r="M958" s="57" t="s">
        <v>42</v>
      </c>
      <c r="N958" s="58" t="str">
        <f>IF(L957&lt;&gt;"", VLOOKUP(L957,'Base de Datos'!$A$2:$D1268,3,FALSE()),"")</f>
        <v/>
      </c>
      <c r="O958" s="43"/>
      <c r="P958" s="1"/>
      <c r="Q958" s="147"/>
      <c r="R958" s="15"/>
      <c r="S958" s="229"/>
      <c r="T958" s="230"/>
      <c r="U958" s="59"/>
      <c r="V958" s="47"/>
      <c r="W958" s="229"/>
      <c r="X958" s="230"/>
      <c r="Y958" s="59"/>
      <c r="Z958" s="47"/>
      <c r="AA958" s="229"/>
      <c r="AB958" s="230"/>
      <c r="AC958" s="59"/>
      <c r="AD958" s="48"/>
      <c r="AE958" s="181"/>
      <c r="AF958" s="181"/>
      <c r="AG958" s="181"/>
      <c r="AH958" s="181"/>
      <c r="AI958" s="181"/>
      <c r="AJ958" s="181"/>
      <c r="AK958" s="181"/>
      <c r="AL958" s="181"/>
      <c r="AM958" s="48"/>
      <c r="AN958" s="53">
        <f>A939</f>
        <v>46289</v>
      </c>
      <c r="AO958" s="149" t="str">
        <f>G940</f>
        <v>Consultorio N° 2</v>
      </c>
      <c r="AP958" s="55">
        <f t="shared" ref="AP958:AQ958" si="653">G957</f>
        <v>0</v>
      </c>
      <c r="AQ958" s="55">
        <f t="shared" si="653"/>
        <v>0</v>
      </c>
      <c r="AR958" s="55">
        <f>Y957</f>
        <v>0</v>
      </c>
      <c r="AS958" s="55">
        <f>W957</f>
        <v>0</v>
      </c>
      <c r="AT958" s="55">
        <f>W958</f>
        <v>0</v>
      </c>
      <c r="AU958" s="55">
        <f>Y958</f>
        <v>0</v>
      </c>
      <c r="AV958" s="55">
        <f>W959</f>
        <v>0</v>
      </c>
      <c r="AW958" s="55">
        <f>Y959</f>
        <v>0</v>
      </c>
      <c r="AX958" s="55">
        <f>Y960</f>
        <v>0</v>
      </c>
      <c r="AY958" s="55">
        <f>J960</f>
        <v>0</v>
      </c>
      <c r="AZ958" s="56"/>
      <c r="BA958" s="56"/>
      <c r="BB958" s="56"/>
      <c r="BC958" s="56"/>
      <c r="BD958" s="56"/>
      <c r="BE958" s="56"/>
      <c r="BF958" s="56"/>
      <c r="BG958" s="56"/>
      <c r="BH958" s="56"/>
      <c r="BI958" s="56"/>
      <c r="BJ958" s="56"/>
      <c r="BK958" s="56"/>
      <c r="BL958" s="56"/>
      <c r="BM958" s="56"/>
      <c r="BN958" s="56"/>
    </row>
    <row r="959" spans="1:66" ht="11.25" customHeight="1">
      <c r="A959" s="220"/>
      <c r="B959" s="38"/>
      <c r="C959" s="205"/>
      <c r="D959" s="208"/>
      <c r="E959" s="57" t="s">
        <v>44</v>
      </c>
      <c r="F959" s="58" t="str">
        <f>IF(D957&lt;&gt;"", VLOOKUP(D957,'Base de Datos'!$A$2:$D1268,4,FALSE()),"")</f>
        <v>V33920849</v>
      </c>
      <c r="G959" s="205"/>
      <c r="H959" s="208"/>
      <c r="I959" s="57" t="s">
        <v>44</v>
      </c>
      <c r="J959" s="58" t="str">
        <f>IF(H957&lt;&gt;"", VLOOKUP(H957,'Base de Datos'!$A$2:$D1268,4,FALSE()),"")</f>
        <v/>
      </c>
      <c r="K959" s="205"/>
      <c r="L959" s="208"/>
      <c r="M959" s="57" t="s">
        <v>44</v>
      </c>
      <c r="N959" s="58" t="str">
        <f>IF(L957&lt;&gt;"", VLOOKUP(L957,'Base de Datos'!$A$2:$D1268,4,FALSE()),"")</f>
        <v/>
      </c>
      <c r="O959" s="43"/>
      <c r="P959" s="1"/>
      <c r="Q959" s="150"/>
      <c r="R959" s="15"/>
      <c r="S959" s="229"/>
      <c r="T959" s="230"/>
      <c r="U959" s="59"/>
      <c r="V959" s="47"/>
      <c r="W959" s="229"/>
      <c r="X959" s="230"/>
      <c r="Y959" s="59"/>
      <c r="Z959" s="47"/>
      <c r="AA959" s="229"/>
      <c r="AB959" s="230"/>
      <c r="AC959" s="59"/>
      <c r="AD959" s="48"/>
      <c r="AE959" s="181"/>
      <c r="AF959" s="181"/>
      <c r="AG959" s="181"/>
      <c r="AH959" s="181"/>
      <c r="AI959" s="181"/>
      <c r="AJ959" s="181"/>
      <c r="AK959" s="181"/>
      <c r="AL959" s="181"/>
      <c r="AM959" s="48"/>
      <c r="AN959" s="53">
        <f>A939</f>
        <v>46289</v>
      </c>
      <c r="AO959" s="54" t="str">
        <f>G940</f>
        <v>Consultorio N° 2</v>
      </c>
      <c r="AP959" s="55" t="str">
        <f t="shared" ref="AP959:AQ959" si="654">G961</f>
        <v>🚫</v>
      </c>
      <c r="AQ959" s="55" t="str">
        <f t="shared" si="654"/>
        <v>Ignacio Escorcia</v>
      </c>
      <c r="AR959" s="55">
        <f>Y961</f>
        <v>0</v>
      </c>
      <c r="AS959" s="55">
        <f>W961</f>
        <v>0</v>
      </c>
      <c r="AT959" s="55">
        <f>W962</f>
        <v>0</v>
      </c>
      <c r="AU959" s="55">
        <f>Y962</f>
        <v>0</v>
      </c>
      <c r="AV959" s="55">
        <f>W963</f>
        <v>0</v>
      </c>
      <c r="AW959" s="55">
        <f>Y963</f>
        <v>0</v>
      </c>
      <c r="AX959" s="55">
        <f>Y964</f>
        <v>0</v>
      </c>
      <c r="AY959" s="55" t="str">
        <f>J964</f>
        <v>Dra. Evelyn Tranchino</v>
      </c>
      <c r="AZ959" s="56"/>
      <c r="BA959" s="56"/>
      <c r="BB959" s="56"/>
      <c r="BC959" s="56"/>
      <c r="BD959" s="56"/>
      <c r="BE959" s="56"/>
      <c r="BF959" s="56"/>
      <c r="BG959" s="56"/>
      <c r="BH959" s="56"/>
      <c r="BI959" s="56"/>
      <c r="BJ959" s="56"/>
      <c r="BK959" s="56"/>
      <c r="BL959" s="56"/>
      <c r="BM959" s="56"/>
      <c r="BN959" s="56"/>
    </row>
    <row r="960" spans="1:66" ht="11.25" customHeight="1">
      <c r="A960" s="221"/>
      <c r="B960" s="38"/>
      <c r="C960" s="206"/>
      <c r="D960" s="209"/>
      <c r="E960" s="85" t="s">
        <v>46</v>
      </c>
      <c r="F960" s="86" t="s">
        <v>48</v>
      </c>
      <c r="G960" s="206"/>
      <c r="H960" s="209"/>
      <c r="I960" s="85" t="s">
        <v>46</v>
      </c>
      <c r="J960" s="108"/>
      <c r="K960" s="206"/>
      <c r="L960" s="209"/>
      <c r="M960" s="85" t="s">
        <v>46</v>
      </c>
      <c r="N960" s="108"/>
      <c r="O960" s="43"/>
      <c r="P960" s="1"/>
      <c r="Q960" s="150"/>
      <c r="R960" s="15"/>
      <c r="S960" s="227" t="str">
        <f>IF(OR(S957="Empleado",S957="Familiar"),"Nombre del Empleado","N° Factura")</f>
        <v>N° Factura</v>
      </c>
      <c r="T960" s="228"/>
      <c r="U960" s="89"/>
      <c r="V960" s="47"/>
      <c r="W960" s="227" t="str">
        <f>IF(OR(W957="Empleado",W957="Familiar"),"Nombre del Empleado","N° Factura")</f>
        <v>N° Factura</v>
      </c>
      <c r="X960" s="228"/>
      <c r="Y960" s="89"/>
      <c r="Z960" s="47"/>
      <c r="AA960" s="227" t="str">
        <f>IF(OR(AA957="Empleado",AA957="Familiar"),"Nombre del Empleado","N° Factura")</f>
        <v>N° Factura</v>
      </c>
      <c r="AB960" s="228"/>
      <c r="AC960" s="89"/>
      <c r="AD960" s="48"/>
      <c r="AE960" s="181"/>
      <c r="AF960" s="181"/>
      <c r="AG960" s="181"/>
      <c r="AH960" s="181"/>
      <c r="AI960" s="181"/>
      <c r="AJ960" s="181"/>
      <c r="AK960" s="181"/>
      <c r="AL960" s="181"/>
      <c r="AM960" s="48"/>
      <c r="AN960" s="53">
        <f>A939</f>
        <v>46289</v>
      </c>
      <c r="AO960" s="54" t="str">
        <f>G940</f>
        <v>Consultorio N° 2</v>
      </c>
      <c r="AP960" s="55">
        <f t="shared" ref="AP960:AQ960" si="655">G965</f>
        <v>0</v>
      </c>
      <c r="AQ960" s="55">
        <f t="shared" si="655"/>
        <v>0</v>
      </c>
      <c r="AR960" s="55">
        <f>Y965</f>
        <v>0</v>
      </c>
      <c r="AS960" s="55">
        <f>W965</f>
        <v>0</v>
      </c>
      <c r="AT960" s="55">
        <f>W966</f>
        <v>0</v>
      </c>
      <c r="AU960" s="55">
        <f>Y966</f>
        <v>0</v>
      </c>
      <c r="AV960" s="55">
        <f>W967</f>
        <v>0</v>
      </c>
      <c r="AW960" s="55">
        <f>Y967</f>
        <v>0</v>
      </c>
      <c r="AX960" s="55">
        <f>Y968</f>
        <v>0</v>
      </c>
      <c r="AY960" s="55">
        <f>J968</f>
        <v>0</v>
      </c>
      <c r="AZ960" s="56"/>
      <c r="BA960" s="56"/>
      <c r="BB960" s="56"/>
      <c r="BC960" s="56"/>
      <c r="BD960" s="56"/>
      <c r="BE960" s="56"/>
      <c r="BF960" s="56"/>
      <c r="BG960" s="56"/>
      <c r="BH960" s="56"/>
      <c r="BI960" s="56"/>
      <c r="BJ960" s="56"/>
      <c r="BK960" s="56"/>
      <c r="BL960" s="56"/>
      <c r="BM960" s="56"/>
      <c r="BN960" s="56"/>
    </row>
    <row r="961" spans="1:66" ht="11.25" customHeight="1">
      <c r="A961" s="222">
        <f>A957+$Q$13/1440</f>
        <v>0.54166666666666663</v>
      </c>
      <c r="B961" s="38"/>
      <c r="C961" s="204" t="s">
        <v>78</v>
      </c>
      <c r="D961" s="207" t="s">
        <v>122</v>
      </c>
      <c r="E961" s="40" t="s">
        <v>36</v>
      </c>
      <c r="F961" s="42">
        <f>IF(D961&lt;&gt;"", VLOOKUP(D961,'Base de Datos'!$A$2:$D1268,2,FALSE()),"")</f>
        <v>0</v>
      </c>
      <c r="G961" s="204" t="s">
        <v>73</v>
      </c>
      <c r="H961" s="216" t="s">
        <v>98</v>
      </c>
      <c r="I961" s="40" t="s">
        <v>36</v>
      </c>
      <c r="J961" s="42" t="str">
        <f>IF(H961&lt;&gt;"", VLOOKUP(H961,'Base de Datos'!$A$2:$D1268,2,FALSE()),"")</f>
        <v>Raydeli Castillo</v>
      </c>
      <c r="K961" s="204"/>
      <c r="L961" s="216"/>
      <c r="M961" s="40" t="s">
        <v>36</v>
      </c>
      <c r="N961" s="42" t="str">
        <f>IF(L961&lt;&gt;"", VLOOKUP(L961,'Base de Datos'!$A$2:$D1268,2,FALSE()),"")</f>
        <v/>
      </c>
      <c r="O961" s="43"/>
      <c r="P961" s="1"/>
      <c r="Q961" s="150"/>
      <c r="R961" s="15"/>
      <c r="S961" s="45" t="s">
        <v>114</v>
      </c>
      <c r="T961" s="45" t="s">
        <v>37</v>
      </c>
      <c r="U961" s="46">
        <v>50</v>
      </c>
      <c r="V961" s="47"/>
      <c r="W961" s="45"/>
      <c r="X961" s="45" t="s">
        <v>37</v>
      </c>
      <c r="Y961" s="46"/>
      <c r="Z961" s="47"/>
      <c r="AA961" s="45"/>
      <c r="AB961" s="45" t="s">
        <v>37</v>
      </c>
      <c r="AC961" s="46"/>
      <c r="AD961" s="48"/>
      <c r="AE961" s="181"/>
      <c r="AF961" s="181"/>
      <c r="AG961" s="181"/>
      <c r="AH961" s="181"/>
      <c r="AI961" s="181"/>
      <c r="AJ961" s="181"/>
      <c r="AK961" s="181"/>
      <c r="AL961" s="181"/>
      <c r="AM961" s="48"/>
      <c r="AN961" s="53">
        <f>A939</f>
        <v>46289</v>
      </c>
      <c r="AO961" s="54" t="str">
        <f>G940</f>
        <v>Consultorio N° 2</v>
      </c>
      <c r="AP961" s="55">
        <f t="shared" ref="AP961:AQ961" si="656">G969</f>
        <v>0</v>
      </c>
      <c r="AQ961" s="55">
        <f t="shared" si="656"/>
        <v>0</v>
      </c>
      <c r="AR961" s="55">
        <f>Y969</f>
        <v>0</v>
      </c>
      <c r="AS961" s="55">
        <f>W969</f>
        <v>0</v>
      </c>
      <c r="AT961" s="55">
        <f>W970</f>
        <v>0</v>
      </c>
      <c r="AU961" s="55">
        <f>Y970</f>
        <v>0</v>
      </c>
      <c r="AV961" s="55">
        <f>W971</f>
        <v>0</v>
      </c>
      <c r="AW961" s="55">
        <f>Y971</f>
        <v>0</v>
      </c>
      <c r="AX961" s="55">
        <f>Y972</f>
        <v>0</v>
      </c>
      <c r="AY961" s="55">
        <f>J972</f>
        <v>0</v>
      </c>
      <c r="AZ961" s="56"/>
      <c r="BA961" s="56"/>
      <c r="BB961" s="56"/>
      <c r="BC961" s="56"/>
      <c r="BD961" s="56"/>
      <c r="BE961" s="56"/>
      <c r="BF961" s="56"/>
      <c r="BG961" s="56"/>
      <c r="BH961" s="56"/>
      <c r="BI961" s="56"/>
      <c r="BJ961" s="56"/>
      <c r="BK961" s="56"/>
      <c r="BL961" s="56"/>
      <c r="BM961" s="56"/>
      <c r="BN961" s="56"/>
    </row>
    <row r="962" spans="1:66" ht="11.25" customHeight="1">
      <c r="A962" s="220"/>
      <c r="B962" s="38"/>
      <c r="C962" s="205"/>
      <c r="D962" s="208"/>
      <c r="E962" s="57" t="s">
        <v>42</v>
      </c>
      <c r="F962" s="58">
        <f>IF(D961&lt;&gt;"", VLOOKUP(D961,'Base de Datos'!$A$2:$D1268,3,FALSE()),"")</f>
        <v>0</v>
      </c>
      <c r="G962" s="205"/>
      <c r="H962" s="208"/>
      <c r="I962" s="57" t="s">
        <v>42</v>
      </c>
      <c r="J962" s="58">
        <f>IF(H961&lt;&gt;"", VLOOKUP(H961,'Base de Datos'!$A$2:$D1268,3,FALSE()),"")</f>
        <v>4127008861</v>
      </c>
      <c r="K962" s="205"/>
      <c r="L962" s="208"/>
      <c r="M962" s="57" t="s">
        <v>42</v>
      </c>
      <c r="N962" s="58" t="str">
        <f>IF(L961&lt;&gt;"", VLOOKUP(L961,'Base de Datos'!$A$2:$D1268,3,FALSE()),"")</f>
        <v/>
      </c>
      <c r="O962" s="43"/>
      <c r="P962" s="1"/>
      <c r="Q962" s="1"/>
      <c r="R962" s="15"/>
      <c r="S962" s="229"/>
      <c r="T962" s="230"/>
      <c r="U962" s="59"/>
      <c r="V962" s="47"/>
      <c r="W962" s="229"/>
      <c r="X962" s="230"/>
      <c r="Y962" s="59"/>
      <c r="Z962" s="47"/>
      <c r="AA962" s="229"/>
      <c r="AB962" s="230"/>
      <c r="AC962" s="59"/>
      <c r="AD962" s="48"/>
      <c r="AE962" s="181"/>
      <c r="AF962" s="181"/>
      <c r="AG962" s="181"/>
      <c r="AH962" s="181"/>
      <c r="AI962" s="181"/>
      <c r="AJ962" s="181"/>
      <c r="AK962" s="181"/>
      <c r="AL962" s="181"/>
      <c r="AM962" s="48"/>
      <c r="AN962" s="53">
        <f>A939</f>
        <v>46289</v>
      </c>
      <c r="AO962" s="54" t="str">
        <f>G940</f>
        <v>Consultorio N° 2</v>
      </c>
      <c r="AP962" s="55">
        <f t="shared" ref="AP962:AQ962" si="657">G973</f>
        <v>0</v>
      </c>
      <c r="AQ962" s="55">
        <f t="shared" si="657"/>
        <v>0</v>
      </c>
      <c r="AR962" s="55">
        <f>Y973</f>
        <v>0</v>
      </c>
      <c r="AS962" s="55">
        <f>W973</f>
        <v>0</v>
      </c>
      <c r="AT962" s="55">
        <f>W974</f>
        <v>0</v>
      </c>
      <c r="AU962" s="55">
        <f>Y974</f>
        <v>0</v>
      </c>
      <c r="AV962" s="55">
        <f>W975</f>
        <v>0</v>
      </c>
      <c r="AW962" s="55">
        <f>Y975</f>
        <v>0</v>
      </c>
      <c r="AX962" s="55">
        <f>Y976</f>
        <v>0</v>
      </c>
      <c r="AY962" s="55">
        <f>J976</f>
        <v>0</v>
      </c>
      <c r="AZ962" s="56"/>
      <c r="BA962" s="56"/>
      <c r="BB962" s="56"/>
      <c r="BC962" s="56"/>
      <c r="BD962" s="56"/>
      <c r="BE962" s="56"/>
      <c r="BF962" s="56"/>
      <c r="BG962" s="56"/>
      <c r="BH962" s="56"/>
      <c r="BI962" s="56"/>
      <c r="BJ962" s="56"/>
      <c r="BK962" s="56"/>
      <c r="BL962" s="56"/>
      <c r="BM962" s="56"/>
      <c r="BN962" s="56"/>
    </row>
    <row r="963" spans="1:66" ht="11.25" customHeight="1">
      <c r="A963" s="220"/>
      <c r="B963" s="38"/>
      <c r="C963" s="205"/>
      <c r="D963" s="208"/>
      <c r="E963" s="57" t="s">
        <v>44</v>
      </c>
      <c r="F963" s="58">
        <f>IF(D961&lt;&gt;"", VLOOKUP(D961,'Base de Datos'!$A$2:$D1268,4,FALSE()),"")</f>
        <v>0</v>
      </c>
      <c r="G963" s="205"/>
      <c r="H963" s="208"/>
      <c r="I963" s="57" t="s">
        <v>44</v>
      </c>
      <c r="J963" s="58" t="str">
        <f>IF(H961&lt;&gt;"", VLOOKUP(H961,'Base de Datos'!$A$2:$D1268,4,FALSE()),"")</f>
        <v>V32697424</v>
      </c>
      <c r="K963" s="205"/>
      <c r="L963" s="208"/>
      <c r="M963" s="57" t="s">
        <v>44</v>
      </c>
      <c r="N963" s="58" t="str">
        <f>IF(L961&lt;&gt;"", VLOOKUP(L961,'Base de Datos'!$A$2:$D1268,4,FALSE()),"")</f>
        <v/>
      </c>
      <c r="O963" s="1"/>
      <c r="P963" s="1"/>
      <c r="Q963" s="1"/>
      <c r="R963" s="15"/>
      <c r="S963" s="229"/>
      <c r="T963" s="230"/>
      <c r="U963" s="59"/>
      <c r="V963" s="47"/>
      <c r="W963" s="229"/>
      <c r="X963" s="230"/>
      <c r="Y963" s="59"/>
      <c r="Z963" s="47"/>
      <c r="AA963" s="229"/>
      <c r="AB963" s="230"/>
      <c r="AC963" s="59"/>
      <c r="AD963" s="48"/>
      <c r="AE963" s="181"/>
      <c r="AF963" s="181"/>
      <c r="AG963" s="181"/>
      <c r="AH963" s="181"/>
      <c r="AI963" s="181"/>
      <c r="AJ963" s="181"/>
      <c r="AK963" s="181"/>
      <c r="AL963" s="181"/>
      <c r="AM963" s="48"/>
      <c r="AN963" s="53">
        <f>A939</f>
        <v>46289</v>
      </c>
      <c r="AO963" s="54" t="str">
        <f>G940</f>
        <v>Consultorio N° 2</v>
      </c>
      <c r="AP963" s="55">
        <f t="shared" ref="AP963:AQ963" si="658">G977</f>
        <v>0</v>
      </c>
      <c r="AQ963" s="55">
        <f t="shared" si="658"/>
        <v>0</v>
      </c>
      <c r="AR963" s="55">
        <f>Y977</f>
        <v>0</v>
      </c>
      <c r="AS963" s="55">
        <f>W977</f>
        <v>0</v>
      </c>
      <c r="AT963" s="55">
        <f>W978</f>
        <v>0</v>
      </c>
      <c r="AU963" s="55">
        <f>Y978</f>
        <v>0</v>
      </c>
      <c r="AV963" s="55">
        <f>W979</f>
        <v>0</v>
      </c>
      <c r="AW963" s="55">
        <f>Y979</f>
        <v>0</v>
      </c>
      <c r="AX963" s="55">
        <f>Y980</f>
        <v>0</v>
      </c>
      <c r="AY963" s="55">
        <f>J980</f>
        <v>0</v>
      </c>
      <c r="AZ963" s="56"/>
      <c r="BA963" s="56"/>
      <c r="BB963" s="56"/>
      <c r="BC963" s="56"/>
      <c r="BD963" s="56"/>
      <c r="BE963" s="56"/>
      <c r="BF963" s="56"/>
      <c r="BG963" s="56"/>
      <c r="BH963" s="56"/>
      <c r="BI963" s="56"/>
      <c r="BJ963" s="56"/>
      <c r="BK963" s="56"/>
      <c r="BL963" s="56"/>
      <c r="BM963" s="56"/>
      <c r="BN963" s="56"/>
    </row>
    <row r="964" spans="1:66" ht="11.25" customHeight="1">
      <c r="A964" s="221"/>
      <c r="B964" s="38"/>
      <c r="C964" s="206"/>
      <c r="D964" s="209"/>
      <c r="E964" s="85" t="s">
        <v>46</v>
      </c>
      <c r="F964" s="86" t="s">
        <v>48</v>
      </c>
      <c r="G964" s="206"/>
      <c r="H964" s="209"/>
      <c r="I964" s="85" t="s">
        <v>46</v>
      </c>
      <c r="J964" s="108" t="s">
        <v>69</v>
      </c>
      <c r="K964" s="206"/>
      <c r="L964" s="209"/>
      <c r="M964" s="85" t="s">
        <v>46</v>
      </c>
      <c r="N964" s="108"/>
      <c r="O964" s="43"/>
      <c r="P964" s="1"/>
      <c r="Q964" s="1"/>
      <c r="R964" s="15"/>
      <c r="S964" s="227" t="str">
        <f>IF(OR(S961="Empleado",S961="Familiar"),"Nombre del Empleado","N° Factura")</f>
        <v>Nombre del Empleado</v>
      </c>
      <c r="T964" s="228"/>
      <c r="U964" s="89"/>
      <c r="V964" s="47"/>
      <c r="W964" s="227" t="str">
        <f>IF(OR(W961="Empleado",W961="Familiar"),"Nombre del Empleado","N° Factura")</f>
        <v>N° Factura</v>
      </c>
      <c r="X964" s="228"/>
      <c r="Y964" s="89"/>
      <c r="Z964" s="47"/>
      <c r="AA964" s="227" t="str">
        <f>IF(OR(AA961="Empleado",AA961="Familiar"),"Nombre del Empleado","N° Factura")</f>
        <v>N° Factura</v>
      </c>
      <c r="AB964" s="228"/>
      <c r="AC964" s="89"/>
      <c r="AD964" s="48"/>
      <c r="AE964" s="181"/>
      <c r="AF964" s="181"/>
      <c r="AG964" s="181"/>
      <c r="AH964" s="181"/>
      <c r="AI964" s="181"/>
      <c r="AJ964" s="181"/>
      <c r="AK964" s="181"/>
      <c r="AL964" s="181"/>
      <c r="AM964" s="48"/>
      <c r="AN964" s="53">
        <f>A939</f>
        <v>46289</v>
      </c>
      <c r="AO964" s="54" t="str">
        <f>K940</f>
        <v>Consultorio N° 3</v>
      </c>
      <c r="AP964" s="55">
        <f t="shared" ref="AP964:AQ964" si="659">K941</f>
        <v>0</v>
      </c>
      <c r="AQ964" s="55">
        <f t="shared" si="659"/>
        <v>0</v>
      </c>
      <c r="AR964" s="55">
        <f>AC941</f>
        <v>0</v>
      </c>
      <c r="AS964" s="55">
        <f>AA941</f>
        <v>0</v>
      </c>
      <c r="AT964" s="55">
        <f>AA942</f>
        <v>0</v>
      </c>
      <c r="AU964" s="55">
        <f>AC942</f>
        <v>0</v>
      </c>
      <c r="AV964" s="55">
        <f>AA943</f>
        <v>0</v>
      </c>
      <c r="AW964" s="55">
        <f>AC943</f>
        <v>0</v>
      </c>
      <c r="AX964" s="55">
        <f>AC944</f>
        <v>0</v>
      </c>
      <c r="AY964" s="55">
        <f>N944</f>
        <v>0</v>
      </c>
      <c r="AZ964" s="56"/>
      <c r="BA964" s="56"/>
      <c r="BB964" s="56"/>
      <c r="BC964" s="56"/>
      <c r="BD964" s="56"/>
      <c r="BE964" s="56"/>
      <c r="BF964" s="56"/>
      <c r="BG964" s="56"/>
      <c r="BH964" s="56"/>
      <c r="BI964" s="56"/>
      <c r="BJ964" s="56"/>
      <c r="BK964" s="56"/>
      <c r="BL964" s="56"/>
      <c r="BM964" s="56"/>
      <c r="BN964" s="56"/>
    </row>
    <row r="965" spans="1:66" ht="11.25" customHeight="1">
      <c r="A965" s="222">
        <f>A961+$Q$13/1440</f>
        <v>0.58333333333333326</v>
      </c>
      <c r="B965" s="38"/>
      <c r="C965" s="204" t="s">
        <v>78</v>
      </c>
      <c r="D965" s="207" t="s">
        <v>924</v>
      </c>
      <c r="E965" s="40" t="s">
        <v>36</v>
      </c>
      <c r="F965" s="42" t="str">
        <f>IF(D965&lt;&gt;"", VLOOKUP(D965,'Base de Datos'!$A$2:$D1268,2,FALSE()),"")</f>
        <v>Irene Grisanti</v>
      </c>
      <c r="G965" s="204"/>
      <c r="H965" s="216"/>
      <c r="I965" s="40" t="s">
        <v>36</v>
      </c>
      <c r="J965" s="42" t="str">
        <f>IF(H965&lt;&gt;"", VLOOKUP(H965,'Base de Datos'!$A$2:$D1268,2,FALSE()),"")</f>
        <v/>
      </c>
      <c r="K965" s="204"/>
      <c r="L965" s="216"/>
      <c r="M965" s="40" t="s">
        <v>36</v>
      </c>
      <c r="N965" s="42" t="str">
        <f>IF(L965&lt;&gt;"", VLOOKUP(L965,'Base de Datos'!$A$2:$D1268,2,FALSE()),"")</f>
        <v/>
      </c>
      <c r="O965" s="43"/>
      <c r="P965" s="151"/>
      <c r="Q965" s="1"/>
      <c r="R965" s="15"/>
      <c r="S965" s="45" t="s">
        <v>96</v>
      </c>
      <c r="T965" s="45" t="s">
        <v>37</v>
      </c>
      <c r="U965" s="46">
        <v>50</v>
      </c>
      <c r="V965" s="47"/>
      <c r="W965" s="45"/>
      <c r="X965" s="45" t="s">
        <v>37</v>
      </c>
      <c r="Y965" s="46"/>
      <c r="Z965" s="47"/>
      <c r="AA965" s="45"/>
      <c r="AB965" s="45" t="s">
        <v>37</v>
      </c>
      <c r="AC965" s="46"/>
      <c r="AD965" s="48"/>
      <c r="AE965" s="181"/>
      <c r="AF965" s="181"/>
      <c r="AG965" s="181"/>
      <c r="AH965" s="181"/>
      <c r="AI965" s="181"/>
      <c r="AJ965" s="181"/>
      <c r="AK965" s="181"/>
      <c r="AL965" s="181"/>
      <c r="AM965" s="48"/>
      <c r="AN965" s="53">
        <f>A939</f>
        <v>46289</v>
      </c>
      <c r="AO965" s="54" t="str">
        <f>K940</f>
        <v>Consultorio N° 3</v>
      </c>
      <c r="AP965" s="55">
        <f t="shared" ref="AP965:AQ965" si="660">K945</f>
        <v>0</v>
      </c>
      <c r="AQ965" s="55">
        <f t="shared" si="660"/>
        <v>0</v>
      </c>
      <c r="AR965" s="55">
        <f>AC945</f>
        <v>0</v>
      </c>
      <c r="AS965" s="55">
        <f>AA945</f>
        <v>0</v>
      </c>
      <c r="AT965" s="55">
        <f>AA946</f>
        <v>0</v>
      </c>
      <c r="AU965" s="55">
        <f>AC946</f>
        <v>0</v>
      </c>
      <c r="AV965" s="55">
        <f>AA947</f>
        <v>0</v>
      </c>
      <c r="AW965" s="55">
        <f>AC947</f>
        <v>0</v>
      </c>
      <c r="AX965" s="55">
        <f>AC948</f>
        <v>0</v>
      </c>
      <c r="AY965" s="55">
        <f>N948</f>
        <v>0</v>
      </c>
      <c r="AZ965" s="56"/>
      <c r="BA965" s="56"/>
      <c r="BB965" s="56"/>
      <c r="BC965" s="56"/>
      <c r="BD965" s="56"/>
      <c r="BE965" s="56"/>
      <c r="BF965" s="56"/>
      <c r="BG965" s="56"/>
      <c r="BH965" s="56"/>
      <c r="BI965" s="56"/>
      <c r="BJ965" s="56"/>
      <c r="BK965" s="56"/>
      <c r="BL965" s="56"/>
      <c r="BM965" s="56"/>
      <c r="BN965" s="56"/>
    </row>
    <row r="966" spans="1:66" ht="11.25" customHeight="1">
      <c r="A966" s="220"/>
      <c r="B966" s="38"/>
      <c r="C966" s="205"/>
      <c r="D966" s="208"/>
      <c r="E966" s="57" t="s">
        <v>42</v>
      </c>
      <c r="F966" s="58">
        <f>IF(D965&lt;&gt;"", VLOOKUP(D965,'Base de Datos'!$A$2:$D1268,3,FALSE()),"")</f>
        <v>0</v>
      </c>
      <c r="G966" s="205"/>
      <c r="H966" s="208"/>
      <c r="I966" s="57" t="s">
        <v>42</v>
      </c>
      <c r="J966" s="58" t="str">
        <f>IF(H965&lt;&gt;"", VLOOKUP(H965,'Base de Datos'!$A$2:$D1268,3,FALSE()),"")</f>
        <v/>
      </c>
      <c r="K966" s="205"/>
      <c r="L966" s="208"/>
      <c r="M966" s="57" t="s">
        <v>42</v>
      </c>
      <c r="N966" s="58" t="str">
        <f>IF(L965&lt;&gt;"", VLOOKUP(L965,'Base de Datos'!$A$2:$D1268,3,FALSE()),"")</f>
        <v/>
      </c>
      <c r="O966" s="43"/>
      <c r="P966" s="151"/>
      <c r="Q966" s="152"/>
      <c r="R966" s="15"/>
      <c r="S966" s="229"/>
      <c r="T966" s="230"/>
      <c r="U966" s="59"/>
      <c r="V966" s="47"/>
      <c r="W966" s="229"/>
      <c r="X966" s="230"/>
      <c r="Y966" s="59"/>
      <c r="Z966" s="47"/>
      <c r="AA966" s="229"/>
      <c r="AB966" s="230"/>
      <c r="AC966" s="59"/>
      <c r="AD966" s="48"/>
      <c r="AE966" s="181"/>
      <c r="AF966" s="181"/>
      <c r="AG966" s="181"/>
      <c r="AH966" s="181"/>
      <c r="AI966" s="181"/>
      <c r="AJ966" s="181"/>
      <c r="AK966" s="181"/>
      <c r="AL966" s="181"/>
      <c r="AM966" s="48"/>
      <c r="AN966" s="53">
        <f>A939</f>
        <v>46289</v>
      </c>
      <c r="AO966" s="54" t="str">
        <f>K940</f>
        <v>Consultorio N° 3</v>
      </c>
      <c r="AP966" s="55" t="str">
        <f t="shared" ref="AP966:AQ966" si="661">K949</f>
        <v>🚫</v>
      </c>
      <c r="AQ966" s="55" t="str">
        <f t="shared" si="661"/>
        <v>Juan Andres Lyon Jaspe</v>
      </c>
      <c r="AR966" s="55">
        <f>AC949</f>
        <v>0</v>
      </c>
      <c r="AS966" s="55">
        <f>AA949</f>
        <v>0</v>
      </c>
      <c r="AT966" s="55">
        <f>AA950</f>
        <v>0</v>
      </c>
      <c r="AU966" s="55">
        <f>AC950</f>
        <v>0</v>
      </c>
      <c r="AV966" s="55">
        <f>AA951</f>
        <v>0</v>
      </c>
      <c r="AW966" s="55">
        <f>AC951</f>
        <v>0</v>
      </c>
      <c r="AX966" s="55">
        <f>AC952</f>
        <v>0</v>
      </c>
      <c r="AY966" s="55" t="str">
        <f>N952</f>
        <v>Dra. Conchita Sánchez</v>
      </c>
      <c r="AZ966" s="56"/>
      <c r="BA966" s="56"/>
      <c r="BB966" s="56"/>
      <c r="BC966" s="56"/>
      <c r="BD966" s="56"/>
      <c r="BE966" s="56"/>
      <c r="BF966" s="56"/>
      <c r="BG966" s="56"/>
      <c r="BH966" s="56"/>
      <c r="BI966" s="56"/>
      <c r="BJ966" s="56"/>
      <c r="BK966" s="56"/>
      <c r="BL966" s="56"/>
      <c r="BM966" s="56"/>
      <c r="BN966" s="56"/>
    </row>
    <row r="967" spans="1:66" ht="11.25" customHeight="1">
      <c r="A967" s="220"/>
      <c r="B967" s="38"/>
      <c r="C967" s="205"/>
      <c r="D967" s="208"/>
      <c r="E967" s="57" t="s">
        <v>44</v>
      </c>
      <c r="F967" s="58">
        <f>IF(D965&lt;&gt;"", VLOOKUP(D965,'Base de Datos'!$A$2:$D1268,4,FALSE()),"")</f>
        <v>0</v>
      </c>
      <c r="G967" s="205"/>
      <c r="H967" s="208"/>
      <c r="I967" s="57" t="s">
        <v>44</v>
      </c>
      <c r="J967" s="58" t="str">
        <f>IF(H965&lt;&gt;"", VLOOKUP(H965,'Base de Datos'!$A$2:$D1268,4,FALSE()),"")</f>
        <v/>
      </c>
      <c r="K967" s="205"/>
      <c r="L967" s="208"/>
      <c r="M967" s="57" t="s">
        <v>44</v>
      </c>
      <c r="N967" s="58" t="str">
        <f>IF(L965&lt;&gt;"", VLOOKUP(L965,'Base de Datos'!$A$2:$D1268,4,FALSE()),"")</f>
        <v/>
      </c>
      <c r="O967" s="43"/>
      <c r="P967" s="151"/>
      <c r="Q967" s="152"/>
      <c r="R967" s="15"/>
      <c r="S967" s="229"/>
      <c r="T967" s="230"/>
      <c r="U967" s="59"/>
      <c r="V967" s="47"/>
      <c r="W967" s="229"/>
      <c r="X967" s="230"/>
      <c r="Y967" s="59"/>
      <c r="Z967" s="47"/>
      <c r="AA967" s="229"/>
      <c r="AB967" s="230"/>
      <c r="AC967" s="59"/>
      <c r="AD967" s="48"/>
      <c r="AE967" s="181"/>
      <c r="AF967" s="181"/>
      <c r="AG967" s="181"/>
      <c r="AH967" s="181"/>
      <c r="AI967" s="181"/>
      <c r="AJ967" s="181"/>
      <c r="AK967" s="181"/>
      <c r="AL967" s="181"/>
      <c r="AM967" s="48"/>
      <c r="AN967" s="53">
        <f>A939</f>
        <v>46289</v>
      </c>
      <c r="AO967" s="54" t="str">
        <f>K940</f>
        <v>Consultorio N° 3</v>
      </c>
      <c r="AP967" s="55" t="str">
        <f t="shared" ref="AP967:AQ967" si="662">K953</f>
        <v>📦</v>
      </c>
      <c r="AQ967" s="55" t="str">
        <f t="shared" si="662"/>
        <v>Johanna Lopez</v>
      </c>
      <c r="AR967" s="55">
        <f>AC953</f>
        <v>50</v>
      </c>
      <c r="AS967" s="55" t="str">
        <f>AA953</f>
        <v>Empleado</v>
      </c>
      <c r="AT967" s="55">
        <f>AA954</f>
        <v>0</v>
      </c>
      <c r="AU967" s="55">
        <f>AC954</f>
        <v>0</v>
      </c>
      <c r="AV967" s="55">
        <f>AA955</f>
        <v>0</v>
      </c>
      <c r="AW967" s="55">
        <f>AC955</f>
        <v>0</v>
      </c>
      <c r="AX967" s="55" t="str">
        <f>AC956</f>
        <v>Johana López</v>
      </c>
      <c r="AY967" s="55" t="str">
        <f>N956</f>
        <v>Dra. Conchita Sánchez</v>
      </c>
      <c r="AZ967" s="56"/>
      <c r="BA967" s="56"/>
      <c r="BB967" s="56"/>
      <c r="BC967" s="56"/>
      <c r="BD967" s="56"/>
      <c r="BE967" s="56"/>
      <c r="BF967" s="56"/>
      <c r="BG967" s="56"/>
      <c r="BH967" s="56"/>
      <c r="BI967" s="56"/>
      <c r="BJ967" s="56"/>
      <c r="BK967" s="56"/>
      <c r="BL967" s="56"/>
      <c r="BM967" s="56"/>
      <c r="BN967" s="56"/>
    </row>
    <row r="968" spans="1:66" ht="11.25" customHeight="1">
      <c r="A968" s="221"/>
      <c r="B968" s="38"/>
      <c r="C968" s="206"/>
      <c r="D968" s="209"/>
      <c r="E968" s="85" t="s">
        <v>46</v>
      </c>
      <c r="F968" s="86" t="s">
        <v>48</v>
      </c>
      <c r="G968" s="206"/>
      <c r="H968" s="209"/>
      <c r="I968" s="85" t="s">
        <v>46</v>
      </c>
      <c r="J968" s="108"/>
      <c r="K968" s="206"/>
      <c r="L968" s="209"/>
      <c r="M968" s="85" t="s">
        <v>46</v>
      </c>
      <c r="N968" s="108"/>
      <c r="O968" s="43"/>
      <c r="P968" s="151"/>
      <c r="Q968" s="1"/>
      <c r="R968" s="15"/>
      <c r="S968" s="227" t="str">
        <f>IF(OR(S965="Empleado",S965="Familiar"),"Nombre del Empleado","N° Factura")</f>
        <v>N° Factura</v>
      </c>
      <c r="T968" s="228"/>
      <c r="U968" s="89"/>
      <c r="V968" s="47"/>
      <c r="W968" s="227" t="str">
        <f>IF(OR(W965="Empleado",W965="Familiar"),"Nombre del Empleado","N° Factura")</f>
        <v>N° Factura</v>
      </c>
      <c r="X968" s="228"/>
      <c r="Y968" s="89"/>
      <c r="Z968" s="47"/>
      <c r="AA968" s="227" t="str">
        <f>IF(OR(AA965="Empleado",AA965="Familiar"),"Nombre del Empleado","N° Factura")</f>
        <v>N° Factura</v>
      </c>
      <c r="AB968" s="228"/>
      <c r="AC968" s="89"/>
      <c r="AD968" s="48"/>
      <c r="AE968" s="181"/>
      <c r="AF968" s="181"/>
      <c r="AG968" s="181"/>
      <c r="AH968" s="181"/>
      <c r="AI968" s="181"/>
      <c r="AJ968" s="181"/>
      <c r="AK968" s="181"/>
      <c r="AL968" s="181"/>
      <c r="AM968" s="48"/>
      <c r="AN968" s="53">
        <f>A939</f>
        <v>46289</v>
      </c>
      <c r="AO968" s="54" t="str">
        <f>K940</f>
        <v>Consultorio N° 3</v>
      </c>
      <c r="AP968" s="55">
        <f t="shared" ref="AP968:AQ968" si="663">K957</f>
        <v>0</v>
      </c>
      <c r="AQ968" s="55">
        <f t="shared" si="663"/>
        <v>0</v>
      </c>
      <c r="AR968" s="55">
        <f>AC957</f>
        <v>0</v>
      </c>
      <c r="AS968" s="55">
        <f>AA957</f>
        <v>0</v>
      </c>
      <c r="AT968" s="55">
        <f>AA958</f>
        <v>0</v>
      </c>
      <c r="AU968" s="55">
        <f>AC958</f>
        <v>0</v>
      </c>
      <c r="AV968" s="55">
        <f>AA959</f>
        <v>0</v>
      </c>
      <c r="AW968" s="55">
        <f>AC959</f>
        <v>0</v>
      </c>
      <c r="AX968" s="55">
        <f>AC960</f>
        <v>0</v>
      </c>
      <c r="AY968" s="55">
        <f>N960</f>
        <v>0</v>
      </c>
      <c r="AZ968" s="56"/>
      <c r="BA968" s="56"/>
      <c r="BB968" s="56"/>
      <c r="BC968" s="56"/>
      <c r="BD968" s="56"/>
      <c r="BE968" s="56"/>
      <c r="BF968" s="56"/>
      <c r="BG968" s="56"/>
      <c r="BH968" s="56"/>
      <c r="BI968" s="56"/>
      <c r="BJ968" s="56"/>
      <c r="BK968" s="56"/>
      <c r="BL968" s="56"/>
      <c r="BM968" s="56"/>
      <c r="BN968" s="56"/>
    </row>
    <row r="969" spans="1:66" ht="11.25" customHeight="1">
      <c r="A969" s="222">
        <f>A965+$Q$13/1440</f>
        <v>0.62499999999999989</v>
      </c>
      <c r="B969" s="38"/>
      <c r="C969" s="204" t="s">
        <v>52</v>
      </c>
      <c r="D969" s="207" t="s">
        <v>135</v>
      </c>
      <c r="E969" s="40" t="s">
        <v>36</v>
      </c>
      <c r="F969" s="42">
        <f>IF(D969&lt;&gt;"", VLOOKUP(D969,'Base de Datos'!$A$2:$D1268,2,FALSE()),"")</f>
        <v>0</v>
      </c>
      <c r="G969" s="204"/>
      <c r="H969" s="216"/>
      <c r="I969" s="40" t="s">
        <v>36</v>
      </c>
      <c r="J969" s="42" t="str">
        <f>IF(H969&lt;&gt;"", VLOOKUP(H969,'Base de Datos'!$A$2:$D1268,2,FALSE()),"")</f>
        <v/>
      </c>
      <c r="K969" s="204"/>
      <c r="L969" s="216"/>
      <c r="M969" s="40" t="s">
        <v>36</v>
      </c>
      <c r="N969" s="42" t="str">
        <f>IF(L969&lt;&gt;"", VLOOKUP(L969,'Base de Datos'!$A$2:$D1268,2,FALSE()),"")</f>
        <v/>
      </c>
      <c r="O969" s="43"/>
      <c r="P969" s="153"/>
      <c r="Q969" s="154"/>
      <c r="R969" s="15"/>
      <c r="S969" s="45"/>
      <c r="T969" s="45" t="s">
        <v>37</v>
      </c>
      <c r="U969" s="46">
        <v>50</v>
      </c>
      <c r="V969" s="47"/>
      <c r="W969" s="45"/>
      <c r="X969" s="45" t="s">
        <v>37</v>
      </c>
      <c r="Y969" s="46"/>
      <c r="Z969" s="47"/>
      <c r="AA969" s="45"/>
      <c r="AB969" s="45" t="s">
        <v>37</v>
      </c>
      <c r="AC969" s="46"/>
      <c r="AD969" s="48"/>
      <c r="AE969" s="181"/>
      <c r="AF969" s="181"/>
      <c r="AG969" s="181"/>
      <c r="AH969" s="181"/>
      <c r="AI969" s="181"/>
      <c r="AJ969" s="181"/>
      <c r="AK969" s="181"/>
      <c r="AL969" s="181"/>
      <c r="AM969" s="48"/>
      <c r="AN969" s="53">
        <f>A939</f>
        <v>46289</v>
      </c>
      <c r="AO969" s="54" t="str">
        <f>K940</f>
        <v>Consultorio N° 3</v>
      </c>
      <c r="AP969" s="55">
        <f t="shared" ref="AP969:AQ969" si="664">K961</f>
        <v>0</v>
      </c>
      <c r="AQ969" s="55">
        <f t="shared" si="664"/>
        <v>0</v>
      </c>
      <c r="AR969" s="55">
        <f>AC961</f>
        <v>0</v>
      </c>
      <c r="AS969" s="55">
        <f>AA961</f>
        <v>0</v>
      </c>
      <c r="AT969" s="55">
        <f>AA962</f>
        <v>0</v>
      </c>
      <c r="AU969" s="55">
        <f>AC962</f>
        <v>0</v>
      </c>
      <c r="AV969" s="55">
        <f>AA963</f>
        <v>0</v>
      </c>
      <c r="AW969" s="55">
        <f>AC963</f>
        <v>0</v>
      </c>
      <c r="AX969" s="55">
        <f>AC964</f>
        <v>0</v>
      </c>
      <c r="AY969" s="55">
        <f>N964</f>
        <v>0</v>
      </c>
      <c r="AZ969" s="56"/>
      <c r="BA969" s="56"/>
      <c r="BB969" s="56"/>
      <c r="BC969" s="56"/>
      <c r="BD969" s="56"/>
      <c r="BE969" s="56"/>
      <c r="BF969" s="56"/>
      <c r="BG969" s="56"/>
      <c r="BH969" s="56"/>
      <c r="BI969" s="56"/>
      <c r="BJ969" s="56"/>
      <c r="BK969" s="56"/>
      <c r="BL969" s="56"/>
      <c r="BM969" s="56"/>
      <c r="BN969" s="56"/>
    </row>
    <row r="970" spans="1:66" ht="11.25" customHeight="1">
      <c r="A970" s="220"/>
      <c r="B970" s="38"/>
      <c r="C970" s="205"/>
      <c r="D970" s="208"/>
      <c r="E970" s="57" t="s">
        <v>42</v>
      </c>
      <c r="F970" s="58">
        <f>IF(D969&lt;&gt;"", VLOOKUP(D969,'Base de Datos'!$A$2:$D1268,3,FALSE()),"")</f>
        <v>4241476696</v>
      </c>
      <c r="G970" s="205"/>
      <c r="H970" s="208"/>
      <c r="I970" s="57" t="s">
        <v>42</v>
      </c>
      <c r="J970" s="58" t="str">
        <f>IF(H969&lt;&gt;"", VLOOKUP(H969,'Base de Datos'!$A$2:$D1268,3,FALSE()),"")</f>
        <v/>
      </c>
      <c r="K970" s="205"/>
      <c r="L970" s="208"/>
      <c r="M970" s="57" t="s">
        <v>42</v>
      </c>
      <c r="N970" s="58" t="str">
        <f>IF(L969&lt;&gt;"", VLOOKUP(L969,'Base de Datos'!$A$2:$D1268,3,FALSE()),"")</f>
        <v/>
      </c>
      <c r="O970" s="43"/>
      <c r="P970" s="153"/>
      <c r="Q970" s="154"/>
      <c r="R970" s="15"/>
      <c r="S970" s="229" t="s">
        <v>56</v>
      </c>
      <c r="T970" s="230"/>
      <c r="U970" s="59">
        <v>42723</v>
      </c>
      <c r="V970" s="47"/>
      <c r="W970" s="229"/>
      <c r="X970" s="230"/>
      <c r="Y970" s="59"/>
      <c r="Z970" s="47"/>
      <c r="AA970" s="229"/>
      <c r="AB970" s="230"/>
      <c r="AC970" s="59"/>
      <c r="AD970" s="48"/>
      <c r="AE970" s="181"/>
      <c r="AF970" s="181"/>
      <c r="AG970" s="181"/>
      <c r="AH970" s="181"/>
      <c r="AI970" s="181"/>
      <c r="AJ970" s="181"/>
      <c r="AK970" s="181"/>
      <c r="AL970" s="181"/>
      <c r="AM970" s="48"/>
      <c r="AN970" s="53">
        <f>A939</f>
        <v>46289</v>
      </c>
      <c r="AO970" s="54" t="str">
        <f>K940</f>
        <v>Consultorio N° 3</v>
      </c>
      <c r="AP970" s="55">
        <f t="shared" ref="AP970:AQ970" si="665">K965</f>
        <v>0</v>
      </c>
      <c r="AQ970" s="55">
        <f t="shared" si="665"/>
        <v>0</v>
      </c>
      <c r="AR970" s="55">
        <f>AC965</f>
        <v>0</v>
      </c>
      <c r="AS970" s="55">
        <f>AA965</f>
        <v>0</v>
      </c>
      <c r="AT970" s="55">
        <f>AA966</f>
        <v>0</v>
      </c>
      <c r="AU970" s="55">
        <f>AC966</f>
        <v>0</v>
      </c>
      <c r="AV970" s="55">
        <f>AA967</f>
        <v>0</v>
      </c>
      <c r="AW970" s="55">
        <f>AC967</f>
        <v>0</v>
      </c>
      <c r="AX970" s="55">
        <f>AC968</f>
        <v>0</v>
      </c>
      <c r="AY970" s="55">
        <f>N968</f>
        <v>0</v>
      </c>
      <c r="AZ970" s="56"/>
      <c r="BA970" s="56"/>
      <c r="BB970" s="56"/>
      <c r="BC970" s="56"/>
      <c r="BD970" s="56"/>
      <c r="BE970" s="56"/>
      <c r="BF970" s="56"/>
      <c r="BG970" s="56"/>
      <c r="BH970" s="56"/>
      <c r="BI970" s="56"/>
      <c r="BJ970" s="56"/>
      <c r="BK970" s="56"/>
      <c r="BL970" s="56"/>
      <c r="BM970" s="56"/>
      <c r="BN970" s="56"/>
    </row>
    <row r="971" spans="1:66" ht="11.25" customHeight="1">
      <c r="A971" s="220"/>
      <c r="B971" s="38"/>
      <c r="C971" s="205"/>
      <c r="D971" s="208"/>
      <c r="E971" s="57" t="s">
        <v>44</v>
      </c>
      <c r="F971" s="58" t="str">
        <f>IF(D969&lt;&gt;"", VLOOKUP(D969,'Base de Datos'!$A$2:$D1268,4,FALSE()),"")</f>
        <v>V2967108</v>
      </c>
      <c r="G971" s="205"/>
      <c r="H971" s="208"/>
      <c r="I971" s="57" t="s">
        <v>44</v>
      </c>
      <c r="J971" s="58" t="str">
        <f>IF(H969&lt;&gt;"", VLOOKUP(H969,'Base de Datos'!$A$2:$D1268,4,FALSE()),"")</f>
        <v/>
      </c>
      <c r="K971" s="205"/>
      <c r="L971" s="208"/>
      <c r="M971" s="57" t="s">
        <v>44</v>
      </c>
      <c r="N971" s="58" t="str">
        <f>IF(L969&lt;&gt;"", VLOOKUP(L969,'Base de Datos'!$A$2:$D1268,4,FALSE()),"")</f>
        <v/>
      </c>
      <c r="O971" s="43"/>
      <c r="P971" s="153"/>
      <c r="Q971" s="154"/>
      <c r="R971" s="15"/>
      <c r="S971" s="229"/>
      <c r="T971" s="230"/>
      <c r="U971" s="59"/>
      <c r="V971" s="47"/>
      <c r="W971" s="229"/>
      <c r="X971" s="230"/>
      <c r="Y971" s="59"/>
      <c r="Z971" s="47"/>
      <c r="AA971" s="229"/>
      <c r="AB971" s="230"/>
      <c r="AC971" s="59"/>
      <c r="AD971" s="48"/>
      <c r="AE971" s="181"/>
      <c r="AF971" s="181"/>
      <c r="AG971" s="181"/>
      <c r="AH971" s="181"/>
      <c r="AI971" s="181"/>
      <c r="AJ971" s="181"/>
      <c r="AK971" s="181"/>
      <c r="AL971" s="181"/>
      <c r="AM971" s="48"/>
      <c r="AN971" s="53">
        <f>A939</f>
        <v>46289</v>
      </c>
      <c r="AO971" s="54" t="str">
        <f>K940</f>
        <v>Consultorio N° 3</v>
      </c>
      <c r="AP971" s="55">
        <f t="shared" ref="AP971:AQ971" si="666">K969</f>
        <v>0</v>
      </c>
      <c r="AQ971" s="55">
        <f t="shared" si="666"/>
        <v>0</v>
      </c>
      <c r="AR971" s="55">
        <f>AC969</f>
        <v>0</v>
      </c>
      <c r="AS971" s="55">
        <f>AA969</f>
        <v>0</v>
      </c>
      <c r="AT971" s="55">
        <f>AA970</f>
        <v>0</v>
      </c>
      <c r="AU971" s="55">
        <f>AC970</f>
        <v>0</v>
      </c>
      <c r="AV971" s="55">
        <f>AA971</f>
        <v>0</v>
      </c>
      <c r="AW971" s="55">
        <f>AC971</f>
        <v>0</v>
      </c>
      <c r="AX971" s="55">
        <f>AC972</f>
        <v>0</v>
      </c>
      <c r="AY971" s="55">
        <f>N972</f>
        <v>0</v>
      </c>
      <c r="AZ971" s="56"/>
      <c r="BA971" s="56"/>
      <c r="BB971" s="56"/>
      <c r="BC971" s="56"/>
      <c r="BD971" s="56"/>
      <c r="BE971" s="56"/>
      <c r="BF971" s="56"/>
      <c r="BG971" s="56"/>
      <c r="BH971" s="56"/>
      <c r="BI971" s="56"/>
      <c r="BJ971" s="56"/>
      <c r="BK971" s="56"/>
      <c r="BL971" s="56"/>
      <c r="BM971" s="56"/>
      <c r="BN971" s="56"/>
    </row>
    <row r="972" spans="1:66" ht="11.25" customHeight="1">
      <c r="A972" s="221"/>
      <c r="B972" s="38"/>
      <c r="C972" s="206"/>
      <c r="D972" s="209"/>
      <c r="E972" s="85" t="s">
        <v>46</v>
      </c>
      <c r="F972" s="86" t="s">
        <v>48</v>
      </c>
      <c r="G972" s="206"/>
      <c r="H972" s="209"/>
      <c r="I972" s="85" t="s">
        <v>46</v>
      </c>
      <c r="J972" s="108"/>
      <c r="K972" s="206"/>
      <c r="L972" s="209"/>
      <c r="M972" s="85" t="s">
        <v>46</v>
      </c>
      <c r="N972" s="108"/>
      <c r="O972" s="43"/>
      <c r="P972" s="153"/>
      <c r="Q972" s="154"/>
      <c r="R972" s="15"/>
      <c r="S972" s="227" t="str">
        <f>IF(OR(S969="Empleado",S969="Familiar"),"Nombre del Empleado","N° Factura")</f>
        <v>N° Factura</v>
      </c>
      <c r="T972" s="228"/>
      <c r="U972" s="89"/>
      <c r="V972" s="47"/>
      <c r="W972" s="227" t="str">
        <f>IF(OR(W969="Empleado",W969="Familiar"),"Nombre del Empleado","N° Factura")</f>
        <v>N° Factura</v>
      </c>
      <c r="X972" s="228"/>
      <c r="Y972" s="89"/>
      <c r="Z972" s="47"/>
      <c r="AA972" s="227" t="str">
        <f>IF(OR(AA969="Empleado",AA969="Familiar"),"Nombre del Empleado","N° Factura")</f>
        <v>N° Factura</v>
      </c>
      <c r="AB972" s="228"/>
      <c r="AC972" s="89"/>
      <c r="AD972" s="48"/>
      <c r="AE972" s="181"/>
      <c r="AF972" s="181"/>
      <c r="AG972" s="181"/>
      <c r="AH972" s="181"/>
      <c r="AI972" s="181"/>
      <c r="AJ972" s="181"/>
      <c r="AK972" s="181"/>
      <c r="AL972" s="181"/>
      <c r="AM972" s="48"/>
      <c r="AN972" s="53">
        <f>A939</f>
        <v>46289</v>
      </c>
      <c r="AO972" s="54" t="str">
        <f>K940</f>
        <v>Consultorio N° 3</v>
      </c>
      <c r="AP972" s="55">
        <f t="shared" ref="AP972:AQ972" si="667">K973</f>
        <v>0</v>
      </c>
      <c r="AQ972" s="55">
        <f t="shared" si="667"/>
        <v>0</v>
      </c>
      <c r="AR972" s="55">
        <f>AC973</f>
        <v>0</v>
      </c>
      <c r="AS972" s="55">
        <f>AA973</f>
        <v>0</v>
      </c>
      <c r="AT972" s="55">
        <f>AA974</f>
        <v>0</v>
      </c>
      <c r="AU972" s="55">
        <f>AC974</f>
        <v>0</v>
      </c>
      <c r="AV972" s="55">
        <f>AA975</f>
        <v>0</v>
      </c>
      <c r="AW972" s="55">
        <f>AC975</f>
        <v>0</v>
      </c>
      <c r="AX972" s="55">
        <f>AC976</f>
        <v>0</v>
      </c>
      <c r="AY972" s="55">
        <f>N976</f>
        <v>0</v>
      </c>
      <c r="AZ972" s="56"/>
      <c r="BA972" s="56"/>
      <c r="BB972" s="56"/>
      <c r="BC972" s="56"/>
      <c r="BD972" s="56"/>
      <c r="BE972" s="56"/>
      <c r="BF972" s="56"/>
      <c r="BG972" s="56"/>
      <c r="BH972" s="56"/>
      <c r="BI972" s="56"/>
      <c r="BJ972" s="56"/>
      <c r="BK972" s="56"/>
      <c r="BL972" s="56"/>
      <c r="BM972" s="56"/>
      <c r="BN972" s="56"/>
    </row>
    <row r="973" spans="1:66" ht="11.25" customHeight="1">
      <c r="A973" s="222">
        <f>A969+$Q$13/1440</f>
        <v>0.66666666666666652</v>
      </c>
      <c r="B973" s="38"/>
      <c r="C973" s="204" t="s">
        <v>52</v>
      </c>
      <c r="D973" s="207" t="s">
        <v>1085</v>
      </c>
      <c r="E973" s="40" t="s">
        <v>36</v>
      </c>
      <c r="F973" s="42">
        <f>IF(D973&lt;&gt;"", VLOOKUP(D973,'Base de Datos'!$A$2:$D1268,2,FALSE()),"")</f>
        <v>0</v>
      </c>
      <c r="G973" s="204"/>
      <c r="H973" s="216"/>
      <c r="I973" s="40" t="s">
        <v>36</v>
      </c>
      <c r="J973" s="42" t="str">
        <f>IF(H973&lt;&gt;"", VLOOKUP(H973,'Base de Datos'!$A$2:$D1268,2,FALSE()),"")</f>
        <v/>
      </c>
      <c r="K973" s="204"/>
      <c r="L973" s="216"/>
      <c r="M973" s="40" t="s">
        <v>36</v>
      </c>
      <c r="N973" s="42" t="str">
        <f>IF(L973&lt;&gt;"", VLOOKUP(L973,'Base de Datos'!$A$2:$D1268,2,FALSE()),"")</f>
        <v/>
      </c>
      <c r="O973" s="43"/>
      <c r="P973" s="3"/>
      <c r="Q973" s="3"/>
      <c r="R973" s="15"/>
      <c r="S973" s="45"/>
      <c r="T973" s="45" t="s">
        <v>37</v>
      </c>
      <c r="U973" s="46">
        <v>50</v>
      </c>
      <c r="V973" s="47"/>
      <c r="W973" s="45"/>
      <c r="X973" s="45" t="s">
        <v>37</v>
      </c>
      <c r="Y973" s="46"/>
      <c r="Z973" s="47"/>
      <c r="AA973" s="45"/>
      <c r="AB973" s="45" t="s">
        <v>37</v>
      </c>
      <c r="AC973" s="46"/>
      <c r="AD973" s="48"/>
      <c r="AE973" s="181"/>
      <c r="AF973" s="181"/>
      <c r="AG973" s="181"/>
      <c r="AH973" s="181"/>
      <c r="AI973" s="181"/>
      <c r="AJ973" s="181"/>
      <c r="AK973" s="181"/>
      <c r="AL973" s="181"/>
      <c r="AM973" s="48"/>
      <c r="AN973" s="53">
        <f>A939</f>
        <v>46289</v>
      </c>
      <c r="AO973" s="54" t="str">
        <f>K940</f>
        <v>Consultorio N° 3</v>
      </c>
      <c r="AP973" s="55">
        <f t="shared" ref="AP973:AQ973" si="668">K977</f>
        <v>0</v>
      </c>
      <c r="AQ973" s="55">
        <f t="shared" si="668"/>
        <v>0</v>
      </c>
      <c r="AR973" s="55">
        <f>AC977</f>
        <v>0</v>
      </c>
      <c r="AS973" s="55">
        <f>AA977</f>
        <v>0</v>
      </c>
      <c r="AT973" s="55">
        <f>AA978</f>
        <v>0</v>
      </c>
      <c r="AU973" s="55">
        <f>AC978</f>
        <v>0</v>
      </c>
      <c r="AV973" s="55">
        <f>AA979</f>
        <v>0</v>
      </c>
      <c r="AW973" s="55">
        <f>AC979</f>
        <v>0</v>
      </c>
      <c r="AX973" s="55">
        <f>AC980</f>
        <v>0</v>
      </c>
      <c r="AY973" s="55">
        <f>N980</f>
        <v>0</v>
      </c>
      <c r="AZ973" s="56"/>
      <c r="BA973" s="56"/>
      <c r="BB973" s="56"/>
      <c r="BC973" s="56"/>
      <c r="BD973" s="56"/>
      <c r="BE973" s="56"/>
      <c r="BF973" s="56"/>
      <c r="BG973" s="56"/>
      <c r="BH973" s="56"/>
      <c r="BI973" s="56"/>
      <c r="BJ973" s="56"/>
      <c r="BK973" s="56"/>
      <c r="BL973" s="56"/>
      <c r="BM973" s="56"/>
      <c r="BN973" s="56"/>
    </row>
    <row r="974" spans="1:66" ht="11.25" customHeight="1">
      <c r="A974" s="220"/>
      <c r="B974" s="38"/>
      <c r="C974" s="205"/>
      <c r="D974" s="208"/>
      <c r="E974" s="57" t="s">
        <v>42</v>
      </c>
      <c r="F974" s="58">
        <f>IF(D973&lt;&gt;"", VLOOKUP(D973,'Base de Datos'!$A$2:$D1268,3,FALSE()),"")</f>
        <v>4247814108</v>
      </c>
      <c r="G974" s="205"/>
      <c r="H974" s="208"/>
      <c r="I974" s="57" t="s">
        <v>42</v>
      </c>
      <c r="J974" s="58" t="str">
        <f>IF(H973&lt;&gt;"", VLOOKUP(H973,'Base de Datos'!$A$2:$D1268,3,FALSE()),"")</f>
        <v/>
      </c>
      <c r="K974" s="205"/>
      <c r="L974" s="208"/>
      <c r="M974" s="57" t="s">
        <v>42</v>
      </c>
      <c r="N974" s="58" t="str">
        <f>IF(L973&lt;&gt;"", VLOOKUP(L973,'Base de Datos'!$A$2:$D1268,3,FALSE()),"")</f>
        <v/>
      </c>
      <c r="O974" s="43"/>
      <c r="P974" s="3"/>
      <c r="Q974" s="3"/>
      <c r="R974" s="15"/>
      <c r="S974" s="229" t="s">
        <v>126</v>
      </c>
      <c r="T974" s="230"/>
      <c r="U974" s="59">
        <v>50</v>
      </c>
      <c r="V974" s="47"/>
      <c r="W974" s="229"/>
      <c r="X974" s="230"/>
      <c r="Y974" s="59"/>
      <c r="Z974" s="47"/>
      <c r="AA974" s="229"/>
      <c r="AB974" s="230"/>
      <c r="AC974" s="59"/>
      <c r="AD974" s="48"/>
      <c r="AE974" s="235">
        <f>A939</f>
        <v>46289</v>
      </c>
      <c r="AF974" s="236"/>
      <c r="AG974" s="236"/>
      <c r="AH974" s="236"/>
      <c r="AI974" s="236"/>
      <c r="AJ974" s="236"/>
      <c r="AK974" s="236"/>
      <c r="AL974" s="237"/>
      <c r="AM974" s="48"/>
      <c r="AN974" s="155">
        <f>A939</f>
        <v>46289</v>
      </c>
      <c r="AO974" s="156" t="str">
        <f>K940</f>
        <v>Consultorio N° 3</v>
      </c>
      <c r="AP974" s="156">
        <f t="shared" ref="AP974:AQ974" si="669">K981</f>
        <v>0</v>
      </c>
      <c r="AQ974" s="156">
        <f t="shared" si="669"/>
        <v>0</v>
      </c>
      <c r="AR974" s="156">
        <f>AC981</f>
        <v>0</v>
      </c>
      <c r="AS974" s="156">
        <f>AA981</f>
        <v>0</v>
      </c>
      <c r="AT974" s="156">
        <f>AA982</f>
        <v>0</v>
      </c>
      <c r="AU974" s="156">
        <f>AC982</f>
        <v>0</v>
      </c>
      <c r="AV974" s="156">
        <f>AA983</f>
        <v>0</v>
      </c>
      <c r="AW974" s="156">
        <f>AC983</f>
        <v>0</v>
      </c>
      <c r="AX974" s="156">
        <f>AC984</f>
        <v>0</v>
      </c>
      <c r="AY974" s="156">
        <f>N984</f>
        <v>0</v>
      </c>
      <c r="AZ974" s="48"/>
      <c r="BA974" s="48"/>
      <c r="BB974" s="48"/>
      <c r="BC974" s="48"/>
      <c r="BD974" s="48"/>
      <c r="BE974" s="48"/>
      <c r="BF974" s="48"/>
      <c r="BG974" s="48"/>
      <c r="BH974" s="48"/>
      <c r="BI974" s="48"/>
      <c r="BJ974" s="48"/>
      <c r="BK974" s="48"/>
      <c r="BL974" s="48"/>
      <c r="BM974" s="48"/>
      <c r="BN974" s="48"/>
    </row>
    <row r="975" spans="1:66" ht="11.25" customHeight="1">
      <c r="A975" s="220"/>
      <c r="B975" s="38"/>
      <c r="C975" s="205"/>
      <c r="D975" s="208"/>
      <c r="E975" s="57" t="s">
        <v>44</v>
      </c>
      <c r="F975" s="58" t="str">
        <f>IF(D973&lt;&gt;"", VLOOKUP(D973,'Base de Datos'!$A$2:$D1268,4,FALSE()),"")</f>
        <v>V10350767</v>
      </c>
      <c r="G975" s="205"/>
      <c r="H975" s="208"/>
      <c r="I975" s="57" t="s">
        <v>44</v>
      </c>
      <c r="J975" s="58" t="str">
        <f>IF(H973&lt;&gt;"", VLOOKUP(H973,'Base de Datos'!$A$2:$D1268,4,FALSE()),"")</f>
        <v/>
      </c>
      <c r="K975" s="205"/>
      <c r="L975" s="208"/>
      <c r="M975" s="57" t="s">
        <v>44</v>
      </c>
      <c r="N975" s="58" t="str">
        <f>IF(L973&lt;&gt;"", VLOOKUP(L973,'Base de Datos'!$A$2:$D1268,4,FALSE()),"")</f>
        <v/>
      </c>
      <c r="O975" s="43"/>
      <c r="P975" s="3"/>
      <c r="Q975" s="3"/>
      <c r="R975" s="15"/>
      <c r="S975" s="229"/>
      <c r="T975" s="230"/>
      <c r="U975" s="59"/>
      <c r="V975" s="47"/>
      <c r="W975" s="229"/>
      <c r="X975" s="230"/>
      <c r="Y975" s="59"/>
      <c r="Z975" s="47"/>
      <c r="AA975" s="229"/>
      <c r="AB975" s="230"/>
      <c r="AC975" s="59"/>
      <c r="AD975" s="48"/>
      <c r="AE975" s="238" t="s">
        <v>20</v>
      </c>
      <c r="AF975" s="239"/>
      <c r="AG975" s="157" t="s">
        <v>21</v>
      </c>
      <c r="AH975" s="158" t="s">
        <v>22</v>
      </c>
      <c r="AI975" s="159" t="s">
        <v>23</v>
      </c>
      <c r="AJ975" s="159" t="s">
        <v>24</v>
      </c>
      <c r="AK975" s="159" t="s">
        <v>25</v>
      </c>
      <c r="AL975" s="160" t="s">
        <v>26</v>
      </c>
      <c r="AM975" s="48"/>
      <c r="AN975" s="155">
        <f>A939</f>
        <v>46289</v>
      </c>
      <c r="AO975" s="156" t="str">
        <f>K940</f>
        <v>Consultorio N° 3</v>
      </c>
      <c r="AP975" s="156">
        <f t="shared" ref="AP975:AQ975" si="670">K985</f>
        <v>0</v>
      </c>
      <c r="AQ975" s="156">
        <f t="shared" si="670"/>
        <v>0</v>
      </c>
      <c r="AR975" s="156">
        <f>AC985</f>
        <v>0</v>
      </c>
      <c r="AS975" s="156">
        <f>AA985</f>
        <v>0</v>
      </c>
      <c r="AT975" s="156">
        <f>AA986</f>
        <v>0</v>
      </c>
      <c r="AU975" s="156">
        <f>AC986</f>
        <v>0</v>
      </c>
      <c r="AV975" s="156">
        <f>AA987</f>
        <v>0</v>
      </c>
      <c r="AW975" s="156">
        <f>AC987</f>
        <v>0</v>
      </c>
      <c r="AX975" s="156">
        <f>AC988</f>
        <v>0</v>
      </c>
      <c r="AY975" s="156">
        <f>N988</f>
        <v>0</v>
      </c>
      <c r="AZ975" s="48"/>
      <c r="BA975" s="48"/>
      <c r="BB975" s="48"/>
      <c r="BC975" s="48"/>
      <c r="BD975" s="48"/>
      <c r="BE975" s="48"/>
      <c r="BF975" s="48"/>
      <c r="BG975" s="48"/>
      <c r="BH975" s="48"/>
      <c r="BI975" s="48"/>
      <c r="BJ975" s="48"/>
      <c r="BK975" s="48"/>
      <c r="BL975" s="48"/>
      <c r="BM975" s="48"/>
      <c r="BN975" s="48"/>
    </row>
    <row r="976" spans="1:66" ht="11.25" customHeight="1">
      <c r="A976" s="221"/>
      <c r="B976" s="38"/>
      <c r="C976" s="206"/>
      <c r="D976" s="209"/>
      <c r="E976" s="85" t="s">
        <v>46</v>
      </c>
      <c r="F976" s="86" t="s">
        <v>48</v>
      </c>
      <c r="G976" s="206"/>
      <c r="H976" s="209"/>
      <c r="I976" s="85" t="s">
        <v>46</v>
      </c>
      <c r="J976" s="108"/>
      <c r="K976" s="206"/>
      <c r="L976" s="209"/>
      <c r="M976" s="85" t="s">
        <v>46</v>
      </c>
      <c r="N976" s="108"/>
      <c r="O976" s="43"/>
      <c r="P976" s="3"/>
      <c r="Q976" s="3"/>
      <c r="R976" s="15"/>
      <c r="S976" s="227" t="str">
        <f>IF(OR(S973="Empleado",S973="Familiar"),"Nombre del Empleado","N° Factura")</f>
        <v>N° Factura</v>
      </c>
      <c r="T976" s="228"/>
      <c r="U976" s="89"/>
      <c r="V976" s="47"/>
      <c r="W976" s="227" t="str">
        <f>IF(OR(W973="Empleado",W973="Familiar"),"Nombre del Empleado","N° Factura")</f>
        <v>N° Factura</v>
      </c>
      <c r="X976" s="228"/>
      <c r="Y976" s="89"/>
      <c r="Z976" s="47"/>
      <c r="AA976" s="227" t="str">
        <f>IF(OR(AA973="Empleado",AA973="Familiar"),"Nombre del Empleado","N° Factura")</f>
        <v>N° Factura</v>
      </c>
      <c r="AB976" s="228"/>
      <c r="AC976" s="89"/>
      <c r="AD976" s="48"/>
      <c r="AE976" s="240" t="s">
        <v>38</v>
      </c>
      <c r="AF976" s="230"/>
      <c r="AG976" s="161">
        <f t="array" aca="1" ref="AG976" ca="1">COUNTIFS(AP941:AP981, "💲", AY941:AY981, INDIRECT("AE" &amp; ROW())) + COUNTIFS(AP941:AP981, "📦", AY941:AY981, INDIRECT("AE" &amp; ROW())) + COUNTIFS(AP941:AP981, "✅", AY941:AY981, INDIRECT("AE" &amp; ROW()))</f>
        <v>0</v>
      </c>
      <c r="AH976" s="162">
        <f t="array" aca="1" ref="AH976" ca="1">COUNTIFS(AP941:AP981, "💲", AY941:AY981, INDIRECT("AE" &amp; ROW())) + COUNTIFS(AP941:AP981, "📦", AY941:AY981, INDIRECT("AE" &amp; ROW()))</f>
        <v>0</v>
      </c>
      <c r="AI976" s="139">
        <f t="array" aca="1" ref="AI976" ca="1">SUMIFS(AR941:AR981, AY941:AY981, INDIRECT("AE" &amp; ROW()), AP941:AP981, "💲") + SUMIFS(AR941:AR981, AY941:AY981, INDIRECT("AE" &amp; ROW()), AP941:AP981, "📦")</f>
        <v>0</v>
      </c>
      <c r="AJ976" s="139">
        <f t="array" aca="1" ref="AJ976" ca="1">(
    SUMIFS(AR941:AR981, AY941:AY981, INDIRECT("AE" &amp; ROW()), AP941:AP981, "💲") +
    SUMIFS(AR941:AR981, AY941:AY981, INDIRECT("AE" &amp; ROW()), AP941:AP981, "📦")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
        SUMIFS(AR941:AR981, AY941:AY981, INDIRECT("AE" &amp; ROW()), AP941:AP981, "💲", AS941:AS981, "Familiar") +
        SUMIFS(AR941:AR981, AY941:AY981, INDIRECT("AE" &amp; ROW()), AP941:AP981, "📦", AS941:AS981, "Familiar")
    ) / 2
)  -
(
    (
        SUMIFS(AR941:AR981, AY941:AY981, INDIRECT("AE" &amp; ROW()), AP941:AP981, "💲", AS941:AS981, "Exonerado ADH") +
        SUMIFS(AR941:AR981, AY941:AY981, INDIRECT("AE" &amp; ROW()), AP941:AP981, "📦", AS941:AS981, "Exonerado ADH")
    ) / 2
)  -
(
    (
        SUMIFS(AR941:AR981, AY941:AY981, INDIRECT("AE" &amp; ROW()), AP941:AP981, "💲", AS941:AS981, "Exonerado Doctor") +
        SUMIFS(AR941:AR981, AY941:AY981, INDIRECT("AE" &amp; ROW()), AP941:AP981, "📦", AS941:AS981, "Exonerado Doctor")
    ) / 2
)</f>
        <v>0</v>
      </c>
      <c r="AK976" s="139">
        <f t="array" aca="1" ref="AK976" ca="1">(
    SUMIFS(AR941:AR981, AY941:AY981, INDIRECT("AE" &amp; ROW()), AP941:AP981, "💲") +
    SUMIFS(AR941:AR981, AY941:AY981, INDIRECT("AE" &amp; ROW()), AP941:AP981, "📦")
) -
(
    SUMIFS(AR941:AR981, AY941:AY981, INDIRECT("AE" &amp; ROW()), AP941:AP981, "💲", AS941:AS981, "Familiar") +
    SUMIFS(AR941:AR981, AY941:AY981, INDIRECT("AE" &amp; ROW()), AP941:AP981, "📦", AS941:AS981, "Familiar")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SUMIFS(AR941:AR981, AY941:AY981, INDIRECT("AE" &amp; ROW()), AP941:AP981, "💲", AS941:AS981, "Exonerado ADH") +
    SUMIFS(AR941:AR981, AY941:AY981, INDIRECT("AE" &amp; ROW()), AP941:AP981, "📦", AS941:AS981, "Exonerado ADH")
) -
(
    (
        SUMIFS(AR941:AR981, AY941:AY981, INDIRECT("AE" &amp; ROW()), AP941:AP981, "💲", AS941:AS981, "Exonerado Doctor") +
        SUMIFS(AR941:AR981, AY941:AY981, INDIRECT("AE" &amp; ROW()), AP941:AP981, "📦", AS941:AS981, "Exonerado Doctor")
    ) / 2
) -
(
    (
        SUMIFS(AR941:AR981, AY941:AY981, INDIRECT("AE" &amp; ROW()), AP941:AP981, "💲", AS941:AS981, "") +
        SUMIFS(AR941:AR981, AY941:AY981, INDIRECT("AE" &amp; ROW()), AP941:AP981, "📦", AS941:AS981, "")
    ) / 2
)</f>
        <v>0</v>
      </c>
      <c r="AL976" s="140">
        <f t="array" aca="1" ref="AL976" ca="1">(
    SUMIFS(AR941:AR981, AY941:AY981, INDIRECT("AE" &amp; ROW()), AP941:AP981, "💲") +
    SUMIFS(AR941:AR981, AY941:AY981, INDIRECT("AE" &amp; ROW()), AP941:AP981, "📦")
) -
(
    (
        SUMIFS(AR941:AR981, AY941:AY981, INDIRECT("AE" &amp; ROW()), AP941:AP981, "💲", AS941:AS981, "Familiar") +
        SUMIFS(AR941:AR981, AY941:AY981, INDIRECT("AE" &amp; ROW()), AP941:AP981, "📦", AS941:AS981, "Familiar")
    ) / 2
) -
(
    (
        SUMIFS(AR941:AR981, AY941:AY981, INDIRECT("AE" &amp; ROW()), AP941:AP981, "💲", AS941:AS981, "Participante") +
        SUMIFS(AR941:AR981, AY941:AY981, INDIRECT("AE" &amp; ROW()), AP941:AP981, "📦", AS941:AS981, "Participante")
    ) / 2
) -
(
    (
        SUMIFS(AR941:AR981, AY941:AY981, INDIRECT("AE" &amp; ROW()), AP941:AP981, "💲", AS941:AS981, "Empleado") +
        SUMIFS(AR941:AR981, AY941:AY981, INDIRECT("AE" &amp; ROW()), AP941:AP981, "📦", AS941:AS981, "Empleado")
    ) / 2
) -
(
    (
        SUMIFS(AR941:AR981, AY941:AY981, INDIRECT("AE" &amp; ROW()), AP941:AP981, "💲", AS941:AS981, "Exonerado ADH") +
        SUMIFS(AR941:AR981, AY941:AY981, INDIRECT("AE" &amp; ROW()), AP941:AP981, "📦", AS941:AS981, "Exonerado ADH")
    ) / 2
) -
(
    SUMIFS(AR941:AR981, AY941:AY981, INDIRECT("AE" &amp; ROW()), AP941:AP981, "💲", AS941:AS981, "Exonerado Doctor") +
    SUMIFS(AR941:AR981, AY941:AY981, INDIRECT("AE" &amp; ROW()), AP941:AP981, "📦", AS941:AS981, "Exonerado Doctor")
) -
(
    (
        SUMIFS(AR941:AR981, AY941:AY981, INDIRECT("AE" &amp; ROW()), AP941:AP981, "💲", AS941:AS981, "") +
        SUMIFS(AR941:AR981, AY941:AY981, INDIRECT("AE" &amp; ROW()), AP941:AP981, "📦", AS941:AS981, "")
    ) / 2
)</f>
        <v>0</v>
      </c>
      <c r="AM976" s="48"/>
      <c r="AN976" s="155">
        <f>A939</f>
        <v>46289</v>
      </c>
      <c r="AO976" s="156" t="str">
        <f>K940</f>
        <v>Consultorio N° 3</v>
      </c>
      <c r="AP976" s="156">
        <f t="shared" ref="AP976:AQ976" si="671">K989</f>
        <v>0</v>
      </c>
      <c r="AQ976" s="156">
        <f t="shared" si="671"/>
        <v>0</v>
      </c>
      <c r="AR976" s="156">
        <f>AC989</f>
        <v>0</v>
      </c>
      <c r="AS976" s="156">
        <f>AA989</f>
        <v>0</v>
      </c>
      <c r="AT976" s="156">
        <f>AA990</f>
        <v>0</v>
      </c>
      <c r="AU976" s="156">
        <f>AC990</f>
        <v>0</v>
      </c>
      <c r="AV976" s="156">
        <f>AA991</f>
        <v>0</v>
      </c>
      <c r="AW976" s="156">
        <f>AC991</f>
        <v>0</v>
      </c>
      <c r="AX976" s="156">
        <f>AC992</f>
        <v>0</v>
      </c>
      <c r="AY976" s="156">
        <f>N992</f>
        <v>0</v>
      </c>
      <c r="AZ976" s="48"/>
      <c r="BA976" s="48"/>
      <c r="BB976" s="48"/>
      <c r="BC976" s="48"/>
      <c r="BD976" s="48"/>
      <c r="BE976" s="48"/>
      <c r="BF976" s="48"/>
      <c r="BG976" s="48"/>
      <c r="BH976" s="48"/>
      <c r="BI976" s="48"/>
      <c r="BJ976" s="48"/>
      <c r="BK976" s="48"/>
      <c r="BL976" s="48"/>
      <c r="BM976" s="48"/>
      <c r="BN976" s="48"/>
    </row>
    <row r="977" spans="1:66" ht="11.25" customHeight="1">
      <c r="A977" s="222">
        <f>A973+$Q$13/1440</f>
        <v>0.70833333333333315</v>
      </c>
      <c r="B977" s="38"/>
      <c r="C977" s="204"/>
      <c r="D977" s="207"/>
      <c r="E977" s="40" t="s">
        <v>36</v>
      </c>
      <c r="F977" s="42" t="str">
        <f>IF(D977&lt;&gt;"", VLOOKUP(D977,'Base de Datos'!$A$2:$D1268,2,FALSE()),"")</f>
        <v/>
      </c>
      <c r="G977" s="204"/>
      <c r="H977" s="216"/>
      <c r="I977" s="40" t="s">
        <v>36</v>
      </c>
      <c r="J977" s="42" t="str">
        <f>IF(H977&lt;&gt;"", VLOOKUP(H977,'Base de Datos'!$A$2:$D1268,2,FALSE()),"")</f>
        <v/>
      </c>
      <c r="K977" s="204"/>
      <c r="L977" s="216"/>
      <c r="M977" s="40" t="s">
        <v>36</v>
      </c>
      <c r="N977" s="42" t="str">
        <f>IF(L977&lt;&gt;"", VLOOKUP(L977,'Base de Datos'!$A$2:$D1268,2,FALSE()),"")</f>
        <v/>
      </c>
      <c r="O977" s="43"/>
      <c r="P977" s="163"/>
      <c r="Q977" s="3"/>
      <c r="R977" s="15"/>
      <c r="S977" s="45"/>
      <c r="T977" s="45" t="s">
        <v>37</v>
      </c>
      <c r="U977" s="46"/>
      <c r="V977" s="47"/>
      <c r="W977" s="45"/>
      <c r="X977" s="45" t="s">
        <v>37</v>
      </c>
      <c r="Y977" s="46"/>
      <c r="Z977" s="47"/>
      <c r="AA977" s="45"/>
      <c r="AB977" s="45" t="s">
        <v>37</v>
      </c>
      <c r="AC977" s="46"/>
      <c r="AD977" s="48"/>
      <c r="AE977" s="240" t="s">
        <v>43</v>
      </c>
      <c r="AF977" s="230"/>
      <c r="AG977" s="161">
        <f t="array" aca="1" ref="AG977" ca="1">COUNTIFS(AP941:AP981, "💲", AY941:AY981, INDIRECT("AE" &amp; ROW())) + COUNTIFS(AP941:AP981, "📦", AY941:AY981, INDIRECT("AE" &amp; ROW())) + COUNTIFS(AP941:AP981, "✅", AY941:AY981, INDIRECT("AE" &amp; ROW()))</f>
        <v>0</v>
      </c>
      <c r="AH977" s="162">
        <f t="array" aca="1" ref="AH977" ca="1">COUNTIFS(AP941:AP981, "💲", AY941:AY981, INDIRECT("AE" &amp; ROW())) + COUNTIFS(AP941:AP981, "📦", AY941:AY981, INDIRECT("AE" &amp; ROW()))</f>
        <v>0</v>
      </c>
      <c r="AI977" s="139">
        <f t="array" aca="1" ref="AI977" ca="1">SUMIFS(AR941:AR981, AY941:AY981, INDIRECT("AE" &amp; ROW()), AP941:AP981, "💲") + SUMIFS(AR941:AR981, AY941:AY981, INDIRECT("AE" &amp; ROW()), AP941:AP981, "📦")</f>
        <v>0</v>
      </c>
      <c r="AJ977" s="139">
        <f t="array" aca="1" ref="AJ977" ca="1">(
    SUMIFS(AR941:AR981, AY941:AY981, INDIRECT("AE" &amp; ROW()), AP941:AP981, "💲") +
    SUMIFS(AR941:AR981, AY941:AY981, INDIRECT("AE" &amp; ROW()), AP941:AP981, "📦")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
        SUMIFS(AR941:AR981, AY941:AY981, INDIRECT("AE" &amp; ROW()), AP941:AP981, "💲", AS941:AS981, "Familiar") +
        SUMIFS(AR941:AR981, AY941:AY981, INDIRECT("AE" &amp; ROW()), AP941:AP981, "📦", AS941:AS981, "Familiar")
    ) / 2
)  -
(
    (
        SUMIFS(AR941:AR981, AY941:AY981, INDIRECT("AE" &amp; ROW()), AP941:AP981, "💲", AS941:AS981, "Exonerado ADH") +
        SUMIFS(AR941:AR981, AY941:AY981, INDIRECT("AE" &amp; ROW()), AP941:AP981, "📦", AS941:AS981, "Exonerado ADH")
    ) / 2
)  -
(
    (
        SUMIFS(AR941:AR981, AY941:AY981, INDIRECT("AE" &amp; ROW()), AP941:AP981, "💲", AS941:AS981, "Exonerado Doctor") +
        SUMIFS(AR941:AR981, AY941:AY981, INDIRECT("AE" &amp; ROW()), AP941:AP981, "📦", AS941:AS981, "Exonerado Doctor")
    ) / 2
)</f>
        <v>0</v>
      </c>
      <c r="AK977" s="139">
        <f t="array" aca="1" ref="AK977" ca="1">(
    SUMIFS(AR941:AR981, AY941:AY981, INDIRECT("AE" &amp; ROW()), AP941:AP981, "💲") +
    SUMIFS(AR941:AR981, AY941:AY981, INDIRECT("AE" &amp; ROW()), AP941:AP981, "📦")
) -
(
    SUMIFS(AR941:AR981, AY941:AY981, INDIRECT("AE" &amp; ROW()), AP941:AP981, "💲", AS941:AS981, "Familiar") +
    SUMIFS(AR941:AR981, AY941:AY981, INDIRECT("AE" &amp; ROW()), AP941:AP981, "📦", AS941:AS981, "Familiar")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SUMIFS(AR941:AR981, AY941:AY981, INDIRECT("AE" &amp; ROW()), AP941:AP981, "💲", AS941:AS981, "Exonerado ADH") +
    SUMIFS(AR941:AR981, AY941:AY981, INDIRECT("AE" &amp; ROW()), AP941:AP981, "📦", AS941:AS981, "Exonerado ADH")
) -
(
    (
        SUMIFS(AR941:AR981, AY941:AY981, INDIRECT("AE" &amp; ROW()), AP941:AP981, "💲", AS941:AS981, "Exonerado Doctor") +
        SUMIFS(AR941:AR981, AY941:AY981, INDIRECT("AE" &amp; ROW()), AP941:AP981, "📦", AS941:AS981, "Exonerado Doctor")
    ) / 2
) -
(
    (
        SUMIFS(AR941:AR981, AY941:AY981, INDIRECT("AE" &amp; ROW()), AP941:AP981, "💲", AS941:AS981, "") +
        SUMIFS(AR941:AR981, AY941:AY981, INDIRECT("AE" &amp; ROW()), AP941:AP981, "📦", AS941:AS981, "")
    ) / 2
)</f>
        <v>0</v>
      </c>
      <c r="AL977" s="140">
        <f t="array" aca="1" ref="AL977" ca="1">(
    SUMIFS(AR941:AR981, AY941:AY981, INDIRECT("AE" &amp; ROW()), AP941:AP981, "💲") +
    SUMIFS(AR941:AR981, AY941:AY981, INDIRECT("AE" &amp; ROW()), AP941:AP981, "📦")
) -
(
    (
        SUMIFS(AR941:AR981, AY941:AY981, INDIRECT("AE" &amp; ROW()), AP941:AP981, "💲", AS941:AS981, "Familiar") +
        SUMIFS(AR941:AR981, AY941:AY981, INDIRECT("AE" &amp; ROW()), AP941:AP981, "📦", AS941:AS981, "Familiar")
    ) / 2
) -
(
    (
        SUMIFS(AR941:AR981, AY941:AY981, INDIRECT("AE" &amp; ROW()), AP941:AP981, "💲", AS941:AS981, "Participante") +
        SUMIFS(AR941:AR981, AY941:AY981, INDIRECT("AE" &amp; ROW()), AP941:AP981, "📦", AS941:AS981, "Participante")
    ) / 2
) -
(
    (
        SUMIFS(AR941:AR981, AY941:AY981, INDIRECT("AE" &amp; ROW()), AP941:AP981, "💲", AS941:AS981, "Empleado") +
        SUMIFS(AR941:AR981, AY941:AY981, INDIRECT("AE" &amp; ROW()), AP941:AP981, "📦", AS941:AS981, "Empleado")
    ) / 2
) -
(
    (
        SUMIFS(AR941:AR981, AY941:AY981, INDIRECT("AE" &amp; ROW()), AP941:AP981, "💲", AS941:AS981, "Exonerado ADH") +
        SUMIFS(AR941:AR981, AY941:AY981, INDIRECT("AE" &amp; ROW()), AP941:AP981, "📦", AS941:AS981, "Exonerado ADH")
    ) / 2
) -
(
    SUMIFS(AR941:AR981, AY941:AY981, INDIRECT("AE" &amp; ROW()), AP941:AP981, "💲", AS941:AS981, "Exonerado Doctor") +
    SUMIFS(AR941:AR981, AY941:AY981, INDIRECT("AE" &amp; ROW()), AP941:AP981, "📦", AS941:AS981, "Exonerado Doctor")
) -
(
    (
        SUMIFS(AR941:AR981, AY941:AY981, INDIRECT("AE" &amp; ROW()), AP941:AP981, "💲", AS941:AS981, "") +
        SUMIFS(AR941:AR981, AY941:AY981, INDIRECT("AE" &amp; ROW()), AP941:AP981, "📦", AS941:AS981, "")
    ) / 2
)</f>
        <v>0</v>
      </c>
      <c r="AM977" s="48"/>
      <c r="AN977" s="156"/>
      <c r="AO977" s="156"/>
      <c r="AP977" s="156"/>
      <c r="AQ977" s="156">
        <f>L985</f>
        <v>0</v>
      </c>
      <c r="AR977" s="156"/>
      <c r="AS977" s="156"/>
      <c r="AT977" s="156"/>
      <c r="AU977" s="156"/>
      <c r="AV977" s="156"/>
      <c r="AW977" s="156"/>
      <c r="AX977" s="156"/>
      <c r="AY977" s="156">
        <f>N980</f>
        <v>0</v>
      </c>
      <c r="AZ977" s="48"/>
      <c r="BA977" s="48"/>
      <c r="BB977" s="48"/>
      <c r="BC977" s="48"/>
      <c r="BD977" s="48"/>
      <c r="BE977" s="48"/>
      <c r="BF977" s="48"/>
      <c r="BG977" s="48"/>
      <c r="BH977" s="48"/>
      <c r="BI977" s="48"/>
      <c r="BJ977" s="48"/>
      <c r="BK977" s="48"/>
      <c r="BL977" s="48"/>
      <c r="BM977" s="48"/>
      <c r="BN977" s="48"/>
    </row>
    <row r="978" spans="1:66" ht="11.25" customHeight="1">
      <c r="A978" s="220"/>
      <c r="B978" s="38"/>
      <c r="C978" s="205"/>
      <c r="D978" s="208"/>
      <c r="E978" s="57" t="s">
        <v>42</v>
      </c>
      <c r="F978" s="58" t="str">
        <f>IF(D977&lt;&gt;"", VLOOKUP(D977,'Base de Datos'!$A$2:$D1268,3,FALSE()),"")</f>
        <v/>
      </c>
      <c r="G978" s="205"/>
      <c r="H978" s="208"/>
      <c r="I978" s="57" t="s">
        <v>42</v>
      </c>
      <c r="J978" s="58" t="str">
        <f>IF(H977&lt;&gt;"", VLOOKUP(H977,'Base de Datos'!$A$2:$D1268,3,FALSE()),"")</f>
        <v/>
      </c>
      <c r="K978" s="205"/>
      <c r="L978" s="208"/>
      <c r="M978" s="57" t="s">
        <v>42</v>
      </c>
      <c r="N978" s="58" t="str">
        <f>IF(L977&lt;&gt;"", VLOOKUP(L977,'Base de Datos'!$A$2:$D1268,3,FALSE()),"")</f>
        <v/>
      </c>
      <c r="O978" s="43"/>
      <c r="P978" s="163"/>
      <c r="Q978" s="3"/>
      <c r="R978" s="15"/>
      <c r="S978" s="229"/>
      <c r="T978" s="230"/>
      <c r="U978" s="59"/>
      <c r="V978" s="47"/>
      <c r="W978" s="229"/>
      <c r="X978" s="230"/>
      <c r="Y978" s="59"/>
      <c r="Z978" s="47"/>
      <c r="AA978" s="229"/>
      <c r="AB978" s="230"/>
      <c r="AC978" s="59"/>
      <c r="AD978" s="48"/>
      <c r="AE978" s="240" t="s">
        <v>45</v>
      </c>
      <c r="AF978" s="230"/>
      <c r="AG978" s="161">
        <f t="array" aca="1" ref="AG978" ca="1">COUNTIFS(AP941:AP981, "💲", AY941:AY981, INDIRECT("AE" &amp; ROW())) + COUNTIFS(AP941:AP981, "📦", AY941:AY981, INDIRECT("AE" &amp; ROW())) + COUNTIFS(AP941:AP981, "✅", AY941:AY981, INDIRECT("AE" &amp; ROW()))</f>
        <v>0</v>
      </c>
      <c r="AH978" s="162">
        <f t="array" aca="1" ref="AH978" ca="1">COUNTIFS(AP941:AP981, "💲", AY941:AY981, INDIRECT("AE" &amp; ROW())) + COUNTIFS(AP941:AP981, "📦", AY941:AY981, INDIRECT("AE" &amp; ROW()))</f>
        <v>0</v>
      </c>
      <c r="AI978" s="139">
        <f t="array" aca="1" ref="AI978" ca="1">SUMIFS(AR941:AR981, AY941:AY981, INDIRECT("AE" &amp; ROW()), AP941:AP981, "💲") + SUMIFS(AR941:AR981, AY941:AY981, INDIRECT("AE" &amp; ROW()), AP941:AP981, "📦")</f>
        <v>0</v>
      </c>
      <c r="AJ978" s="139">
        <f t="array" aca="1" ref="AJ978" ca="1">(
    SUMIFS(AR941:AR981, AY941:AY981, INDIRECT("AE" &amp; ROW()), AP941:AP981, "💲") +
    SUMIFS(AR941:AR981, AY941:AY981, INDIRECT("AE" &amp; ROW()), AP941:AP981, "📦")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
        SUMIFS(AR941:AR981, AY941:AY981, INDIRECT("AE" &amp; ROW()), AP941:AP981, "💲", AS941:AS981, "Familiar") +
        SUMIFS(AR941:AR981, AY941:AY981, INDIRECT("AE" &amp; ROW()), AP941:AP981, "📦", AS941:AS981, "Familiar")
    ) / 2
)  -
(
    (
        SUMIFS(AR941:AR981, AY941:AY981, INDIRECT("AE" &amp; ROW()), AP941:AP981, "💲", AS941:AS981, "Exonerado ADH") +
        SUMIFS(AR941:AR981, AY941:AY981, INDIRECT("AE" &amp; ROW()), AP941:AP981, "📦", AS941:AS981, "Exonerado ADH")
    ) / 2
)  -
(
    (
        SUMIFS(AR941:AR981, AY941:AY981, INDIRECT("AE" &amp; ROW()), AP941:AP981, "💲", AS941:AS981, "Exonerado Doctor") +
        SUMIFS(AR941:AR981, AY941:AY981, INDIRECT("AE" &amp; ROW()), AP941:AP981, "📦", AS941:AS981, "Exonerado Doctor")
    ) / 2
)</f>
        <v>0</v>
      </c>
      <c r="AK978" s="139">
        <f t="array" aca="1" ref="AK978" ca="1">(
    SUMIFS(AR941:AR981, AY941:AY981, INDIRECT("AE" &amp; ROW()), AP941:AP981, "💲") +
    SUMIFS(AR941:AR981, AY941:AY981, INDIRECT("AE" &amp; ROW()), AP941:AP981, "📦")
) -
(
    SUMIFS(AR941:AR981, AY941:AY981, INDIRECT("AE" &amp; ROW()), AP941:AP981, "💲", AS941:AS981, "Familiar") +
    SUMIFS(AR941:AR981, AY941:AY981, INDIRECT("AE" &amp; ROW()), AP941:AP981, "📦", AS941:AS981, "Familiar")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SUMIFS(AR941:AR981, AY941:AY981, INDIRECT("AE" &amp; ROW()), AP941:AP981, "💲", AS941:AS981, "Exonerado ADH") +
    SUMIFS(AR941:AR981, AY941:AY981, INDIRECT("AE" &amp; ROW()), AP941:AP981, "📦", AS941:AS981, "Exonerado ADH")
) -
(
    (
        SUMIFS(AR941:AR981, AY941:AY981, INDIRECT("AE" &amp; ROW()), AP941:AP981, "💲", AS941:AS981, "Exonerado Doctor") +
        SUMIFS(AR941:AR981, AY941:AY981, INDIRECT("AE" &amp; ROW()), AP941:AP981, "📦", AS941:AS981, "Exonerado Doctor")
    ) / 2
) -
(
    (
        SUMIFS(AR941:AR981, AY941:AY981, INDIRECT("AE" &amp; ROW()), AP941:AP981, "💲", AS941:AS981, "") +
        SUMIFS(AR941:AR981, AY941:AY981, INDIRECT("AE" &amp; ROW()), AP941:AP981, "📦", AS941:AS981, "")
    ) / 2
)</f>
        <v>0</v>
      </c>
      <c r="AL978" s="140">
        <f t="array" aca="1" ref="AL978" ca="1">(
    SUMIFS(AR941:AR981, AY941:AY981, INDIRECT("AE" &amp; ROW()), AP941:AP981, "💲") +
    SUMIFS(AR941:AR981, AY941:AY981, INDIRECT("AE" &amp; ROW()), AP941:AP981, "📦")
) -
(
    (
        SUMIFS(AR941:AR981, AY941:AY981, INDIRECT("AE" &amp; ROW()), AP941:AP981, "💲", AS941:AS981, "Familiar") +
        SUMIFS(AR941:AR981, AY941:AY981, INDIRECT("AE" &amp; ROW()), AP941:AP981, "📦", AS941:AS981, "Familiar")
    ) / 2
) -
(
    (
        SUMIFS(AR941:AR981, AY941:AY981, INDIRECT("AE" &amp; ROW()), AP941:AP981, "💲", AS941:AS981, "Participante") +
        SUMIFS(AR941:AR981, AY941:AY981, INDIRECT("AE" &amp; ROW()), AP941:AP981, "📦", AS941:AS981, "Participante")
    ) / 2
) -
(
    (
        SUMIFS(AR941:AR981, AY941:AY981, INDIRECT("AE" &amp; ROW()), AP941:AP981, "💲", AS941:AS981, "Empleado") +
        SUMIFS(AR941:AR981, AY941:AY981, INDIRECT("AE" &amp; ROW()), AP941:AP981, "📦", AS941:AS981, "Empleado")
    ) / 2
) -
(
    (
        SUMIFS(AR941:AR981, AY941:AY981, INDIRECT("AE" &amp; ROW()), AP941:AP981, "💲", AS941:AS981, "Exonerado ADH") +
        SUMIFS(AR941:AR981, AY941:AY981, INDIRECT("AE" &amp; ROW()), AP941:AP981, "📦", AS941:AS981, "Exonerado ADH")
    ) / 2
) -
(
    SUMIFS(AR941:AR981, AY941:AY981, INDIRECT("AE" &amp; ROW()), AP941:AP981, "💲", AS941:AS981, "Exonerado Doctor") +
    SUMIFS(AR941:AR981, AY941:AY981, INDIRECT("AE" &amp; ROW()), AP941:AP981, "📦", AS941:AS981, "Exonerado Doctor")
) -
(
    (
        SUMIFS(AR941:AR981, AY941:AY981, INDIRECT("AE" &amp; ROW()), AP941:AP981, "💲", AS941:AS981, "") +
        SUMIFS(AR941:AR981, AY941:AY981, INDIRECT("AE" &amp; ROW()), AP941:AP981, "📦", AS941:AS981, "")
    ) / 2
)</f>
        <v>0</v>
      </c>
      <c r="AM978" s="48"/>
      <c r="AN978" s="156"/>
      <c r="AO978" s="156"/>
      <c r="AP978" s="156"/>
      <c r="AQ978" s="156">
        <f>L989</f>
        <v>0</v>
      </c>
      <c r="AR978" s="156"/>
      <c r="AS978" s="156"/>
      <c r="AT978" s="156"/>
      <c r="AU978" s="156"/>
      <c r="AV978" s="156"/>
      <c r="AW978" s="156"/>
      <c r="AX978" s="156"/>
      <c r="AY978" s="156">
        <f>N984</f>
        <v>0</v>
      </c>
      <c r="AZ978" s="48"/>
      <c r="BA978" s="48"/>
      <c r="BB978" s="48"/>
      <c r="BC978" s="48"/>
      <c r="BD978" s="48"/>
      <c r="BE978" s="48"/>
      <c r="BF978" s="48"/>
      <c r="BG978" s="48"/>
      <c r="BH978" s="48"/>
      <c r="BI978" s="48"/>
      <c r="BJ978" s="48"/>
      <c r="BK978" s="48"/>
      <c r="BL978" s="48"/>
      <c r="BM978" s="48"/>
      <c r="BN978" s="48"/>
    </row>
    <row r="979" spans="1:66" ht="11.25" customHeight="1">
      <c r="A979" s="220"/>
      <c r="B979" s="38"/>
      <c r="C979" s="205"/>
      <c r="D979" s="208"/>
      <c r="E979" s="57" t="s">
        <v>44</v>
      </c>
      <c r="F979" s="58" t="str">
        <f>IF(D977&lt;&gt;"", VLOOKUP(D977,'Base de Datos'!$A$2:$D1268,4,FALSE()),"")</f>
        <v/>
      </c>
      <c r="G979" s="205"/>
      <c r="H979" s="208"/>
      <c r="I979" s="57" t="s">
        <v>44</v>
      </c>
      <c r="J979" s="58" t="str">
        <f>IF(H977&lt;&gt;"", VLOOKUP(H977,'Base de Datos'!$A$2:$D1268,4,FALSE()),"")</f>
        <v/>
      </c>
      <c r="K979" s="205"/>
      <c r="L979" s="208"/>
      <c r="M979" s="57" t="s">
        <v>44</v>
      </c>
      <c r="N979" s="58" t="str">
        <f>IF(L977&lt;&gt;"", VLOOKUP(L977,'Base de Datos'!$A$2:$D1268,4,FALSE()),"")</f>
        <v/>
      </c>
      <c r="O979" s="43"/>
      <c r="P979" s="163"/>
      <c r="Q979" s="3"/>
      <c r="R979" s="15"/>
      <c r="S979" s="229"/>
      <c r="T979" s="230"/>
      <c r="U979" s="59"/>
      <c r="V979" s="47"/>
      <c r="W979" s="229"/>
      <c r="X979" s="230"/>
      <c r="Y979" s="59"/>
      <c r="Z979" s="47"/>
      <c r="AA979" s="229"/>
      <c r="AB979" s="230"/>
      <c r="AC979" s="59"/>
      <c r="AD979" s="48"/>
      <c r="AE979" s="240" t="s">
        <v>47</v>
      </c>
      <c r="AF979" s="230"/>
      <c r="AG979" s="161">
        <f t="array" aca="1" ref="AG979" ca="1">COUNTIFS(AP941:AP981, "💲", AY941:AY981, INDIRECT("AE" &amp; ROW())) + COUNTIFS(AP941:AP981, "📦", AY941:AY981, INDIRECT("AE" &amp; ROW())) + COUNTIFS(AP941:AP981, "✅", AY941:AY981, INDIRECT("AE" &amp; ROW()))</f>
        <v>0</v>
      </c>
      <c r="AH979" s="162">
        <f t="array" aca="1" ref="AH979" ca="1">COUNTIFS(AP941:AP981, "💲", AY941:AY981, INDIRECT("AE" &amp; ROW())) + COUNTIFS(AP941:AP981, "📦", AY941:AY981, INDIRECT("AE" &amp; ROW()))</f>
        <v>0</v>
      </c>
      <c r="AI979" s="139">
        <f t="array" aca="1" ref="AI979" ca="1">SUMIFS(AR941:AR981, AY941:AY981, INDIRECT("AE" &amp; ROW()), AP941:AP981, "💲") + SUMIFS(AR941:AR981, AY941:AY981, INDIRECT("AE" &amp; ROW()), AP941:AP981, "📦")</f>
        <v>0</v>
      </c>
      <c r="AJ979" s="139">
        <f t="array" aca="1" ref="AJ979" ca="1">(
    SUMIFS(AR941:AR981, AY941:AY981, INDIRECT("AE" &amp; ROW()), AP941:AP981, "💲") +
    SUMIFS(AR941:AR981, AY941:AY981, INDIRECT("AE" &amp; ROW()), AP941:AP981, "📦")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
        SUMIFS(AR941:AR981, AY941:AY981, INDIRECT("AE" &amp; ROW()), AP941:AP981, "💲", AS941:AS981, "Familiar") +
        SUMIFS(AR941:AR981, AY941:AY981, INDIRECT("AE" &amp; ROW()), AP941:AP981, "📦", AS941:AS981, "Familiar")
    ) / 2
)  -
(
    (
        SUMIFS(AR941:AR981, AY941:AY981, INDIRECT("AE" &amp; ROW()), AP941:AP981, "💲", AS941:AS981, "Exonerado ADH") +
        SUMIFS(AR941:AR981, AY941:AY981, INDIRECT("AE" &amp; ROW()), AP941:AP981, "📦", AS941:AS981, "Exonerado ADH")
    ) / 2
)  -
(
    (
        SUMIFS(AR941:AR981, AY941:AY981, INDIRECT("AE" &amp; ROW()), AP941:AP981, "💲", AS941:AS981, "Exonerado Doctor") +
        SUMIFS(AR941:AR981, AY941:AY981, INDIRECT("AE" &amp; ROW()), AP941:AP981, "📦", AS941:AS981, "Exonerado Doctor")
    ) / 2
)</f>
        <v>0</v>
      </c>
      <c r="AK979" s="139">
        <f t="array" aca="1" ref="AK979" ca="1">(
    SUMIFS(AR941:AR981, AY941:AY981, INDIRECT("AE" &amp; ROW()), AP941:AP981, "💲") +
    SUMIFS(AR941:AR981, AY941:AY981, INDIRECT("AE" &amp; ROW()), AP941:AP981, "📦")
) -
(
    SUMIFS(AR941:AR981, AY941:AY981, INDIRECT("AE" &amp; ROW()), AP941:AP981, "💲", AS941:AS981, "Familiar") +
    SUMIFS(AR941:AR981, AY941:AY981, INDIRECT("AE" &amp; ROW()), AP941:AP981, "📦", AS941:AS981, "Familiar")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SUMIFS(AR941:AR981, AY941:AY981, INDIRECT("AE" &amp; ROW()), AP941:AP981, "💲", AS941:AS981, "Exonerado ADH") +
    SUMIFS(AR941:AR981, AY941:AY981, INDIRECT("AE" &amp; ROW()), AP941:AP981, "📦", AS941:AS981, "Exonerado ADH")
) -
(
    (
        SUMIFS(AR941:AR981, AY941:AY981, INDIRECT("AE" &amp; ROW()), AP941:AP981, "💲", AS941:AS981, "Exonerado Doctor") +
        SUMIFS(AR941:AR981, AY941:AY981, INDIRECT("AE" &amp; ROW()), AP941:AP981, "📦", AS941:AS981, "Exonerado Doctor")
    ) / 2
) -
(
    (
        SUMIFS(AR941:AR981, AY941:AY981, INDIRECT("AE" &amp; ROW()), AP941:AP981, "💲", AS941:AS981, "") +
        SUMIFS(AR941:AR981, AY941:AY981, INDIRECT("AE" &amp; ROW()), AP941:AP981, "📦", AS941:AS981, "")
    ) / 2
)</f>
        <v>0</v>
      </c>
      <c r="AL979" s="140">
        <f t="array" aca="1" ref="AL979" ca="1">(
    SUMIFS(AR941:AR981, AY941:AY981, INDIRECT("AE" &amp; ROW()), AP941:AP981, "💲") +
    SUMIFS(AR941:AR981, AY941:AY981, INDIRECT("AE" &amp; ROW()), AP941:AP981, "📦")
) -
(
    (
        SUMIFS(AR941:AR981, AY941:AY981, INDIRECT("AE" &amp; ROW()), AP941:AP981, "💲", AS941:AS981, "Familiar") +
        SUMIFS(AR941:AR981, AY941:AY981, INDIRECT("AE" &amp; ROW()), AP941:AP981, "📦", AS941:AS981, "Familiar")
    ) / 2
) -
(
    (
        SUMIFS(AR941:AR981, AY941:AY981, INDIRECT("AE" &amp; ROW()), AP941:AP981, "💲", AS941:AS981, "Participante") +
        SUMIFS(AR941:AR981, AY941:AY981, INDIRECT("AE" &amp; ROW()), AP941:AP981, "📦", AS941:AS981, "Participante")
    ) / 2
) -
(
    (
        SUMIFS(AR941:AR981, AY941:AY981, INDIRECT("AE" &amp; ROW()), AP941:AP981, "💲", AS941:AS981, "Empleado") +
        SUMIFS(AR941:AR981, AY941:AY981, INDIRECT("AE" &amp; ROW()), AP941:AP981, "📦", AS941:AS981, "Empleado")
    ) / 2
) -
(
    (
        SUMIFS(AR941:AR981, AY941:AY981, INDIRECT("AE" &amp; ROW()), AP941:AP981, "💲", AS941:AS981, "Exonerado ADH") +
        SUMIFS(AR941:AR981, AY941:AY981, INDIRECT("AE" &amp; ROW()), AP941:AP981, "📦", AS941:AS981, "Exonerado ADH")
    ) / 2
) -
(
    SUMIFS(AR941:AR981, AY941:AY981, INDIRECT("AE" &amp; ROW()), AP941:AP981, "💲", AS941:AS981, "Exonerado Doctor") +
    SUMIFS(AR941:AR981, AY941:AY981, INDIRECT("AE" &amp; ROW()), AP941:AP981, "📦", AS941:AS981, "Exonerado Doctor")
) -
(
    (
        SUMIFS(AR941:AR981, AY941:AY981, INDIRECT("AE" &amp; ROW()), AP941:AP981, "💲", AS941:AS981, "") +
        SUMIFS(AR941:AR981, AY941:AY981, INDIRECT("AE" &amp; ROW()), AP941:AP981, "📦", AS941:AS981, "")
    ) / 2
)</f>
        <v>0</v>
      </c>
      <c r="AM979" s="48"/>
      <c r="AN979" s="156"/>
      <c r="AO979" s="156"/>
      <c r="AP979" s="156"/>
      <c r="AQ979" s="156"/>
      <c r="AR979" s="156"/>
      <c r="AS979" s="156"/>
      <c r="AT979" s="156"/>
      <c r="AU979" s="156"/>
      <c r="AV979" s="156"/>
      <c r="AW979" s="156"/>
      <c r="AX979" s="156"/>
      <c r="AY979" s="156">
        <f>N988</f>
        <v>0</v>
      </c>
      <c r="AZ979" s="48"/>
      <c r="BA979" s="48"/>
      <c r="BB979" s="48"/>
      <c r="BC979" s="48"/>
      <c r="BD979" s="48"/>
      <c r="BE979" s="48"/>
      <c r="BF979" s="48"/>
      <c r="BG979" s="48"/>
      <c r="BH979" s="48"/>
      <c r="BI979" s="48"/>
      <c r="BJ979" s="48"/>
      <c r="BK979" s="48"/>
      <c r="BL979" s="48"/>
      <c r="BM979" s="48"/>
      <c r="BN979" s="48"/>
    </row>
    <row r="980" spans="1:66" ht="11.25" customHeight="1">
      <c r="A980" s="221"/>
      <c r="B980" s="38"/>
      <c r="C980" s="206"/>
      <c r="D980" s="209"/>
      <c r="E980" s="85" t="s">
        <v>46</v>
      </c>
      <c r="F980" s="86"/>
      <c r="G980" s="206"/>
      <c r="H980" s="209"/>
      <c r="I980" s="85" t="s">
        <v>46</v>
      </c>
      <c r="J980" s="108"/>
      <c r="K980" s="206"/>
      <c r="L980" s="209"/>
      <c r="M980" s="85" t="s">
        <v>46</v>
      </c>
      <c r="N980" s="108"/>
      <c r="O980" s="43"/>
      <c r="P980" s="163"/>
      <c r="Q980" s="3"/>
      <c r="R980" s="15"/>
      <c r="S980" s="227" t="str">
        <f>IF(OR(S977="Empleado",S977="Familiar"),"Nombre del Empleado","N° Factura")</f>
        <v>N° Factura</v>
      </c>
      <c r="T980" s="228"/>
      <c r="U980" s="89"/>
      <c r="V980" s="47"/>
      <c r="W980" s="227" t="str">
        <f>IF(OR(W977="Empleado",W977="Familiar"),"Nombre del Empleado","N° Factura")</f>
        <v>N° Factura</v>
      </c>
      <c r="X980" s="228"/>
      <c r="Y980" s="89"/>
      <c r="Z980" s="47"/>
      <c r="AA980" s="227" t="str">
        <f>IF(OR(AA977="Empleado",AA977="Familiar"),"Nombre del Empleado","N° Factura")</f>
        <v>N° Factura</v>
      </c>
      <c r="AB980" s="228"/>
      <c r="AC980" s="111"/>
      <c r="AD980" s="48"/>
      <c r="AE980" s="240" t="s">
        <v>48</v>
      </c>
      <c r="AF980" s="230"/>
      <c r="AG980" s="161">
        <f t="array" aca="1" ref="AG980" ca="1">COUNTIFS(AP941:AP981, "💲", AY941:AY981, INDIRECT("AE" &amp; ROW())) + COUNTIFS(AP941:AP981, "📦", AY941:AY981, INDIRECT("AE" &amp; ROW())) + COUNTIFS(AP941:AP981, "✅", AY941:AY981, INDIRECT("AE" &amp; ROW()))</f>
        <v>5</v>
      </c>
      <c r="AH980" s="162">
        <f t="array" aca="1" ref="AH980" ca="1">COUNTIFS(AP941:AP981, "💲", AY941:AY981, INDIRECT("AE" &amp; ROW())) + COUNTIFS(AP941:AP981, "📦", AY941:AY981, INDIRECT("AE" &amp; ROW()))</f>
        <v>5</v>
      </c>
      <c r="AI980" s="139">
        <f t="array" aca="1" ref="AI980" ca="1">SUMIFS(AR941:AR981, AY941:AY981, INDIRECT("AE" &amp; ROW()), AP941:AP981, "💲") + SUMIFS(AR941:AR981, AY941:AY981, INDIRECT("AE" &amp; ROW()), AP941:AP981, "📦")</f>
        <v>250</v>
      </c>
      <c r="AJ980" s="139">
        <f t="array" aca="1" ref="AJ980" ca="1">(
    SUMIFS(AR941:AR981, AY941:AY981, INDIRECT("AE" &amp; ROW()), AP941:AP981, "💲") +
    SUMIFS(AR941:AR981, AY941:AY981, INDIRECT("AE" &amp; ROW()), AP941:AP981, "📦")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
        SUMIFS(AR941:AR981, AY941:AY981, INDIRECT("AE" &amp; ROW()), AP941:AP981, "💲", AS941:AS981, "Familiar") +
        SUMIFS(AR941:AR981, AY941:AY981, INDIRECT("AE" &amp; ROW()), AP941:AP981, "📦", AS941:AS981, "Familiar")
    ) / 2
)  -
(
    (
        SUMIFS(AR941:AR981, AY941:AY981, INDIRECT("AE" &amp; ROW()), AP941:AP981, "💲", AS941:AS981, "Exonerado ADH") +
        SUMIFS(AR941:AR981, AY941:AY981, INDIRECT("AE" &amp; ROW()), AP941:AP981, "📦", AS941:AS981, "Exonerado ADH")
    ) / 2
)  -
(
    (
        SUMIFS(AR941:AR981, AY941:AY981, INDIRECT("AE" &amp; ROW()), AP941:AP981, "💲", AS941:AS981, "Exonerado Doctor") +
        SUMIFS(AR941:AR981, AY941:AY981, INDIRECT("AE" &amp; ROW()), AP941:AP981, "📦", AS941:AS981, "Exonerado Doctor")
    ) / 2
)</f>
        <v>175</v>
      </c>
      <c r="AK980" s="139">
        <f t="array" aca="1" ref="AK980" ca="1">(
    SUMIFS(AR941:AR981, AY941:AY981, INDIRECT("AE" &amp; ROW()), AP941:AP981, "💲") +
    SUMIFS(AR941:AR981, AY941:AY981, INDIRECT("AE" &amp; ROW()), AP941:AP981, "📦")
) -
(
    SUMIFS(AR941:AR981, AY941:AY981, INDIRECT("AE" &amp; ROW()), AP941:AP981, "💲", AS941:AS981, "Familiar") +
    SUMIFS(AR941:AR981, AY941:AY981, INDIRECT("AE" &amp; ROW()), AP941:AP981, "📦", AS941:AS981, "Familiar")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SUMIFS(AR941:AR981, AY941:AY981, INDIRECT("AE" &amp; ROW()), AP941:AP981, "💲", AS941:AS981, "Exonerado ADH") +
    SUMIFS(AR941:AR981, AY941:AY981, INDIRECT("AE" &amp; ROW()), AP941:AP981, "📦", AS941:AS981, "Exonerado ADH")
) -
(
    (
        SUMIFS(AR941:AR981, AY941:AY981, INDIRECT("AE" &amp; ROW()), AP941:AP981, "💲", AS941:AS981, "Exonerado Doctor") +
        SUMIFS(AR941:AR981, AY941:AY981, INDIRECT("AE" &amp; ROW()), AP941:AP981, "📦", AS941:AS981, "Exonerado Doctor")
    ) / 2
) -
(
    (
        SUMIFS(AR941:AR981, AY941:AY981, INDIRECT("AE" &amp; ROW()), AP941:AP981, "💲", AS941:AS981, "") +
        SUMIFS(AR941:AR981, AY941:AY981, INDIRECT("AE" &amp; ROW()), AP941:AP981, "📦", AS941:AS981, "")
    ) / 2
)</f>
        <v>150</v>
      </c>
      <c r="AL980" s="140">
        <f t="array" aca="1" ref="AL980" ca="1">(
    SUMIFS(AR941:AR981, AY941:AY981, INDIRECT("AE" &amp; ROW()), AP941:AP981, "💲") +
    SUMIFS(AR941:AR981, AY941:AY981, INDIRECT("AE" &amp; ROW()), AP941:AP981, "📦")
) -
(
    (
        SUMIFS(AR941:AR981, AY941:AY981, INDIRECT("AE" &amp; ROW()), AP941:AP981, "💲", AS941:AS981, "Familiar") +
        SUMIFS(AR941:AR981, AY941:AY981, INDIRECT("AE" &amp; ROW()), AP941:AP981, "📦", AS941:AS981, "Familiar")
    ) / 2
) -
(
    (
        SUMIFS(AR941:AR981, AY941:AY981, INDIRECT("AE" &amp; ROW()), AP941:AP981, "💲", AS941:AS981, "Participante") +
        SUMIFS(AR941:AR981, AY941:AY981, INDIRECT("AE" &amp; ROW()), AP941:AP981, "📦", AS941:AS981, "Participante")
    ) / 2
) -
(
    (
        SUMIFS(AR941:AR981, AY941:AY981, INDIRECT("AE" &amp; ROW()), AP941:AP981, "💲", AS941:AS981, "Empleado") +
        SUMIFS(AR941:AR981, AY941:AY981, INDIRECT("AE" &amp; ROW()), AP941:AP981, "📦", AS941:AS981, "Empleado")
    ) / 2
) -
(
    (
        SUMIFS(AR941:AR981, AY941:AY981, INDIRECT("AE" &amp; ROW()), AP941:AP981, "💲", AS941:AS981, "Exonerado ADH") +
        SUMIFS(AR941:AR981, AY941:AY981, INDIRECT("AE" &amp; ROW()), AP941:AP981, "📦", AS941:AS981, "Exonerado ADH")
    ) / 2
) -
(
    SUMIFS(AR941:AR981, AY941:AY981, INDIRECT("AE" &amp; ROW()), AP941:AP981, "💲", AS941:AS981, "Exonerado Doctor") +
    SUMIFS(AR941:AR981, AY941:AY981, INDIRECT("AE" &amp; ROW()), AP941:AP981, "📦", AS941:AS981, "Exonerado Doctor")
) -
(
    (
        SUMIFS(AR941:AR981, AY941:AY981, INDIRECT("AE" &amp; ROW()), AP941:AP981, "💲", AS941:AS981, "") +
        SUMIFS(AR941:AR981, AY941:AY981, INDIRECT("AE" &amp; ROW()), AP941:AP981, "📦", AS941:AS981, "")
    ) / 2
)</f>
        <v>200</v>
      </c>
      <c r="AM980" s="48"/>
      <c r="AN980" s="156"/>
      <c r="AO980" s="156"/>
      <c r="AP980" s="156"/>
      <c r="AQ980" s="156"/>
      <c r="AR980" s="156"/>
      <c r="AS980" s="156"/>
      <c r="AT980" s="156"/>
      <c r="AU980" s="156"/>
      <c r="AV980" s="156"/>
      <c r="AW980" s="156"/>
      <c r="AX980" s="156"/>
      <c r="AY980" s="156">
        <f>N992</f>
        <v>0</v>
      </c>
      <c r="AZ980" s="48"/>
      <c r="BA980" s="48"/>
      <c r="BB980" s="48"/>
      <c r="BC980" s="48"/>
      <c r="BD980" s="48"/>
      <c r="BE980" s="48"/>
      <c r="BF980" s="48"/>
      <c r="BG980" s="48"/>
      <c r="BH980" s="48"/>
      <c r="BI980" s="48"/>
      <c r="BJ980" s="48"/>
      <c r="BK980" s="48"/>
      <c r="BL980" s="48"/>
      <c r="BM980" s="48"/>
      <c r="BN980" s="48"/>
    </row>
    <row r="981" spans="1:66" ht="11.25" customHeight="1">
      <c r="A981" s="222">
        <f>A977+$Q$13/1440</f>
        <v>0.74999999999999978</v>
      </c>
      <c r="B981" s="38"/>
      <c r="C981" s="204"/>
      <c r="D981" s="207"/>
      <c r="E981" s="40" t="s">
        <v>36</v>
      </c>
      <c r="F981" s="42" t="str">
        <f>IF(D981&lt;&gt;"", VLOOKUP(D981,'Base de Datos'!$A$2:$D1268,2,FALSE()),"")</f>
        <v/>
      </c>
      <c r="G981" s="204"/>
      <c r="H981" s="216"/>
      <c r="I981" s="40" t="s">
        <v>36</v>
      </c>
      <c r="J981" s="42" t="str">
        <f>IF(H981&lt;&gt;"", VLOOKUP(H981,'Base de Datos'!$A$2:$D1268,2,FALSE()),"")</f>
        <v/>
      </c>
      <c r="K981" s="204"/>
      <c r="L981" s="216"/>
      <c r="M981" s="40" t="s">
        <v>36</v>
      </c>
      <c r="N981" s="42" t="str">
        <f>IF(L981&lt;&gt;"", VLOOKUP(L981,'Base de Datos'!$A$2:$D1268,2,FALSE()),"")</f>
        <v/>
      </c>
      <c r="O981" s="43"/>
      <c r="P981" s="163"/>
      <c r="Q981" s="3"/>
      <c r="R981" s="15"/>
      <c r="S981" s="45"/>
      <c r="T981" s="45" t="s">
        <v>37</v>
      </c>
      <c r="U981" s="46"/>
      <c r="V981" s="47"/>
      <c r="W981" s="45"/>
      <c r="X981" s="45" t="s">
        <v>37</v>
      </c>
      <c r="Y981" s="46"/>
      <c r="Z981" s="47"/>
      <c r="AA981" s="45"/>
      <c r="AB981" s="45" t="s">
        <v>37</v>
      </c>
      <c r="AC981" s="46"/>
      <c r="AD981" s="48"/>
      <c r="AE981" s="240" t="s">
        <v>49</v>
      </c>
      <c r="AF981" s="230"/>
      <c r="AG981" s="161">
        <f t="array" aca="1" ref="AG981" ca="1">COUNTIFS(AP941:AP981, "💲", AY941:AY981, INDIRECT("AE" &amp; ROW())) + COUNTIFS(AP941:AP981, "📦", AY941:AY981, INDIRECT("AE" &amp; ROW())) + COUNTIFS(AP941:AP981, "✅", AY941:AY981, INDIRECT("AE" &amp; ROW()))</f>
        <v>0</v>
      </c>
      <c r="AH981" s="162">
        <f t="array" aca="1" ref="AH981" ca="1">COUNTIFS(AP941:AP981, "💲", AY941:AY981, INDIRECT("AE" &amp; ROW())) + COUNTIFS(AP941:AP981, "📦", AY941:AY981, INDIRECT("AE" &amp; ROW()))</f>
        <v>0</v>
      </c>
      <c r="AI981" s="139">
        <f t="array" aca="1" ref="AI981" ca="1">SUMIFS(AR941:AR981, AY941:AY981, INDIRECT("AE" &amp; ROW()), AP941:AP981, "💲") + SUMIFS(AR941:AR981, AY941:AY981, INDIRECT("AE" &amp; ROW()), AP941:AP981, "📦")</f>
        <v>0</v>
      </c>
      <c r="AJ981" s="139">
        <f t="array" aca="1" ref="AJ981" ca="1">(
    SUMIFS(AR941:AR981, AY941:AY981, INDIRECT("AE" &amp; ROW()), AP941:AP981, "💲") +
    SUMIFS(AR941:AR981, AY941:AY981, INDIRECT("AE" &amp; ROW()), AP941:AP981, "📦")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
        SUMIFS(AR941:AR981, AY941:AY981, INDIRECT("AE" &amp; ROW()), AP941:AP981, "💲", AS941:AS981, "Familiar") +
        SUMIFS(AR941:AR981, AY941:AY981, INDIRECT("AE" &amp; ROW()), AP941:AP981, "📦", AS941:AS981, "Familiar")
    ) / 2
)  -
(
    (
        SUMIFS(AR941:AR981, AY941:AY981, INDIRECT("AE" &amp; ROW()), AP941:AP981, "💲", AS941:AS981, "Exonerado ADH") +
        SUMIFS(AR941:AR981, AY941:AY981, INDIRECT("AE" &amp; ROW()), AP941:AP981, "📦", AS941:AS981, "Exonerado ADH")
    ) / 2
)  -
(
    (
        SUMIFS(AR941:AR981, AY941:AY981, INDIRECT("AE" &amp; ROW()), AP941:AP981, "💲", AS941:AS981, "Exonerado Doctor") +
        SUMIFS(AR941:AR981, AY941:AY981, INDIRECT("AE" &amp; ROW()), AP941:AP981, "📦", AS941:AS981, "Exonerado Doctor")
    ) / 2
)</f>
        <v>0</v>
      </c>
      <c r="AK981" s="139">
        <f t="array" aca="1" ref="AK981" ca="1">(
    SUMIFS(AR941:AR981, AY941:AY981, INDIRECT("AE" &amp; ROW()), AP941:AP981, "💲") +
    SUMIFS(AR941:AR981, AY941:AY981, INDIRECT("AE" &amp; ROW()), AP941:AP981, "📦")
) -
(
    SUMIFS(AR941:AR981, AY941:AY981, INDIRECT("AE" &amp; ROW()), AP941:AP981, "💲", AS941:AS981, "Familiar") +
    SUMIFS(AR941:AR981, AY941:AY981, INDIRECT("AE" &amp; ROW()), AP941:AP981, "📦", AS941:AS981, "Familiar")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SUMIFS(AR941:AR981, AY941:AY981, INDIRECT("AE" &amp; ROW()), AP941:AP981, "💲", AS941:AS981, "Exonerado ADH") +
    SUMIFS(AR941:AR981, AY941:AY981, INDIRECT("AE" &amp; ROW()), AP941:AP981, "📦", AS941:AS981, "Exonerado ADH")
) -
(
    (
        SUMIFS(AR941:AR981, AY941:AY981, INDIRECT("AE" &amp; ROW()), AP941:AP981, "💲", AS941:AS981, "Exonerado Doctor") +
        SUMIFS(AR941:AR981, AY941:AY981, INDIRECT("AE" &amp; ROW()), AP941:AP981, "📦", AS941:AS981, "Exonerado Doctor")
    ) / 2
) -
(
    (
        SUMIFS(AR941:AR981, AY941:AY981, INDIRECT("AE" &amp; ROW()), AP941:AP981, "💲", AS941:AS981, "") +
        SUMIFS(AR941:AR981, AY941:AY981, INDIRECT("AE" &amp; ROW()), AP941:AP981, "📦", AS941:AS981, "")
    ) / 2
)</f>
        <v>0</v>
      </c>
      <c r="AL981" s="140">
        <f t="array" aca="1" ref="AL981" ca="1">(
    SUMIFS(AR941:AR981, AY941:AY981, INDIRECT("AE" &amp; ROW()), AP941:AP981, "💲") +
    SUMIFS(AR941:AR981, AY941:AY981, INDIRECT("AE" &amp; ROW()), AP941:AP981, "📦")
) -
(
    (
        SUMIFS(AR941:AR981, AY941:AY981, INDIRECT("AE" &amp; ROW()), AP941:AP981, "💲", AS941:AS981, "Familiar") +
        SUMIFS(AR941:AR981, AY941:AY981, INDIRECT("AE" &amp; ROW()), AP941:AP981, "📦", AS941:AS981, "Familiar")
    ) / 2
) -
(
    (
        SUMIFS(AR941:AR981, AY941:AY981, INDIRECT("AE" &amp; ROW()), AP941:AP981, "💲", AS941:AS981, "Participante") +
        SUMIFS(AR941:AR981, AY941:AY981, INDIRECT("AE" &amp; ROW()), AP941:AP981, "📦", AS941:AS981, "Participante")
    ) / 2
) -
(
    (
        SUMIFS(AR941:AR981, AY941:AY981, INDIRECT("AE" &amp; ROW()), AP941:AP981, "💲", AS941:AS981, "Empleado") +
        SUMIFS(AR941:AR981, AY941:AY981, INDIRECT("AE" &amp; ROW()), AP941:AP981, "📦", AS941:AS981, "Empleado")
    ) / 2
) -
(
    (
        SUMIFS(AR941:AR981, AY941:AY981, INDIRECT("AE" &amp; ROW()), AP941:AP981, "💲", AS941:AS981, "Exonerado ADH") +
        SUMIFS(AR941:AR981, AY941:AY981, INDIRECT("AE" &amp; ROW()), AP941:AP981, "📦", AS941:AS981, "Exonerado ADH")
    ) / 2
) -
(
    SUMIFS(AR941:AR981, AY941:AY981, INDIRECT("AE" &amp; ROW()), AP941:AP981, "💲", AS941:AS981, "Exonerado Doctor") +
    SUMIFS(AR941:AR981, AY941:AY981, INDIRECT("AE" &amp; ROW()), AP941:AP981, "📦", AS941:AS981, "Exonerado Doctor")
) -
(
    (
        SUMIFS(AR941:AR981, AY941:AY981, INDIRECT("AE" &amp; ROW()), AP941:AP981, "💲", AS941:AS981, "") +
        SUMIFS(AR941:AR981, AY941:AY981, INDIRECT("AE" &amp; ROW()), AP941:AP981, "📦", AS941:AS981, "")
    ) / 2
)</f>
        <v>0</v>
      </c>
      <c r="AM981" s="48"/>
      <c r="AN981" s="156"/>
      <c r="AO981" s="156"/>
      <c r="AP981" s="156"/>
      <c r="AQ981" s="156"/>
      <c r="AR981" s="156"/>
      <c r="AS981" s="156"/>
      <c r="AT981" s="156"/>
      <c r="AU981" s="156"/>
      <c r="AV981" s="156"/>
      <c r="AW981" s="156"/>
      <c r="AX981" s="156"/>
      <c r="AY981" s="156"/>
      <c r="AZ981" s="48"/>
      <c r="BA981" s="48"/>
      <c r="BB981" s="48"/>
      <c r="BC981" s="48"/>
      <c r="BD981" s="48"/>
      <c r="BE981" s="48"/>
      <c r="BF981" s="48"/>
      <c r="BG981" s="48"/>
      <c r="BH981" s="48"/>
      <c r="BI981" s="48"/>
      <c r="BJ981" s="48"/>
      <c r="BK981" s="48"/>
      <c r="BL981" s="48"/>
      <c r="BM981" s="48"/>
      <c r="BN981" s="48"/>
    </row>
    <row r="982" spans="1:66" ht="11.25" customHeight="1">
      <c r="A982" s="220"/>
      <c r="B982" s="38"/>
      <c r="C982" s="205"/>
      <c r="D982" s="208"/>
      <c r="E982" s="57" t="s">
        <v>42</v>
      </c>
      <c r="F982" s="58" t="str">
        <f>IF(D981&lt;&gt;"", VLOOKUP(D981,'Base de Datos'!$A$2:$D1268,3,FALSE()),"")</f>
        <v/>
      </c>
      <c r="G982" s="205"/>
      <c r="H982" s="208"/>
      <c r="I982" s="57" t="s">
        <v>42</v>
      </c>
      <c r="J982" s="58" t="str">
        <f>IF(H981&lt;&gt;"", VLOOKUP(H981,'Base de Datos'!$A$2:$D1268,3,FALSE()),"")</f>
        <v/>
      </c>
      <c r="K982" s="205"/>
      <c r="L982" s="208"/>
      <c r="M982" s="57" t="s">
        <v>42</v>
      </c>
      <c r="N982" s="58" t="str">
        <f>IF(L981&lt;&gt;"", VLOOKUP(L981,'Base de Datos'!$A$2:$D1268,3,FALSE()),"")</f>
        <v/>
      </c>
      <c r="O982" s="43"/>
      <c r="P982" s="163"/>
      <c r="Q982" s="3"/>
      <c r="R982" s="15"/>
      <c r="S982" s="229"/>
      <c r="T982" s="230"/>
      <c r="U982" s="59"/>
      <c r="V982" s="47"/>
      <c r="W982" s="229"/>
      <c r="X982" s="230"/>
      <c r="Y982" s="59"/>
      <c r="Z982" s="47"/>
      <c r="AA982" s="229"/>
      <c r="AB982" s="230"/>
      <c r="AC982" s="59"/>
      <c r="AD982" s="48"/>
      <c r="AE982" s="240" t="s">
        <v>51</v>
      </c>
      <c r="AF982" s="230"/>
      <c r="AG982" s="161">
        <f t="array" aca="1" ref="AG982" ca="1">COUNTIFS(AP941:AP981, "💲", AY941:AY981, INDIRECT("AE" &amp; ROW())) + COUNTIFS(AP941:AP981, "📦", AY941:AY981, INDIRECT("AE" &amp; ROW())) + COUNTIFS(AP941:AP981, "✅", AY941:AY981, INDIRECT("AE" &amp; ROW()))</f>
        <v>0</v>
      </c>
      <c r="AH982" s="162">
        <f t="array" aca="1" ref="AH982" ca="1">COUNTIFS(AP941:AP981, "💲", AY941:AY981, INDIRECT("AE" &amp; ROW())) + COUNTIFS(AP941:AP981, "📦", AY941:AY981, INDIRECT("AE" &amp; ROW()))</f>
        <v>0</v>
      </c>
      <c r="AI982" s="139">
        <f t="array" aca="1" ref="AI982" ca="1">SUMIFS(AR941:AR981, AY941:AY981, INDIRECT("AE" &amp; ROW()), AP941:AP981, "💲") + SUMIFS(AR941:AR981, AY941:AY981, INDIRECT("AE" &amp; ROW()), AP941:AP981, "📦")</f>
        <v>0</v>
      </c>
      <c r="AJ982" s="139">
        <f t="array" aca="1" ref="AJ982" ca="1">(
    SUMIFS(AR941:AR981, AY941:AY981, INDIRECT("AE" &amp; ROW()), AP941:AP981, "💲") +
    SUMIFS(AR941:AR981, AY941:AY981, INDIRECT("AE" &amp; ROW()), AP941:AP981, "📦")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
        SUMIFS(AR941:AR981, AY941:AY981, INDIRECT("AE" &amp; ROW()), AP941:AP981, "💲", AS941:AS981, "Familiar") +
        SUMIFS(AR941:AR981, AY941:AY981, INDIRECT("AE" &amp; ROW()), AP941:AP981, "📦", AS941:AS981, "Familiar")
    ) / 2
)  -
(
    (
        SUMIFS(AR941:AR981, AY941:AY981, INDIRECT("AE" &amp; ROW()), AP941:AP981, "💲", AS941:AS981, "Exonerado ADH") +
        SUMIFS(AR941:AR981, AY941:AY981, INDIRECT("AE" &amp; ROW()), AP941:AP981, "📦", AS941:AS981, "Exonerado ADH")
    ) / 2
)  -
(
    (
        SUMIFS(AR941:AR981, AY941:AY981, INDIRECT("AE" &amp; ROW()), AP941:AP981, "💲", AS941:AS981, "Exonerado Doctor") +
        SUMIFS(AR941:AR981, AY941:AY981, INDIRECT("AE" &amp; ROW()), AP941:AP981, "📦", AS941:AS981, "Exonerado Doctor")
    ) / 2
)</f>
        <v>0</v>
      </c>
      <c r="AK982" s="139">
        <f t="array" aca="1" ref="AK982" ca="1">(
    SUMIFS(AR941:AR981, AY941:AY981, INDIRECT("AE" &amp; ROW()), AP941:AP981, "💲") +
    SUMIFS(AR941:AR981, AY941:AY981, INDIRECT("AE" &amp; ROW()), AP941:AP981, "📦")
) -
(
    SUMIFS(AR941:AR981, AY941:AY981, INDIRECT("AE" &amp; ROW()), AP941:AP981, "💲", AS941:AS981, "Familiar") +
    SUMIFS(AR941:AR981, AY941:AY981, INDIRECT("AE" &amp; ROW()), AP941:AP981, "📦", AS941:AS981, "Familiar")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SUMIFS(AR941:AR981, AY941:AY981, INDIRECT("AE" &amp; ROW()), AP941:AP981, "💲", AS941:AS981, "Exonerado ADH") +
    SUMIFS(AR941:AR981, AY941:AY981, INDIRECT("AE" &amp; ROW()), AP941:AP981, "📦", AS941:AS981, "Exonerado ADH")
) -
(
    (
        SUMIFS(AR941:AR981, AY941:AY981, INDIRECT("AE" &amp; ROW()), AP941:AP981, "💲", AS941:AS981, "Exonerado Doctor") +
        SUMIFS(AR941:AR981, AY941:AY981, INDIRECT("AE" &amp; ROW()), AP941:AP981, "📦", AS941:AS981, "Exonerado Doctor")
    ) / 2
) -
(
    (
        SUMIFS(AR941:AR981, AY941:AY981, INDIRECT("AE" &amp; ROW()), AP941:AP981, "💲", AS941:AS981, "") +
        SUMIFS(AR941:AR981, AY941:AY981, INDIRECT("AE" &amp; ROW()), AP941:AP981, "📦", AS941:AS981, "")
    ) / 2
)</f>
        <v>0</v>
      </c>
      <c r="AL982" s="140">
        <f t="array" aca="1" ref="AL982" ca="1">(
    SUMIFS(AR941:AR981, AY941:AY981, INDIRECT("AE" &amp; ROW()), AP941:AP981, "💲") +
    SUMIFS(AR941:AR981, AY941:AY981, INDIRECT("AE" &amp; ROW()), AP941:AP981, "📦")
) -
(
    (
        SUMIFS(AR941:AR981, AY941:AY981, INDIRECT("AE" &amp; ROW()), AP941:AP981, "💲", AS941:AS981, "Familiar") +
        SUMIFS(AR941:AR981, AY941:AY981, INDIRECT("AE" &amp; ROW()), AP941:AP981, "📦", AS941:AS981, "Familiar")
    ) / 2
) -
(
    (
        SUMIFS(AR941:AR981, AY941:AY981, INDIRECT("AE" &amp; ROW()), AP941:AP981, "💲", AS941:AS981, "Participante") +
        SUMIFS(AR941:AR981, AY941:AY981, INDIRECT("AE" &amp; ROW()), AP941:AP981, "📦", AS941:AS981, "Participante")
    ) / 2
) -
(
    (
        SUMIFS(AR941:AR981, AY941:AY981, INDIRECT("AE" &amp; ROW()), AP941:AP981, "💲", AS941:AS981, "Empleado") +
        SUMIFS(AR941:AR981, AY941:AY981, INDIRECT("AE" &amp; ROW()), AP941:AP981, "📦", AS941:AS981, "Empleado")
    ) / 2
) -
(
    (
        SUMIFS(AR941:AR981, AY941:AY981, INDIRECT("AE" &amp; ROW()), AP941:AP981, "💲", AS941:AS981, "Exonerado ADH") +
        SUMIFS(AR941:AR981, AY941:AY981, INDIRECT("AE" &amp; ROW()), AP941:AP981, "📦", AS941:AS981, "Exonerado ADH")
    ) / 2
) -
(
    SUMIFS(AR941:AR981, AY941:AY981, INDIRECT("AE" &amp; ROW()), AP941:AP981, "💲", AS941:AS981, "Exonerado Doctor") +
    SUMIFS(AR941:AR981, AY941:AY981, INDIRECT("AE" &amp; ROW()), AP941:AP981, "📦", AS941:AS981, "Exonerado Doctor")
) -
(
    (
        SUMIFS(AR941:AR981, AY941:AY981, INDIRECT("AE" &amp; ROW()), AP941:AP981, "💲", AS941:AS981, "") +
        SUMIFS(AR941:AR981, AY941:AY981, INDIRECT("AE" &amp; ROW()), AP941:AP981, "📦", AS941:AS981, "")
    ) / 2
)</f>
        <v>0</v>
      </c>
      <c r="AM982" s="48"/>
      <c r="AN982" s="48"/>
      <c r="AO982" s="48"/>
      <c r="AP982" s="48"/>
      <c r="AQ982" s="48"/>
      <c r="AR982" s="48"/>
      <c r="AS982" s="48"/>
      <c r="AT982" s="48"/>
      <c r="AU982" s="48"/>
      <c r="AV982" s="48"/>
      <c r="AW982" s="48"/>
      <c r="AX982" s="48"/>
      <c r="AY982" s="48"/>
      <c r="AZ982" s="48"/>
      <c r="BA982" s="48"/>
      <c r="BB982" s="48"/>
      <c r="BC982" s="48"/>
      <c r="BD982" s="48"/>
      <c r="BE982" s="48"/>
      <c r="BF982" s="48"/>
      <c r="BG982" s="48"/>
      <c r="BH982" s="48"/>
      <c r="BI982" s="48"/>
      <c r="BJ982" s="48"/>
      <c r="BK982" s="48"/>
      <c r="BL982" s="48"/>
      <c r="BM982" s="48"/>
      <c r="BN982" s="48"/>
    </row>
    <row r="983" spans="1:66" ht="11.25" customHeight="1">
      <c r="A983" s="220"/>
      <c r="B983" s="38"/>
      <c r="C983" s="205"/>
      <c r="D983" s="208"/>
      <c r="E983" s="57" t="s">
        <v>44</v>
      </c>
      <c r="F983" s="58" t="str">
        <f>IF(D981&lt;&gt;"", VLOOKUP(D981,'Base de Datos'!$A$2:$D1268,4,FALSE()),"")</f>
        <v/>
      </c>
      <c r="G983" s="205"/>
      <c r="H983" s="208"/>
      <c r="I983" s="57" t="s">
        <v>44</v>
      </c>
      <c r="J983" s="58" t="str">
        <f>IF(H981&lt;&gt;"", VLOOKUP(H981,'Base de Datos'!$A$2:$D1268,4,FALSE()),"")</f>
        <v/>
      </c>
      <c r="K983" s="205"/>
      <c r="L983" s="208"/>
      <c r="M983" s="57" t="s">
        <v>44</v>
      </c>
      <c r="N983" s="58" t="str">
        <f>IF(L981&lt;&gt;"", VLOOKUP(L981,'Base de Datos'!$A$2:$D1268,4,FALSE()),"")</f>
        <v/>
      </c>
      <c r="O983" s="43"/>
      <c r="P983" s="163"/>
      <c r="Q983" s="3"/>
      <c r="R983" s="15"/>
      <c r="S983" s="229"/>
      <c r="T983" s="230"/>
      <c r="U983" s="59"/>
      <c r="V983" s="47"/>
      <c r="W983" s="229"/>
      <c r="X983" s="230"/>
      <c r="Y983" s="59"/>
      <c r="Z983" s="47"/>
      <c r="AA983" s="229"/>
      <c r="AB983" s="230"/>
      <c r="AC983" s="59"/>
      <c r="AD983" s="48"/>
      <c r="AE983" s="240" t="s">
        <v>55</v>
      </c>
      <c r="AF983" s="230"/>
      <c r="AG983" s="161">
        <f t="array" aca="1" ref="AG983" ca="1">COUNTIFS(AP941:AP981, "💲", AY941:AY981, INDIRECT("AE" &amp; ROW())) + COUNTIFS(AP941:AP981, "📦", AY941:AY981, INDIRECT("AE" &amp; ROW())) + COUNTIFS(AP941:AP981, "✅", AY941:AY981, INDIRECT("AE" &amp; ROW()))</f>
        <v>1</v>
      </c>
      <c r="AH983" s="162">
        <f t="array" aca="1" ref="AH983" ca="1">COUNTIFS(AP941:AP981, "💲", AY941:AY981, INDIRECT("AE" &amp; ROW())) + COUNTIFS(AP941:AP981, "📦", AY941:AY981, INDIRECT("AE" &amp; ROW()))</f>
        <v>1</v>
      </c>
      <c r="AI983" s="139">
        <f t="array" aca="1" ref="AI983" ca="1">SUMIFS(AR941:AR981, AY941:AY981, INDIRECT("AE" &amp; ROW()), AP941:AP981, "💲") + SUMIFS(AR941:AR981, AY941:AY981, INDIRECT("AE" &amp; ROW()), AP941:AP981, "📦")</f>
        <v>50</v>
      </c>
      <c r="AJ983" s="139">
        <f t="array" aca="1" ref="AJ983" ca="1">(
    SUMIFS(AR941:AR981, AY941:AY981, INDIRECT("AE" &amp; ROW()), AP941:AP981, "💲") +
    SUMIFS(AR941:AR981, AY941:AY981, INDIRECT("AE" &amp; ROW()), AP941:AP981, "📦")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
        SUMIFS(AR941:AR981, AY941:AY981, INDIRECT("AE" &amp; ROW()), AP941:AP981, "💲", AS941:AS981, "Familiar") +
        SUMIFS(AR941:AR981, AY941:AY981, INDIRECT("AE" &amp; ROW()), AP941:AP981, "📦", AS941:AS981, "Familiar")
    ) / 2
)  -
(
    (
        SUMIFS(AR941:AR981, AY941:AY981, INDIRECT("AE" &amp; ROW()), AP941:AP981, "💲", AS941:AS981, "Exonerado ADH") +
        SUMIFS(AR941:AR981, AY941:AY981, INDIRECT("AE" &amp; ROW()), AP941:AP981, "📦", AS941:AS981, "Exonerado ADH")
    ) / 2
)  -
(
    (
        SUMIFS(AR941:AR981, AY941:AY981, INDIRECT("AE" &amp; ROW()), AP941:AP981, "💲", AS941:AS981, "Exonerado Doctor") +
        SUMIFS(AR941:AR981, AY941:AY981, INDIRECT("AE" &amp; ROW()), AP941:AP981, "📦", AS941:AS981, "Exonerado Doctor")
    ) / 2
)</f>
        <v>0</v>
      </c>
      <c r="AK983" s="139">
        <f t="array" aca="1" ref="AK983" ca="1">(
    SUMIFS(AR941:AR981, AY941:AY981, INDIRECT("AE" &amp; ROW()), AP941:AP981, "💲") +
    SUMIFS(AR941:AR981, AY941:AY981, INDIRECT("AE" &amp; ROW()), AP941:AP981, "📦")
) -
(
    SUMIFS(AR941:AR981, AY941:AY981, INDIRECT("AE" &amp; ROW()), AP941:AP981, "💲", AS941:AS981, "Familiar") +
    SUMIFS(AR941:AR981, AY941:AY981, INDIRECT("AE" &amp; ROW()), AP941:AP981, "📦", AS941:AS981, "Familiar")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SUMIFS(AR941:AR981, AY941:AY981, INDIRECT("AE" &amp; ROW()), AP941:AP981, "💲", AS941:AS981, "Exonerado ADH") +
    SUMIFS(AR941:AR981, AY941:AY981, INDIRECT("AE" &amp; ROW()), AP941:AP981, "📦", AS941:AS981, "Exonerado ADH")
) -
(
    (
        SUMIFS(AR941:AR981, AY941:AY981, INDIRECT("AE" &amp; ROW()), AP941:AP981, "💲", AS941:AS981, "Exonerado Doctor") +
        SUMIFS(AR941:AR981, AY941:AY981, INDIRECT("AE" &amp; ROW()), AP941:AP981, "📦", AS941:AS981, "Exonerado Doctor")
    ) / 2
) -
(
    (
        SUMIFS(AR941:AR981, AY941:AY981, INDIRECT("AE" &amp; ROW()), AP941:AP981, "💲", AS941:AS981, "") +
        SUMIFS(AR941:AR981, AY941:AY981, INDIRECT("AE" &amp; ROW()), AP941:AP981, "📦", AS941:AS981, "")
    ) / 2
)</f>
        <v>0</v>
      </c>
      <c r="AL983" s="140">
        <f t="array" aca="1" ref="AL983" ca="1">(
    SUMIFS(AR941:AR981, AY941:AY981, INDIRECT("AE" &amp; ROW()), AP941:AP981, "💲") +
    SUMIFS(AR941:AR981, AY941:AY981, INDIRECT("AE" &amp; ROW()), AP941:AP981, "📦")
) -
(
    (
        SUMIFS(AR941:AR981, AY941:AY981, INDIRECT("AE" &amp; ROW()), AP941:AP981, "💲", AS941:AS981, "Familiar") +
        SUMIFS(AR941:AR981, AY941:AY981, INDIRECT("AE" &amp; ROW()), AP941:AP981, "📦", AS941:AS981, "Familiar")
    ) / 2
) -
(
    (
        SUMIFS(AR941:AR981, AY941:AY981, INDIRECT("AE" &amp; ROW()), AP941:AP981, "💲", AS941:AS981, "Participante") +
        SUMIFS(AR941:AR981, AY941:AY981, INDIRECT("AE" &amp; ROW()), AP941:AP981, "📦", AS941:AS981, "Participante")
    ) / 2
) -
(
    (
        SUMIFS(AR941:AR981, AY941:AY981, INDIRECT("AE" &amp; ROW()), AP941:AP981, "💲", AS941:AS981, "Empleado") +
        SUMIFS(AR941:AR981, AY941:AY981, INDIRECT("AE" &amp; ROW()), AP941:AP981, "📦", AS941:AS981, "Empleado")
    ) / 2
) -
(
    (
        SUMIFS(AR941:AR981, AY941:AY981, INDIRECT("AE" &amp; ROW()), AP941:AP981, "💲", AS941:AS981, "Exonerado ADH") +
        SUMIFS(AR941:AR981, AY941:AY981, INDIRECT("AE" &amp; ROW()), AP941:AP981, "📦", AS941:AS981, "Exonerado ADH")
    ) / 2
) -
(
    SUMIFS(AR941:AR981, AY941:AY981, INDIRECT("AE" &amp; ROW()), AP941:AP981, "💲", AS941:AS981, "Exonerado Doctor") +
    SUMIFS(AR941:AR981, AY941:AY981, INDIRECT("AE" &amp; ROW()), AP941:AP981, "📦", AS941:AS981, "Exonerado Doctor")
) -
(
    (
        SUMIFS(AR941:AR981, AY941:AY981, INDIRECT("AE" &amp; ROW()), AP941:AP981, "💲", AS941:AS981, "") +
        SUMIFS(AR941:AR981, AY941:AY981, INDIRECT("AE" &amp; ROW()), AP941:AP981, "📦", AS941:AS981, "")
    ) / 2
)</f>
        <v>25</v>
      </c>
      <c r="AM983" s="48"/>
      <c r="AN983" s="48"/>
      <c r="AO983" s="48"/>
      <c r="AP983" s="48"/>
      <c r="AQ983" s="48"/>
      <c r="AR983" s="48"/>
      <c r="AS983" s="48"/>
      <c r="AT983" s="48"/>
      <c r="AU983" s="48"/>
      <c r="AV983" s="48"/>
      <c r="AW983" s="48"/>
      <c r="AX983" s="48"/>
      <c r="AY983" s="48"/>
      <c r="AZ983" s="48"/>
      <c r="BA983" s="48"/>
      <c r="BB983" s="48"/>
      <c r="BC983" s="48"/>
      <c r="BD983" s="48"/>
      <c r="BE983" s="48"/>
      <c r="BF983" s="48"/>
      <c r="BG983" s="48"/>
      <c r="BH983" s="48"/>
      <c r="BI983" s="48"/>
      <c r="BJ983" s="48"/>
      <c r="BK983" s="48"/>
      <c r="BL983" s="48"/>
      <c r="BM983" s="48"/>
      <c r="BN983" s="48"/>
    </row>
    <row r="984" spans="1:66" ht="11.25" customHeight="1">
      <c r="A984" s="221"/>
      <c r="B984" s="38"/>
      <c r="C984" s="206"/>
      <c r="D984" s="209"/>
      <c r="E984" s="85" t="s">
        <v>46</v>
      </c>
      <c r="F984" s="86"/>
      <c r="G984" s="206"/>
      <c r="H984" s="209"/>
      <c r="I984" s="85" t="s">
        <v>46</v>
      </c>
      <c r="J984" s="108"/>
      <c r="K984" s="206"/>
      <c r="L984" s="209"/>
      <c r="M984" s="85" t="s">
        <v>46</v>
      </c>
      <c r="N984" s="108"/>
      <c r="O984" s="43"/>
      <c r="P984" s="163"/>
      <c r="Q984" s="3"/>
      <c r="R984" s="15"/>
      <c r="S984" s="227" t="str">
        <f>IF(OR(S981="Empleado",S981="Familiar"),"Nombre del Empleado","N° Factura")</f>
        <v>N° Factura</v>
      </c>
      <c r="T984" s="228"/>
      <c r="U984" s="89"/>
      <c r="V984" s="47"/>
      <c r="W984" s="227" t="str">
        <f>IF(OR(W981="Empleado",W981="Familiar"),"Nombre del Empleado","N° Factura")</f>
        <v>N° Factura</v>
      </c>
      <c r="X984" s="228"/>
      <c r="Y984" s="89"/>
      <c r="Z984" s="47"/>
      <c r="AA984" s="227" t="str">
        <f>IF(OR(AA981="Empleado",AA981="Familiar"),"Nombre del Empleado","N° Factura")</f>
        <v>N° Factura</v>
      </c>
      <c r="AB984" s="228"/>
      <c r="AC984" s="89"/>
      <c r="AD984" s="48"/>
      <c r="AE984" s="240" t="s">
        <v>57</v>
      </c>
      <c r="AF984" s="230"/>
      <c r="AG984" s="161">
        <f t="array" aca="1" ref="AG984" ca="1">COUNTIFS(AP941:AP981, "💲", AY941:AY981, INDIRECT("AE" &amp; ROW())) + COUNTIFS(AP941:AP981, "📦", AY941:AY981, INDIRECT("AE" &amp; ROW())) + COUNTIFS(AP941:AP981, "✅", AY941:AY981, INDIRECT("AE" &amp; ROW()))</f>
        <v>0</v>
      </c>
      <c r="AH984" s="162">
        <f t="array" aca="1" ref="AH984" ca="1">COUNTIFS(AP941:AP981, "💲", AY941:AY981, INDIRECT("AE" &amp; ROW())) + COUNTIFS(AP941:AP981, "📦", AY941:AY981, INDIRECT("AE" &amp; ROW()))</f>
        <v>0</v>
      </c>
      <c r="AI984" s="139">
        <f t="array" aca="1" ref="AI984" ca="1">SUMIFS(AR941:AR981, AY941:AY981, INDIRECT("AE" &amp; ROW()), AP941:AP981, "💲") + SUMIFS(AR941:AR981, AY941:AY981, INDIRECT("AE" &amp; ROW()), AP941:AP981, "📦")</f>
        <v>0</v>
      </c>
      <c r="AJ984" s="139">
        <f t="array" aca="1" ref="AJ984" ca="1">(
    SUMIFS(AR941:AR981, AY941:AY981, INDIRECT("AE" &amp; ROW()), AP941:AP981, "💲") +
    SUMIFS(AR941:AR981, AY941:AY981, INDIRECT("AE" &amp; ROW()), AP941:AP981, "📦")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
        SUMIFS(AR941:AR981, AY941:AY981, INDIRECT("AE" &amp; ROW()), AP941:AP981, "💲", AS941:AS981, "Familiar") +
        SUMIFS(AR941:AR981, AY941:AY981, INDIRECT("AE" &amp; ROW()), AP941:AP981, "📦", AS941:AS981, "Familiar")
    ) / 2
)  -
(
    (
        SUMIFS(AR941:AR981, AY941:AY981, INDIRECT("AE" &amp; ROW()), AP941:AP981, "💲", AS941:AS981, "Exonerado ADH") +
        SUMIFS(AR941:AR981, AY941:AY981, INDIRECT("AE" &amp; ROW()), AP941:AP981, "📦", AS941:AS981, "Exonerado ADH")
    ) / 2
)  -
(
    (
        SUMIFS(AR941:AR981, AY941:AY981, INDIRECT("AE" &amp; ROW()), AP941:AP981, "💲", AS941:AS981, "Exonerado Doctor") +
        SUMIFS(AR941:AR981, AY941:AY981, INDIRECT("AE" &amp; ROW()), AP941:AP981, "📦", AS941:AS981, "Exonerado Doctor")
    ) / 2
)</f>
        <v>0</v>
      </c>
      <c r="AK984" s="139">
        <f t="array" aca="1" ref="AK984" ca="1">(
    SUMIFS(AR941:AR981, AY941:AY981, INDIRECT("AE" &amp; ROW()), AP941:AP981, "💲") +
    SUMIFS(AR941:AR981, AY941:AY981, INDIRECT("AE" &amp; ROW()), AP941:AP981, "📦")
) -
(
    SUMIFS(AR941:AR981, AY941:AY981, INDIRECT("AE" &amp; ROW()), AP941:AP981, "💲", AS941:AS981, "Familiar") +
    SUMIFS(AR941:AR981, AY941:AY981, INDIRECT("AE" &amp; ROW()), AP941:AP981, "📦", AS941:AS981, "Familiar")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SUMIFS(AR941:AR981, AY941:AY981, INDIRECT("AE" &amp; ROW()), AP941:AP981, "💲", AS941:AS981, "Exonerado ADH") +
    SUMIFS(AR941:AR981, AY941:AY981, INDIRECT("AE" &amp; ROW()), AP941:AP981, "📦", AS941:AS981, "Exonerado ADH")
) -
(
    (
        SUMIFS(AR941:AR981, AY941:AY981, INDIRECT("AE" &amp; ROW()), AP941:AP981, "💲", AS941:AS981, "Exonerado Doctor") +
        SUMIFS(AR941:AR981, AY941:AY981, INDIRECT("AE" &amp; ROW()), AP941:AP981, "📦", AS941:AS981, "Exonerado Doctor")
    ) / 2
) -
(
    (
        SUMIFS(AR941:AR981, AY941:AY981, INDIRECT("AE" &amp; ROW()), AP941:AP981, "💲", AS941:AS981, "") +
        SUMIFS(AR941:AR981, AY941:AY981, INDIRECT("AE" &amp; ROW()), AP941:AP981, "📦", AS941:AS981, "")
    ) / 2
)</f>
        <v>0</v>
      </c>
      <c r="AL984" s="140">
        <f t="array" aca="1" ref="AL984" ca="1">(
    SUMIFS(AR941:AR981, AY941:AY981, INDIRECT("AE" &amp; ROW()), AP941:AP981, "💲") +
    SUMIFS(AR941:AR981, AY941:AY981, INDIRECT("AE" &amp; ROW()), AP941:AP981, "📦")
) -
(
    (
        SUMIFS(AR941:AR981, AY941:AY981, INDIRECT("AE" &amp; ROW()), AP941:AP981, "💲", AS941:AS981, "Familiar") +
        SUMIFS(AR941:AR981, AY941:AY981, INDIRECT("AE" &amp; ROW()), AP941:AP981, "📦", AS941:AS981, "Familiar")
    ) / 2
) -
(
    (
        SUMIFS(AR941:AR981, AY941:AY981, INDIRECT("AE" &amp; ROW()), AP941:AP981, "💲", AS941:AS981, "Participante") +
        SUMIFS(AR941:AR981, AY941:AY981, INDIRECT("AE" &amp; ROW()), AP941:AP981, "📦", AS941:AS981, "Participante")
    ) / 2
) -
(
    (
        SUMIFS(AR941:AR981, AY941:AY981, INDIRECT("AE" &amp; ROW()), AP941:AP981, "💲", AS941:AS981, "Empleado") +
        SUMIFS(AR941:AR981, AY941:AY981, INDIRECT("AE" &amp; ROW()), AP941:AP981, "📦", AS941:AS981, "Empleado")
    ) / 2
) -
(
    (
        SUMIFS(AR941:AR981, AY941:AY981, INDIRECT("AE" &amp; ROW()), AP941:AP981, "💲", AS941:AS981, "Exonerado ADH") +
        SUMIFS(AR941:AR981, AY941:AY981, INDIRECT("AE" &amp; ROW()), AP941:AP981, "📦", AS941:AS981, "Exonerado ADH")
    ) / 2
) -
(
    SUMIFS(AR941:AR981, AY941:AY981, INDIRECT("AE" &amp; ROW()), AP941:AP981, "💲", AS941:AS981, "Exonerado Doctor") +
    SUMIFS(AR941:AR981, AY941:AY981, INDIRECT("AE" &amp; ROW()), AP941:AP981, "📦", AS941:AS981, "Exonerado Doctor")
) -
(
    (
        SUMIFS(AR941:AR981, AY941:AY981, INDIRECT("AE" &amp; ROW()), AP941:AP981, "💲", AS941:AS981, "") +
        SUMIFS(AR941:AR981, AY941:AY981, INDIRECT("AE" &amp; ROW()), AP941:AP981, "📦", AS941:AS981, "")
    ) / 2
)</f>
        <v>0</v>
      </c>
      <c r="AM984" s="48"/>
      <c r="AN984" s="48"/>
      <c r="AO984" s="48"/>
      <c r="AP984" s="48"/>
      <c r="AQ984" s="48"/>
      <c r="AR984" s="48"/>
      <c r="AS984" s="48"/>
      <c r="AT984" s="48"/>
      <c r="AU984" s="48"/>
      <c r="AV984" s="48"/>
      <c r="AW984" s="48"/>
      <c r="AX984" s="48"/>
      <c r="AY984" s="48"/>
      <c r="AZ984" s="48"/>
      <c r="BA984" s="48"/>
      <c r="BB984" s="48"/>
      <c r="BC984" s="48"/>
      <c r="BD984" s="48"/>
      <c r="BE984" s="48"/>
      <c r="BF984" s="48"/>
      <c r="BG984" s="48"/>
      <c r="BH984" s="48"/>
      <c r="BI984" s="48"/>
      <c r="BJ984" s="48"/>
      <c r="BK984" s="48"/>
      <c r="BL984" s="48"/>
      <c r="BM984" s="48"/>
      <c r="BN984" s="48"/>
    </row>
    <row r="985" spans="1:66" ht="11.25" customHeight="1">
      <c r="A985" s="222">
        <f>A981+$Q$13/1440</f>
        <v>0.79166666666666641</v>
      </c>
      <c r="B985" s="164"/>
      <c r="C985" s="204"/>
      <c r="D985" s="207"/>
      <c r="E985" s="177" t="s">
        <v>36</v>
      </c>
      <c r="F985" s="42" t="str">
        <f>IF(D985&lt;&gt;"", VLOOKUP(D985,'Base de Datos'!$A$2:$D1268,2,FALSE()),"")</f>
        <v/>
      </c>
      <c r="G985" s="204"/>
      <c r="H985" s="216"/>
      <c r="I985" s="177" t="s">
        <v>36</v>
      </c>
      <c r="J985" s="42" t="str">
        <f>IF(H985&lt;&gt;"", VLOOKUP(H985,'Base de Datos'!$A$2:$D1268,2,FALSE()),"")</f>
        <v/>
      </c>
      <c r="K985" s="204"/>
      <c r="L985" s="216"/>
      <c r="M985" s="177" t="s">
        <v>36</v>
      </c>
      <c r="N985" s="42" t="str">
        <f>IF(L985&lt;&gt;"", VLOOKUP(L985,'Base de Datos'!$A$2:$D1268,2,FALSE()),"")</f>
        <v/>
      </c>
      <c r="O985" s="165"/>
      <c r="P985" s="165"/>
      <c r="Q985" s="165"/>
      <c r="R985" s="166"/>
      <c r="S985" s="167"/>
      <c r="T985" s="45" t="s">
        <v>37</v>
      </c>
      <c r="U985" s="168"/>
      <c r="V985" s="169"/>
      <c r="W985" s="167"/>
      <c r="X985" s="45" t="s">
        <v>37</v>
      </c>
      <c r="Y985" s="168"/>
      <c r="Z985" s="169"/>
      <c r="AA985" s="167"/>
      <c r="AB985" s="45" t="s">
        <v>37</v>
      </c>
      <c r="AC985" s="168"/>
      <c r="AD985" s="56"/>
      <c r="AE985" s="240" t="s">
        <v>59</v>
      </c>
      <c r="AF985" s="230"/>
      <c r="AG985" s="161">
        <f t="array" aca="1" ref="AG985" ca="1">COUNTIFS(AP941:AP981, "💲", AY941:AY981, INDIRECT("AE" &amp; ROW())) + COUNTIFS(AP941:AP981, "📦", AY941:AY981, INDIRECT("AE" &amp; ROW())) + COUNTIFS(AP941:AP981, "✅", AY941:AY981, INDIRECT("AE" &amp; ROW()))</f>
        <v>0</v>
      </c>
      <c r="AH985" s="162">
        <f t="array" aca="1" ref="AH985" ca="1">COUNTIFS(AP941:AP981, "💲", AY941:AY981, INDIRECT("AE" &amp; ROW())) + COUNTIFS(AP941:AP981, "📦", AY941:AY981, INDIRECT("AE" &amp; ROW()))</f>
        <v>0</v>
      </c>
      <c r="AI985" s="139">
        <f t="array" aca="1" ref="AI985" ca="1">SUMIFS(AR941:AR981, AY941:AY981, INDIRECT("AE" &amp; ROW()), AP941:AP981, "💲") + SUMIFS(AR941:AR981, AY941:AY981, INDIRECT("AE" &amp; ROW()), AP941:AP981, "📦")</f>
        <v>0</v>
      </c>
      <c r="AJ985" s="139">
        <f t="array" aca="1" ref="AJ985" ca="1">(
    SUMIFS(AR941:AR981, AY941:AY981, INDIRECT("AE" &amp; ROW()), AP941:AP981, "💲") +
    SUMIFS(AR941:AR981, AY941:AY981, INDIRECT("AE" &amp; ROW()), AP941:AP981, "📦")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
        SUMIFS(AR941:AR981, AY941:AY981, INDIRECT("AE" &amp; ROW()), AP941:AP981, "💲", AS941:AS981, "Familiar") +
        SUMIFS(AR941:AR981, AY941:AY981, INDIRECT("AE" &amp; ROW()), AP941:AP981, "📦", AS941:AS981, "Familiar")
    ) / 2
)  -
(
    (
        SUMIFS(AR941:AR981, AY941:AY981, INDIRECT("AE" &amp; ROW()), AP941:AP981, "💲", AS941:AS981, "Exonerado ADH") +
        SUMIFS(AR941:AR981, AY941:AY981, INDIRECT("AE" &amp; ROW()), AP941:AP981, "📦", AS941:AS981, "Exonerado ADH")
    ) / 2
)  -
(
    (
        SUMIFS(AR941:AR981, AY941:AY981, INDIRECT("AE" &amp; ROW()), AP941:AP981, "💲", AS941:AS981, "Exonerado Doctor") +
        SUMIFS(AR941:AR981, AY941:AY981, INDIRECT("AE" &amp; ROW()), AP941:AP981, "📦", AS941:AS981, "Exonerado Doctor")
    ) / 2
)</f>
        <v>0</v>
      </c>
      <c r="AK985" s="139">
        <f t="array" aca="1" ref="AK985" ca="1">(
    SUMIFS(AR941:AR981, AY941:AY981, INDIRECT("AE" &amp; ROW()), AP941:AP981, "💲") +
    SUMIFS(AR941:AR981, AY941:AY981, INDIRECT("AE" &amp; ROW()), AP941:AP981, "📦")
) -
(
    SUMIFS(AR941:AR981, AY941:AY981, INDIRECT("AE" &amp; ROW()), AP941:AP981, "💲", AS941:AS981, "Familiar") +
    SUMIFS(AR941:AR981, AY941:AY981, INDIRECT("AE" &amp; ROW()), AP941:AP981, "📦", AS941:AS981, "Familiar")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SUMIFS(AR941:AR981, AY941:AY981, INDIRECT("AE" &amp; ROW()), AP941:AP981, "💲", AS941:AS981, "Exonerado ADH") +
    SUMIFS(AR941:AR981, AY941:AY981, INDIRECT("AE" &amp; ROW()), AP941:AP981, "📦", AS941:AS981, "Exonerado ADH")
) -
(
    (
        SUMIFS(AR941:AR981, AY941:AY981, INDIRECT("AE" &amp; ROW()), AP941:AP981, "💲", AS941:AS981, "Exonerado Doctor") +
        SUMIFS(AR941:AR981, AY941:AY981, INDIRECT("AE" &amp; ROW()), AP941:AP981, "📦", AS941:AS981, "Exonerado Doctor")
    ) / 2
) -
(
    (
        SUMIFS(AR941:AR981, AY941:AY981, INDIRECT("AE" &amp; ROW()), AP941:AP981, "💲", AS941:AS981, "") +
        SUMIFS(AR941:AR981, AY941:AY981, INDIRECT("AE" &amp; ROW()), AP941:AP981, "📦", AS941:AS981, "")
    ) / 2
)</f>
        <v>0</v>
      </c>
      <c r="AL985" s="140">
        <f t="array" aca="1" ref="AL985" ca="1">(
    SUMIFS(AR941:AR981, AY941:AY981, INDIRECT("AE" &amp; ROW()), AP941:AP981, "💲") +
    SUMIFS(AR941:AR981, AY941:AY981, INDIRECT("AE" &amp; ROW()), AP941:AP981, "📦")
) -
(
    (
        SUMIFS(AR941:AR981, AY941:AY981, INDIRECT("AE" &amp; ROW()), AP941:AP981, "💲", AS941:AS981, "Familiar") +
        SUMIFS(AR941:AR981, AY941:AY981, INDIRECT("AE" &amp; ROW()), AP941:AP981, "📦", AS941:AS981, "Familiar")
    ) / 2
) -
(
    (
        SUMIFS(AR941:AR981, AY941:AY981, INDIRECT("AE" &amp; ROW()), AP941:AP981, "💲", AS941:AS981, "Participante") +
        SUMIFS(AR941:AR981, AY941:AY981, INDIRECT("AE" &amp; ROW()), AP941:AP981, "📦", AS941:AS981, "Participante")
    ) / 2
) -
(
    (
        SUMIFS(AR941:AR981, AY941:AY981, INDIRECT("AE" &amp; ROW()), AP941:AP981, "💲", AS941:AS981, "Empleado") +
        SUMIFS(AR941:AR981, AY941:AY981, INDIRECT("AE" &amp; ROW()), AP941:AP981, "📦", AS941:AS981, "Empleado")
    ) / 2
) -
(
    (
        SUMIFS(AR941:AR981, AY941:AY981, INDIRECT("AE" &amp; ROW()), AP941:AP981, "💲", AS941:AS981, "Exonerado ADH") +
        SUMIFS(AR941:AR981, AY941:AY981, INDIRECT("AE" &amp; ROW()), AP941:AP981, "📦", AS941:AS981, "Exonerado ADH")
    ) / 2
) -
(
    SUMIFS(AR941:AR981, AY941:AY981, INDIRECT("AE" &amp; ROW()), AP941:AP981, "💲", AS941:AS981, "Exonerado Doctor") +
    SUMIFS(AR941:AR981, AY941:AY981, INDIRECT("AE" &amp; ROW()), AP941:AP981, "📦", AS941:AS981, "Exonerado Doctor")
) -
(
    (
        SUMIFS(AR941:AR981, AY941:AY981, INDIRECT("AE" &amp; ROW()), AP941:AP981, "💲", AS941:AS981, "") +
        SUMIFS(AR941:AR981, AY941:AY981, INDIRECT("AE" &amp; ROW()), AP941:AP981, "📦", AS941:AS981, "")
    ) / 2
)</f>
        <v>0</v>
      </c>
      <c r="AM985" s="56"/>
      <c r="AN985" s="56"/>
      <c r="AO985" s="56"/>
      <c r="AP985" s="56"/>
      <c r="AQ985" s="56"/>
      <c r="AR985" s="56"/>
      <c r="AS985" s="56"/>
      <c r="AT985" s="56"/>
      <c r="AU985" s="56"/>
      <c r="AV985" s="56"/>
      <c r="AW985" s="56"/>
      <c r="AX985" s="56"/>
      <c r="AY985" s="56"/>
      <c r="AZ985" s="56"/>
      <c r="BA985" s="56"/>
      <c r="BB985" s="56"/>
      <c r="BC985" s="56"/>
      <c r="BD985" s="56"/>
      <c r="BE985" s="56"/>
      <c r="BF985" s="56"/>
      <c r="BG985" s="56"/>
      <c r="BH985" s="56"/>
      <c r="BI985" s="56"/>
      <c r="BJ985" s="56"/>
      <c r="BK985" s="56"/>
      <c r="BL985" s="56"/>
      <c r="BM985" s="56"/>
      <c r="BN985" s="56"/>
    </row>
    <row r="986" spans="1:66" ht="11.25" customHeight="1">
      <c r="A986" s="220"/>
      <c r="B986" s="164"/>
      <c r="C986" s="205"/>
      <c r="D986" s="208"/>
      <c r="E986" s="178" t="s">
        <v>42</v>
      </c>
      <c r="F986" s="58" t="str">
        <f>IF(D985&lt;&gt;"", VLOOKUP(D985,'Base de Datos'!$A$2:$D1268,3,FALSE()),"")</f>
        <v/>
      </c>
      <c r="G986" s="205"/>
      <c r="H986" s="208"/>
      <c r="I986" s="178" t="s">
        <v>42</v>
      </c>
      <c r="J986" s="58" t="str">
        <f>IF(H985&lt;&gt;"", VLOOKUP(H985,'Base de Datos'!$A$2:$D1268,3,FALSE()),"")</f>
        <v/>
      </c>
      <c r="K986" s="205"/>
      <c r="L986" s="208"/>
      <c r="M986" s="178" t="s">
        <v>42</v>
      </c>
      <c r="N986" s="58" t="str">
        <f>IF(L985&lt;&gt;"", VLOOKUP(L985,'Base de Datos'!$A$2:$D1268,3,FALSE()),"")</f>
        <v/>
      </c>
      <c r="O986" s="165"/>
      <c r="P986" s="165"/>
      <c r="Q986" s="165"/>
      <c r="R986" s="166"/>
      <c r="S986" s="231"/>
      <c r="T986" s="230"/>
      <c r="U986" s="170"/>
      <c r="V986" s="169"/>
      <c r="W986" s="231"/>
      <c r="X986" s="230"/>
      <c r="Y986" s="170"/>
      <c r="Z986" s="169"/>
      <c r="AA986" s="231"/>
      <c r="AB986" s="230"/>
      <c r="AC986" s="170"/>
      <c r="AD986" s="56"/>
      <c r="AE986" s="240" t="s">
        <v>63</v>
      </c>
      <c r="AF986" s="230"/>
      <c r="AG986" s="161">
        <f t="array" aca="1" ref="AG986" ca="1">COUNTIFS(AP941:AP981, "💲", AY941:AY981, INDIRECT("AE" &amp; ROW())) + COUNTIFS(AP941:AP981, "📦", AY941:AY981, INDIRECT("AE" &amp; ROW())) + COUNTIFS(AP941:AP981, "✅", AY941:AY981, INDIRECT("AE" &amp; ROW()))</f>
        <v>0</v>
      </c>
      <c r="AH986" s="162">
        <f t="array" aca="1" ref="AH986" ca="1">COUNTIFS(AP941:AP981, "💲", AY941:AY981, INDIRECT("AE" &amp; ROW())) + COUNTIFS(AP941:AP981, "📦", AY941:AY981, INDIRECT("AE" &amp; ROW()))</f>
        <v>0</v>
      </c>
      <c r="AI986" s="139">
        <f t="array" aca="1" ref="AI986" ca="1">SUMIFS(AR941:AR981, AY941:AY981, INDIRECT("AE" &amp; ROW()), AP941:AP981, "💲") + SUMIFS(AR941:AR981, AY941:AY981, INDIRECT("AE" &amp; ROW()), AP941:AP981, "📦")</f>
        <v>0</v>
      </c>
      <c r="AJ986" s="139">
        <f t="array" aca="1" ref="AJ986" ca="1">(
    SUMIFS(AR941:AR981, AY941:AY981, INDIRECT("AE" &amp; ROW()), AP941:AP981, "💲") +
    SUMIFS(AR941:AR981, AY941:AY981, INDIRECT("AE" &amp; ROW()), AP941:AP981, "📦")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
        SUMIFS(AR941:AR981, AY941:AY981, INDIRECT("AE" &amp; ROW()), AP941:AP981, "💲", AS941:AS981, "Familiar") +
        SUMIFS(AR941:AR981, AY941:AY981, INDIRECT("AE" &amp; ROW()), AP941:AP981, "📦", AS941:AS981, "Familiar")
    ) / 2
)  -
(
    (
        SUMIFS(AR941:AR981, AY941:AY981, INDIRECT("AE" &amp; ROW()), AP941:AP981, "💲", AS941:AS981, "Exonerado ADH") +
        SUMIFS(AR941:AR981, AY941:AY981, INDIRECT("AE" &amp; ROW()), AP941:AP981, "📦", AS941:AS981, "Exonerado ADH")
    ) / 2
)  -
(
    (
        SUMIFS(AR941:AR981, AY941:AY981, INDIRECT("AE" &amp; ROW()), AP941:AP981, "💲", AS941:AS981, "Exonerado Doctor") +
        SUMIFS(AR941:AR981, AY941:AY981, INDIRECT("AE" &amp; ROW()), AP941:AP981, "📦", AS941:AS981, "Exonerado Doctor")
    ) / 2
)</f>
        <v>0</v>
      </c>
      <c r="AK986" s="139">
        <f t="array" aca="1" ref="AK986" ca="1">(
    SUMIFS(AR941:AR981, AY941:AY981, INDIRECT("AE" &amp; ROW()), AP941:AP981, "💲") +
    SUMIFS(AR941:AR981, AY941:AY981, INDIRECT("AE" &amp; ROW()), AP941:AP981, "📦")
) -
(
    SUMIFS(AR941:AR981, AY941:AY981, INDIRECT("AE" &amp; ROW()), AP941:AP981, "💲", AS941:AS981, "Familiar") +
    SUMIFS(AR941:AR981, AY941:AY981, INDIRECT("AE" &amp; ROW()), AP941:AP981, "📦", AS941:AS981, "Familiar")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SUMIFS(AR941:AR981, AY941:AY981, INDIRECT("AE" &amp; ROW()), AP941:AP981, "💲", AS941:AS981, "Exonerado ADH") +
    SUMIFS(AR941:AR981, AY941:AY981, INDIRECT("AE" &amp; ROW()), AP941:AP981, "📦", AS941:AS981, "Exonerado ADH")
) -
(
    (
        SUMIFS(AR941:AR981, AY941:AY981, INDIRECT("AE" &amp; ROW()), AP941:AP981, "💲", AS941:AS981, "Exonerado Doctor") +
        SUMIFS(AR941:AR981, AY941:AY981, INDIRECT("AE" &amp; ROW()), AP941:AP981, "📦", AS941:AS981, "Exonerado Doctor")
    ) / 2
) -
(
    (
        SUMIFS(AR941:AR981, AY941:AY981, INDIRECT("AE" &amp; ROW()), AP941:AP981, "💲", AS941:AS981, "") +
        SUMIFS(AR941:AR981, AY941:AY981, INDIRECT("AE" &amp; ROW()), AP941:AP981, "📦", AS941:AS981, "")
    ) / 2
)</f>
        <v>0</v>
      </c>
      <c r="AL986" s="140">
        <f t="array" aca="1" ref="AL986" ca="1">(
    SUMIFS(AR941:AR981, AY941:AY981, INDIRECT("AE" &amp; ROW()), AP941:AP981, "💲") +
    SUMIFS(AR941:AR981, AY941:AY981, INDIRECT("AE" &amp; ROW()), AP941:AP981, "📦")
) -
(
    (
        SUMIFS(AR941:AR981, AY941:AY981, INDIRECT("AE" &amp; ROW()), AP941:AP981, "💲", AS941:AS981, "Familiar") +
        SUMIFS(AR941:AR981, AY941:AY981, INDIRECT("AE" &amp; ROW()), AP941:AP981, "📦", AS941:AS981, "Familiar")
    ) / 2
) -
(
    (
        SUMIFS(AR941:AR981, AY941:AY981, INDIRECT("AE" &amp; ROW()), AP941:AP981, "💲", AS941:AS981, "Participante") +
        SUMIFS(AR941:AR981, AY941:AY981, INDIRECT("AE" &amp; ROW()), AP941:AP981, "📦", AS941:AS981, "Participante")
    ) / 2
) -
(
    (
        SUMIFS(AR941:AR981, AY941:AY981, INDIRECT("AE" &amp; ROW()), AP941:AP981, "💲", AS941:AS981, "Empleado") +
        SUMIFS(AR941:AR981, AY941:AY981, INDIRECT("AE" &amp; ROW()), AP941:AP981, "📦", AS941:AS981, "Empleado")
    ) / 2
) -
(
    (
        SUMIFS(AR941:AR981, AY941:AY981, INDIRECT("AE" &amp; ROW()), AP941:AP981, "💲", AS941:AS981, "Exonerado ADH") +
        SUMIFS(AR941:AR981, AY941:AY981, INDIRECT("AE" &amp; ROW()), AP941:AP981, "📦", AS941:AS981, "Exonerado ADH")
    ) / 2
) -
(
    SUMIFS(AR941:AR981, AY941:AY981, INDIRECT("AE" &amp; ROW()), AP941:AP981, "💲", AS941:AS981, "Exonerado Doctor") +
    SUMIFS(AR941:AR981, AY941:AY981, INDIRECT("AE" &amp; ROW()), AP941:AP981, "📦", AS941:AS981, "Exonerado Doctor")
) -
(
    (
        SUMIFS(AR941:AR981, AY941:AY981, INDIRECT("AE" &amp; ROW()), AP941:AP981, "💲", AS941:AS981, "") +
        SUMIFS(AR941:AR981, AY941:AY981, INDIRECT("AE" &amp; ROW()), AP941:AP981, "📦", AS941:AS981, "")
    ) / 2
)</f>
        <v>0</v>
      </c>
      <c r="AM986" s="56"/>
      <c r="AN986" s="56"/>
      <c r="AO986" s="56"/>
      <c r="AP986" s="56"/>
      <c r="AQ986" s="56"/>
      <c r="AR986" s="56"/>
      <c r="AS986" s="56"/>
      <c r="AT986" s="56"/>
      <c r="AU986" s="56"/>
      <c r="AV986" s="56"/>
      <c r="AW986" s="56"/>
      <c r="AX986" s="56"/>
      <c r="AY986" s="56"/>
      <c r="AZ986" s="56"/>
      <c r="BA986" s="56"/>
      <c r="BB986" s="56"/>
      <c r="BC986" s="56"/>
      <c r="BD986" s="56"/>
      <c r="BE986" s="56"/>
      <c r="BF986" s="56"/>
      <c r="BG986" s="56"/>
      <c r="BH986" s="56"/>
      <c r="BI986" s="56"/>
      <c r="BJ986" s="56"/>
      <c r="BK986" s="56"/>
      <c r="BL986" s="56"/>
      <c r="BM986" s="56"/>
      <c r="BN986" s="56"/>
    </row>
    <row r="987" spans="1:66" ht="11.25" customHeight="1">
      <c r="A987" s="220"/>
      <c r="B987" s="164"/>
      <c r="C987" s="205"/>
      <c r="D987" s="208"/>
      <c r="E987" s="178" t="s">
        <v>44</v>
      </c>
      <c r="F987" s="58" t="str">
        <f>IF(D985&lt;&gt;"", VLOOKUP(D985,'Base de Datos'!$A$2:$D1268,4,FALSE()),"")</f>
        <v/>
      </c>
      <c r="G987" s="205"/>
      <c r="H987" s="208"/>
      <c r="I987" s="178" t="s">
        <v>44</v>
      </c>
      <c r="J987" s="58" t="str">
        <f>IF(H985&lt;&gt;"", VLOOKUP(H985,'Base de Datos'!$A$2:$D1268,4,FALSE()),"")</f>
        <v/>
      </c>
      <c r="K987" s="205"/>
      <c r="L987" s="208"/>
      <c r="M987" s="178" t="s">
        <v>44</v>
      </c>
      <c r="N987" s="58" t="str">
        <f>IF(L985&lt;&gt;"", VLOOKUP(L985,'Base de Datos'!$A$2:$D1268,4,FALSE()),"")</f>
        <v/>
      </c>
      <c r="O987" s="165"/>
      <c r="P987" s="165"/>
      <c r="Q987" s="165"/>
      <c r="R987" s="166"/>
      <c r="S987" s="231"/>
      <c r="T987" s="230"/>
      <c r="U987" s="170"/>
      <c r="V987" s="169"/>
      <c r="W987" s="231"/>
      <c r="X987" s="230"/>
      <c r="Y987" s="170"/>
      <c r="Z987" s="169"/>
      <c r="AA987" s="231"/>
      <c r="AB987" s="230"/>
      <c r="AC987" s="170"/>
      <c r="AD987" s="56"/>
      <c r="AE987" s="240" t="s">
        <v>66</v>
      </c>
      <c r="AF987" s="230"/>
      <c r="AG987" s="161">
        <f t="array" aca="1" ref="AG987" ca="1">COUNTIFS(AP941:AP981, "💲", AY941:AY981, INDIRECT("AE" &amp; ROW())) + COUNTIFS(AP941:AP981, "📦", AY941:AY981, INDIRECT("AE" &amp; ROW())) + COUNTIFS(AP941:AP981, "✅", AY941:AY981, INDIRECT("AE" &amp; ROW()))</f>
        <v>0</v>
      </c>
      <c r="AH987" s="162">
        <f t="array" aca="1" ref="AH987" ca="1">COUNTIFS(AP941:AP981, "💲", AY941:AY981, INDIRECT("AE" &amp; ROW())) + COUNTIFS(AP941:AP981, "📦", AY941:AY981, INDIRECT("AE" &amp; ROW()))</f>
        <v>0</v>
      </c>
      <c r="AI987" s="139">
        <f t="array" aca="1" ref="AI987" ca="1">SUMIFS(AR941:AR981, AY941:AY981, INDIRECT("AE" &amp; ROW()), AP941:AP981, "💲") + SUMIFS(AR941:AR981, AY941:AY981, INDIRECT("AE" &amp; ROW()), AP941:AP981, "📦")</f>
        <v>0</v>
      </c>
      <c r="AJ987" s="139">
        <f t="array" aca="1" ref="AJ987" ca="1">(
    SUMIFS(AR941:AR981, AY941:AY981, INDIRECT("AE" &amp; ROW()), AP941:AP981, "💲") +
    SUMIFS(AR941:AR981, AY941:AY981, INDIRECT("AE" &amp; ROW()), AP941:AP981, "📦")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
        SUMIFS(AR941:AR981, AY941:AY981, INDIRECT("AE" &amp; ROW()), AP941:AP981, "💲", AS941:AS981, "Familiar") +
        SUMIFS(AR941:AR981, AY941:AY981, INDIRECT("AE" &amp; ROW()), AP941:AP981, "📦", AS941:AS981, "Familiar")
    ) / 2
)  -
(
    (
        SUMIFS(AR941:AR981, AY941:AY981, INDIRECT("AE" &amp; ROW()), AP941:AP981, "💲", AS941:AS981, "Exonerado ADH") +
        SUMIFS(AR941:AR981, AY941:AY981, INDIRECT("AE" &amp; ROW()), AP941:AP981, "📦", AS941:AS981, "Exonerado ADH")
    ) / 2
)  -
(
    (
        SUMIFS(AR941:AR981, AY941:AY981, INDIRECT("AE" &amp; ROW()), AP941:AP981, "💲", AS941:AS981, "Exonerado Doctor") +
        SUMIFS(AR941:AR981, AY941:AY981, INDIRECT("AE" &amp; ROW()), AP941:AP981, "📦", AS941:AS981, "Exonerado Doctor")
    ) / 2
)</f>
        <v>0</v>
      </c>
      <c r="AK987" s="139">
        <f t="array" aca="1" ref="AK987" ca="1">(
    SUMIFS(AR941:AR981, AY941:AY981, INDIRECT("AE" &amp; ROW()), AP941:AP981, "💲") +
    SUMIFS(AR941:AR981, AY941:AY981, INDIRECT("AE" &amp; ROW()), AP941:AP981, "📦")
) -
(
    SUMIFS(AR941:AR981, AY941:AY981, INDIRECT("AE" &amp; ROW()), AP941:AP981, "💲", AS941:AS981, "Familiar") +
    SUMIFS(AR941:AR981, AY941:AY981, INDIRECT("AE" &amp; ROW()), AP941:AP981, "📦", AS941:AS981, "Familiar")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SUMIFS(AR941:AR981, AY941:AY981, INDIRECT("AE" &amp; ROW()), AP941:AP981, "💲", AS941:AS981, "Exonerado ADH") +
    SUMIFS(AR941:AR981, AY941:AY981, INDIRECT("AE" &amp; ROW()), AP941:AP981, "📦", AS941:AS981, "Exonerado ADH")
) -
(
    (
        SUMIFS(AR941:AR981, AY941:AY981, INDIRECT("AE" &amp; ROW()), AP941:AP981, "💲", AS941:AS981, "Exonerado Doctor") +
        SUMIFS(AR941:AR981, AY941:AY981, INDIRECT("AE" &amp; ROW()), AP941:AP981, "📦", AS941:AS981, "Exonerado Doctor")
    ) / 2
) -
(
    (
        SUMIFS(AR941:AR981, AY941:AY981, INDIRECT("AE" &amp; ROW()), AP941:AP981, "💲", AS941:AS981, "") +
        SUMIFS(AR941:AR981, AY941:AY981, INDIRECT("AE" &amp; ROW()), AP941:AP981, "📦", AS941:AS981, "")
    ) / 2
)</f>
        <v>0</v>
      </c>
      <c r="AL987" s="140">
        <f t="array" aca="1" ref="AL987" ca="1">(
    SUMIFS(AR941:AR981, AY941:AY981, INDIRECT("AE" &amp; ROW()), AP941:AP981, "💲") +
    SUMIFS(AR941:AR981, AY941:AY981, INDIRECT("AE" &amp; ROW()), AP941:AP981, "📦")
) -
(
    (
        SUMIFS(AR941:AR981, AY941:AY981, INDIRECT("AE" &amp; ROW()), AP941:AP981, "💲", AS941:AS981, "Familiar") +
        SUMIFS(AR941:AR981, AY941:AY981, INDIRECT("AE" &amp; ROW()), AP941:AP981, "📦", AS941:AS981, "Familiar")
    ) / 2
) -
(
    (
        SUMIFS(AR941:AR981, AY941:AY981, INDIRECT("AE" &amp; ROW()), AP941:AP981, "💲", AS941:AS981, "Participante") +
        SUMIFS(AR941:AR981, AY941:AY981, INDIRECT("AE" &amp; ROW()), AP941:AP981, "📦", AS941:AS981, "Participante")
    ) / 2
) -
(
    (
        SUMIFS(AR941:AR981, AY941:AY981, INDIRECT("AE" &amp; ROW()), AP941:AP981, "💲", AS941:AS981, "Empleado") +
        SUMIFS(AR941:AR981, AY941:AY981, INDIRECT("AE" &amp; ROW()), AP941:AP981, "📦", AS941:AS981, "Empleado")
    ) / 2
) -
(
    (
        SUMIFS(AR941:AR981, AY941:AY981, INDIRECT("AE" &amp; ROW()), AP941:AP981, "💲", AS941:AS981, "Exonerado ADH") +
        SUMIFS(AR941:AR981, AY941:AY981, INDIRECT("AE" &amp; ROW()), AP941:AP981, "📦", AS941:AS981, "Exonerado ADH")
    ) / 2
) -
(
    SUMIFS(AR941:AR981, AY941:AY981, INDIRECT("AE" &amp; ROW()), AP941:AP981, "💲", AS941:AS981, "Exonerado Doctor") +
    SUMIFS(AR941:AR981, AY941:AY981, INDIRECT("AE" &amp; ROW()), AP941:AP981, "📦", AS941:AS981, "Exonerado Doctor")
) -
(
    (
        SUMIFS(AR941:AR981, AY941:AY981, INDIRECT("AE" &amp; ROW()), AP941:AP981, "💲", AS941:AS981, "") +
        SUMIFS(AR941:AR981, AY941:AY981, INDIRECT("AE" &amp; ROW()), AP941:AP981, "📦", AS941:AS981, "")
    ) / 2
)</f>
        <v>0</v>
      </c>
      <c r="AM987" s="56"/>
      <c r="AN987" s="56"/>
      <c r="AO987" s="56"/>
      <c r="AP987" s="56"/>
      <c r="AQ987" s="56"/>
      <c r="AR987" s="56"/>
      <c r="AS987" s="56"/>
      <c r="AT987" s="56"/>
      <c r="AU987" s="56"/>
      <c r="AV987" s="56"/>
      <c r="AW987" s="56"/>
      <c r="AX987" s="56"/>
      <c r="AY987" s="56"/>
      <c r="AZ987" s="56"/>
      <c r="BA987" s="56"/>
      <c r="BB987" s="56"/>
      <c r="BC987" s="56"/>
      <c r="BD987" s="56"/>
      <c r="BE987" s="56"/>
      <c r="BF987" s="56"/>
      <c r="BG987" s="56"/>
      <c r="BH987" s="56"/>
      <c r="BI987" s="56"/>
      <c r="BJ987" s="56"/>
      <c r="BK987" s="56"/>
      <c r="BL987" s="56"/>
      <c r="BM987" s="56"/>
      <c r="BN987" s="56"/>
    </row>
    <row r="988" spans="1:66" ht="11.25" customHeight="1">
      <c r="A988" s="221"/>
      <c r="B988" s="164"/>
      <c r="C988" s="206"/>
      <c r="D988" s="209"/>
      <c r="E988" s="179" t="s">
        <v>46</v>
      </c>
      <c r="F988" s="183"/>
      <c r="G988" s="206"/>
      <c r="H988" s="209"/>
      <c r="I988" s="179" t="s">
        <v>46</v>
      </c>
      <c r="J988" s="183"/>
      <c r="K988" s="206"/>
      <c r="L988" s="209"/>
      <c r="M988" s="179" t="s">
        <v>46</v>
      </c>
      <c r="N988" s="183"/>
      <c r="O988" s="165"/>
      <c r="P988" s="165"/>
      <c r="Q988" s="165"/>
      <c r="R988" s="166"/>
      <c r="S988" s="227" t="str">
        <f>IF(OR(S985="Empleado",S985="Familiar"),"Nombre del Empleado","N° Factura")</f>
        <v>N° Factura</v>
      </c>
      <c r="T988" s="228"/>
      <c r="U988" s="89"/>
      <c r="V988" s="169"/>
      <c r="W988" s="227" t="str">
        <f>IF(OR(W985="Empleado",W985="Familiar"),"Nombre del Empleado","N° Factura")</f>
        <v>N° Factura</v>
      </c>
      <c r="X988" s="228"/>
      <c r="Y988" s="89"/>
      <c r="Z988" s="169"/>
      <c r="AA988" s="227" t="str">
        <f>IF(OR(AA985="Empleado",AA985="Familiar"),"Nombre del Empleado","N° Factura")</f>
        <v>N° Factura</v>
      </c>
      <c r="AB988" s="228"/>
      <c r="AC988" s="89"/>
      <c r="AD988" s="56"/>
      <c r="AE988" s="240" t="s">
        <v>69</v>
      </c>
      <c r="AF988" s="230"/>
      <c r="AG988" s="161">
        <f t="array" aca="1" ref="AG988" ca="1">COUNTIFS(AP941:AP981, "💲", AY941:AY981, INDIRECT("AE" &amp; ROW())) + COUNTIFS(AP941:AP981, "📦", AY941:AY981, INDIRECT("AE" &amp; ROW())) + COUNTIFS(AP941:AP981, "✅", AY941:AY981, INDIRECT("AE" &amp; ROW()))</f>
        <v>1</v>
      </c>
      <c r="AH988" s="162">
        <f t="array" aca="1" ref="AH988" ca="1">COUNTIFS(AP941:AP981, "💲", AY941:AY981, INDIRECT("AE" &amp; ROW())) + COUNTIFS(AP941:AP981, "📦", AY941:AY981, INDIRECT("AE" &amp; ROW()))</f>
        <v>1</v>
      </c>
      <c r="AI988" s="139">
        <f t="array" aca="1" ref="AI988" ca="1">SUMIFS(AR941:AR981, AY941:AY981, INDIRECT("AE" &amp; ROW()), AP941:AP981, "💲") + SUMIFS(AR941:AR981, AY941:AY981, INDIRECT("AE" &amp; ROW()), AP941:AP981, "📦")</f>
        <v>50</v>
      </c>
      <c r="AJ988" s="66">
        <f t="array" aca="1" ref="AJ988" ca="1">(
    SUMIFS(AR941:AR981, AY941:AY981, INDIRECT("AE" &amp; ROW()), AP941:AP981, "💲") +
    SUMIFS(AR941:AR981, AY941:AY981, INDIRECT("AE" &amp; ROW()), AP941:AP981, "📦")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
        SUMIFS(AR941:AR981, AY941:AY981, INDIRECT("AE" &amp; ROW()), AP941:AP981, "💲", AS941:AS981, "Familiar") +
        SUMIFS(AR941:AR981, AY941:AY981, INDIRECT("AE" &amp; ROW()), AP941:AP981, "📦", AS941:AS981, "Familiar")
    ) / 2
)  -
(
    (
        SUMIFS(AR941:AR981, AY941:AY981, INDIRECT("AE" &amp; ROW()), AP941:AP981, "💲", AS941:AS981, "Exonerado ADH") +
        SUMIFS(AR941:AR981, AY941:AY981, INDIRECT("AE" &amp; ROW()), AP941:AP981, "📦", AS941:AS981, "Exonerado ADH")
    ) / 2
)  -
(
    (
        SUMIFS(AR941:AR981, AY941:AY981, INDIRECT("AE" &amp; ROW()), AP941:AP981, "💲", AS941:AS981, "Exonerado Doctor") +
        SUMIFS(AR941:AR981, AY941:AY981, INDIRECT("AE" &amp; ROW()), AP941:AP981, "📦", AS941:AS981, "Exonerado Doctor")
    ) / 2
)</f>
        <v>50</v>
      </c>
      <c r="AK988" s="139">
        <f t="array" aca="1" ref="AK988" ca="1">(
    SUMIFS(AR941:AR981, AY941:AY981, INDIRECT("AE" &amp; ROW()), AP941:AP981, "💲") +
    SUMIFS(AR941:AR981, AY941:AY981, INDIRECT("AE" &amp; ROW()), AP941:AP981, "📦")
) -
(
    SUMIFS(AR941:AR981, AY941:AY981, INDIRECT("AE" &amp; ROW()), AP941:AP981, "💲", AS941:AS981, "Familiar") +
    SUMIFS(AR941:AR981, AY941:AY981, INDIRECT("AE" &amp; ROW()), AP941:AP981, "📦", AS941:AS981, "Familiar")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SUMIFS(AR941:AR981, AY941:AY981, INDIRECT("AE" &amp; ROW()), AP941:AP981, "💲", AS941:AS981, "Exonerado ADH") +
    SUMIFS(AR941:AR981, AY941:AY981, INDIRECT("AE" &amp; ROW()), AP941:AP981, "📦", AS941:AS981, "Exonerado ADH")
) -
(
    (
        SUMIFS(AR941:AR981, AY941:AY981, INDIRECT("AE" &amp; ROW()), AP941:AP981, "💲", AS941:AS981, "Exonerado Doctor") +
        SUMIFS(AR941:AR981, AY941:AY981, INDIRECT("AE" &amp; ROW()), AP941:AP981, "📦", AS941:AS981, "Exonerado Doctor")
    ) / 2
) -
(
    (
        SUMIFS(AR941:AR981, AY941:AY981, INDIRECT("AE" &amp; ROW()), AP941:AP981, "💲", AS941:AS981, "") +
        SUMIFS(AR941:AR981, AY941:AY981, INDIRECT("AE" &amp; ROW()), AP941:AP981, "📦", AS941:AS981, "")
    ) / 2
)</f>
        <v>50</v>
      </c>
      <c r="AL988" s="140">
        <f t="array" aca="1" ref="AL988" ca="1">(
    SUMIFS(AR941:AR981, AY941:AY981, INDIRECT("AE" &amp; ROW()), AP941:AP981, "💲") +
    SUMIFS(AR941:AR981, AY941:AY981, INDIRECT("AE" &amp; ROW()), AP941:AP981, "📦")
) -
(
    (
        SUMIFS(AR941:AR981, AY941:AY981, INDIRECT("AE" &amp; ROW()), AP941:AP981, "💲", AS941:AS981, "Familiar") +
        SUMIFS(AR941:AR981, AY941:AY981, INDIRECT("AE" &amp; ROW()), AP941:AP981, "📦", AS941:AS981, "Familiar")
    ) / 2
) -
(
    (
        SUMIFS(AR941:AR981, AY941:AY981, INDIRECT("AE" &amp; ROW()), AP941:AP981, "💲", AS941:AS981, "Participante") +
        SUMIFS(AR941:AR981, AY941:AY981, INDIRECT("AE" &amp; ROW()), AP941:AP981, "📦", AS941:AS981, "Participante")
    ) / 2
) -
(
    (
        SUMIFS(AR941:AR981, AY941:AY981, INDIRECT("AE" &amp; ROW()), AP941:AP981, "💲", AS941:AS981, "Empleado") +
        SUMIFS(AR941:AR981, AY941:AY981, INDIRECT("AE" &amp; ROW()), AP941:AP981, "📦", AS941:AS981, "Empleado")
    ) / 2
) -
(
    (
        SUMIFS(AR941:AR981, AY941:AY981, INDIRECT("AE" &amp; ROW()), AP941:AP981, "💲", AS941:AS981, "Exonerado ADH") +
        SUMIFS(AR941:AR981, AY941:AY981, INDIRECT("AE" &amp; ROW()), AP941:AP981, "📦", AS941:AS981, "Exonerado ADH")
    ) / 2
) -
(
    SUMIFS(AR941:AR981, AY941:AY981, INDIRECT("AE" &amp; ROW()), AP941:AP981, "💲", AS941:AS981, "Exonerado Doctor") +
    SUMIFS(AR941:AR981, AY941:AY981, INDIRECT("AE" &amp; ROW()), AP941:AP981, "📦", AS941:AS981, "Exonerado Doctor")
) -
(
    (
        SUMIFS(AR941:AR981, AY941:AY981, INDIRECT("AE" &amp; ROW()), AP941:AP981, "💲", AS941:AS981, "") +
        SUMIFS(AR941:AR981, AY941:AY981, INDIRECT("AE" &amp; ROW()), AP941:AP981, "📦", AS941:AS981, "")
    ) / 2
)</f>
        <v>50</v>
      </c>
      <c r="AM988" s="56"/>
      <c r="AN988" s="56"/>
      <c r="AO988" s="56"/>
      <c r="AP988" s="56"/>
      <c r="AQ988" s="56"/>
      <c r="AR988" s="56"/>
      <c r="AS988" s="56"/>
      <c r="AT988" s="56"/>
      <c r="AU988" s="56"/>
      <c r="AV988" s="56"/>
      <c r="AW988" s="56"/>
      <c r="AX988" s="56"/>
      <c r="AY988" s="56"/>
      <c r="AZ988" s="56"/>
      <c r="BA988" s="56"/>
      <c r="BB988" s="56"/>
      <c r="BC988" s="56"/>
      <c r="BD988" s="56"/>
      <c r="BE988" s="56"/>
      <c r="BF988" s="56"/>
      <c r="BG988" s="56"/>
      <c r="BH988" s="56"/>
      <c r="BI988" s="56"/>
      <c r="BJ988" s="56"/>
      <c r="BK988" s="56"/>
      <c r="BL988" s="56"/>
      <c r="BM988" s="56"/>
      <c r="BN988" s="56"/>
    </row>
    <row r="989" spans="1:66" ht="11.25" customHeight="1">
      <c r="A989" s="222">
        <f>A985+$Q$13/1440</f>
        <v>0.83333333333333304</v>
      </c>
      <c r="B989" s="164"/>
      <c r="C989" s="204"/>
      <c r="D989" s="207"/>
      <c r="E989" s="177" t="s">
        <v>36</v>
      </c>
      <c r="F989" s="42" t="str">
        <f>IF(D989&lt;&gt;"", VLOOKUP(D989,'Base de Datos'!$A$2:$D1268,2,FALSE()),"")</f>
        <v/>
      </c>
      <c r="G989" s="204"/>
      <c r="H989" s="216"/>
      <c r="I989" s="177" t="s">
        <v>36</v>
      </c>
      <c r="J989" s="42" t="str">
        <f>IF(H989&lt;&gt;"", VLOOKUP(H989,'Base de Datos'!$A$2:$D1268,2,FALSE()),"")</f>
        <v/>
      </c>
      <c r="K989" s="204"/>
      <c r="L989" s="216"/>
      <c r="M989" s="177" t="s">
        <v>36</v>
      </c>
      <c r="N989" s="42" t="str">
        <f>IF(L989&lt;&gt;"", VLOOKUP(L989,'Base de Datos'!$A$2:$D1268,2,FALSE()),"")</f>
        <v/>
      </c>
      <c r="O989" s="165"/>
      <c r="P989" s="165"/>
      <c r="Q989" s="165"/>
      <c r="R989" s="166"/>
      <c r="S989" s="167"/>
      <c r="T989" s="45" t="s">
        <v>37</v>
      </c>
      <c r="U989" s="168"/>
      <c r="V989" s="169"/>
      <c r="W989" s="167"/>
      <c r="X989" s="45" t="s">
        <v>37</v>
      </c>
      <c r="Y989" s="168"/>
      <c r="Z989" s="169"/>
      <c r="AA989" s="167"/>
      <c r="AB989" s="45" t="s">
        <v>37</v>
      </c>
      <c r="AC989" s="168"/>
      <c r="AD989" s="56"/>
      <c r="AE989" s="232" t="s">
        <v>72</v>
      </c>
      <c r="AF989" s="230"/>
      <c r="AG989" s="90">
        <f t="array" aca="1" ref="AG989" ca="1">COUNTIFS(AP941:AP981, "💲", AY941:AY981, INDIRECT("AE" &amp; ROW())) + COUNTIFS(AP941:AP981, "📦", AY941:AY981, INDIRECT("AE" &amp; ROW())) + COUNTIFS(AP941:AP981, "✅", AY941:AY981, INDIRECT("AE" &amp; ROW()))</f>
        <v>0</v>
      </c>
      <c r="AH989" s="68">
        <f t="array" aca="1" ref="AH989" ca="1">COUNTIFS(AP941:AP981, "💲", AY941:AY981, INDIRECT("AE" &amp; ROW())) + COUNTIFS(AP941:AP981, "📦", AY941:AY981, INDIRECT("AE" &amp; ROW()))</f>
        <v>0</v>
      </c>
      <c r="AI989" s="139">
        <f t="array" aca="1" ref="AI989" ca="1">SUMIFS(AR941:AR981, AY941:AY981, INDIRECT("AE" &amp; ROW()), AP941:AP981, "💲") + SUMIFS(AR941:AR981, AY941:AY981, INDIRECT("AE" &amp; ROW()), AP941:AP981, "📦")</f>
        <v>0</v>
      </c>
      <c r="AJ989" s="139">
        <f t="array" aca="1" ref="AJ989" ca="1">(
    SUMIFS(AR941:AR981, AY941:AY981, INDIRECT("AE" &amp; ROW()), AP941:AP981, "💲") +
    SUMIFS(AR941:AR981, AY941:AY981, INDIRECT("AE" &amp; ROW()), AP941:AP981, "📦")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
        SUMIFS(AR941:AR981, AY941:AY981, INDIRECT("AE" &amp; ROW()), AP941:AP981, "💲", AS941:AS981, "Familiar") +
        SUMIFS(AR941:AR981, AY941:AY981, INDIRECT("AE" &amp; ROW()), AP941:AP981, "📦", AS941:AS981, "Familiar")
    ) / 2
)  -
(
    (
        SUMIFS(AR941:AR981, AY941:AY981, INDIRECT("AE" &amp; ROW()), AP941:AP981, "💲", AS941:AS981, "Exonerado ADH") +
        SUMIFS(AR941:AR981, AY941:AY981, INDIRECT("AE" &amp; ROW()), AP941:AP981, "📦", AS941:AS981, "Exonerado ADH")
    ) / 2
)  -
(
    (
        SUMIFS(AR941:AR981, AY941:AY981, INDIRECT("AE" &amp; ROW()), AP941:AP981, "💲", AS941:AS981, "Exonerado Doctor") +
        SUMIFS(AR941:AR981, AY941:AY981, INDIRECT("AE" &amp; ROW()), AP941:AP981, "📦", AS941:AS981, "Exonerado Doctor")
    ) / 2
)</f>
        <v>0</v>
      </c>
      <c r="AK989" s="139">
        <f t="array" aca="1" ref="AK989" ca="1">(
    SUMIFS(AR941:AR981, AY941:AY981, INDIRECT("AE" &amp; ROW()), AP941:AP981, "💲") +
    SUMIFS(AR941:AR981, AY941:AY981, INDIRECT("AE" &amp; ROW()), AP941:AP981, "📦")
) -
(
    SUMIFS(AR941:AR981, AY941:AY981, INDIRECT("AE" &amp; ROW()), AP941:AP981, "💲", AS941:AS981, "Familiar") +
    SUMIFS(AR941:AR981, AY941:AY981, INDIRECT("AE" &amp; ROW()), AP941:AP981, "📦", AS941:AS981, "Familiar")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SUMIFS(AR941:AR981, AY941:AY981, INDIRECT("AE" &amp; ROW()), AP941:AP981, "💲", AS941:AS981, "Exonerado ADH") +
    SUMIFS(AR941:AR981, AY941:AY981, INDIRECT("AE" &amp; ROW()), AP941:AP981, "📦", AS941:AS981, "Exonerado ADH")
) -
(
    (
        SUMIFS(AR941:AR981, AY941:AY981, INDIRECT("AE" &amp; ROW()), AP941:AP981, "💲", AS941:AS981, "Exonerado Doctor") +
        SUMIFS(AR941:AR981, AY941:AY981, INDIRECT("AE" &amp; ROW()), AP941:AP981, "📦", AS941:AS981, "Exonerado Doctor")
    ) / 2
) -
(
    (
        SUMIFS(AR941:AR981, AY941:AY981, INDIRECT("AE" &amp; ROW()), AP941:AP981, "💲", AS941:AS981, "") +
        SUMIFS(AR941:AR981, AY941:AY981, INDIRECT("AE" &amp; ROW()), AP941:AP981, "📦", AS941:AS981, "")
    ) / 2
)</f>
        <v>0</v>
      </c>
      <c r="AL989" s="140">
        <f t="array" aca="1" ref="AL989" ca="1">(
    SUMIFS(AR941:AR981, AY941:AY981, INDIRECT("AE" &amp; ROW()), AP941:AP981, "💲") +
    SUMIFS(AR941:AR981, AY941:AY981, INDIRECT("AE" &amp; ROW()), AP941:AP981, "📦")
) -
(
    (
        SUMIFS(AR941:AR981, AY941:AY981, INDIRECT("AE" &amp; ROW()), AP941:AP981, "💲", AS941:AS981, "Familiar") +
        SUMIFS(AR941:AR981, AY941:AY981, INDIRECT("AE" &amp; ROW()), AP941:AP981, "📦", AS941:AS981, "Familiar")
    ) / 2
) -
(
    (
        SUMIFS(AR941:AR981, AY941:AY981, INDIRECT("AE" &amp; ROW()), AP941:AP981, "💲", AS941:AS981, "Participante") +
        SUMIFS(AR941:AR981, AY941:AY981, INDIRECT("AE" &amp; ROW()), AP941:AP981, "📦", AS941:AS981, "Participante")
    ) / 2
) -
(
    (
        SUMIFS(AR941:AR981, AY941:AY981, INDIRECT("AE" &amp; ROW()), AP941:AP981, "💲", AS941:AS981, "Empleado") +
        SUMIFS(AR941:AR981, AY941:AY981, INDIRECT("AE" &amp; ROW()), AP941:AP981, "📦", AS941:AS981, "Empleado")
    ) / 2
) -
(
    (
        SUMIFS(AR941:AR981, AY941:AY981, INDIRECT("AE" &amp; ROW()), AP941:AP981, "💲", AS941:AS981, "Exonerado ADH") +
        SUMIFS(AR941:AR981, AY941:AY981, INDIRECT("AE" &amp; ROW()), AP941:AP981, "📦", AS941:AS981, "Exonerado ADH")
    ) / 2
) -
(
    SUMIFS(AR941:AR981, AY941:AY981, INDIRECT("AE" &amp; ROW()), AP941:AP981, "💲", AS941:AS981, "Exonerado Doctor") +
    SUMIFS(AR941:AR981, AY941:AY981, INDIRECT("AE" &amp; ROW()), AP941:AP981, "📦", AS941:AS981, "Exonerado Doctor")
) -
(
    (
        SUMIFS(AR941:AR981, AY941:AY981, INDIRECT("AE" &amp; ROW()), AP941:AP981, "💲", AS941:AS981, "") +
        SUMIFS(AR941:AR981, AY941:AY981, INDIRECT("AE" &amp; ROW()), AP941:AP981, "📦", AS941:AS981, "")
    ) / 2
)</f>
        <v>0</v>
      </c>
      <c r="AM989" s="56"/>
      <c r="AN989" s="56"/>
      <c r="AO989" s="56"/>
      <c r="AP989" s="56"/>
      <c r="AQ989" s="56"/>
      <c r="AR989" s="56"/>
      <c r="AS989" s="56"/>
      <c r="AT989" s="56"/>
      <c r="AU989" s="56"/>
      <c r="AV989" s="56"/>
      <c r="AW989" s="56"/>
      <c r="AX989" s="56"/>
      <c r="AY989" s="56"/>
      <c r="AZ989" s="56"/>
      <c r="BA989" s="56"/>
      <c r="BB989" s="56"/>
      <c r="BC989" s="56"/>
      <c r="BD989" s="56"/>
      <c r="BE989" s="56"/>
      <c r="BF989" s="56"/>
      <c r="BG989" s="56"/>
      <c r="BH989" s="56"/>
      <c r="BI989" s="56"/>
      <c r="BJ989" s="56"/>
      <c r="BK989" s="56"/>
      <c r="BL989" s="56"/>
      <c r="BM989" s="56"/>
      <c r="BN989" s="56"/>
    </row>
    <row r="990" spans="1:66" ht="11.25" customHeight="1">
      <c r="A990" s="220"/>
      <c r="B990" s="164"/>
      <c r="C990" s="205"/>
      <c r="D990" s="208"/>
      <c r="E990" s="178" t="s">
        <v>42</v>
      </c>
      <c r="F990" s="58" t="str">
        <f>IF(D989&lt;&gt;"", VLOOKUP(D989,'Base de Datos'!$A$2:$D1268,3,FALSE()),"")</f>
        <v/>
      </c>
      <c r="G990" s="205"/>
      <c r="H990" s="208"/>
      <c r="I990" s="178" t="s">
        <v>42</v>
      </c>
      <c r="J990" s="58" t="str">
        <f>IF(H989&lt;&gt;"", VLOOKUP(H989,'Base de Datos'!$A$2:$D1268,3,FALSE()),"")</f>
        <v/>
      </c>
      <c r="K990" s="205"/>
      <c r="L990" s="208"/>
      <c r="M990" s="178" t="s">
        <v>42</v>
      </c>
      <c r="N990" s="58" t="str">
        <f>IF(L989&lt;&gt;"", VLOOKUP(L989,'Base de Datos'!$A$2:$D1268,3,FALSE()),"")</f>
        <v/>
      </c>
      <c r="O990" s="165"/>
      <c r="P990" s="165"/>
      <c r="Q990" s="165"/>
      <c r="R990" s="166"/>
      <c r="S990" s="231"/>
      <c r="T990" s="230"/>
      <c r="U990" s="170"/>
      <c r="V990" s="169"/>
      <c r="W990" s="231"/>
      <c r="X990" s="230"/>
      <c r="Y990" s="170"/>
      <c r="Z990" s="169"/>
      <c r="AA990" s="231"/>
      <c r="AB990" s="230"/>
      <c r="AC990" s="170"/>
      <c r="AD990" s="56"/>
      <c r="AE990" s="232" t="s">
        <v>75</v>
      </c>
      <c r="AF990" s="230"/>
      <c r="AG990" s="90">
        <f t="array" aca="1" ref="AG990" ca="1">COUNTIFS(AP941:AP981, "💲", AY941:AY981, INDIRECT("AE" &amp; ROW())) + COUNTIFS(AP941:AP981, "📦", AY941:AY981, INDIRECT("AE" &amp; ROW())) + COUNTIFS(AP941:AP981, "✅", AY941:AY981, INDIRECT("AE" &amp; ROW()))</f>
        <v>0</v>
      </c>
      <c r="AH990" s="68">
        <f t="array" aca="1" ref="AH990" ca="1">COUNTIFS(AP941:AP981, "💲", AY941:AY981, INDIRECT("AE" &amp; ROW())) + COUNTIFS(AP941:AP981, "📦", AY941:AY981, INDIRECT("AE" &amp; ROW()))</f>
        <v>0</v>
      </c>
      <c r="AI990" s="139">
        <f t="array" aca="1" ref="AI990" ca="1">SUMIFS(AR941:AR981, AY941:AY981, INDIRECT("AE" &amp; ROW()), AP941:AP981, "💲") + SUMIFS(AR941:AR981, AY941:AY981, INDIRECT("AE" &amp; ROW()), AP941:AP981, "📦")</f>
        <v>0</v>
      </c>
      <c r="AJ990" s="139">
        <f t="array" aca="1" ref="AJ990" ca="1">(
    SUMIFS(AR941:AR981, AY941:AY981, INDIRECT("AE" &amp; ROW()), AP941:AP981, "💲") +
    SUMIFS(AR941:AR981, AY941:AY981, INDIRECT("AE" &amp; ROW()), AP941:AP981, "📦")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
        SUMIFS(AR941:AR981, AY941:AY981, INDIRECT("AE" &amp; ROW()), AP941:AP981, "💲", AS941:AS981, "Familiar") +
        SUMIFS(AR941:AR981, AY941:AY981, INDIRECT("AE" &amp; ROW()), AP941:AP981, "📦", AS941:AS981, "Familiar")
    ) / 2
)  -
(
    (
        SUMIFS(AR941:AR981, AY941:AY981, INDIRECT("AE" &amp; ROW()), AP941:AP981, "💲", AS941:AS981, "Exonerado ADH") +
        SUMIFS(AR941:AR981, AY941:AY981, INDIRECT("AE" &amp; ROW()), AP941:AP981, "📦", AS941:AS981, "Exonerado ADH")
    ) / 2
)  -
(
    (
        SUMIFS(AR941:AR981, AY941:AY981, INDIRECT("AE" &amp; ROW()), AP941:AP981, "💲", AS941:AS981, "Exonerado Doctor") +
        SUMIFS(AR941:AR981, AY941:AY981, INDIRECT("AE" &amp; ROW()), AP941:AP981, "📦", AS941:AS981, "Exonerado Doctor")
    ) / 2
)</f>
        <v>0</v>
      </c>
      <c r="AK990" s="139">
        <f t="array" aca="1" ref="AK990" ca="1">(
    SUMIFS(AR941:AR981, AY941:AY981, INDIRECT("AE" &amp; ROW()), AP941:AP981, "💲") +
    SUMIFS(AR941:AR981, AY941:AY981, INDIRECT("AE" &amp; ROW()), AP941:AP981, "📦")
) -
(
    SUMIFS(AR941:AR981, AY941:AY981, INDIRECT("AE" &amp; ROW()), AP941:AP981, "💲", AS941:AS981, "Familiar") +
    SUMIFS(AR941:AR981, AY941:AY981, INDIRECT("AE" &amp; ROW()), AP941:AP981, "📦", AS941:AS981, "Familiar")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SUMIFS(AR941:AR981, AY941:AY981, INDIRECT("AE" &amp; ROW()), AP941:AP981, "💲", AS941:AS981, "Exonerado ADH") +
    SUMIFS(AR941:AR981, AY941:AY981, INDIRECT("AE" &amp; ROW()), AP941:AP981, "📦", AS941:AS981, "Exonerado ADH")
) -
(
    (
        SUMIFS(AR941:AR981, AY941:AY981, INDIRECT("AE" &amp; ROW()), AP941:AP981, "💲", AS941:AS981, "Exonerado Doctor") +
        SUMIFS(AR941:AR981, AY941:AY981, INDIRECT("AE" &amp; ROW()), AP941:AP981, "📦", AS941:AS981, "Exonerado Doctor")
    ) / 2
) -
(
    (
        SUMIFS(AR941:AR981, AY941:AY981, INDIRECT("AE" &amp; ROW()), AP941:AP981, "💲", AS941:AS981, "") +
        SUMIFS(AR941:AR981, AY941:AY981, INDIRECT("AE" &amp; ROW()), AP941:AP981, "📦", AS941:AS981, "")
    ) / 2
)</f>
        <v>0</v>
      </c>
      <c r="AL990" s="140">
        <f t="array" aca="1" ref="AL990" ca="1">(
    SUMIFS(AR941:AR981, AY941:AY981, INDIRECT("AE" &amp; ROW()), AP941:AP981, "💲") +
    SUMIFS(AR941:AR981, AY941:AY981, INDIRECT("AE" &amp; ROW()), AP941:AP981, "📦")
) -
(
    (
        SUMIFS(AR941:AR981, AY941:AY981, INDIRECT("AE" &amp; ROW()), AP941:AP981, "💲", AS941:AS981, "Familiar") +
        SUMIFS(AR941:AR981, AY941:AY981, INDIRECT("AE" &amp; ROW()), AP941:AP981, "📦", AS941:AS981, "Familiar")
    ) / 2
) -
(
    (
        SUMIFS(AR941:AR981, AY941:AY981, INDIRECT("AE" &amp; ROW()), AP941:AP981, "💲", AS941:AS981, "Participante") +
        SUMIFS(AR941:AR981, AY941:AY981, INDIRECT("AE" &amp; ROW()), AP941:AP981, "📦", AS941:AS981, "Participante")
    ) / 2
) -
(
    (
        SUMIFS(AR941:AR981, AY941:AY981, INDIRECT("AE" &amp; ROW()), AP941:AP981, "💲", AS941:AS981, "Empleado") +
        SUMIFS(AR941:AR981, AY941:AY981, INDIRECT("AE" &amp; ROW()), AP941:AP981, "📦", AS941:AS981, "Empleado")
    ) / 2
) -
(
    (
        SUMIFS(AR941:AR981, AY941:AY981, INDIRECT("AE" &amp; ROW()), AP941:AP981, "💲", AS941:AS981, "Exonerado ADH") +
        SUMIFS(AR941:AR981, AY941:AY981, INDIRECT("AE" &amp; ROW()), AP941:AP981, "📦", AS941:AS981, "Exonerado ADH")
    ) / 2
) -
(
    SUMIFS(AR941:AR981, AY941:AY981, INDIRECT("AE" &amp; ROW()), AP941:AP981, "💲", AS941:AS981, "Exonerado Doctor") +
    SUMIFS(AR941:AR981, AY941:AY981, INDIRECT("AE" &amp; ROW()), AP941:AP981, "📦", AS941:AS981, "Exonerado Doctor")
) -
(
    (
        SUMIFS(AR941:AR981, AY941:AY981, INDIRECT("AE" &amp; ROW()), AP941:AP981, "💲", AS941:AS981, "") +
        SUMIFS(AR941:AR981, AY941:AY981, INDIRECT("AE" &amp; ROW()), AP941:AP981, "📦", AS941:AS981, "")
    ) / 2
)</f>
        <v>0</v>
      </c>
      <c r="AM990" s="56"/>
      <c r="AN990" s="56"/>
      <c r="AO990" s="56"/>
      <c r="AP990" s="56"/>
      <c r="AQ990" s="56"/>
      <c r="AR990" s="56"/>
      <c r="AS990" s="56"/>
      <c r="AT990" s="56"/>
      <c r="AU990" s="56"/>
      <c r="AV990" s="56"/>
      <c r="AW990" s="56"/>
      <c r="AX990" s="56"/>
      <c r="AY990" s="56"/>
      <c r="AZ990" s="56"/>
      <c r="BA990" s="56"/>
      <c r="BB990" s="56"/>
      <c r="BC990" s="56"/>
      <c r="BD990" s="56"/>
      <c r="BE990" s="56"/>
      <c r="BF990" s="56"/>
      <c r="BG990" s="56"/>
      <c r="BH990" s="56"/>
      <c r="BI990" s="56"/>
      <c r="BJ990" s="56"/>
      <c r="BK990" s="56"/>
      <c r="BL990" s="56"/>
      <c r="BM990" s="56"/>
      <c r="BN990" s="56"/>
    </row>
    <row r="991" spans="1:66" ht="11.25" customHeight="1">
      <c r="A991" s="220"/>
      <c r="B991" s="164"/>
      <c r="C991" s="205"/>
      <c r="D991" s="208"/>
      <c r="E991" s="178" t="s">
        <v>44</v>
      </c>
      <c r="F991" s="58" t="str">
        <f>IF(D989&lt;&gt;"", VLOOKUP(D989,'Base de Datos'!$A$2:$D1268,4,FALSE()),"")</f>
        <v/>
      </c>
      <c r="G991" s="205"/>
      <c r="H991" s="208"/>
      <c r="I991" s="178" t="s">
        <v>44</v>
      </c>
      <c r="J991" s="58" t="str">
        <f>IF(H989&lt;&gt;"", VLOOKUP(H989,'Base de Datos'!$A$2:$D1268,4,FALSE()),"")</f>
        <v/>
      </c>
      <c r="K991" s="205"/>
      <c r="L991" s="208"/>
      <c r="M991" s="178" t="s">
        <v>44</v>
      </c>
      <c r="N991" s="58" t="str">
        <f>IF(L989&lt;&gt;"", VLOOKUP(L989,'Base de Datos'!$A$2:$D1268,4,FALSE()),"")</f>
        <v/>
      </c>
      <c r="O991" s="165"/>
      <c r="P991" s="165"/>
      <c r="Q991" s="165"/>
      <c r="R991" s="166"/>
      <c r="S991" s="231"/>
      <c r="T991" s="230"/>
      <c r="U991" s="170"/>
      <c r="V991" s="169"/>
      <c r="W991" s="231"/>
      <c r="X991" s="230"/>
      <c r="Y991" s="170"/>
      <c r="Z991" s="169"/>
      <c r="AA991" s="231"/>
      <c r="AB991" s="230"/>
      <c r="AC991" s="170"/>
      <c r="AD991" s="56"/>
      <c r="AE991" s="232" t="s">
        <v>77</v>
      </c>
      <c r="AF991" s="230"/>
      <c r="AG991" s="90">
        <f t="array" aca="1" ref="AG991" ca="1">COUNTIFS(AP941:AP981, "💲", AY941:AY981, INDIRECT("AE" &amp; ROW())) + COUNTIFS(AP941:AP981, "📦", AY941:AY981, INDIRECT("AE" &amp; ROW())) + COUNTIFS(AP941:AP981, "✅", AY941:AY981, INDIRECT("AE" &amp; ROW()))</f>
        <v>0</v>
      </c>
      <c r="AH991" s="68">
        <f t="array" aca="1" ref="AH991" ca="1">COUNTIFS(AP941:AP981, "💲", AY941:AY981, INDIRECT("AE" &amp; ROW())) + COUNTIFS(AP941:AP981, "📦", AY941:AY981, INDIRECT("AE" &amp; ROW()))</f>
        <v>0</v>
      </c>
      <c r="AI991" s="139">
        <f t="array" aca="1" ref="AI991" ca="1">SUMIFS(AR941:AR981, AY941:AY981, INDIRECT("AE" &amp; ROW()), AP941:AP981, "💲") + SUMIFS(AR941:AR981, AY941:AY981, INDIRECT("AE" &amp; ROW()), AP941:AP981, "📦")</f>
        <v>0</v>
      </c>
      <c r="AJ991" s="139">
        <f t="array" aca="1" ref="AJ991" ca="1">(
    SUMIFS(AR941:AR981, AY941:AY981, INDIRECT("AE" &amp; ROW()), AP941:AP981, "💲") +
    SUMIFS(AR941:AR981, AY941:AY981, INDIRECT("AE" &amp; ROW()), AP941:AP981, "📦")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
        SUMIFS(AR941:AR981, AY941:AY981, INDIRECT("AE" &amp; ROW()), AP941:AP981, "💲", AS941:AS981, "Familiar") +
        SUMIFS(AR941:AR981, AY941:AY981, INDIRECT("AE" &amp; ROW()), AP941:AP981, "📦", AS941:AS981, "Familiar")
    ) / 2
)  -
(
    (
        SUMIFS(AR941:AR981, AY941:AY981, INDIRECT("AE" &amp; ROW()), AP941:AP981, "💲", AS941:AS981, "Exonerado ADH") +
        SUMIFS(AR941:AR981, AY941:AY981, INDIRECT("AE" &amp; ROW()), AP941:AP981, "📦", AS941:AS981, "Exonerado ADH")
    ) / 2
)  -
(
    (
        SUMIFS(AR941:AR981, AY941:AY981, INDIRECT("AE" &amp; ROW()), AP941:AP981, "💲", AS941:AS981, "Exonerado Doctor") +
        SUMIFS(AR941:AR981, AY941:AY981, INDIRECT("AE" &amp; ROW()), AP941:AP981, "📦", AS941:AS981, "Exonerado Doctor")
    ) / 2
)</f>
        <v>0</v>
      </c>
      <c r="AK991" s="139">
        <f t="array" aca="1" ref="AK991" ca="1">(
    SUMIFS(AR941:AR981, AY941:AY981, INDIRECT("AE" &amp; ROW()), AP941:AP981, "💲") +
    SUMIFS(AR941:AR981, AY941:AY981, INDIRECT("AE" &amp; ROW()), AP941:AP981, "📦")
) -
(
    SUMIFS(AR941:AR981, AY941:AY981, INDIRECT("AE" &amp; ROW()), AP941:AP981, "💲", AS941:AS981, "Familiar") +
    SUMIFS(AR941:AR981, AY941:AY981, INDIRECT("AE" &amp; ROW()), AP941:AP981, "📦", AS941:AS981, "Familiar")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SUMIFS(AR941:AR981, AY941:AY981, INDIRECT("AE" &amp; ROW()), AP941:AP981, "💲", AS941:AS981, "Exonerado ADH") +
    SUMIFS(AR941:AR981, AY941:AY981, INDIRECT("AE" &amp; ROW()), AP941:AP981, "📦", AS941:AS981, "Exonerado ADH")
) -
(
    (
        SUMIFS(AR941:AR981, AY941:AY981, INDIRECT("AE" &amp; ROW()), AP941:AP981, "💲", AS941:AS981, "Exonerado Doctor") +
        SUMIFS(AR941:AR981, AY941:AY981, INDIRECT("AE" &amp; ROW()), AP941:AP981, "📦", AS941:AS981, "Exonerado Doctor")
    ) / 2
) -
(
    (
        SUMIFS(AR941:AR981, AY941:AY981, INDIRECT("AE" &amp; ROW()), AP941:AP981, "💲", AS941:AS981, "") +
        SUMIFS(AR941:AR981, AY941:AY981, INDIRECT("AE" &amp; ROW()), AP941:AP981, "📦", AS941:AS981, "")
    ) / 2
)</f>
        <v>0</v>
      </c>
      <c r="AL991" s="140">
        <f t="array" aca="1" ref="AL991" ca="1">(
    SUMIFS(AR941:AR981, AY941:AY981, INDIRECT("AE" &amp; ROW()), AP941:AP981, "💲") +
    SUMIFS(AR941:AR981, AY941:AY981, INDIRECT("AE" &amp; ROW()), AP941:AP981, "📦")
) -
(
    (
        SUMIFS(AR941:AR981, AY941:AY981, INDIRECT("AE" &amp; ROW()), AP941:AP981, "💲", AS941:AS981, "Familiar") +
        SUMIFS(AR941:AR981, AY941:AY981, INDIRECT("AE" &amp; ROW()), AP941:AP981, "📦", AS941:AS981, "Familiar")
    ) / 2
) -
(
    (
        SUMIFS(AR941:AR981, AY941:AY981, INDIRECT("AE" &amp; ROW()), AP941:AP981, "💲", AS941:AS981, "Participante") +
        SUMIFS(AR941:AR981, AY941:AY981, INDIRECT("AE" &amp; ROW()), AP941:AP981, "📦", AS941:AS981, "Participante")
    ) / 2
) -
(
    (
        SUMIFS(AR941:AR981, AY941:AY981, INDIRECT("AE" &amp; ROW()), AP941:AP981, "💲", AS941:AS981, "Empleado") +
        SUMIFS(AR941:AR981, AY941:AY981, INDIRECT("AE" &amp; ROW()), AP941:AP981, "📦", AS941:AS981, "Empleado")
    ) / 2
) -
(
    (
        SUMIFS(AR941:AR981, AY941:AY981, INDIRECT("AE" &amp; ROW()), AP941:AP981, "💲", AS941:AS981, "Exonerado ADH") +
        SUMIFS(AR941:AR981, AY941:AY981, INDIRECT("AE" &amp; ROW()), AP941:AP981, "📦", AS941:AS981, "Exonerado ADH")
    ) / 2
) -
(
    SUMIFS(AR941:AR981, AY941:AY981, INDIRECT("AE" &amp; ROW()), AP941:AP981, "💲", AS941:AS981, "Exonerado Doctor") +
    SUMIFS(AR941:AR981, AY941:AY981, INDIRECT("AE" &amp; ROW()), AP941:AP981, "📦", AS941:AS981, "Exonerado Doctor")
) -
(
    (
        SUMIFS(AR941:AR981, AY941:AY981, INDIRECT("AE" &amp; ROW()), AP941:AP981, "💲", AS941:AS981, "") +
        SUMIFS(AR941:AR981, AY941:AY981, INDIRECT("AE" &amp; ROW()), AP941:AP981, "📦", AS941:AS981, "")
    ) / 2
)</f>
        <v>0</v>
      </c>
      <c r="AM991" s="56"/>
      <c r="AN991" s="56"/>
      <c r="AO991" s="56"/>
      <c r="AP991" s="56"/>
      <c r="AQ991" s="56"/>
      <c r="AR991" s="56"/>
      <c r="AS991" s="56"/>
      <c r="AT991" s="56"/>
      <c r="AU991" s="56"/>
      <c r="AV991" s="56"/>
      <c r="AW991" s="56"/>
      <c r="AX991" s="56"/>
      <c r="AY991" s="56"/>
      <c r="AZ991" s="56"/>
      <c r="BA991" s="56"/>
      <c r="BB991" s="56"/>
      <c r="BC991" s="56"/>
      <c r="BD991" s="56"/>
      <c r="BE991" s="56"/>
      <c r="BF991" s="56"/>
      <c r="BG991" s="56"/>
      <c r="BH991" s="56"/>
      <c r="BI991" s="56"/>
      <c r="BJ991" s="56"/>
      <c r="BK991" s="56"/>
      <c r="BL991" s="56"/>
      <c r="BM991" s="56"/>
      <c r="BN991" s="56"/>
    </row>
    <row r="992" spans="1:66" ht="11.25" customHeight="1">
      <c r="A992" s="221"/>
      <c r="B992" s="164"/>
      <c r="C992" s="206"/>
      <c r="D992" s="209"/>
      <c r="E992" s="179" t="s">
        <v>46</v>
      </c>
      <c r="F992" s="183"/>
      <c r="G992" s="206"/>
      <c r="H992" s="209"/>
      <c r="I992" s="179" t="s">
        <v>46</v>
      </c>
      <c r="J992" s="183"/>
      <c r="K992" s="206"/>
      <c r="L992" s="209"/>
      <c r="M992" s="179" t="s">
        <v>46</v>
      </c>
      <c r="N992" s="183"/>
      <c r="O992" s="165"/>
      <c r="P992" s="165"/>
      <c r="Q992" s="165"/>
      <c r="R992" s="166"/>
      <c r="S992" s="227" t="str">
        <f>IF(OR(S989="Empleado",S989="Familiar"),"Nombre del Empleado","N° Factura")</f>
        <v>N° Factura</v>
      </c>
      <c r="T992" s="228"/>
      <c r="U992" s="89"/>
      <c r="V992" s="169"/>
      <c r="W992" s="227" t="str">
        <f>IF(OR(W989="Empleado",W989="Familiar"),"Nombre del Empleado","N° Factura")</f>
        <v>N° Factura</v>
      </c>
      <c r="X992" s="228"/>
      <c r="Y992" s="89"/>
      <c r="Z992" s="169"/>
      <c r="AA992" s="227" t="str">
        <f>IF(OR(AA989="Empleado",AA989="Familiar"),"Nombre del Empleado","N° Factura")</f>
        <v>N° Factura</v>
      </c>
      <c r="AB992" s="228"/>
      <c r="AC992" s="89"/>
      <c r="AD992" s="56"/>
      <c r="AE992" s="233" t="s">
        <v>80</v>
      </c>
      <c r="AF992" s="228"/>
      <c r="AG992" s="143">
        <f t="array" aca="1" ref="AG992" ca="1">COUNTIFS(AP941:AP981, "💲", AY941:AY981, INDIRECT("AE" &amp; ROW())) + COUNTIFS(AP941:AP981, "📦", AY941:AY981, INDIRECT("AE" &amp; ROW())) + COUNTIFS(AP941:AP981, "✅", AY941:AY981, INDIRECT("AE" &amp; ROW()))</f>
        <v>0</v>
      </c>
      <c r="AH992" s="144">
        <f t="array" aca="1" ref="AH992" ca="1">COUNTIFS(AP941:AP981, "💲", AY941:AY981, INDIRECT("AE" &amp; ROW())) + COUNTIFS(AP941:AP981, "📦", AY941:AY981, INDIRECT("AE" &amp; ROW()))</f>
        <v>0</v>
      </c>
      <c r="AI992" s="145">
        <f t="array" aca="1" ref="AI992" ca="1">SUMIFS(AR941:AR981, AY941:AY981, INDIRECT("AE" &amp; ROW()), AP941:AP981, "💲") + SUMIFS(AR941:AR981, AY941:AY981, INDIRECT("AE" &amp; ROW()), AP941:AP981, "📦")</f>
        <v>0</v>
      </c>
      <c r="AJ992" s="145">
        <f t="array" aca="1" ref="AJ992" ca="1">(
    SUMIFS(AR941:AR981, AY941:AY981, INDIRECT("AE" &amp; ROW()), AP941:AP981, "💲") +
    SUMIFS(AR941:AR981, AY941:AY981, INDIRECT("AE" &amp; ROW()), AP941:AP981, "📦")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
        SUMIFS(AR941:AR981, AY941:AY981, INDIRECT("AE" &amp; ROW()), AP941:AP981, "💲", AS941:AS981, "Familiar") +
        SUMIFS(AR941:AR981, AY941:AY981, INDIRECT("AE" &amp; ROW()), AP941:AP981, "📦", AS941:AS981, "Familiar")
    ) / 2
)  -
(
    (
        SUMIFS(AR941:AR981, AY941:AY981, INDIRECT("AE" &amp; ROW()), AP941:AP981, "💲", AS941:AS981, "Exonerado ADH") +
        SUMIFS(AR941:AR981, AY941:AY981, INDIRECT("AE" &amp; ROW()), AP941:AP981, "📦", AS941:AS981, "Exonerado ADH")
    ) / 2
)  -
(
    (
        SUMIFS(AR941:AR981, AY941:AY981, INDIRECT("AE" &amp; ROW()), AP941:AP981, "💲", AS941:AS981, "Exonerado Doctor") +
        SUMIFS(AR941:AR981, AY941:AY981, INDIRECT("AE" &amp; ROW()), AP941:AP981, "📦", AS941:AS981, "Exonerado Doctor")
    ) / 2
)</f>
        <v>0</v>
      </c>
      <c r="AK992" s="145">
        <f t="array" aca="1" ref="AK992" ca="1">(
    SUMIFS(AR941:AR981, AY941:AY981, INDIRECT("AE" &amp; ROW()), AP941:AP981, "💲") +
    SUMIFS(AR941:AR981, AY941:AY981, INDIRECT("AE" &amp; ROW()), AP941:AP981, "📦")
) -
(
    SUMIFS(AR941:AR981, AY941:AY981, INDIRECT("AE" &amp; ROW()), AP941:AP981, "💲", AS941:AS981, "Familiar") +
    SUMIFS(AR941:AR981, AY941:AY981, INDIRECT("AE" &amp; ROW()), AP941:AP981, "📦", AS941:AS981, "Familiar")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SUMIFS(AR941:AR981, AY941:AY981, INDIRECT("AE" &amp; ROW()), AP941:AP981, "💲", AS941:AS981, "Exonerado ADH") +
    SUMIFS(AR941:AR981, AY941:AY981, INDIRECT("AE" &amp; ROW()), AP941:AP981, "📦", AS941:AS981, "Exonerado ADH")
) -
(
    (
        SUMIFS(AR941:AR981, AY941:AY981, INDIRECT("AE" &amp; ROW()), AP941:AP981, "💲", AS941:AS981, "Exonerado Doctor") +
        SUMIFS(AR941:AR981, AY941:AY981, INDIRECT("AE" &amp; ROW()), AP941:AP981, "📦", AS941:AS981, "Exonerado Doctor")
    ) / 2
) -
(
    (
        SUMIFS(AR941:AR981, AY941:AY981, INDIRECT("AE" &amp; ROW()), AP941:AP981, "💲", AS941:AS981, "") +
        SUMIFS(AR941:AR981, AY941:AY981, INDIRECT("AE" &amp; ROW()), AP941:AP981, "📦", AS941:AS981, "")
    ) / 2
)</f>
        <v>0</v>
      </c>
      <c r="AL992" s="146">
        <f t="array" aca="1" ref="AL992" ca="1">(
    SUMIFS(AR941:AR981, AY941:AY981, INDIRECT("AE" &amp; ROW()), AP941:AP981, "💲") +
    SUMIFS(AR941:AR981, AY941:AY981, INDIRECT("AE" &amp; ROW()), AP941:AP981, "📦")
) -
(
    (
        SUMIFS(AR941:AR981, AY941:AY981, INDIRECT("AE" &amp; ROW()), AP941:AP981, "💲", AS941:AS981, "Familiar") +
        SUMIFS(AR941:AR981, AY941:AY981, INDIRECT("AE" &amp; ROW()), AP941:AP981, "📦", AS941:AS981, "Familiar")
    ) / 2
) -
(
    (
        SUMIFS(AR941:AR981, AY941:AY981, INDIRECT("AE" &amp; ROW()), AP941:AP981, "💲", AS941:AS981, "Participante") +
        SUMIFS(AR941:AR981, AY941:AY981, INDIRECT("AE" &amp; ROW()), AP941:AP981, "📦", AS941:AS981, "Participante")
    ) / 2
) -
(
    (
        SUMIFS(AR941:AR981, AY941:AY981, INDIRECT("AE" &amp; ROW()), AP941:AP981, "💲", AS941:AS981, "Empleado") +
        SUMIFS(AR941:AR981, AY941:AY981, INDIRECT("AE" &amp; ROW()), AP941:AP981, "📦", AS941:AS981, "Empleado")
    ) / 2
) -
(
    (
        SUMIFS(AR941:AR981, AY941:AY981, INDIRECT("AE" &amp; ROW()), AP941:AP981, "💲", AS941:AS981, "Exonerado ADH") +
        SUMIFS(AR941:AR981, AY941:AY981, INDIRECT("AE" &amp; ROW()), AP941:AP981, "📦", AS941:AS981, "Exonerado ADH")
    ) / 2
) -
(
    SUMIFS(AR941:AR981, AY941:AY981, INDIRECT("AE" &amp; ROW()), AP941:AP981, "💲", AS941:AS981, "Exonerado Doctor") +
    SUMIFS(AR941:AR981, AY941:AY981, INDIRECT("AE" &amp; ROW()), AP941:AP981, "📦", AS941:AS981, "Exonerado Doctor")
) -
(
    (
        SUMIFS(AR941:AR981, AY941:AY981, INDIRECT("AE" &amp; ROW()), AP941:AP981, "💲", AS941:AS981, "") +
        SUMIFS(AR941:AR981, AY941:AY981, INDIRECT("AE" &amp; ROW()), AP941:AP981, "📦", AS941:AS981, "")
    ) / 2
)</f>
        <v>0</v>
      </c>
      <c r="AM992" s="56"/>
      <c r="AN992" s="56"/>
      <c r="AO992" s="56"/>
      <c r="AP992" s="56"/>
      <c r="AQ992" s="56"/>
      <c r="AR992" s="56"/>
      <c r="AS992" s="56"/>
      <c r="AT992" s="56"/>
      <c r="AU992" s="56"/>
      <c r="AV992" s="56"/>
      <c r="AW992" s="56"/>
      <c r="AX992" s="56"/>
      <c r="AY992" s="56"/>
      <c r="AZ992" s="56"/>
      <c r="BA992" s="56"/>
      <c r="BB992" s="56"/>
      <c r="BC992" s="56"/>
      <c r="BD992" s="56"/>
      <c r="BE992" s="56"/>
      <c r="BF992" s="56"/>
      <c r="BG992" s="56"/>
      <c r="BH992" s="56"/>
      <c r="BI992" s="56"/>
      <c r="BJ992" s="56"/>
      <c r="BK992" s="56"/>
      <c r="BL992" s="56"/>
      <c r="BM992" s="56"/>
      <c r="BN992" s="56"/>
    </row>
    <row r="993" spans="1:66" ht="11.25" customHeight="1">
      <c r="A993" s="3"/>
      <c r="B993" s="3"/>
      <c r="C993" s="3"/>
      <c r="D993" s="3"/>
      <c r="E993" s="3"/>
      <c r="F993" s="3"/>
      <c r="G993" s="3"/>
      <c r="H993" s="3"/>
      <c r="I993" s="3"/>
      <c r="J993" s="3"/>
      <c r="K993" s="3"/>
      <c r="L993" s="3"/>
      <c r="M993" s="3"/>
      <c r="N993" s="3"/>
      <c r="O993" s="1"/>
      <c r="P993" s="3"/>
      <c r="Q993" s="3"/>
      <c r="R993" s="15"/>
      <c r="S993" s="16"/>
      <c r="T993" s="16"/>
      <c r="U993" s="173"/>
      <c r="V993" s="6"/>
      <c r="W993" s="16"/>
      <c r="X993" s="16"/>
      <c r="Y993" s="173"/>
      <c r="Z993" s="48"/>
      <c r="AA993" s="173"/>
      <c r="AB993" s="173"/>
      <c r="AC993" s="173"/>
      <c r="AD993" s="174"/>
      <c r="AI993" s="148">
        <f t="shared" ref="AI993:AL993" ca="1" si="672">SUM(AI978:AI991)</f>
        <v>350</v>
      </c>
      <c r="AJ993" s="148">
        <f t="shared" ca="1" si="672"/>
        <v>225</v>
      </c>
      <c r="AK993" s="148">
        <f t="shared" ca="1" si="672"/>
        <v>200</v>
      </c>
      <c r="AL993" s="148">
        <f t="shared" ca="1" si="672"/>
        <v>275</v>
      </c>
      <c r="AM993" s="174"/>
      <c r="AN993" s="174"/>
      <c r="AO993" s="174"/>
      <c r="AP993" s="174"/>
      <c r="AQ993" s="174"/>
      <c r="AR993" s="174"/>
      <c r="AS993" s="174"/>
      <c r="AT993" s="174"/>
      <c r="AU993" s="174"/>
      <c r="AV993" s="174"/>
      <c r="AW993" s="174"/>
      <c r="AX993" s="174"/>
      <c r="AY993" s="174"/>
      <c r="AZ993" s="174"/>
      <c r="BA993" s="174"/>
      <c r="BB993" s="174"/>
      <c r="BC993" s="174"/>
      <c r="BD993" s="174"/>
      <c r="BE993" s="122"/>
      <c r="BF993" s="122"/>
      <c r="BG993" s="122"/>
      <c r="BH993" s="122"/>
      <c r="BI993" s="122"/>
      <c r="BJ993" s="174"/>
      <c r="BK993" s="174"/>
      <c r="BL993" s="174"/>
      <c r="BM993" s="174"/>
      <c r="BN993" s="174"/>
    </row>
    <row r="994" spans="1:66" ht="15" customHeight="1">
      <c r="A994" s="210">
        <f>IF(WEEKDAY(A939)=6, WORKDAY(A939+1, 1), A939+1)</f>
        <v>46290</v>
      </c>
      <c r="B994" s="211"/>
      <c r="C994" s="211"/>
      <c r="D994" s="211"/>
      <c r="E994" s="211"/>
      <c r="F994" s="211"/>
      <c r="G994" s="211"/>
      <c r="H994" s="211"/>
      <c r="I994" s="211"/>
      <c r="J994" s="211"/>
      <c r="K994" s="211"/>
      <c r="L994" s="211"/>
      <c r="M994" s="211"/>
      <c r="N994" s="212"/>
      <c r="O994" s="1"/>
      <c r="P994" s="1"/>
      <c r="Q994" s="1"/>
      <c r="R994" s="15"/>
      <c r="S994" s="22"/>
      <c r="T994" s="22"/>
      <c r="U994" s="241"/>
      <c r="V994" s="242"/>
      <c r="W994" s="242"/>
      <c r="X994" s="242"/>
      <c r="Y994" s="242"/>
      <c r="Z994" s="23"/>
      <c r="AA994" s="23"/>
      <c r="AB994" s="23"/>
      <c r="AC994" s="23"/>
      <c r="AD994" s="24"/>
      <c r="AE994" s="181"/>
      <c r="AF994" s="181"/>
      <c r="AG994" s="181"/>
      <c r="AH994" s="181"/>
      <c r="AI994" s="181"/>
      <c r="AJ994" s="181"/>
      <c r="AK994" s="181"/>
      <c r="AL994" s="181"/>
      <c r="AM994" s="24"/>
      <c r="AN994" s="24"/>
      <c r="AO994" s="24"/>
      <c r="AP994" s="24"/>
      <c r="AQ994" s="24"/>
      <c r="AR994" s="24"/>
      <c r="AS994" s="24"/>
      <c r="AT994" s="24"/>
      <c r="AU994" s="24"/>
      <c r="AV994" s="24"/>
      <c r="AW994" s="24"/>
      <c r="AX994" s="24"/>
      <c r="AY994" s="24"/>
      <c r="AZ994" s="24"/>
      <c r="BA994" s="24"/>
      <c r="BB994" s="24"/>
      <c r="BC994" s="24"/>
      <c r="BD994" s="24"/>
      <c r="BE994" s="24"/>
      <c r="BF994" s="24"/>
      <c r="BG994" s="24"/>
      <c r="BH994" s="24"/>
      <c r="BI994" s="24"/>
      <c r="BJ994" s="24"/>
      <c r="BK994" s="24"/>
      <c r="BL994" s="24"/>
      <c r="BM994" s="24"/>
      <c r="BN994" s="24"/>
    </row>
    <row r="995" spans="1:66" ht="15" customHeight="1">
      <c r="A995" s="25" t="s">
        <v>15</v>
      </c>
      <c r="B995" s="25" t="s">
        <v>16</v>
      </c>
      <c r="C995" s="213" t="s">
        <v>17</v>
      </c>
      <c r="D995" s="214"/>
      <c r="E995" s="214"/>
      <c r="F995" s="215"/>
      <c r="G995" s="213" t="s">
        <v>18</v>
      </c>
      <c r="H995" s="214"/>
      <c r="I995" s="214"/>
      <c r="J995" s="215"/>
      <c r="K995" s="213" t="s">
        <v>19</v>
      </c>
      <c r="L995" s="214"/>
      <c r="M995" s="214"/>
      <c r="N995" s="215"/>
      <c r="O995" s="1"/>
      <c r="P995" s="1"/>
      <c r="Q995" s="1"/>
      <c r="R995" s="26"/>
      <c r="S995" s="234" t="s">
        <v>17</v>
      </c>
      <c r="T995" s="214"/>
      <c r="U995" s="215"/>
      <c r="V995" s="27"/>
      <c r="W995" s="234" t="s">
        <v>18</v>
      </c>
      <c r="X995" s="214"/>
      <c r="Y995" s="215"/>
      <c r="Z995" s="28"/>
      <c r="AA995" s="234" t="s">
        <v>19</v>
      </c>
      <c r="AB995" s="214"/>
      <c r="AC995" s="215"/>
      <c r="AD995" s="29"/>
      <c r="AE995" s="181"/>
      <c r="AF995" s="181"/>
      <c r="AG995" s="181"/>
      <c r="AH995" s="181"/>
      <c r="AI995" s="181"/>
      <c r="AJ995" s="181"/>
      <c r="AK995" s="181"/>
      <c r="AL995" s="181"/>
      <c r="AM995" s="29"/>
      <c r="AN995" s="34" t="s">
        <v>2</v>
      </c>
      <c r="AO995" s="34" t="s">
        <v>3</v>
      </c>
      <c r="AP995" s="34" t="s">
        <v>4</v>
      </c>
      <c r="AQ995" s="34" t="s">
        <v>5</v>
      </c>
      <c r="AR995" s="34" t="s">
        <v>6</v>
      </c>
      <c r="AS995" s="34" t="s">
        <v>7</v>
      </c>
      <c r="AT995" s="34" t="s">
        <v>27</v>
      </c>
      <c r="AU995" s="34" t="s">
        <v>28</v>
      </c>
      <c r="AV995" s="34" t="s">
        <v>29</v>
      </c>
      <c r="AW995" s="34" t="s">
        <v>30</v>
      </c>
      <c r="AX995" s="34" t="s">
        <v>12</v>
      </c>
      <c r="AY995" s="34" t="s">
        <v>20</v>
      </c>
      <c r="AZ995" s="35"/>
      <c r="BA995" s="35"/>
      <c r="BB995" s="35"/>
      <c r="BC995" s="35"/>
      <c r="BD995" s="35"/>
      <c r="BE995" s="35"/>
      <c r="BF995" s="35"/>
      <c r="BG995" s="35"/>
      <c r="BH995" s="35"/>
      <c r="BI995" s="35"/>
      <c r="BJ995" s="35"/>
      <c r="BK995" s="35"/>
      <c r="BL995" s="35"/>
      <c r="BM995" s="35"/>
      <c r="BN995" s="35"/>
    </row>
    <row r="996" spans="1:66" ht="11.25" customHeight="1">
      <c r="A996" s="219">
        <f>Q1002</f>
        <v>0.33333333333333331</v>
      </c>
      <c r="B996" s="38"/>
      <c r="C996" s="204"/>
      <c r="D996" s="207"/>
      <c r="E996" s="40" t="s">
        <v>36</v>
      </c>
      <c r="F996" s="42" t="str">
        <f>IF(D996&lt;&gt;"", VLOOKUP(D996,'Base de Datos'!$A$2:$D1268,2,FALSE()),"")</f>
        <v/>
      </c>
      <c r="G996" s="204"/>
      <c r="H996" s="216"/>
      <c r="I996" s="40" t="s">
        <v>36</v>
      </c>
      <c r="J996" s="42" t="str">
        <f>IF(H996&lt;&gt;"", VLOOKUP(H996,'Base de Datos'!$A$2:$D1268,2,FALSE()),"")</f>
        <v/>
      </c>
      <c r="K996" s="204"/>
      <c r="L996" s="216"/>
      <c r="M996" s="40" t="s">
        <v>36</v>
      </c>
      <c r="N996" s="42" t="str">
        <f>IF(L996&lt;&gt;"", VLOOKUP(L996,'Base de Datos'!$A$2:$D1268,2,FALSE()),"")</f>
        <v/>
      </c>
      <c r="O996" s="43"/>
      <c r="P996" s="1"/>
      <c r="Q996" s="44"/>
      <c r="R996" s="15"/>
      <c r="S996" s="45"/>
      <c r="T996" s="45" t="s">
        <v>37</v>
      </c>
      <c r="U996" s="46"/>
      <c r="V996" s="47"/>
      <c r="W996" s="45"/>
      <c r="X996" s="45" t="s">
        <v>37</v>
      </c>
      <c r="Y996" s="46"/>
      <c r="Z996" s="47"/>
      <c r="AA996" s="45"/>
      <c r="AB996" s="45" t="s">
        <v>37</v>
      </c>
      <c r="AC996" s="46"/>
      <c r="AD996" s="48"/>
      <c r="AE996" s="181"/>
      <c r="AF996" s="181"/>
      <c r="AG996" s="181"/>
      <c r="AH996" s="181"/>
      <c r="AI996" s="181"/>
      <c r="AJ996" s="181"/>
      <c r="AK996" s="181"/>
      <c r="AL996" s="181"/>
      <c r="AM996" s="48"/>
      <c r="AN996" s="53">
        <f>A994</f>
        <v>46290</v>
      </c>
      <c r="AO996" s="54" t="str">
        <f>C995</f>
        <v>Consultorio N° 1</v>
      </c>
      <c r="AP996" s="55">
        <f t="shared" ref="AP996:AQ996" si="673">C996</f>
        <v>0</v>
      </c>
      <c r="AQ996" s="55">
        <f t="shared" si="673"/>
        <v>0</v>
      </c>
      <c r="AR996" s="55">
        <f>U996</f>
        <v>0</v>
      </c>
      <c r="AS996" s="55">
        <f>S996</f>
        <v>0</v>
      </c>
      <c r="AT996" s="55">
        <f>S997</f>
        <v>0</v>
      </c>
      <c r="AU996" s="55">
        <f>U997</f>
        <v>0</v>
      </c>
      <c r="AV996" s="55">
        <f>S998</f>
        <v>0</v>
      </c>
      <c r="AW996" s="55">
        <f>U998</f>
        <v>0</v>
      </c>
      <c r="AX996" s="55">
        <f>U999</f>
        <v>0</v>
      </c>
      <c r="AY996" s="55">
        <f>F999</f>
        <v>0</v>
      </c>
      <c r="AZ996" s="56"/>
      <c r="BA996" s="56"/>
      <c r="BB996" s="56"/>
      <c r="BC996" s="56"/>
      <c r="BD996" s="56"/>
      <c r="BE996" s="56"/>
      <c r="BF996" s="56"/>
      <c r="BG996" s="56"/>
      <c r="BH996" s="56"/>
      <c r="BI996" s="56"/>
      <c r="BJ996" s="56"/>
      <c r="BK996" s="56"/>
      <c r="BL996" s="56"/>
      <c r="BM996" s="56"/>
      <c r="BN996" s="56"/>
    </row>
    <row r="997" spans="1:66" ht="11.25" customHeight="1">
      <c r="A997" s="220"/>
      <c r="B997" s="38"/>
      <c r="C997" s="205"/>
      <c r="D997" s="208"/>
      <c r="E997" s="57" t="s">
        <v>42</v>
      </c>
      <c r="F997" s="58" t="str">
        <f>IF(D996&lt;&gt;"", VLOOKUP(D996,'Base de Datos'!$A$2:$D1268,3,FALSE()),"")</f>
        <v/>
      </c>
      <c r="G997" s="205"/>
      <c r="H997" s="208"/>
      <c r="I997" s="57" t="s">
        <v>42</v>
      </c>
      <c r="J997" s="58" t="str">
        <f>IF(H996&lt;&gt;"", VLOOKUP(H996,'Base de Datos'!$A$2:$D1268,3,FALSE()),"")</f>
        <v/>
      </c>
      <c r="K997" s="205"/>
      <c r="L997" s="208"/>
      <c r="M997" s="57" t="s">
        <v>42</v>
      </c>
      <c r="N997" s="58" t="str">
        <f>IF(L996&lt;&gt;"", VLOOKUP(L996,'Base de Datos'!$A$2:$D1268,3,FALSE()),"")</f>
        <v/>
      </c>
      <c r="O997" s="43"/>
      <c r="P997" s="1"/>
      <c r="Q997" s="44"/>
      <c r="R997" s="15"/>
      <c r="S997" s="229"/>
      <c r="T997" s="230"/>
      <c r="U997" s="59"/>
      <c r="V997" s="47"/>
      <c r="W997" s="229"/>
      <c r="X997" s="230"/>
      <c r="Y997" s="59"/>
      <c r="Z997" s="47"/>
      <c r="AA997" s="229"/>
      <c r="AB997" s="230"/>
      <c r="AC997" s="59"/>
      <c r="AD997" s="48"/>
      <c r="AE997" s="181"/>
      <c r="AF997" s="181"/>
      <c r="AG997" s="181"/>
      <c r="AH997" s="181"/>
      <c r="AI997" s="181"/>
      <c r="AJ997" s="181"/>
      <c r="AK997" s="181"/>
      <c r="AL997" s="181"/>
      <c r="AM997" s="48"/>
      <c r="AN997" s="53">
        <f>A994</f>
        <v>46290</v>
      </c>
      <c r="AO997" s="54" t="str">
        <f>C995</f>
        <v>Consultorio N° 1</v>
      </c>
      <c r="AP997" s="55">
        <f t="shared" ref="AP997:AQ997" si="674">C1000</f>
        <v>0</v>
      </c>
      <c r="AQ997" s="55">
        <f t="shared" si="674"/>
        <v>0</v>
      </c>
      <c r="AR997" s="64">
        <f>U1000</f>
        <v>0</v>
      </c>
      <c r="AS997" s="55">
        <f>S1000</f>
        <v>0</v>
      </c>
      <c r="AT997" s="55">
        <f>S1001</f>
        <v>0</v>
      </c>
      <c r="AU997" s="55">
        <f>U1001</f>
        <v>0</v>
      </c>
      <c r="AV997" s="55">
        <f>S1002</f>
        <v>0</v>
      </c>
      <c r="AW997" s="55">
        <f>U1002</f>
        <v>0</v>
      </c>
      <c r="AX997" s="55">
        <f>U1003</f>
        <v>0</v>
      </c>
      <c r="AY997" s="55">
        <f>F1003</f>
        <v>0</v>
      </c>
      <c r="AZ997" s="56"/>
      <c r="BA997" s="56"/>
      <c r="BB997" s="56"/>
      <c r="BC997" s="56"/>
      <c r="BD997" s="56"/>
      <c r="BE997" s="56"/>
      <c r="BF997" s="56"/>
      <c r="BG997" s="56"/>
      <c r="BH997" s="56"/>
      <c r="BI997" s="56"/>
      <c r="BJ997" s="56"/>
      <c r="BK997" s="56"/>
      <c r="BL997" s="56"/>
      <c r="BM997" s="56"/>
      <c r="BN997" s="56"/>
    </row>
    <row r="998" spans="1:66" ht="11.25" customHeight="1">
      <c r="A998" s="220"/>
      <c r="B998" s="38"/>
      <c r="C998" s="205"/>
      <c r="D998" s="208"/>
      <c r="E998" s="57" t="s">
        <v>44</v>
      </c>
      <c r="F998" s="58" t="str">
        <f>IF(D996&lt;&gt;"", VLOOKUP(D996,'Base de Datos'!$A$2:$D1268,4,FALSE()),"")</f>
        <v/>
      </c>
      <c r="G998" s="205"/>
      <c r="H998" s="208"/>
      <c r="I998" s="57" t="s">
        <v>44</v>
      </c>
      <c r="J998" s="58" t="str">
        <f>IF(H996&lt;&gt;"", VLOOKUP(H996,'Base de Datos'!$A$2:$D1268,4,FALSE()),"")</f>
        <v/>
      </c>
      <c r="K998" s="205"/>
      <c r="L998" s="208"/>
      <c r="M998" s="57" t="s">
        <v>44</v>
      </c>
      <c r="N998" s="58" t="str">
        <f>IF(L996&lt;&gt;"", VLOOKUP(L996,'Base de Datos'!$A$2:$D1268,4,FALSE()),"")</f>
        <v/>
      </c>
      <c r="O998" s="43"/>
      <c r="P998" s="1"/>
      <c r="Q998" s="44"/>
      <c r="R998" s="15"/>
      <c r="S998" s="229"/>
      <c r="T998" s="230"/>
      <c r="U998" s="59"/>
      <c r="V998" s="47"/>
      <c r="W998" s="229"/>
      <c r="X998" s="230"/>
      <c r="Y998" s="59"/>
      <c r="Z998" s="47"/>
      <c r="AA998" s="229"/>
      <c r="AB998" s="230"/>
      <c r="AC998" s="59"/>
      <c r="AD998" s="48"/>
      <c r="AE998" s="181"/>
      <c r="AF998" s="181"/>
      <c r="AG998" s="181"/>
      <c r="AH998" s="181"/>
      <c r="AI998" s="181"/>
      <c r="AJ998" s="181"/>
      <c r="AK998" s="181"/>
      <c r="AL998" s="181"/>
      <c r="AM998" s="48"/>
      <c r="AN998" s="53">
        <f>A994</f>
        <v>46290</v>
      </c>
      <c r="AO998" s="54" t="str">
        <f>C995</f>
        <v>Consultorio N° 1</v>
      </c>
      <c r="AP998" s="55">
        <f t="shared" ref="AP998:AQ998" si="675">C1004</f>
        <v>0</v>
      </c>
      <c r="AQ998" s="55">
        <f t="shared" si="675"/>
        <v>0</v>
      </c>
      <c r="AR998" s="64">
        <f>U1004</f>
        <v>0</v>
      </c>
      <c r="AS998" s="55">
        <f>S1004</f>
        <v>0</v>
      </c>
      <c r="AT998" s="55">
        <f>S1005</f>
        <v>0</v>
      </c>
      <c r="AU998" s="55">
        <f>U1005</f>
        <v>0</v>
      </c>
      <c r="AV998" s="55">
        <f>S1006</f>
        <v>0</v>
      </c>
      <c r="AW998" s="55">
        <f>U1006</f>
        <v>0</v>
      </c>
      <c r="AX998" s="55">
        <f>U1007</f>
        <v>0</v>
      </c>
      <c r="AY998" s="55">
        <f>F1007</f>
        <v>0</v>
      </c>
      <c r="AZ998" s="56"/>
      <c r="BA998" s="56"/>
      <c r="BB998" s="56"/>
      <c r="BC998" s="56"/>
      <c r="BD998" s="56"/>
      <c r="BE998" s="56"/>
      <c r="BF998" s="56"/>
      <c r="BG998" s="56"/>
      <c r="BH998" s="56"/>
      <c r="BI998" s="56"/>
      <c r="BJ998" s="56"/>
      <c r="BK998" s="56"/>
      <c r="BL998" s="56"/>
      <c r="BM998" s="56"/>
      <c r="BN998" s="56"/>
    </row>
    <row r="999" spans="1:66" ht="11.25" customHeight="1">
      <c r="A999" s="221"/>
      <c r="B999" s="38"/>
      <c r="C999" s="206"/>
      <c r="D999" s="209"/>
      <c r="E999" s="85" t="s">
        <v>46</v>
      </c>
      <c r="F999" s="86"/>
      <c r="G999" s="206"/>
      <c r="H999" s="209"/>
      <c r="I999" s="87" t="s">
        <v>46</v>
      </c>
      <c r="J999" s="88"/>
      <c r="K999" s="206"/>
      <c r="L999" s="209"/>
      <c r="M999" s="87" t="s">
        <v>46</v>
      </c>
      <c r="N999" s="88"/>
      <c r="O999" s="43"/>
      <c r="P999" s="1"/>
      <c r="Q999" s="44"/>
      <c r="R999" s="15"/>
      <c r="S999" s="227" t="str">
        <f>IF(OR(S996="Empleado",S996="Familiar"),"Nombre del Empleado","N° Factura")</f>
        <v>N° Factura</v>
      </c>
      <c r="T999" s="228"/>
      <c r="U999" s="89"/>
      <c r="V999" s="47"/>
      <c r="W999" s="227" t="str">
        <f>IF(OR(W996="Empleado",W996="Familiar"),"Nombre del Empleado","N° Factura")</f>
        <v>N° Factura</v>
      </c>
      <c r="X999" s="228"/>
      <c r="Y999" s="89"/>
      <c r="Z999" s="47"/>
      <c r="AA999" s="227" t="str">
        <f>IF(OR(AA996="Empleado",AA996="Familiar"),"Nombre del Empleado","N° Factura")</f>
        <v>N° Factura</v>
      </c>
      <c r="AB999" s="228"/>
      <c r="AC999" s="89"/>
      <c r="AD999" s="48"/>
      <c r="AE999" s="181"/>
      <c r="AF999" s="181"/>
      <c r="AG999" s="181"/>
      <c r="AH999" s="181"/>
      <c r="AI999" s="181"/>
      <c r="AJ999" s="181"/>
      <c r="AK999" s="181"/>
      <c r="AL999" s="181"/>
      <c r="AM999" s="48"/>
      <c r="AN999" s="53">
        <f>A994</f>
        <v>46290</v>
      </c>
      <c r="AO999" s="54" t="str">
        <f>C995</f>
        <v>Consultorio N° 1</v>
      </c>
      <c r="AP999" s="55">
        <f t="shared" ref="AP999:AQ999" si="676">C1008</f>
        <v>0</v>
      </c>
      <c r="AQ999" s="55">
        <f t="shared" si="676"/>
        <v>0</v>
      </c>
      <c r="AR999" s="64">
        <f>U1008</f>
        <v>0</v>
      </c>
      <c r="AS999" s="55">
        <f>S1008</f>
        <v>0</v>
      </c>
      <c r="AT999" s="55">
        <f>S1009</f>
        <v>0</v>
      </c>
      <c r="AU999" s="64">
        <f>U1009</f>
        <v>0</v>
      </c>
      <c r="AV999" s="55">
        <f>S1010</f>
        <v>0</v>
      </c>
      <c r="AW999" s="55">
        <f>U1010</f>
        <v>0</v>
      </c>
      <c r="AX999" s="55">
        <f>U1011</f>
        <v>0</v>
      </c>
      <c r="AY999" s="55">
        <f>F1011</f>
        <v>0</v>
      </c>
      <c r="AZ999" s="56"/>
      <c r="BA999" s="56"/>
      <c r="BB999" s="56"/>
      <c r="BC999" s="56"/>
      <c r="BD999" s="56"/>
      <c r="BE999" s="56"/>
      <c r="BF999" s="56"/>
      <c r="BG999" s="56"/>
      <c r="BH999" s="56"/>
      <c r="BI999" s="56"/>
      <c r="BJ999" s="56"/>
      <c r="BK999" s="56"/>
      <c r="BL999" s="56"/>
      <c r="BM999" s="56"/>
      <c r="BN999" s="56"/>
    </row>
    <row r="1000" spans="1:66" ht="11.25" customHeight="1">
      <c r="A1000" s="222">
        <f>A996+$Q$13/1440</f>
        <v>0.375</v>
      </c>
      <c r="B1000" s="38"/>
      <c r="C1000" s="204"/>
      <c r="D1000" s="207"/>
      <c r="E1000" s="40" t="s">
        <v>36</v>
      </c>
      <c r="F1000" s="42" t="str">
        <f>IF(D1000&lt;&gt;"", VLOOKUP(D1000,'Base de Datos'!$A$2:$D1268,2,FALSE()),"")</f>
        <v/>
      </c>
      <c r="G1000" s="204" t="s">
        <v>73</v>
      </c>
      <c r="H1000" s="216" t="s">
        <v>53</v>
      </c>
      <c r="I1000" s="40" t="s">
        <v>36</v>
      </c>
      <c r="J1000" s="42">
        <f>IF(H1000&lt;&gt;"", VLOOKUP(H1000,'Base de Datos'!$A$2:$D1268,2,FALSE()),"")</f>
        <v>0</v>
      </c>
      <c r="K1000" s="204"/>
      <c r="L1000" s="216"/>
      <c r="M1000" s="40" t="s">
        <v>36</v>
      </c>
      <c r="N1000" s="42" t="str">
        <f>IF(L1000&lt;&gt;"", VLOOKUP(L1000,'Base de Datos'!$A$2:$D1268,2,FALSE()),"")</f>
        <v/>
      </c>
      <c r="O1000" s="262" t="s">
        <v>32</v>
      </c>
      <c r="P1000" s="242"/>
      <c r="Q1000" s="263">
        <f ca="1">$N$2</f>
        <v>888.89089999999999</v>
      </c>
      <c r="R1000" s="15"/>
      <c r="S1000" s="45"/>
      <c r="T1000" s="45" t="s">
        <v>37</v>
      </c>
      <c r="U1000" s="103"/>
      <c r="V1000" s="47"/>
      <c r="W1000" s="45"/>
      <c r="X1000" s="45" t="s">
        <v>37</v>
      </c>
      <c r="Y1000" s="46"/>
      <c r="Z1000" s="47"/>
      <c r="AA1000" s="45"/>
      <c r="AB1000" s="45" t="s">
        <v>37</v>
      </c>
      <c r="AC1000" s="46"/>
      <c r="AD1000" s="48"/>
      <c r="AE1000" s="181"/>
      <c r="AF1000" s="181"/>
      <c r="AG1000" s="181"/>
      <c r="AH1000" s="181"/>
      <c r="AI1000" s="181"/>
      <c r="AJ1000" s="181"/>
      <c r="AK1000" s="181"/>
      <c r="AL1000" s="181"/>
      <c r="AM1000" s="48"/>
      <c r="AN1000" s="53">
        <f>A994</f>
        <v>46290</v>
      </c>
      <c r="AO1000" s="54" t="str">
        <f>C995</f>
        <v>Consultorio N° 1</v>
      </c>
      <c r="AP1000" s="55">
        <f t="shared" ref="AP1000:AQ1000" si="677">C1012</f>
        <v>0</v>
      </c>
      <c r="AQ1000" s="55">
        <f t="shared" si="677"/>
        <v>0</v>
      </c>
      <c r="AR1000" s="64">
        <f>U1012</f>
        <v>0</v>
      </c>
      <c r="AS1000" s="55">
        <f>S1012</f>
        <v>0</v>
      </c>
      <c r="AT1000" s="55">
        <f>S1013</f>
        <v>0</v>
      </c>
      <c r="AU1000" s="55">
        <f>U1013</f>
        <v>0</v>
      </c>
      <c r="AV1000" s="55">
        <f>S1014</f>
        <v>0</v>
      </c>
      <c r="AW1000" s="55">
        <f>U1014</f>
        <v>0</v>
      </c>
      <c r="AX1000" s="55">
        <f>U1015</f>
        <v>0</v>
      </c>
      <c r="AY1000" s="55">
        <f>F1015</f>
        <v>0</v>
      </c>
      <c r="AZ1000" s="56"/>
      <c r="BA1000" s="56"/>
      <c r="BB1000" s="56"/>
      <c r="BC1000" s="56"/>
      <c r="BD1000" s="56"/>
      <c r="BE1000" s="56"/>
      <c r="BF1000" s="56"/>
      <c r="BG1000" s="56"/>
      <c r="BH1000" s="56"/>
      <c r="BI1000" s="56"/>
      <c r="BJ1000" s="56"/>
      <c r="BK1000" s="56"/>
      <c r="BL1000" s="56"/>
      <c r="BM1000" s="56"/>
      <c r="BN1000" s="56"/>
    </row>
    <row r="1001" spans="1:66" ht="11.25" customHeight="1">
      <c r="A1001" s="220"/>
      <c r="B1001" s="38"/>
      <c r="C1001" s="205"/>
      <c r="D1001" s="208"/>
      <c r="E1001" s="57" t="s">
        <v>42</v>
      </c>
      <c r="F1001" s="58" t="str">
        <f>IF(D1000&lt;&gt;"", VLOOKUP(D1000,'Base de Datos'!$A$2:$D1268,3,FALSE()),"")</f>
        <v/>
      </c>
      <c r="G1001" s="205"/>
      <c r="H1001" s="208"/>
      <c r="I1001" s="57" t="s">
        <v>42</v>
      </c>
      <c r="J1001" s="58">
        <f>IF(H1000&lt;&gt;"", VLOOKUP(H1000,'Base de Datos'!$A$2:$D1268,3,FALSE()),"")</f>
        <v>4143273041</v>
      </c>
      <c r="K1001" s="205"/>
      <c r="L1001" s="208"/>
      <c r="M1001" s="57" t="s">
        <v>42</v>
      </c>
      <c r="N1001" s="58" t="str">
        <f>IF(L1000&lt;&gt;"", VLOOKUP(L1000,'Base de Datos'!$A$2:$D1268,3,FALSE()),"")</f>
        <v/>
      </c>
      <c r="O1001" s="242"/>
      <c r="P1001" s="242"/>
      <c r="Q1001" s="264"/>
      <c r="R1001" s="15"/>
      <c r="S1001" s="229"/>
      <c r="T1001" s="230"/>
      <c r="U1001" s="59"/>
      <c r="V1001" s="47"/>
      <c r="W1001" s="229"/>
      <c r="X1001" s="230"/>
      <c r="Y1001" s="59"/>
      <c r="Z1001" s="47"/>
      <c r="AA1001" s="229"/>
      <c r="AB1001" s="230"/>
      <c r="AC1001" s="59"/>
      <c r="AD1001" s="48"/>
      <c r="AE1001" s="181"/>
      <c r="AF1001" s="181"/>
      <c r="AG1001" s="181"/>
      <c r="AH1001" s="181"/>
      <c r="AI1001" s="181"/>
      <c r="AJ1001" s="181"/>
      <c r="AK1001" s="181"/>
      <c r="AL1001" s="181"/>
      <c r="AM1001" s="48"/>
      <c r="AN1001" s="53">
        <f>A994</f>
        <v>46290</v>
      </c>
      <c r="AO1001" s="54" t="str">
        <f>C995</f>
        <v>Consultorio N° 1</v>
      </c>
      <c r="AP1001" s="55">
        <f t="shared" ref="AP1001:AQ1001" si="678">C1016</f>
        <v>0</v>
      </c>
      <c r="AQ1001" s="55">
        <f t="shared" si="678"/>
        <v>0</v>
      </c>
      <c r="AR1001" s="55">
        <f>U1016</f>
        <v>0</v>
      </c>
      <c r="AS1001" s="55">
        <f>S1016</f>
        <v>0</v>
      </c>
      <c r="AT1001" s="55">
        <f>S1017</f>
        <v>0</v>
      </c>
      <c r="AU1001" s="55">
        <f>U1017</f>
        <v>0</v>
      </c>
      <c r="AV1001" s="55">
        <f>S1018</f>
        <v>0</v>
      </c>
      <c r="AW1001" s="55">
        <f>U1018</f>
        <v>0</v>
      </c>
      <c r="AX1001" s="55">
        <f>U1019</f>
        <v>0</v>
      </c>
      <c r="AY1001" s="55">
        <f>F1019</f>
        <v>0</v>
      </c>
      <c r="AZ1001" s="56"/>
      <c r="BA1001" s="56"/>
      <c r="BB1001" s="56"/>
      <c r="BC1001" s="56"/>
      <c r="BD1001" s="56"/>
      <c r="BE1001" s="56"/>
      <c r="BF1001" s="56"/>
      <c r="BG1001" s="56"/>
      <c r="BH1001" s="56"/>
      <c r="BI1001" s="56"/>
      <c r="BJ1001" s="56"/>
      <c r="BK1001" s="56"/>
      <c r="BL1001" s="56"/>
      <c r="BM1001" s="56"/>
      <c r="BN1001" s="56"/>
    </row>
    <row r="1002" spans="1:66" ht="11.25" customHeight="1">
      <c r="A1002" s="220"/>
      <c r="B1002" s="38"/>
      <c r="C1002" s="205"/>
      <c r="D1002" s="208"/>
      <c r="E1002" s="57" t="s">
        <v>44</v>
      </c>
      <c r="F1002" s="58" t="str">
        <f>IF(D1000&lt;&gt;"", VLOOKUP(D1000,'Base de Datos'!$A$2:$D1268,4,FALSE()),"")</f>
        <v/>
      </c>
      <c r="G1002" s="205"/>
      <c r="H1002" s="208"/>
      <c r="I1002" s="57" t="s">
        <v>44</v>
      </c>
      <c r="J1002" s="58" t="str">
        <f>IF(H1000&lt;&gt;"", VLOOKUP(H1000,'Base de Datos'!$A$2:$D1268,4,FALSE()),"")</f>
        <v>V3180430</v>
      </c>
      <c r="K1002" s="205"/>
      <c r="L1002" s="208"/>
      <c r="M1002" s="57" t="s">
        <v>44</v>
      </c>
      <c r="N1002" s="58" t="str">
        <f>IF(L1000&lt;&gt;"", VLOOKUP(L1000,'Base de Datos'!$A$2:$D1268,4,FALSE()),"")</f>
        <v/>
      </c>
      <c r="O1002" s="43"/>
      <c r="P1002" s="104" t="s">
        <v>50</v>
      </c>
      <c r="Q1002" s="110">
        <v>0.33333333333333331</v>
      </c>
      <c r="R1002" s="15"/>
      <c r="S1002" s="229"/>
      <c r="T1002" s="230"/>
      <c r="U1002" s="59"/>
      <c r="V1002" s="47"/>
      <c r="W1002" s="229"/>
      <c r="X1002" s="230"/>
      <c r="Y1002" s="59"/>
      <c r="Z1002" s="47"/>
      <c r="AA1002" s="229"/>
      <c r="AB1002" s="230"/>
      <c r="AC1002" s="59"/>
      <c r="AD1002" s="48"/>
      <c r="AE1002" s="181"/>
      <c r="AF1002" s="181"/>
      <c r="AG1002" s="181"/>
      <c r="AH1002" s="181"/>
      <c r="AI1002" s="181"/>
      <c r="AJ1002" s="181"/>
      <c r="AK1002" s="181"/>
      <c r="AL1002" s="181"/>
      <c r="AM1002" s="48"/>
      <c r="AN1002" s="53">
        <f>A994</f>
        <v>46290</v>
      </c>
      <c r="AO1002" s="54" t="str">
        <f>C995</f>
        <v>Consultorio N° 1</v>
      </c>
      <c r="AP1002" s="55">
        <f t="shared" ref="AP1002:AQ1002" si="679">C1020</f>
        <v>0</v>
      </c>
      <c r="AQ1002" s="55">
        <f t="shared" si="679"/>
        <v>0</v>
      </c>
      <c r="AR1002" s="55">
        <f>U1020</f>
        <v>0</v>
      </c>
      <c r="AS1002" s="55">
        <f>S1020</f>
        <v>0</v>
      </c>
      <c r="AT1002" s="55">
        <f>S1021</f>
        <v>0</v>
      </c>
      <c r="AU1002" s="55">
        <f>U1021</f>
        <v>0</v>
      </c>
      <c r="AV1002" s="55">
        <f>S1022</f>
        <v>0</v>
      </c>
      <c r="AW1002" s="55">
        <f>U1022</f>
        <v>0</v>
      </c>
      <c r="AX1002" s="55">
        <f>U1023</f>
        <v>0</v>
      </c>
      <c r="AY1002" s="55">
        <f>F1023</f>
        <v>0</v>
      </c>
      <c r="AZ1002" s="56"/>
      <c r="BA1002" s="56"/>
      <c r="BB1002" s="56"/>
      <c r="BC1002" s="56"/>
      <c r="BD1002" s="56"/>
      <c r="BE1002" s="56"/>
      <c r="BF1002" s="56"/>
      <c r="BG1002" s="56"/>
      <c r="BH1002" s="56"/>
      <c r="BI1002" s="56"/>
      <c r="BJ1002" s="56"/>
      <c r="BK1002" s="56"/>
      <c r="BL1002" s="56"/>
      <c r="BM1002" s="56"/>
      <c r="BN1002" s="56"/>
    </row>
    <row r="1003" spans="1:66" ht="11.25" customHeight="1">
      <c r="A1003" s="221"/>
      <c r="B1003" s="38"/>
      <c r="C1003" s="206"/>
      <c r="D1003" s="209"/>
      <c r="E1003" s="85" t="s">
        <v>46</v>
      </c>
      <c r="F1003" s="107"/>
      <c r="G1003" s="206"/>
      <c r="H1003" s="209"/>
      <c r="I1003" s="85" t="s">
        <v>46</v>
      </c>
      <c r="J1003" s="108" t="s">
        <v>59</v>
      </c>
      <c r="K1003" s="206"/>
      <c r="L1003" s="209"/>
      <c r="M1003" s="85" t="s">
        <v>46</v>
      </c>
      <c r="N1003" s="108"/>
      <c r="O1003" s="43"/>
      <c r="P1003" s="104" t="s">
        <v>54</v>
      </c>
      <c r="Q1003" s="109">
        <v>60</v>
      </c>
      <c r="R1003" s="15"/>
      <c r="S1003" s="227" t="str">
        <f>IF(OR(S1000="Empleado",S1000="Familiar"),"Nombre del Empleado","N° Factura")</f>
        <v>N° Factura</v>
      </c>
      <c r="T1003" s="228"/>
      <c r="U1003" s="89"/>
      <c r="V1003" s="47"/>
      <c r="W1003" s="227" t="str">
        <f>IF(OR(W1000="Empleado",W1000="Familiar"),"Nombre del Empleado","N° Factura")</f>
        <v>N° Factura</v>
      </c>
      <c r="X1003" s="228"/>
      <c r="Y1003" s="111"/>
      <c r="Z1003" s="47"/>
      <c r="AA1003" s="227" t="str">
        <f>IF(OR(AA1000="Empleado",AA1000="Familiar"),"Nombre del Empleado","N° Factura")</f>
        <v>N° Factura</v>
      </c>
      <c r="AB1003" s="228"/>
      <c r="AC1003" s="111"/>
      <c r="AD1003" s="48"/>
      <c r="AE1003" s="181"/>
      <c r="AF1003" s="181"/>
      <c r="AG1003" s="181"/>
      <c r="AH1003" s="181"/>
      <c r="AI1003" s="181"/>
      <c r="AJ1003" s="181"/>
      <c r="AK1003" s="181"/>
      <c r="AL1003" s="181"/>
      <c r="AM1003" s="48"/>
      <c r="AN1003" s="53">
        <f>A994</f>
        <v>46290</v>
      </c>
      <c r="AO1003" s="54" t="str">
        <f>C995</f>
        <v>Consultorio N° 1</v>
      </c>
      <c r="AP1003" s="55">
        <f t="shared" ref="AP1003:AQ1003" si="680">C1024</f>
        <v>0</v>
      </c>
      <c r="AQ1003" s="55">
        <f t="shared" si="680"/>
        <v>0</v>
      </c>
      <c r="AR1003" s="55">
        <f>U1024</f>
        <v>0</v>
      </c>
      <c r="AS1003" s="55">
        <f>S1024</f>
        <v>0</v>
      </c>
      <c r="AT1003" s="55">
        <f>S1025</f>
        <v>0</v>
      </c>
      <c r="AU1003" s="55">
        <f>U1025</f>
        <v>0</v>
      </c>
      <c r="AV1003" s="55">
        <f>S1026</f>
        <v>0</v>
      </c>
      <c r="AW1003" s="55">
        <f>U1026</f>
        <v>0</v>
      </c>
      <c r="AX1003" s="55">
        <f>U1027</f>
        <v>0</v>
      </c>
      <c r="AY1003" s="55">
        <f>F1027</f>
        <v>0</v>
      </c>
      <c r="AZ1003" s="56"/>
      <c r="BA1003" s="56"/>
      <c r="BB1003" s="56"/>
      <c r="BC1003" s="56"/>
      <c r="BD1003" s="56"/>
      <c r="BE1003" s="56"/>
      <c r="BF1003" s="56"/>
      <c r="BG1003" s="56"/>
      <c r="BH1003" s="56"/>
      <c r="BI1003" s="56"/>
      <c r="BJ1003" s="56"/>
      <c r="BK1003" s="56"/>
      <c r="BL1003" s="56"/>
      <c r="BM1003" s="56"/>
      <c r="BN1003" s="56"/>
    </row>
    <row r="1004" spans="1:66" ht="11.25" customHeight="1">
      <c r="A1004" s="222">
        <f>A1000+$Q$13/1440</f>
        <v>0.41666666666666669</v>
      </c>
      <c r="B1004" s="38"/>
      <c r="C1004" s="204"/>
      <c r="D1004" s="207"/>
      <c r="E1004" s="40" t="s">
        <v>36</v>
      </c>
      <c r="F1004" s="42" t="str">
        <f>IF(D1004&lt;&gt;"", VLOOKUP(D1004,'Base de Datos'!$A$2:$D1268,2,FALSE()),"")</f>
        <v/>
      </c>
      <c r="G1004" s="218" t="s">
        <v>73</v>
      </c>
      <c r="H1004" s="217" t="s">
        <v>135</v>
      </c>
      <c r="I1004" s="118" t="s">
        <v>36</v>
      </c>
      <c r="J1004" s="42">
        <f>IF(H1004&lt;&gt;"", VLOOKUP(H1004,'Base de Datos'!$A$2:$D1268,2,FALSE()),"")</f>
        <v>0</v>
      </c>
      <c r="K1004" s="218"/>
      <c r="L1004" s="217"/>
      <c r="M1004" s="118" t="s">
        <v>36</v>
      </c>
      <c r="N1004" s="42" t="str">
        <f>IF(L1004&lt;&gt;"", VLOOKUP(L1004,'Base de Datos'!$A$2:$D1268,2,FALSE()),"")</f>
        <v/>
      </c>
      <c r="O1004" s="43"/>
      <c r="P1004" s="1"/>
      <c r="Q1004" s="1"/>
      <c r="R1004" s="15"/>
      <c r="S1004" s="45"/>
      <c r="T1004" s="45" t="s">
        <v>37</v>
      </c>
      <c r="U1004" s="46"/>
      <c r="V1004" s="47"/>
      <c r="W1004" s="45"/>
      <c r="X1004" s="45" t="s">
        <v>37</v>
      </c>
      <c r="Y1004" s="46"/>
      <c r="Z1004" s="47"/>
      <c r="AA1004" s="45"/>
      <c r="AB1004" s="45" t="s">
        <v>37</v>
      </c>
      <c r="AC1004" s="46"/>
      <c r="AD1004" s="48"/>
      <c r="AE1004" s="181"/>
      <c r="AF1004" s="181"/>
      <c r="AG1004" s="181"/>
      <c r="AH1004" s="181"/>
      <c r="AI1004" s="181"/>
      <c r="AJ1004" s="181"/>
      <c r="AK1004" s="181"/>
      <c r="AL1004" s="181"/>
      <c r="AM1004" s="48"/>
      <c r="AN1004" s="53">
        <f>A994</f>
        <v>46290</v>
      </c>
      <c r="AO1004" s="54" t="str">
        <f>C995</f>
        <v>Consultorio N° 1</v>
      </c>
      <c r="AP1004" s="55">
        <f t="shared" ref="AP1004:AQ1004" si="681">C1028</f>
        <v>0</v>
      </c>
      <c r="AQ1004" s="55">
        <f t="shared" si="681"/>
        <v>0</v>
      </c>
      <c r="AR1004" s="55">
        <f>U1028</f>
        <v>0</v>
      </c>
      <c r="AS1004" s="55">
        <f>S1028</f>
        <v>0</v>
      </c>
      <c r="AT1004" s="55">
        <f>S1029</f>
        <v>0</v>
      </c>
      <c r="AU1004" s="55">
        <f>U1029</f>
        <v>0</v>
      </c>
      <c r="AV1004" s="55">
        <f>S1030</f>
        <v>0</v>
      </c>
      <c r="AW1004" s="55">
        <f>U1030</f>
        <v>0</v>
      </c>
      <c r="AX1004" s="55">
        <f>U1031</f>
        <v>0</v>
      </c>
      <c r="AY1004" s="55">
        <f>F1031</f>
        <v>0</v>
      </c>
      <c r="AZ1004" s="56"/>
      <c r="BA1004" s="56"/>
      <c r="BB1004" s="56"/>
      <c r="BC1004" s="56"/>
      <c r="BD1004" s="56"/>
      <c r="BE1004" s="56"/>
      <c r="BF1004" s="56"/>
      <c r="BG1004" s="56"/>
      <c r="BH1004" s="56"/>
      <c r="BI1004" s="56"/>
      <c r="BJ1004" s="56"/>
      <c r="BK1004" s="56"/>
      <c r="BL1004" s="56"/>
      <c r="BM1004" s="56"/>
      <c r="BN1004" s="56"/>
    </row>
    <row r="1005" spans="1:66" ht="11.25" customHeight="1">
      <c r="A1005" s="220"/>
      <c r="B1005" s="38"/>
      <c r="C1005" s="205"/>
      <c r="D1005" s="208"/>
      <c r="E1005" s="57" t="s">
        <v>42</v>
      </c>
      <c r="F1005" s="58" t="str">
        <f>IF(D1004&lt;&gt;"", VLOOKUP(D1004,'Base de Datos'!$A$2:$D1268,3,FALSE()),"")</f>
        <v/>
      </c>
      <c r="G1005" s="205"/>
      <c r="H1005" s="208"/>
      <c r="I1005" s="57" t="s">
        <v>42</v>
      </c>
      <c r="J1005" s="58">
        <f>IF(H1004&lt;&gt;"", VLOOKUP(H1004,'Base de Datos'!$A$2:$D1268,3,FALSE()),"")</f>
        <v>4241476696</v>
      </c>
      <c r="K1005" s="205"/>
      <c r="L1005" s="208"/>
      <c r="M1005" s="57" t="s">
        <v>42</v>
      </c>
      <c r="N1005" s="58" t="str">
        <f>IF(L1004&lt;&gt;"", VLOOKUP(L1004,'Base de Datos'!$A$2:$D1268,3,FALSE()),"")</f>
        <v/>
      </c>
      <c r="O1005" s="43"/>
      <c r="P1005" s="119" t="s">
        <v>58</v>
      </c>
      <c r="Q1005" s="44"/>
      <c r="R1005" s="15"/>
      <c r="S1005" s="229"/>
      <c r="T1005" s="230"/>
      <c r="U1005" s="59"/>
      <c r="V1005" s="47"/>
      <c r="W1005" s="229"/>
      <c r="X1005" s="230"/>
      <c r="Y1005" s="59"/>
      <c r="Z1005" s="47"/>
      <c r="AA1005" s="229"/>
      <c r="AB1005" s="230"/>
      <c r="AC1005" s="59"/>
      <c r="AD1005" s="48"/>
      <c r="AE1005" s="181"/>
      <c r="AF1005" s="181"/>
      <c r="AG1005" s="181"/>
      <c r="AH1005" s="181"/>
      <c r="AI1005" s="181"/>
      <c r="AJ1005" s="181"/>
      <c r="AK1005" s="181"/>
      <c r="AL1005" s="181"/>
      <c r="AM1005" s="48"/>
      <c r="AN1005" s="53">
        <f>A994</f>
        <v>46290</v>
      </c>
      <c r="AO1005" s="54" t="str">
        <f>C995</f>
        <v>Consultorio N° 1</v>
      </c>
      <c r="AP1005" s="55">
        <f t="shared" ref="AP1005:AQ1005" si="682">C1032</f>
        <v>0</v>
      </c>
      <c r="AQ1005" s="55">
        <f t="shared" si="682"/>
        <v>0</v>
      </c>
      <c r="AR1005" s="55">
        <f>U1032</f>
        <v>0</v>
      </c>
      <c r="AS1005" s="55">
        <f>S1032</f>
        <v>0</v>
      </c>
      <c r="AT1005" s="55">
        <f>S1033</f>
        <v>0</v>
      </c>
      <c r="AU1005" s="55">
        <f>U1033</f>
        <v>0</v>
      </c>
      <c r="AV1005" s="55">
        <f>S1034</f>
        <v>0</v>
      </c>
      <c r="AW1005" s="55">
        <f>U1034</f>
        <v>0</v>
      </c>
      <c r="AX1005" s="55">
        <f>U1035</f>
        <v>0</v>
      </c>
      <c r="AY1005" s="55">
        <f>F1035</f>
        <v>0</v>
      </c>
      <c r="AZ1005" s="56"/>
      <c r="BA1005" s="56"/>
      <c r="BB1005" s="56"/>
      <c r="BC1005" s="56"/>
      <c r="BD1005" s="56"/>
      <c r="BE1005" s="56"/>
      <c r="BF1005" s="56"/>
      <c r="BG1005" s="56"/>
      <c r="BH1005" s="56"/>
      <c r="BI1005" s="56"/>
      <c r="BJ1005" s="56"/>
      <c r="BK1005" s="56"/>
      <c r="BL1005" s="56"/>
      <c r="BM1005" s="56"/>
      <c r="BN1005" s="56"/>
    </row>
    <row r="1006" spans="1:66" ht="11.25" customHeight="1">
      <c r="A1006" s="220"/>
      <c r="B1006" s="38"/>
      <c r="C1006" s="205"/>
      <c r="D1006" s="208"/>
      <c r="E1006" s="57" t="s">
        <v>44</v>
      </c>
      <c r="F1006" s="58" t="str">
        <f>IF(D1004&lt;&gt;"", VLOOKUP(D1004,'Base de Datos'!$A$2:$D1268,4,FALSE()),"")</f>
        <v/>
      </c>
      <c r="G1006" s="205"/>
      <c r="H1006" s="208"/>
      <c r="I1006" s="57" t="s">
        <v>44</v>
      </c>
      <c r="J1006" s="58" t="str">
        <f>IF(H1004&lt;&gt;"", VLOOKUP(H1004,'Base de Datos'!$A$2:$D1268,4,FALSE()),"")</f>
        <v>V2967108</v>
      </c>
      <c r="K1006" s="205"/>
      <c r="L1006" s="208"/>
      <c r="M1006" s="57" t="s">
        <v>44</v>
      </c>
      <c r="N1006" s="58" t="str">
        <f>IF(L1004&lt;&gt;"", VLOOKUP(L1004,'Base de Datos'!$A$2:$D1268,4,FALSE()),"")</f>
        <v/>
      </c>
      <c r="O1006" s="43"/>
      <c r="P1006" s="120" t="s">
        <v>61</v>
      </c>
      <c r="Q1006" s="121" t="s">
        <v>62</v>
      </c>
      <c r="R1006" s="15"/>
      <c r="S1006" s="229"/>
      <c r="T1006" s="230"/>
      <c r="U1006" s="59"/>
      <c r="V1006" s="47"/>
      <c r="W1006" s="229"/>
      <c r="X1006" s="230"/>
      <c r="Y1006" s="59"/>
      <c r="Z1006" s="47"/>
      <c r="AA1006" s="229"/>
      <c r="AB1006" s="230"/>
      <c r="AC1006" s="59"/>
      <c r="AD1006" s="48"/>
      <c r="AE1006" s="181"/>
      <c r="AF1006" s="181"/>
      <c r="AG1006" s="181"/>
      <c r="AH1006" s="181"/>
      <c r="AI1006" s="181"/>
      <c r="AJ1006" s="181"/>
      <c r="AK1006" s="181"/>
      <c r="AL1006" s="181"/>
      <c r="AM1006" s="48"/>
      <c r="AN1006" s="53">
        <f>A994</f>
        <v>46290</v>
      </c>
      <c r="AO1006" s="54" t="s">
        <v>17</v>
      </c>
      <c r="AP1006" s="55">
        <f t="shared" ref="AP1006:AQ1006" si="683">C1036</f>
        <v>0</v>
      </c>
      <c r="AQ1006" s="55">
        <f t="shared" si="683"/>
        <v>0</v>
      </c>
      <c r="AR1006" s="55">
        <f>U1036</f>
        <v>0</v>
      </c>
      <c r="AS1006" s="55">
        <f>S1036</f>
        <v>0</v>
      </c>
      <c r="AT1006" s="55">
        <f>S1037</f>
        <v>0</v>
      </c>
      <c r="AU1006" s="55">
        <f>U1037</f>
        <v>0</v>
      </c>
      <c r="AV1006" s="55">
        <f>S1038</f>
        <v>0</v>
      </c>
      <c r="AW1006" s="55">
        <f>U1038</f>
        <v>0</v>
      </c>
      <c r="AX1006" s="55">
        <f>U1039</f>
        <v>0</v>
      </c>
      <c r="AY1006" s="55">
        <f>F1039</f>
        <v>0</v>
      </c>
      <c r="AZ1006" s="56"/>
      <c r="BA1006" s="56"/>
      <c r="BB1006" s="56"/>
      <c r="BC1006" s="56"/>
      <c r="BD1006" s="56"/>
      <c r="BE1006" s="56"/>
      <c r="BF1006" s="56"/>
      <c r="BG1006" s="56"/>
      <c r="BH1006" s="56"/>
      <c r="BI1006" s="56"/>
      <c r="BJ1006" s="56"/>
      <c r="BK1006" s="56"/>
      <c r="BL1006" s="56"/>
      <c r="BM1006" s="56"/>
      <c r="BN1006" s="56"/>
    </row>
    <row r="1007" spans="1:66" ht="11.25" customHeight="1">
      <c r="A1007" s="221"/>
      <c r="B1007" s="38"/>
      <c r="C1007" s="206"/>
      <c r="D1007" s="209"/>
      <c r="E1007" s="85" t="s">
        <v>46</v>
      </c>
      <c r="F1007" s="86"/>
      <c r="G1007" s="206"/>
      <c r="H1007" s="209"/>
      <c r="I1007" s="85" t="s">
        <v>46</v>
      </c>
      <c r="J1007" s="108" t="s">
        <v>59</v>
      </c>
      <c r="K1007" s="206"/>
      <c r="L1007" s="209"/>
      <c r="M1007" s="85" t="s">
        <v>46</v>
      </c>
      <c r="N1007" s="108"/>
      <c r="O1007" s="43"/>
      <c r="P1007" s="123" t="s">
        <v>64</v>
      </c>
      <c r="Q1007" s="124" t="s">
        <v>65</v>
      </c>
      <c r="R1007" s="15"/>
      <c r="S1007" s="227" t="str">
        <f>IF(OR(S1004="Empleado",S1004="Familiar"),"Nombre del Empleado","N° Factura")</f>
        <v>N° Factura</v>
      </c>
      <c r="T1007" s="228"/>
      <c r="U1007" s="89"/>
      <c r="V1007" s="47"/>
      <c r="W1007" s="227" t="str">
        <f>IF(OR(W1004="Empleado",W1004="Familiar"),"Nombre del Empleado","N° Factura")</f>
        <v>N° Factura</v>
      </c>
      <c r="X1007" s="228"/>
      <c r="Y1007" s="89"/>
      <c r="Z1007" s="47"/>
      <c r="AA1007" s="227" t="str">
        <f>IF(OR(AA1004="Empleado",AA1004="Familiar"),"Nombre del Empleado","N° Factura")</f>
        <v>N° Factura</v>
      </c>
      <c r="AB1007" s="228"/>
      <c r="AC1007" s="89"/>
      <c r="AD1007" s="48"/>
      <c r="AE1007" s="181"/>
      <c r="AF1007" s="181"/>
      <c r="AG1007" s="181"/>
      <c r="AH1007" s="181"/>
      <c r="AI1007" s="181"/>
      <c r="AJ1007" s="181"/>
      <c r="AK1007" s="181"/>
      <c r="AL1007" s="181"/>
      <c r="AM1007" s="48"/>
      <c r="AN1007" s="53">
        <f>A994</f>
        <v>46290</v>
      </c>
      <c r="AO1007" s="54" t="s">
        <v>17</v>
      </c>
      <c r="AP1007" s="55">
        <f t="shared" ref="AP1007:AQ1007" si="684">C1040</f>
        <v>0</v>
      </c>
      <c r="AQ1007" s="55">
        <f t="shared" si="684"/>
        <v>0</v>
      </c>
      <c r="AR1007" s="55">
        <f>U1040</f>
        <v>0</v>
      </c>
      <c r="AS1007" s="55">
        <f>S1040</f>
        <v>0</v>
      </c>
      <c r="AT1007" s="55">
        <f>S1041</f>
        <v>0</v>
      </c>
      <c r="AU1007" s="55">
        <f>U1041</f>
        <v>0</v>
      </c>
      <c r="AV1007" s="55">
        <f>S1042</f>
        <v>0</v>
      </c>
      <c r="AW1007" s="55">
        <f>U1042</f>
        <v>0</v>
      </c>
      <c r="AX1007" s="55">
        <f>U1043</f>
        <v>0</v>
      </c>
      <c r="AY1007" s="55">
        <f>F1043</f>
        <v>0</v>
      </c>
      <c r="AZ1007" s="56"/>
      <c r="BA1007" s="56"/>
      <c r="BB1007" s="56"/>
      <c r="BC1007" s="56"/>
      <c r="BD1007" s="56"/>
      <c r="BE1007" s="56"/>
      <c r="BF1007" s="56"/>
      <c r="BG1007" s="56"/>
      <c r="BH1007" s="56"/>
      <c r="BI1007" s="56"/>
      <c r="BJ1007" s="56"/>
      <c r="BK1007" s="56"/>
      <c r="BL1007" s="56"/>
      <c r="BM1007" s="56"/>
      <c r="BN1007" s="56"/>
    </row>
    <row r="1008" spans="1:66" ht="11.25" customHeight="1">
      <c r="A1008" s="222">
        <f>A1004+$Q$13/1440</f>
        <v>0.45833333333333337</v>
      </c>
      <c r="B1008" s="38"/>
      <c r="C1008" s="204"/>
      <c r="D1008" s="207"/>
      <c r="E1008" s="40" t="s">
        <v>36</v>
      </c>
      <c r="F1008" s="42" t="str">
        <f>IF(D1008&lt;&gt;"", VLOOKUP(D1008,'Base de Datos'!$A$2:$D1268,2,FALSE()),"")</f>
        <v/>
      </c>
      <c r="G1008" s="204" t="s">
        <v>52</v>
      </c>
      <c r="H1008" s="216" t="s">
        <v>1001</v>
      </c>
      <c r="I1008" s="40" t="s">
        <v>36</v>
      </c>
      <c r="J1008" s="42">
        <f>IF(H1008&lt;&gt;"", VLOOKUP(H1008,'Base de Datos'!$A$2:$D1268,2,FALSE()),"")</f>
        <v>0</v>
      </c>
      <c r="K1008" s="204"/>
      <c r="L1008" s="216"/>
      <c r="M1008" s="40" t="s">
        <v>36</v>
      </c>
      <c r="N1008" s="42" t="str">
        <f>IF(L1008&lt;&gt;"", VLOOKUP(L1008,'Base de Datos'!$A$2:$D1268,2,FALSE()),"")</f>
        <v/>
      </c>
      <c r="O1008" s="43"/>
      <c r="P1008" s="127" t="s">
        <v>67</v>
      </c>
      <c r="Q1008" s="128" t="s">
        <v>68</v>
      </c>
      <c r="R1008" s="15"/>
      <c r="S1008" s="45"/>
      <c r="T1008" s="45" t="s">
        <v>37</v>
      </c>
      <c r="U1008" s="46"/>
      <c r="V1008" s="47"/>
      <c r="W1008" s="45"/>
      <c r="X1008" s="45" t="s">
        <v>37</v>
      </c>
      <c r="Y1008" s="46">
        <v>100</v>
      </c>
      <c r="Z1008" s="47"/>
      <c r="AA1008" s="45"/>
      <c r="AB1008" s="45" t="s">
        <v>37</v>
      </c>
      <c r="AC1008" s="46"/>
      <c r="AD1008" s="48"/>
      <c r="AE1008" s="181"/>
      <c r="AF1008" s="181"/>
      <c r="AG1008" s="181"/>
      <c r="AH1008" s="181"/>
      <c r="AI1008" s="181"/>
      <c r="AJ1008" s="181"/>
      <c r="AK1008" s="181"/>
      <c r="AL1008" s="181"/>
      <c r="AM1008" s="48"/>
      <c r="AN1008" s="53">
        <f>A994</f>
        <v>46290</v>
      </c>
      <c r="AO1008" s="54" t="s">
        <v>17</v>
      </c>
      <c r="AP1008" s="55">
        <f t="shared" ref="AP1008:AQ1008" si="685">C1044</f>
        <v>0</v>
      </c>
      <c r="AQ1008" s="55">
        <f t="shared" si="685"/>
        <v>0</v>
      </c>
      <c r="AR1008" s="55">
        <f>U1044</f>
        <v>0</v>
      </c>
      <c r="AS1008" s="55">
        <f>S1044</f>
        <v>0</v>
      </c>
      <c r="AT1008" s="55">
        <f>S1045</f>
        <v>0</v>
      </c>
      <c r="AU1008" s="55">
        <f>U1045</f>
        <v>0</v>
      </c>
      <c r="AV1008" s="55">
        <f>S1046</f>
        <v>0</v>
      </c>
      <c r="AW1008" s="55">
        <f>U1046</f>
        <v>0</v>
      </c>
      <c r="AX1008" s="55">
        <f>U1047</f>
        <v>0</v>
      </c>
      <c r="AY1008" s="55">
        <f>F1047</f>
        <v>0</v>
      </c>
      <c r="AZ1008" s="56"/>
      <c r="BA1008" s="56"/>
      <c r="BB1008" s="56"/>
      <c r="BC1008" s="56"/>
      <c r="BD1008" s="56"/>
      <c r="BE1008" s="56"/>
      <c r="BF1008" s="56"/>
      <c r="BG1008" s="56"/>
      <c r="BH1008" s="56"/>
      <c r="BI1008" s="56"/>
      <c r="BJ1008" s="56"/>
      <c r="BK1008" s="56"/>
      <c r="BL1008" s="56"/>
      <c r="BM1008" s="56"/>
      <c r="BN1008" s="56"/>
    </row>
    <row r="1009" spans="1:66" ht="11.25" customHeight="1">
      <c r="A1009" s="220"/>
      <c r="B1009" s="38"/>
      <c r="C1009" s="205"/>
      <c r="D1009" s="208"/>
      <c r="E1009" s="57" t="s">
        <v>42</v>
      </c>
      <c r="F1009" s="58" t="str">
        <f>IF(D1008&lt;&gt;"", VLOOKUP(D1008,'Base de Datos'!$A$2:$D1268,3,FALSE()),"")</f>
        <v/>
      </c>
      <c r="G1009" s="205"/>
      <c r="H1009" s="208"/>
      <c r="I1009" s="57" t="s">
        <v>42</v>
      </c>
      <c r="J1009" s="58">
        <f>IF(H1008&lt;&gt;"", VLOOKUP(H1008,'Base de Datos'!$A$2:$D1268,3,FALSE()),"")</f>
        <v>4122322915</v>
      </c>
      <c r="K1009" s="205"/>
      <c r="L1009" s="208"/>
      <c r="M1009" s="57" t="s">
        <v>42</v>
      </c>
      <c r="N1009" s="58" t="str">
        <f>IF(L1008&lt;&gt;"", VLOOKUP(L1008,'Base de Datos'!$A$2:$D1268,3,FALSE()),"")</f>
        <v/>
      </c>
      <c r="O1009" s="43"/>
      <c r="P1009" s="130" t="s">
        <v>70</v>
      </c>
      <c r="Q1009" s="131" t="s">
        <v>71</v>
      </c>
      <c r="R1009" s="15"/>
      <c r="S1009" s="229"/>
      <c r="T1009" s="230"/>
      <c r="U1009" s="59"/>
      <c r="V1009" s="47"/>
      <c r="W1009" s="229" t="s">
        <v>56</v>
      </c>
      <c r="X1009" s="230"/>
      <c r="Y1009" s="59">
        <v>85566</v>
      </c>
      <c r="Z1009" s="47"/>
      <c r="AA1009" s="229"/>
      <c r="AB1009" s="230"/>
      <c r="AC1009" s="59"/>
      <c r="AD1009" s="48"/>
      <c r="AE1009" s="181"/>
      <c r="AF1009" s="181"/>
      <c r="AG1009" s="181"/>
      <c r="AH1009" s="181"/>
      <c r="AI1009" s="181"/>
      <c r="AJ1009" s="181"/>
      <c r="AK1009" s="181"/>
      <c r="AL1009" s="181"/>
      <c r="AM1009" s="48"/>
      <c r="AN1009" s="53">
        <f>A994</f>
        <v>46290</v>
      </c>
      <c r="AO1009" s="54" t="str">
        <f>G995</f>
        <v>Consultorio N° 2</v>
      </c>
      <c r="AP1009" s="55">
        <f t="shared" ref="AP1009:AQ1009" si="686">G996</f>
        <v>0</v>
      </c>
      <c r="AQ1009" s="55">
        <f t="shared" si="686"/>
        <v>0</v>
      </c>
      <c r="AR1009" s="55">
        <f>Y996</f>
        <v>0</v>
      </c>
      <c r="AS1009" s="55">
        <f>W996</f>
        <v>0</v>
      </c>
      <c r="AT1009" s="55">
        <f>W997</f>
        <v>0</v>
      </c>
      <c r="AU1009" s="55">
        <f>Y997</f>
        <v>0</v>
      </c>
      <c r="AV1009" s="55">
        <f>W998</f>
        <v>0</v>
      </c>
      <c r="AW1009" s="55">
        <f>Y998</f>
        <v>0</v>
      </c>
      <c r="AX1009" s="55">
        <f>Y999</f>
        <v>0</v>
      </c>
      <c r="AY1009" s="55">
        <f>J999</f>
        <v>0</v>
      </c>
      <c r="AZ1009" s="56"/>
      <c r="BA1009" s="56"/>
      <c r="BB1009" s="56"/>
      <c r="BC1009" s="56"/>
      <c r="BD1009" s="56"/>
      <c r="BE1009" s="56"/>
      <c r="BF1009" s="56"/>
      <c r="BG1009" s="56"/>
      <c r="BH1009" s="56"/>
      <c r="BI1009" s="56"/>
      <c r="BJ1009" s="56"/>
      <c r="BK1009" s="56"/>
      <c r="BL1009" s="56"/>
      <c r="BM1009" s="56"/>
      <c r="BN1009" s="56"/>
    </row>
    <row r="1010" spans="1:66" ht="11.25" customHeight="1">
      <c r="A1010" s="220"/>
      <c r="B1010" s="38"/>
      <c r="C1010" s="205"/>
      <c r="D1010" s="208"/>
      <c r="E1010" s="57" t="s">
        <v>44</v>
      </c>
      <c r="F1010" s="58" t="str">
        <f>IF(D1008&lt;&gt;"", VLOOKUP(D1008,'Base de Datos'!$A$2:$D1268,4,FALSE()),"")</f>
        <v/>
      </c>
      <c r="G1010" s="205"/>
      <c r="H1010" s="208"/>
      <c r="I1010" s="57" t="s">
        <v>44</v>
      </c>
      <c r="J1010" s="58" t="str">
        <f>IF(H1008&lt;&gt;"", VLOOKUP(H1008,'Base de Datos'!$A$2:$D1268,4,FALSE()),"")</f>
        <v>V15164286</v>
      </c>
      <c r="K1010" s="205"/>
      <c r="L1010" s="208"/>
      <c r="M1010" s="57" t="s">
        <v>44</v>
      </c>
      <c r="N1010" s="58" t="str">
        <f>IF(L1008&lt;&gt;"", VLOOKUP(L1008,'Base de Datos'!$A$2:$D1268,4,FALSE()),"")</f>
        <v/>
      </c>
      <c r="O1010" s="43"/>
      <c r="P1010" s="132" t="s">
        <v>73</v>
      </c>
      <c r="Q1010" s="133" t="s">
        <v>74</v>
      </c>
      <c r="R1010" s="15"/>
      <c r="S1010" s="229"/>
      <c r="T1010" s="230"/>
      <c r="U1010" s="59"/>
      <c r="V1010" s="47"/>
      <c r="W1010" s="229"/>
      <c r="X1010" s="230"/>
      <c r="Y1010" s="59"/>
      <c r="Z1010" s="47"/>
      <c r="AA1010" s="229"/>
      <c r="AB1010" s="230"/>
      <c r="AC1010" s="59"/>
      <c r="AD1010" s="48"/>
      <c r="AE1010" s="181"/>
      <c r="AF1010" s="181"/>
      <c r="AG1010" s="181"/>
      <c r="AH1010" s="181"/>
      <c r="AI1010" s="181"/>
      <c r="AJ1010" s="181"/>
      <c r="AK1010" s="181"/>
      <c r="AL1010" s="181"/>
      <c r="AM1010" s="48"/>
      <c r="AN1010" s="53">
        <f>A994</f>
        <v>46290</v>
      </c>
      <c r="AO1010" s="54" t="str">
        <f>G995</f>
        <v>Consultorio N° 2</v>
      </c>
      <c r="AP1010" s="55" t="str">
        <f t="shared" ref="AP1010:AQ1010" si="687">G1000</f>
        <v>🚫</v>
      </c>
      <c r="AQ1010" s="55" t="str">
        <f t="shared" si="687"/>
        <v>Marielena Romero</v>
      </c>
      <c r="AR1010" s="55">
        <f>Y1000</f>
        <v>0</v>
      </c>
      <c r="AS1010" s="55">
        <f>W1000</f>
        <v>0</v>
      </c>
      <c r="AT1010" s="55">
        <f>W1001</f>
        <v>0</v>
      </c>
      <c r="AU1010" s="55">
        <f>Y1001</f>
        <v>0</v>
      </c>
      <c r="AV1010" s="55">
        <f>W1002</f>
        <v>0</v>
      </c>
      <c r="AW1010" s="55">
        <f>Y1002</f>
        <v>0</v>
      </c>
      <c r="AX1010" s="55">
        <f>Y1003</f>
        <v>0</v>
      </c>
      <c r="AY1010" s="55" t="str">
        <f>J1003</f>
        <v>Odo. Geraldine Cabrera</v>
      </c>
      <c r="AZ1010" s="56"/>
      <c r="BA1010" s="56"/>
      <c r="BB1010" s="56"/>
      <c r="BC1010" s="56"/>
      <c r="BD1010" s="56"/>
      <c r="BE1010" s="56"/>
      <c r="BF1010" s="56"/>
      <c r="BG1010" s="56"/>
      <c r="BH1010" s="56"/>
      <c r="BI1010" s="56"/>
      <c r="BJ1010" s="56"/>
      <c r="BK1010" s="56"/>
      <c r="BL1010" s="56"/>
      <c r="BM1010" s="56"/>
      <c r="BN1010" s="56"/>
    </row>
    <row r="1011" spans="1:66" ht="11.25" customHeight="1">
      <c r="A1011" s="221"/>
      <c r="B1011" s="38"/>
      <c r="C1011" s="206"/>
      <c r="D1011" s="209"/>
      <c r="E1011" s="85" t="s">
        <v>46</v>
      </c>
      <c r="F1011" s="86"/>
      <c r="G1011" s="206"/>
      <c r="H1011" s="209"/>
      <c r="I1011" s="85" t="s">
        <v>46</v>
      </c>
      <c r="J1011" s="108" t="s">
        <v>59</v>
      </c>
      <c r="K1011" s="206"/>
      <c r="L1011" s="209"/>
      <c r="M1011" s="85" t="s">
        <v>46</v>
      </c>
      <c r="N1011" s="108"/>
      <c r="O1011" s="43"/>
      <c r="P1011" s="137" t="s">
        <v>52</v>
      </c>
      <c r="Q1011" s="138" t="s">
        <v>76</v>
      </c>
      <c r="R1011" s="15"/>
      <c r="S1011" s="227" t="str">
        <f>IF(OR(S1008="Empleado",S1008="Familiar"),"Nombre del Empleado","N° Factura")</f>
        <v>N° Factura</v>
      </c>
      <c r="T1011" s="228"/>
      <c r="U1011" s="89"/>
      <c r="V1011" s="47"/>
      <c r="W1011" s="227" t="str">
        <f>IF(OR(W1008="Empleado",W1008="Familiar"),"Nombre del Empleado","N° Factura")</f>
        <v>N° Factura</v>
      </c>
      <c r="X1011" s="228"/>
      <c r="Y1011" s="89"/>
      <c r="Z1011" s="47"/>
      <c r="AA1011" s="227" t="str">
        <f>IF(OR(AA1008="Empleado",AA1008="Familiar"),"Nombre del Empleado","N° Factura")</f>
        <v>N° Factura</v>
      </c>
      <c r="AB1011" s="228"/>
      <c r="AC1011" s="89"/>
      <c r="AD1011" s="48"/>
      <c r="AE1011" s="181"/>
      <c r="AF1011" s="181"/>
      <c r="AG1011" s="181"/>
      <c r="AH1011" s="181"/>
      <c r="AI1011" s="181"/>
      <c r="AJ1011" s="181"/>
      <c r="AK1011" s="181"/>
      <c r="AL1011" s="181"/>
      <c r="AM1011" s="48"/>
      <c r="AN1011" s="53">
        <f>A994</f>
        <v>46290</v>
      </c>
      <c r="AO1011" s="54" t="str">
        <f>G995</f>
        <v>Consultorio N° 2</v>
      </c>
      <c r="AP1011" s="55" t="str">
        <f t="shared" ref="AP1011:AQ1011" si="688">G1004</f>
        <v>🚫</v>
      </c>
      <c r="AQ1011" s="55" t="str">
        <f t="shared" si="688"/>
        <v>Alberto Serfaty</v>
      </c>
      <c r="AR1011" s="55">
        <f>Y1004</f>
        <v>0</v>
      </c>
      <c r="AS1011" s="55">
        <f>W1004</f>
        <v>0</v>
      </c>
      <c r="AT1011" s="55">
        <f>W1005</f>
        <v>0</v>
      </c>
      <c r="AU1011" s="55">
        <f>Y1005</f>
        <v>0</v>
      </c>
      <c r="AV1011" s="55">
        <f>W1006</f>
        <v>0</v>
      </c>
      <c r="AW1011" s="55">
        <f>Y1006</f>
        <v>0</v>
      </c>
      <c r="AX1011" s="55">
        <f>Y1007</f>
        <v>0</v>
      </c>
      <c r="AY1011" s="55" t="str">
        <f>J1007</f>
        <v>Odo. Geraldine Cabrera</v>
      </c>
      <c r="AZ1011" s="56"/>
      <c r="BA1011" s="56"/>
      <c r="BB1011" s="56"/>
      <c r="BC1011" s="56"/>
      <c r="BD1011" s="56"/>
      <c r="BE1011" s="56"/>
      <c r="BF1011" s="56"/>
      <c r="BG1011" s="56"/>
      <c r="BH1011" s="56"/>
      <c r="BI1011" s="56"/>
      <c r="BJ1011" s="56"/>
      <c r="BK1011" s="56"/>
      <c r="BL1011" s="56"/>
      <c r="BM1011" s="56"/>
      <c r="BN1011" s="56"/>
    </row>
    <row r="1012" spans="1:66" ht="11.25" customHeight="1">
      <c r="A1012" s="222">
        <f>A1008+$Q$13/1440</f>
        <v>0.5</v>
      </c>
      <c r="B1012" s="38"/>
      <c r="C1012" s="204"/>
      <c r="D1012" s="207"/>
      <c r="E1012" s="40" t="s">
        <v>36</v>
      </c>
      <c r="F1012" s="42" t="str">
        <f>IF(D1012&lt;&gt;"", VLOOKUP(D1012,'Base de Datos'!$A$2:$D1268,2,FALSE()),"")</f>
        <v/>
      </c>
      <c r="G1012" s="204" t="s">
        <v>78</v>
      </c>
      <c r="H1012" s="216" t="s">
        <v>141</v>
      </c>
      <c r="I1012" s="40" t="s">
        <v>36</v>
      </c>
      <c r="J1012" s="42">
        <f>IF(H1012&lt;&gt;"", VLOOKUP(H1012,'Base de Datos'!$A$2:$D1268,2,FALSE()),"")</f>
        <v>0</v>
      </c>
      <c r="K1012" s="204"/>
      <c r="L1012" s="216"/>
      <c r="M1012" s="40" t="s">
        <v>36</v>
      </c>
      <c r="N1012" s="42" t="str">
        <f>IF(L1012&lt;&gt;"", VLOOKUP(L1012,'Base de Datos'!$A$2:$D1268,2,FALSE()),"")</f>
        <v/>
      </c>
      <c r="O1012" s="43"/>
      <c r="P1012" s="141" t="s">
        <v>78</v>
      </c>
      <c r="Q1012" s="142" t="s">
        <v>79</v>
      </c>
      <c r="R1012" s="15"/>
      <c r="S1012" s="45"/>
      <c r="T1012" s="45" t="s">
        <v>37</v>
      </c>
      <c r="U1012" s="46"/>
      <c r="V1012" s="47"/>
      <c r="W1012" s="45" t="s">
        <v>12</v>
      </c>
      <c r="X1012" s="45" t="s">
        <v>37</v>
      </c>
      <c r="Y1012" s="46">
        <v>50</v>
      </c>
      <c r="Z1012" s="47"/>
      <c r="AA1012" s="45"/>
      <c r="AB1012" s="45" t="s">
        <v>37</v>
      </c>
      <c r="AC1012" s="46"/>
      <c r="AD1012" s="48"/>
      <c r="AE1012" s="181"/>
      <c r="AF1012" s="181"/>
      <c r="AG1012" s="181"/>
      <c r="AH1012" s="181"/>
      <c r="AI1012" s="181"/>
      <c r="AJ1012" s="181"/>
      <c r="AK1012" s="181"/>
      <c r="AL1012" s="181"/>
      <c r="AM1012" s="48"/>
      <c r="AN1012" s="53">
        <f>A994</f>
        <v>46290</v>
      </c>
      <c r="AO1012" s="54" t="str">
        <f>G995</f>
        <v>Consultorio N° 2</v>
      </c>
      <c r="AP1012" s="55" t="str">
        <f t="shared" ref="AP1012:AQ1012" si="689">G1008</f>
        <v>💲</v>
      </c>
      <c r="AQ1012" s="55" t="str">
        <f t="shared" si="689"/>
        <v>Maria Violetty</v>
      </c>
      <c r="AR1012" s="55">
        <f>Y1008</f>
        <v>100</v>
      </c>
      <c r="AS1012" s="55">
        <f>W1008</f>
        <v>0</v>
      </c>
      <c r="AT1012" s="55" t="str">
        <f>W1009</f>
        <v>Punto de venta</v>
      </c>
      <c r="AU1012" s="55">
        <f>Y1009</f>
        <v>85566</v>
      </c>
      <c r="AV1012" s="55">
        <f>W1010</f>
        <v>0</v>
      </c>
      <c r="AW1012" s="55">
        <f>Y1010</f>
        <v>0</v>
      </c>
      <c r="AX1012" s="55">
        <f>Y1011</f>
        <v>0</v>
      </c>
      <c r="AY1012" s="55" t="str">
        <f>J1011</f>
        <v>Odo. Geraldine Cabrera</v>
      </c>
      <c r="AZ1012" s="56"/>
      <c r="BA1012" s="56"/>
      <c r="BB1012" s="56"/>
      <c r="BC1012" s="56"/>
      <c r="BD1012" s="56"/>
      <c r="BE1012" s="56"/>
      <c r="BF1012" s="56"/>
      <c r="BG1012" s="56"/>
      <c r="BH1012" s="56"/>
      <c r="BI1012" s="56"/>
      <c r="BJ1012" s="56"/>
      <c r="BK1012" s="56"/>
      <c r="BL1012" s="56"/>
      <c r="BM1012" s="56"/>
      <c r="BN1012" s="56"/>
    </row>
    <row r="1013" spans="1:66" ht="11.25" customHeight="1">
      <c r="A1013" s="220"/>
      <c r="B1013" s="38"/>
      <c r="C1013" s="205"/>
      <c r="D1013" s="208"/>
      <c r="E1013" s="57" t="s">
        <v>42</v>
      </c>
      <c r="F1013" s="58" t="str">
        <f>IF(D1012&lt;&gt;"", VLOOKUP(D1012,'Base de Datos'!$A$2:$D1268,3,FALSE()),"")</f>
        <v/>
      </c>
      <c r="G1013" s="205"/>
      <c r="H1013" s="208"/>
      <c r="I1013" s="57" t="s">
        <v>42</v>
      </c>
      <c r="J1013" s="58">
        <f>IF(H1012&lt;&gt;"", VLOOKUP(H1012,'Base de Datos'!$A$2:$D1268,3,FALSE()),"")</f>
        <v>0</v>
      </c>
      <c r="K1013" s="205"/>
      <c r="L1013" s="208"/>
      <c r="M1013" s="57" t="s">
        <v>42</v>
      </c>
      <c r="N1013" s="58" t="str">
        <f>IF(L1012&lt;&gt;"", VLOOKUP(L1012,'Base de Datos'!$A$2:$D1268,3,FALSE()),"")</f>
        <v/>
      </c>
      <c r="O1013" s="43"/>
      <c r="P1013" s="1"/>
      <c r="Q1013" s="147"/>
      <c r="R1013" s="15"/>
      <c r="S1013" s="229"/>
      <c r="T1013" s="230"/>
      <c r="U1013" s="59"/>
      <c r="V1013" s="47"/>
      <c r="W1013" s="229"/>
      <c r="X1013" s="230"/>
      <c r="Y1013" s="59"/>
      <c r="Z1013" s="47"/>
      <c r="AA1013" s="229"/>
      <c r="AB1013" s="230"/>
      <c r="AC1013" s="59"/>
      <c r="AD1013" s="48"/>
      <c r="AE1013" s="181"/>
      <c r="AF1013" s="181"/>
      <c r="AG1013" s="181"/>
      <c r="AH1013" s="181"/>
      <c r="AI1013" s="181"/>
      <c r="AJ1013" s="181"/>
      <c r="AK1013" s="181"/>
      <c r="AL1013" s="181"/>
      <c r="AM1013" s="48"/>
      <c r="AN1013" s="53">
        <f>A994</f>
        <v>46290</v>
      </c>
      <c r="AO1013" s="149" t="str">
        <f>G995</f>
        <v>Consultorio N° 2</v>
      </c>
      <c r="AP1013" s="55" t="str">
        <f t="shared" ref="AP1013:AQ1013" si="690">G1012</f>
        <v>📦</v>
      </c>
      <c r="AQ1013" s="55" t="str">
        <f t="shared" si="690"/>
        <v>Maria Carmela Hernandez</v>
      </c>
      <c r="AR1013" s="55">
        <f>Y1012</f>
        <v>50</v>
      </c>
      <c r="AS1013" s="55" t="str">
        <f>W1012</f>
        <v>Empleado</v>
      </c>
      <c r="AT1013" s="55">
        <f>W1013</f>
        <v>0</v>
      </c>
      <c r="AU1013" s="55">
        <f>Y1013</f>
        <v>0</v>
      </c>
      <c r="AV1013" s="55">
        <f>W1014</f>
        <v>0</v>
      </c>
      <c r="AW1013" s="55">
        <f>Y1014</f>
        <v>0</v>
      </c>
      <c r="AX1013" s="55" t="str">
        <f>Y1015</f>
        <v>Maria Carmela Hernandez</v>
      </c>
      <c r="AY1013" s="55" t="str">
        <f>J1015</f>
        <v>Odo. Geraldine Cabrera</v>
      </c>
      <c r="AZ1013" s="56"/>
      <c r="BA1013" s="56"/>
      <c r="BB1013" s="56"/>
      <c r="BC1013" s="56"/>
      <c r="BD1013" s="56"/>
      <c r="BE1013" s="56"/>
      <c r="BF1013" s="56"/>
      <c r="BG1013" s="56"/>
      <c r="BH1013" s="56"/>
      <c r="BI1013" s="56"/>
      <c r="BJ1013" s="56"/>
      <c r="BK1013" s="56"/>
      <c r="BL1013" s="56"/>
      <c r="BM1013" s="56"/>
      <c r="BN1013" s="56"/>
    </row>
    <row r="1014" spans="1:66" ht="11.25" customHeight="1">
      <c r="A1014" s="220"/>
      <c r="B1014" s="38"/>
      <c r="C1014" s="205"/>
      <c r="D1014" s="208"/>
      <c r="E1014" s="57" t="s">
        <v>44</v>
      </c>
      <c r="F1014" s="58" t="str">
        <f>IF(D1012&lt;&gt;"", VLOOKUP(D1012,'Base de Datos'!$A$2:$D1268,4,FALSE()),"")</f>
        <v/>
      </c>
      <c r="G1014" s="205"/>
      <c r="H1014" s="208"/>
      <c r="I1014" s="57" t="s">
        <v>44</v>
      </c>
      <c r="J1014" s="58">
        <f>IF(H1012&lt;&gt;"", VLOOKUP(H1012,'Base de Datos'!$A$2:$D1268,4,FALSE()),"")</f>
        <v>0</v>
      </c>
      <c r="K1014" s="205"/>
      <c r="L1014" s="208"/>
      <c r="M1014" s="57" t="s">
        <v>44</v>
      </c>
      <c r="N1014" s="58" t="str">
        <f>IF(L1012&lt;&gt;"", VLOOKUP(L1012,'Base de Datos'!$A$2:$D1268,4,FALSE()),"")</f>
        <v/>
      </c>
      <c r="O1014" s="43"/>
      <c r="P1014" s="1"/>
      <c r="Q1014" s="150"/>
      <c r="R1014" s="15"/>
      <c r="S1014" s="229"/>
      <c r="T1014" s="230"/>
      <c r="U1014" s="59"/>
      <c r="V1014" s="47"/>
      <c r="W1014" s="229"/>
      <c r="X1014" s="230"/>
      <c r="Y1014" s="59"/>
      <c r="Z1014" s="47"/>
      <c r="AA1014" s="229"/>
      <c r="AB1014" s="230"/>
      <c r="AC1014" s="59"/>
      <c r="AD1014" s="48"/>
      <c r="AE1014" s="181"/>
      <c r="AF1014" s="181"/>
      <c r="AG1014" s="181"/>
      <c r="AH1014" s="181"/>
      <c r="AI1014" s="181"/>
      <c r="AJ1014" s="181"/>
      <c r="AK1014" s="181"/>
      <c r="AL1014" s="181"/>
      <c r="AM1014" s="48"/>
      <c r="AN1014" s="53">
        <f>A994</f>
        <v>46290</v>
      </c>
      <c r="AO1014" s="54" t="str">
        <f>G995</f>
        <v>Consultorio N° 2</v>
      </c>
      <c r="AP1014" s="55">
        <f t="shared" ref="AP1014:AQ1014" si="691">G1016</f>
        <v>0</v>
      </c>
      <c r="AQ1014" s="55">
        <f t="shared" si="691"/>
        <v>0</v>
      </c>
      <c r="AR1014" s="55">
        <f>Y1016</f>
        <v>0</v>
      </c>
      <c r="AS1014" s="55">
        <f>W1016</f>
        <v>0</v>
      </c>
      <c r="AT1014" s="55">
        <f>W1017</f>
        <v>0</v>
      </c>
      <c r="AU1014" s="55">
        <f>Y1017</f>
        <v>0</v>
      </c>
      <c r="AV1014" s="55">
        <f>W1018</f>
        <v>0</v>
      </c>
      <c r="AW1014" s="55">
        <f>Y1018</f>
        <v>0</v>
      </c>
      <c r="AX1014" s="55">
        <f>Y1019</f>
        <v>0</v>
      </c>
      <c r="AY1014" s="55">
        <f>J1019</f>
        <v>0</v>
      </c>
      <c r="AZ1014" s="56"/>
      <c r="BA1014" s="56"/>
      <c r="BB1014" s="56"/>
      <c r="BC1014" s="56"/>
      <c r="BD1014" s="56"/>
      <c r="BE1014" s="56"/>
      <c r="BF1014" s="56"/>
      <c r="BG1014" s="56"/>
      <c r="BH1014" s="56"/>
      <c r="BI1014" s="56"/>
      <c r="BJ1014" s="56"/>
      <c r="BK1014" s="56"/>
      <c r="BL1014" s="56"/>
      <c r="BM1014" s="56"/>
      <c r="BN1014" s="56"/>
    </row>
    <row r="1015" spans="1:66" ht="11.25" customHeight="1">
      <c r="A1015" s="221"/>
      <c r="B1015" s="38"/>
      <c r="C1015" s="206"/>
      <c r="D1015" s="209"/>
      <c r="E1015" s="85" t="s">
        <v>46</v>
      </c>
      <c r="F1015" s="86"/>
      <c r="G1015" s="206"/>
      <c r="H1015" s="209"/>
      <c r="I1015" s="85" t="s">
        <v>46</v>
      </c>
      <c r="J1015" s="108" t="s">
        <v>59</v>
      </c>
      <c r="K1015" s="206"/>
      <c r="L1015" s="209"/>
      <c r="M1015" s="85" t="s">
        <v>46</v>
      </c>
      <c r="N1015" s="108"/>
      <c r="O1015" s="43"/>
      <c r="P1015" s="1"/>
      <c r="Q1015" s="150"/>
      <c r="R1015" s="15"/>
      <c r="S1015" s="227" t="str">
        <f>IF(OR(S1012="Empleado",S1012="Familiar"),"Nombre del Empleado","N° Factura")</f>
        <v>N° Factura</v>
      </c>
      <c r="T1015" s="228"/>
      <c r="U1015" s="89"/>
      <c r="V1015" s="47"/>
      <c r="W1015" s="227" t="str">
        <f>IF(OR(W1012="Empleado",W1012="Familiar"),"Nombre del Empleado","N° Factura")</f>
        <v>Nombre del Empleado</v>
      </c>
      <c r="X1015" s="228"/>
      <c r="Y1015" s="89" t="s">
        <v>141</v>
      </c>
      <c r="Z1015" s="47"/>
      <c r="AA1015" s="227" t="str">
        <f>IF(OR(AA1012="Empleado",AA1012="Familiar"),"Nombre del Empleado","N° Factura")</f>
        <v>N° Factura</v>
      </c>
      <c r="AB1015" s="228"/>
      <c r="AC1015" s="89"/>
      <c r="AD1015" s="48"/>
      <c r="AE1015" s="181"/>
      <c r="AF1015" s="181"/>
      <c r="AG1015" s="181"/>
      <c r="AH1015" s="181"/>
      <c r="AI1015" s="181"/>
      <c r="AJ1015" s="181"/>
      <c r="AK1015" s="181"/>
      <c r="AL1015" s="181"/>
      <c r="AM1015" s="48"/>
      <c r="AN1015" s="53">
        <f>A994</f>
        <v>46290</v>
      </c>
      <c r="AO1015" s="54" t="str">
        <f>G995</f>
        <v>Consultorio N° 2</v>
      </c>
      <c r="AP1015" s="55">
        <f t="shared" ref="AP1015:AQ1015" si="692">G1020</f>
        <v>0</v>
      </c>
      <c r="AQ1015" s="55">
        <f t="shared" si="692"/>
        <v>0</v>
      </c>
      <c r="AR1015" s="55">
        <f>Y1020</f>
        <v>0</v>
      </c>
      <c r="AS1015" s="55">
        <f>W1020</f>
        <v>0</v>
      </c>
      <c r="AT1015" s="55">
        <f>W1021</f>
        <v>0</v>
      </c>
      <c r="AU1015" s="55">
        <f>Y1021</f>
        <v>0</v>
      </c>
      <c r="AV1015" s="55">
        <f>W1022</f>
        <v>0</v>
      </c>
      <c r="AW1015" s="55">
        <f>Y1022</f>
        <v>0</v>
      </c>
      <c r="AX1015" s="55">
        <f>Y1023</f>
        <v>0</v>
      </c>
      <c r="AY1015" s="55">
        <f>J1023</f>
        <v>0</v>
      </c>
      <c r="AZ1015" s="56"/>
      <c r="BA1015" s="56"/>
      <c r="BB1015" s="56"/>
      <c r="BC1015" s="56"/>
      <c r="BD1015" s="56"/>
      <c r="BE1015" s="56"/>
      <c r="BF1015" s="56"/>
      <c r="BG1015" s="56"/>
      <c r="BH1015" s="56"/>
      <c r="BI1015" s="56"/>
      <c r="BJ1015" s="56"/>
      <c r="BK1015" s="56"/>
      <c r="BL1015" s="56"/>
      <c r="BM1015" s="56"/>
      <c r="BN1015" s="56"/>
    </row>
    <row r="1016" spans="1:66" ht="11.25" customHeight="1">
      <c r="A1016" s="222">
        <f>A1012+$Q$13/1440</f>
        <v>0.54166666666666663</v>
      </c>
      <c r="B1016" s="38"/>
      <c r="C1016" s="204"/>
      <c r="D1016" s="207"/>
      <c r="E1016" s="40" t="s">
        <v>36</v>
      </c>
      <c r="F1016" s="42" t="str">
        <f>IF(D1016&lt;&gt;"", VLOOKUP(D1016,'Base de Datos'!$A$2:$D1268,2,FALSE()),"")</f>
        <v/>
      </c>
      <c r="G1016" s="204"/>
      <c r="H1016" s="216"/>
      <c r="I1016" s="40" t="s">
        <v>36</v>
      </c>
      <c r="J1016" s="42" t="str">
        <f>IF(H1016&lt;&gt;"", VLOOKUP(H1016,'Base de Datos'!$A$2:$D1268,2,FALSE()),"")</f>
        <v/>
      </c>
      <c r="K1016" s="204"/>
      <c r="L1016" s="216"/>
      <c r="M1016" s="40" t="s">
        <v>36</v>
      </c>
      <c r="N1016" s="42" t="str">
        <f>IF(L1016&lt;&gt;"", VLOOKUP(L1016,'Base de Datos'!$A$2:$D1268,2,FALSE()),"")</f>
        <v/>
      </c>
      <c r="O1016" s="43"/>
      <c r="P1016" s="1"/>
      <c r="Q1016" s="150"/>
      <c r="R1016" s="15"/>
      <c r="S1016" s="45"/>
      <c r="T1016" s="45" t="s">
        <v>37</v>
      </c>
      <c r="U1016" s="46"/>
      <c r="V1016" s="47"/>
      <c r="W1016" s="45"/>
      <c r="X1016" s="45" t="s">
        <v>37</v>
      </c>
      <c r="Y1016" s="46"/>
      <c r="Z1016" s="47"/>
      <c r="AA1016" s="45"/>
      <c r="AB1016" s="45" t="s">
        <v>37</v>
      </c>
      <c r="AC1016" s="46"/>
      <c r="AD1016" s="48"/>
      <c r="AE1016" s="181"/>
      <c r="AF1016" s="181"/>
      <c r="AG1016" s="181"/>
      <c r="AH1016" s="181"/>
      <c r="AI1016" s="181"/>
      <c r="AJ1016" s="181"/>
      <c r="AK1016" s="181"/>
      <c r="AL1016" s="181"/>
      <c r="AM1016" s="48"/>
      <c r="AN1016" s="53">
        <f>A994</f>
        <v>46290</v>
      </c>
      <c r="AO1016" s="54" t="str">
        <f>G995</f>
        <v>Consultorio N° 2</v>
      </c>
      <c r="AP1016" s="55">
        <f t="shared" ref="AP1016:AQ1016" si="693">G1024</f>
        <v>0</v>
      </c>
      <c r="AQ1016" s="55">
        <f t="shared" si="693"/>
        <v>0</v>
      </c>
      <c r="AR1016" s="55">
        <f>Y1024</f>
        <v>0</v>
      </c>
      <c r="AS1016" s="55">
        <f>W1024</f>
        <v>0</v>
      </c>
      <c r="AT1016" s="55">
        <f>W1025</f>
        <v>0</v>
      </c>
      <c r="AU1016" s="55">
        <f>Y1025</f>
        <v>0</v>
      </c>
      <c r="AV1016" s="55">
        <f>W1026</f>
        <v>0</v>
      </c>
      <c r="AW1016" s="55">
        <f>Y1026</f>
        <v>0</v>
      </c>
      <c r="AX1016" s="55">
        <f>Y1027</f>
        <v>0</v>
      </c>
      <c r="AY1016" s="55">
        <f>J1027</f>
        <v>0</v>
      </c>
      <c r="AZ1016" s="56"/>
      <c r="BA1016" s="56"/>
      <c r="BB1016" s="56"/>
      <c r="BC1016" s="56"/>
      <c r="BD1016" s="56"/>
      <c r="BE1016" s="56"/>
      <c r="BF1016" s="56"/>
      <c r="BG1016" s="56"/>
      <c r="BH1016" s="56"/>
      <c r="BI1016" s="56"/>
      <c r="BJ1016" s="56"/>
      <c r="BK1016" s="56"/>
      <c r="BL1016" s="56"/>
      <c r="BM1016" s="56"/>
      <c r="BN1016" s="56"/>
    </row>
    <row r="1017" spans="1:66" ht="11.25" customHeight="1">
      <c r="A1017" s="220"/>
      <c r="B1017" s="38"/>
      <c r="C1017" s="205"/>
      <c r="D1017" s="208"/>
      <c r="E1017" s="57" t="s">
        <v>42</v>
      </c>
      <c r="F1017" s="58" t="str">
        <f>IF(D1016&lt;&gt;"", VLOOKUP(D1016,'Base de Datos'!$A$2:$D1268,3,FALSE()),"")</f>
        <v/>
      </c>
      <c r="G1017" s="205"/>
      <c r="H1017" s="208"/>
      <c r="I1017" s="57" t="s">
        <v>42</v>
      </c>
      <c r="J1017" s="58" t="str">
        <f>IF(H1016&lt;&gt;"", VLOOKUP(H1016,'Base de Datos'!$A$2:$D1268,3,FALSE()),"")</f>
        <v/>
      </c>
      <c r="K1017" s="205"/>
      <c r="L1017" s="208"/>
      <c r="M1017" s="57" t="s">
        <v>42</v>
      </c>
      <c r="N1017" s="58" t="str">
        <f>IF(L1016&lt;&gt;"", VLOOKUP(L1016,'Base de Datos'!$A$2:$D1268,3,FALSE()),"")</f>
        <v/>
      </c>
      <c r="O1017" s="43"/>
      <c r="P1017" s="1"/>
      <c r="Q1017" s="1"/>
      <c r="R1017" s="15"/>
      <c r="S1017" s="229"/>
      <c r="T1017" s="230"/>
      <c r="U1017" s="59"/>
      <c r="V1017" s="47"/>
      <c r="W1017" s="229"/>
      <c r="X1017" s="230"/>
      <c r="Y1017" s="59"/>
      <c r="Z1017" s="47"/>
      <c r="AA1017" s="229"/>
      <c r="AB1017" s="230"/>
      <c r="AC1017" s="59"/>
      <c r="AD1017" s="48"/>
      <c r="AE1017" s="181"/>
      <c r="AF1017" s="181"/>
      <c r="AG1017" s="181"/>
      <c r="AH1017" s="181"/>
      <c r="AI1017" s="181"/>
      <c r="AJ1017" s="181"/>
      <c r="AK1017" s="181"/>
      <c r="AL1017" s="181"/>
      <c r="AM1017" s="48"/>
      <c r="AN1017" s="53">
        <f>A994</f>
        <v>46290</v>
      </c>
      <c r="AO1017" s="54" t="str">
        <f>G995</f>
        <v>Consultorio N° 2</v>
      </c>
      <c r="AP1017" s="55">
        <f t="shared" ref="AP1017:AQ1017" si="694">G1028</f>
        <v>0</v>
      </c>
      <c r="AQ1017" s="55">
        <f t="shared" si="694"/>
        <v>0</v>
      </c>
      <c r="AR1017" s="55">
        <f>Y1028</f>
        <v>0</v>
      </c>
      <c r="AS1017" s="55">
        <f>W1028</f>
        <v>0</v>
      </c>
      <c r="AT1017" s="55">
        <f>W1029</f>
        <v>0</v>
      </c>
      <c r="AU1017" s="55">
        <f>Y1029</f>
        <v>0</v>
      </c>
      <c r="AV1017" s="55">
        <f>W1030</f>
        <v>0</v>
      </c>
      <c r="AW1017" s="55">
        <f>Y1030</f>
        <v>0</v>
      </c>
      <c r="AX1017" s="55">
        <f>Y1031</f>
        <v>0</v>
      </c>
      <c r="AY1017" s="55">
        <f>J1031</f>
        <v>0</v>
      </c>
      <c r="AZ1017" s="56"/>
      <c r="BA1017" s="56"/>
      <c r="BB1017" s="56"/>
      <c r="BC1017" s="56"/>
      <c r="BD1017" s="56"/>
      <c r="BE1017" s="56"/>
      <c r="BF1017" s="56"/>
      <c r="BG1017" s="56"/>
      <c r="BH1017" s="56"/>
      <c r="BI1017" s="56"/>
      <c r="BJ1017" s="56"/>
      <c r="BK1017" s="56"/>
      <c r="BL1017" s="56"/>
      <c r="BM1017" s="56"/>
      <c r="BN1017" s="56"/>
    </row>
    <row r="1018" spans="1:66" ht="11.25" customHeight="1">
      <c r="A1018" s="220"/>
      <c r="B1018" s="38"/>
      <c r="C1018" s="205"/>
      <c r="D1018" s="208"/>
      <c r="E1018" s="57" t="s">
        <v>44</v>
      </c>
      <c r="F1018" s="58" t="str">
        <f>IF(D1016&lt;&gt;"", VLOOKUP(D1016,'Base de Datos'!$A$2:$D1268,4,FALSE()),"")</f>
        <v/>
      </c>
      <c r="G1018" s="205"/>
      <c r="H1018" s="208"/>
      <c r="I1018" s="57" t="s">
        <v>44</v>
      </c>
      <c r="J1018" s="58" t="str">
        <f>IF(H1016&lt;&gt;"", VLOOKUP(H1016,'Base de Datos'!$A$2:$D1268,4,FALSE()),"")</f>
        <v/>
      </c>
      <c r="K1018" s="205"/>
      <c r="L1018" s="208"/>
      <c r="M1018" s="57" t="s">
        <v>44</v>
      </c>
      <c r="N1018" s="58" t="str">
        <f>IF(L1016&lt;&gt;"", VLOOKUP(L1016,'Base de Datos'!$A$2:$D1268,4,FALSE()),"")</f>
        <v/>
      </c>
      <c r="O1018" s="1"/>
      <c r="P1018" s="1"/>
      <c r="Q1018" s="1"/>
      <c r="R1018" s="15"/>
      <c r="S1018" s="229"/>
      <c r="T1018" s="230"/>
      <c r="U1018" s="59"/>
      <c r="V1018" s="47"/>
      <c r="W1018" s="229"/>
      <c r="X1018" s="230"/>
      <c r="Y1018" s="59"/>
      <c r="Z1018" s="47"/>
      <c r="AA1018" s="229"/>
      <c r="AB1018" s="230"/>
      <c r="AC1018" s="59"/>
      <c r="AD1018" s="48"/>
      <c r="AE1018" s="181"/>
      <c r="AF1018" s="181"/>
      <c r="AG1018" s="181"/>
      <c r="AH1018" s="181"/>
      <c r="AI1018" s="181"/>
      <c r="AJ1018" s="181"/>
      <c r="AK1018" s="181"/>
      <c r="AL1018" s="181"/>
      <c r="AM1018" s="48"/>
      <c r="AN1018" s="53">
        <f>A994</f>
        <v>46290</v>
      </c>
      <c r="AO1018" s="54" t="str">
        <f>G995</f>
        <v>Consultorio N° 2</v>
      </c>
      <c r="AP1018" s="55">
        <f t="shared" ref="AP1018:AQ1018" si="695">G1032</f>
        <v>0</v>
      </c>
      <c r="AQ1018" s="55">
        <f t="shared" si="695"/>
        <v>0</v>
      </c>
      <c r="AR1018" s="55">
        <f>Y1032</f>
        <v>0</v>
      </c>
      <c r="AS1018" s="55">
        <f>W1032</f>
        <v>0</v>
      </c>
      <c r="AT1018" s="55">
        <f>W1033</f>
        <v>0</v>
      </c>
      <c r="AU1018" s="55">
        <f>Y1033</f>
        <v>0</v>
      </c>
      <c r="AV1018" s="55">
        <f>W1034</f>
        <v>0</v>
      </c>
      <c r="AW1018" s="55">
        <f>Y1034</f>
        <v>0</v>
      </c>
      <c r="AX1018" s="55">
        <f>Y1035</f>
        <v>0</v>
      </c>
      <c r="AY1018" s="55">
        <f>J1035</f>
        <v>0</v>
      </c>
      <c r="AZ1018" s="56"/>
      <c r="BA1018" s="56"/>
      <c r="BB1018" s="56"/>
      <c r="BC1018" s="56"/>
      <c r="BD1018" s="56"/>
      <c r="BE1018" s="56"/>
      <c r="BF1018" s="56"/>
      <c r="BG1018" s="56"/>
      <c r="BH1018" s="56"/>
      <c r="BI1018" s="56"/>
      <c r="BJ1018" s="56"/>
      <c r="BK1018" s="56"/>
      <c r="BL1018" s="56"/>
      <c r="BM1018" s="56"/>
      <c r="BN1018" s="56"/>
    </row>
    <row r="1019" spans="1:66" ht="11.25" customHeight="1">
      <c r="A1019" s="221"/>
      <c r="B1019" s="38"/>
      <c r="C1019" s="206"/>
      <c r="D1019" s="209"/>
      <c r="E1019" s="85" t="s">
        <v>46</v>
      </c>
      <c r="F1019" s="86"/>
      <c r="G1019" s="206"/>
      <c r="H1019" s="209"/>
      <c r="I1019" s="85" t="s">
        <v>46</v>
      </c>
      <c r="J1019" s="108"/>
      <c r="K1019" s="206"/>
      <c r="L1019" s="209"/>
      <c r="M1019" s="85" t="s">
        <v>46</v>
      </c>
      <c r="N1019" s="108"/>
      <c r="O1019" s="43"/>
      <c r="P1019" s="1"/>
      <c r="Q1019" s="1"/>
      <c r="R1019" s="15"/>
      <c r="S1019" s="227" t="str">
        <f>IF(OR(S1016="Empleado",S1016="Familiar"),"Nombre del Empleado","N° Factura")</f>
        <v>N° Factura</v>
      </c>
      <c r="T1019" s="228"/>
      <c r="U1019" s="89"/>
      <c r="V1019" s="47"/>
      <c r="W1019" s="227" t="str">
        <f>IF(OR(W1016="Empleado",W1016="Familiar"),"Nombre del Empleado","N° Factura")</f>
        <v>N° Factura</v>
      </c>
      <c r="X1019" s="228"/>
      <c r="Y1019" s="89"/>
      <c r="Z1019" s="47"/>
      <c r="AA1019" s="227" t="str">
        <f>IF(OR(AA1016="Empleado",AA1016="Familiar"),"Nombre del Empleado","N° Factura")</f>
        <v>N° Factura</v>
      </c>
      <c r="AB1019" s="228"/>
      <c r="AC1019" s="89"/>
      <c r="AD1019" s="48"/>
      <c r="AE1019" s="181"/>
      <c r="AF1019" s="181"/>
      <c r="AG1019" s="181"/>
      <c r="AH1019" s="181"/>
      <c r="AI1019" s="181"/>
      <c r="AJ1019" s="181"/>
      <c r="AK1019" s="181"/>
      <c r="AL1019" s="181"/>
      <c r="AM1019" s="48"/>
      <c r="AN1019" s="53">
        <f>A994</f>
        <v>46290</v>
      </c>
      <c r="AO1019" s="54" t="str">
        <f>K995</f>
        <v>Consultorio N° 3</v>
      </c>
      <c r="AP1019" s="55">
        <f t="shared" ref="AP1019:AQ1019" si="696">K996</f>
        <v>0</v>
      </c>
      <c r="AQ1019" s="55">
        <f t="shared" si="696"/>
        <v>0</v>
      </c>
      <c r="AR1019" s="55">
        <f>AC996</f>
        <v>0</v>
      </c>
      <c r="AS1019" s="55">
        <f>AA996</f>
        <v>0</v>
      </c>
      <c r="AT1019" s="55">
        <f>AA997</f>
        <v>0</v>
      </c>
      <c r="AU1019" s="55">
        <f>AC997</f>
        <v>0</v>
      </c>
      <c r="AV1019" s="55">
        <f>AA998</f>
        <v>0</v>
      </c>
      <c r="AW1019" s="55">
        <f>AC998</f>
        <v>0</v>
      </c>
      <c r="AX1019" s="55">
        <f>AC999</f>
        <v>0</v>
      </c>
      <c r="AY1019" s="55">
        <f>N999</f>
        <v>0</v>
      </c>
      <c r="AZ1019" s="56"/>
      <c r="BA1019" s="56"/>
      <c r="BB1019" s="56"/>
      <c r="BC1019" s="56"/>
      <c r="BD1019" s="56"/>
      <c r="BE1019" s="56"/>
      <c r="BF1019" s="56"/>
      <c r="BG1019" s="56"/>
      <c r="BH1019" s="56"/>
      <c r="BI1019" s="56"/>
      <c r="BJ1019" s="56"/>
      <c r="BK1019" s="56"/>
      <c r="BL1019" s="56"/>
      <c r="BM1019" s="56"/>
      <c r="BN1019" s="56"/>
    </row>
    <row r="1020" spans="1:66" ht="11.25" customHeight="1">
      <c r="A1020" s="222">
        <f>A1016+$Q$13/1440</f>
        <v>0.58333333333333326</v>
      </c>
      <c r="B1020" s="38"/>
      <c r="C1020" s="204"/>
      <c r="D1020" s="207"/>
      <c r="E1020" s="40" t="s">
        <v>36</v>
      </c>
      <c r="F1020" s="42" t="str">
        <f>IF(D1020&lt;&gt;"", VLOOKUP(D1020,'Base de Datos'!$A$2:$D1268,2,FALSE()),"")</f>
        <v/>
      </c>
      <c r="G1020" s="204"/>
      <c r="H1020" s="216"/>
      <c r="I1020" s="40" t="s">
        <v>36</v>
      </c>
      <c r="J1020" s="42" t="str">
        <f>IF(H1020&lt;&gt;"", VLOOKUP(H1020,'Base de Datos'!$A$2:$D1268,2,FALSE()),"")</f>
        <v/>
      </c>
      <c r="K1020" s="204"/>
      <c r="L1020" s="216"/>
      <c r="M1020" s="40" t="s">
        <v>36</v>
      </c>
      <c r="N1020" s="42" t="str">
        <f>IF(L1020&lt;&gt;"", VLOOKUP(L1020,'Base de Datos'!$A$2:$D1268,2,FALSE()),"")</f>
        <v/>
      </c>
      <c r="O1020" s="43"/>
      <c r="P1020" s="151"/>
      <c r="Q1020" s="1"/>
      <c r="R1020" s="15"/>
      <c r="S1020" s="45"/>
      <c r="T1020" s="45" t="s">
        <v>37</v>
      </c>
      <c r="U1020" s="46"/>
      <c r="V1020" s="47"/>
      <c r="W1020" s="45"/>
      <c r="X1020" s="45" t="s">
        <v>37</v>
      </c>
      <c r="Y1020" s="46"/>
      <c r="Z1020" s="47"/>
      <c r="AA1020" s="45"/>
      <c r="AB1020" s="45" t="s">
        <v>37</v>
      </c>
      <c r="AC1020" s="46"/>
      <c r="AD1020" s="48"/>
      <c r="AE1020" s="181"/>
      <c r="AF1020" s="181"/>
      <c r="AG1020" s="181"/>
      <c r="AH1020" s="181"/>
      <c r="AI1020" s="181"/>
      <c r="AJ1020" s="181"/>
      <c r="AK1020" s="181"/>
      <c r="AL1020" s="181"/>
      <c r="AM1020" s="48"/>
      <c r="AN1020" s="53">
        <f>A994</f>
        <v>46290</v>
      </c>
      <c r="AO1020" s="54" t="str">
        <f>K995</f>
        <v>Consultorio N° 3</v>
      </c>
      <c r="AP1020" s="55">
        <f t="shared" ref="AP1020:AQ1020" si="697">K1000</f>
        <v>0</v>
      </c>
      <c r="AQ1020" s="55">
        <f t="shared" si="697"/>
        <v>0</v>
      </c>
      <c r="AR1020" s="55">
        <f>AC1000</f>
        <v>0</v>
      </c>
      <c r="AS1020" s="55">
        <f>AA1000</f>
        <v>0</v>
      </c>
      <c r="AT1020" s="55">
        <f>AA1001</f>
        <v>0</v>
      </c>
      <c r="AU1020" s="55">
        <f>AC1001</f>
        <v>0</v>
      </c>
      <c r="AV1020" s="55">
        <f>AA1002</f>
        <v>0</v>
      </c>
      <c r="AW1020" s="55">
        <f>AC1002</f>
        <v>0</v>
      </c>
      <c r="AX1020" s="55">
        <f>AC1003</f>
        <v>0</v>
      </c>
      <c r="AY1020" s="55">
        <f>N1003</f>
        <v>0</v>
      </c>
      <c r="AZ1020" s="56"/>
      <c r="BA1020" s="56"/>
      <c r="BB1020" s="56"/>
      <c r="BC1020" s="56"/>
      <c r="BD1020" s="56"/>
      <c r="BE1020" s="56"/>
      <c r="BF1020" s="56"/>
      <c r="BG1020" s="56"/>
      <c r="BH1020" s="56"/>
      <c r="BI1020" s="56"/>
      <c r="BJ1020" s="56"/>
      <c r="BK1020" s="56"/>
      <c r="BL1020" s="56"/>
      <c r="BM1020" s="56"/>
      <c r="BN1020" s="56"/>
    </row>
    <row r="1021" spans="1:66" ht="11.25" customHeight="1">
      <c r="A1021" s="220"/>
      <c r="B1021" s="38"/>
      <c r="C1021" s="205"/>
      <c r="D1021" s="208"/>
      <c r="E1021" s="57" t="s">
        <v>42</v>
      </c>
      <c r="F1021" s="58" t="str">
        <f>IF(D1020&lt;&gt;"", VLOOKUP(D1020,'Base de Datos'!$A$2:$D1268,3,FALSE()),"")</f>
        <v/>
      </c>
      <c r="G1021" s="205"/>
      <c r="H1021" s="208"/>
      <c r="I1021" s="57" t="s">
        <v>42</v>
      </c>
      <c r="J1021" s="58" t="str">
        <f>IF(H1020&lt;&gt;"", VLOOKUP(H1020,'Base de Datos'!$A$2:$D1268,3,FALSE()),"")</f>
        <v/>
      </c>
      <c r="K1021" s="205"/>
      <c r="L1021" s="208"/>
      <c r="M1021" s="57" t="s">
        <v>42</v>
      </c>
      <c r="N1021" s="58" t="str">
        <f>IF(L1020&lt;&gt;"", VLOOKUP(L1020,'Base de Datos'!$A$2:$D1268,3,FALSE()),"")</f>
        <v/>
      </c>
      <c r="O1021" s="43"/>
      <c r="P1021" s="151"/>
      <c r="Q1021" s="152"/>
      <c r="R1021" s="15"/>
      <c r="S1021" s="229"/>
      <c r="T1021" s="230"/>
      <c r="U1021" s="59"/>
      <c r="V1021" s="47"/>
      <c r="W1021" s="229"/>
      <c r="X1021" s="230"/>
      <c r="Y1021" s="59"/>
      <c r="Z1021" s="47"/>
      <c r="AA1021" s="229"/>
      <c r="AB1021" s="230"/>
      <c r="AC1021" s="59"/>
      <c r="AD1021" s="48"/>
      <c r="AE1021" s="181"/>
      <c r="AF1021" s="181"/>
      <c r="AG1021" s="181"/>
      <c r="AH1021" s="181"/>
      <c r="AI1021" s="181"/>
      <c r="AJ1021" s="181"/>
      <c r="AK1021" s="181"/>
      <c r="AL1021" s="181"/>
      <c r="AM1021" s="48"/>
      <c r="AN1021" s="53">
        <f>A994</f>
        <v>46290</v>
      </c>
      <c r="AO1021" s="54" t="str">
        <f>K995</f>
        <v>Consultorio N° 3</v>
      </c>
      <c r="AP1021" s="55">
        <f t="shared" ref="AP1021:AQ1021" si="698">K1004</f>
        <v>0</v>
      </c>
      <c r="AQ1021" s="55">
        <f t="shared" si="698"/>
        <v>0</v>
      </c>
      <c r="AR1021" s="55">
        <f>AC1004</f>
        <v>0</v>
      </c>
      <c r="AS1021" s="55">
        <f>AA1004</f>
        <v>0</v>
      </c>
      <c r="AT1021" s="55">
        <f>AA1005</f>
        <v>0</v>
      </c>
      <c r="AU1021" s="55">
        <f>AC1005</f>
        <v>0</v>
      </c>
      <c r="AV1021" s="55">
        <f>AA1006</f>
        <v>0</v>
      </c>
      <c r="AW1021" s="55">
        <f>AC1006</f>
        <v>0</v>
      </c>
      <c r="AX1021" s="55">
        <f>AC1007</f>
        <v>0</v>
      </c>
      <c r="AY1021" s="55">
        <f>N1007</f>
        <v>0</v>
      </c>
      <c r="AZ1021" s="56"/>
      <c r="BA1021" s="56"/>
      <c r="BB1021" s="56"/>
      <c r="BC1021" s="56"/>
      <c r="BD1021" s="56"/>
      <c r="BE1021" s="56"/>
      <c r="BF1021" s="56"/>
      <c r="BG1021" s="56"/>
      <c r="BH1021" s="56"/>
      <c r="BI1021" s="56"/>
      <c r="BJ1021" s="56"/>
      <c r="BK1021" s="56"/>
      <c r="BL1021" s="56"/>
      <c r="BM1021" s="56"/>
      <c r="BN1021" s="56"/>
    </row>
    <row r="1022" spans="1:66" ht="11.25" customHeight="1">
      <c r="A1022" s="220"/>
      <c r="B1022" s="38"/>
      <c r="C1022" s="205"/>
      <c r="D1022" s="208"/>
      <c r="E1022" s="57" t="s">
        <v>44</v>
      </c>
      <c r="F1022" s="58" t="str">
        <f>IF(D1020&lt;&gt;"", VLOOKUP(D1020,'Base de Datos'!$A$2:$D1268,4,FALSE()),"")</f>
        <v/>
      </c>
      <c r="G1022" s="205"/>
      <c r="H1022" s="208"/>
      <c r="I1022" s="57" t="s">
        <v>44</v>
      </c>
      <c r="J1022" s="58" t="str">
        <f>IF(H1020&lt;&gt;"", VLOOKUP(H1020,'Base de Datos'!$A$2:$D1268,4,FALSE()),"")</f>
        <v/>
      </c>
      <c r="K1022" s="205"/>
      <c r="L1022" s="208"/>
      <c r="M1022" s="57" t="s">
        <v>44</v>
      </c>
      <c r="N1022" s="58" t="str">
        <f>IF(L1020&lt;&gt;"", VLOOKUP(L1020,'Base de Datos'!$A$2:$D1268,4,FALSE()),"")</f>
        <v/>
      </c>
      <c r="O1022" s="43"/>
      <c r="P1022" s="151"/>
      <c r="Q1022" s="152"/>
      <c r="R1022" s="15"/>
      <c r="S1022" s="229"/>
      <c r="T1022" s="230"/>
      <c r="U1022" s="59"/>
      <c r="V1022" s="47"/>
      <c r="W1022" s="229"/>
      <c r="X1022" s="230"/>
      <c r="Y1022" s="59"/>
      <c r="Z1022" s="47"/>
      <c r="AA1022" s="229"/>
      <c r="AB1022" s="230"/>
      <c r="AC1022" s="59"/>
      <c r="AD1022" s="48"/>
      <c r="AE1022" s="181"/>
      <c r="AF1022" s="181"/>
      <c r="AG1022" s="181"/>
      <c r="AH1022" s="181"/>
      <c r="AI1022" s="181"/>
      <c r="AJ1022" s="181"/>
      <c r="AK1022" s="181"/>
      <c r="AL1022" s="181"/>
      <c r="AM1022" s="48"/>
      <c r="AN1022" s="53">
        <f>A994</f>
        <v>46290</v>
      </c>
      <c r="AO1022" s="54" t="str">
        <f>K995</f>
        <v>Consultorio N° 3</v>
      </c>
      <c r="AP1022" s="55">
        <f t="shared" ref="AP1022:AQ1022" si="699">K1008</f>
        <v>0</v>
      </c>
      <c r="AQ1022" s="55">
        <f t="shared" si="699"/>
        <v>0</v>
      </c>
      <c r="AR1022" s="55">
        <f>AC1008</f>
        <v>0</v>
      </c>
      <c r="AS1022" s="55">
        <f>AA1008</f>
        <v>0</v>
      </c>
      <c r="AT1022" s="55">
        <f>AA1009</f>
        <v>0</v>
      </c>
      <c r="AU1022" s="55">
        <f>AC1009</f>
        <v>0</v>
      </c>
      <c r="AV1022" s="55">
        <f>AA1010</f>
        <v>0</v>
      </c>
      <c r="AW1022" s="55">
        <f>AC1010</f>
        <v>0</v>
      </c>
      <c r="AX1022" s="55">
        <f>AC1011</f>
        <v>0</v>
      </c>
      <c r="AY1022" s="55">
        <f>N1011</f>
        <v>0</v>
      </c>
      <c r="AZ1022" s="56"/>
      <c r="BA1022" s="56"/>
      <c r="BB1022" s="56"/>
      <c r="BC1022" s="56"/>
      <c r="BD1022" s="56"/>
      <c r="BE1022" s="56"/>
      <c r="BF1022" s="56"/>
      <c r="BG1022" s="56"/>
      <c r="BH1022" s="56"/>
      <c r="BI1022" s="56"/>
      <c r="BJ1022" s="56"/>
      <c r="BK1022" s="56"/>
      <c r="BL1022" s="56"/>
      <c r="BM1022" s="56"/>
      <c r="BN1022" s="56"/>
    </row>
    <row r="1023" spans="1:66" ht="11.25" customHeight="1">
      <c r="A1023" s="221"/>
      <c r="B1023" s="38"/>
      <c r="C1023" s="206"/>
      <c r="D1023" s="209"/>
      <c r="E1023" s="85" t="s">
        <v>46</v>
      </c>
      <c r="F1023" s="86"/>
      <c r="G1023" s="206"/>
      <c r="H1023" s="209"/>
      <c r="I1023" s="85" t="s">
        <v>46</v>
      </c>
      <c r="J1023" s="108"/>
      <c r="K1023" s="206"/>
      <c r="L1023" s="209"/>
      <c r="M1023" s="85" t="s">
        <v>46</v>
      </c>
      <c r="N1023" s="108"/>
      <c r="O1023" s="43"/>
      <c r="P1023" s="151"/>
      <c r="Q1023" s="1"/>
      <c r="R1023" s="15"/>
      <c r="S1023" s="227" t="str">
        <f>IF(OR(S1020="Empleado",S1020="Familiar"),"Nombre del Empleado","N° Factura")</f>
        <v>N° Factura</v>
      </c>
      <c r="T1023" s="228"/>
      <c r="U1023" s="89"/>
      <c r="V1023" s="47"/>
      <c r="W1023" s="227" t="str">
        <f>IF(OR(W1020="Empleado",W1020="Familiar"),"Nombre del Empleado","N° Factura")</f>
        <v>N° Factura</v>
      </c>
      <c r="X1023" s="228"/>
      <c r="Y1023" s="89"/>
      <c r="Z1023" s="47"/>
      <c r="AA1023" s="227" t="str">
        <f>IF(OR(AA1020="Empleado",AA1020="Familiar"),"Nombre del Empleado","N° Factura")</f>
        <v>N° Factura</v>
      </c>
      <c r="AB1023" s="228"/>
      <c r="AC1023" s="89"/>
      <c r="AD1023" s="48"/>
      <c r="AE1023" s="181"/>
      <c r="AF1023" s="181"/>
      <c r="AG1023" s="181"/>
      <c r="AH1023" s="181"/>
      <c r="AI1023" s="181"/>
      <c r="AJ1023" s="181"/>
      <c r="AK1023" s="181"/>
      <c r="AL1023" s="181"/>
      <c r="AM1023" s="48"/>
      <c r="AN1023" s="53">
        <f>A994</f>
        <v>46290</v>
      </c>
      <c r="AO1023" s="54" t="str">
        <f>K995</f>
        <v>Consultorio N° 3</v>
      </c>
      <c r="AP1023" s="55">
        <f t="shared" ref="AP1023:AQ1023" si="700">K1012</f>
        <v>0</v>
      </c>
      <c r="AQ1023" s="55">
        <f t="shared" si="700"/>
        <v>0</v>
      </c>
      <c r="AR1023" s="55">
        <f>AC1012</f>
        <v>0</v>
      </c>
      <c r="AS1023" s="55">
        <f>AA1012</f>
        <v>0</v>
      </c>
      <c r="AT1023" s="55">
        <f>AA1013</f>
        <v>0</v>
      </c>
      <c r="AU1023" s="55">
        <f>AC1013</f>
        <v>0</v>
      </c>
      <c r="AV1023" s="55">
        <f>AA1014</f>
        <v>0</v>
      </c>
      <c r="AW1023" s="55">
        <f>AC1014</f>
        <v>0</v>
      </c>
      <c r="AX1023" s="55">
        <f>AC1015</f>
        <v>0</v>
      </c>
      <c r="AY1023" s="55">
        <f>N1015</f>
        <v>0</v>
      </c>
      <c r="AZ1023" s="56"/>
      <c r="BA1023" s="56"/>
      <c r="BB1023" s="56"/>
      <c r="BC1023" s="56"/>
      <c r="BD1023" s="56"/>
      <c r="BE1023" s="56"/>
      <c r="BF1023" s="56"/>
      <c r="BG1023" s="56"/>
      <c r="BH1023" s="56"/>
      <c r="BI1023" s="56"/>
      <c r="BJ1023" s="56"/>
      <c r="BK1023" s="56"/>
      <c r="BL1023" s="56"/>
      <c r="BM1023" s="56"/>
      <c r="BN1023" s="56"/>
    </row>
    <row r="1024" spans="1:66" ht="11.25" customHeight="1">
      <c r="A1024" s="222">
        <f>A1020+$Q$13/1440</f>
        <v>0.62499999999999989</v>
      </c>
      <c r="B1024" s="38"/>
      <c r="C1024" s="204"/>
      <c r="D1024" s="207"/>
      <c r="E1024" s="40" t="s">
        <v>36</v>
      </c>
      <c r="F1024" s="42" t="str">
        <f>IF(D1024&lt;&gt;"", VLOOKUP(D1024,'Base de Datos'!$A$2:$D1268,2,FALSE()),"")</f>
        <v/>
      </c>
      <c r="G1024" s="204"/>
      <c r="H1024" s="216"/>
      <c r="I1024" s="40" t="s">
        <v>36</v>
      </c>
      <c r="J1024" s="42" t="str">
        <f>IF(H1024&lt;&gt;"", VLOOKUP(H1024,'Base de Datos'!$A$2:$D1268,2,FALSE()),"")</f>
        <v/>
      </c>
      <c r="K1024" s="204"/>
      <c r="L1024" s="216"/>
      <c r="M1024" s="40" t="s">
        <v>36</v>
      </c>
      <c r="N1024" s="42" t="str">
        <f>IF(L1024&lt;&gt;"", VLOOKUP(L1024,'Base de Datos'!$A$2:$D1268,2,FALSE()),"")</f>
        <v/>
      </c>
      <c r="O1024" s="43"/>
      <c r="P1024" s="153"/>
      <c r="Q1024" s="154"/>
      <c r="R1024" s="15"/>
      <c r="S1024" s="45"/>
      <c r="T1024" s="45" t="s">
        <v>37</v>
      </c>
      <c r="U1024" s="46"/>
      <c r="V1024" s="47"/>
      <c r="W1024" s="45"/>
      <c r="X1024" s="45" t="s">
        <v>37</v>
      </c>
      <c r="Y1024" s="46"/>
      <c r="Z1024" s="47"/>
      <c r="AA1024" s="45"/>
      <c r="AB1024" s="45" t="s">
        <v>37</v>
      </c>
      <c r="AC1024" s="46"/>
      <c r="AD1024" s="48"/>
      <c r="AE1024" s="181"/>
      <c r="AF1024" s="181"/>
      <c r="AG1024" s="181"/>
      <c r="AH1024" s="181"/>
      <c r="AI1024" s="181"/>
      <c r="AJ1024" s="181"/>
      <c r="AK1024" s="181"/>
      <c r="AL1024" s="181"/>
      <c r="AM1024" s="48"/>
      <c r="AN1024" s="53">
        <f>A994</f>
        <v>46290</v>
      </c>
      <c r="AO1024" s="54" t="str">
        <f>K995</f>
        <v>Consultorio N° 3</v>
      </c>
      <c r="AP1024" s="55">
        <f t="shared" ref="AP1024:AQ1024" si="701">K1016</f>
        <v>0</v>
      </c>
      <c r="AQ1024" s="55">
        <f t="shared" si="701"/>
        <v>0</v>
      </c>
      <c r="AR1024" s="55">
        <f>AC1016</f>
        <v>0</v>
      </c>
      <c r="AS1024" s="55">
        <f>AA1016</f>
        <v>0</v>
      </c>
      <c r="AT1024" s="55">
        <f>AA1017</f>
        <v>0</v>
      </c>
      <c r="AU1024" s="55">
        <f>AC1017</f>
        <v>0</v>
      </c>
      <c r="AV1024" s="55">
        <f>AA1018</f>
        <v>0</v>
      </c>
      <c r="AW1024" s="55">
        <f>AC1018</f>
        <v>0</v>
      </c>
      <c r="AX1024" s="55">
        <f>AC1019</f>
        <v>0</v>
      </c>
      <c r="AY1024" s="55">
        <f>N1019</f>
        <v>0</v>
      </c>
      <c r="AZ1024" s="56"/>
      <c r="BA1024" s="56"/>
      <c r="BB1024" s="56"/>
      <c r="BC1024" s="56"/>
      <c r="BD1024" s="56"/>
      <c r="BE1024" s="56"/>
      <c r="BF1024" s="56"/>
      <c r="BG1024" s="56"/>
      <c r="BH1024" s="56"/>
      <c r="BI1024" s="56"/>
      <c r="BJ1024" s="56"/>
      <c r="BK1024" s="56"/>
      <c r="BL1024" s="56"/>
      <c r="BM1024" s="56"/>
      <c r="BN1024" s="56"/>
    </row>
    <row r="1025" spans="1:66" ht="11.25" customHeight="1">
      <c r="A1025" s="220"/>
      <c r="B1025" s="38"/>
      <c r="C1025" s="205"/>
      <c r="D1025" s="208"/>
      <c r="E1025" s="57" t="s">
        <v>42</v>
      </c>
      <c r="F1025" s="58" t="str">
        <f>IF(D1024&lt;&gt;"", VLOOKUP(D1024,'Base de Datos'!$A$2:$D1268,3,FALSE()),"")</f>
        <v/>
      </c>
      <c r="G1025" s="205"/>
      <c r="H1025" s="208"/>
      <c r="I1025" s="57" t="s">
        <v>42</v>
      </c>
      <c r="J1025" s="58" t="str">
        <f>IF(H1024&lt;&gt;"", VLOOKUP(H1024,'Base de Datos'!$A$2:$D1268,3,FALSE()),"")</f>
        <v/>
      </c>
      <c r="K1025" s="205"/>
      <c r="L1025" s="208"/>
      <c r="M1025" s="57" t="s">
        <v>42</v>
      </c>
      <c r="N1025" s="58" t="str">
        <f>IF(L1024&lt;&gt;"", VLOOKUP(L1024,'Base de Datos'!$A$2:$D1268,3,FALSE()),"")</f>
        <v/>
      </c>
      <c r="O1025" s="43"/>
      <c r="P1025" s="153"/>
      <c r="Q1025" s="154"/>
      <c r="R1025" s="15"/>
      <c r="S1025" s="229"/>
      <c r="T1025" s="230"/>
      <c r="U1025" s="59"/>
      <c r="V1025" s="47"/>
      <c r="W1025" s="229"/>
      <c r="X1025" s="230"/>
      <c r="Y1025" s="59"/>
      <c r="Z1025" s="47"/>
      <c r="AA1025" s="229"/>
      <c r="AB1025" s="230"/>
      <c r="AC1025" s="59"/>
      <c r="AD1025" s="48"/>
      <c r="AE1025" s="181"/>
      <c r="AF1025" s="181"/>
      <c r="AG1025" s="181"/>
      <c r="AH1025" s="181"/>
      <c r="AI1025" s="181"/>
      <c r="AJ1025" s="181"/>
      <c r="AK1025" s="181"/>
      <c r="AL1025" s="181"/>
      <c r="AM1025" s="48"/>
      <c r="AN1025" s="53">
        <f>A994</f>
        <v>46290</v>
      </c>
      <c r="AO1025" s="54" t="str">
        <f>K995</f>
        <v>Consultorio N° 3</v>
      </c>
      <c r="AP1025" s="55">
        <f t="shared" ref="AP1025:AQ1025" si="702">K1020</f>
        <v>0</v>
      </c>
      <c r="AQ1025" s="55">
        <f t="shared" si="702"/>
        <v>0</v>
      </c>
      <c r="AR1025" s="55">
        <f>AC1020</f>
        <v>0</v>
      </c>
      <c r="AS1025" s="55">
        <f>AA1020</f>
        <v>0</v>
      </c>
      <c r="AT1025" s="55">
        <f>AA1021</f>
        <v>0</v>
      </c>
      <c r="AU1025" s="55">
        <f>AC1021</f>
        <v>0</v>
      </c>
      <c r="AV1025" s="55">
        <f>AA1022</f>
        <v>0</v>
      </c>
      <c r="AW1025" s="55">
        <f>AC1022</f>
        <v>0</v>
      </c>
      <c r="AX1025" s="55">
        <f>AC1023</f>
        <v>0</v>
      </c>
      <c r="AY1025" s="55">
        <f>N1023</f>
        <v>0</v>
      </c>
      <c r="AZ1025" s="56"/>
      <c r="BA1025" s="56"/>
      <c r="BB1025" s="56"/>
      <c r="BC1025" s="56"/>
      <c r="BD1025" s="56"/>
      <c r="BE1025" s="56"/>
      <c r="BF1025" s="56"/>
      <c r="BG1025" s="56"/>
      <c r="BH1025" s="56"/>
      <c r="BI1025" s="56"/>
      <c r="BJ1025" s="56"/>
      <c r="BK1025" s="56"/>
      <c r="BL1025" s="56"/>
      <c r="BM1025" s="56"/>
      <c r="BN1025" s="56"/>
    </row>
    <row r="1026" spans="1:66" ht="11.25" customHeight="1">
      <c r="A1026" s="220"/>
      <c r="B1026" s="38"/>
      <c r="C1026" s="205"/>
      <c r="D1026" s="208"/>
      <c r="E1026" s="57" t="s">
        <v>44</v>
      </c>
      <c r="F1026" s="58" t="str">
        <f>IF(D1024&lt;&gt;"", VLOOKUP(D1024,'Base de Datos'!$A$2:$D1268,4,FALSE()),"")</f>
        <v/>
      </c>
      <c r="G1026" s="205"/>
      <c r="H1026" s="208"/>
      <c r="I1026" s="57" t="s">
        <v>44</v>
      </c>
      <c r="J1026" s="58" t="str">
        <f>IF(H1024&lt;&gt;"", VLOOKUP(H1024,'Base de Datos'!$A$2:$D1268,4,FALSE()),"")</f>
        <v/>
      </c>
      <c r="K1026" s="205"/>
      <c r="L1026" s="208"/>
      <c r="M1026" s="57" t="s">
        <v>44</v>
      </c>
      <c r="N1026" s="58" t="str">
        <f>IF(L1024&lt;&gt;"", VLOOKUP(L1024,'Base de Datos'!$A$2:$D1268,4,FALSE()),"")</f>
        <v/>
      </c>
      <c r="O1026" s="43"/>
      <c r="P1026" s="153"/>
      <c r="Q1026" s="154"/>
      <c r="R1026" s="15"/>
      <c r="S1026" s="229"/>
      <c r="T1026" s="230"/>
      <c r="U1026" s="59"/>
      <c r="V1026" s="47"/>
      <c r="W1026" s="229"/>
      <c r="X1026" s="230"/>
      <c r="Y1026" s="59"/>
      <c r="Z1026" s="47"/>
      <c r="AA1026" s="229"/>
      <c r="AB1026" s="230"/>
      <c r="AC1026" s="59"/>
      <c r="AD1026" s="48"/>
      <c r="AE1026" s="181"/>
      <c r="AF1026" s="181"/>
      <c r="AG1026" s="181"/>
      <c r="AH1026" s="181"/>
      <c r="AI1026" s="181"/>
      <c r="AJ1026" s="181"/>
      <c r="AK1026" s="181"/>
      <c r="AL1026" s="181"/>
      <c r="AM1026" s="48"/>
      <c r="AN1026" s="53">
        <f>A994</f>
        <v>46290</v>
      </c>
      <c r="AO1026" s="54" t="str">
        <f>K995</f>
        <v>Consultorio N° 3</v>
      </c>
      <c r="AP1026" s="55">
        <f t="shared" ref="AP1026:AQ1026" si="703">K1024</f>
        <v>0</v>
      </c>
      <c r="AQ1026" s="55">
        <f t="shared" si="703"/>
        <v>0</v>
      </c>
      <c r="AR1026" s="55">
        <f>AC1024</f>
        <v>0</v>
      </c>
      <c r="AS1026" s="55">
        <f>AA1024</f>
        <v>0</v>
      </c>
      <c r="AT1026" s="55">
        <f>AA1025</f>
        <v>0</v>
      </c>
      <c r="AU1026" s="55">
        <f>AC1025</f>
        <v>0</v>
      </c>
      <c r="AV1026" s="55">
        <f>AA1026</f>
        <v>0</v>
      </c>
      <c r="AW1026" s="55">
        <f>AC1026</f>
        <v>0</v>
      </c>
      <c r="AX1026" s="55">
        <f>AC1027</f>
        <v>0</v>
      </c>
      <c r="AY1026" s="55">
        <f>N1027</f>
        <v>0</v>
      </c>
      <c r="AZ1026" s="56"/>
      <c r="BA1026" s="56"/>
      <c r="BB1026" s="56"/>
      <c r="BC1026" s="56"/>
      <c r="BD1026" s="56"/>
      <c r="BE1026" s="56"/>
      <c r="BF1026" s="56"/>
      <c r="BG1026" s="56"/>
      <c r="BH1026" s="56"/>
      <c r="BI1026" s="56"/>
      <c r="BJ1026" s="56"/>
      <c r="BK1026" s="56"/>
      <c r="BL1026" s="56"/>
      <c r="BM1026" s="56"/>
      <c r="BN1026" s="56"/>
    </row>
    <row r="1027" spans="1:66" ht="11.25" customHeight="1">
      <c r="A1027" s="221"/>
      <c r="B1027" s="38"/>
      <c r="C1027" s="206"/>
      <c r="D1027" s="209"/>
      <c r="E1027" s="85" t="s">
        <v>46</v>
      </c>
      <c r="F1027" s="86"/>
      <c r="G1027" s="206"/>
      <c r="H1027" s="209"/>
      <c r="I1027" s="85" t="s">
        <v>46</v>
      </c>
      <c r="J1027" s="108"/>
      <c r="K1027" s="206"/>
      <c r="L1027" s="209"/>
      <c r="M1027" s="85" t="s">
        <v>46</v>
      </c>
      <c r="N1027" s="108"/>
      <c r="O1027" s="43"/>
      <c r="P1027" s="153"/>
      <c r="Q1027" s="154"/>
      <c r="R1027" s="15"/>
      <c r="S1027" s="227" t="str">
        <f>IF(OR(S1024="Empleado",S1024="Familiar"),"Nombre del Empleado","N° Factura")</f>
        <v>N° Factura</v>
      </c>
      <c r="T1027" s="228"/>
      <c r="U1027" s="89"/>
      <c r="V1027" s="47"/>
      <c r="W1027" s="227" t="str">
        <f>IF(OR(W1024="Empleado",W1024="Familiar"),"Nombre del Empleado","N° Factura")</f>
        <v>N° Factura</v>
      </c>
      <c r="X1027" s="228"/>
      <c r="Y1027" s="89"/>
      <c r="Z1027" s="47"/>
      <c r="AA1027" s="227" t="str">
        <f>IF(OR(AA1024="Empleado",AA1024="Familiar"),"Nombre del Empleado","N° Factura")</f>
        <v>N° Factura</v>
      </c>
      <c r="AB1027" s="228"/>
      <c r="AC1027" s="89"/>
      <c r="AD1027" s="48"/>
      <c r="AE1027" s="181"/>
      <c r="AF1027" s="181"/>
      <c r="AG1027" s="181"/>
      <c r="AH1027" s="181"/>
      <c r="AI1027" s="181"/>
      <c r="AJ1027" s="181"/>
      <c r="AK1027" s="181"/>
      <c r="AL1027" s="181"/>
      <c r="AM1027" s="48"/>
      <c r="AN1027" s="53">
        <f>A994</f>
        <v>46290</v>
      </c>
      <c r="AO1027" s="54" t="str">
        <f>K995</f>
        <v>Consultorio N° 3</v>
      </c>
      <c r="AP1027" s="55">
        <f t="shared" ref="AP1027:AQ1027" si="704">K1028</f>
        <v>0</v>
      </c>
      <c r="AQ1027" s="55">
        <f t="shared" si="704"/>
        <v>0</v>
      </c>
      <c r="AR1027" s="55">
        <f>AC1028</f>
        <v>0</v>
      </c>
      <c r="AS1027" s="55">
        <f>AA1028</f>
        <v>0</v>
      </c>
      <c r="AT1027" s="55">
        <f>AA1029</f>
        <v>0</v>
      </c>
      <c r="AU1027" s="55">
        <f>AC1029</f>
        <v>0</v>
      </c>
      <c r="AV1027" s="55">
        <f>AA1030</f>
        <v>0</v>
      </c>
      <c r="AW1027" s="55">
        <f>AC1030</f>
        <v>0</v>
      </c>
      <c r="AX1027" s="55">
        <f>AC1031</f>
        <v>0</v>
      </c>
      <c r="AY1027" s="55">
        <f>N1031</f>
        <v>0</v>
      </c>
      <c r="AZ1027" s="56"/>
      <c r="BA1027" s="56"/>
      <c r="BB1027" s="56"/>
      <c r="BC1027" s="56"/>
      <c r="BD1027" s="56"/>
      <c r="BE1027" s="56"/>
      <c r="BF1027" s="56"/>
      <c r="BG1027" s="56"/>
      <c r="BH1027" s="56"/>
      <c r="BI1027" s="56"/>
      <c r="BJ1027" s="56"/>
      <c r="BK1027" s="56"/>
      <c r="BL1027" s="56"/>
      <c r="BM1027" s="56"/>
      <c r="BN1027" s="56"/>
    </row>
    <row r="1028" spans="1:66" ht="11.25" customHeight="1">
      <c r="A1028" s="222">
        <f>A1024+$Q$13/1440</f>
        <v>0.66666666666666652</v>
      </c>
      <c r="B1028" s="38"/>
      <c r="C1028" s="204"/>
      <c r="D1028" s="207"/>
      <c r="E1028" s="40" t="s">
        <v>36</v>
      </c>
      <c r="F1028" s="42" t="str">
        <f>IF(D1028&lt;&gt;"", VLOOKUP(D1028,'Base de Datos'!$A$2:$D1268,2,FALSE()),"")</f>
        <v/>
      </c>
      <c r="G1028" s="204"/>
      <c r="H1028" s="216"/>
      <c r="I1028" s="40" t="s">
        <v>36</v>
      </c>
      <c r="J1028" s="42" t="str">
        <f>IF(H1028&lt;&gt;"", VLOOKUP(H1028,'Base de Datos'!$A$2:$D1268,2,FALSE()),"")</f>
        <v/>
      </c>
      <c r="K1028" s="204"/>
      <c r="L1028" s="216"/>
      <c r="M1028" s="40" t="s">
        <v>36</v>
      </c>
      <c r="N1028" s="42" t="str">
        <f>IF(L1028&lt;&gt;"", VLOOKUP(L1028,'Base de Datos'!$A$2:$D1268,2,FALSE()),"")</f>
        <v/>
      </c>
      <c r="O1028" s="43"/>
      <c r="P1028" s="3"/>
      <c r="Q1028" s="3"/>
      <c r="R1028" s="15"/>
      <c r="S1028" s="45"/>
      <c r="T1028" s="45" t="s">
        <v>37</v>
      </c>
      <c r="U1028" s="46"/>
      <c r="V1028" s="47"/>
      <c r="W1028" s="45"/>
      <c r="X1028" s="45" t="s">
        <v>37</v>
      </c>
      <c r="Y1028" s="46"/>
      <c r="Z1028" s="47"/>
      <c r="AA1028" s="45"/>
      <c r="AB1028" s="45" t="s">
        <v>37</v>
      </c>
      <c r="AC1028" s="46"/>
      <c r="AD1028" s="48"/>
      <c r="AE1028" s="181"/>
      <c r="AF1028" s="181"/>
      <c r="AG1028" s="181"/>
      <c r="AH1028" s="181"/>
      <c r="AI1028" s="181"/>
      <c r="AJ1028" s="181"/>
      <c r="AK1028" s="181"/>
      <c r="AL1028" s="181"/>
      <c r="AM1028" s="48"/>
      <c r="AN1028" s="53">
        <f>A994</f>
        <v>46290</v>
      </c>
      <c r="AO1028" s="54" t="str">
        <f>K995</f>
        <v>Consultorio N° 3</v>
      </c>
      <c r="AP1028" s="55">
        <f t="shared" ref="AP1028:AQ1028" si="705">K1032</f>
        <v>0</v>
      </c>
      <c r="AQ1028" s="55">
        <f t="shared" si="705"/>
        <v>0</v>
      </c>
      <c r="AR1028" s="55">
        <f>AC1032</f>
        <v>0</v>
      </c>
      <c r="AS1028" s="55">
        <f>AA1032</f>
        <v>0</v>
      </c>
      <c r="AT1028" s="55">
        <f>AA1033</f>
        <v>0</v>
      </c>
      <c r="AU1028" s="55">
        <f>AC1033</f>
        <v>0</v>
      </c>
      <c r="AV1028" s="55">
        <f>AA1034</f>
        <v>0</v>
      </c>
      <c r="AW1028" s="55">
        <f>AC1034</f>
        <v>0</v>
      </c>
      <c r="AX1028" s="55">
        <f>AC1035</f>
        <v>0</v>
      </c>
      <c r="AY1028" s="55">
        <f>N1035</f>
        <v>0</v>
      </c>
      <c r="AZ1028" s="56"/>
      <c r="BA1028" s="56"/>
      <c r="BB1028" s="56"/>
      <c r="BC1028" s="56"/>
      <c r="BD1028" s="56"/>
      <c r="BE1028" s="56"/>
      <c r="BF1028" s="56"/>
      <c r="BG1028" s="56"/>
      <c r="BH1028" s="56"/>
      <c r="BI1028" s="56"/>
      <c r="BJ1028" s="56"/>
      <c r="BK1028" s="56"/>
      <c r="BL1028" s="56"/>
      <c r="BM1028" s="56"/>
      <c r="BN1028" s="56"/>
    </row>
    <row r="1029" spans="1:66" ht="11.25" customHeight="1">
      <c r="A1029" s="220"/>
      <c r="B1029" s="38"/>
      <c r="C1029" s="205"/>
      <c r="D1029" s="208"/>
      <c r="E1029" s="57" t="s">
        <v>42</v>
      </c>
      <c r="F1029" s="58" t="str">
        <f>IF(D1028&lt;&gt;"", VLOOKUP(D1028,'Base de Datos'!$A$2:$D1268,3,FALSE()),"")</f>
        <v/>
      </c>
      <c r="G1029" s="205"/>
      <c r="H1029" s="208"/>
      <c r="I1029" s="57" t="s">
        <v>42</v>
      </c>
      <c r="J1029" s="58" t="str">
        <f>IF(H1028&lt;&gt;"", VLOOKUP(H1028,'Base de Datos'!$A$2:$D1268,3,FALSE()),"")</f>
        <v/>
      </c>
      <c r="K1029" s="205"/>
      <c r="L1029" s="208"/>
      <c r="M1029" s="57" t="s">
        <v>42</v>
      </c>
      <c r="N1029" s="58" t="str">
        <f>IF(L1028&lt;&gt;"", VLOOKUP(L1028,'Base de Datos'!$A$2:$D1268,3,FALSE()),"")</f>
        <v/>
      </c>
      <c r="O1029" s="43"/>
      <c r="P1029" s="3"/>
      <c r="Q1029" s="3"/>
      <c r="R1029" s="15"/>
      <c r="S1029" s="229"/>
      <c r="T1029" s="230"/>
      <c r="U1029" s="59"/>
      <c r="V1029" s="47"/>
      <c r="W1029" s="229"/>
      <c r="X1029" s="230"/>
      <c r="Y1029" s="59"/>
      <c r="Z1029" s="47"/>
      <c r="AA1029" s="229"/>
      <c r="AB1029" s="230"/>
      <c r="AC1029" s="59"/>
      <c r="AD1029" s="48"/>
      <c r="AE1029" s="235">
        <f>A994</f>
        <v>46290</v>
      </c>
      <c r="AF1029" s="236"/>
      <c r="AG1029" s="236"/>
      <c r="AH1029" s="236"/>
      <c r="AI1029" s="236"/>
      <c r="AJ1029" s="236"/>
      <c r="AK1029" s="236"/>
      <c r="AL1029" s="237"/>
      <c r="AM1029" s="48"/>
      <c r="AN1029" s="155">
        <f>A994</f>
        <v>46290</v>
      </c>
      <c r="AO1029" s="156" t="str">
        <f>K995</f>
        <v>Consultorio N° 3</v>
      </c>
      <c r="AP1029" s="156">
        <f t="shared" ref="AP1029:AQ1029" si="706">K1036</f>
        <v>0</v>
      </c>
      <c r="AQ1029" s="156">
        <f t="shared" si="706"/>
        <v>0</v>
      </c>
      <c r="AR1029" s="156">
        <f>AC1036</f>
        <v>0</v>
      </c>
      <c r="AS1029" s="156">
        <f>AA1036</f>
        <v>0</v>
      </c>
      <c r="AT1029" s="156">
        <f>AA1037</f>
        <v>0</v>
      </c>
      <c r="AU1029" s="156">
        <f>AC1037</f>
        <v>0</v>
      </c>
      <c r="AV1029" s="156">
        <f>AA1038</f>
        <v>0</v>
      </c>
      <c r="AW1029" s="156">
        <f>AC1038</f>
        <v>0</v>
      </c>
      <c r="AX1029" s="156">
        <f>AC1039</f>
        <v>0</v>
      </c>
      <c r="AY1029" s="156">
        <f>N1039</f>
        <v>0</v>
      </c>
      <c r="AZ1029" s="48"/>
      <c r="BA1029" s="48"/>
      <c r="BB1029" s="48"/>
      <c r="BC1029" s="48"/>
      <c r="BD1029" s="48"/>
      <c r="BE1029" s="48"/>
      <c r="BF1029" s="48"/>
      <c r="BG1029" s="48"/>
      <c r="BH1029" s="48"/>
      <c r="BI1029" s="48"/>
      <c r="BJ1029" s="48"/>
      <c r="BK1029" s="48"/>
      <c r="BL1029" s="48"/>
      <c r="BM1029" s="48"/>
      <c r="BN1029" s="48"/>
    </row>
    <row r="1030" spans="1:66" ht="11.25" customHeight="1">
      <c r="A1030" s="220"/>
      <c r="B1030" s="38"/>
      <c r="C1030" s="205"/>
      <c r="D1030" s="208"/>
      <c r="E1030" s="57" t="s">
        <v>44</v>
      </c>
      <c r="F1030" s="58" t="str">
        <f>IF(D1028&lt;&gt;"", VLOOKUP(D1028,'Base de Datos'!$A$2:$D1268,4,FALSE()),"")</f>
        <v/>
      </c>
      <c r="G1030" s="205"/>
      <c r="H1030" s="208"/>
      <c r="I1030" s="57" t="s">
        <v>44</v>
      </c>
      <c r="J1030" s="58" t="str">
        <f>IF(H1028&lt;&gt;"", VLOOKUP(H1028,'Base de Datos'!$A$2:$D1268,4,FALSE()),"")</f>
        <v/>
      </c>
      <c r="K1030" s="205"/>
      <c r="L1030" s="208"/>
      <c r="M1030" s="57" t="s">
        <v>44</v>
      </c>
      <c r="N1030" s="58" t="str">
        <f>IF(L1028&lt;&gt;"", VLOOKUP(L1028,'Base de Datos'!$A$2:$D1268,4,FALSE()),"")</f>
        <v/>
      </c>
      <c r="O1030" s="43"/>
      <c r="P1030" s="3"/>
      <c r="Q1030" s="3"/>
      <c r="R1030" s="15"/>
      <c r="S1030" s="229"/>
      <c r="T1030" s="230"/>
      <c r="U1030" s="59"/>
      <c r="V1030" s="47"/>
      <c r="W1030" s="229"/>
      <c r="X1030" s="230"/>
      <c r="Y1030" s="59"/>
      <c r="Z1030" s="47"/>
      <c r="AA1030" s="229"/>
      <c r="AB1030" s="230"/>
      <c r="AC1030" s="59"/>
      <c r="AD1030" s="48"/>
      <c r="AE1030" s="238" t="s">
        <v>20</v>
      </c>
      <c r="AF1030" s="239"/>
      <c r="AG1030" s="157" t="s">
        <v>21</v>
      </c>
      <c r="AH1030" s="158" t="s">
        <v>22</v>
      </c>
      <c r="AI1030" s="159" t="s">
        <v>23</v>
      </c>
      <c r="AJ1030" s="159" t="s">
        <v>24</v>
      </c>
      <c r="AK1030" s="159" t="s">
        <v>25</v>
      </c>
      <c r="AL1030" s="160" t="s">
        <v>26</v>
      </c>
      <c r="AM1030" s="48"/>
      <c r="AN1030" s="155">
        <f>A994</f>
        <v>46290</v>
      </c>
      <c r="AO1030" s="156" t="str">
        <f>K995</f>
        <v>Consultorio N° 3</v>
      </c>
      <c r="AP1030" s="156">
        <f t="shared" ref="AP1030:AQ1030" si="707">K1040</f>
        <v>0</v>
      </c>
      <c r="AQ1030" s="156">
        <f t="shared" si="707"/>
        <v>0</v>
      </c>
      <c r="AR1030" s="156">
        <f>AC1040</f>
        <v>0</v>
      </c>
      <c r="AS1030" s="156">
        <f>AA1040</f>
        <v>0</v>
      </c>
      <c r="AT1030" s="156">
        <f>AA1041</f>
        <v>0</v>
      </c>
      <c r="AU1030" s="156">
        <f>AC1041</f>
        <v>0</v>
      </c>
      <c r="AV1030" s="156">
        <f>AA1042</f>
        <v>0</v>
      </c>
      <c r="AW1030" s="156">
        <f>AC1042</f>
        <v>0</v>
      </c>
      <c r="AX1030" s="156">
        <f>AC1043</f>
        <v>0</v>
      </c>
      <c r="AY1030" s="156">
        <f>N1043</f>
        <v>0</v>
      </c>
      <c r="AZ1030" s="48"/>
      <c r="BA1030" s="48"/>
      <c r="BB1030" s="48"/>
      <c r="BC1030" s="48"/>
      <c r="BD1030" s="48"/>
      <c r="BE1030" s="48"/>
      <c r="BF1030" s="48"/>
      <c r="BG1030" s="48"/>
      <c r="BH1030" s="48"/>
      <c r="BI1030" s="48"/>
      <c r="BJ1030" s="48"/>
      <c r="BK1030" s="48"/>
      <c r="BL1030" s="48"/>
      <c r="BM1030" s="48"/>
      <c r="BN1030" s="48"/>
    </row>
    <row r="1031" spans="1:66" ht="11.25" customHeight="1">
      <c r="A1031" s="221"/>
      <c r="B1031" s="38"/>
      <c r="C1031" s="206"/>
      <c r="D1031" s="209"/>
      <c r="E1031" s="85" t="s">
        <v>46</v>
      </c>
      <c r="F1031" s="86"/>
      <c r="G1031" s="206"/>
      <c r="H1031" s="209"/>
      <c r="I1031" s="85" t="s">
        <v>46</v>
      </c>
      <c r="J1031" s="108"/>
      <c r="K1031" s="206"/>
      <c r="L1031" s="209"/>
      <c r="M1031" s="85" t="s">
        <v>46</v>
      </c>
      <c r="N1031" s="108"/>
      <c r="O1031" s="43"/>
      <c r="P1031" s="3"/>
      <c r="Q1031" s="3"/>
      <c r="R1031" s="15"/>
      <c r="S1031" s="227" t="str">
        <f>IF(OR(S1028="Empleado",S1028="Familiar"),"Nombre del Empleado","N° Factura")</f>
        <v>N° Factura</v>
      </c>
      <c r="T1031" s="228"/>
      <c r="U1031" s="89"/>
      <c r="V1031" s="47"/>
      <c r="W1031" s="227" t="str">
        <f>IF(OR(W1028="Empleado",W1028="Familiar"),"Nombre del Empleado","N° Factura")</f>
        <v>N° Factura</v>
      </c>
      <c r="X1031" s="228"/>
      <c r="Y1031" s="89"/>
      <c r="Z1031" s="47"/>
      <c r="AA1031" s="227" t="str">
        <f>IF(OR(AA1028="Empleado",AA1028="Familiar"),"Nombre del Empleado","N° Factura")</f>
        <v>N° Factura</v>
      </c>
      <c r="AB1031" s="228"/>
      <c r="AC1031" s="89"/>
      <c r="AD1031" s="48"/>
      <c r="AE1031" s="240" t="s">
        <v>38</v>
      </c>
      <c r="AF1031" s="230"/>
      <c r="AG1031" s="161">
        <f t="array" aca="1" ref="AG1031" ca="1">COUNTIFS(AP996:AP1036, "💲", AY996:AY1036, INDIRECT("AE" &amp; ROW())) + COUNTIFS(AP996:AP1036, "📦", AY996:AY1036, INDIRECT("AE" &amp; ROW())) + COUNTIFS(AP996:AP1036, "✅", AY996:AY1036, INDIRECT("AE" &amp; ROW()))</f>
        <v>0</v>
      </c>
      <c r="AH1031" s="162">
        <f t="array" aca="1" ref="AH1031" ca="1">COUNTIFS(AP996:AP1036, "💲", AY996:AY1036, INDIRECT("AE" &amp; ROW())) + COUNTIFS(AP996:AP1036, "📦", AY996:AY1036, INDIRECT("AE" &amp; ROW()))</f>
        <v>0</v>
      </c>
      <c r="AI1031" s="139">
        <f t="array" aca="1" ref="AI1031" ca="1">SUMIFS(AR996:AR1036, AY996:AY1036, INDIRECT("AE" &amp; ROW()), AP996:AP1036, "💲") + SUMIFS(AR996:AR1036, AY996:AY1036, INDIRECT("AE" &amp; ROW()), AP996:AP1036, "📦")</f>
        <v>0</v>
      </c>
      <c r="AJ1031" s="139">
        <f t="array" aca="1" ref="AJ1031" ca="1">(
    SUMIFS(AR996:AR1036, AY996:AY1036, INDIRECT("AE" &amp; ROW()), AP996:AP1036, "💲") +
    SUMIFS(AR996:AR1036, AY996:AY1036, INDIRECT("AE" &amp; ROW()), AP996:AP1036, "📦")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
        SUMIFS(AR996:AR1036, AY996:AY1036, INDIRECT("AE" &amp; ROW()), AP996:AP1036, "💲", AS996:AS1036, "Familiar") +
        SUMIFS(AR996:AR1036, AY996:AY1036, INDIRECT("AE" &amp; ROW()), AP996:AP1036, "📦", AS996:AS1036, "Familiar")
    ) / 2
)  -
(
    (
        SUMIFS(AR996:AR1036, AY996:AY1036, INDIRECT("AE" &amp; ROW()), AP996:AP1036, "💲", AS996:AS1036, "Exonerado ADH") +
        SUMIFS(AR996:AR1036, AY996:AY1036, INDIRECT("AE" &amp; ROW()), AP996:AP1036, "📦", AS996:AS1036, "Exonerado ADH")
    ) / 2
)  -
(
    (
        SUMIFS(AR996:AR1036, AY996:AY1036, INDIRECT("AE" &amp; ROW()), AP996:AP1036, "💲", AS996:AS1036, "Exonerado Doctor") +
        SUMIFS(AR996:AR1036, AY996:AY1036, INDIRECT("AE" &amp; ROW()), AP996:AP1036, "📦", AS996:AS1036, "Exonerado Doctor")
    ) / 2
)</f>
        <v>0</v>
      </c>
      <c r="AK1031" s="139">
        <f t="array" aca="1" ref="AK1031" ca="1">(
    SUMIFS(AR996:AR1036, AY996:AY1036, INDIRECT("AE" &amp; ROW()), AP996:AP1036, "💲") +
    SUMIFS(AR996:AR1036, AY996:AY1036, INDIRECT("AE" &amp; ROW()), AP996:AP1036, "📦")
) -
(
    SUMIFS(AR996:AR1036, AY996:AY1036, INDIRECT("AE" &amp; ROW()), AP996:AP1036, "💲", AS996:AS1036, "Familiar") +
    SUMIFS(AR996:AR1036, AY996:AY1036, INDIRECT("AE" &amp; ROW()), AP996:AP1036, "📦", AS996:AS1036, "Familiar")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SUMIFS(AR996:AR1036, AY996:AY1036, INDIRECT("AE" &amp; ROW()), AP996:AP1036, "💲", AS996:AS1036, "Exonerado ADH") +
    SUMIFS(AR996:AR1036, AY996:AY1036, INDIRECT("AE" &amp; ROW()), AP996:AP1036, "📦", AS996:AS1036, "Exonerado ADH")
) -
(
    (
        SUMIFS(AR996:AR1036, AY996:AY1036, INDIRECT("AE" &amp; ROW()), AP996:AP1036, "💲", AS996:AS1036, "Exonerado Doctor") +
        SUMIFS(AR996:AR1036, AY996:AY1036, INDIRECT("AE" &amp; ROW()), AP996:AP1036, "📦", AS996:AS1036, "Exonerado Doctor")
    ) / 2
) -
(
    (
        SUMIFS(AR996:AR1036, AY996:AY1036, INDIRECT("AE" &amp; ROW()), AP996:AP1036, "💲", AS996:AS1036, "") +
        SUMIFS(AR996:AR1036, AY996:AY1036, INDIRECT("AE" &amp; ROW()), AP996:AP1036, "📦", AS996:AS1036, "")
    ) / 2
)</f>
        <v>0</v>
      </c>
      <c r="AL1031" s="140">
        <f t="array" aca="1" ref="AL1031" ca="1">(
    SUMIFS(AR996:AR1036, AY996:AY1036, INDIRECT("AE" &amp; ROW()), AP996:AP1036, "💲") +
    SUMIFS(AR996:AR1036, AY996:AY1036, INDIRECT("AE" &amp; ROW()), AP996:AP1036, "📦")
) -
(
    (
        SUMIFS(AR996:AR1036, AY996:AY1036, INDIRECT("AE" &amp; ROW()), AP996:AP1036, "💲", AS996:AS1036, "Familiar") +
        SUMIFS(AR996:AR1036, AY996:AY1036, INDIRECT("AE" &amp; ROW()), AP996:AP1036, "📦", AS996:AS1036, "Familiar")
    ) / 2
) -
(
    (
        SUMIFS(AR996:AR1036, AY996:AY1036, INDIRECT("AE" &amp; ROW()), AP996:AP1036, "💲", AS996:AS1036, "Participante") +
        SUMIFS(AR996:AR1036, AY996:AY1036, INDIRECT("AE" &amp; ROW()), AP996:AP1036, "📦", AS996:AS1036, "Participante")
    ) / 2
) -
(
    (
        SUMIFS(AR996:AR1036, AY996:AY1036, INDIRECT("AE" &amp; ROW()), AP996:AP1036, "💲", AS996:AS1036, "Empleado") +
        SUMIFS(AR996:AR1036, AY996:AY1036, INDIRECT("AE" &amp; ROW()), AP996:AP1036, "📦", AS996:AS1036, "Empleado")
    ) / 2
) -
(
    (
        SUMIFS(AR996:AR1036, AY996:AY1036, INDIRECT("AE" &amp; ROW()), AP996:AP1036, "💲", AS996:AS1036, "Exonerado ADH") +
        SUMIFS(AR996:AR1036, AY996:AY1036, INDIRECT("AE" &amp; ROW()), AP996:AP1036, "📦", AS996:AS1036, "Exonerado ADH")
    ) / 2
) -
(
    SUMIFS(AR996:AR1036, AY996:AY1036, INDIRECT("AE" &amp; ROW()), AP996:AP1036, "💲", AS996:AS1036, "Exonerado Doctor") +
    SUMIFS(AR996:AR1036, AY996:AY1036, INDIRECT("AE" &amp; ROW()), AP996:AP1036, "📦", AS996:AS1036, "Exonerado Doctor")
) -
(
    (
        SUMIFS(AR996:AR1036, AY996:AY1036, INDIRECT("AE" &amp; ROW()), AP996:AP1036, "💲", AS996:AS1036, "") +
        SUMIFS(AR996:AR1036, AY996:AY1036, INDIRECT("AE" &amp; ROW()), AP996:AP1036, "📦", AS996:AS1036, "")
    ) / 2
)</f>
        <v>0</v>
      </c>
      <c r="AM1031" s="48"/>
      <c r="AN1031" s="155">
        <f>A994</f>
        <v>46290</v>
      </c>
      <c r="AO1031" s="156" t="str">
        <f>K995</f>
        <v>Consultorio N° 3</v>
      </c>
      <c r="AP1031" s="156">
        <f t="shared" ref="AP1031:AQ1031" si="708">K1044</f>
        <v>0</v>
      </c>
      <c r="AQ1031" s="156">
        <f t="shared" si="708"/>
        <v>0</v>
      </c>
      <c r="AR1031" s="156">
        <f>AC1044</f>
        <v>0</v>
      </c>
      <c r="AS1031" s="156">
        <f>AA1044</f>
        <v>0</v>
      </c>
      <c r="AT1031" s="156">
        <f>AA1045</f>
        <v>0</v>
      </c>
      <c r="AU1031" s="156">
        <f>AC1045</f>
        <v>0</v>
      </c>
      <c r="AV1031" s="156">
        <f>AA1046</f>
        <v>0</v>
      </c>
      <c r="AW1031" s="156">
        <f>AC1046</f>
        <v>0</v>
      </c>
      <c r="AX1031" s="156">
        <f>AC1047</f>
        <v>0</v>
      </c>
      <c r="AY1031" s="156">
        <f>N1047</f>
        <v>0</v>
      </c>
      <c r="AZ1031" s="48"/>
      <c r="BA1031" s="48"/>
      <c r="BB1031" s="48"/>
      <c r="BC1031" s="48"/>
      <c r="BD1031" s="48"/>
      <c r="BE1031" s="48"/>
      <c r="BF1031" s="48"/>
      <c r="BG1031" s="48"/>
      <c r="BH1031" s="48"/>
      <c r="BI1031" s="48"/>
      <c r="BJ1031" s="48"/>
      <c r="BK1031" s="48"/>
      <c r="BL1031" s="48"/>
      <c r="BM1031" s="48"/>
      <c r="BN1031" s="48"/>
    </row>
    <row r="1032" spans="1:66" ht="11.25" customHeight="1">
      <c r="A1032" s="222">
        <f>A1028+$Q$13/1440</f>
        <v>0.70833333333333315</v>
      </c>
      <c r="B1032" s="38"/>
      <c r="C1032" s="204"/>
      <c r="D1032" s="207"/>
      <c r="E1032" s="40" t="s">
        <v>36</v>
      </c>
      <c r="F1032" s="42" t="str">
        <f>IF(D1032&lt;&gt;"", VLOOKUP(D1032,'Base de Datos'!$A$2:$D1268,2,FALSE()),"")</f>
        <v/>
      </c>
      <c r="G1032" s="204"/>
      <c r="H1032" s="216"/>
      <c r="I1032" s="40" t="s">
        <v>36</v>
      </c>
      <c r="J1032" s="42" t="str">
        <f>IF(H1032&lt;&gt;"", VLOOKUP(H1032,'Base de Datos'!$A$2:$D1268,2,FALSE()),"")</f>
        <v/>
      </c>
      <c r="K1032" s="204"/>
      <c r="L1032" s="216"/>
      <c r="M1032" s="40" t="s">
        <v>36</v>
      </c>
      <c r="N1032" s="42" t="str">
        <f>IF(L1032&lt;&gt;"", VLOOKUP(L1032,'Base de Datos'!$A$2:$D1268,2,FALSE()),"")</f>
        <v/>
      </c>
      <c r="O1032" s="43"/>
      <c r="P1032" s="163"/>
      <c r="Q1032" s="3"/>
      <c r="R1032" s="15"/>
      <c r="S1032" s="45"/>
      <c r="T1032" s="45" t="s">
        <v>37</v>
      </c>
      <c r="U1032" s="46"/>
      <c r="V1032" s="47"/>
      <c r="W1032" s="45"/>
      <c r="X1032" s="45" t="s">
        <v>37</v>
      </c>
      <c r="Y1032" s="46"/>
      <c r="Z1032" s="47"/>
      <c r="AA1032" s="45"/>
      <c r="AB1032" s="45" t="s">
        <v>37</v>
      </c>
      <c r="AC1032" s="46"/>
      <c r="AD1032" s="48"/>
      <c r="AE1032" s="240" t="s">
        <v>43</v>
      </c>
      <c r="AF1032" s="230"/>
      <c r="AG1032" s="161">
        <f t="array" aca="1" ref="AG1032" ca="1">COUNTIFS(AP996:AP1036, "💲", AY996:AY1036, INDIRECT("AE" &amp; ROW())) + COUNTIFS(AP996:AP1036, "📦", AY996:AY1036, INDIRECT("AE" &amp; ROW())) + COUNTIFS(AP996:AP1036, "✅", AY996:AY1036, INDIRECT("AE" &amp; ROW()))</f>
        <v>0</v>
      </c>
      <c r="AH1032" s="162">
        <f t="array" aca="1" ref="AH1032" ca="1">COUNTIFS(AP996:AP1036, "💲", AY996:AY1036, INDIRECT("AE" &amp; ROW())) + COUNTIFS(AP996:AP1036, "📦", AY996:AY1036, INDIRECT("AE" &amp; ROW()))</f>
        <v>0</v>
      </c>
      <c r="AI1032" s="139">
        <f t="array" aca="1" ref="AI1032" ca="1">SUMIFS(AR996:AR1036, AY996:AY1036, INDIRECT("AE" &amp; ROW()), AP996:AP1036, "💲") + SUMIFS(AR996:AR1036, AY996:AY1036, INDIRECT("AE" &amp; ROW()), AP996:AP1036, "📦")</f>
        <v>0</v>
      </c>
      <c r="AJ1032" s="139">
        <f t="array" aca="1" ref="AJ1032" ca="1">(
    SUMIFS(AR996:AR1036, AY996:AY1036, INDIRECT("AE" &amp; ROW()), AP996:AP1036, "💲") +
    SUMIFS(AR996:AR1036, AY996:AY1036, INDIRECT("AE" &amp; ROW()), AP996:AP1036, "📦")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
        SUMIFS(AR996:AR1036, AY996:AY1036, INDIRECT("AE" &amp; ROW()), AP996:AP1036, "💲", AS996:AS1036, "Familiar") +
        SUMIFS(AR996:AR1036, AY996:AY1036, INDIRECT("AE" &amp; ROW()), AP996:AP1036, "📦", AS996:AS1036, "Familiar")
    ) / 2
)  -
(
    (
        SUMIFS(AR996:AR1036, AY996:AY1036, INDIRECT("AE" &amp; ROW()), AP996:AP1036, "💲", AS996:AS1036, "Exonerado ADH") +
        SUMIFS(AR996:AR1036, AY996:AY1036, INDIRECT("AE" &amp; ROW()), AP996:AP1036, "📦", AS996:AS1036, "Exonerado ADH")
    ) / 2
)  -
(
    (
        SUMIFS(AR996:AR1036, AY996:AY1036, INDIRECT("AE" &amp; ROW()), AP996:AP1036, "💲", AS996:AS1036, "Exonerado Doctor") +
        SUMIFS(AR996:AR1036, AY996:AY1036, INDIRECT("AE" &amp; ROW()), AP996:AP1036, "📦", AS996:AS1036, "Exonerado Doctor")
    ) / 2
)</f>
        <v>0</v>
      </c>
      <c r="AK1032" s="139">
        <f t="array" aca="1" ref="AK1032" ca="1">(
    SUMIFS(AR996:AR1036, AY996:AY1036, INDIRECT("AE" &amp; ROW()), AP996:AP1036, "💲") +
    SUMIFS(AR996:AR1036, AY996:AY1036, INDIRECT("AE" &amp; ROW()), AP996:AP1036, "📦")
) -
(
    SUMIFS(AR996:AR1036, AY996:AY1036, INDIRECT("AE" &amp; ROW()), AP996:AP1036, "💲", AS996:AS1036, "Familiar") +
    SUMIFS(AR996:AR1036, AY996:AY1036, INDIRECT("AE" &amp; ROW()), AP996:AP1036, "📦", AS996:AS1036, "Familiar")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SUMIFS(AR996:AR1036, AY996:AY1036, INDIRECT("AE" &amp; ROW()), AP996:AP1036, "💲", AS996:AS1036, "Exonerado ADH") +
    SUMIFS(AR996:AR1036, AY996:AY1036, INDIRECT("AE" &amp; ROW()), AP996:AP1036, "📦", AS996:AS1036, "Exonerado ADH")
) -
(
    (
        SUMIFS(AR996:AR1036, AY996:AY1036, INDIRECT("AE" &amp; ROW()), AP996:AP1036, "💲", AS996:AS1036, "Exonerado Doctor") +
        SUMIFS(AR996:AR1036, AY996:AY1036, INDIRECT("AE" &amp; ROW()), AP996:AP1036, "📦", AS996:AS1036, "Exonerado Doctor")
    ) / 2
) -
(
    (
        SUMIFS(AR996:AR1036, AY996:AY1036, INDIRECT("AE" &amp; ROW()), AP996:AP1036, "💲", AS996:AS1036, "") +
        SUMIFS(AR996:AR1036, AY996:AY1036, INDIRECT("AE" &amp; ROW()), AP996:AP1036, "📦", AS996:AS1036, "")
    ) / 2
)</f>
        <v>0</v>
      </c>
      <c r="AL1032" s="140">
        <f t="array" aca="1" ref="AL1032" ca="1">(
    SUMIFS(AR996:AR1036, AY996:AY1036, INDIRECT("AE" &amp; ROW()), AP996:AP1036, "💲") +
    SUMIFS(AR996:AR1036, AY996:AY1036, INDIRECT("AE" &amp; ROW()), AP996:AP1036, "📦")
) -
(
    (
        SUMIFS(AR996:AR1036, AY996:AY1036, INDIRECT("AE" &amp; ROW()), AP996:AP1036, "💲", AS996:AS1036, "Familiar") +
        SUMIFS(AR996:AR1036, AY996:AY1036, INDIRECT("AE" &amp; ROW()), AP996:AP1036, "📦", AS996:AS1036, "Familiar")
    ) / 2
) -
(
    (
        SUMIFS(AR996:AR1036, AY996:AY1036, INDIRECT("AE" &amp; ROW()), AP996:AP1036, "💲", AS996:AS1036, "Participante") +
        SUMIFS(AR996:AR1036, AY996:AY1036, INDIRECT("AE" &amp; ROW()), AP996:AP1036, "📦", AS996:AS1036, "Participante")
    ) / 2
) -
(
    (
        SUMIFS(AR996:AR1036, AY996:AY1036, INDIRECT("AE" &amp; ROW()), AP996:AP1036, "💲", AS996:AS1036, "Empleado") +
        SUMIFS(AR996:AR1036, AY996:AY1036, INDIRECT("AE" &amp; ROW()), AP996:AP1036, "📦", AS996:AS1036, "Empleado")
    ) / 2
) -
(
    (
        SUMIFS(AR996:AR1036, AY996:AY1036, INDIRECT("AE" &amp; ROW()), AP996:AP1036, "💲", AS996:AS1036, "Exonerado ADH") +
        SUMIFS(AR996:AR1036, AY996:AY1036, INDIRECT("AE" &amp; ROW()), AP996:AP1036, "📦", AS996:AS1036, "Exonerado ADH")
    ) / 2
) -
(
    SUMIFS(AR996:AR1036, AY996:AY1036, INDIRECT("AE" &amp; ROW()), AP996:AP1036, "💲", AS996:AS1036, "Exonerado Doctor") +
    SUMIFS(AR996:AR1036, AY996:AY1036, INDIRECT("AE" &amp; ROW()), AP996:AP1036, "📦", AS996:AS1036, "Exonerado Doctor")
) -
(
    (
        SUMIFS(AR996:AR1036, AY996:AY1036, INDIRECT("AE" &amp; ROW()), AP996:AP1036, "💲", AS996:AS1036, "") +
        SUMIFS(AR996:AR1036, AY996:AY1036, INDIRECT("AE" &amp; ROW()), AP996:AP1036, "📦", AS996:AS1036, "")
    ) / 2
)</f>
        <v>0</v>
      </c>
      <c r="AM1032" s="48"/>
      <c r="AN1032" s="156"/>
      <c r="AO1032" s="156"/>
      <c r="AP1032" s="156"/>
      <c r="AQ1032" s="156">
        <f>L1040</f>
        <v>0</v>
      </c>
      <c r="AR1032" s="156"/>
      <c r="AS1032" s="156"/>
      <c r="AT1032" s="156"/>
      <c r="AU1032" s="156"/>
      <c r="AV1032" s="156"/>
      <c r="AW1032" s="156"/>
      <c r="AX1032" s="156"/>
      <c r="AY1032" s="156">
        <f>N1035</f>
        <v>0</v>
      </c>
      <c r="AZ1032" s="48"/>
      <c r="BA1032" s="48"/>
      <c r="BB1032" s="48"/>
      <c r="BC1032" s="48"/>
      <c r="BD1032" s="48"/>
      <c r="BE1032" s="48"/>
      <c r="BF1032" s="48"/>
      <c r="BG1032" s="48"/>
      <c r="BH1032" s="48"/>
      <c r="BI1032" s="48"/>
      <c r="BJ1032" s="48"/>
      <c r="BK1032" s="48"/>
      <c r="BL1032" s="48"/>
      <c r="BM1032" s="48"/>
      <c r="BN1032" s="48"/>
    </row>
    <row r="1033" spans="1:66" ht="11.25" customHeight="1">
      <c r="A1033" s="220"/>
      <c r="B1033" s="38"/>
      <c r="C1033" s="205"/>
      <c r="D1033" s="208"/>
      <c r="E1033" s="57" t="s">
        <v>42</v>
      </c>
      <c r="F1033" s="58" t="str">
        <f>IF(D1032&lt;&gt;"", VLOOKUP(D1032,'Base de Datos'!$A$2:$D1268,3,FALSE()),"")</f>
        <v/>
      </c>
      <c r="G1033" s="205"/>
      <c r="H1033" s="208"/>
      <c r="I1033" s="57" t="s">
        <v>42</v>
      </c>
      <c r="J1033" s="58" t="str">
        <f>IF(H1032&lt;&gt;"", VLOOKUP(H1032,'Base de Datos'!$A$2:$D1268,3,FALSE()),"")</f>
        <v/>
      </c>
      <c r="K1033" s="205"/>
      <c r="L1033" s="208"/>
      <c r="M1033" s="57" t="s">
        <v>42</v>
      </c>
      <c r="N1033" s="58" t="str">
        <f>IF(L1032&lt;&gt;"", VLOOKUP(L1032,'Base de Datos'!$A$2:$D1268,3,FALSE()),"")</f>
        <v/>
      </c>
      <c r="O1033" s="43"/>
      <c r="P1033" s="163"/>
      <c r="Q1033" s="3"/>
      <c r="R1033" s="15"/>
      <c r="S1033" s="229"/>
      <c r="T1033" s="230"/>
      <c r="U1033" s="59"/>
      <c r="V1033" s="47"/>
      <c r="W1033" s="229"/>
      <c r="X1033" s="230"/>
      <c r="Y1033" s="59"/>
      <c r="Z1033" s="47"/>
      <c r="AA1033" s="229"/>
      <c r="AB1033" s="230"/>
      <c r="AC1033" s="59"/>
      <c r="AD1033" s="48"/>
      <c r="AE1033" s="240" t="s">
        <v>45</v>
      </c>
      <c r="AF1033" s="230"/>
      <c r="AG1033" s="161">
        <f t="array" aca="1" ref="AG1033" ca="1">COUNTIFS(AP996:AP1036, "💲", AY996:AY1036, INDIRECT("AE" &amp; ROW())) + COUNTIFS(AP996:AP1036, "📦", AY996:AY1036, INDIRECT("AE" &amp; ROW())) + COUNTIFS(AP996:AP1036, "✅", AY996:AY1036, INDIRECT("AE" &amp; ROW()))</f>
        <v>0</v>
      </c>
      <c r="AH1033" s="162">
        <f t="array" aca="1" ref="AH1033" ca="1">COUNTIFS(AP996:AP1036, "💲", AY996:AY1036, INDIRECT("AE" &amp; ROW())) + COUNTIFS(AP996:AP1036, "📦", AY996:AY1036, INDIRECT("AE" &amp; ROW()))</f>
        <v>0</v>
      </c>
      <c r="AI1033" s="139">
        <f t="array" aca="1" ref="AI1033" ca="1">SUMIFS(AR996:AR1036, AY996:AY1036, INDIRECT("AE" &amp; ROW()), AP996:AP1036, "💲") + SUMIFS(AR996:AR1036, AY996:AY1036, INDIRECT("AE" &amp; ROW()), AP996:AP1036, "📦")</f>
        <v>0</v>
      </c>
      <c r="AJ1033" s="139">
        <f t="array" aca="1" ref="AJ1033" ca="1">(
    SUMIFS(AR996:AR1036, AY996:AY1036, INDIRECT("AE" &amp; ROW()), AP996:AP1036, "💲") +
    SUMIFS(AR996:AR1036, AY996:AY1036, INDIRECT("AE" &amp; ROW()), AP996:AP1036, "📦")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
        SUMIFS(AR996:AR1036, AY996:AY1036, INDIRECT("AE" &amp; ROW()), AP996:AP1036, "💲", AS996:AS1036, "Familiar") +
        SUMIFS(AR996:AR1036, AY996:AY1036, INDIRECT("AE" &amp; ROW()), AP996:AP1036, "📦", AS996:AS1036, "Familiar")
    ) / 2
)  -
(
    (
        SUMIFS(AR996:AR1036, AY996:AY1036, INDIRECT("AE" &amp; ROW()), AP996:AP1036, "💲", AS996:AS1036, "Exonerado ADH") +
        SUMIFS(AR996:AR1036, AY996:AY1036, INDIRECT("AE" &amp; ROW()), AP996:AP1036, "📦", AS996:AS1036, "Exonerado ADH")
    ) / 2
)  -
(
    (
        SUMIFS(AR996:AR1036, AY996:AY1036, INDIRECT("AE" &amp; ROW()), AP996:AP1036, "💲", AS996:AS1036, "Exonerado Doctor") +
        SUMIFS(AR996:AR1036, AY996:AY1036, INDIRECT("AE" &amp; ROW()), AP996:AP1036, "📦", AS996:AS1036, "Exonerado Doctor")
    ) / 2
)</f>
        <v>0</v>
      </c>
      <c r="AK1033" s="139">
        <f t="array" aca="1" ref="AK1033" ca="1">(
    SUMIFS(AR996:AR1036, AY996:AY1036, INDIRECT("AE" &amp; ROW()), AP996:AP1036, "💲") +
    SUMIFS(AR996:AR1036, AY996:AY1036, INDIRECT("AE" &amp; ROW()), AP996:AP1036, "📦")
) -
(
    SUMIFS(AR996:AR1036, AY996:AY1036, INDIRECT("AE" &amp; ROW()), AP996:AP1036, "💲", AS996:AS1036, "Familiar") +
    SUMIFS(AR996:AR1036, AY996:AY1036, INDIRECT("AE" &amp; ROW()), AP996:AP1036, "📦", AS996:AS1036, "Familiar")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SUMIFS(AR996:AR1036, AY996:AY1036, INDIRECT("AE" &amp; ROW()), AP996:AP1036, "💲", AS996:AS1036, "Exonerado ADH") +
    SUMIFS(AR996:AR1036, AY996:AY1036, INDIRECT("AE" &amp; ROW()), AP996:AP1036, "📦", AS996:AS1036, "Exonerado ADH")
) -
(
    (
        SUMIFS(AR996:AR1036, AY996:AY1036, INDIRECT("AE" &amp; ROW()), AP996:AP1036, "💲", AS996:AS1036, "Exonerado Doctor") +
        SUMIFS(AR996:AR1036, AY996:AY1036, INDIRECT("AE" &amp; ROW()), AP996:AP1036, "📦", AS996:AS1036, "Exonerado Doctor")
    ) / 2
) -
(
    (
        SUMIFS(AR996:AR1036, AY996:AY1036, INDIRECT("AE" &amp; ROW()), AP996:AP1036, "💲", AS996:AS1036, "") +
        SUMIFS(AR996:AR1036, AY996:AY1036, INDIRECT("AE" &amp; ROW()), AP996:AP1036, "📦", AS996:AS1036, "")
    ) / 2
)</f>
        <v>0</v>
      </c>
      <c r="AL1033" s="140">
        <f t="array" aca="1" ref="AL1033" ca="1">(
    SUMIFS(AR996:AR1036, AY996:AY1036, INDIRECT("AE" &amp; ROW()), AP996:AP1036, "💲") +
    SUMIFS(AR996:AR1036, AY996:AY1036, INDIRECT("AE" &amp; ROW()), AP996:AP1036, "📦")
) -
(
    (
        SUMIFS(AR996:AR1036, AY996:AY1036, INDIRECT("AE" &amp; ROW()), AP996:AP1036, "💲", AS996:AS1036, "Familiar") +
        SUMIFS(AR996:AR1036, AY996:AY1036, INDIRECT("AE" &amp; ROW()), AP996:AP1036, "📦", AS996:AS1036, "Familiar")
    ) / 2
) -
(
    (
        SUMIFS(AR996:AR1036, AY996:AY1036, INDIRECT("AE" &amp; ROW()), AP996:AP1036, "💲", AS996:AS1036, "Participante") +
        SUMIFS(AR996:AR1036, AY996:AY1036, INDIRECT("AE" &amp; ROW()), AP996:AP1036, "📦", AS996:AS1036, "Participante")
    ) / 2
) -
(
    (
        SUMIFS(AR996:AR1036, AY996:AY1036, INDIRECT("AE" &amp; ROW()), AP996:AP1036, "💲", AS996:AS1036, "Empleado") +
        SUMIFS(AR996:AR1036, AY996:AY1036, INDIRECT("AE" &amp; ROW()), AP996:AP1036, "📦", AS996:AS1036, "Empleado")
    ) / 2
) -
(
    (
        SUMIFS(AR996:AR1036, AY996:AY1036, INDIRECT("AE" &amp; ROW()), AP996:AP1036, "💲", AS996:AS1036, "Exonerado ADH") +
        SUMIFS(AR996:AR1036, AY996:AY1036, INDIRECT("AE" &amp; ROW()), AP996:AP1036, "📦", AS996:AS1036, "Exonerado ADH")
    ) / 2
) -
(
    SUMIFS(AR996:AR1036, AY996:AY1036, INDIRECT("AE" &amp; ROW()), AP996:AP1036, "💲", AS996:AS1036, "Exonerado Doctor") +
    SUMIFS(AR996:AR1036, AY996:AY1036, INDIRECT("AE" &amp; ROW()), AP996:AP1036, "📦", AS996:AS1036, "Exonerado Doctor")
) -
(
    (
        SUMIFS(AR996:AR1036, AY996:AY1036, INDIRECT("AE" &amp; ROW()), AP996:AP1036, "💲", AS996:AS1036, "") +
        SUMIFS(AR996:AR1036, AY996:AY1036, INDIRECT("AE" &amp; ROW()), AP996:AP1036, "📦", AS996:AS1036, "")
    ) / 2
)</f>
        <v>0</v>
      </c>
      <c r="AM1033" s="48"/>
      <c r="AN1033" s="156"/>
      <c r="AO1033" s="156"/>
      <c r="AP1033" s="156"/>
      <c r="AQ1033" s="156">
        <f>L1044</f>
        <v>0</v>
      </c>
      <c r="AR1033" s="156"/>
      <c r="AS1033" s="156"/>
      <c r="AT1033" s="156"/>
      <c r="AU1033" s="156"/>
      <c r="AV1033" s="156"/>
      <c r="AW1033" s="156"/>
      <c r="AX1033" s="156"/>
      <c r="AY1033" s="156">
        <f>N1039</f>
        <v>0</v>
      </c>
      <c r="AZ1033" s="48"/>
      <c r="BA1033" s="48"/>
      <c r="BB1033" s="48"/>
      <c r="BC1033" s="48"/>
      <c r="BD1033" s="48"/>
      <c r="BE1033" s="48"/>
      <c r="BF1033" s="48"/>
      <c r="BG1033" s="48"/>
      <c r="BH1033" s="48"/>
      <c r="BI1033" s="48"/>
      <c r="BJ1033" s="48"/>
      <c r="BK1033" s="48"/>
      <c r="BL1033" s="48"/>
      <c r="BM1033" s="48"/>
      <c r="BN1033" s="48"/>
    </row>
    <row r="1034" spans="1:66" ht="11.25" customHeight="1">
      <c r="A1034" s="220"/>
      <c r="B1034" s="38"/>
      <c r="C1034" s="205"/>
      <c r="D1034" s="208"/>
      <c r="E1034" s="57" t="s">
        <v>44</v>
      </c>
      <c r="F1034" s="58" t="str">
        <f>IF(D1032&lt;&gt;"", VLOOKUP(D1032,'Base de Datos'!$A$2:$D1268,4,FALSE()),"")</f>
        <v/>
      </c>
      <c r="G1034" s="205"/>
      <c r="H1034" s="208"/>
      <c r="I1034" s="57" t="s">
        <v>44</v>
      </c>
      <c r="J1034" s="58" t="str">
        <f>IF(H1032&lt;&gt;"", VLOOKUP(H1032,'Base de Datos'!$A$2:$D1268,4,FALSE()),"")</f>
        <v/>
      </c>
      <c r="K1034" s="205"/>
      <c r="L1034" s="208"/>
      <c r="M1034" s="57" t="s">
        <v>44</v>
      </c>
      <c r="N1034" s="58" t="str">
        <f>IF(L1032&lt;&gt;"", VLOOKUP(L1032,'Base de Datos'!$A$2:$D1268,4,FALSE()),"")</f>
        <v/>
      </c>
      <c r="O1034" s="43"/>
      <c r="P1034" s="163"/>
      <c r="Q1034" s="3"/>
      <c r="R1034" s="15"/>
      <c r="S1034" s="229"/>
      <c r="T1034" s="230"/>
      <c r="U1034" s="59"/>
      <c r="V1034" s="47"/>
      <c r="W1034" s="229"/>
      <c r="X1034" s="230"/>
      <c r="Y1034" s="59"/>
      <c r="Z1034" s="47"/>
      <c r="AA1034" s="229"/>
      <c r="AB1034" s="230"/>
      <c r="AC1034" s="59"/>
      <c r="AD1034" s="48"/>
      <c r="AE1034" s="240" t="s">
        <v>47</v>
      </c>
      <c r="AF1034" s="230"/>
      <c r="AG1034" s="161">
        <f t="array" aca="1" ref="AG1034" ca="1">COUNTIFS(AP996:AP1036, "💲", AY996:AY1036, INDIRECT("AE" &amp; ROW())) + COUNTIFS(AP996:AP1036, "📦", AY996:AY1036, INDIRECT("AE" &amp; ROW())) + COUNTIFS(AP996:AP1036, "✅", AY996:AY1036, INDIRECT("AE" &amp; ROW()))</f>
        <v>0</v>
      </c>
      <c r="AH1034" s="162">
        <f t="array" aca="1" ref="AH1034" ca="1">COUNTIFS(AP996:AP1036, "💲", AY996:AY1036, INDIRECT("AE" &amp; ROW())) + COUNTIFS(AP996:AP1036, "📦", AY996:AY1036, INDIRECT("AE" &amp; ROW()))</f>
        <v>0</v>
      </c>
      <c r="AI1034" s="139">
        <f t="array" aca="1" ref="AI1034" ca="1">SUMIFS(AR996:AR1036, AY996:AY1036, INDIRECT("AE" &amp; ROW()), AP996:AP1036, "💲") + SUMIFS(AR996:AR1036, AY996:AY1036, INDIRECT("AE" &amp; ROW()), AP996:AP1036, "📦")</f>
        <v>0</v>
      </c>
      <c r="AJ1034" s="139">
        <f t="array" aca="1" ref="AJ1034" ca="1">(
    SUMIFS(AR996:AR1036, AY996:AY1036, INDIRECT("AE" &amp; ROW()), AP996:AP1036, "💲") +
    SUMIFS(AR996:AR1036, AY996:AY1036, INDIRECT("AE" &amp; ROW()), AP996:AP1036, "📦")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
        SUMIFS(AR996:AR1036, AY996:AY1036, INDIRECT("AE" &amp; ROW()), AP996:AP1036, "💲", AS996:AS1036, "Familiar") +
        SUMIFS(AR996:AR1036, AY996:AY1036, INDIRECT("AE" &amp; ROW()), AP996:AP1036, "📦", AS996:AS1036, "Familiar")
    ) / 2
)  -
(
    (
        SUMIFS(AR996:AR1036, AY996:AY1036, INDIRECT("AE" &amp; ROW()), AP996:AP1036, "💲", AS996:AS1036, "Exonerado ADH") +
        SUMIFS(AR996:AR1036, AY996:AY1036, INDIRECT("AE" &amp; ROW()), AP996:AP1036, "📦", AS996:AS1036, "Exonerado ADH")
    ) / 2
)  -
(
    (
        SUMIFS(AR996:AR1036, AY996:AY1036, INDIRECT("AE" &amp; ROW()), AP996:AP1036, "💲", AS996:AS1036, "Exonerado Doctor") +
        SUMIFS(AR996:AR1036, AY996:AY1036, INDIRECT("AE" &amp; ROW()), AP996:AP1036, "📦", AS996:AS1036, "Exonerado Doctor")
    ) / 2
)</f>
        <v>0</v>
      </c>
      <c r="AK1034" s="139">
        <f t="array" aca="1" ref="AK1034" ca="1">(
    SUMIFS(AR996:AR1036, AY996:AY1036, INDIRECT("AE" &amp; ROW()), AP996:AP1036, "💲") +
    SUMIFS(AR996:AR1036, AY996:AY1036, INDIRECT("AE" &amp; ROW()), AP996:AP1036, "📦")
) -
(
    SUMIFS(AR996:AR1036, AY996:AY1036, INDIRECT("AE" &amp; ROW()), AP996:AP1036, "💲", AS996:AS1036, "Familiar") +
    SUMIFS(AR996:AR1036, AY996:AY1036, INDIRECT("AE" &amp; ROW()), AP996:AP1036, "📦", AS996:AS1036, "Familiar")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SUMIFS(AR996:AR1036, AY996:AY1036, INDIRECT("AE" &amp; ROW()), AP996:AP1036, "💲", AS996:AS1036, "Exonerado ADH") +
    SUMIFS(AR996:AR1036, AY996:AY1036, INDIRECT("AE" &amp; ROW()), AP996:AP1036, "📦", AS996:AS1036, "Exonerado ADH")
) -
(
    (
        SUMIFS(AR996:AR1036, AY996:AY1036, INDIRECT("AE" &amp; ROW()), AP996:AP1036, "💲", AS996:AS1036, "Exonerado Doctor") +
        SUMIFS(AR996:AR1036, AY996:AY1036, INDIRECT("AE" &amp; ROW()), AP996:AP1036, "📦", AS996:AS1036, "Exonerado Doctor")
    ) / 2
) -
(
    (
        SUMIFS(AR996:AR1036, AY996:AY1036, INDIRECT("AE" &amp; ROW()), AP996:AP1036, "💲", AS996:AS1036, "") +
        SUMIFS(AR996:AR1036, AY996:AY1036, INDIRECT("AE" &amp; ROW()), AP996:AP1036, "📦", AS996:AS1036, "")
    ) / 2
)</f>
        <v>0</v>
      </c>
      <c r="AL1034" s="140">
        <f t="array" aca="1" ref="AL1034" ca="1">(
    SUMIFS(AR996:AR1036, AY996:AY1036, INDIRECT("AE" &amp; ROW()), AP996:AP1036, "💲") +
    SUMIFS(AR996:AR1036, AY996:AY1036, INDIRECT("AE" &amp; ROW()), AP996:AP1036, "📦")
) -
(
    (
        SUMIFS(AR996:AR1036, AY996:AY1036, INDIRECT("AE" &amp; ROW()), AP996:AP1036, "💲", AS996:AS1036, "Familiar") +
        SUMIFS(AR996:AR1036, AY996:AY1036, INDIRECT("AE" &amp; ROW()), AP996:AP1036, "📦", AS996:AS1036, "Familiar")
    ) / 2
) -
(
    (
        SUMIFS(AR996:AR1036, AY996:AY1036, INDIRECT("AE" &amp; ROW()), AP996:AP1036, "💲", AS996:AS1036, "Participante") +
        SUMIFS(AR996:AR1036, AY996:AY1036, INDIRECT("AE" &amp; ROW()), AP996:AP1036, "📦", AS996:AS1036, "Participante")
    ) / 2
) -
(
    (
        SUMIFS(AR996:AR1036, AY996:AY1036, INDIRECT("AE" &amp; ROW()), AP996:AP1036, "💲", AS996:AS1036, "Empleado") +
        SUMIFS(AR996:AR1036, AY996:AY1036, INDIRECT("AE" &amp; ROW()), AP996:AP1036, "📦", AS996:AS1036, "Empleado")
    ) / 2
) -
(
    (
        SUMIFS(AR996:AR1036, AY996:AY1036, INDIRECT("AE" &amp; ROW()), AP996:AP1036, "💲", AS996:AS1036, "Exonerado ADH") +
        SUMIFS(AR996:AR1036, AY996:AY1036, INDIRECT("AE" &amp; ROW()), AP996:AP1036, "📦", AS996:AS1036, "Exonerado ADH")
    ) / 2
) -
(
    SUMIFS(AR996:AR1036, AY996:AY1036, INDIRECT("AE" &amp; ROW()), AP996:AP1036, "💲", AS996:AS1036, "Exonerado Doctor") +
    SUMIFS(AR996:AR1036, AY996:AY1036, INDIRECT("AE" &amp; ROW()), AP996:AP1036, "📦", AS996:AS1036, "Exonerado Doctor")
) -
(
    (
        SUMIFS(AR996:AR1036, AY996:AY1036, INDIRECT("AE" &amp; ROW()), AP996:AP1036, "💲", AS996:AS1036, "") +
        SUMIFS(AR996:AR1036, AY996:AY1036, INDIRECT("AE" &amp; ROW()), AP996:AP1036, "📦", AS996:AS1036, "")
    ) / 2
)</f>
        <v>0</v>
      </c>
      <c r="AM1034" s="48"/>
      <c r="AN1034" s="156"/>
      <c r="AO1034" s="156"/>
      <c r="AP1034" s="156"/>
      <c r="AQ1034" s="156"/>
      <c r="AR1034" s="156"/>
      <c r="AS1034" s="156"/>
      <c r="AT1034" s="156"/>
      <c r="AU1034" s="156"/>
      <c r="AV1034" s="156"/>
      <c r="AW1034" s="156"/>
      <c r="AX1034" s="156"/>
      <c r="AY1034" s="156">
        <f>N1043</f>
        <v>0</v>
      </c>
      <c r="AZ1034" s="48"/>
      <c r="BA1034" s="48"/>
      <c r="BB1034" s="48"/>
      <c r="BC1034" s="48"/>
      <c r="BD1034" s="48"/>
      <c r="BE1034" s="48"/>
      <c r="BF1034" s="48"/>
      <c r="BG1034" s="48"/>
      <c r="BH1034" s="48"/>
      <c r="BI1034" s="48"/>
      <c r="BJ1034" s="48"/>
      <c r="BK1034" s="48"/>
      <c r="BL1034" s="48"/>
      <c r="BM1034" s="48"/>
      <c r="BN1034" s="48"/>
    </row>
    <row r="1035" spans="1:66" ht="11.25" customHeight="1">
      <c r="A1035" s="221"/>
      <c r="B1035" s="38"/>
      <c r="C1035" s="206"/>
      <c r="D1035" s="209"/>
      <c r="E1035" s="85" t="s">
        <v>46</v>
      </c>
      <c r="F1035" s="86"/>
      <c r="G1035" s="206"/>
      <c r="H1035" s="209"/>
      <c r="I1035" s="85" t="s">
        <v>46</v>
      </c>
      <c r="J1035" s="108"/>
      <c r="K1035" s="206"/>
      <c r="L1035" s="209"/>
      <c r="M1035" s="85" t="s">
        <v>46</v>
      </c>
      <c r="N1035" s="108"/>
      <c r="O1035" s="43"/>
      <c r="P1035" s="163"/>
      <c r="Q1035" s="3"/>
      <c r="R1035" s="15"/>
      <c r="S1035" s="227" t="str">
        <f>IF(OR(S1032="Empleado",S1032="Familiar"),"Nombre del Empleado","N° Factura")</f>
        <v>N° Factura</v>
      </c>
      <c r="T1035" s="228"/>
      <c r="U1035" s="89"/>
      <c r="V1035" s="47"/>
      <c r="W1035" s="227" t="str">
        <f>IF(OR(W1032="Empleado",W1032="Familiar"),"Nombre del Empleado","N° Factura")</f>
        <v>N° Factura</v>
      </c>
      <c r="X1035" s="228"/>
      <c r="Y1035" s="89"/>
      <c r="Z1035" s="47"/>
      <c r="AA1035" s="227" t="str">
        <f>IF(OR(AA1032="Empleado",AA1032="Familiar"),"Nombre del Empleado","N° Factura")</f>
        <v>N° Factura</v>
      </c>
      <c r="AB1035" s="228"/>
      <c r="AC1035" s="111"/>
      <c r="AD1035" s="48"/>
      <c r="AE1035" s="240" t="s">
        <v>48</v>
      </c>
      <c r="AF1035" s="230"/>
      <c r="AG1035" s="161">
        <f t="array" aca="1" ref="AG1035" ca="1">COUNTIFS(AP996:AP1036, "💲", AY996:AY1036, INDIRECT("AE" &amp; ROW())) + COUNTIFS(AP996:AP1036, "📦", AY996:AY1036, INDIRECT("AE" &amp; ROW())) + COUNTIFS(AP996:AP1036, "✅", AY996:AY1036, INDIRECT("AE" &amp; ROW()))</f>
        <v>0</v>
      </c>
      <c r="AH1035" s="162">
        <f t="array" aca="1" ref="AH1035" ca="1">COUNTIFS(AP996:AP1036, "💲", AY996:AY1036, INDIRECT("AE" &amp; ROW())) + COUNTIFS(AP996:AP1036, "📦", AY996:AY1036, INDIRECT("AE" &amp; ROW()))</f>
        <v>0</v>
      </c>
      <c r="AI1035" s="139">
        <f t="array" aca="1" ref="AI1035" ca="1">SUMIFS(AR996:AR1036, AY996:AY1036, INDIRECT("AE" &amp; ROW()), AP996:AP1036, "💲") + SUMIFS(AR996:AR1036, AY996:AY1036, INDIRECT("AE" &amp; ROW()), AP996:AP1036, "📦")</f>
        <v>0</v>
      </c>
      <c r="AJ1035" s="139">
        <f t="array" aca="1" ref="AJ1035" ca="1">(
    SUMIFS(AR996:AR1036, AY996:AY1036, INDIRECT("AE" &amp; ROW()), AP996:AP1036, "💲") +
    SUMIFS(AR996:AR1036, AY996:AY1036, INDIRECT("AE" &amp; ROW()), AP996:AP1036, "📦")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
        SUMIFS(AR996:AR1036, AY996:AY1036, INDIRECT("AE" &amp; ROW()), AP996:AP1036, "💲", AS996:AS1036, "Familiar") +
        SUMIFS(AR996:AR1036, AY996:AY1036, INDIRECT("AE" &amp; ROW()), AP996:AP1036, "📦", AS996:AS1036, "Familiar")
    ) / 2
)  -
(
    (
        SUMIFS(AR996:AR1036, AY996:AY1036, INDIRECT("AE" &amp; ROW()), AP996:AP1036, "💲", AS996:AS1036, "Exonerado ADH") +
        SUMIFS(AR996:AR1036, AY996:AY1036, INDIRECT("AE" &amp; ROW()), AP996:AP1036, "📦", AS996:AS1036, "Exonerado ADH")
    ) / 2
)  -
(
    (
        SUMIFS(AR996:AR1036, AY996:AY1036, INDIRECT("AE" &amp; ROW()), AP996:AP1036, "💲", AS996:AS1036, "Exonerado Doctor") +
        SUMIFS(AR996:AR1036, AY996:AY1036, INDIRECT("AE" &amp; ROW()), AP996:AP1036, "📦", AS996:AS1036, "Exonerado Doctor")
    ) / 2
)</f>
        <v>0</v>
      </c>
      <c r="AK1035" s="139">
        <f t="array" aca="1" ref="AK1035" ca="1">(
    SUMIFS(AR996:AR1036, AY996:AY1036, INDIRECT("AE" &amp; ROW()), AP996:AP1036, "💲") +
    SUMIFS(AR996:AR1036, AY996:AY1036, INDIRECT("AE" &amp; ROW()), AP996:AP1036, "📦")
) -
(
    SUMIFS(AR996:AR1036, AY996:AY1036, INDIRECT("AE" &amp; ROW()), AP996:AP1036, "💲", AS996:AS1036, "Familiar") +
    SUMIFS(AR996:AR1036, AY996:AY1036, INDIRECT("AE" &amp; ROW()), AP996:AP1036, "📦", AS996:AS1036, "Familiar")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SUMIFS(AR996:AR1036, AY996:AY1036, INDIRECT("AE" &amp; ROW()), AP996:AP1036, "💲", AS996:AS1036, "Exonerado ADH") +
    SUMIFS(AR996:AR1036, AY996:AY1036, INDIRECT("AE" &amp; ROW()), AP996:AP1036, "📦", AS996:AS1036, "Exonerado ADH")
) -
(
    (
        SUMIFS(AR996:AR1036, AY996:AY1036, INDIRECT("AE" &amp; ROW()), AP996:AP1036, "💲", AS996:AS1036, "Exonerado Doctor") +
        SUMIFS(AR996:AR1036, AY996:AY1036, INDIRECT("AE" &amp; ROW()), AP996:AP1036, "📦", AS996:AS1036, "Exonerado Doctor")
    ) / 2
) -
(
    (
        SUMIFS(AR996:AR1036, AY996:AY1036, INDIRECT("AE" &amp; ROW()), AP996:AP1036, "💲", AS996:AS1036, "") +
        SUMIFS(AR996:AR1036, AY996:AY1036, INDIRECT("AE" &amp; ROW()), AP996:AP1036, "📦", AS996:AS1036, "")
    ) / 2
)</f>
        <v>0</v>
      </c>
      <c r="AL1035" s="140">
        <f t="array" aca="1" ref="AL1035" ca="1">(
    SUMIFS(AR996:AR1036, AY996:AY1036, INDIRECT("AE" &amp; ROW()), AP996:AP1036, "💲") +
    SUMIFS(AR996:AR1036, AY996:AY1036, INDIRECT("AE" &amp; ROW()), AP996:AP1036, "📦")
) -
(
    (
        SUMIFS(AR996:AR1036, AY996:AY1036, INDIRECT("AE" &amp; ROW()), AP996:AP1036, "💲", AS996:AS1036, "Familiar") +
        SUMIFS(AR996:AR1036, AY996:AY1036, INDIRECT("AE" &amp; ROW()), AP996:AP1036, "📦", AS996:AS1036, "Familiar")
    ) / 2
) -
(
    (
        SUMIFS(AR996:AR1036, AY996:AY1036, INDIRECT("AE" &amp; ROW()), AP996:AP1036, "💲", AS996:AS1036, "Participante") +
        SUMIFS(AR996:AR1036, AY996:AY1036, INDIRECT("AE" &amp; ROW()), AP996:AP1036, "📦", AS996:AS1036, "Participante")
    ) / 2
) -
(
    (
        SUMIFS(AR996:AR1036, AY996:AY1036, INDIRECT("AE" &amp; ROW()), AP996:AP1036, "💲", AS996:AS1036, "Empleado") +
        SUMIFS(AR996:AR1036, AY996:AY1036, INDIRECT("AE" &amp; ROW()), AP996:AP1036, "📦", AS996:AS1036, "Empleado")
    ) / 2
) -
(
    (
        SUMIFS(AR996:AR1036, AY996:AY1036, INDIRECT("AE" &amp; ROW()), AP996:AP1036, "💲", AS996:AS1036, "Exonerado ADH") +
        SUMIFS(AR996:AR1036, AY996:AY1036, INDIRECT("AE" &amp; ROW()), AP996:AP1036, "📦", AS996:AS1036, "Exonerado ADH")
    ) / 2
) -
(
    SUMIFS(AR996:AR1036, AY996:AY1036, INDIRECT("AE" &amp; ROW()), AP996:AP1036, "💲", AS996:AS1036, "Exonerado Doctor") +
    SUMIFS(AR996:AR1036, AY996:AY1036, INDIRECT("AE" &amp; ROW()), AP996:AP1036, "📦", AS996:AS1036, "Exonerado Doctor")
) -
(
    (
        SUMIFS(AR996:AR1036, AY996:AY1036, INDIRECT("AE" &amp; ROW()), AP996:AP1036, "💲", AS996:AS1036, "") +
        SUMIFS(AR996:AR1036, AY996:AY1036, INDIRECT("AE" &amp; ROW()), AP996:AP1036, "📦", AS996:AS1036, "")
    ) / 2
)</f>
        <v>0</v>
      </c>
      <c r="AM1035" s="48"/>
      <c r="AN1035" s="156"/>
      <c r="AO1035" s="156"/>
      <c r="AP1035" s="156"/>
      <c r="AQ1035" s="156"/>
      <c r="AR1035" s="156"/>
      <c r="AS1035" s="156"/>
      <c r="AT1035" s="156"/>
      <c r="AU1035" s="156"/>
      <c r="AV1035" s="156"/>
      <c r="AW1035" s="156"/>
      <c r="AX1035" s="156"/>
      <c r="AY1035" s="156">
        <f>N1047</f>
        <v>0</v>
      </c>
      <c r="AZ1035" s="48"/>
      <c r="BA1035" s="48"/>
      <c r="BB1035" s="48"/>
      <c r="BC1035" s="48"/>
      <c r="BD1035" s="48"/>
      <c r="BE1035" s="48"/>
      <c r="BF1035" s="48"/>
      <c r="BG1035" s="48"/>
      <c r="BH1035" s="48"/>
      <c r="BI1035" s="48"/>
      <c r="BJ1035" s="48"/>
      <c r="BK1035" s="48"/>
      <c r="BL1035" s="48"/>
      <c r="BM1035" s="48"/>
      <c r="BN1035" s="48"/>
    </row>
    <row r="1036" spans="1:66" ht="11.25" customHeight="1">
      <c r="A1036" s="222">
        <f>A1032+$Q$13/1440</f>
        <v>0.74999999999999978</v>
      </c>
      <c r="B1036" s="38"/>
      <c r="C1036" s="204"/>
      <c r="D1036" s="207"/>
      <c r="E1036" s="40" t="s">
        <v>36</v>
      </c>
      <c r="F1036" s="42" t="str">
        <f>IF(D1036&lt;&gt;"", VLOOKUP(D1036,'Base de Datos'!$A$2:$D1268,2,FALSE()),"")</f>
        <v/>
      </c>
      <c r="G1036" s="204"/>
      <c r="H1036" s="216"/>
      <c r="I1036" s="40" t="s">
        <v>36</v>
      </c>
      <c r="J1036" s="42" t="str">
        <f>IF(H1036&lt;&gt;"", VLOOKUP(H1036,'Base de Datos'!$A$2:$D1268,2,FALSE()),"")</f>
        <v/>
      </c>
      <c r="K1036" s="204"/>
      <c r="L1036" s="216"/>
      <c r="M1036" s="40" t="s">
        <v>36</v>
      </c>
      <c r="N1036" s="42" t="str">
        <f>IF(L1036&lt;&gt;"", VLOOKUP(L1036,'Base de Datos'!$A$2:$D1268,2,FALSE()),"")</f>
        <v/>
      </c>
      <c r="O1036" s="43"/>
      <c r="P1036" s="163"/>
      <c r="Q1036" s="3"/>
      <c r="R1036" s="15"/>
      <c r="S1036" s="45"/>
      <c r="T1036" s="45" t="s">
        <v>37</v>
      </c>
      <c r="U1036" s="46"/>
      <c r="V1036" s="47"/>
      <c r="W1036" s="45"/>
      <c r="X1036" s="45" t="s">
        <v>37</v>
      </c>
      <c r="Y1036" s="46"/>
      <c r="Z1036" s="47"/>
      <c r="AA1036" s="45"/>
      <c r="AB1036" s="45" t="s">
        <v>37</v>
      </c>
      <c r="AC1036" s="46"/>
      <c r="AD1036" s="48"/>
      <c r="AE1036" s="240" t="s">
        <v>49</v>
      </c>
      <c r="AF1036" s="230"/>
      <c r="AG1036" s="161">
        <f t="array" aca="1" ref="AG1036" ca="1">COUNTIFS(AP996:AP1036, "💲", AY996:AY1036, INDIRECT("AE" &amp; ROW())) + COUNTIFS(AP996:AP1036, "📦", AY996:AY1036, INDIRECT("AE" &amp; ROW())) + COUNTIFS(AP996:AP1036, "✅", AY996:AY1036, INDIRECT("AE" &amp; ROW()))</f>
        <v>0</v>
      </c>
      <c r="AH1036" s="162">
        <f t="array" aca="1" ref="AH1036" ca="1">COUNTIFS(AP996:AP1036, "💲", AY996:AY1036, INDIRECT("AE" &amp; ROW())) + COUNTIFS(AP996:AP1036, "📦", AY996:AY1036, INDIRECT("AE" &amp; ROW()))</f>
        <v>0</v>
      </c>
      <c r="AI1036" s="139">
        <f t="array" aca="1" ref="AI1036" ca="1">SUMIFS(AR996:AR1036, AY996:AY1036, INDIRECT("AE" &amp; ROW()), AP996:AP1036, "💲") + SUMIFS(AR996:AR1036, AY996:AY1036, INDIRECT("AE" &amp; ROW()), AP996:AP1036, "📦")</f>
        <v>0</v>
      </c>
      <c r="AJ1036" s="139">
        <f t="array" aca="1" ref="AJ1036" ca="1">(
    SUMIFS(AR996:AR1036, AY996:AY1036, INDIRECT("AE" &amp; ROW()), AP996:AP1036, "💲") +
    SUMIFS(AR996:AR1036, AY996:AY1036, INDIRECT("AE" &amp; ROW()), AP996:AP1036, "📦")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
        SUMIFS(AR996:AR1036, AY996:AY1036, INDIRECT("AE" &amp; ROW()), AP996:AP1036, "💲", AS996:AS1036, "Familiar") +
        SUMIFS(AR996:AR1036, AY996:AY1036, INDIRECT("AE" &amp; ROW()), AP996:AP1036, "📦", AS996:AS1036, "Familiar")
    ) / 2
)  -
(
    (
        SUMIFS(AR996:AR1036, AY996:AY1036, INDIRECT("AE" &amp; ROW()), AP996:AP1036, "💲", AS996:AS1036, "Exonerado ADH") +
        SUMIFS(AR996:AR1036, AY996:AY1036, INDIRECT("AE" &amp; ROW()), AP996:AP1036, "📦", AS996:AS1036, "Exonerado ADH")
    ) / 2
)  -
(
    (
        SUMIFS(AR996:AR1036, AY996:AY1036, INDIRECT("AE" &amp; ROW()), AP996:AP1036, "💲", AS996:AS1036, "Exonerado Doctor") +
        SUMIFS(AR996:AR1036, AY996:AY1036, INDIRECT("AE" &amp; ROW()), AP996:AP1036, "📦", AS996:AS1036, "Exonerado Doctor")
    ) / 2
)</f>
        <v>0</v>
      </c>
      <c r="AK1036" s="139">
        <f t="array" aca="1" ref="AK1036" ca="1">(
    SUMIFS(AR996:AR1036, AY996:AY1036, INDIRECT("AE" &amp; ROW()), AP996:AP1036, "💲") +
    SUMIFS(AR996:AR1036, AY996:AY1036, INDIRECT("AE" &amp; ROW()), AP996:AP1036, "📦")
) -
(
    SUMIFS(AR996:AR1036, AY996:AY1036, INDIRECT("AE" &amp; ROW()), AP996:AP1036, "💲", AS996:AS1036, "Familiar") +
    SUMIFS(AR996:AR1036, AY996:AY1036, INDIRECT("AE" &amp; ROW()), AP996:AP1036, "📦", AS996:AS1036, "Familiar")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SUMIFS(AR996:AR1036, AY996:AY1036, INDIRECT("AE" &amp; ROW()), AP996:AP1036, "💲", AS996:AS1036, "Exonerado ADH") +
    SUMIFS(AR996:AR1036, AY996:AY1036, INDIRECT("AE" &amp; ROW()), AP996:AP1036, "📦", AS996:AS1036, "Exonerado ADH")
) -
(
    (
        SUMIFS(AR996:AR1036, AY996:AY1036, INDIRECT("AE" &amp; ROW()), AP996:AP1036, "💲", AS996:AS1036, "Exonerado Doctor") +
        SUMIFS(AR996:AR1036, AY996:AY1036, INDIRECT("AE" &amp; ROW()), AP996:AP1036, "📦", AS996:AS1036, "Exonerado Doctor")
    ) / 2
) -
(
    (
        SUMIFS(AR996:AR1036, AY996:AY1036, INDIRECT("AE" &amp; ROW()), AP996:AP1036, "💲", AS996:AS1036, "") +
        SUMIFS(AR996:AR1036, AY996:AY1036, INDIRECT("AE" &amp; ROW()), AP996:AP1036, "📦", AS996:AS1036, "")
    ) / 2
)</f>
        <v>0</v>
      </c>
      <c r="AL1036" s="140">
        <f t="array" aca="1" ref="AL1036" ca="1">(
    SUMIFS(AR996:AR1036, AY996:AY1036, INDIRECT("AE" &amp; ROW()), AP996:AP1036, "💲") +
    SUMIFS(AR996:AR1036, AY996:AY1036, INDIRECT("AE" &amp; ROW()), AP996:AP1036, "📦")
) -
(
    (
        SUMIFS(AR996:AR1036, AY996:AY1036, INDIRECT("AE" &amp; ROW()), AP996:AP1036, "💲", AS996:AS1036, "Familiar") +
        SUMIFS(AR996:AR1036, AY996:AY1036, INDIRECT("AE" &amp; ROW()), AP996:AP1036, "📦", AS996:AS1036, "Familiar")
    ) / 2
) -
(
    (
        SUMIFS(AR996:AR1036, AY996:AY1036, INDIRECT("AE" &amp; ROW()), AP996:AP1036, "💲", AS996:AS1036, "Participante") +
        SUMIFS(AR996:AR1036, AY996:AY1036, INDIRECT("AE" &amp; ROW()), AP996:AP1036, "📦", AS996:AS1036, "Participante")
    ) / 2
) -
(
    (
        SUMIFS(AR996:AR1036, AY996:AY1036, INDIRECT("AE" &amp; ROW()), AP996:AP1036, "💲", AS996:AS1036, "Empleado") +
        SUMIFS(AR996:AR1036, AY996:AY1036, INDIRECT("AE" &amp; ROW()), AP996:AP1036, "📦", AS996:AS1036, "Empleado")
    ) / 2
) -
(
    (
        SUMIFS(AR996:AR1036, AY996:AY1036, INDIRECT("AE" &amp; ROW()), AP996:AP1036, "💲", AS996:AS1036, "Exonerado ADH") +
        SUMIFS(AR996:AR1036, AY996:AY1036, INDIRECT("AE" &amp; ROW()), AP996:AP1036, "📦", AS996:AS1036, "Exonerado ADH")
    ) / 2
) -
(
    SUMIFS(AR996:AR1036, AY996:AY1036, INDIRECT("AE" &amp; ROW()), AP996:AP1036, "💲", AS996:AS1036, "Exonerado Doctor") +
    SUMIFS(AR996:AR1036, AY996:AY1036, INDIRECT("AE" &amp; ROW()), AP996:AP1036, "📦", AS996:AS1036, "Exonerado Doctor")
) -
(
    (
        SUMIFS(AR996:AR1036, AY996:AY1036, INDIRECT("AE" &amp; ROW()), AP996:AP1036, "💲", AS996:AS1036, "") +
        SUMIFS(AR996:AR1036, AY996:AY1036, INDIRECT("AE" &amp; ROW()), AP996:AP1036, "📦", AS996:AS1036, "")
    ) / 2
)</f>
        <v>0</v>
      </c>
      <c r="AM1036" s="48"/>
      <c r="AN1036" s="156"/>
      <c r="AO1036" s="156"/>
      <c r="AP1036" s="156"/>
      <c r="AQ1036" s="156"/>
      <c r="AR1036" s="156"/>
      <c r="AS1036" s="156"/>
      <c r="AT1036" s="156"/>
      <c r="AU1036" s="156"/>
      <c r="AV1036" s="156"/>
      <c r="AW1036" s="156"/>
      <c r="AX1036" s="156"/>
      <c r="AY1036" s="156"/>
      <c r="AZ1036" s="48"/>
      <c r="BA1036" s="48"/>
      <c r="BB1036" s="48"/>
      <c r="BC1036" s="48"/>
      <c r="BD1036" s="48"/>
      <c r="BE1036" s="48"/>
      <c r="BF1036" s="48"/>
      <c r="BG1036" s="48"/>
      <c r="BH1036" s="48"/>
      <c r="BI1036" s="48"/>
      <c r="BJ1036" s="48"/>
      <c r="BK1036" s="48"/>
      <c r="BL1036" s="48"/>
      <c r="BM1036" s="48"/>
      <c r="BN1036" s="48"/>
    </row>
    <row r="1037" spans="1:66" ht="11.25" customHeight="1">
      <c r="A1037" s="220"/>
      <c r="B1037" s="38"/>
      <c r="C1037" s="205"/>
      <c r="D1037" s="208"/>
      <c r="E1037" s="57" t="s">
        <v>42</v>
      </c>
      <c r="F1037" s="58" t="str">
        <f>IF(D1036&lt;&gt;"", VLOOKUP(D1036,'Base de Datos'!$A$2:$D1268,3,FALSE()),"")</f>
        <v/>
      </c>
      <c r="G1037" s="205"/>
      <c r="H1037" s="208"/>
      <c r="I1037" s="57" t="s">
        <v>42</v>
      </c>
      <c r="J1037" s="58" t="str">
        <f>IF(H1036&lt;&gt;"", VLOOKUP(H1036,'Base de Datos'!$A$2:$D1268,3,FALSE()),"")</f>
        <v/>
      </c>
      <c r="K1037" s="205"/>
      <c r="L1037" s="208"/>
      <c r="M1037" s="57" t="s">
        <v>42</v>
      </c>
      <c r="N1037" s="58" t="str">
        <f>IF(L1036&lt;&gt;"", VLOOKUP(L1036,'Base de Datos'!$A$2:$D1268,3,FALSE()),"")</f>
        <v/>
      </c>
      <c r="O1037" s="43"/>
      <c r="P1037" s="163"/>
      <c r="Q1037" s="3"/>
      <c r="R1037" s="15"/>
      <c r="S1037" s="229"/>
      <c r="T1037" s="230"/>
      <c r="U1037" s="59"/>
      <c r="V1037" s="47"/>
      <c r="W1037" s="229"/>
      <c r="X1037" s="230"/>
      <c r="Y1037" s="59"/>
      <c r="Z1037" s="47"/>
      <c r="AA1037" s="229"/>
      <c r="AB1037" s="230"/>
      <c r="AC1037" s="59"/>
      <c r="AD1037" s="48"/>
      <c r="AE1037" s="240" t="s">
        <v>51</v>
      </c>
      <c r="AF1037" s="230"/>
      <c r="AG1037" s="161">
        <f t="array" aca="1" ref="AG1037" ca="1">COUNTIFS(AP996:AP1036, "💲", AY996:AY1036, INDIRECT("AE" &amp; ROW())) + COUNTIFS(AP996:AP1036, "📦", AY996:AY1036, INDIRECT("AE" &amp; ROW())) + COUNTIFS(AP996:AP1036, "✅", AY996:AY1036, INDIRECT("AE" &amp; ROW()))</f>
        <v>0</v>
      </c>
      <c r="AH1037" s="162">
        <f t="array" aca="1" ref="AH1037" ca="1">COUNTIFS(AP996:AP1036, "💲", AY996:AY1036, INDIRECT("AE" &amp; ROW())) + COUNTIFS(AP996:AP1036, "📦", AY996:AY1036, INDIRECT("AE" &amp; ROW()))</f>
        <v>0</v>
      </c>
      <c r="AI1037" s="139">
        <f t="array" aca="1" ref="AI1037" ca="1">SUMIFS(AR996:AR1036, AY996:AY1036, INDIRECT("AE" &amp; ROW()), AP996:AP1036, "💲") + SUMIFS(AR996:AR1036, AY996:AY1036, INDIRECT("AE" &amp; ROW()), AP996:AP1036, "📦")</f>
        <v>0</v>
      </c>
      <c r="AJ1037" s="139">
        <f t="array" aca="1" ref="AJ1037" ca="1">(
    SUMIFS(AR996:AR1036, AY996:AY1036, INDIRECT("AE" &amp; ROW()), AP996:AP1036, "💲") +
    SUMIFS(AR996:AR1036, AY996:AY1036, INDIRECT("AE" &amp; ROW()), AP996:AP1036, "📦")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
        SUMIFS(AR996:AR1036, AY996:AY1036, INDIRECT("AE" &amp; ROW()), AP996:AP1036, "💲", AS996:AS1036, "Familiar") +
        SUMIFS(AR996:AR1036, AY996:AY1036, INDIRECT("AE" &amp; ROW()), AP996:AP1036, "📦", AS996:AS1036, "Familiar")
    ) / 2
)  -
(
    (
        SUMIFS(AR996:AR1036, AY996:AY1036, INDIRECT("AE" &amp; ROW()), AP996:AP1036, "💲", AS996:AS1036, "Exonerado ADH") +
        SUMIFS(AR996:AR1036, AY996:AY1036, INDIRECT("AE" &amp; ROW()), AP996:AP1036, "📦", AS996:AS1036, "Exonerado ADH")
    ) / 2
)  -
(
    (
        SUMIFS(AR996:AR1036, AY996:AY1036, INDIRECT("AE" &amp; ROW()), AP996:AP1036, "💲", AS996:AS1036, "Exonerado Doctor") +
        SUMIFS(AR996:AR1036, AY996:AY1036, INDIRECT("AE" &amp; ROW()), AP996:AP1036, "📦", AS996:AS1036, "Exonerado Doctor")
    ) / 2
)</f>
        <v>0</v>
      </c>
      <c r="AK1037" s="139">
        <f t="array" aca="1" ref="AK1037" ca="1">(
    SUMIFS(AR996:AR1036, AY996:AY1036, INDIRECT("AE" &amp; ROW()), AP996:AP1036, "💲") +
    SUMIFS(AR996:AR1036, AY996:AY1036, INDIRECT("AE" &amp; ROW()), AP996:AP1036, "📦")
) -
(
    SUMIFS(AR996:AR1036, AY996:AY1036, INDIRECT("AE" &amp; ROW()), AP996:AP1036, "💲", AS996:AS1036, "Familiar") +
    SUMIFS(AR996:AR1036, AY996:AY1036, INDIRECT("AE" &amp; ROW()), AP996:AP1036, "📦", AS996:AS1036, "Familiar")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SUMIFS(AR996:AR1036, AY996:AY1036, INDIRECT("AE" &amp; ROW()), AP996:AP1036, "💲", AS996:AS1036, "Exonerado ADH") +
    SUMIFS(AR996:AR1036, AY996:AY1036, INDIRECT("AE" &amp; ROW()), AP996:AP1036, "📦", AS996:AS1036, "Exonerado ADH")
) -
(
    (
        SUMIFS(AR996:AR1036, AY996:AY1036, INDIRECT("AE" &amp; ROW()), AP996:AP1036, "💲", AS996:AS1036, "Exonerado Doctor") +
        SUMIFS(AR996:AR1036, AY996:AY1036, INDIRECT("AE" &amp; ROW()), AP996:AP1036, "📦", AS996:AS1036, "Exonerado Doctor")
    ) / 2
) -
(
    (
        SUMIFS(AR996:AR1036, AY996:AY1036, INDIRECT("AE" &amp; ROW()), AP996:AP1036, "💲", AS996:AS1036, "") +
        SUMIFS(AR996:AR1036, AY996:AY1036, INDIRECT("AE" &amp; ROW()), AP996:AP1036, "📦", AS996:AS1036, "")
    ) / 2
)</f>
        <v>0</v>
      </c>
      <c r="AL1037" s="140">
        <f t="array" aca="1" ref="AL1037" ca="1">(
    SUMIFS(AR996:AR1036, AY996:AY1036, INDIRECT("AE" &amp; ROW()), AP996:AP1036, "💲") +
    SUMIFS(AR996:AR1036, AY996:AY1036, INDIRECT("AE" &amp; ROW()), AP996:AP1036, "📦")
) -
(
    (
        SUMIFS(AR996:AR1036, AY996:AY1036, INDIRECT("AE" &amp; ROW()), AP996:AP1036, "💲", AS996:AS1036, "Familiar") +
        SUMIFS(AR996:AR1036, AY996:AY1036, INDIRECT("AE" &amp; ROW()), AP996:AP1036, "📦", AS996:AS1036, "Familiar")
    ) / 2
) -
(
    (
        SUMIFS(AR996:AR1036, AY996:AY1036, INDIRECT("AE" &amp; ROW()), AP996:AP1036, "💲", AS996:AS1036, "Participante") +
        SUMIFS(AR996:AR1036, AY996:AY1036, INDIRECT("AE" &amp; ROW()), AP996:AP1036, "📦", AS996:AS1036, "Participante")
    ) / 2
) -
(
    (
        SUMIFS(AR996:AR1036, AY996:AY1036, INDIRECT("AE" &amp; ROW()), AP996:AP1036, "💲", AS996:AS1036, "Empleado") +
        SUMIFS(AR996:AR1036, AY996:AY1036, INDIRECT("AE" &amp; ROW()), AP996:AP1036, "📦", AS996:AS1036, "Empleado")
    ) / 2
) -
(
    (
        SUMIFS(AR996:AR1036, AY996:AY1036, INDIRECT("AE" &amp; ROW()), AP996:AP1036, "💲", AS996:AS1036, "Exonerado ADH") +
        SUMIFS(AR996:AR1036, AY996:AY1036, INDIRECT("AE" &amp; ROW()), AP996:AP1036, "📦", AS996:AS1036, "Exonerado ADH")
    ) / 2
) -
(
    SUMIFS(AR996:AR1036, AY996:AY1036, INDIRECT("AE" &amp; ROW()), AP996:AP1036, "💲", AS996:AS1036, "Exonerado Doctor") +
    SUMIFS(AR996:AR1036, AY996:AY1036, INDIRECT("AE" &amp; ROW()), AP996:AP1036, "📦", AS996:AS1036, "Exonerado Doctor")
) -
(
    (
        SUMIFS(AR996:AR1036, AY996:AY1036, INDIRECT("AE" &amp; ROW()), AP996:AP1036, "💲", AS996:AS1036, "") +
        SUMIFS(AR996:AR1036, AY996:AY1036, INDIRECT("AE" &amp; ROW()), AP996:AP1036, "📦", AS996:AS1036, "")
    ) / 2
)</f>
        <v>0</v>
      </c>
      <c r="AM1037" s="48"/>
      <c r="AN1037" s="48"/>
      <c r="AO1037" s="48"/>
      <c r="AP1037" s="48"/>
      <c r="AQ1037" s="48"/>
      <c r="AR1037" s="48"/>
      <c r="AS1037" s="48"/>
      <c r="AT1037" s="48"/>
      <c r="AU1037" s="48"/>
      <c r="AV1037" s="48"/>
      <c r="AW1037" s="48"/>
      <c r="AX1037" s="48"/>
      <c r="AY1037" s="48"/>
      <c r="AZ1037" s="48"/>
      <c r="BA1037" s="48"/>
      <c r="BB1037" s="48"/>
      <c r="BC1037" s="48"/>
      <c r="BD1037" s="48"/>
      <c r="BE1037" s="48"/>
      <c r="BF1037" s="48"/>
      <c r="BG1037" s="48"/>
      <c r="BH1037" s="48"/>
      <c r="BI1037" s="48"/>
      <c r="BJ1037" s="48"/>
      <c r="BK1037" s="48"/>
      <c r="BL1037" s="48"/>
      <c r="BM1037" s="48"/>
      <c r="BN1037" s="48"/>
    </row>
    <row r="1038" spans="1:66" ht="11.25" customHeight="1">
      <c r="A1038" s="220"/>
      <c r="B1038" s="38"/>
      <c r="C1038" s="205"/>
      <c r="D1038" s="208"/>
      <c r="E1038" s="57" t="s">
        <v>44</v>
      </c>
      <c r="F1038" s="58" t="str">
        <f>IF(D1036&lt;&gt;"", VLOOKUP(D1036,'Base de Datos'!$A$2:$D1268,4,FALSE()),"")</f>
        <v/>
      </c>
      <c r="G1038" s="205"/>
      <c r="H1038" s="208"/>
      <c r="I1038" s="57" t="s">
        <v>44</v>
      </c>
      <c r="J1038" s="58" t="str">
        <f>IF(H1036&lt;&gt;"", VLOOKUP(H1036,'Base de Datos'!$A$2:$D1268,4,FALSE()),"")</f>
        <v/>
      </c>
      <c r="K1038" s="205"/>
      <c r="L1038" s="208"/>
      <c r="M1038" s="57" t="s">
        <v>44</v>
      </c>
      <c r="N1038" s="58" t="str">
        <f>IF(L1036&lt;&gt;"", VLOOKUP(L1036,'Base de Datos'!$A$2:$D1268,4,FALSE()),"")</f>
        <v/>
      </c>
      <c r="O1038" s="43"/>
      <c r="P1038" s="163"/>
      <c r="Q1038" s="3"/>
      <c r="R1038" s="15"/>
      <c r="S1038" s="229"/>
      <c r="T1038" s="230"/>
      <c r="U1038" s="59"/>
      <c r="V1038" s="47"/>
      <c r="W1038" s="229"/>
      <c r="X1038" s="230"/>
      <c r="Y1038" s="59"/>
      <c r="Z1038" s="47"/>
      <c r="AA1038" s="229"/>
      <c r="AB1038" s="230"/>
      <c r="AC1038" s="59"/>
      <c r="AD1038" s="48"/>
      <c r="AE1038" s="240" t="s">
        <v>55</v>
      </c>
      <c r="AF1038" s="230"/>
      <c r="AG1038" s="161">
        <f t="array" aca="1" ref="AG1038" ca="1">COUNTIFS(AP996:AP1036, "💲", AY996:AY1036, INDIRECT("AE" &amp; ROW())) + COUNTIFS(AP996:AP1036, "📦", AY996:AY1036, INDIRECT("AE" &amp; ROW())) + COUNTIFS(AP996:AP1036, "✅", AY996:AY1036, INDIRECT("AE" &amp; ROW()))</f>
        <v>0</v>
      </c>
      <c r="AH1038" s="162">
        <f t="array" aca="1" ref="AH1038" ca="1">COUNTIFS(AP996:AP1036, "💲", AY996:AY1036, INDIRECT("AE" &amp; ROW())) + COUNTIFS(AP996:AP1036, "📦", AY996:AY1036, INDIRECT("AE" &amp; ROW()))</f>
        <v>0</v>
      </c>
      <c r="AI1038" s="139">
        <f t="array" aca="1" ref="AI1038" ca="1">SUMIFS(AR996:AR1036, AY996:AY1036, INDIRECT("AE" &amp; ROW()), AP996:AP1036, "💲") + SUMIFS(AR996:AR1036, AY996:AY1036, INDIRECT("AE" &amp; ROW()), AP996:AP1036, "📦")</f>
        <v>0</v>
      </c>
      <c r="AJ1038" s="139">
        <f t="array" aca="1" ref="AJ1038" ca="1">(
    SUMIFS(AR996:AR1036, AY996:AY1036, INDIRECT("AE" &amp; ROW()), AP996:AP1036, "💲") +
    SUMIFS(AR996:AR1036, AY996:AY1036, INDIRECT("AE" &amp; ROW()), AP996:AP1036, "📦")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
        SUMIFS(AR996:AR1036, AY996:AY1036, INDIRECT("AE" &amp; ROW()), AP996:AP1036, "💲", AS996:AS1036, "Familiar") +
        SUMIFS(AR996:AR1036, AY996:AY1036, INDIRECT("AE" &amp; ROW()), AP996:AP1036, "📦", AS996:AS1036, "Familiar")
    ) / 2
)  -
(
    (
        SUMIFS(AR996:AR1036, AY996:AY1036, INDIRECT("AE" &amp; ROW()), AP996:AP1036, "💲", AS996:AS1036, "Exonerado ADH") +
        SUMIFS(AR996:AR1036, AY996:AY1036, INDIRECT("AE" &amp; ROW()), AP996:AP1036, "📦", AS996:AS1036, "Exonerado ADH")
    ) / 2
)  -
(
    (
        SUMIFS(AR996:AR1036, AY996:AY1036, INDIRECT("AE" &amp; ROW()), AP996:AP1036, "💲", AS996:AS1036, "Exonerado Doctor") +
        SUMIFS(AR996:AR1036, AY996:AY1036, INDIRECT("AE" &amp; ROW()), AP996:AP1036, "📦", AS996:AS1036, "Exonerado Doctor")
    ) / 2
)</f>
        <v>0</v>
      </c>
      <c r="AK1038" s="139">
        <f t="array" aca="1" ref="AK1038" ca="1">(
    SUMIFS(AR996:AR1036, AY996:AY1036, INDIRECT("AE" &amp; ROW()), AP996:AP1036, "💲") +
    SUMIFS(AR996:AR1036, AY996:AY1036, INDIRECT("AE" &amp; ROW()), AP996:AP1036, "📦")
) -
(
    SUMIFS(AR996:AR1036, AY996:AY1036, INDIRECT("AE" &amp; ROW()), AP996:AP1036, "💲", AS996:AS1036, "Familiar") +
    SUMIFS(AR996:AR1036, AY996:AY1036, INDIRECT("AE" &amp; ROW()), AP996:AP1036, "📦", AS996:AS1036, "Familiar")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SUMIFS(AR996:AR1036, AY996:AY1036, INDIRECT("AE" &amp; ROW()), AP996:AP1036, "💲", AS996:AS1036, "Exonerado ADH") +
    SUMIFS(AR996:AR1036, AY996:AY1036, INDIRECT("AE" &amp; ROW()), AP996:AP1036, "📦", AS996:AS1036, "Exonerado ADH")
) -
(
    (
        SUMIFS(AR996:AR1036, AY996:AY1036, INDIRECT("AE" &amp; ROW()), AP996:AP1036, "💲", AS996:AS1036, "Exonerado Doctor") +
        SUMIFS(AR996:AR1036, AY996:AY1036, INDIRECT("AE" &amp; ROW()), AP996:AP1036, "📦", AS996:AS1036, "Exonerado Doctor")
    ) / 2
) -
(
    (
        SUMIFS(AR996:AR1036, AY996:AY1036, INDIRECT("AE" &amp; ROW()), AP996:AP1036, "💲", AS996:AS1036, "") +
        SUMIFS(AR996:AR1036, AY996:AY1036, INDIRECT("AE" &amp; ROW()), AP996:AP1036, "📦", AS996:AS1036, "")
    ) / 2
)</f>
        <v>0</v>
      </c>
      <c r="AL1038" s="140">
        <f t="array" aca="1" ref="AL1038" ca="1">(
    SUMIFS(AR996:AR1036, AY996:AY1036, INDIRECT("AE" &amp; ROW()), AP996:AP1036, "💲") +
    SUMIFS(AR996:AR1036, AY996:AY1036, INDIRECT("AE" &amp; ROW()), AP996:AP1036, "📦")
) -
(
    (
        SUMIFS(AR996:AR1036, AY996:AY1036, INDIRECT("AE" &amp; ROW()), AP996:AP1036, "💲", AS996:AS1036, "Familiar") +
        SUMIFS(AR996:AR1036, AY996:AY1036, INDIRECT("AE" &amp; ROW()), AP996:AP1036, "📦", AS996:AS1036, "Familiar")
    ) / 2
) -
(
    (
        SUMIFS(AR996:AR1036, AY996:AY1036, INDIRECT("AE" &amp; ROW()), AP996:AP1036, "💲", AS996:AS1036, "Participante") +
        SUMIFS(AR996:AR1036, AY996:AY1036, INDIRECT("AE" &amp; ROW()), AP996:AP1036, "📦", AS996:AS1036, "Participante")
    ) / 2
) -
(
    (
        SUMIFS(AR996:AR1036, AY996:AY1036, INDIRECT("AE" &amp; ROW()), AP996:AP1036, "💲", AS996:AS1036, "Empleado") +
        SUMIFS(AR996:AR1036, AY996:AY1036, INDIRECT("AE" &amp; ROW()), AP996:AP1036, "📦", AS996:AS1036, "Empleado")
    ) / 2
) -
(
    (
        SUMIFS(AR996:AR1036, AY996:AY1036, INDIRECT("AE" &amp; ROW()), AP996:AP1036, "💲", AS996:AS1036, "Exonerado ADH") +
        SUMIFS(AR996:AR1036, AY996:AY1036, INDIRECT("AE" &amp; ROW()), AP996:AP1036, "📦", AS996:AS1036, "Exonerado ADH")
    ) / 2
) -
(
    SUMIFS(AR996:AR1036, AY996:AY1036, INDIRECT("AE" &amp; ROW()), AP996:AP1036, "💲", AS996:AS1036, "Exonerado Doctor") +
    SUMIFS(AR996:AR1036, AY996:AY1036, INDIRECT("AE" &amp; ROW()), AP996:AP1036, "📦", AS996:AS1036, "Exonerado Doctor")
) -
(
    (
        SUMIFS(AR996:AR1036, AY996:AY1036, INDIRECT("AE" &amp; ROW()), AP996:AP1036, "💲", AS996:AS1036, "") +
        SUMIFS(AR996:AR1036, AY996:AY1036, INDIRECT("AE" &amp; ROW()), AP996:AP1036, "📦", AS996:AS1036, "")
    ) / 2
)</f>
        <v>0</v>
      </c>
      <c r="AM1038" s="48"/>
      <c r="AN1038" s="48"/>
      <c r="AO1038" s="48"/>
      <c r="AP1038" s="48"/>
      <c r="AQ1038" s="48"/>
      <c r="AR1038" s="48"/>
      <c r="AS1038" s="48"/>
      <c r="AT1038" s="48"/>
      <c r="AU1038" s="48"/>
      <c r="AV1038" s="48"/>
      <c r="AW1038" s="48"/>
      <c r="AX1038" s="48"/>
      <c r="AY1038" s="48"/>
      <c r="AZ1038" s="48"/>
      <c r="BA1038" s="48"/>
      <c r="BB1038" s="48"/>
      <c r="BC1038" s="48"/>
      <c r="BD1038" s="48"/>
      <c r="BE1038" s="48"/>
      <c r="BF1038" s="48"/>
      <c r="BG1038" s="48"/>
      <c r="BH1038" s="48"/>
      <c r="BI1038" s="48"/>
      <c r="BJ1038" s="48"/>
      <c r="BK1038" s="48"/>
      <c r="BL1038" s="48"/>
      <c r="BM1038" s="48"/>
      <c r="BN1038" s="48"/>
    </row>
    <row r="1039" spans="1:66" ht="11.25" customHeight="1">
      <c r="A1039" s="221"/>
      <c r="B1039" s="38"/>
      <c r="C1039" s="206"/>
      <c r="D1039" s="209"/>
      <c r="E1039" s="85" t="s">
        <v>46</v>
      </c>
      <c r="F1039" s="86"/>
      <c r="G1039" s="206"/>
      <c r="H1039" s="209"/>
      <c r="I1039" s="85" t="s">
        <v>46</v>
      </c>
      <c r="J1039" s="108"/>
      <c r="K1039" s="206"/>
      <c r="L1039" s="209"/>
      <c r="M1039" s="85" t="s">
        <v>46</v>
      </c>
      <c r="N1039" s="108"/>
      <c r="O1039" s="43"/>
      <c r="P1039" s="163"/>
      <c r="Q1039" s="3"/>
      <c r="R1039" s="15"/>
      <c r="S1039" s="227" t="str">
        <f>IF(OR(S1036="Empleado",S1036="Familiar"),"Nombre del Empleado","N° Factura")</f>
        <v>N° Factura</v>
      </c>
      <c r="T1039" s="228"/>
      <c r="U1039" s="89"/>
      <c r="V1039" s="47"/>
      <c r="W1039" s="227" t="str">
        <f>IF(OR(W1036="Empleado",W1036="Familiar"),"Nombre del Empleado","N° Factura")</f>
        <v>N° Factura</v>
      </c>
      <c r="X1039" s="228"/>
      <c r="Y1039" s="89"/>
      <c r="Z1039" s="47"/>
      <c r="AA1039" s="227" t="str">
        <f>IF(OR(AA1036="Empleado",AA1036="Familiar"),"Nombre del Empleado","N° Factura")</f>
        <v>N° Factura</v>
      </c>
      <c r="AB1039" s="228"/>
      <c r="AC1039" s="89"/>
      <c r="AD1039" s="48"/>
      <c r="AE1039" s="240" t="s">
        <v>57</v>
      </c>
      <c r="AF1039" s="230"/>
      <c r="AG1039" s="161">
        <f t="array" aca="1" ref="AG1039" ca="1">COUNTIFS(AP996:AP1036, "💲", AY996:AY1036, INDIRECT("AE" &amp; ROW())) + COUNTIFS(AP996:AP1036, "📦", AY996:AY1036, INDIRECT("AE" &amp; ROW())) + COUNTIFS(AP996:AP1036, "✅", AY996:AY1036, INDIRECT("AE" &amp; ROW()))</f>
        <v>0</v>
      </c>
      <c r="AH1039" s="162">
        <f t="array" aca="1" ref="AH1039" ca="1">COUNTIFS(AP996:AP1036, "💲", AY996:AY1036, INDIRECT("AE" &amp; ROW())) + COUNTIFS(AP996:AP1036, "📦", AY996:AY1036, INDIRECT("AE" &amp; ROW()))</f>
        <v>0</v>
      </c>
      <c r="AI1039" s="139">
        <f t="array" aca="1" ref="AI1039" ca="1">SUMIFS(AR996:AR1036, AY996:AY1036, INDIRECT("AE" &amp; ROW()), AP996:AP1036, "💲") + SUMIFS(AR996:AR1036, AY996:AY1036, INDIRECT("AE" &amp; ROW()), AP996:AP1036, "📦")</f>
        <v>0</v>
      </c>
      <c r="AJ1039" s="139">
        <f t="array" aca="1" ref="AJ1039" ca="1">(
    SUMIFS(AR996:AR1036, AY996:AY1036, INDIRECT("AE" &amp; ROW()), AP996:AP1036, "💲") +
    SUMIFS(AR996:AR1036, AY996:AY1036, INDIRECT("AE" &amp; ROW()), AP996:AP1036, "📦")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
        SUMIFS(AR996:AR1036, AY996:AY1036, INDIRECT("AE" &amp; ROW()), AP996:AP1036, "💲", AS996:AS1036, "Familiar") +
        SUMIFS(AR996:AR1036, AY996:AY1036, INDIRECT("AE" &amp; ROW()), AP996:AP1036, "📦", AS996:AS1036, "Familiar")
    ) / 2
)  -
(
    (
        SUMIFS(AR996:AR1036, AY996:AY1036, INDIRECT("AE" &amp; ROW()), AP996:AP1036, "💲", AS996:AS1036, "Exonerado ADH") +
        SUMIFS(AR996:AR1036, AY996:AY1036, INDIRECT("AE" &amp; ROW()), AP996:AP1036, "📦", AS996:AS1036, "Exonerado ADH")
    ) / 2
)  -
(
    (
        SUMIFS(AR996:AR1036, AY996:AY1036, INDIRECT("AE" &amp; ROW()), AP996:AP1036, "💲", AS996:AS1036, "Exonerado Doctor") +
        SUMIFS(AR996:AR1036, AY996:AY1036, INDIRECT("AE" &amp; ROW()), AP996:AP1036, "📦", AS996:AS1036, "Exonerado Doctor")
    ) / 2
)</f>
        <v>0</v>
      </c>
      <c r="AK1039" s="139">
        <f t="array" aca="1" ref="AK1039" ca="1">(
    SUMIFS(AR996:AR1036, AY996:AY1036, INDIRECT("AE" &amp; ROW()), AP996:AP1036, "💲") +
    SUMIFS(AR996:AR1036, AY996:AY1036, INDIRECT("AE" &amp; ROW()), AP996:AP1036, "📦")
) -
(
    SUMIFS(AR996:AR1036, AY996:AY1036, INDIRECT("AE" &amp; ROW()), AP996:AP1036, "💲", AS996:AS1036, "Familiar") +
    SUMIFS(AR996:AR1036, AY996:AY1036, INDIRECT("AE" &amp; ROW()), AP996:AP1036, "📦", AS996:AS1036, "Familiar")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SUMIFS(AR996:AR1036, AY996:AY1036, INDIRECT("AE" &amp; ROW()), AP996:AP1036, "💲", AS996:AS1036, "Exonerado ADH") +
    SUMIFS(AR996:AR1036, AY996:AY1036, INDIRECT("AE" &amp; ROW()), AP996:AP1036, "📦", AS996:AS1036, "Exonerado ADH")
) -
(
    (
        SUMIFS(AR996:AR1036, AY996:AY1036, INDIRECT("AE" &amp; ROW()), AP996:AP1036, "💲", AS996:AS1036, "Exonerado Doctor") +
        SUMIFS(AR996:AR1036, AY996:AY1036, INDIRECT("AE" &amp; ROW()), AP996:AP1036, "📦", AS996:AS1036, "Exonerado Doctor")
    ) / 2
) -
(
    (
        SUMIFS(AR996:AR1036, AY996:AY1036, INDIRECT("AE" &amp; ROW()), AP996:AP1036, "💲", AS996:AS1036, "") +
        SUMIFS(AR996:AR1036, AY996:AY1036, INDIRECT("AE" &amp; ROW()), AP996:AP1036, "📦", AS996:AS1036, "")
    ) / 2
)</f>
        <v>0</v>
      </c>
      <c r="AL1039" s="140">
        <f t="array" aca="1" ref="AL1039" ca="1">(
    SUMIFS(AR996:AR1036, AY996:AY1036, INDIRECT("AE" &amp; ROW()), AP996:AP1036, "💲") +
    SUMIFS(AR996:AR1036, AY996:AY1036, INDIRECT("AE" &amp; ROW()), AP996:AP1036, "📦")
) -
(
    (
        SUMIFS(AR996:AR1036, AY996:AY1036, INDIRECT("AE" &amp; ROW()), AP996:AP1036, "💲", AS996:AS1036, "Familiar") +
        SUMIFS(AR996:AR1036, AY996:AY1036, INDIRECT("AE" &amp; ROW()), AP996:AP1036, "📦", AS996:AS1036, "Familiar")
    ) / 2
) -
(
    (
        SUMIFS(AR996:AR1036, AY996:AY1036, INDIRECT("AE" &amp; ROW()), AP996:AP1036, "💲", AS996:AS1036, "Participante") +
        SUMIFS(AR996:AR1036, AY996:AY1036, INDIRECT("AE" &amp; ROW()), AP996:AP1036, "📦", AS996:AS1036, "Participante")
    ) / 2
) -
(
    (
        SUMIFS(AR996:AR1036, AY996:AY1036, INDIRECT("AE" &amp; ROW()), AP996:AP1036, "💲", AS996:AS1036, "Empleado") +
        SUMIFS(AR996:AR1036, AY996:AY1036, INDIRECT("AE" &amp; ROW()), AP996:AP1036, "📦", AS996:AS1036, "Empleado")
    ) / 2
) -
(
    (
        SUMIFS(AR996:AR1036, AY996:AY1036, INDIRECT("AE" &amp; ROW()), AP996:AP1036, "💲", AS996:AS1036, "Exonerado ADH") +
        SUMIFS(AR996:AR1036, AY996:AY1036, INDIRECT("AE" &amp; ROW()), AP996:AP1036, "📦", AS996:AS1036, "Exonerado ADH")
    ) / 2
) -
(
    SUMIFS(AR996:AR1036, AY996:AY1036, INDIRECT("AE" &amp; ROW()), AP996:AP1036, "💲", AS996:AS1036, "Exonerado Doctor") +
    SUMIFS(AR996:AR1036, AY996:AY1036, INDIRECT("AE" &amp; ROW()), AP996:AP1036, "📦", AS996:AS1036, "Exonerado Doctor")
) -
(
    (
        SUMIFS(AR996:AR1036, AY996:AY1036, INDIRECT("AE" &amp; ROW()), AP996:AP1036, "💲", AS996:AS1036, "") +
        SUMIFS(AR996:AR1036, AY996:AY1036, INDIRECT("AE" &amp; ROW()), AP996:AP1036, "📦", AS996:AS1036, "")
    ) / 2
)</f>
        <v>0</v>
      </c>
      <c r="AM1039" s="48"/>
      <c r="AN1039" s="48"/>
      <c r="AO1039" s="48"/>
      <c r="AP1039" s="48"/>
      <c r="AQ1039" s="48"/>
      <c r="AR1039" s="48"/>
      <c r="AS1039" s="48"/>
      <c r="AT1039" s="48"/>
      <c r="AU1039" s="48"/>
      <c r="AV1039" s="48"/>
      <c r="AW1039" s="48"/>
      <c r="AX1039" s="48"/>
      <c r="AY1039" s="48"/>
      <c r="AZ1039" s="48"/>
      <c r="BA1039" s="48"/>
      <c r="BB1039" s="48"/>
      <c r="BC1039" s="48"/>
      <c r="BD1039" s="48"/>
      <c r="BE1039" s="48"/>
      <c r="BF1039" s="48"/>
      <c r="BG1039" s="48"/>
      <c r="BH1039" s="48"/>
      <c r="BI1039" s="48"/>
      <c r="BJ1039" s="48"/>
      <c r="BK1039" s="48"/>
      <c r="BL1039" s="48"/>
      <c r="BM1039" s="48"/>
      <c r="BN1039" s="48"/>
    </row>
    <row r="1040" spans="1:66" ht="11.25" customHeight="1">
      <c r="A1040" s="222">
        <f>A1036+$Q$13/1440</f>
        <v>0.79166666666666641</v>
      </c>
      <c r="B1040" s="164"/>
      <c r="C1040" s="204"/>
      <c r="D1040" s="207"/>
      <c r="E1040" s="177" t="s">
        <v>36</v>
      </c>
      <c r="F1040" s="42" t="str">
        <f>IF(D1040&lt;&gt;"", VLOOKUP(D1040,'Base de Datos'!$A$2:$D1268,2,FALSE()),"")</f>
        <v/>
      </c>
      <c r="G1040" s="204"/>
      <c r="H1040" s="216"/>
      <c r="I1040" s="177" t="s">
        <v>36</v>
      </c>
      <c r="J1040" s="42" t="str">
        <f>IF(H1040&lt;&gt;"", VLOOKUP(H1040,'Base de Datos'!$A$2:$D1268,2,FALSE()),"")</f>
        <v/>
      </c>
      <c r="K1040" s="204"/>
      <c r="L1040" s="216"/>
      <c r="M1040" s="177" t="s">
        <v>36</v>
      </c>
      <c r="N1040" s="42" t="str">
        <f>IF(L1040&lt;&gt;"", VLOOKUP(L1040,'Base de Datos'!$A$2:$D1268,2,FALSE()),"")</f>
        <v/>
      </c>
      <c r="O1040" s="165"/>
      <c r="P1040" s="165"/>
      <c r="Q1040" s="165"/>
      <c r="R1040" s="166"/>
      <c r="S1040" s="167"/>
      <c r="T1040" s="45" t="s">
        <v>37</v>
      </c>
      <c r="U1040" s="168"/>
      <c r="V1040" s="169"/>
      <c r="W1040" s="167"/>
      <c r="X1040" s="45" t="s">
        <v>37</v>
      </c>
      <c r="Y1040" s="168"/>
      <c r="Z1040" s="169"/>
      <c r="AA1040" s="167"/>
      <c r="AB1040" s="45" t="s">
        <v>37</v>
      </c>
      <c r="AC1040" s="168"/>
      <c r="AD1040" s="56"/>
      <c r="AE1040" s="240" t="s">
        <v>59</v>
      </c>
      <c r="AF1040" s="230"/>
      <c r="AG1040" s="161">
        <f t="array" aca="1" ref="AG1040" ca="1">COUNTIFS(AP996:AP1036, "💲", AY996:AY1036, INDIRECT("AE" &amp; ROW())) + COUNTIFS(AP996:AP1036, "📦", AY996:AY1036, INDIRECT("AE" &amp; ROW())) + COUNTIFS(AP996:AP1036, "✅", AY996:AY1036, INDIRECT("AE" &amp; ROW()))</f>
        <v>2</v>
      </c>
      <c r="AH1040" s="162">
        <f t="array" aca="1" ref="AH1040" ca="1">COUNTIFS(AP996:AP1036, "💲", AY996:AY1036, INDIRECT("AE" &amp; ROW())) + COUNTIFS(AP996:AP1036, "📦", AY996:AY1036, INDIRECT("AE" &amp; ROW()))</f>
        <v>2</v>
      </c>
      <c r="AI1040" s="139">
        <f t="array" aca="1" ref="AI1040" ca="1">SUMIFS(AR996:AR1036, AY996:AY1036, INDIRECT("AE" &amp; ROW()), AP996:AP1036, "💲") + SUMIFS(AR996:AR1036, AY996:AY1036, INDIRECT("AE" &amp; ROW()), AP996:AP1036, "📦")</f>
        <v>150</v>
      </c>
      <c r="AJ1040" s="139">
        <f t="array" aca="1" ref="AJ1040" ca="1">(
    SUMIFS(AR996:AR1036, AY996:AY1036, INDIRECT("AE" &amp; ROW()), AP996:AP1036, "💲") +
    SUMIFS(AR996:AR1036, AY996:AY1036, INDIRECT("AE" &amp; ROW()), AP996:AP1036, "📦")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
        SUMIFS(AR996:AR1036, AY996:AY1036, INDIRECT("AE" &amp; ROW()), AP996:AP1036, "💲", AS996:AS1036, "Familiar") +
        SUMIFS(AR996:AR1036, AY996:AY1036, INDIRECT("AE" &amp; ROW()), AP996:AP1036, "📦", AS996:AS1036, "Familiar")
    ) / 2
)  -
(
    (
        SUMIFS(AR996:AR1036, AY996:AY1036, INDIRECT("AE" &amp; ROW()), AP996:AP1036, "💲", AS996:AS1036, "Exonerado ADH") +
        SUMIFS(AR996:AR1036, AY996:AY1036, INDIRECT("AE" &amp; ROW()), AP996:AP1036, "📦", AS996:AS1036, "Exonerado ADH")
    ) / 2
)  -
(
    (
        SUMIFS(AR996:AR1036, AY996:AY1036, INDIRECT("AE" &amp; ROW()), AP996:AP1036, "💲", AS996:AS1036, "Exonerado Doctor") +
        SUMIFS(AR996:AR1036, AY996:AY1036, INDIRECT("AE" &amp; ROW()), AP996:AP1036, "📦", AS996:AS1036, "Exonerado Doctor")
    ) / 2
)</f>
        <v>100</v>
      </c>
      <c r="AK1040" s="139">
        <f t="array" aca="1" ref="AK1040" ca="1">(
    SUMIFS(AR996:AR1036, AY996:AY1036, INDIRECT("AE" &amp; ROW()), AP996:AP1036, "💲") +
    SUMIFS(AR996:AR1036, AY996:AY1036, INDIRECT("AE" &amp; ROW()), AP996:AP1036, "📦")
) -
(
    SUMIFS(AR996:AR1036, AY996:AY1036, INDIRECT("AE" &amp; ROW()), AP996:AP1036, "💲", AS996:AS1036, "Familiar") +
    SUMIFS(AR996:AR1036, AY996:AY1036, INDIRECT("AE" &amp; ROW()), AP996:AP1036, "📦", AS996:AS1036, "Familiar")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SUMIFS(AR996:AR1036, AY996:AY1036, INDIRECT("AE" &amp; ROW()), AP996:AP1036, "💲", AS996:AS1036, "Exonerado ADH") +
    SUMIFS(AR996:AR1036, AY996:AY1036, INDIRECT("AE" &amp; ROW()), AP996:AP1036, "📦", AS996:AS1036, "Exonerado ADH")
) -
(
    (
        SUMIFS(AR996:AR1036, AY996:AY1036, INDIRECT("AE" &amp; ROW()), AP996:AP1036, "💲", AS996:AS1036, "Exonerado Doctor") +
        SUMIFS(AR996:AR1036, AY996:AY1036, INDIRECT("AE" &amp; ROW()), AP996:AP1036, "📦", AS996:AS1036, "Exonerado Doctor")
    ) / 2
) -
(
    (
        SUMIFS(AR996:AR1036, AY996:AY1036, INDIRECT("AE" &amp; ROW()), AP996:AP1036, "💲", AS996:AS1036, "") +
        SUMIFS(AR996:AR1036, AY996:AY1036, INDIRECT("AE" &amp; ROW()), AP996:AP1036, "📦", AS996:AS1036, "")
    ) / 2
)</f>
        <v>100</v>
      </c>
      <c r="AL1040" s="140">
        <f t="array" aca="1" ref="AL1040" ca="1">(
    SUMIFS(AR996:AR1036, AY996:AY1036, INDIRECT("AE" &amp; ROW()), AP996:AP1036, "💲") +
    SUMIFS(AR996:AR1036, AY996:AY1036, INDIRECT("AE" &amp; ROW()), AP996:AP1036, "📦")
) -
(
    (
        SUMIFS(AR996:AR1036, AY996:AY1036, INDIRECT("AE" &amp; ROW()), AP996:AP1036, "💲", AS996:AS1036, "Familiar") +
        SUMIFS(AR996:AR1036, AY996:AY1036, INDIRECT("AE" &amp; ROW()), AP996:AP1036, "📦", AS996:AS1036, "Familiar")
    ) / 2
) -
(
    (
        SUMIFS(AR996:AR1036, AY996:AY1036, INDIRECT("AE" &amp; ROW()), AP996:AP1036, "💲", AS996:AS1036, "Participante") +
        SUMIFS(AR996:AR1036, AY996:AY1036, INDIRECT("AE" &amp; ROW()), AP996:AP1036, "📦", AS996:AS1036, "Participante")
    ) / 2
) -
(
    (
        SUMIFS(AR996:AR1036, AY996:AY1036, INDIRECT("AE" &amp; ROW()), AP996:AP1036, "💲", AS996:AS1036, "Empleado") +
        SUMIFS(AR996:AR1036, AY996:AY1036, INDIRECT("AE" &amp; ROW()), AP996:AP1036, "📦", AS996:AS1036, "Empleado")
    ) / 2
) -
(
    (
        SUMIFS(AR996:AR1036, AY996:AY1036, INDIRECT("AE" &amp; ROW()), AP996:AP1036, "💲", AS996:AS1036, "Exonerado ADH") +
        SUMIFS(AR996:AR1036, AY996:AY1036, INDIRECT("AE" &amp; ROW()), AP996:AP1036, "📦", AS996:AS1036, "Exonerado ADH")
    ) / 2
) -
(
    SUMIFS(AR996:AR1036, AY996:AY1036, INDIRECT("AE" &amp; ROW()), AP996:AP1036, "💲", AS996:AS1036, "Exonerado Doctor") +
    SUMIFS(AR996:AR1036, AY996:AY1036, INDIRECT("AE" &amp; ROW()), AP996:AP1036, "📦", AS996:AS1036, "Exonerado Doctor")
) -
(
    (
        SUMIFS(AR996:AR1036, AY996:AY1036, INDIRECT("AE" &amp; ROW()), AP996:AP1036, "💲", AS996:AS1036, "") +
        SUMIFS(AR996:AR1036, AY996:AY1036, INDIRECT("AE" &amp; ROW()), AP996:AP1036, "📦", AS996:AS1036, "")
    ) / 2
)</f>
        <v>125</v>
      </c>
      <c r="AM1040" s="56"/>
      <c r="AN1040" s="56"/>
      <c r="AO1040" s="56"/>
      <c r="AP1040" s="56"/>
      <c r="AQ1040" s="56"/>
      <c r="AR1040" s="56"/>
      <c r="AS1040" s="56"/>
      <c r="AT1040" s="56"/>
      <c r="AU1040" s="56"/>
      <c r="AV1040" s="56"/>
      <c r="AW1040" s="56"/>
      <c r="AX1040" s="56"/>
      <c r="AY1040" s="56"/>
      <c r="AZ1040" s="56"/>
      <c r="BA1040" s="56"/>
      <c r="BB1040" s="56"/>
      <c r="BC1040" s="56"/>
      <c r="BD1040" s="56"/>
      <c r="BE1040" s="56"/>
      <c r="BF1040" s="56"/>
      <c r="BG1040" s="56"/>
      <c r="BH1040" s="56"/>
      <c r="BI1040" s="56"/>
      <c r="BJ1040" s="56"/>
      <c r="BK1040" s="56"/>
      <c r="BL1040" s="56"/>
      <c r="BM1040" s="56"/>
      <c r="BN1040" s="56"/>
    </row>
    <row r="1041" spans="1:66" ht="11.25" customHeight="1">
      <c r="A1041" s="220"/>
      <c r="B1041" s="164"/>
      <c r="C1041" s="205"/>
      <c r="D1041" s="208"/>
      <c r="E1041" s="178" t="s">
        <v>42</v>
      </c>
      <c r="F1041" s="58" t="str">
        <f>IF(D1040&lt;&gt;"", VLOOKUP(D1040,'Base de Datos'!$A$2:$D1268,3,FALSE()),"")</f>
        <v/>
      </c>
      <c r="G1041" s="205"/>
      <c r="H1041" s="208"/>
      <c r="I1041" s="178" t="s">
        <v>42</v>
      </c>
      <c r="J1041" s="58" t="str">
        <f>IF(H1040&lt;&gt;"", VLOOKUP(H1040,'Base de Datos'!$A$2:$D1268,3,FALSE()),"")</f>
        <v/>
      </c>
      <c r="K1041" s="205"/>
      <c r="L1041" s="208"/>
      <c r="M1041" s="178" t="s">
        <v>42</v>
      </c>
      <c r="N1041" s="58" t="str">
        <f>IF(L1040&lt;&gt;"", VLOOKUP(L1040,'Base de Datos'!$A$2:$D1268,3,FALSE()),"")</f>
        <v/>
      </c>
      <c r="O1041" s="165"/>
      <c r="P1041" s="165"/>
      <c r="Q1041" s="165"/>
      <c r="R1041" s="166"/>
      <c r="S1041" s="231"/>
      <c r="T1041" s="230"/>
      <c r="U1041" s="170"/>
      <c r="V1041" s="169"/>
      <c r="W1041" s="231"/>
      <c r="X1041" s="230"/>
      <c r="Y1041" s="170"/>
      <c r="Z1041" s="169"/>
      <c r="AA1041" s="231"/>
      <c r="AB1041" s="230"/>
      <c r="AC1041" s="170"/>
      <c r="AD1041" s="56"/>
      <c r="AE1041" s="240" t="s">
        <v>63</v>
      </c>
      <c r="AF1041" s="230"/>
      <c r="AG1041" s="161">
        <f t="array" aca="1" ref="AG1041" ca="1">COUNTIFS(AP996:AP1036, "💲", AY996:AY1036, INDIRECT("AE" &amp; ROW())) + COUNTIFS(AP996:AP1036, "📦", AY996:AY1036, INDIRECT("AE" &amp; ROW())) + COUNTIFS(AP996:AP1036, "✅", AY996:AY1036, INDIRECT("AE" &amp; ROW()))</f>
        <v>0</v>
      </c>
      <c r="AH1041" s="162">
        <f t="array" aca="1" ref="AH1041" ca="1">COUNTIFS(AP996:AP1036, "💲", AY996:AY1036, INDIRECT("AE" &amp; ROW())) + COUNTIFS(AP996:AP1036, "📦", AY996:AY1036, INDIRECT("AE" &amp; ROW()))</f>
        <v>0</v>
      </c>
      <c r="AI1041" s="139">
        <f t="array" aca="1" ref="AI1041" ca="1">SUMIFS(AR996:AR1036, AY996:AY1036, INDIRECT("AE" &amp; ROW()), AP996:AP1036, "💲") + SUMIFS(AR996:AR1036, AY996:AY1036, INDIRECT("AE" &amp; ROW()), AP996:AP1036, "📦")</f>
        <v>0</v>
      </c>
      <c r="AJ1041" s="139">
        <f t="array" aca="1" ref="AJ1041" ca="1">(
    SUMIFS(AR996:AR1036, AY996:AY1036, INDIRECT("AE" &amp; ROW()), AP996:AP1036, "💲") +
    SUMIFS(AR996:AR1036, AY996:AY1036, INDIRECT("AE" &amp; ROW()), AP996:AP1036, "📦")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
        SUMIFS(AR996:AR1036, AY996:AY1036, INDIRECT("AE" &amp; ROW()), AP996:AP1036, "💲", AS996:AS1036, "Familiar") +
        SUMIFS(AR996:AR1036, AY996:AY1036, INDIRECT("AE" &amp; ROW()), AP996:AP1036, "📦", AS996:AS1036, "Familiar")
    ) / 2
)  -
(
    (
        SUMIFS(AR996:AR1036, AY996:AY1036, INDIRECT("AE" &amp; ROW()), AP996:AP1036, "💲", AS996:AS1036, "Exonerado ADH") +
        SUMIFS(AR996:AR1036, AY996:AY1036, INDIRECT("AE" &amp; ROW()), AP996:AP1036, "📦", AS996:AS1036, "Exonerado ADH")
    ) / 2
)  -
(
    (
        SUMIFS(AR996:AR1036, AY996:AY1036, INDIRECT("AE" &amp; ROW()), AP996:AP1036, "💲", AS996:AS1036, "Exonerado Doctor") +
        SUMIFS(AR996:AR1036, AY996:AY1036, INDIRECT("AE" &amp; ROW()), AP996:AP1036, "📦", AS996:AS1036, "Exonerado Doctor")
    ) / 2
)</f>
        <v>0</v>
      </c>
      <c r="AK1041" s="139">
        <f t="array" aca="1" ref="AK1041" ca="1">(
    SUMIFS(AR996:AR1036, AY996:AY1036, INDIRECT("AE" &amp; ROW()), AP996:AP1036, "💲") +
    SUMIFS(AR996:AR1036, AY996:AY1036, INDIRECT("AE" &amp; ROW()), AP996:AP1036, "📦")
) -
(
    SUMIFS(AR996:AR1036, AY996:AY1036, INDIRECT("AE" &amp; ROW()), AP996:AP1036, "💲", AS996:AS1036, "Familiar") +
    SUMIFS(AR996:AR1036, AY996:AY1036, INDIRECT("AE" &amp; ROW()), AP996:AP1036, "📦", AS996:AS1036, "Familiar")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SUMIFS(AR996:AR1036, AY996:AY1036, INDIRECT("AE" &amp; ROW()), AP996:AP1036, "💲", AS996:AS1036, "Exonerado ADH") +
    SUMIFS(AR996:AR1036, AY996:AY1036, INDIRECT("AE" &amp; ROW()), AP996:AP1036, "📦", AS996:AS1036, "Exonerado ADH")
) -
(
    (
        SUMIFS(AR996:AR1036, AY996:AY1036, INDIRECT("AE" &amp; ROW()), AP996:AP1036, "💲", AS996:AS1036, "Exonerado Doctor") +
        SUMIFS(AR996:AR1036, AY996:AY1036, INDIRECT("AE" &amp; ROW()), AP996:AP1036, "📦", AS996:AS1036, "Exonerado Doctor")
    ) / 2
) -
(
    (
        SUMIFS(AR996:AR1036, AY996:AY1036, INDIRECT("AE" &amp; ROW()), AP996:AP1036, "💲", AS996:AS1036, "") +
        SUMIFS(AR996:AR1036, AY996:AY1036, INDIRECT("AE" &amp; ROW()), AP996:AP1036, "📦", AS996:AS1036, "")
    ) / 2
)</f>
        <v>0</v>
      </c>
      <c r="AL1041" s="140">
        <f t="array" aca="1" ref="AL1041" ca="1">(
    SUMIFS(AR996:AR1036, AY996:AY1036, INDIRECT("AE" &amp; ROW()), AP996:AP1036, "💲") +
    SUMIFS(AR996:AR1036, AY996:AY1036, INDIRECT("AE" &amp; ROW()), AP996:AP1036, "📦")
) -
(
    (
        SUMIFS(AR996:AR1036, AY996:AY1036, INDIRECT("AE" &amp; ROW()), AP996:AP1036, "💲", AS996:AS1036, "Familiar") +
        SUMIFS(AR996:AR1036, AY996:AY1036, INDIRECT("AE" &amp; ROW()), AP996:AP1036, "📦", AS996:AS1036, "Familiar")
    ) / 2
) -
(
    (
        SUMIFS(AR996:AR1036, AY996:AY1036, INDIRECT("AE" &amp; ROW()), AP996:AP1036, "💲", AS996:AS1036, "Participante") +
        SUMIFS(AR996:AR1036, AY996:AY1036, INDIRECT("AE" &amp; ROW()), AP996:AP1036, "📦", AS996:AS1036, "Participante")
    ) / 2
) -
(
    (
        SUMIFS(AR996:AR1036, AY996:AY1036, INDIRECT("AE" &amp; ROW()), AP996:AP1036, "💲", AS996:AS1036, "Empleado") +
        SUMIFS(AR996:AR1036, AY996:AY1036, INDIRECT("AE" &amp; ROW()), AP996:AP1036, "📦", AS996:AS1036, "Empleado")
    ) / 2
) -
(
    (
        SUMIFS(AR996:AR1036, AY996:AY1036, INDIRECT("AE" &amp; ROW()), AP996:AP1036, "💲", AS996:AS1036, "Exonerado ADH") +
        SUMIFS(AR996:AR1036, AY996:AY1036, INDIRECT("AE" &amp; ROW()), AP996:AP1036, "📦", AS996:AS1036, "Exonerado ADH")
    ) / 2
) -
(
    SUMIFS(AR996:AR1036, AY996:AY1036, INDIRECT("AE" &amp; ROW()), AP996:AP1036, "💲", AS996:AS1036, "Exonerado Doctor") +
    SUMIFS(AR996:AR1036, AY996:AY1036, INDIRECT("AE" &amp; ROW()), AP996:AP1036, "📦", AS996:AS1036, "Exonerado Doctor")
) -
(
    (
        SUMIFS(AR996:AR1036, AY996:AY1036, INDIRECT("AE" &amp; ROW()), AP996:AP1036, "💲", AS996:AS1036, "") +
        SUMIFS(AR996:AR1036, AY996:AY1036, INDIRECT("AE" &amp; ROW()), AP996:AP1036, "📦", AS996:AS1036, "")
    ) / 2
)</f>
        <v>0</v>
      </c>
      <c r="AM1041" s="56"/>
      <c r="AN1041" s="56"/>
      <c r="AO1041" s="56"/>
      <c r="AP1041" s="56"/>
      <c r="AQ1041" s="56"/>
      <c r="AR1041" s="56"/>
      <c r="AS1041" s="56"/>
      <c r="AT1041" s="56"/>
      <c r="AU1041" s="56"/>
      <c r="AV1041" s="56"/>
      <c r="AW1041" s="56"/>
      <c r="AX1041" s="56"/>
      <c r="AY1041" s="56"/>
      <c r="AZ1041" s="56"/>
      <c r="BA1041" s="56"/>
      <c r="BB1041" s="56"/>
      <c r="BC1041" s="56"/>
      <c r="BD1041" s="56"/>
      <c r="BE1041" s="56"/>
      <c r="BF1041" s="56"/>
      <c r="BG1041" s="56"/>
      <c r="BH1041" s="56"/>
      <c r="BI1041" s="56"/>
      <c r="BJ1041" s="56"/>
      <c r="BK1041" s="56"/>
      <c r="BL1041" s="56"/>
      <c r="BM1041" s="56"/>
      <c r="BN1041" s="56"/>
    </row>
    <row r="1042" spans="1:66" ht="11.25" customHeight="1">
      <c r="A1042" s="220"/>
      <c r="B1042" s="164"/>
      <c r="C1042" s="205"/>
      <c r="D1042" s="208"/>
      <c r="E1042" s="178" t="s">
        <v>44</v>
      </c>
      <c r="F1042" s="58" t="str">
        <f>IF(D1040&lt;&gt;"", VLOOKUP(D1040,'Base de Datos'!$A$2:$D1268,4,FALSE()),"")</f>
        <v/>
      </c>
      <c r="G1042" s="205"/>
      <c r="H1042" s="208"/>
      <c r="I1042" s="178" t="s">
        <v>44</v>
      </c>
      <c r="J1042" s="58" t="str">
        <f>IF(H1040&lt;&gt;"", VLOOKUP(H1040,'Base de Datos'!$A$2:$D1268,4,FALSE()),"")</f>
        <v/>
      </c>
      <c r="K1042" s="205"/>
      <c r="L1042" s="208"/>
      <c r="M1042" s="178" t="s">
        <v>44</v>
      </c>
      <c r="N1042" s="58" t="str">
        <f>IF(L1040&lt;&gt;"", VLOOKUP(L1040,'Base de Datos'!$A$2:$D1268,4,FALSE()),"")</f>
        <v/>
      </c>
      <c r="O1042" s="165"/>
      <c r="P1042" s="165"/>
      <c r="Q1042" s="165"/>
      <c r="R1042" s="166"/>
      <c r="S1042" s="231"/>
      <c r="T1042" s="230"/>
      <c r="U1042" s="170"/>
      <c r="V1042" s="169"/>
      <c r="W1042" s="231"/>
      <c r="X1042" s="230"/>
      <c r="Y1042" s="170"/>
      <c r="Z1042" s="169"/>
      <c r="AA1042" s="231"/>
      <c r="AB1042" s="230"/>
      <c r="AC1042" s="170"/>
      <c r="AD1042" s="56"/>
      <c r="AE1042" s="240" t="s">
        <v>66</v>
      </c>
      <c r="AF1042" s="230"/>
      <c r="AG1042" s="161">
        <f t="array" aca="1" ref="AG1042" ca="1">COUNTIFS(AP996:AP1036, "💲", AY996:AY1036, INDIRECT("AE" &amp; ROW())) + COUNTIFS(AP996:AP1036, "📦", AY996:AY1036, INDIRECT("AE" &amp; ROW())) + COUNTIFS(AP996:AP1036, "✅", AY996:AY1036, INDIRECT("AE" &amp; ROW()))</f>
        <v>0</v>
      </c>
      <c r="AH1042" s="162">
        <f t="array" aca="1" ref="AH1042" ca="1">COUNTIFS(AP996:AP1036, "💲", AY996:AY1036, INDIRECT("AE" &amp; ROW())) + COUNTIFS(AP996:AP1036, "📦", AY996:AY1036, INDIRECT("AE" &amp; ROW()))</f>
        <v>0</v>
      </c>
      <c r="AI1042" s="139">
        <f t="array" aca="1" ref="AI1042" ca="1">SUMIFS(AR996:AR1036, AY996:AY1036, INDIRECT("AE" &amp; ROW()), AP996:AP1036, "💲") + SUMIFS(AR996:AR1036, AY996:AY1036, INDIRECT("AE" &amp; ROW()), AP996:AP1036, "📦")</f>
        <v>0</v>
      </c>
      <c r="AJ1042" s="139">
        <f t="array" aca="1" ref="AJ1042" ca="1">(
    SUMIFS(AR996:AR1036, AY996:AY1036, INDIRECT("AE" &amp; ROW()), AP996:AP1036, "💲") +
    SUMIFS(AR996:AR1036, AY996:AY1036, INDIRECT("AE" &amp; ROW()), AP996:AP1036, "📦")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
        SUMIFS(AR996:AR1036, AY996:AY1036, INDIRECT("AE" &amp; ROW()), AP996:AP1036, "💲", AS996:AS1036, "Familiar") +
        SUMIFS(AR996:AR1036, AY996:AY1036, INDIRECT("AE" &amp; ROW()), AP996:AP1036, "📦", AS996:AS1036, "Familiar")
    ) / 2
)  -
(
    (
        SUMIFS(AR996:AR1036, AY996:AY1036, INDIRECT("AE" &amp; ROW()), AP996:AP1036, "💲", AS996:AS1036, "Exonerado ADH") +
        SUMIFS(AR996:AR1036, AY996:AY1036, INDIRECT("AE" &amp; ROW()), AP996:AP1036, "📦", AS996:AS1036, "Exonerado ADH")
    ) / 2
)  -
(
    (
        SUMIFS(AR996:AR1036, AY996:AY1036, INDIRECT("AE" &amp; ROW()), AP996:AP1036, "💲", AS996:AS1036, "Exonerado Doctor") +
        SUMIFS(AR996:AR1036, AY996:AY1036, INDIRECT("AE" &amp; ROW()), AP996:AP1036, "📦", AS996:AS1036, "Exonerado Doctor")
    ) / 2
)</f>
        <v>0</v>
      </c>
      <c r="AK1042" s="139">
        <f t="array" aca="1" ref="AK1042" ca="1">(
    SUMIFS(AR996:AR1036, AY996:AY1036, INDIRECT("AE" &amp; ROW()), AP996:AP1036, "💲") +
    SUMIFS(AR996:AR1036, AY996:AY1036, INDIRECT("AE" &amp; ROW()), AP996:AP1036, "📦")
) -
(
    SUMIFS(AR996:AR1036, AY996:AY1036, INDIRECT("AE" &amp; ROW()), AP996:AP1036, "💲", AS996:AS1036, "Familiar") +
    SUMIFS(AR996:AR1036, AY996:AY1036, INDIRECT("AE" &amp; ROW()), AP996:AP1036, "📦", AS996:AS1036, "Familiar")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SUMIFS(AR996:AR1036, AY996:AY1036, INDIRECT("AE" &amp; ROW()), AP996:AP1036, "💲", AS996:AS1036, "Exonerado ADH") +
    SUMIFS(AR996:AR1036, AY996:AY1036, INDIRECT("AE" &amp; ROW()), AP996:AP1036, "📦", AS996:AS1036, "Exonerado ADH")
) -
(
    (
        SUMIFS(AR996:AR1036, AY996:AY1036, INDIRECT("AE" &amp; ROW()), AP996:AP1036, "💲", AS996:AS1036, "Exonerado Doctor") +
        SUMIFS(AR996:AR1036, AY996:AY1036, INDIRECT("AE" &amp; ROW()), AP996:AP1036, "📦", AS996:AS1036, "Exonerado Doctor")
    ) / 2
) -
(
    (
        SUMIFS(AR996:AR1036, AY996:AY1036, INDIRECT("AE" &amp; ROW()), AP996:AP1036, "💲", AS996:AS1036, "") +
        SUMIFS(AR996:AR1036, AY996:AY1036, INDIRECT("AE" &amp; ROW()), AP996:AP1036, "📦", AS996:AS1036, "")
    ) / 2
)</f>
        <v>0</v>
      </c>
      <c r="AL1042" s="140">
        <f t="array" aca="1" ref="AL1042" ca="1">(
    SUMIFS(AR996:AR1036, AY996:AY1036, INDIRECT("AE" &amp; ROW()), AP996:AP1036, "💲") +
    SUMIFS(AR996:AR1036, AY996:AY1036, INDIRECT("AE" &amp; ROW()), AP996:AP1036, "📦")
) -
(
    (
        SUMIFS(AR996:AR1036, AY996:AY1036, INDIRECT("AE" &amp; ROW()), AP996:AP1036, "💲", AS996:AS1036, "Familiar") +
        SUMIFS(AR996:AR1036, AY996:AY1036, INDIRECT("AE" &amp; ROW()), AP996:AP1036, "📦", AS996:AS1036, "Familiar")
    ) / 2
) -
(
    (
        SUMIFS(AR996:AR1036, AY996:AY1036, INDIRECT("AE" &amp; ROW()), AP996:AP1036, "💲", AS996:AS1036, "Participante") +
        SUMIFS(AR996:AR1036, AY996:AY1036, INDIRECT("AE" &amp; ROW()), AP996:AP1036, "📦", AS996:AS1036, "Participante")
    ) / 2
) -
(
    (
        SUMIFS(AR996:AR1036, AY996:AY1036, INDIRECT("AE" &amp; ROW()), AP996:AP1036, "💲", AS996:AS1036, "Empleado") +
        SUMIFS(AR996:AR1036, AY996:AY1036, INDIRECT("AE" &amp; ROW()), AP996:AP1036, "📦", AS996:AS1036, "Empleado")
    ) / 2
) -
(
    (
        SUMIFS(AR996:AR1036, AY996:AY1036, INDIRECT("AE" &amp; ROW()), AP996:AP1036, "💲", AS996:AS1036, "Exonerado ADH") +
        SUMIFS(AR996:AR1036, AY996:AY1036, INDIRECT("AE" &amp; ROW()), AP996:AP1036, "📦", AS996:AS1036, "Exonerado ADH")
    ) / 2
) -
(
    SUMIFS(AR996:AR1036, AY996:AY1036, INDIRECT("AE" &amp; ROW()), AP996:AP1036, "💲", AS996:AS1036, "Exonerado Doctor") +
    SUMIFS(AR996:AR1036, AY996:AY1036, INDIRECT("AE" &amp; ROW()), AP996:AP1036, "📦", AS996:AS1036, "Exonerado Doctor")
) -
(
    (
        SUMIFS(AR996:AR1036, AY996:AY1036, INDIRECT("AE" &amp; ROW()), AP996:AP1036, "💲", AS996:AS1036, "") +
        SUMIFS(AR996:AR1036, AY996:AY1036, INDIRECT("AE" &amp; ROW()), AP996:AP1036, "📦", AS996:AS1036, "")
    ) / 2
)</f>
        <v>0</v>
      </c>
      <c r="AM1042" s="56"/>
      <c r="AN1042" s="56"/>
      <c r="AO1042" s="56"/>
      <c r="AP1042" s="56"/>
      <c r="AQ1042" s="56"/>
      <c r="AR1042" s="56"/>
      <c r="AS1042" s="56"/>
      <c r="AT1042" s="56"/>
      <c r="AU1042" s="56"/>
      <c r="AV1042" s="56"/>
      <c r="AW1042" s="56"/>
      <c r="AX1042" s="56"/>
      <c r="AY1042" s="56"/>
      <c r="AZ1042" s="56"/>
      <c r="BA1042" s="56"/>
      <c r="BB1042" s="56"/>
      <c r="BC1042" s="56"/>
      <c r="BD1042" s="56"/>
      <c r="BE1042" s="56"/>
      <c r="BF1042" s="56"/>
      <c r="BG1042" s="56"/>
      <c r="BH1042" s="56"/>
      <c r="BI1042" s="56"/>
      <c r="BJ1042" s="56"/>
      <c r="BK1042" s="56"/>
      <c r="BL1042" s="56"/>
      <c r="BM1042" s="56"/>
      <c r="BN1042" s="56"/>
    </row>
    <row r="1043" spans="1:66" ht="11.25" customHeight="1">
      <c r="A1043" s="221"/>
      <c r="B1043" s="164"/>
      <c r="C1043" s="206"/>
      <c r="D1043" s="209"/>
      <c r="E1043" s="179" t="s">
        <v>46</v>
      </c>
      <c r="F1043" s="180"/>
      <c r="G1043" s="206"/>
      <c r="H1043" s="209"/>
      <c r="I1043" s="179" t="s">
        <v>46</v>
      </c>
      <c r="J1043" s="180"/>
      <c r="K1043" s="206"/>
      <c r="L1043" s="209"/>
      <c r="M1043" s="179" t="s">
        <v>46</v>
      </c>
      <c r="N1043" s="180"/>
      <c r="O1043" s="165"/>
      <c r="P1043" s="165"/>
      <c r="Q1043" s="165"/>
      <c r="R1043" s="166"/>
      <c r="S1043" s="227" t="str">
        <f>IF(OR(S1040="Empleado",S1040="Familiar"),"Nombre del Empleado","N° Factura")</f>
        <v>N° Factura</v>
      </c>
      <c r="T1043" s="228"/>
      <c r="U1043" s="89"/>
      <c r="V1043" s="169"/>
      <c r="W1043" s="227" t="str">
        <f>IF(OR(W1040="Empleado",W1040="Familiar"),"Nombre del Empleado","N° Factura")</f>
        <v>N° Factura</v>
      </c>
      <c r="X1043" s="228"/>
      <c r="Y1043" s="89"/>
      <c r="Z1043" s="169"/>
      <c r="AA1043" s="227" t="str">
        <f>IF(OR(AA1040="Empleado",AA1040="Familiar"),"Nombre del Empleado","N° Factura")</f>
        <v>N° Factura</v>
      </c>
      <c r="AB1043" s="228"/>
      <c r="AC1043" s="89"/>
      <c r="AD1043" s="56"/>
      <c r="AE1043" s="240" t="s">
        <v>69</v>
      </c>
      <c r="AF1043" s="230"/>
      <c r="AG1043" s="161">
        <f t="array" aca="1" ref="AG1043" ca="1">COUNTIFS(AP996:AP1036, "💲", AY996:AY1036, INDIRECT("AE" &amp; ROW())) + COUNTIFS(AP996:AP1036, "📦", AY996:AY1036, INDIRECT("AE" &amp; ROW())) + COUNTIFS(AP996:AP1036, "✅", AY996:AY1036, INDIRECT("AE" &amp; ROW()))</f>
        <v>0</v>
      </c>
      <c r="AH1043" s="162">
        <f t="array" aca="1" ref="AH1043" ca="1">COUNTIFS(AP996:AP1036, "💲", AY996:AY1036, INDIRECT("AE" &amp; ROW())) + COUNTIFS(AP996:AP1036, "📦", AY996:AY1036, INDIRECT("AE" &amp; ROW()))</f>
        <v>0</v>
      </c>
      <c r="AI1043" s="139">
        <f t="array" aca="1" ref="AI1043" ca="1">SUMIFS(AR996:AR1036, AY996:AY1036, INDIRECT("AE" &amp; ROW()), AP996:AP1036, "💲") + SUMIFS(AR996:AR1036, AY996:AY1036, INDIRECT("AE" &amp; ROW()), AP996:AP1036, "📦")</f>
        <v>0</v>
      </c>
      <c r="AJ1043" s="66">
        <f t="array" aca="1" ref="AJ1043" ca="1">(
    SUMIFS(AR996:AR1036, AY996:AY1036, INDIRECT("AE" &amp; ROW()), AP996:AP1036, "💲") +
    SUMIFS(AR996:AR1036, AY996:AY1036, INDIRECT("AE" &amp; ROW()), AP996:AP1036, "📦")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
        SUMIFS(AR996:AR1036, AY996:AY1036, INDIRECT("AE" &amp; ROW()), AP996:AP1036, "💲", AS996:AS1036, "Familiar") +
        SUMIFS(AR996:AR1036, AY996:AY1036, INDIRECT("AE" &amp; ROW()), AP996:AP1036, "📦", AS996:AS1036, "Familiar")
    ) / 2
)  -
(
    (
        SUMIFS(AR996:AR1036, AY996:AY1036, INDIRECT("AE" &amp; ROW()), AP996:AP1036, "💲", AS996:AS1036, "Exonerado ADH") +
        SUMIFS(AR996:AR1036, AY996:AY1036, INDIRECT("AE" &amp; ROW()), AP996:AP1036, "📦", AS996:AS1036, "Exonerado ADH")
    ) / 2
)  -
(
    (
        SUMIFS(AR996:AR1036, AY996:AY1036, INDIRECT("AE" &amp; ROW()), AP996:AP1036, "💲", AS996:AS1036, "Exonerado Doctor") +
        SUMIFS(AR996:AR1036, AY996:AY1036, INDIRECT("AE" &amp; ROW()), AP996:AP1036, "📦", AS996:AS1036, "Exonerado Doctor")
    ) / 2
)</f>
        <v>0</v>
      </c>
      <c r="AK1043" s="139">
        <f t="array" aca="1" ref="AK1043" ca="1">(
    SUMIFS(AR996:AR1036, AY996:AY1036, INDIRECT("AE" &amp; ROW()), AP996:AP1036, "💲") +
    SUMIFS(AR996:AR1036, AY996:AY1036, INDIRECT("AE" &amp; ROW()), AP996:AP1036, "📦")
) -
(
    SUMIFS(AR996:AR1036, AY996:AY1036, INDIRECT("AE" &amp; ROW()), AP996:AP1036, "💲", AS996:AS1036, "Familiar") +
    SUMIFS(AR996:AR1036, AY996:AY1036, INDIRECT("AE" &amp; ROW()), AP996:AP1036, "📦", AS996:AS1036, "Familiar")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SUMIFS(AR996:AR1036, AY996:AY1036, INDIRECT("AE" &amp; ROW()), AP996:AP1036, "💲", AS996:AS1036, "Exonerado ADH") +
    SUMIFS(AR996:AR1036, AY996:AY1036, INDIRECT("AE" &amp; ROW()), AP996:AP1036, "📦", AS996:AS1036, "Exonerado ADH")
) -
(
    (
        SUMIFS(AR996:AR1036, AY996:AY1036, INDIRECT("AE" &amp; ROW()), AP996:AP1036, "💲", AS996:AS1036, "Exonerado Doctor") +
        SUMIFS(AR996:AR1036, AY996:AY1036, INDIRECT("AE" &amp; ROW()), AP996:AP1036, "📦", AS996:AS1036, "Exonerado Doctor")
    ) / 2
) -
(
    (
        SUMIFS(AR996:AR1036, AY996:AY1036, INDIRECT("AE" &amp; ROW()), AP996:AP1036, "💲", AS996:AS1036, "") +
        SUMIFS(AR996:AR1036, AY996:AY1036, INDIRECT("AE" &amp; ROW()), AP996:AP1036, "📦", AS996:AS1036, "")
    ) / 2
)</f>
        <v>0</v>
      </c>
      <c r="AL1043" s="140">
        <f t="array" aca="1" ref="AL1043" ca="1">(
    SUMIFS(AR996:AR1036, AY996:AY1036, INDIRECT("AE" &amp; ROW()), AP996:AP1036, "💲") +
    SUMIFS(AR996:AR1036, AY996:AY1036, INDIRECT("AE" &amp; ROW()), AP996:AP1036, "📦")
) -
(
    (
        SUMIFS(AR996:AR1036, AY996:AY1036, INDIRECT("AE" &amp; ROW()), AP996:AP1036, "💲", AS996:AS1036, "Familiar") +
        SUMIFS(AR996:AR1036, AY996:AY1036, INDIRECT("AE" &amp; ROW()), AP996:AP1036, "📦", AS996:AS1036, "Familiar")
    ) / 2
) -
(
    (
        SUMIFS(AR996:AR1036, AY996:AY1036, INDIRECT("AE" &amp; ROW()), AP996:AP1036, "💲", AS996:AS1036, "Participante") +
        SUMIFS(AR996:AR1036, AY996:AY1036, INDIRECT("AE" &amp; ROW()), AP996:AP1036, "📦", AS996:AS1036, "Participante")
    ) / 2
) -
(
    (
        SUMIFS(AR996:AR1036, AY996:AY1036, INDIRECT("AE" &amp; ROW()), AP996:AP1036, "💲", AS996:AS1036, "Empleado") +
        SUMIFS(AR996:AR1036, AY996:AY1036, INDIRECT("AE" &amp; ROW()), AP996:AP1036, "📦", AS996:AS1036, "Empleado")
    ) / 2
) -
(
    (
        SUMIFS(AR996:AR1036, AY996:AY1036, INDIRECT("AE" &amp; ROW()), AP996:AP1036, "💲", AS996:AS1036, "Exonerado ADH") +
        SUMIFS(AR996:AR1036, AY996:AY1036, INDIRECT("AE" &amp; ROW()), AP996:AP1036, "📦", AS996:AS1036, "Exonerado ADH")
    ) / 2
) -
(
    SUMIFS(AR996:AR1036, AY996:AY1036, INDIRECT("AE" &amp; ROW()), AP996:AP1036, "💲", AS996:AS1036, "Exonerado Doctor") +
    SUMIFS(AR996:AR1036, AY996:AY1036, INDIRECT("AE" &amp; ROW()), AP996:AP1036, "📦", AS996:AS1036, "Exonerado Doctor")
) -
(
    (
        SUMIFS(AR996:AR1036, AY996:AY1036, INDIRECT("AE" &amp; ROW()), AP996:AP1036, "💲", AS996:AS1036, "") +
        SUMIFS(AR996:AR1036, AY996:AY1036, INDIRECT("AE" &amp; ROW()), AP996:AP1036, "📦", AS996:AS1036, "")
    ) / 2
)</f>
        <v>0</v>
      </c>
      <c r="AM1043" s="56"/>
      <c r="AN1043" s="56"/>
      <c r="AO1043" s="56"/>
      <c r="AP1043" s="56"/>
      <c r="AQ1043" s="56"/>
      <c r="AR1043" s="56"/>
      <c r="AS1043" s="56"/>
      <c r="AT1043" s="56"/>
      <c r="AU1043" s="56"/>
      <c r="AV1043" s="56"/>
      <c r="AW1043" s="56"/>
      <c r="AX1043" s="56"/>
      <c r="AY1043" s="56"/>
      <c r="AZ1043" s="56"/>
      <c r="BA1043" s="56"/>
      <c r="BB1043" s="56"/>
      <c r="BC1043" s="56"/>
      <c r="BD1043" s="56"/>
      <c r="BE1043" s="56"/>
      <c r="BF1043" s="56"/>
      <c r="BG1043" s="56"/>
      <c r="BH1043" s="56"/>
      <c r="BI1043" s="56"/>
      <c r="BJ1043" s="56"/>
      <c r="BK1043" s="56"/>
      <c r="BL1043" s="56"/>
      <c r="BM1043" s="56"/>
      <c r="BN1043" s="56"/>
    </row>
    <row r="1044" spans="1:66" ht="11.25" customHeight="1">
      <c r="A1044" s="222">
        <f>A1040+$Q$13/1440</f>
        <v>0.83333333333333304</v>
      </c>
      <c r="B1044" s="164"/>
      <c r="C1044" s="204"/>
      <c r="D1044" s="207"/>
      <c r="E1044" s="177" t="s">
        <v>36</v>
      </c>
      <c r="F1044" s="42" t="str">
        <f>IF(D1044&lt;&gt;"", VLOOKUP(D1044,'Base de Datos'!$A$2:$D1268,2,FALSE()),"")</f>
        <v/>
      </c>
      <c r="G1044" s="204"/>
      <c r="H1044" s="216"/>
      <c r="I1044" s="177" t="s">
        <v>36</v>
      </c>
      <c r="J1044" s="42" t="str">
        <f>IF(H1044&lt;&gt;"", VLOOKUP(H1044,'Base de Datos'!$A$2:$D1268,2,FALSE()),"")</f>
        <v/>
      </c>
      <c r="K1044" s="204"/>
      <c r="L1044" s="216"/>
      <c r="M1044" s="177" t="s">
        <v>36</v>
      </c>
      <c r="N1044" s="42" t="str">
        <f>IF(L1044&lt;&gt;"", VLOOKUP(L1044,'Base de Datos'!$A$2:$D1268,2,FALSE()),"")</f>
        <v/>
      </c>
      <c r="O1044" s="165"/>
      <c r="P1044" s="165"/>
      <c r="Q1044" s="165"/>
      <c r="R1044" s="166"/>
      <c r="S1044" s="167"/>
      <c r="T1044" s="45" t="s">
        <v>37</v>
      </c>
      <c r="U1044" s="168"/>
      <c r="V1044" s="169"/>
      <c r="W1044" s="167"/>
      <c r="X1044" s="45" t="s">
        <v>37</v>
      </c>
      <c r="Y1044" s="168"/>
      <c r="Z1044" s="169"/>
      <c r="AA1044" s="167"/>
      <c r="AB1044" s="45" t="s">
        <v>37</v>
      </c>
      <c r="AC1044" s="168"/>
      <c r="AD1044" s="56"/>
      <c r="AE1044" s="232" t="s">
        <v>72</v>
      </c>
      <c r="AF1044" s="230"/>
      <c r="AG1044" s="90">
        <f t="array" aca="1" ref="AG1044" ca="1">COUNTIFS(AP996:AP1036, "💲", AY996:AY1036, INDIRECT("AE" &amp; ROW())) + COUNTIFS(AP996:AP1036, "📦", AY996:AY1036, INDIRECT("AE" &amp; ROW())) + COUNTIFS(AP996:AP1036, "✅", AY996:AY1036, INDIRECT("AE" &amp; ROW()))</f>
        <v>0</v>
      </c>
      <c r="AH1044" s="68">
        <f t="array" aca="1" ref="AH1044" ca="1">COUNTIFS(AP996:AP1036, "💲", AY996:AY1036, INDIRECT("AE" &amp; ROW())) + COUNTIFS(AP996:AP1036, "📦", AY996:AY1036, INDIRECT("AE" &amp; ROW()))</f>
        <v>0</v>
      </c>
      <c r="AI1044" s="139">
        <f t="array" aca="1" ref="AI1044" ca="1">SUMIFS(AR996:AR1036, AY996:AY1036, INDIRECT("AE" &amp; ROW()), AP996:AP1036, "💲") + SUMIFS(AR996:AR1036, AY996:AY1036, INDIRECT("AE" &amp; ROW()), AP996:AP1036, "📦")</f>
        <v>0</v>
      </c>
      <c r="AJ1044" s="139">
        <f t="array" aca="1" ref="AJ1044" ca="1">(
    SUMIFS(AR996:AR1036, AY996:AY1036, INDIRECT("AE" &amp; ROW()), AP996:AP1036, "💲") +
    SUMIFS(AR996:AR1036, AY996:AY1036, INDIRECT("AE" &amp; ROW()), AP996:AP1036, "📦")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
        SUMIFS(AR996:AR1036, AY996:AY1036, INDIRECT("AE" &amp; ROW()), AP996:AP1036, "💲", AS996:AS1036, "Familiar") +
        SUMIFS(AR996:AR1036, AY996:AY1036, INDIRECT("AE" &amp; ROW()), AP996:AP1036, "📦", AS996:AS1036, "Familiar")
    ) / 2
)  -
(
    (
        SUMIFS(AR996:AR1036, AY996:AY1036, INDIRECT("AE" &amp; ROW()), AP996:AP1036, "💲", AS996:AS1036, "Exonerado ADH") +
        SUMIFS(AR996:AR1036, AY996:AY1036, INDIRECT("AE" &amp; ROW()), AP996:AP1036, "📦", AS996:AS1036, "Exonerado ADH")
    ) / 2
)  -
(
    (
        SUMIFS(AR996:AR1036, AY996:AY1036, INDIRECT("AE" &amp; ROW()), AP996:AP1036, "💲", AS996:AS1036, "Exonerado Doctor") +
        SUMIFS(AR996:AR1036, AY996:AY1036, INDIRECT("AE" &amp; ROW()), AP996:AP1036, "📦", AS996:AS1036, "Exonerado Doctor")
    ) / 2
)</f>
        <v>0</v>
      </c>
      <c r="AK1044" s="139">
        <f t="array" aca="1" ref="AK1044" ca="1">(
    SUMIFS(AR996:AR1036, AY996:AY1036, INDIRECT("AE" &amp; ROW()), AP996:AP1036, "💲") +
    SUMIFS(AR996:AR1036, AY996:AY1036, INDIRECT("AE" &amp; ROW()), AP996:AP1036, "📦")
) -
(
    SUMIFS(AR996:AR1036, AY996:AY1036, INDIRECT("AE" &amp; ROW()), AP996:AP1036, "💲", AS996:AS1036, "Familiar") +
    SUMIFS(AR996:AR1036, AY996:AY1036, INDIRECT("AE" &amp; ROW()), AP996:AP1036, "📦", AS996:AS1036, "Familiar")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SUMIFS(AR996:AR1036, AY996:AY1036, INDIRECT("AE" &amp; ROW()), AP996:AP1036, "💲", AS996:AS1036, "Exonerado ADH") +
    SUMIFS(AR996:AR1036, AY996:AY1036, INDIRECT("AE" &amp; ROW()), AP996:AP1036, "📦", AS996:AS1036, "Exonerado ADH")
) -
(
    (
        SUMIFS(AR996:AR1036, AY996:AY1036, INDIRECT("AE" &amp; ROW()), AP996:AP1036, "💲", AS996:AS1036, "Exonerado Doctor") +
        SUMIFS(AR996:AR1036, AY996:AY1036, INDIRECT("AE" &amp; ROW()), AP996:AP1036, "📦", AS996:AS1036, "Exonerado Doctor")
    ) / 2
) -
(
    (
        SUMIFS(AR996:AR1036, AY996:AY1036, INDIRECT("AE" &amp; ROW()), AP996:AP1036, "💲", AS996:AS1036, "") +
        SUMIFS(AR996:AR1036, AY996:AY1036, INDIRECT("AE" &amp; ROW()), AP996:AP1036, "📦", AS996:AS1036, "")
    ) / 2
)</f>
        <v>0</v>
      </c>
      <c r="AL1044" s="140">
        <f t="array" aca="1" ref="AL1044" ca="1">(
    SUMIFS(AR996:AR1036, AY996:AY1036, INDIRECT("AE" &amp; ROW()), AP996:AP1036, "💲") +
    SUMIFS(AR996:AR1036, AY996:AY1036, INDIRECT("AE" &amp; ROW()), AP996:AP1036, "📦")
) -
(
    (
        SUMIFS(AR996:AR1036, AY996:AY1036, INDIRECT("AE" &amp; ROW()), AP996:AP1036, "💲", AS996:AS1036, "Familiar") +
        SUMIFS(AR996:AR1036, AY996:AY1036, INDIRECT("AE" &amp; ROW()), AP996:AP1036, "📦", AS996:AS1036, "Familiar")
    ) / 2
) -
(
    (
        SUMIFS(AR996:AR1036, AY996:AY1036, INDIRECT("AE" &amp; ROW()), AP996:AP1036, "💲", AS996:AS1036, "Participante") +
        SUMIFS(AR996:AR1036, AY996:AY1036, INDIRECT("AE" &amp; ROW()), AP996:AP1036, "📦", AS996:AS1036, "Participante")
    ) / 2
) -
(
    (
        SUMIFS(AR996:AR1036, AY996:AY1036, INDIRECT("AE" &amp; ROW()), AP996:AP1036, "💲", AS996:AS1036, "Empleado") +
        SUMIFS(AR996:AR1036, AY996:AY1036, INDIRECT("AE" &amp; ROW()), AP996:AP1036, "📦", AS996:AS1036, "Empleado")
    ) / 2
) -
(
    (
        SUMIFS(AR996:AR1036, AY996:AY1036, INDIRECT("AE" &amp; ROW()), AP996:AP1036, "💲", AS996:AS1036, "Exonerado ADH") +
        SUMIFS(AR996:AR1036, AY996:AY1036, INDIRECT("AE" &amp; ROW()), AP996:AP1036, "📦", AS996:AS1036, "Exonerado ADH")
    ) / 2
) -
(
    SUMIFS(AR996:AR1036, AY996:AY1036, INDIRECT("AE" &amp; ROW()), AP996:AP1036, "💲", AS996:AS1036, "Exonerado Doctor") +
    SUMIFS(AR996:AR1036, AY996:AY1036, INDIRECT("AE" &amp; ROW()), AP996:AP1036, "📦", AS996:AS1036, "Exonerado Doctor")
) -
(
    (
        SUMIFS(AR996:AR1036, AY996:AY1036, INDIRECT("AE" &amp; ROW()), AP996:AP1036, "💲", AS996:AS1036, "") +
        SUMIFS(AR996:AR1036, AY996:AY1036, INDIRECT("AE" &amp; ROW()), AP996:AP1036, "📦", AS996:AS1036, "")
    ) / 2
)</f>
        <v>0</v>
      </c>
      <c r="AM1044" s="56"/>
      <c r="AN1044" s="56"/>
      <c r="AO1044" s="56"/>
      <c r="AP1044" s="56"/>
      <c r="AQ1044" s="56"/>
      <c r="AR1044" s="56"/>
      <c r="AS1044" s="56"/>
      <c r="AT1044" s="56"/>
      <c r="AU1044" s="56"/>
      <c r="AV1044" s="56"/>
      <c r="AW1044" s="56"/>
      <c r="AX1044" s="56"/>
      <c r="AY1044" s="56"/>
      <c r="AZ1044" s="56"/>
      <c r="BA1044" s="56"/>
      <c r="BB1044" s="56"/>
      <c r="BC1044" s="56"/>
      <c r="BD1044" s="56"/>
      <c r="BE1044" s="56"/>
      <c r="BF1044" s="56"/>
      <c r="BG1044" s="56"/>
      <c r="BH1044" s="56"/>
      <c r="BI1044" s="56"/>
      <c r="BJ1044" s="56"/>
      <c r="BK1044" s="56"/>
      <c r="BL1044" s="56"/>
      <c r="BM1044" s="56"/>
      <c r="BN1044" s="56"/>
    </row>
    <row r="1045" spans="1:66" ht="11.25" customHeight="1">
      <c r="A1045" s="220"/>
      <c r="B1045" s="164"/>
      <c r="C1045" s="205"/>
      <c r="D1045" s="208"/>
      <c r="E1045" s="178" t="s">
        <v>42</v>
      </c>
      <c r="F1045" s="58" t="str">
        <f>IF(D1044&lt;&gt;"", VLOOKUP(D1044,'Base de Datos'!$A$2:$D1268,3,FALSE()),"")</f>
        <v/>
      </c>
      <c r="G1045" s="205"/>
      <c r="H1045" s="208"/>
      <c r="I1045" s="178" t="s">
        <v>42</v>
      </c>
      <c r="J1045" s="58" t="str">
        <f>IF(H1044&lt;&gt;"", VLOOKUP(H1044,'Base de Datos'!$A$2:$D1268,3,FALSE()),"")</f>
        <v/>
      </c>
      <c r="K1045" s="205"/>
      <c r="L1045" s="208"/>
      <c r="M1045" s="178" t="s">
        <v>42</v>
      </c>
      <c r="N1045" s="58" t="str">
        <f>IF(L1044&lt;&gt;"", VLOOKUP(L1044,'Base de Datos'!$A$2:$D1268,3,FALSE()),"")</f>
        <v/>
      </c>
      <c r="O1045" s="165"/>
      <c r="P1045" s="165"/>
      <c r="Q1045" s="165"/>
      <c r="R1045" s="166"/>
      <c r="S1045" s="231"/>
      <c r="T1045" s="230"/>
      <c r="U1045" s="170"/>
      <c r="V1045" s="169"/>
      <c r="W1045" s="231"/>
      <c r="X1045" s="230"/>
      <c r="Y1045" s="170"/>
      <c r="Z1045" s="169"/>
      <c r="AA1045" s="231"/>
      <c r="AB1045" s="230"/>
      <c r="AC1045" s="170"/>
      <c r="AD1045" s="56"/>
      <c r="AE1045" s="232" t="s">
        <v>75</v>
      </c>
      <c r="AF1045" s="230"/>
      <c r="AG1045" s="90">
        <f t="array" aca="1" ref="AG1045" ca="1">COUNTIFS(AP996:AP1036, "💲", AY996:AY1036, INDIRECT("AE" &amp; ROW())) + COUNTIFS(AP996:AP1036, "📦", AY996:AY1036, INDIRECT("AE" &amp; ROW())) + COUNTIFS(AP996:AP1036, "✅", AY996:AY1036, INDIRECT("AE" &amp; ROW()))</f>
        <v>0</v>
      </c>
      <c r="AH1045" s="68">
        <f t="array" aca="1" ref="AH1045" ca="1">COUNTIFS(AP996:AP1036, "💲", AY996:AY1036, INDIRECT("AE" &amp; ROW())) + COUNTIFS(AP996:AP1036, "📦", AY996:AY1036, INDIRECT("AE" &amp; ROW()))</f>
        <v>0</v>
      </c>
      <c r="AI1045" s="139">
        <f t="array" aca="1" ref="AI1045" ca="1">SUMIFS(AR996:AR1036, AY996:AY1036, INDIRECT("AE" &amp; ROW()), AP996:AP1036, "💲") + SUMIFS(AR996:AR1036, AY996:AY1036, INDIRECT("AE" &amp; ROW()), AP996:AP1036, "📦")</f>
        <v>0</v>
      </c>
      <c r="AJ1045" s="139">
        <f t="array" aca="1" ref="AJ1045" ca="1">(
    SUMIFS(AR996:AR1036, AY996:AY1036, INDIRECT("AE" &amp; ROW()), AP996:AP1036, "💲") +
    SUMIFS(AR996:AR1036, AY996:AY1036, INDIRECT("AE" &amp; ROW()), AP996:AP1036, "📦")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
        SUMIFS(AR996:AR1036, AY996:AY1036, INDIRECT("AE" &amp; ROW()), AP996:AP1036, "💲", AS996:AS1036, "Familiar") +
        SUMIFS(AR996:AR1036, AY996:AY1036, INDIRECT("AE" &amp; ROW()), AP996:AP1036, "📦", AS996:AS1036, "Familiar")
    ) / 2
)  -
(
    (
        SUMIFS(AR996:AR1036, AY996:AY1036, INDIRECT("AE" &amp; ROW()), AP996:AP1036, "💲", AS996:AS1036, "Exonerado ADH") +
        SUMIFS(AR996:AR1036, AY996:AY1036, INDIRECT("AE" &amp; ROW()), AP996:AP1036, "📦", AS996:AS1036, "Exonerado ADH")
    ) / 2
)  -
(
    (
        SUMIFS(AR996:AR1036, AY996:AY1036, INDIRECT("AE" &amp; ROW()), AP996:AP1036, "💲", AS996:AS1036, "Exonerado Doctor") +
        SUMIFS(AR996:AR1036, AY996:AY1036, INDIRECT("AE" &amp; ROW()), AP996:AP1036, "📦", AS996:AS1036, "Exonerado Doctor")
    ) / 2
)</f>
        <v>0</v>
      </c>
      <c r="AK1045" s="139">
        <f t="array" aca="1" ref="AK1045" ca="1">(
    SUMIFS(AR996:AR1036, AY996:AY1036, INDIRECT("AE" &amp; ROW()), AP996:AP1036, "💲") +
    SUMIFS(AR996:AR1036, AY996:AY1036, INDIRECT("AE" &amp; ROW()), AP996:AP1036, "📦")
) -
(
    SUMIFS(AR996:AR1036, AY996:AY1036, INDIRECT("AE" &amp; ROW()), AP996:AP1036, "💲", AS996:AS1036, "Familiar") +
    SUMIFS(AR996:AR1036, AY996:AY1036, INDIRECT("AE" &amp; ROW()), AP996:AP1036, "📦", AS996:AS1036, "Familiar")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SUMIFS(AR996:AR1036, AY996:AY1036, INDIRECT("AE" &amp; ROW()), AP996:AP1036, "💲", AS996:AS1036, "Exonerado ADH") +
    SUMIFS(AR996:AR1036, AY996:AY1036, INDIRECT("AE" &amp; ROW()), AP996:AP1036, "📦", AS996:AS1036, "Exonerado ADH")
) -
(
    (
        SUMIFS(AR996:AR1036, AY996:AY1036, INDIRECT("AE" &amp; ROW()), AP996:AP1036, "💲", AS996:AS1036, "Exonerado Doctor") +
        SUMIFS(AR996:AR1036, AY996:AY1036, INDIRECT("AE" &amp; ROW()), AP996:AP1036, "📦", AS996:AS1036, "Exonerado Doctor")
    ) / 2
) -
(
    (
        SUMIFS(AR996:AR1036, AY996:AY1036, INDIRECT("AE" &amp; ROW()), AP996:AP1036, "💲", AS996:AS1036, "") +
        SUMIFS(AR996:AR1036, AY996:AY1036, INDIRECT("AE" &amp; ROW()), AP996:AP1036, "📦", AS996:AS1036, "")
    ) / 2
)</f>
        <v>0</v>
      </c>
      <c r="AL1045" s="140">
        <f t="array" aca="1" ref="AL1045" ca="1">(
    SUMIFS(AR996:AR1036, AY996:AY1036, INDIRECT("AE" &amp; ROW()), AP996:AP1036, "💲") +
    SUMIFS(AR996:AR1036, AY996:AY1036, INDIRECT("AE" &amp; ROW()), AP996:AP1036, "📦")
) -
(
    (
        SUMIFS(AR996:AR1036, AY996:AY1036, INDIRECT("AE" &amp; ROW()), AP996:AP1036, "💲", AS996:AS1036, "Familiar") +
        SUMIFS(AR996:AR1036, AY996:AY1036, INDIRECT("AE" &amp; ROW()), AP996:AP1036, "📦", AS996:AS1036, "Familiar")
    ) / 2
) -
(
    (
        SUMIFS(AR996:AR1036, AY996:AY1036, INDIRECT("AE" &amp; ROW()), AP996:AP1036, "💲", AS996:AS1036, "Participante") +
        SUMIFS(AR996:AR1036, AY996:AY1036, INDIRECT("AE" &amp; ROW()), AP996:AP1036, "📦", AS996:AS1036, "Participante")
    ) / 2
) -
(
    (
        SUMIFS(AR996:AR1036, AY996:AY1036, INDIRECT("AE" &amp; ROW()), AP996:AP1036, "💲", AS996:AS1036, "Empleado") +
        SUMIFS(AR996:AR1036, AY996:AY1036, INDIRECT("AE" &amp; ROW()), AP996:AP1036, "📦", AS996:AS1036, "Empleado")
    ) / 2
) -
(
    (
        SUMIFS(AR996:AR1036, AY996:AY1036, INDIRECT("AE" &amp; ROW()), AP996:AP1036, "💲", AS996:AS1036, "Exonerado ADH") +
        SUMIFS(AR996:AR1036, AY996:AY1036, INDIRECT("AE" &amp; ROW()), AP996:AP1036, "📦", AS996:AS1036, "Exonerado ADH")
    ) / 2
) -
(
    SUMIFS(AR996:AR1036, AY996:AY1036, INDIRECT("AE" &amp; ROW()), AP996:AP1036, "💲", AS996:AS1036, "Exonerado Doctor") +
    SUMIFS(AR996:AR1036, AY996:AY1036, INDIRECT("AE" &amp; ROW()), AP996:AP1036, "📦", AS996:AS1036, "Exonerado Doctor")
) -
(
    (
        SUMIFS(AR996:AR1036, AY996:AY1036, INDIRECT("AE" &amp; ROW()), AP996:AP1036, "💲", AS996:AS1036, "") +
        SUMIFS(AR996:AR1036, AY996:AY1036, INDIRECT("AE" &amp; ROW()), AP996:AP1036, "📦", AS996:AS1036, "")
    ) / 2
)</f>
        <v>0</v>
      </c>
      <c r="AM1045" s="56"/>
      <c r="AN1045" s="56"/>
      <c r="AO1045" s="56"/>
      <c r="AP1045" s="56"/>
      <c r="AQ1045" s="56"/>
      <c r="AR1045" s="56"/>
      <c r="AS1045" s="56"/>
      <c r="AT1045" s="56"/>
      <c r="AU1045" s="56"/>
      <c r="AV1045" s="56"/>
      <c r="AW1045" s="56"/>
      <c r="AX1045" s="56"/>
      <c r="AY1045" s="56"/>
      <c r="AZ1045" s="56"/>
      <c r="BA1045" s="56"/>
      <c r="BB1045" s="56"/>
      <c r="BC1045" s="56"/>
      <c r="BD1045" s="56"/>
      <c r="BE1045" s="56"/>
      <c r="BF1045" s="56"/>
      <c r="BG1045" s="56"/>
      <c r="BH1045" s="56"/>
      <c r="BI1045" s="56"/>
      <c r="BJ1045" s="56"/>
      <c r="BK1045" s="56"/>
      <c r="BL1045" s="56"/>
      <c r="BM1045" s="56"/>
      <c r="BN1045" s="56"/>
    </row>
    <row r="1046" spans="1:66" ht="11.25" customHeight="1">
      <c r="A1046" s="220"/>
      <c r="B1046" s="164"/>
      <c r="C1046" s="205"/>
      <c r="D1046" s="208"/>
      <c r="E1046" s="178" t="s">
        <v>44</v>
      </c>
      <c r="F1046" s="58" t="str">
        <f>IF(D1044&lt;&gt;"", VLOOKUP(D1044,'Base de Datos'!$A$2:$D1268,4,FALSE()),"")</f>
        <v/>
      </c>
      <c r="G1046" s="205"/>
      <c r="H1046" s="208"/>
      <c r="I1046" s="178" t="s">
        <v>44</v>
      </c>
      <c r="J1046" s="58" t="str">
        <f>IF(H1044&lt;&gt;"", VLOOKUP(H1044,'Base de Datos'!$A$2:$D1268,4,FALSE()),"")</f>
        <v/>
      </c>
      <c r="K1046" s="205"/>
      <c r="L1046" s="208"/>
      <c r="M1046" s="178" t="s">
        <v>44</v>
      </c>
      <c r="N1046" s="58" t="str">
        <f>IF(L1044&lt;&gt;"", VLOOKUP(L1044,'Base de Datos'!$A$2:$D1268,4,FALSE()),"")</f>
        <v/>
      </c>
      <c r="O1046" s="165"/>
      <c r="P1046" s="165"/>
      <c r="Q1046" s="165"/>
      <c r="R1046" s="166"/>
      <c r="S1046" s="231"/>
      <c r="T1046" s="230"/>
      <c r="U1046" s="170"/>
      <c r="V1046" s="169"/>
      <c r="W1046" s="231"/>
      <c r="X1046" s="230"/>
      <c r="Y1046" s="170"/>
      <c r="Z1046" s="169"/>
      <c r="AA1046" s="231"/>
      <c r="AB1046" s="230"/>
      <c r="AC1046" s="170"/>
      <c r="AD1046" s="56"/>
      <c r="AE1046" s="232" t="s">
        <v>77</v>
      </c>
      <c r="AF1046" s="230"/>
      <c r="AG1046" s="90">
        <f t="array" aca="1" ref="AG1046" ca="1">COUNTIFS(AP996:AP1036, "💲", AY996:AY1036, INDIRECT("AE" &amp; ROW())) + COUNTIFS(AP996:AP1036, "📦", AY996:AY1036, INDIRECT("AE" &amp; ROW())) + COUNTIFS(AP996:AP1036, "✅", AY996:AY1036, INDIRECT("AE" &amp; ROW()))</f>
        <v>0</v>
      </c>
      <c r="AH1046" s="68">
        <f t="array" aca="1" ref="AH1046" ca="1">COUNTIFS(AP996:AP1036, "💲", AY996:AY1036, INDIRECT("AE" &amp; ROW())) + COUNTIFS(AP996:AP1036, "📦", AY996:AY1036, INDIRECT("AE" &amp; ROW()))</f>
        <v>0</v>
      </c>
      <c r="AI1046" s="139">
        <f t="array" aca="1" ref="AI1046" ca="1">SUMIFS(AR996:AR1036, AY996:AY1036, INDIRECT("AE" &amp; ROW()), AP996:AP1036, "💲") + SUMIFS(AR996:AR1036, AY996:AY1036, INDIRECT("AE" &amp; ROW()), AP996:AP1036, "📦")</f>
        <v>0</v>
      </c>
      <c r="AJ1046" s="139">
        <f t="array" aca="1" ref="AJ1046" ca="1">(
    SUMIFS(AR996:AR1036, AY996:AY1036, INDIRECT("AE" &amp; ROW()), AP996:AP1036, "💲") +
    SUMIFS(AR996:AR1036, AY996:AY1036, INDIRECT("AE" &amp; ROW()), AP996:AP1036, "📦")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
        SUMIFS(AR996:AR1036, AY996:AY1036, INDIRECT("AE" &amp; ROW()), AP996:AP1036, "💲", AS996:AS1036, "Familiar") +
        SUMIFS(AR996:AR1036, AY996:AY1036, INDIRECT("AE" &amp; ROW()), AP996:AP1036, "📦", AS996:AS1036, "Familiar")
    ) / 2
)  -
(
    (
        SUMIFS(AR996:AR1036, AY996:AY1036, INDIRECT("AE" &amp; ROW()), AP996:AP1036, "💲", AS996:AS1036, "Exonerado ADH") +
        SUMIFS(AR996:AR1036, AY996:AY1036, INDIRECT("AE" &amp; ROW()), AP996:AP1036, "📦", AS996:AS1036, "Exonerado ADH")
    ) / 2
)  -
(
    (
        SUMIFS(AR996:AR1036, AY996:AY1036, INDIRECT("AE" &amp; ROW()), AP996:AP1036, "💲", AS996:AS1036, "Exonerado Doctor") +
        SUMIFS(AR996:AR1036, AY996:AY1036, INDIRECT("AE" &amp; ROW()), AP996:AP1036, "📦", AS996:AS1036, "Exonerado Doctor")
    ) / 2
)</f>
        <v>0</v>
      </c>
      <c r="AK1046" s="139">
        <f t="array" aca="1" ref="AK1046" ca="1">(
    SUMIFS(AR996:AR1036, AY996:AY1036, INDIRECT("AE" &amp; ROW()), AP996:AP1036, "💲") +
    SUMIFS(AR996:AR1036, AY996:AY1036, INDIRECT("AE" &amp; ROW()), AP996:AP1036, "📦")
) -
(
    SUMIFS(AR996:AR1036, AY996:AY1036, INDIRECT("AE" &amp; ROW()), AP996:AP1036, "💲", AS996:AS1036, "Familiar") +
    SUMIFS(AR996:AR1036, AY996:AY1036, INDIRECT("AE" &amp; ROW()), AP996:AP1036, "📦", AS996:AS1036, "Familiar")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SUMIFS(AR996:AR1036, AY996:AY1036, INDIRECT("AE" &amp; ROW()), AP996:AP1036, "💲", AS996:AS1036, "Exonerado ADH") +
    SUMIFS(AR996:AR1036, AY996:AY1036, INDIRECT("AE" &amp; ROW()), AP996:AP1036, "📦", AS996:AS1036, "Exonerado ADH")
) -
(
    (
        SUMIFS(AR996:AR1036, AY996:AY1036, INDIRECT("AE" &amp; ROW()), AP996:AP1036, "💲", AS996:AS1036, "Exonerado Doctor") +
        SUMIFS(AR996:AR1036, AY996:AY1036, INDIRECT("AE" &amp; ROW()), AP996:AP1036, "📦", AS996:AS1036, "Exonerado Doctor")
    ) / 2
) -
(
    (
        SUMIFS(AR996:AR1036, AY996:AY1036, INDIRECT("AE" &amp; ROW()), AP996:AP1036, "💲", AS996:AS1036, "") +
        SUMIFS(AR996:AR1036, AY996:AY1036, INDIRECT("AE" &amp; ROW()), AP996:AP1036, "📦", AS996:AS1036, "")
    ) / 2
)</f>
        <v>0</v>
      </c>
      <c r="AL1046" s="140">
        <f t="array" aca="1" ref="AL1046" ca="1">(
    SUMIFS(AR996:AR1036, AY996:AY1036, INDIRECT("AE" &amp; ROW()), AP996:AP1036, "💲") +
    SUMIFS(AR996:AR1036, AY996:AY1036, INDIRECT("AE" &amp; ROW()), AP996:AP1036, "📦")
) -
(
    (
        SUMIFS(AR996:AR1036, AY996:AY1036, INDIRECT("AE" &amp; ROW()), AP996:AP1036, "💲", AS996:AS1036, "Familiar") +
        SUMIFS(AR996:AR1036, AY996:AY1036, INDIRECT("AE" &amp; ROW()), AP996:AP1036, "📦", AS996:AS1036, "Familiar")
    ) / 2
) -
(
    (
        SUMIFS(AR996:AR1036, AY996:AY1036, INDIRECT("AE" &amp; ROW()), AP996:AP1036, "💲", AS996:AS1036, "Participante") +
        SUMIFS(AR996:AR1036, AY996:AY1036, INDIRECT("AE" &amp; ROW()), AP996:AP1036, "📦", AS996:AS1036, "Participante")
    ) / 2
) -
(
    (
        SUMIFS(AR996:AR1036, AY996:AY1036, INDIRECT("AE" &amp; ROW()), AP996:AP1036, "💲", AS996:AS1036, "Empleado") +
        SUMIFS(AR996:AR1036, AY996:AY1036, INDIRECT("AE" &amp; ROW()), AP996:AP1036, "📦", AS996:AS1036, "Empleado")
    ) / 2
) -
(
    (
        SUMIFS(AR996:AR1036, AY996:AY1036, INDIRECT("AE" &amp; ROW()), AP996:AP1036, "💲", AS996:AS1036, "Exonerado ADH") +
        SUMIFS(AR996:AR1036, AY996:AY1036, INDIRECT("AE" &amp; ROW()), AP996:AP1036, "📦", AS996:AS1036, "Exonerado ADH")
    ) / 2
) -
(
    SUMIFS(AR996:AR1036, AY996:AY1036, INDIRECT("AE" &amp; ROW()), AP996:AP1036, "💲", AS996:AS1036, "Exonerado Doctor") +
    SUMIFS(AR996:AR1036, AY996:AY1036, INDIRECT("AE" &amp; ROW()), AP996:AP1036, "📦", AS996:AS1036, "Exonerado Doctor")
) -
(
    (
        SUMIFS(AR996:AR1036, AY996:AY1036, INDIRECT("AE" &amp; ROW()), AP996:AP1036, "💲", AS996:AS1036, "") +
        SUMIFS(AR996:AR1036, AY996:AY1036, INDIRECT("AE" &amp; ROW()), AP996:AP1036, "📦", AS996:AS1036, "")
    ) / 2
)</f>
        <v>0</v>
      </c>
      <c r="AM1046" s="56"/>
      <c r="AN1046" s="56"/>
      <c r="AO1046" s="56"/>
      <c r="AP1046" s="56"/>
      <c r="AQ1046" s="56"/>
      <c r="AR1046" s="56"/>
      <c r="AS1046" s="56"/>
      <c r="AT1046" s="56"/>
      <c r="AU1046" s="56"/>
      <c r="AV1046" s="56"/>
      <c r="AW1046" s="56"/>
      <c r="AX1046" s="56"/>
      <c r="AY1046" s="56"/>
      <c r="AZ1046" s="56"/>
      <c r="BA1046" s="56"/>
      <c r="BB1046" s="56"/>
      <c r="BC1046" s="56"/>
      <c r="BD1046" s="56"/>
      <c r="BE1046" s="56"/>
      <c r="BF1046" s="56"/>
      <c r="BG1046" s="56"/>
      <c r="BH1046" s="56"/>
      <c r="BI1046" s="56"/>
      <c r="BJ1046" s="56"/>
      <c r="BK1046" s="56"/>
      <c r="BL1046" s="56"/>
      <c r="BM1046" s="56"/>
      <c r="BN1046" s="56"/>
    </row>
    <row r="1047" spans="1:66" ht="11.25" customHeight="1">
      <c r="A1047" s="221"/>
      <c r="B1047" s="164"/>
      <c r="C1047" s="206"/>
      <c r="D1047" s="209"/>
      <c r="E1047" s="179" t="s">
        <v>46</v>
      </c>
      <c r="F1047" s="180"/>
      <c r="G1047" s="206"/>
      <c r="H1047" s="209"/>
      <c r="I1047" s="179" t="s">
        <v>46</v>
      </c>
      <c r="J1047" s="180"/>
      <c r="K1047" s="206"/>
      <c r="L1047" s="209"/>
      <c r="M1047" s="179" t="s">
        <v>46</v>
      </c>
      <c r="N1047" s="180"/>
      <c r="O1047" s="165"/>
      <c r="P1047" s="165"/>
      <c r="Q1047" s="165"/>
      <c r="R1047" s="166"/>
      <c r="S1047" s="227" t="str">
        <f>IF(OR(S1044="Empleado",S1044="Familiar"),"Nombre del Empleado","N° Factura")</f>
        <v>N° Factura</v>
      </c>
      <c r="T1047" s="228"/>
      <c r="U1047" s="89"/>
      <c r="V1047" s="169"/>
      <c r="W1047" s="227" t="str">
        <f>IF(OR(W1044="Empleado",W1044="Familiar"),"Nombre del Empleado","N° Factura")</f>
        <v>N° Factura</v>
      </c>
      <c r="X1047" s="228"/>
      <c r="Y1047" s="89"/>
      <c r="Z1047" s="169"/>
      <c r="AA1047" s="227" t="str">
        <f>IF(OR(AA1044="Empleado",AA1044="Familiar"),"Nombre del Empleado","N° Factura")</f>
        <v>N° Factura</v>
      </c>
      <c r="AB1047" s="228"/>
      <c r="AC1047" s="89"/>
      <c r="AD1047" s="56"/>
      <c r="AE1047" s="233" t="s">
        <v>80</v>
      </c>
      <c r="AF1047" s="228"/>
      <c r="AG1047" s="143">
        <f t="array" aca="1" ref="AG1047" ca="1">COUNTIFS(AP996:AP1036, "💲", AY996:AY1036, INDIRECT("AE" &amp; ROW())) + COUNTIFS(AP996:AP1036, "📦", AY996:AY1036, INDIRECT("AE" &amp; ROW())) + COUNTIFS(AP996:AP1036, "✅", AY996:AY1036, INDIRECT("AE" &amp; ROW()))</f>
        <v>0</v>
      </c>
      <c r="AH1047" s="144">
        <f t="array" aca="1" ref="AH1047" ca="1">COUNTIFS(AP996:AP1036, "💲", AY996:AY1036, INDIRECT("AE" &amp; ROW())) + COUNTIFS(AP996:AP1036, "📦", AY996:AY1036, INDIRECT("AE" &amp; ROW()))</f>
        <v>0</v>
      </c>
      <c r="AI1047" s="145">
        <f t="array" aca="1" ref="AI1047" ca="1">SUMIFS(AR996:AR1036, AY996:AY1036, INDIRECT("AE" &amp; ROW()), AP996:AP1036, "💲") + SUMIFS(AR996:AR1036, AY996:AY1036, INDIRECT("AE" &amp; ROW()), AP996:AP1036, "📦")</f>
        <v>0</v>
      </c>
      <c r="AJ1047" s="145">
        <f t="array" aca="1" ref="AJ1047" ca="1">(
    SUMIFS(AR996:AR1036, AY996:AY1036, INDIRECT("AE" &amp; ROW()), AP996:AP1036, "💲") +
    SUMIFS(AR996:AR1036, AY996:AY1036, INDIRECT("AE" &amp; ROW()), AP996:AP1036, "📦")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
        SUMIFS(AR996:AR1036, AY996:AY1036, INDIRECT("AE" &amp; ROW()), AP996:AP1036, "💲", AS996:AS1036, "Familiar") +
        SUMIFS(AR996:AR1036, AY996:AY1036, INDIRECT("AE" &amp; ROW()), AP996:AP1036, "📦", AS996:AS1036, "Familiar")
    ) / 2
)  -
(
    (
        SUMIFS(AR996:AR1036, AY996:AY1036, INDIRECT("AE" &amp; ROW()), AP996:AP1036, "💲", AS996:AS1036, "Exonerado ADH") +
        SUMIFS(AR996:AR1036, AY996:AY1036, INDIRECT("AE" &amp; ROW()), AP996:AP1036, "📦", AS996:AS1036, "Exonerado ADH")
    ) / 2
)  -
(
    (
        SUMIFS(AR996:AR1036, AY996:AY1036, INDIRECT("AE" &amp; ROW()), AP996:AP1036, "💲", AS996:AS1036, "Exonerado Doctor") +
        SUMIFS(AR996:AR1036, AY996:AY1036, INDIRECT("AE" &amp; ROW()), AP996:AP1036, "📦", AS996:AS1036, "Exonerado Doctor")
    ) / 2
)</f>
        <v>0</v>
      </c>
      <c r="AK1047" s="145">
        <f t="array" aca="1" ref="AK1047" ca="1">(
    SUMIFS(AR996:AR1036, AY996:AY1036, INDIRECT("AE" &amp; ROW()), AP996:AP1036, "💲") +
    SUMIFS(AR996:AR1036, AY996:AY1036, INDIRECT("AE" &amp; ROW()), AP996:AP1036, "📦")
) -
(
    SUMIFS(AR996:AR1036, AY996:AY1036, INDIRECT("AE" &amp; ROW()), AP996:AP1036, "💲", AS996:AS1036, "Familiar") +
    SUMIFS(AR996:AR1036, AY996:AY1036, INDIRECT("AE" &amp; ROW()), AP996:AP1036, "📦", AS996:AS1036, "Familiar")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SUMIFS(AR996:AR1036, AY996:AY1036, INDIRECT("AE" &amp; ROW()), AP996:AP1036, "💲", AS996:AS1036, "Exonerado ADH") +
    SUMIFS(AR996:AR1036, AY996:AY1036, INDIRECT("AE" &amp; ROW()), AP996:AP1036, "📦", AS996:AS1036, "Exonerado ADH")
) -
(
    (
        SUMIFS(AR996:AR1036, AY996:AY1036, INDIRECT("AE" &amp; ROW()), AP996:AP1036, "💲", AS996:AS1036, "Exonerado Doctor") +
        SUMIFS(AR996:AR1036, AY996:AY1036, INDIRECT("AE" &amp; ROW()), AP996:AP1036, "📦", AS996:AS1036, "Exonerado Doctor")
    ) / 2
) -
(
    (
        SUMIFS(AR996:AR1036, AY996:AY1036, INDIRECT("AE" &amp; ROW()), AP996:AP1036, "💲", AS996:AS1036, "") +
        SUMIFS(AR996:AR1036, AY996:AY1036, INDIRECT("AE" &amp; ROW()), AP996:AP1036, "📦", AS996:AS1036, "")
    ) / 2
)</f>
        <v>0</v>
      </c>
      <c r="AL1047" s="146">
        <f t="array" aca="1" ref="AL1047" ca="1">(
    SUMIFS(AR996:AR1036, AY996:AY1036, INDIRECT("AE" &amp; ROW()), AP996:AP1036, "💲") +
    SUMIFS(AR996:AR1036, AY996:AY1036, INDIRECT("AE" &amp; ROW()), AP996:AP1036, "📦")
) -
(
    (
        SUMIFS(AR996:AR1036, AY996:AY1036, INDIRECT("AE" &amp; ROW()), AP996:AP1036, "💲", AS996:AS1036, "Familiar") +
        SUMIFS(AR996:AR1036, AY996:AY1036, INDIRECT("AE" &amp; ROW()), AP996:AP1036, "📦", AS996:AS1036, "Familiar")
    ) / 2
) -
(
    (
        SUMIFS(AR996:AR1036, AY996:AY1036, INDIRECT("AE" &amp; ROW()), AP996:AP1036, "💲", AS996:AS1036, "Participante") +
        SUMIFS(AR996:AR1036, AY996:AY1036, INDIRECT("AE" &amp; ROW()), AP996:AP1036, "📦", AS996:AS1036, "Participante")
    ) / 2
) -
(
    (
        SUMIFS(AR996:AR1036, AY996:AY1036, INDIRECT("AE" &amp; ROW()), AP996:AP1036, "💲", AS996:AS1036, "Empleado") +
        SUMIFS(AR996:AR1036, AY996:AY1036, INDIRECT("AE" &amp; ROW()), AP996:AP1036, "📦", AS996:AS1036, "Empleado")
    ) / 2
) -
(
    (
        SUMIFS(AR996:AR1036, AY996:AY1036, INDIRECT("AE" &amp; ROW()), AP996:AP1036, "💲", AS996:AS1036, "Exonerado ADH") +
        SUMIFS(AR996:AR1036, AY996:AY1036, INDIRECT("AE" &amp; ROW()), AP996:AP1036, "📦", AS996:AS1036, "Exonerado ADH")
    ) / 2
) -
(
    SUMIFS(AR996:AR1036, AY996:AY1036, INDIRECT("AE" &amp; ROW()), AP996:AP1036, "💲", AS996:AS1036, "Exonerado Doctor") +
    SUMIFS(AR996:AR1036, AY996:AY1036, INDIRECT("AE" &amp; ROW()), AP996:AP1036, "📦", AS996:AS1036, "Exonerado Doctor")
) -
(
    (
        SUMIFS(AR996:AR1036, AY996:AY1036, INDIRECT("AE" &amp; ROW()), AP996:AP1036, "💲", AS996:AS1036, "") +
        SUMIFS(AR996:AR1036, AY996:AY1036, INDIRECT("AE" &amp; ROW()), AP996:AP1036, "📦", AS996:AS1036, "")
    ) / 2
)</f>
        <v>0</v>
      </c>
      <c r="AM1047" s="56"/>
      <c r="AN1047" s="56"/>
      <c r="AO1047" s="56"/>
      <c r="AP1047" s="56"/>
      <c r="AQ1047" s="56"/>
      <c r="AR1047" s="56"/>
      <c r="AS1047" s="56"/>
      <c r="AT1047" s="56"/>
      <c r="AU1047" s="56"/>
      <c r="AV1047" s="56"/>
      <c r="AW1047" s="56"/>
      <c r="AX1047" s="56"/>
      <c r="AY1047" s="56"/>
      <c r="AZ1047" s="56"/>
      <c r="BA1047" s="56"/>
      <c r="BB1047" s="56"/>
      <c r="BC1047" s="56"/>
      <c r="BD1047" s="56"/>
      <c r="BE1047" s="56"/>
      <c r="BF1047" s="56"/>
      <c r="BG1047" s="56"/>
      <c r="BH1047" s="56"/>
      <c r="BI1047" s="56"/>
      <c r="BJ1047" s="56"/>
      <c r="BK1047" s="56"/>
      <c r="BL1047" s="56"/>
      <c r="BM1047" s="56"/>
      <c r="BN1047" s="56"/>
    </row>
    <row r="1048" spans="1:66" ht="11.25" customHeight="1">
      <c r="A1048" s="3"/>
      <c r="B1048" s="3"/>
      <c r="C1048" s="3"/>
      <c r="D1048" s="3"/>
      <c r="E1048" s="3"/>
      <c r="F1048" s="3"/>
      <c r="G1048" s="3"/>
      <c r="H1048" s="3"/>
      <c r="I1048" s="3"/>
      <c r="J1048" s="3"/>
      <c r="K1048" s="3"/>
      <c r="L1048" s="3"/>
      <c r="M1048" s="3"/>
      <c r="N1048" s="3"/>
      <c r="O1048" s="1"/>
      <c r="P1048" s="3"/>
      <c r="Q1048" s="3"/>
      <c r="R1048" s="15"/>
      <c r="S1048" s="16"/>
      <c r="T1048" s="16"/>
      <c r="U1048" s="173"/>
      <c r="V1048" s="6"/>
      <c r="W1048" s="16"/>
      <c r="X1048" s="16"/>
      <c r="Y1048" s="173"/>
      <c r="Z1048" s="48"/>
      <c r="AA1048" s="173"/>
      <c r="AB1048" s="173"/>
      <c r="AC1048" s="173"/>
      <c r="AD1048" s="174"/>
      <c r="AI1048" s="148">
        <f t="shared" ref="AI1048:AL1048" ca="1" si="709">SUM(AI1033:AI1046)</f>
        <v>150</v>
      </c>
      <c r="AJ1048" s="148">
        <f t="shared" ca="1" si="709"/>
        <v>100</v>
      </c>
      <c r="AK1048" s="148">
        <f t="shared" ca="1" si="709"/>
        <v>100</v>
      </c>
      <c r="AL1048" s="148">
        <f t="shared" ca="1" si="709"/>
        <v>125</v>
      </c>
      <c r="AM1048" s="174"/>
      <c r="AN1048" s="174"/>
      <c r="AO1048" s="174"/>
      <c r="AP1048" s="174"/>
      <c r="AQ1048" s="174"/>
      <c r="AR1048" s="174"/>
      <c r="AS1048" s="174"/>
      <c r="AT1048" s="174"/>
      <c r="AU1048" s="174"/>
      <c r="AV1048" s="174"/>
      <c r="AW1048" s="174"/>
      <c r="AX1048" s="174"/>
      <c r="AY1048" s="174"/>
      <c r="AZ1048" s="174"/>
      <c r="BA1048" s="174"/>
      <c r="BB1048" s="174"/>
      <c r="BC1048" s="174"/>
      <c r="BD1048" s="174"/>
      <c r="BE1048" s="122"/>
      <c r="BF1048" s="122"/>
      <c r="BG1048" s="122"/>
      <c r="BH1048" s="122"/>
      <c r="BI1048" s="122"/>
      <c r="BJ1048" s="174"/>
      <c r="BK1048" s="174"/>
      <c r="BL1048" s="174"/>
      <c r="BM1048" s="174"/>
      <c r="BN1048" s="174"/>
    </row>
    <row r="1049" spans="1:66" ht="15" customHeight="1">
      <c r="A1049" s="210">
        <f>IF(WEEKDAY(A994)=6, WORKDAY(A994+1, 1), A994+1)</f>
        <v>46293</v>
      </c>
      <c r="B1049" s="211"/>
      <c r="C1049" s="211"/>
      <c r="D1049" s="211"/>
      <c r="E1049" s="211"/>
      <c r="F1049" s="211"/>
      <c r="G1049" s="211"/>
      <c r="H1049" s="211"/>
      <c r="I1049" s="211"/>
      <c r="J1049" s="211"/>
      <c r="K1049" s="211"/>
      <c r="L1049" s="211"/>
      <c r="M1049" s="211"/>
      <c r="N1049" s="212"/>
      <c r="O1049" s="1"/>
      <c r="P1049" s="1"/>
      <c r="Q1049" s="1"/>
      <c r="R1049" s="15"/>
      <c r="S1049" s="22"/>
      <c r="T1049" s="22"/>
      <c r="U1049" s="241"/>
      <c r="V1049" s="242"/>
      <c r="W1049" s="242"/>
      <c r="X1049" s="242"/>
      <c r="Y1049" s="242"/>
      <c r="Z1049" s="23"/>
      <c r="AA1049" s="23"/>
      <c r="AB1049" s="23"/>
      <c r="AC1049" s="23"/>
      <c r="AD1049" s="24"/>
      <c r="AE1049" s="181"/>
      <c r="AF1049" s="181"/>
      <c r="AG1049" s="181"/>
      <c r="AH1049" s="181"/>
      <c r="AI1049" s="181"/>
      <c r="AJ1049" s="181"/>
      <c r="AK1049" s="181"/>
      <c r="AL1049" s="181"/>
      <c r="AM1049" s="24"/>
      <c r="AN1049" s="24"/>
      <c r="AO1049" s="24"/>
      <c r="AP1049" s="24"/>
      <c r="AQ1049" s="24"/>
      <c r="AR1049" s="24"/>
      <c r="AS1049" s="24"/>
      <c r="AT1049" s="24"/>
      <c r="AU1049" s="24"/>
      <c r="AV1049" s="24"/>
      <c r="AW1049" s="24"/>
      <c r="AX1049" s="24"/>
      <c r="AY1049" s="24"/>
      <c r="AZ1049" s="24"/>
      <c r="BA1049" s="24"/>
      <c r="BB1049" s="24"/>
      <c r="BC1049" s="24"/>
      <c r="BD1049" s="24"/>
      <c r="BE1049" s="24"/>
      <c r="BF1049" s="24"/>
      <c r="BG1049" s="24"/>
      <c r="BH1049" s="24"/>
      <c r="BI1049" s="24"/>
      <c r="BJ1049" s="24"/>
      <c r="BK1049" s="24"/>
      <c r="BL1049" s="24"/>
      <c r="BM1049" s="24"/>
      <c r="BN1049" s="24"/>
    </row>
    <row r="1050" spans="1:66" ht="15" customHeight="1">
      <c r="A1050" s="25" t="s">
        <v>15</v>
      </c>
      <c r="B1050" s="25" t="s">
        <v>16</v>
      </c>
      <c r="C1050" s="213" t="s">
        <v>17</v>
      </c>
      <c r="D1050" s="214"/>
      <c r="E1050" s="214"/>
      <c r="F1050" s="215"/>
      <c r="G1050" s="213" t="s">
        <v>18</v>
      </c>
      <c r="H1050" s="214"/>
      <c r="I1050" s="214"/>
      <c r="J1050" s="215"/>
      <c r="K1050" s="213" t="s">
        <v>19</v>
      </c>
      <c r="L1050" s="214"/>
      <c r="M1050" s="214"/>
      <c r="N1050" s="215"/>
      <c r="O1050" s="1"/>
      <c r="P1050" s="1"/>
      <c r="Q1050" s="1"/>
      <c r="R1050" s="26"/>
      <c r="S1050" s="234" t="s">
        <v>17</v>
      </c>
      <c r="T1050" s="214"/>
      <c r="U1050" s="215"/>
      <c r="V1050" s="27"/>
      <c r="W1050" s="234" t="s">
        <v>18</v>
      </c>
      <c r="X1050" s="214"/>
      <c r="Y1050" s="215"/>
      <c r="Z1050" s="28"/>
      <c r="AA1050" s="234" t="s">
        <v>19</v>
      </c>
      <c r="AB1050" s="214"/>
      <c r="AC1050" s="215"/>
      <c r="AD1050" s="29"/>
      <c r="AE1050" s="181"/>
      <c r="AF1050" s="181"/>
      <c r="AG1050" s="181"/>
      <c r="AH1050" s="181"/>
      <c r="AI1050" s="181"/>
      <c r="AJ1050" s="181"/>
      <c r="AK1050" s="181"/>
      <c r="AL1050" s="181"/>
      <c r="AM1050" s="29"/>
      <c r="AN1050" s="34" t="s">
        <v>2</v>
      </c>
      <c r="AO1050" s="34" t="s">
        <v>3</v>
      </c>
      <c r="AP1050" s="34" t="s">
        <v>4</v>
      </c>
      <c r="AQ1050" s="34" t="s">
        <v>5</v>
      </c>
      <c r="AR1050" s="34" t="s">
        <v>6</v>
      </c>
      <c r="AS1050" s="34" t="s">
        <v>7</v>
      </c>
      <c r="AT1050" s="34" t="s">
        <v>27</v>
      </c>
      <c r="AU1050" s="34" t="s">
        <v>28</v>
      </c>
      <c r="AV1050" s="34" t="s">
        <v>29</v>
      </c>
      <c r="AW1050" s="34" t="s">
        <v>30</v>
      </c>
      <c r="AX1050" s="34" t="s">
        <v>12</v>
      </c>
      <c r="AY1050" s="34" t="s">
        <v>20</v>
      </c>
      <c r="AZ1050" s="35"/>
      <c r="BA1050" s="35"/>
      <c r="BB1050" s="35"/>
      <c r="BC1050" s="35"/>
      <c r="BD1050" s="35"/>
      <c r="BE1050" s="35"/>
      <c r="BF1050" s="35"/>
      <c r="BG1050" s="35"/>
      <c r="BH1050" s="35"/>
      <c r="BI1050" s="35"/>
      <c r="BJ1050" s="35"/>
      <c r="BK1050" s="35"/>
      <c r="BL1050" s="35"/>
      <c r="BM1050" s="35"/>
      <c r="BN1050" s="35"/>
    </row>
    <row r="1051" spans="1:66" ht="11.25" customHeight="1">
      <c r="A1051" s="219">
        <f>Q1057</f>
        <v>0.33333333333333331</v>
      </c>
      <c r="B1051" s="38"/>
      <c r="C1051" s="204"/>
      <c r="D1051" s="207"/>
      <c r="E1051" s="40" t="s">
        <v>36</v>
      </c>
      <c r="F1051" s="42" t="str">
        <f>IF(D1051&lt;&gt;"", VLOOKUP(D1051,'Base de Datos'!$A$2:$D1268,2,FALSE()),"")</f>
        <v/>
      </c>
      <c r="G1051" s="204"/>
      <c r="H1051" s="216"/>
      <c r="I1051" s="40" t="s">
        <v>36</v>
      </c>
      <c r="J1051" s="42" t="str">
        <f>IF(H1051&lt;&gt;"", VLOOKUP(H1051,'Base de Datos'!$A$2:$D1268,2,FALSE()),"")</f>
        <v/>
      </c>
      <c r="K1051" s="204"/>
      <c r="L1051" s="216"/>
      <c r="M1051" s="40" t="s">
        <v>36</v>
      </c>
      <c r="N1051" s="42" t="str">
        <f>IF(L1051&lt;&gt;"", VLOOKUP(L1051,'Base de Datos'!$A$2:$D1268,2,FALSE()),"")</f>
        <v/>
      </c>
      <c r="O1051" s="43"/>
      <c r="P1051" s="1"/>
      <c r="Q1051" s="44"/>
      <c r="R1051" s="15"/>
      <c r="S1051" s="45" t="s">
        <v>96</v>
      </c>
      <c r="T1051" s="45" t="s">
        <v>37</v>
      </c>
      <c r="U1051" s="46">
        <v>50</v>
      </c>
      <c r="V1051" s="47"/>
      <c r="W1051" s="45"/>
      <c r="X1051" s="45" t="s">
        <v>37</v>
      </c>
      <c r="Y1051" s="46"/>
      <c r="Z1051" s="47"/>
      <c r="AA1051" s="45"/>
      <c r="AB1051" s="45" t="s">
        <v>37</v>
      </c>
      <c r="AC1051" s="46"/>
      <c r="AD1051" s="48"/>
      <c r="AE1051" s="181"/>
      <c r="AF1051" s="181"/>
      <c r="AG1051" s="181"/>
      <c r="AH1051" s="181"/>
      <c r="AI1051" s="181"/>
      <c r="AJ1051" s="181"/>
      <c r="AK1051" s="181"/>
      <c r="AL1051" s="181"/>
      <c r="AM1051" s="48"/>
      <c r="AN1051" s="53">
        <f>A1049</f>
        <v>46293</v>
      </c>
      <c r="AO1051" s="54" t="str">
        <f>C1050</f>
        <v>Consultorio N° 1</v>
      </c>
      <c r="AP1051" s="55">
        <f t="shared" ref="AP1051:AQ1051" si="710">C1051</f>
        <v>0</v>
      </c>
      <c r="AQ1051" s="55">
        <f t="shared" si="710"/>
        <v>0</v>
      </c>
      <c r="AR1051" s="55">
        <f>U1051</f>
        <v>50</v>
      </c>
      <c r="AS1051" s="55" t="str">
        <f>S1051</f>
        <v>Participante</v>
      </c>
      <c r="AT1051" s="55">
        <f>S1052</f>
        <v>0</v>
      </c>
      <c r="AU1051" s="55">
        <f>U1052</f>
        <v>0</v>
      </c>
      <c r="AV1051" s="55">
        <f>S1053</f>
        <v>0</v>
      </c>
      <c r="AW1051" s="55">
        <f>U1053</f>
        <v>0</v>
      </c>
      <c r="AX1051" s="55">
        <f>U1054</f>
        <v>0</v>
      </c>
      <c r="AY1051" s="55">
        <f>F1054</f>
        <v>0</v>
      </c>
      <c r="AZ1051" s="56"/>
      <c r="BA1051" s="56"/>
      <c r="BB1051" s="56"/>
      <c r="BC1051" s="56"/>
      <c r="BD1051" s="56"/>
      <c r="BE1051" s="56"/>
      <c r="BF1051" s="56"/>
      <c r="BG1051" s="56"/>
      <c r="BH1051" s="56"/>
      <c r="BI1051" s="56"/>
      <c r="BJ1051" s="56"/>
      <c r="BK1051" s="56"/>
      <c r="BL1051" s="56"/>
      <c r="BM1051" s="56"/>
      <c r="BN1051" s="56"/>
    </row>
    <row r="1052" spans="1:66" ht="11.25" customHeight="1">
      <c r="A1052" s="220"/>
      <c r="B1052" s="38"/>
      <c r="C1052" s="205"/>
      <c r="D1052" s="208"/>
      <c r="E1052" s="57" t="s">
        <v>42</v>
      </c>
      <c r="F1052" s="58" t="str">
        <f>IF(D1051&lt;&gt;"", VLOOKUP(D1051,'Base de Datos'!$A$2:$D1268,3,FALSE()),"")</f>
        <v/>
      </c>
      <c r="G1052" s="205"/>
      <c r="H1052" s="208"/>
      <c r="I1052" s="57" t="s">
        <v>42</v>
      </c>
      <c r="J1052" s="58" t="str">
        <f>IF(H1051&lt;&gt;"", VLOOKUP(H1051,'Base de Datos'!$A$2:$D1268,3,FALSE()),"")</f>
        <v/>
      </c>
      <c r="K1052" s="205"/>
      <c r="L1052" s="208"/>
      <c r="M1052" s="57" t="s">
        <v>42</v>
      </c>
      <c r="N1052" s="58" t="str">
        <f>IF(L1051&lt;&gt;"", VLOOKUP(L1051,'Base de Datos'!$A$2:$D1268,3,FALSE()),"")</f>
        <v/>
      </c>
      <c r="O1052" s="43"/>
      <c r="P1052" s="1"/>
      <c r="Q1052" s="44"/>
      <c r="R1052" s="15"/>
      <c r="S1052" s="229"/>
      <c r="T1052" s="230"/>
      <c r="U1052" s="59"/>
      <c r="V1052" s="47"/>
      <c r="W1052" s="229"/>
      <c r="X1052" s="230"/>
      <c r="Y1052" s="59"/>
      <c r="Z1052" s="47"/>
      <c r="AA1052" s="229"/>
      <c r="AB1052" s="230"/>
      <c r="AC1052" s="59"/>
      <c r="AD1052" s="48"/>
      <c r="AE1052" s="181"/>
      <c r="AF1052" s="181"/>
      <c r="AG1052" s="181"/>
      <c r="AH1052" s="181"/>
      <c r="AI1052" s="181"/>
      <c r="AJ1052" s="181"/>
      <c r="AK1052" s="181"/>
      <c r="AL1052" s="181"/>
      <c r="AM1052" s="48"/>
      <c r="AN1052" s="53">
        <f>A1049</f>
        <v>46293</v>
      </c>
      <c r="AO1052" s="54" t="str">
        <f>C1050</f>
        <v>Consultorio N° 1</v>
      </c>
      <c r="AP1052" s="55" t="str">
        <f t="shared" ref="AP1052:AQ1052" si="711">C1055</f>
        <v>🚫</v>
      </c>
      <c r="AQ1052" s="55" t="str">
        <f t="shared" si="711"/>
        <v>Marielena Romero</v>
      </c>
      <c r="AR1052" s="64">
        <f>U1055</f>
        <v>0</v>
      </c>
      <c r="AS1052" s="55">
        <f>S1055</f>
        <v>0</v>
      </c>
      <c r="AT1052" s="55">
        <f>S1056</f>
        <v>0</v>
      </c>
      <c r="AU1052" s="55">
        <f>U1056</f>
        <v>0</v>
      </c>
      <c r="AV1052" s="55">
        <f>S1057</f>
        <v>0</v>
      </c>
      <c r="AW1052" s="55">
        <f>U1057</f>
        <v>0</v>
      </c>
      <c r="AX1052" s="55">
        <f>U1058</f>
        <v>0</v>
      </c>
      <c r="AY1052" s="55" t="str">
        <f>F1058</f>
        <v>Odo. Geraldine Cabrera</v>
      </c>
      <c r="AZ1052" s="56"/>
      <c r="BA1052" s="56"/>
      <c r="BB1052" s="56"/>
      <c r="BC1052" s="56"/>
      <c r="BD1052" s="56"/>
      <c r="BE1052" s="56"/>
      <c r="BF1052" s="56"/>
      <c r="BG1052" s="56"/>
      <c r="BH1052" s="56"/>
      <c r="BI1052" s="56"/>
      <c r="BJ1052" s="56"/>
      <c r="BK1052" s="56"/>
      <c r="BL1052" s="56"/>
      <c r="BM1052" s="56"/>
      <c r="BN1052" s="56"/>
    </row>
    <row r="1053" spans="1:66" ht="11.25" customHeight="1">
      <c r="A1053" s="220"/>
      <c r="B1053" s="38"/>
      <c r="C1053" s="205"/>
      <c r="D1053" s="208"/>
      <c r="E1053" s="57" t="s">
        <v>44</v>
      </c>
      <c r="F1053" s="58" t="str">
        <f>IF(D1051&lt;&gt;"", VLOOKUP(D1051,'Base de Datos'!$A$2:$D1268,4,FALSE()),"")</f>
        <v/>
      </c>
      <c r="G1053" s="205"/>
      <c r="H1053" s="208"/>
      <c r="I1053" s="57" t="s">
        <v>44</v>
      </c>
      <c r="J1053" s="58" t="str">
        <f>IF(H1051&lt;&gt;"", VLOOKUP(H1051,'Base de Datos'!$A$2:$D1268,4,FALSE()),"")</f>
        <v/>
      </c>
      <c r="K1053" s="205"/>
      <c r="L1053" s="208"/>
      <c r="M1053" s="57" t="s">
        <v>44</v>
      </c>
      <c r="N1053" s="58" t="str">
        <f>IF(L1051&lt;&gt;"", VLOOKUP(L1051,'Base de Datos'!$A$2:$D1268,4,FALSE()),"")</f>
        <v/>
      </c>
      <c r="O1053" s="43"/>
      <c r="P1053" s="1"/>
      <c r="Q1053" s="44"/>
      <c r="R1053" s="15"/>
      <c r="S1053" s="229"/>
      <c r="T1053" s="230"/>
      <c r="U1053" s="59"/>
      <c r="V1053" s="47"/>
      <c r="W1053" s="229"/>
      <c r="X1053" s="230"/>
      <c r="Y1053" s="59"/>
      <c r="Z1053" s="47"/>
      <c r="AA1053" s="229"/>
      <c r="AB1053" s="230"/>
      <c r="AC1053" s="59"/>
      <c r="AD1053" s="48"/>
      <c r="AE1053" s="181"/>
      <c r="AF1053" s="181"/>
      <c r="AG1053" s="181"/>
      <c r="AH1053" s="181"/>
      <c r="AI1053" s="181"/>
      <c r="AJ1053" s="181"/>
      <c r="AK1053" s="181"/>
      <c r="AL1053" s="181"/>
      <c r="AM1053" s="48"/>
      <c r="AN1053" s="53">
        <f>A1049</f>
        <v>46293</v>
      </c>
      <c r="AO1053" s="54" t="str">
        <f>C1050</f>
        <v>Consultorio N° 1</v>
      </c>
      <c r="AP1053" s="55" t="str">
        <f t="shared" ref="AP1053:AQ1053" si="712">C1059</f>
        <v>🚫</v>
      </c>
      <c r="AQ1053" s="55" t="str">
        <f t="shared" si="712"/>
        <v>Alberto Serfaty</v>
      </c>
      <c r="AR1053" s="64">
        <f>U1059</f>
        <v>0</v>
      </c>
      <c r="AS1053" s="55">
        <f>S1059</f>
        <v>0</v>
      </c>
      <c r="AT1053" s="55">
        <f>S1060</f>
        <v>0</v>
      </c>
      <c r="AU1053" s="55">
        <f>U1060</f>
        <v>0</v>
      </c>
      <c r="AV1053" s="55">
        <f>S1061</f>
        <v>0</v>
      </c>
      <c r="AW1053" s="55">
        <f>U1061</f>
        <v>0</v>
      </c>
      <c r="AX1053" s="55">
        <f>U1062</f>
        <v>0</v>
      </c>
      <c r="AY1053" s="55" t="str">
        <f>F1062</f>
        <v>Odo. Geraldine Cabrera</v>
      </c>
      <c r="AZ1053" s="56"/>
      <c r="BA1053" s="56"/>
      <c r="BB1053" s="56"/>
      <c r="BC1053" s="56"/>
      <c r="BD1053" s="56"/>
      <c r="BE1053" s="56"/>
      <c r="BF1053" s="56"/>
      <c r="BG1053" s="56"/>
      <c r="BH1053" s="56"/>
      <c r="BI1053" s="56"/>
      <c r="BJ1053" s="56"/>
      <c r="BK1053" s="56"/>
      <c r="BL1053" s="56"/>
      <c r="BM1053" s="56"/>
      <c r="BN1053" s="56"/>
    </row>
    <row r="1054" spans="1:66" ht="11.25" customHeight="1">
      <c r="A1054" s="221"/>
      <c r="B1054" s="38"/>
      <c r="C1054" s="206"/>
      <c r="D1054" s="209"/>
      <c r="E1054" s="85" t="s">
        <v>46</v>
      </c>
      <c r="F1054" s="86"/>
      <c r="G1054" s="206"/>
      <c r="H1054" s="209"/>
      <c r="I1054" s="87" t="s">
        <v>46</v>
      </c>
      <c r="J1054" s="88"/>
      <c r="K1054" s="206"/>
      <c r="L1054" s="209"/>
      <c r="M1054" s="87" t="s">
        <v>46</v>
      </c>
      <c r="N1054" s="88"/>
      <c r="O1054" s="43"/>
      <c r="P1054" s="1"/>
      <c r="Q1054" s="44"/>
      <c r="R1054" s="15"/>
      <c r="S1054" s="227" t="str">
        <f>IF(OR(S1051="Empleado",S1051="Familiar"),"Nombre del Empleado","N° Factura")</f>
        <v>N° Factura</v>
      </c>
      <c r="T1054" s="228"/>
      <c r="U1054" s="89"/>
      <c r="V1054" s="47"/>
      <c r="W1054" s="227" t="str">
        <f>IF(OR(W1051="Empleado",W1051="Familiar"),"Nombre del Empleado","N° Factura")</f>
        <v>N° Factura</v>
      </c>
      <c r="X1054" s="228"/>
      <c r="Y1054" s="89"/>
      <c r="Z1054" s="47"/>
      <c r="AA1054" s="227" t="str">
        <f>IF(OR(AA1051="Empleado",AA1051="Familiar"),"Nombre del Empleado","N° Factura")</f>
        <v>N° Factura</v>
      </c>
      <c r="AB1054" s="228"/>
      <c r="AC1054" s="89"/>
      <c r="AD1054" s="48"/>
      <c r="AE1054" s="181"/>
      <c r="AF1054" s="181"/>
      <c r="AG1054" s="181"/>
      <c r="AH1054" s="181"/>
      <c r="AI1054" s="181"/>
      <c r="AJ1054" s="181"/>
      <c r="AK1054" s="181"/>
      <c r="AL1054" s="181"/>
      <c r="AM1054" s="48"/>
      <c r="AN1054" s="53">
        <f>A1049</f>
        <v>46293</v>
      </c>
      <c r="AO1054" s="54" t="str">
        <f>C1050</f>
        <v>Consultorio N° 1</v>
      </c>
      <c r="AP1054" s="55">
        <f t="shared" ref="AP1054:AQ1054" si="713">C1063</f>
        <v>0</v>
      </c>
      <c r="AQ1054" s="55">
        <f t="shared" si="713"/>
        <v>0</v>
      </c>
      <c r="AR1054" s="64">
        <f>U1063</f>
        <v>0</v>
      </c>
      <c r="AS1054" s="55">
        <f>S1063</f>
        <v>0</v>
      </c>
      <c r="AT1054" s="55">
        <f>S1064</f>
        <v>0</v>
      </c>
      <c r="AU1054" s="64">
        <f>U1064</f>
        <v>0</v>
      </c>
      <c r="AV1054" s="55">
        <f>S1065</f>
        <v>0</v>
      </c>
      <c r="AW1054" s="55">
        <f>U1065</f>
        <v>0</v>
      </c>
      <c r="AX1054" s="55">
        <f>U1066</f>
        <v>0</v>
      </c>
      <c r="AY1054" s="55">
        <f>F1066</f>
        <v>0</v>
      </c>
      <c r="AZ1054" s="56"/>
      <c r="BA1054" s="56"/>
      <c r="BB1054" s="56"/>
      <c r="BC1054" s="56"/>
      <c r="BD1054" s="56"/>
      <c r="BE1054" s="56"/>
      <c r="BF1054" s="56"/>
      <c r="BG1054" s="56"/>
      <c r="BH1054" s="56"/>
      <c r="BI1054" s="56"/>
      <c r="BJ1054" s="56"/>
      <c r="BK1054" s="56"/>
      <c r="BL1054" s="56"/>
      <c r="BM1054" s="56"/>
      <c r="BN1054" s="56"/>
    </row>
    <row r="1055" spans="1:66" ht="11.25" customHeight="1">
      <c r="A1055" s="222">
        <f>A1051+$Q$13/1440</f>
        <v>0.375</v>
      </c>
      <c r="B1055" s="38"/>
      <c r="C1055" s="204" t="s">
        <v>73</v>
      </c>
      <c r="D1055" s="207" t="s">
        <v>53</v>
      </c>
      <c r="E1055" s="40" t="s">
        <v>36</v>
      </c>
      <c r="F1055" s="42">
        <f>IF(D1055&lt;&gt;"", VLOOKUP(D1055,'Base de Datos'!$A$2:$D1268,2,FALSE()),"")</f>
        <v>0</v>
      </c>
      <c r="G1055" s="204"/>
      <c r="H1055" s="216"/>
      <c r="I1055" s="40" t="s">
        <v>36</v>
      </c>
      <c r="J1055" s="42" t="str">
        <f>IF(H1055&lt;&gt;"", VLOOKUP(H1055,'Base de Datos'!$A$2:$D1268,2,FALSE()),"")</f>
        <v/>
      </c>
      <c r="K1055" s="204"/>
      <c r="L1055" s="216"/>
      <c r="M1055" s="40" t="s">
        <v>36</v>
      </c>
      <c r="N1055" s="42" t="str">
        <f>IF(L1055&lt;&gt;"", VLOOKUP(L1055,'Base de Datos'!$A$2:$D1268,2,FALSE()),"")</f>
        <v/>
      </c>
      <c r="O1055" s="262" t="s">
        <v>32</v>
      </c>
      <c r="P1055" s="242"/>
      <c r="Q1055" s="263">
        <f ca="1">$N$2</f>
        <v>888.89089999999999</v>
      </c>
      <c r="R1055" s="15"/>
      <c r="S1055" s="45"/>
      <c r="T1055" s="45" t="s">
        <v>37</v>
      </c>
      <c r="U1055" s="103"/>
      <c r="V1055" s="47"/>
      <c r="W1055" s="45"/>
      <c r="X1055" s="45" t="s">
        <v>37</v>
      </c>
      <c r="Y1055" s="46"/>
      <c r="Z1055" s="47"/>
      <c r="AA1055" s="45"/>
      <c r="AB1055" s="45" t="s">
        <v>37</v>
      </c>
      <c r="AC1055" s="46"/>
      <c r="AD1055" s="48"/>
      <c r="AE1055" s="181"/>
      <c r="AF1055" s="181"/>
      <c r="AG1055" s="181"/>
      <c r="AH1055" s="181"/>
      <c r="AI1055" s="181"/>
      <c r="AJ1055" s="181"/>
      <c r="AK1055" s="181"/>
      <c r="AL1055" s="181"/>
      <c r="AM1055" s="48"/>
      <c r="AN1055" s="53">
        <f>A1049</f>
        <v>46293</v>
      </c>
      <c r="AO1055" s="54" t="str">
        <f>C1050</f>
        <v>Consultorio N° 1</v>
      </c>
      <c r="AP1055" s="55">
        <f t="shared" ref="AP1055:AQ1055" si="714">C1067</f>
        <v>0</v>
      </c>
      <c r="AQ1055" s="55">
        <f t="shared" si="714"/>
        <v>0</v>
      </c>
      <c r="AR1055" s="64">
        <f>U1067</f>
        <v>0</v>
      </c>
      <c r="AS1055" s="55">
        <f>S1067</f>
        <v>0</v>
      </c>
      <c r="AT1055" s="55">
        <f>S1068</f>
        <v>0</v>
      </c>
      <c r="AU1055" s="55">
        <f>U1068</f>
        <v>0</v>
      </c>
      <c r="AV1055" s="55">
        <f>S1069</f>
        <v>0</v>
      </c>
      <c r="AW1055" s="55">
        <f>U1069</f>
        <v>0</v>
      </c>
      <c r="AX1055" s="55">
        <f>U1070</f>
        <v>0</v>
      </c>
      <c r="AY1055" s="55">
        <f>F1070</f>
        <v>0</v>
      </c>
      <c r="AZ1055" s="56"/>
      <c r="BA1055" s="56"/>
      <c r="BB1055" s="56"/>
      <c r="BC1055" s="56"/>
      <c r="BD1055" s="56"/>
      <c r="BE1055" s="56"/>
      <c r="BF1055" s="56"/>
      <c r="BG1055" s="56"/>
      <c r="BH1055" s="56"/>
      <c r="BI1055" s="56"/>
      <c r="BJ1055" s="56"/>
      <c r="BK1055" s="56"/>
      <c r="BL1055" s="56"/>
      <c r="BM1055" s="56"/>
      <c r="BN1055" s="56"/>
    </row>
    <row r="1056" spans="1:66" ht="11.25" customHeight="1">
      <c r="A1056" s="220"/>
      <c r="B1056" s="38"/>
      <c r="C1056" s="205"/>
      <c r="D1056" s="208"/>
      <c r="E1056" s="57" t="s">
        <v>42</v>
      </c>
      <c r="F1056" s="58">
        <f>IF(D1055&lt;&gt;"", VLOOKUP(D1055,'Base de Datos'!$A$2:$D1268,3,FALSE()),"")</f>
        <v>4143273041</v>
      </c>
      <c r="G1056" s="205"/>
      <c r="H1056" s="208"/>
      <c r="I1056" s="57" t="s">
        <v>42</v>
      </c>
      <c r="J1056" s="58" t="str">
        <f>IF(H1055&lt;&gt;"", VLOOKUP(H1055,'Base de Datos'!$A$2:$D1268,3,FALSE()),"")</f>
        <v/>
      </c>
      <c r="K1056" s="205"/>
      <c r="L1056" s="208"/>
      <c r="M1056" s="57" t="s">
        <v>42</v>
      </c>
      <c r="N1056" s="58" t="str">
        <f>IF(L1055&lt;&gt;"", VLOOKUP(L1055,'Base de Datos'!$A$2:$D1268,3,FALSE()),"")</f>
        <v/>
      </c>
      <c r="O1056" s="242"/>
      <c r="P1056" s="242"/>
      <c r="Q1056" s="264"/>
      <c r="R1056" s="15"/>
      <c r="S1056" s="229"/>
      <c r="T1056" s="230"/>
      <c r="U1056" s="59"/>
      <c r="V1056" s="47"/>
      <c r="W1056" s="229"/>
      <c r="X1056" s="230"/>
      <c r="Y1056" s="59"/>
      <c r="Z1056" s="47"/>
      <c r="AA1056" s="229"/>
      <c r="AB1056" s="230"/>
      <c r="AC1056" s="59"/>
      <c r="AD1056" s="48"/>
      <c r="AE1056" s="181"/>
      <c r="AF1056" s="181"/>
      <c r="AG1056" s="181"/>
      <c r="AH1056" s="181"/>
      <c r="AI1056" s="181"/>
      <c r="AJ1056" s="181"/>
      <c r="AK1056" s="181"/>
      <c r="AL1056" s="181"/>
      <c r="AM1056" s="48"/>
      <c r="AN1056" s="53">
        <f>A1049</f>
        <v>46293</v>
      </c>
      <c r="AO1056" s="54" t="str">
        <f>C1050</f>
        <v>Consultorio N° 1</v>
      </c>
      <c r="AP1056" s="55">
        <f t="shared" ref="AP1056:AQ1056" si="715">C1071</f>
        <v>0</v>
      </c>
      <c r="AQ1056" s="55">
        <f t="shared" si="715"/>
        <v>0</v>
      </c>
      <c r="AR1056" s="55">
        <f>U1071</f>
        <v>0</v>
      </c>
      <c r="AS1056" s="55">
        <f>S1071</f>
        <v>0</v>
      </c>
      <c r="AT1056" s="55">
        <f>S1072</f>
        <v>0</v>
      </c>
      <c r="AU1056" s="55">
        <f>U1072</f>
        <v>0</v>
      </c>
      <c r="AV1056" s="55">
        <f>S1073</f>
        <v>0</v>
      </c>
      <c r="AW1056" s="55">
        <f>U1073</f>
        <v>0</v>
      </c>
      <c r="AX1056" s="55">
        <f>U1074</f>
        <v>0</v>
      </c>
      <c r="AY1056" s="55">
        <f>F1074</f>
        <v>0</v>
      </c>
      <c r="AZ1056" s="56"/>
      <c r="BA1056" s="56"/>
      <c r="BB1056" s="56"/>
      <c r="BC1056" s="56"/>
      <c r="BD1056" s="56"/>
      <c r="BE1056" s="56"/>
      <c r="BF1056" s="56"/>
      <c r="BG1056" s="56"/>
      <c r="BH1056" s="56"/>
      <c r="BI1056" s="56"/>
      <c r="BJ1056" s="56"/>
      <c r="BK1056" s="56"/>
      <c r="BL1056" s="56"/>
      <c r="BM1056" s="56"/>
      <c r="BN1056" s="56"/>
    </row>
    <row r="1057" spans="1:66" ht="11.25" customHeight="1">
      <c r="A1057" s="220"/>
      <c r="B1057" s="38"/>
      <c r="C1057" s="205"/>
      <c r="D1057" s="208"/>
      <c r="E1057" s="57" t="s">
        <v>44</v>
      </c>
      <c r="F1057" s="58" t="str">
        <f>IF(D1055&lt;&gt;"", VLOOKUP(D1055,'Base de Datos'!$A$2:$D1268,4,FALSE()),"")</f>
        <v>V3180430</v>
      </c>
      <c r="G1057" s="205"/>
      <c r="H1057" s="208"/>
      <c r="I1057" s="57" t="s">
        <v>44</v>
      </c>
      <c r="J1057" s="58" t="str">
        <f>IF(H1055&lt;&gt;"", VLOOKUP(H1055,'Base de Datos'!$A$2:$D1268,4,FALSE()),"")</f>
        <v/>
      </c>
      <c r="K1057" s="205"/>
      <c r="L1057" s="208"/>
      <c r="M1057" s="57" t="s">
        <v>44</v>
      </c>
      <c r="N1057" s="58" t="str">
        <f>IF(L1055&lt;&gt;"", VLOOKUP(L1055,'Base de Datos'!$A$2:$D1268,4,FALSE()),"")</f>
        <v/>
      </c>
      <c r="O1057" s="43"/>
      <c r="P1057" s="104" t="s">
        <v>50</v>
      </c>
      <c r="Q1057" s="110">
        <v>0.33333333333333331</v>
      </c>
      <c r="R1057" s="15"/>
      <c r="S1057" s="229"/>
      <c r="T1057" s="230"/>
      <c r="U1057" s="59"/>
      <c r="V1057" s="47"/>
      <c r="W1057" s="229"/>
      <c r="X1057" s="230"/>
      <c r="Y1057" s="59"/>
      <c r="Z1057" s="47"/>
      <c r="AA1057" s="229"/>
      <c r="AB1057" s="230"/>
      <c r="AC1057" s="59"/>
      <c r="AD1057" s="48"/>
      <c r="AE1057" s="181"/>
      <c r="AF1057" s="181"/>
      <c r="AG1057" s="181"/>
      <c r="AH1057" s="181"/>
      <c r="AI1057" s="181"/>
      <c r="AJ1057" s="181"/>
      <c r="AK1057" s="181"/>
      <c r="AL1057" s="181"/>
      <c r="AM1057" s="48"/>
      <c r="AN1057" s="53">
        <f>A1049</f>
        <v>46293</v>
      </c>
      <c r="AO1057" s="54" t="str">
        <f>C1050</f>
        <v>Consultorio N° 1</v>
      </c>
      <c r="AP1057" s="55">
        <f t="shared" ref="AP1057:AQ1057" si="716">C1075</f>
        <v>0</v>
      </c>
      <c r="AQ1057" s="55">
        <f t="shared" si="716"/>
        <v>0</v>
      </c>
      <c r="AR1057" s="55">
        <f>U1075</f>
        <v>0</v>
      </c>
      <c r="AS1057" s="55">
        <f>S1075</f>
        <v>0</v>
      </c>
      <c r="AT1057" s="55">
        <f>S1076</f>
        <v>0</v>
      </c>
      <c r="AU1057" s="55">
        <f>U1076</f>
        <v>0</v>
      </c>
      <c r="AV1057" s="55">
        <f>S1077</f>
        <v>0</v>
      </c>
      <c r="AW1057" s="55">
        <f>U1077</f>
        <v>0</v>
      </c>
      <c r="AX1057" s="55">
        <f>U1078</f>
        <v>0</v>
      </c>
      <c r="AY1057" s="55">
        <f>F1078</f>
        <v>0</v>
      </c>
      <c r="AZ1057" s="56"/>
      <c r="BA1057" s="56"/>
      <c r="BB1057" s="56"/>
      <c r="BC1057" s="56"/>
      <c r="BD1057" s="56"/>
      <c r="BE1057" s="56"/>
      <c r="BF1057" s="56"/>
      <c r="BG1057" s="56"/>
      <c r="BH1057" s="56"/>
      <c r="BI1057" s="56"/>
      <c r="BJ1057" s="56"/>
      <c r="BK1057" s="56"/>
      <c r="BL1057" s="56"/>
      <c r="BM1057" s="56"/>
      <c r="BN1057" s="56"/>
    </row>
    <row r="1058" spans="1:66" ht="11.25" customHeight="1">
      <c r="A1058" s="221"/>
      <c r="B1058" s="38"/>
      <c r="C1058" s="206"/>
      <c r="D1058" s="209"/>
      <c r="E1058" s="85" t="s">
        <v>46</v>
      </c>
      <c r="F1058" s="107" t="s">
        <v>59</v>
      </c>
      <c r="G1058" s="206"/>
      <c r="H1058" s="209"/>
      <c r="I1058" s="85" t="s">
        <v>46</v>
      </c>
      <c r="J1058" s="108"/>
      <c r="K1058" s="206"/>
      <c r="L1058" s="209"/>
      <c r="M1058" s="85" t="s">
        <v>46</v>
      </c>
      <c r="N1058" s="108"/>
      <c r="O1058" s="43"/>
      <c r="P1058" s="104" t="s">
        <v>54</v>
      </c>
      <c r="Q1058" s="109">
        <v>60</v>
      </c>
      <c r="R1058" s="15"/>
      <c r="S1058" s="227" t="str">
        <f>IF(OR(S1055="Empleado",S1055="Familiar"),"Nombre del Empleado","N° Factura")</f>
        <v>N° Factura</v>
      </c>
      <c r="T1058" s="228"/>
      <c r="U1058" s="89"/>
      <c r="V1058" s="47"/>
      <c r="W1058" s="227" t="str">
        <f>IF(OR(W1055="Empleado",W1055="Familiar"),"Nombre del Empleado","N° Factura")</f>
        <v>N° Factura</v>
      </c>
      <c r="X1058" s="228"/>
      <c r="Y1058" s="111"/>
      <c r="Z1058" s="47"/>
      <c r="AA1058" s="227" t="str">
        <f>IF(OR(AA1055="Empleado",AA1055="Familiar"),"Nombre del Empleado","N° Factura")</f>
        <v>N° Factura</v>
      </c>
      <c r="AB1058" s="228"/>
      <c r="AC1058" s="111"/>
      <c r="AD1058" s="48"/>
      <c r="AE1058" s="181"/>
      <c r="AF1058" s="181"/>
      <c r="AG1058" s="181"/>
      <c r="AH1058" s="181"/>
      <c r="AI1058" s="181"/>
      <c r="AJ1058" s="181"/>
      <c r="AK1058" s="181"/>
      <c r="AL1058" s="181"/>
      <c r="AM1058" s="48"/>
      <c r="AN1058" s="53">
        <f>A1049</f>
        <v>46293</v>
      </c>
      <c r="AO1058" s="54" t="str">
        <f>C1050</f>
        <v>Consultorio N° 1</v>
      </c>
      <c r="AP1058" s="55">
        <f t="shared" ref="AP1058:AQ1058" si="717">C1079</f>
        <v>0</v>
      </c>
      <c r="AQ1058" s="55">
        <f t="shared" si="717"/>
        <v>0</v>
      </c>
      <c r="AR1058" s="55">
        <f>U1079</f>
        <v>0</v>
      </c>
      <c r="AS1058" s="55">
        <f>S1079</f>
        <v>0</v>
      </c>
      <c r="AT1058" s="55">
        <f>S1080</f>
        <v>0</v>
      </c>
      <c r="AU1058" s="55">
        <f>U1080</f>
        <v>0</v>
      </c>
      <c r="AV1058" s="55">
        <f>S1081</f>
        <v>0</v>
      </c>
      <c r="AW1058" s="55">
        <f>U1081</f>
        <v>0</v>
      </c>
      <c r="AX1058" s="55">
        <f>U1082</f>
        <v>0</v>
      </c>
      <c r="AY1058" s="55">
        <f>F1082</f>
        <v>0</v>
      </c>
      <c r="AZ1058" s="56"/>
      <c r="BA1058" s="56"/>
      <c r="BB1058" s="56"/>
      <c r="BC1058" s="56"/>
      <c r="BD1058" s="56"/>
      <c r="BE1058" s="56"/>
      <c r="BF1058" s="56"/>
      <c r="BG1058" s="56"/>
      <c r="BH1058" s="56"/>
      <c r="BI1058" s="56"/>
      <c r="BJ1058" s="56"/>
      <c r="BK1058" s="56"/>
      <c r="BL1058" s="56"/>
      <c r="BM1058" s="56"/>
      <c r="BN1058" s="56"/>
    </row>
    <row r="1059" spans="1:66" ht="11.25" customHeight="1">
      <c r="A1059" s="222">
        <f>A1055+$Q$13/1440</f>
        <v>0.41666666666666669</v>
      </c>
      <c r="B1059" s="38"/>
      <c r="C1059" s="204" t="s">
        <v>73</v>
      </c>
      <c r="D1059" s="207" t="s">
        <v>135</v>
      </c>
      <c r="E1059" s="40" t="s">
        <v>36</v>
      </c>
      <c r="F1059" s="42">
        <f>IF(D1059&lt;&gt;"", VLOOKUP(D1059,'Base de Datos'!$A$2:$D1268,2,FALSE()),"")</f>
        <v>0</v>
      </c>
      <c r="G1059" s="218"/>
      <c r="H1059" s="217"/>
      <c r="I1059" s="118" t="s">
        <v>36</v>
      </c>
      <c r="J1059" s="42" t="str">
        <f>IF(H1059&lt;&gt;"", VLOOKUP(H1059,'Base de Datos'!$A$2:$D1268,2,FALSE()),"")</f>
        <v/>
      </c>
      <c r="K1059" s="218"/>
      <c r="L1059" s="217"/>
      <c r="M1059" s="118" t="s">
        <v>36</v>
      </c>
      <c r="N1059" s="42" t="str">
        <f>IF(L1059&lt;&gt;"", VLOOKUP(L1059,'Base de Datos'!$A$2:$D1268,2,FALSE()),"")</f>
        <v/>
      </c>
      <c r="O1059" s="43"/>
      <c r="P1059" s="1"/>
      <c r="Q1059" s="1"/>
      <c r="R1059" s="15"/>
      <c r="S1059" s="45"/>
      <c r="T1059" s="45" t="s">
        <v>37</v>
      </c>
      <c r="U1059" s="46"/>
      <c r="V1059" s="47"/>
      <c r="W1059" s="45"/>
      <c r="X1059" s="45" t="s">
        <v>37</v>
      </c>
      <c r="Y1059" s="46"/>
      <c r="Z1059" s="47"/>
      <c r="AA1059" s="45"/>
      <c r="AB1059" s="45" t="s">
        <v>37</v>
      </c>
      <c r="AC1059" s="46"/>
      <c r="AD1059" s="48"/>
      <c r="AE1059" s="181"/>
      <c r="AF1059" s="181"/>
      <c r="AG1059" s="181"/>
      <c r="AH1059" s="181"/>
      <c r="AI1059" s="181"/>
      <c r="AJ1059" s="181"/>
      <c r="AK1059" s="181"/>
      <c r="AL1059" s="181"/>
      <c r="AM1059" s="48"/>
      <c r="AN1059" s="53">
        <f>A1049</f>
        <v>46293</v>
      </c>
      <c r="AO1059" s="54" t="str">
        <f>C1050</f>
        <v>Consultorio N° 1</v>
      </c>
      <c r="AP1059" s="55">
        <f t="shared" ref="AP1059:AQ1059" si="718">C1083</f>
        <v>0</v>
      </c>
      <c r="AQ1059" s="55">
        <f t="shared" si="718"/>
        <v>0</v>
      </c>
      <c r="AR1059" s="55">
        <f>U1083</f>
        <v>0</v>
      </c>
      <c r="AS1059" s="55">
        <f>S1083</f>
        <v>0</v>
      </c>
      <c r="AT1059" s="55">
        <f>S1084</f>
        <v>0</v>
      </c>
      <c r="AU1059" s="55">
        <f>U1084</f>
        <v>0</v>
      </c>
      <c r="AV1059" s="55">
        <f>S1085</f>
        <v>0</v>
      </c>
      <c r="AW1059" s="55">
        <f>U1085</f>
        <v>0</v>
      </c>
      <c r="AX1059" s="55">
        <f>U1086</f>
        <v>0</v>
      </c>
      <c r="AY1059" s="55">
        <f>F1086</f>
        <v>0</v>
      </c>
      <c r="AZ1059" s="56"/>
      <c r="BA1059" s="56"/>
      <c r="BB1059" s="56"/>
      <c r="BC1059" s="56"/>
      <c r="BD1059" s="56"/>
      <c r="BE1059" s="56"/>
      <c r="BF1059" s="56"/>
      <c r="BG1059" s="56"/>
      <c r="BH1059" s="56"/>
      <c r="BI1059" s="56"/>
      <c r="BJ1059" s="56"/>
      <c r="BK1059" s="56"/>
      <c r="BL1059" s="56"/>
      <c r="BM1059" s="56"/>
      <c r="BN1059" s="56"/>
    </row>
    <row r="1060" spans="1:66" ht="11.25" customHeight="1">
      <c r="A1060" s="220"/>
      <c r="B1060" s="38"/>
      <c r="C1060" s="205"/>
      <c r="D1060" s="208"/>
      <c r="E1060" s="57" t="s">
        <v>42</v>
      </c>
      <c r="F1060" s="58">
        <f>IF(D1059&lt;&gt;"", VLOOKUP(D1059,'Base de Datos'!$A$2:$D1268,3,FALSE()),"")</f>
        <v>4241476696</v>
      </c>
      <c r="G1060" s="205"/>
      <c r="H1060" s="208"/>
      <c r="I1060" s="57" t="s">
        <v>42</v>
      </c>
      <c r="J1060" s="58" t="str">
        <f>IF(H1059&lt;&gt;"", VLOOKUP(H1059,'Base de Datos'!$A$2:$D1268,3,FALSE()),"")</f>
        <v/>
      </c>
      <c r="K1060" s="205"/>
      <c r="L1060" s="208"/>
      <c r="M1060" s="57" t="s">
        <v>42</v>
      </c>
      <c r="N1060" s="58" t="str">
        <f>IF(L1059&lt;&gt;"", VLOOKUP(L1059,'Base de Datos'!$A$2:$D1268,3,FALSE()),"")</f>
        <v/>
      </c>
      <c r="O1060" s="43"/>
      <c r="P1060" s="119" t="s">
        <v>58</v>
      </c>
      <c r="Q1060" s="44"/>
      <c r="R1060" s="15"/>
      <c r="S1060" s="229"/>
      <c r="T1060" s="230"/>
      <c r="U1060" s="59"/>
      <c r="V1060" s="47"/>
      <c r="W1060" s="229"/>
      <c r="X1060" s="230"/>
      <c r="Y1060" s="59"/>
      <c r="Z1060" s="47"/>
      <c r="AA1060" s="229"/>
      <c r="AB1060" s="230"/>
      <c r="AC1060" s="59"/>
      <c r="AD1060" s="48"/>
      <c r="AE1060" s="181"/>
      <c r="AF1060" s="181"/>
      <c r="AG1060" s="181"/>
      <c r="AH1060" s="181"/>
      <c r="AI1060" s="181"/>
      <c r="AJ1060" s="181"/>
      <c r="AK1060" s="181"/>
      <c r="AL1060" s="181"/>
      <c r="AM1060" s="48"/>
      <c r="AN1060" s="53">
        <f>A1049</f>
        <v>46293</v>
      </c>
      <c r="AO1060" s="54" t="str">
        <f>C1050</f>
        <v>Consultorio N° 1</v>
      </c>
      <c r="AP1060" s="55">
        <f t="shared" ref="AP1060:AQ1060" si="719">C1087</f>
        <v>0</v>
      </c>
      <c r="AQ1060" s="55">
        <f t="shared" si="719"/>
        <v>0</v>
      </c>
      <c r="AR1060" s="55">
        <f>U1087</f>
        <v>0</v>
      </c>
      <c r="AS1060" s="55">
        <f>S1087</f>
        <v>0</v>
      </c>
      <c r="AT1060" s="55">
        <f>S1088</f>
        <v>0</v>
      </c>
      <c r="AU1060" s="55">
        <f>U1088</f>
        <v>0</v>
      </c>
      <c r="AV1060" s="55">
        <f>S1089</f>
        <v>0</v>
      </c>
      <c r="AW1060" s="55">
        <f>U1089</f>
        <v>0</v>
      </c>
      <c r="AX1060" s="55">
        <f>U1090</f>
        <v>0</v>
      </c>
      <c r="AY1060" s="55">
        <f>F1090</f>
        <v>0</v>
      </c>
      <c r="AZ1060" s="56"/>
      <c r="BA1060" s="56"/>
      <c r="BB1060" s="56"/>
      <c r="BC1060" s="56"/>
      <c r="BD1060" s="56"/>
      <c r="BE1060" s="56"/>
      <c r="BF1060" s="56"/>
      <c r="BG1060" s="56"/>
      <c r="BH1060" s="56"/>
      <c r="BI1060" s="56"/>
      <c r="BJ1060" s="56"/>
      <c r="BK1060" s="56"/>
      <c r="BL1060" s="56"/>
      <c r="BM1060" s="56"/>
      <c r="BN1060" s="56"/>
    </row>
    <row r="1061" spans="1:66" ht="11.25" customHeight="1">
      <c r="A1061" s="220"/>
      <c r="B1061" s="38"/>
      <c r="C1061" s="205"/>
      <c r="D1061" s="208"/>
      <c r="E1061" s="57" t="s">
        <v>44</v>
      </c>
      <c r="F1061" s="58" t="str">
        <f>IF(D1059&lt;&gt;"", VLOOKUP(D1059,'Base de Datos'!$A$2:$D1268,4,FALSE()),"")</f>
        <v>V2967108</v>
      </c>
      <c r="G1061" s="205"/>
      <c r="H1061" s="208"/>
      <c r="I1061" s="57" t="s">
        <v>44</v>
      </c>
      <c r="J1061" s="58" t="str">
        <f>IF(H1059&lt;&gt;"", VLOOKUP(H1059,'Base de Datos'!$A$2:$D1268,4,FALSE()),"")</f>
        <v/>
      </c>
      <c r="K1061" s="205"/>
      <c r="L1061" s="208"/>
      <c r="M1061" s="57" t="s">
        <v>44</v>
      </c>
      <c r="N1061" s="58" t="str">
        <f>IF(L1059&lt;&gt;"", VLOOKUP(L1059,'Base de Datos'!$A$2:$D1268,4,FALSE()),"")</f>
        <v/>
      </c>
      <c r="O1061" s="43"/>
      <c r="P1061" s="120" t="s">
        <v>61</v>
      </c>
      <c r="Q1061" s="121" t="s">
        <v>62</v>
      </c>
      <c r="R1061" s="15"/>
      <c r="S1061" s="229"/>
      <c r="T1061" s="230"/>
      <c r="U1061" s="59"/>
      <c r="V1061" s="47"/>
      <c r="W1061" s="229"/>
      <c r="X1061" s="230"/>
      <c r="Y1061" s="59"/>
      <c r="Z1061" s="47"/>
      <c r="AA1061" s="229"/>
      <c r="AB1061" s="230"/>
      <c r="AC1061" s="59"/>
      <c r="AD1061" s="48"/>
      <c r="AE1061" s="181"/>
      <c r="AF1061" s="181"/>
      <c r="AG1061" s="181"/>
      <c r="AH1061" s="181"/>
      <c r="AI1061" s="181"/>
      <c r="AJ1061" s="181"/>
      <c r="AK1061" s="181"/>
      <c r="AL1061" s="181"/>
      <c r="AM1061" s="48"/>
      <c r="AN1061" s="53">
        <f>A1049</f>
        <v>46293</v>
      </c>
      <c r="AO1061" s="54" t="s">
        <v>17</v>
      </c>
      <c r="AP1061" s="55">
        <f t="shared" ref="AP1061:AQ1061" si="720">C1091</f>
        <v>0</v>
      </c>
      <c r="AQ1061" s="55">
        <f t="shared" si="720"/>
        <v>0</v>
      </c>
      <c r="AR1061" s="55">
        <f>U1091</f>
        <v>0</v>
      </c>
      <c r="AS1061" s="55">
        <f>S1091</f>
        <v>0</v>
      </c>
      <c r="AT1061" s="55">
        <f>S1092</f>
        <v>0</v>
      </c>
      <c r="AU1061" s="55">
        <f>U1092</f>
        <v>0</v>
      </c>
      <c r="AV1061" s="55">
        <f>S1093</f>
        <v>0</v>
      </c>
      <c r="AW1061" s="55">
        <f>U1093</f>
        <v>0</v>
      </c>
      <c r="AX1061" s="55">
        <f>U1094</f>
        <v>0</v>
      </c>
      <c r="AY1061" s="55">
        <f>F1094</f>
        <v>0</v>
      </c>
      <c r="AZ1061" s="56"/>
      <c r="BA1061" s="56"/>
      <c r="BB1061" s="56"/>
      <c r="BC1061" s="56"/>
      <c r="BD1061" s="56"/>
      <c r="BE1061" s="56"/>
      <c r="BF1061" s="56"/>
      <c r="BG1061" s="56"/>
      <c r="BH1061" s="56"/>
      <c r="BI1061" s="56"/>
      <c r="BJ1061" s="56"/>
      <c r="BK1061" s="56"/>
      <c r="BL1061" s="56"/>
      <c r="BM1061" s="56"/>
      <c r="BN1061" s="56"/>
    </row>
    <row r="1062" spans="1:66" ht="11.25" customHeight="1">
      <c r="A1062" s="221"/>
      <c r="B1062" s="38"/>
      <c r="C1062" s="206"/>
      <c r="D1062" s="209"/>
      <c r="E1062" s="85" t="s">
        <v>46</v>
      </c>
      <c r="F1062" s="86" t="s">
        <v>59</v>
      </c>
      <c r="G1062" s="206"/>
      <c r="H1062" s="209"/>
      <c r="I1062" s="85" t="s">
        <v>46</v>
      </c>
      <c r="J1062" s="108"/>
      <c r="K1062" s="206"/>
      <c r="L1062" s="209"/>
      <c r="M1062" s="85" t="s">
        <v>46</v>
      </c>
      <c r="N1062" s="108"/>
      <c r="O1062" s="43"/>
      <c r="P1062" s="123" t="s">
        <v>64</v>
      </c>
      <c r="Q1062" s="124" t="s">
        <v>65</v>
      </c>
      <c r="R1062" s="15"/>
      <c r="S1062" s="227" t="str">
        <f>IF(OR(S1059="Empleado",S1059="Familiar"),"Nombre del Empleado","N° Factura")</f>
        <v>N° Factura</v>
      </c>
      <c r="T1062" s="228"/>
      <c r="U1062" s="89"/>
      <c r="V1062" s="47"/>
      <c r="W1062" s="227" t="str">
        <f>IF(OR(W1059="Empleado",W1059="Familiar"),"Nombre del Empleado","N° Factura")</f>
        <v>N° Factura</v>
      </c>
      <c r="X1062" s="228"/>
      <c r="Y1062" s="89"/>
      <c r="Z1062" s="47"/>
      <c r="AA1062" s="227" t="str">
        <f>IF(OR(AA1059="Empleado",AA1059="Familiar"),"Nombre del Empleado","N° Factura")</f>
        <v>N° Factura</v>
      </c>
      <c r="AB1062" s="228"/>
      <c r="AC1062" s="89"/>
      <c r="AD1062" s="48"/>
      <c r="AE1062" s="181"/>
      <c r="AF1062" s="181"/>
      <c r="AG1062" s="181"/>
      <c r="AH1062" s="181"/>
      <c r="AI1062" s="181"/>
      <c r="AJ1062" s="181"/>
      <c r="AK1062" s="181"/>
      <c r="AL1062" s="181"/>
      <c r="AM1062" s="48"/>
      <c r="AN1062" s="53">
        <f>A1049</f>
        <v>46293</v>
      </c>
      <c r="AO1062" s="54" t="s">
        <v>17</v>
      </c>
      <c r="AP1062" s="55">
        <f t="shared" ref="AP1062:AQ1062" si="721">C1095</f>
        <v>0</v>
      </c>
      <c r="AQ1062" s="55">
        <f t="shared" si="721"/>
        <v>0</v>
      </c>
      <c r="AR1062" s="55">
        <f>U1095</f>
        <v>0</v>
      </c>
      <c r="AS1062" s="55">
        <f>S1095</f>
        <v>0</v>
      </c>
      <c r="AT1062" s="55">
        <f>S1096</f>
        <v>0</v>
      </c>
      <c r="AU1062" s="55">
        <f>U1096</f>
        <v>0</v>
      </c>
      <c r="AV1062" s="55">
        <f>S1097</f>
        <v>0</v>
      </c>
      <c r="AW1062" s="55">
        <f>U1097</f>
        <v>0</v>
      </c>
      <c r="AX1062" s="55">
        <f>U1098</f>
        <v>0</v>
      </c>
      <c r="AY1062" s="55">
        <f>F1098</f>
        <v>0</v>
      </c>
      <c r="AZ1062" s="56"/>
      <c r="BA1062" s="56"/>
      <c r="BB1062" s="56"/>
      <c r="BC1062" s="56"/>
      <c r="BD1062" s="56"/>
      <c r="BE1062" s="56"/>
      <c r="BF1062" s="56"/>
      <c r="BG1062" s="56"/>
      <c r="BH1062" s="56"/>
      <c r="BI1062" s="56"/>
      <c r="BJ1062" s="56"/>
      <c r="BK1062" s="56"/>
      <c r="BL1062" s="56"/>
      <c r="BM1062" s="56"/>
      <c r="BN1062" s="56"/>
    </row>
    <row r="1063" spans="1:66" ht="11.25" customHeight="1">
      <c r="A1063" s="222">
        <f>A1059+$Q$13/1440</f>
        <v>0.45833333333333337</v>
      </c>
      <c r="B1063" s="38"/>
      <c r="C1063" s="204"/>
      <c r="D1063" s="207"/>
      <c r="E1063" s="40" t="s">
        <v>36</v>
      </c>
      <c r="F1063" s="42" t="str">
        <f>IF(D1063&lt;&gt;"", VLOOKUP(D1063,'Base de Datos'!$A$2:$D1268,2,FALSE()),"")</f>
        <v/>
      </c>
      <c r="G1063" s="204"/>
      <c r="H1063" s="216"/>
      <c r="I1063" s="40" t="s">
        <v>36</v>
      </c>
      <c r="J1063" s="42" t="str">
        <f>IF(H1063&lt;&gt;"", VLOOKUP(H1063,'Base de Datos'!$A$2:$D1268,2,FALSE()),"")</f>
        <v/>
      </c>
      <c r="K1063" s="204"/>
      <c r="L1063" s="216"/>
      <c r="M1063" s="40" t="s">
        <v>36</v>
      </c>
      <c r="N1063" s="42" t="str">
        <f>IF(L1063&lt;&gt;"", VLOOKUP(L1063,'Base de Datos'!$A$2:$D1268,2,FALSE()),"")</f>
        <v/>
      </c>
      <c r="O1063" s="43"/>
      <c r="P1063" s="127" t="s">
        <v>67</v>
      </c>
      <c r="Q1063" s="128" t="s">
        <v>68</v>
      </c>
      <c r="R1063" s="15"/>
      <c r="S1063" s="45"/>
      <c r="T1063" s="45" t="s">
        <v>37</v>
      </c>
      <c r="U1063" s="46"/>
      <c r="V1063" s="47"/>
      <c r="W1063" s="45"/>
      <c r="X1063" s="45" t="s">
        <v>37</v>
      </c>
      <c r="Y1063" s="46"/>
      <c r="Z1063" s="47"/>
      <c r="AA1063" s="45"/>
      <c r="AB1063" s="45" t="s">
        <v>37</v>
      </c>
      <c r="AC1063" s="46"/>
      <c r="AD1063" s="48"/>
      <c r="AE1063" s="181"/>
      <c r="AF1063" s="181"/>
      <c r="AG1063" s="181"/>
      <c r="AH1063" s="181"/>
      <c r="AI1063" s="181"/>
      <c r="AJ1063" s="181"/>
      <c r="AK1063" s="181"/>
      <c r="AL1063" s="181"/>
      <c r="AM1063" s="48"/>
      <c r="AN1063" s="53">
        <f>A1049</f>
        <v>46293</v>
      </c>
      <c r="AO1063" s="54" t="s">
        <v>17</v>
      </c>
      <c r="AP1063" s="55">
        <f t="shared" ref="AP1063:AQ1063" si="722">C1099</f>
        <v>0</v>
      </c>
      <c r="AQ1063" s="55">
        <f t="shared" si="722"/>
        <v>0</v>
      </c>
      <c r="AR1063" s="55">
        <f>U1099</f>
        <v>0</v>
      </c>
      <c r="AS1063" s="55">
        <f>S1099</f>
        <v>0</v>
      </c>
      <c r="AT1063" s="55">
        <f>S1100</f>
        <v>0</v>
      </c>
      <c r="AU1063" s="55">
        <f>U1100</f>
        <v>0</v>
      </c>
      <c r="AV1063" s="55">
        <f>S1101</f>
        <v>0</v>
      </c>
      <c r="AW1063" s="55">
        <f>U1101</f>
        <v>0</v>
      </c>
      <c r="AX1063" s="55">
        <f>U1102</f>
        <v>0</v>
      </c>
      <c r="AY1063" s="55">
        <f>F1102</f>
        <v>0</v>
      </c>
      <c r="AZ1063" s="56"/>
      <c r="BA1063" s="56"/>
      <c r="BB1063" s="56"/>
      <c r="BC1063" s="56"/>
      <c r="BD1063" s="56"/>
      <c r="BE1063" s="56"/>
      <c r="BF1063" s="56"/>
      <c r="BG1063" s="56"/>
      <c r="BH1063" s="56"/>
      <c r="BI1063" s="56"/>
      <c r="BJ1063" s="56"/>
      <c r="BK1063" s="56"/>
      <c r="BL1063" s="56"/>
      <c r="BM1063" s="56"/>
      <c r="BN1063" s="56"/>
    </row>
    <row r="1064" spans="1:66" ht="11.25" customHeight="1">
      <c r="A1064" s="220"/>
      <c r="B1064" s="38"/>
      <c r="C1064" s="205"/>
      <c r="D1064" s="208"/>
      <c r="E1064" s="57" t="s">
        <v>42</v>
      </c>
      <c r="F1064" s="58" t="str">
        <f>IF(D1063&lt;&gt;"", VLOOKUP(D1063,'Base de Datos'!$A$2:$D1268,3,FALSE()),"")</f>
        <v/>
      </c>
      <c r="G1064" s="205"/>
      <c r="H1064" s="208"/>
      <c r="I1064" s="57" t="s">
        <v>42</v>
      </c>
      <c r="J1064" s="58" t="str">
        <f>IF(H1063&lt;&gt;"", VLOOKUP(H1063,'Base de Datos'!$A$2:$D1268,3,FALSE()),"")</f>
        <v/>
      </c>
      <c r="K1064" s="205"/>
      <c r="L1064" s="208"/>
      <c r="M1064" s="57" t="s">
        <v>42</v>
      </c>
      <c r="N1064" s="58" t="str">
        <f>IF(L1063&lt;&gt;"", VLOOKUP(L1063,'Base de Datos'!$A$2:$D1268,3,FALSE()),"")</f>
        <v/>
      </c>
      <c r="O1064" s="43"/>
      <c r="P1064" s="130" t="s">
        <v>70</v>
      </c>
      <c r="Q1064" s="131" t="s">
        <v>71</v>
      </c>
      <c r="R1064" s="15"/>
      <c r="S1064" s="229"/>
      <c r="T1064" s="230"/>
      <c r="U1064" s="59"/>
      <c r="V1064" s="47"/>
      <c r="W1064" s="229"/>
      <c r="X1064" s="230"/>
      <c r="Y1064" s="59"/>
      <c r="Z1064" s="47"/>
      <c r="AA1064" s="229"/>
      <c r="AB1064" s="230"/>
      <c r="AC1064" s="59"/>
      <c r="AD1064" s="48"/>
      <c r="AE1064" s="181"/>
      <c r="AF1064" s="181"/>
      <c r="AG1064" s="181"/>
      <c r="AH1064" s="181"/>
      <c r="AI1064" s="181"/>
      <c r="AJ1064" s="181"/>
      <c r="AK1064" s="181"/>
      <c r="AL1064" s="181"/>
      <c r="AM1064" s="48"/>
      <c r="AN1064" s="53">
        <f>A1049</f>
        <v>46293</v>
      </c>
      <c r="AO1064" s="54" t="str">
        <f>G1050</f>
        <v>Consultorio N° 2</v>
      </c>
      <c r="AP1064" s="55">
        <f t="shared" ref="AP1064:AQ1064" si="723">G1051</f>
        <v>0</v>
      </c>
      <c r="AQ1064" s="55">
        <f t="shared" si="723"/>
        <v>0</v>
      </c>
      <c r="AR1064" s="55">
        <f>Y1051</f>
        <v>0</v>
      </c>
      <c r="AS1064" s="55">
        <f>W1051</f>
        <v>0</v>
      </c>
      <c r="AT1064" s="55">
        <f>W1052</f>
        <v>0</v>
      </c>
      <c r="AU1064" s="55">
        <f>Y1052</f>
        <v>0</v>
      </c>
      <c r="AV1064" s="55">
        <f>W1053</f>
        <v>0</v>
      </c>
      <c r="AW1064" s="55">
        <f>Y1053</f>
        <v>0</v>
      </c>
      <c r="AX1064" s="55">
        <f>Y1054</f>
        <v>0</v>
      </c>
      <c r="AY1064" s="55">
        <f>J1054</f>
        <v>0</v>
      </c>
      <c r="AZ1064" s="56"/>
      <c r="BA1064" s="56"/>
      <c r="BB1064" s="56"/>
      <c r="BC1064" s="56"/>
      <c r="BD1064" s="56"/>
      <c r="BE1064" s="56"/>
      <c r="BF1064" s="56"/>
      <c r="BG1064" s="56"/>
      <c r="BH1064" s="56"/>
      <c r="BI1064" s="56"/>
      <c r="BJ1064" s="56"/>
      <c r="BK1064" s="56"/>
      <c r="BL1064" s="56"/>
      <c r="BM1064" s="56"/>
      <c r="BN1064" s="56"/>
    </row>
    <row r="1065" spans="1:66" ht="11.25" customHeight="1">
      <c r="A1065" s="220"/>
      <c r="B1065" s="38"/>
      <c r="C1065" s="205"/>
      <c r="D1065" s="208"/>
      <c r="E1065" s="57" t="s">
        <v>44</v>
      </c>
      <c r="F1065" s="58" t="str">
        <f>IF(D1063&lt;&gt;"", VLOOKUP(D1063,'Base de Datos'!$A$2:$D1268,4,FALSE()),"")</f>
        <v/>
      </c>
      <c r="G1065" s="205"/>
      <c r="H1065" s="208"/>
      <c r="I1065" s="57" t="s">
        <v>44</v>
      </c>
      <c r="J1065" s="58" t="str">
        <f>IF(H1063&lt;&gt;"", VLOOKUP(H1063,'Base de Datos'!$A$2:$D1268,4,FALSE()),"")</f>
        <v/>
      </c>
      <c r="K1065" s="205"/>
      <c r="L1065" s="208"/>
      <c r="M1065" s="57" t="s">
        <v>44</v>
      </c>
      <c r="N1065" s="58" t="str">
        <f>IF(L1063&lt;&gt;"", VLOOKUP(L1063,'Base de Datos'!$A$2:$D1268,4,FALSE()),"")</f>
        <v/>
      </c>
      <c r="O1065" s="43"/>
      <c r="P1065" s="132" t="s">
        <v>73</v>
      </c>
      <c r="Q1065" s="133" t="s">
        <v>74</v>
      </c>
      <c r="R1065" s="15"/>
      <c r="S1065" s="229"/>
      <c r="T1065" s="230"/>
      <c r="U1065" s="59"/>
      <c r="V1065" s="47"/>
      <c r="W1065" s="229"/>
      <c r="X1065" s="230"/>
      <c r="Y1065" s="59"/>
      <c r="Z1065" s="47"/>
      <c r="AA1065" s="229"/>
      <c r="AB1065" s="230"/>
      <c r="AC1065" s="59"/>
      <c r="AD1065" s="48"/>
      <c r="AE1065" s="181"/>
      <c r="AF1065" s="181"/>
      <c r="AG1065" s="181"/>
      <c r="AH1065" s="181"/>
      <c r="AI1065" s="181"/>
      <c r="AJ1065" s="181"/>
      <c r="AK1065" s="181"/>
      <c r="AL1065" s="181"/>
      <c r="AM1065" s="48"/>
      <c r="AN1065" s="53">
        <f>A1049</f>
        <v>46293</v>
      </c>
      <c r="AO1065" s="54" t="str">
        <f>G1050</f>
        <v>Consultorio N° 2</v>
      </c>
      <c r="AP1065" s="55">
        <f t="shared" ref="AP1065:AQ1065" si="724">G1055</f>
        <v>0</v>
      </c>
      <c r="AQ1065" s="55">
        <f t="shared" si="724"/>
        <v>0</v>
      </c>
      <c r="AR1065" s="55">
        <f>Y1055</f>
        <v>0</v>
      </c>
      <c r="AS1065" s="55">
        <f>W1055</f>
        <v>0</v>
      </c>
      <c r="AT1065" s="55">
        <f>W1056</f>
        <v>0</v>
      </c>
      <c r="AU1065" s="55">
        <f>Y1056</f>
        <v>0</v>
      </c>
      <c r="AV1065" s="55">
        <f>W1057</f>
        <v>0</v>
      </c>
      <c r="AW1065" s="55">
        <f>Y1057</f>
        <v>0</v>
      </c>
      <c r="AX1065" s="55">
        <f>Y1058</f>
        <v>0</v>
      </c>
      <c r="AY1065" s="55">
        <f>J1058</f>
        <v>0</v>
      </c>
      <c r="AZ1065" s="56"/>
      <c r="BA1065" s="56"/>
      <c r="BB1065" s="56"/>
      <c r="BC1065" s="56"/>
      <c r="BD1065" s="56"/>
      <c r="BE1065" s="56"/>
      <c r="BF1065" s="56"/>
      <c r="BG1065" s="56"/>
      <c r="BH1065" s="56"/>
      <c r="BI1065" s="56"/>
      <c r="BJ1065" s="56"/>
      <c r="BK1065" s="56"/>
      <c r="BL1065" s="56"/>
      <c r="BM1065" s="56"/>
      <c r="BN1065" s="56"/>
    </row>
    <row r="1066" spans="1:66" ht="11.25" customHeight="1">
      <c r="A1066" s="221"/>
      <c r="B1066" s="38"/>
      <c r="C1066" s="206"/>
      <c r="D1066" s="209"/>
      <c r="E1066" s="85" t="s">
        <v>46</v>
      </c>
      <c r="F1066" s="86"/>
      <c r="G1066" s="206"/>
      <c r="H1066" s="209"/>
      <c r="I1066" s="85" t="s">
        <v>46</v>
      </c>
      <c r="J1066" s="108"/>
      <c r="K1066" s="206"/>
      <c r="L1066" s="209"/>
      <c r="M1066" s="85" t="s">
        <v>46</v>
      </c>
      <c r="N1066" s="108"/>
      <c r="O1066" s="43"/>
      <c r="P1066" s="137" t="s">
        <v>52</v>
      </c>
      <c r="Q1066" s="138" t="s">
        <v>76</v>
      </c>
      <c r="R1066" s="15"/>
      <c r="S1066" s="227" t="str">
        <f>IF(OR(S1063="Empleado",S1063="Familiar"),"Nombre del Empleado","N° Factura")</f>
        <v>N° Factura</v>
      </c>
      <c r="T1066" s="228"/>
      <c r="U1066" s="89"/>
      <c r="V1066" s="47"/>
      <c r="W1066" s="227" t="str">
        <f>IF(OR(W1063="Empleado",W1063="Familiar"),"Nombre del Empleado","N° Factura")</f>
        <v>N° Factura</v>
      </c>
      <c r="X1066" s="228"/>
      <c r="Y1066" s="89"/>
      <c r="Z1066" s="47"/>
      <c r="AA1066" s="227" t="str">
        <f>IF(OR(AA1063="Empleado",AA1063="Familiar"),"Nombre del Empleado","N° Factura")</f>
        <v>N° Factura</v>
      </c>
      <c r="AB1066" s="228"/>
      <c r="AC1066" s="89"/>
      <c r="AD1066" s="48"/>
      <c r="AE1066" s="181"/>
      <c r="AF1066" s="181"/>
      <c r="AG1066" s="181"/>
      <c r="AH1066" s="181"/>
      <c r="AI1066" s="181"/>
      <c r="AJ1066" s="181"/>
      <c r="AK1066" s="181"/>
      <c r="AL1066" s="181"/>
      <c r="AM1066" s="48"/>
      <c r="AN1066" s="53">
        <f>A1049</f>
        <v>46293</v>
      </c>
      <c r="AO1066" s="54" t="str">
        <f>G1050</f>
        <v>Consultorio N° 2</v>
      </c>
      <c r="AP1066" s="55">
        <f t="shared" ref="AP1066:AQ1066" si="725">G1059</f>
        <v>0</v>
      </c>
      <c r="AQ1066" s="55">
        <f t="shared" si="725"/>
        <v>0</v>
      </c>
      <c r="AR1066" s="55">
        <f>Y1059</f>
        <v>0</v>
      </c>
      <c r="AS1066" s="55">
        <f>W1059</f>
        <v>0</v>
      </c>
      <c r="AT1066" s="55">
        <f>W1060</f>
        <v>0</v>
      </c>
      <c r="AU1066" s="55">
        <f>Y1060</f>
        <v>0</v>
      </c>
      <c r="AV1066" s="55">
        <f>W1061</f>
        <v>0</v>
      </c>
      <c r="AW1066" s="55">
        <f>Y1061</f>
        <v>0</v>
      </c>
      <c r="AX1066" s="55">
        <f>Y1062</f>
        <v>0</v>
      </c>
      <c r="AY1066" s="55">
        <f>J1062</f>
        <v>0</v>
      </c>
      <c r="AZ1066" s="56"/>
      <c r="BA1066" s="56"/>
      <c r="BB1066" s="56"/>
      <c r="BC1066" s="56"/>
      <c r="BD1066" s="56"/>
      <c r="BE1066" s="56"/>
      <c r="BF1066" s="56"/>
      <c r="BG1066" s="56"/>
      <c r="BH1066" s="56"/>
      <c r="BI1066" s="56"/>
      <c r="BJ1066" s="56"/>
      <c r="BK1066" s="56"/>
      <c r="BL1066" s="56"/>
      <c r="BM1066" s="56"/>
      <c r="BN1066" s="56"/>
    </row>
    <row r="1067" spans="1:66" ht="11.25" customHeight="1">
      <c r="A1067" s="222">
        <f>A1063+$Q$13/1440</f>
        <v>0.5</v>
      </c>
      <c r="B1067" s="38"/>
      <c r="C1067" s="204"/>
      <c r="D1067" s="207"/>
      <c r="E1067" s="40" t="s">
        <v>36</v>
      </c>
      <c r="F1067" s="42" t="str">
        <f>IF(D1067&lt;&gt;"", VLOOKUP(D1067,'Base de Datos'!$A$2:$D1268,2,FALSE()),"")</f>
        <v/>
      </c>
      <c r="G1067" s="204"/>
      <c r="H1067" s="216"/>
      <c r="I1067" s="40" t="s">
        <v>36</v>
      </c>
      <c r="J1067" s="42" t="str">
        <f>IF(H1067&lt;&gt;"", VLOOKUP(H1067,'Base de Datos'!$A$2:$D1268,2,FALSE()),"")</f>
        <v/>
      </c>
      <c r="K1067" s="204"/>
      <c r="L1067" s="216"/>
      <c r="M1067" s="40" t="s">
        <v>36</v>
      </c>
      <c r="N1067" s="42" t="str">
        <f>IF(L1067&lt;&gt;"", VLOOKUP(L1067,'Base de Datos'!$A$2:$D1268,2,FALSE()),"")</f>
        <v/>
      </c>
      <c r="O1067" s="43"/>
      <c r="P1067" s="141" t="s">
        <v>78</v>
      </c>
      <c r="Q1067" s="142" t="s">
        <v>79</v>
      </c>
      <c r="R1067" s="15"/>
      <c r="S1067" s="45"/>
      <c r="T1067" s="45" t="s">
        <v>37</v>
      </c>
      <c r="U1067" s="46"/>
      <c r="V1067" s="47"/>
      <c r="W1067" s="45"/>
      <c r="X1067" s="45" t="s">
        <v>37</v>
      </c>
      <c r="Y1067" s="46"/>
      <c r="Z1067" s="47"/>
      <c r="AA1067" s="45"/>
      <c r="AB1067" s="45" t="s">
        <v>37</v>
      </c>
      <c r="AC1067" s="46"/>
      <c r="AD1067" s="48"/>
      <c r="AE1067" s="181"/>
      <c r="AF1067" s="181"/>
      <c r="AG1067" s="181"/>
      <c r="AH1067" s="181"/>
      <c r="AI1067" s="181"/>
      <c r="AJ1067" s="181"/>
      <c r="AK1067" s="181"/>
      <c r="AL1067" s="181"/>
      <c r="AM1067" s="48"/>
      <c r="AN1067" s="53">
        <f>A1049</f>
        <v>46293</v>
      </c>
      <c r="AO1067" s="54" t="str">
        <f>G1050</f>
        <v>Consultorio N° 2</v>
      </c>
      <c r="AP1067" s="55">
        <f t="shared" ref="AP1067:AQ1067" si="726">G1063</f>
        <v>0</v>
      </c>
      <c r="AQ1067" s="55">
        <f t="shared" si="726"/>
        <v>0</v>
      </c>
      <c r="AR1067" s="55">
        <f>Y1063</f>
        <v>0</v>
      </c>
      <c r="AS1067" s="55">
        <f>W1063</f>
        <v>0</v>
      </c>
      <c r="AT1067" s="55">
        <f>W1064</f>
        <v>0</v>
      </c>
      <c r="AU1067" s="55">
        <f>Y1064</f>
        <v>0</v>
      </c>
      <c r="AV1067" s="55">
        <f>W1065</f>
        <v>0</v>
      </c>
      <c r="AW1067" s="55">
        <f>Y1065</f>
        <v>0</v>
      </c>
      <c r="AX1067" s="55">
        <f>Y1066</f>
        <v>0</v>
      </c>
      <c r="AY1067" s="55">
        <f>J1066</f>
        <v>0</v>
      </c>
      <c r="AZ1067" s="56"/>
      <c r="BA1067" s="56"/>
      <c r="BB1067" s="56"/>
      <c r="BC1067" s="56"/>
      <c r="BD1067" s="56"/>
      <c r="BE1067" s="56"/>
      <c r="BF1067" s="56"/>
      <c r="BG1067" s="56"/>
      <c r="BH1067" s="56"/>
      <c r="BI1067" s="56"/>
      <c r="BJ1067" s="56"/>
      <c r="BK1067" s="56"/>
      <c r="BL1067" s="56"/>
      <c r="BM1067" s="56"/>
      <c r="BN1067" s="56"/>
    </row>
    <row r="1068" spans="1:66" ht="11.25" customHeight="1">
      <c r="A1068" s="220"/>
      <c r="B1068" s="38"/>
      <c r="C1068" s="205"/>
      <c r="D1068" s="208"/>
      <c r="E1068" s="57" t="s">
        <v>42</v>
      </c>
      <c r="F1068" s="58" t="str">
        <f>IF(D1067&lt;&gt;"", VLOOKUP(D1067,'Base de Datos'!$A$2:$D1268,3,FALSE()),"")</f>
        <v/>
      </c>
      <c r="G1068" s="205"/>
      <c r="H1068" s="208"/>
      <c r="I1068" s="57" t="s">
        <v>42</v>
      </c>
      <c r="J1068" s="58" t="str">
        <f>IF(H1067&lt;&gt;"", VLOOKUP(H1067,'Base de Datos'!$A$2:$D1268,3,FALSE()),"")</f>
        <v/>
      </c>
      <c r="K1068" s="205"/>
      <c r="L1068" s="208"/>
      <c r="M1068" s="57" t="s">
        <v>42</v>
      </c>
      <c r="N1068" s="58" t="str">
        <f>IF(L1067&lt;&gt;"", VLOOKUP(L1067,'Base de Datos'!$A$2:$D1268,3,FALSE()),"")</f>
        <v/>
      </c>
      <c r="O1068" s="43"/>
      <c r="P1068" s="1"/>
      <c r="Q1068" s="147"/>
      <c r="R1068" s="15"/>
      <c r="S1068" s="229"/>
      <c r="T1068" s="230"/>
      <c r="U1068" s="59"/>
      <c r="V1068" s="47"/>
      <c r="W1068" s="229"/>
      <c r="X1068" s="230"/>
      <c r="Y1068" s="59"/>
      <c r="Z1068" s="47"/>
      <c r="AA1068" s="229"/>
      <c r="AB1068" s="230"/>
      <c r="AC1068" s="59"/>
      <c r="AD1068" s="48"/>
      <c r="AE1068" s="181"/>
      <c r="AF1068" s="181"/>
      <c r="AG1068" s="181"/>
      <c r="AH1068" s="181"/>
      <c r="AI1068" s="181"/>
      <c r="AJ1068" s="181"/>
      <c r="AK1068" s="181"/>
      <c r="AL1068" s="181"/>
      <c r="AM1068" s="48"/>
      <c r="AN1068" s="53">
        <f>A1049</f>
        <v>46293</v>
      </c>
      <c r="AO1068" s="149" t="str">
        <f>G1050</f>
        <v>Consultorio N° 2</v>
      </c>
      <c r="AP1068" s="55">
        <f t="shared" ref="AP1068:AQ1068" si="727">G1067</f>
        <v>0</v>
      </c>
      <c r="AQ1068" s="55">
        <f t="shared" si="727"/>
        <v>0</v>
      </c>
      <c r="AR1068" s="55">
        <f>Y1067</f>
        <v>0</v>
      </c>
      <c r="AS1068" s="55">
        <f>W1067</f>
        <v>0</v>
      </c>
      <c r="AT1068" s="55">
        <f>W1068</f>
        <v>0</v>
      </c>
      <c r="AU1068" s="55">
        <f>Y1068</f>
        <v>0</v>
      </c>
      <c r="AV1068" s="55">
        <f>W1069</f>
        <v>0</v>
      </c>
      <c r="AW1068" s="55">
        <f>Y1069</f>
        <v>0</v>
      </c>
      <c r="AX1068" s="55">
        <f>Y1070</f>
        <v>0</v>
      </c>
      <c r="AY1068" s="55">
        <f>J1070</f>
        <v>0</v>
      </c>
      <c r="AZ1068" s="56"/>
      <c r="BA1068" s="56"/>
      <c r="BB1068" s="56"/>
      <c r="BC1068" s="56"/>
      <c r="BD1068" s="56"/>
      <c r="BE1068" s="56"/>
      <c r="BF1068" s="56"/>
      <c r="BG1068" s="56"/>
      <c r="BH1068" s="56"/>
      <c r="BI1068" s="56"/>
      <c r="BJ1068" s="56"/>
      <c r="BK1068" s="56"/>
      <c r="BL1068" s="56"/>
      <c r="BM1068" s="56"/>
      <c r="BN1068" s="56"/>
    </row>
    <row r="1069" spans="1:66" ht="11.25" customHeight="1">
      <c r="A1069" s="220"/>
      <c r="B1069" s="38"/>
      <c r="C1069" s="205"/>
      <c r="D1069" s="208"/>
      <c r="E1069" s="57" t="s">
        <v>44</v>
      </c>
      <c r="F1069" s="58" t="str">
        <f>IF(D1067&lt;&gt;"", VLOOKUP(D1067,'Base de Datos'!$A$2:$D1268,4,FALSE()),"")</f>
        <v/>
      </c>
      <c r="G1069" s="205"/>
      <c r="H1069" s="208"/>
      <c r="I1069" s="57" t="s">
        <v>44</v>
      </c>
      <c r="J1069" s="58" t="str">
        <f>IF(H1067&lt;&gt;"", VLOOKUP(H1067,'Base de Datos'!$A$2:$D1268,4,FALSE()),"")</f>
        <v/>
      </c>
      <c r="K1069" s="205"/>
      <c r="L1069" s="208"/>
      <c r="M1069" s="57" t="s">
        <v>44</v>
      </c>
      <c r="N1069" s="58" t="str">
        <f>IF(L1067&lt;&gt;"", VLOOKUP(L1067,'Base de Datos'!$A$2:$D1268,4,FALSE()),"")</f>
        <v/>
      </c>
      <c r="O1069" s="43"/>
      <c r="P1069" s="1"/>
      <c r="Q1069" s="150"/>
      <c r="R1069" s="15"/>
      <c r="S1069" s="229"/>
      <c r="T1069" s="230"/>
      <c r="U1069" s="59"/>
      <c r="V1069" s="47"/>
      <c r="W1069" s="229"/>
      <c r="X1069" s="230"/>
      <c r="Y1069" s="59"/>
      <c r="Z1069" s="47"/>
      <c r="AA1069" s="229"/>
      <c r="AB1069" s="230"/>
      <c r="AC1069" s="59"/>
      <c r="AD1069" s="48"/>
      <c r="AE1069" s="181"/>
      <c r="AF1069" s="181"/>
      <c r="AG1069" s="181"/>
      <c r="AH1069" s="181"/>
      <c r="AI1069" s="181"/>
      <c r="AJ1069" s="181"/>
      <c r="AK1069" s="181"/>
      <c r="AL1069" s="181"/>
      <c r="AM1069" s="48"/>
      <c r="AN1069" s="53">
        <f>A1049</f>
        <v>46293</v>
      </c>
      <c r="AO1069" s="54" t="str">
        <f>G1050</f>
        <v>Consultorio N° 2</v>
      </c>
      <c r="AP1069" s="55" t="str">
        <f t="shared" ref="AP1069:AQ1069" si="728">G1071</f>
        <v>📦</v>
      </c>
      <c r="AQ1069" s="55" t="str">
        <f t="shared" si="728"/>
        <v>Leonardo Aular</v>
      </c>
      <c r="AR1069" s="55">
        <f>Y1071</f>
        <v>50</v>
      </c>
      <c r="AS1069" s="55" t="str">
        <f>W1071</f>
        <v>Familiar</v>
      </c>
      <c r="AT1069" s="55">
        <f>W1072</f>
        <v>0</v>
      </c>
      <c r="AU1069" s="55">
        <f>Y1072</f>
        <v>0</v>
      </c>
      <c r="AV1069" s="55">
        <f>W1073</f>
        <v>0</v>
      </c>
      <c r="AW1069" s="55">
        <f>Y1073</f>
        <v>0</v>
      </c>
      <c r="AX1069" s="55">
        <f>Y1074</f>
        <v>0</v>
      </c>
      <c r="AY1069" s="55" t="str">
        <f>J1074</f>
        <v>Luzmir Fagúndez</v>
      </c>
      <c r="AZ1069" s="56"/>
      <c r="BA1069" s="56"/>
      <c r="BB1069" s="56"/>
      <c r="BC1069" s="56"/>
      <c r="BD1069" s="56"/>
      <c r="BE1069" s="56"/>
      <c r="BF1069" s="56"/>
      <c r="BG1069" s="56"/>
      <c r="BH1069" s="56"/>
      <c r="BI1069" s="56"/>
      <c r="BJ1069" s="56"/>
      <c r="BK1069" s="56"/>
      <c r="BL1069" s="56"/>
      <c r="BM1069" s="56"/>
      <c r="BN1069" s="56"/>
    </row>
    <row r="1070" spans="1:66" ht="11.25" customHeight="1">
      <c r="A1070" s="221"/>
      <c r="B1070" s="38"/>
      <c r="C1070" s="206"/>
      <c r="D1070" s="209"/>
      <c r="E1070" s="85" t="s">
        <v>46</v>
      </c>
      <c r="F1070" s="86"/>
      <c r="G1070" s="206"/>
      <c r="H1070" s="209"/>
      <c r="I1070" s="85" t="s">
        <v>46</v>
      </c>
      <c r="J1070" s="108"/>
      <c r="K1070" s="206"/>
      <c r="L1070" s="209"/>
      <c r="M1070" s="85" t="s">
        <v>46</v>
      </c>
      <c r="N1070" s="108"/>
      <c r="O1070" s="43"/>
      <c r="P1070" s="1"/>
      <c r="Q1070" s="150"/>
      <c r="R1070" s="15"/>
      <c r="S1070" s="227" t="str">
        <f>IF(OR(S1067="Empleado",S1067="Familiar"),"Nombre del Empleado","N° Factura")</f>
        <v>N° Factura</v>
      </c>
      <c r="T1070" s="228"/>
      <c r="U1070" s="89"/>
      <c r="V1070" s="47"/>
      <c r="W1070" s="227" t="str">
        <f>IF(OR(W1067="Empleado",W1067="Familiar"),"Nombre del Empleado","N° Factura")</f>
        <v>N° Factura</v>
      </c>
      <c r="X1070" s="228"/>
      <c r="Y1070" s="89"/>
      <c r="Z1070" s="47"/>
      <c r="AA1070" s="227" t="str">
        <f>IF(OR(AA1067="Empleado",AA1067="Familiar"),"Nombre del Empleado","N° Factura")</f>
        <v>N° Factura</v>
      </c>
      <c r="AB1070" s="228"/>
      <c r="AC1070" s="89"/>
      <c r="AD1070" s="48"/>
      <c r="AE1070" s="181"/>
      <c r="AF1070" s="181"/>
      <c r="AG1070" s="181"/>
      <c r="AH1070" s="181"/>
      <c r="AI1070" s="181"/>
      <c r="AJ1070" s="181"/>
      <c r="AK1070" s="181"/>
      <c r="AL1070" s="181"/>
      <c r="AM1070" s="48"/>
      <c r="AN1070" s="53">
        <f>A1049</f>
        <v>46293</v>
      </c>
      <c r="AO1070" s="54" t="str">
        <f>G1050</f>
        <v>Consultorio N° 2</v>
      </c>
      <c r="AP1070" s="55" t="str">
        <f t="shared" ref="AP1070:AQ1070" si="729">G1075</f>
        <v>💲</v>
      </c>
      <c r="AQ1070" s="55" t="str">
        <f t="shared" si="729"/>
        <v>Maryoly Urriola</v>
      </c>
      <c r="AR1070" s="55">
        <f>Y1075</f>
        <v>150</v>
      </c>
      <c r="AS1070" s="55">
        <f>W1075</f>
        <v>0</v>
      </c>
      <c r="AT1070" s="55" t="str">
        <f>W1076</f>
        <v>Punto de venta</v>
      </c>
      <c r="AU1070" s="55">
        <f>Y1076</f>
        <v>64275.75</v>
      </c>
      <c r="AV1070" s="55">
        <f>W1077</f>
        <v>0</v>
      </c>
      <c r="AW1070" s="55">
        <f>Y1077</f>
        <v>0</v>
      </c>
      <c r="AX1070" s="55">
        <f>Y1078</f>
        <v>0</v>
      </c>
      <c r="AY1070" s="55" t="str">
        <f>J1078</f>
        <v>Luzmir Fagúndez</v>
      </c>
      <c r="AZ1070" s="56"/>
      <c r="BA1070" s="56"/>
      <c r="BB1070" s="56"/>
      <c r="BC1070" s="56"/>
      <c r="BD1070" s="56"/>
      <c r="BE1070" s="56"/>
      <c r="BF1070" s="56"/>
      <c r="BG1070" s="56"/>
      <c r="BH1070" s="56"/>
      <c r="BI1070" s="56"/>
      <c r="BJ1070" s="56"/>
      <c r="BK1070" s="56"/>
      <c r="BL1070" s="56"/>
      <c r="BM1070" s="56"/>
      <c r="BN1070" s="56"/>
    </row>
    <row r="1071" spans="1:66" ht="11.25" customHeight="1">
      <c r="A1071" s="222">
        <f>A1067+$Q$13/1440</f>
        <v>0.54166666666666663</v>
      </c>
      <c r="B1071" s="38"/>
      <c r="C1071" s="204"/>
      <c r="D1071" s="207"/>
      <c r="E1071" s="40" t="s">
        <v>36</v>
      </c>
      <c r="F1071" s="42" t="str">
        <f>IF(D1071&lt;&gt;"", VLOOKUP(D1071,'Base de Datos'!$A$2:$D1268,2,FALSE()),"")</f>
        <v/>
      </c>
      <c r="G1071" s="204" t="s">
        <v>78</v>
      </c>
      <c r="H1071" s="216" t="s">
        <v>903</v>
      </c>
      <c r="I1071" s="40" t="s">
        <v>36</v>
      </c>
      <c r="J1071" s="42" t="str">
        <f>IF(H1071&lt;&gt;"", VLOOKUP(H1071,'Base de Datos'!$A$2:$D1268,2,FALSE()),"")</f>
        <v>Maria Carmela Hernandez</v>
      </c>
      <c r="K1071" s="204"/>
      <c r="L1071" s="216"/>
      <c r="M1071" s="40" t="s">
        <v>36</v>
      </c>
      <c r="N1071" s="42" t="str">
        <f>IF(L1071&lt;&gt;"", VLOOKUP(L1071,'Base de Datos'!$A$2:$D1268,2,FALSE()),"")</f>
        <v/>
      </c>
      <c r="O1071" s="43"/>
      <c r="P1071" s="1"/>
      <c r="Q1071" s="150"/>
      <c r="R1071" s="15"/>
      <c r="S1071" s="45"/>
      <c r="T1071" s="45" t="s">
        <v>37</v>
      </c>
      <c r="U1071" s="46"/>
      <c r="V1071" s="47"/>
      <c r="W1071" s="45" t="s">
        <v>114</v>
      </c>
      <c r="X1071" s="45" t="s">
        <v>37</v>
      </c>
      <c r="Y1071" s="46">
        <v>50</v>
      </c>
      <c r="Z1071" s="47"/>
      <c r="AA1071" s="45"/>
      <c r="AB1071" s="45" t="s">
        <v>37</v>
      </c>
      <c r="AC1071" s="46">
        <v>50</v>
      </c>
      <c r="AD1071" s="48"/>
      <c r="AE1071" s="181"/>
      <c r="AF1071" s="181"/>
      <c r="AG1071" s="181"/>
      <c r="AH1071" s="181"/>
      <c r="AI1071" s="181"/>
      <c r="AJ1071" s="181"/>
      <c r="AK1071" s="181"/>
      <c r="AL1071" s="181"/>
      <c r="AM1071" s="48"/>
      <c r="AN1071" s="53">
        <f>A1049</f>
        <v>46293</v>
      </c>
      <c r="AO1071" s="54" t="str">
        <f>G1050</f>
        <v>Consultorio N° 2</v>
      </c>
      <c r="AP1071" s="55">
        <f t="shared" ref="AP1071:AQ1071" si="730">G1079</f>
        <v>0</v>
      </c>
      <c r="AQ1071" s="55">
        <f t="shared" si="730"/>
        <v>0</v>
      </c>
      <c r="AR1071" s="55">
        <f>Y1079</f>
        <v>0</v>
      </c>
      <c r="AS1071" s="55">
        <f>W1079</f>
        <v>0</v>
      </c>
      <c r="AT1071" s="55">
        <f>W1080</f>
        <v>0</v>
      </c>
      <c r="AU1071" s="55">
        <f>Y1080</f>
        <v>0</v>
      </c>
      <c r="AV1071" s="55">
        <f>W1081</f>
        <v>0</v>
      </c>
      <c r="AW1071" s="55">
        <f>Y1081</f>
        <v>0</v>
      </c>
      <c r="AX1071" s="55">
        <f>Y1082</f>
        <v>0</v>
      </c>
      <c r="AY1071" s="55">
        <f>J1082</f>
        <v>0</v>
      </c>
      <c r="AZ1071" s="56"/>
      <c r="BA1071" s="56"/>
      <c r="BB1071" s="56"/>
      <c r="BC1071" s="56"/>
      <c r="BD1071" s="56"/>
      <c r="BE1071" s="56"/>
      <c r="BF1071" s="56"/>
      <c r="BG1071" s="56"/>
      <c r="BH1071" s="56"/>
      <c r="BI1071" s="56"/>
      <c r="BJ1071" s="56"/>
      <c r="BK1071" s="56"/>
      <c r="BL1071" s="56"/>
      <c r="BM1071" s="56"/>
      <c r="BN1071" s="56"/>
    </row>
    <row r="1072" spans="1:66" ht="11.25" customHeight="1">
      <c r="A1072" s="220"/>
      <c r="B1072" s="38"/>
      <c r="C1072" s="205"/>
      <c r="D1072" s="208"/>
      <c r="E1072" s="57" t="s">
        <v>42</v>
      </c>
      <c r="F1072" s="58" t="str">
        <f>IF(D1071&lt;&gt;"", VLOOKUP(D1071,'Base de Datos'!$A$2:$D1268,3,FALSE()),"")</f>
        <v/>
      </c>
      <c r="G1072" s="205"/>
      <c r="H1072" s="208"/>
      <c r="I1072" s="57" t="s">
        <v>42</v>
      </c>
      <c r="J1072" s="58">
        <f>IF(H1071&lt;&gt;"", VLOOKUP(H1071,'Base de Datos'!$A$2:$D1268,3,FALSE()),"")</f>
        <v>0</v>
      </c>
      <c r="K1072" s="205"/>
      <c r="L1072" s="208"/>
      <c r="M1072" s="57" t="s">
        <v>42</v>
      </c>
      <c r="N1072" s="58" t="str">
        <f>IF(L1071&lt;&gt;"", VLOOKUP(L1071,'Base de Datos'!$A$2:$D1268,3,FALSE()),"")</f>
        <v/>
      </c>
      <c r="O1072" s="43"/>
      <c r="P1072" s="1"/>
      <c r="Q1072" s="1"/>
      <c r="R1072" s="15"/>
      <c r="S1072" s="229"/>
      <c r="T1072" s="230"/>
      <c r="U1072" s="59"/>
      <c r="V1072" s="47"/>
      <c r="W1072" s="229"/>
      <c r="X1072" s="230"/>
      <c r="Y1072" s="59"/>
      <c r="Z1072" s="47"/>
      <c r="AA1072" s="229" t="s">
        <v>56</v>
      </c>
      <c r="AB1072" s="230"/>
      <c r="AC1072" s="59">
        <v>44568.6</v>
      </c>
      <c r="AD1072" s="48"/>
      <c r="AE1072" s="181"/>
      <c r="AF1072" s="181"/>
      <c r="AG1072" s="181"/>
      <c r="AH1072" s="181"/>
      <c r="AI1072" s="181"/>
      <c r="AJ1072" s="181"/>
      <c r="AK1072" s="181"/>
      <c r="AL1072" s="181"/>
      <c r="AM1072" s="48"/>
      <c r="AN1072" s="53">
        <f>A1049</f>
        <v>46293</v>
      </c>
      <c r="AO1072" s="54" t="str">
        <f>G1050</f>
        <v>Consultorio N° 2</v>
      </c>
      <c r="AP1072" s="55">
        <f t="shared" ref="AP1072:AQ1072" si="731">G1083</f>
        <v>0</v>
      </c>
      <c r="AQ1072" s="55">
        <f t="shared" si="731"/>
        <v>0</v>
      </c>
      <c r="AR1072" s="55">
        <f>Y1083</f>
        <v>0</v>
      </c>
      <c r="AS1072" s="55">
        <f>W1083</f>
        <v>0</v>
      </c>
      <c r="AT1072" s="55">
        <f>W1084</f>
        <v>0</v>
      </c>
      <c r="AU1072" s="55">
        <f>Y1084</f>
        <v>0</v>
      </c>
      <c r="AV1072" s="55">
        <f>W1085</f>
        <v>0</v>
      </c>
      <c r="AW1072" s="55">
        <f>Y1085</f>
        <v>0</v>
      </c>
      <c r="AX1072" s="55">
        <f>Y1086</f>
        <v>0</v>
      </c>
      <c r="AY1072" s="55">
        <f>J1086</f>
        <v>0</v>
      </c>
      <c r="AZ1072" s="56"/>
      <c r="BA1072" s="56"/>
      <c r="BB1072" s="56"/>
      <c r="BC1072" s="56"/>
      <c r="BD1072" s="56"/>
      <c r="BE1072" s="56"/>
      <c r="BF1072" s="56"/>
      <c r="BG1072" s="56"/>
      <c r="BH1072" s="56"/>
      <c r="BI1072" s="56"/>
      <c r="BJ1072" s="56"/>
      <c r="BK1072" s="56"/>
      <c r="BL1072" s="56"/>
      <c r="BM1072" s="56"/>
      <c r="BN1072" s="56"/>
    </row>
    <row r="1073" spans="1:66" ht="11.25" customHeight="1">
      <c r="A1073" s="220"/>
      <c r="B1073" s="38"/>
      <c r="C1073" s="205"/>
      <c r="D1073" s="208"/>
      <c r="E1073" s="57" t="s">
        <v>44</v>
      </c>
      <c r="F1073" s="58" t="str">
        <f>IF(D1071&lt;&gt;"", VLOOKUP(D1071,'Base de Datos'!$A$2:$D1268,4,FALSE()),"")</f>
        <v/>
      </c>
      <c r="G1073" s="205"/>
      <c r="H1073" s="208"/>
      <c r="I1073" s="57" t="s">
        <v>44</v>
      </c>
      <c r="J1073" s="58">
        <f>IF(H1071&lt;&gt;"", VLOOKUP(H1071,'Base de Datos'!$A$2:$D1268,4,FALSE()),"")</f>
        <v>0</v>
      </c>
      <c r="K1073" s="205"/>
      <c r="L1073" s="208"/>
      <c r="M1073" s="57" t="s">
        <v>44</v>
      </c>
      <c r="N1073" s="58" t="str">
        <f>IF(L1071&lt;&gt;"", VLOOKUP(L1071,'Base de Datos'!$A$2:$D1268,4,FALSE()),"")</f>
        <v/>
      </c>
      <c r="O1073" s="1"/>
      <c r="P1073" s="1"/>
      <c r="Q1073" s="1"/>
      <c r="R1073" s="15"/>
      <c r="S1073" s="229"/>
      <c r="T1073" s="230"/>
      <c r="U1073" s="59"/>
      <c r="V1073" s="47"/>
      <c r="W1073" s="229"/>
      <c r="X1073" s="230"/>
      <c r="Y1073" s="59"/>
      <c r="Z1073" s="47"/>
      <c r="AA1073" s="229"/>
      <c r="AB1073" s="230"/>
      <c r="AC1073" s="59"/>
      <c r="AD1073" s="48"/>
      <c r="AE1073" s="181"/>
      <c r="AF1073" s="181"/>
      <c r="AG1073" s="181"/>
      <c r="AH1073" s="181"/>
      <c r="AI1073" s="181"/>
      <c r="AJ1073" s="181"/>
      <c r="AK1073" s="181"/>
      <c r="AL1073" s="181"/>
      <c r="AM1073" s="48"/>
      <c r="AN1073" s="53">
        <f>A1049</f>
        <v>46293</v>
      </c>
      <c r="AO1073" s="54" t="str">
        <f>G1050</f>
        <v>Consultorio N° 2</v>
      </c>
      <c r="AP1073" s="55">
        <f t="shared" ref="AP1073:AQ1073" si="732">G1087</f>
        <v>0</v>
      </c>
      <c r="AQ1073" s="55">
        <f t="shared" si="732"/>
        <v>0</v>
      </c>
      <c r="AR1073" s="55">
        <f>Y1087</f>
        <v>0</v>
      </c>
      <c r="AS1073" s="55">
        <f>W1087</f>
        <v>0</v>
      </c>
      <c r="AT1073" s="55">
        <f>W1088</f>
        <v>0</v>
      </c>
      <c r="AU1073" s="55">
        <f>Y1088</f>
        <v>0</v>
      </c>
      <c r="AV1073" s="55">
        <f>W1089</f>
        <v>0</v>
      </c>
      <c r="AW1073" s="55">
        <f>Y1089</f>
        <v>0</v>
      </c>
      <c r="AX1073" s="55">
        <f>Y1090</f>
        <v>0</v>
      </c>
      <c r="AY1073" s="55">
        <f>J1090</f>
        <v>0</v>
      </c>
      <c r="AZ1073" s="56"/>
      <c r="BA1073" s="56"/>
      <c r="BB1073" s="56"/>
      <c r="BC1073" s="56"/>
      <c r="BD1073" s="56"/>
      <c r="BE1073" s="56"/>
      <c r="BF1073" s="56"/>
      <c r="BG1073" s="56"/>
      <c r="BH1073" s="56"/>
      <c r="BI1073" s="56"/>
      <c r="BJ1073" s="56"/>
      <c r="BK1073" s="56"/>
      <c r="BL1073" s="56"/>
      <c r="BM1073" s="56"/>
      <c r="BN1073" s="56"/>
    </row>
    <row r="1074" spans="1:66" ht="11.25" customHeight="1">
      <c r="A1074" s="221"/>
      <c r="B1074" s="38"/>
      <c r="C1074" s="206"/>
      <c r="D1074" s="209"/>
      <c r="E1074" s="85" t="s">
        <v>46</v>
      </c>
      <c r="F1074" s="86"/>
      <c r="G1074" s="206"/>
      <c r="H1074" s="209"/>
      <c r="I1074" s="85" t="s">
        <v>46</v>
      </c>
      <c r="J1074" s="108" t="s">
        <v>63</v>
      </c>
      <c r="K1074" s="206"/>
      <c r="L1074" s="209"/>
      <c r="M1074" s="85" t="s">
        <v>46</v>
      </c>
      <c r="N1074" s="108"/>
      <c r="O1074" s="43"/>
      <c r="P1074" s="1"/>
      <c r="Q1074" s="1"/>
      <c r="R1074" s="15"/>
      <c r="S1074" s="227" t="str">
        <f>IF(OR(S1071="Empleado",S1071="Familiar"),"Nombre del Empleado","N° Factura")</f>
        <v>N° Factura</v>
      </c>
      <c r="T1074" s="228"/>
      <c r="U1074" s="89"/>
      <c r="V1074" s="47"/>
      <c r="W1074" s="227" t="str">
        <f>IF(OR(W1071="Empleado",W1071="Familiar"),"Nombre del Empleado","N° Factura")</f>
        <v>Nombre del Empleado</v>
      </c>
      <c r="X1074" s="228"/>
      <c r="Y1074" s="89"/>
      <c r="Z1074" s="47"/>
      <c r="AA1074" s="227" t="str">
        <f>IF(OR(AA1071="Empleado",AA1071="Familiar"),"Nombre del Empleado","N° Factura")</f>
        <v>N° Factura</v>
      </c>
      <c r="AB1074" s="228"/>
      <c r="AC1074" s="89"/>
      <c r="AD1074" s="48"/>
      <c r="AE1074" s="181"/>
      <c r="AF1074" s="181"/>
      <c r="AG1074" s="181"/>
      <c r="AH1074" s="181"/>
      <c r="AI1074" s="181"/>
      <c r="AJ1074" s="181"/>
      <c r="AK1074" s="181"/>
      <c r="AL1074" s="181"/>
      <c r="AM1074" s="48"/>
      <c r="AN1074" s="53">
        <f>A1049</f>
        <v>46293</v>
      </c>
      <c r="AO1074" s="54" t="str">
        <f>K1050</f>
        <v>Consultorio N° 3</v>
      </c>
      <c r="AP1074" s="55">
        <f t="shared" ref="AP1074:AQ1074" si="733">K1051</f>
        <v>0</v>
      </c>
      <c r="AQ1074" s="55">
        <f t="shared" si="733"/>
        <v>0</v>
      </c>
      <c r="AR1074" s="55">
        <f>AC1051</f>
        <v>0</v>
      </c>
      <c r="AS1074" s="55">
        <f>AA1051</f>
        <v>0</v>
      </c>
      <c r="AT1074" s="55">
        <f>AA1052</f>
        <v>0</v>
      </c>
      <c r="AU1074" s="55">
        <f>AC1052</f>
        <v>0</v>
      </c>
      <c r="AV1074" s="55">
        <f>AA1053</f>
        <v>0</v>
      </c>
      <c r="AW1074" s="55">
        <f>AC1053</f>
        <v>0</v>
      </c>
      <c r="AX1074" s="55">
        <f>AC1054</f>
        <v>0</v>
      </c>
      <c r="AY1074" s="55">
        <f>N1054</f>
        <v>0</v>
      </c>
      <c r="AZ1074" s="56"/>
      <c r="BA1074" s="56"/>
      <c r="BB1074" s="56"/>
      <c r="BC1074" s="56"/>
      <c r="BD1074" s="56"/>
      <c r="BE1074" s="56"/>
      <c r="BF1074" s="56"/>
      <c r="BG1074" s="56"/>
      <c r="BH1074" s="56"/>
      <c r="BI1074" s="56"/>
      <c r="BJ1074" s="56"/>
      <c r="BK1074" s="56"/>
      <c r="BL1074" s="56"/>
      <c r="BM1074" s="56"/>
      <c r="BN1074" s="56"/>
    </row>
    <row r="1075" spans="1:66" ht="11.25" customHeight="1">
      <c r="A1075" s="222">
        <f>A1071+$Q$13/1440</f>
        <v>0.58333333333333326</v>
      </c>
      <c r="B1075" s="38"/>
      <c r="C1075" s="204"/>
      <c r="D1075" s="207"/>
      <c r="E1075" s="40" t="s">
        <v>36</v>
      </c>
      <c r="F1075" s="42" t="str">
        <f>IF(D1075&lt;&gt;"", VLOOKUP(D1075,'Base de Datos'!$A$2:$D1268,2,FALSE()),"")</f>
        <v/>
      </c>
      <c r="G1075" s="204" t="s">
        <v>52</v>
      </c>
      <c r="H1075" s="216" t="s">
        <v>301</v>
      </c>
      <c r="I1075" s="40" t="s">
        <v>36</v>
      </c>
      <c r="J1075" s="42">
        <f>IF(H1075&lt;&gt;"", VLOOKUP(H1075,'Base de Datos'!$A$2:$D1268,2,FALSE()),"")</f>
        <v>0</v>
      </c>
      <c r="K1075" s="204"/>
      <c r="L1075" s="216"/>
      <c r="M1075" s="40" t="s">
        <v>36</v>
      </c>
      <c r="N1075" s="42" t="str">
        <f>IF(L1075&lt;&gt;"", VLOOKUP(L1075,'Base de Datos'!$A$2:$D1268,2,FALSE()),"")</f>
        <v/>
      </c>
      <c r="O1075" s="43"/>
      <c r="P1075" s="151"/>
      <c r="Q1075" s="1"/>
      <c r="R1075" s="15"/>
      <c r="S1075" s="45"/>
      <c r="T1075" s="45" t="s">
        <v>37</v>
      </c>
      <c r="U1075" s="46"/>
      <c r="V1075" s="47"/>
      <c r="W1075" s="45"/>
      <c r="X1075" s="45" t="s">
        <v>37</v>
      </c>
      <c r="Y1075" s="46">
        <v>150</v>
      </c>
      <c r="Z1075" s="47"/>
      <c r="AA1075" s="45"/>
      <c r="AB1075" s="45" t="s">
        <v>37</v>
      </c>
      <c r="AC1075" s="46">
        <v>50</v>
      </c>
      <c r="AD1075" s="48"/>
      <c r="AE1075" s="181"/>
      <c r="AF1075" s="181"/>
      <c r="AG1075" s="181"/>
      <c r="AH1075" s="181"/>
      <c r="AI1075" s="181"/>
      <c r="AJ1075" s="181"/>
      <c r="AK1075" s="181"/>
      <c r="AL1075" s="181"/>
      <c r="AM1075" s="48"/>
      <c r="AN1075" s="53">
        <f>A1049</f>
        <v>46293</v>
      </c>
      <c r="AO1075" s="54" t="str">
        <f>K1050</f>
        <v>Consultorio N° 3</v>
      </c>
      <c r="AP1075" s="55">
        <f t="shared" ref="AP1075:AQ1075" si="734">K1055</f>
        <v>0</v>
      </c>
      <c r="AQ1075" s="55">
        <f t="shared" si="734"/>
        <v>0</v>
      </c>
      <c r="AR1075" s="55">
        <f>AC1055</f>
        <v>0</v>
      </c>
      <c r="AS1075" s="55">
        <f>AA1055</f>
        <v>0</v>
      </c>
      <c r="AT1075" s="55">
        <f>AA1056</f>
        <v>0</v>
      </c>
      <c r="AU1075" s="55">
        <f>AC1056</f>
        <v>0</v>
      </c>
      <c r="AV1075" s="55">
        <f>AA1057</f>
        <v>0</v>
      </c>
      <c r="AW1075" s="55">
        <f>AC1057</f>
        <v>0</v>
      </c>
      <c r="AX1075" s="55">
        <f>AC1058</f>
        <v>0</v>
      </c>
      <c r="AY1075" s="55">
        <f>N1058</f>
        <v>0</v>
      </c>
      <c r="AZ1075" s="56"/>
      <c r="BA1075" s="56"/>
      <c r="BB1075" s="56"/>
      <c r="BC1075" s="56"/>
      <c r="BD1075" s="56"/>
      <c r="BE1075" s="56"/>
      <c r="BF1075" s="56"/>
      <c r="BG1075" s="56"/>
      <c r="BH1075" s="56"/>
      <c r="BI1075" s="56"/>
      <c r="BJ1075" s="56"/>
      <c r="BK1075" s="56"/>
      <c r="BL1075" s="56"/>
      <c r="BM1075" s="56"/>
      <c r="BN1075" s="56"/>
    </row>
    <row r="1076" spans="1:66" ht="11.25" customHeight="1">
      <c r="A1076" s="220"/>
      <c r="B1076" s="38"/>
      <c r="C1076" s="205"/>
      <c r="D1076" s="208"/>
      <c r="E1076" s="57" t="s">
        <v>42</v>
      </c>
      <c r="F1076" s="58" t="str">
        <f>IF(D1075&lt;&gt;"", VLOOKUP(D1075,'Base de Datos'!$A$2:$D1268,3,FALSE()),"")</f>
        <v/>
      </c>
      <c r="G1076" s="205"/>
      <c r="H1076" s="208"/>
      <c r="I1076" s="57" t="s">
        <v>42</v>
      </c>
      <c r="J1076" s="58">
        <f>IF(H1075&lt;&gt;"", VLOOKUP(H1075,'Base de Datos'!$A$2:$D1268,3,FALSE()),"")</f>
        <v>4169555312</v>
      </c>
      <c r="K1076" s="205"/>
      <c r="L1076" s="208"/>
      <c r="M1076" s="57" t="s">
        <v>42</v>
      </c>
      <c r="N1076" s="58" t="str">
        <f>IF(L1075&lt;&gt;"", VLOOKUP(L1075,'Base de Datos'!$A$2:$D1268,3,FALSE()),"")</f>
        <v/>
      </c>
      <c r="O1076" s="43"/>
      <c r="P1076" s="151"/>
      <c r="Q1076" s="152"/>
      <c r="R1076" s="15"/>
      <c r="S1076" s="229"/>
      <c r="T1076" s="230"/>
      <c r="U1076" s="59"/>
      <c r="V1076" s="47"/>
      <c r="W1076" s="229" t="s">
        <v>56</v>
      </c>
      <c r="X1076" s="230"/>
      <c r="Y1076" s="59">
        <v>64275.75</v>
      </c>
      <c r="Z1076" s="47"/>
      <c r="AA1076" s="229" t="s">
        <v>56</v>
      </c>
      <c r="AB1076" s="230"/>
      <c r="AC1076" s="59">
        <v>37140.5</v>
      </c>
      <c r="AD1076" s="48"/>
      <c r="AE1076" s="181"/>
      <c r="AF1076" s="181"/>
      <c r="AG1076" s="181"/>
      <c r="AH1076" s="181"/>
      <c r="AI1076" s="181"/>
      <c r="AJ1076" s="181"/>
      <c r="AK1076" s="181"/>
      <c r="AL1076" s="181"/>
      <c r="AM1076" s="48"/>
      <c r="AN1076" s="53">
        <f>A1049</f>
        <v>46293</v>
      </c>
      <c r="AO1076" s="54" t="str">
        <f>K1050</f>
        <v>Consultorio N° 3</v>
      </c>
      <c r="AP1076" s="55">
        <f t="shared" ref="AP1076:AQ1076" si="735">K1059</f>
        <v>0</v>
      </c>
      <c r="AQ1076" s="55">
        <f t="shared" si="735"/>
        <v>0</v>
      </c>
      <c r="AR1076" s="55">
        <f>AC1059</f>
        <v>0</v>
      </c>
      <c r="AS1076" s="55">
        <f>AA1059</f>
        <v>0</v>
      </c>
      <c r="AT1076" s="55">
        <f>AA1060</f>
        <v>0</v>
      </c>
      <c r="AU1076" s="55">
        <f>AC1060</f>
        <v>0</v>
      </c>
      <c r="AV1076" s="55">
        <f>AA1061</f>
        <v>0</v>
      </c>
      <c r="AW1076" s="55">
        <f>AC1061</f>
        <v>0</v>
      </c>
      <c r="AX1076" s="55">
        <f>AC1062</f>
        <v>0</v>
      </c>
      <c r="AY1076" s="55">
        <f>N1062</f>
        <v>0</v>
      </c>
      <c r="AZ1076" s="56"/>
      <c r="BA1076" s="56"/>
      <c r="BB1076" s="56"/>
      <c r="BC1076" s="56"/>
      <c r="BD1076" s="56"/>
      <c r="BE1076" s="56"/>
      <c r="BF1076" s="56"/>
      <c r="BG1076" s="56"/>
      <c r="BH1076" s="56"/>
      <c r="BI1076" s="56"/>
      <c r="BJ1076" s="56"/>
      <c r="BK1076" s="56"/>
      <c r="BL1076" s="56"/>
      <c r="BM1076" s="56"/>
      <c r="BN1076" s="56"/>
    </row>
    <row r="1077" spans="1:66" ht="11.25" customHeight="1">
      <c r="A1077" s="220"/>
      <c r="B1077" s="38"/>
      <c r="C1077" s="205"/>
      <c r="D1077" s="208"/>
      <c r="E1077" s="57" t="s">
        <v>44</v>
      </c>
      <c r="F1077" s="58" t="str">
        <f>IF(D1075&lt;&gt;"", VLOOKUP(D1075,'Base de Datos'!$A$2:$D1268,4,FALSE()),"")</f>
        <v/>
      </c>
      <c r="G1077" s="205"/>
      <c r="H1077" s="208"/>
      <c r="I1077" s="57" t="s">
        <v>44</v>
      </c>
      <c r="J1077" s="58" t="str">
        <f>IF(H1075&lt;&gt;"", VLOOKUP(H1075,'Base de Datos'!$A$2:$D1268,4,FALSE()),"")</f>
        <v>V13776976</v>
      </c>
      <c r="K1077" s="205"/>
      <c r="L1077" s="208"/>
      <c r="M1077" s="57" t="s">
        <v>44</v>
      </c>
      <c r="N1077" s="58" t="str">
        <f>IF(L1075&lt;&gt;"", VLOOKUP(L1075,'Base de Datos'!$A$2:$D1268,4,FALSE()),"")</f>
        <v/>
      </c>
      <c r="O1077" s="43"/>
      <c r="P1077" s="151"/>
      <c r="Q1077" s="152"/>
      <c r="R1077" s="15"/>
      <c r="S1077" s="229"/>
      <c r="T1077" s="230"/>
      <c r="U1077" s="59"/>
      <c r="V1077" s="47"/>
      <c r="W1077" s="229"/>
      <c r="X1077" s="230"/>
      <c r="Y1077" s="59"/>
      <c r="Z1077" s="47"/>
      <c r="AA1077" s="229"/>
      <c r="AB1077" s="230"/>
      <c r="AC1077" s="59"/>
      <c r="AD1077" s="48"/>
      <c r="AE1077" s="181"/>
      <c r="AF1077" s="181"/>
      <c r="AG1077" s="181"/>
      <c r="AH1077" s="181"/>
      <c r="AI1077" s="181"/>
      <c r="AJ1077" s="181"/>
      <c r="AK1077" s="181"/>
      <c r="AL1077" s="181"/>
      <c r="AM1077" s="48"/>
      <c r="AN1077" s="53">
        <f>A1049</f>
        <v>46293</v>
      </c>
      <c r="AO1077" s="54" t="str">
        <f>K1050</f>
        <v>Consultorio N° 3</v>
      </c>
      <c r="AP1077" s="55">
        <f t="shared" ref="AP1077:AQ1077" si="736">K1063</f>
        <v>0</v>
      </c>
      <c r="AQ1077" s="55">
        <f t="shared" si="736"/>
        <v>0</v>
      </c>
      <c r="AR1077" s="55">
        <f>AC1063</f>
        <v>0</v>
      </c>
      <c r="AS1077" s="55">
        <f>AA1063</f>
        <v>0</v>
      </c>
      <c r="AT1077" s="55">
        <f>AA1064</f>
        <v>0</v>
      </c>
      <c r="AU1077" s="55">
        <f>AC1064</f>
        <v>0</v>
      </c>
      <c r="AV1077" s="55">
        <f>AA1065</f>
        <v>0</v>
      </c>
      <c r="AW1077" s="55">
        <f>AC1065</f>
        <v>0</v>
      </c>
      <c r="AX1077" s="55">
        <f>AC1066</f>
        <v>0</v>
      </c>
      <c r="AY1077" s="55">
        <f>N1066</f>
        <v>0</v>
      </c>
      <c r="AZ1077" s="56"/>
      <c r="BA1077" s="56"/>
      <c r="BB1077" s="56"/>
      <c r="BC1077" s="56"/>
      <c r="BD1077" s="56"/>
      <c r="BE1077" s="56"/>
      <c r="BF1077" s="56"/>
      <c r="BG1077" s="56"/>
      <c r="BH1077" s="56"/>
      <c r="BI1077" s="56"/>
      <c r="BJ1077" s="56"/>
      <c r="BK1077" s="56"/>
      <c r="BL1077" s="56"/>
      <c r="BM1077" s="56"/>
      <c r="BN1077" s="56"/>
    </row>
    <row r="1078" spans="1:66" ht="11.25" customHeight="1">
      <c r="A1078" s="221"/>
      <c r="B1078" s="38"/>
      <c r="C1078" s="206"/>
      <c r="D1078" s="209"/>
      <c r="E1078" s="85" t="s">
        <v>46</v>
      </c>
      <c r="F1078" s="86"/>
      <c r="G1078" s="206"/>
      <c r="H1078" s="209"/>
      <c r="I1078" s="85" t="s">
        <v>46</v>
      </c>
      <c r="J1078" s="108" t="s">
        <v>63</v>
      </c>
      <c r="K1078" s="206"/>
      <c r="L1078" s="209"/>
      <c r="M1078" s="85" t="s">
        <v>46</v>
      </c>
      <c r="N1078" s="108"/>
      <c r="O1078" s="43"/>
      <c r="P1078" s="151"/>
      <c r="Q1078" s="1"/>
      <c r="R1078" s="15"/>
      <c r="S1078" s="227" t="str">
        <f>IF(OR(S1075="Empleado",S1075="Familiar"),"Nombre del Empleado","N° Factura")</f>
        <v>N° Factura</v>
      </c>
      <c r="T1078" s="228"/>
      <c r="U1078" s="89"/>
      <c r="V1078" s="47"/>
      <c r="W1078" s="227" t="str">
        <f>IF(OR(W1075="Empleado",W1075="Familiar"),"Nombre del Empleado","N° Factura")</f>
        <v>N° Factura</v>
      </c>
      <c r="X1078" s="228"/>
      <c r="Y1078" s="89"/>
      <c r="Z1078" s="47"/>
      <c r="AA1078" s="227" t="str">
        <f>IF(OR(AA1075="Empleado",AA1075="Familiar"),"Nombre del Empleado","N° Factura")</f>
        <v>N° Factura</v>
      </c>
      <c r="AB1078" s="228"/>
      <c r="AC1078" s="89"/>
      <c r="AD1078" s="48"/>
      <c r="AE1078" s="181"/>
      <c r="AF1078" s="181"/>
      <c r="AG1078" s="181"/>
      <c r="AH1078" s="181"/>
      <c r="AI1078" s="181"/>
      <c r="AJ1078" s="181"/>
      <c r="AK1078" s="181"/>
      <c r="AL1078" s="181"/>
      <c r="AM1078" s="48"/>
      <c r="AN1078" s="53">
        <f>A1049</f>
        <v>46293</v>
      </c>
      <c r="AO1078" s="54" t="str">
        <f>K1050</f>
        <v>Consultorio N° 3</v>
      </c>
      <c r="AP1078" s="55">
        <f t="shared" ref="AP1078:AQ1078" si="737">K1067</f>
        <v>0</v>
      </c>
      <c r="AQ1078" s="55">
        <f t="shared" si="737"/>
        <v>0</v>
      </c>
      <c r="AR1078" s="55">
        <f>AC1067</f>
        <v>0</v>
      </c>
      <c r="AS1078" s="55">
        <f>AA1067</f>
        <v>0</v>
      </c>
      <c r="AT1078" s="55">
        <f>AA1068</f>
        <v>0</v>
      </c>
      <c r="AU1078" s="55">
        <f>AC1068</f>
        <v>0</v>
      </c>
      <c r="AV1078" s="55">
        <f>AA1069</f>
        <v>0</v>
      </c>
      <c r="AW1078" s="55">
        <f>AC1069</f>
        <v>0</v>
      </c>
      <c r="AX1078" s="55">
        <f>AC1070</f>
        <v>0</v>
      </c>
      <c r="AY1078" s="55">
        <f>N1070</f>
        <v>0</v>
      </c>
      <c r="AZ1078" s="56"/>
      <c r="BA1078" s="56"/>
      <c r="BB1078" s="56"/>
      <c r="BC1078" s="56"/>
      <c r="BD1078" s="56"/>
      <c r="BE1078" s="56"/>
      <c r="BF1078" s="56"/>
      <c r="BG1078" s="56"/>
      <c r="BH1078" s="56"/>
      <c r="BI1078" s="56"/>
      <c r="BJ1078" s="56"/>
      <c r="BK1078" s="56"/>
      <c r="BL1078" s="56"/>
      <c r="BM1078" s="56"/>
      <c r="BN1078" s="56"/>
    </row>
    <row r="1079" spans="1:66" ht="11.25" customHeight="1">
      <c r="A1079" s="222">
        <f>A1075+$Q$13/1440</f>
        <v>0.62499999999999989</v>
      </c>
      <c r="B1079" s="38"/>
      <c r="C1079" s="204"/>
      <c r="D1079" s="207"/>
      <c r="E1079" s="40" t="s">
        <v>36</v>
      </c>
      <c r="F1079" s="42" t="str">
        <f>IF(D1079&lt;&gt;"", VLOOKUP(D1079,'Base de Datos'!$A$2:$D1268,2,FALSE()),"")</f>
        <v/>
      </c>
      <c r="G1079" s="204"/>
      <c r="H1079" s="216"/>
      <c r="I1079" s="40" t="s">
        <v>36</v>
      </c>
      <c r="J1079" s="42" t="str">
        <f>IF(H1079&lt;&gt;"", VLOOKUP(H1079,'Base de Datos'!$A$2:$D1268,2,FALSE()),"")</f>
        <v/>
      </c>
      <c r="K1079" s="204"/>
      <c r="L1079" s="216"/>
      <c r="M1079" s="40" t="s">
        <v>36</v>
      </c>
      <c r="N1079" s="42" t="str">
        <f>IF(L1079&lt;&gt;"", VLOOKUP(L1079,'Base de Datos'!$A$2:$D1268,2,FALSE()),"")</f>
        <v/>
      </c>
      <c r="O1079" s="43"/>
      <c r="P1079" s="153"/>
      <c r="Q1079" s="154"/>
      <c r="R1079" s="15"/>
      <c r="S1079" s="45"/>
      <c r="T1079" s="45" t="s">
        <v>37</v>
      </c>
      <c r="U1079" s="46"/>
      <c r="V1079" s="47"/>
      <c r="W1079" s="45"/>
      <c r="X1079" s="45" t="s">
        <v>37</v>
      </c>
      <c r="Y1079" s="46"/>
      <c r="Z1079" s="47"/>
      <c r="AA1079" s="45"/>
      <c r="AB1079" s="45" t="s">
        <v>37</v>
      </c>
      <c r="AC1079" s="46"/>
      <c r="AD1079" s="48"/>
      <c r="AE1079" s="181"/>
      <c r="AF1079" s="181"/>
      <c r="AG1079" s="181"/>
      <c r="AH1079" s="181"/>
      <c r="AI1079" s="181"/>
      <c r="AJ1079" s="181"/>
      <c r="AK1079" s="181"/>
      <c r="AL1079" s="181"/>
      <c r="AM1079" s="48"/>
      <c r="AN1079" s="53">
        <f>A1049</f>
        <v>46293</v>
      </c>
      <c r="AO1079" s="54" t="str">
        <f>K1050</f>
        <v>Consultorio N° 3</v>
      </c>
      <c r="AP1079" s="55">
        <f t="shared" ref="AP1079:AQ1079" si="738">K1071</f>
        <v>0</v>
      </c>
      <c r="AQ1079" s="55">
        <f t="shared" si="738"/>
        <v>0</v>
      </c>
      <c r="AR1079" s="55">
        <f>AC1071</f>
        <v>50</v>
      </c>
      <c r="AS1079" s="55">
        <f>AA1071</f>
        <v>0</v>
      </c>
      <c r="AT1079" s="55" t="str">
        <f>AA1072</f>
        <v>Punto de venta</v>
      </c>
      <c r="AU1079" s="55">
        <f>AC1072</f>
        <v>44568.6</v>
      </c>
      <c r="AV1079" s="55">
        <f>AA1073</f>
        <v>0</v>
      </c>
      <c r="AW1079" s="55">
        <f>AC1073</f>
        <v>0</v>
      </c>
      <c r="AX1079" s="55">
        <f>AC1074</f>
        <v>0</v>
      </c>
      <c r="AY1079" s="55">
        <f>N1074</f>
        <v>0</v>
      </c>
      <c r="AZ1079" s="56"/>
      <c r="BA1079" s="56"/>
      <c r="BB1079" s="56"/>
      <c r="BC1079" s="56"/>
      <c r="BD1079" s="56"/>
      <c r="BE1079" s="56"/>
      <c r="BF1079" s="56"/>
      <c r="BG1079" s="56"/>
      <c r="BH1079" s="56"/>
      <c r="BI1079" s="56"/>
      <c r="BJ1079" s="56"/>
      <c r="BK1079" s="56"/>
      <c r="BL1079" s="56"/>
      <c r="BM1079" s="56"/>
      <c r="BN1079" s="56"/>
    </row>
    <row r="1080" spans="1:66" ht="11.25" customHeight="1">
      <c r="A1080" s="220"/>
      <c r="B1080" s="38"/>
      <c r="C1080" s="205"/>
      <c r="D1080" s="208"/>
      <c r="E1080" s="57" t="s">
        <v>42</v>
      </c>
      <c r="F1080" s="58" t="str">
        <f>IF(D1079&lt;&gt;"", VLOOKUP(D1079,'Base de Datos'!$A$2:$D1268,3,FALSE()),"")</f>
        <v/>
      </c>
      <c r="G1080" s="205"/>
      <c r="H1080" s="208"/>
      <c r="I1080" s="57" t="s">
        <v>42</v>
      </c>
      <c r="J1080" s="58" t="str">
        <f>IF(H1079&lt;&gt;"", VLOOKUP(H1079,'Base de Datos'!$A$2:$D1268,3,FALSE()),"")</f>
        <v/>
      </c>
      <c r="K1080" s="205"/>
      <c r="L1080" s="208"/>
      <c r="M1080" s="57" t="s">
        <v>42</v>
      </c>
      <c r="N1080" s="58" t="str">
        <f>IF(L1079&lt;&gt;"", VLOOKUP(L1079,'Base de Datos'!$A$2:$D1268,3,FALSE()),"")</f>
        <v/>
      </c>
      <c r="O1080" s="43"/>
      <c r="P1080" s="153"/>
      <c r="Q1080" s="154"/>
      <c r="R1080" s="15"/>
      <c r="S1080" s="229"/>
      <c r="T1080" s="230"/>
      <c r="U1080" s="59"/>
      <c r="V1080" s="47"/>
      <c r="W1080" s="229"/>
      <c r="X1080" s="230"/>
      <c r="Y1080" s="59"/>
      <c r="Z1080" s="47"/>
      <c r="AA1080" s="229"/>
      <c r="AB1080" s="230"/>
      <c r="AC1080" s="59"/>
      <c r="AD1080" s="48"/>
      <c r="AE1080" s="181"/>
      <c r="AF1080" s="181"/>
      <c r="AG1080" s="181"/>
      <c r="AH1080" s="181"/>
      <c r="AI1080" s="181"/>
      <c r="AJ1080" s="181"/>
      <c r="AK1080" s="181"/>
      <c r="AL1080" s="181"/>
      <c r="AM1080" s="48"/>
      <c r="AN1080" s="53">
        <f>A1049</f>
        <v>46293</v>
      </c>
      <c r="AO1080" s="54" t="str">
        <f>K1050</f>
        <v>Consultorio N° 3</v>
      </c>
      <c r="AP1080" s="55">
        <f t="shared" ref="AP1080:AQ1080" si="739">K1075</f>
        <v>0</v>
      </c>
      <c r="AQ1080" s="55">
        <f t="shared" si="739"/>
        <v>0</v>
      </c>
      <c r="AR1080" s="55">
        <f>AC1075</f>
        <v>50</v>
      </c>
      <c r="AS1080" s="55">
        <f>AA1075</f>
        <v>0</v>
      </c>
      <c r="AT1080" s="55" t="str">
        <f>AA1076</f>
        <v>Punto de venta</v>
      </c>
      <c r="AU1080" s="55">
        <f>AC1076</f>
        <v>37140.5</v>
      </c>
      <c r="AV1080" s="55">
        <f>AA1077</f>
        <v>0</v>
      </c>
      <c r="AW1080" s="55">
        <f>AC1077</f>
        <v>0</v>
      </c>
      <c r="AX1080" s="55">
        <f>AC1078</f>
        <v>0</v>
      </c>
      <c r="AY1080" s="55">
        <f>N1078</f>
        <v>0</v>
      </c>
      <c r="AZ1080" s="56"/>
      <c r="BA1080" s="56"/>
      <c r="BB1080" s="56"/>
      <c r="BC1080" s="56"/>
      <c r="BD1080" s="56"/>
      <c r="BE1080" s="56"/>
      <c r="BF1080" s="56"/>
      <c r="BG1080" s="56"/>
      <c r="BH1080" s="56"/>
      <c r="BI1080" s="56"/>
      <c r="BJ1080" s="56"/>
      <c r="BK1080" s="56"/>
      <c r="BL1080" s="56"/>
      <c r="BM1080" s="56"/>
      <c r="BN1080" s="56"/>
    </row>
    <row r="1081" spans="1:66" ht="11.25" customHeight="1">
      <c r="A1081" s="220"/>
      <c r="B1081" s="38"/>
      <c r="C1081" s="205"/>
      <c r="D1081" s="208"/>
      <c r="E1081" s="57" t="s">
        <v>44</v>
      </c>
      <c r="F1081" s="58" t="str">
        <f>IF(D1079&lt;&gt;"", VLOOKUP(D1079,'Base de Datos'!$A$2:$D1268,4,FALSE()),"")</f>
        <v/>
      </c>
      <c r="G1081" s="205"/>
      <c r="H1081" s="208"/>
      <c r="I1081" s="57" t="s">
        <v>44</v>
      </c>
      <c r="J1081" s="58" t="str">
        <f>IF(H1079&lt;&gt;"", VLOOKUP(H1079,'Base de Datos'!$A$2:$D1268,4,FALSE()),"")</f>
        <v/>
      </c>
      <c r="K1081" s="205"/>
      <c r="L1081" s="208"/>
      <c r="M1081" s="57" t="s">
        <v>44</v>
      </c>
      <c r="N1081" s="58" t="str">
        <f>IF(L1079&lt;&gt;"", VLOOKUP(L1079,'Base de Datos'!$A$2:$D1268,4,FALSE()),"")</f>
        <v/>
      </c>
      <c r="O1081" s="43"/>
      <c r="P1081" s="153"/>
      <c r="Q1081" s="154"/>
      <c r="R1081" s="15"/>
      <c r="S1081" s="229"/>
      <c r="T1081" s="230"/>
      <c r="U1081" s="59"/>
      <c r="V1081" s="47"/>
      <c r="W1081" s="229"/>
      <c r="X1081" s="230"/>
      <c r="Y1081" s="59"/>
      <c r="Z1081" s="47"/>
      <c r="AA1081" s="229"/>
      <c r="AB1081" s="230"/>
      <c r="AC1081" s="59"/>
      <c r="AD1081" s="48"/>
      <c r="AE1081" s="181"/>
      <c r="AF1081" s="181"/>
      <c r="AG1081" s="181"/>
      <c r="AH1081" s="181"/>
      <c r="AI1081" s="181"/>
      <c r="AJ1081" s="181"/>
      <c r="AK1081" s="181"/>
      <c r="AL1081" s="181"/>
      <c r="AM1081" s="48"/>
      <c r="AN1081" s="53">
        <f>A1049</f>
        <v>46293</v>
      </c>
      <c r="AO1081" s="54" t="str">
        <f>K1050</f>
        <v>Consultorio N° 3</v>
      </c>
      <c r="AP1081" s="55">
        <f t="shared" ref="AP1081:AQ1081" si="740">K1079</f>
        <v>0</v>
      </c>
      <c r="AQ1081" s="55">
        <f t="shared" si="740"/>
        <v>0</v>
      </c>
      <c r="AR1081" s="55">
        <f>AC1079</f>
        <v>0</v>
      </c>
      <c r="AS1081" s="55">
        <f>AA1079</f>
        <v>0</v>
      </c>
      <c r="AT1081" s="55">
        <f>AA1080</f>
        <v>0</v>
      </c>
      <c r="AU1081" s="55">
        <f>AC1080</f>
        <v>0</v>
      </c>
      <c r="AV1081" s="55">
        <f>AA1081</f>
        <v>0</v>
      </c>
      <c r="AW1081" s="55">
        <f>AC1081</f>
        <v>0</v>
      </c>
      <c r="AX1081" s="55">
        <f>AC1082</f>
        <v>0</v>
      </c>
      <c r="AY1081" s="55">
        <f>N1082</f>
        <v>0</v>
      </c>
      <c r="AZ1081" s="56"/>
      <c r="BA1081" s="56"/>
      <c r="BB1081" s="56"/>
      <c r="BC1081" s="56"/>
      <c r="BD1081" s="56"/>
      <c r="BE1081" s="56"/>
      <c r="BF1081" s="56"/>
      <c r="BG1081" s="56"/>
      <c r="BH1081" s="56"/>
      <c r="BI1081" s="56"/>
      <c r="BJ1081" s="56"/>
      <c r="BK1081" s="56"/>
      <c r="BL1081" s="56"/>
      <c r="BM1081" s="56"/>
      <c r="BN1081" s="56"/>
    </row>
    <row r="1082" spans="1:66" ht="11.25" customHeight="1">
      <c r="A1082" s="221"/>
      <c r="B1082" s="38"/>
      <c r="C1082" s="206"/>
      <c r="D1082" s="209"/>
      <c r="E1082" s="85" t="s">
        <v>46</v>
      </c>
      <c r="F1082" s="86"/>
      <c r="G1082" s="206"/>
      <c r="H1082" s="209"/>
      <c r="I1082" s="85" t="s">
        <v>46</v>
      </c>
      <c r="J1082" s="108"/>
      <c r="K1082" s="206"/>
      <c r="L1082" s="209"/>
      <c r="M1082" s="85" t="s">
        <v>46</v>
      </c>
      <c r="N1082" s="108"/>
      <c r="O1082" s="43"/>
      <c r="P1082" s="153"/>
      <c r="Q1082" s="154"/>
      <c r="R1082" s="15"/>
      <c r="S1082" s="227" t="str">
        <f>IF(OR(S1079="Empleado",S1079="Familiar"),"Nombre del Empleado","N° Factura")</f>
        <v>N° Factura</v>
      </c>
      <c r="T1082" s="228"/>
      <c r="U1082" s="89"/>
      <c r="V1082" s="47"/>
      <c r="W1082" s="227" t="str">
        <f>IF(OR(W1079="Empleado",W1079="Familiar"),"Nombre del Empleado","N° Factura")</f>
        <v>N° Factura</v>
      </c>
      <c r="X1082" s="228"/>
      <c r="Y1082" s="89"/>
      <c r="Z1082" s="47"/>
      <c r="AA1082" s="227" t="str">
        <f>IF(OR(AA1079="Empleado",AA1079="Familiar"),"Nombre del Empleado","N° Factura")</f>
        <v>N° Factura</v>
      </c>
      <c r="AB1082" s="228"/>
      <c r="AC1082" s="89"/>
      <c r="AD1082" s="48"/>
      <c r="AE1082" s="181"/>
      <c r="AF1082" s="181"/>
      <c r="AG1082" s="181"/>
      <c r="AH1082" s="181"/>
      <c r="AI1082" s="181"/>
      <c r="AJ1082" s="181"/>
      <c r="AK1082" s="181"/>
      <c r="AL1082" s="181"/>
      <c r="AM1082" s="48"/>
      <c r="AN1082" s="53">
        <f>A1049</f>
        <v>46293</v>
      </c>
      <c r="AO1082" s="54" t="str">
        <f>K1050</f>
        <v>Consultorio N° 3</v>
      </c>
      <c r="AP1082" s="55">
        <f t="shared" ref="AP1082:AQ1082" si="741">K1083</f>
        <v>0</v>
      </c>
      <c r="AQ1082" s="55">
        <f t="shared" si="741"/>
        <v>0</v>
      </c>
      <c r="AR1082" s="55">
        <f>AC1083</f>
        <v>0</v>
      </c>
      <c r="AS1082" s="55">
        <f>AA1083</f>
        <v>0</v>
      </c>
      <c r="AT1082" s="55">
        <f>AA1084</f>
        <v>0</v>
      </c>
      <c r="AU1082" s="55">
        <f>AC1084</f>
        <v>0</v>
      </c>
      <c r="AV1082" s="55">
        <f>AA1085</f>
        <v>0</v>
      </c>
      <c r="AW1082" s="55">
        <f>AC1085</f>
        <v>0</v>
      </c>
      <c r="AX1082" s="55">
        <f>AC1086</f>
        <v>0</v>
      </c>
      <c r="AY1082" s="55">
        <f>N1086</f>
        <v>0</v>
      </c>
      <c r="AZ1082" s="56"/>
      <c r="BA1082" s="56"/>
      <c r="BB1082" s="56"/>
      <c r="BC1082" s="56"/>
      <c r="BD1082" s="56"/>
      <c r="BE1082" s="56"/>
      <c r="BF1082" s="56"/>
      <c r="BG1082" s="56"/>
      <c r="BH1082" s="56"/>
      <c r="BI1082" s="56"/>
      <c r="BJ1082" s="56"/>
      <c r="BK1082" s="56"/>
      <c r="BL1082" s="56"/>
      <c r="BM1082" s="56"/>
      <c r="BN1082" s="56"/>
    </row>
    <row r="1083" spans="1:66" ht="11.25" customHeight="1">
      <c r="A1083" s="222">
        <f>A1079+$Q$13/1440</f>
        <v>0.66666666666666652</v>
      </c>
      <c r="B1083" s="38"/>
      <c r="C1083" s="204"/>
      <c r="D1083" s="207"/>
      <c r="E1083" s="40" t="s">
        <v>36</v>
      </c>
      <c r="F1083" s="42" t="str">
        <f>IF(D1083&lt;&gt;"", VLOOKUP(D1083,'Base de Datos'!$A$2:$D1268,2,FALSE()),"")</f>
        <v/>
      </c>
      <c r="G1083" s="204"/>
      <c r="H1083" s="216"/>
      <c r="I1083" s="40" t="s">
        <v>36</v>
      </c>
      <c r="J1083" s="42" t="str">
        <f>IF(H1083&lt;&gt;"", VLOOKUP(H1083,'Base de Datos'!$A$2:$D1268,2,FALSE()),"")</f>
        <v/>
      </c>
      <c r="K1083" s="204"/>
      <c r="L1083" s="216"/>
      <c r="M1083" s="40" t="s">
        <v>36</v>
      </c>
      <c r="N1083" s="42" t="str">
        <f>IF(L1083&lt;&gt;"", VLOOKUP(L1083,'Base de Datos'!$A$2:$D1268,2,FALSE()),"")</f>
        <v/>
      </c>
      <c r="O1083" s="43"/>
      <c r="P1083" s="3"/>
      <c r="Q1083" s="3"/>
      <c r="R1083" s="15"/>
      <c r="S1083" s="45"/>
      <c r="T1083" s="45" t="s">
        <v>37</v>
      </c>
      <c r="U1083" s="46"/>
      <c r="V1083" s="47"/>
      <c r="W1083" s="45"/>
      <c r="X1083" s="45" t="s">
        <v>37</v>
      </c>
      <c r="Y1083" s="46"/>
      <c r="Z1083" s="47"/>
      <c r="AA1083" s="45"/>
      <c r="AB1083" s="45" t="s">
        <v>37</v>
      </c>
      <c r="AC1083" s="46"/>
      <c r="AD1083" s="48"/>
      <c r="AE1083" s="181"/>
      <c r="AF1083" s="181"/>
      <c r="AG1083" s="181"/>
      <c r="AH1083" s="181"/>
      <c r="AI1083" s="181"/>
      <c r="AJ1083" s="181"/>
      <c r="AK1083" s="181"/>
      <c r="AL1083" s="181"/>
      <c r="AM1083" s="48"/>
      <c r="AN1083" s="53">
        <f>A1049</f>
        <v>46293</v>
      </c>
      <c r="AO1083" s="54" t="str">
        <f>K1050</f>
        <v>Consultorio N° 3</v>
      </c>
      <c r="AP1083" s="55">
        <f t="shared" ref="AP1083:AQ1083" si="742">K1087</f>
        <v>0</v>
      </c>
      <c r="AQ1083" s="55">
        <f t="shared" si="742"/>
        <v>0</v>
      </c>
      <c r="AR1083" s="55">
        <f>AC1087</f>
        <v>0</v>
      </c>
      <c r="AS1083" s="55">
        <f>AA1087</f>
        <v>0</v>
      </c>
      <c r="AT1083" s="55">
        <f>AA1088</f>
        <v>0</v>
      </c>
      <c r="AU1083" s="55">
        <f>AC1088</f>
        <v>0</v>
      </c>
      <c r="AV1083" s="55">
        <f>AA1089</f>
        <v>0</v>
      </c>
      <c r="AW1083" s="55">
        <f>AC1089</f>
        <v>0</v>
      </c>
      <c r="AX1083" s="55">
        <f>AC1090</f>
        <v>0</v>
      </c>
      <c r="AY1083" s="55">
        <f>N1090</f>
        <v>0</v>
      </c>
      <c r="AZ1083" s="56"/>
      <c r="BA1083" s="56"/>
      <c r="BB1083" s="56"/>
      <c r="BC1083" s="56"/>
      <c r="BD1083" s="56"/>
      <c r="BE1083" s="56"/>
      <c r="BF1083" s="56"/>
      <c r="BG1083" s="56"/>
      <c r="BH1083" s="56"/>
      <c r="BI1083" s="56"/>
      <c r="BJ1083" s="56"/>
      <c r="BK1083" s="56"/>
      <c r="BL1083" s="56"/>
      <c r="BM1083" s="56"/>
      <c r="BN1083" s="56"/>
    </row>
    <row r="1084" spans="1:66" ht="11.25" customHeight="1">
      <c r="A1084" s="220"/>
      <c r="B1084" s="38"/>
      <c r="C1084" s="205"/>
      <c r="D1084" s="208"/>
      <c r="E1084" s="57" t="s">
        <v>42</v>
      </c>
      <c r="F1084" s="58" t="str">
        <f>IF(D1083&lt;&gt;"", VLOOKUP(D1083,'Base de Datos'!$A$2:$D1268,3,FALSE()),"")</f>
        <v/>
      </c>
      <c r="G1084" s="205"/>
      <c r="H1084" s="208"/>
      <c r="I1084" s="57" t="s">
        <v>42</v>
      </c>
      <c r="J1084" s="58" t="str">
        <f>IF(H1083&lt;&gt;"", VLOOKUP(H1083,'Base de Datos'!$A$2:$D1268,3,FALSE()),"")</f>
        <v/>
      </c>
      <c r="K1084" s="205"/>
      <c r="L1084" s="208"/>
      <c r="M1084" s="57" t="s">
        <v>42</v>
      </c>
      <c r="N1084" s="58" t="str">
        <f>IF(L1083&lt;&gt;"", VLOOKUP(L1083,'Base de Datos'!$A$2:$D1268,3,FALSE()),"")</f>
        <v/>
      </c>
      <c r="O1084" s="43"/>
      <c r="P1084" s="3"/>
      <c r="Q1084" s="3"/>
      <c r="R1084" s="15"/>
      <c r="S1084" s="229"/>
      <c r="T1084" s="230"/>
      <c r="U1084" s="59"/>
      <c r="V1084" s="47"/>
      <c r="W1084" s="229"/>
      <c r="X1084" s="230"/>
      <c r="Y1084" s="59"/>
      <c r="Z1084" s="47"/>
      <c r="AA1084" s="229"/>
      <c r="AB1084" s="230"/>
      <c r="AC1084" s="59"/>
      <c r="AD1084" s="48"/>
      <c r="AE1084" s="235">
        <f>A1049</f>
        <v>46293</v>
      </c>
      <c r="AF1084" s="236"/>
      <c r="AG1084" s="236"/>
      <c r="AH1084" s="236"/>
      <c r="AI1084" s="236"/>
      <c r="AJ1084" s="236"/>
      <c r="AK1084" s="236"/>
      <c r="AL1084" s="237"/>
      <c r="AM1084" s="48"/>
      <c r="AN1084" s="155">
        <f>A1049</f>
        <v>46293</v>
      </c>
      <c r="AO1084" s="156" t="str">
        <f>K1050</f>
        <v>Consultorio N° 3</v>
      </c>
      <c r="AP1084" s="156">
        <f t="shared" ref="AP1084:AQ1084" si="743">K1091</f>
        <v>0</v>
      </c>
      <c r="AQ1084" s="156">
        <f t="shared" si="743"/>
        <v>0</v>
      </c>
      <c r="AR1084" s="156">
        <f>AC1091</f>
        <v>0</v>
      </c>
      <c r="AS1084" s="156">
        <f>AA1091</f>
        <v>0</v>
      </c>
      <c r="AT1084" s="156">
        <f>AA1092</f>
        <v>0</v>
      </c>
      <c r="AU1084" s="156">
        <f>AC1092</f>
        <v>0</v>
      </c>
      <c r="AV1084" s="156">
        <f>AA1093</f>
        <v>0</v>
      </c>
      <c r="AW1084" s="156">
        <f>AC1093</f>
        <v>0</v>
      </c>
      <c r="AX1084" s="156">
        <f>AC1094</f>
        <v>0</v>
      </c>
      <c r="AY1084" s="156">
        <f>N1094</f>
        <v>0</v>
      </c>
      <c r="AZ1084" s="48"/>
      <c r="BA1084" s="48"/>
      <c r="BB1084" s="48"/>
      <c r="BC1084" s="48"/>
      <c r="BD1084" s="48"/>
      <c r="BE1084" s="48"/>
      <c r="BF1084" s="48"/>
      <c r="BG1084" s="48"/>
      <c r="BH1084" s="48"/>
      <c r="BI1084" s="48"/>
      <c r="BJ1084" s="48"/>
      <c r="BK1084" s="48"/>
      <c r="BL1084" s="48"/>
      <c r="BM1084" s="48"/>
      <c r="BN1084" s="48"/>
    </row>
    <row r="1085" spans="1:66" ht="11.25" customHeight="1">
      <c r="A1085" s="220"/>
      <c r="B1085" s="38"/>
      <c r="C1085" s="205"/>
      <c r="D1085" s="208"/>
      <c r="E1085" s="57" t="s">
        <v>44</v>
      </c>
      <c r="F1085" s="58" t="str">
        <f>IF(D1083&lt;&gt;"", VLOOKUP(D1083,'Base de Datos'!$A$2:$D1268,4,FALSE()),"")</f>
        <v/>
      </c>
      <c r="G1085" s="205"/>
      <c r="H1085" s="208"/>
      <c r="I1085" s="57" t="s">
        <v>44</v>
      </c>
      <c r="J1085" s="58" t="str">
        <f>IF(H1083&lt;&gt;"", VLOOKUP(H1083,'Base de Datos'!$A$2:$D1268,4,FALSE()),"")</f>
        <v/>
      </c>
      <c r="K1085" s="205"/>
      <c r="L1085" s="208"/>
      <c r="M1085" s="57" t="s">
        <v>44</v>
      </c>
      <c r="N1085" s="58" t="str">
        <f>IF(L1083&lt;&gt;"", VLOOKUP(L1083,'Base de Datos'!$A$2:$D1268,4,FALSE()),"")</f>
        <v/>
      </c>
      <c r="O1085" s="43"/>
      <c r="P1085" s="3"/>
      <c r="Q1085" s="3"/>
      <c r="R1085" s="15"/>
      <c r="S1085" s="229"/>
      <c r="T1085" s="230"/>
      <c r="U1085" s="59"/>
      <c r="V1085" s="47"/>
      <c r="W1085" s="229"/>
      <c r="X1085" s="230"/>
      <c r="Y1085" s="59"/>
      <c r="Z1085" s="47"/>
      <c r="AA1085" s="229"/>
      <c r="AB1085" s="230"/>
      <c r="AC1085" s="59"/>
      <c r="AD1085" s="48"/>
      <c r="AE1085" s="238" t="s">
        <v>20</v>
      </c>
      <c r="AF1085" s="239"/>
      <c r="AG1085" s="157" t="s">
        <v>21</v>
      </c>
      <c r="AH1085" s="158" t="s">
        <v>22</v>
      </c>
      <c r="AI1085" s="159" t="s">
        <v>23</v>
      </c>
      <c r="AJ1085" s="159" t="s">
        <v>24</v>
      </c>
      <c r="AK1085" s="159" t="s">
        <v>25</v>
      </c>
      <c r="AL1085" s="160" t="s">
        <v>26</v>
      </c>
      <c r="AM1085" s="48"/>
      <c r="AN1085" s="155">
        <f>A1049</f>
        <v>46293</v>
      </c>
      <c r="AO1085" s="156" t="str">
        <f>K1050</f>
        <v>Consultorio N° 3</v>
      </c>
      <c r="AP1085" s="156">
        <f t="shared" ref="AP1085:AQ1085" si="744">K1095</f>
        <v>0</v>
      </c>
      <c r="AQ1085" s="156">
        <f t="shared" si="744"/>
        <v>0</v>
      </c>
      <c r="AR1085" s="156">
        <f>AC1095</f>
        <v>0</v>
      </c>
      <c r="AS1085" s="156">
        <f>AA1095</f>
        <v>0</v>
      </c>
      <c r="AT1085" s="156">
        <f>AA1096</f>
        <v>0</v>
      </c>
      <c r="AU1085" s="156">
        <f>AC1096</f>
        <v>0</v>
      </c>
      <c r="AV1085" s="156">
        <f>AA1097</f>
        <v>0</v>
      </c>
      <c r="AW1085" s="156">
        <f>AC1097</f>
        <v>0</v>
      </c>
      <c r="AX1085" s="156">
        <f>AC1098</f>
        <v>0</v>
      </c>
      <c r="AY1085" s="156">
        <f>N1098</f>
        <v>0</v>
      </c>
      <c r="AZ1085" s="48"/>
      <c r="BA1085" s="48"/>
      <c r="BB1085" s="48"/>
      <c r="BC1085" s="48"/>
      <c r="BD1085" s="48"/>
      <c r="BE1085" s="48"/>
      <c r="BF1085" s="48"/>
      <c r="BG1085" s="48"/>
      <c r="BH1085" s="48"/>
      <c r="BI1085" s="48"/>
      <c r="BJ1085" s="48"/>
      <c r="BK1085" s="48"/>
      <c r="BL1085" s="48"/>
      <c r="BM1085" s="48"/>
      <c r="BN1085" s="48"/>
    </row>
    <row r="1086" spans="1:66" ht="11.25" customHeight="1">
      <c r="A1086" s="221"/>
      <c r="B1086" s="38"/>
      <c r="C1086" s="206"/>
      <c r="D1086" s="209"/>
      <c r="E1086" s="85" t="s">
        <v>46</v>
      </c>
      <c r="F1086" s="86"/>
      <c r="G1086" s="206"/>
      <c r="H1086" s="209"/>
      <c r="I1086" s="85" t="s">
        <v>46</v>
      </c>
      <c r="J1086" s="108"/>
      <c r="K1086" s="206"/>
      <c r="L1086" s="209"/>
      <c r="M1086" s="85" t="s">
        <v>46</v>
      </c>
      <c r="N1086" s="108"/>
      <c r="O1086" s="43"/>
      <c r="P1086" s="3"/>
      <c r="Q1086" s="3"/>
      <c r="R1086" s="15"/>
      <c r="S1086" s="227" t="str">
        <f>IF(OR(S1083="Empleado",S1083="Familiar"),"Nombre del Empleado","N° Factura")</f>
        <v>N° Factura</v>
      </c>
      <c r="T1086" s="228"/>
      <c r="U1086" s="89"/>
      <c r="V1086" s="47"/>
      <c r="W1086" s="227" t="str">
        <f>IF(OR(W1083="Empleado",W1083="Familiar"),"Nombre del Empleado","N° Factura")</f>
        <v>N° Factura</v>
      </c>
      <c r="X1086" s="228"/>
      <c r="Y1086" s="89"/>
      <c r="Z1086" s="47"/>
      <c r="AA1086" s="227" t="str">
        <f>IF(OR(AA1083="Empleado",AA1083="Familiar"),"Nombre del Empleado","N° Factura")</f>
        <v>N° Factura</v>
      </c>
      <c r="AB1086" s="228"/>
      <c r="AC1086" s="89"/>
      <c r="AD1086" s="48"/>
      <c r="AE1086" s="240" t="s">
        <v>38</v>
      </c>
      <c r="AF1086" s="230"/>
      <c r="AG1086" s="161">
        <f t="array" aca="1" ref="AG1086" ca="1">COUNTIFS(AP1051:AP1091, "💲", AY1051:AY1091, INDIRECT("AE" &amp; ROW())) + COUNTIFS(AP1051:AP1091, "📦", AY1051:AY1091, INDIRECT("AE" &amp; ROW())) + COUNTIFS(AP1051:AP1091, "✅", AY1051:AY1091, INDIRECT("AE" &amp; ROW()))</f>
        <v>0</v>
      </c>
      <c r="AH1086" s="162">
        <f t="array" aca="1" ref="AH1086" ca="1">COUNTIFS(AP1051:AP1091, "💲", AY1051:AY1091, INDIRECT("AE" &amp; ROW())) + COUNTIFS(AP1051:AP1091, "📦", AY1051:AY1091, INDIRECT("AE" &amp; ROW()))</f>
        <v>0</v>
      </c>
      <c r="AI1086" s="139">
        <f t="array" aca="1" ref="AI1086" ca="1">SUMIFS(AR1051:AR1091, AY1051:AY1091, INDIRECT("AE" &amp; ROW()), AP1051:AP1091, "💲") + SUMIFS(AR1051:AR1091, AY1051:AY1091, INDIRECT("AE" &amp; ROW()), AP1051:AP1091, "📦")</f>
        <v>0</v>
      </c>
      <c r="AJ1086" s="139">
        <f t="array" aca="1" ref="AJ1086" ca="1">(
    SUMIFS(AR1051:AR1091, AY1051:AY1091, INDIRECT("AE" &amp; ROW()), AP1051:AP1091, "💲") +
    SUMIFS(AR1051:AR1091, AY1051:AY1091, INDIRECT("AE" &amp; ROW()), AP1051:AP1091, "📦")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
        SUMIFS(AR1051:AR1091, AY1051:AY1091, INDIRECT("AE" &amp; ROW()), AP1051:AP1091, "💲", AS1051:AS1091, "Familiar") +
        SUMIFS(AR1051:AR1091, AY1051:AY1091, INDIRECT("AE" &amp; ROW()), AP1051:AP1091, "📦", AS1051:AS1091, "Familiar")
    ) / 2
)  -
(
    (
        SUMIFS(AR1051:AR1091, AY1051:AY1091, INDIRECT("AE" &amp; ROW()), AP1051:AP1091, "💲", AS1051:AS1091, "Exonerado ADH") +
        SUMIFS(AR1051:AR1091, AY1051:AY1091, INDIRECT("AE" &amp; ROW()), AP1051:AP1091, "📦", AS1051:AS1091, "Exonerado ADH")
    ) / 2
)  -
(
    (
        SUMIFS(AR1051:AR1091, AY1051:AY1091, INDIRECT("AE" &amp; ROW()), AP1051:AP1091, "💲", AS1051:AS1091, "Exonerado Doctor") +
        SUMIFS(AR1051:AR1091, AY1051:AY1091, INDIRECT("AE" &amp; ROW()), AP1051:AP1091, "📦", AS1051:AS1091, "Exonerado Doctor")
    ) / 2
)</f>
        <v>0</v>
      </c>
      <c r="AK1086" s="139">
        <f t="array" aca="1" ref="AK1086" ca="1">(
    SUMIFS(AR1051:AR1091, AY1051:AY1091, INDIRECT("AE" &amp; ROW()), AP1051:AP1091, "💲") +
    SUMIFS(AR1051:AR1091, AY1051:AY1091, INDIRECT("AE" &amp; ROW()), AP1051:AP1091, "📦")
) -
(
    SUMIFS(AR1051:AR1091, AY1051:AY1091, INDIRECT("AE" &amp; ROW()), AP1051:AP1091, "💲", AS1051:AS1091, "Familiar") +
    SUMIFS(AR1051:AR1091, AY1051:AY1091, INDIRECT("AE" &amp; ROW()), AP1051:AP1091, "📦", AS1051:AS1091, "Familiar")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SUMIFS(AR1051:AR1091, AY1051:AY1091, INDIRECT("AE" &amp; ROW()), AP1051:AP1091, "💲", AS1051:AS1091, "Exonerado ADH") +
    SUMIFS(AR1051:AR1091, AY1051:AY1091, INDIRECT("AE" &amp; ROW()), AP1051:AP1091, "📦", AS1051:AS1091, "Exonerado ADH")
) -
(
    (
        SUMIFS(AR1051:AR1091, AY1051:AY1091, INDIRECT("AE" &amp; ROW()), AP1051:AP1091, "💲", AS1051:AS1091, "Exonerado Doctor") +
        SUMIFS(AR1051:AR1091, AY1051:AY1091, INDIRECT("AE" &amp; ROW()), AP1051:AP1091, "📦", AS1051:AS1091, "Exonerado Doctor")
    ) / 2
) -
(
    (
        SUMIFS(AR1051:AR1091, AY1051:AY1091, INDIRECT("AE" &amp; ROW()), AP1051:AP1091, "💲", AS1051:AS1091, "") +
        SUMIFS(AR1051:AR1091, AY1051:AY1091, INDIRECT("AE" &amp; ROW()), AP1051:AP1091, "📦", AS1051:AS1091, "")
    ) / 2
)</f>
        <v>0</v>
      </c>
      <c r="AL1086" s="140">
        <f t="array" aca="1" ref="AL1086" ca="1">(
    SUMIFS(AR1051:AR1091, AY1051:AY1091, INDIRECT("AE" &amp; ROW()), AP1051:AP1091, "💲") +
    SUMIFS(AR1051:AR1091, AY1051:AY1091, INDIRECT("AE" &amp; ROW()), AP1051:AP1091, "📦")
) -
(
    (
        SUMIFS(AR1051:AR1091, AY1051:AY1091, INDIRECT("AE" &amp; ROW()), AP1051:AP1091, "💲", AS1051:AS1091, "Familiar") +
        SUMIFS(AR1051:AR1091, AY1051:AY1091, INDIRECT("AE" &amp; ROW()), AP1051:AP1091, "📦", AS1051:AS1091, "Familiar")
    ) / 2
) -
(
    (
        SUMIFS(AR1051:AR1091, AY1051:AY1091, INDIRECT("AE" &amp; ROW()), AP1051:AP1091, "💲", AS1051:AS1091, "Participante") +
        SUMIFS(AR1051:AR1091, AY1051:AY1091, INDIRECT("AE" &amp; ROW()), AP1051:AP1091, "📦", AS1051:AS1091, "Participante")
    ) / 2
) -
(
    (
        SUMIFS(AR1051:AR1091, AY1051:AY1091, INDIRECT("AE" &amp; ROW()), AP1051:AP1091, "💲", AS1051:AS1091, "Empleado") +
        SUMIFS(AR1051:AR1091, AY1051:AY1091, INDIRECT("AE" &amp; ROW()), AP1051:AP1091, "📦", AS1051:AS1091, "Empleado")
    ) / 2
) -
(
    (
        SUMIFS(AR1051:AR1091, AY1051:AY1091, INDIRECT("AE" &amp; ROW()), AP1051:AP1091, "💲", AS1051:AS1091, "Exonerado ADH") +
        SUMIFS(AR1051:AR1091, AY1051:AY1091, INDIRECT("AE" &amp; ROW()), AP1051:AP1091, "📦", AS1051:AS1091, "Exonerado ADH")
    ) / 2
) -
(
    SUMIFS(AR1051:AR1091, AY1051:AY1091, INDIRECT("AE" &amp; ROW()), AP1051:AP1091, "💲", AS1051:AS1091, "Exonerado Doctor") +
    SUMIFS(AR1051:AR1091, AY1051:AY1091, INDIRECT("AE" &amp; ROW()), AP1051:AP1091, "📦", AS1051:AS1091, "Exonerado Doctor")
) -
(
    (
        SUMIFS(AR1051:AR1091, AY1051:AY1091, INDIRECT("AE" &amp; ROW()), AP1051:AP1091, "💲", AS1051:AS1091, "") +
        SUMIFS(AR1051:AR1091, AY1051:AY1091, INDIRECT("AE" &amp; ROW()), AP1051:AP1091, "📦", AS1051:AS1091, "")
    ) / 2
)</f>
        <v>0</v>
      </c>
      <c r="AM1086" s="48"/>
      <c r="AN1086" s="155">
        <f>A1049</f>
        <v>46293</v>
      </c>
      <c r="AO1086" s="156" t="str">
        <f>K1050</f>
        <v>Consultorio N° 3</v>
      </c>
      <c r="AP1086" s="156">
        <f t="shared" ref="AP1086:AQ1086" si="745">K1099</f>
        <v>0</v>
      </c>
      <c r="AQ1086" s="156">
        <f t="shared" si="745"/>
        <v>0</v>
      </c>
      <c r="AR1086" s="156">
        <f>AC1099</f>
        <v>0</v>
      </c>
      <c r="AS1086" s="156">
        <f>AA1099</f>
        <v>0</v>
      </c>
      <c r="AT1086" s="156">
        <f>AA1100</f>
        <v>0</v>
      </c>
      <c r="AU1086" s="156">
        <f>AC1100</f>
        <v>0</v>
      </c>
      <c r="AV1086" s="156">
        <f>AA1101</f>
        <v>0</v>
      </c>
      <c r="AW1086" s="156">
        <f>AC1101</f>
        <v>0</v>
      </c>
      <c r="AX1086" s="156">
        <f>AC1102</f>
        <v>0</v>
      </c>
      <c r="AY1086" s="156">
        <f>N1102</f>
        <v>0</v>
      </c>
      <c r="AZ1086" s="48"/>
      <c r="BA1086" s="48"/>
      <c r="BB1086" s="48"/>
      <c r="BC1086" s="48"/>
      <c r="BD1086" s="48"/>
      <c r="BE1086" s="48"/>
      <c r="BF1086" s="48"/>
      <c r="BG1086" s="48"/>
      <c r="BH1086" s="48"/>
      <c r="BI1086" s="48"/>
      <c r="BJ1086" s="48"/>
      <c r="BK1086" s="48"/>
      <c r="BL1086" s="48"/>
      <c r="BM1086" s="48"/>
      <c r="BN1086" s="48"/>
    </row>
    <row r="1087" spans="1:66" ht="11.25" customHeight="1">
      <c r="A1087" s="222">
        <f>A1083+$Q$13/1440</f>
        <v>0.70833333333333315</v>
      </c>
      <c r="B1087" s="38"/>
      <c r="C1087" s="204"/>
      <c r="D1087" s="207"/>
      <c r="E1087" s="40" t="s">
        <v>36</v>
      </c>
      <c r="F1087" s="42" t="str">
        <f>IF(D1087&lt;&gt;"", VLOOKUP(D1087,'Base de Datos'!$A$2:$D1268,2,FALSE()),"")</f>
        <v/>
      </c>
      <c r="G1087" s="204"/>
      <c r="H1087" s="216"/>
      <c r="I1087" s="40" t="s">
        <v>36</v>
      </c>
      <c r="J1087" s="42" t="str">
        <f>IF(H1087&lt;&gt;"", VLOOKUP(H1087,'Base de Datos'!$A$2:$D1268,2,FALSE()),"")</f>
        <v/>
      </c>
      <c r="K1087" s="204"/>
      <c r="L1087" s="216"/>
      <c r="M1087" s="40" t="s">
        <v>36</v>
      </c>
      <c r="N1087" s="42" t="str">
        <f>IF(L1087&lt;&gt;"", VLOOKUP(L1087,'Base de Datos'!$A$2:$D1268,2,FALSE()),"")</f>
        <v/>
      </c>
      <c r="O1087" s="43"/>
      <c r="P1087" s="163"/>
      <c r="Q1087" s="3"/>
      <c r="R1087" s="15"/>
      <c r="S1087" s="45"/>
      <c r="T1087" s="45" t="s">
        <v>37</v>
      </c>
      <c r="U1087" s="46"/>
      <c r="V1087" s="47"/>
      <c r="W1087" s="45"/>
      <c r="X1087" s="45" t="s">
        <v>37</v>
      </c>
      <c r="Y1087" s="46"/>
      <c r="Z1087" s="47"/>
      <c r="AA1087" s="45"/>
      <c r="AB1087" s="45" t="s">
        <v>37</v>
      </c>
      <c r="AC1087" s="46"/>
      <c r="AD1087" s="48"/>
      <c r="AE1087" s="240" t="s">
        <v>43</v>
      </c>
      <c r="AF1087" s="230"/>
      <c r="AG1087" s="161">
        <f t="array" aca="1" ref="AG1087" ca="1">COUNTIFS(AP1051:AP1091, "💲", AY1051:AY1091, INDIRECT("AE" &amp; ROW())) + COUNTIFS(AP1051:AP1091, "📦", AY1051:AY1091, INDIRECT("AE" &amp; ROW())) + COUNTIFS(AP1051:AP1091, "✅", AY1051:AY1091, INDIRECT("AE" &amp; ROW()))</f>
        <v>0</v>
      </c>
      <c r="AH1087" s="162">
        <f t="array" aca="1" ref="AH1087" ca="1">COUNTIFS(AP1051:AP1091, "💲", AY1051:AY1091, INDIRECT("AE" &amp; ROW())) + COUNTIFS(AP1051:AP1091, "📦", AY1051:AY1091, INDIRECT("AE" &amp; ROW()))</f>
        <v>0</v>
      </c>
      <c r="AI1087" s="139">
        <f t="array" aca="1" ref="AI1087" ca="1">SUMIFS(AR1051:AR1091, AY1051:AY1091, INDIRECT("AE" &amp; ROW()), AP1051:AP1091, "💲") + SUMIFS(AR1051:AR1091, AY1051:AY1091, INDIRECT("AE" &amp; ROW()), AP1051:AP1091, "📦")</f>
        <v>0</v>
      </c>
      <c r="AJ1087" s="139">
        <f t="array" aca="1" ref="AJ1087" ca="1">(
    SUMIFS(AR1051:AR1091, AY1051:AY1091, INDIRECT("AE" &amp; ROW()), AP1051:AP1091, "💲") +
    SUMIFS(AR1051:AR1091, AY1051:AY1091, INDIRECT("AE" &amp; ROW()), AP1051:AP1091, "📦")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
        SUMIFS(AR1051:AR1091, AY1051:AY1091, INDIRECT("AE" &amp; ROW()), AP1051:AP1091, "💲", AS1051:AS1091, "Familiar") +
        SUMIFS(AR1051:AR1091, AY1051:AY1091, INDIRECT("AE" &amp; ROW()), AP1051:AP1091, "📦", AS1051:AS1091, "Familiar")
    ) / 2
)  -
(
    (
        SUMIFS(AR1051:AR1091, AY1051:AY1091, INDIRECT("AE" &amp; ROW()), AP1051:AP1091, "💲", AS1051:AS1091, "Exonerado ADH") +
        SUMIFS(AR1051:AR1091, AY1051:AY1091, INDIRECT("AE" &amp; ROW()), AP1051:AP1091, "📦", AS1051:AS1091, "Exonerado ADH")
    ) / 2
)  -
(
    (
        SUMIFS(AR1051:AR1091, AY1051:AY1091, INDIRECT("AE" &amp; ROW()), AP1051:AP1091, "💲", AS1051:AS1091, "Exonerado Doctor") +
        SUMIFS(AR1051:AR1091, AY1051:AY1091, INDIRECT("AE" &amp; ROW()), AP1051:AP1091, "📦", AS1051:AS1091, "Exonerado Doctor")
    ) / 2
)</f>
        <v>0</v>
      </c>
      <c r="AK1087" s="139">
        <f t="array" aca="1" ref="AK1087" ca="1">(
    SUMIFS(AR1051:AR1091, AY1051:AY1091, INDIRECT("AE" &amp; ROW()), AP1051:AP1091, "💲") +
    SUMIFS(AR1051:AR1091, AY1051:AY1091, INDIRECT("AE" &amp; ROW()), AP1051:AP1091, "📦")
) -
(
    SUMIFS(AR1051:AR1091, AY1051:AY1091, INDIRECT("AE" &amp; ROW()), AP1051:AP1091, "💲", AS1051:AS1091, "Familiar") +
    SUMIFS(AR1051:AR1091, AY1051:AY1091, INDIRECT("AE" &amp; ROW()), AP1051:AP1091, "📦", AS1051:AS1091, "Familiar")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SUMIFS(AR1051:AR1091, AY1051:AY1091, INDIRECT("AE" &amp; ROW()), AP1051:AP1091, "💲", AS1051:AS1091, "Exonerado ADH") +
    SUMIFS(AR1051:AR1091, AY1051:AY1091, INDIRECT("AE" &amp; ROW()), AP1051:AP1091, "📦", AS1051:AS1091, "Exonerado ADH")
) -
(
    (
        SUMIFS(AR1051:AR1091, AY1051:AY1091, INDIRECT("AE" &amp; ROW()), AP1051:AP1091, "💲", AS1051:AS1091, "Exonerado Doctor") +
        SUMIFS(AR1051:AR1091, AY1051:AY1091, INDIRECT("AE" &amp; ROW()), AP1051:AP1091, "📦", AS1051:AS1091, "Exonerado Doctor")
    ) / 2
) -
(
    (
        SUMIFS(AR1051:AR1091, AY1051:AY1091, INDIRECT("AE" &amp; ROW()), AP1051:AP1091, "💲", AS1051:AS1091, "") +
        SUMIFS(AR1051:AR1091, AY1051:AY1091, INDIRECT("AE" &amp; ROW()), AP1051:AP1091, "📦", AS1051:AS1091, "")
    ) / 2
)</f>
        <v>0</v>
      </c>
      <c r="AL1087" s="140">
        <f t="array" aca="1" ref="AL1087" ca="1">(
    SUMIFS(AR1051:AR1091, AY1051:AY1091, INDIRECT("AE" &amp; ROW()), AP1051:AP1091, "💲") +
    SUMIFS(AR1051:AR1091, AY1051:AY1091, INDIRECT("AE" &amp; ROW()), AP1051:AP1091, "📦")
) -
(
    (
        SUMIFS(AR1051:AR1091, AY1051:AY1091, INDIRECT("AE" &amp; ROW()), AP1051:AP1091, "💲", AS1051:AS1091, "Familiar") +
        SUMIFS(AR1051:AR1091, AY1051:AY1091, INDIRECT("AE" &amp; ROW()), AP1051:AP1091, "📦", AS1051:AS1091, "Familiar")
    ) / 2
) -
(
    (
        SUMIFS(AR1051:AR1091, AY1051:AY1091, INDIRECT("AE" &amp; ROW()), AP1051:AP1091, "💲", AS1051:AS1091, "Participante") +
        SUMIFS(AR1051:AR1091, AY1051:AY1091, INDIRECT("AE" &amp; ROW()), AP1051:AP1091, "📦", AS1051:AS1091, "Participante")
    ) / 2
) -
(
    (
        SUMIFS(AR1051:AR1091, AY1051:AY1091, INDIRECT("AE" &amp; ROW()), AP1051:AP1091, "💲", AS1051:AS1091, "Empleado") +
        SUMIFS(AR1051:AR1091, AY1051:AY1091, INDIRECT("AE" &amp; ROW()), AP1051:AP1091, "📦", AS1051:AS1091, "Empleado")
    ) / 2
) -
(
    (
        SUMIFS(AR1051:AR1091, AY1051:AY1091, INDIRECT("AE" &amp; ROW()), AP1051:AP1091, "💲", AS1051:AS1091, "Exonerado ADH") +
        SUMIFS(AR1051:AR1091, AY1051:AY1091, INDIRECT("AE" &amp; ROW()), AP1051:AP1091, "📦", AS1051:AS1091, "Exonerado ADH")
    ) / 2
) -
(
    SUMIFS(AR1051:AR1091, AY1051:AY1091, INDIRECT("AE" &amp; ROW()), AP1051:AP1091, "💲", AS1051:AS1091, "Exonerado Doctor") +
    SUMIFS(AR1051:AR1091, AY1051:AY1091, INDIRECT("AE" &amp; ROW()), AP1051:AP1091, "📦", AS1051:AS1091, "Exonerado Doctor")
) -
(
    (
        SUMIFS(AR1051:AR1091, AY1051:AY1091, INDIRECT("AE" &amp; ROW()), AP1051:AP1091, "💲", AS1051:AS1091, "") +
        SUMIFS(AR1051:AR1091, AY1051:AY1091, INDIRECT("AE" &amp; ROW()), AP1051:AP1091, "📦", AS1051:AS1091, "")
    ) / 2
)</f>
        <v>0</v>
      </c>
      <c r="AM1087" s="48"/>
      <c r="AN1087" s="156"/>
      <c r="AO1087" s="156"/>
      <c r="AP1087" s="156"/>
      <c r="AQ1087" s="156">
        <f>L1095</f>
        <v>0</v>
      </c>
      <c r="AR1087" s="156"/>
      <c r="AS1087" s="156"/>
      <c r="AT1087" s="156"/>
      <c r="AU1087" s="156"/>
      <c r="AV1087" s="156"/>
      <c r="AW1087" s="156"/>
      <c r="AX1087" s="156"/>
      <c r="AY1087" s="156">
        <f>N1090</f>
        <v>0</v>
      </c>
      <c r="AZ1087" s="48"/>
      <c r="BA1087" s="48"/>
      <c r="BB1087" s="48"/>
      <c r="BC1087" s="48"/>
      <c r="BD1087" s="48"/>
      <c r="BE1087" s="48"/>
      <c r="BF1087" s="48"/>
      <c r="BG1087" s="48"/>
      <c r="BH1087" s="48"/>
      <c r="BI1087" s="48"/>
      <c r="BJ1087" s="48"/>
      <c r="BK1087" s="48"/>
      <c r="BL1087" s="48"/>
      <c r="BM1087" s="48"/>
      <c r="BN1087" s="48"/>
    </row>
    <row r="1088" spans="1:66" ht="11.25" customHeight="1">
      <c r="A1088" s="220"/>
      <c r="B1088" s="38"/>
      <c r="C1088" s="205"/>
      <c r="D1088" s="208"/>
      <c r="E1088" s="57" t="s">
        <v>42</v>
      </c>
      <c r="F1088" s="58" t="str">
        <f>IF(D1087&lt;&gt;"", VLOOKUP(D1087,'Base de Datos'!$A$2:$D1268,3,FALSE()),"")</f>
        <v/>
      </c>
      <c r="G1088" s="205"/>
      <c r="H1088" s="208"/>
      <c r="I1088" s="57" t="s">
        <v>42</v>
      </c>
      <c r="J1088" s="58" t="str">
        <f>IF(H1087&lt;&gt;"", VLOOKUP(H1087,'Base de Datos'!$A$2:$D1268,3,FALSE()),"")</f>
        <v/>
      </c>
      <c r="K1088" s="205"/>
      <c r="L1088" s="208"/>
      <c r="M1088" s="57" t="s">
        <v>42</v>
      </c>
      <c r="N1088" s="58" t="str">
        <f>IF(L1087&lt;&gt;"", VLOOKUP(L1087,'Base de Datos'!$A$2:$D1268,3,FALSE()),"")</f>
        <v/>
      </c>
      <c r="O1088" s="43"/>
      <c r="P1088" s="163"/>
      <c r="Q1088" s="3"/>
      <c r="R1088" s="15"/>
      <c r="S1088" s="229"/>
      <c r="T1088" s="230"/>
      <c r="U1088" s="59"/>
      <c r="V1088" s="47"/>
      <c r="W1088" s="229"/>
      <c r="X1088" s="230"/>
      <c r="Y1088" s="59"/>
      <c r="Z1088" s="47"/>
      <c r="AA1088" s="229"/>
      <c r="AB1088" s="230"/>
      <c r="AC1088" s="59"/>
      <c r="AD1088" s="48"/>
      <c r="AE1088" s="240" t="s">
        <v>45</v>
      </c>
      <c r="AF1088" s="230"/>
      <c r="AG1088" s="161">
        <f t="array" aca="1" ref="AG1088" ca="1">COUNTIFS(AP1051:AP1091, "💲", AY1051:AY1091, INDIRECT("AE" &amp; ROW())) + COUNTIFS(AP1051:AP1091, "📦", AY1051:AY1091, INDIRECT("AE" &amp; ROW())) + COUNTIFS(AP1051:AP1091, "✅", AY1051:AY1091, INDIRECT("AE" &amp; ROW()))</f>
        <v>0</v>
      </c>
      <c r="AH1088" s="162">
        <f t="array" aca="1" ref="AH1088" ca="1">COUNTIFS(AP1051:AP1091, "💲", AY1051:AY1091, INDIRECT("AE" &amp; ROW())) + COUNTIFS(AP1051:AP1091, "📦", AY1051:AY1091, INDIRECT("AE" &amp; ROW()))</f>
        <v>0</v>
      </c>
      <c r="AI1088" s="139">
        <f t="array" aca="1" ref="AI1088" ca="1">SUMIFS(AR1051:AR1091, AY1051:AY1091, INDIRECT("AE" &amp; ROW()), AP1051:AP1091, "💲") + SUMIFS(AR1051:AR1091, AY1051:AY1091, INDIRECT("AE" &amp; ROW()), AP1051:AP1091, "📦")</f>
        <v>0</v>
      </c>
      <c r="AJ1088" s="139">
        <f t="array" aca="1" ref="AJ1088" ca="1">(
    SUMIFS(AR1051:AR1091, AY1051:AY1091, INDIRECT("AE" &amp; ROW()), AP1051:AP1091, "💲") +
    SUMIFS(AR1051:AR1091, AY1051:AY1091, INDIRECT("AE" &amp; ROW()), AP1051:AP1091, "📦")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
        SUMIFS(AR1051:AR1091, AY1051:AY1091, INDIRECT("AE" &amp; ROW()), AP1051:AP1091, "💲", AS1051:AS1091, "Familiar") +
        SUMIFS(AR1051:AR1091, AY1051:AY1091, INDIRECT("AE" &amp; ROW()), AP1051:AP1091, "📦", AS1051:AS1091, "Familiar")
    ) / 2
)  -
(
    (
        SUMIFS(AR1051:AR1091, AY1051:AY1091, INDIRECT("AE" &amp; ROW()), AP1051:AP1091, "💲", AS1051:AS1091, "Exonerado ADH") +
        SUMIFS(AR1051:AR1091, AY1051:AY1091, INDIRECT("AE" &amp; ROW()), AP1051:AP1091, "📦", AS1051:AS1091, "Exonerado ADH")
    ) / 2
)  -
(
    (
        SUMIFS(AR1051:AR1091, AY1051:AY1091, INDIRECT("AE" &amp; ROW()), AP1051:AP1091, "💲", AS1051:AS1091, "Exonerado Doctor") +
        SUMIFS(AR1051:AR1091, AY1051:AY1091, INDIRECT("AE" &amp; ROW()), AP1051:AP1091, "📦", AS1051:AS1091, "Exonerado Doctor")
    ) / 2
)</f>
        <v>0</v>
      </c>
      <c r="AK1088" s="139">
        <f t="array" aca="1" ref="AK1088" ca="1">(
    SUMIFS(AR1051:AR1091, AY1051:AY1091, INDIRECT("AE" &amp; ROW()), AP1051:AP1091, "💲") +
    SUMIFS(AR1051:AR1091, AY1051:AY1091, INDIRECT("AE" &amp; ROW()), AP1051:AP1091, "📦")
) -
(
    SUMIFS(AR1051:AR1091, AY1051:AY1091, INDIRECT("AE" &amp; ROW()), AP1051:AP1091, "💲", AS1051:AS1091, "Familiar") +
    SUMIFS(AR1051:AR1091, AY1051:AY1091, INDIRECT("AE" &amp; ROW()), AP1051:AP1091, "📦", AS1051:AS1091, "Familiar")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SUMIFS(AR1051:AR1091, AY1051:AY1091, INDIRECT("AE" &amp; ROW()), AP1051:AP1091, "💲", AS1051:AS1091, "Exonerado ADH") +
    SUMIFS(AR1051:AR1091, AY1051:AY1091, INDIRECT("AE" &amp; ROW()), AP1051:AP1091, "📦", AS1051:AS1091, "Exonerado ADH")
) -
(
    (
        SUMIFS(AR1051:AR1091, AY1051:AY1091, INDIRECT("AE" &amp; ROW()), AP1051:AP1091, "💲", AS1051:AS1091, "Exonerado Doctor") +
        SUMIFS(AR1051:AR1091, AY1051:AY1091, INDIRECT("AE" &amp; ROW()), AP1051:AP1091, "📦", AS1051:AS1091, "Exonerado Doctor")
    ) / 2
) -
(
    (
        SUMIFS(AR1051:AR1091, AY1051:AY1091, INDIRECT("AE" &amp; ROW()), AP1051:AP1091, "💲", AS1051:AS1091, "") +
        SUMIFS(AR1051:AR1091, AY1051:AY1091, INDIRECT("AE" &amp; ROW()), AP1051:AP1091, "📦", AS1051:AS1091, "")
    ) / 2
)</f>
        <v>0</v>
      </c>
      <c r="AL1088" s="140">
        <f t="array" aca="1" ref="AL1088" ca="1">(
    SUMIFS(AR1051:AR1091, AY1051:AY1091, INDIRECT("AE" &amp; ROW()), AP1051:AP1091, "💲") +
    SUMIFS(AR1051:AR1091, AY1051:AY1091, INDIRECT("AE" &amp; ROW()), AP1051:AP1091, "📦")
) -
(
    (
        SUMIFS(AR1051:AR1091, AY1051:AY1091, INDIRECT("AE" &amp; ROW()), AP1051:AP1091, "💲", AS1051:AS1091, "Familiar") +
        SUMIFS(AR1051:AR1091, AY1051:AY1091, INDIRECT("AE" &amp; ROW()), AP1051:AP1091, "📦", AS1051:AS1091, "Familiar")
    ) / 2
) -
(
    (
        SUMIFS(AR1051:AR1091, AY1051:AY1091, INDIRECT("AE" &amp; ROW()), AP1051:AP1091, "💲", AS1051:AS1091, "Participante") +
        SUMIFS(AR1051:AR1091, AY1051:AY1091, INDIRECT("AE" &amp; ROW()), AP1051:AP1091, "📦", AS1051:AS1091, "Participante")
    ) / 2
) -
(
    (
        SUMIFS(AR1051:AR1091, AY1051:AY1091, INDIRECT("AE" &amp; ROW()), AP1051:AP1091, "💲", AS1051:AS1091, "Empleado") +
        SUMIFS(AR1051:AR1091, AY1051:AY1091, INDIRECT("AE" &amp; ROW()), AP1051:AP1091, "📦", AS1051:AS1091, "Empleado")
    ) / 2
) -
(
    (
        SUMIFS(AR1051:AR1091, AY1051:AY1091, INDIRECT("AE" &amp; ROW()), AP1051:AP1091, "💲", AS1051:AS1091, "Exonerado ADH") +
        SUMIFS(AR1051:AR1091, AY1051:AY1091, INDIRECT("AE" &amp; ROW()), AP1051:AP1091, "📦", AS1051:AS1091, "Exonerado ADH")
    ) / 2
) -
(
    SUMIFS(AR1051:AR1091, AY1051:AY1091, INDIRECT("AE" &amp; ROW()), AP1051:AP1091, "💲", AS1051:AS1091, "Exonerado Doctor") +
    SUMIFS(AR1051:AR1091, AY1051:AY1091, INDIRECT("AE" &amp; ROW()), AP1051:AP1091, "📦", AS1051:AS1091, "Exonerado Doctor")
) -
(
    (
        SUMIFS(AR1051:AR1091, AY1051:AY1091, INDIRECT("AE" &amp; ROW()), AP1051:AP1091, "💲", AS1051:AS1091, "") +
        SUMIFS(AR1051:AR1091, AY1051:AY1091, INDIRECT("AE" &amp; ROW()), AP1051:AP1091, "📦", AS1051:AS1091, "")
    ) / 2
)</f>
        <v>0</v>
      </c>
      <c r="AM1088" s="48"/>
      <c r="AN1088" s="156"/>
      <c r="AO1088" s="156"/>
      <c r="AP1088" s="156"/>
      <c r="AQ1088" s="156">
        <f>L1099</f>
        <v>0</v>
      </c>
      <c r="AR1088" s="156"/>
      <c r="AS1088" s="156"/>
      <c r="AT1088" s="156"/>
      <c r="AU1088" s="156"/>
      <c r="AV1088" s="156"/>
      <c r="AW1088" s="156"/>
      <c r="AX1088" s="156"/>
      <c r="AY1088" s="156">
        <f>N1094</f>
        <v>0</v>
      </c>
      <c r="AZ1088" s="48"/>
      <c r="BA1088" s="48"/>
      <c r="BB1088" s="48"/>
      <c r="BC1088" s="48"/>
      <c r="BD1088" s="48"/>
      <c r="BE1088" s="48"/>
      <c r="BF1088" s="48"/>
      <c r="BG1088" s="48"/>
      <c r="BH1088" s="48"/>
      <c r="BI1088" s="48"/>
      <c r="BJ1088" s="48"/>
      <c r="BK1088" s="48"/>
      <c r="BL1088" s="48"/>
      <c r="BM1088" s="48"/>
      <c r="BN1088" s="48"/>
    </row>
    <row r="1089" spans="1:66" ht="11.25" customHeight="1">
      <c r="A1089" s="220"/>
      <c r="B1089" s="38"/>
      <c r="C1089" s="205"/>
      <c r="D1089" s="208"/>
      <c r="E1089" s="57" t="s">
        <v>44</v>
      </c>
      <c r="F1089" s="58" t="str">
        <f>IF(D1087&lt;&gt;"", VLOOKUP(D1087,'Base de Datos'!$A$2:$D1268,4,FALSE()),"")</f>
        <v/>
      </c>
      <c r="G1089" s="205"/>
      <c r="H1089" s="208"/>
      <c r="I1089" s="57" t="s">
        <v>44</v>
      </c>
      <c r="J1089" s="58" t="str">
        <f>IF(H1087&lt;&gt;"", VLOOKUP(H1087,'Base de Datos'!$A$2:$D1268,4,FALSE()),"")</f>
        <v/>
      </c>
      <c r="K1089" s="205"/>
      <c r="L1089" s="208"/>
      <c r="M1089" s="57" t="s">
        <v>44</v>
      </c>
      <c r="N1089" s="58" t="str">
        <f>IF(L1087&lt;&gt;"", VLOOKUP(L1087,'Base de Datos'!$A$2:$D1268,4,FALSE()),"")</f>
        <v/>
      </c>
      <c r="O1089" s="43"/>
      <c r="P1089" s="163"/>
      <c r="Q1089" s="3"/>
      <c r="R1089" s="15"/>
      <c r="S1089" s="229"/>
      <c r="T1089" s="230"/>
      <c r="U1089" s="59"/>
      <c r="V1089" s="47"/>
      <c r="W1089" s="229"/>
      <c r="X1089" s="230"/>
      <c r="Y1089" s="59"/>
      <c r="Z1089" s="47"/>
      <c r="AA1089" s="229"/>
      <c r="AB1089" s="230"/>
      <c r="AC1089" s="59"/>
      <c r="AD1089" s="48"/>
      <c r="AE1089" s="240" t="s">
        <v>47</v>
      </c>
      <c r="AF1089" s="230"/>
      <c r="AG1089" s="161">
        <f t="array" aca="1" ref="AG1089" ca="1">COUNTIFS(AP1051:AP1091, "💲", AY1051:AY1091, INDIRECT("AE" &amp; ROW())) + COUNTIFS(AP1051:AP1091, "📦", AY1051:AY1091, INDIRECT("AE" &amp; ROW())) + COUNTIFS(AP1051:AP1091, "✅", AY1051:AY1091, INDIRECT("AE" &amp; ROW()))</f>
        <v>0</v>
      </c>
      <c r="AH1089" s="162">
        <f t="array" aca="1" ref="AH1089" ca="1">COUNTIFS(AP1051:AP1091, "💲", AY1051:AY1091, INDIRECT("AE" &amp; ROW())) + COUNTIFS(AP1051:AP1091, "📦", AY1051:AY1091, INDIRECT("AE" &amp; ROW()))</f>
        <v>0</v>
      </c>
      <c r="AI1089" s="139">
        <f t="array" aca="1" ref="AI1089" ca="1">SUMIFS(AR1051:AR1091, AY1051:AY1091, INDIRECT("AE" &amp; ROW()), AP1051:AP1091, "💲") + SUMIFS(AR1051:AR1091, AY1051:AY1091, INDIRECT("AE" &amp; ROW()), AP1051:AP1091, "📦")</f>
        <v>0</v>
      </c>
      <c r="AJ1089" s="139">
        <f t="array" aca="1" ref="AJ1089" ca="1">(
    SUMIFS(AR1051:AR1091, AY1051:AY1091, INDIRECT("AE" &amp; ROW()), AP1051:AP1091, "💲") +
    SUMIFS(AR1051:AR1091, AY1051:AY1091, INDIRECT("AE" &amp; ROW()), AP1051:AP1091, "📦")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
        SUMIFS(AR1051:AR1091, AY1051:AY1091, INDIRECT("AE" &amp; ROW()), AP1051:AP1091, "💲", AS1051:AS1091, "Familiar") +
        SUMIFS(AR1051:AR1091, AY1051:AY1091, INDIRECT("AE" &amp; ROW()), AP1051:AP1091, "📦", AS1051:AS1091, "Familiar")
    ) / 2
)  -
(
    (
        SUMIFS(AR1051:AR1091, AY1051:AY1091, INDIRECT("AE" &amp; ROW()), AP1051:AP1091, "💲", AS1051:AS1091, "Exonerado ADH") +
        SUMIFS(AR1051:AR1091, AY1051:AY1091, INDIRECT("AE" &amp; ROW()), AP1051:AP1091, "📦", AS1051:AS1091, "Exonerado ADH")
    ) / 2
)  -
(
    (
        SUMIFS(AR1051:AR1091, AY1051:AY1091, INDIRECT("AE" &amp; ROW()), AP1051:AP1091, "💲", AS1051:AS1091, "Exonerado Doctor") +
        SUMIFS(AR1051:AR1091, AY1051:AY1091, INDIRECT("AE" &amp; ROW()), AP1051:AP1091, "📦", AS1051:AS1091, "Exonerado Doctor")
    ) / 2
)</f>
        <v>0</v>
      </c>
      <c r="AK1089" s="139">
        <f t="array" aca="1" ref="AK1089" ca="1">(
    SUMIFS(AR1051:AR1091, AY1051:AY1091, INDIRECT("AE" &amp; ROW()), AP1051:AP1091, "💲") +
    SUMIFS(AR1051:AR1091, AY1051:AY1091, INDIRECT("AE" &amp; ROW()), AP1051:AP1091, "📦")
) -
(
    SUMIFS(AR1051:AR1091, AY1051:AY1091, INDIRECT("AE" &amp; ROW()), AP1051:AP1091, "💲", AS1051:AS1091, "Familiar") +
    SUMIFS(AR1051:AR1091, AY1051:AY1091, INDIRECT("AE" &amp; ROW()), AP1051:AP1091, "📦", AS1051:AS1091, "Familiar")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SUMIFS(AR1051:AR1091, AY1051:AY1091, INDIRECT("AE" &amp; ROW()), AP1051:AP1091, "💲", AS1051:AS1091, "Exonerado ADH") +
    SUMIFS(AR1051:AR1091, AY1051:AY1091, INDIRECT("AE" &amp; ROW()), AP1051:AP1091, "📦", AS1051:AS1091, "Exonerado ADH")
) -
(
    (
        SUMIFS(AR1051:AR1091, AY1051:AY1091, INDIRECT("AE" &amp; ROW()), AP1051:AP1091, "💲", AS1051:AS1091, "Exonerado Doctor") +
        SUMIFS(AR1051:AR1091, AY1051:AY1091, INDIRECT("AE" &amp; ROW()), AP1051:AP1091, "📦", AS1051:AS1091, "Exonerado Doctor")
    ) / 2
) -
(
    (
        SUMIFS(AR1051:AR1091, AY1051:AY1091, INDIRECT("AE" &amp; ROW()), AP1051:AP1091, "💲", AS1051:AS1091, "") +
        SUMIFS(AR1051:AR1091, AY1051:AY1091, INDIRECT("AE" &amp; ROW()), AP1051:AP1091, "📦", AS1051:AS1091, "")
    ) / 2
)</f>
        <v>0</v>
      </c>
      <c r="AL1089" s="140">
        <f t="array" aca="1" ref="AL1089" ca="1">(
    SUMIFS(AR1051:AR1091, AY1051:AY1091, INDIRECT("AE" &amp; ROW()), AP1051:AP1091, "💲") +
    SUMIFS(AR1051:AR1091, AY1051:AY1091, INDIRECT("AE" &amp; ROW()), AP1051:AP1091, "📦")
) -
(
    (
        SUMIFS(AR1051:AR1091, AY1051:AY1091, INDIRECT("AE" &amp; ROW()), AP1051:AP1091, "💲", AS1051:AS1091, "Familiar") +
        SUMIFS(AR1051:AR1091, AY1051:AY1091, INDIRECT("AE" &amp; ROW()), AP1051:AP1091, "📦", AS1051:AS1091, "Familiar")
    ) / 2
) -
(
    (
        SUMIFS(AR1051:AR1091, AY1051:AY1091, INDIRECT("AE" &amp; ROW()), AP1051:AP1091, "💲", AS1051:AS1091, "Participante") +
        SUMIFS(AR1051:AR1091, AY1051:AY1091, INDIRECT("AE" &amp; ROW()), AP1051:AP1091, "📦", AS1051:AS1091, "Participante")
    ) / 2
) -
(
    (
        SUMIFS(AR1051:AR1091, AY1051:AY1091, INDIRECT("AE" &amp; ROW()), AP1051:AP1091, "💲", AS1051:AS1091, "Empleado") +
        SUMIFS(AR1051:AR1091, AY1051:AY1091, INDIRECT("AE" &amp; ROW()), AP1051:AP1091, "📦", AS1051:AS1091, "Empleado")
    ) / 2
) -
(
    (
        SUMIFS(AR1051:AR1091, AY1051:AY1091, INDIRECT("AE" &amp; ROW()), AP1051:AP1091, "💲", AS1051:AS1091, "Exonerado ADH") +
        SUMIFS(AR1051:AR1091, AY1051:AY1091, INDIRECT("AE" &amp; ROW()), AP1051:AP1091, "📦", AS1051:AS1091, "Exonerado ADH")
    ) / 2
) -
(
    SUMIFS(AR1051:AR1091, AY1051:AY1091, INDIRECT("AE" &amp; ROW()), AP1051:AP1091, "💲", AS1051:AS1091, "Exonerado Doctor") +
    SUMIFS(AR1051:AR1091, AY1051:AY1091, INDIRECT("AE" &amp; ROW()), AP1051:AP1091, "📦", AS1051:AS1091, "Exonerado Doctor")
) -
(
    (
        SUMIFS(AR1051:AR1091, AY1051:AY1091, INDIRECT("AE" &amp; ROW()), AP1051:AP1091, "💲", AS1051:AS1091, "") +
        SUMIFS(AR1051:AR1091, AY1051:AY1091, INDIRECT("AE" &amp; ROW()), AP1051:AP1091, "📦", AS1051:AS1091, "")
    ) / 2
)</f>
        <v>0</v>
      </c>
      <c r="AM1089" s="48"/>
      <c r="AN1089" s="156"/>
      <c r="AO1089" s="156"/>
      <c r="AP1089" s="156"/>
      <c r="AQ1089" s="156"/>
      <c r="AR1089" s="156"/>
      <c r="AS1089" s="156"/>
      <c r="AT1089" s="156"/>
      <c r="AU1089" s="156"/>
      <c r="AV1089" s="156"/>
      <c r="AW1089" s="156"/>
      <c r="AX1089" s="156"/>
      <c r="AY1089" s="156">
        <f>N1098</f>
        <v>0</v>
      </c>
      <c r="AZ1089" s="48"/>
      <c r="BA1089" s="48"/>
      <c r="BB1089" s="48"/>
      <c r="BC1089" s="48"/>
      <c r="BD1089" s="48"/>
      <c r="BE1089" s="48"/>
      <c r="BF1089" s="48"/>
      <c r="BG1089" s="48"/>
      <c r="BH1089" s="48"/>
      <c r="BI1089" s="48"/>
      <c r="BJ1089" s="48"/>
      <c r="BK1089" s="48"/>
      <c r="BL1089" s="48"/>
      <c r="BM1089" s="48"/>
      <c r="BN1089" s="48"/>
    </row>
    <row r="1090" spans="1:66" ht="11.25" customHeight="1">
      <c r="A1090" s="221"/>
      <c r="B1090" s="38"/>
      <c r="C1090" s="206"/>
      <c r="D1090" s="209"/>
      <c r="E1090" s="85" t="s">
        <v>46</v>
      </c>
      <c r="F1090" s="86"/>
      <c r="G1090" s="206"/>
      <c r="H1090" s="209"/>
      <c r="I1090" s="85" t="s">
        <v>46</v>
      </c>
      <c r="J1090" s="108"/>
      <c r="K1090" s="206"/>
      <c r="L1090" s="209"/>
      <c r="M1090" s="85" t="s">
        <v>46</v>
      </c>
      <c r="N1090" s="108"/>
      <c r="O1090" s="43"/>
      <c r="P1090" s="163"/>
      <c r="Q1090" s="3"/>
      <c r="R1090" s="15"/>
      <c r="S1090" s="227" t="str">
        <f>IF(OR(S1087="Empleado",S1087="Familiar"),"Nombre del Empleado","N° Factura")</f>
        <v>N° Factura</v>
      </c>
      <c r="T1090" s="228"/>
      <c r="U1090" s="89"/>
      <c r="V1090" s="47"/>
      <c r="W1090" s="227" t="str">
        <f>IF(OR(W1087="Empleado",W1087="Familiar"),"Nombre del Empleado","N° Factura")</f>
        <v>N° Factura</v>
      </c>
      <c r="X1090" s="228"/>
      <c r="Y1090" s="89"/>
      <c r="Z1090" s="47"/>
      <c r="AA1090" s="227" t="str">
        <f>IF(OR(AA1087="Empleado",AA1087="Familiar"),"Nombre del Empleado","N° Factura")</f>
        <v>N° Factura</v>
      </c>
      <c r="AB1090" s="228"/>
      <c r="AC1090" s="111"/>
      <c r="AD1090" s="48"/>
      <c r="AE1090" s="240" t="s">
        <v>48</v>
      </c>
      <c r="AF1090" s="230"/>
      <c r="AG1090" s="161">
        <f t="array" aca="1" ref="AG1090" ca="1">COUNTIFS(AP1051:AP1091, "💲", AY1051:AY1091, INDIRECT("AE" &amp; ROW())) + COUNTIFS(AP1051:AP1091, "📦", AY1051:AY1091, INDIRECT("AE" &amp; ROW())) + COUNTIFS(AP1051:AP1091, "✅", AY1051:AY1091, INDIRECT("AE" &amp; ROW()))</f>
        <v>0</v>
      </c>
      <c r="AH1090" s="162">
        <f t="array" aca="1" ref="AH1090" ca="1">COUNTIFS(AP1051:AP1091, "💲", AY1051:AY1091, INDIRECT("AE" &amp; ROW())) + COUNTIFS(AP1051:AP1091, "📦", AY1051:AY1091, INDIRECT("AE" &amp; ROW()))</f>
        <v>0</v>
      </c>
      <c r="AI1090" s="139">
        <f t="array" aca="1" ref="AI1090" ca="1">SUMIFS(AR1051:AR1091, AY1051:AY1091, INDIRECT("AE" &amp; ROW()), AP1051:AP1091, "💲") + SUMIFS(AR1051:AR1091, AY1051:AY1091, INDIRECT("AE" &amp; ROW()), AP1051:AP1091, "📦")</f>
        <v>0</v>
      </c>
      <c r="AJ1090" s="139">
        <f t="array" aca="1" ref="AJ1090" ca="1">(
    SUMIFS(AR1051:AR1091, AY1051:AY1091, INDIRECT("AE" &amp; ROW()), AP1051:AP1091, "💲") +
    SUMIFS(AR1051:AR1091, AY1051:AY1091, INDIRECT("AE" &amp; ROW()), AP1051:AP1091, "📦")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
        SUMIFS(AR1051:AR1091, AY1051:AY1091, INDIRECT("AE" &amp; ROW()), AP1051:AP1091, "💲", AS1051:AS1091, "Familiar") +
        SUMIFS(AR1051:AR1091, AY1051:AY1091, INDIRECT("AE" &amp; ROW()), AP1051:AP1091, "📦", AS1051:AS1091, "Familiar")
    ) / 2
)  -
(
    (
        SUMIFS(AR1051:AR1091, AY1051:AY1091, INDIRECT("AE" &amp; ROW()), AP1051:AP1091, "💲", AS1051:AS1091, "Exonerado ADH") +
        SUMIFS(AR1051:AR1091, AY1051:AY1091, INDIRECT("AE" &amp; ROW()), AP1051:AP1091, "📦", AS1051:AS1091, "Exonerado ADH")
    ) / 2
)  -
(
    (
        SUMIFS(AR1051:AR1091, AY1051:AY1091, INDIRECT("AE" &amp; ROW()), AP1051:AP1091, "💲", AS1051:AS1091, "Exonerado Doctor") +
        SUMIFS(AR1051:AR1091, AY1051:AY1091, INDIRECT("AE" &amp; ROW()), AP1051:AP1091, "📦", AS1051:AS1091, "Exonerado Doctor")
    ) / 2
)</f>
        <v>0</v>
      </c>
      <c r="AK1090" s="139">
        <f t="array" aca="1" ref="AK1090" ca="1">(
    SUMIFS(AR1051:AR1091, AY1051:AY1091, INDIRECT("AE" &amp; ROW()), AP1051:AP1091, "💲") +
    SUMIFS(AR1051:AR1091, AY1051:AY1091, INDIRECT("AE" &amp; ROW()), AP1051:AP1091, "📦")
) -
(
    SUMIFS(AR1051:AR1091, AY1051:AY1091, INDIRECT("AE" &amp; ROW()), AP1051:AP1091, "💲", AS1051:AS1091, "Familiar") +
    SUMIFS(AR1051:AR1091, AY1051:AY1091, INDIRECT("AE" &amp; ROW()), AP1051:AP1091, "📦", AS1051:AS1091, "Familiar")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SUMIFS(AR1051:AR1091, AY1051:AY1091, INDIRECT("AE" &amp; ROW()), AP1051:AP1091, "💲", AS1051:AS1091, "Exonerado ADH") +
    SUMIFS(AR1051:AR1091, AY1051:AY1091, INDIRECT("AE" &amp; ROW()), AP1051:AP1091, "📦", AS1051:AS1091, "Exonerado ADH")
) -
(
    (
        SUMIFS(AR1051:AR1091, AY1051:AY1091, INDIRECT("AE" &amp; ROW()), AP1051:AP1091, "💲", AS1051:AS1091, "Exonerado Doctor") +
        SUMIFS(AR1051:AR1091, AY1051:AY1091, INDIRECT("AE" &amp; ROW()), AP1051:AP1091, "📦", AS1051:AS1091, "Exonerado Doctor")
    ) / 2
) -
(
    (
        SUMIFS(AR1051:AR1091, AY1051:AY1091, INDIRECT("AE" &amp; ROW()), AP1051:AP1091, "💲", AS1051:AS1091, "") +
        SUMIFS(AR1051:AR1091, AY1051:AY1091, INDIRECT("AE" &amp; ROW()), AP1051:AP1091, "📦", AS1051:AS1091, "")
    ) / 2
)</f>
        <v>0</v>
      </c>
      <c r="AL1090" s="140">
        <f t="array" aca="1" ref="AL1090" ca="1">(
    SUMIFS(AR1051:AR1091, AY1051:AY1091, INDIRECT("AE" &amp; ROW()), AP1051:AP1091, "💲") +
    SUMIFS(AR1051:AR1091, AY1051:AY1091, INDIRECT("AE" &amp; ROW()), AP1051:AP1091, "📦")
) -
(
    (
        SUMIFS(AR1051:AR1091, AY1051:AY1091, INDIRECT("AE" &amp; ROW()), AP1051:AP1091, "💲", AS1051:AS1091, "Familiar") +
        SUMIFS(AR1051:AR1091, AY1051:AY1091, INDIRECT("AE" &amp; ROW()), AP1051:AP1091, "📦", AS1051:AS1091, "Familiar")
    ) / 2
) -
(
    (
        SUMIFS(AR1051:AR1091, AY1051:AY1091, INDIRECT("AE" &amp; ROW()), AP1051:AP1091, "💲", AS1051:AS1091, "Participante") +
        SUMIFS(AR1051:AR1091, AY1051:AY1091, INDIRECT("AE" &amp; ROW()), AP1051:AP1091, "📦", AS1051:AS1091, "Participante")
    ) / 2
) -
(
    (
        SUMIFS(AR1051:AR1091, AY1051:AY1091, INDIRECT("AE" &amp; ROW()), AP1051:AP1091, "💲", AS1051:AS1091, "Empleado") +
        SUMIFS(AR1051:AR1091, AY1051:AY1091, INDIRECT("AE" &amp; ROW()), AP1051:AP1091, "📦", AS1051:AS1091, "Empleado")
    ) / 2
) -
(
    (
        SUMIFS(AR1051:AR1091, AY1051:AY1091, INDIRECT("AE" &amp; ROW()), AP1051:AP1091, "💲", AS1051:AS1091, "Exonerado ADH") +
        SUMIFS(AR1051:AR1091, AY1051:AY1091, INDIRECT("AE" &amp; ROW()), AP1051:AP1091, "📦", AS1051:AS1091, "Exonerado ADH")
    ) / 2
) -
(
    SUMIFS(AR1051:AR1091, AY1051:AY1091, INDIRECT("AE" &amp; ROW()), AP1051:AP1091, "💲", AS1051:AS1091, "Exonerado Doctor") +
    SUMIFS(AR1051:AR1091, AY1051:AY1091, INDIRECT("AE" &amp; ROW()), AP1051:AP1091, "📦", AS1051:AS1091, "Exonerado Doctor")
) -
(
    (
        SUMIFS(AR1051:AR1091, AY1051:AY1091, INDIRECT("AE" &amp; ROW()), AP1051:AP1091, "💲", AS1051:AS1091, "") +
        SUMIFS(AR1051:AR1091, AY1051:AY1091, INDIRECT("AE" &amp; ROW()), AP1051:AP1091, "📦", AS1051:AS1091, "")
    ) / 2
)</f>
        <v>0</v>
      </c>
      <c r="AM1090" s="48"/>
      <c r="AN1090" s="156"/>
      <c r="AO1090" s="156"/>
      <c r="AP1090" s="156"/>
      <c r="AQ1090" s="156"/>
      <c r="AR1090" s="156"/>
      <c r="AS1090" s="156"/>
      <c r="AT1090" s="156"/>
      <c r="AU1090" s="156"/>
      <c r="AV1090" s="156"/>
      <c r="AW1090" s="156"/>
      <c r="AX1090" s="156"/>
      <c r="AY1090" s="156">
        <f>N1102</f>
        <v>0</v>
      </c>
      <c r="AZ1090" s="48"/>
      <c r="BA1090" s="48"/>
      <c r="BB1090" s="48"/>
      <c r="BC1090" s="48"/>
      <c r="BD1090" s="48"/>
      <c r="BE1090" s="48"/>
      <c r="BF1090" s="48"/>
      <c r="BG1090" s="48"/>
      <c r="BH1090" s="48"/>
      <c r="BI1090" s="48"/>
      <c r="BJ1090" s="48"/>
      <c r="BK1090" s="48"/>
      <c r="BL1090" s="48"/>
      <c r="BM1090" s="48"/>
      <c r="BN1090" s="48"/>
    </row>
    <row r="1091" spans="1:66" ht="11.25" customHeight="1">
      <c r="A1091" s="222">
        <f>A1087+$Q$13/1440</f>
        <v>0.74999999999999978</v>
      </c>
      <c r="B1091" s="38"/>
      <c r="C1091" s="204"/>
      <c r="D1091" s="207"/>
      <c r="E1091" s="40" t="s">
        <v>36</v>
      </c>
      <c r="F1091" s="42" t="str">
        <f>IF(D1091&lt;&gt;"", VLOOKUP(D1091,'Base de Datos'!$A$2:$D1268,2,FALSE()),"")</f>
        <v/>
      </c>
      <c r="G1091" s="204"/>
      <c r="H1091" s="216"/>
      <c r="I1091" s="40" t="s">
        <v>36</v>
      </c>
      <c r="J1091" s="42" t="str">
        <f>IF(H1091&lt;&gt;"", VLOOKUP(H1091,'Base de Datos'!$A$2:$D1268,2,FALSE()),"")</f>
        <v/>
      </c>
      <c r="K1091" s="204"/>
      <c r="L1091" s="216"/>
      <c r="M1091" s="40" t="s">
        <v>36</v>
      </c>
      <c r="N1091" s="42" t="str">
        <f>IF(L1091&lt;&gt;"", VLOOKUP(L1091,'Base de Datos'!$A$2:$D1268,2,FALSE()),"")</f>
        <v/>
      </c>
      <c r="O1091" s="43"/>
      <c r="P1091" s="163"/>
      <c r="Q1091" s="3"/>
      <c r="R1091" s="15"/>
      <c r="S1091" s="45"/>
      <c r="T1091" s="45" t="s">
        <v>37</v>
      </c>
      <c r="U1091" s="46"/>
      <c r="V1091" s="47"/>
      <c r="W1091" s="45"/>
      <c r="X1091" s="45" t="s">
        <v>37</v>
      </c>
      <c r="Y1091" s="46"/>
      <c r="Z1091" s="47"/>
      <c r="AA1091" s="45"/>
      <c r="AB1091" s="45" t="s">
        <v>37</v>
      </c>
      <c r="AC1091" s="46"/>
      <c r="AD1091" s="48"/>
      <c r="AE1091" s="240" t="s">
        <v>49</v>
      </c>
      <c r="AF1091" s="230"/>
      <c r="AG1091" s="161">
        <f t="array" aca="1" ref="AG1091" ca="1">COUNTIFS(AP1051:AP1091, "💲", AY1051:AY1091, INDIRECT("AE" &amp; ROW())) + COUNTIFS(AP1051:AP1091, "📦", AY1051:AY1091, INDIRECT("AE" &amp; ROW())) + COUNTIFS(AP1051:AP1091, "✅", AY1051:AY1091, INDIRECT("AE" &amp; ROW()))</f>
        <v>0</v>
      </c>
      <c r="AH1091" s="162">
        <f t="array" aca="1" ref="AH1091" ca="1">COUNTIFS(AP1051:AP1091, "💲", AY1051:AY1091, INDIRECT("AE" &amp; ROW())) + COUNTIFS(AP1051:AP1091, "📦", AY1051:AY1091, INDIRECT("AE" &amp; ROW()))</f>
        <v>0</v>
      </c>
      <c r="AI1091" s="139">
        <f t="array" aca="1" ref="AI1091" ca="1">SUMIFS(AR1051:AR1091, AY1051:AY1091, INDIRECT("AE" &amp; ROW()), AP1051:AP1091, "💲") + SUMIFS(AR1051:AR1091, AY1051:AY1091, INDIRECT("AE" &amp; ROW()), AP1051:AP1091, "📦")</f>
        <v>0</v>
      </c>
      <c r="AJ1091" s="139">
        <f t="array" aca="1" ref="AJ1091" ca="1">(
    SUMIFS(AR1051:AR1091, AY1051:AY1091, INDIRECT("AE" &amp; ROW()), AP1051:AP1091, "💲") +
    SUMIFS(AR1051:AR1091, AY1051:AY1091, INDIRECT("AE" &amp; ROW()), AP1051:AP1091, "📦")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
        SUMIFS(AR1051:AR1091, AY1051:AY1091, INDIRECT("AE" &amp; ROW()), AP1051:AP1091, "💲", AS1051:AS1091, "Familiar") +
        SUMIFS(AR1051:AR1091, AY1051:AY1091, INDIRECT("AE" &amp; ROW()), AP1051:AP1091, "📦", AS1051:AS1091, "Familiar")
    ) / 2
)  -
(
    (
        SUMIFS(AR1051:AR1091, AY1051:AY1091, INDIRECT("AE" &amp; ROW()), AP1051:AP1091, "💲", AS1051:AS1091, "Exonerado ADH") +
        SUMIFS(AR1051:AR1091, AY1051:AY1091, INDIRECT("AE" &amp; ROW()), AP1051:AP1091, "📦", AS1051:AS1091, "Exonerado ADH")
    ) / 2
)  -
(
    (
        SUMIFS(AR1051:AR1091, AY1051:AY1091, INDIRECT("AE" &amp; ROW()), AP1051:AP1091, "💲", AS1051:AS1091, "Exonerado Doctor") +
        SUMIFS(AR1051:AR1091, AY1051:AY1091, INDIRECT("AE" &amp; ROW()), AP1051:AP1091, "📦", AS1051:AS1091, "Exonerado Doctor")
    ) / 2
)</f>
        <v>0</v>
      </c>
      <c r="AK1091" s="139">
        <f t="array" aca="1" ref="AK1091" ca="1">(
    SUMIFS(AR1051:AR1091, AY1051:AY1091, INDIRECT("AE" &amp; ROW()), AP1051:AP1091, "💲") +
    SUMIFS(AR1051:AR1091, AY1051:AY1091, INDIRECT("AE" &amp; ROW()), AP1051:AP1091, "📦")
) -
(
    SUMIFS(AR1051:AR1091, AY1051:AY1091, INDIRECT("AE" &amp; ROW()), AP1051:AP1091, "💲", AS1051:AS1091, "Familiar") +
    SUMIFS(AR1051:AR1091, AY1051:AY1091, INDIRECT("AE" &amp; ROW()), AP1051:AP1091, "📦", AS1051:AS1091, "Familiar")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SUMIFS(AR1051:AR1091, AY1051:AY1091, INDIRECT("AE" &amp; ROW()), AP1051:AP1091, "💲", AS1051:AS1091, "Exonerado ADH") +
    SUMIFS(AR1051:AR1091, AY1051:AY1091, INDIRECT("AE" &amp; ROW()), AP1051:AP1091, "📦", AS1051:AS1091, "Exonerado ADH")
) -
(
    (
        SUMIFS(AR1051:AR1091, AY1051:AY1091, INDIRECT("AE" &amp; ROW()), AP1051:AP1091, "💲", AS1051:AS1091, "Exonerado Doctor") +
        SUMIFS(AR1051:AR1091, AY1051:AY1091, INDIRECT("AE" &amp; ROW()), AP1051:AP1091, "📦", AS1051:AS1091, "Exonerado Doctor")
    ) / 2
) -
(
    (
        SUMIFS(AR1051:AR1091, AY1051:AY1091, INDIRECT("AE" &amp; ROW()), AP1051:AP1091, "💲", AS1051:AS1091, "") +
        SUMIFS(AR1051:AR1091, AY1051:AY1091, INDIRECT("AE" &amp; ROW()), AP1051:AP1091, "📦", AS1051:AS1091, "")
    ) / 2
)</f>
        <v>0</v>
      </c>
      <c r="AL1091" s="140">
        <f t="array" aca="1" ref="AL1091" ca="1">(
    SUMIFS(AR1051:AR1091, AY1051:AY1091, INDIRECT("AE" &amp; ROW()), AP1051:AP1091, "💲") +
    SUMIFS(AR1051:AR1091, AY1051:AY1091, INDIRECT("AE" &amp; ROW()), AP1051:AP1091, "📦")
) -
(
    (
        SUMIFS(AR1051:AR1091, AY1051:AY1091, INDIRECT("AE" &amp; ROW()), AP1051:AP1091, "💲", AS1051:AS1091, "Familiar") +
        SUMIFS(AR1051:AR1091, AY1051:AY1091, INDIRECT("AE" &amp; ROW()), AP1051:AP1091, "📦", AS1051:AS1091, "Familiar")
    ) / 2
) -
(
    (
        SUMIFS(AR1051:AR1091, AY1051:AY1091, INDIRECT("AE" &amp; ROW()), AP1051:AP1091, "💲", AS1051:AS1091, "Participante") +
        SUMIFS(AR1051:AR1091, AY1051:AY1091, INDIRECT("AE" &amp; ROW()), AP1051:AP1091, "📦", AS1051:AS1091, "Participante")
    ) / 2
) -
(
    (
        SUMIFS(AR1051:AR1091, AY1051:AY1091, INDIRECT("AE" &amp; ROW()), AP1051:AP1091, "💲", AS1051:AS1091, "Empleado") +
        SUMIFS(AR1051:AR1091, AY1051:AY1091, INDIRECT("AE" &amp; ROW()), AP1051:AP1091, "📦", AS1051:AS1091, "Empleado")
    ) / 2
) -
(
    (
        SUMIFS(AR1051:AR1091, AY1051:AY1091, INDIRECT("AE" &amp; ROW()), AP1051:AP1091, "💲", AS1051:AS1091, "Exonerado ADH") +
        SUMIFS(AR1051:AR1091, AY1051:AY1091, INDIRECT("AE" &amp; ROW()), AP1051:AP1091, "📦", AS1051:AS1091, "Exonerado ADH")
    ) / 2
) -
(
    SUMIFS(AR1051:AR1091, AY1051:AY1091, INDIRECT("AE" &amp; ROW()), AP1051:AP1091, "💲", AS1051:AS1091, "Exonerado Doctor") +
    SUMIFS(AR1051:AR1091, AY1051:AY1091, INDIRECT("AE" &amp; ROW()), AP1051:AP1091, "📦", AS1051:AS1091, "Exonerado Doctor")
) -
(
    (
        SUMIFS(AR1051:AR1091, AY1051:AY1091, INDIRECT("AE" &amp; ROW()), AP1051:AP1091, "💲", AS1051:AS1091, "") +
        SUMIFS(AR1051:AR1091, AY1051:AY1091, INDIRECT("AE" &amp; ROW()), AP1051:AP1091, "📦", AS1051:AS1091, "")
    ) / 2
)</f>
        <v>0</v>
      </c>
      <c r="AM1091" s="48"/>
      <c r="AN1091" s="156"/>
      <c r="AO1091" s="156"/>
      <c r="AP1091" s="156"/>
      <c r="AQ1091" s="156"/>
      <c r="AR1091" s="156"/>
      <c r="AS1091" s="156"/>
      <c r="AT1091" s="156"/>
      <c r="AU1091" s="156"/>
      <c r="AV1091" s="156"/>
      <c r="AW1091" s="156"/>
      <c r="AX1091" s="156"/>
      <c r="AY1091" s="156"/>
      <c r="AZ1091" s="48"/>
      <c r="BA1091" s="48"/>
      <c r="BB1091" s="48"/>
      <c r="BC1091" s="48"/>
      <c r="BD1091" s="48"/>
      <c r="BE1091" s="48"/>
      <c r="BF1091" s="48"/>
      <c r="BG1091" s="48"/>
      <c r="BH1091" s="48"/>
      <c r="BI1091" s="48"/>
      <c r="BJ1091" s="48"/>
      <c r="BK1091" s="48"/>
      <c r="BL1091" s="48"/>
      <c r="BM1091" s="48"/>
      <c r="BN1091" s="48"/>
    </row>
    <row r="1092" spans="1:66" ht="11.25" customHeight="1">
      <c r="A1092" s="220"/>
      <c r="B1092" s="38"/>
      <c r="C1092" s="205"/>
      <c r="D1092" s="208"/>
      <c r="E1092" s="57" t="s">
        <v>42</v>
      </c>
      <c r="F1092" s="58" t="str">
        <f>IF(D1091&lt;&gt;"", VLOOKUP(D1091,'Base de Datos'!$A$2:$D1268,3,FALSE()),"")</f>
        <v/>
      </c>
      <c r="G1092" s="205"/>
      <c r="H1092" s="208"/>
      <c r="I1092" s="57" t="s">
        <v>42</v>
      </c>
      <c r="J1092" s="58" t="str">
        <f>IF(H1091&lt;&gt;"", VLOOKUP(H1091,'Base de Datos'!$A$2:$D1268,3,FALSE()),"")</f>
        <v/>
      </c>
      <c r="K1092" s="205"/>
      <c r="L1092" s="208"/>
      <c r="M1092" s="57" t="s">
        <v>42</v>
      </c>
      <c r="N1092" s="58" t="str">
        <f>IF(L1091&lt;&gt;"", VLOOKUP(L1091,'Base de Datos'!$A$2:$D1268,3,FALSE()),"")</f>
        <v/>
      </c>
      <c r="O1092" s="43"/>
      <c r="P1092" s="163"/>
      <c r="Q1092" s="3"/>
      <c r="R1092" s="15"/>
      <c r="S1092" s="229"/>
      <c r="T1092" s="230"/>
      <c r="U1092" s="59"/>
      <c r="V1092" s="47"/>
      <c r="W1092" s="229"/>
      <c r="X1092" s="230"/>
      <c r="Y1092" s="59"/>
      <c r="Z1092" s="47"/>
      <c r="AA1092" s="229"/>
      <c r="AB1092" s="230"/>
      <c r="AC1092" s="59"/>
      <c r="AD1092" s="48"/>
      <c r="AE1092" s="240" t="s">
        <v>51</v>
      </c>
      <c r="AF1092" s="230"/>
      <c r="AG1092" s="161">
        <f t="array" aca="1" ref="AG1092" ca="1">COUNTIFS(AP1051:AP1091, "💲", AY1051:AY1091, INDIRECT("AE" &amp; ROW())) + COUNTIFS(AP1051:AP1091, "📦", AY1051:AY1091, INDIRECT("AE" &amp; ROW())) + COUNTIFS(AP1051:AP1091, "✅", AY1051:AY1091, INDIRECT("AE" &amp; ROW()))</f>
        <v>0</v>
      </c>
      <c r="AH1092" s="162">
        <f t="array" aca="1" ref="AH1092" ca="1">COUNTIFS(AP1051:AP1091, "💲", AY1051:AY1091, INDIRECT("AE" &amp; ROW())) + COUNTIFS(AP1051:AP1091, "📦", AY1051:AY1091, INDIRECT("AE" &amp; ROW()))</f>
        <v>0</v>
      </c>
      <c r="AI1092" s="139">
        <f t="array" aca="1" ref="AI1092" ca="1">SUMIFS(AR1051:AR1091, AY1051:AY1091, INDIRECT("AE" &amp; ROW()), AP1051:AP1091, "💲") + SUMIFS(AR1051:AR1091, AY1051:AY1091, INDIRECT("AE" &amp; ROW()), AP1051:AP1091, "📦")</f>
        <v>0</v>
      </c>
      <c r="AJ1092" s="139">
        <f t="array" aca="1" ref="AJ1092" ca="1">(
    SUMIFS(AR1051:AR1091, AY1051:AY1091, INDIRECT("AE" &amp; ROW()), AP1051:AP1091, "💲") +
    SUMIFS(AR1051:AR1091, AY1051:AY1091, INDIRECT("AE" &amp; ROW()), AP1051:AP1091, "📦")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
        SUMIFS(AR1051:AR1091, AY1051:AY1091, INDIRECT("AE" &amp; ROW()), AP1051:AP1091, "💲", AS1051:AS1091, "Familiar") +
        SUMIFS(AR1051:AR1091, AY1051:AY1091, INDIRECT("AE" &amp; ROW()), AP1051:AP1091, "📦", AS1051:AS1091, "Familiar")
    ) / 2
)  -
(
    (
        SUMIFS(AR1051:AR1091, AY1051:AY1091, INDIRECT("AE" &amp; ROW()), AP1051:AP1091, "💲", AS1051:AS1091, "Exonerado ADH") +
        SUMIFS(AR1051:AR1091, AY1051:AY1091, INDIRECT("AE" &amp; ROW()), AP1051:AP1091, "📦", AS1051:AS1091, "Exonerado ADH")
    ) / 2
)  -
(
    (
        SUMIFS(AR1051:AR1091, AY1051:AY1091, INDIRECT("AE" &amp; ROW()), AP1051:AP1091, "💲", AS1051:AS1091, "Exonerado Doctor") +
        SUMIFS(AR1051:AR1091, AY1051:AY1091, INDIRECT("AE" &amp; ROW()), AP1051:AP1091, "📦", AS1051:AS1091, "Exonerado Doctor")
    ) / 2
)</f>
        <v>0</v>
      </c>
      <c r="AK1092" s="139">
        <f t="array" aca="1" ref="AK1092" ca="1">(
    SUMIFS(AR1051:AR1091, AY1051:AY1091, INDIRECT("AE" &amp; ROW()), AP1051:AP1091, "💲") +
    SUMIFS(AR1051:AR1091, AY1051:AY1091, INDIRECT("AE" &amp; ROW()), AP1051:AP1091, "📦")
) -
(
    SUMIFS(AR1051:AR1091, AY1051:AY1091, INDIRECT("AE" &amp; ROW()), AP1051:AP1091, "💲", AS1051:AS1091, "Familiar") +
    SUMIFS(AR1051:AR1091, AY1051:AY1091, INDIRECT("AE" &amp; ROW()), AP1051:AP1091, "📦", AS1051:AS1091, "Familiar")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SUMIFS(AR1051:AR1091, AY1051:AY1091, INDIRECT("AE" &amp; ROW()), AP1051:AP1091, "💲", AS1051:AS1091, "Exonerado ADH") +
    SUMIFS(AR1051:AR1091, AY1051:AY1091, INDIRECT("AE" &amp; ROW()), AP1051:AP1091, "📦", AS1051:AS1091, "Exonerado ADH")
) -
(
    (
        SUMIFS(AR1051:AR1091, AY1051:AY1091, INDIRECT("AE" &amp; ROW()), AP1051:AP1091, "💲", AS1051:AS1091, "Exonerado Doctor") +
        SUMIFS(AR1051:AR1091, AY1051:AY1091, INDIRECT("AE" &amp; ROW()), AP1051:AP1091, "📦", AS1051:AS1091, "Exonerado Doctor")
    ) / 2
) -
(
    (
        SUMIFS(AR1051:AR1091, AY1051:AY1091, INDIRECT("AE" &amp; ROW()), AP1051:AP1091, "💲", AS1051:AS1091, "") +
        SUMIFS(AR1051:AR1091, AY1051:AY1091, INDIRECT("AE" &amp; ROW()), AP1051:AP1091, "📦", AS1051:AS1091, "")
    ) / 2
)</f>
        <v>0</v>
      </c>
      <c r="AL1092" s="140">
        <f t="array" aca="1" ref="AL1092" ca="1">(
    SUMIFS(AR1051:AR1091, AY1051:AY1091, INDIRECT("AE" &amp; ROW()), AP1051:AP1091, "💲") +
    SUMIFS(AR1051:AR1091, AY1051:AY1091, INDIRECT("AE" &amp; ROW()), AP1051:AP1091, "📦")
) -
(
    (
        SUMIFS(AR1051:AR1091, AY1051:AY1091, INDIRECT("AE" &amp; ROW()), AP1051:AP1091, "💲", AS1051:AS1091, "Familiar") +
        SUMIFS(AR1051:AR1091, AY1051:AY1091, INDIRECT("AE" &amp; ROW()), AP1051:AP1091, "📦", AS1051:AS1091, "Familiar")
    ) / 2
) -
(
    (
        SUMIFS(AR1051:AR1091, AY1051:AY1091, INDIRECT("AE" &amp; ROW()), AP1051:AP1091, "💲", AS1051:AS1091, "Participante") +
        SUMIFS(AR1051:AR1091, AY1051:AY1091, INDIRECT("AE" &amp; ROW()), AP1051:AP1091, "📦", AS1051:AS1091, "Participante")
    ) / 2
) -
(
    (
        SUMIFS(AR1051:AR1091, AY1051:AY1091, INDIRECT("AE" &amp; ROW()), AP1051:AP1091, "💲", AS1051:AS1091, "Empleado") +
        SUMIFS(AR1051:AR1091, AY1051:AY1091, INDIRECT("AE" &amp; ROW()), AP1051:AP1091, "📦", AS1051:AS1091, "Empleado")
    ) / 2
) -
(
    (
        SUMIFS(AR1051:AR1091, AY1051:AY1091, INDIRECT("AE" &amp; ROW()), AP1051:AP1091, "💲", AS1051:AS1091, "Exonerado ADH") +
        SUMIFS(AR1051:AR1091, AY1051:AY1091, INDIRECT("AE" &amp; ROW()), AP1051:AP1091, "📦", AS1051:AS1091, "Exonerado ADH")
    ) / 2
) -
(
    SUMIFS(AR1051:AR1091, AY1051:AY1091, INDIRECT("AE" &amp; ROW()), AP1051:AP1091, "💲", AS1051:AS1091, "Exonerado Doctor") +
    SUMIFS(AR1051:AR1091, AY1051:AY1091, INDIRECT("AE" &amp; ROW()), AP1051:AP1091, "📦", AS1051:AS1091, "Exonerado Doctor")
) -
(
    (
        SUMIFS(AR1051:AR1091, AY1051:AY1091, INDIRECT("AE" &amp; ROW()), AP1051:AP1091, "💲", AS1051:AS1091, "") +
        SUMIFS(AR1051:AR1091, AY1051:AY1091, INDIRECT("AE" &amp; ROW()), AP1051:AP1091, "📦", AS1051:AS1091, "")
    ) / 2
)</f>
        <v>0</v>
      </c>
      <c r="AM1092" s="48"/>
      <c r="AN1092" s="48"/>
      <c r="AO1092" s="48"/>
      <c r="AP1092" s="48"/>
      <c r="AQ1092" s="48"/>
      <c r="AR1092" s="48"/>
      <c r="AS1092" s="48"/>
      <c r="AT1092" s="48"/>
      <c r="AU1092" s="48"/>
      <c r="AV1092" s="48"/>
      <c r="AW1092" s="48"/>
      <c r="AX1092" s="48"/>
      <c r="AY1092" s="48"/>
      <c r="AZ1092" s="48"/>
      <c r="BA1092" s="48"/>
      <c r="BB1092" s="48"/>
      <c r="BC1092" s="48"/>
      <c r="BD1092" s="48"/>
      <c r="BE1092" s="48"/>
      <c r="BF1092" s="48"/>
      <c r="BG1092" s="48"/>
      <c r="BH1092" s="48"/>
      <c r="BI1092" s="48"/>
      <c r="BJ1092" s="48"/>
      <c r="BK1092" s="48"/>
      <c r="BL1092" s="48"/>
      <c r="BM1092" s="48"/>
      <c r="BN1092" s="48"/>
    </row>
    <row r="1093" spans="1:66" ht="11.25" customHeight="1">
      <c r="A1093" s="220"/>
      <c r="B1093" s="38"/>
      <c r="C1093" s="205"/>
      <c r="D1093" s="208"/>
      <c r="E1093" s="57" t="s">
        <v>44</v>
      </c>
      <c r="F1093" s="58" t="str">
        <f>IF(D1091&lt;&gt;"", VLOOKUP(D1091,'Base de Datos'!$A$2:$D1268,4,FALSE()),"")</f>
        <v/>
      </c>
      <c r="G1093" s="205"/>
      <c r="H1093" s="208"/>
      <c r="I1093" s="57" t="s">
        <v>44</v>
      </c>
      <c r="J1093" s="58" t="str">
        <f>IF(H1091&lt;&gt;"", VLOOKUP(H1091,'Base de Datos'!$A$2:$D1268,4,FALSE()),"")</f>
        <v/>
      </c>
      <c r="K1093" s="205"/>
      <c r="L1093" s="208"/>
      <c r="M1093" s="57" t="s">
        <v>44</v>
      </c>
      <c r="N1093" s="58" t="str">
        <f>IF(L1091&lt;&gt;"", VLOOKUP(L1091,'Base de Datos'!$A$2:$D1268,4,FALSE()),"")</f>
        <v/>
      </c>
      <c r="O1093" s="43"/>
      <c r="P1093" s="163"/>
      <c r="Q1093" s="3"/>
      <c r="R1093" s="15"/>
      <c r="S1093" s="229"/>
      <c r="T1093" s="230"/>
      <c r="U1093" s="59"/>
      <c r="V1093" s="47"/>
      <c r="W1093" s="229"/>
      <c r="X1093" s="230"/>
      <c r="Y1093" s="59"/>
      <c r="Z1093" s="47"/>
      <c r="AA1093" s="229"/>
      <c r="AB1093" s="230"/>
      <c r="AC1093" s="59"/>
      <c r="AD1093" s="48"/>
      <c r="AE1093" s="240" t="s">
        <v>55</v>
      </c>
      <c r="AF1093" s="230"/>
      <c r="AG1093" s="161">
        <f t="array" aca="1" ref="AG1093" ca="1">COUNTIFS(AP1051:AP1091, "💲", AY1051:AY1091, INDIRECT("AE" &amp; ROW())) + COUNTIFS(AP1051:AP1091, "📦", AY1051:AY1091, INDIRECT("AE" &amp; ROW())) + COUNTIFS(AP1051:AP1091, "✅", AY1051:AY1091, INDIRECT("AE" &amp; ROW()))</f>
        <v>0</v>
      </c>
      <c r="AH1093" s="162">
        <f t="array" aca="1" ref="AH1093" ca="1">COUNTIFS(AP1051:AP1091, "💲", AY1051:AY1091, INDIRECT("AE" &amp; ROW())) + COUNTIFS(AP1051:AP1091, "📦", AY1051:AY1091, INDIRECT("AE" &amp; ROW()))</f>
        <v>0</v>
      </c>
      <c r="AI1093" s="139">
        <f t="array" aca="1" ref="AI1093" ca="1">SUMIFS(AR1051:AR1091, AY1051:AY1091, INDIRECT("AE" &amp; ROW()), AP1051:AP1091, "💲") + SUMIFS(AR1051:AR1091, AY1051:AY1091, INDIRECT("AE" &amp; ROW()), AP1051:AP1091, "📦")</f>
        <v>0</v>
      </c>
      <c r="AJ1093" s="139">
        <f t="array" aca="1" ref="AJ1093" ca="1">(
    SUMIFS(AR1051:AR1091, AY1051:AY1091, INDIRECT("AE" &amp; ROW()), AP1051:AP1091, "💲") +
    SUMIFS(AR1051:AR1091, AY1051:AY1091, INDIRECT("AE" &amp; ROW()), AP1051:AP1091, "📦")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
        SUMIFS(AR1051:AR1091, AY1051:AY1091, INDIRECT("AE" &amp; ROW()), AP1051:AP1091, "💲", AS1051:AS1091, "Familiar") +
        SUMIFS(AR1051:AR1091, AY1051:AY1091, INDIRECT("AE" &amp; ROW()), AP1051:AP1091, "📦", AS1051:AS1091, "Familiar")
    ) / 2
)  -
(
    (
        SUMIFS(AR1051:AR1091, AY1051:AY1091, INDIRECT("AE" &amp; ROW()), AP1051:AP1091, "💲", AS1051:AS1091, "Exonerado ADH") +
        SUMIFS(AR1051:AR1091, AY1051:AY1091, INDIRECT("AE" &amp; ROW()), AP1051:AP1091, "📦", AS1051:AS1091, "Exonerado ADH")
    ) / 2
)  -
(
    (
        SUMIFS(AR1051:AR1091, AY1051:AY1091, INDIRECT("AE" &amp; ROW()), AP1051:AP1091, "💲", AS1051:AS1091, "Exonerado Doctor") +
        SUMIFS(AR1051:AR1091, AY1051:AY1091, INDIRECT("AE" &amp; ROW()), AP1051:AP1091, "📦", AS1051:AS1091, "Exonerado Doctor")
    ) / 2
)</f>
        <v>0</v>
      </c>
      <c r="AK1093" s="139">
        <f t="array" aca="1" ref="AK1093" ca="1">(
    SUMIFS(AR1051:AR1091, AY1051:AY1091, INDIRECT("AE" &amp; ROW()), AP1051:AP1091, "💲") +
    SUMIFS(AR1051:AR1091, AY1051:AY1091, INDIRECT("AE" &amp; ROW()), AP1051:AP1091, "📦")
) -
(
    SUMIFS(AR1051:AR1091, AY1051:AY1091, INDIRECT("AE" &amp; ROW()), AP1051:AP1091, "💲", AS1051:AS1091, "Familiar") +
    SUMIFS(AR1051:AR1091, AY1051:AY1091, INDIRECT("AE" &amp; ROW()), AP1051:AP1091, "📦", AS1051:AS1091, "Familiar")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SUMIFS(AR1051:AR1091, AY1051:AY1091, INDIRECT("AE" &amp; ROW()), AP1051:AP1091, "💲", AS1051:AS1091, "Exonerado ADH") +
    SUMIFS(AR1051:AR1091, AY1051:AY1091, INDIRECT("AE" &amp; ROW()), AP1051:AP1091, "📦", AS1051:AS1091, "Exonerado ADH")
) -
(
    (
        SUMIFS(AR1051:AR1091, AY1051:AY1091, INDIRECT("AE" &amp; ROW()), AP1051:AP1091, "💲", AS1051:AS1091, "Exonerado Doctor") +
        SUMIFS(AR1051:AR1091, AY1051:AY1091, INDIRECT("AE" &amp; ROW()), AP1051:AP1091, "📦", AS1051:AS1091, "Exonerado Doctor")
    ) / 2
) -
(
    (
        SUMIFS(AR1051:AR1091, AY1051:AY1091, INDIRECT("AE" &amp; ROW()), AP1051:AP1091, "💲", AS1051:AS1091, "") +
        SUMIFS(AR1051:AR1091, AY1051:AY1091, INDIRECT("AE" &amp; ROW()), AP1051:AP1091, "📦", AS1051:AS1091, "")
    ) / 2
)</f>
        <v>0</v>
      </c>
      <c r="AL1093" s="140">
        <f t="array" aca="1" ref="AL1093" ca="1">(
    SUMIFS(AR1051:AR1091, AY1051:AY1091, INDIRECT("AE" &amp; ROW()), AP1051:AP1091, "💲") +
    SUMIFS(AR1051:AR1091, AY1051:AY1091, INDIRECT("AE" &amp; ROW()), AP1051:AP1091, "📦")
) -
(
    (
        SUMIFS(AR1051:AR1091, AY1051:AY1091, INDIRECT("AE" &amp; ROW()), AP1051:AP1091, "💲", AS1051:AS1091, "Familiar") +
        SUMIFS(AR1051:AR1091, AY1051:AY1091, INDIRECT("AE" &amp; ROW()), AP1051:AP1091, "📦", AS1051:AS1091, "Familiar")
    ) / 2
) -
(
    (
        SUMIFS(AR1051:AR1091, AY1051:AY1091, INDIRECT("AE" &amp; ROW()), AP1051:AP1091, "💲", AS1051:AS1091, "Participante") +
        SUMIFS(AR1051:AR1091, AY1051:AY1091, INDIRECT("AE" &amp; ROW()), AP1051:AP1091, "📦", AS1051:AS1091, "Participante")
    ) / 2
) -
(
    (
        SUMIFS(AR1051:AR1091, AY1051:AY1091, INDIRECT("AE" &amp; ROW()), AP1051:AP1091, "💲", AS1051:AS1091, "Empleado") +
        SUMIFS(AR1051:AR1091, AY1051:AY1091, INDIRECT("AE" &amp; ROW()), AP1051:AP1091, "📦", AS1051:AS1091, "Empleado")
    ) / 2
) -
(
    (
        SUMIFS(AR1051:AR1091, AY1051:AY1091, INDIRECT("AE" &amp; ROW()), AP1051:AP1091, "💲", AS1051:AS1091, "Exonerado ADH") +
        SUMIFS(AR1051:AR1091, AY1051:AY1091, INDIRECT("AE" &amp; ROW()), AP1051:AP1091, "📦", AS1051:AS1091, "Exonerado ADH")
    ) / 2
) -
(
    SUMIFS(AR1051:AR1091, AY1051:AY1091, INDIRECT("AE" &amp; ROW()), AP1051:AP1091, "💲", AS1051:AS1091, "Exonerado Doctor") +
    SUMIFS(AR1051:AR1091, AY1051:AY1091, INDIRECT("AE" &amp; ROW()), AP1051:AP1091, "📦", AS1051:AS1091, "Exonerado Doctor")
) -
(
    (
        SUMIFS(AR1051:AR1091, AY1051:AY1091, INDIRECT("AE" &amp; ROW()), AP1051:AP1091, "💲", AS1051:AS1091, "") +
        SUMIFS(AR1051:AR1091, AY1051:AY1091, INDIRECT("AE" &amp; ROW()), AP1051:AP1091, "📦", AS1051:AS1091, "")
    ) / 2
)</f>
        <v>0</v>
      </c>
      <c r="AM1093" s="48"/>
      <c r="AN1093" s="48"/>
      <c r="AO1093" s="48"/>
      <c r="AP1093" s="48"/>
      <c r="AQ1093" s="48"/>
      <c r="AR1093" s="48"/>
      <c r="AS1093" s="48"/>
      <c r="AT1093" s="48"/>
      <c r="AU1093" s="48"/>
      <c r="AV1093" s="48"/>
      <c r="AW1093" s="48"/>
      <c r="AX1093" s="48"/>
      <c r="AY1093" s="48"/>
      <c r="AZ1093" s="48"/>
      <c r="BA1093" s="48"/>
      <c r="BB1093" s="48"/>
      <c r="BC1093" s="48"/>
      <c r="BD1093" s="48"/>
      <c r="BE1093" s="48"/>
      <c r="BF1093" s="48"/>
      <c r="BG1093" s="48"/>
      <c r="BH1093" s="48"/>
      <c r="BI1093" s="48"/>
      <c r="BJ1093" s="48"/>
      <c r="BK1093" s="48"/>
      <c r="BL1093" s="48"/>
      <c r="BM1093" s="48"/>
      <c r="BN1093" s="48"/>
    </row>
    <row r="1094" spans="1:66" ht="11.25" customHeight="1">
      <c r="A1094" s="221"/>
      <c r="B1094" s="38"/>
      <c r="C1094" s="206"/>
      <c r="D1094" s="209"/>
      <c r="E1094" s="85" t="s">
        <v>46</v>
      </c>
      <c r="F1094" s="86"/>
      <c r="G1094" s="206"/>
      <c r="H1094" s="209"/>
      <c r="I1094" s="85" t="s">
        <v>46</v>
      </c>
      <c r="J1094" s="108"/>
      <c r="K1094" s="206"/>
      <c r="L1094" s="209"/>
      <c r="M1094" s="85" t="s">
        <v>46</v>
      </c>
      <c r="N1094" s="108"/>
      <c r="O1094" s="43"/>
      <c r="P1094" s="163"/>
      <c r="Q1094" s="3"/>
      <c r="R1094" s="15"/>
      <c r="S1094" s="227" t="str">
        <f>IF(OR(S1091="Empleado",S1091="Familiar"),"Nombre del Empleado","N° Factura")</f>
        <v>N° Factura</v>
      </c>
      <c r="T1094" s="228"/>
      <c r="U1094" s="89"/>
      <c r="V1094" s="47"/>
      <c r="W1094" s="227" t="str">
        <f>IF(OR(W1091="Empleado",W1091="Familiar"),"Nombre del Empleado","N° Factura")</f>
        <v>N° Factura</v>
      </c>
      <c r="X1094" s="228"/>
      <c r="Y1094" s="89"/>
      <c r="Z1094" s="47"/>
      <c r="AA1094" s="227" t="str">
        <f>IF(OR(AA1091="Empleado",AA1091="Familiar"),"Nombre del Empleado","N° Factura")</f>
        <v>N° Factura</v>
      </c>
      <c r="AB1094" s="228"/>
      <c r="AC1094" s="89"/>
      <c r="AD1094" s="48"/>
      <c r="AE1094" s="240" t="s">
        <v>57</v>
      </c>
      <c r="AF1094" s="230"/>
      <c r="AG1094" s="161">
        <f t="array" aca="1" ref="AG1094" ca="1">COUNTIFS(AP1051:AP1091, "💲", AY1051:AY1091, INDIRECT("AE" &amp; ROW())) + COUNTIFS(AP1051:AP1091, "📦", AY1051:AY1091, INDIRECT("AE" &amp; ROW())) + COUNTIFS(AP1051:AP1091, "✅", AY1051:AY1091, INDIRECT("AE" &amp; ROW()))</f>
        <v>0</v>
      </c>
      <c r="AH1094" s="162">
        <f t="array" aca="1" ref="AH1094" ca="1">COUNTIFS(AP1051:AP1091, "💲", AY1051:AY1091, INDIRECT("AE" &amp; ROW())) + COUNTIFS(AP1051:AP1091, "📦", AY1051:AY1091, INDIRECT("AE" &amp; ROW()))</f>
        <v>0</v>
      </c>
      <c r="AI1094" s="139">
        <f t="array" aca="1" ref="AI1094" ca="1">SUMIFS(AR1051:AR1091, AY1051:AY1091, INDIRECT("AE" &amp; ROW()), AP1051:AP1091, "💲") + SUMIFS(AR1051:AR1091, AY1051:AY1091, INDIRECT("AE" &amp; ROW()), AP1051:AP1091, "📦")</f>
        <v>0</v>
      </c>
      <c r="AJ1094" s="139">
        <f t="array" aca="1" ref="AJ1094" ca="1">(
    SUMIFS(AR1051:AR1091, AY1051:AY1091, INDIRECT("AE" &amp; ROW()), AP1051:AP1091, "💲") +
    SUMIFS(AR1051:AR1091, AY1051:AY1091, INDIRECT("AE" &amp; ROW()), AP1051:AP1091, "📦")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
        SUMIFS(AR1051:AR1091, AY1051:AY1091, INDIRECT("AE" &amp; ROW()), AP1051:AP1091, "💲", AS1051:AS1091, "Familiar") +
        SUMIFS(AR1051:AR1091, AY1051:AY1091, INDIRECT("AE" &amp; ROW()), AP1051:AP1091, "📦", AS1051:AS1091, "Familiar")
    ) / 2
)  -
(
    (
        SUMIFS(AR1051:AR1091, AY1051:AY1091, INDIRECT("AE" &amp; ROW()), AP1051:AP1091, "💲", AS1051:AS1091, "Exonerado ADH") +
        SUMIFS(AR1051:AR1091, AY1051:AY1091, INDIRECT("AE" &amp; ROW()), AP1051:AP1091, "📦", AS1051:AS1091, "Exonerado ADH")
    ) / 2
)  -
(
    (
        SUMIFS(AR1051:AR1091, AY1051:AY1091, INDIRECT("AE" &amp; ROW()), AP1051:AP1091, "💲", AS1051:AS1091, "Exonerado Doctor") +
        SUMIFS(AR1051:AR1091, AY1051:AY1091, INDIRECT("AE" &amp; ROW()), AP1051:AP1091, "📦", AS1051:AS1091, "Exonerado Doctor")
    ) / 2
)</f>
        <v>0</v>
      </c>
      <c r="AK1094" s="139">
        <f t="array" aca="1" ref="AK1094" ca="1">(
    SUMIFS(AR1051:AR1091, AY1051:AY1091, INDIRECT("AE" &amp; ROW()), AP1051:AP1091, "💲") +
    SUMIFS(AR1051:AR1091, AY1051:AY1091, INDIRECT("AE" &amp; ROW()), AP1051:AP1091, "📦")
) -
(
    SUMIFS(AR1051:AR1091, AY1051:AY1091, INDIRECT("AE" &amp; ROW()), AP1051:AP1091, "💲", AS1051:AS1091, "Familiar") +
    SUMIFS(AR1051:AR1091, AY1051:AY1091, INDIRECT("AE" &amp; ROW()), AP1051:AP1091, "📦", AS1051:AS1091, "Familiar")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SUMIFS(AR1051:AR1091, AY1051:AY1091, INDIRECT("AE" &amp; ROW()), AP1051:AP1091, "💲", AS1051:AS1091, "Exonerado ADH") +
    SUMIFS(AR1051:AR1091, AY1051:AY1091, INDIRECT("AE" &amp; ROW()), AP1051:AP1091, "📦", AS1051:AS1091, "Exonerado ADH")
) -
(
    (
        SUMIFS(AR1051:AR1091, AY1051:AY1091, INDIRECT("AE" &amp; ROW()), AP1051:AP1091, "💲", AS1051:AS1091, "Exonerado Doctor") +
        SUMIFS(AR1051:AR1091, AY1051:AY1091, INDIRECT("AE" &amp; ROW()), AP1051:AP1091, "📦", AS1051:AS1091, "Exonerado Doctor")
    ) / 2
) -
(
    (
        SUMIFS(AR1051:AR1091, AY1051:AY1091, INDIRECT("AE" &amp; ROW()), AP1051:AP1091, "💲", AS1051:AS1091, "") +
        SUMIFS(AR1051:AR1091, AY1051:AY1091, INDIRECT("AE" &amp; ROW()), AP1051:AP1091, "📦", AS1051:AS1091, "")
    ) / 2
)</f>
        <v>0</v>
      </c>
      <c r="AL1094" s="140">
        <f t="array" aca="1" ref="AL1094" ca="1">(
    SUMIFS(AR1051:AR1091, AY1051:AY1091, INDIRECT("AE" &amp; ROW()), AP1051:AP1091, "💲") +
    SUMIFS(AR1051:AR1091, AY1051:AY1091, INDIRECT("AE" &amp; ROW()), AP1051:AP1091, "📦")
) -
(
    (
        SUMIFS(AR1051:AR1091, AY1051:AY1091, INDIRECT("AE" &amp; ROW()), AP1051:AP1091, "💲", AS1051:AS1091, "Familiar") +
        SUMIFS(AR1051:AR1091, AY1051:AY1091, INDIRECT("AE" &amp; ROW()), AP1051:AP1091, "📦", AS1051:AS1091, "Familiar")
    ) / 2
) -
(
    (
        SUMIFS(AR1051:AR1091, AY1051:AY1091, INDIRECT("AE" &amp; ROW()), AP1051:AP1091, "💲", AS1051:AS1091, "Participante") +
        SUMIFS(AR1051:AR1091, AY1051:AY1091, INDIRECT("AE" &amp; ROW()), AP1051:AP1091, "📦", AS1051:AS1091, "Participante")
    ) / 2
) -
(
    (
        SUMIFS(AR1051:AR1091, AY1051:AY1091, INDIRECT("AE" &amp; ROW()), AP1051:AP1091, "💲", AS1051:AS1091, "Empleado") +
        SUMIFS(AR1051:AR1091, AY1051:AY1091, INDIRECT("AE" &amp; ROW()), AP1051:AP1091, "📦", AS1051:AS1091, "Empleado")
    ) / 2
) -
(
    (
        SUMIFS(AR1051:AR1091, AY1051:AY1091, INDIRECT("AE" &amp; ROW()), AP1051:AP1091, "💲", AS1051:AS1091, "Exonerado ADH") +
        SUMIFS(AR1051:AR1091, AY1051:AY1091, INDIRECT("AE" &amp; ROW()), AP1051:AP1091, "📦", AS1051:AS1091, "Exonerado ADH")
    ) / 2
) -
(
    SUMIFS(AR1051:AR1091, AY1051:AY1091, INDIRECT("AE" &amp; ROW()), AP1051:AP1091, "💲", AS1051:AS1091, "Exonerado Doctor") +
    SUMIFS(AR1051:AR1091, AY1051:AY1091, INDIRECT("AE" &amp; ROW()), AP1051:AP1091, "📦", AS1051:AS1091, "Exonerado Doctor")
) -
(
    (
        SUMIFS(AR1051:AR1091, AY1051:AY1091, INDIRECT("AE" &amp; ROW()), AP1051:AP1091, "💲", AS1051:AS1091, "") +
        SUMIFS(AR1051:AR1091, AY1051:AY1091, INDIRECT("AE" &amp; ROW()), AP1051:AP1091, "📦", AS1051:AS1091, "")
    ) / 2
)</f>
        <v>0</v>
      </c>
      <c r="AM1094" s="48"/>
      <c r="AN1094" s="48"/>
      <c r="AO1094" s="48"/>
      <c r="AP1094" s="48"/>
      <c r="AQ1094" s="48"/>
      <c r="AR1094" s="48"/>
      <c r="AS1094" s="48"/>
      <c r="AT1094" s="48"/>
      <c r="AU1094" s="48"/>
      <c r="AV1094" s="48"/>
      <c r="AW1094" s="48"/>
      <c r="AX1094" s="48"/>
      <c r="AY1094" s="48"/>
      <c r="AZ1094" s="48"/>
      <c r="BA1094" s="48"/>
      <c r="BB1094" s="48"/>
      <c r="BC1094" s="48"/>
      <c r="BD1094" s="48"/>
      <c r="BE1094" s="48"/>
      <c r="BF1094" s="48"/>
      <c r="BG1094" s="48"/>
      <c r="BH1094" s="48"/>
      <c r="BI1094" s="48"/>
      <c r="BJ1094" s="48"/>
      <c r="BK1094" s="48"/>
      <c r="BL1094" s="48"/>
      <c r="BM1094" s="48"/>
      <c r="BN1094" s="48"/>
    </row>
    <row r="1095" spans="1:66" ht="11.25" customHeight="1">
      <c r="A1095" s="222">
        <f>A1091+$Q$13/1440</f>
        <v>0.79166666666666641</v>
      </c>
      <c r="B1095" s="164"/>
      <c r="C1095" s="204"/>
      <c r="D1095" s="207"/>
      <c r="E1095" s="177" t="s">
        <v>36</v>
      </c>
      <c r="F1095" s="42" t="str">
        <f>IF(D1095&lt;&gt;"", VLOOKUP(D1095,'Base de Datos'!$A$2:$D1268,2,FALSE()),"")</f>
        <v/>
      </c>
      <c r="G1095" s="204"/>
      <c r="H1095" s="216"/>
      <c r="I1095" s="177" t="s">
        <v>36</v>
      </c>
      <c r="J1095" s="42" t="str">
        <f>IF(H1095&lt;&gt;"", VLOOKUP(H1095,'Base de Datos'!$A$2:$D1268,2,FALSE()),"")</f>
        <v/>
      </c>
      <c r="K1095" s="204"/>
      <c r="L1095" s="216"/>
      <c r="M1095" s="177" t="s">
        <v>36</v>
      </c>
      <c r="N1095" s="42" t="str">
        <f>IF(L1095&lt;&gt;"", VLOOKUP(L1095,'Base de Datos'!$A$2:$D1268,2,FALSE()),"")</f>
        <v/>
      </c>
      <c r="O1095" s="165"/>
      <c r="P1095" s="165"/>
      <c r="Q1095" s="165"/>
      <c r="R1095" s="166"/>
      <c r="S1095" s="167"/>
      <c r="T1095" s="45" t="s">
        <v>37</v>
      </c>
      <c r="U1095" s="168"/>
      <c r="V1095" s="169"/>
      <c r="W1095" s="167"/>
      <c r="X1095" s="45" t="s">
        <v>37</v>
      </c>
      <c r="Y1095" s="168"/>
      <c r="Z1095" s="169"/>
      <c r="AA1095" s="167"/>
      <c r="AB1095" s="45" t="s">
        <v>37</v>
      </c>
      <c r="AC1095" s="168"/>
      <c r="AD1095" s="56"/>
      <c r="AE1095" s="240" t="s">
        <v>59</v>
      </c>
      <c r="AF1095" s="230"/>
      <c r="AG1095" s="161">
        <f t="array" aca="1" ref="AG1095" ca="1">COUNTIFS(AP1051:AP1091, "💲", AY1051:AY1091, INDIRECT("AE" &amp; ROW())) + COUNTIFS(AP1051:AP1091, "📦", AY1051:AY1091, INDIRECT("AE" &amp; ROW())) + COUNTIFS(AP1051:AP1091, "✅", AY1051:AY1091, INDIRECT("AE" &amp; ROW()))</f>
        <v>0</v>
      </c>
      <c r="AH1095" s="162">
        <f t="array" aca="1" ref="AH1095" ca="1">COUNTIFS(AP1051:AP1091, "💲", AY1051:AY1091, INDIRECT("AE" &amp; ROW())) + COUNTIFS(AP1051:AP1091, "📦", AY1051:AY1091, INDIRECT("AE" &amp; ROW()))</f>
        <v>0</v>
      </c>
      <c r="AI1095" s="139">
        <f t="array" aca="1" ref="AI1095" ca="1">SUMIFS(AR1051:AR1091, AY1051:AY1091, INDIRECT("AE" &amp; ROW()), AP1051:AP1091, "💲") + SUMIFS(AR1051:AR1091, AY1051:AY1091, INDIRECT("AE" &amp; ROW()), AP1051:AP1091, "📦")</f>
        <v>0</v>
      </c>
      <c r="AJ1095" s="139">
        <f t="array" aca="1" ref="AJ1095" ca="1">(
    SUMIFS(AR1051:AR1091, AY1051:AY1091, INDIRECT("AE" &amp; ROW()), AP1051:AP1091, "💲") +
    SUMIFS(AR1051:AR1091, AY1051:AY1091, INDIRECT("AE" &amp; ROW()), AP1051:AP1091, "📦")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
        SUMIFS(AR1051:AR1091, AY1051:AY1091, INDIRECT("AE" &amp; ROW()), AP1051:AP1091, "💲", AS1051:AS1091, "Familiar") +
        SUMIFS(AR1051:AR1091, AY1051:AY1091, INDIRECT("AE" &amp; ROW()), AP1051:AP1091, "📦", AS1051:AS1091, "Familiar")
    ) / 2
)  -
(
    (
        SUMIFS(AR1051:AR1091, AY1051:AY1091, INDIRECT("AE" &amp; ROW()), AP1051:AP1091, "💲", AS1051:AS1091, "Exonerado ADH") +
        SUMIFS(AR1051:AR1091, AY1051:AY1091, INDIRECT("AE" &amp; ROW()), AP1051:AP1091, "📦", AS1051:AS1091, "Exonerado ADH")
    ) / 2
)  -
(
    (
        SUMIFS(AR1051:AR1091, AY1051:AY1091, INDIRECT("AE" &amp; ROW()), AP1051:AP1091, "💲", AS1051:AS1091, "Exonerado Doctor") +
        SUMIFS(AR1051:AR1091, AY1051:AY1091, INDIRECT("AE" &amp; ROW()), AP1051:AP1091, "📦", AS1051:AS1091, "Exonerado Doctor")
    ) / 2
)</f>
        <v>0</v>
      </c>
      <c r="AK1095" s="139">
        <f t="array" aca="1" ref="AK1095" ca="1">(
    SUMIFS(AR1051:AR1091, AY1051:AY1091, INDIRECT("AE" &amp; ROW()), AP1051:AP1091, "💲") +
    SUMIFS(AR1051:AR1091, AY1051:AY1091, INDIRECT("AE" &amp; ROW()), AP1051:AP1091, "📦")
) -
(
    SUMIFS(AR1051:AR1091, AY1051:AY1091, INDIRECT("AE" &amp; ROW()), AP1051:AP1091, "💲", AS1051:AS1091, "Familiar") +
    SUMIFS(AR1051:AR1091, AY1051:AY1091, INDIRECT("AE" &amp; ROW()), AP1051:AP1091, "📦", AS1051:AS1091, "Familiar")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SUMIFS(AR1051:AR1091, AY1051:AY1091, INDIRECT("AE" &amp; ROW()), AP1051:AP1091, "💲", AS1051:AS1091, "Exonerado ADH") +
    SUMIFS(AR1051:AR1091, AY1051:AY1091, INDIRECT("AE" &amp; ROW()), AP1051:AP1091, "📦", AS1051:AS1091, "Exonerado ADH")
) -
(
    (
        SUMIFS(AR1051:AR1091, AY1051:AY1091, INDIRECT("AE" &amp; ROW()), AP1051:AP1091, "💲", AS1051:AS1091, "Exonerado Doctor") +
        SUMIFS(AR1051:AR1091, AY1051:AY1091, INDIRECT("AE" &amp; ROW()), AP1051:AP1091, "📦", AS1051:AS1091, "Exonerado Doctor")
    ) / 2
) -
(
    (
        SUMIFS(AR1051:AR1091, AY1051:AY1091, INDIRECT("AE" &amp; ROW()), AP1051:AP1091, "💲", AS1051:AS1091, "") +
        SUMIFS(AR1051:AR1091, AY1051:AY1091, INDIRECT("AE" &amp; ROW()), AP1051:AP1091, "📦", AS1051:AS1091, "")
    ) / 2
)</f>
        <v>0</v>
      </c>
      <c r="AL1095" s="140">
        <f t="array" aca="1" ref="AL1095" ca="1">(
    SUMIFS(AR1051:AR1091, AY1051:AY1091, INDIRECT("AE" &amp; ROW()), AP1051:AP1091, "💲") +
    SUMIFS(AR1051:AR1091, AY1051:AY1091, INDIRECT("AE" &amp; ROW()), AP1051:AP1091, "📦")
) -
(
    (
        SUMIFS(AR1051:AR1091, AY1051:AY1091, INDIRECT("AE" &amp; ROW()), AP1051:AP1091, "💲", AS1051:AS1091, "Familiar") +
        SUMIFS(AR1051:AR1091, AY1051:AY1091, INDIRECT("AE" &amp; ROW()), AP1051:AP1091, "📦", AS1051:AS1091, "Familiar")
    ) / 2
) -
(
    (
        SUMIFS(AR1051:AR1091, AY1051:AY1091, INDIRECT("AE" &amp; ROW()), AP1051:AP1091, "💲", AS1051:AS1091, "Participante") +
        SUMIFS(AR1051:AR1091, AY1051:AY1091, INDIRECT("AE" &amp; ROW()), AP1051:AP1091, "📦", AS1051:AS1091, "Participante")
    ) / 2
) -
(
    (
        SUMIFS(AR1051:AR1091, AY1051:AY1091, INDIRECT("AE" &amp; ROW()), AP1051:AP1091, "💲", AS1051:AS1091, "Empleado") +
        SUMIFS(AR1051:AR1091, AY1051:AY1091, INDIRECT("AE" &amp; ROW()), AP1051:AP1091, "📦", AS1051:AS1091, "Empleado")
    ) / 2
) -
(
    (
        SUMIFS(AR1051:AR1091, AY1051:AY1091, INDIRECT("AE" &amp; ROW()), AP1051:AP1091, "💲", AS1051:AS1091, "Exonerado ADH") +
        SUMIFS(AR1051:AR1091, AY1051:AY1091, INDIRECT("AE" &amp; ROW()), AP1051:AP1091, "📦", AS1051:AS1091, "Exonerado ADH")
    ) / 2
) -
(
    SUMIFS(AR1051:AR1091, AY1051:AY1091, INDIRECT("AE" &amp; ROW()), AP1051:AP1091, "💲", AS1051:AS1091, "Exonerado Doctor") +
    SUMIFS(AR1051:AR1091, AY1051:AY1091, INDIRECT("AE" &amp; ROW()), AP1051:AP1091, "📦", AS1051:AS1091, "Exonerado Doctor")
) -
(
    (
        SUMIFS(AR1051:AR1091, AY1051:AY1091, INDIRECT("AE" &amp; ROW()), AP1051:AP1091, "💲", AS1051:AS1091, "") +
        SUMIFS(AR1051:AR1091, AY1051:AY1091, INDIRECT("AE" &amp; ROW()), AP1051:AP1091, "📦", AS1051:AS1091, "")
    ) / 2
)</f>
        <v>0</v>
      </c>
      <c r="AM1095" s="56"/>
      <c r="AN1095" s="56"/>
      <c r="AO1095" s="56"/>
      <c r="AP1095" s="56"/>
      <c r="AQ1095" s="56"/>
      <c r="AR1095" s="56"/>
      <c r="AS1095" s="56"/>
      <c r="AT1095" s="56"/>
      <c r="AU1095" s="56"/>
      <c r="AV1095" s="56"/>
      <c r="AW1095" s="56"/>
      <c r="AX1095" s="56"/>
      <c r="AY1095" s="56"/>
      <c r="AZ1095" s="56"/>
      <c r="BA1095" s="56"/>
      <c r="BB1095" s="56"/>
      <c r="BC1095" s="56"/>
      <c r="BD1095" s="56"/>
      <c r="BE1095" s="56"/>
      <c r="BF1095" s="56"/>
      <c r="BG1095" s="56"/>
      <c r="BH1095" s="56"/>
      <c r="BI1095" s="56"/>
      <c r="BJ1095" s="56"/>
      <c r="BK1095" s="56"/>
      <c r="BL1095" s="56"/>
      <c r="BM1095" s="56"/>
      <c r="BN1095" s="56"/>
    </row>
    <row r="1096" spans="1:66" ht="11.25" customHeight="1">
      <c r="A1096" s="220"/>
      <c r="B1096" s="164"/>
      <c r="C1096" s="205"/>
      <c r="D1096" s="208"/>
      <c r="E1096" s="178" t="s">
        <v>42</v>
      </c>
      <c r="F1096" s="58" t="str">
        <f>IF(D1095&lt;&gt;"", VLOOKUP(D1095,'Base de Datos'!$A$2:$D1268,3,FALSE()),"")</f>
        <v/>
      </c>
      <c r="G1096" s="205"/>
      <c r="H1096" s="208"/>
      <c r="I1096" s="178" t="s">
        <v>42</v>
      </c>
      <c r="J1096" s="58" t="str">
        <f>IF(H1095&lt;&gt;"", VLOOKUP(H1095,'Base de Datos'!$A$2:$D1268,3,FALSE()),"")</f>
        <v/>
      </c>
      <c r="K1096" s="205"/>
      <c r="L1096" s="208"/>
      <c r="M1096" s="178" t="s">
        <v>42</v>
      </c>
      <c r="N1096" s="58" t="str">
        <f>IF(L1095&lt;&gt;"", VLOOKUP(L1095,'Base de Datos'!$A$2:$D1268,3,FALSE()),"")</f>
        <v/>
      </c>
      <c r="O1096" s="165"/>
      <c r="P1096" s="165"/>
      <c r="Q1096" s="165"/>
      <c r="R1096" s="166"/>
      <c r="S1096" s="231"/>
      <c r="T1096" s="230"/>
      <c r="U1096" s="170"/>
      <c r="V1096" s="169"/>
      <c r="W1096" s="231"/>
      <c r="X1096" s="230"/>
      <c r="Y1096" s="170"/>
      <c r="Z1096" s="169"/>
      <c r="AA1096" s="231"/>
      <c r="AB1096" s="230"/>
      <c r="AC1096" s="170"/>
      <c r="AD1096" s="56"/>
      <c r="AE1096" s="240" t="s">
        <v>63</v>
      </c>
      <c r="AF1096" s="230"/>
      <c r="AG1096" s="161">
        <f t="array" aca="1" ref="AG1096" ca="1">COUNTIFS(AP1051:AP1091, "💲", AY1051:AY1091, INDIRECT("AE" &amp; ROW())) + COUNTIFS(AP1051:AP1091, "📦", AY1051:AY1091, INDIRECT("AE" &amp; ROW())) + COUNTIFS(AP1051:AP1091, "✅", AY1051:AY1091, INDIRECT("AE" &amp; ROW()))</f>
        <v>2</v>
      </c>
      <c r="AH1096" s="162">
        <f t="array" aca="1" ref="AH1096" ca="1">COUNTIFS(AP1051:AP1091, "💲", AY1051:AY1091, INDIRECT("AE" &amp; ROW())) + COUNTIFS(AP1051:AP1091, "📦", AY1051:AY1091, INDIRECT("AE" &amp; ROW()))</f>
        <v>2</v>
      </c>
      <c r="AI1096" s="139">
        <f t="array" aca="1" ref="AI1096" ca="1">SUMIFS(AR1051:AR1091, AY1051:AY1091, INDIRECT("AE" &amp; ROW()), AP1051:AP1091, "💲") + SUMIFS(AR1051:AR1091, AY1051:AY1091, INDIRECT("AE" &amp; ROW()), AP1051:AP1091, "📦")</f>
        <v>200</v>
      </c>
      <c r="AJ1096" s="139">
        <f t="array" aca="1" ref="AJ1096" ca="1">(
    SUMIFS(AR1051:AR1091, AY1051:AY1091, INDIRECT("AE" &amp; ROW()), AP1051:AP1091, "💲") +
    SUMIFS(AR1051:AR1091, AY1051:AY1091, INDIRECT("AE" &amp; ROW()), AP1051:AP1091, "📦")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
        SUMIFS(AR1051:AR1091, AY1051:AY1091, INDIRECT("AE" &amp; ROW()), AP1051:AP1091, "💲", AS1051:AS1091, "Familiar") +
        SUMIFS(AR1051:AR1091, AY1051:AY1091, INDIRECT("AE" &amp; ROW()), AP1051:AP1091, "📦", AS1051:AS1091, "Familiar")
    ) / 2
)  -
(
    (
        SUMIFS(AR1051:AR1091, AY1051:AY1091, INDIRECT("AE" &amp; ROW()), AP1051:AP1091, "💲", AS1051:AS1091, "Exonerado ADH") +
        SUMIFS(AR1051:AR1091, AY1051:AY1091, INDIRECT("AE" &amp; ROW()), AP1051:AP1091, "📦", AS1051:AS1091, "Exonerado ADH")
    ) / 2
)  -
(
    (
        SUMIFS(AR1051:AR1091, AY1051:AY1091, INDIRECT("AE" &amp; ROW()), AP1051:AP1091, "💲", AS1051:AS1091, "Exonerado Doctor") +
        SUMIFS(AR1051:AR1091, AY1051:AY1091, INDIRECT("AE" &amp; ROW()), AP1051:AP1091, "📦", AS1051:AS1091, "Exonerado Doctor")
    ) / 2
)</f>
        <v>175</v>
      </c>
      <c r="AK1096" s="139">
        <f t="array" aca="1" ref="AK1096" ca="1">(
    SUMIFS(AR1051:AR1091, AY1051:AY1091, INDIRECT("AE" &amp; ROW()), AP1051:AP1091, "💲") +
    SUMIFS(AR1051:AR1091, AY1051:AY1091, INDIRECT("AE" &amp; ROW()), AP1051:AP1091, "📦")
) -
(
    SUMIFS(AR1051:AR1091, AY1051:AY1091, INDIRECT("AE" &amp; ROW()), AP1051:AP1091, "💲", AS1051:AS1091, "Familiar") +
    SUMIFS(AR1051:AR1091, AY1051:AY1091, INDIRECT("AE" &amp; ROW()), AP1051:AP1091, "📦", AS1051:AS1091, "Familiar")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SUMIFS(AR1051:AR1091, AY1051:AY1091, INDIRECT("AE" &amp; ROW()), AP1051:AP1091, "💲", AS1051:AS1091, "Exonerado ADH") +
    SUMIFS(AR1051:AR1091, AY1051:AY1091, INDIRECT("AE" &amp; ROW()), AP1051:AP1091, "📦", AS1051:AS1091, "Exonerado ADH")
) -
(
    (
        SUMIFS(AR1051:AR1091, AY1051:AY1091, INDIRECT("AE" &amp; ROW()), AP1051:AP1091, "💲", AS1051:AS1091, "Exonerado Doctor") +
        SUMIFS(AR1051:AR1091, AY1051:AY1091, INDIRECT("AE" &amp; ROW()), AP1051:AP1091, "📦", AS1051:AS1091, "Exonerado Doctor")
    ) / 2
) -
(
    (
        SUMIFS(AR1051:AR1091, AY1051:AY1091, INDIRECT("AE" &amp; ROW()), AP1051:AP1091, "💲", AS1051:AS1091, "") +
        SUMIFS(AR1051:AR1091, AY1051:AY1091, INDIRECT("AE" &amp; ROW()), AP1051:AP1091, "📦", AS1051:AS1091, "")
    ) / 2
)</f>
        <v>150</v>
      </c>
      <c r="AL1096" s="140">
        <f t="array" aca="1" ref="AL1096" ca="1">(
    SUMIFS(AR1051:AR1091, AY1051:AY1091, INDIRECT("AE" &amp; ROW()), AP1051:AP1091, "💲") +
    SUMIFS(AR1051:AR1091, AY1051:AY1091, INDIRECT("AE" &amp; ROW()), AP1051:AP1091, "📦")
) -
(
    (
        SUMIFS(AR1051:AR1091, AY1051:AY1091, INDIRECT("AE" &amp; ROW()), AP1051:AP1091, "💲", AS1051:AS1091, "Familiar") +
        SUMIFS(AR1051:AR1091, AY1051:AY1091, INDIRECT("AE" &amp; ROW()), AP1051:AP1091, "📦", AS1051:AS1091, "Familiar")
    ) / 2
) -
(
    (
        SUMIFS(AR1051:AR1091, AY1051:AY1091, INDIRECT("AE" &amp; ROW()), AP1051:AP1091, "💲", AS1051:AS1091, "Participante") +
        SUMIFS(AR1051:AR1091, AY1051:AY1091, INDIRECT("AE" &amp; ROW()), AP1051:AP1091, "📦", AS1051:AS1091, "Participante")
    ) / 2
) -
(
    (
        SUMIFS(AR1051:AR1091, AY1051:AY1091, INDIRECT("AE" &amp; ROW()), AP1051:AP1091, "💲", AS1051:AS1091, "Empleado") +
        SUMIFS(AR1051:AR1091, AY1051:AY1091, INDIRECT("AE" &amp; ROW()), AP1051:AP1091, "📦", AS1051:AS1091, "Empleado")
    ) / 2
) -
(
    (
        SUMIFS(AR1051:AR1091, AY1051:AY1091, INDIRECT("AE" &amp; ROW()), AP1051:AP1091, "💲", AS1051:AS1091, "Exonerado ADH") +
        SUMIFS(AR1051:AR1091, AY1051:AY1091, INDIRECT("AE" &amp; ROW()), AP1051:AP1091, "📦", AS1051:AS1091, "Exonerado ADH")
    ) / 2
) -
(
    SUMIFS(AR1051:AR1091, AY1051:AY1091, INDIRECT("AE" &amp; ROW()), AP1051:AP1091, "💲", AS1051:AS1091, "Exonerado Doctor") +
    SUMIFS(AR1051:AR1091, AY1051:AY1091, INDIRECT("AE" &amp; ROW()), AP1051:AP1091, "📦", AS1051:AS1091, "Exonerado Doctor")
) -
(
    (
        SUMIFS(AR1051:AR1091, AY1051:AY1091, INDIRECT("AE" &amp; ROW()), AP1051:AP1091, "💲", AS1051:AS1091, "") +
        SUMIFS(AR1051:AR1091, AY1051:AY1091, INDIRECT("AE" &amp; ROW()), AP1051:AP1091, "📦", AS1051:AS1091, "")
    ) / 2
)</f>
        <v>175</v>
      </c>
      <c r="AM1096" s="56"/>
      <c r="AN1096" s="56"/>
      <c r="AO1096" s="56"/>
      <c r="AP1096" s="56"/>
      <c r="AQ1096" s="56"/>
      <c r="AR1096" s="56"/>
      <c r="AS1096" s="56"/>
      <c r="AT1096" s="56"/>
      <c r="AU1096" s="56"/>
      <c r="AV1096" s="56"/>
      <c r="AW1096" s="56"/>
      <c r="AX1096" s="56"/>
      <c r="AY1096" s="56"/>
      <c r="AZ1096" s="56"/>
      <c r="BA1096" s="56"/>
      <c r="BB1096" s="56"/>
      <c r="BC1096" s="56"/>
      <c r="BD1096" s="56"/>
      <c r="BE1096" s="56"/>
      <c r="BF1096" s="56"/>
      <c r="BG1096" s="56"/>
      <c r="BH1096" s="56"/>
      <c r="BI1096" s="56"/>
      <c r="BJ1096" s="56"/>
      <c r="BK1096" s="56"/>
      <c r="BL1096" s="56"/>
      <c r="BM1096" s="56"/>
      <c r="BN1096" s="56"/>
    </row>
    <row r="1097" spans="1:66" ht="11.25" customHeight="1">
      <c r="A1097" s="220"/>
      <c r="B1097" s="164"/>
      <c r="C1097" s="205"/>
      <c r="D1097" s="208"/>
      <c r="E1097" s="178" t="s">
        <v>44</v>
      </c>
      <c r="F1097" s="58" t="str">
        <f>IF(D1095&lt;&gt;"", VLOOKUP(D1095,'Base de Datos'!$A$2:$D1268,4,FALSE()),"")</f>
        <v/>
      </c>
      <c r="G1097" s="205"/>
      <c r="H1097" s="208"/>
      <c r="I1097" s="178" t="s">
        <v>44</v>
      </c>
      <c r="J1097" s="58" t="str">
        <f>IF(H1095&lt;&gt;"", VLOOKUP(H1095,'Base de Datos'!$A$2:$D1268,4,FALSE()),"")</f>
        <v/>
      </c>
      <c r="K1097" s="205"/>
      <c r="L1097" s="208"/>
      <c r="M1097" s="178" t="s">
        <v>44</v>
      </c>
      <c r="N1097" s="58" t="str">
        <f>IF(L1095&lt;&gt;"", VLOOKUP(L1095,'Base de Datos'!$A$2:$D1268,4,FALSE()),"")</f>
        <v/>
      </c>
      <c r="O1097" s="165"/>
      <c r="P1097" s="165"/>
      <c r="Q1097" s="165"/>
      <c r="R1097" s="166"/>
      <c r="S1097" s="231"/>
      <c r="T1097" s="230"/>
      <c r="U1097" s="170"/>
      <c r="V1097" s="169"/>
      <c r="W1097" s="231"/>
      <c r="X1097" s="230"/>
      <c r="Y1097" s="170"/>
      <c r="Z1097" s="169"/>
      <c r="AA1097" s="231"/>
      <c r="AB1097" s="230"/>
      <c r="AC1097" s="170"/>
      <c r="AD1097" s="56"/>
      <c r="AE1097" s="240" t="s">
        <v>66</v>
      </c>
      <c r="AF1097" s="230"/>
      <c r="AG1097" s="161">
        <f t="array" aca="1" ref="AG1097" ca="1">COUNTIFS(AP1051:AP1091, "💲", AY1051:AY1091, INDIRECT("AE" &amp; ROW())) + COUNTIFS(AP1051:AP1091, "📦", AY1051:AY1091, INDIRECT("AE" &amp; ROW())) + COUNTIFS(AP1051:AP1091, "✅", AY1051:AY1091, INDIRECT("AE" &amp; ROW()))</f>
        <v>0</v>
      </c>
      <c r="AH1097" s="162">
        <f t="array" aca="1" ref="AH1097" ca="1">COUNTIFS(AP1051:AP1091, "💲", AY1051:AY1091, INDIRECT("AE" &amp; ROW())) + COUNTIFS(AP1051:AP1091, "📦", AY1051:AY1091, INDIRECT("AE" &amp; ROW()))</f>
        <v>0</v>
      </c>
      <c r="AI1097" s="139">
        <f t="array" aca="1" ref="AI1097" ca="1">SUMIFS(AR1051:AR1091, AY1051:AY1091, INDIRECT("AE" &amp; ROW()), AP1051:AP1091, "💲") + SUMIFS(AR1051:AR1091, AY1051:AY1091, INDIRECT("AE" &amp; ROW()), AP1051:AP1091, "📦")</f>
        <v>0</v>
      </c>
      <c r="AJ1097" s="139">
        <f t="array" aca="1" ref="AJ1097" ca="1">(
    SUMIFS(AR1051:AR1091, AY1051:AY1091, INDIRECT("AE" &amp; ROW()), AP1051:AP1091, "💲") +
    SUMIFS(AR1051:AR1091, AY1051:AY1091, INDIRECT("AE" &amp; ROW()), AP1051:AP1091, "📦")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
        SUMIFS(AR1051:AR1091, AY1051:AY1091, INDIRECT("AE" &amp; ROW()), AP1051:AP1091, "💲", AS1051:AS1091, "Familiar") +
        SUMIFS(AR1051:AR1091, AY1051:AY1091, INDIRECT("AE" &amp; ROW()), AP1051:AP1091, "📦", AS1051:AS1091, "Familiar")
    ) / 2
)  -
(
    (
        SUMIFS(AR1051:AR1091, AY1051:AY1091, INDIRECT("AE" &amp; ROW()), AP1051:AP1091, "💲", AS1051:AS1091, "Exonerado ADH") +
        SUMIFS(AR1051:AR1091, AY1051:AY1091, INDIRECT("AE" &amp; ROW()), AP1051:AP1091, "📦", AS1051:AS1091, "Exonerado ADH")
    ) / 2
)  -
(
    (
        SUMIFS(AR1051:AR1091, AY1051:AY1091, INDIRECT("AE" &amp; ROW()), AP1051:AP1091, "💲", AS1051:AS1091, "Exonerado Doctor") +
        SUMIFS(AR1051:AR1091, AY1051:AY1091, INDIRECT("AE" &amp; ROW()), AP1051:AP1091, "📦", AS1051:AS1091, "Exonerado Doctor")
    ) / 2
)</f>
        <v>0</v>
      </c>
      <c r="AK1097" s="139">
        <f t="array" aca="1" ref="AK1097" ca="1">(
    SUMIFS(AR1051:AR1091, AY1051:AY1091, INDIRECT("AE" &amp; ROW()), AP1051:AP1091, "💲") +
    SUMIFS(AR1051:AR1091, AY1051:AY1091, INDIRECT("AE" &amp; ROW()), AP1051:AP1091, "📦")
) -
(
    SUMIFS(AR1051:AR1091, AY1051:AY1091, INDIRECT("AE" &amp; ROW()), AP1051:AP1091, "💲", AS1051:AS1091, "Familiar") +
    SUMIFS(AR1051:AR1091, AY1051:AY1091, INDIRECT("AE" &amp; ROW()), AP1051:AP1091, "📦", AS1051:AS1091, "Familiar")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SUMIFS(AR1051:AR1091, AY1051:AY1091, INDIRECT("AE" &amp; ROW()), AP1051:AP1091, "💲", AS1051:AS1091, "Exonerado ADH") +
    SUMIFS(AR1051:AR1091, AY1051:AY1091, INDIRECT("AE" &amp; ROW()), AP1051:AP1091, "📦", AS1051:AS1091, "Exonerado ADH")
) -
(
    (
        SUMIFS(AR1051:AR1091, AY1051:AY1091, INDIRECT("AE" &amp; ROW()), AP1051:AP1091, "💲", AS1051:AS1091, "Exonerado Doctor") +
        SUMIFS(AR1051:AR1091, AY1051:AY1091, INDIRECT("AE" &amp; ROW()), AP1051:AP1091, "📦", AS1051:AS1091, "Exonerado Doctor")
    ) / 2
) -
(
    (
        SUMIFS(AR1051:AR1091, AY1051:AY1091, INDIRECT("AE" &amp; ROW()), AP1051:AP1091, "💲", AS1051:AS1091, "") +
        SUMIFS(AR1051:AR1091, AY1051:AY1091, INDIRECT("AE" &amp; ROW()), AP1051:AP1091, "📦", AS1051:AS1091, "")
    ) / 2
)</f>
        <v>0</v>
      </c>
      <c r="AL1097" s="140">
        <f t="array" aca="1" ref="AL1097" ca="1">(
    SUMIFS(AR1051:AR1091, AY1051:AY1091, INDIRECT("AE" &amp; ROW()), AP1051:AP1091, "💲") +
    SUMIFS(AR1051:AR1091, AY1051:AY1091, INDIRECT("AE" &amp; ROW()), AP1051:AP1091, "📦")
) -
(
    (
        SUMIFS(AR1051:AR1091, AY1051:AY1091, INDIRECT("AE" &amp; ROW()), AP1051:AP1091, "💲", AS1051:AS1091, "Familiar") +
        SUMIFS(AR1051:AR1091, AY1051:AY1091, INDIRECT("AE" &amp; ROW()), AP1051:AP1091, "📦", AS1051:AS1091, "Familiar")
    ) / 2
) -
(
    (
        SUMIFS(AR1051:AR1091, AY1051:AY1091, INDIRECT("AE" &amp; ROW()), AP1051:AP1091, "💲", AS1051:AS1091, "Participante") +
        SUMIFS(AR1051:AR1091, AY1051:AY1091, INDIRECT("AE" &amp; ROW()), AP1051:AP1091, "📦", AS1051:AS1091, "Participante")
    ) / 2
) -
(
    (
        SUMIFS(AR1051:AR1091, AY1051:AY1091, INDIRECT("AE" &amp; ROW()), AP1051:AP1091, "💲", AS1051:AS1091, "Empleado") +
        SUMIFS(AR1051:AR1091, AY1051:AY1091, INDIRECT("AE" &amp; ROW()), AP1051:AP1091, "📦", AS1051:AS1091, "Empleado")
    ) / 2
) -
(
    (
        SUMIFS(AR1051:AR1091, AY1051:AY1091, INDIRECT("AE" &amp; ROW()), AP1051:AP1091, "💲", AS1051:AS1091, "Exonerado ADH") +
        SUMIFS(AR1051:AR1091, AY1051:AY1091, INDIRECT("AE" &amp; ROW()), AP1051:AP1091, "📦", AS1051:AS1091, "Exonerado ADH")
    ) / 2
) -
(
    SUMIFS(AR1051:AR1091, AY1051:AY1091, INDIRECT("AE" &amp; ROW()), AP1051:AP1091, "💲", AS1051:AS1091, "Exonerado Doctor") +
    SUMIFS(AR1051:AR1091, AY1051:AY1091, INDIRECT("AE" &amp; ROW()), AP1051:AP1091, "📦", AS1051:AS1091, "Exonerado Doctor")
) -
(
    (
        SUMIFS(AR1051:AR1091, AY1051:AY1091, INDIRECT("AE" &amp; ROW()), AP1051:AP1091, "💲", AS1051:AS1091, "") +
        SUMIFS(AR1051:AR1091, AY1051:AY1091, INDIRECT("AE" &amp; ROW()), AP1051:AP1091, "📦", AS1051:AS1091, "")
    ) / 2
)</f>
        <v>0</v>
      </c>
      <c r="AM1097" s="56"/>
      <c r="AN1097" s="56"/>
      <c r="AO1097" s="56"/>
      <c r="AP1097" s="56"/>
      <c r="AQ1097" s="56"/>
      <c r="AR1097" s="56"/>
      <c r="AS1097" s="56"/>
      <c r="AT1097" s="56"/>
      <c r="AU1097" s="56"/>
      <c r="AV1097" s="56"/>
      <c r="AW1097" s="56"/>
      <c r="AX1097" s="56"/>
      <c r="AY1097" s="56"/>
      <c r="AZ1097" s="56"/>
      <c r="BA1097" s="56"/>
      <c r="BB1097" s="56"/>
      <c r="BC1097" s="56"/>
      <c r="BD1097" s="56"/>
      <c r="BE1097" s="56"/>
      <c r="BF1097" s="56"/>
      <c r="BG1097" s="56"/>
      <c r="BH1097" s="56"/>
      <c r="BI1097" s="56"/>
      <c r="BJ1097" s="56"/>
      <c r="BK1097" s="56"/>
      <c r="BL1097" s="56"/>
      <c r="BM1097" s="56"/>
      <c r="BN1097" s="56"/>
    </row>
    <row r="1098" spans="1:66" ht="11.25" customHeight="1">
      <c r="A1098" s="221"/>
      <c r="B1098" s="164"/>
      <c r="C1098" s="206"/>
      <c r="D1098" s="209"/>
      <c r="E1098" s="179" t="s">
        <v>46</v>
      </c>
      <c r="F1098" s="180"/>
      <c r="G1098" s="206"/>
      <c r="H1098" s="209"/>
      <c r="I1098" s="179" t="s">
        <v>46</v>
      </c>
      <c r="J1098" s="180"/>
      <c r="K1098" s="206"/>
      <c r="L1098" s="209"/>
      <c r="M1098" s="179" t="s">
        <v>46</v>
      </c>
      <c r="N1098" s="180"/>
      <c r="O1098" s="165"/>
      <c r="P1098" s="165"/>
      <c r="Q1098" s="165"/>
      <c r="R1098" s="166"/>
      <c r="S1098" s="227" t="str">
        <f>IF(OR(S1095="Empleado",S1095="Familiar"),"Nombre del Empleado","N° Factura")</f>
        <v>N° Factura</v>
      </c>
      <c r="T1098" s="228"/>
      <c r="U1098" s="89"/>
      <c r="V1098" s="169"/>
      <c r="W1098" s="227" t="str">
        <f>IF(OR(W1095="Empleado",W1095="Familiar"),"Nombre del Empleado","N° Factura")</f>
        <v>N° Factura</v>
      </c>
      <c r="X1098" s="228"/>
      <c r="Y1098" s="89"/>
      <c r="Z1098" s="169"/>
      <c r="AA1098" s="227" t="str">
        <f>IF(OR(AA1095="Empleado",AA1095="Familiar"),"Nombre del Empleado","N° Factura")</f>
        <v>N° Factura</v>
      </c>
      <c r="AB1098" s="228"/>
      <c r="AC1098" s="89"/>
      <c r="AD1098" s="56"/>
      <c r="AE1098" s="240" t="s">
        <v>69</v>
      </c>
      <c r="AF1098" s="230"/>
      <c r="AG1098" s="161">
        <f t="array" aca="1" ref="AG1098" ca="1">COUNTIFS(AP1051:AP1091, "💲", AY1051:AY1091, INDIRECT("AE" &amp; ROW())) + COUNTIFS(AP1051:AP1091, "📦", AY1051:AY1091, INDIRECT("AE" &amp; ROW())) + COUNTIFS(AP1051:AP1091, "✅", AY1051:AY1091, INDIRECT("AE" &amp; ROW()))</f>
        <v>0</v>
      </c>
      <c r="AH1098" s="162">
        <f t="array" aca="1" ref="AH1098" ca="1">COUNTIFS(AP1051:AP1091, "💲", AY1051:AY1091, INDIRECT("AE" &amp; ROW())) + COUNTIFS(AP1051:AP1091, "📦", AY1051:AY1091, INDIRECT("AE" &amp; ROW()))</f>
        <v>0</v>
      </c>
      <c r="AI1098" s="139">
        <f t="array" aca="1" ref="AI1098" ca="1">SUMIFS(AR1051:AR1091, AY1051:AY1091, INDIRECT("AE" &amp; ROW()), AP1051:AP1091, "💲") + SUMIFS(AR1051:AR1091, AY1051:AY1091, INDIRECT("AE" &amp; ROW()), AP1051:AP1091, "📦")</f>
        <v>0</v>
      </c>
      <c r="AJ1098" s="66">
        <f t="array" aca="1" ref="AJ1098" ca="1">(
    SUMIFS(AR1051:AR1091, AY1051:AY1091, INDIRECT("AE" &amp; ROW()), AP1051:AP1091, "💲") +
    SUMIFS(AR1051:AR1091, AY1051:AY1091, INDIRECT("AE" &amp; ROW()), AP1051:AP1091, "📦")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
        SUMIFS(AR1051:AR1091, AY1051:AY1091, INDIRECT("AE" &amp; ROW()), AP1051:AP1091, "💲", AS1051:AS1091, "Familiar") +
        SUMIFS(AR1051:AR1091, AY1051:AY1091, INDIRECT("AE" &amp; ROW()), AP1051:AP1091, "📦", AS1051:AS1091, "Familiar")
    ) / 2
)  -
(
    (
        SUMIFS(AR1051:AR1091, AY1051:AY1091, INDIRECT("AE" &amp; ROW()), AP1051:AP1091, "💲", AS1051:AS1091, "Exonerado ADH") +
        SUMIFS(AR1051:AR1091, AY1051:AY1091, INDIRECT("AE" &amp; ROW()), AP1051:AP1091, "📦", AS1051:AS1091, "Exonerado ADH")
    ) / 2
)  -
(
    (
        SUMIFS(AR1051:AR1091, AY1051:AY1091, INDIRECT("AE" &amp; ROW()), AP1051:AP1091, "💲", AS1051:AS1091, "Exonerado Doctor") +
        SUMIFS(AR1051:AR1091, AY1051:AY1091, INDIRECT("AE" &amp; ROW()), AP1051:AP1091, "📦", AS1051:AS1091, "Exonerado Doctor")
    ) / 2
)</f>
        <v>0</v>
      </c>
      <c r="AK1098" s="139">
        <f t="array" aca="1" ref="AK1098" ca="1">(
    SUMIFS(AR1051:AR1091, AY1051:AY1091, INDIRECT("AE" &amp; ROW()), AP1051:AP1091, "💲") +
    SUMIFS(AR1051:AR1091, AY1051:AY1091, INDIRECT("AE" &amp; ROW()), AP1051:AP1091, "📦")
) -
(
    SUMIFS(AR1051:AR1091, AY1051:AY1091, INDIRECT("AE" &amp; ROW()), AP1051:AP1091, "💲", AS1051:AS1091, "Familiar") +
    SUMIFS(AR1051:AR1091, AY1051:AY1091, INDIRECT("AE" &amp; ROW()), AP1051:AP1091, "📦", AS1051:AS1091, "Familiar")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SUMIFS(AR1051:AR1091, AY1051:AY1091, INDIRECT("AE" &amp; ROW()), AP1051:AP1091, "💲", AS1051:AS1091, "Exonerado ADH") +
    SUMIFS(AR1051:AR1091, AY1051:AY1091, INDIRECT("AE" &amp; ROW()), AP1051:AP1091, "📦", AS1051:AS1091, "Exonerado ADH")
) -
(
    (
        SUMIFS(AR1051:AR1091, AY1051:AY1091, INDIRECT("AE" &amp; ROW()), AP1051:AP1091, "💲", AS1051:AS1091, "Exonerado Doctor") +
        SUMIFS(AR1051:AR1091, AY1051:AY1091, INDIRECT("AE" &amp; ROW()), AP1051:AP1091, "📦", AS1051:AS1091, "Exonerado Doctor")
    ) / 2
) -
(
    (
        SUMIFS(AR1051:AR1091, AY1051:AY1091, INDIRECT("AE" &amp; ROW()), AP1051:AP1091, "💲", AS1051:AS1091, "") +
        SUMIFS(AR1051:AR1091, AY1051:AY1091, INDIRECT("AE" &amp; ROW()), AP1051:AP1091, "📦", AS1051:AS1091, "")
    ) / 2
)</f>
        <v>0</v>
      </c>
      <c r="AL1098" s="140">
        <f t="array" aca="1" ref="AL1098" ca="1">(
    SUMIFS(AR1051:AR1091, AY1051:AY1091, INDIRECT("AE" &amp; ROW()), AP1051:AP1091, "💲") +
    SUMIFS(AR1051:AR1091, AY1051:AY1091, INDIRECT("AE" &amp; ROW()), AP1051:AP1091, "📦")
) -
(
    (
        SUMIFS(AR1051:AR1091, AY1051:AY1091, INDIRECT("AE" &amp; ROW()), AP1051:AP1091, "💲", AS1051:AS1091, "Familiar") +
        SUMIFS(AR1051:AR1091, AY1051:AY1091, INDIRECT("AE" &amp; ROW()), AP1051:AP1091, "📦", AS1051:AS1091, "Familiar")
    ) / 2
) -
(
    (
        SUMIFS(AR1051:AR1091, AY1051:AY1091, INDIRECT("AE" &amp; ROW()), AP1051:AP1091, "💲", AS1051:AS1091, "Participante") +
        SUMIFS(AR1051:AR1091, AY1051:AY1091, INDIRECT("AE" &amp; ROW()), AP1051:AP1091, "📦", AS1051:AS1091, "Participante")
    ) / 2
) -
(
    (
        SUMIFS(AR1051:AR1091, AY1051:AY1091, INDIRECT("AE" &amp; ROW()), AP1051:AP1091, "💲", AS1051:AS1091, "Empleado") +
        SUMIFS(AR1051:AR1091, AY1051:AY1091, INDIRECT("AE" &amp; ROW()), AP1051:AP1091, "📦", AS1051:AS1091, "Empleado")
    ) / 2
) -
(
    (
        SUMIFS(AR1051:AR1091, AY1051:AY1091, INDIRECT("AE" &amp; ROW()), AP1051:AP1091, "💲", AS1051:AS1091, "Exonerado ADH") +
        SUMIFS(AR1051:AR1091, AY1051:AY1091, INDIRECT("AE" &amp; ROW()), AP1051:AP1091, "📦", AS1051:AS1091, "Exonerado ADH")
    ) / 2
) -
(
    SUMIFS(AR1051:AR1091, AY1051:AY1091, INDIRECT("AE" &amp; ROW()), AP1051:AP1091, "💲", AS1051:AS1091, "Exonerado Doctor") +
    SUMIFS(AR1051:AR1091, AY1051:AY1091, INDIRECT("AE" &amp; ROW()), AP1051:AP1091, "📦", AS1051:AS1091, "Exonerado Doctor")
) -
(
    (
        SUMIFS(AR1051:AR1091, AY1051:AY1091, INDIRECT("AE" &amp; ROW()), AP1051:AP1091, "💲", AS1051:AS1091, "") +
        SUMIFS(AR1051:AR1091, AY1051:AY1091, INDIRECT("AE" &amp; ROW()), AP1051:AP1091, "📦", AS1051:AS1091, "")
    ) / 2
)</f>
        <v>0</v>
      </c>
      <c r="AM1098" s="56"/>
      <c r="AN1098" s="56"/>
      <c r="AO1098" s="56"/>
      <c r="AP1098" s="56"/>
      <c r="AQ1098" s="56"/>
      <c r="AR1098" s="56"/>
      <c r="AS1098" s="56"/>
      <c r="AT1098" s="56"/>
      <c r="AU1098" s="56"/>
      <c r="AV1098" s="56"/>
      <c r="AW1098" s="56"/>
      <c r="AX1098" s="56"/>
      <c r="AY1098" s="56"/>
      <c r="AZ1098" s="56"/>
      <c r="BA1098" s="56"/>
      <c r="BB1098" s="56"/>
      <c r="BC1098" s="56"/>
      <c r="BD1098" s="56"/>
      <c r="BE1098" s="56"/>
      <c r="BF1098" s="56"/>
      <c r="BG1098" s="56"/>
      <c r="BH1098" s="56"/>
      <c r="BI1098" s="56"/>
      <c r="BJ1098" s="56"/>
      <c r="BK1098" s="56"/>
      <c r="BL1098" s="56"/>
      <c r="BM1098" s="56"/>
      <c r="BN1098" s="56"/>
    </row>
    <row r="1099" spans="1:66" ht="11.25" customHeight="1">
      <c r="A1099" s="222">
        <f>A1095+$Q$13/1440</f>
        <v>0.83333333333333304</v>
      </c>
      <c r="B1099" s="164"/>
      <c r="C1099" s="204"/>
      <c r="D1099" s="207"/>
      <c r="E1099" s="177" t="s">
        <v>36</v>
      </c>
      <c r="F1099" s="42" t="str">
        <f>IF(D1099&lt;&gt;"", VLOOKUP(D1099,'Base de Datos'!$A$2:$D1268,2,FALSE()),"")</f>
        <v/>
      </c>
      <c r="G1099" s="204"/>
      <c r="H1099" s="216"/>
      <c r="I1099" s="177" t="s">
        <v>36</v>
      </c>
      <c r="J1099" s="42" t="str">
        <f>IF(H1099&lt;&gt;"", VLOOKUP(H1099,'Base de Datos'!$A$2:$D1268,2,FALSE()),"")</f>
        <v/>
      </c>
      <c r="K1099" s="204"/>
      <c r="L1099" s="216"/>
      <c r="M1099" s="177" t="s">
        <v>36</v>
      </c>
      <c r="N1099" s="42" t="str">
        <f>IF(L1099&lt;&gt;"", VLOOKUP(L1099,'Base de Datos'!$A$2:$D1268,2,FALSE()),"")</f>
        <v/>
      </c>
      <c r="O1099" s="165"/>
      <c r="P1099" s="165"/>
      <c r="Q1099" s="165"/>
      <c r="R1099" s="166"/>
      <c r="S1099" s="167"/>
      <c r="T1099" s="45" t="s">
        <v>37</v>
      </c>
      <c r="U1099" s="168"/>
      <c r="V1099" s="169"/>
      <c r="W1099" s="167"/>
      <c r="X1099" s="45" t="s">
        <v>37</v>
      </c>
      <c r="Y1099" s="168"/>
      <c r="Z1099" s="169"/>
      <c r="AA1099" s="167"/>
      <c r="AB1099" s="45" t="s">
        <v>37</v>
      </c>
      <c r="AC1099" s="168"/>
      <c r="AD1099" s="56"/>
      <c r="AE1099" s="232" t="s">
        <v>72</v>
      </c>
      <c r="AF1099" s="230"/>
      <c r="AG1099" s="90">
        <f t="array" aca="1" ref="AG1099" ca="1">COUNTIFS(AP1051:AP1091, "💲", AY1051:AY1091, INDIRECT("AE" &amp; ROW())) + COUNTIFS(AP1051:AP1091, "📦", AY1051:AY1091, INDIRECT("AE" &amp; ROW())) + COUNTIFS(AP1051:AP1091, "✅", AY1051:AY1091, INDIRECT("AE" &amp; ROW()))</f>
        <v>0</v>
      </c>
      <c r="AH1099" s="68">
        <f t="array" aca="1" ref="AH1099" ca="1">COUNTIFS(AP1051:AP1091, "💲", AY1051:AY1091, INDIRECT("AE" &amp; ROW())) + COUNTIFS(AP1051:AP1091, "📦", AY1051:AY1091, INDIRECT("AE" &amp; ROW()))</f>
        <v>0</v>
      </c>
      <c r="AI1099" s="139">
        <f t="array" aca="1" ref="AI1099" ca="1">SUMIFS(AR1051:AR1091, AY1051:AY1091, INDIRECT("AE" &amp; ROW()), AP1051:AP1091, "💲") + SUMIFS(AR1051:AR1091, AY1051:AY1091, INDIRECT("AE" &amp; ROW()), AP1051:AP1091, "📦")</f>
        <v>0</v>
      </c>
      <c r="AJ1099" s="139">
        <f t="array" aca="1" ref="AJ1099" ca="1">(
    SUMIFS(AR1051:AR1091, AY1051:AY1091, INDIRECT("AE" &amp; ROW()), AP1051:AP1091, "💲") +
    SUMIFS(AR1051:AR1091, AY1051:AY1091, INDIRECT("AE" &amp; ROW()), AP1051:AP1091, "📦")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
        SUMIFS(AR1051:AR1091, AY1051:AY1091, INDIRECT("AE" &amp; ROW()), AP1051:AP1091, "💲", AS1051:AS1091, "Familiar") +
        SUMIFS(AR1051:AR1091, AY1051:AY1091, INDIRECT("AE" &amp; ROW()), AP1051:AP1091, "📦", AS1051:AS1091, "Familiar")
    ) / 2
)  -
(
    (
        SUMIFS(AR1051:AR1091, AY1051:AY1091, INDIRECT("AE" &amp; ROW()), AP1051:AP1091, "💲", AS1051:AS1091, "Exonerado ADH") +
        SUMIFS(AR1051:AR1091, AY1051:AY1091, INDIRECT("AE" &amp; ROW()), AP1051:AP1091, "📦", AS1051:AS1091, "Exonerado ADH")
    ) / 2
)  -
(
    (
        SUMIFS(AR1051:AR1091, AY1051:AY1091, INDIRECT("AE" &amp; ROW()), AP1051:AP1091, "💲", AS1051:AS1091, "Exonerado Doctor") +
        SUMIFS(AR1051:AR1091, AY1051:AY1091, INDIRECT("AE" &amp; ROW()), AP1051:AP1091, "📦", AS1051:AS1091, "Exonerado Doctor")
    ) / 2
)</f>
        <v>0</v>
      </c>
      <c r="AK1099" s="139">
        <f t="array" aca="1" ref="AK1099" ca="1">(
    SUMIFS(AR1051:AR1091, AY1051:AY1091, INDIRECT("AE" &amp; ROW()), AP1051:AP1091, "💲") +
    SUMIFS(AR1051:AR1091, AY1051:AY1091, INDIRECT("AE" &amp; ROW()), AP1051:AP1091, "📦")
) -
(
    SUMIFS(AR1051:AR1091, AY1051:AY1091, INDIRECT("AE" &amp; ROW()), AP1051:AP1091, "💲", AS1051:AS1091, "Familiar") +
    SUMIFS(AR1051:AR1091, AY1051:AY1091, INDIRECT("AE" &amp; ROW()), AP1051:AP1091, "📦", AS1051:AS1091, "Familiar")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SUMIFS(AR1051:AR1091, AY1051:AY1091, INDIRECT("AE" &amp; ROW()), AP1051:AP1091, "💲", AS1051:AS1091, "Exonerado ADH") +
    SUMIFS(AR1051:AR1091, AY1051:AY1091, INDIRECT("AE" &amp; ROW()), AP1051:AP1091, "📦", AS1051:AS1091, "Exonerado ADH")
) -
(
    (
        SUMIFS(AR1051:AR1091, AY1051:AY1091, INDIRECT("AE" &amp; ROW()), AP1051:AP1091, "💲", AS1051:AS1091, "Exonerado Doctor") +
        SUMIFS(AR1051:AR1091, AY1051:AY1091, INDIRECT("AE" &amp; ROW()), AP1051:AP1091, "📦", AS1051:AS1091, "Exonerado Doctor")
    ) / 2
) -
(
    (
        SUMIFS(AR1051:AR1091, AY1051:AY1091, INDIRECT("AE" &amp; ROW()), AP1051:AP1091, "💲", AS1051:AS1091, "") +
        SUMIFS(AR1051:AR1091, AY1051:AY1091, INDIRECT("AE" &amp; ROW()), AP1051:AP1091, "📦", AS1051:AS1091, "")
    ) / 2
)</f>
        <v>0</v>
      </c>
      <c r="AL1099" s="140">
        <f t="array" aca="1" ref="AL1099" ca="1">(
    SUMIFS(AR1051:AR1091, AY1051:AY1091, INDIRECT("AE" &amp; ROW()), AP1051:AP1091, "💲") +
    SUMIFS(AR1051:AR1091, AY1051:AY1091, INDIRECT("AE" &amp; ROW()), AP1051:AP1091, "📦")
) -
(
    (
        SUMIFS(AR1051:AR1091, AY1051:AY1091, INDIRECT("AE" &amp; ROW()), AP1051:AP1091, "💲", AS1051:AS1091, "Familiar") +
        SUMIFS(AR1051:AR1091, AY1051:AY1091, INDIRECT("AE" &amp; ROW()), AP1051:AP1091, "📦", AS1051:AS1091, "Familiar")
    ) / 2
) -
(
    (
        SUMIFS(AR1051:AR1091, AY1051:AY1091, INDIRECT("AE" &amp; ROW()), AP1051:AP1091, "💲", AS1051:AS1091, "Participante") +
        SUMIFS(AR1051:AR1091, AY1051:AY1091, INDIRECT("AE" &amp; ROW()), AP1051:AP1091, "📦", AS1051:AS1091, "Participante")
    ) / 2
) -
(
    (
        SUMIFS(AR1051:AR1091, AY1051:AY1091, INDIRECT("AE" &amp; ROW()), AP1051:AP1091, "💲", AS1051:AS1091, "Empleado") +
        SUMIFS(AR1051:AR1091, AY1051:AY1091, INDIRECT("AE" &amp; ROW()), AP1051:AP1091, "📦", AS1051:AS1091, "Empleado")
    ) / 2
) -
(
    (
        SUMIFS(AR1051:AR1091, AY1051:AY1091, INDIRECT("AE" &amp; ROW()), AP1051:AP1091, "💲", AS1051:AS1091, "Exonerado ADH") +
        SUMIFS(AR1051:AR1091, AY1051:AY1091, INDIRECT("AE" &amp; ROW()), AP1051:AP1091, "📦", AS1051:AS1091, "Exonerado ADH")
    ) / 2
) -
(
    SUMIFS(AR1051:AR1091, AY1051:AY1091, INDIRECT("AE" &amp; ROW()), AP1051:AP1091, "💲", AS1051:AS1091, "Exonerado Doctor") +
    SUMIFS(AR1051:AR1091, AY1051:AY1091, INDIRECT("AE" &amp; ROW()), AP1051:AP1091, "📦", AS1051:AS1091, "Exonerado Doctor")
) -
(
    (
        SUMIFS(AR1051:AR1091, AY1051:AY1091, INDIRECT("AE" &amp; ROW()), AP1051:AP1091, "💲", AS1051:AS1091, "") +
        SUMIFS(AR1051:AR1091, AY1051:AY1091, INDIRECT("AE" &amp; ROW()), AP1051:AP1091, "📦", AS1051:AS1091, "")
    ) / 2
)</f>
        <v>0</v>
      </c>
      <c r="AM1099" s="56"/>
      <c r="AN1099" s="56"/>
      <c r="AO1099" s="56"/>
      <c r="AP1099" s="56"/>
      <c r="AQ1099" s="56"/>
      <c r="AR1099" s="56"/>
      <c r="AS1099" s="56"/>
      <c r="AT1099" s="56"/>
      <c r="AU1099" s="56"/>
      <c r="AV1099" s="56"/>
      <c r="AW1099" s="56"/>
      <c r="AX1099" s="56"/>
      <c r="AY1099" s="56"/>
      <c r="AZ1099" s="56"/>
      <c r="BA1099" s="56"/>
      <c r="BB1099" s="56"/>
      <c r="BC1099" s="56"/>
      <c r="BD1099" s="56"/>
      <c r="BE1099" s="56"/>
      <c r="BF1099" s="56"/>
      <c r="BG1099" s="56"/>
      <c r="BH1099" s="56"/>
      <c r="BI1099" s="56"/>
      <c r="BJ1099" s="56"/>
      <c r="BK1099" s="56"/>
      <c r="BL1099" s="56"/>
      <c r="BM1099" s="56"/>
      <c r="BN1099" s="56"/>
    </row>
    <row r="1100" spans="1:66" ht="11.25" customHeight="1">
      <c r="A1100" s="220"/>
      <c r="B1100" s="164"/>
      <c r="C1100" s="205"/>
      <c r="D1100" s="208"/>
      <c r="E1100" s="178" t="s">
        <v>42</v>
      </c>
      <c r="F1100" s="58" t="str">
        <f>IF(D1099&lt;&gt;"", VLOOKUP(D1099,'Base de Datos'!$A$2:$D1268,3,FALSE()),"")</f>
        <v/>
      </c>
      <c r="G1100" s="205"/>
      <c r="H1100" s="208"/>
      <c r="I1100" s="178" t="s">
        <v>42</v>
      </c>
      <c r="J1100" s="58" t="str">
        <f>IF(H1099&lt;&gt;"", VLOOKUP(H1099,'Base de Datos'!$A$2:$D1268,3,FALSE()),"")</f>
        <v/>
      </c>
      <c r="K1100" s="205"/>
      <c r="L1100" s="208"/>
      <c r="M1100" s="178" t="s">
        <v>42</v>
      </c>
      <c r="N1100" s="58" t="str">
        <f>IF(L1099&lt;&gt;"", VLOOKUP(L1099,'Base de Datos'!$A$2:$D1268,3,FALSE()),"")</f>
        <v/>
      </c>
      <c r="O1100" s="165"/>
      <c r="P1100" s="165"/>
      <c r="Q1100" s="165"/>
      <c r="R1100" s="166"/>
      <c r="S1100" s="231"/>
      <c r="T1100" s="230"/>
      <c r="U1100" s="170"/>
      <c r="V1100" s="169"/>
      <c r="W1100" s="231"/>
      <c r="X1100" s="230"/>
      <c r="Y1100" s="170"/>
      <c r="Z1100" s="169"/>
      <c r="AA1100" s="231"/>
      <c r="AB1100" s="230"/>
      <c r="AC1100" s="170"/>
      <c r="AD1100" s="56"/>
      <c r="AE1100" s="232" t="s">
        <v>75</v>
      </c>
      <c r="AF1100" s="230"/>
      <c r="AG1100" s="90">
        <f t="array" aca="1" ref="AG1100" ca="1">COUNTIFS(AP1051:AP1091, "💲", AY1051:AY1091, INDIRECT("AE" &amp; ROW())) + COUNTIFS(AP1051:AP1091, "📦", AY1051:AY1091, INDIRECT("AE" &amp; ROW())) + COUNTIFS(AP1051:AP1091, "✅", AY1051:AY1091, INDIRECT("AE" &amp; ROW()))</f>
        <v>0</v>
      </c>
      <c r="AH1100" s="68">
        <f t="array" aca="1" ref="AH1100" ca="1">COUNTIFS(AP1051:AP1091, "💲", AY1051:AY1091, INDIRECT("AE" &amp; ROW())) + COUNTIFS(AP1051:AP1091, "📦", AY1051:AY1091, INDIRECT("AE" &amp; ROW()))</f>
        <v>0</v>
      </c>
      <c r="AI1100" s="139">
        <f t="array" aca="1" ref="AI1100" ca="1">SUMIFS(AR1051:AR1091, AY1051:AY1091, INDIRECT("AE" &amp; ROW()), AP1051:AP1091, "💲") + SUMIFS(AR1051:AR1091, AY1051:AY1091, INDIRECT("AE" &amp; ROW()), AP1051:AP1091, "📦")</f>
        <v>0</v>
      </c>
      <c r="AJ1100" s="139">
        <f t="array" aca="1" ref="AJ1100" ca="1">(
    SUMIFS(AR1051:AR1091, AY1051:AY1091, INDIRECT("AE" &amp; ROW()), AP1051:AP1091, "💲") +
    SUMIFS(AR1051:AR1091, AY1051:AY1091, INDIRECT("AE" &amp; ROW()), AP1051:AP1091, "📦")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
        SUMIFS(AR1051:AR1091, AY1051:AY1091, INDIRECT("AE" &amp; ROW()), AP1051:AP1091, "💲", AS1051:AS1091, "Familiar") +
        SUMIFS(AR1051:AR1091, AY1051:AY1091, INDIRECT("AE" &amp; ROW()), AP1051:AP1091, "📦", AS1051:AS1091, "Familiar")
    ) / 2
)  -
(
    (
        SUMIFS(AR1051:AR1091, AY1051:AY1091, INDIRECT("AE" &amp; ROW()), AP1051:AP1091, "💲", AS1051:AS1091, "Exonerado ADH") +
        SUMIFS(AR1051:AR1091, AY1051:AY1091, INDIRECT("AE" &amp; ROW()), AP1051:AP1091, "📦", AS1051:AS1091, "Exonerado ADH")
    ) / 2
)  -
(
    (
        SUMIFS(AR1051:AR1091, AY1051:AY1091, INDIRECT("AE" &amp; ROW()), AP1051:AP1091, "💲", AS1051:AS1091, "Exonerado Doctor") +
        SUMIFS(AR1051:AR1091, AY1051:AY1091, INDIRECT("AE" &amp; ROW()), AP1051:AP1091, "📦", AS1051:AS1091, "Exonerado Doctor")
    ) / 2
)</f>
        <v>0</v>
      </c>
      <c r="AK1100" s="139">
        <f t="array" aca="1" ref="AK1100" ca="1">(
    SUMIFS(AR1051:AR1091, AY1051:AY1091, INDIRECT("AE" &amp; ROW()), AP1051:AP1091, "💲") +
    SUMIFS(AR1051:AR1091, AY1051:AY1091, INDIRECT("AE" &amp; ROW()), AP1051:AP1091, "📦")
) -
(
    SUMIFS(AR1051:AR1091, AY1051:AY1091, INDIRECT("AE" &amp; ROW()), AP1051:AP1091, "💲", AS1051:AS1091, "Familiar") +
    SUMIFS(AR1051:AR1091, AY1051:AY1091, INDIRECT("AE" &amp; ROW()), AP1051:AP1091, "📦", AS1051:AS1091, "Familiar")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SUMIFS(AR1051:AR1091, AY1051:AY1091, INDIRECT("AE" &amp; ROW()), AP1051:AP1091, "💲", AS1051:AS1091, "Exonerado ADH") +
    SUMIFS(AR1051:AR1091, AY1051:AY1091, INDIRECT("AE" &amp; ROW()), AP1051:AP1091, "📦", AS1051:AS1091, "Exonerado ADH")
) -
(
    (
        SUMIFS(AR1051:AR1091, AY1051:AY1091, INDIRECT("AE" &amp; ROW()), AP1051:AP1091, "💲", AS1051:AS1091, "Exonerado Doctor") +
        SUMIFS(AR1051:AR1091, AY1051:AY1091, INDIRECT("AE" &amp; ROW()), AP1051:AP1091, "📦", AS1051:AS1091, "Exonerado Doctor")
    ) / 2
) -
(
    (
        SUMIFS(AR1051:AR1091, AY1051:AY1091, INDIRECT("AE" &amp; ROW()), AP1051:AP1091, "💲", AS1051:AS1091, "") +
        SUMIFS(AR1051:AR1091, AY1051:AY1091, INDIRECT("AE" &amp; ROW()), AP1051:AP1091, "📦", AS1051:AS1091, "")
    ) / 2
)</f>
        <v>0</v>
      </c>
      <c r="AL1100" s="140">
        <f t="array" aca="1" ref="AL1100" ca="1">(
    SUMIFS(AR1051:AR1091, AY1051:AY1091, INDIRECT("AE" &amp; ROW()), AP1051:AP1091, "💲") +
    SUMIFS(AR1051:AR1091, AY1051:AY1091, INDIRECT("AE" &amp; ROW()), AP1051:AP1091, "📦")
) -
(
    (
        SUMIFS(AR1051:AR1091, AY1051:AY1091, INDIRECT("AE" &amp; ROW()), AP1051:AP1091, "💲", AS1051:AS1091, "Familiar") +
        SUMIFS(AR1051:AR1091, AY1051:AY1091, INDIRECT("AE" &amp; ROW()), AP1051:AP1091, "📦", AS1051:AS1091, "Familiar")
    ) / 2
) -
(
    (
        SUMIFS(AR1051:AR1091, AY1051:AY1091, INDIRECT("AE" &amp; ROW()), AP1051:AP1091, "💲", AS1051:AS1091, "Participante") +
        SUMIFS(AR1051:AR1091, AY1051:AY1091, INDIRECT("AE" &amp; ROW()), AP1051:AP1091, "📦", AS1051:AS1091, "Participante")
    ) / 2
) -
(
    (
        SUMIFS(AR1051:AR1091, AY1051:AY1091, INDIRECT("AE" &amp; ROW()), AP1051:AP1091, "💲", AS1051:AS1091, "Empleado") +
        SUMIFS(AR1051:AR1091, AY1051:AY1091, INDIRECT("AE" &amp; ROW()), AP1051:AP1091, "📦", AS1051:AS1091, "Empleado")
    ) / 2
) -
(
    (
        SUMIFS(AR1051:AR1091, AY1051:AY1091, INDIRECT("AE" &amp; ROW()), AP1051:AP1091, "💲", AS1051:AS1091, "Exonerado ADH") +
        SUMIFS(AR1051:AR1091, AY1051:AY1091, INDIRECT("AE" &amp; ROW()), AP1051:AP1091, "📦", AS1051:AS1091, "Exonerado ADH")
    ) / 2
) -
(
    SUMIFS(AR1051:AR1091, AY1051:AY1091, INDIRECT("AE" &amp; ROW()), AP1051:AP1091, "💲", AS1051:AS1091, "Exonerado Doctor") +
    SUMIFS(AR1051:AR1091, AY1051:AY1091, INDIRECT("AE" &amp; ROW()), AP1051:AP1091, "📦", AS1051:AS1091, "Exonerado Doctor")
) -
(
    (
        SUMIFS(AR1051:AR1091, AY1051:AY1091, INDIRECT("AE" &amp; ROW()), AP1051:AP1091, "💲", AS1051:AS1091, "") +
        SUMIFS(AR1051:AR1091, AY1051:AY1091, INDIRECT("AE" &amp; ROW()), AP1051:AP1091, "📦", AS1051:AS1091, "")
    ) / 2
)</f>
        <v>0</v>
      </c>
      <c r="AM1100" s="56"/>
      <c r="AN1100" s="56"/>
      <c r="AO1100" s="56"/>
      <c r="AP1100" s="56"/>
      <c r="AQ1100" s="56"/>
      <c r="AR1100" s="56"/>
      <c r="AS1100" s="56"/>
      <c r="AT1100" s="56"/>
      <c r="AU1100" s="56"/>
      <c r="AV1100" s="56"/>
      <c r="AW1100" s="56"/>
      <c r="AX1100" s="56"/>
      <c r="AY1100" s="56"/>
      <c r="AZ1100" s="56"/>
      <c r="BA1100" s="56"/>
      <c r="BB1100" s="56"/>
      <c r="BC1100" s="56"/>
      <c r="BD1100" s="56"/>
      <c r="BE1100" s="56"/>
      <c r="BF1100" s="56"/>
      <c r="BG1100" s="56"/>
      <c r="BH1100" s="56"/>
      <c r="BI1100" s="56"/>
      <c r="BJ1100" s="56"/>
      <c r="BK1100" s="56"/>
      <c r="BL1100" s="56"/>
      <c r="BM1100" s="56"/>
      <c r="BN1100" s="56"/>
    </row>
    <row r="1101" spans="1:66" ht="11.25" customHeight="1">
      <c r="A1101" s="220"/>
      <c r="B1101" s="164"/>
      <c r="C1101" s="205"/>
      <c r="D1101" s="208"/>
      <c r="E1101" s="178" t="s">
        <v>44</v>
      </c>
      <c r="F1101" s="58" t="str">
        <f>IF(D1099&lt;&gt;"", VLOOKUP(D1099,'Base de Datos'!$A$2:$D1268,4,FALSE()),"")</f>
        <v/>
      </c>
      <c r="G1101" s="205"/>
      <c r="H1101" s="208"/>
      <c r="I1101" s="178" t="s">
        <v>44</v>
      </c>
      <c r="J1101" s="58" t="str">
        <f>IF(H1099&lt;&gt;"", VLOOKUP(H1099,'Base de Datos'!$A$2:$D1268,4,FALSE()),"")</f>
        <v/>
      </c>
      <c r="K1101" s="205"/>
      <c r="L1101" s="208"/>
      <c r="M1101" s="178" t="s">
        <v>44</v>
      </c>
      <c r="N1101" s="58" t="str">
        <f>IF(L1099&lt;&gt;"", VLOOKUP(L1099,'Base de Datos'!$A$2:$D1268,4,FALSE()),"")</f>
        <v/>
      </c>
      <c r="O1101" s="165"/>
      <c r="P1101" s="165"/>
      <c r="Q1101" s="165"/>
      <c r="R1101" s="166"/>
      <c r="S1101" s="231"/>
      <c r="T1101" s="230"/>
      <c r="U1101" s="170"/>
      <c r="V1101" s="169"/>
      <c r="W1101" s="231"/>
      <c r="X1101" s="230"/>
      <c r="Y1101" s="170"/>
      <c r="Z1101" s="169"/>
      <c r="AA1101" s="231"/>
      <c r="AB1101" s="230"/>
      <c r="AC1101" s="170"/>
      <c r="AD1101" s="56"/>
      <c r="AE1101" s="232" t="s">
        <v>77</v>
      </c>
      <c r="AF1101" s="230"/>
      <c r="AG1101" s="90">
        <f t="array" aca="1" ref="AG1101" ca="1">COUNTIFS(AP1051:AP1091, "💲", AY1051:AY1091, INDIRECT("AE" &amp; ROW())) + COUNTIFS(AP1051:AP1091, "📦", AY1051:AY1091, INDIRECT("AE" &amp; ROW())) + COUNTIFS(AP1051:AP1091, "✅", AY1051:AY1091, INDIRECT("AE" &amp; ROW()))</f>
        <v>0</v>
      </c>
      <c r="AH1101" s="68">
        <f t="array" aca="1" ref="AH1101" ca="1">COUNTIFS(AP1051:AP1091, "💲", AY1051:AY1091, INDIRECT("AE" &amp; ROW())) + COUNTIFS(AP1051:AP1091, "📦", AY1051:AY1091, INDIRECT("AE" &amp; ROW()))</f>
        <v>0</v>
      </c>
      <c r="AI1101" s="139">
        <f t="array" aca="1" ref="AI1101" ca="1">SUMIFS(AR1051:AR1091, AY1051:AY1091, INDIRECT("AE" &amp; ROW()), AP1051:AP1091, "💲") + SUMIFS(AR1051:AR1091, AY1051:AY1091, INDIRECT("AE" &amp; ROW()), AP1051:AP1091, "📦")</f>
        <v>0</v>
      </c>
      <c r="AJ1101" s="139">
        <f t="array" aca="1" ref="AJ1101" ca="1">(
    SUMIFS(AR1051:AR1091, AY1051:AY1091, INDIRECT("AE" &amp; ROW()), AP1051:AP1091, "💲") +
    SUMIFS(AR1051:AR1091, AY1051:AY1091, INDIRECT("AE" &amp; ROW()), AP1051:AP1091, "📦")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
        SUMIFS(AR1051:AR1091, AY1051:AY1091, INDIRECT("AE" &amp; ROW()), AP1051:AP1091, "💲", AS1051:AS1091, "Familiar") +
        SUMIFS(AR1051:AR1091, AY1051:AY1091, INDIRECT("AE" &amp; ROW()), AP1051:AP1091, "📦", AS1051:AS1091, "Familiar")
    ) / 2
)  -
(
    (
        SUMIFS(AR1051:AR1091, AY1051:AY1091, INDIRECT("AE" &amp; ROW()), AP1051:AP1091, "💲", AS1051:AS1091, "Exonerado ADH") +
        SUMIFS(AR1051:AR1091, AY1051:AY1091, INDIRECT("AE" &amp; ROW()), AP1051:AP1091, "📦", AS1051:AS1091, "Exonerado ADH")
    ) / 2
)  -
(
    (
        SUMIFS(AR1051:AR1091, AY1051:AY1091, INDIRECT("AE" &amp; ROW()), AP1051:AP1091, "💲", AS1051:AS1091, "Exonerado Doctor") +
        SUMIFS(AR1051:AR1091, AY1051:AY1091, INDIRECT("AE" &amp; ROW()), AP1051:AP1091, "📦", AS1051:AS1091, "Exonerado Doctor")
    ) / 2
)</f>
        <v>0</v>
      </c>
      <c r="AK1101" s="139">
        <f t="array" aca="1" ref="AK1101" ca="1">(
    SUMIFS(AR1051:AR1091, AY1051:AY1091, INDIRECT("AE" &amp; ROW()), AP1051:AP1091, "💲") +
    SUMIFS(AR1051:AR1091, AY1051:AY1091, INDIRECT("AE" &amp; ROW()), AP1051:AP1091, "📦")
) -
(
    SUMIFS(AR1051:AR1091, AY1051:AY1091, INDIRECT("AE" &amp; ROW()), AP1051:AP1091, "💲", AS1051:AS1091, "Familiar") +
    SUMIFS(AR1051:AR1091, AY1051:AY1091, INDIRECT("AE" &amp; ROW()), AP1051:AP1091, "📦", AS1051:AS1091, "Familiar")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SUMIFS(AR1051:AR1091, AY1051:AY1091, INDIRECT("AE" &amp; ROW()), AP1051:AP1091, "💲", AS1051:AS1091, "Exonerado ADH") +
    SUMIFS(AR1051:AR1091, AY1051:AY1091, INDIRECT("AE" &amp; ROW()), AP1051:AP1091, "📦", AS1051:AS1091, "Exonerado ADH")
) -
(
    (
        SUMIFS(AR1051:AR1091, AY1051:AY1091, INDIRECT("AE" &amp; ROW()), AP1051:AP1091, "💲", AS1051:AS1091, "Exonerado Doctor") +
        SUMIFS(AR1051:AR1091, AY1051:AY1091, INDIRECT("AE" &amp; ROW()), AP1051:AP1091, "📦", AS1051:AS1091, "Exonerado Doctor")
    ) / 2
) -
(
    (
        SUMIFS(AR1051:AR1091, AY1051:AY1091, INDIRECT("AE" &amp; ROW()), AP1051:AP1091, "💲", AS1051:AS1091, "") +
        SUMIFS(AR1051:AR1091, AY1051:AY1091, INDIRECT("AE" &amp; ROW()), AP1051:AP1091, "📦", AS1051:AS1091, "")
    ) / 2
)</f>
        <v>0</v>
      </c>
      <c r="AL1101" s="140">
        <f t="array" aca="1" ref="AL1101" ca="1">(
    SUMIFS(AR1051:AR1091, AY1051:AY1091, INDIRECT("AE" &amp; ROW()), AP1051:AP1091, "💲") +
    SUMIFS(AR1051:AR1091, AY1051:AY1091, INDIRECT("AE" &amp; ROW()), AP1051:AP1091, "📦")
) -
(
    (
        SUMIFS(AR1051:AR1091, AY1051:AY1091, INDIRECT("AE" &amp; ROW()), AP1051:AP1091, "💲", AS1051:AS1091, "Familiar") +
        SUMIFS(AR1051:AR1091, AY1051:AY1091, INDIRECT("AE" &amp; ROW()), AP1051:AP1091, "📦", AS1051:AS1091, "Familiar")
    ) / 2
) -
(
    (
        SUMIFS(AR1051:AR1091, AY1051:AY1091, INDIRECT("AE" &amp; ROW()), AP1051:AP1091, "💲", AS1051:AS1091, "Participante") +
        SUMIFS(AR1051:AR1091, AY1051:AY1091, INDIRECT("AE" &amp; ROW()), AP1051:AP1091, "📦", AS1051:AS1091, "Participante")
    ) / 2
) -
(
    (
        SUMIFS(AR1051:AR1091, AY1051:AY1091, INDIRECT("AE" &amp; ROW()), AP1051:AP1091, "💲", AS1051:AS1091, "Empleado") +
        SUMIFS(AR1051:AR1091, AY1051:AY1091, INDIRECT("AE" &amp; ROW()), AP1051:AP1091, "📦", AS1051:AS1091, "Empleado")
    ) / 2
) -
(
    (
        SUMIFS(AR1051:AR1091, AY1051:AY1091, INDIRECT("AE" &amp; ROW()), AP1051:AP1091, "💲", AS1051:AS1091, "Exonerado ADH") +
        SUMIFS(AR1051:AR1091, AY1051:AY1091, INDIRECT("AE" &amp; ROW()), AP1051:AP1091, "📦", AS1051:AS1091, "Exonerado ADH")
    ) / 2
) -
(
    SUMIFS(AR1051:AR1091, AY1051:AY1091, INDIRECT("AE" &amp; ROW()), AP1051:AP1091, "💲", AS1051:AS1091, "Exonerado Doctor") +
    SUMIFS(AR1051:AR1091, AY1051:AY1091, INDIRECT("AE" &amp; ROW()), AP1051:AP1091, "📦", AS1051:AS1091, "Exonerado Doctor")
) -
(
    (
        SUMIFS(AR1051:AR1091, AY1051:AY1091, INDIRECT("AE" &amp; ROW()), AP1051:AP1091, "💲", AS1051:AS1091, "") +
        SUMIFS(AR1051:AR1091, AY1051:AY1091, INDIRECT("AE" &amp; ROW()), AP1051:AP1091, "📦", AS1051:AS1091, "")
    ) / 2
)</f>
        <v>0</v>
      </c>
      <c r="AM1101" s="56"/>
      <c r="AN1101" s="56"/>
      <c r="AO1101" s="56"/>
      <c r="AP1101" s="56"/>
      <c r="AQ1101" s="56"/>
      <c r="AR1101" s="56"/>
      <c r="AS1101" s="56"/>
      <c r="AT1101" s="56"/>
      <c r="AU1101" s="56"/>
      <c r="AV1101" s="56"/>
      <c r="AW1101" s="56"/>
      <c r="AX1101" s="56"/>
      <c r="AY1101" s="56"/>
      <c r="AZ1101" s="56"/>
      <c r="BA1101" s="56"/>
      <c r="BB1101" s="56"/>
      <c r="BC1101" s="56"/>
      <c r="BD1101" s="56"/>
      <c r="BE1101" s="56"/>
      <c r="BF1101" s="56"/>
      <c r="BG1101" s="56"/>
      <c r="BH1101" s="56"/>
      <c r="BI1101" s="56"/>
      <c r="BJ1101" s="56"/>
      <c r="BK1101" s="56"/>
      <c r="BL1101" s="56"/>
      <c r="BM1101" s="56"/>
      <c r="BN1101" s="56"/>
    </row>
    <row r="1102" spans="1:66" ht="11.25" customHeight="1">
      <c r="A1102" s="221"/>
      <c r="B1102" s="164"/>
      <c r="C1102" s="206"/>
      <c r="D1102" s="209"/>
      <c r="E1102" s="179" t="s">
        <v>46</v>
      </c>
      <c r="F1102" s="180"/>
      <c r="G1102" s="206"/>
      <c r="H1102" s="209"/>
      <c r="I1102" s="179" t="s">
        <v>46</v>
      </c>
      <c r="J1102" s="180"/>
      <c r="K1102" s="206"/>
      <c r="L1102" s="209"/>
      <c r="M1102" s="179" t="s">
        <v>46</v>
      </c>
      <c r="N1102" s="180"/>
      <c r="O1102" s="165"/>
      <c r="P1102" s="165"/>
      <c r="Q1102" s="165"/>
      <c r="R1102" s="166"/>
      <c r="S1102" s="227" t="str">
        <f>IF(OR(S1099="Empleado",S1099="Familiar"),"Nombre del Empleado","N° Factura")</f>
        <v>N° Factura</v>
      </c>
      <c r="T1102" s="228"/>
      <c r="U1102" s="89"/>
      <c r="V1102" s="169"/>
      <c r="W1102" s="227" t="str">
        <f>IF(OR(W1099="Empleado",W1099="Familiar"),"Nombre del Empleado","N° Factura")</f>
        <v>N° Factura</v>
      </c>
      <c r="X1102" s="228"/>
      <c r="Y1102" s="89"/>
      <c r="Z1102" s="169"/>
      <c r="AA1102" s="227" t="str">
        <f>IF(OR(AA1099="Empleado",AA1099="Familiar"),"Nombre del Empleado","N° Factura")</f>
        <v>N° Factura</v>
      </c>
      <c r="AB1102" s="228"/>
      <c r="AC1102" s="89"/>
      <c r="AD1102" s="56"/>
      <c r="AE1102" s="233" t="s">
        <v>80</v>
      </c>
      <c r="AF1102" s="228"/>
      <c r="AG1102" s="143">
        <f t="array" aca="1" ref="AG1102" ca="1">COUNTIFS(AP1051:AP1091, "💲", AY1051:AY1091, INDIRECT("AE" &amp; ROW())) + COUNTIFS(AP1051:AP1091, "📦", AY1051:AY1091, INDIRECT("AE" &amp; ROW())) + COUNTIFS(AP1051:AP1091, "✅", AY1051:AY1091, INDIRECT("AE" &amp; ROW()))</f>
        <v>0</v>
      </c>
      <c r="AH1102" s="144">
        <f t="array" aca="1" ref="AH1102" ca="1">COUNTIFS(AP1051:AP1091, "💲", AY1051:AY1091, INDIRECT("AE" &amp; ROW())) + COUNTIFS(AP1051:AP1091, "📦", AY1051:AY1091, INDIRECT("AE" &amp; ROW()))</f>
        <v>0</v>
      </c>
      <c r="AI1102" s="145">
        <f t="array" aca="1" ref="AI1102" ca="1">SUMIFS(AR1051:AR1091, AY1051:AY1091, INDIRECT("AE" &amp; ROW()), AP1051:AP1091, "💲") + SUMIFS(AR1051:AR1091, AY1051:AY1091, INDIRECT("AE" &amp; ROW()), AP1051:AP1091, "📦")</f>
        <v>0</v>
      </c>
      <c r="AJ1102" s="145">
        <f t="array" aca="1" ref="AJ1102" ca="1">(
    SUMIFS(AR1051:AR1091, AY1051:AY1091, INDIRECT("AE" &amp; ROW()), AP1051:AP1091, "💲") +
    SUMIFS(AR1051:AR1091, AY1051:AY1091, INDIRECT("AE" &amp; ROW()), AP1051:AP1091, "📦")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
        SUMIFS(AR1051:AR1091, AY1051:AY1091, INDIRECT("AE" &amp; ROW()), AP1051:AP1091, "💲", AS1051:AS1091, "Familiar") +
        SUMIFS(AR1051:AR1091, AY1051:AY1091, INDIRECT("AE" &amp; ROW()), AP1051:AP1091, "📦", AS1051:AS1091, "Familiar")
    ) / 2
)  -
(
    (
        SUMIFS(AR1051:AR1091, AY1051:AY1091, INDIRECT("AE" &amp; ROW()), AP1051:AP1091, "💲", AS1051:AS1091, "Exonerado ADH") +
        SUMIFS(AR1051:AR1091, AY1051:AY1091, INDIRECT("AE" &amp; ROW()), AP1051:AP1091, "📦", AS1051:AS1091, "Exonerado ADH")
    ) / 2
)  -
(
    (
        SUMIFS(AR1051:AR1091, AY1051:AY1091, INDIRECT("AE" &amp; ROW()), AP1051:AP1091, "💲", AS1051:AS1091, "Exonerado Doctor") +
        SUMIFS(AR1051:AR1091, AY1051:AY1091, INDIRECT("AE" &amp; ROW()), AP1051:AP1091, "📦", AS1051:AS1091, "Exonerado Doctor")
    ) / 2
)</f>
        <v>0</v>
      </c>
      <c r="AK1102" s="145">
        <f t="array" aca="1" ref="AK1102" ca="1">(
    SUMIFS(AR1051:AR1091, AY1051:AY1091, INDIRECT("AE" &amp; ROW()), AP1051:AP1091, "💲") +
    SUMIFS(AR1051:AR1091, AY1051:AY1091, INDIRECT("AE" &amp; ROW()), AP1051:AP1091, "📦")
) -
(
    SUMIFS(AR1051:AR1091, AY1051:AY1091, INDIRECT("AE" &amp; ROW()), AP1051:AP1091, "💲", AS1051:AS1091, "Familiar") +
    SUMIFS(AR1051:AR1091, AY1051:AY1091, INDIRECT("AE" &amp; ROW()), AP1051:AP1091, "📦", AS1051:AS1091, "Familiar")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SUMIFS(AR1051:AR1091, AY1051:AY1091, INDIRECT("AE" &amp; ROW()), AP1051:AP1091, "💲", AS1051:AS1091, "Exonerado ADH") +
    SUMIFS(AR1051:AR1091, AY1051:AY1091, INDIRECT("AE" &amp; ROW()), AP1051:AP1091, "📦", AS1051:AS1091, "Exonerado ADH")
) -
(
    (
        SUMIFS(AR1051:AR1091, AY1051:AY1091, INDIRECT("AE" &amp; ROW()), AP1051:AP1091, "💲", AS1051:AS1091, "Exonerado Doctor") +
        SUMIFS(AR1051:AR1091, AY1051:AY1091, INDIRECT("AE" &amp; ROW()), AP1051:AP1091, "📦", AS1051:AS1091, "Exonerado Doctor")
    ) / 2
) -
(
    (
        SUMIFS(AR1051:AR1091, AY1051:AY1091, INDIRECT("AE" &amp; ROW()), AP1051:AP1091, "💲", AS1051:AS1091, "") +
        SUMIFS(AR1051:AR1091, AY1051:AY1091, INDIRECT("AE" &amp; ROW()), AP1051:AP1091, "📦", AS1051:AS1091, "")
    ) / 2
)</f>
        <v>0</v>
      </c>
      <c r="AL1102" s="146">
        <f t="array" aca="1" ref="AL1102" ca="1">(
    SUMIFS(AR1051:AR1091, AY1051:AY1091, INDIRECT("AE" &amp; ROW()), AP1051:AP1091, "💲") +
    SUMIFS(AR1051:AR1091, AY1051:AY1091, INDIRECT("AE" &amp; ROW()), AP1051:AP1091, "📦")
) -
(
    (
        SUMIFS(AR1051:AR1091, AY1051:AY1091, INDIRECT("AE" &amp; ROW()), AP1051:AP1091, "💲", AS1051:AS1091, "Familiar") +
        SUMIFS(AR1051:AR1091, AY1051:AY1091, INDIRECT("AE" &amp; ROW()), AP1051:AP1091, "📦", AS1051:AS1091, "Familiar")
    ) / 2
) -
(
    (
        SUMIFS(AR1051:AR1091, AY1051:AY1091, INDIRECT("AE" &amp; ROW()), AP1051:AP1091, "💲", AS1051:AS1091, "Participante") +
        SUMIFS(AR1051:AR1091, AY1051:AY1091, INDIRECT("AE" &amp; ROW()), AP1051:AP1091, "📦", AS1051:AS1091, "Participante")
    ) / 2
) -
(
    (
        SUMIFS(AR1051:AR1091, AY1051:AY1091, INDIRECT("AE" &amp; ROW()), AP1051:AP1091, "💲", AS1051:AS1091, "Empleado") +
        SUMIFS(AR1051:AR1091, AY1051:AY1091, INDIRECT("AE" &amp; ROW()), AP1051:AP1091, "📦", AS1051:AS1091, "Empleado")
    ) / 2
) -
(
    (
        SUMIFS(AR1051:AR1091, AY1051:AY1091, INDIRECT("AE" &amp; ROW()), AP1051:AP1091, "💲", AS1051:AS1091, "Exonerado ADH") +
        SUMIFS(AR1051:AR1091, AY1051:AY1091, INDIRECT("AE" &amp; ROW()), AP1051:AP1091, "📦", AS1051:AS1091, "Exonerado ADH")
    ) / 2
) -
(
    SUMIFS(AR1051:AR1091, AY1051:AY1091, INDIRECT("AE" &amp; ROW()), AP1051:AP1091, "💲", AS1051:AS1091, "Exonerado Doctor") +
    SUMIFS(AR1051:AR1091, AY1051:AY1091, INDIRECT("AE" &amp; ROW()), AP1051:AP1091, "📦", AS1051:AS1091, "Exonerado Doctor")
) -
(
    (
        SUMIFS(AR1051:AR1091, AY1051:AY1091, INDIRECT("AE" &amp; ROW()), AP1051:AP1091, "💲", AS1051:AS1091, "") +
        SUMIFS(AR1051:AR1091, AY1051:AY1091, INDIRECT("AE" &amp; ROW()), AP1051:AP1091, "📦", AS1051:AS1091, "")
    ) / 2
)</f>
        <v>0</v>
      </c>
      <c r="AM1102" s="56"/>
      <c r="AN1102" s="56"/>
      <c r="AO1102" s="56"/>
      <c r="AP1102" s="56"/>
      <c r="AQ1102" s="56"/>
      <c r="AR1102" s="56"/>
      <c r="AS1102" s="56"/>
      <c r="AT1102" s="56"/>
      <c r="AU1102" s="56"/>
      <c r="AV1102" s="56"/>
      <c r="AW1102" s="56"/>
      <c r="AX1102" s="56"/>
      <c r="AY1102" s="56"/>
      <c r="AZ1102" s="56"/>
      <c r="BA1102" s="56"/>
      <c r="BB1102" s="56"/>
      <c r="BC1102" s="56"/>
      <c r="BD1102" s="56"/>
      <c r="BE1102" s="56"/>
      <c r="BF1102" s="56"/>
      <c r="BG1102" s="56"/>
      <c r="BH1102" s="56"/>
      <c r="BI1102" s="56"/>
      <c r="BJ1102" s="56"/>
      <c r="BK1102" s="56"/>
      <c r="BL1102" s="56"/>
      <c r="BM1102" s="56"/>
      <c r="BN1102" s="56"/>
    </row>
    <row r="1103" spans="1:66" ht="11.25" customHeight="1">
      <c r="A1103" s="3"/>
      <c r="B1103" s="3"/>
      <c r="C1103" s="3"/>
      <c r="D1103" s="3"/>
      <c r="E1103" s="3"/>
      <c r="F1103" s="3"/>
      <c r="G1103" s="3"/>
      <c r="H1103" s="3"/>
      <c r="I1103" s="3"/>
      <c r="J1103" s="3"/>
      <c r="K1103" s="3"/>
      <c r="L1103" s="3"/>
      <c r="M1103" s="3"/>
      <c r="N1103" s="3"/>
      <c r="O1103" s="1"/>
      <c r="P1103" s="3"/>
      <c r="Q1103" s="3"/>
      <c r="R1103" s="15"/>
      <c r="S1103" s="16"/>
      <c r="T1103" s="16"/>
      <c r="U1103" s="173"/>
      <c r="V1103" s="6"/>
      <c r="W1103" s="16"/>
      <c r="X1103" s="16"/>
      <c r="Y1103" s="173"/>
      <c r="Z1103" s="48"/>
      <c r="AA1103" s="173"/>
      <c r="AB1103" s="173"/>
      <c r="AC1103" s="173"/>
      <c r="AD1103" s="174"/>
      <c r="AI1103" s="148">
        <f t="shared" ref="AI1103:AL1103" ca="1" si="746">SUM(AI1088:AI1101)</f>
        <v>200</v>
      </c>
      <c r="AJ1103" s="148">
        <f t="shared" ca="1" si="746"/>
        <v>175</v>
      </c>
      <c r="AK1103" s="148">
        <f t="shared" ca="1" si="746"/>
        <v>150</v>
      </c>
      <c r="AL1103" s="148">
        <f t="shared" ca="1" si="746"/>
        <v>175</v>
      </c>
      <c r="AM1103" s="174"/>
      <c r="AN1103" s="174"/>
      <c r="AO1103" s="174"/>
      <c r="AP1103" s="174"/>
      <c r="AQ1103" s="174"/>
      <c r="AR1103" s="174"/>
      <c r="AS1103" s="174"/>
      <c r="AT1103" s="174"/>
      <c r="AU1103" s="174"/>
      <c r="AV1103" s="174"/>
      <c r="AW1103" s="174"/>
      <c r="AX1103" s="174"/>
      <c r="AY1103" s="174"/>
      <c r="AZ1103" s="174"/>
      <c r="BA1103" s="174"/>
      <c r="BB1103" s="174"/>
      <c r="BC1103" s="174"/>
      <c r="BD1103" s="174"/>
      <c r="BE1103" s="122"/>
      <c r="BF1103" s="122"/>
      <c r="BG1103" s="122"/>
      <c r="BH1103" s="122"/>
      <c r="BI1103" s="122"/>
      <c r="BJ1103" s="174"/>
      <c r="BK1103" s="174"/>
      <c r="BL1103" s="174"/>
      <c r="BM1103" s="174"/>
      <c r="BN1103" s="174"/>
    </row>
    <row r="1104" spans="1:66" ht="15" customHeight="1">
      <c r="A1104" s="210">
        <f>IF(WEEKDAY(A1049)=6, WORKDAY(A1049+1, 1), A1049+1)</f>
        <v>46294</v>
      </c>
      <c r="B1104" s="211"/>
      <c r="C1104" s="211"/>
      <c r="D1104" s="211"/>
      <c r="E1104" s="211"/>
      <c r="F1104" s="211"/>
      <c r="G1104" s="211"/>
      <c r="H1104" s="211"/>
      <c r="I1104" s="211"/>
      <c r="J1104" s="211"/>
      <c r="K1104" s="211"/>
      <c r="L1104" s="211"/>
      <c r="M1104" s="211"/>
      <c r="N1104" s="212"/>
      <c r="O1104" s="1"/>
      <c r="P1104" s="1"/>
      <c r="Q1104" s="1"/>
      <c r="R1104" s="15"/>
      <c r="S1104" s="22"/>
      <c r="T1104" s="22"/>
      <c r="U1104" s="241"/>
      <c r="V1104" s="242"/>
      <c r="W1104" s="242"/>
      <c r="X1104" s="242"/>
      <c r="Y1104" s="242"/>
      <c r="Z1104" s="23"/>
      <c r="AA1104" s="23"/>
      <c r="AB1104" s="23"/>
      <c r="AC1104" s="23"/>
      <c r="AD1104" s="24"/>
      <c r="AE1104" s="181"/>
      <c r="AF1104" s="181"/>
      <c r="AG1104" s="181"/>
      <c r="AH1104" s="181"/>
      <c r="AI1104" s="181"/>
      <c r="AJ1104" s="181"/>
      <c r="AK1104" s="181"/>
      <c r="AL1104" s="181"/>
      <c r="AM1104" s="24"/>
      <c r="AN1104" s="24"/>
      <c r="AO1104" s="24"/>
      <c r="AP1104" s="24"/>
      <c r="AQ1104" s="24"/>
      <c r="AR1104" s="24"/>
      <c r="AS1104" s="24"/>
      <c r="AT1104" s="24"/>
      <c r="AU1104" s="24"/>
      <c r="AV1104" s="24"/>
      <c r="AW1104" s="24"/>
      <c r="AX1104" s="24"/>
      <c r="AY1104" s="24"/>
      <c r="AZ1104" s="24"/>
      <c r="BA1104" s="24"/>
      <c r="BB1104" s="24"/>
      <c r="BC1104" s="24"/>
      <c r="BD1104" s="24"/>
      <c r="BE1104" s="24"/>
      <c r="BF1104" s="24"/>
      <c r="BG1104" s="24"/>
      <c r="BH1104" s="24"/>
      <c r="BI1104" s="24"/>
      <c r="BJ1104" s="24"/>
      <c r="BK1104" s="24"/>
      <c r="BL1104" s="24"/>
      <c r="BM1104" s="24"/>
      <c r="BN1104" s="24"/>
    </row>
    <row r="1105" spans="1:66" ht="15" customHeight="1">
      <c r="A1105" s="25" t="s">
        <v>15</v>
      </c>
      <c r="B1105" s="25" t="s">
        <v>16</v>
      </c>
      <c r="C1105" s="213" t="s">
        <v>17</v>
      </c>
      <c r="D1105" s="214"/>
      <c r="E1105" s="214"/>
      <c r="F1105" s="215"/>
      <c r="G1105" s="213" t="s">
        <v>18</v>
      </c>
      <c r="H1105" s="214"/>
      <c r="I1105" s="214"/>
      <c r="J1105" s="215"/>
      <c r="K1105" s="213" t="s">
        <v>19</v>
      </c>
      <c r="L1105" s="214"/>
      <c r="M1105" s="214"/>
      <c r="N1105" s="215"/>
      <c r="O1105" s="1"/>
      <c r="P1105" s="1"/>
      <c r="Q1105" s="1"/>
      <c r="R1105" s="26"/>
      <c r="S1105" s="234" t="s">
        <v>17</v>
      </c>
      <c r="T1105" s="214"/>
      <c r="U1105" s="215"/>
      <c r="V1105" s="27"/>
      <c r="W1105" s="234" t="s">
        <v>18</v>
      </c>
      <c r="X1105" s="214"/>
      <c r="Y1105" s="215"/>
      <c r="Z1105" s="28"/>
      <c r="AA1105" s="234" t="s">
        <v>19</v>
      </c>
      <c r="AB1105" s="214"/>
      <c r="AC1105" s="215"/>
      <c r="AD1105" s="29"/>
      <c r="AE1105" s="181"/>
      <c r="AF1105" s="181"/>
      <c r="AG1105" s="181"/>
      <c r="AH1105" s="181"/>
      <c r="AI1105" s="181"/>
      <c r="AJ1105" s="181"/>
      <c r="AK1105" s="181"/>
      <c r="AL1105" s="181"/>
      <c r="AM1105" s="29"/>
      <c r="AN1105" s="34" t="s">
        <v>2</v>
      </c>
      <c r="AO1105" s="34" t="s">
        <v>3</v>
      </c>
      <c r="AP1105" s="34" t="s">
        <v>4</v>
      </c>
      <c r="AQ1105" s="34" t="s">
        <v>5</v>
      </c>
      <c r="AR1105" s="34" t="s">
        <v>6</v>
      </c>
      <c r="AS1105" s="34" t="s">
        <v>7</v>
      </c>
      <c r="AT1105" s="34" t="s">
        <v>27</v>
      </c>
      <c r="AU1105" s="34" t="s">
        <v>28</v>
      </c>
      <c r="AV1105" s="34" t="s">
        <v>29</v>
      </c>
      <c r="AW1105" s="34" t="s">
        <v>30</v>
      </c>
      <c r="AX1105" s="34" t="s">
        <v>12</v>
      </c>
      <c r="AY1105" s="34" t="s">
        <v>20</v>
      </c>
      <c r="AZ1105" s="35"/>
      <c r="BA1105" s="35"/>
      <c r="BB1105" s="35"/>
      <c r="BC1105" s="35"/>
      <c r="BD1105" s="35"/>
      <c r="BE1105" s="35"/>
      <c r="BF1105" s="35"/>
      <c r="BG1105" s="35"/>
      <c r="BH1105" s="35"/>
      <c r="BI1105" s="35"/>
      <c r="BJ1105" s="35"/>
      <c r="BK1105" s="35"/>
      <c r="BL1105" s="35"/>
      <c r="BM1105" s="35"/>
      <c r="BN1105" s="35"/>
    </row>
    <row r="1106" spans="1:66" ht="11.25" customHeight="1">
      <c r="A1106" s="219">
        <f>Q1112</f>
        <v>0.33333333333333331</v>
      </c>
      <c r="B1106" s="38"/>
      <c r="C1106" s="204" t="s">
        <v>73</v>
      </c>
      <c r="D1106" s="207" t="s">
        <v>234</v>
      </c>
      <c r="E1106" s="40" t="s">
        <v>36</v>
      </c>
      <c r="F1106" s="42" t="str">
        <f>IF(D1106&lt;&gt;"", VLOOKUP(D1106,'Base de Datos'!$A$2:$D1268,2,FALSE()),"")</f>
        <v>Jacqueline Buitrago</v>
      </c>
      <c r="G1106" s="204"/>
      <c r="H1106" s="216"/>
      <c r="I1106" s="40" t="s">
        <v>36</v>
      </c>
      <c r="J1106" s="42" t="str">
        <f>IF(H1106&lt;&gt;"", VLOOKUP(H1106,'Base de Datos'!$A$2:$D1268,2,FALSE()),"")</f>
        <v/>
      </c>
      <c r="K1106" s="204"/>
      <c r="L1106" s="216"/>
      <c r="M1106" s="40" t="s">
        <v>36</v>
      </c>
      <c r="N1106" s="42" t="str">
        <f>IF(L1106&lt;&gt;"", VLOOKUP(L1106,'Base de Datos'!$A$2:$D1268,2,FALSE()),"")</f>
        <v/>
      </c>
      <c r="O1106" s="43"/>
      <c r="P1106" s="1"/>
      <c r="Q1106" s="44"/>
      <c r="R1106" s="15"/>
      <c r="S1106" s="45"/>
      <c r="T1106" s="45" t="s">
        <v>37</v>
      </c>
      <c r="U1106" s="46"/>
      <c r="V1106" s="47"/>
      <c r="W1106" s="45"/>
      <c r="X1106" s="45" t="s">
        <v>37</v>
      </c>
      <c r="Y1106" s="46"/>
      <c r="Z1106" s="47"/>
      <c r="AA1106" s="45"/>
      <c r="AB1106" s="45" t="s">
        <v>37</v>
      </c>
      <c r="AC1106" s="46"/>
      <c r="AD1106" s="48"/>
      <c r="AE1106" s="181"/>
      <c r="AF1106" s="181"/>
      <c r="AG1106" s="181"/>
      <c r="AH1106" s="181"/>
      <c r="AI1106" s="181"/>
      <c r="AJ1106" s="181"/>
      <c r="AK1106" s="181"/>
      <c r="AL1106" s="181"/>
      <c r="AM1106" s="48"/>
      <c r="AN1106" s="53">
        <f>A1104</f>
        <v>46294</v>
      </c>
      <c r="AO1106" s="54" t="str">
        <f>C1105</f>
        <v>Consultorio N° 1</v>
      </c>
      <c r="AP1106" s="55" t="str">
        <f t="shared" ref="AP1106:AQ1106" si="747">C1106</f>
        <v>🚫</v>
      </c>
      <c r="AQ1106" s="55" t="str">
        <f t="shared" si="747"/>
        <v xml:space="preserve">Fabio Pinto </v>
      </c>
      <c r="AR1106" s="55">
        <f>U1106</f>
        <v>0</v>
      </c>
      <c r="AS1106" s="55">
        <f>S1106</f>
        <v>0</v>
      </c>
      <c r="AT1106" s="55">
        <f>S1107</f>
        <v>0</v>
      </c>
      <c r="AU1106" s="55">
        <f>U1107</f>
        <v>0</v>
      </c>
      <c r="AV1106" s="55">
        <f>S1108</f>
        <v>0</v>
      </c>
      <c r="AW1106" s="55">
        <f>U1108</f>
        <v>0</v>
      </c>
      <c r="AX1106" s="55">
        <f>U1109</f>
        <v>0</v>
      </c>
      <c r="AY1106" s="55" t="str">
        <f>F1109</f>
        <v>Dra. Gerlly Mendoza</v>
      </c>
      <c r="AZ1106" s="56"/>
      <c r="BA1106" s="56"/>
      <c r="BB1106" s="56"/>
      <c r="BC1106" s="56"/>
      <c r="BD1106" s="56"/>
      <c r="BE1106" s="56"/>
      <c r="BF1106" s="56"/>
      <c r="BG1106" s="56"/>
      <c r="BH1106" s="56"/>
      <c r="BI1106" s="56"/>
      <c r="BJ1106" s="56"/>
      <c r="BK1106" s="56"/>
      <c r="BL1106" s="56"/>
      <c r="BM1106" s="56"/>
      <c r="BN1106" s="56"/>
    </row>
    <row r="1107" spans="1:66" ht="11.25" customHeight="1">
      <c r="A1107" s="220"/>
      <c r="B1107" s="38"/>
      <c r="C1107" s="205"/>
      <c r="D1107" s="208"/>
      <c r="E1107" s="57" t="s">
        <v>42</v>
      </c>
      <c r="F1107" s="58">
        <f>IF(D1106&lt;&gt;"", VLOOKUP(D1106,'Base de Datos'!$A$2:$D1268,3,FALSE()),"")</f>
        <v>4143891791</v>
      </c>
      <c r="G1107" s="205"/>
      <c r="H1107" s="208"/>
      <c r="I1107" s="57" t="s">
        <v>42</v>
      </c>
      <c r="J1107" s="58" t="str">
        <f>IF(H1106&lt;&gt;"", VLOOKUP(H1106,'Base de Datos'!$A$2:$D1268,3,FALSE()),"")</f>
        <v/>
      </c>
      <c r="K1107" s="205"/>
      <c r="L1107" s="208"/>
      <c r="M1107" s="57" t="s">
        <v>42</v>
      </c>
      <c r="N1107" s="58" t="str">
        <f>IF(L1106&lt;&gt;"", VLOOKUP(L1106,'Base de Datos'!$A$2:$D1268,3,FALSE()),"")</f>
        <v/>
      </c>
      <c r="O1107" s="43"/>
      <c r="P1107" s="1"/>
      <c r="Q1107" s="44"/>
      <c r="R1107" s="15"/>
      <c r="S1107" s="229"/>
      <c r="T1107" s="230"/>
      <c r="U1107" s="59"/>
      <c r="V1107" s="47"/>
      <c r="W1107" s="229"/>
      <c r="X1107" s="230"/>
      <c r="Y1107" s="59"/>
      <c r="Z1107" s="47"/>
      <c r="AA1107" s="229"/>
      <c r="AB1107" s="230"/>
      <c r="AC1107" s="59"/>
      <c r="AD1107" s="48"/>
      <c r="AE1107" s="181"/>
      <c r="AF1107" s="181"/>
      <c r="AG1107" s="181"/>
      <c r="AH1107" s="181"/>
      <c r="AI1107" s="181"/>
      <c r="AJ1107" s="181"/>
      <c r="AK1107" s="181"/>
      <c r="AL1107" s="181"/>
      <c r="AM1107" s="48"/>
      <c r="AN1107" s="53">
        <f>A1104</f>
        <v>46294</v>
      </c>
      <c r="AO1107" s="54" t="str">
        <f>C1105</f>
        <v>Consultorio N° 1</v>
      </c>
      <c r="AP1107" s="55" t="str">
        <f t="shared" ref="AP1107:AQ1107" si="748">C1110</f>
        <v>🚫</v>
      </c>
      <c r="AQ1107" s="55" t="str">
        <f t="shared" si="748"/>
        <v>Mayerling Ospino</v>
      </c>
      <c r="AR1107" s="64">
        <f>U1110</f>
        <v>0</v>
      </c>
      <c r="AS1107" s="55">
        <f>S1110</f>
        <v>0</v>
      </c>
      <c r="AT1107" s="55">
        <f>S1111</f>
        <v>0</v>
      </c>
      <c r="AU1107" s="55">
        <f>U1111</f>
        <v>0</v>
      </c>
      <c r="AV1107" s="55">
        <f>S1112</f>
        <v>0</v>
      </c>
      <c r="AW1107" s="55">
        <f>U1112</f>
        <v>0</v>
      </c>
      <c r="AX1107" s="55">
        <f>U1113</f>
        <v>0</v>
      </c>
      <c r="AY1107" s="55" t="str">
        <f>F1113</f>
        <v>Dra. Gerlly Mendoza</v>
      </c>
      <c r="AZ1107" s="56"/>
      <c r="BA1107" s="56"/>
      <c r="BB1107" s="56"/>
      <c r="BC1107" s="56"/>
      <c r="BD1107" s="56"/>
      <c r="BE1107" s="56"/>
      <c r="BF1107" s="56"/>
      <c r="BG1107" s="56"/>
      <c r="BH1107" s="56"/>
      <c r="BI1107" s="56"/>
      <c r="BJ1107" s="56"/>
      <c r="BK1107" s="56"/>
      <c r="BL1107" s="56"/>
      <c r="BM1107" s="56"/>
      <c r="BN1107" s="56"/>
    </row>
    <row r="1108" spans="1:66" ht="11.25" customHeight="1">
      <c r="A1108" s="220"/>
      <c r="B1108" s="38"/>
      <c r="C1108" s="205"/>
      <c r="D1108" s="208"/>
      <c r="E1108" s="57" t="s">
        <v>44</v>
      </c>
      <c r="F1108" s="58" t="str">
        <f>IF(D1106&lt;&gt;"", VLOOKUP(D1106,'Base de Datos'!$A$2:$D1268,4,FALSE()),"")</f>
        <v>V32990319</v>
      </c>
      <c r="G1108" s="205"/>
      <c r="H1108" s="208"/>
      <c r="I1108" s="57" t="s">
        <v>44</v>
      </c>
      <c r="J1108" s="58" t="str">
        <f>IF(H1106&lt;&gt;"", VLOOKUP(H1106,'Base de Datos'!$A$2:$D1268,4,FALSE()),"")</f>
        <v/>
      </c>
      <c r="K1108" s="205"/>
      <c r="L1108" s="208"/>
      <c r="M1108" s="57" t="s">
        <v>44</v>
      </c>
      <c r="N1108" s="58" t="str">
        <f>IF(L1106&lt;&gt;"", VLOOKUP(L1106,'Base de Datos'!$A$2:$D1268,4,FALSE()),"")</f>
        <v/>
      </c>
      <c r="O1108" s="43"/>
      <c r="P1108" s="1"/>
      <c r="Q1108" s="44"/>
      <c r="R1108" s="15"/>
      <c r="S1108" s="229"/>
      <c r="T1108" s="230"/>
      <c r="U1108" s="59"/>
      <c r="V1108" s="47"/>
      <c r="W1108" s="229"/>
      <c r="X1108" s="230"/>
      <c r="Y1108" s="59"/>
      <c r="Z1108" s="47"/>
      <c r="AA1108" s="229"/>
      <c r="AB1108" s="230"/>
      <c r="AC1108" s="59"/>
      <c r="AD1108" s="48"/>
      <c r="AE1108" s="181"/>
      <c r="AF1108" s="181"/>
      <c r="AG1108" s="181"/>
      <c r="AH1108" s="181"/>
      <c r="AI1108" s="181"/>
      <c r="AJ1108" s="181"/>
      <c r="AK1108" s="181"/>
      <c r="AL1108" s="181"/>
      <c r="AM1108" s="48"/>
      <c r="AN1108" s="53">
        <f>A1104</f>
        <v>46294</v>
      </c>
      <c r="AO1108" s="54" t="str">
        <f>C1105</f>
        <v>Consultorio N° 1</v>
      </c>
      <c r="AP1108" s="55">
        <f t="shared" ref="AP1108:AQ1108" si="749">C1114</f>
        <v>0</v>
      </c>
      <c r="AQ1108" s="55">
        <f t="shared" si="749"/>
        <v>0</v>
      </c>
      <c r="AR1108" s="64">
        <f>U1114</f>
        <v>0</v>
      </c>
      <c r="AS1108" s="55">
        <f>S1114</f>
        <v>0</v>
      </c>
      <c r="AT1108" s="55">
        <f>S1115</f>
        <v>0</v>
      </c>
      <c r="AU1108" s="55">
        <f>U1115</f>
        <v>0</v>
      </c>
      <c r="AV1108" s="55">
        <f>S1116</f>
        <v>0</v>
      </c>
      <c r="AW1108" s="55">
        <f>U1116</f>
        <v>0</v>
      </c>
      <c r="AX1108" s="55">
        <f>U1117</f>
        <v>0</v>
      </c>
      <c r="AY1108" s="55">
        <f>F1117</f>
        <v>0</v>
      </c>
      <c r="AZ1108" s="56"/>
      <c r="BA1108" s="56"/>
      <c r="BB1108" s="56"/>
      <c r="BC1108" s="56"/>
      <c r="BD1108" s="56"/>
      <c r="BE1108" s="56"/>
      <c r="BF1108" s="56"/>
      <c r="BG1108" s="56"/>
      <c r="BH1108" s="56"/>
      <c r="BI1108" s="56"/>
      <c r="BJ1108" s="56"/>
      <c r="BK1108" s="56"/>
      <c r="BL1108" s="56"/>
      <c r="BM1108" s="56"/>
      <c r="BN1108" s="56"/>
    </row>
    <row r="1109" spans="1:66" ht="11.25" customHeight="1">
      <c r="A1109" s="221"/>
      <c r="B1109" s="38"/>
      <c r="C1109" s="206"/>
      <c r="D1109" s="209"/>
      <c r="E1109" s="85" t="s">
        <v>46</v>
      </c>
      <c r="F1109" s="86" t="s">
        <v>80</v>
      </c>
      <c r="G1109" s="206"/>
      <c r="H1109" s="209"/>
      <c r="I1109" s="87" t="s">
        <v>46</v>
      </c>
      <c r="J1109" s="88"/>
      <c r="K1109" s="206"/>
      <c r="L1109" s="209"/>
      <c r="M1109" s="87" t="s">
        <v>46</v>
      </c>
      <c r="N1109" s="88"/>
      <c r="O1109" s="43"/>
      <c r="P1109" s="1"/>
      <c r="Q1109" s="44"/>
      <c r="R1109" s="15"/>
      <c r="S1109" s="227" t="str">
        <f>IF(OR(S1106="Empleado",S1106="Familiar"),"Nombre del Empleado","N° Factura")</f>
        <v>N° Factura</v>
      </c>
      <c r="T1109" s="228"/>
      <c r="U1109" s="89"/>
      <c r="V1109" s="47"/>
      <c r="W1109" s="227" t="str">
        <f>IF(OR(W1106="Empleado",W1106="Familiar"),"Nombre del Empleado","N° Factura")</f>
        <v>N° Factura</v>
      </c>
      <c r="X1109" s="228"/>
      <c r="Y1109" s="89"/>
      <c r="Z1109" s="47"/>
      <c r="AA1109" s="227" t="str">
        <f>IF(OR(AA1106="Empleado",AA1106="Familiar"),"Nombre del Empleado","N° Factura")</f>
        <v>N° Factura</v>
      </c>
      <c r="AB1109" s="228"/>
      <c r="AC1109" s="89"/>
      <c r="AD1109" s="48"/>
      <c r="AE1109" s="181"/>
      <c r="AF1109" s="181"/>
      <c r="AG1109" s="181"/>
      <c r="AH1109" s="181"/>
      <c r="AI1109" s="181"/>
      <c r="AJ1109" s="181"/>
      <c r="AK1109" s="181"/>
      <c r="AL1109" s="181"/>
      <c r="AM1109" s="48"/>
      <c r="AN1109" s="53">
        <f>A1104</f>
        <v>46294</v>
      </c>
      <c r="AO1109" s="54" t="str">
        <f>C1105</f>
        <v>Consultorio N° 1</v>
      </c>
      <c r="AP1109" s="55">
        <f t="shared" ref="AP1109:AQ1109" si="750">C1118</f>
        <v>0</v>
      </c>
      <c r="AQ1109" s="55">
        <f t="shared" si="750"/>
        <v>0</v>
      </c>
      <c r="AR1109" s="64">
        <f>U1118</f>
        <v>0</v>
      </c>
      <c r="AS1109" s="55">
        <f>S1118</f>
        <v>0</v>
      </c>
      <c r="AT1109" s="55">
        <f>S1119</f>
        <v>0</v>
      </c>
      <c r="AU1109" s="64">
        <f>U1119</f>
        <v>0</v>
      </c>
      <c r="AV1109" s="55">
        <f>S1120</f>
        <v>0</v>
      </c>
      <c r="AW1109" s="55">
        <f>U1120</f>
        <v>0</v>
      </c>
      <c r="AX1109" s="55">
        <f>U1121</f>
        <v>0</v>
      </c>
      <c r="AY1109" s="55">
        <f>F1121</f>
        <v>0</v>
      </c>
      <c r="AZ1109" s="56"/>
      <c r="BA1109" s="56"/>
      <c r="BB1109" s="56"/>
      <c r="BC1109" s="56"/>
      <c r="BD1109" s="56"/>
      <c r="BE1109" s="56"/>
      <c r="BF1109" s="56"/>
      <c r="BG1109" s="56"/>
      <c r="BH1109" s="56"/>
      <c r="BI1109" s="56"/>
      <c r="BJ1109" s="56"/>
      <c r="BK1109" s="56"/>
      <c r="BL1109" s="56"/>
      <c r="BM1109" s="56"/>
      <c r="BN1109" s="56"/>
    </row>
    <row r="1110" spans="1:66" ht="11.25" customHeight="1">
      <c r="A1110" s="222">
        <f>A1106+$Q$13/1440</f>
        <v>0.375</v>
      </c>
      <c r="B1110" s="38"/>
      <c r="C1110" s="204" t="s">
        <v>73</v>
      </c>
      <c r="D1110" s="207" t="s">
        <v>236</v>
      </c>
      <c r="E1110" s="40" t="s">
        <v>36</v>
      </c>
      <c r="F1110" s="42">
        <f>IF(D1110&lt;&gt;"", VLOOKUP(D1110,'Base de Datos'!$A$2:$D1268,2,FALSE()),"")</f>
        <v>0</v>
      </c>
      <c r="G1110" s="204" t="s">
        <v>70</v>
      </c>
      <c r="H1110" s="216" t="s">
        <v>53</v>
      </c>
      <c r="I1110" s="40" t="s">
        <v>36</v>
      </c>
      <c r="J1110" s="42">
        <f>IF(H1110&lt;&gt;"", VLOOKUP(H1110,'Base de Datos'!$A$2:$D1268,2,FALSE()),"")</f>
        <v>0</v>
      </c>
      <c r="K1110" s="204" t="s">
        <v>73</v>
      </c>
      <c r="L1110" s="216" t="s">
        <v>327</v>
      </c>
      <c r="M1110" s="40" t="s">
        <v>36</v>
      </c>
      <c r="N1110" s="42">
        <f>IF(L1110&lt;&gt;"", VLOOKUP(L1110,'Base de Datos'!$A$2:$D1268,2,FALSE()),"")</f>
        <v>0</v>
      </c>
      <c r="O1110" s="262" t="s">
        <v>32</v>
      </c>
      <c r="P1110" s="242"/>
      <c r="Q1110" s="263">
        <f ca="1">$N$2</f>
        <v>888.89089999999999</v>
      </c>
      <c r="R1110" s="15"/>
      <c r="S1110" s="45"/>
      <c r="T1110" s="45" t="s">
        <v>37</v>
      </c>
      <c r="U1110" s="103"/>
      <c r="V1110" s="47"/>
      <c r="W1110" s="45"/>
      <c r="X1110" s="45" t="s">
        <v>37</v>
      </c>
      <c r="Y1110" s="46"/>
      <c r="Z1110" s="47"/>
      <c r="AA1110" s="45"/>
      <c r="AB1110" s="45" t="s">
        <v>37</v>
      </c>
      <c r="AC1110" s="46"/>
      <c r="AD1110" s="48"/>
      <c r="AE1110" s="181"/>
      <c r="AF1110" s="181"/>
      <c r="AG1110" s="181"/>
      <c r="AH1110" s="181"/>
      <c r="AI1110" s="181"/>
      <c r="AJ1110" s="181"/>
      <c r="AK1110" s="181"/>
      <c r="AL1110" s="181"/>
      <c r="AM1110" s="48"/>
      <c r="AN1110" s="53">
        <f>A1104</f>
        <v>46294</v>
      </c>
      <c r="AO1110" s="54" t="str">
        <f>C1105</f>
        <v>Consultorio N° 1</v>
      </c>
      <c r="AP1110" s="55">
        <f t="shared" ref="AP1110:AQ1110" si="751">C1122</f>
        <v>0</v>
      </c>
      <c r="AQ1110" s="55">
        <f t="shared" si="751"/>
        <v>0</v>
      </c>
      <c r="AR1110" s="64">
        <f>U1122</f>
        <v>0</v>
      </c>
      <c r="AS1110" s="55">
        <f>S1122</f>
        <v>0</v>
      </c>
      <c r="AT1110" s="55">
        <f>S1123</f>
        <v>0</v>
      </c>
      <c r="AU1110" s="55">
        <f>U1123</f>
        <v>0</v>
      </c>
      <c r="AV1110" s="55">
        <f>S1124</f>
        <v>0</v>
      </c>
      <c r="AW1110" s="55">
        <f>U1124</f>
        <v>0</v>
      </c>
      <c r="AX1110" s="55">
        <f>U1125</f>
        <v>0</v>
      </c>
      <c r="AY1110" s="55">
        <f>F1125</f>
        <v>0</v>
      </c>
      <c r="AZ1110" s="56"/>
      <c r="BA1110" s="56"/>
      <c r="BB1110" s="56"/>
      <c r="BC1110" s="56"/>
      <c r="BD1110" s="56"/>
      <c r="BE1110" s="56"/>
      <c r="BF1110" s="56"/>
      <c r="BG1110" s="56"/>
      <c r="BH1110" s="56"/>
      <c r="BI1110" s="56"/>
      <c r="BJ1110" s="56"/>
      <c r="BK1110" s="56"/>
      <c r="BL1110" s="56"/>
      <c r="BM1110" s="56"/>
      <c r="BN1110" s="56"/>
    </row>
    <row r="1111" spans="1:66" ht="11.25" customHeight="1">
      <c r="A1111" s="220"/>
      <c r="B1111" s="38"/>
      <c r="C1111" s="205"/>
      <c r="D1111" s="208"/>
      <c r="E1111" s="57" t="s">
        <v>42</v>
      </c>
      <c r="F1111" s="58">
        <f>IF(D1110&lt;&gt;"", VLOOKUP(D1110,'Base de Datos'!$A$2:$D1268,3,FALSE()),"")</f>
        <v>0</v>
      </c>
      <c r="G1111" s="205"/>
      <c r="H1111" s="208"/>
      <c r="I1111" s="57" t="s">
        <v>42</v>
      </c>
      <c r="J1111" s="58">
        <f>IF(H1110&lt;&gt;"", VLOOKUP(H1110,'Base de Datos'!$A$2:$D1268,3,FALSE()),"")</f>
        <v>4143273041</v>
      </c>
      <c r="K1111" s="205"/>
      <c r="L1111" s="208"/>
      <c r="M1111" s="57" t="s">
        <v>42</v>
      </c>
      <c r="N1111" s="58">
        <f>IF(L1110&lt;&gt;"", VLOOKUP(L1110,'Base de Datos'!$A$2:$D1268,3,FALSE()),"")</f>
        <v>4123937766</v>
      </c>
      <c r="O1111" s="242"/>
      <c r="P1111" s="242"/>
      <c r="Q1111" s="264"/>
      <c r="R1111" s="15"/>
      <c r="S1111" s="229"/>
      <c r="T1111" s="230"/>
      <c r="U1111" s="59"/>
      <c r="V1111" s="47"/>
      <c r="W1111" s="229"/>
      <c r="X1111" s="230"/>
      <c r="Y1111" s="59"/>
      <c r="Z1111" s="47"/>
      <c r="AA1111" s="229"/>
      <c r="AB1111" s="230"/>
      <c r="AC1111" s="59"/>
      <c r="AD1111" s="48"/>
      <c r="AE1111" s="181"/>
      <c r="AF1111" s="181"/>
      <c r="AG1111" s="181"/>
      <c r="AH1111" s="181"/>
      <c r="AI1111" s="181"/>
      <c r="AJ1111" s="181"/>
      <c r="AK1111" s="181"/>
      <c r="AL1111" s="181"/>
      <c r="AM1111" s="48"/>
      <c r="AN1111" s="53">
        <f>A1104</f>
        <v>46294</v>
      </c>
      <c r="AO1111" s="54" t="str">
        <f>C1105</f>
        <v>Consultorio N° 1</v>
      </c>
      <c r="AP1111" s="55">
        <f t="shared" ref="AP1111:AQ1111" si="752">C1126</f>
        <v>0</v>
      </c>
      <c r="AQ1111" s="55">
        <f t="shared" si="752"/>
        <v>0</v>
      </c>
      <c r="AR1111" s="55">
        <f>U1126</f>
        <v>0</v>
      </c>
      <c r="AS1111" s="55">
        <f>S1126</f>
        <v>0</v>
      </c>
      <c r="AT1111" s="55">
        <f>S1127</f>
        <v>0</v>
      </c>
      <c r="AU1111" s="55">
        <f>U1127</f>
        <v>0</v>
      </c>
      <c r="AV1111" s="55">
        <f>S1128</f>
        <v>0</v>
      </c>
      <c r="AW1111" s="55">
        <f>U1128</f>
        <v>0</v>
      </c>
      <c r="AX1111" s="55">
        <f>U1129</f>
        <v>0</v>
      </c>
      <c r="AY1111" s="55">
        <f>F1129</f>
        <v>0</v>
      </c>
      <c r="AZ1111" s="56"/>
      <c r="BA1111" s="56"/>
      <c r="BB1111" s="56"/>
      <c r="BC1111" s="56"/>
      <c r="BD1111" s="56"/>
      <c r="BE1111" s="56"/>
      <c r="BF1111" s="56"/>
      <c r="BG1111" s="56"/>
      <c r="BH1111" s="56"/>
      <c r="BI1111" s="56"/>
      <c r="BJ1111" s="56"/>
      <c r="BK1111" s="56"/>
      <c r="BL1111" s="56"/>
      <c r="BM1111" s="56"/>
      <c r="BN1111" s="56"/>
    </row>
    <row r="1112" spans="1:66" ht="11.25" customHeight="1">
      <c r="A1112" s="220"/>
      <c r="B1112" s="38"/>
      <c r="C1112" s="205"/>
      <c r="D1112" s="208"/>
      <c r="E1112" s="57" t="s">
        <v>44</v>
      </c>
      <c r="F1112" s="58">
        <f>IF(D1110&lt;&gt;"", VLOOKUP(D1110,'Base de Datos'!$A$2:$D1268,4,FALSE()),"")</f>
        <v>0</v>
      </c>
      <c r="G1112" s="205"/>
      <c r="H1112" s="208"/>
      <c r="I1112" s="57" t="s">
        <v>44</v>
      </c>
      <c r="J1112" s="58" t="str">
        <f>IF(H1110&lt;&gt;"", VLOOKUP(H1110,'Base de Datos'!$A$2:$D1268,4,FALSE()),"")</f>
        <v>V3180430</v>
      </c>
      <c r="K1112" s="205"/>
      <c r="L1112" s="208"/>
      <c r="M1112" s="57" t="s">
        <v>44</v>
      </c>
      <c r="N1112" s="58" t="str">
        <f>IF(L1110&lt;&gt;"", VLOOKUP(L1110,'Base de Datos'!$A$2:$D1268,4,FALSE()),"")</f>
        <v>V14586839</v>
      </c>
      <c r="O1112" s="43"/>
      <c r="P1112" s="104" t="s">
        <v>50</v>
      </c>
      <c r="Q1112" s="110">
        <v>0.33333333333333331</v>
      </c>
      <c r="R1112" s="15"/>
      <c r="S1112" s="229"/>
      <c r="T1112" s="230"/>
      <c r="U1112" s="59"/>
      <c r="V1112" s="47"/>
      <c r="W1112" s="229"/>
      <c r="X1112" s="230"/>
      <c r="Y1112" s="59"/>
      <c r="Z1112" s="47"/>
      <c r="AA1112" s="229"/>
      <c r="AB1112" s="230"/>
      <c r="AC1112" s="59"/>
      <c r="AD1112" s="48"/>
      <c r="AE1112" s="181"/>
      <c r="AF1112" s="181"/>
      <c r="AG1112" s="181"/>
      <c r="AH1112" s="181"/>
      <c r="AI1112" s="181"/>
      <c r="AJ1112" s="181"/>
      <c r="AK1112" s="181"/>
      <c r="AL1112" s="181"/>
      <c r="AM1112" s="48"/>
      <c r="AN1112" s="53">
        <f>A1104</f>
        <v>46294</v>
      </c>
      <c r="AO1112" s="54" t="str">
        <f>C1105</f>
        <v>Consultorio N° 1</v>
      </c>
      <c r="AP1112" s="55">
        <f t="shared" ref="AP1112:AQ1112" si="753">C1130</f>
        <v>0</v>
      </c>
      <c r="AQ1112" s="55">
        <f t="shared" si="753"/>
        <v>0</v>
      </c>
      <c r="AR1112" s="55">
        <f>U1130</f>
        <v>0</v>
      </c>
      <c r="AS1112" s="55">
        <f>S1130</f>
        <v>0</v>
      </c>
      <c r="AT1112" s="55">
        <f>S1131</f>
        <v>0</v>
      </c>
      <c r="AU1112" s="55">
        <f>U1131</f>
        <v>0</v>
      </c>
      <c r="AV1112" s="55">
        <f>S1132</f>
        <v>0</v>
      </c>
      <c r="AW1112" s="55">
        <f>U1132</f>
        <v>0</v>
      </c>
      <c r="AX1112" s="55">
        <f>U1133</f>
        <v>0</v>
      </c>
      <c r="AY1112" s="55">
        <f>F1133</f>
        <v>0</v>
      </c>
      <c r="AZ1112" s="56"/>
      <c r="BA1112" s="56"/>
      <c r="BB1112" s="56"/>
      <c r="BC1112" s="56"/>
      <c r="BD1112" s="56"/>
      <c r="BE1112" s="56"/>
      <c r="BF1112" s="56"/>
      <c r="BG1112" s="56"/>
      <c r="BH1112" s="56"/>
      <c r="BI1112" s="56"/>
      <c r="BJ1112" s="56"/>
      <c r="BK1112" s="56"/>
      <c r="BL1112" s="56"/>
      <c r="BM1112" s="56"/>
      <c r="BN1112" s="56"/>
    </row>
    <row r="1113" spans="1:66" ht="11.25" customHeight="1">
      <c r="A1113" s="221"/>
      <c r="B1113" s="38"/>
      <c r="C1113" s="206"/>
      <c r="D1113" s="209"/>
      <c r="E1113" s="85" t="s">
        <v>46</v>
      </c>
      <c r="F1113" s="107" t="s">
        <v>80</v>
      </c>
      <c r="G1113" s="206"/>
      <c r="H1113" s="209"/>
      <c r="I1113" s="85" t="s">
        <v>46</v>
      </c>
      <c r="J1113" s="108" t="s">
        <v>59</v>
      </c>
      <c r="K1113" s="206"/>
      <c r="L1113" s="209"/>
      <c r="M1113" s="85" t="s">
        <v>46</v>
      </c>
      <c r="N1113" s="108" t="s">
        <v>51</v>
      </c>
      <c r="O1113" s="43"/>
      <c r="P1113" s="104" t="s">
        <v>54</v>
      </c>
      <c r="Q1113" s="109">
        <v>60</v>
      </c>
      <c r="R1113" s="15"/>
      <c r="S1113" s="227" t="str">
        <f>IF(OR(S1110="Empleado",S1110="Familiar"),"Nombre del Empleado","N° Factura")</f>
        <v>N° Factura</v>
      </c>
      <c r="T1113" s="228"/>
      <c r="U1113" s="89"/>
      <c r="V1113" s="47"/>
      <c r="W1113" s="227" t="str">
        <f>IF(OR(W1110="Empleado",W1110="Familiar"),"Nombre del Empleado","N° Factura")</f>
        <v>N° Factura</v>
      </c>
      <c r="X1113" s="228"/>
      <c r="Y1113" s="111"/>
      <c r="Z1113" s="47"/>
      <c r="AA1113" s="227" t="str">
        <f>IF(OR(AA1110="Empleado",AA1110="Familiar"),"Nombre del Empleado","N° Factura")</f>
        <v>N° Factura</v>
      </c>
      <c r="AB1113" s="228"/>
      <c r="AC1113" s="111"/>
      <c r="AD1113" s="48"/>
      <c r="AE1113" s="181"/>
      <c r="AF1113" s="181"/>
      <c r="AG1113" s="181"/>
      <c r="AH1113" s="181"/>
      <c r="AI1113" s="181"/>
      <c r="AJ1113" s="181"/>
      <c r="AK1113" s="181"/>
      <c r="AL1113" s="181"/>
      <c r="AM1113" s="48"/>
      <c r="AN1113" s="53">
        <f>A1104</f>
        <v>46294</v>
      </c>
      <c r="AO1113" s="54" t="str">
        <f>C1105</f>
        <v>Consultorio N° 1</v>
      </c>
      <c r="AP1113" s="55">
        <f t="shared" ref="AP1113:AQ1113" si="754">C1134</f>
        <v>0</v>
      </c>
      <c r="AQ1113" s="55">
        <f t="shared" si="754"/>
        <v>0</v>
      </c>
      <c r="AR1113" s="55">
        <f>U1134</f>
        <v>0</v>
      </c>
      <c r="AS1113" s="55">
        <f>S1134</f>
        <v>0</v>
      </c>
      <c r="AT1113" s="55">
        <f>S1135</f>
        <v>0</v>
      </c>
      <c r="AU1113" s="55">
        <f>U1135</f>
        <v>0</v>
      </c>
      <c r="AV1113" s="55">
        <f>S1136</f>
        <v>0</v>
      </c>
      <c r="AW1113" s="55">
        <f>U1136</f>
        <v>0</v>
      </c>
      <c r="AX1113" s="55">
        <f>U1137</f>
        <v>0</v>
      </c>
      <c r="AY1113" s="55">
        <f>F1137</f>
        <v>0</v>
      </c>
      <c r="AZ1113" s="56"/>
      <c r="BA1113" s="56"/>
      <c r="BB1113" s="56"/>
      <c r="BC1113" s="56"/>
      <c r="BD1113" s="56"/>
      <c r="BE1113" s="56"/>
      <c r="BF1113" s="56"/>
      <c r="BG1113" s="56"/>
      <c r="BH1113" s="56"/>
      <c r="BI1113" s="56"/>
      <c r="BJ1113" s="56"/>
      <c r="BK1113" s="56"/>
      <c r="BL1113" s="56"/>
      <c r="BM1113" s="56"/>
      <c r="BN1113" s="56"/>
    </row>
    <row r="1114" spans="1:66" ht="11.25" customHeight="1">
      <c r="A1114" s="222">
        <f>A1110+$Q$13/1440</f>
        <v>0.41666666666666669</v>
      </c>
      <c r="B1114" s="38"/>
      <c r="C1114" s="204"/>
      <c r="D1114" s="207"/>
      <c r="E1114" s="40" t="s">
        <v>36</v>
      </c>
      <c r="F1114" s="42" t="str">
        <f>IF(D1114&lt;&gt;"", VLOOKUP(D1114,'Base de Datos'!$A$2:$D1268,2,FALSE()),"")</f>
        <v/>
      </c>
      <c r="G1114" s="218" t="s">
        <v>73</v>
      </c>
      <c r="H1114" s="217" t="s">
        <v>135</v>
      </c>
      <c r="I1114" s="118" t="s">
        <v>36</v>
      </c>
      <c r="J1114" s="42">
        <f>IF(H1114&lt;&gt;"", VLOOKUP(H1114,'Base de Datos'!$A$2:$D1268,2,FALSE()),"")</f>
        <v>0</v>
      </c>
      <c r="K1114" s="218"/>
      <c r="L1114" s="217"/>
      <c r="M1114" s="118" t="s">
        <v>36</v>
      </c>
      <c r="N1114" s="42" t="str">
        <f>IF(L1114&lt;&gt;"", VLOOKUP(L1114,'Base de Datos'!$A$2:$D1268,2,FALSE()),"")</f>
        <v/>
      </c>
      <c r="O1114" s="43"/>
      <c r="P1114" s="1"/>
      <c r="Q1114" s="1"/>
      <c r="R1114" s="15"/>
      <c r="S1114" s="45"/>
      <c r="T1114" s="45" t="s">
        <v>37</v>
      </c>
      <c r="U1114" s="46"/>
      <c r="V1114" s="47"/>
      <c r="W1114" s="45"/>
      <c r="X1114" s="45" t="s">
        <v>37</v>
      </c>
      <c r="Y1114" s="46"/>
      <c r="Z1114" s="47"/>
      <c r="AA1114" s="45"/>
      <c r="AB1114" s="45" t="s">
        <v>37</v>
      </c>
      <c r="AC1114" s="46"/>
      <c r="AD1114" s="48"/>
      <c r="AE1114" s="181"/>
      <c r="AF1114" s="181"/>
      <c r="AG1114" s="181"/>
      <c r="AH1114" s="181"/>
      <c r="AI1114" s="181"/>
      <c r="AJ1114" s="181"/>
      <c r="AK1114" s="181"/>
      <c r="AL1114" s="181"/>
      <c r="AM1114" s="48"/>
      <c r="AN1114" s="53">
        <f>A1104</f>
        <v>46294</v>
      </c>
      <c r="AO1114" s="54" t="str">
        <f>C1105</f>
        <v>Consultorio N° 1</v>
      </c>
      <c r="AP1114" s="55">
        <f t="shared" ref="AP1114:AQ1114" si="755">C1138</f>
        <v>0</v>
      </c>
      <c r="AQ1114" s="55">
        <f t="shared" si="755"/>
        <v>0</v>
      </c>
      <c r="AR1114" s="55">
        <f>U1138</f>
        <v>0</v>
      </c>
      <c r="AS1114" s="55">
        <f>S1138</f>
        <v>0</v>
      </c>
      <c r="AT1114" s="55">
        <f>S1139</f>
        <v>0</v>
      </c>
      <c r="AU1114" s="55">
        <f>U1139</f>
        <v>0</v>
      </c>
      <c r="AV1114" s="55">
        <f>S1140</f>
        <v>0</v>
      </c>
      <c r="AW1114" s="55">
        <f>U1140</f>
        <v>0</v>
      </c>
      <c r="AX1114" s="55">
        <f>U1141</f>
        <v>0</v>
      </c>
      <c r="AY1114" s="55">
        <f>F1141</f>
        <v>0</v>
      </c>
      <c r="AZ1114" s="56"/>
      <c r="BA1114" s="56"/>
      <c r="BB1114" s="56"/>
      <c r="BC1114" s="56"/>
      <c r="BD1114" s="56"/>
      <c r="BE1114" s="56"/>
      <c r="BF1114" s="56"/>
      <c r="BG1114" s="56"/>
      <c r="BH1114" s="56"/>
      <c r="BI1114" s="56"/>
      <c r="BJ1114" s="56"/>
      <c r="BK1114" s="56"/>
      <c r="BL1114" s="56"/>
      <c r="BM1114" s="56"/>
      <c r="BN1114" s="56"/>
    </row>
    <row r="1115" spans="1:66" ht="11.25" customHeight="1">
      <c r="A1115" s="220"/>
      <c r="B1115" s="38"/>
      <c r="C1115" s="205"/>
      <c r="D1115" s="208"/>
      <c r="E1115" s="57" t="s">
        <v>42</v>
      </c>
      <c r="F1115" s="58" t="str">
        <f>IF(D1114&lt;&gt;"", VLOOKUP(D1114,'Base de Datos'!$A$2:$D1268,3,FALSE()),"")</f>
        <v/>
      </c>
      <c r="G1115" s="205"/>
      <c r="H1115" s="208"/>
      <c r="I1115" s="57" t="s">
        <v>42</v>
      </c>
      <c r="J1115" s="58">
        <f>IF(H1114&lt;&gt;"", VLOOKUP(H1114,'Base de Datos'!$A$2:$D1268,3,FALSE()),"")</f>
        <v>4241476696</v>
      </c>
      <c r="K1115" s="205"/>
      <c r="L1115" s="208"/>
      <c r="M1115" s="57" t="s">
        <v>42</v>
      </c>
      <c r="N1115" s="58" t="str">
        <f>IF(L1114&lt;&gt;"", VLOOKUP(L1114,'Base de Datos'!$A$2:$D1268,3,FALSE()),"")</f>
        <v/>
      </c>
      <c r="O1115" s="43"/>
      <c r="P1115" s="119" t="s">
        <v>58</v>
      </c>
      <c r="Q1115" s="44"/>
      <c r="R1115" s="15"/>
      <c r="S1115" s="229"/>
      <c r="T1115" s="230"/>
      <c r="U1115" s="59"/>
      <c r="V1115" s="47"/>
      <c r="W1115" s="229"/>
      <c r="X1115" s="230"/>
      <c r="Y1115" s="59"/>
      <c r="Z1115" s="47"/>
      <c r="AA1115" s="229"/>
      <c r="AB1115" s="230"/>
      <c r="AC1115" s="59"/>
      <c r="AD1115" s="48"/>
      <c r="AE1115" s="181"/>
      <c r="AF1115" s="181"/>
      <c r="AG1115" s="181"/>
      <c r="AH1115" s="181"/>
      <c r="AI1115" s="181"/>
      <c r="AJ1115" s="181"/>
      <c r="AK1115" s="181"/>
      <c r="AL1115" s="181"/>
      <c r="AM1115" s="48"/>
      <c r="AN1115" s="53">
        <f>A1104</f>
        <v>46294</v>
      </c>
      <c r="AO1115" s="54" t="str">
        <f>C1105</f>
        <v>Consultorio N° 1</v>
      </c>
      <c r="AP1115" s="55">
        <f t="shared" ref="AP1115:AQ1115" si="756">C1142</f>
        <v>0</v>
      </c>
      <c r="AQ1115" s="55">
        <f t="shared" si="756"/>
        <v>0</v>
      </c>
      <c r="AR1115" s="55">
        <f>U1142</f>
        <v>0</v>
      </c>
      <c r="AS1115" s="55">
        <f>S1142</f>
        <v>0</v>
      </c>
      <c r="AT1115" s="55">
        <f>S1143</f>
        <v>0</v>
      </c>
      <c r="AU1115" s="55">
        <f>U1143</f>
        <v>0</v>
      </c>
      <c r="AV1115" s="55">
        <f>S1144</f>
        <v>0</v>
      </c>
      <c r="AW1115" s="55">
        <f>U1144</f>
        <v>0</v>
      </c>
      <c r="AX1115" s="55">
        <f>U1145</f>
        <v>0</v>
      </c>
      <c r="AY1115" s="55">
        <f>F1145</f>
        <v>0</v>
      </c>
      <c r="AZ1115" s="56"/>
      <c r="BA1115" s="56"/>
      <c r="BB1115" s="56"/>
      <c r="BC1115" s="56"/>
      <c r="BD1115" s="56"/>
      <c r="BE1115" s="56"/>
      <c r="BF1115" s="56"/>
      <c r="BG1115" s="56"/>
      <c r="BH1115" s="56"/>
      <c r="BI1115" s="56"/>
      <c r="BJ1115" s="56"/>
      <c r="BK1115" s="56"/>
      <c r="BL1115" s="56"/>
      <c r="BM1115" s="56"/>
      <c r="BN1115" s="56"/>
    </row>
    <row r="1116" spans="1:66" ht="11.25" customHeight="1">
      <c r="A1116" s="220"/>
      <c r="B1116" s="38"/>
      <c r="C1116" s="205"/>
      <c r="D1116" s="208"/>
      <c r="E1116" s="57" t="s">
        <v>44</v>
      </c>
      <c r="F1116" s="58" t="str">
        <f>IF(D1114&lt;&gt;"", VLOOKUP(D1114,'Base de Datos'!$A$2:$D1268,4,FALSE()),"")</f>
        <v/>
      </c>
      <c r="G1116" s="205"/>
      <c r="H1116" s="208"/>
      <c r="I1116" s="57" t="s">
        <v>44</v>
      </c>
      <c r="J1116" s="58" t="str">
        <f>IF(H1114&lt;&gt;"", VLOOKUP(H1114,'Base de Datos'!$A$2:$D1268,4,FALSE()),"")</f>
        <v>V2967108</v>
      </c>
      <c r="K1116" s="205"/>
      <c r="L1116" s="208"/>
      <c r="M1116" s="57" t="s">
        <v>44</v>
      </c>
      <c r="N1116" s="58" t="str">
        <f>IF(L1114&lt;&gt;"", VLOOKUP(L1114,'Base de Datos'!$A$2:$D1268,4,FALSE()),"")</f>
        <v/>
      </c>
      <c r="O1116" s="43"/>
      <c r="P1116" s="120" t="s">
        <v>61</v>
      </c>
      <c r="Q1116" s="121" t="s">
        <v>62</v>
      </c>
      <c r="R1116" s="15"/>
      <c r="S1116" s="229"/>
      <c r="T1116" s="230"/>
      <c r="U1116" s="59"/>
      <c r="V1116" s="47"/>
      <c r="W1116" s="229"/>
      <c r="X1116" s="230"/>
      <c r="Y1116" s="59"/>
      <c r="Z1116" s="47"/>
      <c r="AA1116" s="229"/>
      <c r="AB1116" s="230"/>
      <c r="AC1116" s="59"/>
      <c r="AD1116" s="48"/>
      <c r="AE1116" s="181"/>
      <c r="AF1116" s="181"/>
      <c r="AG1116" s="181"/>
      <c r="AH1116" s="181"/>
      <c r="AI1116" s="181"/>
      <c r="AJ1116" s="181"/>
      <c r="AK1116" s="181"/>
      <c r="AL1116" s="181"/>
      <c r="AM1116" s="48"/>
      <c r="AN1116" s="53">
        <f>A1104</f>
        <v>46294</v>
      </c>
      <c r="AO1116" s="54" t="s">
        <v>17</v>
      </c>
      <c r="AP1116" s="55">
        <f t="shared" ref="AP1116:AQ1116" si="757">C1146</f>
        <v>0</v>
      </c>
      <c r="AQ1116" s="55">
        <f t="shared" si="757"/>
        <v>0</v>
      </c>
      <c r="AR1116" s="55">
        <f>U1146</f>
        <v>0</v>
      </c>
      <c r="AS1116" s="55">
        <f>S1146</f>
        <v>0</v>
      </c>
      <c r="AT1116" s="55">
        <f>S1147</f>
        <v>0</v>
      </c>
      <c r="AU1116" s="55">
        <f>U1147</f>
        <v>0</v>
      </c>
      <c r="AV1116" s="55">
        <f>S1148</f>
        <v>0</v>
      </c>
      <c r="AW1116" s="55">
        <f>U1148</f>
        <v>0</v>
      </c>
      <c r="AX1116" s="55">
        <f>U1149</f>
        <v>0</v>
      </c>
      <c r="AY1116" s="55">
        <f>F1149</f>
        <v>0</v>
      </c>
      <c r="AZ1116" s="56"/>
      <c r="BA1116" s="56"/>
      <c r="BB1116" s="56"/>
      <c r="BC1116" s="56"/>
      <c r="BD1116" s="56"/>
      <c r="BE1116" s="56"/>
      <c r="BF1116" s="56"/>
      <c r="BG1116" s="56"/>
      <c r="BH1116" s="56"/>
      <c r="BI1116" s="56"/>
      <c r="BJ1116" s="56"/>
      <c r="BK1116" s="56"/>
      <c r="BL1116" s="56"/>
      <c r="BM1116" s="56"/>
      <c r="BN1116" s="56"/>
    </row>
    <row r="1117" spans="1:66" ht="11.25" customHeight="1">
      <c r="A1117" s="221"/>
      <c r="B1117" s="38"/>
      <c r="C1117" s="206"/>
      <c r="D1117" s="209"/>
      <c r="E1117" s="85" t="s">
        <v>46</v>
      </c>
      <c r="F1117" s="86"/>
      <c r="G1117" s="206"/>
      <c r="H1117" s="209"/>
      <c r="I1117" s="85" t="s">
        <v>46</v>
      </c>
      <c r="J1117" s="108" t="s">
        <v>59</v>
      </c>
      <c r="K1117" s="206"/>
      <c r="L1117" s="209"/>
      <c r="M1117" s="85" t="s">
        <v>46</v>
      </c>
      <c r="N1117" s="108"/>
      <c r="O1117" s="43"/>
      <c r="P1117" s="123" t="s">
        <v>64</v>
      </c>
      <c r="Q1117" s="124" t="s">
        <v>65</v>
      </c>
      <c r="R1117" s="15"/>
      <c r="S1117" s="227" t="str">
        <f>IF(OR(S1114="Empleado",S1114="Familiar"),"Nombre del Empleado","N° Factura")</f>
        <v>N° Factura</v>
      </c>
      <c r="T1117" s="228"/>
      <c r="U1117" s="89"/>
      <c r="V1117" s="47"/>
      <c r="W1117" s="227" t="str">
        <f>IF(OR(W1114="Empleado",W1114="Familiar"),"Nombre del Empleado","N° Factura")</f>
        <v>N° Factura</v>
      </c>
      <c r="X1117" s="228"/>
      <c r="Y1117" s="89"/>
      <c r="Z1117" s="47"/>
      <c r="AA1117" s="227" t="str">
        <f>IF(OR(AA1114="Empleado",AA1114="Familiar"),"Nombre del Empleado","N° Factura")</f>
        <v>N° Factura</v>
      </c>
      <c r="AB1117" s="228"/>
      <c r="AC1117" s="89"/>
      <c r="AD1117" s="48"/>
      <c r="AE1117" s="181"/>
      <c r="AF1117" s="181"/>
      <c r="AG1117" s="181"/>
      <c r="AH1117" s="181"/>
      <c r="AI1117" s="181"/>
      <c r="AJ1117" s="181"/>
      <c r="AK1117" s="181"/>
      <c r="AL1117" s="181"/>
      <c r="AM1117" s="48"/>
      <c r="AN1117" s="53">
        <f>A1104</f>
        <v>46294</v>
      </c>
      <c r="AO1117" s="54" t="s">
        <v>17</v>
      </c>
      <c r="AP1117" s="55">
        <f t="shared" ref="AP1117:AQ1117" si="758">C1150</f>
        <v>0</v>
      </c>
      <c r="AQ1117" s="55">
        <f t="shared" si="758"/>
        <v>0</v>
      </c>
      <c r="AR1117" s="55">
        <f>U1150</f>
        <v>0</v>
      </c>
      <c r="AS1117" s="55">
        <f>S1150</f>
        <v>0</v>
      </c>
      <c r="AT1117" s="55">
        <f>S1151</f>
        <v>0</v>
      </c>
      <c r="AU1117" s="55">
        <f>U1151</f>
        <v>0</v>
      </c>
      <c r="AV1117" s="55">
        <f>S1152</f>
        <v>0</v>
      </c>
      <c r="AW1117" s="55">
        <f>U1152</f>
        <v>0</v>
      </c>
      <c r="AX1117" s="55">
        <f>U1153</f>
        <v>0</v>
      </c>
      <c r="AY1117" s="55">
        <f>F1153</f>
        <v>0</v>
      </c>
      <c r="AZ1117" s="56"/>
      <c r="BA1117" s="56"/>
      <c r="BB1117" s="56"/>
      <c r="BC1117" s="56"/>
      <c r="BD1117" s="56"/>
      <c r="BE1117" s="56"/>
      <c r="BF1117" s="56"/>
      <c r="BG1117" s="56"/>
      <c r="BH1117" s="56"/>
      <c r="BI1117" s="56"/>
      <c r="BJ1117" s="56"/>
      <c r="BK1117" s="56"/>
      <c r="BL1117" s="56"/>
      <c r="BM1117" s="56"/>
      <c r="BN1117" s="56"/>
    </row>
    <row r="1118" spans="1:66" ht="11.25" customHeight="1">
      <c r="A1118" s="222">
        <f>A1114+$Q$13/1440</f>
        <v>0.45833333333333337</v>
      </c>
      <c r="B1118" s="38"/>
      <c r="C1118" s="204"/>
      <c r="D1118" s="207"/>
      <c r="E1118" s="40" t="s">
        <v>36</v>
      </c>
      <c r="F1118" s="42" t="str">
        <f>IF(D1118&lt;&gt;"", VLOOKUP(D1118,'Base de Datos'!$A$2:$D1268,2,FALSE()),"")</f>
        <v/>
      </c>
      <c r="G1118" s="204" t="s">
        <v>52</v>
      </c>
      <c r="H1118" s="216" t="s">
        <v>521</v>
      </c>
      <c r="I1118" s="40" t="s">
        <v>36</v>
      </c>
      <c r="J1118" s="42">
        <f>IF(H1118&lt;&gt;"", VLOOKUP(H1118,'Base de Datos'!$A$2:$D1268,2,FALSE()),"")</f>
        <v>0</v>
      </c>
      <c r="K1118" s="204"/>
      <c r="L1118" s="216"/>
      <c r="M1118" s="40" t="s">
        <v>36</v>
      </c>
      <c r="N1118" s="42" t="str">
        <f>IF(L1118&lt;&gt;"", VLOOKUP(L1118,'Base de Datos'!$A$2:$D1268,2,FALSE()),"")</f>
        <v/>
      </c>
      <c r="O1118" s="43"/>
      <c r="P1118" s="127" t="s">
        <v>67</v>
      </c>
      <c r="Q1118" s="128" t="s">
        <v>68</v>
      </c>
      <c r="R1118" s="15"/>
      <c r="S1118" s="45"/>
      <c r="T1118" s="45" t="s">
        <v>37</v>
      </c>
      <c r="U1118" s="46"/>
      <c r="V1118" s="47"/>
      <c r="W1118" s="45"/>
      <c r="X1118" s="45" t="s">
        <v>37</v>
      </c>
      <c r="Y1118" s="46">
        <v>60</v>
      </c>
      <c r="Z1118" s="47"/>
      <c r="AA1118" s="45"/>
      <c r="AB1118" s="45" t="s">
        <v>37</v>
      </c>
      <c r="AC1118" s="46"/>
      <c r="AD1118" s="48"/>
      <c r="AE1118" s="181"/>
      <c r="AF1118" s="181"/>
      <c r="AG1118" s="181"/>
      <c r="AH1118" s="181"/>
      <c r="AI1118" s="181"/>
      <c r="AJ1118" s="181"/>
      <c r="AK1118" s="181"/>
      <c r="AL1118" s="181"/>
      <c r="AM1118" s="48"/>
      <c r="AN1118" s="53">
        <f>A1104</f>
        <v>46294</v>
      </c>
      <c r="AO1118" s="54" t="s">
        <v>17</v>
      </c>
      <c r="AP1118" s="55">
        <f t="shared" ref="AP1118:AQ1118" si="759">C1154</f>
        <v>0</v>
      </c>
      <c r="AQ1118" s="55">
        <f t="shared" si="759"/>
        <v>0</v>
      </c>
      <c r="AR1118" s="55">
        <f>U1154</f>
        <v>0</v>
      </c>
      <c r="AS1118" s="55">
        <f>S1154</f>
        <v>0</v>
      </c>
      <c r="AT1118" s="55">
        <f>S1155</f>
        <v>0</v>
      </c>
      <c r="AU1118" s="55">
        <f>U1155</f>
        <v>0</v>
      </c>
      <c r="AV1118" s="55">
        <f>S1156</f>
        <v>0</v>
      </c>
      <c r="AW1118" s="55">
        <f>U1156</f>
        <v>0</v>
      </c>
      <c r="AX1118" s="55">
        <f>U1157</f>
        <v>0</v>
      </c>
      <c r="AY1118" s="55">
        <f>F1157</f>
        <v>0</v>
      </c>
      <c r="AZ1118" s="56"/>
      <c r="BA1118" s="56"/>
      <c r="BB1118" s="56"/>
      <c r="BC1118" s="56"/>
      <c r="BD1118" s="56"/>
      <c r="BE1118" s="56"/>
      <c r="BF1118" s="56"/>
      <c r="BG1118" s="56"/>
      <c r="BH1118" s="56"/>
      <c r="BI1118" s="56"/>
      <c r="BJ1118" s="56"/>
      <c r="BK1118" s="56"/>
      <c r="BL1118" s="56"/>
      <c r="BM1118" s="56"/>
      <c r="BN1118" s="56"/>
    </row>
    <row r="1119" spans="1:66" ht="11.25" customHeight="1">
      <c r="A1119" s="220"/>
      <c r="B1119" s="38"/>
      <c r="C1119" s="205"/>
      <c r="D1119" s="208"/>
      <c r="E1119" s="57" t="s">
        <v>42</v>
      </c>
      <c r="F1119" s="58" t="str">
        <f>IF(D1118&lt;&gt;"", VLOOKUP(D1118,'Base de Datos'!$A$2:$D1268,3,FALSE()),"")</f>
        <v/>
      </c>
      <c r="G1119" s="205"/>
      <c r="H1119" s="208"/>
      <c r="I1119" s="57" t="s">
        <v>42</v>
      </c>
      <c r="J1119" s="58">
        <f>IF(H1118&lt;&gt;"", VLOOKUP(H1118,'Base de Datos'!$A$2:$D1268,3,FALSE()),"")</f>
        <v>4242014402</v>
      </c>
      <c r="K1119" s="205"/>
      <c r="L1119" s="208"/>
      <c r="M1119" s="57" t="s">
        <v>42</v>
      </c>
      <c r="N1119" s="58" t="str">
        <f>IF(L1118&lt;&gt;"", VLOOKUP(L1118,'Base de Datos'!$A$2:$D1268,3,FALSE()),"")</f>
        <v/>
      </c>
      <c r="O1119" s="43"/>
      <c r="P1119" s="130" t="s">
        <v>70</v>
      </c>
      <c r="Q1119" s="131" t="s">
        <v>71</v>
      </c>
      <c r="R1119" s="15"/>
      <c r="S1119" s="229"/>
      <c r="T1119" s="230"/>
      <c r="U1119" s="59"/>
      <c r="V1119" s="47"/>
      <c r="W1119" s="229" t="s">
        <v>56</v>
      </c>
      <c r="X1119" s="230"/>
      <c r="Y1119" s="59">
        <v>51473.4</v>
      </c>
      <c r="Z1119" s="47"/>
      <c r="AA1119" s="229"/>
      <c r="AB1119" s="230"/>
      <c r="AC1119" s="59"/>
      <c r="AD1119" s="48"/>
      <c r="AE1119" s="181"/>
      <c r="AF1119" s="181"/>
      <c r="AG1119" s="181"/>
      <c r="AH1119" s="181"/>
      <c r="AI1119" s="181"/>
      <c r="AJ1119" s="181"/>
      <c r="AK1119" s="181"/>
      <c r="AL1119" s="181"/>
      <c r="AM1119" s="48"/>
      <c r="AN1119" s="53">
        <f>A1104</f>
        <v>46294</v>
      </c>
      <c r="AO1119" s="54" t="str">
        <f>G1105</f>
        <v>Consultorio N° 2</v>
      </c>
      <c r="AP1119" s="55">
        <f t="shared" ref="AP1119:AQ1119" si="760">G1106</f>
        <v>0</v>
      </c>
      <c r="AQ1119" s="55">
        <f t="shared" si="760"/>
        <v>0</v>
      </c>
      <c r="AR1119" s="55">
        <f>Y1106</f>
        <v>0</v>
      </c>
      <c r="AS1119" s="55">
        <f>W1106</f>
        <v>0</v>
      </c>
      <c r="AT1119" s="55">
        <f>W1107</f>
        <v>0</v>
      </c>
      <c r="AU1119" s="55">
        <f>Y1107</f>
        <v>0</v>
      </c>
      <c r="AV1119" s="55">
        <f>W1108</f>
        <v>0</v>
      </c>
      <c r="AW1119" s="55">
        <f>Y1108</f>
        <v>0</v>
      </c>
      <c r="AX1119" s="55">
        <f>Y1109</f>
        <v>0</v>
      </c>
      <c r="AY1119" s="55">
        <f>J1109</f>
        <v>0</v>
      </c>
      <c r="AZ1119" s="56"/>
      <c r="BA1119" s="56"/>
      <c r="BB1119" s="56"/>
      <c r="BC1119" s="56"/>
      <c r="BD1119" s="56"/>
      <c r="BE1119" s="56"/>
      <c r="BF1119" s="56"/>
      <c r="BG1119" s="56"/>
      <c r="BH1119" s="56"/>
      <c r="BI1119" s="56"/>
      <c r="BJ1119" s="56"/>
      <c r="BK1119" s="56"/>
      <c r="BL1119" s="56"/>
      <c r="BM1119" s="56"/>
      <c r="BN1119" s="56"/>
    </row>
    <row r="1120" spans="1:66" ht="11.25" customHeight="1">
      <c r="A1120" s="220"/>
      <c r="B1120" s="38"/>
      <c r="C1120" s="205"/>
      <c r="D1120" s="208"/>
      <c r="E1120" s="57" t="s">
        <v>44</v>
      </c>
      <c r="F1120" s="58" t="str">
        <f>IF(D1118&lt;&gt;"", VLOOKUP(D1118,'Base de Datos'!$A$2:$D1268,4,FALSE()),"")</f>
        <v/>
      </c>
      <c r="G1120" s="205"/>
      <c r="H1120" s="208"/>
      <c r="I1120" s="57" t="s">
        <v>44</v>
      </c>
      <c r="J1120" s="58" t="str">
        <f>IF(H1118&lt;&gt;"", VLOOKUP(H1118,'Base de Datos'!$A$2:$D1268,4,FALSE()),"")</f>
        <v>V1758629</v>
      </c>
      <c r="K1120" s="205"/>
      <c r="L1120" s="208"/>
      <c r="M1120" s="57" t="s">
        <v>44</v>
      </c>
      <c r="N1120" s="58" t="str">
        <f>IF(L1118&lt;&gt;"", VLOOKUP(L1118,'Base de Datos'!$A$2:$D1268,4,FALSE()),"")</f>
        <v/>
      </c>
      <c r="O1120" s="43"/>
      <c r="P1120" s="132" t="s">
        <v>73</v>
      </c>
      <c r="Q1120" s="133" t="s">
        <v>74</v>
      </c>
      <c r="R1120" s="15"/>
      <c r="S1120" s="229"/>
      <c r="T1120" s="230"/>
      <c r="U1120" s="59"/>
      <c r="V1120" s="47"/>
      <c r="W1120" s="229"/>
      <c r="X1120" s="230"/>
      <c r="Y1120" s="59"/>
      <c r="Z1120" s="47"/>
      <c r="AA1120" s="229"/>
      <c r="AB1120" s="230"/>
      <c r="AC1120" s="59"/>
      <c r="AD1120" s="48"/>
      <c r="AE1120" s="181"/>
      <c r="AF1120" s="181"/>
      <c r="AG1120" s="181"/>
      <c r="AH1120" s="181"/>
      <c r="AI1120" s="181"/>
      <c r="AJ1120" s="181"/>
      <c r="AK1120" s="181"/>
      <c r="AL1120" s="181"/>
      <c r="AM1120" s="48"/>
      <c r="AN1120" s="53">
        <f>A1104</f>
        <v>46294</v>
      </c>
      <c r="AO1120" s="54" t="str">
        <f>G1105</f>
        <v>Consultorio N° 2</v>
      </c>
      <c r="AP1120" s="55" t="str">
        <f t="shared" ref="AP1120:AQ1120" si="761">G1110</f>
        <v>✅</v>
      </c>
      <c r="AQ1120" s="55" t="str">
        <f t="shared" si="761"/>
        <v>Marielena Romero</v>
      </c>
      <c r="AR1120" s="55">
        <f>Y1110</f>
        <v>0</v>
      </c>
      <c r="AS1120" s="55">
        <f>W1110</f>
        <v>0</v>
      </c>
      <c r="AT1120" s="55">
        <f>W1111</f>
        <v>0</v>
      </c>
      <c r="AU1120" s="55">
        <f>Y1111</f>
        <v>0</v>
      </c>
      <c r="AV1120" s="55">
        <f>W1112</f>
        <v>0</v>
      </c>
      <c r="AW1120" s="55">
        <f>Y1112</f>
        <v>0</v>
      </c>
      <c r="AX1120" s="55">
        <f>Y1113</f>
        <v>0</v>
      </c>
      <c r="AY1120" s="55" t="str">
        <f>J1113</f>
        <v>Odo. Geraldine Cabrera</v>
      </c>
      <c r="AZ1120" s="56"/>
      <c r="BA1120" s="56"/>
      <c r="BB1120" s="56"/>
      <c r="BC1120" s="56"/>
      <c r="BD1120" s="56"/>
      <c r="BE1120" s="56"/>
      <c r="BF1120" s="56"/>
      <c r="BG1120" s="56"/>
      <c r="BH1120" s="56"/>
      <c r="BI1120" s="56"/>
      <c r="BJ1120" s="56"/>
      <c r="BK1120" s="56"/>
      <c r="BL1120" s="56"/>
      <c r="BM1120" s="56"/>
      <c r="BN1120" s="56"/>
    </row>
    <row r="1121" spans="1:66" ht="11.25" customHeight="1">
      <c r="A1121" s="221"/>
      <c r="B1121" s="38"/>
      <c r="C1121" s="206"/>
      <c r="D1121" s="209"/>
      <c r="E1121" s="85" t="s">
        <v>46</v>
      </c>
      <c r="F1121" s="86"/>
      <c r="G1121" s="206"/>
      <c r="H1121" s="209"/>
      <c r="I1121" s="85" t="s">
        <v>46</v>
      </c>
      <c r="J1121" s="108" t="s">
        <v>69</v>
      </c>
      <c r="K1121" s="206"/>
      <c r="L1121" s="209"/>
      <c r="M1121" s="85" t="s">
        <v>46</v>
      </c>
      <c r="N1121" s="108"/>
      <c r="O1121" s="43"/>
      <c r="P1121" s="137" t="s">
        <v>52</v>
      </c>
      <c r="Q1121" s="138" t="s">
        <v>76</v>
      </c>
      <c r="R1121" s="15"/>
      <c r="S1121" s="227" t="str">
        <f>IF(OR(S1118="Empleado",S1118="Familiar"),"Nombre del Empleado","N° Factura")</f>
        <v>N° Factura</v>
      </c>
      <c r="T1121" s="228"/>
      <c r="U1121" s="89"/>
      <c r="V1121" s="47"/>
      <c r="W1121" s="227" t="str">
        <f>IF(OR(W1118="Empleado",W1118="Familiar"),"Nombre del Empleado","N° Factura")</f>
        <v>N° Factura</v>
      </c>
      <c r="X1121" s="228"/>
      <c r="Y1121" s="89"/>
      <c r="Z1121" s="47"/>
      <c r="AA1121" s="227" t="str">
        <f>IF(OR(AA1118="Empleado",AA1118="Familiar"),"Nombre del Empleado","N° Factura")</f>
        <v>N° Factura</v>
      </c>
      <c r="AB1121" s="228"/>
      <c r="AC1121" s="89"/>
      <c r="AD1121" s="48"/>
      <c r="AE1121" s="181"/>
      <c r="AF1121" s="181"/>
      <c r="AG1121" s="181"/>
      <c r="AH1121" s="181"/>
      <c r="AI1121" s="181"/>
      <c r="AJ1121" s="181"/>
      <c r="AK1121" s="181"/>
      <c r="AL1121" s="181"/>
      <c r="AM1121" s="48"/>
      <c r="AN1121" s="53">
        <f>A1104</f>
        <v>46294</v>
      </c>
      <c r="AO1121" s="54" t="str">
        <f>G1105</f>
        <v>Consultorio N° 2</v>
      </c>
      <c r="AP1121" s="55" t="str">
        <f t="shared" ref="AP1121:AQ1121" si="762">G1114</f>
        <v>🚫</v>
      </c>
      <c r="AQ1121" s="55" t="str">
        <f t="shared" si="762"/>
        <v>Alberto Serfaty</v>
      </c>
      <c r="AR1121" s="55">
        <f>Y1114</f>
        <v>0</v>
      </c>
      <c r="AS1121" s="55">
        <f>W1114</f>
        <v>0</v>
      </c>
      <c r="AT1121" s="55">
        <f>W1115</f>
        <v>0</v>
      </c>
      <c r="AU1121" s="55">
        <f>Y1115</f>
        <v>0</v>
      </c>
      <c r="AV1121" s="55">
        <f>W1116</f>
        <v>0</v>
      </c>
      <c r="AW1121" s="55">
        <f>Y1116</f>
        <v>0</v>
      </c>
      <c r="AX1121" s="55">
        <f>Y1117</f>
        <v>0</v>
      </c>
      <c r="AY1121" s="55" t="str">
        <f>J1117</f>
        <v>Odo. Geraldine Cabrera</v>
      </c>
      <c r="AZ1121" s="56"/>
      <c r="BA1121" s="56"/>
      <c r="BB1121" s="56"/>
      <c r="BC1121" s="56"/>
      <c r="BD1121" s="56"/>
      <c r="BE1121" s="56"/>
      <c r="BF1121" s="56"/>
      <c r="BG1121" s="56"/>
      <c r="BH1121" s="56"/>
      <c r="BI1121" s="56"/>
      <c r="BJ1121" s="56"/>
      <c r="BK1121" s="56"/>
      <c r="BL1121" s="56"/>
      <c r="BM1121" s="56"/>
      <c r="BN1121" s="56"/>
    </row>
    <row r="1122" spans="1:66" ht="11.25" customHeight="1">
      <c r="A1122" s="222">
        <f>A1118+$Q$13/1440</f>
        <v>0.5</v>
      </c>
      <c r="B1122" s="38"/>
      <c r="C1122" s="204"/>
      <c r="D1122" s="207"/>
      <c r="E1122" s="40" t="s">
        <v>36</v>
      </c>
      <c r="F1122" s="42" t="str">
        <f>IF(D1122&lt;&gt;"", VLOOKUP(D1122,'Base de Datos'!$A$2:$D1268,2,FALSE()),"")</f>
        <v/>
      </c>
      <c r="G1122" s="204"/>
      <c r="H1122" s="216"/>
      <c r="I1122" s="40" t="s">
        <v>36</v>
      </c>
      <c r="J1122" s="42" t="str">
        <f>IF(H1122&lt;&gt;"", VLOOKUP(H1122,'Base de Datos'!$A$2:$D1268,2,FALSE()),"")</f>
        <v/>
      </c>
      <c r="K1122" s="204"/>
      <c r="L1122" s="216"/>
      <c r="M1122" s="40" t="s">
        <v>36</v>
      </c>
      <c r="N1122" s="42" t="str">
        <f>IF(L1122&lt;&gt;"", VLOOKUP(L1122,'Base de Datos'!$A$2:$D1268,2,FALSE()),"")</f>
        <v/>
      </c>
      <c r="O1122" s="43"/>
      <c r="P1122" s="141" t="s">
        <v>78</v>
      </c>
      <c r="Q1122" s="142" t="s">
        <v>79</v>
      </c>
      <c r="R1122" s="15"/>
      <c r="S1122" s="45"/>
      <c r="T1122" s="45" t="s">
        <v>37</v>
      </c>
      <c r="U1122" s="46"/>
      <c r="V1122" s="47"/>
      <c r="W1122" s="45"/>
      <c r="X1122" s="45" t="s">
        <v>37</v>
      </c>
      <c r="Y1122" s="46"/>
      <c r="Z1122" s="47"/>
      <c r="AA1122" s="45"/>
      <c r="AB1122" s="45" t="s">
        <v>37</v>
      </c>
      <c r="AC1122" s="46"/>
      <c r="AD1122" s="48"/>
      <c r="AE1122" s="181"/>
      <c r="AF1122" s="181"/>
      <c r="AG1122" s="181"/>
      <c r="AH1122" s="181"/>
      <c r="AI1122" s="181"/>
      <c r="AJ1122" s="181"/>
      <c r="AK1122" s="181"/>
      <c r="AL1122" s="181"/>
      <c r="AM1122" s="48"/>
      <c r="AN1122" s="53">
        <f>A1104</f>
        <v>46294</v>
      </c>
      <c r="AO1122" s="54" t="str">
        <f>G1105</f>
        <v>Consultorio N° 2</v>
      </c>
      <c r="AP1122" s="55" t="str">
        <f t="shared" ref="AP1122:AQ1122" si="763">G1118</f>
        <v>💲</v>
      </c>
      <c r="AQ1122" s="55" t="str">
        <f t="shared" si="763"/>
        <v xml:space="preserve">Blanca Viso </v>
      </c>
      <c r="AR1122" s="55">
        <f>Y1118</f>
        <v>60</v>
      </c>
      <c r="AS1122" s="55">
        <f>W1118</f>
        <v>0</v>
      </c>
      <c r="AT1122" s="55" t="str">
        <f>W1119</f>
        <v>Punto de venta</v>
      </c>
      <c r="AU1122" s="55">
        <f>Y1119</f>
        <v>51473.4</v>
      </c>
      <c r="AV1122" s="55">
        <f>W1120</f>
        <v>0</v>
      </c>
      <c r="AW1122" s="55">
        <f>Y1120</f>
        <v>0</v>
      </c>
      <c r="AX1122" s="55">
        <f>Y1121</f>
        <v>0</v>
      </c>
      <c r="AY1122" s="55" t="str">
        <f>J1121</f>
        <v>Dra. Evelyn Tranchino</v>
      </c>
      <c r="AZ1122" s="56"/>
      <c r="BA1122" s="56"/>
      <c r="BB1122" s="56"/>
      <c r="BC1122" s="56"/>
      <c r="BD1122" s="56"/>
      <c r="BE1122" s="56"/>
      <c r="BF1122" s="56"/>
      <c r="BG1122" s="56"/>
      <c r="BH1122" s="56"/>
      <c r="BI1122" s="56"/>
      <c r="BJ1122" s="56"/>
      <c r="BK1122" s="56"/>
      <c r="BL1122" s="56"/>
      <c r="BM1122" s="56"/>
      <c r="BN1122" s="56"/>
    </row>
    <row r="1123" spans="1:66" ht="11.25" customHeight="1">
      <c r="A1123" s="220"/>
      <c r="B1123" s="38"/>
      <c r="C1123" s="205"/>
      <c r="D1123" s="208"/>
      <c r="E1123" s="57" t="s">
        <v>42</v>
      </c>
      <c r="F1123" s="58" t="str">
        <f>IF(D1122&lt;&gt;"", VLOOKUP(D1122,'Base de Datos'!$A$2:$D1268,3,FALSE()),"")</f>
        <v/>
      </c>
      <c r="G1123" s="205"/>
      <c r="H1123" s="208"/>
      <c r="I1123" s="57" t="s">
        <v>42</v>
      </c>
      <c r="J1123" s="58" t="str">
        <f>IF(H1122&lt;&gt;"", VLOOKUP(H1122,'Base de Datos'!$A$2:$D1268,3,FALSE()),"")</f>
        <v/>
      </c>
      <c r="K1123" s="205"/>
      <c r="L1123" s="208"/>
      <c r="M1123" s="57" t="s">
        <v>42</v>
      </c>
      <c r="N1123" s="58" t="str">
        <f>IF(L1122&lt;&gt;"", VLOOKUP(L1122,'Base de Datos'!$A$2:$D1268,3,FALSE()),"")</f>
        <v/>
      </c>
      <c r="O1123" s="43"/>
      <c r="P1123" s="1"/>
      <c r="Q1123" s="147"/>
      <c r="R1123" s="15"/>
      <c r="S1123" s="229"/>
      <c r="T1123" s="230"/>
      <c r="U1123" s="59"/>
      <c r="V1123" s="47"/>
      <c r="W1123" s="229"/>
      <c r="X1123" s="230"/>
      <c r="Y1123" s="59"/>
      <c r="Z1123" s="47"/>
      <c r="AA1123" s="229"/>
      <c r="AB1123" s="230"/>
      <c r="AC1123" s="59"/>
      <c r="AD1123" s="48"/>
      <c r="AE1123" s="181"/>
      <c r="AF1123" s="181"/>
      <c r="AG1123" s="181"/>
      <c r="AH1123" s="181"/>
      <c r="AI1123" s="181"/>
      <c r="AJ1123" s="181"/>
      <c r="AK1123" s="181"/>
      <c r="AL1123" s="181"/>
      <c r="AM1123" s="48"/>
      <c r="AN1123" s="53">
        <f>A1104</f>
        <v>46294</v>
      </c>
      <c r="AO1123" s="149" t="str">
        <f>G1105</f>
        <v>Consultorio N° 2</v>
      </c>
      <c r="AP1123" s="55">
        <f t="shared" ref="AP1123:AQ1123" si="764">G1122</f>
        <v>0</v>
      </c>
      <c r="AQ1123" s="55">
        <f t="shared" si="764"/>
        <v>0</v>
      </c>
      <c r="AR1123" s="55">
        <f>Y1122</f>
        <v>0</v>
      </c>
      <c r="AS1123" s="55">
        <f>W1122</f>
        <v>0</v>
      </c>
      <c r="AT1123" s="55">
        <f>W1123</f>
        <v>0</v>
      </c>
      <c r="AU1123" s="55">
        <f>Y1123</f>
        <v>0</v>
      </c>
      <c r="AV1123" s="55">
        <f>W1124</f>
        <v>0</v>
      </c>
      <c r="AW1123" s="55">
        <f>Y1124</f>
        <v>0</v>
      </c>
      <c r="AX1123" s="55">
        <f>Y1125</f>
        <v>0</v>
      </c>
      <c r="AY1123" s="55">
        <f>J1125</f>
        <v>0</v>
      </c>
      <c r="AZ1123" s="56"/>
      <c r="BA1123" s="56"/>
      <c r="BB1123" s="56"/>
      <c r="BC1123" s="56"/>
      <c r="BD1123" s="56"/>
      <c r="BE1123" s="56"/>
      <c r="BF1123" s="56"/>
      <c r="BG1123" s="56"/>
      <c r="BH1123" s="56"/>
      <c r="BI1123" s="56"/>
      <c r="BJ1123" s="56"/>
      <c r="BK1123" s="56"/>
      <c r="BL1123" s="56"/>
      <c r="BM1123" s="56"/>
      <c r="BN1123" s="56"/>
    </row>
    <row r="1124" spans="1:66" ht="11.25" customHeight="1">
      <c r="A1124" s="220"/>
      <c r="B1124" s="38"/>
      <c r="C1124" s="205"/>
      <c r="D1124" s="208"/>
      <c r="E1124" s="57" t="s">
        <v>44</v>
      </c>
      <c r="F1124" s="58" t="str">
        <f>IF(D1122&lt;&gt;"", VLOOKUP(D1122,'Base de Datos'!$A$2:$D1268,4,FALSE()),"")</f>
        <v/>
      </c>
      <c r="G1124" s="205"/>
      <c r="H1124" s="208"/>
      <c r="I1124" s="57" t="s">
        <v>44</v>
      </c>
      <c r="J1124" s="58" t="str">
        <f>IF(H1122&lt;&gt;"", VLOOKUP(H1122,'Base de Datos'!$A$2:$D1268,4,FALSE()),"")</f>
        <v/>
      </c>
      <c r="K1124" s="205"/>
      <c r="L1124" s="208"/>
      <c r="M1124" s="57" t="s">
        <v>44</v>
      </c>
      <c r="N1124" s="58" t="str">
        <f>IF(L1122&lt;&gt;"", VLOOKUP(L1122,'Base de Datos'!$A$2:$D1268,4,FALSE()),"")</f>
        <v/>
      </c>
      <c r="O1124" s="43"/>
      <c r="P1124" s="1"/>
      <c r="Q1124" s="150"/>
      <c r="R1124" s="15"/>
      <c r="S1124" s="229"/>
      <c r="T1124" s="230"/>
      <c r="U1124" s="59"/>
      <c r="V1124" s="47"/>
      <c r="W1124" s="229"/>
      <c r="X1124" s="230"/>
      <c r="Y1124" s="59"/>
      <c r="Z1124" s="47"/>
      <c r="AA1124" s="229"/>
      <c r="AB1124" s="230"/>
      <c r="AC1124" s="59"/>
      <c r="AD1124" s="48"/>
      <c r="AE1124" s="181"/>
      <c r="AF1124" s="181"/>
      <c r="AG1124" s="181"/>
      <c r="AH1124" s="181"/>
      <c r="AI1124" s="181"/>
      <c r="AJ1124" s="181"/>
      <c r="AK1124" s="181"/>
      <c r="AL1124" s="181"/>
      <c r="AM1124" s="48"/>
      <c r="AN1124" s="53">
        <f>A1104</f>
        <v>46294</v>
      </c>
      <c r="AO1124" s="54" t="str">
        <f>G1105</f>
        <v>Consultorio N° 2</v>
      </c>
      <c r="AP1124" s="55">
        <f t="shared" ref="AP1124:AQ1124" si="765">G1126</f>
        <v>0</v>
      </c>
      <c r="AQ1124" s="55">
        <f t="shared" si="765"/>
        <v>0</v>
      </c>
      <c r="AR1124" s="55">
        <f>Y1126</f>
        <v>0</v>
      </c>
      <c r="AS1124" s="55">
        <f>W1126</f>
        <v>0</v>
      </c>
      <c r="AT1124" s="55">
        <f>W1127</f>
        <v>0</v>
      </c>
      <c r="AU1124" s="55">
        <f>Y1127</f>
        <v>0</v>
      </c>
      <c r="AV1124" s="55">
        <f>W1128</f>
        <v>0</v>
      </c>
      <c r="AW1124" s="55">
        <f>Y1128</f>
        <v>0</v>
      </c>
      <c r="AX1124" s="55">
        <f>Y1129</f>
        <v>0</v>
      </c>
      <c r="AY1124" s="55">
        <f>J1129</f>
        <v>0</v>
      </c>
      <c r="AZ1124" s="56"/>
      <c r="BA1124" s="56"/>
      <c r="BB1124" s="56"/>
      <c r="BC1124" s="56"/>
      <c r="BD1124" s="56"/>
      <c r="BE1124" s="56"/>
      <c r="BF1124" s="56"/>
      <c r="BG1124" s="56"/>
      <c r="BH1124" s="56"/>
      <c r="BI1124" s="56"/>
      <c r="BJ1124" s="56"/>
      <c r="BK1124" s="56"/>
      <c r="BL1124" s="56"/>
      <c r="BM1124" s="56"/>
      <c r="BN1124" s="56"/>
    </row>
    <row r="1125" spans="1:66" ht="11.25" customHeight="1">
      <c r="A1125" s="221"/>
      <c r="B1125" s="38"/>
      <c r="C1125" s="206"/>
      <c r="D1125" s="209"/>
      <c r="E1125" s="85" t="s">
        <v>46</v>
      </c>
      <c r="F1125" s="86"/>
      <c r="G1125" s="206"/>
      <c r="H1125" s="209"/>
      <c r="I1125" s="85" t="s">
        <v>46</v>
      </c>
      <c r="J1125" s="108"/>
      <c r="K1125" s="206"/>
      <c r="L1125" s="209"/>
      <c r="M1125" s="85" t="s">
        <v>46</v>
      </c>
      <c r="N1125" s="108"/>
      <c r="O1125" s="43"/>
      <c r="P1125" s="1"/>
      <c r="Q1125" s="150"/>
      <c r="R1125" s="15"/>
      <c r="S1125" s="227" t="str">
        <f>IF(OR(S1122="Empleado",S1122="Familiar"),"Nombre del Empleado","N° Factura")</f>
        <v>N° Factura</v>
      </c>
      <c r="T1125" s="228"/>
      <c r="U1125" s="89"/>
      <c r="V1125" s="47"/>
      <c r="W1125" s="227" t="str">
        <f>IF(OR(W1122="Empleado",W1122="Familiar"),"Nombre del Empleado","N° Factura")</f>
        <v>N° Factura</v>
      </c>
      <c r="X1125" s="228"/>
      <c r="Y1125" s="89"/>
      <c r="Z1125" s="47"/>
      <c r="AA1125" s="227" t="str">
        <f>IF(OR(AA1122="Empleado",AA1122="Familiar"),"Nombre del Empleado","N° Factura")</f>
        <v>N° Factura</v>
      </c>
      <c r="AB1125" s="228"/>
      <c r="AC1125" s="89"/>
      <c r="AD1125" s="48"/>
      <c r="AE1125" s="181"/>
      <c r="AF1125" s="181"/>
      <c r="AG1125" s="181"/>
      <c r="AH1125" s="181"/>
      <c r="AI1125" s="181"/>
      <c r="AJ1125" s="181"/>
      <c r="AK1125" s="181"/>
      <c r="AL1125" s="181"/>
      <c r="AM1125" s="48"/>
      <c r="AN1125" s="53">
        <f>A1104</f>
        <v>46294</v>
      </c>
      <c r="AO1125" s="54" t="str">
        <f>G1105</f>
        <v>Consultorio N° 2</v>
      </c>
      <c r="AP1125" s="55">
        <f t="shared" ref="AP1125:AQ1125" si="766">G1130</f>
        <v>0</v>
      </c>
      <c r="AQ1125" s="55">
        <f t="shared" si="766"/>
        <v>0</v>
      </c>
      <c r="AR1125" s="55">
        <f>Y1130</f>
        <v>0</v>
      </c>
      <c r="AS1125" s="55">
        <f>W1130</f>
        <v>0</v>
      </c>
      <c r="AT1125" s="55">
        <f>W1131</f>
        <v>0</v>
      </c>
      <c r="AU1125" s="55">
        <f>Y1131</f>
        <v>0</v>
      </c>
      <c r="AV1125" s="55">
        <f>W1132</f>
        <v>0</v>
      </c>
      <c r="AW1125" s="55">
        <f>Y1132</f>
        <v>0</v>
      </c>
      <c r="AX1125" s="55">
        <f>Y1133</f>
        <v>0</v>
      </c>
      <c r="AY1125" s="55">
        <f>J1133</f>
        <v>0</v>
      </c>
      <c r="AZ1125" s="56"/>
      <c r="BA1125" s="56"/>
      <c r="BB1125" s="56"/>
      <c r="BC1125" s="56"/>
      <c r="BD1125" s="56"/>
      <c r="BE1125" s="56"/>
      <c r="BF1125" s="56"/>
      <c r="BG1125" s="56"/>
      <c r="BH1125" s="56"/>
      <c r="BI1125" s="56"/>
      <c r="BJ1125" s="56"/>
      <c r="BK1125" s="56"/>
      <c r="BL1125" s="56"/>
      <c r="BM1125" s="56"/>
      <c r="BN1125" s="56"/>
    </row>
    <row r="1126" spans="1:66" ht="11.25" customHeight="1">
      <c r="A1126" s="222">
        <f>A1122+$Q$13/1440</f>
        <v>0.54166666666666663</v>
      </c>
      <c r="B1126" s="38"/>
      <c r="C1126" s="204"/>
      <c r="D1126" s="207"/>
      <c r="E1126" s="40" t="s">
        <v>36</v>
      </c>
      <c r="F1126" s="42" t="str">
        <f>IF(D1126&lt;&gt;"", VLOOKUP(D1126,'Base de Datos'!$A$2:$D1268,2,FALSE()),"")</f>
        <v/>
      </c>
      <c r="G1126" s="204"/>
      <c r="H1126" s="216"/>
      <c r="I1126" s="40" t="s">
        <v>36</v>
      </c>
      <c r="J1126" s="42" t="str">
        <f>IF(H1126&lt;&gt;"", VLOOKUP(H1126,'Base de Datos'!$A$2:$D1268,2,FALSE()),"")</f>
        <v/>
      </c>
      <c r="K1126" s="204" t="s">
        <v>61</v>
      </c>
      <c r="L1126" s="216" t="s">
        <v>115</v>
      </c>
      <c r="M1126" s="40" t="s">
        <v>36</v>
      </c>
      <c r="N1126" s="42">
        <f>IF(L1126&lt;&gt;"", VLOOKUP(L1126,'Base de Datos'!$A$2:$D1268,2,FALSE()),"")</f>
        <v>0</v>
      </c>
      <c r="O1126" s="43"/>
      <c r="P1126" s="1"/>
      <c r="Q1126" s="150"/>
      <c r="R1126" s="15"/>
      <c r="S1126" s="45"/>
      <c r="T1126" s="45" t="s">
        <v>37</v>
      </c>
      <c r="U1126" s="46"/>
      <c r="V1126" s="47"/>
      <c r="W1126" s="45"/>
      <c r="X1126" s="45" t="s">
        <v>37</v>
      </c>
      <c r="Y1126" s="46"/>
      <c r="Z1126" s="47"/>
      <c r="AA1126" s="45"/>
      <c r="AB1126" s="45" t="s">
        <v>37</v>
      </c>
      <c r="AC1126" s="46"/>
      <c r="AD1126" s="48"/>
      <c r="AE1126" s="181"/>
      <c r="AF1126" s="181"/>
      <c r="AG1126" s="181"/>
      <c r="AH1126" s="181"/>
      <c r="AI1126" s="181"/>
      <c r="AJ1126" s="181"/>
      <c r="AK1126" s="181"/>
      <c r="AL1126" s="181"/>
      <c r="AM1126" s="48"/>
      <c r="AN1126" s="53">
        <f>A1104</f>
        <v>46294</v>
      </c>
      <c r="AO1126" s="54" t="str">
        <f>G1105</f>
        <v>Consultorio N° 2</v>
      </c>
      <c r="AP1126" s="55">
        <f t="shared" ref="AP1126:AQ1126" si="767">G1134</f>
        <v>0</v>
      </c>
      <c r="AQ1126" s="55">
        <f t="shared" si="767"/>
        <v>0</v>
      </c>
      <c r="AR1126" s="55">
        <f>Y1134</f>
        <v>0</v>
      </c>
      <c r="AS1126" s="55">
        <f>W1134</f>
        <v>0</v>
      </c>
      <c r="AT1126" s="55">
        <f>W1135</f>
        <v>0</v>
      </c>
      <c r="AU1126" s="55">
        <f>Y1135</f>
        <v>0</v>
      </c>
      <c r="AV1126" s="55">
        <f>W1136</f>
        <v>0</v>
      </c>
      <c r="AW1126" s="55">
        <f>Y1136</f>
        <v>0</v>
      </c>
      <c r="AX1126" s="55">
        <f>Y1137</f>
        <v>0</v>
      </c>
      <c r="AY1126" s="55">
        <f>J1137</f>
        <v>0</v>
      </c>
      <c r="AZ1126" s="56"/>
      <c r="BA1126" s="56"/>
      <c r="BB1126" s="56"/>
      <c r="BC1126" s="56"/>
      <c r="BD1126" s="56"/>
      <c r="BE1126" s="56"/>
      <c r="BF1126" s="56"/>
      <c r="BG1126" s="56"/>
      <c r="BH1126" s="56"/>
      <c r="BI1126" s="56"/>
      <c r="BJ1126" s="56"/>
      <c r="BK1126" s="56"/>
      <c r="BL1126" s="56"/>
      <c r="BM1126" s="56"/>
      <c r="BN1126" s="56"/>
    </row>
    <row r="1127" spans="1:66" ht="11.25" customHeight="1">
      <c r="A1127" s="220"/>
      <c r="B1127" s="38"/>
      <c r="C1127" s="205"/>
      <c r="D1127" s="208"/>
      <c r="E1127" s="57" t="s">
        <v>42</v>
      </c>
      <c r="F1127" s="58" t="str">
        <f>IF(D1126&lt;&gt;"", VLOOKUP(D1126,'Base de Datos'!$A$2:$D1268,3,FALSE()),"")</f>
        <v/>
      </c>
      <c r="G1127" s="205"/>
      <c r="H1127" s="208"/>
      <c r="I1127" s="57" t="s">
        <v>42</v>
      </c>
      <c r="J1127" s="58" t="str">
        <f>IF(H1126&lt;&gt;"", VLOOKUP(H1126,'Base de Datos'!$A$2:$D1268,3,FALSE()),"")</f>
        <v/>
      </c>
      <c r="K1127" s="205"/>
      <c r="L1127" s="208"/>
      <c r="M1127" s="57" t="s">
        <v>42</v>
      </c>
      <c r="N1127" s="58">
        <f>IF(L1126&lt;&gt;"", VLOOKUP(L1126,'Base de Datos'!$A$2:$D1268,3,FALSE()),"")</f>
        <v>4241514007</v>
      </c>
      <c r="O1127" s="43"/>
      <c r="P1127" s="1"/>
      <c r="Q1127" s="1"/>
      <c r="R1127" s="15"/>
      <c r="S1127" s="229"/>
      <c r="T1127" s="230"/>
      <c r="U1127" s="59"/>
      <c r="V1127" s="47"/>
      <c r="W1127" s="229"/>
      <c r="X1127" s="230"/>
      <c r="Y1127" s="59"/>
      <c r="Z1127" s="47"/>
      <c r="AA1127" s="229"/>
      <c r="AB1127" s="230"/>
      <c r="AC1127" s="59"/>
      <c r="AD1127" s="48"/>
      <c r="AE1127" s="181"/>
      <c r="AF1127" s="181"/>
      <c r="AG1127" s="181"/>
      <c r="AH1127" s="181"/>
      <c r="AI1127" s="181"/>
      <c r="AJ1127" s="181"/>
      <c r="AK1127" s="181"/>
      <c r="AL1127" s="181"/>
      <c r="AM1127" s="48"/>
      <c r="AN1127" s="53">
        <f>A1104</f>
        <v>46294</v>
      </c>
      <c r="AO1127" s="54" t="str">
        <f>G1105</f>
        <v>Consultorio N° 2</v>
      </c>
      <c r="AP1127" s="55">
        <f t="shared" ref="AP1127:AQ1127" si="768">G1138</f>
        <v>0</v>
      </c>
      <c r="AQ1127" s="55">
        <f t="shared" si="768"/>
        <v>0</v>
      </c>
      <c r="AR1127" s="55">
        <f>Y1138</f>
        <v>0</v>
      </c>
      <c r="AS1127" s="55">
        <f>W1138</f>
        <v>0</v>
      </c>
      <c r="AT1127" s="55">
        <f>W1139</f>
        <v>0</v>
      </c>
      <c r="AU1127" s="55">
        <f>Y1139</f>
        <v>0</v>
      </c>
      <c r="AV1127" s="55">
        <f>W1140</f>
        <v>0</v>
      </c>
      <c r="AW1127" s="55">
        <f>Y1140</f>
        <v>0</v>
      </c>
      <c r="AX1127" s="55">
        <f>Y1141</f>
        <v>0</v>
      </c>
      <c r="AY1127" s="55">
        <f>J1141</f>
        <v>0</v>
      </c>
      <c r="AZ1127" s="56"/>
      <c r="BA1127" s="56"/>
      <c r="BB1127" s="56"/>
      <c r="BC1127" s="56"/>
      <c r="BD1127" s="56"/>
      <c r="BE1127" s="56"/>
      <c r="BF1127" s="56"/>
      <c r="BG1127" s="56"/>
      <c r="BH1127" s="56"/>
      <c r="BI1127" s="56"/>
      <c r="BJ1127" s="56"/>
      <c r="BK1127" s="56"/>
      <c r="BL1127" s="56"/>
      <c r="BM1127" s="56"/>
      <c r="BN1127" s="56"/>
    </row>
    <row r="1128" spans="1:66" ht="11.25" customHeight="1">
      <c r="A1128" s="220"/>
      <c r="B1128" s="38"/>
      <c r="C1128" s="205"/>
      <c r="D1128" s="208"/>
      <c r="E1128" s="57" t="s">
        <v>44</v>
      </c>
      <c r="F1128" s="58" t="str">
        <f>IF(D1126&lt;&gt;"", VLOOKUP(D1126,'Base de Datos'!$A$2:$D1268,4,FALSE()),"")</f>
        <v/>
      </c>
      <c r="G1128" s="205"/>
      <c r="H1128" s="208"/>
      <c r="I1128" s="57" t="s">
        <v>44</v>
      </c>
      <c r="J1128" s="58" t="str">
        <f>IF(H1126&lt;&gt;"", VLOOKUP(H1126,'Base de Datos'!$A$2:$D1268,4,FALSE()),"")</f>
        <v/>
      </c>
      <c r="K1128" s="205"/>
      <c r="L1128" s="208"/>
      <c r="M1128" s="57" t="s">
        <v>44</v>
      </c>
      <c r="N1128" s="58">
        <f>IF(L1126&lt;&gt;"", VLOOKUP(L1126,'Base de Datos'!$A$2:$D1268,4,FALSE()),"")</f>
        <v>0</v>
      </c>
      <c r="O1128" s="1"/>
      <c r="P1128" s="1"/>
      <c r="Q1128" s="1"/>
      <c r="R1128" s="15"/>
      <c r="S1128" s="229"/>
      <c r="T1128" s="230"/>
      <c r="U1128" s="59"/>
      <c r="V1128" s="47"/>
      <c r="W1128" s="229"/>
      <c r="X1128" s="230"/>
      <c r="Y1128" s="59"/>
      <c r="Z1128" s="47"/>
      <c r="AA1128" s="229"/>
      <c r="AB1128" s="230"/>
      <c r="AC1128" s="59"/>
      <c r="AD1128" s="48"/>
      <c r="AE1128" s="181"/>
      <c r="AF1128" s="181"/>
      <c r="AG1128" s="181"/>
      <c r="AH1128" s="181"/>
      <c r="AI1128" s="181"/>
      <c r="AJ1128" s="181"/>
      <c r="AK1128" s="181"/>
      <c r="AL1128" s="181"/>
      <c r="AM1128" s="48"/>
      <c r="AN1128" s="53">
        <f>A1104</f>
        <v>46294</v>
      </c>
      <c r="AO1128" s="54" t="str">
        <f>G1105</f>
        <v>Consultorio N° 2</v>
      </c>
      <c r="AP1128" s="55">
        <f t="shared" ref="AP1128:AQ1128" si="769">G1142</f>
        <v>0</v>
      </c>
      <c r="AQ1128" s="55">
        <f t="shared" si="769"/>
        <v>0</v>
      </c>
      <c r="AR1128" s="55">
        <f>Y1142</f>
        <v>0</v>
      </c>
      <c r="AS1128" s="55">
        <f>W1142</f>
        <v>0</v>
      </c>
      <c r="AT1128" s="55">
        <f>W1143</f>
        <v>0</v>
      </c>
      <c r="AU1128" s="55">
        <f>Y1143</f>
        <v>0</v>
      </c>
      <c r="AV1128" s="55">
        <f>W1144</f>
        <v>0</v>
      </c>
      <c r="AW1128" s="55">
        <f>Y1144</f>
        <v>0</v>
      </c>
      <c r="AX1128" s="55">
        <f>Y1145</f>
        <v>0</v>
      </c>
      <c r="AY1128" s="55">
        <f>J1145</f>
        <v>0</v>
      </c>
      <c r="AZ1128" s="56"/>
      <c r="BA1128" s="56"/>
      <c r="BB1128" s="56"/>
      <c r="BC1128" s="56"/>
      <c r="BD1128" s="56"/>
      <c r="BE1128" s="56"/>
      <c r="BF1128" s="56"/>
      <c r="BG1128" s="56"/>
      <c r="BH1128" s="56"/>
      <c r="BI1128" s="56"/>
      <c r="BJ1128" s="56"/>
      <c r="BK1128" s="56"/>
      <c r="BL1128" s="56"/>
      <c r="BM1128" s="56"/>
      <c r="BN1128" s="56"/>
    </row>
    <row r="1129" spans="1:66" ht="11.25" customHeight="1">
      <c r="A1129" s="221"/>
      <c r="B1129" s="38"/>
      <c r="C1129" s="206"/>
      <c r="D1129" s="209"/>
      <c r="E1129" s="85" t="s">
        <v>46</v>
      </c>
      <c r="F1129" s="86"/>
      <c r="G1129" s="206"/>
      <c r="H1129" s="209"/>
      <c r="I1129" s="85" t="s">
        <v>46</v>
      </c>
      <c r="J1129" s="108"/>
      <c r="K1129" s="206"/>
      <c r="L1129" s="209"/>
      <c r="M1129" s="85" t="s">
        <v>46</v>
      </c>
      <c r="N1129" s="108" t="s">
        <v>51</v>
      </c>
      <c r="O1129" s="43"/>
      <c r="P1129" s="1"/>
      <c r="Q1129" s="1"/>
      <c r="R1129" s="15"/>
      <c r="S1129" s="227" t="str">
        <f>IF(OR(S1126="Empleado",S1126="Familiar"),"Nombre del Empleado","N° Factura")</f>
        <v>N° Factura</v>
      </c>
      <c r="T1129" s="228"/>
      <c r="U1129" s="89"/>
      <c r="V1129" s="47"/>
      <c r="W1129" s="227" t="str">
        <f>IF(OR(W1126="Empleado",W1126="Familiar"),"Nombre del Empleado","N° Factura")</f>
        <v>N° Factura</v>
      </c>
      <c r="X1129" s="228"/>
      <c r="Y1129" s="89"/>
      <c r="Z1129" s="47"/>
      <c r="AA1129" s="227" t="str">
        <f>IF(OR(AA1126="Empleado",AA1126="Familiar"),"Nombre del Empleado","N° Factura")</f>
        <v>N° Factura</v>
      </c>
      <c r="AB1129" s="228"/>
      <c r="AC1129" s="89"/>
      <c r="AD1129" s="48"/>
      <c r="AE1129" s="181"/>
      <c r="AF1129" s="181"/>
      <c r="AG1129" s="181"/>
      <c r="AH1129" s="181"/>
      <c r="AI1129" s="181"/>
      <c r="AJ1129" s="181"/>
      <c r="AK1129" s="181"/>
      <c r="AL1129" s="181"/>
      <c r="AM1129" s="48"/>
      <c r="AN1129" s="53">
        <f>A1104</f>
        <v>46294</v>
      </c>
      <c r="AO1129" s="54" t="str">
        <f>K1105</f>
        <v>Consultorio N° 3</v>
      </c>
      <c r="AP1129" s="55">
        <f t="shared" ref="AP1129:AQ1129" si="770">K1106</f>
        <v>0</v>
      </c>
      <c r="AQ1129" s="55">
        <f t="shared" si="770"/>
        <v>0</v>
      </c>
      <c r="AR1129" s="55">
        <f>AC1106</f>
        <v>0</v>
      </c>
      <c r="AS1129" s="55">
        <f>AA1106</f>
        <v>0</v>
      </c>
      <c r="AT1129" s="55">
        <f>AA1107</f>
        <v>0</v>
      </c>
      <c r="AU1129" s="55">
        <f>AC1107</f>
        <v>0</v>
      </c>
      <c r="AV1129" s="55">
        <f>AA1108</f>
        <v>0</v>
      </c>
      <c r="AW1129" s="55">
        <f>AC1108</f>
        <v>0</v>
      </c>
      <c r="AX1129" s="55">
        <f>AC1109</f>
        <v>0</v>
      </c>
      <c r="AY1129" s="55">
        <f>N1109</f>
        <v>0</v>
      </c>
      <c r="AZ1129" s="56"/>
      <c r="BA1129" s="56"/>
      <c r="BB1129" s="56"/>
      <c r="BC1129" s="56"/>
      <c r="BD1129" s="56"/>
      <c r="BE1129" s="56"/>
      <c r="BF1129" s="56"/>
      <c r="BG1129" s="56"/>
      <c r="BH1129" s="56"/>
      <c r="BI1129" s="56"/>
      <c r="BJ1129" s="56"/>
      <c r="BK1129" s="56"/>
      <c r="BL1129" s="56"/>
      <c r="BM1129" s="56"/>
      <c r="BN1129" s="56"/>
    </row>
    <row r="1130" spans="1:66" ht="11.25" customHeight="1">
      <c r="A1130" s="222">
        <f>A1126+$Q$13/1440</f>
        <v>0.58333333333333326</v>
      </c>
      <c r="B1130" s="38"/>
      <c r="C1130" s="204"/>
      <c r="D1130" s="207"/>
      <c r="E1130" s="40" t="s">
        <v>36</v>
      </c>
      <c r="F1130" s="42" t="str">
        <f>IF(D1130&lt;&gt;"", VLOOKUP(D1130,'Base de Datos'!$A$2:$D1268,2,FALSE()),"")</f>
        <v/>
      </c>
      <c r="G1130" s="204"/>
      <c r="H1130" s="216"/>
      <c r="I1130" s="40" t="s">
        <v>36</v>
      </c>
      <c r="J1130" s="42" t="str">
        <f>IF(H1130&lt;&gt;"", VLOOKUP(H1130,'Base de Datos'!$A$2:$D1268,2,FALSE()),"")</f>
        <v/>
      </c>
      <c r="K1130" s="204"/>
      <c r="L1130" s="216"/>
      <c r="M1130" s="40" t="s">
        <v>36</v>
      </c>
      <c r="N1130" s="42" t="str">
        <f>IF(L1130&lt;&gt;"", VLOOKUP(L1130,'Base de Datos'!$A$2:$D1268,2,FALSE()),"")</f>
        <v/>
      </c>
      <c r="O1130" s="43"/>
      <c r="P1130" s="151"/>
      <c r="Q1130" s="1"/>
      <c r="R1130" s="15"/>
      <c r="S1130" s="45"/>
      <c r="T1130" s="45" t="s">
        <v>37</v>
      </c>
      <c r="U1130" s="46"/>
      <c r="V1130" s="47"/>
      <c r="W1130" s="45"/>
      <c r="X1130" s="45" t="s">
        <v>37</v>
      </c>
      <c r="Y1130" s="46"/>
      <c r="Z1130" s="47"/>
      <c r="AA1130" s="45"/>
      <c r="AB1130" s="45" t="s">
        <v>37</v>
      </c>
      <c r="AC1130" s="46"/>
      <c r="AD1130" s="48"/>
      <c r="AE1130" s="181"/>
      <c r="AF1130" s="181"/>
      <c r="AG1130" s="181"/>
      <c r="AH1130" s="181"/>
      <c r="AI1130" s="181"/>
      <c r="AJ1130" s="181"/>
      <c r="AK1130" s="181"/>
      <c r="AL1130" s="181"/>
      <c r="AM1130" s="48"/>
      <c r="AN1130" s="53">
        <f>A1104</f>
        <v>46294</v>
      </c>
      <c r="AO1130" s="54" t="str">
        <f>K1105</f>
        <v>Consultorio N° 3</v>
      </c>
      <c r="AP1130" s="55" t="str">
        <f t="shared" ref="AP1130:AQ1130" si="771">K1110</f>
        <v>🚫</v>
      </c>
      <c r="AQ1130" s="55" t="str">
        <f t="shared" si="771"/>
        <v>Maigre Alvarez de Velasquez</v>
      </c>
      <c r="AR1130" s="55">
        <f>AC1110</f>
        <v>0</v>
      </c>
      <c r="AS1130" s="55">
        <f>AA1110</f>
        <v>0</v>
      </c>
      <c r="AT1130" s="55">
        <f>AA1111</f>
        <v>0</v>
      </c>
      <c r="AU1130" s="55">
        <f>AC1111</f>
        <v>0</v>
      </c>
      <c r="AV1130" s="55">
        <f>AA1112</f>
        <v>0</v>
      </c>
      <c r="AW1130" s="55">
        <f>AC1112</f>
        <v>0</v>
      </c>
      <c r="AX1130" s="55">
        <f>AC1113</f>
        <v>0</v>
      </c>
      <c r="AY1130" s="55" t="str">
        <f>N1113</f>
        <v>Dra. Mónica Porras</v>
      </c>
      <c r="AZ1130" s="56"/>
      <c r="BA1130" s="56"/>
      <c r="BB1130" s="56"/>
      <c r="BC1130" s="56"/>
      <c r="BD1130" s="56"/>
      <c r="BE1130" s="56"/>
      <c r="BF1130" s="56"/>
      <c r="BG1130" s="56"/>
      <c r="BH1130" s="56"/>
      <c r="BI1130" s="56"/>
      <c r="BJ1130" s="56"/>
      <c r="BK1130" s="56"/>
      <c r="BL1130" s="56"/>
      <c r="BM1130" s="56"/>
      <c r="BN1130" s="56"/>
    </row>
    <row r="1131" spans="1:66" ht="11.25" customHeight="1">
      <c r="A1131" s="220"/>
      <c r="B1131" s="38"/>
      <c r="C1131" s="205"/>
      <c r="D1131" s="208"/>
      <c r="E1131" s="57" t="s">
        <v>42</v>
      </c>
      <c r="F1131" s="58" t="str">
        <f>IF(D1130&lt;&gt;"", VLOOKUP(D1130,'Base de Datos'!$A$2:$D1268,3,FALSE()),"")</f>
        <v/>
      </c>
      <c r="G1131" s="205"/>
      <c r="H1131" s="208"/>
      <c r="I1131" s="57" t="s">
        <v>42</v>
      </c>
      <c r="J1131" s="58" t="str">
        <f>IF(H1130&lt;&gt;"", VLOOKUP(H1130,'Base de Datos'!$A$2:$D1268,3,FALSE()),"")</f>
        <v/>
      </c>
      <c r="K1131" s="205"/>
      <c r="L1131" s="208"/>
      <c r="M1131" s="57" t="s">
        <v>42</v>
      </c>
      <c r="N1131" s="58" t="str">
        <f>IF(L1130&lt;&gt;"", VLOOKUP(L1130,'Base de Datos'!$A$2:$D1268,3,FALSE()),"")</f>
        <v/>
      </c>
      <c r="O1131" s="43"/>
      <c r="P1131" s="151"/>
      <c r="Q1131" s="152"/>
      <c r="R1131" s="15"/>
      <c r="S1131" s="229"/>
      <c r="T1131" s="230"/>
      <c r="U1131" s="59"/>
      <c r="V1131" s="47"/>
      <c r="W1131" s="229"/>
      <c r="X1131" s="230"/>
      <c r="Y1131" s="59"/>
      <c r="Z1131" s="47"/>
      <c r="AA1131" s="229"/>
      <c r="AB1131" s="230"/>
      <c r="AC1131" s="59"/>
      <c r="AD1131" s="48"/>
      <c r="AE1131" s="181"/>
      <c r="AF1131" s="181"/>
      <c r="AG1131" s="181"/>
      <c r="AH1131" s="181"/>
      <c r="AI1131" s="181"/>
      <c r="AJ1131" s="181"/>
      <c r="AK1131" s="181"/>
      <c r="AL1131" s="181"/>
      <c r="AM1131" s="48"/>
      <c r="AN1131" s="53">
        <f>A1104</f>
        <v>46294</v>
      </c>
      <c r="AO1131" s="54" t="str">
        <f>K1105</f>
        <v>Consultorio N° 3</v>
      </c>
      <c r="AP1131" s="55">
        <f t="shared" ref="AP1131:AQ1131" si="772">K1114</f>
        <v>0</v>
      </c>
      <c r="AQ1131" s="55">
        <f t="shared" si="772"/>
        <v>0</v>
      </c>
      <c r="AR1131" s="55">
        <f>AC1114</f>
        <v>0</v>
      </c>
      <c r="AS1131" s="55">
        <f>AA1114</f>
        <v>0</v>
      </c>
      <c r="AT1131" s="55">
        <f>AA1115</f>
        <v>0</v>
      </c>
      <c r="AU1131" s="55">
        <f>AC1115</f>
        <v>0</v>
      </c>
      <c r="AV1131" s="55">
        <f>AA1116</f>
        <v>0</v>
      </c>
      <c r="AW1131" s="55">
        <f>AC1116</f>
        <v>0</v>
      </c>
      <c r="AX1131" s="55">
        <f>AC1117</f>
        <v>0</v>
      </c>
      <c r="AY1131" s="55">
        <f>N1117</f>
        <v>0</v>
      </c>
      <c r="AZ1131" s="56"/>
      <c r="BA1131" s="56"/>
      <c r="BB1131" s="56"/>
      <c r="BC1131" s="56"/>
      <c r="BD1131" s="56"/>
      <c r="BE1131" s="56"/>
      <c r="BF1131" s="56"/>
      <c r="BG1131" s="56"/>
      <c r="BH1131" s="56"/>
      <c r="BI1131" s="56"/>
      <c r="BJ1131" s="56"/>
      <c r="BK1131" s="56"/>
      <c r="BL1131" s="56"/>
      <c r="BM1131" s="56"/>
      <c r="BN1131" s="56"/>
    </row>
    <row r="1132" spans="1:66" ht="11.25" customHeight="1">
      <c r="A1132" s="220"/>
      <c r="B1132" s="38"/>
      <c r="C1132" s="205"/>
      <c r="D1132" s="208"/>
      <c r="E1132" s="57" t="s">
        <v>44</v>
      </c>
      <c r="F1132" s="58" t="str">
        <f>IF(D1130&lt;&gt;"", VLOOKUP(D1130,'Base de Datos'!$A$2:$D1268,4,FALSE()),"")</f>
        <v/>
      </c>
      <c r="G1132" s="205"/>
      <c r="H1132" s="208"/>
      <c r="I1132" s="57" t="s">
        <v>44</v>
      </c>
      <c r="J1132" s="58" t="str">
        <f>IF(H1130&lt;&gt;"", VLOOKUP(H1130,'Base de Datos'!$A$2:$D1268,4,FALSE()),"")</f>
        <v/>
      </c>
      <c r="K1132" s="205"/>
      <c r="L1132" s="208"/>
      <c r="M1132" s="57" t="s">
        <v>44</v>
      </c>
      <c r="N1132" s="58" t="str">
        <f>IF(L1130&lt;&gt;"", VLOOKUP(L1130,'Base de Datos'!$A$2:$D1268,4,FALSE()),"")</f>
        <v/>
      </c>
      <c r="O1132" s="43"/>
      <c r="P1132" s="151"/>
      <c r="Q1132" s="152"/>
      <c r="R1132" s="15"/>
      <c r="S1132" s="229"/>
      <c r="T1132" s="230"/>
      <c r="U1132" s="59"/>
      <c r="V1132" s="47"/>
      <c r="W1132" s="229"/>
      <c r="X1132" s="230"/>
      <c r="Y1132" s="59"/>
      <c r="Z1132" s="47"/>
      <c r="AA1132" s="229"/>
      <c r="AB1132" s="230"/>
      <c r="AC1132" s="59"/>
      <c r="AD1132" s="48"/>
      <c r="AE1132" s="181"/>
      <c r="AF1132" s="181"/>
      <c r="AG1132" s="181"/>
      <c r="AH1132" s="181"/>
      <c r="AI1132" s="181"/>
      <c r="AJ1132" s="181"/>
      <c r="AK1132" s="181"/>
      <c r="AL1132" s="181"/>
      <c r="AM1132" s="48"/>
      <c r="AN1132" s="53">
        <f>A1104</f>
        <v>46294</v>
      </c>
      <c r="AO1132" s="54" t="str">
        <f>K1105</f>
        <v>Consultorio N° 3</v>
      </c>
      <c r="AP1132" s="55">
        <f t="shared" ref="AP1132:AQ1132" si="773">K1118</f>
        <v>0</v>
      </c>
      <c r="AQ1132" s="55">
        <f t="shared" si="773"/>
        <v>0</v>
      </c>
      <c r="AR1132" s="55">
        <f>AC1118</f>
        <v>0</v>
      </c>
      <c r="AS1132" s="55">
        <f>AA1118</f>
        <v>0</v>
      </c>
      <c r="AT1132" s="55">
        <f>AA1119</f>
        <v>0</v>
      </c>
      <c r="AU1132" s="55">
        <f>AC1119</f>
        <v>0</v>
      </c>
      <c r="AV1132" s="55">
        <f>AA1120</f>
        <v>0</v>
      </c>
      <c r="AW1132" s="55">
        <f>AC1120</f>
        <v>0</v>
      </c>
      <c r="AX1132" s="55">
        <f>AC1121</f>
        <v>0</v>
      </c>
      <c r="AY1132" s="55">
        <f>N1121</f>
        <v>0</v>
      </c>
      <c r="AZ1132" s="56"/>
      <c r="BA1132" s="56"/>
      <c r="BB1132" s="56"/>
      <c r="BC1132" s="56"/>
      <c r="BD1132" s="56"/>
      <c r="BE1132" s="56"/>
      <c r="BF1132" s="56"/>
      <c r="BG1132" s="56"/>
      <c r="BH1132" s="56"/>
      <c r="BI1132" s="56"/>
      <c r="BJ1132" s="56"/>
      <c r="BK1132" s="56"/>
      <c r="BL1132" s="56"/>
      <c r="BM1132" s="56"/>
      <c r="BN1132" s="56"/>
    </row>
    <row r="1133" spans="1:66" ht="11.25" customHeight="1">
      <c r="A1133" s="221"/>
      <c r="B1133" s="38"/>
      <c r="C1133" s="206"/>
      <c r="D1133" s="209"/>
      <c r="E1133" s="85" t="s">
        <v>46</v>
      </c>
      <c r="F1133" s="86"/>
      <c r="G1133" s="206"/>
      <c r="H1133" s="209"/>
      <c r="I1133" s="85" t="s">
        <v>46</v>
      </c>
      <c r="J1133" s="108"/>
      <c r="K1133" s="206"/>
      <c r="L1133" s="209"/>
      <c r="M1133" s="85" t="s">
        <v>46</v>
      </c>
      <c r="N1133" s="108"/>
      <c r="O1133" s="43"/>
      <c r="P1133" s="151"/>
      <c r="Q1133" s="1"/>
      <c r="R1133" s="15"/>
      <c r="S1133" s="227" t="str">
        <f>IF(OR(S1130="Empleado",S1130="Familiar"),"Nombre del Empleado","N° Factura")</f>
        <v>N° Factura</v>
      </c>
      <c r="T1133" s="228"/>
      <c r="U1133" s="89"/>
      <c r="V1133" s="47"/>
      <c r="W1133" s="227" t="str">
        <f>IF(OR(W1130="Empleado",W1130="Familiar"),"Nombre del Empleado","N° Factura")</f>
        <v>N° Factura</v>
      </c>
      <c r="X1133" s="228"/>
      <c r="Y1133" s="89"/>
      <c r="Z1133" s="47"/>
      <c r="AA1133" s="227" t="str">
        <f>IF(OR(AA1130="Empleado",AA1130="Familiar"),"Nombre del Empleado","N° Factura")</f>
        <v>N° Factura</v>
      </c>
      <c r="AB1133" s="228"/>
      <c r="AC1133" s="89"/>
      <c r="AD1133" s="48"/>
      <c r="AE1133" s="181"/>
      <c r="AF1133" s="181"/>
      <c r="AG1133" s="181"/>
      <c r="AH1133" s="181"/>
      <c r="AI1133" s="181"/>
      <c r="AJ1133" s="181"/>
      <c r="AK1133" s="181"/>
      <c r="AL1133" s="181"/>
      <c r="AM1133" s="48"/>
      <c r="AN1133" s="53">
        <f>A1104</f>
        <v>46294</v>
      </c>
      <c r="AO1133" s="54" t="str">
        <f>K1105</f>
        <v>Consultorio N° 3</v>
      </c>
      <c r="AP1133" s="55">
        <f t="shared" ref="AP1133:AQ1133" si="774">K1122</f>
        <v>0</v>
      </c>
      <c r="AQ1133" s="55">
        <f t="shared" si="774"/>
        <v>0</v>
      </c>
      <c r="AR1133" s="55">
        <f>AC1122</f>
        <v>0</v>
      </c>
      <c r="AS1133" s="55">
        <f>AA1122</f>
        <v>0</v>
      </c>
      <c r="AT1133" s="55">
        <f>AA1123</f>
        <v>0</v>
      </c>
      <c r="AU1133" s="55">
        <f>AC1123</f>
        <v>0</v>
      </c>
      <c r="AV1133" s="55">
        <f>AA1124</f>
        <v>0</v>
      </c>
      <c r="AW1133" s="55">
        <f>AC1124</f>
        <v>0</v>
      </c>
      <c r="AX1133" s="55">
        <f>AC1125</f>
        <v>0</v>
      </c>
      <c r="AY1133" s="55">
        <f>N1125</f>
        <v>0</v>
      </c>
      <c r="AZ1133" s="56"/>
      <c r="BA1133" s="56"/>
      <c r="BB1133" s="56"/>
      <c r="BC1133" s="56"/>
      <c r="BD1133" s="56"/>
      <c r="BE1133" s="56"/>
      <c r="BF1133" s="56"/>
      <c r="BG1133" s="56"/>
      <c r="BH1133" s="56"/>
      <c r="BI1133" s="56"/>
      <c r="BJ1133" s="56"/>
      <c r="BK1133" s="56"/>
      <c r="BL1133" s="56"/>
      <c r="BM1133" s="56"/>
      <c r="BN1133" s="56"/>
    </row>
    <row r="1134" spans="1:66" ht="11.25" customHeight="1">
      <c r="A1134" s="222">
        <f>A1130+$Q$13/1440</f>
        <v>0.62499999999999989</v>
      </c>
      <c r="B1134" s="38"/>
      <c r="C1134" s="204"/>
      <c r="D1134" s="207"/>
      <c r="E1134" s="40" t="s">
        <v>36</v>
      </c>
      <c r="F1134" s="42" t="str">
        <f>IF(D1134&lt;&gt;"", VLOOKUP(D1134,'Base de Datos'!$A$2:$D1268,2,FALSE()),"")</f>
        <v/>
      </c>
      <c r="G1134" s="204"/>
      <c r="H1134" s="216"/>
      <c r="I1134" s="40" t="s">
        <v>36</v>
      </c>
      <c r="J1134" s="42" t="str">
        <f>IF(H1134&lt;&gt;"", VLOOKUP(H1134,'Base de Datos'!$A$2:$D1268,2,FALSE()),"")</f>
        <v/>
      </c>
      <c r="K1134" s="204"/>
      <c r="L1134" s="216"/>
      <c r="M1134" s="40" t="s">
        <v>36</v>
      </c>
      <c r="N1134" s="42" t="str">
        <f>IF(L1134&lt;&gt;"", VLOOKUP(L1134,'Base de Datos'!$A$2:$D1268,2,FALSE()),"")</f>
        <v/>
      </c>
      <c r="O1134" s="43"/>
      <c r="P1134" s="153"/>
      <c r="Q1134" s="154"/>
      <c r="R1134" s="15"/>
      <c r="S1134" s="45"/>
      <c r="T1134" s="45" t="s">
        <v>37</v>
      </c>
      <c r="U1134" s="46"/>
      <c r="V1134" s="47"/>
      <c r="W1134" s="45"/>
      <c r="X1134" s="45" t="s">
        <v>37</v>
      </c>
      <c r="Y1134" s="46"/>
      <c r="Z1134" s="47"/>
      <c r="AA1134" s="45"/>
      <c r="AB1134" s="45" t="s">
        <v>37</v>
      </c>
      <c r="AC1134" s="46"/>
      <c r="AD1134" s="48"/>
      <c r="AE1134" s="181"/>
      <c r="AF1134" s="181"/>
      <c r="AG1134" s="181"/>
      <c r="AH1134" s="181"/>
      <c r="AI1134" s="181"/>
      <c r="AJ1134" s="181"/>
      <c r="AK1134" s="181"/>
      <c r="AL1134" s="181"/>
      <c r="AM1134" s="48"/>
      <c r="AN1134" s="53">
        <f>A1104</f>
        <v>46294</v>
      </c>
      <c r="AO1134" s="54" t="str">
        <f>K1105</f>
        <v>Consultorio N° 3</v>
      </c>
      <c r="AP1134" s="55" t="str">
        <f t="shared" ref="AP1134:AQ1134" si="775">K1126</f>
        <v>📌</v>
      </c>
      <c r="AQ1134" s="55" t="str">
        <f t="shared" si="775"/>
        <v>Geraldine Bastidas</v>
      </c>
      <c r="AR1134" s="55">
        <f>AC1126</f>
        <v>0</v>
      </c>
      <c r="AS1134" s="55">
        <f>AA1126</f>
        <v>0</v>
      </c>
      <c r="AT1134" s="55">
        <f>AA1127</f>
        <v>0</v>
      </c>
      <c r="AU1134" s="55">
        <f>AC1127</f>
        <v>0</v>
      </c>
      <c r="AV1134" s="55">
        <f>AA1128</f>
        <v>0</v>
      </c>
      <c r="AW1134" s="55">
        <f>AC1128</f>
        <v>0</v>
      </c>
      <c r="AX1134" s="55">
        <f>AC1129</f>
        <v>0</v>
      </c>
      <c r="AY1134" s="55" t="str">
        <f>N1129</f>
        <v>Dra. Mónica Porras</v>
      </c>
      <c r="AZ1134" s="56"/>
      <c r="BA1134" s="56"/>
      <c r="BB1134" s="56"/>
      <c r="BC1134" s="56"/>
      <c r="BD1134" s="56"/>
      <c r="BE1134" s="56"/>
      <c r="BF1134" s="56"/>
      <c r="BG1134" s="56"/>
      <c r="BH1134" s="56"/>
      <c r="BI1134" s="56"/>
      <c r="BJ1134" s="56"/>
      <c r="BK1134" s="56"/>
      <c r="BL1134" s="56"/>
      <c r="BM1134" s="56"/>
      <c r="BN1134" s="56"/>
    </row>
    <row r="1135" spans="1:66" ht="11.25" customHeight="1">
      <c r="A1135" s="220"/>
      <c r="B1135" s="38"/>
      <c r="C1135" s="205"/>
      <c r="D1135" s="208"/>
      <c r="E1135" s="57" t="s">
        <v>42</v>
      </c>
      <c r="F1135" s="58" t="str">
        <f>IF(D1134&lt;&gt;"", VLOOKUP(D1134,'Base de Datos'!$A$2:$D1268,3,FALSE()),"")</f>
        <v/>
      </c>
      <c r="G1135" s="205"/>
      <c r="H1135" s="208"/>
      <c r="I1135" s="57" t="s">
        <v>42</v>
      </c>
      <c r="J1135" s="58" t="str">
        <f>IF(H1134&lt;&gt;"", VLOOKUP(H1134,'Base de Datos'!$A$2:$D1268,3,FALSE()),"")</f>
        <v/>
      </c>
      <c r="K1135" s="205"/>
      <c r="L1135" s="208"/>
      <c r="M1135" s="57" t="s">
        <v>42</v>
      </c>
      <c r="N1135" s="58" t="str">
        <f>IF(L1134&lt;&gt;"", VLOOKUP(L1134,'Base de Datos'!$A$2:$D1268,3,FALSE()),"")</f>
        <v/>
      </c>
      <c r="O1135" s="43"/>
      <c r="P1135" s="153"/>
      <c r="Q1135" s="154"/>
      <c r="R1135" s="15"/>
      <c r="S1135" s="229"/>
      <c r="T1135" s="230"/>
      <c r="U1135" s="59"/>
      <c r="V1135" s="47"/>
      <c r="W1135" s="229"/>
      <c r="X1135" s="230"/>
      <c r="Y1135" s="59"/>
      <c r="Z1135" s="47"/>
      <c r="AA1135" s="229"/>
      <c r="AB1135" s="230"/>
      <c r="AC1135" s="59"/>
      <c r="AD1135" s="48"/>
      <c r="AE1135" s="181"/>
      <c r="AF1135" s="181"/>
      <c r="AG1135" s="181"/>
      <c r="AH1135" s="181"/>
      <c r="AI1135" s="181"/>
      <c r="AJ1135" s="181"/>
      <c r="AK1135" s="181"/>
      <c r="AL1135" s="181"/>
      <c r="AM1135" s="48"/>
      <c r="AN1135" s="53">
        <f>A1104</f>
        <v>46294</v>
      </c>
      <c r="AO1135" s="54" t="str">
        <f>K1105</f>
        <v>Consultorio N° 3</v>
      </c>
      <c r="AP1135" s="55">
        <f t="shared" ref="AP1135:AQ1135" si="776">K1130</f>
        <v>0</v>
      </c>
      <c r="AQ1135" s="55">
        <f t="shared" si="776"/>
        <v>0</v>
      </c>
      <c r="AR1135" s="55">
        <f>AC1130</f>
        <v>0</v>
      </c>
      <c r="AS1135" s="55">
        <f>AA1130</f>
        <v>0</v>
      </c>
      <c r="AT1135" s="55">
        <f>AA1131</f>
        <v>0</v>
      </c>
      <c r="AU1135" s="55">
        <f>AC1131</f>
        <v>0</v>
      </c>
      <c r="AV1135" s="55">
        <f>AA1132</f>
        <v>0</v>
      </c>
      <c r="AW1135" s="55">
        <f>AC1132</f>
        <v>0</v>
      </c>
      <c r="AX1135" s="55">
        <f>AC1133</f>
        <v>0</v>
      </c>
      <c r="AY1135" s="55">
        <f>N1133</f>
        <v>0</v>
      </c>
      <c r="AZ1135" s="56"/>
      <c r="BA1135" s="56"/>
      <c r="BB1135" s="56"/>
      <c r="BC1135" s="56"/>
      <c r="BD1135" s="56"/>
      <c r="BE1135" s="56"/>
      <c r="BF1135" s="56"/>
      <c r="BG1135" s="56"/>
      <c r="BH1135" s="56"/>
      <c r="BI1135" s="56"/>
      <c r="BJ1135" s="56"/>
      <c r="BK1135" s="56"/>
      <c r="BL1135" s="56"/>
      <c r="BM1135" s="56"/>
      <c r="BN1135" s="56"/>
    </row>
    <row r="1136" spans="1:66" ht="11.25" customHeight="1">
      <c r="A1136" s="220"/>
      <c r="B1136" s="38"/>
      <c r="C1136" s="205"/>
      <c r="D1136" s="208"/>
      <c r="E1136" s="57" t="s">
        <v>44</v>
      </c>
      <c r="F1136" s="58" t="str">
        <f>IF(D1134&lt;&gt;"", VLOOKUP(D1134,'Base de Datos'!$A$2:$D1268,4,FALSE()),"")</f>
        <v/>
      </c>
      <c r="G1136" s="205"/>
      <c r="H1136" s="208"/>
      <c r="I1136" s="57" t="s">
        <v>44</v>
      </c>
      <c r="J1136" s="58" t="str">
        <f>IF(H1134&lt;&gt;"", VLOOKUP(H1134,'Base de Datos'!$A$2:$D1268,4,FALSE()),"")</f>
        <v/>
      </c>
      <c r="K1136" s="205"/>
      <c r="L1136" s="208"/>
      <c r="M1136" s="57" t="s">
        <v>44</v>
      </c>
      <c r="N1136" s="58" t="str">
        <f>IF(L1134&lt;&gt;"", VLOOKUP(L1134,'Base de Datos'!$A$2:$D1268,4,FALSE()),"")</f>
        <v/>
      </c>
      <c r="O1136" s="43"/>
      <c r="P1136" s="153"/>
      <c r="Q1136" s="154"/>
      <c r="R1136" s="15"/>
      <c r="S1136" s="229"/>
      <c r="T1136" s="230"/>
      <c r="U1136" s="59"/>
      <c r="V1136" s="47"/>
      <c r="W1136" s="229"/>
      <c r="X1136" s="230"/>
      <c r="Y1136" s="59"/>
      <c r="Z1136" s="47"/>
      <c r="AA1136" s="229"/>
      <c r="AB1136" s="230"/>
      <c r="AC1136" s="59"/>
      <c r="AD1136" s="48"/>
      <c r="AE1136" s="181"/>
      <c r="AF1136" s="181"/>
      <c r="AG1136" s="181"/>
      <c r="AH1136" s="181"/>
      <c r="AI1136" s="181"/>
      <c r="AJ1136" s="181"/>
      <c r="AK1136" s="181"/>
      <c r="AL1136" s="181"/>
      <c r="AM1136" s="48"/>
      <c r="AN1136" s="53">
        <f>A1104</f>
        <v>46294</v>
      </c>
      <c r="AO1136" s="54" t="str">
        <f>K1105</f>
        <v>Consultorio N° 3</v>
      </c>
      <c r="AP1136" s="55">
        <f t="shared" ref="AP1136:AQ1136" si="777">K1134</f>
        <v>0</v>
      </c>
      <c r="AQ1136" s="55">
        <f t="shared" si="777"/>
        <v>0</v>
      </c>
      <c r="AR1136" s="55">
        <f>AC1134</f>
        <v>0</v>
      </c>
      <c r="AS1136" s="55">
        <f>AA1134</f>
        <v>0</v>
      </c>
      <c r="AT1136" s="55">
        <f>AA1135</f>
        <v>0</v>
      </c>
      <c r="AU1136" s="55">
        <f>AC1135</f>
        <v>0</v>
      </c>
      <c r="AV1136" s="55">
        <f>AA1136</f>
        <v>0</v>
      </c>
      <c r="AW1136" s="55">
        <f>AC1136</f>
        <v>0</v>
      </c>
      <c r="AX1136" s="55">
        <f>AC1137</f>
        <v>0</v>
      </c>
      <c r="AY1136" s="55">
        <f>N1137</f>
        <v>0</v>
      </c>
      <c r="AZ1136" s="56"/>
      <c r="BA1136" s="56"/>
      <c r="BB1136" s="56"/>
      <c r="BC1136" s="56"/>
      <c r="BD1136" s="56"/>
      <c r="BE1136" s="56"/>
      <c r="BF1136" s="56"/>
      <c r="BG1136" s="56"/>
      <c r="BH1136" s="56"/>
      <c r="BI1136" s="56"/>
      <c r="BJ1136" s="56"/>
      <c r="BK1136" s="56"/>
      <c r="BL1136" s="56"/>
      <c r="BM1136" s="56"/>
      <c r="BN1136" s="56"/>
    </row>
    <row r="1137" spans="1:66" ht="11.25" customHeight="1">
      <c r="A1137" s="221"/>
      <c r="B1137" s="38"/>
      <c r="C1137" s="206"/>
      <c r="D1137" s="209"/>
      <c r="E1137" s="85" t="s">
        <v>46</v>
      </c>
      <c r="F1137" s="86"/>
      <c r="G1137" s="206"/>
      <c r="H1137" s="209"/>
      <c r="I1137" s="85" t="s">
        <v>46</v>
      </c>
      <c r="J1137" s="108"/>
      <c r="K1137" s="206"/>
      <c r="L1137" s="209"/>
      <c r="M1137" s="85" t="s">
        <v>46</v>
      </c>
      <c r="N1137" s="108"/>
      <c r="O1137" s="43"/>
      <c r="P1137" s="153"/>
      <c r="Q1137" s="154"/>
      <c r="R1137" s="15"/>
      <c r="S1137" s="227" t="str">
        <f>IF(OR(S1134="Empleado",S1134="Familiar"),"Nombre del Empleado","N° Factura")</f>
        <v>N° Factura</v>
      </c>
      <c r="T1137" s="228"/>
      <c r="U1137" s="89"/>
      <c r="V1137" s="47"/>
      <c r="W1137" s="227" t="str">
        <f>IF(OR(W1134="Empleado",W1134="Familiar"),"Nombre del Empleado","N° Factura")</f>
        <v>N° Factura</v>
      </c>
      <c r="X1137" s="228"/>
      <c r="Y1137" s="89"/>
      <c r="Z1137" s="47"/>
      <c r="AA1137" s="227" t="str">
        <f>IF(OR(AA1134="Empleado",AA1134="Familiar"),"Nombre del Empleado","N° Factura")</f>
        <v>N° Factura</v>
      </c>
      <c r="AB1137" s="228"/>
      <c r="AC1137" s="89"/>
      <c r="AD1137" s="48"/>
      <c r="AE1137" s="181"/>
      <c r="AF1137" s="181"/>
      <c r="AG1137" s="181"/>
      <c r="AH1137" s="181"/>
      <c r="AI1137" s="181"/>
      <c r="AJ1137" s="181"/>
      <c r="AK1137" s="181"/>
      <c r="AL1137" s="181"/>
      <c r="AM1137" s="48"/>
      <c r="AN1137" s="53">
        <f>A1104</f>
        <v>46294</v>
      </c>
      <c r="AO1137" s="54" t="str">
        <f>K1105</f>
        <v>Consultorio N° 3</v>
      </c>
      <c r="AP1137" s="55">
        <f t="shared" ref="AP1137:AQ1137" si="778">K1138</f>
        <v>0</v>
      </c>
      <c r="AQ1137" s="55">
        <f t="shared" si="778"/>
        <v>0</v>
      </c>
      <c r="AR1137" s="55">
        <f>AC1138</f>
        <v>0</v>
      </c>
      <c r="AS1137" s="55">
        <f>AA1138</f>
        <v>0</v>
      </c>
      <c r="AT1137" s="55">
        <f>AA1139</f>
        <v>0</v>
      </c>
      <c r="AU1137" s="55">
        <f>AC1139</f>
        <v>0</v>
      </c>
      <c r="AV1137" s="55">
        <f>AA1140</f>
        <v>0</v>
      </c>
      <c r="AW1137" s="55">
        <f>AC1140</f>
        <v>0</v>
      </c>
      <c r="AX1137" s="55">
        <f>AC1141</f>
        <v>0</v>
      </c>
      <c r="AY1137" s="55">
        <f>N1141</f>
        <v>0</v>
      </c>
      <c r="AZ1137" s="56"/>
      <c r="BA1137" s="56"/>
      <c r="BB1137" s="56"/>
      <c r="BC1137" s="56"/>
      <c r="BD1137" s="56"/>
      <c r="BE1137" s="56"/>
      <c r="BF1137" s="56"/>
      <c r="BG1137" s="56"/>
      <c r="BH1137" s="56"/>
      <c r="BI1137" s="56"/>
      <c r="BJ1137" s="56"/>
      <c r="BK1137" s="56"/>
      <c r="BL1137" s="56"/>
      <c r="BM1137" s="56"/>
      <c r="BN1137" s="56"/>
    </row>
    <row r="1138" spans="1:66" ht="11.25" customHeight="1">
      <c r="A1138" s="222">
        <f>A1134+$Q$13/1440</f>
        <v>0.66666666666666652</v>
      </c>
      <c r="B1138" s="38"/>
      <c r="C1138" s="204"/>
      <c r="D1138" s="207"/>
      <c r="E1138" s="40" t="s">
        <v>36</v>
      </c>
      <c r="F1138" s="42" t="str">
        <f>IF(D1138&lt;&gt;"", VLOOKUP(D1138,'Base de Datos'!$A$2:$D1268,2,FALSE()),"")</f>
        <v/>
      </c>
      <c r="G1138" s="204"/>
      <c r="H1138" s="216"/>
      <c r="I1138" s="40" t="s">
        <v>36</v>
      </c>
      <c r="J1138" s="42" t="str">
        <f>IF(H1138&lt;&gt;"", VLOOKUP(H1138,'Base de Datos'!$A$2:$D1268,2,FALSE()),"")</f>
        <v/>
      </c>
      <c r="K1138" s="204"/>
      <c r="L1138" s="216"/>
      <c r="M1138" s="40" t="s">
        <v>36</v>
      </c>
      <c r="N1138" s="42" t="str">
        <f>IF(L1138&lt;&gt;"", VLOOKUP(L1138,'Base de Datos'!$A$2:$D1268,2,FALSE()),"")</f>
        <v/>
      </c>
      <c r="O1138" s="43"/>
      <c r="P1138" s="3"/>
      <c r="Q1138" s="3"/>
      <c r="R1138" s="15"/>
      <c r="S1138" s="45"/>
      <c r="T1138" s="45" t="s">
        <v>37</v>
      </c>
      <c r="U1138" s="46"/>
      <c r="V1138" s="47"/>
      <c r="W1138" s="45"/>
      <c r="X1138" s="45" t="s">
        <v>37</v>
      </c>
      <c r="Y1138" s="46"/>
      <c r="Z1138" s="47"/>
      <c r="AA1138" s="45"/>
      <c r="AB1138" s="45" t="s">
        <v>37</v>
      </c>
      <c r="AC1138" s="46"/>
      <c r="AD1138" s="48"/>
      <c r="AE1138" s="181"/>
      <c r="AF1138" s="181"/>
      <c r="AG1138" s="181"/>
      <c r="AH1138" s="181"/>
      <c r="AI1138" s="181"/>
      <c r="AJ1138" s="181"/>
      <c r="AK1138" s="181"/>
      <c r="AL1138" s="181"/>
      <c r="AM1138" s="48"/>
      <c r="AN1138" s="53">
        <f>A1104</f>
        <v>46294</v>
      </c>
      <c r="AO1138" s="54" t="str">
        <f>K1105</f>
        <v>Consultorio N° 3</v>
      </c>
      <c r="AP1138" s="55">
        <f t="shared" ref="AP1138:AQ1138" si="779">K1142</f>
        <v>0</v>
      </c>
      <c r="AQ1138" s="55">
        <f t="shared" si="779"/>
        <v>0</v>
      </c>
      <c r="AR1138" s="55">
        <f>AC1142</f>
        <v>0</v>
      </c>
      <c r="AS1138" s="55">
        <f>AA1142</f>
        <v>0</v>
      </c>
      <c r="AT1138" s="55">
        <f>AA1143</f>
        <v>0</v>
      </c>
      <c r="AU1138" s="55">
        <f>AC1143</f>
        <v>0</v>
      </c>
      <c r="AV1138" s="55">
        <f>AA1144</f>
        <v>0</v>
      </c>
      <c r="AW1138" s="55">
        <f>AC1144</f>
        <v>0</v>
      </c>
      <c r="AX1138" s="55">
        <f>AC1145</f>
        <v>0</v>
      </c>
      <c r="AY1138" s="55">
        <f>N1145</f>
        <v>0</v>
      </c>
      <c r="AZ1138" s="56"/>
      <c r="BA1138" s="56"/>
      <c r="BB1138" s="56"/>
      <c r="BC1138" s="56"/>
      <c r="BD1138" s="56"/>
      <c r="BE1138" s="56"/>
      <c r="BF1138" s="56"/>
      <c r="BG1138" s="56"/>
      <c r="BH1138" s="56"/>
      <c r="BI1138" s="56"/>
      <c r="BJ1138" s="56"/>
      <c r="BK1138" s="56"/>
      <c r="BL1138" s="56"/>
      <c r="BM1138" s="56"/>
      <c r="BN1138" s="56"/>
    </row>
    <row r="1139" spans="1:66" ht="11.25" customHeight="1">
      <c r="A1139" s="220"/>
      <c r="B1139" s="38"/>
      <c r="C1139" s="205"/>
      <c r="D1139" s="208"/>
      <c r="E1139" s="57" t="s">
        <v>42</v>
      </c>
      <c r="F1139" s="58" t="str">
        <f>IF(D1138&lt;&gt;"", VLOOKUP(D1138,'Base de Datos'!$A$2:$D1268,3,FALSE()),"")</f>
        <v/>
      </c>
      <c r="G1139" s="205"/>
      <c r="H1139" s="208"/>
      <c r="I1139" s="57" t="s">
        <v>42</v>
      </c>
      <c r="J1139" s="58" t="str">
        <f>IF(H1138&lt;&gt;"", VLOOKUP(H1138,'Base de Datos'!$A$2:$D1268,3,FALSE()),"")</f>
        <v/>
      </c>
      <c r="K1139" s="205"/>
      <c r="L1139" s="208"/>
      <c r="M1139" s="57" t="s">
        <v>42</v>
      </c>
      <c r="N1139" s="58" t="str">
        <f>IF(L1138&lt;&gt;"", VLOOKUP(L1138,'Base de Datos'!$A$2:$D1268,3,FALSE()),"")</f>
        <v/>
      </c>
      <c r="O1139" s="43"/>
      <c r="P1139" s="3"/>
      <c r="Q1139" s="3"/>
      <c r="R1139" s="15"/>
      <c r="S1139" s="229"/>
      <c r="T1139" s="230"/>
      <c r="U1139" s="59"/>
      <c r="V1139" s="47"/>
      <c r="W1139" s="229"/>
      <c r="X1139" s="230"/>
      <c r="Y1139" s="59"/>
      <c r="Z1139" s="47"/>
      <c r="AA1139" s="229"/>
      <c r="AB1139" s="230"/>
      <c r="AC1139" s="59"/>
      <c r="AD1139" s="48"/>
      <c r="AE1139" s="235">
        <f>A1104</f>
        <v>46294</v>
      </c>
      <c r="AF1139" s="236"/>
      <c r="AG1139" s="236"/>
      <c r="AH1139" s="236"/>
      <c r="AI1139" s="236"/>
      <c r="AJ1139" s="236"/>
      <c r="AK1139" s="236"/>
      <c r="AL1139" s="237"/>
      <c r="AM1139" s="48"/>
      <c r="AN1139" s="155">
        <f>A1104</f>
        <v>46294</v>
      </c>
      <c r="AO1139" s="156" t="str">
        <f>K1105</f>
        <v>Consultorio N° 3</v>
      </c>
      <c r="AP1139" s="156">
        <f t="shared" ref="AP1139:AQ1139" si="780">K1146</f>
        <v>0</v>
      </c>
      <c r="AQ1139" s="156">
        <f t="shared" si="780"/>
        <v>0</v>
      </c>
      <c r="AR1139" s="156">
        <f>AC1146</f>
        <v>0</v>
      </c>
      <c r="AS1139" s="156">
        <f>AA1146</f>
        <v>0</v>
      </c>
      <c r="AT1139" s="156">
        <f>AA1147</f>
        <v>0</v>
      </c>
      <c r="AU1139" s="156">
        <f>AC1147</f>
        <v>0</v>
      </c>
      <c r="AV1139" s="156">
        <f>AA1148</f>
        <v>0</v>
      </c>
      <c r="AW1139" s="156">
        <f>AC1148</f>
        <v>0</v>
      </c>
      <c r="AX1139" s="156">
        <f>AC1149</f>
        <v>0</v>
      </c>
      <c r="AY1139" s="156">
        <f>N1149</f>
        <v>0</v>
      </c>
      <c r="AZ1139" s="48"/>
      <c r="BA1139" s="48"/>
      <c r="BB1139" s="48"/>
      <c r="BC1139" s="48"/>
      <c r="BD1139" s="48"/>
      <c r="BE1139" s="48"/>
      <c r="BF1139" s="48"/>
      <c r="BG1139" s="48"/>
      <c r="BH1139" s="48"/>
      <c r="BI1139" s="48"/>
      <c r="BJ1139" s="48"/>
      <c r="BK1139" s="48"/>
      <c r="BL1139" s="48"/>
      <c r="BM1139" s="48"/>
      <c r="BN1139" s="48"/>
    </row>
    <row r="1140" spans="1:66" ht="11.25" customHeight="1">
      <c r="A1140" s="220"/>
      <c r="B1140" s="38"/>
      <c r="C1140" s="205"/>
      <c r="D1140" s="208"/>
      <c r="E1140" s="57" t="s">
        <v>44</v>
      </c>
      <c r="F1140" s="58" t="str">
        <f>IF(D1138&lt;&gt;"", VLOOKUP(D1138,'Base de Datos'!$A$2:$D1268,4,FALSE()),"")</f>
        <v/>
      </c>
      <c r="G1140" s="205"/>
      <c r="H1140" s="208"/>
      <c r="I1140" s="57" t="s">
        <v>44</v>
      </c>
      <c r="J1140" s="58" t="str">
        <f>IF(H1138&lt;&gt;"", VLOOKUP(H1138,'Base de Datos'!$A$2:$D1268,4,FALSE()),"")</f>
        <v/>
      </c>
      <c r="K1140" s="205"/>
      <c r="L1140" s="208"/>
      <c r="M1140" s="57" t="s">
        <v>44</v>
      </c>
      <c r="N1140" s="58" t="str">
        <f>IF(L1138&lt;&gt;"", VLOOKUP(L1138,'Base de Datos'!$A$2:$D1268,4,FALSE()),"")</f>
        <v/>
      </c>
      <c r="O1140" s="43"/>
      <c r="P1140" s="3"/>
      <c r="Q1140" s="3"/>
      <c r="R1140" s="15"/>
      <c r="S1140" s="229"/>
      <c r="T1140" s="230"/>
      <c r="U1140" s="59"/>
      <c r="V1140" s="47"/>
      <c r="W1140" s="229"/>
      <c r="X1140" s="230"/>
      <c r="Y1140" s="59"/>
      <c r="Z1140" s="47"/>
      <c r="AA1140" s="229"/>
      <c r="AB1140" s="230"/>
      <c r="AC1140" s="59"/>
      <c r="AD1140" s="48"/>
      <c r="AE1140" s="238" t="s">
        <v>20</v>
      </c>
      <c r="AF1140" s="239"/>
      <c r="AG1140" s="157" t="s">
        <v>21</v>
      </c>
      <c r="AH1140" s="158" t="s">
        <v>22</v>
      </c>
      <c r="AI1140" s="159" t="s">
        <v>23</v>
      </c>
      <c r="AJ1140" s="159" t="s">
        <v>24</v>
      </c>
      <c r="AK1140" s="159" t="s">
        <v>25</v>
      </c>
      <c r="AL1140" s="160" t="s">
        <v>26</v>
      </c>
      <c r="AM1140" s="48"/>
      <c r="AN1140" s="155">
        <f>A1104</f>
        <v>46294</v>
      </c>
      <c r="AO1140" s="156" t="str">
        <f>K1105</f>
        <v>Consultorio N° 3</v>
      </c>
      <c r="AP1140" s="156">
        <f t="shared" ref="AP1140:AQ1140" si="781">K1150</f>
        <v>0</v>
      </c>
      <c r="AQ1140" s="156">
        <f t="shared" si="781"/>
        <v>0</v>
      </c>
      <c r="AR1140" s="156">
        <f>AC1150</f>
        <v>0</v>
      </c>
      <c r="AS1140" s="156">
        <f>AA1150</f>
        <v>0</v>
      </c>
      <c r="AT1140" s="156">
        <f>AA1151</f>
        <v>0</v>
      </c>
      <c r="AU1140" s="156">
        <f>AC1151</f>
        <v>0</v>
      </c>
      <c r="AV1140" s="156">
        <f>AA1152</f>
        <v>0</v>
      </c>
      <c r="AW1140" s="156">
        <f>AC1152</f>
        <v>0</v>
      </c>
      <c r="AX1140" s="156">
        <f>AC1153</f>
        <v>0</v>
      </c>
      <c r="AY1140" s="156">
        <f>N1153</f>
        <v>0</v>
      </c>
      <c r="AZ1140" s="48"/>
      <c r="BA1140" s="48"/>
      <c r="BB1140" s="48"/>
      <c r="BC1140" s="48"/>
      <c r="BD1140" s="48"/>
      <c r="BE1140" s="48"/>
      <c r="BF1140" s="48"/>
      <c r="BG1140" s="48"/>
      <c r="BH1140" s="48"/>
      <c r="BI1140" s="48"/>
      <c r="BJ1140" s="48"/>
      <c r="BK1140" s="48"/>
      <c r="BL1140" s="48"/>
      <c r="BM1140" s="48"/>
      <c r="BN1140" s="48"/>
    </row>
    <row r="1141" spans="1:66" ht="11.25" customHeight="1">
      <c r="A1141" s="221"/>
      <c r="B1141" s="38"/>
      <c r="C1141" s="206"/>
      <c r="D1141" s="209"/>
      <c r="E1141" s="85" t="s">
        <v>46</v>
      </c>
      <c r="F1141" s="86"/>
      <c r="G1141" s="206"/>
      <c r="H1141" s="209"/>
      <c r="I1141" s="85" t="s">
        <v>46</v>
      </c>
      <c r="J1141" s="108"/>
      <c r="K1141" s="206"/>
      <c r="L1141" s="209"/>
      <c r="M1141" s="85" t="s">
        <v>46</v>
      </c>
      <c r="N1141" s="108"/>
      <c r="O1141" s="43"/>
      <c r="P1141" s="3"/>
      <c r="Q1141" s="3"/>
      <c r="R1141" s="15"/>
      <c r="S1141" s="227" t="str">
        <f>IF(OR(S1138="Empleado",S1138="Familiar"),"Nombre del Empleado","N° Factura")</f>
        <v>N° Factura</v>
      </c>
      <c r="T1141" s="228"/>
      <c r="U1141" s="89"/>
      <c r="V1141" s="47"/>
      <c r="W1141" s="227" t="str">
        <f>IF(OR(W1138="Empleado",W1138="Familiar"),"Nombre del Empleado","N° Factura")</f>
        <v>N° Factura</v>
      </c>
      <c r="X1141" s="228"/>
      <c r="Y1141" s="89"/>
      <c r="Z1141" s="47"/>
      <c r="AA1141" s="227" t="str">
        <f>IF(OR(AA1138="Empleado",AA1138="Familiar"),"Nombre del Empleado","N° Factura")</f>
        <v>N° Factura</v>
      </c>
      <c r="AB1141" s="228"/>
      <c r="AC1141" s="89"/>
      <c r="AD1141" s="48"/>
      <c r="AE1141" s="240" t="s">
        <v>38</v>
      </c>
      <c r="AF1141" s="230"/>
      <c r="AG1141" s="161">
        <f t="array" aca="1" ref="AG1141" ca="1">COUNTIFS(AP1106:AP1146, "💲", AY1106:AY1146, INDIRECT("AE" &amp; ROW())) + COUNTIFS(AP1106:AP1146, "📦", AY1106:AY1146, INDIRECT("AE" &amp; ROW())) + COUNTIFS(AP1106:AP1146, "✅", AY1106:AY1146, INDIRECT("AE" &amp; ROW()))</f>
        <v>0</v>
      </c>
      <c r="AH1141" s="162">
        <f t="array" aca="1" ref="AH1141" ca="1">COUNTIFS(AP1106:AP1146, "💲", AY1106:AY1146, INDIRECT("AE" &amp; ROW())) + COUNTIFS(AP1106:AP1146, "📦", AY1106:AY1146, INDIRECT("AE" &amp; ROW()))</f>
        <v>0</v>
      </c>
      <c r="AI1141" s="139">
        <f t="array" aca="1" ref="AI1141" ca="1">SUMIFS(AR1106:AR1146, AY1106:AY1146, INDIRECT("AE" &amp; ROW()), AP1106:AP1146, "💲") + SUMIFS(AR1106:AR1146, AY1106:AY1146, INDIRECT("AE" &amp; ROW()), AP1106:AP1146, "📦")</f>
        <v>0</v>
      </c>
      <c r="AJ1141" s="139">
        <f t="array" aca="1" ref="AJ1141" ca="1">(
    SUMIFS(AR1106:AR1146, AY1106:AY1146, INDIRECT("AE" &amp; ROW()), AP1106:AP1146, "💲") +
    SUMIFS(AR1106:AR1146, AY1106:AY1146, INDIRECT("AE" &amp; ROW()), AP1106:AP1146, "📦")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
        SUMIFS(AR1106:AR1146, AY1106:AY1146, INDIRECT("AE" &amp; ROW()), AP1106:AP1146, "💲", AS1106:AS1146, "Familiar") +
        SUMIFS(AR1106:AR1146, AY1106:AY1146, INDIRECT("AE" &amp; ROW()), AP1106:AP1146, "📦", AS1106:AS1146, "Familiar")
    ) / 2
)  -
(
    (
        SUMIFS(AR1106:AR1146, AY1106:AY1146, INDIRECT("AE" &amp; ROW()), AP1106:AP1146, "💲", AS1106:AS1146, "Exonerado ADH") +
        SUMIFS(AR1106:AR1146, AY1106:AY1146, INDIRECT("AE" &amp; ROW()), AP1106:AP1146, "📦", AS1106:AS1146, "Exonerado ADH")
    ) / 2
)  -
(
    (
        SUMIFS(AR1106:AR1146, AY1106:AY1146, INDIRECT("AE" &amp; ROW()), AP1106:AP1146, "💲", AS1106:AS1146, "Exonerado Doctor") +
        SUMIFS(AR1106:AR1146, AY1106:AY1146, INDIRECT("AE" &amp; ROW()), AP1106:AP1146, "📦", AS1106:AS1146, "Exonerado Doctor")
    ) / 2
)</f>
        <v>0</v>
      </c>
      <c r="AK1141" s="139">
        <f t="array" aca="1" ref="AK1141" ca="1">(
    SUMIFS(AR1106:AR1146, AY1106:AY1146, INDIRECT("AE" &amp; ROW()), AP1106:AP1146, "💲") +
    SUMIFS(AR1106:AR1146, AY1106:AY1146, INDIRECT("AE" &amp; ROW()), AP1106:AP1146, "📦")
) -
(
    SUMIFS(AR1106:AR1146, AY1106:AY1146, INDIRECT("AE" &amp; ROW()), AP1106:AP1146, "💲", AS1106:AS1146, "Familiar") +
    SUMIFS(AR1106:AR1146, AY1106:AY1146, INDIRECT("AE" &amp; ROW()), AP1106:AP1146, "📦", AS1106:AS1146, "Familiar")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SUMIFS(AR1106:AR1146, AY1106:AY1146, INDIRECT("AE" &amp; ROW()), AP1106:AP1146, "💲", AS1106:AS1146, "Exonerado ADH") +
    SUMIFS(AR1106:AR1146, AY1106:AY1146, INDIRECT("AE" &amp; ROW()), AP1106:AP1146, "📦", AS1106:AS1146, "Exonerado ADH")
) -
(
    (
        SUMIFS(AR1106:AR1146, AY1106:AY1146, INDIRECT("AE" &amp; ROW()), AP1106:AP1146, "💲", AS1106:AS1146, "Exonerado Doctor") +
        SUMIFS(AR1106:AR1146, AY1106:AY1146, INDIRECT("AE" &amp; ROW()), AP1106:AP1146, "📦", AS1106:AS1146, "Exonerado Doctor")
    ) / 2
) -
(
    (
        SUMIFS(AR1106:AR1146, AY1106:AY1146, INDIRECT("AE" &amp; ROW()), AP1106:AP1146, "💲", AS1106:AS1146, "") +
        SUMIFS(AR1106:AR1146, AY1106:AY1146, INDIRECT("AE" &amp; ROW()), AP1106:AP1146, "📦", AS1106:AS1146, "")
    ) / 2
)</f>
        <v>0</v>
      </c>
      <c r="AL1141" s="140">
        <f t="array" aca="1" ref="AL1141" ca="1">(
    SUMIFS(AR1106:AR1146, AY1106:AY1146, INDIRECT("AE" &amp; ROW()), AP1106:AP1146, "💲") +
    SUMIFS(AR1106:AR1146, AY1106:AY1146, INDIRECT("AE" &amp; ROW()), AP1106:AP1146, "📦")
) -
(
    (
        SUMIFS(AR1106:AR1146, AY1106:AY1146, INDIRECT("AE" &amp; ROW()), AP1106:AP1146, "💲", AS1106:AS1146, "Familiar") +
        SUMIFS(AR1106:AR1146, AY1106:AY1146, INDIRECT("AE" &amp; ROW()), AP1106:AP1146, "📦", AS1106:AS1146, "Familiar")
    ) / 2
) -
(
    (
        SUMIFS(AR1106:AR1146, AY1106:AY1146, INDIRECT("AE" &amp; ROW()), AP1106:AP1146, "💲", AS1106:AS1146, "Participante") +
        SUMIFS(AR1106:AR1146, AY1106:AY1146, INDIRECT("AE" &amp; ROW()), AP1106:AP1146, "📦", AS1106:AS1146, "Participante")
    ) / 2
) -
(
    (
        SUMIFS(AR1106:AR1146, AY1106:AY1146, INDIRECT("AE" &amp; ROW()), AP1106:AP1146, "💲", AS1106:AS1146, "Empleado") +
        SUMIFS(AR1106:AR1146, AY1106:AY1146, INDIRECT("AE" &amp; ROW()), AP1106:AP1146, "📦", AS1106:AS1146, "Empleado")
    ) / 2
) -
(
    (
        SUMIFS(AR1106:AR1146, AY1106:AY1146, INDIRECT("AE" &amp; ROW()), AP1106:AP1146, "💲", AS1106:AS1146, "Exonerado ADH") +
        SUMIFS(AR1106:AR1146, AY1106:AY1146, INDIRECT("AE" &amp; ROW()), AP1106:AP1146, "📦", AS1106:AS1146, "Exonerado ADH")
    ) / 2
) -
(
    SUMIFS(AR1106:AR1146, AY1106:AY1146, INDIRECT("AE" &amp; ROW()), AP1106:AP1146, "💲", AS1106:AS1146, "Exonerado Doctor") +
    SUMIFS(AR1106:AR1146, AY1106:AY1146, INDIRECT("AE" &amp; ROW()), AP1106:AP1146, "📦", AS1106:AS1146, "Exonerado Doctor")
) -
(
    (
        SUMIFS(AR1106:AR1146, AY1106:AY1146, INDIRECT("AE" &amp; ROW()), AP1106:AP1146, "💲", AS1106:AS1146, "") +
        SUMIFS(AR1106:AR1146, AY1106:AY1146, INDIRECT("AE" &amp; ROW()), AP1106:AP1146, "📦", AS1106:AS1146, "")
    ) / 2
)</f>
        <v>0</v>
      </c>
      <c r="AM1141" s="48"/>
      <c r="AN1141" s="155">
        <f>A1104</f>
        <v>46294</v>
      </c>
      <c r="AO1141" s="156" t="str">
        <f>K1105</f>
        <v>Consultorio N° 3</v>
      </c>
      <c r="AP1141" s="156">
        <f t="shared" ref="AP1141:AQ1141" si="782">K1154</f>
        <v>0</v>
      </c>
      <c r="AQ1141" s="156">
        <f t="shared" si="782"/>
        <v>0</v>
      </c>
      <c r="AR1141" s="156">
        <f>AC1154</f>
        <v>0</v>
      </c>
      <c r="AS1141" s="156">
        <f>AA1154</f>
        <v>0</v>
      </c>
      <c r="AT1141" s="156">
        <f>AA1155</f>
        <v>0</v>
      </c>
      <c r="AU1141" s="156">
        <f>AC1155</f>
        <v>0</v>
      </c>
      <c r="AV1141" s="156">
        <f>AA1156</f>
        <v>0</v>
      </c>
      <c r="AW1141" s="156">
        <f>AC1156</f>
        <v>0</v>
      </c>
      <c r="AX1141" s="156">
        <f>AC1157</f>
        <v>0</v>
      </c>
      <c r="AY1141" s="156">
        <f>N1157</f>
        <v>0</v>
      </c>
      <c r="AZ1141" s="48"/>
      <c r="BA1141" s="48"/>
      <c r="BB1141" s="48"/>
      <c r="BC1141" s="48"/>
      <c r="BD1141" s="48"/>
      <c r="BE1141" s="48"/>
      <c r="BF1141" s="48"/>
      <c r="BG1141" s="48"/>
      <c r="BH1141" s="48"/>
      <c r="BI1141" s="48"/>
      <c r="BJ1141" s="48"/>
      <c r="BK1141" s="48"/>
      <c r="BL1141" s="48"/>
      <c r="BM1141" s="48"/>
      <c r="BN1141" s="48"/>
    </row>
    <row r="1142" spans="1:66" ht="11.25" customHeight="1">
      <c r="A1142" s="222">
        <f>A1138+$Q$13/1440</f>
        <v>0.70833333333333315</v>
      </c>
      <c r="B1142" s="38"/>
      <c r="C1142" s="204"/>
      <c r="D1142" s="207"/>
      <c r="E1142" s="40" t="s">
        <v>36</v>
      </c>
      <c r="F1142" s="42" t="str">
        <f>IF(D1142&lt;&gt;"", VLOOKUP(D1142,'Base de Datos'!$A$2:$D1268,2,FALSE()),"")</f>
        <v/>
      </c>
      <c r="G1142" s="204"/>
      <c r="H1142" s="216"/>
      <c r="I1142" s="40" t="s">
        <v>36</v>
      </c>
      <c r="J1142" s="42" t="str">
        <f>IF(H1142&lt;&gt;"", VLOOKUP(H1142,'Base de Datos'!$A$2:$D1268,2,FALSE()),"")</f>
        <v/>
      </c>
      <c r="K1142" s="204"/>
      <c r="L1142" s="216"/>
      <c r="M1142" s="40" t="s">
        <v>36</v>
      </c>
      <c r="N1142" s="42" t="str">
        <f>IF(L1142&lt;&gt;"", VLOOKUP(L1142,'Base de Datos'!$A$2:$D1268,2,FALSE()),"")</f>
        <v/>
      </c>
      <c r="O1142" s="43"/>
      <c r="P1142" s="163"/>
      <c r="Q1142" s="3"/>
      <c r="R1142" s="15"/>
      <c r="S1142" s="45"/>
      <c r="T1142" s="45" t="s">
        <v>37</v>
      </c>
      <c r="U1142" s="46"/>
      <c r="V1142" s="47"/>
      <c r="W1142" s="45"/>
      <c r="X1142" s="45" t="s">
        <v>37</v>
      </c>
      <c r="Y1142" s="46"/>
      <c r="Z1142" s="47"/>
      <c r="AA1142" s="45"/>
      <c r="AB1142" s="45" t="s">
        <v>37</v>
      </c>
      <c r="AC1142" s="46"/>
      <c r="AD1142" s="48"/>
      <c r="AE1142" s="240" t="s">
        <v>43</v>
      </c>
      <c r="AF1142" s="230"/>
      <c r="AG1142" s="161">
        <f t="array" aca="1" ref="AG1142" ca="1">COUNTIFS(AP1106:AP1146, "💲", AY1106:AY1146, INDIRECT("AE" &amp; ROW())) + COUNTIFS(AP1106:AP1146, "📦", AY1106:AY1146, INDIRECT("AE" &amp; ROW())) + COUNTIFS(AP1106:AP1146, "✅", AY1106:AY1146, INDIRECT("AE" &amp; ROW()))</f>
        <v>0</v>
      </c>
      <c r="AH1142" s="162">
        <f t="array" aca="1" ref="AH1142" ca="1">COUNTIFS(AP1106:AP1146, "💲", AY1106:AY1146, INDIRECT("AE" &amp; ROW())) + COUNTIFS(AP1106:AP1146, "📦", AY1106:AY1146, INDIRECT("AE" &amp; ROW()))</f>
        <v>0</v>
      </c>
      <c r="AI1142" s="139">
        <f t="array" aca="1" ref="AI1142" ca="1">SUMIFS(AR1106:AR1146, AY1106:AY1146, INDIRECT("AE" &amp; ROW()), AP1106:AP1146, "💲") + SUMIFS(AR1106:AR1146, AY1106:AY1146, INDIRECT("AE" &amp; ROW()), AP1106:AP1146, "📦")</f>
        <v>0</v>
      </c>
      <c r="AJ1142" s="139">
        <f t="array" aca="1" ref="AJ1142" ca="1">(
    SUMIFS(AR1106:AR1146, AY1106:AY1146, INDIRECT("AE" &amp; ROW()), AP1106:AP1146, "💲") +
    SUMIFS(AR1106:AR1146, AY1106:AY1146, INDIRECT("AE" &amp; ROW()), AP1106:AP1146, "📦")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
        SUMIFS(AR1106:AR1146, AY1106:AY1146, INDIRECT("AE" &amp; ROW()), AP1106:AP1146, "💲", AS1106:AS1146, "Familiar") +
        SUMIFS(AR1106:AR1146, AY1106:AY1146, INDIRECT("AE" &amp; ROW()), AP1106:AP1146, "📦", AS1106:AS1146, "Familiar")
    ) / 2
)  -
(
    (
        SUMIFS(AR1106:AR1146, AY1106:AY1146, INDIRECT("AE" &amp; ROW()), AP1106:AP1146, "💲", AS1106:AS1146, "Exonerado ADH") +
        SUMIFS(AR1106:AR1146, AY1106:AY1146, INDIRECT("AE" &amp; ROW()), AP1106:AP1146, "📦", AS1106:AS1146, "Exonerado ADH")
    ) / 2
)  -
(
    (
        SUMIFS(AR1106:AR1146, AY1106:AY1146, INDIRECT("AE" &amp; ROW()), AP1106:AP1146, "💲", AS1106:AS1146, "Exonerado Doctor") +
        SUMIFS(AR1106:AR1146, AY1106:AY1146, INDIRECT("AE" &amp; ROW()), AP1106:AP1146, "📦", AS1106:AS1146, "Exonerado Doctor")
    ) / 2
)</f>
        <v>0</v>
      </c>
      <c r="AK1142" s="139">
        <f t="array" aca="1" ref="AK1142" ca="1">(
    SUMIFS(AR1106:AR1146, AY1106:AY1146, INDIRECT("AE" &amp; ROW()), AP1106:AP1146, "💲") +
    SUMIFS(AR1106:AR1146, AY1106:AY1146, INDIRECT("AE" &amp; ROW()), AP1106:AP1146, "📦")
) -
(
    SUMIFS(AR1106:AR1146, AY1106:AY1146, INDIRECT("AE" &amp; ROW()), AP1106:AP1146, "💲", AS1106:AS1146, "Familiar") +
    SUMIFS(AR1106:AR1146, AY1106:AY1146, INDIRECT("AE" &amp; ROW()), AP1106:AP1146, "📦", AS1106:AS1146, "Familiar")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SUMIFS(AR1106:AR1146, AY1106:AY1146, INDIRECT("AE" &amp; ROW()), AP1106:AP1146, "💲", AS1106:AS1146, "Exonerado ADH") +
    SUMIFS(AR1106:AR1146, AY1106:AY1146, INDIRECT("AE" &amp; ROW()), AP1106:AP1146, "📦", AS1106:AS1146, "Exonerado ADH")
) -
(
    (
        SUMIFS(AR1106:AR1146, AY1106:AY1146, INDIRECT("AE" &amp; ROW()), AP1106:AP1146, "💲", AS1106:AS1146, "Exonerado Doctor") +
        SUMIFS(AR1106:AR1146, AY1106:AY1146, INDIRECT("AE" &amp; ROW()), AP1106:AP1146, "📦", AS1106:AS1146, "Exonerado Doctor")
    ) / 2
) -
(
    (
        SUMIFS(AR1106:AR1146, AY1106:AY1146, INDIRECT("AE" &amp; ROW()), AP1106:AP1146, "💲", AS1106:AS1146, "") +
        SUMIFS(AR1106:AR1146, AY1106:AY1146, INDIRECT("AE" &amp; ROW()), AP1106:AP1146, "📦", AS1106:AS1146, "")
    ) / 2
)</f>
        <v>0</v>
      </c>
      <c r="AL1142" s="140">
        <f t="array" aca="1" ref="AL1142" ca="1">(
    SUMIFS(AR1106:AR1146, AY1106:AY1146, INDIRECT("AE" &amp; ROW()), AP1106:AP1146, "💲") +
    SUMIFS(AR1106:AR1146, AY1106:AY1146, INDIRECT("AE" &amp; ROW()), AP1106:AP1146, "📦")
) -
(
    (
        SUMIFS(AR1106:AR1146, AY1106:AY1146, INDIRECT("AE" &amp; ROW()), AP1106:AP1146, "💲", AS1106:AS1146, "Familiar") +
        SUMIFS(AR1106:AR1146, AY1106:AY1146, INDIRECT("AE" &amp; ROW()), AP1106:AP1146, "📦", AS1106:AS1146, "Familiar")
    ) / 2
) -
(
    (
        SUMIFS(AR1106:AR1146, AY1106:AY1146, INDIRECT("AE" &amp; ROW()), AP1106:AP1146, "💲", AS1106:AS1146, "Participante") +
        SUMIFS(AR1106:AR1146, AY1106:AY1146, INDIRECT("AE" &amp; ROW()), AP1106:AP1146, "📦", AS1106:AS1146, "Participante")
    ) / 2
) -
(
    (
        SUMIFS(AR1106:AR1146, AY1106:AY1146, INDIRECT("AE" &amp; ROW()), AP1106:AP1146, "💲", AS1106:AS1146, "Empleado") +
        SUMIFS(AR1106:AR1146, AY1106:AY1146, INDIRECT("AE" &amp; ROW()), AP1106:AP1146, "📦", AS1106:AS1146, "Empleado")
    ) / 2
) -
(
    (
        SUMIFS(AR1106:AR1146, AY1106:AY1146, INDIRECT("AE" &amp; ROW()), AP1106:AP1146, "💲", AS1106:AS1146, "Exonerado ADH") +
        SUMIFS(AR1106:AR1146, AY1106:AY1146, INDIRECT("AE" &amp; ROW()), AP1106:AP1146, "📦", AS1106:AS1146, "Exonerado ADH")
    ) / 2
) -
(
    SUMIFS(AR1106:AR1146, AY1106:AY1146, INDIRECT("AE" &amp; ROW()), AP1106:AP1146, "💲", AS1106:AS1146, "Exonerado Doctor") +
    SUMIFS(AR1106:AR1146, AY1106:AY1146, INDIRECT("AE" &amp; ROW()), AP1106:AP1146, "📦", AS1106:AS1146, "Exonerado Doctor")
) -
(
    (
        SUMIFS(AR1106:AR1146, AY1106:AY1146, INDIRECT("AE" &amp; ROW()), AP1106:AP1146, "💲", AS1106:AS1146, "") +
        SUMIFS(AR1106:AR1146, AY1106:AY1146, INDIRECT("AE" &amp; ROW()), AP1106:AP1146, "📦", AS1106:AS1146, "")
    ) / 2
)</f>
        <v>0</v>
      </c>
      <c r="AM1142" s="48"/>
      <c r="AN1142" s="156"/>
      <c r="AO1142" s="156"/>
      <c r="AP1142" s="156"/>
      <c r="AQ1142" s="156">
        <f>L1150</f>
        <v>0</v>
      </c>
      <c r="AR1142" s="156"/>
      <c r="AS1142" s="156"/>
      <c r="AT1142" s="156"/>
      <c r="AU1142" s="156"/>
      <c r="AV1142" s="156"/>
      <c r="AW1142" s="156"/>
      <c r="AX1142" s="156"/>
      <c r="AY1142" s="156">
        <f>N1145</f>
        <v>0</v>
      </c>
      <c r="AZ1142" s="48"/>
      <c r="BA1142" s="48"/>
      <c r="BB1142" s="48"/>
      <c r="BC1142" s="48"/>
      <c r="BD1142" s="48"/>
      <c r="BE1142" s="48"/>
      <c r="BF1142" s="48"/>
      <c r="BG1142" s="48"/>
      <c r="BH1142" s="48"/>
      <c r="BI1142" s="48"/>
      <c r="BJ1142" s="48"/>
      <c r="BK1142" s="48"/>
      <c r="BL1142" s="48"/>
      <c r="BM1142" s="48"/>
      <c r="BN1142" s="48"/>
    </row>
    <row r="1143" spans="1:66" ht="11.25" customHeight="1">
      <c r="A1143" s="220"/>
      <c r="B1143" s="38"/>
      <c r="C1143" s="205"/>
      <c r="D1143" s="208"/>
      <c r="E1143" s="57" t="s">
        <v>42</v>
      </c>
      <c r="F1143" s="58" t="str">
        <f>IF(D1142&lt;&gt;"", VLOOKUP(D1142,'Base de Datos'!$A$2:$D1268,3,FALSE()),"")</f>
        <v/>
      </c>
      <c r="G1143" s="205"/>
      <c r="H1143" s="208"/>
      <c r="I1143" s="57" t="s">
        <v>42</v>
      </c>
      <c r="J1143" s="58" t="str">
        <f>IF(H1142&lt;&gt;"", VLOOKUP(H1142,'Base de Datos'!$A$2:$D1268,3,FALSE()),"")</f>
        <v/>
      </c>
      <c r="K1143" s="205"/>
      <c r="L1143" s="208"/>
      <c r="M1143" s="57" t="s">
        <v>42</v>
      </c>
      <c r="N1143" s="58" t="str">
        <f>IF(L1142&lt;&gt;"", VLOOKUP(L1142,'Base de Datos'!$A$2:$D1268,3,FALSE()),"")</f>
        <v/>
      </c>
      <c r="O1143" s="43"/>
      <c r="P1143" s="163"/>
      <c r="Q1143" s="3"/>
      <c r="R1143" s="15"/>
      <c r="S1143" s="229"/>
      <c r="T1143" s="230"/>
      <c r="U1143" s="59"/>
      <c r="V1143" s="47"/>
      <c r="W1143" s="229"/>
      <c r="X1143" s="230"/>
      <c r="Y1143" s="59"/>
      <c r="Z1143" s="47"/>
      <c r="AA1143" s="229"/>
      <c r="AB1143" s="230"/>
      <c r="AC1143" s="59"/>
      <c r="AD1143" s="48"/>
      <c r="AE1143" s="240" t="s">
        <v>45</v>
      </c>
      <c r="AF1143" s="230"/>
      <c r="AG1143" s="161">
        <f t="array" aca="1" ref="AG1143" ca="1">COUNTIFS(AP1106:AP1146, "💲", AY1106:AY1146, INDIRECT("AE" &amp; ROW())) + COUNTIFS(AP1106:AP1146, "📦", AY1106:AY1146, INDIRECT("AE" &amp; ROW())) + COUNTIFS(AP1106:AP1146, "✅", AY1106:AY1146, INDIRECT("AE" &amp; ROW()))</f>
        <v>0</v>
      </c>
      <c r="AH1143" s="162">
        <f t="array" aca="1" ref="AH1143" ca="1">COUNTIFS(AP1106:AP1146, "💲", AY1106:AY1146, INDIRECT("AE" &amp; ROW())) + COUNTIFS(AP1106:AP1146, "📦", AY1106:AY1146, INDIRECT("AE" &amp; ROW()))</f>
        <v>0</v>
      </c>
      <c r="AI1143" s="139">
        <f t="array" aca="1" ref="AI1143" ca="1">SUMIFS(AR1106:AR1146, AY1106:AY1146, INDIRECT("AE" &amp; ROW()), AP1106:AP1146, "💲") + SUMIFS(AR1106:AR1146, AY1106:AY1146, INDIRECT("AE" &amp; ROW()), AP1106:AP1146, "📦")</f>
        <v>0</v>
      </c>
      <c r="AJ1143" s="139">
        <f t="array" aca="1" ref="AJ1143" ca="1">(
    SUMIFS(AR1106:AR1146, AY1106:AY1146, INDIRECT("AE" &amp; ROW()), AP1106:AP1146, "💲") +
    SUMIFS(AR1106:AR1146, AY1106:AY1146, INDIRECT("AE" &amp; ROW()), AP1106:AP1146, "📦")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
        SUMIFS(AR1106:AR1146, AY1106:AY1146, INDIRECT("AE" &amp; ROW()), AP1106:AP1146, "💲", AS1106:AS1146, "Familiar") +
        SUMIFS(AR1106:AR1146, AY1106:AY1146, INDIRECT("AE" &amp; ROW()), AP1106:AP1146, "📦", AS1106:AS1146, "Familiar")
    ) / 2
)  -
(
    (
        SUMIFS(AR1106:AR1146, AY1106:AY1146, INDIRECT("AE" &amp; ROW()), AP1106:AP1146, "💲", AS1106:AS1146, "Exonerado ADH") +
        SUMIFS(AR1106:AR1146, AY1106:AY1146, INDIRECT("AE" &amp; ROW()), AP1106:AP1146, "📦", AS1106:AS1146, "Exonerado ADH")
    ) / 2
)  -
(
    (
        SUMIFS(AR1106:AR1146, AY1106:AY1146, INDIRECT("AE" &amp; ROW()), AP1106:AP1146, "💲", AS1106:AS1146, "Exonerado Doctor") +
        SUMIFS(AR1106:AR1146, AY1106:AY1146, INDIRECT("AE" &amp; ROW()), AP1106:AP1146, "📦", AS1106:AS1146, "Exonerado Doctor")
    ) / 2
)</f>
        <v>0</v>
      </c>
      <c r="AK1143" s="139">
        <f t="array" aca="1" ref="AK1143" ca="1">(
    SUMIFS(AR1106:AR1146, AY1106:AY1146, INDIRECT("AE" &amp; ROW()), AP1106:AP1146, "💲") +
    SUMIFS(AR1106:AR1146, AY1106:AY1146, INDIRECT("AE" &amp; ROW()), AP1106:AP1146, "📦")
) -
(
    SUMIFS(AR1106:AR1146, AY1106:AY1146, INDIRECT("AE" &amp; ROW()), AP1106:AP1146, "💲", AS1106:AS1146, "Familiar") +
    SUMIFS(AR1106:AR1146, AY1106:AY1146, INDIRECT("AE" &amp; ROW()), AP1106:AP1146, "📦", AS1106:AS1146, "Familiar")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SUMIFS(AR1106:AR1146, AY1106:AY1146, INDIRECT("AE" &amp; ROW()), AP1106:AP1146, "💲", AS1106:AS1146, "Exonerado ADH") +
    SUMIFS(AR1106:AR1146, AY1106:AY1146, INDIRECT("AE" &amp; ROW()), AP1106:AP1146, "📦", AS1106:AS1146, "Exonerado ADH")
) -
(
    (
        SUMIFS(AR1106:AR1146, AY1106:AY1146, INDIRECT("AE" &amp; ROW()), AP1106:AP1146, "💲", AS1106:AS1146, "Exonerado Doctor") +
        SUMIFS(AR1106:AR1146, AY1106:AY1146, INDIRECT("AE" &amp; ROW()), AP1106:AP1146, "📦", AS1106:AS1146, "Exonerado Doctor")
    ) / 2
) -
(
    (
        SUMIFS(AR1106:AR1146, AY1106:AY1146, INDIRECT("AE" &amp; ROW()), AP1106:AP1146, "💲", AS1106:AS1146, "") +
        SUMIFS(AR1106:AR1146, AY1106:AY1146, INDIRECT("AE" &amp; ROW()), AP1106:AP1146, "📦", AS1106:AS1146, "")
    ) / 2
)</f>
        <v>0</v>
      </c>
      <c r="AL1143" s="140">
        <f t="array" aca="1" ref="AL1143" ca="1">(
    SUMIFS(AR1106:AR1146, AY1106:AY1146, INDIRECT("AE" &amp; ROW()), AP1106:AP1146, "💲") +
    SUMIFS(AR1106:AR1146, AY1106:AY1146, INDIRECT("AE" &amp; ROW()), AP1106:AP1146, "📦")
) -
(
    (
        SUMIFS(AR1106:AR1146, AY1106:AY1146, INDIRECT("AE" &amp; ROW()), AP1106:AP1146, "💲", AS1106:AS1146, "Familiar") +
        SUMIFS(AR1106:AR1146, AY1106:AY1146, INDIRECT("AE" &amp; ROW()), AP1106:AP1146, "📦", AS1106:AS1146, "Familiar")
    ) / 2
) -
(
    (
        SUMIFS(AR1106:AR1146, AY1106:AY1146, INDIRECT("AE" &amp; ROW()), AP1106:AP1146, "💲", AS1106:AS1146, "Participante") +
        SUMIFS(AR1106:AR1146, AY1106:AY1146, INDIRECT("AE" &amp; ROW()), AP1106:AP1146, "📦", AS1106:AS1146, "Participante")
    ) / 2
) -
(
    (
        SUMIFS(AR1106:AR1146, AY1106:AY1146, INDIRECT("AE" &amp; ROW()), AP1106:AP1146, "💲", AS1106:AS1146, "Empleado") +
        SUMIFS(AR1106:AR1146, AY1106:AY1146, INDIRECT("AE" &amp; ROW()), AP1106:AP1146, "📦", AS1106:AS1146, "Empleado")
    ) / 2
) -
(
    (
        SUMIFS(AR1106:AR1146, AY1106:AY1146, INDIRECT("AE" &amp; ROW()), AP1106:AP1146, "💲", AS1106:AS1146, "Exonerado ADH") +
        SUMIFS(AR1106:AR1146, AY1106:AY1146, INDIRECT("AE" &amp; ROW()), AP1106:AP1146, "📦", AS1106:AS1146, "Exonerado ADH")
    ) / 2
) -
(
    SUMIFS(AR1106:AR1146, AY1106:AY1146, INDIRECT("AE" &amp; ROW()), AP1106:AP1146, "💲", AS1106:AS1146, "Exonerado Doctor") +
    SUMIFS(AR1106:AR1146, AY1106:AY1146, INDIRECT("AE" &amp; ROW()), AP1106:AP1146, "📦", AS1106:AS1146, "Exonerado Doctor")
) -
(
    (
        SUMIFS(AR1106:AR1146, AY1106:AY1146, INDIRECT("AE" &amp; ROW()), AP1106:AP1146, "💲", AS1106:AS1146, "") +
        SUMIFS(AR1106:AR1146, AY1106:AY1146, INDIRECT("AE" &amp; ROW()), AP1106:AP1146, "📦", AS1106:AS1146, "")
    ) / 2
)</f>
        <v>0</v>
      </c>
      <c r="AM1143" s="48"/>
      <c r="AN1143" s="156"/>
      <c r="AO1143" s="156"/>
      <c r="AP1143" s="156"/>
      <c r="AQ1143" s="156">
        <f>L1154</f>
        <v>0</v>
      </c>
      <c r="AR1143" s="156"/>
      <c r="AS1143" s="156"/>
      <c r="AT1143" s="156"/>
      <c r="AU1143" s="156"/>
      <c r="AV1143" s="156"/>
      <c r="AW1143" s="156"/>
      <c r="AX1143" s="156"/>
      <c r="AY1143" s="156">
        <f>N1149</f>
        <v>0</v>
      </c>
      <c r="AZ1143" s="48"/>
      <c r="BA1143" s="48"/>
      <c r="BB1143" s="48"/>
      <c r="BC1143" s="48"/>
      <c r="BD1143" s="48"/>
      <c r="BE1143" s="48"/>
      <c r="BF1143" s="48"/>
      <c r="BG1143" s="48"/>
      <c r="BH1143" s="48"/>
      <c r="BI1143" s="48"/>
      <c r="BJ1143" s="48"/>
      <c r="BK1143" s="48"/>
      <c r="BL1143" s="48"/>
      <c r="BM1143" s="48"/>
      <c r="BN1143" s="48"/>
    </row>
    <row r="1144" spans="1:66" ht="11.25" customHeight="1">
      <c r="A1144" s="220"/>
      <c r="B1144" s="38"/>
      <c r="C1144" s="205"/>
      <c r="D1144" s="208"/>
      <c r="E1144" s="57" t="s">
        <v>44</v>
      </c>
      <c r="F1144" s="58" t="str">
        <f>IF(D1142&lt;&gt;"", VLOOKUP(D1142,'Base de Datos'!$A$2:$D1268,4,FALSE()),"")</f>
        <v/>
      </c>
      <c r="G1144" s="205"/>
      <c r="H1144" s="208"/>
      <c r="I1144" s="57" t="s">
        <v>44</v>
      </c>
      <c r="J1144" s="58" t="str">
        <f>IF(H1142&lt;&gt;"", VLOOKUP(H1142,'Base de Datos'!$A$2:$D1268,4,FALSE()),"")</f>
        <v/>
      </c>
      <c r="K1144" s="205"/>
      <c r="L1144" s="208"/>
      <c r="M1144" s="57" t="s">
        <v>44</v>
      </c>
      <c r="N1144" s="58" t="str">
        <f>IF(L1142&lt;&gt;"", VLOOKUP(L1142,'Base de Datos'!$A$2:$D1268,4,FALSE()),"")</f>
        <v/>
      </c>
      <c r="O1144" s="43"/>
      <c r="P1144" s="163"/>
      <c r="Q1144" s="3"/>
      <c r="R1144" s="15"/>
      <c r="S1144" s="229"/>
      <c r="T1144" s="230"/>
      <c r="U1144" s="59"/>
      <c r="V1144" s="47"/>
      <c r="W1144" s="229"/>
      <c r="X1144" s="230"/>
      <c r="Y1144" s="59"/>
      <c r="Z1144" s="47"/>
      <c r="AA1144" s="229"/>
      <c r="AB1144" s="230"/>
      <c r="AC1144" s="59"/>
      <c r="AD1144" s="48"/>
      <c r="AE1144" s="240" t="s">
        <v>47</v>
      </c>
      <c r="AF1144" s="230"/>
      <c r="AG1144" s="161">
        <f t="array" aca="1" ref="AG1144" ca="1">COUNTIFS(AP1106:AP1146, "💲", AY1106:AY1146, INDIRECT("AE" &amp; ROW())) + COUNTIFS(AP1106:AP1146, "📦", AY1106:AY1146, INDIRECT("AE" &amp; ROW())) + COUNTIFS(AP1106:AP1146, "✅", AY1106:AY1146, INDIRECT("AE" &amp; ROW()))</f>
        <v>0</v>
      </c>
      <c r="AH1144" s="162">
        <f t="array" aca="1" ref="AH1144" ca="1">COUNTIFS(AP1106:AP1146, "💲", AY1106:AY1146, INDIRECT("AE" &amp; ROW())) + COUNTIFS(AP1106:AP1146, "📦", AY1106:AY1146, INDIRECT("AE" &amp; ROW()))</f>
        <v>0</v>
      </c>
      <c r="AI1144" s="139">
        <f t="array" aca="1" ref="AI1144" ca="1">SUMIFS(AR1106:AR1146, AY1106:AY1146, INDIRECT("AE" &amp; ROW()), AP1106:AP1146, "💲") + SUMIFS(AR1106:AR1146, AY1106:AY1146, INDIRECT("AE" &amp; ROW()), AP1106:AP1146, "📦")</f>
        <v>0</v>
      </c>
      <c r="AJ1144" s="139">
        <f t="array" aca="1" ref="AJ1144" ca="1">(
    SUMIFS(AR1106:AR1146, AY1106:AY1146, INDIRECT("AE" &amp; ROW()), AP1106:AP1146, "💲") +
    SUMIFS(AR1106:AR1146, AY1106:AY1146, INDIRECT("AE" &amp; ROW()), AP1106:AP1146, "📦")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
        SUMIFS(AR1106:AR1146, AY1106:AY1146, INDIRECT("AE" &amp; ROW()), AP1106:AP1146, "💲", AS1106:AS1146, "Familiar") +
        SUMIFS(AR1106:AR1146, AY1106:AY1146, INDIRECT("AE" &amp; ROW()), AP1106:AP1146, "📦", AS1106:AS1146, "Familiar")
    ) / 2
)  -
(
    (
        SUMIFS(AR1106:AR1146, AY1106:AY1146, INDIRECT("AE" &amp; ROW()), AP1106:AP1146, "💲", AS1106:AS1146, "Exonerado ADH") +
        SUMIFS(AR1106:AR1146, AY1106:AY1146, INDIRECT("AE" &amp; ROW()), AP1106:AP1146, "📦", AS1106:AS1146, "Exonerado ADH")
    ) / 2
)  -
(
    (
        SUMIFS(AR1106:AR1146, AY1106:AY1146, INDIRECT("AE" &amp; ROW()), AP1106:AP1146, "💲", AS1106:AS1146, "Exonerado Doctor") +
        SUMIFS(AR1106:AR1146, AY1106:AY1146, INDIRECT("AE" &amp; ROW()), AP1106:AP1146, "📦", AS1106:AS1146, "Exonerado Doctor")
    ) / 2
)</f>
        <v>0</v>
      </c>
      <c r="AK1144" s="139">
        <f t="array" aca="1" ref="AK1144" ca="1">(
    SUMIFS(AR1106:AR1146, AY1106:AY1146, INDIRECT("AE" &amp; ROW()), AP1106:AP1146, "💲") +
    SUMIFS(AR1106:AR1146, AY1106:AY1146, INDIRECT("AE" &amp; ROW()), AP1106:AP1146, "📦")
) -
(
    SUMIFS(AR1106:AR1146, AY1106:AY1146, INDIRECT("AE" &amp; ROW()), AP1106:AP1146, "💲", AS1106:AS1146, "Familiar") +
    SUMIFS(AR1106:AR1146, AY1106:AY1146, INDIRECT("AE" &amp; ROW()), AP1106:AP1146, "📦", AS1106:AS1146, "Familiar")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SUMIFS(AR1106:AR1146, AY1106:AY1146, INDIRECT("AE" &amp; ROW()), AP1106:AP1146, "💲", AS1106:AS1146, "Exonerado ADH") +
    SUMIFS(AR1106:AR1146, AY1106:AY1146, INDIRECT("AE" &amp; ROW()), AP1106:AP1146, "📦", AS1106:AS1146, "Exonerado ADH")
) -
(
    (
        SUMIFS(AR1106:AR1146, AY1106:AY1146, INDIRECT("AE" &amp; ROW()), AP1106:AP1146, "💲", AS1106:AS1146, "Exonerado Doctor") +
        SUMIFS(AR1106:AR1146, AY1106:AY1146, INDIRECT("AE" &amp; ROW()), AP1106:AP1146, "📦", AS1106:AS1146, "Exonerado Doctor")
    ) / 2
) -
(
    (
        SUMIFS(AR1106:AR1146, AY1106:AY1146, INDIRECT("AE" &amp; ROW()), AP1106:AP1146, "💲", AS1106:AS1146, "") +
        SUMIFS(AR1106:AR1146, AY1106:AY1146, INDIRECT("AE" &amp; ROW()), AP1106:AP1146, "📦", AS1106:AS1146, "")
    ) / 2
)</f>
        <v>0</v>
      </c>
      <c r="AL1144" s="140">
        <f t="array" aca="1" ref="AL1144" ca="1">(
    SUMIFS(AR1106:AR1146, AY1106:AY1146, INDIRECT("AE" &amp; ROW()), AP1106:AP1146, "💲") +
    SUMIFS(AR1106:AR1146, AY1106:AY1146, INDIRECT("AE" &amp; ROW()), AP1106:AP1146, "📦")
) -
(
    (
        SUMIFS(AR1106:AR1146, AY1106:AY1146, INDIRECT("AE" &amp; ROW()), AP1106:AP1146, "💲", AS1106:AS1146, "Familiar") +
        SUMIFS(AR1106:AR1146, AY1106:AY1146, INDIRECT("AE" &amp; ROW()), AP1106:AP1146, "📦", AS1106:AS1146, "Familiar")
    ) / 2
) -
(
    (
        SUMIFS(AR1106:AR1146, AY1106:AY1146, INDIRECT("AE" &amp; ROW()), AP1106:AP1146, "💲", AS1106:AS1146, "Participante") +
        SUMIFS(AR1106:AR1146, AY1106:AY1146, INDIRECT("AE" &amp; ROW()), AP1106:AP1146, "📦", AS1106:AS1146, "Participante")
    ) / 2
) -
(
    (
        SUMIFS(AR1106:AR1146, AY1106:AY1146, INDIRECT("AE" &amp; ROW()), AP1106:AP1146, "💲", AS1106:AS1146, "Empleado") +
        SUMIFS(AR1106:AR1146, AY1106:AY1146, INDIRECT("AE" &amp; ROW()), AP1106:AP1146, "📦", AS1106:AS1146, "Empleado")
    ) / 2
) -
(
    (
        SUMIFS(AR1106:AR1146, AY1106:AY1146, INDIRECT("AE" &amp; ROW()), AP1106:AP1146, "💲", AS1106:AS1146, "Exonerado ADH") +
        SUMIFS(AR1106:AR1146, AY1106:AY1146, INDIRECT("AE" &amp; ROW()), AP1106:AP1146, "📦", AS1106:AS1146, "Exonerado ADH")
    ) / 2
) -
(
    SUMIFS(AR1106:AR1146, AY1106:AY1146, INDIRECT("AE" &amp; ROW()), AP1106:AP1146, "💲", AS1106:AS1146, "Exonerado Doctor") +
    SUMIFS(AR1106:AR1146, AY1106:AY1146, INDIRECT("AE" &amp; ROW()), AP1106:AP1146, "📦", AS1106:AS1146, "Exonerado Doctor")
) -
(
    (
        SUMIFS(AR1106:AR1146, AY1106:AY1146, INDIRECT("AE" &amp; ROW()), AP1106:AP1146, "💲", AS1106:AS1146, "") +
        SUMIFS(AR1106:AR1146, AY1106:AY1146, INDIRECT("AE" &amp; ROW()), AP1106:AP1146, "📦", AS1106:AS1146, "")
    ) / 2
)</f>
        <v>0</v>
      </c>
      <c r="AM1144" s="48"/>
      <c r="AN1144" s="156"/>
      <c r="AO1144" s="156"/>
      <c r="AP1144" s="156"/>
      <c r="AQ1144" s="156"/>
      <c r="AR1144" s="156"/>
      <c r="AS1144" s="156"/>
      <c r="AT1144" s="156"/>
      <c r="AU1144" s="156"/>
      <c r="AV1144" s="156"/>
      <c r="AW1144" s="156"/>
      <c r="AX1144" s="156"/>
      <c r="AY1144" s="156">
        <f>N1153</f>
        <v>0</v>
      </c>
      <c r="AZ1144" s="48"/>
      <c r="BA1144" s="48"/>
      <c r="BB1144" s="48"/>
      <c r="BC1144" s="48"/>
      <c r="BD1144" s="48"/>
      <c r="BE1144" s="48"/>
      <c r="BF1144" s="48"/>
      <c r="BG1144" s="48"/>
      <c r="BH1144" s="48"/>
      <c r="BI1144" s="48"/>
      <c r="BJ1144" s="48"/>
      <c r="BK1144" s="48"/>
      <c r="BL1144" s="48"/>
      <c r="BM1144" s="48"/>
      <c r="BN1144" s="48"/>
    </row>
    <row r="1145" spans="1:66" ht="11.25" customHeight="1">
      <c r="A1145" s="221"/>
      <c r="B1145" s="38"/>
      <c r="C1145" s="206"/>
      <c r="D1145" s="209"/>
      <c r="E1145" s="85" t="s">
        <v>46</v>
      </c>
      <c r="F1145" s="86"/>
      <c r="G1145" s="206"/>
      <c r="H1145" s="209"/>
      <c r="I1145" s="85" t="s">
        <v>46</v>
      </c>
      <c r="J1145" s="108"/>
      <c r="K1145" s="206"/>
      <c r="L1145" s="209"/>
      <c r="M1145" s="85" t="s">
        <v>46</v>
      </c>
      <c r="N1145" s="108"/>
      <c r="O1145" s="43"/>
      <c r="P1145" s="163"/>
      <c r="Q1145" s="3"/>
      <c r="R1145" s="15"/>
      <c r="S1145" s="227" t="str">
        <f>IF(OR(S1142="Empleado",S1142="Familiar"),"Nombre del Empleado","N° Factura")</f>
        <v>N° Factura</v>
      </c>
      <c r="T1145" s="228"/>
      <c r="U1145" s="89"/>
      <c r="V1145" s="47"/>
      <c r="W1145" s="227" t="str">
        <f>IF(OR(W1142="Empleado",W1142="Familiar"),"Nombre del Empleado","N° Factura")</f>
        <v>N° Factura</v>
      </c>
      <c r="X1145" s="228"/>
      <c r="Y1145" s="89"/>
      <c r="Z1145" s="47"/>
      <c r="AA1145" s="227" t="str">
        <f>IF(OR(AA1142="Empleado",AA1142="Familiar"),"Nombre del Empleado","N° Factura")</f>
        <v>N° Factura</v>
      </c>
      <c r="AB1145" s="228"/>
      <c r="AC1145" s="111"/>
      <c r="AD1145" s="48"/>
      <c r="AE1145" s="240" t="s">
        <v>48</v>
      </c>
      <c r="AF1145" s="230"/>
      <c r="AG1145" s="161">
        <f t="array" aca="1" ref="AG1145" ca="1">COUNTIFS(AP1106:AP1146, "💲", AY1106:AY1146, INDIRECT("AE" &amp; ROW())) + COUNTIFS(AP1106:AP1146, "📦", AY1106:AY1146, INDIRECT("AE" &amp; ROW())) + COUNTIFS(AP1106:AP1146, "✅", AY1106:AY1146, INDIRECT("AE" &amp; ROW()))</f>
        <v>0</v>
      </c>
      <c r="AH1145" s="162">
        <f t="array" aca="1" ref="AH1145" ca="1">COUNTIFS(AP1106:AP1146, "💲", AY1106:AY1146, INDIRECT("AE" &amp; ROW())) + COUNTIFS(AP1106:AP1146, "📦", AY1106:AY1146, INDIRECT("AE" &amp; ROW()))</f>
        <v>0</v>
      </c>
      <c r="AI1145" s="139">
        <f t="array" aca="1" ref="AI1145" ca="1">SUMIFS(AR1106:AR1146, AY1106:AY1146, INDIRECT("AE" &amp; ROW()), AP1106:AP1146, "💲") + SUMIFS(AR1106:AR1146, AY1106:AY1146, INDIRECT("AE" &amp; ROW()), AP1106:AP1146, "📦")</f>
        <v>0</v>
      </c>
      <c r="AJ1145" s="139">
        <f t="array" aca="1" ref="AJ1145" ca="1">(
    SUMIFS(AR1106:AR1146, AY1106:AY1146, INDIRECT("AE" &amp; ROW()), AP1106:AP1146, "💲") +
    SUMIFS(AR1106:AR1146, AY1106:AY1146, INDIRECT("AE" &amp; ROW()), AP1106:AP1146, "📦")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
        SUMIFS(AR1106:AR1146, AY1106:AY1146, INDIRECT("AE" &amp; ROW()), AP1106:AP1146, "💲", AS1106:AS1146, "Familiar") +
        SUMIFS(AR1106:AR1146, AY1106:AY1146, INDIRECT("AE" &amp; ROW()), AP1106:AP1146, "📦", AS1106:AS1146, "Familiar")
    ) / 2
)  -
(
    (
        SUMIFS(AR1106:AR1146, AY1106:AY1146, INDIRECT("AE" &amp; ROW()), AP1106:AP1146, "💲", AS1106:AS1146, "Exonerado ADH") +
        SUMIFS(AR1106:AR1146, AY1106:AY1146, INDIRECT("AE" &amp; ROW()), AP1106:AP1146, "📦", AS1106:AS1146, "Exonerado ADH")
    ) / 2
)  -
(
    (
        SUMIFS(AR1106:AR1146, AY1106:AY1146, INDIRECT("AE" &amp; ROW()), AP1106:AP1146, "💲", AS1106:AS1146, "Exonerado Doctor") +
        SUMIFS(AR1106:AR1146, AY1106:AY1146, INDIRECT("AE" &amp; ROW()), AP1106:AP1146, "📦", AS1106:AS1146, "Exonerado Doctor")
    ) / 2
)</f>
        <v>0</v>
      </c>
      <c r="AK1145" s="139">
        <f t="array" aca="1" ref="AK1145" ca="1">(
    SUMIFS(AR1106:AR1146, AY1106:AY1146, INDIRECT("AE" &amp; ROW()), AP1106:AP1146, "💲") +
    SUMIFS(AR1106:AR1146, AY1106:AY1146, INDIRECT("AE" &amp; ROW()), AP1106:AP1146, "📦")
) -
(
    SUMIFS(AR1106:AR1146, AY1106:AY1146, INDIRECT("AE" &amp; ROW()), AP1106:AP1146, "💲", AS1106:AS1146, "Familiar") +
    SUMIFS(AR1106:AR1146, AY1106:AY1146, INDIRECT("AE" &amp; ROW()), AP1106:AP1146, "📦", AS1106:AS1146, "Familiar")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SUMIFS(AR1106:AR1146, AY1106:AY1146, INDIRECT("AE" &amp; ROW()), AP1106:AP1146, "💲", AS1106:AS1146, "Exonerado ADH") +
    SUMIFS(AR1106:AR1146, AY1106:AY1146, INDIRECT("AE" &amp; ROW()), AP1106:AP1146, "📦", AS1106:AS1146, "Exonerado ADH")
) -
(
    (
        SUMIFS(AR1106:AR1146, AY1106:AY1146, INDIRECT("AE" &amp; ROW()), AP1106:AP1146, "💲", AS1106:AS1146, "Exonerado Doctor") +
        SUMIFS(AR1106:AR1146, AY1106:AY1146, INDIRECT("AE" &amp; ROW()), AP1106:AP1146, "📦", AS1106:AS1146, "Exonerado Doctor")
    ) / 2
) -
(
    (
        SUMIFS(AR1106:AR1146, AY1106:AY1146, INDIRECT("AE" &amp; ROW()), AP1106:AP1146, "💲", AS1106:AS1146, "") +
        SUMIFS(AR1106:AR1146, AY1106:AY1146, INDIRECT("AE" &amp; ROW()), AP1106:AP1146, "📦", AS1106:AS1146, "")
    ) / 2
)</f>
        <v>0</v>
      </c>
      <c r="AL1145" s="140">
        <f t="array" aca="1" ref="AL1145" ca="1">(
    SUMIFS(AR1106:AR1146, AY1106:AY1146, INDIRECT("AE" &amp; ROW()), AP1106:AP1146, "💲") +
    SUMIFS(AR1106:AR1146, AY1106:AY1146, INDIRECT("AE" &amp; ROW()), AP1106:AP1146, "📦")
) -
(
    (
        SUMIFS(AR1106:AR1146, AY1106:AY1146, INDIRECT("AE" &amp; ROW()), AP1106:AP1146, "💲", AS1106:AS1146, "Familiar") +
        SUMIFS(AR1106:AR1146, AY1106:AY1146, INDIRECT("AE" &amp; ROW()), AP1106:AP1146, "📦", AS1106:AS1146, "Familiar")
    ) / 2
) -
(
    (
        SUMIFS(AR1106:AR1146, AY1106:AY1146, INDIRECT("AE" &amp; ROW()), AP1106:AP1146, "💲", AS1106:AS1146, "Participante") +
        SUMIFS(AR1106:AR1146, AY1106:AY1146, INDIRECT("AE" &amp; ROW()), AP1106:AP1146, "📦", AS1106:AS1146, "Participante")
    ) / 2
) -
(
    (
        SUMIFS(AR1106:AR1146, AY1106:AY1146, INDIRECT("AE" &amp; ROW()), AP1106:AP1146, "💲", AS1106:AS1146, "Empleado") +
        SUMIFS(AR1106:AR1146, AY1106:AY1146, INDIRECT("AE" &amp; ROW()), AP1106:AP1146, "📦", AS1106:AS1146, "Empleado")
    ) / 2
) -
(
    (
        SUMIFS(AR1106:AR1146, AY1106:AY1146, INDIRECT("AE" &amp; ROW()), AP1106:AP1146, "💲", AS1106:AS1146, "Exonerado ADH") +
        SUMIFS(AR1106:AR1146, AY1106:AY1146, INDIRECT("AE" &amp; ROW()), AP1106:AP1146, "📦", AS1106:AS1146, "Exonerado ADH")
    ) / 2
) -
(
    SUMIFS(AR1106:AR1146, AY1106:AY1146, INDIRECT("AE" &amp; ROW()), AP1106:AP1146, "💲", AS1106:AS1146, "Exonerado Doctor") +
    SUMIFS(AR1106:AR1146, AY1106:AY1146, INDIRECT("AE" &amp; ROW()), AP1106:AP1146, "📦", AS1106:AS1146, "Exonerado Doctor")
) -
(
    (
        SUMIFS(AR1106:AR1146, AY1106:AY1146, INDIRECT("AE" &amp; ROW()), AP1106:AP1146, "💲", AS1106:AS1146, "") +
        SUMIFS(AR1106:AR1146, AY1106:AY1146, INDIRECT("AE" &amp; ROW()), AP1106:AP1146, "📦", AS1106:AS1146, "")
    ) / 2
)</f>
        <v>0</v>
      </c>
      <c r="AM1145" s="48"/>
      <c r="AN1145" s="156"/>
      <c r="AO1145" s="156"/>
      <c r="AP1145" s="156"/>
      <c r="AQ1145" s="156"/>
      <c r="AR1145" s="156"/>
      <c r="AS1145" s="156"/>
      <c r="AT1145" s="156"/>
      <c r="AU1145" s="156"/>
      <c r="AV1145" s="156"/>
      <c r="AW1145" s="156"/>
      <c r="AX1145" s="156"/>
      <c r="AY1145" s="156">
        <f>N1157</f>
        <v>0</v>
      </c>
      <c r="AZ1145" s="48"/>
      <c r="BA1145" s="48"/>
      <c r="BB1145" s="48"/>
      <c r="BC1145" s="48"/>
      <c r="BD1145" s="48"/>
      <c r="BE1145" s="48"/>
      <c r="BF1145" s="48"/>
      <c r="BG1145" s="48"/>
      <c r="BH1145" s="48"/>
      <c r="BI1145" s="48"/>
      <c r="BJ1145" s="48"/>
      <c r="BK1145" s="48"/>
      <c r="BL1145" s="48"/>
      <c r="BM1145" s="48"/>
      <c r="BN1145" s="48"/>
    </row>
    <row r="1146" spans="1:66" ht="11.25" customHeight="1">
      <c r="A1146" s="222">
        <f>A1142+$Q$13/1440</f>
        <v>0.74999999999999978</v>
      </c>
      <c r="B1146" s="38"/>
      <c r="C1146" s="204"/>
      <c r="D1146" s="207"/>
      <c r="E1146" s="40" t="s">
        <v>36</v>
      </c>
      <c r="F1146" s="42" t="str">
        <f>IF(D1146&lt;&gt;"", VLOOKUP(D1146,'Base de Datos'!$A$2:$D1268,2,FALSE()),"")</f>
        <v/>
      </c>
      <c r="G1146" s="204"/>
      <c r="H1146" s="216"/>
      <c r="I1146" s="40" t="s">
        <v>36</v>
      </c>
      <c r="J1146" s="42" t="str">
        <f>IF(H1146&lt;&gt;"", VLOOKUP(H1146,'Base de Datos'!$A$2:$D1268,2,FALSE()),"")</f>
        <v/>
      </c>
      <c r="K1146" s="204"/>
      <c r="L1146" s="216"/>
      <c r="M1146" s="40" t="s">
        <v>36</v>
      </c>
      <c r="N1146" s="42" t="str">
        <f>IF(L1146&lt;&gt;"", VLOOKUP(L1146,'Base de Datos'!$A$2:$D1268,2,FALSE()),"")</f>
        <v/>
      </c>
      <c r="O1146" s="43"/>
      <c r="P1146" s="163"/>
      <c r="Q1146" s="3"/>
      <c r="R1146" s="15"/>
      <c r="S1146" s="45"/>
      <c r="T1146" s="45" t="s">
        <v>37</v>
      </c>
      <c r="U1146" s="46"/>
      <c r="V1146" s="47"/>
      <c r="W1146" s="45"/>
      <c r="X1146" s="45" t="s">
        <v>37</v>
      </c>
      <c r="Y1146" s="46"/>
      <c r="Z1146" s="47"/>
      <c r="AA1146" s="45"/>
      <c r="AB1146" s="45" t="s">
        <v>37</v>
      </c>
      <c r="AC1146" s="46"/>
      <c r="AD1146" s="48"/>
      <c r="AE1146" s="240" t="s">
        <v>49</v>
      </c>
      <c r="AF1146" s="230"/>
      <c r="AG1146" s="161">
        <f t="array" aca="1" ref="AG1146" ca="1">COUNTIFS(AP1106:AP1146, "💲", AY1106:AY1146, INDIRECT("AE" &amp; ROW())) + COUNTIFS(AP1106:AP1146, "📦", AY1106:AY1146, INDIRECT("AE" &amp; ROW())) + COUNTIFS(AP1106:AP1146, "✅", AY1106:AY1146, INDIRECT("AE" &amp; ROW()))</f>
        <v>0</v>
      </c>
      <c r="AH1146" s="162">
        <f t="array" aca="1" ref="AH1146" ca="1">COUNTIFS(AP1106:AP1146, "💲", AY1106:AY1146, INDIRECT("AE" &amp; ROW())) + COUNTIFS(AP1106:AP1146, "📦", AY1106:AY1146, INDIRECT("AE" &amp; ROW()))</f>
        <v>0</v>
      </c>
      <c r="AI1146" s="139">
        <f t="array" aca="1" ref="AI1146" ca="1">SUMIFS(AR1106:AR1146, AY1106:AY1146, INDIRECT("AE" &amp; ROW()), AP1106:AP1146, "💲") + SUMIFS(AR1106:AR1146, AY1106:AY1146, INDIRECT("AE" &amp; ROW()), AP1106:AP1146, "📦")</f>
        <v>0</v>
      </c>
      <c r="AJ1146" s="139">
        <f t="array" aca="1" ref="AJ1146" ca="1">(
    SUMIFS(AR1106:AR1146, AY1106:AY1146, INDIRECT("AE" &amp; ROW()), AP1106:AP1146, "💲") +
    SUMIFS(AR1106:AR1146, AY1106:AY1146, INDIRECT("AE" &amp; ROW()), AP1106:AP1146, "📦")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
        SUMIFS(AR1106:AR1146, AY1106:AY1146, INDIRECT("AE" &amp; ROW()), AP1106:AP1146, "💲", AS1106:AS1146, "Familiar") +
        SUMIFS(AR1106:AR1146, AY1106:AY1146, INDIRECT("AE" &amp; ROW()), AP1106:AP1146, "📦", AS1106:AS1146, "Familiar")
    ) / 2
)  -
(
    (
        SUMIFS(AR1106:AR1146, AY1106:AY1146, INDIRECT("AE" &amp; ROW()), AP1106:AP1146, "💲", AS1106:AS1146, "Exonerado ADH") +
        SUMIFS(AR1106:AR1146, AY1106:AY1146, INDIRECT("AE" &amp; ROW()), AP1106:AP1146, "📦", AS1106:AS1146, "Exonerado ADH")
    ) / 2
)  -
(
    (
        SUMIFS(AR1106:AR1146, AY1106:AY1146, INDIRECT("AE" &amp; ROW()), AP1106:AP1146, "💲", AS1106:AS1146, "Exonerado Doctor") +
        SUMIFS(AR1106:AR1146, AY1106:AY1146, INDIRECT("AE" &amp; ROW()), AP1106:AP1146, "📦", AS1106:AS1146, "Exonerado Doctor")
    ) / 2
)</f>
        <v>0</v>
      </c>
      <c r="AK1146" s="139">
        <f t="array" aca="1" ref="AK1146" ca="1">(
    SUMIFS(AR1106:AR1146, AY1106:AY1146, INDIRECT("AE" &amp; ROW()), AP1106:AP1146, "💲") +
    SUMIFS(AR1106:AR1146, AY1106:AY1146, INDIRECT("AE" &amp; ROW()), AP1106:AP1146, "📦")
) -
(
    SUMIFS(AR1106:AR1146, AY1106:AY1146, INDIRECT("AE" &amp; ROW()), AP1106:AP1146, "💲", AS1106:AS1146, "Familiar") +
    SUMIFS(AR1106:AR1146, AY1106:AY1146, INDIRECT("AE" &amp; ROW()), AP1106:AP1146, "📦", AS1106:AS1146, "Familiar")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SUMIFS(AR1106:AR1146, AY1106:AY1146, INDIRECT("AE" &amp; ROW()), AP1106:AP1146, "💲", AS1106:AS1146, "Exonerado ADH") +
    SUMIFS(AR1106:AR1146, AY1106:AY1146, INDIRECT("AE" &amp; ROW()), AP1106:AP1146, "📦", AS1106:AS1146, "Exonerado ADH")
) -
(
    (
        SUMIFS(AR1106:AR1146, AY1106:AY1146, INDIRECT("AE" &amp; ROW()), AP1106:AP1146, "💲", AS1106:AS1146, "Exonerado Doctor") +
        SUMIFS(AR1106:AR1146, AY1106:AY1146, INDIRECT("AE" &amp; ROW()), AP1106:AP1146, "📦", AS1106:AS1146, "Exonerado Doctor")
    ) / 2
) -
(
    (
        SUMIFS(AR1106:AR1146, AY1106:AY1146, INDIRECT("AE" &amp; ROW()), AP1106:AP1146, "💲", AS1106:AS1146, "") +
        SUMIFS(AR1106:AR1146, AY1106:AY1146, INDIRECT("AE" &amp; ROW()), AP1106:AP1146, "📦", AS1106:AS1146, "")
    ) / 2
)</f>
        <v>0</v>
      </c>
      <c r="AL1146" s="140">
        <f t="array" aca="1" ref="AL1146" ca="1">(
    SUMIFS(AR1106:AR1146, AY1106:AY1146, INDIRECT("AE" &amp; ROW()), AP1106:AP1146, "💲") +
    SUMIFS(AR1106:AR1146, AY1106:AY1146, INDIRECT("AE" &amp; ROW()), AP1106:AP1146, "📦")
) -
(
    (
        SUMIFS(AR1106:AR1146, AY1106:AY1146, INDIRECT("AE" &amp; ROW()), AP1106:AP1146, "💲", AS1106:AS1146, "Familiar") +
        SUMIFS(AR1106:AR1146, AY1106:AY1146, INDIRECT("AE" &amp; ROW()), AP1106:AP1146, "📦", AS1106:AS1146, "Familiar")
    ) / 2
) -
(
    (
        SUMIFS(AR1106:AR1146, AY1106:AY1146, INDIRECT("AE" &amp; ROW()), AP1106:AP1146, "💲", AS1106:AS1146, "Participante") +
        SUMIFS(AR1106:AR1146, AY1106:AY1146, INDIRECT("AE" &amp; ROW()), AP1106:AP1146, "📦", AS1106:AS1146, "Participante")
    ) / 2
) -
(
    (
        SUMIFS(AR1106:AR1146, AY1106:AY1146, INDIRECT("AE" &amp; ROW()), AP1106:AP1146, "💲", AS1106:AS1146, "Empleado") +
        SUMIFS(AR1106:AR1146, AY1106:AY1146, INDIRECT("AE" &amp; ROW()), AP1106:AP1146, "📦", AS1106:AS1146, "Empleado")
    ) / 2
) -
(
    (
        SUMIFS(AR1106:AR1146, AY1106:AY1146, INDIRECT("AE" &amp; ROW()), AP1106:AP1146, "💲", AS1106:AS1146, "Exonerado ADH") +
        SUMIFS(AR1106:AR1146, AY1106:AY1146, INDIRECT("AE" &amp; ROW()), AP1106:AP1146, "📦", AS1106:AS1146, "Exonerado ADH")
    ) / 2
) -
(
    SUMIFS(AR1106:AR1146, AY1106:AY1146, INDIRECT("AE" &amp; ROW()), AP1106:AP1146, "💲", AS1106:AS1146, "Exonerado Doctor") +
    SUMIFS(AR1106:AR1146, AY1106:AY1146, INDIRECT("AE" &amp; ROW()), AP1106:AP1146, "📦", AS1106:AS1146, "Exonerado Doctor")
) -
(
    (
        SUMIFS(AR1106:AR1146, AY1106:AY1146, INDIRECT("AE" &amp; ROW()), AP1106:AP1146, "💲", AS1106:AS1146, "") +
        SUMIFS(AR1106:AR1146, AY1106:AY1146, INDIRECT("AE" &amp; ROW()), AP1106:AP1146, "📦", AS1106:AS1146, "")
    ) / 2
)</f>
        <v>0</v>
      </c>
      <c r="AM1146" s="48"/>
      <c r="AN1146" s="156"/>
      <c r="AO1146" s="156"/>
      <c r="AP1146" s="156"/>
      <c r="AQ1146" s="156"/>
      <c r="AR1146" s="156"/>
      <c r="AS1146" s="156"/>
      <c r="AT1146" s="156"/>
      <c r="AU1146" s="156"/>
      <c r="AV1146" s="156"/>
      <c r="AW1146" s="156"/>
      <c r="AX1146" s="156"/>
      <c r="AY1146" s="156"/>
      <c r="AZ1146" s="48"/>
      <c r="BA1146" s="48"/>
      <c r="BB1146" s="48"/>
      <c r="BC1146" s="48"/>
      <c r="BD1146" s="48"/>
      <c r="BE1146" s="48"/>
      <c r="BF1146" s="48"/>
      <c r="BG1146" s="48"/>
      <c r="BH1146" s="48"/>
      <c r="BI1146" s="48"/>
      <c r="BJ1146" s="48"/>
      <c r="BK1146" s="48"/>
      <c r="BL1146" s="48"/>
      <c r="BM1146" s="48"/>
      <c r="BN1146" s="48"/>
    </row>
    <row r="1147" spans="1:66" ht="11.25" customHeight="1">
      <c r="A1147" s="220"/>
      <c r="B1147" s="38"/>
      <c r="C1147" s="205"/>
      <c r="D1147" s="208"/>
      <c r="E1147" s="57" t="s">
        <v>42</v>
      </c>
      <c r="F1147" s="58" t="str">
        <f>IF(D1146&lt;&gt;"", VLOOKUP(D1146,'Base de Datos'!$A$2:$D1268,3,FALSE()),"")</f>
        <v/>
      </c>
      <c r="G1147" s="205"/>
      <c r="H1147" s="208"/>
      <c r="I1147" s="57" t="s">
        <v>42</v>
      </c>
      <c r="J1147" s="58" t="str">
        <f>IF(H1146&lt;&gt;"", VLOOKUP(H1146,'Base de Datos'!$A$2:$D1268,3,FALSE()),"")</f>
        <v/>
      </c>
      <c r="K1147" s="205"/>
      <c r="L1147" s="208"/>
      <c r="M1147" s="57" t="s">
        <v>42</v>
      </c>
      <c r="N1147" s="58" t="str">
        <f>IF(L1146&lt;&gt;"", VLOOKUP(L1146,'Base de Datos'!$A$2:$D1268,3,FALSE()),"")</f>
        <v/>
      </c>
      <c r="O1147" s="43"/>
      <c r="P1147" s="163"/>
      <c r="Q1147" s="3"/>
      <c r="R1147" s="15"/>
      <c r="S1147" s="229"/>
      <c r="T1147" s="230"/>
      <c r="U1147" s="59"/>
      <c r="V1147" s="47"/>
      <c r="W1147" s="229"/>
      <c r="X1147" s="230"/>
      <c r="Y1147" s="59"/>
      <c r="Z1147" s="47"/>
      <c r="AA1147" s="229"/>
      <c r="AB1147" s="230"/>
      <c r="AC1147" s="59"/>
      <c r="AD1147" s="48"/>
      <c r="AE1147" s="240" t="s">
        <v>51</v>
      </c>
      <c r="AF1147" s="230"/>
      <c r="AG1147" s="161">
        <f t="array" aca="1" ref="AG1147" ca="1">COUNTIFS(AP1106:AP1146, "💲", AY1106:AY1146, INDIRECT("AE" &amp; ROW())) + COUNTIFS(AP1106:AP1146, "📦", AY1106:AY1146, INDIRECT("AE" &amp; ROW())) + COUNTIFS(AP1106:AP1146, "✅", AY1106:AY1146, INDIRECT("AE" &amp; ROW()))</f>
        <v>0</v>
      </c>
      <c r="AH1147" s="162">
        <f t="array" aca="1" ref="AH1147" ca="1">COUNTIFS(AP1106:AP1146, "💲", AY1106:AY1146, INDIRECT("AE" &amp; ROW())) + COUNTIFS(AP1106:AP1146, "📦", AY1106:AY1146, INDIRECT("AE" &amp; ROW()))</f>
        <v>0</v>
      </c>
      <c r="AI1147" s="139">
        <f t="array" aca="1" ref="AI1147" ca="1">SUMIFS(AR1106:AR1146, AY1106:AY1146, INDIRECT("AE" &amp; ROW()), AP1106:AP1146, "💲") + SUMIFS(AR1106:AR1146, AY1106:AY1146, INDIRECT("AE" &amp; ROW()), AP1106:AP1146, "📦")</f>
        <v>0</v>
      </c>
      <c r="AJ1147" s="139">
        <f t="array" aca="1" ref="AJ1147" ca="1">(
    SUMIFS(AR1106:AR1146, AY1106:AY1146, INDIRECT("AE" &amp; ROW()), AP1106:AP1146, "💲") +
    SUMIFS(AR1106:AR1146, AY1106:AY1146, INDIRECT("AE" &amp; ROW()), AP1106:AP1146, "📦")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
        SUMIFS(AR1106:AR1146, AY1106:AY1146, INDIRECT("AE" &amp; ROW()), AP1106:AP1146, "💲", AS1106:AS1146, "Familiar") +
        SUMIFS(AR1106:AR1146, AY1106:AY1146, INDIRECT("AE" &amp; ROW()), AP1106:AP1146, "📦", AS1106:AS1146, "Familiar")
    ) / 2
)  -
(
    (
        SUMIFS(AR1106:AR1146, AY1106:AY1146, INDIRECT("AE" &amp; ROW()), AP1106:AP1146, "💲", AS1106:AS1146, "Exonerado ADH") +
        SUMIFS(AR1106:AR1146, AY1106:AY1146, INDIRECT("AE" &amp; ROW()), AP1106:AP1146, "📦", AS1106:AS1146, "Exonerado ADH")
    ) / 2
)  -
(
    (
        SUMIFS(AR1106:AR1146, AY1106:AY1146, INDIRECT("AE" &amp; ROW()), AP1106:AP1146, "💲", AS1106:AS1146, "Exonerado Doctor") +
        SUMIFS(AR1106:AR1146, AY1106:AY1146, INDIRECT("AE" &amp; ROW()), AP1106:AP1146, "📦", AS1106:AS1146, "Exonerado Doctor")
    ) / 2
)</f>
        <v>0</v>
      </c>
      <c r="AK1147" s="139">
        <f t="array" aca="1" ref="AK1147" ca="1">(
    SUMIFS(AR1106:AR1146, AY1106:AY1146, INDIRECT("AE" &amp; ROW()), AP1106:AP1146, "💲") +
    SUMIFS(AR1106:AR1146, AY1106:AY1146, INDIRECT("AE" &amp; ROW()), AP1106:AP1146, "📦")
) -
(
    SUMIFS(AR1106:AR1146, AY1106:AY1146, INDIRECT("AE" &amp; ROW()), AP1106:AP1146, "💲", AS1106:AS1146, "Familiar") +
    SUMIFS(AR1106:AR1146, AY1106:AY1146, INDIRECT("AE" &amp; ROW()), AP1106:AP1146, "📦", AS1106:AS1146, "Familiar")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SUMIFS(AR1106:AR1146, AY1106:AY1146, INDIRECT("AE" &amp; ROW()), AP1106:AP1146, "💲", AS1106:AS1146, "Exonerado ADH") +
    SUMIFS(AR1106:AR1146, AY1106:AY1146, INDIRECT("AE" &amp; ROW()), AP1106:AP1146, "📦", AS1106:AS1146, "Exonerado ADH")
) -
(
    (
        SUMIFS(AR1106:AR1146, AY1106:AY1146, INDIRECT("AE" &amp; ROW()), AP1106:AP1146, "💲", AS1106:AS1146, "Exonerado Doctor") +
        SUMIFS(AR1106:AR1146, AY1106:AY1146, INDIRECT("AE" &amp; ROW()), AP1106:AP1146, "📦", AS1106:AS1146, "Exonerado Doctor")
    ) / 2
) -
(
    (
        SUMIFS(AR1106:AR1146, AY1106:AY1146, INDIRECT("AE" &amp; ROW()), AP1106:AP1146, "💲", AS1106:AS1146, "") +
        SUMIFS(AR1106:AR1146, AY1106:AY1146, INDIRECT("AE" &amp; ROW()), AP1106:AP1146, "📦", AS1106:AS1146, "")
    ) / 2
)</f>
        <v>0</v>
      </c>
      <c r="AL1147" s="140">
        <f t="array" aca="1" ref="AL1147" ca="1">(
    SUMIFS(AR1106:AR1146, AY1106:AY1146, INDIRECT("AE" &amp; ROW()), AP1106:AP1146, "💲") +
    SUMIFS(AR1106:AR1146, AY1106:AY1146, INDIRECT("AE" &amp; ROW()), AP1106:AP1146, "📦")
) -
(
    (
        SUMIFS(AR1106:AR1146, AY1106:AY1146, INDIRECT("AE" &amp; ROW()), AP1106:AP1146, "💲", AS1106:AS1146, "Familiar") +
        SUMIFS(AR1106:AR1146, AY1106:AY1146, INDIRECT("AE" &amp; ROW()), AP1106:AP1146, "📦", AS1106:AS1146, "Familiar")
    ) / 2
) -
(
    (
        SUMIFS(AR1106:AR1146, AY1106:AY1146, INDIRECT("AE" &amp; ROW()), AP1106:AP1146, "💲", AS1106:AS1146, "Participante") +
        SUMIFS(AR1106:AR1146, AY1106:AY1146, INDIRECT("AE" &amp; ROW()), AP1106:AP1146, "📦", AS1106:AS1146, "Participante")
    ) / 2
) -
(
    (
        SUMIFS(AR1106:AR1146, AY1106:AY1146, INDIRECT("AE" &amp; ROW()), AP1106:AP1146, "💲", AS1106:AS1146, "Empleado") +
        SUMIFS(AR1106:AR1146, AY1106:AY1146, INDIRECT("AE" &amp; ROW()), AP1106:AP1146, "📦", AS1106:AS1146, "Empleado")
    ) / 2
) -
(
    (
        SUMIFS(AR1106:AR1146, AY1106:AY1146, INDIRECT("AE" &amp; ROW()), AP1106:AP1146, "💲", AS1106:AS1146, "Exonerado ADH") +
        SUMIFS(AR1106:AR1146, AY1106:AY1146, INDIRECT("AE" &amp; ROW()), AP1106:AP1146, "📦", AS1106:AS1146, "Exonerado ADH")
    ) / 2
) -
(
    SUMIFS(AR1106:AR1146, AY1106:AY1146, INDIRECT("AE" &amp; ROW()), AP1106:AP1146, "💲", AS1106:AS1146, "Exonerado Doctor") +
    SUMIFS(AR1106:AR1146, AY1106:AY1146, INDIRECT("AE" &amp; ROW()), AP1106:AP1146, "📦", AS1106:AS1146, "Exonerado Doctor")
) -
(
    (
        SUMIFS(AR1106:AR1146, AY1106:AY1146, INDIRECT("AE" &amp; ROW()), AP1106:AP1146, "💲", AS1106:AS1146, "") +
        SUMIFS(AR1106:AR1146, AY1106:AY1146, INDIRECT("AE" &amp; ROW()), AP1106:AP1146, "📦", AS1106:AS1146, "")
    ) / 2
)</f>
        <v>0</v>
      </c>
      <c r="AM1147" s="48"/>
      <c r="AN1147" s="48"/>
      <c r="AO1147" s="48"/>
      <c r="AP1147" s="48"/>
      <c r="AQ1147" s="48"/>
      <c r="AR1147" s="48"/>
      <c r="AS1147" s="48"/>
      <c r="AT1147" s="48"/>
      <c r="AU1147" s="48"/>
      <c r="AV1147" s="48"/>
      <c r="AW1147" s="48"/>
      <c r="AX1147" s="48"/>
      <c r="AY1147" s="48"/>
      <c r="AZ1147" s="48"/>
      <c r="BA1147" s="48"/>
      <c r="BB1147" s="48"/>
      <c r="BC1147" s="48"/>
      <c r="BD1147" s="48"/>
      <c r="BE1147" s="48"/>
      <c r="BF1147" s="48"/>
      <c r="BG1147" s="48"/>
      <c r="BH1147" s="48"/>
      <c r="BI1147" s="48"/>
      <c r="BJ1147" s="48"/>
      <c r="BK1147" s="48"/>
      <c r="BL1147" s="48"/>
      <c r="BM1147" s="48"/>
      <c r="BN1147" s="48"/>
    </row>
    <row r="1148" spans="1:66" ht="11.25" customHeight="1">
      <c r="A1148" s="220"/>
      <c r="B1148" s="38"/>
      <c r="C1148" s="205"/>
      <c r="D1148" s="208"/>
      <c r="E1148" s="57" t="s">
        <v>44</v>
      </c>
      <c r="F1148" s="58" t="str">
        <f>IF(D1146&lt;&gt;"", VLOOKUP(D1146,'Base de Datos'!$A$2:$D1268,4,FALSE()),"")</f>
        <v/>
      </c>
      <c r="G1148" s="205"/>
      <c r="H1148" s="208"/>
      <c r="I1148" s="57" t="s">
        <v>44</v>
      </c>
      <c r="J1148" s="58" t="str">
        <f>IF(H1146&lt;&gt;"", VLOOKUP(H1146,'Base de Datos'!$A$2:$D1268,4,FALSE()),"")</f>
        <v/>
      </c>
      <c r="K1148" s="205"/>
      <c r="L1148" s="208"/>
      <c r="M1148" s="57" t="s">
        <v>44</v>
      </c>
      <c r="N1148" s="58" t="str">
        <f>IF(L1146&lt;&gt;"", VLOOKUP(L1146,'Base de Datos'!$A$2:$D1268,4,FALSE()),"")</f>
        <v/>
      </c>
      <c r="O1148" s="43"/>
      <c r="P1148" s="163"/>
      <c r="Q1148" s="3"/>
      <c r="R1148" s="15"/>
      <c r="S1148" s="229"/>
      <c r="T1148" s="230"/>
      <c r="U1148" s="59"/>
      <c r="V1148" s="47"/>
      <c r="W1148" s="229"/>
      <c r="X1148" s="230"/>
      <c r="Y1148" s="59"/>
      <c r="Z1148" s="47"/>
      <c r="AA1148" s="229"/>
      <c r="AB1148" s="230"/>
      <c r="AC1148" s="59"/>
      <c r="AD1148" s="48"/>
      <c r="AE1148" s="240" t="s">
        <v>55</v>
      </c>
      <c r="AF1148" s="230"/>
      <c r="AG1148" s="161">
        <f t="array" aca="1" ref="AG1148" ca="1">COUNTIFS(AP1106:AP1146, "💲", AY1106:AY1146, INDIRECT("AE" &amp; ROW())) + COUNTIFS(AP1106:AP1146, "📦", AY1106:AY1146, INDIRECT("AE" &amp; ROW())) + COUNTIFS(AP1106:AP1146, "✅", AY1106:AY1146, INDIRECT("AE" &amp; ROW()))</f>
        <v>0</v>
      </c>
      <c r="AH1148" s="162">
        <f t="array" aca="1" ref="AH1148" ca="1">COUNTIFS(AP1106:AP1146, "💲", AY1106:AY1146, INDIRECT("AE" &amp; ROW())) + COUNTIFS(AP1106:AP1146, "📦", AY1106:AY1146, INDIRECT("AE" &amp; ROW()))</f>
        <v>0</v>
      </c>
      <c r="AI1148" s="139">
        <f t="array" aca="1" ref="AI1148" ca="1">SUMIFS(AR1106:AR1146, AY1106:AY1146, INDIRECT("AE" &amp; ROW()), AP1106:AP1146, "💲") + SUMIFS(AR1106:AR1146, AY1106:AY1146, INDIRECT("AE" &amp; ROW()), AP1106:AP1146, "📦")</f>
        <v>0</v>
      </c>
      <c r="AJ1148" s="139">
        <f t="array" aca="1" ref="AJ1148" ca="1">(
    SUMIFS(AR1106:AR1146, AY1106:AY1146, INDIRECT("AE" &amp; ROW()), AP1106:AP1146, "💲") +
    SUMIFS(AR1106:AR1146, AY1106:AY1146, INDIRECT("AE" &amp; ROW()), AP1106:AP1146, "📦")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
        SUMIFS(AR1106:AR1146, AY1106:AY1146, INDIRECT("AE" &amp; ROW()), AP1106:AP1146, "💲", AS1106:AS1146, "Familiar") +
        SUMIFS(AR1106:AR1146, AY1106:AY1146, INDIRECT("AE" &amp; ROW()), AP1106:AP1146, "📦", AS1106:AS1146, "Familiar")
    ) / 2
)  -
(
    (
        SUMIFS(AR1106:AR1146, AY1106:AY1146, INDIRECT("AE" &amp; ROW()), AP1106:AP1146, "💲", AS1106:AS1146, "Exonerado ADH") +
        SUMIFS(AR1106:AR1146, AY1106:AY1146, INDIRECT("AE" &amp; ROW()), AP1106:AP1146, "📦", AS1106:AS1146, "Exonerado ADH")
    ) / 2
)  -
(
    (
        SUMIFS(AR1106:AR1146, AY1106:AY1146, INDIRECT("AE" &amp; ROW()), AP1106:AP1146, "💲", AS1106:AS1146, "Exonerado Doctor") +
        SUMIFS(AR1106:AR1146, AY1106:AY1146, INDIRECT("AE" &amp; ROW()), AP1106:AP1146, "📦", AS1106:AS1146, "Exonerado Doctor")
    ) / 2
)</f>
        <v>0</v>
      </c>
      <c r="AK1148" s="139">
        <f t="array" aca="1" ref="AK1148" ca="1">(
    SUMIFS(AR1106:AR1146, AY1106:AY1146, INDIRECT("AE" &amp; ROW()), AP1106:AP1146, "💲") +
    SUMIFS(AR1106:AR1146, AY1106:AY1146, INDIRECT("AE" &amp; ROW()), AP1106:AP1146, "📦")
) -
(
    SUMIFS(AR1106:AR1146, AY1106:AY1146, INDIRECT("AE" &amp; ROW()), AP1106:AP1146, "💲", AS1106:AS1146, "Familiar") +
    SUMIFS(AR1106:AR1146, AY1106:AY1146, INDIRECT("AE" &amp; ROW()), AP1106:AP1146, "📦", AS1106:AS1146, "Familiar")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SUMIFS(AR1106:AR1146, AY1106:AY1146, INDIRECT("AE" &amp; ROW()), AP1106:AP1146, "💲", AS1106:AS1146, "Exonerado ADH") +
    SUMIFS(AR1106:AR1146, AY1106:AY1146, INDIRECT("AE" &amp; ROW()), AP1106:AP1146, "📦", AS1106:AS1146, "Exonerado ADH")
) -
(
    (
        SUMIFS(AR1106:AR1146, AY1106:AY1146, INDIRECT("AE" &amp; ROW()), AP1106:AP1146, "💲", AS1106:AS1146, "Exonerado Doctor") +
        SUMIFS(AR1106:AR1146, AY1106:AY1146, INDIRECT("AE" &amp; ROW()), AP1106:AP1146, "📦", AS1106:AS1146, "Exonerado Doctor")
    ) / 2
) -
(
    (
        SUMIFS(AR1106:AR1146, AY1106:AY1146, INDIRECT("AE" &amp; ROW()), AP1106:AP1146, "💲", AS1106:AS1146, "") +
        SUMIFS(AR1106:AR1146, AY1106:AY1146, INDIRECT("AE" &amp; ROW()), AP1106:AP1146, "📦", AS1106:AS1146, "")
    ) / 2
)</f>
        <v>0</v>
      </c>
      <c r="AL1148" s="140">
        <f t="array" aca="1" ref="AL1148" ca="1">(
    SUMIFS(AR1106:AR1146, AY1106:AY1146, INDIRECT("AE" &amp; ROW()), AP1106:AP1146, "💲") +
    SUMIFS(AR1106:AR1146, AY1106:AY1146, INDIRECT("AE" &amp; ROW()), AP1106:AP1146, "📦")
) -
(
    (
        SUMIFS(AR1106:AR1146, AY1106:AY1146, INDIRECT("AE" &amp; ROW()), AP1106:AP1146, "💲", AS1106:AS1146, "Familiar") +
        SUMIFS(AR1106:AR1146, AY1106:AY1146, INDIRECT("AE" &amp; ROW()), AP1106:AP1146, "📦", AS1106:AS1146, "Familiar")
    ) / 2
) -
(
    (
        SUMIFS(AR1106:AR1146, AY1106:AY1146, INDIRECT("AE" &amp; ROW()), AP1106:AP1146, "💲", AS1106:AS1146, "Participante") +
        SUMIFS(AR1106:AR1146, AY1106:AY1146, INDIRECT("AE" &amp; ROW()), AP1106:AP1146, "📦", AS1106:AS1146, "Participante")
    ) / 2
) -
(
    (
        SUMIFS(AR1106:AR1146, AY1106:AY1146, INDIRECT("AE" &amp; ROW()), AP1106:AP1146, "💲", AS1106:AS1146, "Empleado") +
        SUMIFS(AR1106:AR1146, AY1106:AY1146, INDIRECT("AE" &amp; ROW()), AP1106:AP1146, "📦", AS1106:AS1146, "Empleado")
    ) / 2
) -
(
    (
        SUMIFS(AR1106:AR1146, AY1106:AY1146, INDIRECT("AE" &amp; ROW()), AP1106:AP1146, "💲", AS1106:AS1146, "Exonerado ADH") +
        SUMIFS(AR1106:AR1146, AY1106:AY1146, INDIRECT("AE" &amp; ROW()), AP1106:AP1146, "📦", AS1106:AS1146, "Exonerado ADH")
    ) / 2
) -
(
    SUMIFS(AR1106:AR1146, AY1106:AY1146, INDIRECT("AE" &amp; ROW()), AP1106:AP1146, "💲", AS1106:AS1146, "Exonerado Doctor") +
    SUMIFS(AR1106:AR1146, AY1106:AY1146, INDIRECT("AE" &amp; ROW()), AP1106:AP1146, "📦", AS1106:AS1146, "Exonerado Doctor")
) -
(
    (
        SUMIFS(AR1106:AR1146, AY1106:AY1146, INDIRECT("AE" &amp; ROW()), AP1106:AP1146, "💲", AS1106:AS1146, "") +
        SUMIFS(AR1106:AR1146, AY1106:AY1146, INDIRECT("AE" &amp; ROW()), AP1106:AP1146, "📦", AS1106:AS1146, "")
    ) / 2
)</f>
        <v>0</v>
      </c>
      <c r="AM1148" s="48"/>
      <c r="AN1148" s="48"/>
      <c r="AO1148" s="48"/>
      <c r="AP1148" s="48"/>
      <c r="AQ1148" s="48"/>
      <c r="AR1148" s="48"/>
      <c r="AS1148" s="48"/>
      <c r="AT1148" s="48"/>
      <c r="AU1148" s="48"/>
      <c r="AV1148" s="48"/>
      <c r="AW1148" s="48"/>
      <c r="AX1148" s="48"/>
      <c r="AY1148" s="48"/>
      <c r="AZ1148" s="48"/>
      <c r="BA1148" s="48"/>
      <c r="BB1148" s="48"/>
      <c r="BC1148" s="48"/>
      <c r="BD1148" s="48"/>
      <c r="BE1148" s="48"/>
      <c r="BF1148" s="48"/>
      <c r="BG1148" s="48"/>
      <c r="BH1148" s="48"/>
      <c r="BI1148" s="48"/>
      <c r="BJ1148" s="48"/>
      <c r="BK1148" s="48"/>
      <c r="BL1148" s="48"/>
      <c r="BM1148" s="48"/>
      <c r="BN1148" s="48"/>
    </row>
    <row r="1149" spans="1:66" ht="11.25" customHeight="1">
      <c r="A1149" s="221"/>
      <c r="B1149" s="38"/>
      <c r="C1149" s="206"/>
      <c r="D1149" s="209"/>
      <c r="E1149" s="85" t="s">
        <v>46</v>
      </c>
      <c r="F1149" s="86"/>
      <c r="G1149" s="206"/>
      <c r="H1149" s="209"/>
      <c r="I1149" s="85" t="s">
        <v>46</v>
      </c>
      <c r="J1149" s="108"/>
      <c r="K1149" s="206"/>
      <c r="L1149" s="209"/>
      <c r="M1149" s="85" t="s">
        <v>46</v>
      </c>
      <c r="N1149" s="108"/>
      <c r="O1149" s="43"/>
      <c r="P1149" s="163"/>
      <c r="Q1149" s="3"/>
      <c r="R1149" s="15"/>
      <c r="S1149" s="227" t="str">
        <f>IF(OR(S1146="Empleado",S1146="Familiar"),"Nombre del Empleado","N° Factura")</f>
        <v>N° Factura</v>
      </c>
      <c r="T1149" s="228"/>
      <c r="U1149" s="89"/>
      <c r="V1149" s="47"/>
      <c r="W1149" s="227" t="str">
        <f>IF(OR(W1146="Empleado",W1146="Familiar"),"Nombre del Empleado","N° Factura")</f>
        <v>N° Factura</v>
      </c>
      <c r="X1149" s="228"/>
      <c r="Y1149" s="89"/>
      <c r="Z1149" s="47"/>
      <c r="AA1149" s="227" t="str">
        <f>IF(OR(AA1146="Empleado",AA1146="Familiar"),"Nombre del Empleado","N° Factura")</f>
        <v>N° Factura</v>
      </c>
      <c r="AB1149" s="228"/>
      <c r="AC1149" s="89"/>
      <c r="AD1149" s="48"/>
      <c r="AE1149" s="240" t="s">
        <v>57</v>
      </c>
      <c r="AF1149" s="230"/>
      <c r="AG1149" s="161">
        <f t="array" aca="1" ref="AG1149" ca="1">COUNTIFS(AP1106:AP1146, "💲", AY1106:AY1146, INDIRECT("AE" &amp; ROW())) + COUNTIFS(AP1106:AP1146, "📦", AY1106:AY1146, INDIRECT("AE" &amp; ROW())) + COUNTIFS(AP1106:AP1146, "✅", AY1106:AY1146, INDIRECT("AE" &amp; ROW()))</f>
        <v>0</v>
      </c>
      <c r="AH1149" s="162">
        <f t="array" aca="1" ref="AH1149" ca="1">COUNTIFS(AP1106:AP1146, "💲", AY1106:AY1146, INDIRECT("AE" &amp; ROW())) + COUNTIFS(AP1106:AP1146, "📦", AY1106:AY1146, INDIRECT("AE" &amp; ROW()))</f>
        <v>0</v>
      </c>
      <c r="AI1149" s="139">
        <f t="array" aca="1" ref="AI1149" ca="1">SUMIFS(AR1106:AR1146, AY1106:AY1146, INDIRECT("AE" &amp; ROW()), AP1106:AP1146, "💲") + SUMIFS(AR1106:AR1146, AY1106:AY1146, INDIRECT("AE" &amp; ROW()), AP1106:AP1146, "📦")</f>
        <v>0</v>
      </c>
      <c r="AJ1149" s="139">
        <f t="array" aca="1" ref="AJ1149" ca="1">(
    SUMIFS(AR1106:AR1146, AY1106:AY1146, INDIRECT("AE" &amp; ROW()), AP1106:AP1146, "💲") +
    SUMIFS(AR1106:AR1146, AY1106:AY1146, INDIRECT("AE" &amp; ROW()), AP1106:AP1146, "📦")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
        SUMIFS(AR1106:AR1146, AY1106:AY1146, INDIRECT("AE" &amp; ROW()), AP1106:AP1146, "💲", AS1106:AS1146, "Familiar") +
        SUMIFS(AR1106:AR1146, AY1106:AY1146, INDIRECT("AE" &amp; ROW()), AP1106:AP1146, "📦", AS1106:AS1146, "Familiar")
    ) / 2
)  -
(
    (
        SUMIFS(AR1106:AR1146, AY1106:AY1146, INDIRECT("AE" &amp; ROW()), AP1106:AP1146, "💲", AS1106:AS1146, "Exonerado ADH") +
        SUMIFS(AR1106:AR1146, AY1106:AY1146, INDIRECT("AE" &amp; ROW()), AP1106:AP1146, "📦", AS1106:AS1146, "Exonerado ADH")
    ) / 2
)  -
(
    (
        SUMIFS(AR1106:AR1146, AY1106:AY1146, INDIRECT("AE" &amp; ROW()), AP1106:AP1146, "💲", AS1106:AS1146, "Exonerado Doctor") +
        SUMIFS(AR1106:AR1146, AY1106:AY1146, INDIRECT("AE" &amp; ROW()), AP1106:AP1146, "📦", AS1106:AS1146, "Exonerado Doctor")
    ) / 2
)</f>
        <v>0</v>
      </c>
      <c r="AK1149" s="139">
        <f t="array" aca="1" ref="AK1149" ca="1">(
    SUMIFS(AR1106:AR1146, AY1106:AY1146, INDIRECT("AE" &amp; ROW()), AP1106:AP1146, "💲") +
    SUMIFS(AR1106:AR1146, AY1106:AY1146, INDIRECT("AE" &amp; ROW()), AP1106:AP1146, "📦")
) -
(
    SUMIFS(AR1106:AR1146, AY1106:AY1146, INDIRECT("AE" &amp; ROW()), AP1106:AP1146, "💲", AS1106:AS1146, "Familiar") +
    SUMIFS(AR1106:AR1146, AY1106:AY1146, INDIRECT("AE" &amp; ROW()), AP1106:AP1146, "📦", AS1106:AS1146, "Familiar")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SUMIFS(AR1106:AR1146, AY1106:AY1146, INDIRECT("AE" &amp; ROW()), AP1106:AP1146, "💲", AS1106:AS1146, "Exonerado ADH") +
    SUMIFS(AR1106:AR1146, AY1106:AY1146, INDIRECT("AE" &amp; ROW()), AP1106:AP1146, "📦", AS1106:AS1146, "Exonerado ADH")
) -
(
    (
        SUMIFS(AR1106:AR1146, AY1106:AY1146, INDIRECT("AE" &amp; ROW()), AP1106:AP1146, "💲", AS1106:AS1146, "Exonerado Doctor") +
        SUMIFS(AR1106:AR1146, AY1106:AY1146, INDIRECT("AE" &amp; ROW()), AP1106:AP1146, "📦", AS1106:AS1146, "Exonerado Doctor")
    ) / 2
) -
(
    (
        SUMIFS(AR1106:AR1146, AY1106:AY1146, INDIRECT("AE" &amp; ROW()), AP1106:AP1146, "💲", AS1106:AS1146, "") +
        SUMIFS(AR1106:AR1146, AY1106:AY1146, INDIRECT("AE" &amp; ROW()), AP1106:AP1146, "📦", AS1106:AS1146, "")
    ) / 2
)</f>
        <v>0</v>
      </c>
      <c r="AL1149" s="140">
        <f t="array" aca="1" ref="AL1149" ca="1">(
    SUMIFS(AR1106:AR1146, AY1106:AY1146, INDIRECT("AE" &amp; ROW()), AP1106:AP1146, "💲") +
    SUMIFS(AR1106:AR1146, AY1106:AY1146, INDIRECT("AE" &amp; ROW()), AP1106:AP1146, "📦")
) -
(
    (
        SUMIFS(AR1106:AR1146, AY1106:AY1146, INDIRECT("AE" &amp; ROW()), AP1106:AP1146, "💲", AS1106:AS1146, "Familiar") +
        SUMIFS(AR1106:AR1146, AY1106:AY1146, INDIRECT("AE" &amp; ROW()), AP1106:AP1146, "📦", AS1106:AS1146, "Familiar")
    ) / 2
) -
(
    (
        SUMIFS(AR1106:AR1146, AY1106:AY1146, INDIRECT("AE" &amp; ROW()), AP1106:AP1146, "💲", AS1106:AS1146, "Participante") +
        SUMIFS(AR1106:AR1146, AY1106:AY1146, INDIRECT("AE" &amp; ROW()), AP1106:AP1146, "📦", AS1106:AS1146, "Participante")
    ) / 2
) -
(
    (
        SUMIFS(AR1106:AR1146, AY1106:AY1146, INDIRECT("AE" &amp; ROW()), AP1106:AP1146, "💲", AS1106:AS1146, "Empleado") +
        SUMIFS(AR1106:AR1146, AY1106:AY1146, INDIRECT("AE" &amp; ROW()), AP1106:AP1146, "📦", AS1106:AS1146, "Empleado")
    ) / 2
) -
(
    (
        SUMIFS(AR1106:AR1146, AY1106:AY1146, INDIRECT("AE" &amp; ROW()), AP1106:AP1146, "💲", AS1106:AS1146, "Exonerado ADH") +
        SUMIFS(AR1106:AR1146, AY1106:AY1146, INDIRECT("AE" &amp; ROW()), AP1106:AP1146, "📦", AS1106:AS1146, "Exonerado ADH")
    ) / 2
) -
(
    SUMIFS(AR1106:AR1146, AY1106:AY1146, INDIRECT("AE" &amp; ROW()), AP1106:AP1146, "💲", AS1106:AS1146, "Exonerado Doctor") +
    SUMIFS(AR1106:AR1146, AY1106:AY1146, INDIRECT("AE" &amp; ROW()), AP1106:AP1146, "📦", AS1106:AS1146, "Exonerado Doctor")
) -
(
    (
        SUMIFS(AR1106:AR1146, AY1106:AY1146, INDIRECT("AE" &amp; ROW()), AP1106:AP1146, "💲", AS1106:AS1146, "") +
        SUMIFS(AR1106:AR1146, AY1106:AY1146, INDIRECT("AE" &amp; ROW()), AP1106:AP1146, "📦", AS1106:AS1146, "")
    ) / 2
)</f>
        <v>0</v>
      </c>
      <c r="AM1149" s="48"/>
      <c r="AN1149" s="48"/>
      <c r="AO1149" s="48"/>
      <c r="AP1149" s="48"/>
      <c r="AQ1149" s="48"/>
      <c r="AR1149" s="48"/>
      <c r="AS1149" s="48"/>
      <c r="AT1149" s="48"/>
      <c r="AU1149" s="48"/>
      <c r="AV1149" s="48"/>
      <c r="AW1149" s="48"/>
      <c r="AX1149" s="48"/>
      <c r="AY1149" s="48"/>
      <c r="AZ1149" s="48"/>
      <c r="BA1149" s="48"/>
      <c r="BB1149" s="48"/>
      <c r="BC1149" s="48"/>
      <c r="BD1149" s="48"/>
      <c r="BE1149" s="48"/>
      <c r="BF1149" s="48"/>
      <c r="BG1149" s="48"/>
      <c r="BH1149" s="48"/>
      <c r="BI1149" s="48"/>
      <c r="BJ1149" s="48"/>
      <c r="BK1149" s="48"/>
      <c r="BL1149" s="48"/>
      <c r="BM1149" s="48"/>
      <c r="BN1149" s="48"/>
    </row>
    <row r="1150" spans="1:66" ht="11.25" customHeight="1">
      <c r="A1150" s="222">
        <f>A1146+$Q$13/1440</f>
        <v>0.79166666666666641</v>
      </c>
      <c r="B1150" s="164"/>
      <c r="C1150" s="204"/>
      <c r="D1150" s="207"/>
      <c r="E1150" s="177" t="s">
        <v>36</v>
      </c>
      <c r="F1150" s="42" t="str">
        <f>IF(D1150&lt;&gt;"", VLOOKUP(D1150,'Base de Datos'!$A$2:$D1268,2,FALSE()),"")</f>
        <v/>
      </c>
      <c r="G1150" s="204"/>
      <c r="H1150" s="216"/>
      <c r="I1150" s="177" t="s">
        <v>36</v>
      </c>
      <c r="J1150" s="42" t="str">
        <f>IF(H1150&lt;&gt;"", VLOOKUP(H1150,'Base de Datos'!$A$2:$D1268,2,FALSE()),"")</f>
        <v/>
      </c>
      <c r="K1150" s="204"/>
      <c r="L1150" s="216"/>
      <c r="M1150" s="177" t="s">
        <v>36</v>
      </c>
      <c r="N1150" s="42" t="str">
        <f>IF(L1150&lt;&gt;"", VLOOKUP(L1150,'Base de Datos'!$A$2:$D1268,2,FALSE()),"")</f>
        <v/>
      </c>
      <c r="O1150" s="165"/>
      <c r="P1150" s="165"/>
      <c r="Q1150" s="165"/>
      <c r="R1150" s="166"/>
      <c r="S1150" s="167"/>
      <c r="T1150" s="45" t="s">
        <v>37</v>
      </c>
      <c r="U1150" s="168"/>
      <c r="V1150" s="169"/>
      <c r="W1150" s="167"/>
      <c r="X1150" s="45" t="s">
        <v>37</v>
      </c>
      <c r="Y1150" s="168"/>
      <c r="Z1150" s="169"/>
      <c r="AA1150" s="167"/>
      <c r="AB1150" s="45" t="s">
        <v>37</v>
      </c>
      <c r="AC1150" s="168"/>
      <c r="AD1150" s="56"/>
      <c r="AE1150" s="240" t="s">
        <v>59</v>
      </c>
      <c r="AF1150" s="230"/>
      <c r="AG1150" s="161">
        <f t="array" aca="1" ref="AG1150" ca="1">COUNTIFS(AP1106:AP1146, "💲", AY1106:AY1146, INDIRECT("AE" &amp; ROW())) + COUNTIFS(AP1106:AP1146, "📦", AY1106:AY1146, INDIRECT("AE" &amp; ROW())) + COUNTIFS(AP1106:AP1146, "✅", AY1106:AY1146, INDIRECT("AE" &amp; ROW()))</f>
        <v>1</v>
      </c>
      <c r="AH1150" s="162">
        <f t="array" aca="1" ref="AH1150" ca="1">COUNTIFS(AP1106:AP1146, "💲", AY1106:AY1146, INDIRECT("AE" &amp; ROW())) + COUNTIFS(AP1106:AP1146, "📦", AY1106:AY1146, INDIRECT("AE" &amp; ROW()))</f>
        <v>0</v>
      </c>
      <c r="AI1150" s="139">
        <f t="array" aca="1" ref="AI1150" ca="1">SUMIFS(AR1106:AR1146, AY1106:AY1146, INDIRECT("AE" &amp; ROW()), AP1106:AP1146, "💲") + SUMIFS(AR1106:AR1146, AY1106:AY1146, INDIRECT("AE" &amp; ROW()), AP1106:AP1146, "📦")</f>
        <v>0</v>
      </c>
      <c r="AJ1150" s="139">
        <f t="array" aca="1" ref="AJ1150" ca="1">(
    SUMIFS(AR1106:AR1146, AY1106:AY1146, INDIRECT("AE" &amp; ROW()), AP1106:AP1146, "💲") +
    SUMIFS(AR1106:AR1146, AY1106:AY1146, INDIRECT("AE" &amp; ROW()), AP1106:AP1146, "📦")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
        SUMIFS(AR1106:AR1146, AY1106:AY1146, INDIRECT("AE" &amp; ROW()), AP1106:AP1146, "💲", AS1106:AS1146, "Familiar") +
        SUMIFS(AR1106:AR1146, AY1106:AY1146, INDIRECT("AE" &amp; ROW()), AP1106:AP1146, "📦", AS1106:AS1146, "Familiar")
    ) / 2
)  -
(
    (
        SUMIFS(AR1106:AR1146, AY1106:AY1146, INDIRECT("AE" &amp; ROW()), AP1106:AP1146, "💲", AS1106:AS1146, "Exonerado ADH") +
        SUMIFS(AR1106:AR1146, AY1106:AY1146, INDIRECT("AE" &amp; ROW()), AP1106:AP1146, "📦", AS1106:AS1146, "Exonerado ADH")
    ) / 2
)  -
(
    (
        SUMIFS(AR1106:AR1146, AY1106:AY1146, INDIRECT("AE" &amp; ROW()), AP1106:AP1146, "💲", AS1106:AS1146, "Exonerado Doctor") +
        SUMIFS(AR1106:AR1146, AY1106:AY1146, INDIRECT("AE" &amp; ROW()), AP1106:AP1146, "📦", AS1106:AS1146, "Exonerado Doctor")
    ) / 2
)</f>
        <v>0</v>
      </c>
      <c r="AK1150" s="139">
        <f t="array" aca="1" ref="AK1150" ca="1">(
    SUMIFS(AR1106:AR1146, AY1106:AY1146, INDIRECT("AE" &amp; ROW()), AP1106:AP1146, "💲") +
    SUMIFS(AR1106:AR1146, AY1106:AY1146, INDIRECT("AE" &amp; ROW()), AP1106:AP1146, "📦")
) -
(
    SUMIFS(AR1106:AR1146, AY1106:AY1146, INDIRECT("AE" &amp; ROW()), AP1106:AP1146, "💲", AS1106:AS1146, "Familiar") +
    SUMIFS(AR1106:AR1146, AY1106:AY1146, INDIRECT("AE" &amp; ROW()), AP1106:AP1146, "📦", AS1106:AS1146, "Familiar")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SUMIFS(AR1106:AR1146, AY1106:AY1146, INDIRECT("AE" &amp; ROW()), AP1106:AP1146, "💲", AS1106:AS1146, "Exonerado ADH") +
    SUMIFS(AR1106:AR1146, AY1106:AY1146, INDIRECT("AE" &amp; ROW()), AP1106:AP1146, "📦", AS1106:AS1146, "Exonerado ADH")
) -
(
    (
        SUMIFS(AR1106:AR1146, AY1106:AY1146, INDIRECT("AE" &amp; ROW()), AP1106:AP1146, "💲", AS1106:AS1146, "Exonerado Doctor") +
        SUMIFS(AR1106:AR1146, AY1106:AY1146, INDIRECT("AE" &amp; ROW()), AP1106:AP1146, "📦", AS1106:AS1146, "Exonerado Doctor")
    ) / 2
) -
(
    (
        SUMIFS(AR1106:AR1146, AY1106:AY1146, INDIRECT("AE" &amp; ROW()), AP1106:AP1146, "💲", AS1106:AS1146, "") +
        SUMIFS(AR1106:AR1146, AY1106:AY1146, INDIRECT("AE" &amp; ROW()), AP1106:AP1146, "📦", AS1106:AS1146, "")
    ) / 2
)</f>
        <v>0</v>
      </c>
      <c r="AL1150" s="140">
        <f t="array" aca="1" ref="AL1150" ca="1">(
    SUMIFS(AR1106:AR1146, AY1106:AY1146, INDIRECT("AE" &amp; ROW()), AP1106:AP1146, "💲") +
    SUMIFS(AR1106:AR1146, AY1106:AY1146, INDIRECT("AE" &amp; ROW()), AP1106:AP1146, "📦")
) -
(
    (
        SUMIFS(AR1106:AR1146, AY1106:AY1146, INDIRECT("AE" &amp; ROW()), AP1106:AP1146, "💲", AS1106:AS1146, "Familiar") +
        SUMIFS(AR1106:AR1146, AY1106:AY1146, INDIRECT("AE" &amp; ROW()), AP1106:AP1146, "📦", AS1106:AS1146, "Familiar")
    ) / 2
) -
(
    (
        SUMIFS(AR1106:AR1146, AY1106:AY1146, INDIRECT("AE" &amp; ROW()), AP1106:AP1146, "💲", AS1106:AS1146, "Participante") +
        SUMIFS(AR1106:AR1146, AY1106:AY1146, INDIRECT("AE" &amp; ROW()), AP1106:AP1146, "📦", AS1106:AS1146, "Participante")
    ) / 2
) -
(
    (
        SUMIFS(AR1106:AR1146, AY1106:AY1146, INDIRECT("AE" &amp; ROW()), AP1106:AP1146, "💲", AS1106:AS1146, "Empleado") +
        SUMIFS(AR1106:AR1146, AY1106:AY1146, INDIRECT("AE" &amp; ROW()), AP1106:AP1146, "📦", AS1106:AS1146, "Empleado")
    ) / 2
) -
(
    (
        SUMIFS(AR1106:AR1146, AY1106:AY1146, INDIRECT("AE" &amp; ROW()), AP1106:AP1146, "💲", AS1106:AS1146, "Exonerado ADH") +
        SUMIFS(AR1106:AR1146, AY1106:AY1146, INDIRECT("AE" &amp; ROW()), AP1106:AP1146, "📦", AS1106:AS1146, "Exonerado ADH")
    ) / 2
) -
(
    SUMIFS(AR1106:AR1146, AY1106:AY1146, INDIRECT("AE" &amp; ROW()), AP1106:AP1146, "💲", AS1106:AS1146, "Exonerado Doctor") +
    SUMIFS(AR1106:AR1146, AY1106:AY1146, INDIRECT("AE" &amp; ROW()), AP1106:AP1146, "📦", AS1106:AS1146, "Exonerado Doctor")
) -
(
    (
        SUMIFS(AR1106:AR1146, AY1106:AY1146, INDIRECT("AE" &amp; ROW()), AP1106:AP1146, "💲", AS1106:AS1146, "") +
        SUMIFS(AR1106:AR1146, AY1106:AY1146, INDIRECT("AE" &amp; ROW()), AP1106:AP1146, "📦", AS1106:AS1146, "")
    ) / 2
)</f>
        <v>0</v>
      </c>
      <c r="AM1150" s="56"/>
      <c r="AN1150" s="56"/>
      <c r="AO1150" s="56"/>
      <c r="AP1150" s="56"/>
      <c r="AQ1150" s="56"/>
      <c r="AR1150" s="56"/>
      <c r="AS1150" s="56"/>
      <c r="AT1150" s="56"/>
      <c r="AU1150" s="56"/>
      <c r="AV1150" s="56"/>
      <c r="AW1150" s="56"/>
      <c r="AX1150" s="56"/>
      <c r="AY1150" s="56"/>
      <c r="AZ1150" s="56"/>
      <c r="BA1150" s="56"/>
      <c r="BB1150" s="56"/>
      <c r="BC1150" s="56"/>
      <c r="BD1150" s="56"/>
      <c r="BE1150" s="56"/>
      <c r="BF1150" s="56"/>
      <c r="BG1150" s="56"/>
      <c r="BH1150" s="56"/>
      <c r="BI1150" s="56"/>
      <c r="BJ1150" s="56"/>
      <c r="BK1150" s="56"/>
      <c r="BL1150" s="56"/>
      <c r="BM1150" s="56"/>
      <c r="BN1150" s="56"/>
    </row>
    <row r="1151" spans="1:66" ht="11.25" customHeight="1">
      <c r="A1151" s="220"/>
      <c r="B1151" s="164"/>
      <c r="C1151" s="205"/>
      <c r="D1151" s="208"/>
      <c r="E1151" s="178" t="s">
        <v>42</v>
      </c>
      <c r="F1151" s="58" t="str">
        <f>IF(D1150&lt;&gt;"", VLOOKUP(D1150,'Base de Datos'!$A$2:$D1268,3,FALSE()),"")</f>
        <v/>
      </c>
      <c r="G1151" s="205"/>
      <c r="H1151" s="208"/>
      <c r="I1151" s="178" t="s">
        <v>42</v>
      </c>
      <c r="J1151" s="58" t="str">
        <f>IF(H1150&lt;&gt;"", VLOOKUP(H1150,'Base de Datos'!$A$2:$D1268,3,FALSE()),"")</f>
        <v/>
      </c>
      <c r="K1151" s="205"/>
      <c r="L1151" s="208"/>
      <c r="M1151" s="178" t="s">
        <v>42</v>
      </c>
      <c r="N1151" s="58" t="str">
        <f>IF(L1150&lt;&gt;"", VLOOKUP(L1150,'Base de Datos'!$A$2:$D1268,3,FALSE()),"")</f>
        <v/>
      </c>
      <c r="O1151" s="165"/>
      <c r="P1151" s="165"/>
      <c r="Q1151" s="165"/>
      <c r="R1151" s="166"/>
      <c r="S1151" s="231"/>
      <c r="T1151" s="230"/>
      <c r="U1151" s="170"/>
      <c r="V1151" s="169"/>
      <c r="W1151" s="231"/>
      <c r="X1151" s="230"/>
      <c r="Y1151" s="170"/>
      <c r="Z1151" s="169"/>
      <c r="AA1151" s="231"/>
      <c r="AB1151" s="230"/>
      <c r="AC1151" s="170"/>
      <c r="AD1151" s="56"/>
      <c r="AE1151" s="240" t="s">
        <v>63</v>
      </c>
      <c r="AF1151" s="230"/>
      <c r="AG1151" s="161">
        <f t="array" aca="1" ref="AG1151" ca="1">COUNTIFS(AP1106:AP1146, "💲", AY1106:AY1146, INDIRECT("AE" &amp; ROW())) + COUNTIFS(AP1106:AP1146, "📦", AY1106:AY1146, INDIRECT("AE" &amp; ROW())) + COUNTIFS(AP1106:AP1146, "✅", AY1106:AY1146, INDIRECT("AE" &amp; ROW()))</f>
        <v>0</v>
      </c>
      <c r="AH1151" s="162">
        <f t="array" aca="1" ref="AH1151" ca="1">COUNTIFS(AP1106:AP1146, "💲", AY1106:AY1146, INDIRECT("AE" &amp; ROW())) + COUNTIFS(AP1106:AP1146, "📦", AY1106:AY1146, INDIRECT("AE" &amp; ROW()))</f>
        <v>0</v>
      </c>
      <c r="AI1151" s="139">
        <f t="array" aca="1" ref="AI1151" ca="1">SUMIFS(AR1106:AR1146, AY1106:AY1146, INDIRECT("AE" &amp; ROW()), AP1106:AP1146, "💲") + SUMIFS(AR1106:AR1146, AY1106:AY1146, INDIRECT("AE" &amp; ROW()), AP1106:AP1146, "📦")</f>
        <v>0</v>
      </c>
      <c r="AJ1151" s="139">
        <f t="array" aca="1" ref="AJ1151" ca="1">(
    SUMIFS(AR1106:AR1146, AY1106:AY1146, INDIRECT("AE" &amp; ROW()), AP1106:AP1146, "💲") +
    SUMIFS(AR1106:AR1146, AY1106:AY1146, INDIRECT("AE" &amp; ROW()), AP1106:AP1146, "📦")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
        SUMIFS(AR1106:AR1146, AY1106:AY1146, INDIRECT("AE" &amp; ROW()), AP1106:AP1146, "💲", AS1106:AS1146, "Familiar") +
        SUMIFS(AR1106:AR1146, AY1106:AY1146, INDIRECT("AE" &amp; ROW()), AP1106:AP1146, "📦", AS1106:AS1146, "Familiar")
    ) / 2
)  -
(
    (
        SUMIFS(AR1106:AR1146, AY1106:AY1146, INDIRECT("AE" &amp; ROW()), AP1106:AP1146, "💲", AS1106:AS1146, "Exonerado ADH") +
        SUMIFS(AR1106:AR1146, AY1106:AY1146, INDIRECT("AE" &amp; ROW()), AP1106:AP1146, "📦", AS1106:AS1146, "Exonerado ADH")
    ) / 2
)  -
(
    (
        SUMIFS(AR1106:AR1146, AY1106:AY1146, INDIRECT("AE" &amp; ROW()), AP1106:AP1146, "💲", AS1106:AS1146, "Exonerado Doctor") +
        SUMIFS(AR1106:AR1146, AY1106:AY1146, INDIRECT("AE" &amp; ROW()), AP1106:AP1146, "📦", AS1106:AS1146, "Exonerado Doctor")
    ) / 2
)</f>
        <v>0</v>
      </c>
      <c r="AK1151" s="139">
        <f t="array" aca="1" ref="AK1151" ca="1">(
    SUMIFS(AR1106:AR1146, AY1106:AY1146, INDIRECT("AE" &amp; ROW()), AP1106:AP1146, "💲") +
    SUMIFS(AR1106:AR1146, AY1106:AY1146, INDIRECT("AE" &amp; ROW()), AP1106:AP1146, "📦")
) -
(
    SUMIFS(AR1106:AR1146, AY1106:AY1146, INDIRECT("AE" &amp; ROW()), AP1106:AP1146, "💲", AS1106:AS1146, "Familiar") +
    SUMIFS(AR1106:AR1146, AY1106:AY1146, INDIRECT("AE" &amp; ROW()), AP1106:AP1146, "📦", AS1106:AS1146, "Familiar")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SUMIFS(AR1106:AR1146, AY1106:AY1146, INDIRECT("AE" &amp; ROW()), AP1106:AP1146, "💲", AS1106:AS1146, "Exonerado ADH") +
    SUMIFS(AR1106:AR1146, AY1106:AY1146, INDIRECT("AE" &amp; ROW()), AP1106:AP1146, "📦", AS1106:AS1146, "Exonerado ADH")
) -
(
    (
        SUMIFS(AR1106:AR1146, AY1106:AY1146, INDIRECT("AE" &amp; ROW()), AP1106:AP1146, "💲", AS1106:AS1146, "Exonerado Doctor") +
        SUMIFS(AR1106:AR1146, AY1106:AY1146, INDIRECT("AE" &amp; ROW()), AP1106:AP1146, "📦", AS1106:AS1146, "Exonerado Doctor")
    ) / 2
) -
(
    (
        SUMIFS(AR1106:AR1146, AY1106:AY1146, INDIRECT("AE" &amp; ROW()), AP1106:AP1146, "💲", AS1106:AS1146, "") +
        SUMIFS(AR1106:AR1146, AY1106:AY1146, INDIRECT("AE" &amp; ROW()), AP1106:AP1146, "📦", AS1106:AS1146, "")
    ) / 2
)</f>
        <v>0</v>
      </c>
      <c r="AL1151" s="140">
        <f t="array" aca="1" ref="AL1151" ca="1">(
    SUMIFS(AR1106:AR1146, AY1106:AY1146, INDIRECT("AE" &amp; ROW()), AP1106:AP1146, "💲") +
    SUMIFS(AR1106:AR1146, AY1106:AY1146, INDIRECT("AE" &amp; ROW()), AP1106:AP1146, "📦")
) -
(
    (
        SUMIFS(AR1106:AR1146, AY1106:AY1146, INDIRECT("AE" &amp; ROW()), AP1106:AP1146, "💲", AS1106:AS1146, "Familiar") +
        SUMIFS(AR1106:AR1146, AY1106:AY1146, INDIRECT("AE" &amp; ROW()), AP1106:AP1146, "📦", AS1106:AS1146, "Familiar")
    ) / 2
) -
(
    (
        SUMIFS(AR1106:AR1146, AY1106:AY1146, INDIRECT("AE" &amp; ROW()), AP1106:AP1146, "💲", AS1106:AS1146, "Participante") +
        SUMIFS(AR1106:AR1146, AY1106:AY1146, INDIRECT("AE" &amp; ROW()), AP1106:AP1146, "📦", AS1106:AS1146, "Participante")
    ) / 2
) -
(
    (
        SUMIFS(AR1106:AR1146, AY1106:AY1146, INDIRECT("AE" &amp; ROW()), AP1106:AP1146, "💲", AS1106:AS1146, "Empleado") +
        SUMIFS(AR1106:AR1146, AY1106:AY1146, INDIRECT("AE" &amp; ROW()), AP1106:AP1146, "📦", AS1106:AS1146, "Empleado")
    ) / 2
) -
(
    (
        SUMIFS(AR1106:AR1146, AY1106:AY1146, INDIRECT("AE" &amp; ROW()), AP1106:AP1146, "💲", AS1106:AS1146, "Exonerado ADH") +
        SUMIFS(AR1106:AR1146, AY1106:AY1146, INDIRECT("AE" &amp; ROW()), AP1106:AP1146, "📦", AS1106:AS1146, "Exonerado ADH")
    ) / 2
) -
(
    SUMIFS(AR1106:AR1146, AY1106:AY1146, INDIRECT("AE" &amp; ROW()), AP1106:AP1146, "💲", AS1106:AS1146, "Exonerado Doctor") +
    SUMIFS(AR1106:AR1146, AY1106:AY1146, INDIRECT("AE" &amp; ROW()), AP1106:AP1146, "📦", AS1106:AS1146, "Exonerado Doctor")
) -
(
    (
        SUMIFS(AR1106:AR1146, AY1106:AY1146, INDIRECT("AE" &amp; ROW()), AP1106:AP1146, "💲", AS1106:AS1146, "") +
        SUMIFS(AR1106:AR1146, AY1106:AY1146, INDIRECT("AE" &amp; ROW()), AP1106:AP1146, "📦", AS1106:AS1146, "")
    ) / 2
)</f>
        <v>0</v>
      </c>
      <c r="AM1151" s="56"/>
      <c r="AN1151" s="56"/>
      <c r="AO1151" s="56"/>
      <c r="AP1151" s="56"/>
      <c r="AQ1151" s="56"/>
      <c r="AR1151" s="56"/>
      <c r="AS1151" s="56"/>
      <c r="AT1151" s="56"/>
      <c r="AU1151" s="56"/>
      <c r="AV1151" s="56"/>
      <c r="AW1151" s="56"/>
      <c r="AX1151" s="56"/>
      <c r="AY1151" s="56"/>
      <c r="AZ1151" s="56"/>
      <c r="BA1151" s="56"/>
      <c r="BB1151" s="56"/>
      <c r="BC1151" s="56"/>
      <c r="BD1151" s="56"/>
      <c r="BE1151" s="56"/>
      <c r="BF1151" s="56"/>
      <c r="BG1151" s="56"/>
      <c r="BH1151" s="56"/>
      <c r="BI1151" s="56"/>
      <c r="BJ1151" s="56"/>
      <c r="BK1151" s="56"/>
      <c r="BL1151" s="56"/>
      <c r="BM1151" s="56"/>
      <c r="BN1151" s="56"/>
    </row>
    <row r="1152" spans="1:66" ht="11.25" customHeight="1">
      <c r="A1152" s="220"/>
      <c r="B1152" s="164"/>
      <c r="C1152" s="205"/>
      <c r="D1152" s="208"/>
      <c r="E1152" s="178" t="s">
        <v>44</v>
      </c>
      <c r="F1152" s="58" t="str">
        <f>IF(D1150&lt;&gt;"", VLOOKUP(D1150,'Base de Datos'!$A$2:$D1268,4,FALSE()),"")</f>
        <v/>
      </c>
      <c r="G1152" s="205"/>
      <c r="H1152" s="208"/>
      <c r="I1152" s="178" t="s">
        <v>44</v>
      </c>
      <c r="J1152" s="58" t="str">
        <f>IF(H1150&lt;&gt;"", VLOOKUP(H1150,'Base de Datos'!$A$2:$D1268,4,FALSE()),"")</f>
        <v/>
      </c>
      <c r="K1152" s="205"/>
      <c r="L1152" s="208"/>
      <c r="M1152" s="178" t="s">
        <v>44</v>
      </c>
      <c r="N1152" s="58" t="str">
        <f>IF(L1150&lt;&gt;"", VLOOKUP(L1150,'Base de Datos'!$A$2:$D1268,4,FALSE()),"")</f>
        <v/>
      </c>
      <c r="O1152" s="165"/>
      <c r="P1152" s="165"/>
      <c r="Q1152" s="165"/>
      <c r="R1152" s="166"/>
      <c r="S1152" s="231"/>
      <c r="T1152" s="230"/>
      <c r="U1152" s="170"/>
      <c r="V1152" s="169"/>
      <c r="W1152" s="231"/>
      <c r="X1152" s="230"/>
      <c r="Y1152" s="170"/>
      <c r="Z1152" s="169"/>
      <c r="AA1152" s="231"/>
      <c r="AB1152" s="230"/>
      <c r="AC1152" s="170"/>
      <c r="AD1152" s="56"/>
      <c r="AE1152" s="240" t="s">
        <v>66</v>
      </c>
      <c r="AF1152" s="230"/>
      <c r="AG1152" s="161">
        <f t="array" aca="1" ref="AG1152" ca="1">COUNTIFS(AP1106:AP1146, "💲", AY1106:AY1146, INDIRECT("AE" &amp; ROW())) + COUNTIFS(AP1106:AP1146, "📦", AY1106:AY1146, INDIRECT("AE" &amp; ROW())) + COUNTIFS(AP1106:AP1146, "✅", AY1106:AY1146, INDIRECT("AE" &amp; ROW()))</f>
        <v>0</v>
      </c>
      <c r="AH1152" s="162">
        <f t="array" aca="1" ref="AH1152" ca="1">COUNTIFS(AP1106:AP1146, "💲", AY1106:AY1146, INDIRECT("AE" &amp; ROW())) + COUNTIFS(AP1106:AP1146, "📦", AY1106:AY1146, INDIRECT("AE" &amp; ROW()))</f>
        <v>0</v>
      </c>
      <c r="AI1152" s="139">
        <f t="array" aca="1" ref="AI1152" ca="1">SUMIFS(AR1106:AR1146, AY1106:AY1146, INDIRECT("AE" &amp; ROW()), AP1106:AP1146, "💲") + SUMIFS(AR1106:AR1146, AY1106:AY1146, INDIRECT("AE" &amp; ROW()), AP1106:AP1146, "📦")</f>
        <v>0</v>
      </c>
      <c r="AJ1152" s="139">
        <f t="array" aca="1" ref="AJ1152" ca="1">(
    SUMIFS(AR1106:AR1146, AY1106:AY1146, INDIRECT("AE" &amp; ROW()), AP1106:AP1146, "💲") +
    SUMIFS(AR1106:AR1146, AY1106:AY1146, INDIRECT("AE" &amp; ROW()), AP1106:AP1146, "📦")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
        SUMIFS(AR1106:AR1146, AY1106:AY1146, INDIRECT("AE" &amp; ROW()), AP1106:AP1146, "💲", AS1106:AS1146, "Familiar") +
        SUMIFS(AR1106:AR1146, AY1106:AY1146, INDIRECT("AE" &amp; ROW()), AP1106:AP1146, "📦", AS1106:AS1146, "Familiar")
    ) / 2
)  -
(
    (
        SUMIFS(AR1106:AR1146, AY1106:AY1146, INDIRECT("AE" &amp; ROW()), AP1106:AP1146, "💲", AS1106:AS1146, "Exonerado ADH") +
        SUMIFS(AR1106:AR1146, AY1106:AY1146, INDIRECT("AE" &amp; ROW()), AP1106:AP1146, "📦", AS1106:AS1146, "Exonerado ADH")
    ) / 2
)  -
(
    (
        SUMIFS(AR1106:AR1146, AY1106:AY1146, INDIRECT("AE" &amp; ROW()), AP1106:AP1146, "💲", AS1106:AS1146, "Exonerado Doctor") +
        SUMIFS(AR1106:AR1146, AY1106:AY1146, INDIRECT("AE" &amp; ROW()), AP1106:AP1146, "📦", AS1106:AS1146, "Exonerado Doctor")
    ) / 2
)</f>
        <v>0</v>
      </c>
      <c r="AK1152" s="139">
        <f t="array" aca="1" ref="AK1152" ca="1">(
    SUMIFS(AR1106:AR1146, AY1106:AY1146, INDIRECT("AE" &amp; ROW()), AP1106:AP1146, "💲") +
    SUMIFS(AR1106:AR1146, AY1106:AY1146, INDIRECT("AE" &amp; ROW()), AP1106:AP1146, "📦")
) -
(
    SUMIFS(AR1106:AR1146, AY1106:AY1146, INDIRECT("AE" &amp; ROW()), AP1106:AP1146, "💲", AS1106:AS1146, "Familiar") +
    SUMIFS(AR1106:AR1146, AY1106:AY1146, INDIRECT("AE" &amp; ROW()), AP1106:AP1146, "📦", AS1106:AS1146, "Familiar")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SUMIFS(AR1106:AR1146, AY1106:AY1146, INDIRECT("AE" &amp; ROW()), AP1106:AP1146, "💲", AS1106:AS1146, "Exonerado ADH") +
    SUMIFS(AR1106:AR1146, AY1106:AY1146, INDIRECT("AE" &amp; ROW()), AP1106:AP1146, "📦", AS1106:AS1146, "Exonerado ADH")
) -
(
    (
        SUMIFS(AR1106:AR1146, AY1106:AY1146, INDIRECT("AE" &amp; ROW()), AP1106:AP1146, "💲", AS1106:AS1146, "Exonerado Doctor") +
        SUMIFS(AR1106:AR1146, AY1106:AY1146, INDIRECT("AE" &amp; ROW()), AP1106:AP1146, "📦", AS1106:AS1146, "Exonerado Doctor")
    ) / 2
) -
(
    (
        SUMIFS(AR1106:AR1146, AY1106:AY1146, INDIRECT("AE" &amp; ROW()), AP1106:AP1146, "💲", AS1106:AS1146, "") +
        SUMIFS(AR1106:AR1146, AY1106:AY1146, INDIRECT("AE" &amp; ROW()), AP1106:AP1146, "📦", AS1106:AS1146, "")
    ) / 2
)</f>
        <v>0</v>
      </c>
      <c r="AL1152" s="140">
        <f t="array" aca="1" ref="AL1152" ca="1">(
    SUMIFS(AR1106:AR1146, AY1106:AY1146, INDIRECT("AE" &amp; ROW()), AP1106:AP1146, "💲") +
    SUMIFS(AR1106:AR1146, AY1106:AY1146, INDIRECT("AE" &amp; ROW()), AP1106:AP1146, "📦")
) -
(
    (
        SUMIFS(AR1106:AR1146, AY1106:AY1146, INDIRECT("AE" &amp; ROW()), AP1106:AP1146, "💲", AS1106:AS1146, "Familiar") +
        SUMIFS(AR1106:AR1146, AY1106:AY1146, INDIRECT("AE" &amp; ROW()), AP1106:AP1146, "📦", AS1106:AS1146, "Familiar")
    ) / 2
) -
(
    (
        SUMIFS(AR1106:AR1146, AY1106:AY1146, INDIRECT("AE" &amp; ROW()), AP1106:AP1146, "💲", AS1106:AS1146, "Participante") +
        SUMIFS(AR1106:AR1146, AY1106:AY1146, INDIRECT("AE" &amp; ROW()), AP1106:AP1146, "📦", AS1106:AS1146, "Participante")
    ) / 2
) -
(
    (
        SUMIFS(AR1106:AR1146, AY1106:AY1146, INDIRECT("AE" &amp; ROW()), AP1106:AP1146, "💲", AS1106:AS1146, "Empleado") +
        SUMIFS(AR1106:AR1146, AY1106:AY1146, INDIRECT("AE" &amp; ROW()), AP1106:AP1146, "📦", AS1106:AS1146, "Empleado")
    ) / 2
) -
(
    (
        SUMIFS(AR1106:AR1146, AY1106:AY1146, INDIRECT("AE" &amp; ROW()), AP1106:AP1146, "💲", AS1106:AS1146, "Exonerado ADH") +
        SUMIFS(AR1106:AR1146, AY1106:AY1146, INDIRECT("AE" &amp; ROW()), AP1106:AP1146, "📦", AS1106:AS1146, "Exonerado ADH")
    ) / 2
) -
(
    SUMIFS(AR1106:AR1146, AY1106:AY1146, INDIRECT("AE" &amp; ROW()), AP1106:AP1146, "💲", AS1106:AS1146, "Exonerado Doctor") +
    SUMIFS(AR1106:AR1146, AY1106:AY1146, INDIRECT("AE" &amp; ROW()), AP1106:AP1146, "📦", AS1106:AS1146, "Exonerado Doctor")
) -
(
    (
        SUMIFS(AR1106:AR1146, AY1106:AY1146, INDIRECT("AE" &amp; ROW()), AP1106:AP1146, "💲", AS1106:AS1146, "") +
        SUMIFS(AR1106:AR1146, AY1106:AY1146, INDIRECT("AE" &amp; ROW()), AP1106:AP1146, "📦", AS1106:AS1146, "")
    ) / 2
)</f>
        <v>0</v>
      </c>
      <c r="AM1152" s="56"/>
      <c r="AN1152" s="56"/>
      <c r="AO1152" s="56"/>
      <c r="AP1152" s="56"/>
      <c r="AQ1152" s="56"/>
      <c r="AR1152" s="56"/>
      <c r="AS1152" s="56"/>
      <c r="AT1152" s="56"/>
      <c r="AU1152" s="56"/>
      <c r="AV1152" s="56"/>
      <c r="AW1152" s="56"/>
      <c r="AX1152" s="56"/>
      <c r="AY1152" s="56"/>
      <c r="AZ1152" s="56"/>
      <c r="BA1152" s="56"/>
      <c r="BB1152" s="56"/>
      <c r="BC1152" s="56"/>
      <c r="BD1152" s="56"/>
      <c r="BE1152" s="56"/>
      <c r="BF1152" s="56"/>
      <c r="BG1152" s="56"/>
      <c r="BH1152" s="56"/>
      <c r="BI1152" s="56"/>
      <c r="BJ1152" s="56"/>
      <c r="BK1152" s="56"/>
      <c r="BL1152" s="56"/>
      <c r="BM1152" s="56"/>
      <c r="BN1152" s="56"/>
    </row>
    <row r="1153" spans="1:66" ht="11.25" customHeight="1">
      <c r="A1153" s="221"/>
      <c r="B1153" s="164"/>
      <c r="C1153" s="206"/>
      <c r="D1153" s="209"/>
      <c r="E1153" s="179" t="s">
        <v>46</v>
      </c>
      <c r="F1153" s="180"/>
      <c r="G1153" s="206"/>
      <c r="H1153" s="209"/>
      <c r="I1153" s="179" t="s">
        <v>46</v>
      </c>
      <c r="J1153" s="180"/>
      <c r="K1153" s="206"/>
      <c r="L1153" s="209"/>
      <c r="M1153" s="179" t="s">
        <v>46</v>
      </c>
      <c r="N1153" s="180"/>
      <c r="O1153" s="165"/>
      <c r="P1153" s="165"/>
      <c r="Q1153" s="165"/>
      <c r="R1153" s="166"/>
      <c r="S1153" s="227" t="str">
        <f>IF(OR(S1150="Empleado",S1150="Familiar"),"Nombre del Empleado","N° Factura")</f>
        <v>N° Factura</v>
      </c>
      <c r="T1153" s="228"/>
      <c r="U1153" s="89"/>
      <c r="V1153" s="169"/>
      <c r="W1153" s="227" t="str">
        <f>IF(OR(W1150="Empleado",W1150="Familiar"),"Nombre del Empleado","N° Factura")</f>
        <v>N° Factura</v>
      </c>
      <c r="X1153" s="228"/>
      <c r="Y1153" s="89"/>
      <c r="Z1153" s="169"/>
      <c r="AA1153" s="227" t="str">
        <f>IF(OR(AA1150="Empleado",AA1150="Familiar"),"Nombre del Empleado","N° Factura")</f>
        <v>N° Factura</v>
      </c>
      <c r="AB1153" s="228"/>
      <c r="AC1153" s="89"/>
      <c r="AD1153" s="56"/>
      <c r="AE1153" s="240" t="s">
        <v>69</v>
      </c>
      <c r="AF1153" s="230"/>
      <c r="AG1153" s="161">
        <f t="array" aca="1" ref="AG1153" ca="1">COUNTIFS(AP1106:AP1146, "💲", AY1106:AY1146, INDIRECT("AE" &amp; ROW())) + COUNTIFS(AP1106:AP1146, "📦", AY1106:AY1146, INDIRECT("AE" &amp; ROW())) + COUNTIFS(AP1106:AP1146, "✅", AY1106:AY1146, INDIRECT("AE" &amp; ROW()))</f>
        <v>1</v>
      </c>
      <c r="AH1153" s="162">
        <f t="array" aca="1" ref="AH1153" ca="1">COUNTIFS(AP1106:AP1146, "💲", AY1106:AY1146, INDIRECT("AE" &amp; ROW())) + COUNTIFS(AP1106:AP1146, "📦", AY1106:AY1146, INDIRECT("AE" &amp; ROW()))</f>
        <v>1</v>
      </c>
      <c r="AI1153" s="139">
        <f t="array" aca="1" ref="AI1153" ca="1">SUMIFS(AR1106:AR1146, AY1106:AY1146, INDIRECT("AE" &amp; ROW()), AP1106:AP1146, "💲") + SUMIFS(AR1106:AR1146, AY1106:AY1146, INDIRECT("AE" &amp; ROW()), AP1106:AP1146, "📦")</f>
        <v>60</v>
      </c>
      <c r="AJ1153" s="66">
        <f t="array" aca="1" ref="AJ1153" ca="1">(
    SUMIFS(AR1106:AR1146, AY1106:AY1146, INDIRECT("AE" &amp; ROW()), AP1106:AP1146, "💲") +
    SUMIFS(AR1106:AR1146, AY1106:AY1146, INDIRECT("AE" &amp; ROW()), AP1106:AP1146, "📦")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
        SUMIFS(AR1106:AR1146, AY1106:AY1146, INDIRECT("AE" &amp; ROW()), AP1106:AP1146, "💲", AS1106:AS1146, "Familiar") +
        SUMIFS(AR1106:AR1146, AY1106:AY1146, INDIRECT("AE" &amp; ROW()), AP1106:AP1146, "📦", AS1106:AS1146, "Familiar")
    ) / 2
)  -
(
    (
        SUMIFS(AR1106:AR1146, AY1106:AY1146, INDIRECT("AE" &amp; ROW()), AP1106:AP1146, "💲", AS1106:AS1146, "Exonerado ADH") +
        SUMIFS(AR1106:AR1146, AY1106:AY1146, INDIRECT("AE" &amp; ROW()), AP1106:AP1146, "📦", AS1106:AS1146, "Exonerado ADH")
    ) / 2
)  -
(
    (
        SUMIFS(AR1106:AR1146, AY1106:AY1146, INDIRECT("AE" &amp; ROW()), AP1106:AP1146, "💲", AS1106:AS1146, "Exonerado Doctor") +
        SUMIFS(AR1106:AR1146, AY1106:AY1146, INDIRECT("AE" &amp; ROW()), AP1106:AP1146, "📦", AS1106:AS1146, "Exonerado Doctor")
    ) / 2
)</f>
        <v>60</v>
      </c>
      <c r="AK1153" s="139">
        <f t="array" aca="1" ref="AK1153" ca="1">(
    SUMIFS(AR1106:AR1146, AY1106:AY1146, INDIRECT("AE" &amp; ROW()), AP1106:AP1146, "💲") +
    SUMIFS(AR1106:AR1146, AY1106:AY1146, INDIRECT("AE" &amp; ROW()), AP1106:AP1146, "📦")
) -
(
    SUMIFS(AR1106:AR1146, AY1106:AY1146, INDIRECT("AE" &amp; ROW()), AP1106:AP1146, "💲", AS1106:AS1146, "Familiar") +
    SUMIFS(AR1106:AR1146, AY1106:AY1146, INDIRECT("AE" &amp; ROW()), AP1106:AP1146, "📦", AS1106:AS1146, "Familiar")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SUMIFS(AR1106:AR1146, AY1106:AY1146, INDIRECT("AE" &amp; ROW()), AP1106:AP1146, "💲", AS1106:AS1146, "Exonerado ADH") +
    SUMIFS(AR1106:AR1146, AY1106:AY1146, INDIRECT("AE" &amp; ROW()), AP1106:AP1146, "📦", AS1106:AS1146, "Exonerado ADH")
) -
(
    (
        SUMIFS(AR1106:AR1146, AY1106:AY1146, INDIRECT("AE" &amp; ROW()), AP1106:AP1146, "💲", AS1106:AS1146, "Exonerado Doctor") +
        SUMIFS(AR1106:AR1146, AY1106:AY1146, INDIRECT("AE" &amp; ROW()), AP1106:AP1146, "📦", AS1106:AS1146, "Exonerado Doctor")
    ) / 2
) -
(
    (
        SUMIFS(AR1106:AR1146, AY1106:AY1146, INDIRECT("AE" &amp; ROW()), AP1106:AP1146, "💲", AS1106:AS1146, "") +
        SUMIFS(AR1106:AR1146, AY1106:AY1146, INDIRECT("AE" &amp; ROW()), AP1106:AP1146, "📦", AS1106:AS1146, "")
    ) / 2
)</f>
        <v>60</v>
      </c>
      <c r="AL1153" s="140">
        <f t="array" aca="1" ref="AL1153" ca="1">(
    SUMIFS(AR1106:AR1146, AY1106:AY1146, INDIRECT("AE" &amp; ROW()), AP1106:AP1146, "💲") +
    SUMIFS(AR1106:AR1146, AY1106:AY1146, INDIRECT("AE" &amp; ROW()), AP1106:AP1146, "📦")
) -
(
    (
        SUMIFS(AR1106:AR1146, AY1106:AY1146, INDIRECT("AE" &amp; ROW()), AP1106:AP1146, "💲", AS1106:AS1146, "Familiar") +
        SUMIFS(AR1106:AR1146, AY1106:AY1146, INDIRECT("AE" &amp; ROW()), AP1106:AP1146, "📦", AS1106:AS1146, "Familiar")
    ) / 2
) -
(
    (
        SUMIFS(AR1106:AR1146, AY1106:AY1146, INDIRECT("AE" &amp; ROW()), AP1106:AP1146, "💲", AS1106:AS1146, "Participante") +
        SUMIFS(AR1106:AR1146, AY1106:AY1146, INDIRECT("AE" &amp; ROW()), AP1106:AP1146, "📦", AS1106:AS1146, "Participante")
    ) / 2
) -
(
    (
        SUMIFS(AR1106:AR1146, AY1106:AY1146, INDIRECT("AE" &amp; ROW()), AP1106:AP1146, "💲", AS1106:AS1146, "Empleado") +
        SUMIFS(AR1106:AR1146, AY1106:AY1146, INDIRECT("AE" &amp; ROW()), AP1106:AP1146, "📦", AS1106:AS1146, "Empleado")
    ) / 2
) -
(
    (
        SUMIFS(AR1106:AR1146, AY1106:AY1146, INDIRECT("AE" &amp; ROW()), AP1106:AP1146, "💲", AS1106:AS1146, "Exonerado ADH") +
        SUMIFS(AR1106:AR1146, AY1106:AY1146, INDIRECT("AE" &amp; ROW()), AP1106:AP1146, "📦", AS1106:AS1146, "Exonerado ADH")
    ) / 2
) -
(
    SUMIFS(AR1106:AR1146, AY1106:AY1146, INDIRECT("AE" &amp; ROW()), AP1106:AP1146, "💲", AS1106:AS1146, "Exonerado Doctor") +
    SUMIFS(AR1106:AR1146, AY1106:AY1146, INDIRECT("AE" &amp; ROW()), AP1106:AP1146, "📦", AS1106:AS1146, "Exonerado Doctor")
) -
(
    (
        SUMIFS(AR1106:AR1146, AY1106:AY1146, INDIRECT("AE" &amp; ROW()), AP1106:AP1146, "💲", AS1106:AS1146, "") +
        SUMIFS(AR1106:AR1146, AY1106:AY1146, INDIRECT("AE" &amp; ROW()), AP1106:AP1146, "📦", AS1106:AS1146, "")
    ) / 2
)</f>
        <v>60</v>
      </c>
      <c r="AM1153" s="56"/>
      <c r="AN1153" s="56"/>
      <c r="AO1153" s="56"/>
      <c r="AP1153" s="56"/>
      <c r="AQ1153" s="56"/>
      <c r="AR1153" s="56"/>
      <c r="AS1153" s="56"/>
      <c r="AT1153" s="56"/>
      <c r="AU1153" s="56"/>
      <c r="AV1153" s="56"/>
      <c r="AW1153" s="56"/>
      <c r="AX1153" s="56"/>
      <c r="AY1153" s="56"/>
      <c r="AZ1153" s="56"/>
      <c r="BA1153" s="56"/>
      <c r="BB1153" s="56"/>
      <c r="BC1153" s="56"/>
      <c r="BD1153" s="56"/>
      <c r="BE1153" s="56"/>
      <c r="BF1153" s="56"/>
      <c r="BG1153" s="56"/>
      <c r="BH1153" s="56"/>
      <c r="BI1153" s="56"/>
      <c r="BJ1153" s="56"/>
      <c r="BK1153" s="56"/>
      <c r="BL1153" s="56"/>
      <c r="BM1153" s="56"/>
      <c r="BN1153" s="56"/>
    </row>
    <row r="1154" spans="1:66" ht="11.25" customHeight="1">
      <c r="A1154" s="222">
        <f>A1150+$Q$13/1440</f>
        <v>0.83333333333333304</v>
      </c>
      <c r="B1154" s="164"/>
      <c r="C1154" s="204"/>
      <c r="D1154" s="207"/>
      <c r="E1154" s="177" t="s">
        <v>36</v>
      </c>
      <c r="F1154" s="42" t="str">
        <f>IF(D1154&lt;&gt;"", VLOOKUP(D1154,'Base de Datos'!$A$2:$D1268,2,FALSE()),"")</f>
        <v/>
      </c>
      <c r="G1154" s="204"/>
      <c r="H1154" s="216"/>
      <c r="I1154" s="177" t="s">
        <v>36</v>
      </c>
      <c r="J1154" s="42" t="str">
        <f>IF(H1154&lt;&gt;"", VLOOKUP(H1154,'Base de Datos'!$A$2:$D1268,2,FALSE()),"")</f>
        <v/>
      </c>
      <c r="K1154" s="204"/>
      <c r="L1154" s="216"/>
      <c r="M1154" s="177" t="s">
        <v>36</v>
      </c>
      <c r="N1154" s="42" t="str">
        <f>IF(L1154&lt;&gt;"", VLOOKUP(L1154,'Base de Datos'!$A$2:$D1268,2,FALSE()),"")</f>
        <v/>
      </c>
      <c r="O1154" s="165"/>
      <c r="P1154" s="165"/>
      <c r="Q1154" s="165"/>
      <c r="R1154" s="166"/>
      <c r="S1154" s="167"/>
      <c r="T1154" s="45" t="s">
        <v>37</v>
      </c>
      <c r="U1154" s="168"/>
      <c r="V1154" s="169"/>
      <c r="W1154" s="167"/>
      <c r="X1154" s="45" t="s">
        <v>37</v>
      </c>
      <c r="Y1154" s="168"/>
      <c r="Z1154" s="169"/>
      <c r="AA1154" s="167"/>
      <c r="AB1154" s="45" t="s">
        <v>37</v>
      </c>
      <c r="AC1154" s="168"/>
      <c r="AD1154" s="56"/>
      <c r="AE1154" s="232" t="s">
        <v>72</v>
      </c>
      <c r="AF1154" s="230"/>
      <c r="AG1154" s="90">
        <f t="array" aca="1" ref="AG1154" ca="1">COUNTIFS(AP1106:AP1146, "💲", AY1106:AY1146, INDIRECT("AE" &amp; ROW())) + COUNTIFS(AP1106:AP1146, "📦", AY1106:AY1146, INDIRECT("AE" &amp; ROW())) + COUNTIFS(AP1106:AP1146, "✅", AY1106:AY1146, INDIRECT("AE" &amp; ROW()))</f>
        <v>0</v>
      </c>
      <c r="AH1154" s="68">
        <f t="array" aca="1" ref="AH1154" ca="1">COUNTIFS(AP1106:AP1146, "💲", AY1106:AY1146, INDIRECT("AE" &amp; ROW())) + COUNTIFS(AP1106:AP1146, "📦", AY1106:AY1146, INDIRECT("AE" &amp; ROW()))</f>
        <v>0</v>
      </c>
      <c r="AI1154" s="139">
        <f t="array" aca="1" ref="AI1154" ca="1">SUMIFS(AR1106:AR1146, AY1106:AY1146, INDIRECT("AE" &amp; ROW()), AP1106:AP1146, "💲") + SUMIFS(AR1106:AR1146, AY1106:AY1146, INDIRECT("AE" &amp; ROW()), AP1106:AP1146, "📦")</f>
        <v>0</v>
      </c>
      <c r="AJ1154" s="139">
        <f t="array" aca="1" ref="AJ1154" ca="1">(
    SUMIFS(AR1106:AR1146, AY1106:AY1146, INDIRECT("AE" &amp; ROW()), AP1106:AP1146, "💲") +
    SUMIFS(AR1106:AR1146, AY1106:AY1146, INDIRECT("AE" &amp; ROW()), AP1106:AP1146, "📦")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
        SUMIFS(AR1106:AR1146, AY1106:AY1146, INDIRECT("AE" &amp; ROW()), AP1106:AP1146, "💲", AS1106:AS1146, "Familiar") +
        SUMIFS(AR1106:AR1146, AY1106:AY1146, INDIRECT("AE" &amp; ROW()), AP1106:AP1146, "📦", AS1106:AS1146, "Familiar")
    ) / 2
)  -
(
    (
        SUMIFS(AR1106:AR1146, AY1106:AY1146, INDIRECT("AE" &amp; ROW()), AP1106:AP1146, "💲", AS1106:AS1146, "Exonerado ADH") +
        SUMIFS(AR1106:AR1146, AY1106:AY1146, INDIRECT("AE" &amp; ROW()), AP1106:AP1146, "📦", AS1106:AS1146, "Exonerado ADH")
    ) / 2
)  -
(
    (
        SUMIFS(AR1106:AR1146, AY1106:AY1146, INDIRECT("AE" &amp; ROW()), AP1106:AP1146, "💲", AS1106:AS1146, "Exonerado Doctor") +
        SUMIFS(AR1106:AR1146, AY1106:AY1146, INDIRECT("AE" &amp; ROW()), AP1106:AP1146, "📦", AS1106:AS1146, "Exonerado Doctor")
    ) / 2
)</f>
        <v>0</v>
      </c>
      <c r="AK1154" s="139">
        <f t="array" aca="1" ref="AK1154" ca="1">(
    SUMIFS(AR1106:AR1146, AY1106:AY1146, INDIRECT("AE" &amp; ROW()), AP1106:AP1146, "💲") +
    SUMIFS(AR1106:AR1146, AY1106:AY1146, INDIRECT("AE" &amp; ROW()), AP1106:AP1146, "📦")
) -
(
    SUMIFS(AR1106:AR1146, AY1106:AY1146, INDIRECT("AE" &amp; ROW()), AP1106:AP1146, "💲", AS1106:AS1146, "Familiar") +
    SUMIFS(AR1106:AR1146, AY1106:AY1146, INDIRECT("AE" &amp; ROW()), AP1106:AP1146, "📦", AS1106:AS1146, "Familiar")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SUMIFS(AR1106:AR1146, AY1106:AY1146, INDIRECT("AE" &amp; ROW()), AP1106:AP1146, "💲", AS1106:AS1146, "Exonerado ADH") +
    SUMIFS(AR1106:AR1146, AY1106:AY1146, INDIRECT("AE" &amp; ROW()), AP1106:AP1146, "📦", AS1106:AS1146, "Exonerado ADH")
) -
(
    (
        SUMIFS(AR1106:AR1146, AY1106:AY1146, INDIRECT("AE" &amp; ROW()), AP1106:AP1146, "💲", AS1106:AS1146, "Exonerado Doctor") +
        SUMIFS(AR1106:AR1146, AY1106:AY1146, INDIRECT("AE" &amp; ROW()), AP1106:AP1146, "📦", AS1106:AS1146, "Exonerado Doctor")
    ) / 2
) -
(
    (
        SUMIFS(AR1106:AR1146, AY1106:AY1146, INDIRECT("AE" &amp; ROW()), AP1106:AP1146, "💲", AS1106:AS1146, "") +
        SUMIFS(AR1106:AR1146, AY1106:AY1146, INDIRECT("AE" &amp; ROW()), AP1106:AP1146, "📦", AS1106:AS1146, "")
    ) / 2
)</f>
        <v>0</v>
      </c>
      <c r="AL1154" s="140">
        <f t="array" aca="1" ref="AL1154" ca="1">(
    SUMIFS(AR1106:AR1146, AY1106:AY1146, INDIRECT("AE" &amp; ROW()), AP1106:AP1146, "💲") +
    SUMIFS(AR1106:AR1146, AY1106:AY1146, INDIRECT("AE" &amp; ROW()), AP1106:AP1146, "📦")
) -
(
    (
        SUMIFS(AR1106:AR1146, AY1106:AY1146, INDIRECT("AE" &amp; ROW()), AP1106:AP1146, "💲", AS1106:AS1146, "Familiar") +
        SUMIFS(AR1106:AR1146, AY1106:AY1146, INDIRECT("AE" &amp; ROW()), AP1106:AP1146, "📦", AS1106:AS1146, "Familiar")
    ) / 2
) -
(
    (
        SUMIFS(AR1106:AR1146, AY1106:AY1146, INDIRECT("AE" &amp; ROW()), AP1106:AP1146, "💲", AS1106:AS1146, "Participante") +
        SUMIFS(AR1106:AR1146, AY1106:AY1146, INDIRECT("AE" &amp; ROW()), AP1106:AP1146, "📦", AS1106:AS1146, "Participante")
    ) / 2
) -
(
    (
        SUMIFS(AR1106:AR1146, AY1106:AY1146, INDIRECT("AE" &amp; ROW()), AP1106:AP1146, "💲", AS1106:AS1146, "Empleado") +
        SUMIFS(AR1106:AR1146, AY1106:AY1146, INDIRECT("AE" &amp; ROW()), AP1106:AP1146, "📦", AS1106:AS1146, "Empleado")
    ) / 2
) -
(
    (
        SUMIFS(AR1106:AR1146, AY1106:AY1146, INDIRECT("AE" &amp; ROW()), AP1106:AP1146, "💲", AS1106:AS1146, "Exonerado ADH") +
        SUMIFS(AR1106:AR1146, AY1106:AY1146, INDIRECT("AE" &amp; ROW()), AP1106:AP1146, "📦", AS1106:AS1146, "Exonerado ADH")
    ) / 2
) -
(
    SUMIFS(AR1106:AR1146, AY1106:AY1146, INDIRECT("AE" &amp; ROW()), AP1106:AP1146, "💲", AS1106:AS1146, "Exonerado Doctor") +
    SUMIFS(AR1106:AR1146, AY1106:AY1146, INDIRECT("AE" &amp; ROW()), AP1106:AP1146, "📦", AS1106:AS1146, "Exonerado Doctor")
) -
(
    (
        SUMIFS(AR1106:AR1146, AY1106:AY1146, INDIRECT("AE" &amp; ROW()), AP1106:AP1146, "💲", AS1106:AS1146, "") +
        SUMIFS(AR1106:AR1146, AY1106:AY1146, INDIRECT("AE" &amp; ROW()), AP1106:AP1146, "📦", AS1106:AS1146, "")
    ) / 2
)</f>
        <v>0</v>
      </c>
      <c r="AM1154" s="56"/>
      <c r="AN1154" s="56"/>
      <c r="AO1154" s="56"/>
      <c r="AP1154" s="56"/>
      <c r="AQ1154" s="56"/>
      <c r="AR1154" s="56"/>
      <c r="AS1154" s="56"/>
      <c r="AT1154" s="56"/>
      <c r="AU1154" s="56"/>
      <c r="AV1154" s="56"/>
      <c r="AW1154" s="56"/>
      <c r="AX1154" s="56"/>
      <c r="AY1154" s="56"/>
      <c r="AZ1154" s="56"/>
      <c r="BA1154" s="56"/>
      <c r="BB1154" s="56"/>
      <c r="BC1154" s="56"/>
      <c r="BD1154" s="56"/>
      <c r="BE1154" s="56"/>
      <c r="BF1154" s="56"/>
      <c r="BG1154" s="56"/>
      <c r="BH1154" s="56"/>
      <c r="BI1154" s="56"/>
      <c r="BJ1154" s="56"/>
      <c r="BK1154" s="56"/>
      <c r="BL1154" s="56"/>
      <c r="BM1154" s="56"/>
      <c r="BN1154" s="56"/>
    </row>
    <row r="1155" spans="1:66" ht="11.25" customHeight="1">
      <c r="A1155" s="220"/>
      <c r="B1155" s="164"/>
      <c r="C1155" s="205"/>
      <c r="D1155" s="208"/>
      <c r="E1155" s="178" t="s">
        <v>42</v>
      </c>
      <c r="F1155" s="58" t="str">
        <f>IF(D1154&lt;&gt;"", VLOOKUP(D1154,'Base de Datos'!$A$2:$D1268,3,FALSE()),"")</f>
        <v/>
      </c>
      <c r="G1155" s="205"/>
      <c r="H1155" s="208"/>
      <c r="I1155" s="178" t="s">
        <v>42</v>
      </c>
      <c r="J1155" s="58" t="str">
        <f>IF(H1154&lt;&gt;"", VLOOKUP(H1154,'Base de Datos'!$A$2:$D1268,3,FALSE()),"")</f>
        <v/>
      </c>
      <c r="K1155" s="205"/>
      <c r="L1155" s="208"/>
      <c r="M1155" s="178" t="s">
        <v>42</v>
      </c>
      <c r="N1155" s="58" t="str">
        <f>IF(L1154&lt;&gt;"", VLOOKUP(L1154,'Base de Datos'!$A$2:$D1268,3,FALSE()),"")</f>
        <v/>
      </c>
      <c r="O1155" s="165"/>
      <c r="P1155" s="165"/>
      <c r="Q1155" s="165"/>
      <c r="R1155" s="166"/>
      <c r="S1155" s="231"/>
      <c r="T1155" s="230"/>
      <c r="U1155" s="170"/>
      <c r="V1155" s="169"/>
      <c r="W1155" s="231"/>
      <c r="X1155" s="230"/>
      <c r="Y1155" s="170"/>
      <c r="Z1155" s="169"/>
      <c r="AA1155" s="231"/>
      <c r="AB1155" s="230"/>
      <c r="AC1155" s="170"/>
      <c r="AD1155" s="56"/>
      <c r="AE1155" s="232" t="s">
        <v>75</v>
      </c>
      <c r="AF1155" s="230"/>
      <c r="AG1155" s="90">
        <f t="array" aca="1" ref="AG1155" ca="1">COUNTIFS(AP1106:AP1146, "💲", AY1106:AY1146, INDIRECT("AE" &amp; ROW())) + COUNTIFS(AP1106:AP1146, "📦", AY1106:AY1146, INDIRECT("AE" &amp; ROW())) + COUNTIFS(AP1106:AP1146, "✅", AY1106:AY1146, INDIRECT("AE" &amp; ROW()))</f>
        <v>0</v>
      </c>
      <c r="AH1155" s="68">
        <f t="array" aca="1" ref="AH1155" ca="1">COUNTIFS(AP1106:AP1146, "💲", AY1106:AY1146, INDIRECT("AE" &amp; ROW())) + COUNTIFS(AP1106:AP1146, "📦", AY1106:AY1146, INDIRECT("AE" &amp; ROW()))</f>
        <v>0</v>
      </c>
      <c r="AI1155" s="139">
        <f t="array" aca="1" ref="AI1155" ca="1">SUMIFS(AR1106:AR1146, AY1106:AY1146, INDIRECT("AE" &amp; ROW()), AP1106:AP1146, "💲") + SUMIFS(AR1106:AR1146, AY1106:AY1146, INDIRECT("AE" &amp; ROW()), AP1106:AP1146, "📦")</f>
        <v>0</v>
      </c>
      <c r="AJ1155" s="139">
        <f t="array" aca="1" ref="AJ1155" ca="1">(
    SUMIFS(AR1106:AR1146, AY1106:AY1146, INDIRECT("AE" &amp; ROW()), AP1106:AP1146, "💲") +
    SUMIFS(AR1106:AR1146, AY1106:AY1146, INDIRECT("AE" &amp; ROW()), AP1106:AP1146, "📦")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
        SUMIFS(AR1106:AR1146, AY1106:AY1146, INDIRECT("AE" &amp; ROW()), AP1106:AP1146, "💲", AS1106:AS1146, "Familiar") +
        SUMIFS(AR1106:AR1146, AY1106:AY1146, INDIRECT("AE" &amp; ROW()), AP1106:AP1146, "📦", AS1106:AS1146, "Familiar")
    ) / 2
)  -
(
    (
        SUMIFS(AR1106:AR1146, AY1106:AY1146, INDIRECT("AE" &amp; ROW()), AP1106:AP1146, "💲", AS1106:AS1146, "Exonerado ADH") +
        SUMIFS(AR1106:AR1146, AY1106:AY1146, INDIRECT("AE" &amp; ROW()), AP1106:AP1146, "📦", AS1106:AS1146, "Exonerado ADH")
    ) / 2
)  -
(
    (
        SUMIFS(AR1106:AR1146, AY1106:AY1146, INDIRECT("AE" &amp; ROW()), AP1106:AP1146, "💲", AS1106:AS1146, "Exonerado Doctor") +
        SUMIFS(AR1106:AR1146, AY1106:AY1146, INDIRECT("AE" &amp; ROW()), AP1106:AP1146, "📦", AS1106:AS1146, "Exonerado Doctor")
    ) / 2
)</f>
        <v>0</v>
      </c>
      <c r="AK1155" s="139">
        <f t="array" aca="1" ref="AK1155" ca="1">(
    SUMIFS(AR1106:AR1146, AY1106:AY1146, INDIRECT("AE" &amp; ROW()), AP1106:AP1146, "💲") +
    SUMIFS(AR1106:AR1146, AY1106:AY1146, INDIRECT("AE" &amp; ROW()), AP1106:AP1146, "📦")
) -
(
    SUMIFS(AR1106:AR1146, AY1106:AY1146, INDIRECT("AE" &amp; ROW()), AP1106:AP1146, "💲", AS1106:AS1146, "Familiar") +
    SUMIFS(AR1106:AR1146, AY1106:AY1146, INDIRECT("AE" &amp; ROW()), AP1106:AP1146, "📦", AS1106:AS1146, "Familiar")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SUMIFS(AR1106:AR1146, AY1106:AY1146, INDIRECT("AE" &amp; ROW()), AP1106:AP1146, "💲", AS1106:AS1146, "Exonerado ADH") +
    SUMIFS(AR1106:AR1146, AY1106:AY1146, INDIRECT("AE" &amp; ROW()), AP1106:AP1146, "📦", AS1106:AS1146, "Exonerado ADH")
) -
(
    (
        SUMIFS(AR1106:AR1146, AY1106:AY1146, INDIRECT("AE" &amp; ROW()), AP1106:AP1146, "💲", AS1106:AS1146, "Exonerado Doctor") +
        SUMIFS(AR1106:AR1146, AY1106:AY1146, INDIRECT("AE" &amp; ROW()), AP1106:AP1146, "📦", AS1106:AS1146, "Exonerado Doctor")
    ) / 2
) -
(
    (
        SUMIFS(AR1106:AR1146, AY1106:AY1146, INDIRECT("AE" &amp; ROW()), AP1106:AP1146, "💲", AS1106:AS1146, "") +
        SUMIFS(AR1106:AR1146, AY1106:AY1146, INDIRECT("AE" &amp; ROW()), AP1106:AP1146, "📦", AS1106:AS1146, "")
    ) / 2
)</f>
        <v>0</v>
      </c>
      <c r="AL1155" s="140">
        <f t="array" aca="1" ref="AL1155" ca="1">(
    SUMIFS(AR1106:AR1146, AY1106:AY1146, INDIRECT("AE" &amp; ROW()), AP1106:AP1146, "💲") +
    SUMIFS(AR1106:AR1146, AY1106:AY1146, INDIRECT("AE" &amp; ROW()), AP1106:AP1146, "📦")
) -
(
    (
        SUMIFS(AR1106:AR1146, AY1106:AY1146, INDIRECT("AE" &amp; ROW()), AP1106:AP1146, "💲", AS1106:AS1146, "Familiar") +
        SUMIFS(AR1106:AR1146, AY1106:AY1146, INDIRECT("AE" &amp; ROW()), AP1106:AP1146, "📦", AS1106:AS1146, "Familiar")
    ) / 2
) -
(
    (
        SUMIFS(AR1106:AR1146, AY1106:AY1146, INDIRECT("AE" &amp; ROW()), AP1106:AP1146, "💲", AS1106:AS1146, "Participante") +
        SUMIFS(AR1106:AR1146, AY1106:AY1146, INDIRECT("AE" &amp; ROW()), AP1106:AP1146, "📦", AS1106:AS1146, "Participante")
    ) / 2
) -
(
    (
        SUMIFS(AR1106:AR1146, AY1106:AY1146, INDIRECT("AE" &amp; ROW()), AP1106:AP1146, "💲", AS1106:AS1146, "Empleado") +
        SUMIFS(AR1106:AR1146, AY1106:AY1146, INDIRECT("AE" &amp; ROW()), AP1106:AP1146, "📦", AS1106:AS1146, "Empleado")
    ) / 2
) -
(
    (
        SUMIFS(AR1106:AR1146, AY1106:AY1146, INDIRECT("AE" &amp; ROW()), AP1106:AP1146, "💲", AS1106:AS1146, "Exonerado ADH") +
        SUMIFS(AR1106:AR1146, AY1106:AY1146, INDIRECT("AE" &amp; ROW()), AP1106:AP1146, "📦", AS1106:AS1146, "Exonerado ADH")
    ) / 2
) -
(
    SUMIFS(AR1106:AR1146, AY1106:AY1146, INDIRECT("AE" &amp; ROW()), AP1106:AP1146, "💲", AS1106:AS1146, "Exonerado Doctor") +
    SUMIFS(AR1106:AR1146, AY1106:AY1146, INDIRECT("AE" &amp; ROW()), AP1106:AP1146, "📦", AS1106:AS1146, "Exonerado Doctor")
) -
(
    (
        SUMIFS(AR1106:AR1146, AY1106:AY1146, INDIRECT("AE" &amp; ROW()), AP1106:AP1146, "💲", AS1106:AS1146, "") +
        SUMIFS(AR1106:AR1146, AY1106:AY1146, INDIRECT("AE" &amp; ROW()), AP1106:AP1146, "📦", AS1106:AS1146, "")
    ) / 2
)</f>
        <v>0</v>
      </c>
      <c r="AM1155" s="56"/>
      <c r="AN1155" s="56"/>
      <c r="AO1155" s="56"/>
      <c r="AP1155" s="56"/>
      <c r="AQ1155" s="56"/>
      <c r="AR1155" s="56"/>
      <c r="AS1155" s="56"/>
      <c r="AT1155" s="56"/>
      <c r="AU1155" s="56"/>
      <c r="AV1155" s="56"/>
      <c r="AW1155" s="56"/>
      <c r="AX1155" s="56"/>
      <c r="AY1155" s="56"/>
      <c r="AZ1155" s="56"/>
      <c r="BA1155" s="56"/>
      <c r="BB1155" s="56"/>
      <c r="BC1155" s="56"/>
      <c r="BD1155" s="56"/>
      <c r="BE1155" s="56"/>
      <c r="BF1155" s="56"/>
      <c r="BG1155" s="56"/>
      <c r="BH1155" s="56"/>
      <c r="BI1155" s="56"/>
      <c r="BJ1155" s="56"/>
      <c r="BK1155" s="56"/>
      <c r="BL1155" s="56"/>
      <c r="BM1155" s="56"/>
      <c r="BN1155" s="56"/>
    </row>
    <row r="1156" spans="1:66" ht="11.25" customHeight="1">
      <c r="A1156" s="220"/>
      <c r="B1156" s="164"/>
      <c r="C1156" s="205"/>
      <c r="D1156" s="208"/>
      <c r="E1156" s="178" t="s">
        <v>44</v>
      </c>
      <c r="F1156" s="58" t="str">
        <f>IF(D1154&lt;&gt;"", VLOOKUP(D1154,'Base de Datos'!$A$2:$D1268,4,FALSE()),"")</f>
        <v/>
      </c>
      <c r="G1156" s="205"/>
      <c r="H1156" s="208"/>
      <c r="I1156" s="178" t="s">
        <v>44</v>
      </c>
      <c r="J1156" s="58" t="str">
        <f>IF(H1154&lt;&gt;"", VLOOKUP(H1154,'Base de Datos'!$A$2:$D1268,4,FALSE()),"")</f>
        <v/>
      </c>
      <c r="K1156" s="205"/>
      <c r="L1156" s="208"/>
      <c r="M1156" s="178" t="s">
        <v>44</v>
      </c>
      <c r="N1156" s="58" t="str">
        <f>IF(L1154&lt;&gt;"", VLOOKUP(L1154,'Base de Datos'!$A$2:$D1268,4,FALSE()),"")</f>
        <v/>
      </c>
      <c r="O1156" s="165"/>
      <c r="P1156" s="165"/>
      <c r="Q1156" s="165"/>
      <c r="R1156" s="166"/>
      <c r="S1156" s="231"/>
      <c r="T1156" s="230"/>
      <c r="U1156" s="170"/>
      <c r="V1156" s="169"/>
      <c r="W1156" s="231"/>
      <c r="X1156" s="230"/>
      <c r="Y1156" s="170"/>
      <c r="Z1156" s="169"/>
      <c r="AA1156" s="231"/>
      <c r="AB1156" s="230"/>
      <c r="AC1156" s="170"/>
      <c r="AD1156" s="56"/>
      <c r="AE1156" s="232" t="s">
        <v>77</v>
      </c>
      <c r="AF1156" s="230"/>
      <c r="AG1156" s="90">
        <f t="array" aca="1" ref="AG1156" ca="1">COUNTIFS(AP1106:AP1146, "💲", AY1106:AY1146, INDIRECT("AE" &amp; ROW())) + COUNTIFS(AP1106:AP1146, "📦", AY1106:AY1146, INDIRECT("AE" &amp; ROW())) + COUNTIFS(AP1106:AP1146, "✅", AY1106:AY1146, INDIRECT("AE" &amp; ROW()))</f>
        <v>0</v>
      </c>
      <c r="AH1156" s="68">
        <f t="array" aca="1" ref="AH1156" ca="1">COUNTIFS(AP1106:AP1146, "💲", AY1106:AY1146, INDIRECT("AE" &amp; ROW())) + COUNTIFS(AP1106:AP1146, "📦", AY1106:AY1146, INDIRECT("AE" &amp; ROW()))</f>
        <v>0</v>
      </c>
      <c r="AI1156" s="139">
        <f t="array" aca="1" ref="AI1156" ca="1">SUMIFS(AR1106:AR1146, AY1106:AY1146, INDIRECT("AE" &amp; ROW()), AP1106:AP1146, "💲") + SUMIFS(AR1106:AR1146, AY1106:AY1146, INDIRECT("AE" &amp; ROW()), AP1106:AP1146, "📦")</f>
        <v>0</v>
      </c>
      <c r="AJ1156" s="139">
        <f t="array" aca="1" ref="AJ1156" ca="1">(
    SUMIFS(AR1106:AR1146, AY1106:AY1146, INDIRECT("AE" &amp; ROW()), AP1106:AP1146, "💲") +
    SUMIFS(AR1106:AR1146, AY1106:AY1146, INDIRECT("AE" &amp; ROW()), AP1106:AP1146, "📦")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
        SUMIFS(AR1106:AR1146, AY1106:AY1146, INDIRECT("AE" &amp; ROW()), AP1106:AP1146, "💲", AS1106:AS1146, "Familiar") +
        SUMIFS(AR1106:AR1146, AY1106:AY1146, INDIRECT("AE" &amp; ROW()), AP1106:AP1146, "📦", AS1106:AS1146, "Familiar")
    ) / 2
)  -
(
    (
        SUMIFS(AR1106:AR1146, AY1106:AY1146, INDIRECT("AE" &amp; ROW()), AP1106:AP1146, "💲", AS1106:AS1146, "Exonerado ADH") +
        SUMIFS(AR1106:AR1146, AY1106:AY1146, INDIRECT("AE" &amp; ROW()), AP1106:AP1146, "📦", AS1106:AS1146, "Exonerado ADH")
    ) / 2
)  -
(
    (
        SUMIFS(AR1106:AR1146, AY1106:AY1146, INDIRECT("AE" &amp; ROW()), AP1106:AP1146, "💲", AS1106:AS1146, "Exonerado Doctor") +
        SUMIFS(AR1106:AR1146, AY1106:AY1146, INDIRECT("AE" &amp; ROW()), AP1106:AP1146, "📦", AS1106:AS1146, "Exonerado Doctor")
    ) / 2
)</f>
        <v>0</v>
      </c>
      <c r="AK1156" s="139">
        <f t="array" aca="1" ref="AK1156" ca="1">(
    SUMIFS(AR1106:AR1146, AY1106:AY1146, INDIRECT("AE" &amp; ROW()), AP1106:AP1146, "💲") +
    SUMIFS(AR1106:AR1146, AY1106:AY1146, INDIRECT("AE" &amp; ROW()), AP1106:AP1146, "📦")
) -
(
    SUMIFS(AR1106:AR1146, AY1106:AY1146, INDIRECT("AE" &amp; ROW()), AP1106:AP1146, "💲", AS1106:AS1146, "Familiar") +
    SUMIFS(AR1106:AR1146, AY1106:AY1146, INDIRECT("AE" &amp; ROW()), AP1106:AP1146, "📦", AS1106:AS1146, "Familiar")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SUMIFS(AR1106:AR1146, AY1106:AY1146, INDIRECT("AE" &amp; ROW()), AP1106:AP1146, "💲", AS1106:AS1146, "Exonerado ADH") +
    SUMIFS(AR1106:AR1146, AY1106:AY1146, INDIRECT("AE" &amp; ROW()), AP1106:AP1146, "📦", AS1106:AS1146, "Exonerado ADH")
) -
(
    (
        SUMIFS(AR1106:AR1146, AY1106:AY1146, INDIRECT("AE" &amp; ROW()), AP1106:AP1146, "💲", AS1106:AS1146, "Exonerado Doctor") +
        SUMIFS(AR1106:AR1146, AY1106:AY1146, INDIRECT("AE" &amp; ROW()), AP1106:AP1146, "📦", AS1106:AS1146, "Exonerado Doctor")
    ) / 2
) -
(
    (
        SUMIFS(AR1106:AR1146, AY1106:AY1146, INDIRECT("AE" &amp; ROW()), AP1106:AP1146, "💲", AS1106:AS1146, "") +
        SUMIFS(AR1106:AR1146, AY1106:AY1146, INDIRECT("AE" &amp; ROW()), AP1106:AP1146, "📦", AS1106:AS1146, "")
    ) / 2
)</f>
        <v>0</v>
      </c>
      <c r="AL1156" s="140">
        <f t="array" aca="1" ref="AL1156" ca="1">(
    SUMIFS(AR1106:AR1146, AY1106:AY1146, INDIRECT("AE" &amp; ROW()), AP1106:AP1146, "💲") +
    SUMIFS(AR1106:AR1146, AY1106:AY1146, INDIRECT("AE" &amp; ROW()), AP1106:AP1146, "📦")
) -
(
    (
        SUMIFS(AR1106:AR1146, AY1106:AY1146, INDIRECT("AE" &amp; ROW()), AP1106:AP1146, "💲", AS1106:AS1146, "Familiar") +
        SUMIFS(AR1106:AR1146, AY1106:AY1146, INDIRECT("AE" &amp; ROW()), AP1106:AP1146, "📦", AS1106:AS1146, "Familiar")
    ) / 2
) -
(
    (
        SUMIFS(AR1106:AR1146, AY1106:AY1146, INDIRECT("AE" &amp; ROW()), AP1106:AP1146, "💲", AS1106:AS1146, "Participante") +
        SUMIFS(AR1106:AR1146, AY1106:AY1146, INDIRECT("AE" &amp; ROW()), AP1106:AP1146, "📦", AS1106:AS1146, "Participante")
    ) / 2
) -
(
    (
        SUMIFS(AR1106:AR1146, AY1106:AY1146, INDIRECT("AE" &amp; ROW()), AP1106:AP1146, "💲", AS1106:AS1146, "Empleado") +
        SUMIFS(AR1106:AR1146, AY1106:AY1146, INDIRECT("AE" &amp; ROW()), AP1106:AP1146, "📦", AS1106:AS1146, "Empleado")
    ) / 2
) -
(
    (
        SUMIFS(AR1106:AR1146, AY1106:AY1146, INDIRECT("AE" &amp; ROW()), AP1106:AP1146, "💲", AS1106:AS1146, "Exonerado ADH") +
        SUMIFS(AR1106:AR1146, AY1106:AY1146, INDIRECT("AE" &amp; ROW()), AP1106:AP1146, "📦", AS1106:AS1146, "Exonerado ADH")
    ) / 2
) -
(
    SUMIFS(AR1106:AR1146, AY1106:AY1146, INDIRECT("AE" &amp; ROW()), AP1106:AP1146, "💲", AS1106:AS1146, "Exonerado Doctor") +
    SUMIFS(AR1106:AR1146, AY1106:AY1146, INDIRECT("AE" &amp; ROW()), AP1106:AP1146, "📦", AS1106:AS1146, "Exonerado Doctor")
) -
(
    (
        SUMIFS(AR1106:AR1146, AY1106:AY1146, INDIRECT("AE" &amp; ROW()), AP1106:AP1146, "💲", AS1106:AS1146, "") +
        SUMIFS(AR1106:AR1146, AY1106:AY1146, INDIRECT("AE" &amp; ROW()), AP1106:AP1146, "📦", AS1106:AS1146, "")
    ) / 2
)</f>
        <v>0</v>
      </c>
      <c r="AM1156" s="56"/>
      <c r="AN1156" s="56"/>
      <c r="AO1156" s="56"/>
      <c r="AP1156" s="56"/>
      <c r="AQ1156" s="56"/>
      <c r="AR1156" s="56"/>
      <c r="AS1156" s="56"/>
      <c r="AT1156" s="56"/>
      <c r="AU1156" s="56"/>
      <c r="AV1156" s="56"/>
      <c r="AW1156" s="56"/>
      <c r="AX1156" s="56"/>
      <c r="AY1156" s="56"/>
      <c r="AZ1156" s="56"/>
      <c r="BA1156" s="56"/>
      <c r="BB1156" s="56"/>
      <c r="BC1156" s="56"/>
      <c r="BD1156" s="56"/>
      <c r="BE1156" s="56"/>
      <c r="BF1156" s="56"/>
      <c r="BG1156" s="56"/>
      <c r="BH1156" s="56"/>
      <c r="BI1156" s="56"/>
      <c r="BJ1156" s="56"/>
      <c r="BK1156" s="56"/>
      <c r="BL1156" s="56"/>
      <c r="BM1156" s="56"/>
      <c r="BN1156" s="56"/>
    </row>
    <row r="1157" spans="1:66" ht="11.25" customHeight="1">
      <c r="A1157" s="221"/>
      <c r="B1157" s="164"/>
      <c r="C1157" s="206"/>
      <c r="D1157" s="209"/>
      <c r="E1157" s="179" t="s">
        <v>46</v>
      </c>
      <c r="F1157" s="180"/>
      <c r="G1157" s="206"/>
      <c r="H1157" s="209"/>
      <c r="I1157" s="179" t="s">
        <v>46</v>
      </c>
      <c r="J1157" s="180"/>
      <c r="K1157" s="206"/>
      <c r="L1157" s="209"/>
      <c r="M1157" s="179" t="s">
        <v>46</v>
      </c>
      <c r="N1157" s="180"/>
      <c r="O1157" s="165"/>
      <c r="P1157" s="165"/>
      <c r="Q1157" s="165"/>
      <c r="R1157" s="166"/>
      <c r="S1157" s="227" t="str">
        <f>IF(OR(S1154="Empleado",S1154="Familiar"),"Nombre del Empleado","N° Factura")</f>
        <v>N° Factura</v>
      </c>
      <c r="T1157" s="228"/>
      <c r="U1157" s="89"/>
      <c r="V1157" s="169"/>
      <c r="W1157" s="227" t="str">
        <f>IF(OR(W1154="Empleado",W1154="Familiar"),"Nombre del Empleado","N° Factura")</f>
        <v>N° Factura</v>
      </c>
      <c r="X1157" s="228"/>
      <c r="Y1157" s="89"/>
      <c r="Z1157" s="169"/>
      <c r="AA1157" s="227" t="str">
        <f>IF(OR(AA1154="Empleado",AA1154="Familiar"),"Nombre del Empleado","N° Factura")</f>
        <v>N° Factura</v>
      </c>
      <c r="AB1157" s="228"/>
      <c r="AC1157" s="89"/>
      <c r="AD1157" s="56"/>
      <c r="AE1157" s="233" t="s">
        <v>80</v>
      </c>
      <c r="AF1157" s="228"/>
      <c r="AG1157" s="143">
        <f t="array" aca="1" ref="AG1157" ca="1">COUNTIFS(AP1106:AP1146, "💲", AY1106:AY1146, INDIRECT("AE" &amp; ROW())) + COUNTIFS(AP1106:AP1146, "📦", AY1106:AY1146, INDIRECT("AE" &amp; ROW())) + COUNTIFS(AP1106:AP1146, "✅", AY1106:AY1146, INDIRECT("AE" &amp; ROW()))</f>
        <v>0</v>
      </c>
      <c r="AH1157" s="144">
        <f t="array" aca="1" ref="AH1157" ca="1">COUNTIFS(AP1106:AP1146, "💲", AY1106:AY1146, INDIRECT("AE" &amp; ROW())) + COUNTIFS(AP1106:AP1146, "📦", AY1106:AY1146, INDIRECT("AE" &amp; ROW()))</f>
        <v>0</v>
      </c>
      <c r="AI1157" s="145">
        <f t="array" aca="1" ref="AI1157" ca="1">SUMIFS(AR1106:AR1146, AY1106:AY1146, INDIRECT("AE" &amp; ROW()), AP1106:AP1146, "💲") + SUMIFS(AR1106:AR1146, AY1106:AY1146, INDIRECT("AE" &amp; ROW()), AP1106:AP1146, "📦")</f>
        <v>0</v>
      </c>
      <c r="AJ1157" s="145">
        <f t="array" aca="1" ref="AJ1157" ca="1">(
    SUMIFS(AR1106:AR1146, AY1106:AY1146, INDIRECT("AE" &amp; ROW()), AP1106:AP1146, "💲") +
    SUMIFS(AR1106:AR1146, AY1106:AY1146, INDIRECT("AE" &amp; ROW()), AP1106:AP1146, "📦")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
        SUMIFS(AR1106:AR1146, AY1106:AY1146, INDIRECT("AE" &amp; ROW()), AP1106:AP1146, "💲", AS1106:AS1146, "Familiar") +
        SUMIFS(AR1106:AR1146, AY1106:AY1146, INDIRECT("AE" &amp; ROW()), AP1106:AP1146, "📦", AS1106:AS1146, "Familiar")
    ) / 2
)  -
(
    (
        SUMIFS(AR1106:AR1146, AY1106:AY1146, INDIRECT("AE" &amp; ROW()), AP1106:AP1146, "💲", AS1106:AS1146, "Exonerado ADH") +
        SUMIFS(AR1106:AR1146, AY1106:AY1146, INDIRECT("AE" &amp; ROW()), AP1106:AP1146, "📦", AS1106:AS1146, "Exonerado ADH")
    ) / 2
)  -
(
    (
        SUMIFS(AR1106:AR1146, AY1106:AY1146, INDIRECT("AE" &amp; ROW()), AP1106:AP1146, "💲", AS1106:AS1146, "Exonerado Doctor") +
        SUMIFS(AR1106:AR1146, AY1106:AY1146, INDIRECT("AE" &amp; ROW()), AP1106:AP1146, "📦", AS1106:AS1146, "Exonerado Doctor")
    ) / 2
)</f>
        <v>0</v>
      </c>
      <c r="AK1157" s="145">
        <f t="array" aca="1" ref="AK1157" ca="1">(
    SUMIFS(AR1106:AR1146, AY1106:AY1146, INDIRECT("AE" &amp; ROW()), AP1106:AP1146, "💲") +
    SUMIFS(AR1106:AR1146, AY1106:AY1146, INDIRECT("AE" &amp; ROW()), AP1106:AP1146, "📦")
) -
(
    SUMIFS(AR1106:AR1146, AY1106:AY1146, INDIRECT("AE" &amp; ROW()), AP1106:AP1146, "💲", AS1106:AS1146, "Familiar") +
    SUMIFS(AR1106:AR1146, AY1106:AY1146, INDIRECT("AE" &amp; ROW()), AP1106:AP1146, "📦", AS1106:AS1146, "Familiar")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SUMIFS(AR1106:AR1146, AY1106:AY1146, INDIRECT("AE" &amp; ROW()), AP1106:AP1146, "💲", AS1106:AS1146, "Exonerado ADH") +
    SUMIFS(AR1106:AR1146, AY1106:AY1146, INDIRECT("AE" &amp; ROW()), AP1106:AP1146, "📦", AS1106:AS1146, "Exonerado ADH")
) -
(
    (
        SUMIFS(AR1106:AR1146, AY1106:AY1146, INDIRECT("AE" &amp; ROW()), AP1106:AP1146, "💲", AS1106:AS1146, "Exonerado Doctor") +
        SUMIFS(AR1106:AR1146, AY1106:AY1146, INDIRECT("AE" &amp; ROW()), AP1106:AP1146, "📦", AS1106:AS1146, "Exonerado Doctor")
    ) / 2
) -
(
    (
        SUMIFS(AR1106:AR1146, AY1106:AY1146, INDIRECT("AE" &amp; ROW()), AP1106:AP1146, "💲", AS1106:AS1146, "") +
        SUMIFS(AR1106:AR1146, AY1106:AY1146, INDIRECT("AE" &amp; ROW()), AP1106:AP1146, "📦", AS1106:AS1146, "")
    ) / 2
)</f>
        <v>0</v>
      </c>
      <c r="AL1157" s="146">
        <f t="array" aca="1" ref="AL1157" ca="1">(
    SUMIFS(AR1106:AR1146, AY1106:AY1146, INDIRECT("AE" &amp; ROW()), AP1106:AP1146, "💲") +
    SUMIFS(AR1106:AR1146, AY1106:AY1146, INDIRECT("AE" &amp; ROW()), AP1106:AP1146, "📦")
) -
(
    (
        SUMIFS(AR1106:AR1146, AY1106:AY1146, INDIRECT("AE" &amp; ROW()), AP1106:AP1146, "💲", AS1106:AS1146, "Familiar") +
        SUMIFS(AR1106:AR1146, AY1106:AY1146, INDIRECT("AE" &amp; ROW()), AP1106:AP1146, "📦", AS1106:AS1146, "Familiar")
    ) / 2
) -
(
    (
        SUMIFS(AR1106:AR1146, AY1106:AY1146, INDIRECT("AE" &amp; ROW()), AP1106:AP1146, "💲", AS1106:AS1146, "Participante") +
        SUMIFS(AR1106:AR1146, AY1106:AY1146, INDIRECT("AE" &amp; ROW()), AP1106:AP1146, "📦", AS1106:AS1146, "Participante")
    ) / 2
) -
(
    (
        SUMIFS(AR1106:AR1146, AY1106:AY1146, INDIRECT("AE" &amp; ROW()), AP1106:AP1146, "💲", AS1106:AS1146, "Empleado") +
        SUMIFS(AR1106:AR1146, AY1106:AY1146, INDIRECT("AE" &amp; ROW()), AP1106:AP1146, "📦", AS1106:AS1146, "Empleado")
    ) / 2
) -
(
    (
        SUMIFS(AR1106:AR1146, AY1106:AY1146, INDIRECT("AE" &amp; ROW()), AP1106:AP1146, "💲", AS1106:AS1146, "Exonerado ADH") +
        SUMIFS(AR1106:AR1146, AY1106:AY1146, INDIRECT("AE" &amp; ROW()), AP1106:AP1146, "📦", AS1106:AS1146, "Exonerado ADH")
    ) / 2
) -
(
    SUMIFS(AR1106:AR1146, AY1106:AY1146, INDIRECT("AE" &amp; ROW()), AP1106:AP1146, "💲", AS1106:AS1146, "Exonerado Doctor") +
    SUMIFS(AR1106:AR1146, AY1106:AY1146, INDIRECT("AE" &amp; ROW()), AP1106:AP1146, "📦", AS1106:AS1146, "Exonerado Doctor")
) -
(
    (
        SUMIFS(AR1106:AR1146, AY1106:AY1146, INDIRECT("AE" &amp; ROW()), AP1106:AP1146, "💲", AS1106:AS1146, "") +
        SUMIFS(AR1106:AR1146, AY1106:AY1146, INDIRECT("AE" &amp; ROW()), AP1106:AP1146, "📦", AS1106:AS1146, "")
    ) / 2
)</f>
        <v>0</v>
      </c>
      <c r="AM1157" s="56"/>
      <c r="AN1157" s="56"/>
      <c r="AO1157" s="56"/>
      <c r="AP1157" s="56"/>
      <c r="AQ1157" s="56"/>
      <c r="AR1157" s="56"/>
      <c r="AS1157" s="56"/>
      <c r="AT1157" s="56"/>
      <c r="AU1157" s="56"/>
      <c r="AV1157" s="56"/>
      <c r="AW1157" s="56"/>
      <c r="AX1157" s="56"/>
      <c r="AY1157" s="56"/>
      <c r="AZ1157" s="56"/>
      <c r="BA1157" s="56"/>
      <c r="BB1157" s="56"/>
      <c r="BC1157" s="56"/>
      <c r="BD1157" s="56"/>
      <c r="BE1157" s="56"/>
      <c r="BF1157" s="56"/>
      <c r="BG1157" s="56"/>
      <c r="BH1157" s="56"/>
      <c r="BI1157" s="56"/>
      <c r="BJ1157" s="56"/>
      <c r="BK1157" s="56"/>
      <c r="BL1157" s="56"/>
      <c r="BM1157" s="56"/>
      <c r="BN1157" s="56"/>
    </row>
    <row r="1158" spans="1:66" ht="11.25" customHeight="1">
      <c r="A1158" s="3"/>
      <c r="B1158" s="3"/>
      <c r="C1158" s="3"/>
      <c r="D1158" s="3"/>
      <c r="E1158" s="3"/>
      <c r="F1158" s="3"/>
      <c r="G1158" s="3"/>
      <c r="H1158" s="3"/>
      <c r="I1158" s="3"/>
      <c r="J1158" s="3"/>
      <c r="K1158" s="3"/>
      <c r="L1158" s="3"/>
      <c r="M1158" s="3"/>
      <c r="N1158" s="3"/>
      <c r="O1158" s="1"/>
      <c r="P1158" s="3"/>
      <c r="Q1158" s="3"/>
      <c r="R1158" s="15"/>
      <c r="S1158" s="16"/>
      <c r="T1158" s="16"/>
      <c r="U1158" s="173"/>
      <c r="V1158" s="6"/>
      <c r="W1158" s="16"/>
      <c r="X1158" s="16"/>
      <c r="Y1158" s="173"/>
      <c r="Z1158" s="48"/>
      <c r="AA1158" s="173"/>
      <c r="AB1158" s="173"/>
      <c r="AC1158" s="173"/>
      <c r="AD1158" s="174"/>
      <c r="AI1158" s="148">
        <f t="shared" ref="AI1158:AL1158" ca="1" si="783">SUM(AI1143:AI1156)</f>
        <v>60</v>
      </c>
      <c r="AJ1158" s="148">
        <f t="shared" ca="1" si="783"/>
        <v>60</v>
      </c>
      <c r="AK1158" s="148">
        <f t="shared" ca="1" si="783"/>
        <v>60</v>
      </c>
      <c r="AL1158" s="148">
        <f t="shared" ca="1" si="783"/>
        <v>60</v>
      </c>
      <c r="AM1158" s="174"/>
      <c r="AN1158" s="174"/>
      <c r="AO1158" s="174"/>
      <c r="AP1158" s="174"/>
      <c r="AQ1158" s="174"/>
      <c r="AR1158" s="174"/>
      <c r="AS1158" s="174"/>
      <c r="AT1158" s="174"/>
      <c r="AU1158" s="174"/>
      <c r="AV1158" s="174"/>
      <c r="AW1158" s="174"/>
      <c r="AX1158" s="174"/>
      <c r="AY1158" s="174"/>
      <c r="AZ1158" s="174"/>
      <c r="BA1158" s="174"/>
      <c r="BB1158" s="174"/>
      <c r="BC1158" s="174"/>
      <c r="BD1158" s="174"/>
      <c r="BE1158" s="122"/>
      <c r="BF1158" s="122"/>
      <c r="BG1158" s="122"/>
      <c r="BH1158" s="122"/>
      <c r="BI1158" s="122"/>
      <c r="BJ1158" s="174"/>
      <c r="BK1158" s="174"/>
      <c r="BL1158" s="174"/>
      <c r="BM1158" s="174"/>
      <c r="BN1158" s="174"/>
    </row>
    <row r="1159" spans="1:66" ht="15" customHeight="1">
      <c r="A1159" s="210">
        <f>IF(WEEKDAY(A1104)=6, WORKDAY(A1104+1, 1), A1104+1)</f>
        <v>46295</v>
      </c>
      <c r="B1159" s="211"/>
      <c r="C1159" s="211"/>
      <c r="D1159" s="211"/>
      <c r="E1159" s="211"/>
      <c r="F1159" s="211"/>
      <c r="G1159" s="211"/>
      <c r="H1159" s="211"/>
      <c r="I1159" s="211"/>
      <c r="J1159" s="211"/>
      <c r="K1159" s="211"/>
      <c r="L1159" s="211"/>
      <c r="M1159" s="211"/>
      <c r="N1159" s="212"/>
      <c r="O1159" s="1"/>
      <c r="P1159" s="1"/>
      <c r="Q1159" s="1"/>
      <c r="R1159" s="15"/>
      <c r="S1159" s="22"/>
      <c r="T1159" s="22"/>
      <c r="U1159" s="241"/>
      <c r="V1159" s="242"/>
      <c r="W1159" s="242"/>
      <c r="X1159" s="242"/>
      <c r="Y1159" s="242"/>
      <c r="Z1159" s="23"/>
      <c r="AA1159" s="23"/>
      <c r="AB1159" s="23"/>
      <c r="AC1159" s="23"/>
      <c r="AD1159" s="24"/>
      <c r="AE1159" s="181"/>
      <c r="AF1159" s="181"/>
      <c r="AG1159" s="181"/>
      <c r="AH1159" s="181"/>
      <c r="AI1159" s="181"/>
      <c r="AJ1159" s="181"/>
      <c r="AK1159" s="181"/>
      <c r="AL1159" s="181"/>
      <c r="AM1159" s="24"/>
      <c r="AN1159" s="24"/>
      <c r="AO1159" s="24"/>
      <c r="AP1159" s="24"/>
      <c r="AQ1159" s="24"/>
      <c r="AR1159" s="24"/>
      <c r="AS1159" s="24"/>
      <c r="AT1159" s="24"/>
      <c r="AU1159" s="24"/>
      <c r="AV1159" s="24"/>
      <c r="AW1159" s="24"/>
      <c r="AX1159" s="24"/>
      <c r="AY1159" s="24"/>
      <c r="AZ1159" s="24"/>
      <c r="BA1159" s="24"/>
      <c r="BB1159" s="24"/>
      <c r="BC1159" s="24"/>
      <c r="BD1159" s="24"/>
      <c r="BE1159" s="24"/>
      <c r="BF1159" s="24"/>
      <c r="BG1159" s="24"/>
      <c r="BH1159" s="24"/>
      <c r="BI1159" s="24"/>
      <c r="BJ1159" s="24"/>
      <c r="BK1159" s="24"/>
      <c r="BL1159" s="24"/>
      <c r="BM1159" s="24"/>
      <c r="BN1159" s="24"/>
    </row>
    <row r="1160" spans="1:66" ht="15" customHeight="1">
      <c r="A1160" s="25" t="s">
        <v>15</v>
      </c>
      <c r="B1160" s="25" t="s">
        <v>16</v>
      </c>
      <c r="C1160" s="213" t="s">
        <v>17</v>
      </c>
      <c r="D1160" s="214"/>
      <c r="E1160" s="214"/>
      <c r="F1160" s="215"/>
      <c r="G1160" s="213" t="s">
        <v>18</v>
      </c>
      <c r="H1160" s="214"/>
      <c r="I1160" s="214"/>
      <c r="J1160" s="215"/>
      <c r="K1160" s="213" t="s">
        <v>19</v>
      </c>
      <c r="L1160" s="214"/>
      <c r="M1160" s="214"/>
      <c r="N1160" s="215"/>
      <c r="O1160" s="1"/>
      <c r="P1160" s="1"/>
      <c r="Q1160" s="1"/>
      <c r="R1160" s="26"/>
      <c r="S1160" s="234" t="s">
        <v>17</v>
      </c>
      <c r="T1160" s="214"/>
      <c r="U1160" s="215"/>
      <c r="V1160" s="27"/>
      <c r="W1160" s="234" t="s">
        <v>18</v>
      </c>
      <c r="X1160" s="214"/>
      <c r="Y1160" s="215"/>
      <c r="Z1160" s="28"/>
      <c r="AA1160" s="234" t="s">
        <v>19</v>
      </c>
      <c r="AB1160" s="214"/>
      <c r="AC1160" s="215"/>
      <c r="AD1160" s="29"/>
      <c r="AE1160" s="181"/>
      <c r="AF1160" s="181"/>
      <c r="AG1160" s="181"/>
      <c r="AH1160" s="181"/>
      <c r="AI1160" s="181"/>
      <c r="AJ1160" s="181"/>
      <c r="AK1160" s="181"/>
      <c r="AL1160" s="181"/>
      <c r="AM1160" s="29"/>
      <c r="AN1160" s="34" t="s">
        <v>2</v>
      </c>
      <c r="AO1160" s="34" t="s">
        <v>3</v>
      </c>
      <c r="AP1160" s="34" t="s">
        <v>4</v>
      </c>
      <c r="AQ1160" s="34" t="s">
        <v>5</v>
      </c>
      <c r="AR1160" s="34" t="s">
        <v>6</v>
      </c>
      <c r="AS1160" s="34" t="s">
        <v>7</v>
      </c>
      <c r="AT1160" s="34" t="s">
        <v>27</v>
      </c>
      <c r="AU1160" s="34" t="s">
        <v>28</v>
      </c>
      <c r="AV1160" s="34" t="s">
        <v>29</v>
      </c>
      <c r="AW1160" s="34" t="s">
        <v>30</v>
      </c>
      <c r="AX1160" s="34" t="s">
        <v>12</v>
      </c>
      <c r="AY1160" s="34" t="s">
        <v>20</v>
      </c>
      <c r="AZ1160" s="35"/>
      <c r="BA1160" s="35"/>
      <c r="BB1160" s="35"/>
      <c r="BC1160" s="35"/>
      <c r="BD1160" s="35"/>
      <c r="BE1160" s="35"/>
      <c r="BF1160" s="35"/>
      <c r="BG1160" s="35"/>
      <c r="BH1160" s="35"/>
      <c r="BI1160" s="35"/>
      <c r="BJ1160" s="35"/>
      <c r="BK1160" s="35"/>
      <c r="BL1160" s="35"/>
      <c r="BM1160" s="35"/>
      <c r="BN1160" s="35"/>
    </row>
    <row r="1161" spans="1:66" ht="11.25" customHeight="1">
      <c r="A1161" s="219">
        <f>Q1167</f>
        <v>0.33333333333333331</v>
      </c>
      <c r="B1161" s="38"/>
      <c r="C1161" s="204"/>
      <c r="D1161" s="207"/>
      <c r="E1161" s="40" t="s">
        <v>36</v>
      </c>
      <c r="F1161" s="42" t="str">
        <f>IF(D1161&lt;&gt;"", VLOOKUP(D1161,'Base de Datos'!$A$2:$D1268,2,FALSE()),"")</f>
        <v/>
      </c>
      <c r="G1161" s="204"/>
      <c r="H1161" s="216"/>
      <c r="I1161" s="40" t="s">
        <v>36</v>
      </c>
      <c r="J1161" s="42" t="str">
        <f>IF(H1161&lt;&gt;"", VLOOKUP(H1161,'Base de Datos'!$A$2:$D1268,2,FALSE()),"")</f>
        <v/>
      </c>
      <c r="K1161" s="204"/>
      <c r="L1161" s="216"/>
      <c r="M1161" s="40" t="s">
        <v>36</v>
      </c>
      <c r="N1161" s="42" t="str">
        <f>IF(L1161&lt;&gt;"", VLOOKUP(L1161,'Base de Datos'!$A$2:$D1268,2,FALSE()),"")</f>
        <v/>
      </c>
      <c r="O1161" s="43"/>
      <c r="P1161" s="1"/>
      <c r="Q1161" s="44"/>
      <c r="R1161" s="15"/>
      <c r="S1161" s="45"/>
      <c r="T1161" s="45" t="s">
        <v>37</v>
      </c>
      <c r="U1161" s="46"/>
      <c r="V1161" s="47"/>
      <c r="W1161" s="45"/>
      <c r="X1161" s="45" t="s">
        <v>37</v>
      </c>
      <c r="Y1161" s="46"/>
      <c r="Z1161" s="47"/>
      <c r="AA1161" s="45"/>
      <c r="AB1161" s="45" t="s">
        <v>37</v>
      </c>
      <c r="AC1161" s="46"/>
      <c r="AD1161" s="48"/>
      <c r="AE1161" s="181"/>
      <c r="AF1161" s="181"/>
      <c r="AG1161" s="181"/>
      <c r="AH1161" s="181"/>
      <c r="AI1161" s="181"/>
      <c r="AJ1161" s="181"/>
      <c r="AK1161" s="181"/>
      <c r="AL1161" s="181"/>
      <c r="AM1161" s="48"/>
      <c r="AN1161" s="53">
        <f>A1159</f>
        <v>46295</v>
      </c>
      <c r="AO1161" s="54" t="str">
        <f>C1160</f>
        <v>Consultorio N° 1</v>
      </c>
      <c r="AP1161" s="55">
        <f t="shared" ref="AP1161:AQ1161" si="784">C1161</f>
        <v>0</v>
      </c>
      <c r="AQ1161" s="55">
        <f t="shared" si="784"/>
        <v>0</v>
      </c>
      <c r="AR1161" s="55">
        <f>U1161</f>
        <v>0</v>
      </c>
      <c r="AS1161" s="55">
        <f>S1161</f>
        <v>0</v>
      </c>
      <c r="AT1161" s="55">
        <f>S1162</f>
        <v>0</v>
      </c>
      <c r="AU1161" s="55">
        <f>U1162</f>
        <v>0</v>
      </c>
      <c r="AV1161" s="55">
        <f>S1163</f>
        <v>0</v>
      </c>
      <c r="AW1161" s="55">
        <f>U1163</f>
        <v>0</v>
      </c>
      <c r="AX1161" s="55">
        <f>U1164</f>
        <v>0</v>
      </c>
      <c r="AY1161" s="55">
        <f>F1164</f>
        <v>0</v>
      </c>
      <c r="AZ1161" s="56"/>
      <c r="BA1161" s="56"/>
      <c r="BB1161" s="56"/>
      <c r="BC1161" s="56"/>
      <c r="BD1161" s="56"/>
      <c r="BE1161" s="56"/>
      <c r="BF1161" s="56"/>
      <c r="BG1161" s="56"/>
      <c r="BH1161" s="56"/>
      <c r="BI1161" s="56"/>
      <c r="BJ1161" s="56"/>
      <c r="BK1161" s="56"/>
      <c r="BL1161" s="56"/>
      <c r="BM1161" s="56"/>
      <c r="BN1161" s="56"/>
    </row>
    <row r="1162" spans="1:66" ht="11.25" customHeight="1">
      <c r="A1162" s="220"/>
      <c r="B1162" s="38"/>
      <c r="C1162" s="205"/>
      <c r="D1162" s="208"/>
      <c r="E1162" s="57" t="s">
        <v>42</v>
      </c>
      <c r="F1162" s="58" t="str">
        <f>IF(D1161&lt;&gt;"", VLOOKUP(D1161,'Base de Datos'!$A$2:$D1268,3,FALSE()),"")</f>
        <v/>
      </c>
      <c r="G1162" s="205"/>
      <c r="H1162" s="208"/>
      <c r="I1162" s="57" t="s">
        <v>42</v>
      </c>
      <c r="J1162" s="58" t="str">
        <f>IF(H1161&lt;&gt;"", VLOOKUP(H1161,'Base de Datos'!$A$2:$D1268,3,FALSE()),"")</f>
        <v/>
      </c>
      <c r="K1162" s="205"/>
      <c r="L1162" s="208"/>
      <c r="M1162" s="57" t="s">
        <v>42</v>
      </c>
      <c r="N1162" s="58" t="str">
        <f>IF(L1161&lt;&gt;"", VLOOKUP(L1161,'Base de Datos'!$A$2:$D1268,3,FALSE()),"")</f>
        <v/>
      </c>
      <c r="O1162" s="43"/>
      <c r="P1162" s="1"/>
      <c r="Q1162" s="44"/>
      <c r="R1162" s="15"/>
      <c r="S1162" s="229"/>
      <c r="T1162" s="230"/>
      <c r="U1162" s="59"/>
      <c r="V1162" s="47"/>
      <c r="W1162" s="229"/>
      <c r="X1162" s="230"/>
      <c r="Y1162" s="59"/>
      <c r="Z1162" s="47"/>
      <c r="AA1162" s="229"/>
      <c r="AB1162" s="230"/>
      <c r="AC1162" s="59"/>
      <c r="AD1162" s="48"/>
      <c r="AE1162" s="181"/>
      <c r="AF1162" s="181"/>
      <c r="AG1162" s="181"/>
      <c r="AH1162" s="181"/>
      <c r="AI1162" s="181"/>
      <c r="AJ1162" s="181"/>
      <c r="AK1162" s="181"/>
      <c r="AL1162" s="181"/>
      <c r="AM1162" s="48"/>
      <c r="AN1162" s="53">
        <f>A1159</f>
        <v>46295</v>
      </c>
      <c r="AO1162" s="54" t="str">
        <f>C1160</f>
        <v>Consultorio N° 1</v>
      </c>
      <c r="AP1162" s="55">
        <f t="shared" ref="AP1162:AQ1162" si="785">C1165</f>
        <v>0</v>
      </c>
      <c r="AQ1162" s="55">
        <f t="shared" si="785"/>
        <v>0</v>
      </c>
      <c r="AR1162" s="64">
        <f>U1165</f>
        <v>0</v>
      </c>
      <c r="AS1162" s="55">
        <f>S1165</f>
        <v>0</v>
      </c>
      <c r="AT1162" s="55">
        <f>S1166</f>
        <v>0</v>
      </c>
      <c r="AU1162" s="55">
        <f>U1166</f>
        <v>0</v>
      </c>
      <c r="AV1162" s="55">
        <f>S1167</f>
        <v>0</v>
      </c>
      <c r="AW1162" s="55">
        <f>U1167</f>
        <v>0</v>
      </c>
      <c r="AX1162" s="55">
        <f>U1168</f>
        <v>0</v>
      </c>
      <c r="AY1162" s="55">
        <f>F1168</f>
        <v>0</v>
      </c>
      <c r="AZ1162" s="56"/>
      <c r="BA1162" s="56"/>
      <c r="BB1162" s="56"/>
      <c r="BC1162" s="56"/>
      <c r="BD1162" s="56"/>
      <c r="BE1162" s="56"/>
      <c r="BF1162" s="56"/>
      <c r="BG1162" s="56"/>
      <c r="BH1162" s="56"/>
      <c r="BI1162" s="56"/>
      <c r="BJ1162" s="56"/>
      <c r="BK1162" s="56"/>
      <c r="BL1162" s="56"/>
      <c r="BM1162" s="56"/>
      <c r="BN1162" s="56"/>
    </row>
    <row r="1163" spans="1:66" ht="11.25" customHeight="1">
      <c r="A1163" s="220"/>
      <c r="B1163" s="38"/>
      <c r="C1163" s="205"/>
      <c r="D1163" s="208"/>
      <c r="E1163" s="57" t="s">
        <v>44</v>
      </c>
      <c r="F1163" s="58" t="str">
        <f>IF(D1161&lt;&gt;"", VLOOKUP(D1161,'Base de Datos'!$A$2:$D1268,4,FALSE()),"")</f>
        <v/>
      </c>
      <c r="G1163" s="205"/>
      <c r="H1163" s="208"/>
      <c r="I1163" s="57" t="s">
        <v>44</v>
      </c>
      <c r="J1163" s="58" t="str">
        <f>IF(H1161&lt;&gt;"", VLOOKUP(H1161,'Base de Datos'!$A$2:$D1268,4,FALSE()),"")</f>
        <v/>
      </c>
      <c r="K1163" s="205"/>
      <c r="L1163" s="208"/>
      <c r="M1163" s="57" t="s">
        <v>44</v>
      </c>
      <c r="N1163" s="58" t="str">
        <f>IF(L1161&lt;&gt;"", VLOOKUP(L1161,'Base de Datos'!$A$2:$D1268,4,FALSE()),"")</f>
        <v/>
      </c>
      <c r="O1163" s="43"/>
      <c r="P1163" s="1"/>
      <c r="Q1163" s="44"/>
      <c r="R1163" s="15"/>
      <c r="S1163" s="229"/>
      <c r="T1163" s="230"/>
      <c r="U1163" s="59"/>
      <c r="V1163" s="47"/>
      <c r="W1163" s="229"/>
      <c r="X1163" s="230"/>
      <c r="Y1163" s="59"/>
      <c r="Z1163" s="47"/>
      <c r="AA1163" s="229"/>
      <c r="AB1163" s="230"/>
      <c r="AC1163" s="59"/>
      <c r="AD1163" s="48"/>
      <c r="AE1163" s="181"/>
      <c r="AF1163" s="181"/>
      <c r="AG1163" s="181"/>
      <c r="AH1163" s="181"/>
      <c r="AI1163" s="181"/>
      <c r="AJ1163" s="181"/>
      <c r="AK1163" s="181"/>
      <c r="AL1163" s="181"/>
      <c r="AM1163" s="48"/>
      <c r="AN1163" s="53">
        <f>A1159</f>
        <v>46295</v>
      </c>
      <c r="AO1163" s="54" t="str">
        <f>C1160</f>
        <v>Consultorio N° 1</v>
      </c>
      <c r="AP1163" s="55">
        <f t="shared" ref="AP1163:AQ1163" si="786">C1169</f>
        <v>0</v>
      </c>
      <c r="AQ1163" s="55">
        <f t="shared" si="786"/>
        <v>0</v>
      </c>
      <c r="AR1163" s="64">
        <f>U1169</f>
        <v>0</v>
      </c>
      <c r="AS1163" s="55">
        <f>S1169</f>
        <v>0</v>
      </c>
      <c r="AT1163" s="55">
        <f>S1170</f>
        <v>0</v>
      </c>
      <c r="AU1163" s="55">
        <f>U1170</f>
        <v>0</v>
      </c>
      <c r="AV1163" s="55">
        <f>S1171</f>
        <v>0</v>
      </c>
      <c r="AW1163" s="55">
        <f>U1171</f>
        <v>0</v>
      </c>
      <c r="AX1163" s="55">
        <f>U1172</f>
        <v>0</v>
      </c>
      <c r="AY1163" s="55">
        <f>F1172</f>
        <v>0</v>
      </c>
      <c r="AZ1163" s="56"/>
      <c r="BA1163" s="56"/>
      <c r="BB1163" s="56"/>
      <c r="BC1163" s="56"/>
      <c r="BD1163" s="56"/>
      <c r="BE1163" s="56"/>
      <c r="BF1163" s="56"/>
      <c r="BG1163" s="56"/>
      <c r="BH1163" s="56"/>
      <c r="BI1163" s="56"/>
      <c r="BJ1163" s="56"/>
      <c r="BK1163" s="56"/>
      <c r="BL1163" s="56"/>
      <c r="BM1163" s="56"/>
      <c r="BN1163" s="56"/>
    </row>
    <row r="1164" spans="1:66" ht="11.25" customHeight="1">
      <c r="A1164" s="221"/>
      <c r="B1164" s="38"/>
      <c r="C1164" s="206"/>
      <c r="D1164" s="209"/>
      <c r="E1164" s="85" t="s">
        <v>46</v>
      </c>
      <c r="F1164" s="86"/>
      <c r="G1164" s="206"/>
      <c r="H1164" s="209"/>
      <c r="I1164" s="87" t="s">
        <v>46</v>
      </c>
      <c r="J1164" s="88"/>
      <c r="K1164" s="206"/>
      <c r="L1164" s="209"/>
      <c r="M1164" s="87" t="s">
        <v>46</v>
      </c>
      <c r="N1164" s="88"/>
      <c r="O1164" s="43"/>
      <c r="P1164" s="1"/>
      <c r="Q1164" s="44"/>
      <c r="R1164" s="15"/>
      <c r="S1164" s="227" t="str">
        <f>IF(OR(S1161="Empleado",S1161="Familiar"),"Nombre del Empleado","N° Factura")</f>
        <v>N° Factura</v>
      </c>
      <c r="T1164" s="228"/>
      <c r="U1164" s="89"/>
      <c r="V1164" s="47"/>
      <c r="W1164" s="227" t="str">
        <f>IF(OR(W1161="Empleado",W1161="Familiar"),"Nombre del Empleado","N° Factura")</f>
        <v>N° Factura</v>
      </c>
      <c r="X1164" s="228"/>
      <c r="Y1164" s="89"/>
      <c r="Z1164" s="47"/>
      <c r="AA1164" s="227" t="str">
        <f>IF(OR(AA1161="Empleado",AA1161="Familiar"),"Nombre del Empleado","N° Factura")</f>
        <v>N° Factura</v>
      </c>
      <c r="AB1164" s="228"/>
      <c r="AC1164" s="89"/>
      <c r="AD1164" s="48"/>
      <c r="AE1164" s="181"/>
      <c r="AF1164" s="181"/>
      <c r="AG1164" s="181"/>
      <c r="AH1164" s="181"/>
      <c r="AI1164" s="181"/>
      <c r="AJ1164" s="181"/>
      <c r="AK1164" s="181"/>
      <c r="AL1164" s="181"/>
      <c r="AM1164" s="48"/>
      <c r="AN1164" s="53">
        <f>A1159</f>
        <v>46295</v>
      </c>
      <c r="AO1164" s="54" t="str">
        <f>C1160</f>
        <v>Consultorio N° 1</v>
      </c>
      <c r="AP1164" s="55">
        <f t="shared" ref="AP1164:AQ1164" si="787">C1173</f>
        <v>0</v>
      </c>
      <c r="AQ1164" s="55">
        <f t="shared" si="787"/>
        <v>0</v>
      </c>
      <c r="AR1164" s="64">
        <f>U1173</f>
        <v>0</v>
      </c>
      <c r="AS1164" s="55">
        <f>S1173</f>
        <v>0</v>
      </c>
      <c r="AT1164" s="55">
        <f>S1174</f>
        <v>0</v>
      </c>
      <c r="AU1164" s="64">
        <f>U1174</f>
        <v>0</v>
      </c>
      <c r="AV1164" s="55">
        <f>S1175</f>
        <v>0</v>
      </c>
      <c r="AW1164" s="55">
        <f>U1175</f>
        <v>0</v>
      </c>
      <c r="AX1164" s="55">
        <f>U1176</f>
        <v>0</v>
      </c>
      <c r="AY1164" s="55">
        <f>F1176</f>
        <v>0</v>
      </c>
      <c r="AZ1164" s="56"/>
      <c r="BA1164" s="56"/>
      <c r="BB1164" s="56"/>
      <c r="BC1164" s="56"/>
      <c r="BD1164" s="56"/>
      <c r="BE1164" s="56"/>
      <c r="BF1164" s="56"/>
      <c r="BG1164" s="56"/>
      <c r="BH1164" s="56"/>
      <c r="BI1164" s="56"/>
      <c r="BJ1164" s="56"/>
      <c r="BK1164" s="56"/>
      <c r="BL1164" s="56"/>
      <c r="BM1164" s="56"/>
      <c r="BN1164" s="56"/>
    </row>
    <row r="1165" spans="1:66" ht="11.25" customHeight="1">
      <c r="A1165" s="222">
        <f>A1161+$Q$13/1440</f>
        <v>0.375</v>
      </c>
      <c r="B1165" s="38"/>
      <c r="C1165" s="204"/>
      <c r="D1165" s="207"/>
      <c r="E1165" s="40" t="s">
        <v>36</v>
      </c>
      <c r="F1165" s="42" t="str">
        <f>IF(D1165&lt;&gt;"", VLOOKUP(D1165,'Base de Datos'!$A$2:$D1268,2,FALSE()),"")</f>
        <v/>
      </c>
      <c r="G1165" s="204"/>
      <c r="H1165" s="216"/>
      <c r="I1165" s="40" t="s">
        <v>36</v>
      </c>
      <c r="J1165" s="42" t="str">
        <f>IF(H1165&lt;&gt;"", VLOOKUP(H1165,'Base de Datos'!$A$2:$D1268,2,FALSE()),"")</f>
        <v/>
      </c>
      <c r="K1165" s="204"/>
      <c r="L1165" s="216"/>
      <c r="M1165" s="40" t="s">
        <v>36</v>
      </c>
      <c r="N1165" s="42" t="str">
        <f>IF(L1165&lt;&gt;"", VLOOKUP(L1165,'Base de Datos'!$A$2:$D1268,2,FALSE()),"")</f>
        <v/>
      </c>
      <c r="O1165" s="262" t="s">
        <v>32</v>
      </c>
      <c r="P1165" s="242"/>
      <c r="Q1165" s="263">
        <f ca="1">$N$2</f>
        <v>888.89089999999999</v>
      </c>
      <c r="R1165" s="15"/>
      <c r="S1165" s="45"/>
      <c r="T1165" s="45" t="s">
        <v>37</v>
      </c>
      <c r="U1165" s="103"/>
      <c r="V1165" s="47"/>
      <c r="W1165" s="45"/>
      <c r="X1165" s="45" t="s">
        <v>37</v>
      </c>
      <c r="Y1165" s="46"/>
      <c r="Z1165" s="47"/>
      <c r="AA1165" s="45"/>
      <c r="AB1165" s="45" t="s">
        <v>37</v>
      </c>
      <c r="AC1165" s="46"/>
      <c r="AD1165" s="48"/>
      <c r="AE1165" s="181"/>
      <c r="AF1165" s="181"/>
      <c r="AG1165" s="181"/>
      <c r="AH1165" s="181"/>
      <c r="AI1165" s="181"/>
      <c r="AJ1165" s="181"/>
      <c r="AK1165" s="181"/>
      <c r="AL1165" s="181"/>
      <c r="AM1165" s="48"/>
      <c r="AN1165" s="53">
        <f>A1159</f>
        <v>46295</v>
      </c>
      <c r="AO1165" s="54" t="str">
        <f>C1160</f>
        <v>Consultorio N° 1</v>
      </c>
      <c r="AP1165" s="55">
        <f t="shared" ref="AP1165:AQ1165" si="788">C1177</f>
        <v>0</v>
      </c>
      <c r="AQ1165" s="55">
        <f t="shared" si="788"/>
        <v>0</v>
      </c>
      <c r="AR1165" s="64">
        <f>U1177</f>
        <v>0</v>
      </c>
      <c r="AS1165" s="55">
        <f>S1177</f>
        <v>0</v>
      </c>
      <c r="AT1165" s="55">
        <f>S1178</f>
        <v>0</v>
      </c>
      <c r="AU1165" s="55">
        <f>U1178</f>
        <v>0</v>
      </c>
      <c r="AV1165" s="55">
        <f>S1179</f>
        <v>0</v>
      </c>
      <c r="AW1165" s="55">
        <f>U1179</f>
        <v>0</v>
      </c>
      <c r="AX1165" s="55">
        <f>U1180</f>
        <v>0</v>
      </c>
      <c r="AY1165" s="55">
        <f>F1180</f>
        <v>0</v>
      </c>
      <c r="AZ1165" s="56"/>
      <c r="BA1165" s="56"/>
      <c r="BB1165" s="56"/>
      <c r="BC1165" s="56"/>
      <c r="BD1165" s="56"/>
      <c r="BE1165" s="56"/>
      <c r="BF1165" s="56"/>
      <c r="BG1165" s="56"/>
      <c r="BH1165" s="56"/>
      <c r="BI1165" s="56"/>
      <c r="BJ1165" s="56"/>
      <c r="BK1165" s="56"/>
      <c r="BL1165" s="56"/>
      <c r="BM1165" s="56"/>
      <c r="BN1165" s="56"/>
    </row>
    <row r="1166" spans="1:66" ht="11.25" customHeight="1">
      <c r="A1166" s="220"/>
      <c r="B1166" s="38"/>
      <c r="C1166" s="205"/>
      <c r="D1166" s="208"/>
      <c r="E1166" s="57" t="s">
        <v>42</v>
      </c>
      <c r="F1166" s="58" t="str">
        <f>IF(D1165&lt;&gt;"", VLOOKUP(D1165,'Base de Datos'!$A$2:$D1268,3,FALSE()),"")</f>
        <v/>
      </c>
      <c r="G1166" s="205"/>
      <c r="H1166" s="208"/>
      <c r="I1166" s="57" t="s">
        <v>42</v>
      </c>
      <c r="J1166" s="58" t="str">
        <f>IF(H1165&lt;&gt;"", VLOOKUP(H1165,'Base de Datos'!$A$2:$D1268,3,FALSE()),"")</f>
        <v/>
      </c>
      <c r="K1166" s="205"/>
      <c r="L1166" s="208"/>
      <c r="M1166" s="57" t="s">
        <v>42</v>
      </c>
      <c r="N1166" s="58" t="str">
        <f>IF(L1165&lt;&gt;"", VLOOKUP(L1165,'Base de Datos'!$A$2:$D1268,3,FALSE()),"")</f>
        <v/>
      </c>
      <c r="O1166" s="242"/>
      <c r="P1166" s="242"/>
      <c r="Q1166" s="264"/>
      <c r="R1166" s="15"/>
      <c r="S1166" s="229"/>
      <c r="T1166" s="230"/>
      <c r="U1166" s="59"/>
      <c r="V1166" s="47"/>
      <c r="W1166" s="229"/>
      <c r="X1166" s="230"/>
      <c r="Y1166" s="59"/>
      <c r="Z1166" s="47"/>
      <c r="AA1166" s="229"/>
      <c r="AB1166" s="230"/>
      <c r="AC1166" s="59"/>
      <c r="AD1166" s="48"/>
      <c r="AE1166" s="181"/>
      <c r="AF1166" s="181"/>
      <c r="AG1166" s="181"/>
      <c r="AH1166" s="181"/>
      <c r="AI1166" s="181"/>
      <c r="AJ1166" s="181"/>
      <c r="AK1166" s="181"/>
      <c r="AL1166" s="181"/>
      <c r="AM1166" s="48"/>
      <c r="AN1166" s="53">
        <f>A1159</f>
        <v>46295</v>
      </c>
      <c r="AO1166" s="54" t="str">
        <f>C1160</f>
        <v>Consultorio N° 1</v>
      </c>
      <c r="AP1166" s="55">
        <f t="shared" ref="AP1166:AQ1166" si="789">C1181</f>
        <v>0</v>
      </c>
      <c r="AQ1166" s="55">
        <f t="shared" si="789"/>
        <v>0</v>
      </c>
      <c r="AR1166" s="55">
        <f>U1181</f>
        <v>0</v>
      </c>
      <c r="AS1166" s="55">
        <f>S1181</f>
        <v>0</v>
      </c>
      <c r="AT1166" s="55">
        <f>S1182</f>
        <v>0</v>
      </c>
      <c r="AU1166" s="55">
        <f>U1182</f>
        <v>0</v>
      </c>
      <c r="AV1166" s="55">
        <f>S1183</f>
        <v>0</v>
      </c>
      <c r="AW1166" s="55">
        <f>U1183</f>
        <v>0</v>
      </c>
      <c r="AX1166" s="55">
        <f>U1184</f>
        <v>0</v>
      </c>
      <c r="AY1166" s="55">
        <f>F1184</f>
        <v>0</v>
      </c>
      <c r="AZ1166" s="56"/>
      <c r="BA1166" s="56"/>
      <c r="BB1166" s="56"/>
      <c r="BC1166" s="56"/>
      <c r="BD1166" s="56"/>
      <c r="BE1166" s="56"/>
      <c r="BF1166" s="56"/>
      <c r="BG1166" s="56"/>
      <c r="BH1166" s="56"/>
      <c r="BI1166" s="56"/>
      <c r="BJ1166" s="56"/>
      <c r="BK1166" s="56"/>
      <c r="BL1166" s="56"/>
      <c r="BM1166" s="56"/>
      <c r="BN1166" s="56"/>
    </row>
    <row r="1167" spans="1:66" ht="11.25" customHeight="1">
      <c r="A1167" s="220"/>
      <c r="B1167" s="38"/>
      <c r="C1167" s="205"/>
      <c r="D1167" s="208"/>
      <c r="E1167" s="57" t="s">
        <v>44</v>
      </c>
      <c r="F1167" s="58" t="str">
        <f>IF(D1165&lt;&gt;"", VLOOKUP(D1165,'Base de Datos'!$A$2:$D1268,4,FALSE()),"")</f>
        <v/>
      </c>
      <c r="G1167" s="205"/>
      <c r="H1167" s="208"/>
      <c r="I1167" s="57" t="s">
        <v>44</v>
      </c>
      <c r="J1167" s="58" t="str">
        <f>IF(H1165&lt;&gt;"", VLOOKUP(H1165,'Base de Datos'!$A$2:$D1268,4,FALSE()),"")</f>
        <v/>
      </c>
      <c r="K1167" s="205"/>
      <c r="L1167" s="208"/>
      <c r="M1167" s="57" t="s">
        <v>44</v>
      </c>
      <c r="N1167" s="58" t="str">
        <f>IF(L1165&lt;&gt;"", VLOOKUP(L1165,'Base de Datos'!$A$2:$D1268,4,FALSE()),"")</f>
        <v/>
      </c>
      <c r="O1167" s="43"/>
      <c r="P1167" s="104" t="s">
        <v>50</v>
      </c>
      <c r="Q1167" s="110">
        <v>0.33333333333333331</v>
      </c>
      <c r="R1167" s="15"/>
      <c r="S1167" s="229"/>
      <c r="T1167" s="230"/>
      <c r="U1167" s="59"/>
      <c r="V1167" s="47"/>
      <c r="W1167" s="229"/>
      <c r="X1167" s="230"/>
      <c r="Y1167" s="59"/>
      <c r="Z1167" s="47"/>
      <c r="AA1167" s="229"/>
      <c r="AB1167" s="230"/>
      <c r="AC1167" s="59"/>
      <c r="AD1167" s="48"/>
      <c r="AE1167" s="181"/>
      <c r="AF1167" s="181"/>
      <c r="AG1167" s="181"/>
      <c r="AH1167" s="181"/>
      <c r="AI1167" s="181"/>
      <c r="AJ1167" s="181"/>
      <c r="AK1167" s="181"/>
      <c r="AL1167" s="181"/>
      <c r="AM1167" s="48"/>
      <c r="AN1167" s="53">
        <f>A1159</f>
        <v>46295</v>
      </c>
      <c r="AO1167" s="54" t="str">
        <f>C1160</f>
        <v>Consultorio N° 1</v>
      </c>
      <c r="AP1167" s="55">
        <f t="shared" ref="AP1167:AQ1167" si="790">C1185</f>
        <v>0</v>
      </c>
      <c r="AQ1167" s="55">
        <f t="shared" si="790"/>
        <v>0</v>
      </c>
      <c r="AR1167" s="55">
        <f>U1185</f>
        <v>0</v>
      </c>
      <c r="AS1167" s="55">
        <f>S1185</f>
        <v>0</v>
      </c>
      <c r="AT1167" s="55">
        <f>S1186</f>
        <v>0</v>
      </c>
      <c r="AU1167" s="55">
        <f>U1186</f>
        <v>0</v>
      </c>
      <c r="AV1167" s="55">
        <f>S1187</f>
        <v>0</v>
      </c>
      <c r="AW1167" s="55">
        <f>U1187</f>
        <v>0</v>
      </c>
      <c r="AX1167" s="55">
        <f>U1188</f>
        <v>0</v>
      </c>
      <c r="AY1167" s="55">
        <f>F1188</f>
        <v>0</v>
      </c>
      <c r="AZ1167" s="56"/>
      <c r="BA1167" s="56"/>
      <c r="BB1167" s="56"/>
      <c r="BC1167" s="56"/>
      <c r="BD1167" s="56"/>
      <c r="BE1167" s="56"/>
      <c r="BF1167" s="56"/>
      <c r="BG1167" s="56"/>
      <c r="BH1167" s="56"/>
      <c r="BI1167" s="56"/>
      <c r="BJ1167" s="56"/>
      <c r="BK1167" s="56"/>
      <c r="BL1167" s="56"/>
      <c r="BM1167" s="56"/>
      <c r="BN1167" s="56"/>
    </row>
    <row r="1168" spans="1:66" ht="11.25" customHeight="1">
      <c r="A1168" s="221"/>
      <c r="B1168" s="38"/>
      <c r="C1168" s="206"/>
      <c r="D1168" s="209"/>
      <c r="E1168" s="85" t="s">
        <v>46</v>
      </c>
      <c r="F1168" s="107"/>
      <c r="G1168" s="206"/>
      <c r="H1168" s="209"/>
      <c r="I1168" s="85" t="s">
        <v>46</v>
      </c>
      <c r="J1168" s="108"/>
      <c r="K1168" s="206"/>
      <c r="L1168" s="209"/>
      <c r="M1168" s="85" t="s">
        <v>46</v>
      </c>
      <c r="N1168" s="108"/>
      <c r="O1168" s="43"/>
      <c r="P1168" s="104" t="s">
        <v>54</v>
      </c>
      <c r="Q1168" s="109">
        <v>60</v>
      </c>
      <c r="R1168" s="15"/>
      <c r="S1168" s="227" t="str">
        <f>IF(OR(S1165="Empleado",S1165="Familiar"),"Nombre del Empleado","N° Factura")</f>
        <v>N° Factura</v>
      </c>
      <c r="T1168" s="228"/>
      <c r="U1168" s="89"/>
      <c r="V1168" s="47"/>
      <c r="W1168" s="227" t="str">
        <f>IF(OR(W1165="Empleado",W1165="Familiar"),"Nombre del Empleado","N° Factura")</f>
        <v>N° Factura</v>
      </c>
      <c r="X1168" s="228"/>
      <c r="Y1168" s="111"/>
      <c r="Z1168" s="47"/>
      <c r="AA1168" s="227" t="str">
        <f>IF(OR(AA1165="Empleado",AA1165="Familiar"),"Nombre del Empleado","N° Factura")</f>
        <v>N° Factura</v>
      </c>
      <c r="AB1168" s="228"/>
      <c r="AC1168" s="111"/>
      <c r="AD1168" s="48"/>
      <c r="AE1168" s="181"/>
      <c r="AF1168" s="181"/>
      <c r="AG1168" s="181"/>
      <c r="AH1168" s="181"/>
      <c r="AI1168" s="181"/>
      <c r="AJ1168" s="181"/>
      <c r="AK1168" s="181"/>
      <c r="AL1168" s="181"/>
      <c r="AM1168" s="48"/>
      <c r="AN1168" s="53">
        <f>A1159</f>
        <v>46295</v>
      </c>
      <c r="AO1168" s="54" t="str">
        <f>C1160</f>
        <v>Consultorio N° 1</v>
      </c>
      <c r="AP1168" s="55">
        <f t="shared" ref="AP1168:AQ1168" si="791">C1189</f>
        <v>0</v>
      </c>
      <c r="AQ1168" s="55">
        <f t="shared" si="791"/>
        <v>0</v>
      </c>
      <c r="AR1168" s="55">
        <f>U1189</f>
        <v>0</v>
      </c>
      <c r="AS1168" s="55">
        <f>S1189</f>
        <v>0</v>
      </c>
      <c r="AT1168" s="55">
        <f>S1190</f>
        <v>0</v>
      </c>
      <c r="AU1168" s="55">
        <f>U1190</f>
        <v>0</v>
      </c>
      <c r="AV1168" s="55">
        <f>S1191</f>
        <v>0</v>
      </c>
      <c r="AW1168" s="55">
        <f>U1191</f>
        <v>0</v>
      </c>
      <c r="AX1168" s="55">
        <f>U1192</f>
        <v>0</v>
      </c>
      <c r="AY1168" s="55">
        <f>F1192</f>
        <v>0</v>
      </c>
      <c r="AZ1168" s="56"/>
      <c r="BA1168" s="56"/>
      <c r="BB1168" s="56"/>
      <c r="BC1168" s="56"/>
      <c r="BD1168" s="56"/>
      <c r="BE1168" s="56"/>
      <c r="BF1168" s="56"/>
      <c r="BG1168" s="56"/>
      <c r="BH1168" s="56"/>
      <c r="BI1168" s="56"/>
      <c r="BJ1168" s="56"/>
      <c r="BK1168" s="56"/>
      <c r="BL1168" s="56"/>
      <c r="BM1168" s="56"/>
      <c r="BN1168" s="56"/>
    </row>
    <row r="1169" spans="1:66" ht="11.25" customHeight="1">
      <c r="A1169" s="222">
        <f>A1165+$Q$13/1440</f>
        <v>0.41666666666666669</v>
      </c>
      <c r="B1169" s="38"/>
      <c r="C1169" s="204"/>
      <c r="D1169" s="207"/>
      <c r="E1169" s="40" t="s">
        <v>36</v>
      </c>
      <c r="F1169" s="42" t="str">
        <f>IF(D1169&lt;&gt;"", VLOOKUP(D1169,'Base de Datos'!$A$2:$D1268,2,FALSE()),"")</f>
        <v/>
      </c>
      <c r="G1169" s="218"/>
      <c r="H1169" s="217"/>
      <c r="I1169" s="118" t="s">
        <v>36</v>
      </c>
      <c r="J1169" s="42" t="str">
        <f>IF(H1169&lt;&gt;"", VLOOKUP(H1169,'Base de Datos'!$A$2:$D1268,2,FALSE()),"")</f>
        <v/>
      </c>
      <c r="K1169" s="218"/>
      <c r="L1169" s="217"/>
      <c r="M1169" s="118" t="s">
        <v>36</v>
      </c>
      <c r="N1169" s="42" t="str">
        <f>IF(L1169&lt;&gt;"", VLOOKUP(L1169,'Base de Datos'!$A$2:$D1268,2,FALSE()),"")</f>
        <v/>
      </c>
      <c r="O1169" s="43"/>
      <c r="P1169" s="1"/>
      <c r="Q1169" s="1"/>
      <c r="R1169" s="15"/>
      <c r="S1169" s="45"/>
      <c r="T1169" s="45" t="s">
        <v>37</v>
      </c>
      <c r="U1169" s="46"/>
      <c r="V1169" s="47"/>
      <c r="W1169" s="45"/>
      <c r="X1169" s="45" t="s">
        <v>37</v>
      </c>
      <c r="Y1169" s="46"/>
      <c r="Z1169" s="47"/>
      <c r="AA1169" s="45"/>
      <c r="AB1169" s="45" t="s">
        <v>37</v>
      </c>
      <c r="AC1169" s="46"/>
      <c r="AD1169" s="48"/>
      <c r="AE1169" s="181"/>
      <c r="AF1169" s="181"/>
      <c r="AG1169" s="181"/>
      <c r="AH1169" s="181"/>
      <c r="AI1169" s="181"/>
      <c r="AJ1169" s="181"/>
      <c r="AK1169" s="181"/>
      <c r="AL1169" s="181"/>
      <c r="AM1169" s="48"/>
      <c r="AN1169" s="53">
        <f>A1159</f>
        <v>46295</v>
      </c>
      <c r="AO1169" s="54" t="str">
        <f>C1160</f>
        <v>Consultorio N° 1</v>
      </c>
      <c r="AP1169" s="55">
        <f t="shared" ref="AP1169:AQ1169" si="792">C1193</f>
        <v>0</v>
      </c>
      <c r="AQ1169" s="55">
        <f t="shared" si="792"/>
        <v>0</v>
      </c>
      <c r="AR1169" s="55">
        <f>U1193</f>
        <v>0</v>
      </c>
      <c r="AS1169" s="55">
        <f>S1193</f>
        <v>0</v>
      </c>
      <c r="AT1169" s="55">
        <f>S1194</f>
        <v>0</v>
      </c>
      <c r="AU1169" s="55">
        <f>U1194</f>
        <v>0</v>
      </c>
      <c r="AV1169" s="55">
        <f>S1195</f>
        <v>0</v>
      </c>
      <c r="AW1169" s="55">
        <f>U1195</f>
        <v>0</v>
      </c>
      <c r="AX1169" s="55">
        <f>U1196</f>
        <v>0</v>
      </c>
      <c r="AY1169" s="55">
        <f>F1196</f>
        <v>0</v>
      </c>
      <c r="AZ1169" s="56"/>
      <c r="BA1169" s="56"/>
      <c r="BB1169" s="56"/>
      <c r="BC1169" s="56"/>
      <c r="BD1169" s="56"/>
      <c r="BE1169" s="56"/>
      <c r="BF1169" s="56"/>
      <c r="BG1169" s="56"/>
      <c r="BH1169" s="56"/>
      <c r="BI1169" s="56"/>
      <c r="BJ1169" s="56"/>
      <c r="BK1169" s="56"/>
      <c r="BL1169" s="56"/>
      <c r="BM1169" s="56"/>
      <c r="BN1169" s="56"/>
    </row>
    <row r="1170" spans="1:66" ht="11.25" customHeight="1">
      <c r="A1170" s="220"/>
      <c r="B1170" s="38"/>
      <c r="C1170" s="205"/>
      <c r="D1170" s="208"/>
      <c r="E1170" s="57" t="s">
        <v>42</v>
      </c>
      <c r="F1170" s="58" t="str">
        <f>IF(D1169&lt;&gt;"", VLOOKUP(D1169,'Base de Datos'!$A$2:$D1268,3,FALSE()),"")</f>
        <v/>
      </c>
      <c r="G1170" s="205"/>
      <c r="H1170" s="208"/>
      <c r="I1170" s="57" t="s">
        <v>42</v>
      </c>
      <c r="J1170" s="58" t="str">
        <f>IF(H1169&lt;&gt;"", VLOOKUP(H1169,'Base de Datos'!$A$2:$D1268,3,FALSE()),"")</f>
        <v/>
      </c>
      <c r="K1170" s="205"/>
      <c r="L1170" s="208"/>
      <c r="M1170" s="57" t="s">
        <v>42</v>
      </c>
      <c r="N1170" s="58" t="str">
        <f>IF(L1169&lt;&gt;"", VLOOKUP(L1169,'Base de Datos'!$A$2:$D1268,3,FALSE()),"")</f>
        <v/>
      </c>
      <c r="O1170" s="43"/>
      <c r="P1170" s="119" t="s">
        <v>58</v>
      </c>
      <c r="Q1170" s="44"/>
      <c r="R1170" s="15"/>
      <c r="S1170" s="229"/>
      <c r="T1170" s="230"/>
      <c r="U1170" s="59"/>
      <c r="V1170" s="47"/>
      <c r="W1170" s="229"/>
      <c r="X1170" s="230"/>
      <c r="Y1170" s="59"/>
      <c r="Z1170" s="47"/>
      <c r="AA1170" s="229"/>
      <c r="AB1170" s="230"/>
      <c r="AC1170" s="59"/>
      <c r="AD1170" s="48"/>
      <c r="AE1170" s="181"/>
      <c r="AF1170" s="181"/>
      <c r="AG1170" s="181"/>
      <c r="AH1170" s="181"/>
      <c r="AI1170" s="181"/>
      <c r="AJ1170" s="181"/>
      <c r="AK1170" s="181"/>
      <c r="AL1170" s="181"/>
      <c r="AM1170" s="48"/>
      <c r="AN1170" s="53">
        <f>A1159</f>
        <v>46295</v>
      </c>
      <c r="AO1170" s="54" t="str">
        <f>C1160</f>
        <v>Consultorio N° 1</v>
      </c>
      <c r="AP1170" s="55">
        <f t="shared" ref="AP1170:AQ1170" si="793">C1197</f>
        <v>0</v>
      </c>
      <c r="AQ1170" s="55">
        <f t="shared" si="793"/>
        <v>0</v>
      </c>
      <c r="AR1170" s="55">
        <f>U1197</f>
        <v>0</v>
      </c>
      <c r="AS1170" s="55">
        <f>S1197</f>
        <v>0</v>
      </c>
      <c r="AT1170" s="55">
        <f>S1198</f>
        <v>0</v>
      </c>
      <c r="AU1170" s="55">
        <f>U1198</f>
        <v>0</v>
      </c>
      <c r="AV1170" s="55">
        <f>S1199</f>
        <v>0</v>
      </c>
      <c r="AW1170" s="55">
        <f>U1199</f>
        <v>0</v>
      </c>
      <c r="AX1170" s="55">
        <f>U1200</f>
        <v>0</v>
      </c>
      <c r="AY1170" s="55">
        <f>F1200</f>
        <v>0</v>
      </c>
      <c r="AZ1170" s="56"/>
      <c r="BA1170" s="56"/>
      <c r="BB1170" s="56"/>
      <c r="BC1170" s="56"/>
      <c r="BD1170" s="56"/>
      <c r="BE1170" s="56"/>
      <c r="BF1170" s="56"/>
      <c r="BG1170" s="56"/>
      <c r="BH1170" s="56"/>
      <c r="BI1170" s="56"/>
      <c r="BJ1170" s="56"/>
      <c r="BK1170" s="56"/>
      <c r="BL1170" s="56"/>
      <c r="BM1170" s="56"/>
      <c r="BN1170" s="56"/>
    </row>
    <row r="1171" spans="1:66" ht="11.25" customHeight="1">
      <c r="A1171" s="220"/>
      <c r="B1171" s="38"/>
      <c r="C1171" s="205"/>
      <c r="D1171" s="208"/>
      <c r="E1171" s="57" t="s">
        <v>44</v>
      </c>
      <c r="F1171" s="58" t="str">
        <f>IF(D1169&lt;&gt;"", VLOOKUP(D1169,'Base de Datos'!$A$2:$D1268,4,FALSE()),"")</f>
        <v/>
      </c>
      <c r="G1171" s="205"/>
      <c r="H1171" s="208"/>
      <c r="I1171" s="57" t="s">
        <v>44</v>
      </c>
      <c r="J1171" s="58" t="str">
        <f>IF(H1169&lt;&gt;"", VLOOKUP(H1169,'Base de Datos'!$A$2:$D1268,4,FALSE()),"")</f>
        <v/>
      </c>
      <c r="K1171" s="205"/>
      <c r="L1171" s="208"/>
      <c r="M1171" s="57" t="s">
        <v>44</v>
      </c>
      <c r="N1171" s="58" t="str">
        <f>IF(L1169&lt;&gt;"", VLOOKUP(L1169,'Base de Datos'!$A$2:$D1268,4,FALSE()),"")</f>
        <v/>
      </c>
      <c r="O1171" s="43"/>
      <c r="P1171" s="120" t="s">
        <v>61</v>
      </c>
      <c r="Q1171" s="121" t="s">
        <v>62</v>
      </c>
      <c r="R1171" s="15"/>
      <c r="S1171" s="229"/>
      <c r="T1171" s="230"/>
      <c r="U1171" s="59"/>
      <c r="V1171" s="47"/>
      <c r="W1171" s="229"/>
      <c r="X1171" s="230"/>
      <c r="Y1171" s="59"/>
      <c r="Z1171" s="47"/>
      <c r="AA1171" s="229"/>
      <c r="AB1171" s="230"/>
      <c r="AC1171" s="59"/>
      <c r="AD1171" s="48"/>
      <c r="AE1171" s="181"/>
      <c r="AF1171" s="181"/>
      <c r="AG1171" s="181"/>
      <c r="AH1171" s="181"/>
      <c r="AI1171" s="181"/>
      <c r="AJ1171" s="181"/>
      <c r="AK1171" s="181"/>
      <c r="AL1171" s="181"/>
      <c r="AM1171" s="48"/>
      <c r="AN1171" s="53">
        <f>A1159</f>
        <v>46295</v>
      </c>
      <c r="AO1171" s="54" t="s">
        <v>17</v>
      </c>
      <c r="AP1171" s="55">
        <f t="shared" ref="AP1171:AQ1171" si="794">C1201</f>
        <v>0</v>
      </c>
      <c r="AQ1171" s="55">
        <f t="shared" si="794"/>
        <v>0</v>
      </c>
      <c r="AR1171" s="55">
        <f>U1201</f>
        <v>0</v>
      </c>
      <c r="AS1171" s="55">
        <f>S1201</f>
        <v>0</v>
      </c>
      <c r="AT1171" s="55">
        <f>S1202</f>
        <v>0</v>
      </c>
      <c r="AU1171" s="55">
        <f>U1202</f>
        <v>0</v>
      </c>
      <c r="AV1171" s="55">
        <f>S1203</f>
        <v>0</v>
      </c>
      <c r="AW1171" s="55">
        <f>U1203</f>
        <v>0</v>
      </c>
      <c r="AX1171" s="55">
        <f>U1204</f>
        <v>0</v>
      </c>
      <c r="AY1171" s="55">
        <f>F1204</f>
        <v>0</v>
      </c>
      <c r="AZ1171" s="56"/>
      <c r="BA1171" s="56"/>
      <c r="BB1171" s="56"/>
      <c r="BC1171" s="56"/>
      <c r="BD1171" s="56"/>
      <c r="BE1171" s="56"/>
      <c r="BF1171" s="56"/>
      <c r="BG1171" s="56"/>
      <c r="BH1171" s="56"/>
      <c r="BI1171" s="56"/>
      <c r="BJ1171" s="56"/>
      <c r="BK1171" s="56"/>
      <c r="BL1171" s="56"/>
      <c r="BM1171" s="56"/>
      <c r="BN1171" s="56"/>
    </row>
    <row r="1172" spans="1:66" ht="11.25" customHeight="1">
      <c r="A1172" s="221"/>
      <c r="B1172" s="38"/>
      <c r="C1172" s="206"/>
      <c r="D1172" s="209"/>
      <c r="E1172" s="85" t="s">
        <v>46</v>
      </c>
      <c r="F1172" s="86"/>
      <c r="G1172" s="206"/>
      <c r="H1172" s="209"/>
      <c r="I1172" s="85" t="s">
        <v>46</v>
      </c>
      <c r="J1172" s="108"/>
      <c r="K1172" s="206"/>
      <c r="L1172" s="209"/>
      <c r="M1172" s="85" t="s">
        <v>46</v>
      </c>
      <c r="N1172" s="108"/>
      <c r="O1172" s="43"/>
      <c r="P1172" s="123" t="s">
        <v>64</v>
      </c>
      <c r="Q1172" s="124" t="s">
        <v>65</v>
      </c>
      <c r="R1172" s="15"/>
      <c r="S1172" s="227" t="str">
        <f>IF(OR(S1169="Empleado",S1169="Familiar"),"Nombre del Empleado","N° Factura")</f>
        <v>N° Factura</v>
      </c>
      <c r="T1172" s="228"/>
      <c r="U1172" s="89"/>
      <c r="V1172" s="47"/>
      <c r="W1172" s="227" t="str">
        <f>IF(OR(W1169="Empleado",W1169="Familiar"),"Nombre del Empleado","N° Factura")</f>
        <v>N° Factura</v>
      </c>
      <c r="X1172" s="228"/>
      <c r="Y1172" s="89"/>
      <c r="Z1172" s="47"/>
      <c r="AA1172" s="227" t="str">
        <f>IF(OR(AA1169="Empleado",AA1169="Familiar"),"Nombre del Empleado","N° Factura")</f>
        <v>N° Factura</v>
      </c>
      <c r="AB1172" s="228"/>
      <c r="AC1172" s="89"/>
      <c r="AD1172" s="48"/>
      <c r="AE1172" s="181"/>
      <c r="AF1172" s="181"/>
      <c r="AG1172" s="181"/>
      <c r="AH1172" s="181"/>
      <c r="AI1172" s="181"/>
      <c r="AJ1172" s="181"/>
      <c r="AK1172" s="181"/>
      <c r="AL1172" s="181"/>
      <c r="AM1172" s="48"/>
      <c r="AN1172" s="53">
        <f>A1159</f>
        <v>46295</v>
      </c>
      <c r="AO1172" s="54" t="s">
        <v>17</v>
      </c>
      <c r="AP1172" s="55">
        <f t="shared" ref="AP1172:AQ1172" si="795">C1205</f>
        <v>0</v>
      </c>
      <c r="AQ1172" s="55">
        <f t="shared" si="795"/>
        <v>0</v>
      </c>
      <c r="AR1172" s="55">
        <f>U1205</f>
        <v>0</v>
      </c>
      <c r="AS1172" s="55">
        <f>S1205</f>
        <v>0</v>
      </c>
      <c r="AT1172" s="55">
        <f>S1206</f>
        <v>0</v>
      </c>
      <c r="AU1172" s="55">
        <f>U1206</f>
        <v>0</v>
      </c>
      <c r="AV1172" s="55">
        <f>S1207</f>
        <v>0</v>
      </c>
      <c r="AW1172" s="55">
        <f>U1207</f>
        <v>0</v>
      </c>
      <c r="AX1172" s="55">
        <f>U1208</f>
        <v>0</v>
      </c>
      <c r="AY1172" s="55">
        <f>F1208</f>
        <v>0</v>
      </c>
      <c r="AZ1172" s="56"/>
      <c r="BA1172" s="56"/>
      <c r="BB1172" s="56"/>
      <c r="BC1172" s="56"/>
      <c r="BD1172" s="56"/>
      <c r="BE1172" s="56"/>
      <c r="BF1172" s="56"/>
      <c r="BG1172" s="56"/>
      <c r="BH1172" s="56"/>
      <c r="BI1172" s="56"/>
      <c r="BJ1172" s="56"/>
      <c r="BK1172" s="56"/>
      <c r="BL1172" s="56"/>
      <c r="BM1172" s="56"/>
      <c r="BN1172" s="56"/>
    </row>
    <row r="1173" spans="1:66" ht="11.25" customHeight="1">
      <c r="A1173" s="222">
        <f>A1169+$Q$13/1440</f>
        <v>0.45833333333333337</v>
      </c>
      <c r="B1173" s="38"/>
      <c r="C1173" s="204"/>
      <c r="D1173" s="207"/>
      <c r="E1173" s="40" t="s">
        <v>36</v>
      </c>
      <c r="F1173" s="42" t="str">
        <f>IF(D1173&lt;&gt;"", VLOOKUP(D1173,'Base de Datos'!$A$2:$D1268,2,FALSE()),"")</f>
        <v/>
      </c>
      <c r="G1173" s="204"/>
      <c r="H1173" s="216"/>
      <c r="I1173" s="40" t="s">
        <v>36</v>
      </c>
      <c r="J1173" s="42" t="str">
        <f>IF(H1173&lt;&gt;"", VLOOKUP(H1173,'Base de Datos'!$A$2:$D1268,2,FALSE()),"")</f>
        <v/>
      </c>
      <c r="K1173" s="204"/>
      <c r="L1173" s="216"/>
      <c r="M1173" s="40" t="s">
        <v>36</v>
      </c>
      <c r="N1173" s="42" t="str">
        <f>IF(L1173&lt;&gt;"", VLOOKUP(L1173,'Base de Datos'!$A$2:$D1268,2,FALSE()),"")</f>
        <v/>
      </c>
      <c r="O1173" s="43"/>
      <c r="P1173" s="127" t="s">
        <v>67</v>
      </c>
      <c r="Q1173" s="128" t="s">
        <v>68</v>
      </c>
      <c r="R1173" s="15"/>
      <c r="S1173" s="45"/>
      <c r="T1173" s="45" t="s">
        <v>37</v>
      </c>
      <c r="U1173" s="46"/>
      <c r="V1173" s="47"/>
      <c r="W1173" s="45"/>
      <c r="X1173" s="45" t="s">
        <v>37</v>
      </c>
      <c r="Y1173" s="46"/>
      <c r="Z1173" s="47"/>
      <c r="AA1173" s="45"/>
      <c r="AB1173" s="45" t="s">
        <v>37</v>
      </c>
      <c r="AC1173" s="46"/>
      <c r="AD1173" s="48"/>
      <c r="AE1173" s="181"/>
      <c r="AF1173" s="181"/>
      <c r="AG1173" s="181"/>
      <c r="AH1173" s="181"/>
      <c r="AI1173" s="181"/>
      <c r="AJ1173" s="181"/>
      <c r="AK1173" s="181"/>
      <c r="AL1173" s="181"/>
      <c r="AM1173" s="48"/>
      <c r="AN1173" s="53">
        <f>A1159</f>
        <v>46295</v>
      </c>
      <c r="AO1173" s="54" t="s">
        <v>17</v>
      </c>
      <c r="AP1173" s="55">
        <f t="shared" ref="AP1173:AQ1173" si="796">C1209</f>
        <v>0</v>
      </c>
      <c r="AQ1173" s="55">
        <f t="shared" si="796"/>
        <v>0</v>
      </c>
      <c r="AR1173" s="55">
        <f>U1209</f>
        <v>0</v>
      </c>
      <c r="AS1173" s="55">
        <f>S1209</f>
        <v>0</v>
      </c>
      <c r="AT1173" s="55">
        <f>S1210</f>
        <v>0</v>
      </c>
      <c r="AU1173" s="55">
        <f>U1210</f>
        <v>0</v>
      </c>
      <c r="AV1173" s="55">
        <f>S1211</f>
        <v>0</v>
      </c>
      <c r="AW1173" s="55">
        <f>U1211</f>
        <v>0</v>
      </c>
      <c r="AX1173" s="55">
        <f>U1212</f>
        <v>0</v>
      </c>
      <c r="AY1173" s="55">
        <f>F1212</f>
        <v>0</v>
      </c>
      <c r="AZ1173" s="56"/>
      <c r="BA1173" s="56"/>
      <c r="BB1173" s="56"/>
      <c r="BC1173" s="56"/>
      <c r="BD1173" s="56"/>
      <c r="BE1173" s="56"/>
      <c r="BF1173" s="56"/>
      <c r="BG1173" s="56"/>
      <c r="BH1173" s="56"/>
      <c r="BI1173" s="56"/>
      <c r="BJ1173" s="56"/>
      <c r="BK1173" s="56"/>
      <c r="BL1173" s="56"/>
      <c r="BM1173" s="56"/>
      <c r="BN1173" s="56"/>
    </row>
    <row r="1174" spans="1:66" ht="11.25" customHeight="1">
      <c r="A1174" s="220"/>
      <c r="B1174" s="38"/>
      <c r="C1174" s="205"/>
      <c r="D1174" s="208"/>
      <c r="E1174" s="57" t="s">
        <v>42</v>
      </c>
      <c r="F1174" s="58" t="str">
        <f>IF(D1173&lt;&gt;"", VLOOKUP(D1173,'Base de Datos'!$A$2:$D1268,3,FALSE()),"")</f>
        <v/>
      </c>
      <c r="G1174" s="205"/>
      <c r="H1174" s="208"/>
      <c r="I1174" s="57" t="s">
        <v>42</v>
      </c>
      <c r="J1174" s="58" t="str">
        <f>IF(H1173&lt;&gt;"", VLOOKUP(H1173,'Base de Datos'!$A$2:$D1268,3,FALSE()),"")</f>
        <v/>
      </c>
      <c r="K1174" s="205"/>
      <c r="L1174" s="208"/>
      <c r="M1174" s="57" t="s">
        <v>42</v>
      </c>
      <c r="N1174" s="58" t="str">
        <f>IF(L1173&lt;&gt;"", VLOOKUP(L1173,'Base de Datos'!$A$2:$D1268,3,FALSE()),"")</f>
        <v/>
      </c>
      <c r="O1174" s="43"/>
      <c r="P1174" s="130" t="s">
        <v>70</v>
      </c>
      <c r="Q1174" s="131" t="s">
        <v>71</v>
      </c>
      <c r="R1174" s="15"/>
      <c r="S1174" s="229"/>
      <c r="T1174" s="230"/>
      <c r="U1174" s="59"/>
      <c r="V1174" s="47"/>
      <c r="W1174" s="229"/>
      <c r="X1174" s="230"/>
      <c r="Y1174" s="59"/>
      <c r="Z1174" s="47"/>
      <c r="AA1174" s="229"/>
      <c r="AB1174" s="230"/>
      <c r="AC1174" s="59"/>
      <c r="AD1174" s="48"/>
      <c r="AE1174" s="181"/>
      <c r="AF1174" s="181"/>
      <c r="AG1174" s="181"/>
      <c r="AH1174" s="181"/>
      <c r="AI1174" s="181"/>
      <c r="AJ1174" s="181"/>
      <c r="AK1174" s="181"/>
      <c r="AL1174" s="181"/>
      <c r="AM1174" s="48"/>
      <c r="AN1174" s="53">
        <f>A1159</f>
        <v>46295</v>
      </c>
      <c r="AO1174" s="54" t="str">
        <f>G1160</f>
        <v>Consultorio N° 2</v>
      </c>
      <c r="AP1174" s="55">
        <f t="shared" ref="AP1174:AQ1174" si="797">G1161</f>
        <v>0</v>
      </c>
      <c r="AQ1174" s="55">
        <f t="shared" si="797"/>
        <v>0</v>
      </c>
      <c r="AR1174" s="55">
        <f>Y1161</f>
        <v>0</v>
      </c>
      <c r="AS1174" s="55">
        <f>W1161</f>
        <v>0</v>
      </c>
      <c r="AT1174" s="55">
        <f>W1162</f>
        <v>0</v>
      </c>
      <c r="AU1174" s="55">
        <f>Y1162</f>
        <v>0</v>
      </c>
      <c r="AV1174" s="55">
        <f>W1163</f>
        <v>0</v>
      </c>
      <c r="AW1174" s="55">
        <f>Y1163</f>
        <v>0</v>
      </c>
      <c r="AX1174" s="55">
        <f>Y1164</f>
        <v>0</v>
      </c>
      <c r="AY1174" s="55">
        <f>J1164</f>
        <v>0</v>
      </c>
      <c r="AZ1174" s="56"/>
      <c r="BA1174" s="56"/>
      <c r="BB1174" s="56"/>
      <c r="BC1174" s="56"/>
      <c r="BD1174" s="56"/>
      <c r="BE1174" s="56"/>
      <c r="BF1174" s="56"/>
      <c r="BG1174" s="56"/>
      <c r="BH1174" s="56"/>
      <c r="BI1174" s="56"/>
      <c r="BJ1174" s="56"/>
      <c r="BK1174" s="56"/>
      <c r="BL1174" s="56"/>
      <c r="BM1174" s="56"/>
      <c r="BN1174" s="56"/>
    </row>
    <row r="1175" spans="1:66" ht="11.25" customHeight="1">
      <c r="A1175" s="220"/>
      <c r="B1175" s="38"/>
      <c r="C1175" s="205"/>
      <c r="D1175" s="208"/>
      <c r="E1175" s="57" t="s">
        <v>44</v>
      </c>
      <c r="F1175" s="58" t="str">
        <f>IF(D1173&lt;&gt;"", VLOOKUP(D1173,'Base de Datos'!$A$2:$D1268,4,FALSE()),"")</f>
        <v/>
      </c>
      <c r="G1175" s="205"/>
      <c r="H1175" s="208"/>
      <c r="I1175" s="57" t="s">
        <v>44</v>
      </c>
      <c r="J1175" s="58" t="str">
        <f>IF(H1173&lt;&gt;"", VLOOKUP(H1173,'Base de Datos'!$A$2:$D1268,4,FALSE()),"")</f>
        <v/>
      </c>
      <c r="K1175" s="205"/>
      <c r="L1175" s="208"/>
      <c r="M1175" s="57" t="s">
        <v>44</v>
      </c>
      <c r="N1175" s="58" t="str">
        <f>IF(L1173&lt;&gt;"", VLOOKUP(L1173,'Base de Datos'!$A$2:$D1268,4,FALSE()),"")</f>
        <v/>
      </c>
      <c r="O1175" s="43"/>
      <c r="P1175" s="132" t="s">
        <v>73</v>
      </c>
      <c r="Q1175" s="133" t="s">
        <v>74</v>
      </c>
      <c r="R1175" s="15"/>
      <c r="S1175" s="229"/>
      <c r="T1175" s="230"/>
      <c r="U1175" s="59"/>
      <c r="V1175" s="47"/>
      <c r="W1175" s="229"/>
      <c r="X1175" s="230"/>
      <c r="Y1175" s="59"/>
      <c r="Z1175" s="47"/>
      <c r="AA1175" s="229"/>
      <c r="AB1175" s="230"/>
      <c r="AC1175" s="59"/>
      <c r="AD1175" s="48"/>
      <c r="AE1175" s="181"/>
      <c r="AF1175" s="181"/>
      <c r="AG1175" s="181"/>
      <c r="AH1175" s="181"/>
      <c r="AI1175" s="181"/>
      <c r="AJ1175" s="181"/>
      <c r="AK1175" s="181"/>
      <c r="AL1175" s="181"/>
      <c r="AM1175" s="48"/>
      <c r="AN1175" s="53">
        <f>A1159</f>
        <v>46295</v>
      </c>
      <c r="AO1175" s="54" t="str">
        <f>G1160</f>
        <v>Consultorio N° 2</v>
      </c>
      <c r="AP1175" s="55">
        <f t="shared" ref="AP1175:AQ1175" si="798">G1165</f>
        <v>0</v>
      </c>
      <c r="AQ1175" s="55">
        <f t="shared" si="798"/>
        <v>0</v>
      </c>
      <c r="AR1175" s="55">
        <f>Y1165</f>
        <v>0</v>
      </c>
      <c r="AS1175" s="55">
        <f>W1165</f>
        <v>0</v>
      </c>
      <c r="AT1175" s="55">
        <f>W1166</f>
        <v>0</v>
      </c>
      <c r="AU1175" s="55">
        <f>Y1166</f>
        <v>0</v>
      </c>
      <c r="AV1175" s="55">
        <f>W1167</f>
        <v>0</v>
      </c>
      <c r="AW1175" s="55">
        <f>Y1167</f>
        <v>0</v>
      </c>
      <c r="AX1175" s="55">
        <f>Y1168</f>
        <v>0</v>
      </c>
      <c r="AY1175" s="55">
        <f>J1168</f>
        <v>0</v>
      </c>
      <c r="AZ1175" s="56"/>
      <c r="BA1175" s="56"/>
      <c r="BB1175" s="56"/>
      <c r="BC1175" s="56"/>
      <c r="BD1175" s="56"/>
      <c r="BE1175" s="56"/>
      <c r="BF1175" s="56"/>
      <c r="BG1175" s="56"/>
      <c r="BH1175" s="56"/>
      <c r="BI1175" s="56"/>
      <c r="BJ1175" s="56"/>
      <c r="BK1175" s="56"/>
      <c r="BL1175" s="56"/>
      <c r="BM1175" s="56"/>
      <c r="BN1175" s="56"/>
    </row>
    <row r="1176" spans="1:66" ht="11.25" customHeight="1">
      <c r="A1176" s="221"/>
      <c r="B1176" s="38"/>
      <c r="C1176" s="206"/>
      <c r="D1176" s="209"/>
      <c r="E1176" s="85" t="s">
        <v>46</v>
      </c>
      <c r="F1176" s="86"/>
      <c r="G1176" s="206"/>
      <c r="H1176" s="209"/>
      <c r="I1176" s="85" t="s">
        <v>46</v>
      </c>
      <c r="J1176" s="108"/>
      <c r="K1176" s="206"/>
      <c r="L1176" s="209"/>
      <c r="M1176" s="85" t="s">
        <v>46</v>
      </c>
      <c r="N1176" s="108"/>
      <c r="O1176" s="43"/>
      <c r="P1176" s="137" t="s">
        <v>52</v>
      </c>
      <c r="Q1176" s="138" t="s">
        <v>76</v>
      </c>
      <c r="R1176" s="15"/>
      <c r="S1176" s="227" t="str">
        <f>IF(OR(S1173="Empleado",S1173="Familiar"),"Nombre del Empleado","N° Factura")</f>
        <v>N° Factura</v>
      </c>
      <c r="T1176" s="228"/>
      <c r="U1176" s="89"/>
      <c r="V1176" s="47"/>
      <c r="W1176" s="227" t="str">
        <f>IF(OR(W1173="Empleado",W1173="Familiar"),"Nombre del Empleado","N° Factura")</f>
        <v>N° Factura</v>
      </c>
      <c r="X1176" s="228"/>
      <c r="Y1176" s="89"/>
      <c r="Z1176" s="47"/>
      <c r="AA1176" s="227" t="str">
        <f>IF(OR(AA1173="Empleado",AA1173="Familiar"),"Nombre del Empleado","N° Factura")</f>
        <v>N° Factura</v>
      </c>
      <c r="AB1176" s="228"/>
      <c r="AC1176" s="89"/>
      <c r="AD1176" s="48"/>
      <c r="AE1176" s="181"/>
      <c r="AF1176" s="181"/>
      <c r="AG1176" s="181"/>
      <c r="AH1176" s="181"/>
      <c r="AI1176" s="181"/>
      <c r="AJ1176" s="181"/>
      <c r="AK1176" s="181"/>
      <c r="AL1176" s="181"/>
      <c r="AM1176" s="48"/>
      <c r="AN1176" s="53">
        <f>A1159</f>
        <v>46295</v>
      </c>
      <c r="AO1176" s="54" t="str">
        <f>G1160</f>
        <v>Consultorio N° 2</v>
      </c>
      <c r="AP1176" s="55">
        <f t="shared" ref="AP1176:AQ1176" si="799">G1169</f>
        <v>0</v>
      </c>
      <c r="AQ1176" s="55">
        <f t="shared" si="799"/>
        <v>0</v>
      </c>
      <c r="AR1176" s="55">
        <f>Y1169</f>
        <v>0</v>
      </c>
      <c r="AS1176" s="55">
        <f>W1169</f>
        <v>0</v>
      </c>
      <c r="AT1176" s="55">
        <f>W1170</f>
        <v>0</v>
      </c>
      <c r="AU1176" s="55">
        <f>Y1170</f>
        <v>0</v>
      </c>
      <c r="AV1176" s="55">
        <f>W1171</f>
        <v>0</v>
      </c>
      <c r="AW1176" s="55">
        <f>Y1171</f>
        <v>0</v>
      </c>
      <c r="AX1176" s="55">
        <f>Y1172</f>
        <v>0</v>
      </c>
      <c r="AY1176" s="55">
        <f>J1172</f>
        <v>0</v>
      </c>
      <c r="AZ1176" s="56"/>
      <c r="BA1176" s="56"/>
      <c r="BB1176" s="56"/>
      <c r="BC1176" s="56"/>
      <c r="BD1176" s="56"/>
      <c r="BE1176" s="56"/>
      <c r="BF1176" s="56"/>
      <c r="BG1176" s="56"/>
      <c r="BH1176" s="56"/>
      <c r="BI1176" s="56"/>
      <c r="BJ1176" s="56"/>
      <c r="BK1176" s="56"/>
      <c r="BL1176" s="56"/>
      <c r="BM1176" s="56"/>
      <c r="BN1176" s="56"/>
    </row>
    <row r="1177" spans="1:66" ht="11.25" customHeight="1">
      <c r="A1177" s="222">
        <f>A1173+$Q$13/1440</f>
        <v>0.5</v>
      </c>
      <c r="B1177" s="38"/>
      <c r="C1177" s="204"/>
      <c r="D1177" s="207"/>
      <c r="E1177" s="40" t="s">
        <v>36</v>
      </c>
      <c r="F1177" s="42" t="str">
        <f>IF(D1177&lt;&gt;"", VLOOKUP(D1177,'Base de Datos'!$A$2:$D1268,2,FALSE()),"")</f>
        <v/>
      </c>
      <c r="G1177" s="204"/>
      <c r="H1177" s="216"/>
      <c r="I1177" s="40" t="s">
        <v>36</v>
      </c>
      <c r="J1177" s="42" t="str">
        <f>IF(H1177&lt;&gt;"", VLOOKUP(H1177,'Base de Datos'!$A$2:$D1268,2,FALSE()),"")</f>
        <v/>
      </c>
      <c r="K1177" s="204"/>
      <c r="L1177" s="216"/>
      <c r="M1177" s="40" t="s">
        <v>36</v>
      </c>
      <c r="N1177" s="42" t="str">
        <f>IF(L1177&lt;&gt;"", VLOOKUP(L1177,'Base de Datos'!$A$2:$D1268,2,FALSE()),"")</f>
        <v/>
      </c>
      <c r="O1177" s="43"/>
      <c r="P1177" s="141" t="s">
        <v>78</v>
      </c>
      <c r="Q1177" s="142" t="s">
        <v>79</v>
      </c>
      <c r="R1177" s="15"/>
      <c r="S1177" s="45"/>
      <c r="T1177" s="45" t="s">
        <v>37</v>
      </c>
      <c r="U1177" s="46"/>
      <c r="V1177" s="47"/>
      <c r="W1177" s="45"/>
      <c r="X1177" s="45" t="s">
        <v>37</v>
      </c>
      <c r="Y1177" s="46"/>
      <c r="Z1177" s="47"/>
      <c r="AA1177" s="45"/>
      <c r="AB1177" s="45" t="s">
        <v>37</v>
      </c>
      <c r="AC1177" s="46"/>
      <c r="AD1177" s="48"/>
      <c r="AE1177" s="181"/>
      <c r="AF1177" s="181"/>
      <c r="AG1177" s="181"/>
      <c r="AH1177" s="181"/>
      <c r="AI1177" s="181"/>
      <c r="AJ1177" s="181"/>
      <c r="AK1177" s="181"/>
      <c r="AL1177" s="181"/>
      <c r="AM1177" s="48"/>
      <c r="AN1177" s="53">
        <f>A1159</f>
        <v>46295</v>
      </c>
      <c r="AO1177" s="54" t="str">
        <f>G1160</f>
        <v>Consultorio N° 2</v>
      </c>
      <c r="AP1177" s="55">
        <f t="shared" ref="AP1177:AQ1177" si="800">G1173</f>
        <v>0</v>
      </c>
      <c r="AQ1177" s="55">
        <f t="shared" si="800"/>
        <v>0</v>
      </c>
      <c r="AR1177" s="55">
        <f>Y1173</f>
        <v>0</v>
      </c>
      <c r="AS1177" s="55">
        <f>W1173</f>
        <v>0</v>
      </c>
      <c r="AT1177" s="55">
        <f>W1174</f>
        <v>0</v>
      </c>
      <c r="AU1177" s="55">
        <f>Y1174</f>
        <v>0</v>
      </c>
      <c r="AV1177" s="55">
        <f>W1175</f>
        <v>0</v>
      </c>
      <c r="AW1177" s="55">
        <f>Y1175</f>
        <v>0</v>
      </c>
      <c r="AX1177" s="55">
        <f>Y1176</f>
        <v>0</v>
      </c>
      <c r="AY1177" s="55">
        <f>J1176</f>
        <v>0</v>
      </c>
      <c r="AZ1177" s="56"/>
      <c r="BA1177" s="56"/>
      <c r="BB1177" s="56"/>
      <c r="BC1177" s="56"/>
      <c r="BD1177" s="56"/>
      <c r="BE1177" s="56"/>
      <c r="BF1177" s="56"/>
      <c r="BG1177" s="56"/>
      <c r="BH1177" s="56"/>
      <c r="BI1177" s="56"/>
      <c r="BJ1177" s="56"/>
      <c r="BK1177" s="56"/>
      <c r="BL1177" s="56"/>
      <c r="BM1177" s="56"/>
      <c r="BN1177" s="56"/>
    </row>
    <row r="1178" spans="1:66" ht="11.25" customHeight="1">
      <c r="A1178" s="220"/>
      <c r="B1178" s="38"/>
      <c r="C1178" s="205"/>
      <c r="D1178" s="208"/>
      <c r="E1178" s="57" t="s">
        <v>42</v>
      </c>
      <c r="F1178" s="58" t="str">
        <f>IF(D1177&lt;&gt;"", VLOOKUP(D1177,'Base de Datos'!$A$2:$D1268,3,FALSE()),"")</f>
        <v/>
      </c>
      <c r="G1178" s="205"/>
      <c r="H1178" s="208"/>
      <c r="I1178" s="57" t="s">
        <v>42</v>
      </c>
      <c r="J1178" s="58" t="str">
        <f>IF(H1177&lt;&gt;"", VLOOKUP(H1177,'Base de Datos'!$A$2:$D1268,3,FALSE()),"")</f>
        <v/>
      </c>
      <c r="K1178" s="205"/>
      <c r="L1178" s="208"/>
      <c r="M1178" s="57" t="s">
        <v>42</v>
      </c>
      <c r="N1178" s="58" t="str">
        <f>IF(L1177&lt;&gt;"", VLOOKUP(L1177,'Base de Datos'!$A$2:$D1268,3,FALSE()),"")</f>
        <v/>
      </c>
      <c r="O1178" s="43"/>
      <c r="P1178" s="1"/>
      <c r="Q1178" s="147"/>
      <c r="R1178" s="15"/>
      <c r="S1178" s="229"/>
      <c r="T1178" s="230"/>
      <c r="U1178" s="59"/>
      <c r="V1178" s="47"/>
      <c r="W1178" s="229"/>
      <c r="X1178" s="230"/>
      <c r="Y1178" s="59"/>
      <c r="Z1178" s="47"/>
      <c r="AA1178" s="229"/>
      <c r="AB1178" s="230"/>
      <c r="AC1178" s="59"/>
      <c r="AD1178" s="48"/>
      <c r="AE1178" s="181"/>
      <c r="AF1178" s="181"/>
      <c r="AG1178" s="181"/>
      <c r="AH1178" s="181"/>
      <c r="AI1178" s="181"/>
      <c r="AJ1178" s="181"/>
      <c r="AK1178" s="181"/>
      <c r="AL1178" s="181"/>
      <c r="AM1178" s="48"/>
      <c r="AN1178" s="53">
        <f>A1159</f>
        <v>46295</v>
      </c>
      <c r="AO1178" s="149" t="str">
        <f>G1160</f>
        <v>Consultorio N° 2</v>
      </c>
      <c r="AP1178" s="55">
        <f t="shared" ref="AP1178:AQ1178" si="801">G1177</f>
        <v>0</v>
      </c>
      <c r="AQ1178" s="55">
        <f t="shared" si="801"/>
        <v>0</v>
      </c>
      <c r="AR1178" s="55">
        <f>Y1177</f>
        <v>0</v>
      </c>
      <c r="AS1178" s="55">
        <f>W1177</f>
        <v>0</v>
      </c>
      <c r="AT1178" s="55">
        <f>W1178</f>
        <v>0</v>
      </c>
      <c r="AU1178" s="55">
        <f>Y1178</f>
        <v>0</v>
      </c>
      <c r="AV1178" s="55">
        <f>W1179</f>
        <v>0</v>
      </c>
      <c r="AW1178" s="55">
        <f>Y1179</f>
        <v>0</v>
      </c>
      <c r="AX1178" s="55">
        <f>Y1180</f>
        <v>0</v>
      </c>
      <c r="AY1178" s="55">
        <f>J1180</f>
        <v>0</v>
      </c>
      <c r="AZ1178" s="56"/>
      <c r="BA1178" s="56"/>
      <c r="BB1178" s="56"/>
      <c r="BC1178" s="56"/>
      <c r="BD1178" s="56"/>
      <c r="BE1178" s="56"/>
      <c r="BF1178" s="56"/>
      <c r="BG1178" s="56"/>
      <c r="BH1178" s="56"/>
      <c r="BI1178" s="56"/>
      <c r="BJ1178" s="56"/>
      <c r="BK1178" s="56"/>
      <c r="BL1178" s="56"/>
      <c r="BM1178" s="56"/>
      <c r="BN1178" s="56"/>
    </row>
    <row r="1179" spans="1:66" ht="11.25" customHeight="1">
      <c r="A1179" s="220"/>
      <c r="B1179" s="38"/>
      <c r="C1179" s="205"/>
      <c r="D1179" s="208"/>
      <c r="E1179" s="57" t="s">
        <v>44</v>
      </c>
      <c r="F1179" s="58" t="str">
        <f>IF(D1177&lt;&gt;"", VLOOKUP(D1177,'Base de Datos'!$A$2:$D1268,4,FALSE()),"")</f>
        <v/>
      </c>
      <c r="G1179" s="205"/>
      <c r="H1179" s="208"/>
      <c r="I1179" s="57" t="s">
        <v>44</v>
      </c>
      <c r="J1179" s="58" t="str">
        <f>IF(H1177&lt;&gt;"", VLOOKUP(H1177,'Base de Datos'!$A$2:$D1268,4,FALSE()),"")</f>
        <v/>
      </c>
      <c r="K1179" s="205"/>
      <c r="L1179" s="208"/>
      <c r="M1179" s="57" t="s">
        <v>44</v>
      </c>
      <c r="N1179" s="58" t="str">
        <f>IF(L1177&lt;&gt;"", VLOOKUP(L1177,'Base de Datos'!$A$2:$D1268,4,FALSE()),"")</f>
        <v/>
      </c>
      <c r="O1179" s="43"/>
      <c r="P1179" s="1"/>
      <c r="Q1179" s="150"/>
      <c r="R1179" s="15"/>
      <c r="S1179" s="229"/>
      <c r="T1179" s="230"/>
      <c r="U1179" s="59"/>
      <c r="V1179" s="47"/>
      <c r="W1179" s="229"/>
      <c r="X1179" s="230"/>
      <c r="Y1179" s="59"/>
      <c r="Z1179" s="47"/>
      <c r="AA1179" s="229"/>
      <c r="AB1179" s="230"/>
      <c r="AC1179" s="59"/>
      <c r="AD1179" s="48"/>
      <c r="AE1179" s="181"/>
      <c r="AF1179" s="181"/>
      <c r="AG1179" s="181"/>
      <c r="AH1179" s="181"/>
      <c r="AI1179" s="181"/>
      <c r="AJ1179" s="181"/>
      <c r="AK1179" s="181"/>
      <c r="AL1179" s="181"/>
      <c r="AM1179" s="48"/>
      <c r="AN1179" s="53">
        <f>A1159</f>
        <v>46295</v>
      </c>
      <c r="AO1179" s="54" t="str">
        <f>G1160</f>
        <v>Consultorio N° 2</v>
      </c>
      <c r="AP1179" s="55">
        <f t="shared" ref="AP1179:AQ1179" si="802">G1181</f>
        <v>0</v>
      </c>
      <c r="AQ1179" s="55">
        <f t="shared" si="802"/>
        <v>0</v>
      </c>
      <c r="AR1179" s="55">
        <f>Y1181</f>
        <v>0</v>
      </c>
      <c r="AS1179" s="55">
        <f>W1181</f>
        <v>0</v>
      </c>
      <c r="AT1179" s="55">
        <f>W1182</f>
        <v>0</v>
      </c>
      <c r="AU1179" s="55">
        <f>Y1182</f>
        <v>0</v>
      </c>
      <c r="AV1179" s="55">
        <f>W1183</f>
        <v>0</v>
      </c>
      <c r="AW1179" s="55">
        <f>Y1183</f>
        <v>0</v>
      </c>
      <c r="AX1179" s="55">
        <f>Y1184</f>
        <v>0</v>
      </c>
      <c r="AY1179" s="55">
        <f>J1184</f>
        <v>0</v>
      </c>
      <c r="AZ1179" s="56"/>
      <c r="BA1179" s="56"/>
      <c r="BB1179" s="56"/>
      <c r="BC1179" s="56"/>
      <c r="BD1179" s="56"/>
      <c r="BE1179" s="56"/>
      <c r="BF1179" s="56"/>
      <c r="BG1179" s="56"/>
      <c r="BH1179" s="56"/>
      <c r="BI1179" s="56"/>
      <c r="BJ1179" s="56"/>
      <c r="BK1179" s="56"/>
      <c r="BL1179" s="56"/>
      <c r="BM1179" s="56"/>
      <c r="BN1179" s="56"/>
    </row>
    <row r="1180" spans="1:66" ht="11.25" customHeight="1">
      <c r="A1180" s="221"/>
      <c r="B1180" s="38"/>
      <c r="C1180" s="206"/>
      <c r="D1180" s="209"/>
      <c r="E1180" s="85" t="s">
        <v>46</v>
      </c>
      <c r="F1180" s="86"/>
      <c r="G1180" s="206"/>
      <c r="H1180" s="209"/>
      <c r="I1180" s="85" t="s">
        <v>46</v>
      </c>
      <c r="J1180" s="108"/>
      <c r="K1180" s="206"/>
      <c r="L1180" s="209"/>
      <c r="M1180" s="85" t="s">
        <v>46</v>
      </c>
      <c r="N1180" s="108"/>
      <c r="O1180" s="43"/>
      <c r="P1180" s="1"/>
      <c r="Q1180" s="150"/>
      <c r="R1180" s="15"/>
      <c r="S1180" s="227" t="str">
        <f>IF(OR(S1177="Empleado",S1177="Familiar"),"Nombre del Empleado","N° Factura")</f>
        <v>N° Factura</v>
      </c>
      <c r="T1180" s="228"/>
      <c r="U1180" s="89"/>
      <c r="V1180" s="47"/>
      <c r="W1180" s="227" t="str">
        <f>IF(OR(W1177="Empleado",W1177="Familiar"),"Nombre del Empleado","N° Factura")</f>
        <v>N° Factura</v>
      </c>
      <c r="X1180" s="228"/>
      <c r="Y1180" s="89"/>
      <c r="Z1180" s="47"/>
      <c r="AA1180" s="227" t="str">
        <f>IF(OR(AA1177="Empleado",AA1177="Familiar"),"Nombre del Empleado","N° Factura")</f>
        <v>N° Factura</v>
      </c>
      <c r="AB1180" s="228"/>
      <c r="AC1180" s="89"/>
      <c r="AD1180" s="48"/>
      <c r="AE1180" s="181"/>
      <c r="AF1180" s="181"/>
      <c r="AG1180" s="181"/>
      <c r="AH1180" s="181"/>
      <c r="AI1180" s="181"/>
      <c r="AJ1180" s="181"/>
      <c r="AK1180" s="181"/>
      <c r="AL1180" s="181"/>
      <c r="AM1180" s="48"/>
      <c r="AN1180" s="53">
        <f>A1159</f>
        <v>46295</v>
      </c>
      <c r="AO1180" s="54" t="str">
        <f>G1160</f>
        <v>Consultorio N° 2</v>
      </c>
      <c r="AP1180" s="55">
        <f t="shared" ref="AP1180:AQ1180" si="803">G1185</f>
        <v>0</v>
      </c>
      <c r="AQ1180" s="55">
        <f t="shared" si="803"/>
        <v>0</v>
      </c>
      <c r="AR1180" s="55">
        <f>Y1185</f>
        <v>0</v>
      </c>
      <c r="AS1180" s="55">
        <f>W1185</f>
        <v>0</v>
      </c>
      <c r="AT1180" s="55">
        <f>W1186</f>
        <v>0</v>
      </c>
      <c r="AU1180" s="55">
        <f>Y1186</f>
        <v>0</v>
      </c>
      <c r="AV1180" s="55">
        <f>W1187</f>
        <v>0</v>
      </c>
      <c r="AW1180" s="55">
        <f>Y1187</f>
        <v>0</v>
      </c>
      <c r="AX1180" s="55">
        <f>Y1188</f>
        <v>0</v>
      </c>
      <c r="AY1180" s="55">
        <f>J1188</f>
        <v>0</v>
      </c>
      <c r="AZ1180" s="56"/>
      <c r="BA1180" s="56"/>
      <c r="BB1180" s="56"/>
      <c r="BC1180" s="56"/>
      <c r="BD1180" s="56"/>
      <c r="BE1180" s="56"/>
      <c r="BF1180" s="56"/>
      <c r="BG1180" s="56"/>
      <c r="BH1180" s="56"/>
      <c r="BI1180" s="56"/>
      <c r="BJ1180" s="56"/>
      <c r="BK1180" s="56"/>
      <c r="BL1180" s="56"/>
      <c r="BM1180" s="56"/>
      <c r="BN1180" s="56"/>
    </row>
    <row r="1181" spans="1:66" ht="11.25" customHeight="1">
      <c r="A1181" s="222">
        <f>A1177+$Q$13/1440</f>
        <v>0.54166666666666663</v>
      </c>
      <c r="B1181" s="38"/>
      <c r="C1181" s="204"/>
      <c r="D1181" s="207"/>
      <c r="E1181" s="40" t="s">
        <v>36</v>
      </c>
      <c r="F1181" s="42" t="str">
        <f>IF(D1181&lt;&gt;"", VLOOKUP(D1181,'Base de Datos'!$A$2:$D1268,2,FALSE()),"")</f>
        <v/>
      </c>
      <c r="G1181" s="204"/>
      <c r="H1181" s="216"/>
      <c r="I1181" s="40" t="s">
        <v>36</v>
      </c>
      <c r="J1181" s="42" t="str">
        <f>IF(H1181&lt;&gt;"", VLOOKUP(H1181,'Base de Datos'!$A$2:$D1268,2,FALSE()),"")</f>
        <v/>
      </c>
      <c r="K1181" s="204"/>
      <c r="L1181" s="216"/>
      <c r="M1181" s="40" t="s">
        <v>36</v>
      </c>
      <c r="N1181" s="42" t="str">
        <f>IF(L1181&lt;&gt;"", VLOOKUP(L1181,'Base de Datos'!$A$2:$D1268,2,FALSE()),"")</f>
        <v/>
      </c>
      <c r="O1181" s="43"/>
      <c r="P1181" s="1"/>
      <c r="Q1181" s="150"/>
      <c r="R1181" s="15"/>
      <c r="S1181" s="45"/>
      <c r="T1181" s="45" t="s">
        <v>37</v>
      </c>
      <c r="U1181" s="46"/>
      <c r="V1181" s="47"/>
      <c r="W1181" s="45"/>
      <c r="X1181" s="45" t="s">
        <v>37</v>
      </c>
      <c r="Y1181" s="46"/>
      <c r="Z1181" s="47"/>
      <c r="AA1181" s="45"/>
      <c r="AB1181" s="45" t="s">
        <v>37</v>
      </c>
      <c r="AC1181" s="46"/>
      <c r="AD1181" s="48"/>
      <c r="AE1181" s="181"/>
      <c r="AF1181" s="181"/>
      <c r="AG1181" s="181"/>
      <c r="AH1181" s="181"/>
      <c r="AI1181" s="181"/>
      <c r="AJ1181" s="181"/>
      <c r="AK1181" s="181"/>
      <c r="AL1181" s="181"/>
      <c r="AM1181" s="48"/>
      <c r="AN1181" s="53">
        <f>A1159</f>
        <v>46295</v>
      </c>
      <c r="AO1181" s="54" t="str">
        <f>G1160</f>
        <v>Consultorio N° 2</v>
      </c>
      <c r="AP1181" s="55">
        <f t="shared" ref="AP1181:AQ1181" si="804">G1189</f>
        <v>0</v>
      </c>
      <c r="AQ1181" s="55">
        <f t="shared" si="804"/>
        <v>0</v>
      </c>
      <c r="AR1181" s="55">
        <f>Y1189</f>
        <v>0</v>
      </c>
      <c r="AS1181" s="55">
        <f>W1189</f>
        <v>0</v>
      </c>
      <c r="AT1181" s="55">
        <f>W1190</f>
        <v>0</v>
      </c>
      <c r="AU1181" s="55">
        <f>Y1190</f>
        <v>0</v>
      </c>
      <c r="AV1181" s="55">
        <f>W1191</f>
        <v>0</v>
      </c>
      <c r="AW1181" s="55">
        <f>Y1191</f>
        <v>0</v>
      </c>
      <c r="AX1181" s="55">
        <f>Y1192</f>
        <v>0</v>
      </c>
      <c r="AY1181" s="55">
        <f>J1192</f>
        <v>0</v>
      </c>
      <c r="AZ1181" s="56"/>
      <c r="BA1181" s="56"/>
      <c r="BB1181" s="56"/>
      <c r="BC1181" s="56"/>
      <c r="BD1181" s="56"/>
      <c r="BE1181" s="56"/>
      <c r="BF1181" s="56"/>
      <c r="BG1181" s="56"/>
      <c r="BH1181" s="56"/>
      <c r="BI1181" s="56"/>
      <c r="BJ1181" s="56"/>
      <c r="BK1181" s="56"/>
      <c r="BL1181" s="56"/>
      <c r="BM1181" s="56"/>
      <c r="BN1181" s="56"/>
    </row>
    <row r="1182" spans="1:66" ht="11.25" customHeight="1">
      <c r="A1182" s="220"/>
      <c r="B1182" s="38"/>
      <c r="C1182" s="205"/>
      <c r="D1182" s="208"/>
      <c r="E1182" s="57" t="s">
        <v>42</v>
      </c>
      <c r="F1182" s="58" t="str">
        <f>IF(D1181&lt;&gt;"", VLOOKUP(D1181,'Base de Datos'!$A$2:$D1268,3,FALSE()),"")</f>
        <v/>
      </c>
      <c r="G1182" s="205"/>
      <c r="H1182" s="208"/>
      <c r="I1182" s="57" t="s">
        <v>42</v>
      </c>
      <c r="J1182" s="58" t="str">
        <f>IF(H1181&lt;&gt;"", VLOOKUP(H1181,'Base de Datos'!$A$2:$D1268,3,FALSE()),"")</f>
        <v/>
      </c>
      <c r="K1182" s="205"/>
      <c r="L1182" s="208"/>
      <c r="M1182" s="57" t="s">
        <v>42</v>
      </c>
      <c r="N1182" s="58" t="str">
        <f>IF(L1181&lt;&gt;"", VLOOKUP(L1181,'Base de Datos'!$A$2:$D1268,3,FALSE()),"")</f>
        <v/>
      </c>
      <c r="O1182" s="43"/>
      <c r="P1182" s="1"/>
      <c r="Q1182" s="1"/>
      <c r="R1182" s="15"/>
      <c r="S1182" s="229"/>
      <c r="T1182" s="230"/>
      <c r="U1182" s="59"/>
      <c r="V1182" s="47"/>
      <c r="W1182" s="229"/>
      <c r="X1182" s="230"/>
      <c r="Y1182" s="59"/>
      <c r="Z1182" s="47"/>
      <c r="AA1182" s="229"/>
      <c r="AB1182" s="230"/>
      <c r="AC1182" s="59"/>
      <c r="AD1182" s="48"/>
      <c r="AE1182" s="181"/>
      <c r="AF1182" s="181"/>
      <c r="AG1182" s="181"/>
      <c r="AH1182" s="181"/>
      <c r="AI1182" s="181"/>
      <c r="AJ1182" s="181"/>
      <c r="AK1182" s="181"/>
      <c r="AL1182" s="181"/>
      <c r="AM1182" s="48"/>
      <c r="AN1182" s="53">
        <f>A1159</f>
        <v>46295</v>
      </c>
      <c r="AO1182" s="54" t="str">
        <f>G1160</f>
        <v>Consultorio N° 2</v>
      </c>
      <c r="AP1182" s="55">
        <f t="shared" ref="AP1182:AQ1182" si="805">G1193</f>
        <v>0</v>
      </c>
      <c r="AQ1182" s="55">
        <f t="shared" si="805"/>
        <v>0</v>
      </c>
      <c r="AR1182" s="55">
        <f>Y1193</f>
        <v>0</v>
      </c>
      <c r="AS1182" s="55">
        <f>W1193</f>
        <v>0</v>
      </c>
      <c r="AT1182" s="55">
        <f>W1194</f>
        <v>0</v>
      </c>
      <c r="AU1182" s="55">
        <f>Y1194</f>
        <v>0</v>
      </c>
      <c r="AV1182" s="55">
        <f>W1195</f>
        <v>0</v>
      </c>
      <c r="AW1182" s="55">
        <f>Y1195</f>
        <v>0</v>
      </c>
      <c r="AX1182" s="55">
        <f>Y1196</f>
        <v>0</v>
      </c>
      <c r="AY1182" s="55">
        <f>J1196</f>
        <v>0</v>
      </c>
      <c r="AZ1182" s="56"/>
      <c r="BA1182" s="56"/>
      <c r="BB1182" s="56"/>
      <c r="BC1182" s="56"/>
      <c r="BD1182" s="56"/>
      <c r="BE1182" s="56"/>
      <c r="BF1182" s="56"/>
      <c r="BG1182" s="56"/>
      <c r="BH1182" s="56"/>
      <c r="BI1182" s="56"/>
      <c r="BJ1182" s="56"/>
      <c r="BK1182" s="56"/>
      <c r="BL1182" s="56"/>
      <c r="BM1182" s="56"/>
      <c r="BN1182" s="56"/>
    </row>
    <row r="1183" spans="1:66" ht="11.25" customHeight="1">
      <c r="A1183" s="220"/>
      <c r="B1183" s="38"/>
      <c r="C1183" s="205"/>
      <c r="D1183" s="208"/>
      <c r="E1183" s="57" t="s">
        <v>44</v>
      </c>
      <c r="F1183" s="58" t="str">
        <f>IF(D1181&lt;&gt;"", VLOOKUP(D1181,'Base de Datos'!$A$2:$D1268,4,FALSE()),"")</f>
        <v/>
      </c>
      <c r="G1183" s="205"/>
      <c r="H1183" s="208"/>
      <c r="I1183" s="57" t="s">
        <v>44</v>
      </c>
      <c r="J1183" s="58" t="str">
        <f>IF(H1181&lt;&gt;"", VLOOKUP(H1181,'Base de Datos'!$A$2:$D1268,4,FALSE()),"")</f>
        <v/>
      </c>
      <c r="K1183" s="205"/>
      <c r="L1183" s="208"/>
      <c r="M1183" s="57" t="s">
        <v>44</v>
      </c>
      <c r="N1183" s="58" t="str">
        <f>IF(L1181&lt;&gt;"", VLOOKUP(L1181,'Base de Datos'!$A$2:$D1268,4,FALSE()),"")</f>
        <v/>
      </c>
      <c r="O1183" s="1"/>
      <c r="P1183" s="1"/>
      <c r="Q1183" s="1"/>
      <c r="R1183" s="15"/>
      <c r="S1183" s="229"/>
      <c r="T1183" s="230"/>
      <c r="U1183" s="59"/>
      <c r="V1183" s="47"/>
      <c r="W1183" s="229"/>
      <c r="X1183" s="230"/>
      <c r="Y1183" s="59"/>
      <c r="Z1183" s="47"/>
      <c r="AA1183" s="229"/>
      <c r="AB1183" s="230"/>
      <c r="AC1183" s="59"/>
      <c r="AD1183" s="48"/>
      <c r="AE1183" s="181"/>
      <c r="AF1183" s="181"/>
      <c r="AG1183" s="181"/>
      <c r="AH1183" s="181"/>
      <c r="AI1183" s="181"/>
      <c r="AJ1183" s="181"/>
      <c r="AK1183" s="181"/>
      <c r="AL1183" s="181"/>
      <c r="AM1183" s="48"/>
      <c r="AN1183" s="53">
        <f>A1159</f>
        <v>46295</v>
      </c>
      <c r="AO1183" s="54" t="str">
        <f>G1160</f>
        <v>Consultorio N° 2</v>
      </c>
      <c r="AP1183" s="55">
        <f t="shared" ref="AP1183:AQ1183" si="806">G1197</f>
        <v>0</v>
      </c>
      <c r="AQ1183" s="55">
        <f t="shared" si="806"/>
        <v>0</v>
      </c>
      <c r="AR1183" s="55">
        <f>Y1197</f>
        <v>0</v>
      </c>
      <c r="AS1183" s="55">
        <f>W1197</f>
        <v>0</v>
      </c>
      <c r="AT1183" s="55">
        <f>W1198</f>
        <v>0</v>
      </c>
      <c r="AU1183" s="55">
        <f>Y1198</f>
        <v>0</v>
      </c>
      <c r="AV1183" s="55">
        <f>W1199</f>
        <v>0</v>
      </c>
      <c r="AW1183" s="55">
        <f>Y1199</f>
        <v>0</v>
      </c>
      <c r="AX1183" s="55">
        <f>Y1200</f>
        <v>0</v>
      </c>
      <c r="AY1183" s="55">
        <f>J1200</f>
        <v>0</v>
      </c>
      <c r="AZ1183" s="56"/>
      <c r="BA1183" s="56"/>
      <c r="BB1183" s="56"/>
      <c r="BC1183" s="56"/>
      <c r="BD1183" s="56"/>
      <c r="BE1183" s="56"/>
      <c r="BF1183" s="56"/>
      <c r="BG1183" s="56"/>
      <c r="BH1183" s="56"/>
      <c r="BI1183" s="56"/>
      <c r="BJ1183" s="56"/>
      <c r="BK1183" s="56"/>
      <c r="BL1183" s="56"/>
      <c r="BM1183" s="56"/>
      <c r="BN1183" s="56"/>
    </row>
    <row r="1184" spans="1:66" ht="11.25" customHeight="1">
      <c r="A1184" s="221"/>
      <c r="B1184" s="38"/>
      <c r="C1184" s="206"/>
      <c r="D1184" s="209"/>
      <c r="E1184" s="85" t="s">
        <v>46</v>
      </c>
      <c r="F1184" s="86"/>
      <c r="G1184" s="206"/>
      <c r="H1184" s="209"/>
      <c r="I1184" s="85" t="s">
        <v>46</v>
      </c>
      <c r="J1184" s="108"/>
      <c r="K1184" s="206"/>
      <c r="L1184" s="209"/>
      <c r="M1184" s="85" t="s">
        <v>46</v>
      </c>
      <c r="N1184" s="108"/>
      <c r="O1184" s="43"/>
      <c r="P1184" s="1"/>
      <c r="Q1184" s="1"/>
      <c r="R1184" s="15"/>
      <c r="S1184" s="227" t="str">
        <f>IF(OR(S1181="Empleado",S1181="Familiar"),"Nombre del Empleado","N° Factura")</f>
        <v>N° Factura</v>
      </c>
      <c r="T1184" s="228"/>
      <c r="U1184" s="89"/>
      <c r="V1184" s="47"/>
      <c r="W1184" s="227" t="str">
        <f>IF(OR(W1181="Empleado",W1181="Familiar"),"Nombre del Empleado","N° Factura")</f>
        <v>N° Factura</v>
      </c>
      <c r="X1184" s="228"/>
      <c r="Y1184" s="89"/>
      <c r="Z1184" s="47"/>
      <c r="AA1184" s="227" t="str">
        <f>IF(OR(AA1181="Empleado",AA1181="Familiar"),"Nombre del Empleado","N° Factura")</f>
        <v>N° Factura</v>
      </c>
      <c r="AB1184" s="228"/>
      <c r="AC1184" s="89"/>
      <c r="AD1184" s="48"/>
      <c r="AE1184" s="181"/>
      <c r="AF1184" s="181"/>
      <c r="AG1184" s="181"/>
      <c r="AH1184" s="181"/>
      <c r="AI1184" s="181"/>
      <c r="AJ1184" s="181"/>
      <c r="AK1184" s="181"/>
      <c r="AL1184" s="181"/>
      <c r="AM1184" s="48"/>
      <c r="AN1184" s="53">
        <f>A1159</f>
        <v>46295</v>
      </c>
      <c r="AO1184" s="54" t="str">
        <f>K1160</f>
        <v>Consultorio N° 3</v>
      </c>
      <c r="AP1184" s="55">
        <f t="shared" ref="AP1184:AQ1184" si="807">K1161</f>
        <v>0</v>
      </c>
      <c r="AQ1184" s="55">
        <f t="shared" si="807"/>
        <v>0</v>
      </c>
      <c r="AR1184" s="55">
        <f>AC1161</f>
        <v>0</v>
      </c>
      <c r="AS1184" s="55">
        <f>AA1161</f>
        <v>0</v>
      </c>
      <c r="AT1184" s="55">
        <f>AA1162</f>
        <v>0</v>
      </c>
      <c r="AU1184" s="55">
        <f>AC1162</f>
        <v>0</v>
      </c>
      <c r="AV1184" s="55">
        <f>AA1163</f>
        <v>0</v>
      </c>
      <c r="AW1184" s="55">
        <f>AC1163</f>
        <v>0</v>
      </c>
      <c r="AX1184" s="55">
        <f>AC1164</f>
        <v>0</v>
      </c>
      <c r="AY1184" s="55">
        <f>N1164</f>
        <v>0</v>
      </c>
      <c r="AZ1184" s="56"/>
      <c r="BA1184" s="56"/>
      <c r="BB1184" s="56"/>
      <c r="BC1184" s="56"/>
      <c r="BD1184" s="56"/>
      <c r="BE1184" s="56"/>
      <c r="BF1184" s="56"/>
      <c r="BG1184" s="56"/>
      <c r="BH1184" s="56"/>
      <c r="BI1184" s="56"/>
      <c r="BJ1184" s="56"/>
      <c r="BK1184" s="56"/>
      <c r="BL1184" s="56"/>
      <c r="BM1184" s="56"/>
      <c r="BN1184" s="56"/>
    </row>
    <row r="1185" spans="1:66" ht="11.25" customHeight="1">
      <c r="A1185" s="222">
        <f>A1181+$Q$13/1440</f>
        <v>0.58333333333333326</v>
      </c>
      <c r="B1185" s="38"/>
      <c r="C1185" s="204"/>
      <c r="D1185" s="207"/>
      <c r="E1185" s="40" t="s">
        <v>36</v>
      </c>
      <c r="F1185" s="42" t="str">
        <f>IF(D1185&lt;&gt;"", VLOOKUP(D1185,'Base de Datos'!$A$2:$D1268,2,FALSE()),"")</f>
        <v/>
      </c>
      <c r="G1185" s="204"/>
      <c r="H1185" s="216"/>
      <c r="I1185" s="40" t="s">
        <v>36</v>
      </c>
      <c r="J1185" s="42" t="str">
        <f>IF(H1185&lt;&gt;"", VLOOKUP(H1185,'Base de Datos'!$A$2:$D1268,2,FALSE()),"")</f>
        <v/>
      </c>
      <c r="K1185" s="204"/>
      <c r="L1185" s="216"/>
      <c r="M1185" s="40" t="s">
        <v>36</v>
      </c>
      <c r="N1185" s="42" t="str">
        <f>IF(L1185&lt;&gt;"", VLOOKUP(L1185,'Base de Datos'!$A$2:$D1268,2,FALSE()),"")</f>
        <v/>
      </c>
      <c r="O1185" s="43"/>
      <c r="P1185" s="151"/>
      <c r="Q1185" s="1"/>
      <c r="R1185" s="15"/>
      <c r="S1185" s="45"/>
      <c r="T1185" s="45" t="s">
        <v>37</v>
      </c>
      <c r="U1185" s="46"/>
      <c r="V1185" s="47"/>
      <c r="W1185" s="45"/>
      <c r="X1185" s="45" t="s">
        <v>37</v>
      </c>
      <c r="Y1185" s="46"/>
      <c r="Z1185" s="47"/>
      <c r="AA1185" s="45"/>
      <c r="AB1185" s="45" t="s">
        <v>37</v>
      </c>
      <c r="AC1185" s="46"/>
      <c r="AD1185" s="48"/>
      <c r="AE1185" s="181"/>
      <c r="AF1185" s="181"/>
      <c r="AG1185" s="181"/>
      <c r="AH1185" s="181"/>
      <c r="AI1185" s="181"/>
      <c r="AJ1185" s="181"/>
      <c r="AK1185" s="181"/>
      <c r="AL1185" s="181"/>
      <c r="AM1185" s="48"/>
      <c r="AN1185" s="53">
        <f>A1159</f>
        <v>46295</v>
      </c>
      <c r="AO1185" s="54" t="str">
        <f>K1160</f>
        <v>Consultorio N° 3</v>
      </c>
      <c r="AP1185" s="55">
        <f t="shared" ref="AP1185:AQ1185" si="808">K1165</f>
        <v>0</v>
      </c>
      <c r="AQ1185" s="55">
        <f t="shared" si="808"/>
        <v>0</v>
      </c>
      <c r="AR1185" s="55">
        <f>AC1165</f>
        <v>0</v>
      </c>
      <c r="AS1185" s="55">
        <f>AA1165</f>
        <v>0</v>
      </c>
      <c r="AT1185" s="55">
        <f>AA1166</f>
        <v>0</v>
      </c>
      <c r="AU1185" s="55">
        <f>AC1166</f>
        <v>0</v>
      </c>
      <c r="AV1185" s="55">
        <f>AA1167</f>
        <v>0</v>
      </c>
      <c r="AW1185" s="55">
        <f>AC1167</f>
        <v>0</v>
      </c>
      <c r="AX1185" s="55">
        <f>AC1168</f>
        <v>0</v>
      </c>
      <c r="AY1185" s="55">
        <f>N1168</f>
        <v>0</v>
      </c>
      <c r="AZ1185" s="56"/>
      <c r="BA1185" s="56"/>
      <c r="BB1185" s="56"/>
      <c r="BC1185" s="56"/>
      <c r="BD1185" s="56"/>
      <c r="BE1185" s="56"/>
      <c r="BF1185" s="56"/>
      <c r="BG1185" s="56"/>
      <c r="BH1185" s="56"/>
      <c r="BI1185" s="56"/>
      <c r="BJ1185" s="56"/>
      <c r="BK1185" s="56"/>
      <c r="BL1185" s="56"/>
      <c r="BM1185" s="56"/>
      <c r="BN1185" s="56"/>
    </row>
    <row r="1186" spans="1:66" ht="11.25" customHeight="1">
      <c r="A1186" s="220"/>
      <c r="B1186" s="38"/>
      <c r="C1186" s="205"/>
      <c r="D1186" s="208"/>
      <c r="E1186" s="57" t="s">
        <v>42</v>
      </c>
      <c r="F1186" s="58" t="str">
        <f>IF(D1185&lt;&gt;"", VLOOKUP(D1185,'Base de Datos'!$A$2:$D1268,3,FALSE()),"")</f>
        <v/>
      </c>
      <c r="G1186" s="205"/>
      <c r="H1186" s="208"/>
      <c r="I1186" s="57" t="s">
        <v>42</v>
      </c>
      <c r="J1186" s="58" t="str">
        <f>IF(H1185&lt;&gt;"", VLOOKUP(H1185,'Base de Datos'!$A$2:$D1268,3,FALSE()),"")</f>
        <v/>
      </c>
      <c r="K1186" s="205"/>
      <c r="L1186" s="208"/>
      <c r="M1186" s="57" t="s">
        <v>42</v>
      </c>
      <c r="N1186" s="58" t="str">
        <f>IF(L1185&lt;&gt;"", VLOOKUP(L1185,'Base de Datos'!$A$2:$D1268,3,FALSE()),"")</f>
        <v/>
      </c>
      <c r="O1186" s="43"/>
      <c r="P1186" s="151"/>
      <c r="Q1186" s="152"/>
      <c r="R1186" s="15"/>
      <c r="S1186" s="229"/>
      <c r="T1186" s="230"/>
      <c r="U1186" s="59"/>
      <c r="V1186" s="47"/>
      <c r="W1186" s="229"/>
      <c r="X1186" s="230"/>
      <c r="Y1186" s="59"/>
      <c r="Z1186" s="47"/>
      <c r="AA1186" s="229"/>
      <c r="AB1186" s="230"/>
      <c r="AC1186" s="59"/>
      <c r="AD1186" s="48"/>
      <c r="AE1186" s="181"/>
      <c r="AF1186" s="181"/>
      <c r="AG1186" s="181"/>
      <c r="AH1186" s="181"/>
      <c r="AI1186" s="181"/>
      <c r="AJ1186" s="181"/>
      <c r="AK1186" s="181"/>
      <c r="AL1186" s="181"/>
      <c r="AM1186" s="48"/>
      <c r="AN1186" s="53">
        <f>A1159</f>
        <v>46295</v>
      </c>
      <c r="AO1186" s="54" t="str">
        <f>K1160</f>
        <v>Consultorio N° 3</v>
      </c>
      <c r="AP1186" s="55">
        <f t="shared" ref="AP1186:AQ1186" si="809">K1169</f>
        <v>0</v>
      </c>
      <c r="AQ1186" s="55">
        <f t="shared" si="809"/>
        <v>0</v>
      </c>
      <c r="AR1186" s="55">
        <f>AC1169</f>
        <v>0</v>
      </c>
      <c r="AS1186" s="55">
        <f>AA1169</f>
        <v>0</v>
      </c>
      <c r="AT1186" s="55">
        <f>AA1170</f>
        <v>0</v>
      </c>
      <c r="AU1186" s="55">
        <f>AC1170</f>
        <v>0</v>
      </c>
      <c r="AV1186" s="55">
        <f>AA1171</f>
        <v>0</v>
      </c>
      <c r="AW1186" s="55">
        <f>AC1171</f>
        <v>0</v>
      </c>
      <c r="AX1186" s="55">
        <f>AC1172</f>
        <v>0</v>
      </c>
      <c r="AY1186" s="55">
        <f>N1172</f>
        <v>0</v>
      </c>
      <c r="AZ1186" s="56"/>
      <c r="BA1186" s="56"/>
      <c r="BB1186" s="56"/>
      <c r="BC1186" s="56"/>
      <c r="BD1186" s="56"/>
      <c r="BE1186" s="56"/>
      <c r="BF1186" s="56"/>
      <c r="BG1186" s="56"/>
      <c r="BH1186" s="56"/>
      <c r="BI1186" s="56"/>
      <c r="BJ1186" s="56"/>
      <c r="BK1186" s="56"/>
      <c r="BL1186" s="56"/>
      <c r="BM1186" s="56"/>
      <c r="BN1186" s="56"/>
    </row>
    <row r="1187" spans="1:66" ht="11.25" customHeight="1">
      <c r="A1187" s="220"/>
      <c r="B1187" s="38"/>
      <c r="C1187" s="205"/>
      <c r="D1187" s="208"/>
      <c r="E1187" s="57" t="s">
        <v>44</v>
      </c>
      <c r="F1187" s="58" t="str">
        <f>IF(D1185&lt;&gt;"", VLOOKUP(D1185,'Base de Datos'!$A$2:$D1268,4,FALSE()),"")</f>
        <v/>
      </c>
      <c r="G1187" s="205"/>
      <c r="H1187" s="208"/>
      <c r="I1187" s="57" t="s">
        <v>44</v>
      </c>
      <c r="J1187" s="58" t="str">
        <f>IF(H1185&lt;&gt;"", VLOOKUP(H1185,'Base de Datos'!$A$2:$D1268,4,FALSE()),"")</f>
        <v/>
      </c>
      <c r="K1187" s="205"/>
      <c r="L1187" s="208"/>
      <c r="M1187" s="57" t="s">
        <v>44</v>
      </c>
      <c r="N1187" s="58" t="str">
        <f>IF(L1185&lt;&gt;"", VLOOKUP(L1185,'Base de Datos'!$A$2:$D1268,4,FALSE()),"")</f>
        <v/>
      </c>
      <c r="O1187" s="43"/>
      <c r="P1187" s="151"/>
      <c r="Q1187" s="152"/>
      <c r="R1187" s="15"/>
      <c r="S1187" s="229"/>
      <c r="T1187" s="230"/>
      <c r="U1187" s="59"/>
      <c r="V1187" s="47"/>
      <c r="W1187" s="229"/>
      <c r="X1187" s="230"/>
      <c r="Y1187" s="59"/>
      <c r="Z1187" s="47"/>
      <c r="AA1187" s="229"/>
      <c r="AB1187" s="230"/>
      <c r="AC1187" s="59"/>
      <c r="AD1187" s="48"/>
      <c r="AE1187" s="181"/>
      <c r="AF1187" s="181"/>
      <c r="AG1187" s="181"/>
      <c r="AH1187" s="181"/>
      <c r="AI1187" s="181"/>
      <c r="AJ1187" s="181"/>
      <c r="AK1187" s="181"/>
      <c r="AL1187" s="181"/>
      <c r="AM1187" s="48"/>
      <c r="AN1187" s="53">
        <f>A1159</f>
        <v>46295</v>
      </c>
      <c r="AO1187" s="54" t="str">
        <f>K1160</f>
        <v>Consultorio N° 3</v>
      </c>
      <c r="AP1187" s="55">
        <f t="shared" ref="AP1187:AQ1187" si="810">K1173</f>
        <v>0</v>
      </c>
      <c r="AQ1187" s="55">
        <f t="shared" si="810"/>
        <v>0</v>
      </c>
      <c r="AR1187" s="55">
        <f>AC1173</f>
        <v>0</v>
      </c>
      <c r="AS1187" s="55">
        <f>AA1173</f>
        <v>0</v>
      </c>
      <c r="AT1187" s="55">
        <f>AA1174</f>
        <v>0</v>
      </c>
      <c r="AU1187" s="55">
        <f>AC1174</f>
        <v>0</v>
      </c>
      <c r="AV1187" s="55">
        <f>AA1175</f>
        <v>0</v>
      </c>
      <c r="AW1187" s="55">
        <f>AC1175</f>
        <v>0</v>
      </c>
      <c r="AX1187" s="55">
        <f>AC1176</f>
        <v>0</v>
      </c>
      <c r="AY1187" s="55">
        <f>N1176</f>
        <v>0</v>
      </c>
      <c r="AZ1187" s="56"/>
      <c r="BA1187" s="56"/>
      <c r="BB1187" s="56"/>
      <c r="BC1187" s="56"/>
      <c r="BD1187" s="56"/>
      <c r="BE1187" s="56"/>
      <c r="BF1187" s="56"/>
      <c r="BG1187" s="56"/>
      <c r="BH1187" s="56"/>
      <c r="BI1187" s="56"/>
      <c r="BJ1187" s="56"/>
      <c r="BK1187" s="56"/>
      <c r="BL1187" s="56"/>
      <c r="BM1187" s="56"/>
      <c r="BN1187" s="56"/>
    </row>
    <row r="1188" spans="1:66" ht="11.25" customHeight="1">
      <c r="A1188" s="221"/>
      <c r="B1188" s="38"/>
      <c r="C1188" s="206"/>
      <c r="D1188" s="209"/>
      <c r="E1188" s="85" t="s">
        <v>46</v>
      </c>
      <c r="F1188" s="86"/>
      <c r="G1188" s="206"/>
      <c r="H1188" s="209"/>
      <c r="I1188" s="85" t="s">
        <v>46</v>
      </c>
      <c r="J1188" s="108"/>
      <c r="K1188" s="206"/>
      <c r="L1188" s="209"/>
      <c r="M1188" s="85" t="s">
        <v>46</v>
      </c>
      <c r="N1188" s="108"/>
      <c r="O1188" s="43"/>
      <c r="P1188" s="151"/>
      <c r="Q1188" s="1"/>
      <c r="R1188" s="15"/>
      <c r="S1188" s="227" t="str">
        <f>IF(OR(S1185="Empleado",S1185="Familiar"),"Nombre del Empleado","N° Factura")</f>
        <v>N° Factura</v>
      </c>
      <c r="T1188" s="228"/>
      <c r="U1188" s="89"/>
      <c r="V1188" s="47"/>
      <c r="W1188" s="227" t="str">
        <f>IF(OR(W1185="Empleado",W1185="Familiar"),"Nombre del Empleado","N° Factura")</f>
        <v>N° Factura</v>
      </c>
      <c r="X1188" s="228"/>
      <c r="Y1188" s="89"/>
      <c r="Z1188" s="47"/>
      <c r="AA1188" s="227" t="str">
        <f>IF(OR(AA1185="Empleado",AA1185="Familiar"),"Nombre del Empleado","N° Factura")</f>
        <v>N° Factura</v>
      </c>
      <c r="AB1188" s="228"/>
      <c r="AC1188" s="89"/>
      <c r="AD1188" s="48"/>
      <c r="AE1188" s="181"/>
      <c r="AF1188" s="181"/>
      <c r="AG1188" s="181"/>
      <c r="AH1188" s="181"/>
      <c r="AI1188" s="181"/>
      <c r="AJ1188" s="181"/>
      <c r="AK1188" s="181"/>
      <c r="AL1188" s="181"/>
      <c r="AM1188" s="48"/>
      <c r="AN1188" s="53">
        <f>A1159</f>
        <v>46295</v>
      </c>
      <c r="AO1188" s="54" t="str">
        <f>K1160</f>
        <v>Consultorio N° 3</v>
      </c>
      <c r="AP1188" s="55">
        <f t="shared" ref="AP1188:AQ1188" si="811">K1177</f>
        <v>0</v>
      </c>
      <c r="AQ1188" s="55">
        <f t="shared" si="811"/>
        <v>0</v>
      </c>
      <c r="AR1188" s="55">
        <f>AC1177</f>
        <v>0</v>
      </c>
      <c r="AS1188" s="55">
        <f>AA1177</f>
        <v>0</v>
      </c>
      <c r="AT1188" s="55">
        <f>AA1178</f>
        <v>0</v>
      </c>
      <c r="AU1188" s="55">
        <f>AC1178</f>
        <v>0</v>
      </c>
      <c r="AV1188" s="55">
        <f>AA1179</f>
        <v>0</v>
      </c>
      <c r="AW1188" s="55">
        <f>AC1179</f>
        <v>0</v>
      </c>
      <c r="AX1188" s="55">
        <f>AC1180</f>
        <v>0</v>
      </c>
      <c r="AY1188" s="55">
        <f>N1180</f>
        <v>0</v>
      </c>
      <c r="AZ1188" s="56"/>
      <c r="BA1188" s="56"/>
      <c r="BB1188" s="56"/>
      <c r="BC1188" s="56"/>
      <c r="BD1188" s="56"/>
      <c r="BE1188" s="56"/>
      <c r="BF1188" s="56"/>
      <c r="BG1188" s="56"/>
      <c r="BH1188" s="56"/>
      <c r="BI1188" s="56"/>
      <c r="BJ1188" s="56"/>
      <c r="BK1188" s="56"/>
      <c r="BL1188" s="56"/>
      <c r="BM1188" s="56"/>
      <c r="BN1188" s="56"/>
    </row>
    <row r="1189" spans="1:66" ht="11.25" customHeight="1">
      <c r="A1189" s="222">
        <f>A1185+$Q$13/1440</f>
        <v>0.62499999999999989</v>
      </c>
      <c r="B1189" s="38"/>
      <c r="C1189" s="204"/>
      <c r="D1189" s="207"/>
      <c r="E1189" s="40" t="s">
        <v>36</v>
      </c>
      <c r="F1189" s="42" t="str">
        <f>IF(D1189&lt;&gt;"", VLOOKUP(D1189,'Base de Datos'!$A$2:$D1268,2,FALSE()),"")</f>
        <v/>
      </c>
      <c r="G1189" s="204"/>
      <c r="H1189" s="216"/>
      <c r="I1189" s="40" t="s">
        <v>36</v>
      </c>
      <c r="J1189" s="42" t="str">
        <f>IF(H1189&lt;&gt;"", VLOOKUP(H1189,'Base de Datos'!$A$2:$D1268,2,FALSE()),"")</f>
        <v/>
      </c>
      <c r="K1189" s="204"/>
      <c r="L1189" s="216"/>
      <c r="M1189" s="40" t="s">
        <v>36</v>
      </c>
      <c r="N1189" s="42" t="str">
        <f>IF(L1189&lt;&gt;"", VLOOKUP(L1189,'Base de Datos'!$A$2:$D1268,2,FALSE()),"")</f>
        <v/>
      </c>
      <c r="O1189" s="43"/>
      <c r="P1189" s="153"/>
      <c r="Q1189" s="154"/>
      <c r="R1189" s="15"/>
      <c r="S1189" s="45"/>
      <c r="T1189" s="45" t="s">
        <v>37</v>
      </c>
      <c r="U1189" s="46"/>
      <c r="V1189" s="47"/>
      <c r="W1189" s="45"/>
      <c r="X1189" s="45" t="s">
        <v>37</v>
      </c>
      <c r="Y1189" s="46"/>
      <c r="Z1189" s="47"/>
      <c r="AA1189" s="45"/>
      <c r="AB1189" s="45" t="s">
        <v>37</v>
      </c>
      <c r="AC1189" s="46"/>
      <c r="AD1189" s="48"/>
      <c r="AE1189" s="181"/>
      <c r="AF1189" s="181"/>
      <c r="AG1189" s="181"/>
      <c r="AH1189" s="181"/>
      <c r="AI1189" s="181"/>
      <c r="AJ1189" s="181"/>
      <c r="AK1189" s="181"/>
      <c r="AL1189" s="181"/>
      <c r="AM1189" s="48"/>
      <c r="AN1189" s="53">
        <f>A1159</f>
        <v>46295</v>
      </c>
      <c r="AO1189" s="54" t="str">
        <f>K1160</f>
        <v>Consultorio N° 3</v>
      </c>
      <c r="AP1189" s="55">
        <f t="shared" ref="AP1189:AQ1189" si="812">K1181</f>
        <v>0</v>
      </c>
      <c r="AQ1189" s="55">
        <f t="shared" si="812"/>
        <v>0</v>
      </c>
      <c r="AR1189" s="55">
        <f>AC1181</f>
        <v>0</v>
      </c>
      <c r="AS1189" s="55">
        <f>AA1181</f>
        <v>0</v>
      </c>
      <c r="AT1189" s="55">
        <f>AA1182</f>
        <v>0</v>
      </c>
      <c r="AU1189" s="55">
        <f>AC1182</f>
        <v>0</v>
      </c>
      <c r="AV1189" s="55">
        <f>AA1183</f>
        <v>0</v>
      </c>
      <c r="AW1189" s="55">
        <f>AC1183</f>
        <v>0</v>
      </c>
      <c r="AX1189" s="55">
        <f>AC1184</f>
        <v>0</v>
      </c>
      <c r="AY1189" s="55">
        <f>N1184</f>
        <v>0</v>
      </c>
      <c r="AZ1189" s="56"/>
      <c r="BA1189" s="56"/>
      <c r="BB1189" s="56"/>
      <c r="BC1189" s="56"/>
      <c r="BD1189" s="56"/>
      <c r="BE1189" s="56"/>
      <c r="BF1189" s="56"/>
      <c r="BG1189" s="56"/>
      <c r="BH1189" s="56"/>
      <c r="BI1189" s="56"/>
      <c r="BJ1189" s="56"/>
      <c r="BK1189" s="56"/>
      <c r="BL1189" s="56"/>
      <c r="BM1189" s="56"/>
      <c r="BN1189" s="56"/>
    </row>
    <row r="1190" spans="1:66" ht="11.25" customHeight="1">
      <c r="A1190" s="220"/>
      <c r="B1190" s="38"/>
      <c r="C1190" s="205"/>
      <c r="D1190" s="208"/>
      <c r="E1190" s="57" t="s">
        <v>42</v>
      </c>
      <c r="F1190" s="58" t="str">
        <f>IF(D1189&lt;&gt;"", VLOOKUP(D1189,'Base de Datos'!$A$2:$D1268,3,FALSE()),"")</f>
        <v/>
      </c>
      <c r="G1190" s="205"/>
      <c r="H1190" s="208"/>
      <c r="I1190" s="57" t="s">
        <v>42</v>
      </c>
      <c r="J1190" s="58" t="str">
        <f>IF(H1189&lt;&gt;"", VLOOKUP(H1189,'Base de Datos'!$A$2:$D1268,3,FALSE()),"")</f>
        <v/>
      </c>
      <c r="K1190" s="205"/>
      <c r="L1190" s="208"/>
      <c r="M1190" s="57" t="s">
        <v>42</v>
      </c>
      <c r="N1190" s="58" t="str">
        <f>IF(L1189&lt;&gt;"", VLOOKUP(L1189,'Base de Datos'!$A$2:$D1268,3,FALSE()),"")</f>
        <v/>
      </c>
      <c r="O1190" s="43"/>
      <c r="P1190" s="153"/>
      <c r="Q1190" s="154"/>
      <c r="R1190" s="15"/>
      <c r="S1190" s="229"/>
      <c r="T1190" s="230"/>
      <c r="U1190" s="59"/>
      <c r="V1190" s="47"/>
      <c r="W1190" s="229"/>
      <c r="X1190" s="230"/>
      <c r="Y1190" s="59"/>
      <c r="Z1190" s="47"/>
      <c r="AA1190" s="229"/>
      <c r="AB1190" s="230"/>
      <c r="AC1190" s="59"/>
      <c r="AD1190" s="48"/>
      <c r="AE1190" s="181"/>
      <c r="AF1190" s="181"/>
      <c r="AG1190" s="181"/>
      <c r="AH1190" s="181"/>
      <c r="AI1190" s="181"/>
      <c r="AJ1190" s="181"/>
      <c r="AK1190" s="181"/>
      <c r="AL1190" s="181"/>
      <c r="AM1190" s="48"/>
      <c r="AN1190" s="53">
        <f>A1159</f>
        <v>46295</v>
      </c>
      <c r="AO1190" s="54" t="str">
        <f>K1160</f>
        <v>Consultorio N° 3</v>
      </c>
      <c r="AP1190" s="55">
        <f t="shared" ref="AP1190:AQ1190" si="813">K1185</f>
        <v>0</v>
      </c>
      <c r="AQ1190" s="55">
        <f t="shared" si="813"/>
        <v>0</v>
      </c>
      <c r="AR1190" s="55">
        <f>AC1185</f>
        <v>0</v>
      </c>
      <c r="AS1190" s="55">
        <f>AA1185</f>
        <v>0</v>
      </c>
      <c r="AT1190" s="55">
        <f>AA1186</f>
        <v>0</v>
      </c>
      <c r="AU1190" s="55">
        <f>AC1186</f>
        <v>0</v>
      </c>
      <c r="AV1190" s="55">
        <f>AA1187</f>
        <v>0</v>
      </c>
      <c r="AW1190" s="55">
        <f>AC1187</f>
        <v>0</v>
      </c>
      <c r="AX1190" s="55">
        <f>AC1188</f>
        <v>0</v>
      </c>
      <c r="AY1190" s="55">
        <f>N1188</f>
        <v>0</v>
      </c>
      <c r="AZ1190" s="56"/>
      <c r="BA1190" s="56"/>
      <c r="BB1190" s="56"/>
      <c r="BC1190" s="56"/>
      <c r="BD1190" s="56"/>
      <c r="BE1190" s="56"/>
      <c r="BF1190" s="56"/>
      <c r="BG1190" s="56"/>
      <c r="BH1190" s="56"/>
      <c r="BI1190" s="56"/>
      <c r="BJ1190" s="56"/>
      <c r="BK1190" s="56"/>
      <c r="BL1190" s="56"/>
      <c r="BM1190" s="56"/>
      <c r="BN1190" s="56"/>
    </row>
    <row r="1191" spans="1:66" ht="11.25" customHeight="1">
      <c r="A1191" s="220"/>
      <c r="B1191" s="38"/>
      <c r="C1191" s="205"/>
      <c r="D1191" s="208"/>
      <c r="E1191" s="57" t="s">
        <v>44</v>
      </c>
      <c r="F1191" s="58" t="str">
        <f>IF(D1189&lt;&gt;"", VLOOKUP(D1189,'Base de Datos'!$A$2:$D1268,4,FALSE()),"")</f>
        <v/>
      </c>
      <c r="G1191" s="205"/>
      <c r="H1191" s="208"/>
      <c r="I1191" s="57" t="s">
        <v>44</v>
      </c>
      <c r="J1191" s="58" t="str">
        <f>IF(H1189&lt;&gt;"", VLOOKUP(H1189,'Base de Datos'!$A$2:$D1268,4,FALSE()),"")</f>
        <v/>
      </c>
      <c r="K1191" s="205"/>
      <c r="L1191" s="208"/>
      <c r="M1191" s="57" t="s">
        <v>44</v>
      </c>
      <c r="N1191" s="58" t="str">
        <f>IF(L1189&lt;&gt;"", VLOOKUP(L1189,'Base de Datos'!$A$2:$D1268,4,FALSE()),"")</f>
        <v/>
      </c>
      <c r="O1191" s="43"/>
      <c r="P1191" s="153"/>
      <c r="Q1191" s="154"/>
      <c r="R1191" s="15"/>
      <c r="S1191" s="229"/>
      <c r="T1191" s="230"/>
      <c r="U1191" s="59"/>
      <c r="V1191" s="47"/>
      <c r="W1191" s="229"/>
      <c r="X1191" s="230"/>
      <c r="Y1191" s="59"/>
      <c r="Z1191" s="47"/>
      <c r="AA1191" s="229"/>
      <c r="AB1191" s="230"/>
      <c r="AC1191" s="59"/>
      <c r="AD1191" s="48"/>
      <c r="AE1191" s="181"/>
      <c r="AF1191" s="181"/>
      <c r="AG1191" s="181"/>
      <c r="AH1191" s="181"/>
      <c r="AI1191" s="181"/>
      <c r="AJ1191" s="181"/>
      <c r="AK1191" s="181"/>
      <c r="AL1191" s="181"/>
      <c r="AM1191" s="48"/>
      <c r="AN1191" s="53">
        <f>A1159</f>
        <v>46295</v>
      </c>
      <c r="AO1191" s="54" t="str">
        <f>K1160</f>
        <v>Consultorio N° 3</v>
      </c>
      <c r="AP1191" s="55">
        <f t="shared" ref="AP1191:AQ1191" si="814">K1189</f>
        <v>0</v>
      </c>
      <c r="AQ1191" s="55">
        <f t="shared" si="814"/>
        <v>0</v>
      </c>
      <c r="AR1191" s="55">
        <f>AC1189</f>
        <v>0</v>
      </c>
      <c r="AS1191" s="55">
        <f>AA1189</f>
        <v>0</v>
      </c>
      <c r="AT1191" s="55">
        <f>AA1190</f>
        <v>0</v>
      </c>
      <c r="AU1191" s="55">
        <f>AC1190</f>
        <v>0</v>
      </c>
      <c r="AV1191" s="55">
        <f>AA1191</f>
        <v>0</v>
      </c>
      <c r="AW1191" s="55">
        <f>AC1191</f>
        <v>0</v>
      </c>
      <c r="AX1191" s="55">
        <f>AC1192</f>
        <v>0</v>
      </c>
      <c r="AY1191" s="55">
        <f>N1192</f>
        <v>0</v>
      </c>
      <c r="AZ1191" s="56"/>
      <c r="BA1191" s="56"/>
      <c r="BB1191" s="56"/>
      <c r="BC1191" s="56"/>
      <c r="BD1191" s="56"/>
      <c r="BE1191" s="56"/>
      <c r="BF1191" s="56"/>
      <c r="BG1191" s="56"/>
      <c r="BH1191" s="56"/>
      <c r="BI1191" s="56"/>
      <c r="BJ1191" s="56"/>
      <c r="BK1191" s="56"/>
      <c r="BL1191" s="56"/>
      <c r="BM1191" s="56"/>
      <c r="BN1191" s="56"/>
    </row>
    <row r="1192" spans="1:66" ht="11.25" customHeight="1">
      <c r="A1192" s="221"/>
      <c r="B1192" s="38"/>
      <c r="C1192" s="206"/>
      <c r="D1192" s="209"/>
      <c r="E1192" s="85" t="s">
        <v>46</v>
      </c>
      <c r="F1192" s="86"/>
      <c r="G1192" s="206"/>
      <c r="H1192" s="209"/>
      <c r="I1192" s="85" t="s">
        <v>46</v>
      </c>
      <c r="J1192" s="108"/>
      <c r="K1192" s="206"/>
      <c r="L1192" s="209"/>
      <c r="M1192" s="85" t="s">
        <v>46</v>
      </c>
      <c r="N1192" s="108"/>
      <c r="O1192" s="43"/>
      <c r="P1192" s="153"/>
      <c r="Q1192" s="154"/>
      <c r="R1192" s="15"/>
      <c r="S1192" s="227" t="str">
        <f>IF(OR(S1189="Empleado",S1189="Familiar"),"Nombre del Empleado","N° Factura")</f>
        <v>N° Factura</v>
      </c>
      <c r="T1192" s="228"/>
      <c r="U1192" s="89"/>
      <c r="V1192" s="47"/>
      <c r="W1192" s="227" t="str">
        <f>IF(OR(W1189="Empleado",W1189="Familiar"),"Nombre del Empleado","N° Factura")</f>
        <v>N° Factura</v>
      </c>
      <c r="X1192" s="228"/>
      <c r="Y1192" s="89"/>
      <c r="Z1192" s="47"/>
      <c r="AA1192" s="227" t="str">
        <f>IF(OR(AA1189="Empleado",AA1189="Familiar"),"Nombre del Empleado","N° Factura")</f>
        <v>N° Factura</v>
      </c>
      <c r="AB1192" s="228"/>
      <c r="AC1192" s="89"/>
      <c r="AD1192" s="48"/>
      <c r="AE1192" s="181"/>
      <c r="AF1192" s="181"/>
      <c r="AG1192" s="181"/>
      <c r="AH1192" s="181"/>
      <c r="AI1192" s="181"/>
      <c r="AJ1192" s="181"/>
      <c r="AK1192" s="181"/>
      <c r="AL1192" s="181"/>
      <c r="AM1192" s="48"/>
      <c r="AN1192" s="53">
        <f>A1159</f>
        <v>46295</v>
      </c>
      <c r="AO1192" s="54" t="str">
        <f>K1160</f>
        <v>Consultorio N° 3</v>
      </c>
      <c r="AP1192" s="55">
        <f t="shared" ref="AP1192:AQ1192" si="815">K1193</f>
        <v>0</v>
      </c>
      <c r="AQ1192" s="55">
        <f t="shared" si="815"/>
        <v>0</v>
      </c>
      <c r="AR1192" s="55">
        <f>AC1193</f>
        <v>0</v>
      </c>
      <c r="AS1192" s="55">
        <f>AA1193</f>
        <v>0</v>
      </c>
      <c r="AT1192" s="55">
        <f>AA1194</f>
        <v>0</v>
      </c>
      <c r="AU1192" s="55">
        <f>AC1194</f>
        <v>0</v>
      </c>
      <c r="AV1192" s="55">
        <f>AA1195</f>
        <v>0</v>
      </c>
      <c r="AW1192" s="55">
        <f>AC1195</f>
        <v>0</v>
      </c>
      <c r="AX1192" s="55">
        <f>AC1196</f>
        <v>0</v>
      </c>
      <c r="AY1192" s="55">
        <f>N1196</f>
        <v>0</v>
      </c>
      <c r="AZ1192" s="56"/>
      <c r="BA1192" s="56"/>
      <c r="BB1192" s="56"/>
      <c r="BC1192" s="56"/>
      <c r="BD1192" s="56"/>
      <c r="BE1192" s="56"/>
      <c r="BF1192" s="56"/>
      <c r="BG1192" s="56"/>
      <c r="BH1192" s="56"/>
      <c r="BI1192" s="56"/>
      <c r="BJ1192" s="56"/>
      <c r="BK1192" s="56"/>
      <c r="BL1192" s="56"/>
      <c r="BM1192" s="56"/>
      <c r="BN1192" s="56"/>
    </row>
    <row r="1193" spans="1:66" ht="11.25" customHeight="1">
      <c r="A1193" s="222">
        <f>A1189+$Q$13/1440</f>
        <v>0.66666666666666652</v>
      </c>
      <c r="B1193" s="38"/>
      <c r="C1193" s="204"/>
      <c r="D1193" s="207"/>
      <c r="E1193" s="40" t="s">
        <v>36</v>
      </c>
      <c r="F1193" s="42" t="str">
        <f>IF(D1193&lt;&gt;"", VLOOKUP(D1193,'Base de Datos'!$A$2:$D1268,2,FALSE()),"")</f>
        <v/>
      </c>
      <c r="G1193" s="204"/>
      <c r="H1193" s="216"/>
      <c r="I1193" s="40" t="s">
        <v>36</v>
      </c>
      <c r="J1193" s="42" t="str">
        <f>IF(H1193&lt;&gt;"", VLOOKUP(H1193,'Base de Datos'!$A$2:$D1268,2,FALSE()),"")</f>
        <v/>
      </c>
      <c r="K1193" s="204"/>
      <c r="L1193" s="216"/>
      <c r="M1193" s="40" t="s">
        <v>36</v>
      </c>
      <c r="N1193" s="42" t="str">
        <f>IF(L1193&lt;&gt;"", VLOOKUP(L1193,'Base de Datos'!$A$2:$D1268,2,FALSE()),"")</f>
        <v/>
      </c>
      <c r="O1193" s="43"/>
      <c r="P1193" s="3"/>
      <c r="Q1193" s="3"/>
      <c r="R1193" s="15"/>
      <c r="S1193" s="45"/>
      <c r="T1193" s="45" t="s">
        <v>37</v>
      </c>
      <c r="U1193" s="46"/>
      <c r="V1193" s="47"/>
      <c r="W1193" s="45"/>
      <c r="X1193" s="45" t="s">
        <v>37</v>
      </c>
      <c r="Y1193" s="46"/>
      <c r="Z1193" s="47"/>
      <c r="AA1193" s="45"/>
      <c r="AB1193" s="45" t="s">
        <v>37</v>
      </c>
      <c r="AC1193" s="46"/>
      <c r="AD1193" s="48"/>
      <c r="AE1193" s="181"/>
      <c r="AF1193" s="181"/>
      <c r="AG1193" s="181"/>
      <c r="AH1193" s="181"/>
      <c r="AI1193" s="181"/>
      <c r="AJ1193" s="181"/>
      <c r="AK1193" s="181"/>
      <c r="AL1193" s="181"/>
      <c r="AM1193" s="48"/>
      <c r="AN1193" s="53">
        <f>A1159</f>
        <v>46295</v>
      </c>
      <c r="AO1193" s="54" t="str">
        <f>K1160</f>
        <v>Consultorio N° 3</v>
      </c>
      <c r="AP1193" s="55">
        <f t="shared" ref="AP1193:AQ1193" si="816">K1197</f>
        <v>0</v>
      </c>
      <c r="AQ1193" s="55">
        <f t="shared" si="816"/>
        <v>0</v>
      </c>
      <c r="AR1193" s="55">
        <f>AC1197</f>
        <v>0</v>
      </c>
      <c r="AS1193" s="55">
        <f>AA1197</f>
        <v>0</v>
      </c>
      <c r="AT1193" s="55">
        <f>AA1198</f>
        <v>0</v>
      </c>
      <c r="AU1193" s="55">
        <f>AC1198</f>
        <v>0</v>
      </c>
      <c r="AV1193" s="55">
        <f>AA1199</f>
        <v>0</v>
      </c>
      <c r="AW1193" s="55">
        <f>AC1199</f>
        <v>0</v>
      </c>
      <c r="AX1193" s="55">
        <f>AC1200</f>
        <v>0</v>
      </c>
      <c r="AY1193" s="55">
        <f>N1200</f>
        <v>0</v>
      </c>
      <c r="AZ1193" s="56"/>
      <c r="BA1193" s="56"/>
      <c r="BB1193" s="56"/>
      <c r="BC1193" s="56"/>
      <c r="BD1193" s="56"/>
      <c r="BE1193" s="56"/>
      <c r="BF1193" s="56"/>
      <c r="BG1193" s="56"/>
      <c r="BH1193" s="56"/>
      <c r="BI1193" s="56"/>
      <c r="BJ1193" s="56"/>
      <c r="BK1193" s="56"/>
      <c r="BL1193" s="56"/>
      <c r="BM1193" s="56"/>
      <c r="BN1193" s="56"/>
    </row>
    <row r="1194" spans="1:66" ht="11.25" customHeight="1">
      <c r="A1194" s="220"/>
      <c r="B1194" s="38"/>
      <c r="C1194" s="205"/>
      <c r="D1194" s="208"/>
      <c r="E1194" s="57" t="s">
        <v>42</v>
      </c>
      <c r="F1194" s="58" t="str">
        <f>IF(D1193&lt;&gt;"", VLOOKUP(D1193,'Base de Datos'!$A$2:$D1268,3,FALSE()),"")</f>
        <v/>
      </c>
      <c r="G1194" s="205"/>
      <c r="H1194" s="208"/>
      <c r="I1194" s="57" t="s">
        <v>42</v>
      </c>
      <c r="J1194" s="58" t="str">
        <f>IF(H1193&lt;&gt;"", VLOOKUP(H1193,'Base de Datos'!$A$2:$D1268,3,FALSE()),"")</f>
        <v/>
      </c>
      <c r="K1194" s="205"/>
      <c r="L1194" s="208"/>
      <c r="M1194" s="57" t="s">
        <v>42</v>
      </c>
      <c r="N1194" s="58" t="str">
        <f>IF(L1193&lt;&gt;"", VLOOKUP(L1193,'Base de Datos'!$A$2:$D1268,3,FALSE()),"")</f>
        <v/>
      </c>
      <c r="O1194" s="43"/>
      <c r="P1194" s="3"/>
      <c r="Q1194" s="3"/>
      <c r="R1194" s="15"/>
      <c r="S1194" s="229"/>
      <c r="T1194" s="230"/>
      <c r="U1194" s="59"/>
      <c r="V1194" s="47"/>
      <c r="W1194" s="229"/>
      <c r="X1194" s="230"/>
      <c r="Y1194" s="59"/>
      <c r="Z1194" s="47"/>
      <c r="AA1194" s="229"/>
      <c r="AB1194" s="230"/>
      <c r="AC1194" s="59"/>
      <c r="AD1194" s="48"/>
      <c r="AE1194" s="235">
        <f>A1159</f>
        <v>46295</v>
      </c>
      <c r="AF1194" s="236"/>
      <c r="AG1194" s="236"/>
      <c r="AH1194" s="236"/>
      <c r="AI1194" s="236"/>
      <c r="AJ1194" s="236"/>
      <c r="AK1194" s="236"/>
      <c r="AL1194" s="237"/>
      <c r="AM1194" s="48"/>
      <c r="AN1194" s="155">
        <f>A1159</f>
        <v>46295</v>
      </c>
      <c r="AO1194" s="156" t="str">
        <f>K1160</f>
        <v>Consultorio N° 3</v>
      </c>
      <c r="AP1194" s="156">
        <f t="shared" ref="AP1194:AQ1194" si="817">K1201</f>
        <v>0</v>
      </c>
      <c r="AQ1194" s="156">
        <f t="shared" si="817"/>
        <v>0</v>
      </c>
      <c r="AR1194" s="156">
        <f>AC1201</f>
        <v>0</v>
      </c>
      <c r="AS1194" s="156">
        <f>AA1201</f>
        <v>0</v>
      </c>
      <c r="AT1194" s="156">
        <f>AA1202</f>
        <v>0</v>
      </c>
      <c r="AU1194" s="156">
        <f>AC1202</f>
        <v>0</v>
      </c>
      <c r="AV1194" s="156">
        <f>AA1203</f>
        <v>0</v>
      </c>
      <c r="AW1194" s="156">
        <f>AC1203</f>
        <v>0</v>
      </c>
      <c r="AX1194" s="156">
        <f>AC1204</f>
        <v>0</v>
      </c>
      <c r="AY1194" s="156">
        <f>N1204</f>
        <v>0</v>
      </c>
      <c r="AZ1194" s="48"/>
      <c r="BA1194" s="48"/>
      <c r="BB1194" s="48"/>
      <c r="BC1194" s="48"/>
      <c r="BD1194" s="48"/>
      <c r="BE1194" s="48"/>
      <c r="BF1194" s="48"/>
      <c r="BG1194" s="48"/>
      <c r="BH1194" s="48"/>
      <c r="BI1194" s="48"/>
      <c r="BJ1194" s="48"/>
      <c r="BK1194" s="48"/>
      <c r="BL1194" s="48"/>
      <c r="BM1194" s="48"/>
      <c r="BN1194" s="48"/>
    </row>
    <row r="1195" spans="1:66" ht="11.25" customHeight="1">
      <c r="A1195" s="220"/>
      <c r="B1195" s="38"/>
      <c r="C1195" s="205"/>
      <c r="D1195" s="208"/>
      <c r="E1195" s="57" t="s">
        <v>44</v>
      </c>
      <c r="F1195" s="58" t="str">
        <f>IF(D1193&lt;&gt;"", VLOOKUP(D1193,'Base de Datos'!$A$2:$D1268,4,FALSE()),"")</f>
        <v/>
      </c>
      <c r="G1195" s="205"/>
      <c r="H1195" s="208"/>
      <c r="I1195" s="57" t="s">
        <v>44</v>
      </c>
      <c r="J1195" s="58" t="str">
        <f>IF(H1193&lt;&gt;"", VLOOKUP(H1193,'Base de Datos'!$A$2:$D1268,4,FALSE()),"")</f>
        <v/>
      </c>
      <c r="K1195" s="205"/>
      <c r="L1195" s="208"/>
      <c r="M1195" s="57" t="s">
        <v>44</v>
      </c>
      <c r="N1195" s="58" t="str">
        <f>IF(L1193&lt;&gt;"", VLOOKUP(L1193,'Base de Datos'!$A$2:$D1268,4,FALSE()),"")</f>
        <v/>
      </c>
      <c r="O1195" s="43"/>
      <c r="P1195" s="3"/>
      <c r="Q1195" s="3"/>
      <c r="R1195" s="15"/>
      <c r="S1195" s="229"/>
      <c r="T1195" s="230"/>
      <c r="U1195" s="59"/>
      <c r="V1195" s="47"/>
      <c r="W1195" s="229"/>
      <c r="X1195" s="230"/>
      <c r="Y1195" s="59"/>
      <c r="Z1195" s="47"/>
      <c r="AA1195" s="229"/>
      <c r="AB1195" s="230"/>
      <c r="AC1195" s="59"/>
      <c r="AD1195" s="48"/>
      <c r="AE1195" s="238" t="s">
        <v>20</v>
      </c>
      <c r="AF1195" s="239"/>
      <c r="AG1195" s="157" t="s">
        <v>21</v>
      </c>
      <c r="AH1195" s="158" t="s">
        <v>22</v>
      </c>
      <c r="AI1195" s="159" t="s">
        <v>23</v>
      </c>
      <c r="AJ1195" s="159" t="s">
        <v>24</v>
      </c>
      <c r="AK1195" s="159" t="s">
        <v>25</v>
      </c>
      <c r="AL1195" s="160" t="s">
        <v>26</v>
      </c>
      <c r="AM1195" s="48"/>
      <c r="AN1195" s="155">
        <f>A1159</f>
        <v>46295</v>
      </c>
      <c r="AO1195" s="156" t="str">
        <f>K1160</f>
        <v>Consultorio N° 3</v>
      </c>
      <c r="AP1195" s="156">
        <f t="shared" ref="AP1195:AQ1195" si="818">K1205</f>
        <v>0</v>
      </c>
      <c r="AQ1195" s="156">
        <f t="shared" si="818"/>
        <v>0</v>
      </c>
      <c r="AR1195" s="156">
        <f>AC1205</f>
        <v>0</v>
      </c>
      <c r="AS1195" s="156">
        <f>AA1205</f>
        <v>0</v>
      </c>
      <c r="AT1195" s="156">
        <f>AA1206</f>
        <v>0</v>
      </c>
      <c r="AU1195" s="156">
        <f>AC1206</f>
        <v>0</v>
      </c>
      <c r="AV1195" s="156">
        <f>AA1207</f>
        <v>0</v>
      </c>
      <c r="AW1195" s="156">
        <f>AC1207</f>
        <v>0</v>
      </c>
      <c r="AX1195" s="156">
        <f>AC1208</f>
        <v>0</v>
      </c>
      <c r="AY1195" s="156">
        <f>N1208</f>
        <v>0</v>
      </c>
      <c r="AZ1195" s="48"/>
      <c r="BA1195" s="48"/>
      <c r="BB1195" s="48"/>
      <c r="BC1195" s="48"/>
      <c r="BD1195" s="48"/>
      <c r="BE1195" s="48"/>
      <c r="BF1195" s="48"/>
      <c r="BG1195" s="48"/>
      <c r="BH1195" s="48"/>
      <c r="BI1195" s="48"/>
      <c r="BJ1195" s="48"/>
      <c r="BK1195" s="48"/>
      <c r="BL1195" s="48"/>
      <c r="BM1195" s="48"/>
      <c r="BN1195" s="48"/>
    </row>
    <row r="1196" spans="1:66" ht="11.25" customHeight="1">
      <c r="A1196" s="221"/>
      <c r="B1196" s="38"/>
      <c r="C1196" s="206"/>
      <c r="D1196" s="209"/>
      <c r="E1196" s="85" t="s">
        <v>46</v>
      </c>
      <c r="F1196" s="86"/>
      <c r="G1196" s="206"/>
      <c r="H1196" s="209"/>
      <c r="I1196" s="85" t="s">
        <v>46</v>
      </c>
      <c r="J1196" s="108"/>
      <c r="K1196" s="206"/>
      <c r="L1196" s="209"/>
      <c r="M1196" s="85" t="s">
        <v>46</v>
      </c>
      <c r="N1196" s="108"/>
      <c r="O1196" s="43"/>
      <c r="P1196" s="3"/>
      <c r="Q1196" s="3"/>
      <c r="R1196" s="15"/>
      <c r="S1196" s="227" t="str">
        <f>IF(OR(S1193="Empleado",S1193="Familiar"),"Nombre del Empleado","N° Factura")</f>
        <v>N° Factura</v>
      </c>
      <c r="T1196" s="228"/>
      <c r="U1196" s="89"/>
      <c r="V1196" s="47"/>
      <c r="W1196" s="227" t="str">
        <f>IF(OR(W1193="Empleado",W1193="Familiar"),"Nombre del Empleado","N° Factura")</f>
        <v>N° Factura</v>
      </c>
      <c r="X1196" s="228"/>
      <c r="Y1196" s="89"/>
      <c r="Z1196" s="47"/>
      <c r="AA1196" s="227" t="str">
        <f>IF(OR(AA1193="Empleado",AA1193="Familiar"),"Nombre del Empleado","N° Factura")</f>
        <v>N° Factura</v>
      </c>
      <c r="AB1196" s="228"/>
      <c r="AC1196" s="89"/>
      <c r="AD1196" s="48"/>
      <c r="AE1196" s="240" t="s">
        <v>38</v>
      </c>
      <c r="AF1196" s="230"/>
      <c r="AG1196" s="161">
        <f t="array" aca="1" ref="AG1196" ca="1">COUNTIFS(AP1161:AP1201, "💲", AY1161:AY1201, INDIRECT("AE" &amp; ROW())) + COUNTIFS(AP1161:AP1201, "📦", AY1161:AY1201, INDIRECT("AE" &amp; ROW())) + COUNTIFS(AP1161:AP1201, "✅", AY1161:AY1201, INDIRECT("AE" &amp; ROW()))</f>
        <v>0</v>
      </c>
      <c r="AH1196" s="162">
        <f t="array" aca="1" ref="AH1196" ca="1">COUNTIFS(AP1161:AP1201, "💲", AY1161:AY1201, INDIRECT("AE" &amp; ROW())) + COUNTIFS(AP1161:AP1201, "📦", AY1161:AY1201, INDIRECT("AE" &amp; ROW()))</f>
        <v>0</v>
      </c>
      <c r="AI1196" s="139">
        <f t="array" aca="1" ref="AI1196" ca="1">SUMIFS(AR1161:AR1201, AY1161:AY1201, INDIRECT("AE" &amp; ROW()), AP1161:AP1201, "💲") + SUMIFS(AR1161:AR1201, AY1161:AY1201, INDIRECT("AE" &amp; ROW()), AP1161:AP1201, "📦")</f>
        <v>0</v>
      </c>
      <c r="AJ1196" s="139">
        <f t="array" aca="1" ref="AJ1196" ca="1">(
    SUMIFS(AR1161:AR1201, AY1161:AY1201, INDIRECT("AE" &amp; ROW()), AP1161:AP1201, "💲") +
    SUMIFS(AR1161:AR1201, AY1161:AY1201, INDIRECT("AE" &amp; ROW()), AP1161:AP1201, "📦")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
        SUMIFS(AR1161:AR1201, AY1161:AY1201, INDIRECT("AE" &amp; ROW()), AP1161:AP1201, "💲", AS1161:AS1201, "Familiar") +
        SUMIFS(AR1161:AR1201, AY1161:AY1201, INDIRECT("AE" &amp; ROW()), AP1161:AP1201, "📦", AS1161:AS1201, "Familiar")
    ) / 2
)  -
(
    (
        SUMIFS(AR1161:AR1201, AY1161:AY1201, INDIRECT("AE" &amp; ROW()), AP1161:AP1201, "💲", AS1161:AS1201, "Exonerado ADH") +
        SUMIFS(AR1161:AR1201, AY1161:AY1201, INDIRECT("AE" &amp; ROW()), AP1161:AP1201, "📦", AS1161:AS1201, "Exonerado ADH")
    ) / 2
)  -
(
    (
        SUMIFS(AR1161:AR1201, AY1161:AY1201, INDIRECT("AE" &amp; ROW()), AP1161:AP1201, "💲", AS1161:AS1201, "Exonerado Doctor") +
        SUMIFS(AR1161:AR1201, AY1161:AY1201, INDIRECT("AE" &amp; ROW()), AP1161:AP1201, "📦", AS1161:AS1201, "Exonerado Doctor")
    ) / 2
)</f>
        <v>0</v>
      </c>
      <c r="AK1196" s="139">
        <f t="array" aca="1" ref="AK1196" ca="1">(
    SUMIFS(AR1161:AR1201, AY1161:AY1201, INDIRECT("AE" &amp; ROW()), AP1161:AP1201, "💲") +
    SUMIFS(AR1161:AR1201, AY1161:AY1201, INDIRECT("AE" &amp; ROW()), AP1161:AP1201, "📦")
) -
(
    SUMIFS(AR1161:AR1201, AY1161:AY1201, INDIRECT("AE" &amp; ROW()), AP1161:AP1201, "💲", AS1161:AS1201, "Familiar") +
    SUMIFS(AR1161:AR1201, AY1161:AY1201, INDIRECT("AE" &amp; ROW()), AP1161:AP1201, "📦", AS1161:AS1201, "Familiar")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SUMIFS(AR1161:AR1201, AY1161:AY1201, INDIRECT("AE" &amp; ROW()), AP1161:AP1201, "💲", AS1161:AS1201, "Exonerado ADH") +
    SUMIFS(AR1161:AR1201, AY1161:AY1201, INDIRECT("AE" &amp; ROW()), AP1161:AP1201, "📦", AS1161:AS1201, "Exonerado ADH")
) -
(
    (
        SUMIFS(AR1161:AR1201, AY1161:AY1201, INDIRECT("AE" &amp; ROW()), AP1161:AP1201, "💲", AS1161:AS1201, "Exonerado Doctor") +
        SUMIFS(AR1161:AR1201, AY1161:AY1201, INDIRECT("AE" &amp; ROW()), AP1161:AP1201, "📦", AS1161:AS1201, "Exonerado Doctor")
    ) / 2
) -
(
    (
        SUMIFS(AR1161:AR1201, AY1161:AY1201, INDIRECT("AE" &amp; ROW()), AP1161:AP1201, "💲", AS1161:AS1201, "") +
        SUMIFS(AR1161:AR1201, AY1161:AY1201, INDIRECT("AE" &amp; ROW()), AP1161:AP1201, "📦", AS1161:AS1201, "")
    ) / 2
)</f>
        <v>0</v>
      </c>
      <c r="AL1196" s="140">
        <f t="array" aca="1" ref="AL1196" ca="1">(
    SUMIFS(AR1161:AR1201, AY1161:AY1201, INDIRECT("AE" &amp; ROW()), AP1161:AP1201, "💲") +
    SUMIFS(AR1161:AR1201, AY1161:AY1201, INDIRECT("AE" &amp; ROW()), AP1161:AP1201, "📦")
) -
(
    (
        SUMIFS(AR1161:AR1201, AY1161:AY1201, INDIRECT("AE" &amp; ROW()), AP1161:AP1201, "💲", AS1161:AS1201, "Familiar") +
        SUMIFS(AR1161:AR1201, AY1161:AY1201, INDIRECT("AE" &amp; ROW()), AP1161:AP1201, "📦", AS1161:AS1201, "Familiar")
    ) / 2
) -
(
    (
        SUMIFS(AR1161:AR1201, AY1161:AY1201, INDIRECT("AE" &amp; ROW()), AP1161:AP1201, "💲", AS1161:AS1201, "Participante") +
        SUMIFS(AR1161:AR1201, AY1161:AY1201, INDIRECT("AE" &amp; ROW()), AP1161:AP1201, "📦", AS1161:AS1201, "Participante")
    ) / 2
) -
(
    (
        SUMIFS(AR1161:AR1201, AY1161:AY1201, INDIRECT("AE" &amp; ROW()), AP1161:AP1201, "💲", AS1161:AS1201, "Empleado") +
        SUMIFS(AR1161:AR1201, AY1161:AY1201, INDIRECT("AE" &amp; ROW()), AP1161:AP1201, "📦", AS1161:AS1201, "Empleado")
    ) / 2
) -
(
    (
        SUMIFS(AR1161:AR1201, AY1161:AY1201, INDIRECT("AE" &amp; ROW()), AP1161:AP1201, "💲", AS1161:AS1201, "Exonerado ADH") +
        SUMIFS(AR1161:AR1201, AY1161:AY1201, INDIRECT("AE" &amp; ROW()), AP1161:AP1201, "📦", AS1161:AS1201, "Exonerado ADH")
    ) / 2
) -
(
    SUMIFS(AR1161:AR1201, AY1161:AY1201, INDIRECT("AE" &amp; ROW()), AP1161:AP1201, "💲", AS1161:AS1201, "Exonerado Doctor") +
    SUMIFS(AR1161:AR1201, AY1161:AY1201, INDIRECT("AE" &amp; ROW()), AP1161:AP1201, "📦", AS1161:AS1201, "Exonerado Doctor")
) -
(
    (
        SUMIFS(AR1161:AR1201, AY1161:AY1201, INDIRECT("AE" &amp; ROW()), AP1161:AP1201, "💲", AS1161:AS1201, "") +
        SUMIFS(AR1161:AR1201, AY1161:AY1201, INDIRECT("AE" &amp; ROW()), AP1161:AP1201, "📦", AS1161:AS1201, "")
    ) / 2
)</f>
        <v>0</v>
      </c>
      <c r="AM1196" s="48"/>
      <c r="AN1196" s="155">
        <f>A1159</f>
        <v>46295</v>
      </c>
      <c r="AO1196" s="156" t="str">
        <f>K1160</f>
        <v>Consultorio N° 3</v>
      </c>
      <c r="AP1196" s="156">
        <f t="shared" ref="AP1196:AQ1196" si="819">K1209</f>
        <v>0</v>
      </c>
      <c r="AQ1196" s="156">
        <f t="shared" si="819"/>
        <v>0</v>
      </c>
      <c r="AR1196" s="156">
        <f>AC1209</f>
        <v>0</v>
      </c>
      <c r="AS1196" s="156">
        <f>AA1209</f>
        <v>0</v>
      </c>
      <c r="AT1196" s="156">
        <f>AA1210</f>
        <v>0</v>
      </c>
      <c r="AU1196" s="156">
        <f>AC1210</f>
        <v>0</v>
      </c>
      <c r="AV1196" s="156">
        <f>AA1211</f>
        <v>0</v>
      </c>
      <c r="AW1196" s="156">
        <f>AC1211</f>
        <v>0</v>
      </c>
      <c r="AX1196" s="156">
        <f>AC1212</f>
        <v>0</v>
      </c>
      <c r="AY1196" s="156">
        <f>N1212</f>
        <v>0</v>
      </c>
      <c r="AZ1196" s="48"/>
      <c r="BA1196" s="48"/>
      <c r="BB1196" s="48"/>
      <c r="BC1196" s="48"/>
      <c r="BD1196" s="48"/>
      <c r="BE1196" s="48"/>
      <c r="BF1196" s="48"/>
      <c r="BG1196" s="48"/>
      <c r="BH1196" s="48"/>
      <c r="BI1196" s="48"/>
      <c r="BJ1196" s="48"/>
      <c r="BK1196" s="48"/>
      <c r="BL1196" s="48"/>
      <c r="BM1196" s="48"/>
      <c r="BN1196" s="48"/>
    </row>
    <row r="1197" spans="1:66" ht="11.25" customHeight="1">
      <c r="A1197" s="222">
        <f>A1193+$Q$13/1440</f>
        <v>0.70833333333333315</v>
      </c>
      <c r="B1197" s="38"/>
      <c r="C1197" s="204"/>
      <c r="D1197" s="207"/>
      <c r="E1197" s="40" t="s">
        <v>36</v>
      </c>
      <c r="F1197" s="42" t="str">
        <f>IF(D1197&lt;&gt;"", VLOOKUP(D1197,'Base de Datos'!$A$2:$D1268,2,FALSE()),"")</f>
        <v/>
      </c>
      <c r="G1197" s="204"/>
      <c r="H1197" s="216"/>
      <c r="I1197" s="40" t="s">
        <v>36</v>
      </c>
      <c r="J1197" s="42" t="str">
        <f>IF(H1197&lt;&gt;"", VLOOKUP(H1197,'Base de Datos'!$A$2:$D1268,2,FALSE()),"")</f>
        <v/>
      </c>
      <c r="K1197" s="204"/>
      <c r="L1197" s="216"/>
      <c r="M1197" s="40" t="s">
        <v>36</v>
      </c>
      <c r="N1197" s="42" t="str">
        <f>IF(L1197&lt;&gt;"", VLOOKUP(L1197,'Base de Datos'!$A$2:$D1268,2,FALSE()),"")</f>
        <v/>
      </c>
      <c r="O1197" s="43"/>
      <c r="P1197" s="163"/>
      <c r="Q1197" s="3"/>
      <c r="R1197" s="15"/>
      <c r="S1197" s="45"/>
      <c r="T1197" s="45" t="s">
        <v>37</v>
      </c>
      <c r="U1197" s="46"/>
      <c r="V1197" s="47"/>
      <c r="W1197" s="45"/>
      <c r="X1197" s="45" t="s">
        <v>37</v>
      </c>
      <c r="Y1197" s="46"/>
      <c r="Z1197" s="47"/>
      <c r="AA1197" s="45"/>
      <c r="AB1197" s="45" t="s">
        <v>37</v>
      </c>
      <c r="AC1197" s="46"/>
      <c r="AD1197" s="48"/>
      <c r="AE1197" s="240" t="s">
        <v>43</v>
      </c>
      <c r="AF1197" s="230"/>
      <c r="AG1197" s="161">
        <f t="array" aca="1" ref="AG1197" ca="1">COUNTIFS(AP1161:AP1201, "💲", AY1161:AY1201, INDIRECT("AE" &amp; ROW())) + COUNTIFS(AP1161:AP1201, "📦", AY1161:AY1201, INDIRECT("AE" &amp; ROW())) + COUNTIFS(AP1161:AP1201, "✅", AY1161:AY1201, INDIRECT("AE" &amp; ROW()))</f>
        <v>0</v>
      </c>
      <c r="AH1197" s="162">
        <f t="array" aca="1" ref="AH1197" ca="1">COUNTIFS(AP1161:AP1201, "💲", AY1161:AY1201, INDIRECT("AE" &amp; ROW())) + COUNTIFS(AP1161:AP1201, "📦", AY1161:AY1201, INDIRECT("AE" &amp; ROW()))</f>
        <v>0</v>
      </c>
      <c r="AI1197" s="139">
        <f t="array" aca="1" ref="AI1197" ca="1">SUMIFS(AR1161:AR1201, AY1161:AY1201, INDIRECT("AE" &amp; ROW()), AP1161:AP1201, "💲") + SUMIFS(AR1161:AR1201, AY1161:AY1201, INDIRECT("AE" &amp; ROW()), AP1161:AP1201, "📦")</f>
        <v>0</v>
      </c>
      <c r="AJ1197" s="139">
        <f t="array" aca="1" ref="AJ1197" ca="1">(
    SUMIFS(AR1161:AR1201, AY1161:AY1201, INDIRECT("AE" &amp; ROW()), AP1161:AP1201, "💲") +
    SUMIFS(AR1161:AR1201, AY1161:AY1201, INDIRECT("AE" &amp; ROW()), AP1161:AP1201, "📦")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
        SUMIFS(AR1161:AR1201, AY1161:AY1201, INDIRECT("AE" &amp; ROW()), AP1161:AP1201, "💲", AS1161:AS1201, "Familiar") +
        SUMIFS(AR1161:AR1201, AY1161:AY1201, INDIRECT("AE" &amp; ROW()), AP1161:AP1201, "📦", AS1161:AS1201, "Familiar")
    ) / 2
)  -
(
    (
        SUMIFS(AR1161:AR1201, AY1161:AY1201, INDIRECT("AE" &amp; ROW()), AP1161:AP1201, "💲", AS1161:AS1201, "Exonerado ADH") +
        SUMIFS(AR1161:AR1201, AY1161:AY1201, INDIRECT("AE" &amp; ROW()), AP1161:AP1201, "📦", AS1161:AS1201, "Exonerado ADH")
    ) / 2
)  -
(
    (
        SUMIFS(AR1161:AR1201, AY1161:AY1201, INDIRECT("AE" &amp; ROW()), AP1161:AP1201, "💲", AS1161:AS1201, "Exonerado Doctor") +
        SUMIFS(AR1161:AR1201, AY1161:AY1201, INDIRECT("AE" &amp; ROW()), AP1161:AP1201, "📦", AS1161:AS1201, "Exonerado Doctor")
    ) / 2
)</f>
        <v>0</v>
      </c>
      <c r="AK1197" s="139">
        <f t="array" aca="1" ref="AK1197" ca="1">(
    SUMIFS(AR1161:AR1201, AY1161:AY1201, INDIRECT("AE" &amp; ROW()), AP1161:AP1201, "💲") +
    SUMIFS(AR1161:AR1201, AY1161:AY1201, INDIRECT("AE" &amp; ROW()), AP1161:AP1201, "📦")
) -
(
    SUMIFS(AR1161:AR1201, AY1161:AY1201, INDIRECT("AE" &amp; ROW()), AP1161:AP1201, "💲", AS1161:AS1201, "Familiar") +
    SUMIFS(AR1161:AR1201, AY1161:AY1201, INDIRECT("AE" &amp; ROW()), AP1161:AP1201, "📦", AS1161:AS1201, "Familiar")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SUMIFS(AR1161:AR1201, AY1161:AY1201, INDIRECT("AE" &amp; ROW()), AP1161:AP1201, "💲", AS1161:AS1201, "Exonerado ADH") +
    SUMIFS(AR1161:AR1201, AY1161:AY1201, INDIRECT("AE" &amp; ROW()), AP1161:AP1201, "📦", AS1161:AS1201, "Exonerado ADH")
) -
(
    (
        SUMIFS(AR1161:AR1201, AY1161:AY1201, INDIRECT("AE" &amp; ROW()), AP1161:AP1201, "💲", AS1161:AS1201, "Exonerado Doctor") +
        SUMIFS(AR1161:AR1201, AY1161:AY1201, INDIRECT("AE" &amp; ROW()), AP1161:AP1201, "📦", AS1161:AS1201, "Exonerado Doctor")
    ) / 2
) -
(
    (
        SUMIFS(AR1161:AR1201, AY1161:AY1201, INDIRECT("AE" &amp; ROW()), AP1161:AP1201, "💲", AS1161:AS1201, "") +
        SUMIFS(AR1161:AR1201, AY1161:AY1201, INDIRECT("AE" &amp; ROW()), AP1161:AP1201, "📦", AS1161:AS1201, "")
    ) / 2
)</f>
        <v>0</v>
      </c>
      <c r="AL1197" s="140">
        <f t="array" aca="1" ref="AL1197" ca="1">(
    SUMIFS(AR1161:AR1201, AY1161:AY1201, INDIRECT("AE" &amp; ROW()), AP1161:AP1201, "💲") +
    SUMIFS(AR1161:AR1201, AY1161:AY1201, INDIRECT("AE" &amp; ROW()), AP1161:AP1201, "📦")
) -
(
    (
        SUMIFS(AR1161:AR1201, AY1161:AY1201, INDIRECT("AE" &amp; ROW()), AP1161:AP1201, "💲", AS1161:AS1201, "Familiar") +
        SUMIFS(AR1161:AR1201, AY1161:AY1201, INDIRECT("AE" &amp; ROW()), AP1161:AP1201, "📦", AS1161:AS1201, "Familiar")
    ) / 2
) -
(
    (
        SUMIFS(AR1161:AR1201, AY1161:AY1201, INDIRECT("AE" &amp; ROW()), AP1161:AP1201, "💲", AS1161:AS1201, "Participante") +
        SUMIFS(AR1161:AR1201, AY1161:AY1201, INDIRECT("AE" &amp; ROW()), AP1161:AP1201, "📦", AS1161:AS1201, "Participante")
    ) / 2
) -
(
    (
        SUMIFS(AR1161:AR1201, AY1161:AY1201, INDIRECT("AE" &amp; ROW()), AP1161:AP1201, "💲", AS1161:AS1201, "Empleado") +
        SUMIFS(AR1161:AR1201, AY1161:AY1201, INDIRECT("AE" &amp; ROW()), AP1161:AP1201, "📦", AS1161:AS1201, "Empleado")
    ) / 2
) -
(
    (
        SUMIFS(AR1161:AR1201, AY1161:AY1201, INDIRECT("AE" &amp; ROW()), AP1161:AP1201, "💲", AS1161:AS1201, "Exonerado ADH") +
        SUMIFS(AR1161:AR1201, AY1161:AY1201, INDIRECT("AE" &amp; ROW()), AP1161:AP1201, "📦", AS1161:AS1201, "Exonerado ADH")
    ) / 2
) -
(
    SUMIFS(AR1161:AR1201, AY1161:AY1201, INDIRECT("AE" &amp; ROW()), AP1161:AP1201, "💲", AS1161:AS1201, "Exonerado Doctor") +
    SUMIFS(AR1161:AR1201, AY1161:AY1201, INDIRECT("AE" &amp; ROW()), AP1161:AP1201, "📦", AS1161:AS1201, "Exonerado Doctor")
) -
(
    (
        SUMIFS(AR1161:AR1201, AY1161:AY1201, INDIRECT("AE" &amp; ROW()), AP1161:AP1201, "💲", AS1161:AS1201, "") +
        SUMIFS(AR1161:AR1201, AY1161:AY1201, INDIRECT("AE" &amp; ROW()), AP1161:AP1201, "📦", AS1161:AS1201, "")
    ) / 2
)</f>
        <v>0</v>
      </c>
      <c r="AM1197" s="48"/>
      <c r="AN1197" s="156"/>
      <c r="AO1197" s="156"/>
      <c r="AP1197" s="156"/>
      <c r="AQ1197" s="156">
        <f>L1205</f>
        <v>0</v>
      </c>
      <c r="AR1197" s="156"/>
      <c r="AS1197" s="156"/>
      <c r="AT1197" s="156"/>
      <c r="AU1197" s="156"/>
      <c r="AV1197" s="156"/>
      <c r="AW1197" s="156"/>
      <c r="AX1197" s="156"/>
      <c r="AY1197" s="156">
        <f>N1200</f>
        <v>0</v>
      </c>
      <c r="AZ1197" s="48"/>
      <c r="BA1197" s="48"/>
      <c r="BB1197" s="48"/>
      <c r="BC1197" s="48"/>
      <c r="BD1197" s="48"/>
      <c r="BE1197" s="48"/>
      <c r="BF1197" s="48"/>
      <c r="BG1197" s="48"/>
      <c r="BH1197" s="48"/>
      <c r="BI1197" s="48"/>
      <c r="BJ1197" s="48"/>
      <c r="BK1197" s="48"/>
      <c r="BL1197" s="48"/>
      <c r="BM1197" s="48"/>
      <c r="BN1197" s="48"/>
    </row>
    <row r="1198" spans="1:66" ht="11.25" customHeight="1">
      <c r="A1198" s="220"/>
      <c r="B1198" s="38"/>
      <c r="C1198" s="205"/>
      <c r="D1198" s="208"/>
      <c r="E1198" s="57" t="s">
        <v>42</v>
      </c>
      <c r="F1198" s="58" t="str">
        <f>IF(D1197&lt;&gt;"", VLOOKUP(D1197,'Base de Datos'!$A$2:$D1268,3,FALSE()),"")</f>
        <v/>
      </c>
      <c r="G1198" s="205"/>
      <c r="H1198" s="208"/>
      <c r="I1198" s="57" t="s">
        <v>42</v>
      </c>
      <c r="J1198" s="58" t="str">
        <f>IF(H1197&lt;&gt;"", VLOOKUP(H1197,'Base de Datos'!$A$2:$D1268,3,FALSE()),"")</f>
        <v/>
      </c>
      <c r="K1198" s="205"/>
      <c r="L1198" s="208"/>
      <c r="M1198" s="57" t="s">
        <v>42</v>
      </c>
      <c r="N1198" s="58" t="str">
        <f>IF(L1197&lt;&gt;"", VLOOKUP(L1197,'Base de Datos'!$A$2:$D1268,3,FALSE()),"")</f>
        <v/>
      </c>
      <c r="O1198" s="43"/>
      <c r="P1198" s="163"/>
      <c r="Q1198" s="3"/>
      <c r="R1198" s="15"/>
      <c r="S1198" s="229"/>
      <c r="T1198" s="230"/>
      <c r="U1198" s="59"/>
      <c r="V1198" s="47"/>
      <c r="W1198" s="229"/>
      <c r="X1198" s="230"/>
      <c r="Y1198" s="59"/>
      <c r="Z1198" s="47"/>
      <c r="AA1198" s="229"/>
      <c r="AB1198" s="230"/>
      <c r="AC1198" s="59"/>
      <c r="AD1198" s="48"/>
      <c r="AE1198" s="240" t="s">
        <v>45</v>
      </c>
      <c r="AF1198" s="230"/>
      <c r="AG1198" s="161">
        <f t="array" aca="1" ref="AG1198" ca="1">COUNTIFS(AP1161:AP1201, "💲", AY1161:AY1201, INDIRECT("AE" &amp; ROW())) + COUNTIFS(AP1161:AP1201, "📦", AY1161:AY1201, INDIRECT("AE" &amp; ROW())) + COUNTIFS(AP1161:AP1201, "✅", AY1161:AY1201, INDIRECT("AE" &amp; ROW()))</f>
        <v>0</v>
      </c>
      <c r="AH1198" s="162">
        <f t="array" aca="1" ref="AH1198" ca="1">COUNTIFS(AP1161:AP1201, "💲", AY1161:AY1201, INDIRECT("AE" &amp; ROW())) + COUNTIFS(AP1161:AP1201, "📦", AY1161:AY1201, INDIRECT("AE" &amp; ROW()))</f>
        <v>0</v>
      </c>
      <c r="AI1198" s="139">
        <f t="array" aca="1" ref="AI1198" ca="1">SUMIFS(AR1161:AR1201, AY1161:AY1201, INDIRECT("AE" &amp; ROW()), AP1161:AP1201, "💲") + SUMIFS(AR1161:AR1201, AY1161:AY1201, INDIRECT("AE" &amp; ROW()), AP1161:AP1201, "📦")</f>
        <v>0</v>
      </c>
      <c r="AJ1198" s="139">
        <f t="array" aca="1" ref="AJ1198" ca="1">(
    SUMIFS(AR1161:AR1201, AY1161:AY1201, INDIRECT("AE" &amp; ROW()), AP1161:AP1201, "💲") +
    SUMIFS(AR1161:AR1201, AY1161:AY1201, INDIRECT("AE" &amp; ROW()), AP1161:AP1201, "📦")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
        SUMIFS(AR1161:AR1201, AY1161:AY1201, INDIRECT("AE" &amp; ROW()), AP1161:AP1201, "💲", AS1161:AS1201, "Familiar") +
        SUMIFS(AR1161:AR1201, AY1161:AY1201, INDIRECT("AE" &amp; ROW()), AP1161:AP1201, "📦", AS1161:AS1201, "Familiar")
    ) / 2
)  -
(
    (
        SUMIFS(AR1161:AR1201, AY1161:AY1201, INDIRECT("AE" &amp; ROW()), AP1161:AP1201, "💲", AS1161:AS1201, "Exonerado ADH") +
        SUMIFS(AR1161:AR1201, AY1161:AY1201, INDIRECT("AE" &amp; ROW()), AP1161:AP1201, "📦", AS1161:AS1201, "Exonerado ADH")
    ) / 2
)  -
(
    (
        SUMIFS(AR1161:AR1201, AY1161:AY1201, INDIRECT("AE" &amp; ROW()), AP1161:AP1201, "💲", AS1161:AS1201, "Exonerado Doctor") +
        SUMIFS(AR1161:AR1201, AY1161:AY1201, INDIRECT("AE" &amp; ROW()), AP1161:AP1201, "📦", AS1161:AS1201, "Exonerado Doctor")
    ) / 2
)</f>
        <v>0</v>
      </c>
      <c r="AK1198" s="139">
        <f t="array" aca="1" ref="AK1198" ca="1">(
    SUMIFS(AR1161:AR1201, AY1161:AY1201, INDIRECT("AE" &amp; ROW()), AP1161:AP1201, "💲") +
    SUMIFS(AR1161:AR1201, AY1161:AY1201, INDIRECT("AE" &amp; ROW()), AP1161:AP1201, "📦")
) -
(
    SUMIFS(AR1161:AR1201, AY1161:AY1201, INDIRECT("AE" &amp; ROW()), AP1161:AP1201, "💲", AS1161:AS1201, "Familiar") +
    SUMIFS(AR1161:AR1201, AY1161:AY1201, INDIRECT("AE" &amp; ROW()), AP1161:AP1201, "📦", AS1161:AS1201, "Familiar")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SUMIFS(AR1161:AR1201, AY1161:AY1201, INDIRECT("AE" &amp; ROW()), AP1161:AP1201, "💲", AS1161:AS1201, "Exonerado ADH") +
    SUMIFS(AR1161:AR1201, AY1161:AY1201, INDIRECT("AE" &amp; ROW()), AP1161:AP1201, "📦", AS1161:AS1201, "Exonerado ADH")
) -
(
    (
        SUMIFS(AR1161:AR1201, AY1161:AY1201, INDIRECT("AE" &amp; ROW()), AP1161:AP1201, "💲", AS1161:AS1201, "Exonerado Doctor") +
        SUMIFS(AR1161:AR1201, AY1161:AY1201, INDIRECT("AE" &amp; ROW()), AP1161:AP1201, "📦", AS1161:AS1201, "Exonerado Doctor")
    ) / 2
) -
(
    (
        SUMIFS(AR1161:AR1201, AY1161:AY1201, INDIRECT("AE" &amp; ROW()), AP1161:AP1201, "💲", AS1161:AS1201, "") +
        SUMIFS(AR1161:AR1201, AY1161:AY1201, INDIRECT("AE" &amp; ROW()), AP1161:AP1201, "📦", AS1161:AS1201, "")
    ) / 2
)</f>
        <v>0</v>
      </c>
      <c r="AL1198" s="140">
        <f t="array" aca="1" ref="AL1198" ca="1">(
    SUMIFS(AR1161:AR1201, AY1161:AY1201, INDIRECT("AE" &amp; ROW()), AP1161:AP1201, "💲") +
    SUMIFS(AR1161:AR1201, AY1161:AY1201, INDIRECT("AE" &amp; ROW()), AP1161:AP1201, "📦")
) -
(
    (
        SUMIFS(AR1161:AR1201, AY1161:AY1201, INDIRECT("AE" &amp; ROW()), AP1161:AP1201, "💲", AS1161:AS1201, "Familiar") +
        SUMIFS(AR1161:AR1201, AY1161:AY1201, INDIRECT("AE" &amp; ROW()), AP1161:AP1201, "📦", AS1161:AS1201, "Familiar")
    ) / 2
) -
(
    (
        SUMIFS(AR1161:AR1201, AY1161:AY1201, INDIRECT("AE" &amp; ROW()), AP1161:AP1201, "💲", AS1161:AS1201, "Participante") +
        SUMIFS(AR1161:AR1201, AY1161:AY1201, INDIRECT("AE" &amp; ROW()), AP1161:AP1201, "📦", AS1161:AS1201, "Participante")
    ) / 2
) -
(
    (
        SUMIFS(AR1161:AR1201, AY1161:AY1201, INDIRECT("AE" &amp; ROW()), AP1161:AP1201, "💲", AS1161:AS1201, "Empleado") +
        SUMIFS(AR1161:AR1201, AY1161:AY1201, INDIRECT("AE" &amp; ROW()), AP1161:AP1201, "📦", AS1161:AS1201, "Empleado")
    ) / 2
) -
(
    (
        SUMIFS(AR1161:AR1201, AY1161:AY1201, INDIRECT("AE" &amp; ROW()), AP1161:AP1201, "💲", AS1161:AS1201, "Exonerado ADH") +
        SUMIFS(AR1161:AR1201, AY1161:AY1201, INDIRECT("AE" &amp; ROW()), AP1161:AP1201, "📦", AS1161:AS1201, "Exonerado ADH")
    ) / 2
) -
(
    SUMIFS(AR1161:AR1201, AY1161:AY1201, INDIRECT("AE" &amp; ROW()), AP1161:AP1201, "💲", AS1161:AS1201, "Exonerado Doctor") +
    SUMIFS(AR1161:AR1201, AY1161:AY1201, INDIRECT("AE" &amp; ROW()), AP1161:AP1201, "📦", AS1161:AS1201, "Exonerado Doctor")
) -
(
    (
        SUMIFS(AR1161:AR1201, AY1161:AY1201, INDIRECT("AE" &amp; ROW()), AP1161:AP1201, "💲", AS1161:AS1201, "") +
        SUMIFS(AR1161:AR1201, AY1161:AY1201, INDIRECT("AE" &amp; ROW()), AP1161:AP1201, "📦", AS1161:AS1201, "")
    ) / 2
)</f>
        <v>0</v>
      </c>
      <c r="AM1198" s="48"/>
      <c r="AN1198" s="156"/>
      <c r="AO1198" s="156"/>
      <c r="AP1198" s="156"/>
      <c r="AQ1198" s="156">
        <f>L1209</f>
        <v>0</v>
      </c>
      <c r="AR1198" s="156"/>
      <c r="AS1198" s="156"/>
      <c r="AT1198" s="156"/>
      <c r="AU1198" s="156"/>
      <c r="AV1198" s="156"/>
      <c r="AW1198" s="156"/>
      <c r="AX1198" s="156"/>
      <c r="AY1198" s="156">
        <f>N1204</f>
        <v>0</v>
      </c>
      <c r="AZ1198" s="48"/>
      <c r="BA1198" s="48"/>
      <c r="BB1198" s="48"/>
      <c r="BC1198" s="48"/>
      <c r="BD1198" s="48"/>
      <c r="BE1198" s="48"/>
      <c r="BF1198" s="48"/>
      <c r="BG1198" s="48"/>
      <c r="BH1198" s="48"/>
      <c r="BI1198" s="48"/>
      <c r="BJ1198" s="48"/>
      <c r="BK1198" s="48"/>
      <c r="BL1198" s="48"/>
      <c r="BM1198" s="48"/>
      <c r="BN1198" s="48"/>
    </row>
    <row r="1199" spans="1:66" ht="11.25" customHeight="1">
      <c r="A1199" s="220"/>
      <c r="B1199" s="38"/>
      <c r="C1199" s="205"/>
      <c r="D1199" s="208"/>
      <c r="E1199" s="57" t="s">
        <v>44</v>
      </c>
      <c r="F1199" s="58" t="str">
        <f>IF(D1197&lt;&gt;"", VLOOKUP(D1197,'Base de Datos'!$A$2:$D1268,4,FALSE()),"")</f>
        <v/>
      </c>
      <c r="G1199" s="205"/>
      <c r="H1199" s="208"/>
      <c r="I1199" s="57" t="s">
        <v>44</v>
      </c>
      <c r="J1199" s="58" t="str">
        <f>IF(H1197&lt;&gt;"", VLOOKUP(H1197,'Base de Datos'!$A$2:$D1268,4,FALSE()),"")</f>
        <v/>
      </c>
      <c r="K1199" s="205"/>
      <c r="L1199" s="208"/>
      <c r="M1199" s="57" t="s">
        <v>44</v>
      </c>
      <c r="N1199" s="58" t="str">
        <f>IF(L1197&lt;&gt;"", VLOOKUP(L1197,'Base de Datos'!$A$2:$D1268,4,FALSE()),"")</f>
        <v/>
      </c>
      <c r="O1199" s="43"/>
      <c r="P1199" s="163"/>
      <c r="Q1199" s="3"/>
      <c r="R1199" s="15"/>
      <c r="S1199" s="229"/>
      <c r="T1199" s="230"/>
      <c r="U1199" s="59"/>
      <c r="V1199" s="47"/>
      <c r="W1199" s="229"/>
      <c r="X1199" s="230"/>
      <c r="Y1199" s="59"/>
      <c r="Z1199" s="47"/>
      <c r="AA1199" s="229"/>
      <c r="AB1199" s="230"/>
      <c r="AC1199" s="59"/>
      <c r="AD1199" s="48"/>
      <c r="AE1199" s="240" t="s">
        <v>47</v>
      </c>
      <c r="AF1199" s="230"/>
      <c r="AG1199" s="161">
        <f t="array" aca="1" ref="AG1199" ca="1">COUNTIFS(AP1161:AP1201, "💲", AY1161:AY1201, INDIRECT("AE" &amp; ROW())) + COUNTIFS(AP1161:AP1201, "📦", AY1161:AY1201, INDIRECT("AE" &amp; ROW())) + COUNTIFS(AP1161:AP1201, "✅", AY1161:AY1201, INDIRECT("AE" &amp; ROW()))</f>
        <v>0</v>
      </c>
      <c r="AH1199" s="162">
        <f t="array" aca="1" ref="AH1199" ca="1">COUNTIFS(AP1161:AP1201, "💲", AY1161:AY1201, INDIRECT("AE" &amp; ROW())) + COUNTIFS(AP1161:AP1201, "📦", AY1161:AY1201, INDIRECT("AE" &amp; ROW()))</f>
        <v>0</v>
      </c>
      <c r="AI1199" s="139">
        <f t="array" aca="1" ref="AI1199" ca="1">SUMIFS(AR1161:AR1201, AY1161:AY1201, INDIRECT("AE" &amp; ROW()), AP1161:AP1201, "💲") + SUMIFS(AR1161:AR1201, AY1161:AY1201, INDIRECT("AE" &amp; ROW()), AP1161:AP1201, "📦")</f>
        <v>0</v>
      </c>
      <c r="AJ1199" s="139">
        <f t="array" aca="1" ref="AJ1199" ca="1">(
    SUMIFS(AR1161:AR1201, AY1161:AY1201, INDIRECT("AE" &amp; ROW()), AP1161:AP1201, "💲") +
    SUMIFS(AR1161:AR1201, AY1161:AY1201, INDIRECT("AE" &amp; ROW()), AP1161:AP1201, "📦")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
        SUMIFS(AR1161:AR1201, AY1161:AY1201, INDIRECT("AE" &amp; ROW()), AP1161:AP1201, "💲", AS1161:AS1201, "Familiar") +
        SUMIFS(AR1161:AR1201, AY1161:AY1201, INDIRECT("AE" &amp; ROW()), AP1161:AP1201, "📦", AS1161:AS1201, "Familiar")
    ) / 2
)  -
(
    (
        SUMIFS(AR1161:AR1201, AY1161:AY1201, INDIRECT("AE" &amp; ROW()), AP1161:AP1201, "💲", AS1161:AS1201, "Exonerado ADH") +
        SUMIFS(AR1161:AR1201, AY1161:AY1201, INDIRECT("AE" &amp; ROW()), AP1161:AP1201, "📦", AS1161:AS1201, "Exonerado ADH")
    ) / 2
)  -
(
    (
        SUMIFS(AR1161:AR1201, AY1161:AY1201, INDIRECT("AE" &amp; ROW()), AP1161:AP1201, "💲", AS1161:AS1201, "Exonerado Doctor") +
        SUMIFS(AR1161:AR1201, AY1161:AY1201, INDIRECT("AE" &amp; ROW()), AP1161:AP1201, "📦", AS1161:AS1201, "Exonerado Doctor")
    ) / 2
)</f>
        <v>0</v>
      </c>
      <c r="AK1199" s="139">
        <f t="array" aca="1" ref="AK1199" ca="1">(
    SUMIFS(AR1161:AR1201, AY1161:AY1201, INDIRECT("AE" &amp; ROW()), AP1161:AP1201, "💲") +
    SUMIFS(AR1161:AR1201, AY1161:AY1201, INDIRECT("AE" &amp; ROW()), AP1161:AP1201, "📦")
) -
(
    SUMIFS(AR1161:AR1201, AY1161:AY1201, INDIRECT("AE" &amp; ROW()), AP1161:AP1201, "💲", AS1161:AS1201, "Familiar") +
    SUMIFS(AR1161:AR1201, AY1161:AY1201, INDIRECT("AE" &amp; ROW()), AP1161:AP1201, "📦", AS1161:AS1201, "Familiar")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SUMIFS(AR1161:AR1201, AY1161:AY1201, INDIRECT("AE" &amp; ROW()), AP1161:AP1201, "💲", AS1161:AS1201, "Exonerado ADH") +
    SUMIFS(AR1161:AR1201, AY1161:AY1201, INDIRECT("AE" &amp; ROW()), AP1161:AP1201, "📦", AS1161:AS1201, "Exonerado ADH")
) -
(
    (
        SUMIFS(AR1161:AR1201, AY1161:AY1201, INDIRECT("AE" &amp; ROW()), AP1161:AP1201, "💲", AS1161:AS1201, "Exonerado Doctor") +
        SUMIFS(AR1161:AR1201, AY1161:AY1201, INDIRECT("AE" &amp; ROW()), AP1161:AP1201, "📦", AS1161:AS1201, "Exonerado Doctor")
    ) / 2
) -
(
    (
        SUMIFS(AR1161:AR1201, AY1161:AY1201, INDIRECT("AE" &amp; ROW()), AP1161:AP1201, "💲", AS1161:AS1201, "") +
        SUMIFS(AR1161:AR1201, AY1161:AY1201, INDIRECT("AE" &amp; ROW()), AP1161:AP1201, "📦", AS1161:AS1201, "")
    ) / 2
)</f>
        <v>0</v>
      </c>
      <c r="AL1199" s="140">
        <f t="array" aca="1" ref="AL1199" ca="1">(
    SUMIFS(AR1161:AR1201, AY1161:AY1201, INDIRECT("AE" &amp; ROW()), AP1161:AP1201, "💲") +
    SUMIFS(AR1161:AR1201, AY1161:AY1201, INDIRECT("AE" &amp; ROW()), AP1161:AP1201, "📦")
) -
(
    (
        SUMIFS(AR1161:AR1201, AY1161:AY1201, INDIRECT("AE" &amp; ROW()), AP1161:AP1201, "💲", AS1161:AS1201, "Familiar") +
        SUMIFS(AR1161:AR1201, AY1161:AY1201, INDIRECT("AE" &amp; ROW()), AP1161:AP1201, "📦", AS1161:AS1201, "Familiar")
    ) / 2
) -
(
    (
        SUMIFS(AR1161:AR1201, AY1161:AY1201, INDIRECT("AE" &amp; ROW()), AP1161:AP1201, "💲", AS1161:AS1201, "Participante") +
        SUMIFS(AR1161:AR1201, AY1161:AY1201, INDIRECT("AE" &amp; ROW()), AP1161:AP1201, "📦", AS1161:AS1201, "Participante")
    ) / 2
) -
(
    (
        SUMIFS(AR1161:AR1201, AY1161:AY1201, INDIRECT("AE" &amp; ROW()), AP1161:AP1201, "💲", AS1161:AS1201, "Empleado") +
        SUMIFS(AR1161:AR1201, AY1161:AY1201, INDIRECT("AE" &amp; ROW()), AP1161:AP1201, "📦", AS1161:AS1201, "Empleado")
    ) / 2
) -
(
    (
        SUMIFS(AR1161:AR1201, AY1161:AY1201, INDIRECT("AE" &amp; ROW()), AP1161:AP1201, "💲", AS1161:AS1201, "Exonerado ADH") +
        SUMIFS(AR1161:AR1201, AY1161:AY1201, INDIRECT("AE" &amp; ROW()), AP1161:AP1201, "📦", AS1161:AS1201, "Exonerado ADH")
    ) / 2
) -
(
    SUMIFS(AR1161:AR1201, AY1161:AY1201, INDIRECT("AE" &amp; ROW()), AP1161:AP1201, "💲", AS1161:AS1201, "Exonerado Doctor") +
    SUMIFS(AR1161:AR1201, AY1161:AY1201, INDIRECT("AE" &amp; ROW()), AP1161:AP1201, "📦", AS1161:AS1201, "Exonerado Doctor")
) -
(
    (
        SUMIFS(AR1161:AR1201, AY1161:AY1201, INDIRECT("AE" &amp; ROW()), AP1161:AP1201, "💲", AS1161:AS1201, "") +
        SUMIFS(AR1161:AR1201, AY1161:AY1201, INDIRECT("AE" &amp; ROW()), AP1161:AP1201, "📦", AS1161:AS1201, "")
    ) / 2
)</f>
        <v>0</v>
      </c>
      <c r="AM1199" s="48"/>
      <c r="AN1199" s="156"/>
      <c r="AO1199" s="156"/>
      <c r="AP1199" s="156"/>
      <c r="AQ1199" s="156"/>
      <c r="AR1199" s="156"/>
      <c r="AS1199" s="156"/>
      <c r="AT1199" s="156"/>
      <c r="AU1199" s="156"/>
      <c r="AV1199" s="156"/>
      <c r="AW1199" s="156"/>
      <c r="AX1199" s="156"/>
      <c r="AY1199" s="156">
        <f>N1208</f>
        <v>0</v>
      </c>
      <c r="AZ1199" s="48"/>
      <c r="BA1199" s="48"/>
      <c r="BB1199" s="48"/>
      <c r="BC1199" s="48"/>
      <c r="BD1199" s="48"/>
      <c r="BE1199" s="48"/>
      <c r="BF1199" s="48"/>
      <c r="BG1199" s="48"/>
      <c r="BH1199" s="48"/>
      <c r="BI1199" s="48"/>
      <c r="BJ1199" s="48"/>
      <c r="BK1199" s="48"/>
      <c r="BL1199" s="48"/>
      <c r="BM1199" s="48"/>
      <c r="BN1199" s="48"/>
    </row>
    <row r="1200" spans="1:66" ht="11.25" customHeight="1">
      <c r="A1200" s="221"/>
      <c r="B1200" s="38"/>
      <c r="C1200" s="206"/>
      <c r="D1200" s="209"/>
      <c r="E1200" s="85" t="s">
        <v>46</v>
      </c>
      <c r="F1200" s="86"/>
      <c r="G1200" s="206"/>
      <c r="H1200" s="209"/>
      <c r="I1200" s="85" t="s">
        <v>46</v>
      </c>
      <c r="J1200" s="108"/>
      <c r="K1200" s="206"/>
      <c r="L1200" s="209"/>
      <c r="M1200" s="85" t="s">
        <v>46</v>
      </c>
      <c r="N1200" s="108"/>
      <c r="O1200" s="43"/>
      <c r="P1200" s="163"/>
      <c r="Q1200" s="3"/>
      <c r="R1200" s="15"/>
      <c r="S1200" s="227" t="str">
        <f>IF(OR(S1197="Empleado",S1197="Familiar"),"Nombre del Empleado","N° Factura")</f>
        <v>N° Factura</v>
      </c>
      <c r="T1200" s="228"/>
      <c r="U1200" s="89"/>
      <c r="V1200" s="47"/>
      <c r="W1200" s="227" t="str">
        <f>IF(OR(W1197="Empleado",W1197="Familiar"),"Nombre del Empleado","N° Factura")</f>
        <v>N° Factura</v>
      </c>
      <c r="X1200" s="228"/>
      <c r="Y1200" s="89"/>
      <c r="Z1200" s="47"/>
      <c r="AA1200" s="227" t="str">
        <f>IF(OR(AA1197="Empleado",AA1197="Familiar"),"Nombre del Empleado","N° Factura")</f>
        <v>N° Factura</v>
      </c>
      <c r="AB1200" s="228"/>
      <c r="AC1200" s="111"/>
      <c r="AD1200" s="48"/>
      <c r="AE1200" s="240" t="s">
        <v>48</v>
      </c>
      <c r="AF1200" s="230"/>
      <c r="AG1200" s="161">
        <f t="array" aca="1" ref="AG1200" ca="1">COUNTIFS(AP1161:AP1201, "💲", AY1161:AY1201, INDIRECT("AE" &amp; ROW())) + COUNTIFS(AP1161:AP1201, "📦", AY1161:AY1201, INDIRECT("AE" &amp; ROW())) + COUNTIFS(AP1161:AP1201, "✅", AY1161:AY1201, INDIRECT("AE" &amp; ROW()))</f>
        <v>0</v>
      </c>
      <c r="AH1200" s="162">
        <f t="array" aca="1" ref="AH1200" ca="1">COUNTIFS(AP1161:AP1201, "💲", AY1161:AY1201, INDIRECT("AE" &amp; ROW())) + COUNTIFS(AP1161:AP1201, "📦", AY1161:AY1201, INDIRECT("AE" &amp; ROW()))</f>
        <v>0</v>
      </c>
      <c r="AI1200" s="139">
        <f t="array" aca="1" ref="AI1200" ca="1">SUMIFS(AR1161:AR1201, AY1161:AY1201, INDIRECT("AE" &amp; ROW()), AP1161:AP1201, "💲") + SUMIFS(AR1161:AR1201, AY1161:AY1201, INDIRECT("AE" &amp; ROW()), AP1161:AP1201, "📦")</f>
        <v>0</v>
      </c>
      <c r="AJ1200" s="139">
        <f t="array" aca="1" ref="AJ1200" ca="1">(
    SUMIFS(AR1161:AR1201, AY1161:AY1201, INDIRECT("AE" &amp; ROW()), AP1161:AP1201, "💲") +
    SUMIFS(AR1161:AR1201, AY1161:AY1201, INDIRECT("AE" &amp; ROW()), AP1161:AP1201, "📦")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
        SUMIFS(AR1161:AR1201, AY1161:AY1201, INDIRECT("AE" &amp; ROW()), AP1161:AP1201, "💲", AS1161:AS1201, "Familiar") +
        SUMIFS(AR1161:AR1201, AY1161:AY1201, INDIRECT("AE" &amp; ROW()), AP1161:AP1201, "📦", AS1161:AS1201, "Familiar")
    ) / 2
)  -
(
    (
        SUMIFS(AR1161:AR1201, AY1161:AY1201, INDIRECT("AE" &amp; ROW()), AP1161:AP1201, "💲", AS1161:AS1201, "Exonerado ADH") +
        SUMIFS(AR1161:AR1201, AY1161:AY1201, INDIRECT("AE" &amp; ROW()), AP1161:AP1201, "📦", AS1161:AS1201, "Exonerado ADH")
    ) / 2
)  -
(
    (
        SUMIFS(AR1161:AR1201, AY1161:AY1201, INDIRECT("AE" &amp; ROW()), AP1161:AP1201, "💲", AS1161:AS1201, "Exonerado Doctor") +
        SUMIFS(AR1161:AR1201, AY1161:AY1201, INDIRECT("AE" &amp; ROW()), AP1161:AP1201, "📦", AS1161:AS1201, "Exonerado Doctor")
    ) / 2
)</f>
        <v>0</v>
      </c>
      <c r="AK1200" s="139">
        <f t="array" aca="1" ref="AK1200" ca="1">(
    SUMIFS(AR1161:AR1201, AY1161:AY1201, INDIRECT("AE" &amp; ROW()), AP1161:AP1201, "💲") +
    SUMIFS(AR1161:AR1201, AY1161:AY1201, INDIRECT("AE" &amp; ROW()), AP1161:AP1201, "📦")
) -
(
    SUMIFS(AR1161:AR1201, AY1161:AY1201, INDIRECT("AE" &amp; ROW()), AP1161:AP1201, "💲", AS1161:AS1201, "Familiar") +
    SUMIFS(AR1161:AR1201, AY1161:AY1201, INDIRECT("AE" &amp; ROW()), AP1161:AP1201, "📦", AS1161:AS1201, "Familiar")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SUMIFS(AR1161:AR1201, AY1161:AY1201, INDIRECT("AE" &amp; ROW()), AP1161:AP1201, "💲", AS1161:AS1201, "Exonerado ADH") +
    SUMIFS(AR1161:AR1201, AY1161:AY1201, INDIRECT("AE" &amp; ROW()), AP1161:AP1201, "📦", AS1161:AS1201, "Exonerado ADH")
) -
(
    (
        SUMIFS(AR1161:AR1201, AY1161:AY1201, INDIRECT("AE" &amp; ROW()), AP1161:AP1201, "💲", AS1161:AS1201, "Exonerado Doctor") +
        SUMIFS(AR1161:AR1201, AY1161:AY1201, INDIRECT("AE" &amp; ROW()), AP1161:AP1201, "📦", AS1161:AS1201, "Exonerado Doctor")
    ) / 2
) -
(
    (
        SUMIFS(AR1161:AR1201, AY1161:AY1201, INDIRECT("AE" &amp; ROW()), AP1161:AP1201, "💲", AS1161:AS1201, "") +
        SUMIFS(AR1161:AR1201, AY1161:AY1201, INDIRECT("AE" &amp; ROW()), AP1161:AP1201, "📦", AS1161:AS1201, "")
    ) / 2
)</f>
        <v>0</v>
      </c>
      <c r="AL1200" s="140">
        <f t="array" aca="1" ref="AL1200" ca="1">(
    SUMIFS(AR1161:AR1201, AY1161:AY1201, INDIRECT("AE" &amp; ROW()), AP1161:AP1201, "💲") +
    SUMIFS(AR1161:AR1201, AY1161:AY1201, INDIRECT("AE" &amp; ROW()), AP1161:AP1201, "📦")
) -
(
    (
        SUMIFS(AR1161:AR1201, AY1161:AY1201, INDIRECT("AE" &amp; ROW()), AP1161:AP1201, "💲", AS1161:AS1201, "Familiar") +
        SUMIFS(AR1161:AR1201, AY1161:AY1201, INDIRECT("AE" &amp; ROW()), AP1161:AP1201, "📦", AS1161:AS1201, "Familiar")
    ) / 2
) -
(
    (
        SUMIFS(AR1161:AR1201, AY1161:AY1201, INDIRECT("AE" &amp; ROW()), AP1161:AP1201, "💲", AS1161:AS1201, "Participante") +
        SUMIFS(AR1161:AR1201, AY1161:AY1201, INDIRECT("AE" &amp; ROW()), AP1161:AP1201, "📦", AS1161:AS1201, "Participante")
    ) / 2
) -
(
    (
        SUMIFS(AR1161:AR1201, AY1161:AY1201, INDIRECT("AE" &amp; ROW()), AP1161:AP1201, "💲", AS1161:AS1201, "Empleado") +
        SUMIFS(AR1161:AR1201, AY1161:AY1201, INDIRECT("AE" &amp; ROW()), AP1161:AP1201, "📦", AS1161:AS1201, "Empleado")
    ) / 2
) -
(
    (
        SUMIFS(AR1161:AR1201, AY1161:AY1201, INDIRECT("AE" &amp; ROW()), AP1161:AP1201, "💲", AS1161:AS1201, "Exonerado ADH") +
        SUMIFS(AR1161:AR1201, AY1161:AY1201, INDIRECT("AE" &amp; ROW()), AP1161:AP1201, "📦", AS1161:AS1201, "Exonerado ADH")
    ) / 2
) -
(
    SUMIFS(AR1161:AR1201, AY1161:AY1201, INDIRECT("AE" &amp; ROW()), AP1161:AP1201, "💲", AS1161:AS1201, "Exonerado Doctor") +
    SUMIFS(AR1161:AR1201, AY1161:AY1201, INDIRECT("AE" &amp; ROW()), AP1161:AP1201, "📦", AS1161:AS1201, "Exonerado Doctor")
) -
(
    (
        SUMIFS(AR1161:AR1201, AY1161:AY1201, INDIRECT("AE" &amp; ROW()), AP1161:AP1201, "💲", AS1161:AS1201, "") +
        SUMIFS(AR1161:AR1201, AY1161:AY1201, INDIRECT("AE" &amp; ROW()), AP1161:AP1201, "📦", AS1161:AS1201, "")
    ) / 2
)</f>
        <v>0</v>
      </c>
      <c r="AM1200" s="48"/>
      <c r="AN1200" s="156"/>
      <c r="AO1200" s="156"/>
      <c r="AP1200" s="156"/>
      <c r="AQ1200" s="156"/>
      <c r="AR1200" s="156"/>
      <c r="AS1200" s="156"/>
      <c r="AT1200" s="156"/>
      <c r="AU1200" s="156"/>
      <c r="AV1200" s="156"/>
      <c r="AW1200" s="156"/>
      <c r="AX1200" s="156"/>
      <c r="AY1200" s="156">
        <f>N1212</f>
        <v>0</v>
      </c>
      <c r="AZ1200" s="48"/>
      <c r="BA1200" s="48"/>
      <c r="BB1200" s="48"/>
      <c r="BC1200" s="48"/>
      <c r="BD1200" s="48"/>
      <c r="BE1200" s="48"/>
      <c r="BF1200" s="48"/>
      <c r="BG1200" s="48"/>
      <c r="BH1200" s="48"/>
      <c r="BI1200" s="48"/>
      <c r="BJ1200" s="48"/>
      <c r="BK1200" s="48"/>
      <c r="BL1200" s="48"/>
      <c r="BM1200" s="48"/>
      <c r="BN1200" s="48"/>
    </row>
    <row r="1201" spans="1:66" ht="11.25" customHeight="1">
      <c r="A1201" s="222">
        <f>A1197+$Q$13/1440</f>
        <v>0.74999999999999978</v>
      </c>
      <c r="B1201" s="38"/>
      <c r="C1201" s="204"/>
      <c r="D1201" s="207"/>
      <c r="E1201" s="40" t="s">
        <v>36</v>
      </c>
      <c r="F1201" s="42" t="str">
        <f>IF(D1201&lt;&gt;"", VLOOKUP(D1201,'Base de Datos'!$A$2:$D1268,2,FALSE()),"")</f>
        <v/>
      </c>
      <c r="G1201" s="204"/>
      <c r="H1201" s="216"/>
      <c r="I1201" s="40" t="s">
        <v>36</v>
      </c>
      <c r="J1201" s="42" t="str">
        <f>IF(H1201&lt;&gt;"", VLOOKUP(H1201,'Base de Datos'!$A$2:$D1268,2,FALSE()),"")</f>
        <v/>
      </c>
      <c r="K1201" s="204"/>
      <c r="L1201" s="216"/>
      <c r="M1201" s="40" t="s">
        <v>36</v>
      </c>
      <c r="N1201" s="42" t="str">
        <f>IF(L1201&lt;&gt;"", VLOOKUP(L1201,'Base de Datos'!$A$2:$D1268,2,FALSE()),"")</f>
        <v/>
      </c>
      <c r="O1201" s="43"/>
      <c r="P1201" s="163"/>
      <c r="Q1201" s="3"/>
      <c r="R1201" s="15"/>
      <c r="S1201" s="45"/>
      <c r="T1201" s="45" t="s">
        <v>37</v>
      </c>
      <c r="U1201" s="46"/>
      <c r="V1201" s="47"/>
      <c r="W1201" s="45"/>
      <c r="X1201" s="45" t="s">
        <v>37</v>
      </c>
      <c r="Y1201" s="46"/>
      <c r="Z1201" s="47"/>
      <c r="AA1201" s="45"/>
      <c r="AB1201" s="45" t="s">
        <v>37</v>
      </c>
      <c r="AC1201" s="46"/>
      <c r="AD1201" s="48"/>
      <c r="AE1201" s="240" t="s">
        <v>49</v>
      </c>
      <c r="AF1201" s="230"/>
      <c r="AG1201" s="161">
        <f t="array" aca="1" ref="AG1201" ca="1">COUNTIFS(AP1161:AP1201, "💲", AY1161:AY1201, INDIRECT("AE" &amp; ROW())) + COUNTIFS(AP1161:AP1201, "📦", AY1161:AY1201, INDIRECT("AE" &amp; ROW())) + COUNTIFS(AP1161:AP1201, "✅", AY1161:AY1201, INDIRECT("AE" &amp; ROW()))</f>
        <v>0</v>
      </c>
      <c r="AH1201" s="162">
        <f t="array" aca="1" ref="AH1201" ca="1">COUNTIFS(AP1161:AP1201, "💲", AY1161:AY1201, INDIRECT("AE" &amp; ROW())) + COUNTIFS(AP1161:AP1201, "📦", AY1161:AY1201, INDIRECT("AE" &amp; ROW()))</f>
        <v>0</v>
      </c>
      <c r="AI1201" s="139">
        <f t="array" aca="1" ref="AI1201" ca="1">SUMIFS(AR1161:AR1201, AY1161:AY1201, INDIRECT("AE" &amp; ROW()), AP1161:AP1201, "💲") + SUMIFS(AR1161:AR1201, AY1161:AY1201, INDIRECT("AE" &amp; ROW()), AP1161:AP1201, "📦")</f>
        <v>0</v>
      </c>
      <c r="AJ1201" s="139">
        <f t="array" aca="1" ref="AJ1201" ca="1">(
    SUMIFS(AR1161:AR1201, AY1161:AY1201, INDIRECT("AE" &amp; ROW()), AP1161:AP1201, "💲") +
    SUMIFS(AR1161:AR1201, AY1161:AY1201, INDIRECT("AE" &amp; ROW()), AP1161:AP1201, "📦")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
        SUMIFS(AR1161:AR1201, AY1161:AY1201, INDIRECT("AE" &amp; ROW()), AP1161:AP1201, "💲", AS1161:AS1201, "Familiar") +
        SUMIFS(AR1161:AR1201, AY1161:AY1201, INDIRECT("AE" &amp; ROW()), AP1161:AP1201, "📦", AS1161:AS1201, "Familiar")
    ) / 2
)  -
(
    (
        SUMIFS(AR1161:AR1201, AY1161:AY1201, INDIRECT("AE" &amp; ROW()), AP1161:AP1201, "💲", AS1161:AS1201, "Exonerado ADH") +
        SUMIFS(AR1161:AR1201, AY1161:AY1201, INDIRECT("AE" &amp; ROW()), AP1161:AP1201, "📦", AS1161:AS1201, "Exonerado ADH")
    ) / 2
)  -
(
    (
        SUMIFS(AR1161:AR1201, AY1161:AY1201, INDIRECT("AE" &amp; ROW()), AP1161:AP1201, "💲", AS1161:AS1201, "Exonerado Doctor") +
        SUMIFS(AR1161:AR1201, AY1161:AY1201, INDIRECT("AE" &amp; ROW()), AP1161:AP1201, "📦", AS1161:AS1201, "Exonerado Doctor")
    ) / 2
)</f>
        <v>0</v>
      </c>
      <c r="AK1201" s="139">
        <f t="array" aca="1" ref="AK1201" ca="1">(
    SUMIFS(AR1161:AR1201, AY1161:AY1201, INDIRECT("AE" &amp; ROW()), AP1161:AP1201, "💲") +
    SUMIFS(AR1161:AR1201, AY1161:AY1201, INDIRECT("AE" &amp; ROW()), AP1161:AP1201, "📦")
) -
(
    SUMIFS(AR1161:AR1201, AY1161:AY1201, INDIRECT("AE" &amp; ROW()), AP1161:AP1201, "💲", AS1161:AS1201, "Familiar") +
    SUMIFS(AR1161:AR1201, AY1161:AY1201, INDIRECT("AE" &amp; ROW()), AP1161:AP1201, "📦", AS1161:AS1201, "Familiar")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SUMIFS(AR1161:AR1201, AY1161:AY1201, INDIRECT("AE" &amp; ROW()), AP1161:AP1201, "💲", AS1161:AS1201, "Exonerado ADH") +
    SUMIFS(AR1161:AR1201, AY1161:AY1201, INDIRECT("AE" &amp; ROW()), AP1161:AP1201, "📦", AS1161:AS1201, "Exonerado ADH")
) -
(
    (
        SUMIFS(AR1161:AR1201, AY1161:AY1201, INDIRECT("AE" &amp; ROW()), AP1161:AP1201, "💲", AS1161:AS1201, "Exonerado Doctor") +
        SUMIFS(AR1161:AR1201, AY1161:AY1201, INDIRECT("AE" &amp; ROW()), AP1161:AP1201, "📦", AS1161:AS1201, "Exonerado Doctor")
    ) / 2
) -
(
    (
        SUMIFS(AR1161:AR1201, AY1161:AY1201, INDIRECT("AE" &amp; ROW()), AP1161:AP1201, "💲", AS1161:AS1201, "") +
        SUMIFS(AR1161:AR1201, AY1161:AY1201, INDIRECT("AE" &amp; ROW()), AP1161:AP1201, "📦", AS1161:AS1201, "")
    ) / 2
)</f>
        <v>0</v>
      </c>
      <c r="AL1201" s="140">
        <f t="array" aca="1" ref="AL1201" ca="1">(
    SUMIFS(AR1161:AR1201, AY1161:AY1201, INDIRECT("AE" &amp; ROW()), AP1161:AP1201, "💲") +
    SUMIFS(AR1161:AR1201, AY1161:AY1201, INDIRECT("AE" &amp; ROW()), AP1161:AP1201, "📦")
) -
(
    (
        SUMIFS(AR1161:AR1201, AY1161:AY1201, INDIRECT("AE" &amp; ROW()), AP1161:AP1201, "💲", AS1161:AS1201, "Familiar") +
        SUMIFS(AR1161:AR1201, AY1161:AY1201, INDIRECT("AE" &amp; ROW()), AP1161:AP1201, "📦", AS1161:AS1201, "Familiar")
    ) / 2
) -
(
    (
        SUMIFS(AR1161:AR1201, AY1161:AY1201, INDIRECT("AE" &amp; ROW()), AP1161:AP1201, "💲", AS1161:AS1201, "Participante") +
        SUMIFS(AR1161:AR1201, AY1161:AY1201, INDIRECT("AE" &amp; ROW()), AP1161:AP1201, "📦", AS1161:AS1201, "Participante")
    ) / 2
) -
(
    (
        SUMIFS(AR1161:AR1201, AY1161:AY1201, INDIRECT("AE" &amp; ROW()), AP1161:AP1201, "💲", AS1161:AS1201, "Empleado") +
        SUMIFS(AR1161:AR1201, AY1161:AY1201, INDIRECT("AE" &amp; ROW()), AP1161:AP1201, "📦", AS1161:AS1201, "Empleado")
    ) / 2
) -
(
    (
        SUMIFS(AR1161:AR1201, AY1161:AY1201, INDIRECT("AE" &amp; ROW()), AP1161:AP1201, "💲", AS1161:AS1201, "Exonerado ADH") +
        SUMIFS(AR1161:AR1201, AY1161:AY1201, INDIRECT("AE" &amp; ROW()), AP1161:AP1201, "📦", AS1161:AS1201, "Exonerado ADH")
    ) / 2
) -
(
    SUMIFS(AR1161:AR1201, AY1161:AY1201, INDIRECT("AE" &amp; ROW()), AP1161:AP1201, "💲", AS1161:AS1201, "Exonerado Doctor") +
    SUMIFS(AR1161:AR1201, AY1161:AY1201, INDIRECT("AE" &amp; ROW()), AP1161:AP1201, "📦", AS1161:AS1201, "Exonerado Doctor")
) -
(
    (
        SUMIFS(AR1161:AR1201, AY1161:AY1201, INDIRECT("AE" &amp; ROW()), AP1161:AP1201, "💲", AS1161:AS1201, "") +
        SUMIFS(AR1161:AR1201, AY1161:AY1201, INDIRECT("AE" &amp; ROW()), AP1161:AP1201, "📦", AS1161:AS1201, "")
    ) / 2
)</f>
        <v>0</v>
      </c>
      <c r="AM1201" s="48"/>
      <c r="AN1201" s="156"/>
      <c r="AO1201" s="156"/>
      <c r="AP1201" s="156"/>
      <c r="AQ1201" s="156"/>
      <c r="AR1201" s="156"/>
      <c r="AS1201" s="156"/>
      <c r="AT1201" s="156"/>
      <c r="AU1201" s="156"/>
      <c r="AV1201" s="156"/>
      <c r="AW1201" s="156"/>
      <c r="AX1201" s="156"/>
      <c r="AY1201" s="156"/>
      <c r="AZ1201" s="48"/>
      <c r="BA1201" s="48"/>
      <c r="BB1201" s="48"/>
      <c r="BC1201" s="48"/>
      <c r="BD1201" s="48"/>
      <c r="BE1201" s="48"/>
      <c r="BF1201" s="48"/>
      <c r="BG1201" s="48"/>
      <c r="BH1201" s="48"/>
      <c r="BI1201" s="48"/>
      <c r="BJ1201" s="48"/>
      <c r="BK1201" s="48"/>
      <c r="BL1201" s="48"/>
      <c r="BM1201" s="48"/>
      <c r="BN1201" s="48"/>
    </row>
    <row r="1202" spans="1:66" ht="11.25" customHeight="1">
      <c r="A1202" s="220"/>
      <c r="B1202" s="38"/>
      <c r="C1202" s="205"/>
      <c r="D1202" s="208"/>
      <c r="E1202" s="57" t="s">
        <v>42</v>
      </c>
      <c r="F1202" s="58" t="str">
        <f>IF(D1201&lt;&gt;"", VLOOKUP(D1201,'Base de Datos'!$A$2:$D1268,3,FALSE()),"")</f>
        <v/>
      </c>
      <c r="G1202" s="205"/>
      <c r="H1202" s="208"/>
      <c r="I1202" s="57" t="s">
        <v>42</v>
      </c>
      <c r="J1202" s="58" t="str">
        <f>IF(H1201&lt;&gt;"", VLOOKUP(H1201,'Base de Datos'!$A$2:$D1268,3,FALSE()),"")</f>
        <v/>
      </c>
      <c r="K1202" s="205"/>
      <c r="L1202" s="208"/>
      <c r="M1202" s="57" t="s">
        <v>42</v>
      </c>
      <c r="N1202" s="58" t="str">
        <f>IF(L1201&lt;&gt;"", VLOOKUP(L1201,'Base de Datos'!$A$2:$D1268,3,FALSE()),"")</f>
        <v/>
      </c>
      <c r="O1202" s="43"/>
      <c r="P1202" s="163"/>
      <c r="Q1202" s="3"/>
      <c r="R1202" s="15"/>
      <c r="S1202" s="229"/>
      <c r="T1202" s="230"/>
      <c r="U1202" s="59"/>
      <c r="V1202" s="47"/>
      <c r="W1202" s="229"/>
      <c r="X1202" s="230"/>
      <c r="Y1202" s="59"/>
      <c r="Z1202" s="47"/>
      <c r="AA1202" s="229"/>
      <c r="AB1202" s="230"/>
      <c r="AC1202" s="59"/>
      <c r="AD1202" s="48"/>
      <c r="AE1202" s="240" t="s">
        <v>51</v>
      </c>
      <c r="AF1202" s="230"/>
      <c r="AG1202" s="161">
        <f t="array" aca="1" ref="AG1202" ca="1">COUNTIFS(AP1161:AP1201, "💲", AY1161:AY1201, INDIRECT("AE" &amp; ROW())) + COUNTIFS(AP1161:AP1201, "📦", AY1161:AY1201, INDIRECT("AE" &amp; ROW())) + COUNTIFS(AP1161:AP1201, "✅", AY1161:AY1201, INDIRECT("AE" &amp; ROW()))</f>
        <v>0</v>
      </c>
      <c r="AH1202" s="162">
        <f t="array" aca="1" ref="AH1202" ca="1">COUNTIFS(AP1161:AP1201, "💲", AY1161:AY1201, INDIRECT("AE" &amp; ROW())) + COUNTIFS(AP1161:AP1201, "📦", AY1161:AY1201, INDIRECT("AE" &amp; ROW()))</f>
        <v>0</v>
      </c>
      <c r="AI1202" s="139">
        <f t="array" aca="1" ref="AI1202" ca="1">SUMIFS(AR1161:AR1201, AY1161:AY1201, INDIRECT("AE" &amp; ROW()), AP1161:AP1201, "💲") + SUMIFS(AR1161:AR1201, AY1161:AY1201, INDIRECT("AE" &amp; ROW()), AP1161:AP1201, "📦")</f>
        <v>0</v>
      </c>
      <c r="AJ1202" s="139">
        <f t="array" aca="1" ref="AJ1202" ca="1">(
    SUMIFS(AR1161:AR1201, AY1161:AY1201, INDIRECT("AE" &amp; ROW()), AP1161:AP1201, "💲") +
    SUMIFS(AR1161:AR1201, AY1161:AY1201, INDIRECT("AE" &amp; ROW()), AP1161:AP1201, "📦")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
        SUMIFS(AR1161:AR1201, AY1161:AY1201, INDIRECT("AE" &amp; ROW()), AP1161:AP1201, "💲", AS1161:AS1201, "Familiar") +
        SUMIFS(AR1161:AR1201, AY1161:AY1201, INDIRECT("AE" &amp; ROW()), AP1161:AP1201, "📦", AS1161:AS1201, "Familiar")
    ) / 2
)  -
(
    (
        SUMIFS(AR1161:AR1201, AY1161:AY1201, INDIRECT("AE" &amp; ROW()), AP1161:AP1201, "💲", AS1161:AS1201, "Exonerado ADH") +
        SUMIFS(AR1161:AR1201, AY1161:AY1201, INDIRECT("AE" &amp; ROW()), AP1161:AP1201, "📦", AS1161:AS1201, "Exonerado ADH")
    ) / 2
)  -
(
    (
        SUMIFS(AR1161:AR1201, AY1161:AY1201, INDIRECT("AE" &amp; ROW()), AP1161:AP1201, "💲", AS1161:AS1201, "Exonerado Doctor") +
        SUMIFS(AR1161:AR1201, AY1161:AY1201, INDIRECT("AE" &amp; ROW()), AP1161:AP1201, "📦", AS1161:AS1201, "Exonerado Doctor")
    ) / 2
)</f>
        <v>0</v>
      </c>
      <c r="AK1202" s="139">
        <f t="array" aca="1" ref="AK1202" ca="1">(
    SUMIFS(AR1161:AR1201, AY1161:AY1201, INDIRECT("AE" &amp; ROW()), AP1161:AP1201, "💲") +
    SUMIFS(AR1161:AR1201, AY1161:AY1201, INDIRECT("AE" &amp; ROW()), AP1161:AP1201, "📦")
) -
(
    SUMIFS(AR1161:AR1201, AY1161:AY1201, INDIRECT("AE" &amp; ROW()), AP1161:AP1201, "💲", AS1161:AS1201, "Familiar") +
    SUMIFS(AR1161:AR1201, AY1161:AY1201, INDIRECT("AE" &amp; ROW()), AP1161:AP1201, "📦", AS1161:AS1201, "Familiar")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SUMIFS(AR1161:AR1201, AY1161:AY1201, INDIRECT("AE" &amp; ROW()), AP1161:AP1201, "💲", AS1161:AS1201, "Exonerado ADH") +
    SUMIFS(AR1161:AR1201, AY1161:AY1201, INDIRECT("AE" &amp; ROW()), AP1161:AP1201, "📦", AS1161:AS1201, "Exonerado ADH")
) -
(
    (
        SUMIFS(AR1161:AR1201, AY1161:AY1201, INDIRECT("AE" &amp; ROW()), AP1161:AP1201, "💲", AS1161:AS1201, "Exonerado Doctor") +
        SUMIFS(AR1161:AR1201, AY1161:AY1201, INDIRECT("AE" &amp; ROW()), AP1161:AP1201, "📦", AS1161:AS1201, "Exonerado Doctor")
    ) / 2
) -
(
    (
        SUMIFS(AR1161:AR1201, AY1161:AY1201, INDIRECT("AE" &amp; ROW()), AP1161:AP1201, "💲", AS1161:AS1201, "") +
        SUMIFS(AR1161:AR1201, AY1161:AY1201, INDIRECT("AE" &amp; ROW()), AP1161:AP1201, "📦", AS1161:AS1201, "")
    ) / 2
)</f>
        <v>0</v>
      </c>
      <c r="AL1202" s="140">
        <f t="array" aca="1" ref="AL1202" ca="1">(
    SUMIFS(AR1161:AR1201, AY1161:AY1201, INDIRECT("AE" &amp; ROW()), AP1161:AP1201, "💲") +
    SUMIFS(AR1161:AR1201, AY1161:AY1201, INDIRECT("AE" &amp; ROW()), AP1161:AP1201, "📦")
) -
(
    (
        SUMIFS(AR1161:AR1201, AY1161:AY1201, INDIRECT("AE" &amp; ROW()), AP1161:AP1201, "💲", AS1161:AS1201, "Familiar") +
        SUMIFS(AR1161:AR1201, AY1161:AY1201, INDIRECT("AE" &amp; ROW()), AP1161:AP1201, "📦", AS1161:AS1201, "Familiar")
    ) / 2
) -
(
    (
        SUMIFS(AR1161:AR1201, AY1161:AY1201, INDIRECT("AE" &amp; ROW()), AP1161:AP1201, "💲", AS1161:AS1201, "Participante") +
        SUMIFS(AR1161:AR1201, AY1161:AY1201, INDIRECT("AE" &amp; ROW()), AP1161:AP1201, "📦", AS1161:AS1201, "Participante")
    ) / 2
) -
(
    (
        SUMIFS(AR1161:AR1201, AY1161:AY1201, INDIRECT("AE" &amp; ROW()), AP1161:AP1201, "💲", AS1161:AS1201, "Empleado") +
        SUMIFS(AR1161:AR1201, AY1161:AY1201, INDIRECT("AE" &amp; ROW()), AP1161:AP1201, "📦", AS1161:AS1201, "Empleado")
    ) / 2
) -
(
    (
        SUMIFS(AR1161:AR1201, AY1161:AY1201, INDIRECT("AE" &amp; ROW()), AP1161:AP1201, "💲", AS1161:AS1201, "Exonerado ADH") +
        SUMIFS(AR1161:AR1201, AY1161:AY1201, INDIRECT("AE" &amp; ROW()), AP1161:AP1201, "📦", AS1161:AS1201, "Exonerado ADH")
    ) / 2
) -
(
    SUMIFS(AR1161:AR1201, AY1161:AY1201, INDIRECT("AE" &amp; ROW()), AP1161:AP1201, "💲", AS1161:AS1201, "Exonerado Doctor") +
    SUMIFS(AR1161:AR1201, AY1161:AY1201, INDIRECT("AE" &amp; ROW()), AP1161:AP1201, "📦", AS1161:AS1201, "Exonerado Doctor")
) -
(
    (
        SUMIFS(AR1161:AR1201, AY1161:AY1201, INDIRECT("AE" &amp; ROW()), AP1161:AP1201, "💲", AS1161:AS1201, "") +
        SUMIFS(AR1161:AR1201, AY1161:AY1201, INDIRECT("AE" &amp; ROW()), AP1161:AP1201, "📦", AS1161:AS1201, "")
    ) / 2
)</f>
        <v>0</v>
      </c>
      <c r="AM1202" s="48"/>
      <c r="AN1202" s="48"/>
      <c r="AO1202" s="48"/>
      <c r="AP1202" s="48"/>
      <c r="AQ1202" s="48"/>
      <c r="AR1202" s="48"/>
      <c r="AS1202" s="48"/>
      <c r="AT1202" s="48"/>
      <c r="AU1202" s="48"/>
      <c r="AV1202" s="48"/>
      <c r="AW1202" s="48"/>
      <c r="AX1202" s="48"/>
      <c r="AY1202" s="48"/>
      <c r="AZ1202" s="48"/>
      <c r="BA1202" s="48"/>
      <c r="BB1202" s="48"/>
      <c r="BC1202" s="48"/>
      <c r="BD1202" s="48"/>
      <c r="BE1202" s="48"/>
      <c r="BF1202" s="48"/>
      <c r="BG1202" s="48"/>
      <c r="BH1202" s="48"/>
      <c r="BI1202" s="48"/>
      <c r="BJ1202" s="48"/>
      <c r="BK1202" s="48"/>
      <c r="BL1202" s="48"/>
      <c r="BM1202" s="48"/>
      <c r="BN1202" s="48"/>
    </row>
    <row r="1203" spans="1:66" ht="11.25" customHeight="1">
      <c r="A1203" s="220"/>
      <c r="B1203" s="38"/>
      <c r="C1203" s="205"/>
      <c r="D1203" s="208"/>
      <c r="E1203" s="57" t="s">
        <v>44</v>
      </c>
      <c r="F1203" s="58" t="str">
        <f>IF(D1201&lt;&gt;"", VLOOKUP(D1201,'Base de Datos'!$A$2:$D1268,4,FALSE()),"")</f>
        <v/>
      </c>
      <c r="G1203" s="205"/>
      <c r="H1203" s="208"/>
      <c r="I1203" s="57" t="s">
        <v>44</v>
      </c>
      <c r="J1203" s="58" t="str">
        <f>IF(H1201&lt;&gt;"", VLOOKUP(H1201,'Base de Datos'!$A$2:$D1268,4,FALSE()),"")</f>
        <v/>
      </c>
      <c r="K1203" s="205"/>
      <c r="L1203" s="208"/>
      <c r="M1203" s="57" t="s">
        <v>44</v>
      </c>
      <c r="N1203" s="58" t="str">
        <f>IF(L1201&lt;&gt;"", VLOOKUP(L1201,'Base de Datos'!$A$2:$D1268,4,FALSE()),"")</f>
        <v/>
      </c>
      <c r="O1203" s="43"/>
      <c r="P1203" s="163"/>
      <c r="Q1203" s="3"/>
      <c r="R1203" s="15"/>
      <c r="S1203" s="229"/>
      <c r="T1203" s="230"/>
      <c r="U1203" s="59"/>
      <c r="V1203" s="47"/>
      <c r="W1203" s="229"/>
      <c r="X1203" s="230"/>
      <c r="Y1203" s="59"/>
      <c r="Z1203" s="47"/>
      <c r="AA1203" s="229"/>
      <c r="AB1203" s="230"/>
      <c r="AC1203" s="59"/>
      <c r="AD1203" s="48"/>
      <c r="AE1203" s="240" t="s">
        <v>55</v>
      </c>
      <c r="AF1203" s="230"/>
      <c r="AG1203" s="161">
        <f t="array" aca="1" ref="AG1203" ca="1">COUNTIFS(AP1161:AP1201, "💲", AY1161:AY1201, INDIRECT("AE" &amp; ROW())) + COUNTIFS(AP1161:AP1201, "📦", AY1161:AY1201, INDIRECT("AE" &amp; ROW())) + COUNTIFS(AP1161:AP1201, "✅", AY1161:AY1201, INDIRECT("AE" &amp; ROW()))</f>
        <v>0</v>
      </c>
      <c r="AH1203" s="162">
        <f t="array" aca="1" ref="AH1203" ca="1">COUNTIFS(AP1161:AP1201, "💲", AY1161:AY1201, INDIRECT("AE" &amp; ROW())) + COUNTIFS(AP1161:AP1201, "📦", AY1161:AY1201, INDIRECT("AE" &amp; ROW()))</f>
        <v>0</v>
      </c>
      <c r="AI1203" s="139">
        <f t="array" aca="1" ref="AI1203" ca="1">SUMIFS(AR1161:AR1201, AY1161:AY1201, INDIRECT("AE" &amp; ROW()), AP1161:AP1201, "💲") + SUMIFS(AR1161:AR1201, AY1161:AY1201, INDIRECT("AE" &amp; ROW()), AP1161:AP1201, "📦")</f>
        <v>0</v>
      </c>
      <c r="AJ1203" s="139">
        <f t="array" aca="1" ref="AJ1203" ca="1">(
    SUMIFS(AR1161:AR1201, AY1161:AY1201, INDIRECT("AE" &amp; ROW()), AP1161:AP1201, "💲") +
    SUMIFS(AR1161:AR1201, AY1161:AY1201, INDIRECT("AE" &amp; ROW()), AP1161:AP1201, "📦")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
        SUMIFS(AR1161:AR1201, AY1161:AY1201, INDIRECT("AE" &amp; ROW()), AP1161:AP1201, "💲", AS1161:AS1201, "Familiar") +
        SUMIFS(AR1161:AR1201, AY1161:AY1201, INDIRECT("AE" &amp; ROW()), AP1161:AP1201, "📦", AS1161:AS1201, "Familiar")
    ) / 2
)  -
(
    (
        SUMIFS(AR1161:AR1201, AY1161:AY1201, INDIRECT("AE" &amp; ROW()), AP1161:AP1201, "💲", AS1161:AS1201, "Exonerado ADH") +
        SUMIFS(AR1161:AR1201, AY1161:AY1201, INDIRECT("AE" &amp; ROW()), AP1161:AP1201, "📦", AS1161:AS1201, "Exonerado ADH")
    ) / 2
)  -
(
    (
        SUMIFS(AR1161:AR1201, AY1161:AY1201, INDIRECT("AE" &amp; ROW()), AP1161:AP1201, "💲", AS1161:AS1201, "Exonerado Doctor") +
        SUMIFS(AR1161:AR1201, AY1161:AY1201, INDIRECT("AE" &amp; ROW()), AP1161:AP1201, "📦", AS1161:AS1201, "Exonerado Doctor")
    ) / 2
)</f>
        <v>0</v>
      </c>
      <c r="AK1203" s="139">
        <f t="array" aca="1" ref="AK1203" ca="1">(
    SUMIFS(AR1161:AR1201, AY1161:AY1201, INDIRECT("AE" &amp; ROW()), AP1161:AP1201, "💲") +
    SUMIFS(AR1161:AR1201, AY1161:AY1201, INDIRECT("AE" &amp; ROW()), AP1161:AP1201, "📦")
) -
(
    SUMIFS(AR1161:AR1201, AY1161:AY1201, INDIRECT("AE" &amp; ROW()), AP1161:AP1201, "💲", AS1161:AS1201, "Familiar") +
    SUMIFS(AR1161:AR1201, AY1161:AY1201, INDIRECT("AE" &amp; ROW()), AP1161:AP1201, "📦", AS1161:AS1201, "Familiar")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SUMIFS(AR1161:AR1201, AY1161:AY1201, INDIRECT("AE" &amp; ROW()), AP1161:AP1201, "💲", AS1161:AS1201, "Exonerado ADH") +
    SUMIFS(AR1161:AR1201, AY1161:AY1201, INDIRECT("AE" &amp; ROW()), AP1161:AP1201, "📦", AS1161:AS1201, "Exonerado ADH")
) -
(
    (
        SUMIFS(AR1161:AR1201, AY1161:AY1201, INDIRECT("AE" &amp; ROW()), AP1161:AP1201, "💲", AS1161:AS1201, "Exonerado Doctor") +
        SUMIFS(AR1161:AR1201, AY1161:AY1201, INDIRECT("AE" &amp; ROW()), AP1161:AP1201, "📦", AS1161:AS1201, "Exonerado Doctor")
    ) / 2
) -
(
    (
        SUMIFS(AR1161:AR1201, AY1161:AY1201, INDIRECT("AE" &amp; ROW()), AP1161:AP1201, "💲", AS1161:AS1201, "") +
        SUMIFS(AR1161:AR1201, AY1161:AY1201, INDIRECT("AE" &amp; ROW()), AP1161:AP1201, "📦", AS1161:AS1201, "")
    ) / 2
)</f>
        <v>0</v>
      </c>
      <c r="AL1203" s="140">
        <f t="array" aca="1" ref="AL1203" ca="1">(
    SUMIFS(AR1161:AR1201, AY1161:AY1201, INDIRECT("AE" &amp; ROW()), AP1161:AP1201, "💲") +
    SUMIFS(AR1161:AR1201, AY1161:AY1201, INDIRECT("AE" &amp; ROW()), AP1161:AP1201, "📦")
) -
(
    (
        SUMIFS(AR1161:AR1201, AY1161:AY1201, INDIRECT("AE" &amp; ROW()), AP1161:AP1201, "💲", AS1161:AS1201, "Familiar") +
        SUMIFS(AR1161:AR1201, AY1161:AY1201, INDIRECT("AE" &amp; ROW()), AP1161:AP1201, "📦", AS1161:AS1201, "Familiar")
    ) / 2
) -
(
    (
        SUMIFS(AR1161:AR1201, AY1161:AY1201, INDIRECT("AE" &amp; ROW()), AP1161:AP1201, "💲", AS1161:AS1201, "Participante") +
        SUMIFS(AR1161:AR1201, AY1161:AY1201, INDIRECT("AE" &amp; ROW()), AP1161:AP1201, "📦", AS1161:AS1201, "Participante")
    ) / 2
) -
(
    (
        SUMIFS(AR1161:AR1201, AY1161:AY1201, INDIRECT("AE" &amp; ROW()), AP1161:AP1201, "💲", AS1161:AS1201, "Empleado") +
        SUMIFS(AR1161:AR1201, AY1161:AY1201, INDIRECT("AE" &amp; ROW()), AP1161:AP1201, "📦", AS1161:AS1201, "Empleado")
    ) / 2
) -
(
    (
        SUMIFS(AR1161:AR1201, AY1161:AY1201, INDIRECT("AE" &amp; ROW()), AP1161:AP1201, "💲", AS1161:AS1201, "Exonerado ADH") +
        SUMIFS(AR1161:AR1201, AY1161:AY1201, INDIRECT("AE" &amp; ROW()), AP1161:AP1201, "📦", AS1161:AS1201, "Exonerado ADH")
    ) / 2
) -
(
    SUMIFS(AR1161:AR1201, AY1161:AY1201, INDIRECT("AE" &amp; ROW()), AP1161:AP1201, "💲", AS1161:AS1201, "Exonerado Doctor") +
    SUMIFS(AR1161:AR1201, AY1161:AY1201, INDIRECT("AE" &amp; ROW()), AP1161:AP1201, "📦", AS1161:AS1201, "Exonerado Doctor")
) -
(
    (
        SUMIFS(AR1161:AR1201, AY1161:AY1201, INDIRECT("AE" &amp; ROW()), AP1161:AP1201, "💲", AS1161:AS1201, "") +
        SUMIFS(AR1161:AR1201, AY1161:AY1201, INDIRECT("AE" &amp; ROW()), AP1161:AP1201, "📦", AS1161:AS1201, "")
    ) / 2
)</f>
        <v>0</v>
      </c>
      <c r="AM1203" s="48"/>
      <c r="AN1203" s="48"/>
      <c r="AO1203" s="48"/>
      <c r="AP1203" s="48"/>
      <c r="AQ1203" s="48"/>
      <c r="AR1203" s="48"/>
      <c r="AS1203" s="48"/>
      <c r="AT1203" s="48"/>
      <c r="AU1203" s="48"/>
      <c r="AV1203" s="48"/>
      <c r="AW1203" s="48"/>
      <c r="AX1203" s="48"/>
      <c r="AY1203" s="48"/>
      <c r="AZ1203" s="48"/>
      <c r="BA1203" s="48"/>
      <c r="BB1203" s="48"/>
      <c r="BC1203" s="48"/>
      <c r="BD1203" s="48"/>
      <c r="BE1203" s="48"/>
      <c r="BF1203" s="48"/>
      <c r="BG1203" s="48"/>
      <c r="BH1203" s="48"/>
      <c r="BI1203" s="48"/>
      <c r="BJ1203" s="48"/>
      <c r="BK1203" s="48"/>
      <c r="BL1203" s="48"/>
      <c r="BM1203" s="48"/>
      <c r="BN1203" s="48"/>
    </row>
    <row r="1204" spans="1:66" ht="11.25" customHeight="1">
      <c r="A1204" s="221"/>
      <c r="B1204" s="38"/>
      <c r="C1204" s="206"/>
      <c r="D1204" s="209"/>
      <c r="E1204" s="85" t="s">
        <v>46</v>
      </c>
      <c r="F1204" s="86"/>
      <c r="G1204" s="206"/>
      <c r="H1204" s="209"/>
      <c r="I1204" s="85" t="s">
        <v>46</v>
      </c>
      <c r="J1204" s="108"/>
      <c r="K1204" s="206"/>
      <c r="L1204" s="209"/>
      <c r="M1204" s="85" t="s">
        <v>46</v>
      </c>
      <c r="N1204" s="108"/>
      <c r="O1204" s="43"/>
      <c r="P1204" s="163"/>
      <c r="Q1204" s="3"/>
      <c r="R1204" s="15"/>
      <c r="S1204" s="227" t="str">
        <f>IF(OR(S1201="Empleado",S1201="Familiar"),"Nombre del Empleado","N° Factura")</f>
        <v>N° Factura</v>
      </c>
      <c r="T1204" s="228"/>
      <c r="U1204" s="89"/>
      <c r="V1204" s="47"/>
      <c r="W1204" s="227" t="str">
        <f>IF(OR(W1201="Empleado",W1201="Familiar"),"Nombre del Empleado","N° Factura")</f>
        <v>N° Factura</v>
      </c>
      <c r="X1204" s="228"/>
      <c r="Y1204" s="89"/>
      <c r="Z1204" s="47"/>
      <c r="AA1204" s="227" t="str">
        <f>IF(OR(AA1201="Empleado",AA1201="Familiar"),"Nombre del Empleado","N° Factura")</f>
        <v>N° Factura</v>
      </c>
      <c r="AB1204" s="228"/>
      <c r="AC1204" s="89"/>
      <c r="AD1204" s="48"/>
      <c r="AE1204" s="240" t="s">
        <v>57</v>
      </c>
      <c r="AF1204" s="230"/>
      <c r="AG1204" s="161">
        <f t="array" aca="1" ref="AG1204" ca="1">COUNTIFS(AP1161:AP1201, "💲", AY1161:AY1201, INDIRECT("AE" &amp; ROW())) + COUNTIFS(AP1161:AP1201, "📦", AY1161:AY1201, INDIRECT("AE" &amp; ROW())) + COUNTIFS(AP1161:AP1201, "✅", AY1161:AY1201, INDIRECT("AE" &amp; ROW()))</f>
        <v>0</v>
      </c>
      <c r="AH1204" s="162">
        <f t="array" aca="1" ref="AH1204" ca="1">COUNTIFS(AP1161:AP1201, "💲", AY1161:AY1201, INDIRECT("AE" &amp; ROW())) + COUNTIFS(AP1161:AP1201, "📦", AY1161:AY1201, INDIRECT("AE" &amp; ROW()))</f>
        <v>0</v>
      </c>
      <c r="AI1204" s="139">
        <f t="array" aca="1" ref="AI1204" ca="1">SUMIFS(AR1161:AR1201, AY1161:AY1201, INDIRECT("AE" &amp; ROW()), AP1161:AP1201, "💲") + SUMIFS(AR1161:AR1201, AY1161:AY1201, INDIRECT("AE" &amp; ROW()), AP1161:AP1201, "📦")</f>
        <v>0</v>
      </c>
      <c r="AJ1204" s="139">
        <f t="array" aca="1" ref="AJ1204" ca="1">(
    SUMIFS(AR1161:AR1201, AY1161:AY1201, INDIRECT("AE" &amp; ROW()), AP1161:AP1201, "💲") +
    SUMIFS(AR1161:AR1201, AY1161:AY1201, INDIRECT("AE" &amp; ROW()), AP1161:AP1201, "📦")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
        SUMIFS(AR1161:AR1201, AY1161:AY1201, INDIRECT("AE" &amp; ROW()), AP1161:AP1201, "💲", AS1161:AS1201, "Familiar") +
        SUMIFS(AR1161:AR1201, AY1161:AY1201, INDIRECT("AE" &amp; ROW()), AP1161:AP1201, "📦", AS1161:AS1201, "Familiar")
    ) / 2
)  -
(
    (
        SUMIFS(AR1161:AR1201, AY1161:AY1201, INDIRECT("AE" &amp; ROW()), AP1161:AP1201, "💲", AS1161:AS1201, "Exonerado ADH") +
        SUMIFS(AR1161:AR1201, AY1161:AY1201, INDIRECT("AE" &amp; ROW()), AP1161:AP1201, "📦", AS1161:AS1201, "Exonerado ADH")
    ) / 2
)  -
(
    (
        SUMIFS(AR1161:AR1201, AY1161:AY1201, INDIRECT("AE" &amp; ROW()), AP1161:AP1201, "💲", AS1161:AS1201, "Exonerado Doctor") +
        SUMIFS(AR1161:AR1201, AY1161:AY1201, INDIRECT("AE" &amp; ROW()), AP1161:AP1201, "📦", AS1161:AS1201, "Exonerado Doctor")
    ) / 2
)</f>
        <v>0</v>
      </c>
      <c r="AK1204" s="139">
        <f t="array" aca="1" ref="AK1204" ca="1">(
    SUMIFS(AR1161:AR1201, AY1161:AY1201, INDIRECT("AE" &amp; ROW()), AP1161:AP1201, "💲") +
    SUMIFS(AR1161:AR1201, AY1161:AY1201, INDIRECT("AE" &amp; ROW()), AP1161:AP1201, "📦")
) -
(
    SUMIFS(AR1161:AR1201, AY1161:AY1201, INDIRECT("AE" &amp; ROW()), AP1161:AP1201, "💲", AS1161:AS1201, "Familiar") +
    SUMIFS(AR1161:AR1201, AY1161:AY1201, INDIRECT("AE" &amp; ROW()), AP1161:AP1201, "📦", AS1161:AS1201, "Familiar")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SUMIFS(AR1161:AR1201, AY1161:AY1201, INDIRECT("AE" &amp; ROW()), AP1161:AP1201, "💲", AS1161:AS1201, "Exonerado ADH") +
    SUMIFS(AR1161:AR1201, AY1161:AY1201, INDIRECT("AE" &amp; ROW()), AP1161:AP1201, "📦", AS1161:AS1201, "Exonerado ADH")
) -
(
    (
        SUMIFS(AR1161:AR1201, AY1161:AY1201, INDIRECT("AE" &amp; ROW()), AP1161:AP1201, "💲", AS1161:AS1201, "Exonerado Doctor") +
        SUMIFS(AR1161:AR1201, AY1161:AY1201, INDIRECT("AE" &amp; ROW()), AP1161:AP1201, "📦", AS1161:AS1201, "Exonerado Doctor")
    ) / 2
) -
(
    (
        SUMIFS(AR1161:AR1201, AY1161:AY1201, INDIRECT("AE" &amp; ROW()), AP1161:AP1201, "💲", AS1161:AS1201, "") +
        SUMIFS(AR1161:AR1201, AY1161:AY1201, INDIRECT("AE" &amp; ROW()), AP1161:AP1201, "📦", AS1161:AS1201, "")
    ) / 2
)</f>
        <v>0</v>
      </c>
      <c r="AL1204" s="140">
        <f t="array" aca="1" ref="AL1204" ca="1">(
    SUMIFS(AR1161:AR1201, AY1161:AY1201, INDIRECT("AE" &amp; ROW()), AP1161:AP1201, "💲") +
    SUMIFS(AR1161:AR1201, AY1161:AY1201, INDIRECT("AE" &amp; ROW()), AP1161:AP1201, "📦")
) -
(
    (
        SUMIFS(AR1161:AR1201, AY1161:AY1201, INDIRECT("AE" &amp; ROW()), AP1161:AP1201, "💲", AS1161:AS1201, "Familiar") +
        SUMIFS(AR1161:AR1201, AY1161:AY1201, INDIRECT("AE" &amp; ROW()), AP1161:AP1201, "📦", AS1161:AS1201, "Familiar")
    ) / 2
) -
(
    (
        SUMIFS(AR1161:AR1201, AY1161:AY1201, INDIRECT("AE" &amp; ROW()), AP1161:AP1201, "💲", AS1161:AS1201, "Participante") +
        SUMIFS(AR1161:AR1201, AY1161:AY1201, INDIRECT("AE" &amp; ROW()), AP1161:AP1201, "📦", AS1161:AS1201, "Participante")
    ) / 2
) -
(
    (
        SUMIFS(AR1161:AR1201, AY1161:AY1201, INDIRECT("AE" &amp; ROW()), AP1161:AP1201, "💲", AS1161:AS1201, "Empleado") +
        SUMIFS(AR1161:AR1201, AY1161:AY1201, INDIRECT("AE" &amp; ROW()), AP1161:AP1201, "📦", AS1161:AS1201, "Empleado")
    ) / 2
) -
(
    (
        SUMIFS(AR1161:AR1201, AY1161:AY1201, INDIRECT("AE" &amp; ROW()), AP1161:AP1201, "💲", AS1161:AS1201, "Exonerado ADH") +
        SUMIFS(AR1161:AR1201, AY1161:AY1201, INDIRECT("AE" &amp; ROW()), AP1161:AP1201, "📦", AS1161:AS1201, "Exonerado ADH")
    ) / 2
) -
(
    SUMIFS(AR1161:AR1201, AY1161:AY1201, INDIRECT("AE" &amp; ROW()), AP1161:AP1201, "💲", AS1161:AS1201, "Exonerado Doctor") +
    SUMIFS(AR1161:AR1201, AY1161:AY1201, INDIRECT("AE" &amp; ROW()), AP1161:AP1201, "📦", AS1161:AS1201, "Exonerado Doctor")
) -
(
    (
        SUMIFS(AR1161:AR1201, AY1161:AY1201, INDIRECT("AE" &amp; ROW()), AP1161:AP1201, "💲", AS1161:AS1201, "") +
        SUMIFS(AR1161:AR1201, AY1161:AY1201, INDIRECT("AE" &amp; ROW()), AP1161:AP1201, "📦", AS1161:AS1201, "")
    ) / 2
)</f>
        <v>0</v>
      </c>
      <c r="AM1204" s="48"/>
      <c r="AN1204" s="48"/>
      <c r="AO1204" s="48"/>
      <c r="AP1204" s="48"/>
      <c r="AQ1204" s="48"/>
      <c r="AR1204" s="48"/>
      <c r="AS1204" s="48"/>
      <c r="AT1204" s="48"/>
      <c r="AU1204" s="48"/>
      <c r="AV1204" s="48"/>
      <c r="AW1204" s="48"/>
      <c r="AX1204" s="48"/>
      <c r="AY1204" s="48"/>
      <c r="AZ1204" s="48"/>
      <c r="BA1204" s="48"/>
      <c r="BB1204" s="48"/>
      <c r="BC1204" s="48"/>
      <c r="BD1204" s="48"/>
      <c r="BE1204" s="48"/>
      <c r="BF1204" s="48"/>
      <c r="BG1204" s="48"/>
      <c r="BH1204" s="48"/>
      <c r="BI1204" s="48"/>
      <c r="BJ1204" s="48"/>
      <c r="BK1204" s="48"/>
      <c r="BL1204" s="48"/>
      <c r="BM1204" s="48"/>
      <c r="BN1204" s="48"/>
    </row>
    <row r="1205" spans="1:66" ht="11.25" customHeight="1">
      <c r="A1205" s="222">
        <f>A1201+$Q$13/1440</f>
        <v>0.79166666666666641</v>
      </c>
      <c r="B1205" s="164"/>
      <c r="C1205" s="204"/>
      <c r="D1205" s="207"/>
      <c r="E1205" s="177" t="s">
        <v>36</v>
      </c>
      <c r="F1205" s="42" t="str">
        <f>IF(D1205&lt;&gt;"", VLOOKUP(D1205,'Base de Datos'!$A$2:$D1268,2,FALSE()),"")</f>
        <v/>
      </c>
      <c r="G1205" s="204"/>
      <c r="H1205" s="216"/>
      <c r="I1205" s="177" t="s">
        <v>36</v>
      </c>
      <c r="J1205" s="42" t="str">
        <f>IF(H1205&lt;&gt;"", VLOOKUP(H1205,'Base de Datos'!$A$2:$D1268,2,FALSE()),"")</f>
        <v/>
      </c>
      <c r="K1205" s="204"/>
      <c r="L1205" s="216"/>
      <c r="M1205" s="177" t="s">
        <v>36</v>
      </c>
      <c r="N1205" s="42" t="str">
        <f>IF(L1205&lt;&gt;"", VLOOKUP(L1205,'Base de Datos'!$A$2:$D1268,2,FALSE()),"")</f>
        <v/>
      </c>
      <c r="O1205" s="165"/>
      <c r="P1205" s="165"/>
      <c r="Q1205" s="165"/>
      <c r="R1205" s="166"/>
      <c r="S1205" s="167"/>
      <c r="T1205" s="45" t="s">
        <v>37</v>
      </c>
      <c r="U1205" s="168"/>
      <c r="V1205" s="169"/>
      <c r="W1205" s="167"/>
      <c r="X1205" s="45" t="s">
        <v>37</v>
      </c>
      <c r="Y1205" s="168"/>
      <c r="Z1205" s="169"/>
      <c r="AA1205" s="167"/>
      <c r="AB1205" s="45" t="s">
        <v>37</v>
      </c>
      <c r="AC1205" s="168"/>
      <c r="AD1205" s="56"/>
      <c r="AE1205" s="240" t="s">
        <v>59</v>
      </c>
      <c r="AF1205" s="230"/>
      <c r="AG1205" s="161">
        <f t="array" aca="1" ref="AG1205" ca="1">COUNTIFS(AP1161:AP1201, "💲", AY1161:AY1201, INDIRECT("AE" &amp; ROW())) + COUNTIFS(AP1161:AP1201, "📦", AY1161:AY1201, INDIRECT("AE" &amp; ROW())) + COUNTIFS(AP1161:AP1201, "✅", AY1161:AY1201, INDIRECT("AE" &amp; ROW()))</f>
        <v>0</v>
      </c>
      <c r="AH1205" s="162">
        <f t="array" aca="1" ref="AH1205" ca="1">COUNTIFS(AP1161:AP1201, "💲", AY1161:AY1201, INDIRECT("AE" &amp; ROW())) + COUNTIFS(AP1161:AP1201, "📦", AY1161:AY1201, INDIRECT("AE" &amp; ROW()))</f>
        <v>0</v>
      </c>
      <c r="AI1205" s="139">
        <f t="array" aca="1" ref="AI1205" ca="1">SUMIFS(AR1161:AR1201, AY1161:AY1201, INDIRECT("AE" &amp; ROW()), AP1161:AP1201, "💲") + SUMIFS(AR1161:AR1201, AY1161:AY1201, INDIRECT("AE" &amp; ROW()), AP1161:AP1201, "📦")</f>
        <v>0</v>
      </c>
      <c r="AJ1205" s="139">
        <f t="array" aca="1" ref="AJ1205" ca="1">(
    SUMIFS(AR1161:AR1201, AY1161:AY1201, INDIRECT("AE" &amp; ROW()), AP1161:AP1201, "💲") +
    SUMIFS(AR1161:AR1201, AY1161:AY1201, INDIRECT("AE" &amp; ROW()), AP1161:AP1201, "📦")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
        SUMIFS(AR1161:AR1201, AY1161:AY1201, INDIRECT("AE" &amp; ROW()), AP1161:AP1201, "💲", AS1161:AS1201, "Familiar") +
        SUMIFS(AR1161:AR1201, AY1161:AY1201, INDIRECT("AE" &amp; ROW()), AP1161:AP1201, "📦", AS1161:AS1201, "Familiar")
    ) / 2
)  -
(
    (
        SUMIFS(AR1161:AR1201, AY1161:AY1201, INDIRECT("AE" &amp; ROW()), AP1161:AP1201, "💲", AS1161:AS1201, "Exonerado ADH") +
        SUMIFS(AR1161:AR1201, AY1161:AY1201, INDIRECT("AE" &amp; ROW()), AP1161:AP1201, "📦", AS1161:AS1201, "Exonerado ADH")
    ) / 2
)  -
(
    (
        SUMIFS(AR1161:AR1201, AY1161:AY1201, INDIRECT("AE" &amp; ROW()), AP1161:AP1201, "💲", AS1161:AS1201, "Exonerado Doctor") +
        SUMIFS(AR1161:AR1201, AY1161:AY1201, INDIRECT("AE" &amp; ROW()), AP1161:AP1201, "📦", AS1161:AS1201, "Exonerado Doctor")
    ) / 2
)</f>
        <v>0</v>
      </c>
      <c r="AK1205" s="139">
        <f t="array" aca="1" ref="AK1205" ca="1">(
    SUMIFS(AR1161:AR1201, AY1161:AY1201, INDIRECT("AE" &amp; ROW()), AP1161:AP1201, "💲") +
    SUMIFS(AR1161:AR1201, AY1161:AY1201, INDIRECT("AE" &amp; ROW()), AP1161:AP1201, "📦")
) -
(
    SUMIFS(AR1161:AR1201, AY1161:AY1201, INDIRECT("AE" &amp; ROW()), AP1161:AP1201, "💲", AS1161:AS1201, "Familiar") +
    SUMIFS(AR1161:AR1201, AY1161:AY1201, INDIRECT("AE" &amp; ROW()), AP1161:AP1201, "📦", AS1161:AS1201, "Familiar")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SUMIFS(AR1161:AR1201, AY1161:AY1201, INDIRECT("AE" &amp; ROW()), AP1161:AP1201, "💲", AS1161:AS1201, "Exonerado ADH") +
    SUMIFS(AR1161:AR1201, AY1161:AY1201, INDIRECT("AE" &amp; ROW()), AP1161:AP1201, "📦", AS1161:AS1201, "Exonerado ADH")
) -
(
    (
        SUMIFS(AR1161:AR1201, AY1161:AY1201, INDIRECT("AE" &amp; ROW()), AP1161:AP1201, "💲", AS1161:AS1201, "Exonerado Doctor") +
        SUMIFS(AR1161:AR1201, AY1161:AY1201, INDIRECT("AE" &amp; ROW()), AP1161:AP1201, "📦", AS1161:AS1201, "Exonerado Doctor")
    ) / 2
) -
(
    (
        SUMIFS(AR1161:AR1201, AY1161:AY1201, INDIRECT("AE" &amp; ROW()), AP1161:AP1201, "💲", AS1161:AS1201, "") +
        SUMIFS(AR1161:AR1201, AY1161:AY1201, INDIRECT("AE" &amp; ROW()), AP1161:AP1201, "📦", AS1161:AS1201, "")
    ) / 2
)</f>
        <v>0</v>
      </c>
      <c r="AL1205" s="140">
        <f t="array" aca="1" ref="AL1205" ca="1">(
    SUMIFS(AR1161:AR1201, AY1161:AY1201, INDIRECT("AE" &amp; ROW()), AP1161:AP1201, "💲") +
    SUMIFS(AR1161:AR1201, AY1161:AY1201, INDIRECT("AE" &amp; ROW()), AP1161:AP1201, "📦")
) -
(
    (
        SUMIFS(AR1161:AR1201, AY1161:AY1201, INDIRECT("AE" &amp; ROW()), AP1161:AP1201, "💲", AS1161:AS1201, "Familiar") +
        SUMIFS(AR1161:AR1201, AY1161:AY1201, INDIRECT("AE" &amp; ROW()), AP1161:AP1201, "📦", AS1161:AS1201, "Familiar")
    ) / 2
) -
(
    (
        SUMIFS(AR1161:AR1201, AY1161:AY1201, INDIRECT("AE" &amp; ROW()), AP1161:AP1201, "💲", AS1161:AS1201, "Participante") +
        SUMIFS(AR1161:AR1201, AY1161:AY1201, INDIRECT("AE" &amp; ROW()), AP1161:AP1201, "📦", AS1161:AS1201, "Participante")
    ) / 2
) -
(
    (
        SUMIFS(AR1161:AR1201, AY1161:AY1201, INDIRECT("AE" &amp; ROW()), AP1161:AP1201, "💲", AS1161:AS1201, "Empleado") +
        SUMIFS(AR1161:AR1201, AY1161:AY1201, INDIRECT("AE" &amp; ROW()), AP1161:AP1201, "📦", AS1161:AS1201, "Empleado")
    ) / 2
) -
(
    (
        SUMIFS(AR1161:AR1201, AY1161:AY1201, INDIRECT("AE" &amp; ROW()), AP1161:AP1201, "💲", AS1161:AS1201, "Exonerado ADH") +
        SUMIFS(AR1161:AR1201, AY1161:AY1201, INDIRECT("AE" &amp; ROW()), AP1161:AP1201, "📦", AS1161:AS1201, "Exonerado ADH")
    ) / 2
) -
(
    SUMIFS(AR1161:AR1201, AY1161:AY1201, INDIRECT("AE" &amp; ROW()), AP1161:AP1201, "💲", AS1161:AS1201, "Exonerado Doctor") +
    SUMIFS(AR1161:AR1201, AY1161:AY1201, INDIRECT("AE" &amp; ROW()), AP1161:AP1201, "📦", AS1161:AS1201, "Exonerado Doctor")
) -
(
    (
        SUMIFS(AR1161:AR1201, AY1161:AY1201, INDIRECT("AE" &amp; ROW()), AP1161:AP1201, "💲", AS1161:AS1201, "") +
        SUMIFS(AR1161:AR1201, AY1161:AY1201, INDIRECT("AE" &amp; ROW()), AP1161:AP1201, "📦", AS1161:AS1201, "")
    ) / 2
)</f>
        <v>0</v>
      </c>
      <c r="AM1205" s="56"/>
      <c r="AN1205" s="56"/>
      <c r="AO1205" s="56"/>
      <c r="AP1205" s="56"/>
      <c r="AQ1205" s="56"/>
      <c r="AR1205" s="56"/>
      <c r="AS1205" s="56"/>
      <c r="AT1205" s="56"/>
      <c r="AU1205" s="56"/>
      <c r="AV1205" s="56"/>
      <c r="AW1205" s="56"/>
      <c r="AX1205" s="56"/>
      <c r="AY1205" s="56"/>
      <c r="AZ1205" s="56"/>
      <c r="BA1205" s="56"/>
      <c r="BB1205" s="56"/>
      <c r="BC1205" s="56"/>
      <c r="BD1205" s="56"/>
      <c r="BE1205" s="56"/>
      <c r="BF1205" s="56"/>
      <c r="BG1205" s="56"/>
      <c r="BH1205" s="56"/>
      <c r="BI1205" s="56"/>
      <c r="BJ1205" s="56"/>
      <c r="BK1205" s="56"/>
      <c r="BL1205" s="56"/>
      <c r="BM1205" s="56"/>
      <c r="BN1205" s="56"/>
    </row>
    <row r="1206" spans="1:66" ht="11.25" customHeight="1">
      <c r="A1206" s="220"/>
      <c r="B1206" s="164"/>
      <c r="C1206" s="205"/>
      <c r="D1206" s="208"/>
      <c r="E1206" s="178" t="s">
        <v>42</v>
      </c>
      <c r="F1206" s="58" t="str">
        <f>IF(D1205&lt;&gt;"", VLOOKUP(D1205,'Base de Datos'!$A$2:$D1268,3,FALSE()),"")</f>
        <v/>
      </c>
      <c r="G1206" s="205"/>
      <c r="H1206" s="208"/>
      <c r="I1206" s="178" t="s">
        <v>42</v>
      </c>
      <c r="J1206" s="58" t="str">
        <f>IF(H1205&lt;&gt;"", VLOOKUP(H1205,'Base de Datos'!$A$2:$D1268,3,FALSE()),"")</f>
        <v/>
      </c>
      <c r="K1206" s="205"/>
      <c r="L1206" s="208"/>
      <c r="M1206" s="178" t="s">
        <v>42</v>
      </c>
      <c r="N1206" s="58" t="str">
        <f>IF(L1205&lt;&gt;"", VLOOKUP(L1205,'Base de Datos'!$A$2:$D1268,3,FALSE()),"")</f>
        <v/>
      </c>
      <c r="O1206" s="165"/>
      <c r="P1206" s="165"/>
      <c r="Q1206" s="165"/>
      <c r="R1206" s="166"/>
      <c r="S1206" s="231"/>
      <c r="T1206" s="230"/>
      <c r="U1206" s="170"/>
      <c r="V1206" s="169"/>
      <c r="W1206" s="231"/>
      <c r="X1206" s="230"/>
      <c r="Y1206" s="170"/>
      <c r="Z1206" s="169"/>
      <c r="AA1206" s="231"/>
      <c r="AB1206" s="230"/>
      <c r="AC1206" s="170"/>
      <c r="AD1206" s="56"/>
      <c r="AE1206" s="240" t="s">
        <v>63</v>
      </c>
      <c r="AF1206" s="230"/>
      <c r="AG1206" s="161">
        <f t="array" aca="1" ref="AG1206" ca="1">COUNTIFS(AP1161:AP1201, "💲", AY1161:AY1201, INDIRECT("AE" &amp; ROW())) + COUNTIFS(AP1161:AP1201, "📦", AY1161:AY1201, INDIRECT("AE" &amp; ROW())) + COUNTIFS(AP1161:AP1201, "✅", AY1161:AY1201, INDIRECT("AE" &amp; ROW()))</f>
        <v>0</v>
      </c>
      <c r="AH1206" s="162">
        <f t="array" aca="1" ref="AH1206" ca="1">COUNTIFS(AP1161:AP1201, "💲", AY1161:AY1201, INDIRECT("AE" &amp; ROW())) + COUNTIFS(AP1161:AP1201, "📦", AY1161:AY1201, INDIRECT("AE" &amp; ROW()))</f>
        <v>0</v>
      </c>
      <c r="AI1206" s="139">
        <f t="array" aca="1" ref="AI1206" ca="1">SUMIFS(AR1161:AR1201, AY1161:AY1201, INDIRECT("AE" &amp; ROW()), AP1161:AP1201, "💲") + SUMIFS(AR1161:AR1201, AY1161:AY1201, INDIRECT("AE" &amp; ROW()), AP1161:AP1201, "📦")</f>
        <v>0</v>
      </c>
      <c r="AJ1206" s="139">
        <f t="array" aca="1" ref="AJ1206" ca="1">(
    SUMIFS(AR1161:AR1201, AY1161:AY1201, INDIRECT("AE" &amp; ROW()), AP1161:AP1201, "💲") +
    SUMIFS(AR1161:AR1201, AY1161:AY1201, INDIRECT("AE" &amp; ROW()), AP1161:AP1201, "📦")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
        SUMIFS(AR1161:AR1201, AY1161:AY1201, INDIRECT("AE" &amp; ROW()), AP1161:AP1201, "💲", AS1161:AS1201, "Familiar") +
        SUMIFS(AR1161:AR1201, AY1161:AY1201, INDIRECT("AE" &amp; ROW()), AP1161:AP1201, "📦", AS1161:AS1201, "Familiar")
    ) / 2
)  -
(
    (
        SUMIFS(AR1161:AR1201, AY1161:AY1201, INDIRECT("AE" &amp; ROW()), AP1161:AP1201, "💲", AS1161:AS1201, "Exonerado ADH") +
        SUMIFS(AR1161:AR1201, AY1161:AY1201, INDIRECT("AE" &amp; ROW()), AP1161:AP1201, "📦", AS1161:AS1201, "Exonerado ADH")
    ) / 2
)  -
(
    (
        SUMIFS(AR1161:AR1201, AY1161:AY1201, INDIRECT("AE" &amp; ROW()), AP1161:AP1201, "💲", AS1161:AS1201, "Exonerado Doctor") +
        SUMIFS(AR1161:AR1201, AY1161:AY1201, INDIRECT("AE" &amp; ROW()), AP1161:AP1201, "📦", AS1161:AS1201, "Exonerado Doctor")
    ) / 2
)</f>
        <v>0</v>
      </c>
      <c r="AK1206" s="139">
        <f t="array" aca="1" ref="AK1206" ca="1">(
    SUMIFS(AR1161:AR1201, AY1161:AY1201, INDIRECT("AE" &amp; ROW()), AP1161:AP1201, "💲") +
    SUMIFS(AR1161:AR1201, AY1161:AY1201, INDIRECT("AE" &amp; ROW()), AP1161:AP1201, "📦")
) -
(
    SUMIFS(AR1161:AR1201, AY1161:AY1201, INDIRECT("AE" &amp; ROW()), AP1161:AP1201, "💲", AS1161:AS1201, "Familiar") +
    SUMIFS(AR1161:AR1201, AY1161:AY1201, INDIRECT("AE" &amp; ROW()), AP1161:AP1201, "📦", AS1161:AS1201, "Familiar")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SUMIFS(AR1161:AR1201, AY1161:AY1201, INDIRECT("AE" &amp; ROW()), AP1161:AP1201, "💲", AS1161:AS1201, "Exonerado ADH") +
    SUMIFS(AR1161:AR1201, AY1161:AY1201, INDIRECT("AE" &amp; ROW()), AP1161:AP1201, "📦", AS1161:AS1201, "Exonerado ADH")
) -
(
    (
        SUMIFS(AR1161:AR1201, AY1161:AY1201, INDIRECT("AE" &amp; ROW()), AP1161:AP1201, "💲", AS1161:AS1201, "Exonerado Doctor") +
        SUMIFS(AR1161:AR1201, AY1161:AY1201, INDIRECT("AE" &amp; ROW()), AP1161:AP1201, "📦", AS1161:AS1201, "Exonerado Doctor")
    ) / 2
) -
(
    (
        SUMIFS(AR1161:AR1201, AY1161:AY1201, INDIRECT("AE" &amp; ROW()), AP1161:AP1201, "💲", AS1161:AS1201, "") +
        SUMIFS(AR1161:AR1201, AY1161:AY1201, INDIRECT("AE" &amp; ROW()), AP1161:AP1201, "📦", AS1161:AS1201, "")
    ) / 2
)</f>
        <v>0</v>
      </c>
      <c r="AL1206" s="140">
        <f t="array" aca="1" ref="AL1206" ca="1">(
    SUMIFS(AR1161:AR1201, AY1161:AY1201, INDIRECT("AE" &amp; ROW()), AP1161:AP1201, "💲") +
    SUMIFS(AR1161:AR1201, AY1161:AY1201, INDIRECT("AE" &amp; ROW()), AP1161:AP1201, "📦")
) -
(
    (
        SUMIFS(AR1161:AR1201, AY1161:AY1201, INDIRECT("AE" &amp; ROW()), AP1161:AP1201, "💲", AS1161:AS1201, "Familiar") +
        SUMIFS(AR1161:AR1201, AY1161:AY1201, INDIRECT("AE" &amp; ROW()), AP1161:AP1201, "📦", AS1161:AS1201, "Familiar")
    ) / 2
) -
(
    (
        SUMIFS(AR1161:AR1201, AY1161:AY1201, INDIRECT("AE" &amp; ROW()), AP1161:AP1201, "💲", AS1161:AS1201, "Participante") +
        SUMIFS(AR1161:AR1201, AY1161:AY1201, INDIRECT("AE" &amp; ROW()), AP1161:AP1201, "📦", AS1161:AS1201, "Participante")
    ) / 2
) -
(
    (
        SUMIFS(AR1161:AR1201, AY1161:AY1201, INDIRECT("AE" &amp; ROW()), AP1161:AP1201, "💲", AS1161:AS1201, "Empleado") +
        SUMIFS(AR1161:AR1201, AY1161:AY1201, INDIRECT("AE" &amp; ROW()), AP1161:AP1201, "📦", AS1161:AS1201, "Empleado")
    ) / 2
) -
(
    (
        SUMIFS(AR1161:AR1201, AY1161:AY1201, INDIRECT("AE" &amp; ROW()), AP1161:AP1201, "💲", AS1161:AS1201, "Exonerado ADH") +
        SUMIFS(AR1161:AR1201, AY1161:AY1201, INDIRECT("AE" &amp; ROW()), AP1161:AP1201, "📦", AS1161:AS1201, "Exonerado ADH")
    ) / 2
) -
(
    SUMIFS(AR1161:AR1201, AY1161:AY1201, INDIRECT("AE" &amp; ROW()), AP1161:AP1201, "💲", AS1161:AS1201, "Exonerado Doctor") +
    SUMIFS(AR1161:AR1201, AY1161:AY1201, INDIRECT("AE" &amp; ROW()), AP1161:AP1201, "📦", AS1161:AS1201, "Exonerado Doctor")
) -
(
    (
        SUMIFS(AR1161:AR1201, AY1161:AY1201, INDIRECT("AE" &amp; ROW()), AP1161:AP1201, "💲", AS1161:AS1201, "") +
        SUMIFS(AR1161:AR1201, AY1161:AY1201, INDIRECT("AE" &amp; ROW()), AP1161:AP1201, "📦", AS1161:AS1201, "")
    ) / 2
)</f>
        <v>0</v>
      </c>
      <c r="AM1206" s="56"/>
      <c r="AN1206" s="56"/>
      <c r="AO1206" s="56"/>
      <c r="AP1206" s="56"/>
      <c r="AQ1206" s="56"/>
      <c r="AR1206" s="56"/>
      <c r="AS1206" s="56"/>
      <c r="AT1206" s="56"/>
      <c r="AU1206" s="56"/>
      <c r="AV1206" s="56"/>
      <c r="AW1206" s="56"/>
      <c r="AX1206" s="56"/>
      <c r="AY1206" s="56"/>
      <c r="AZ1206" s="56"/>
      <c r="BA1206" s="56"/>
      <c r="BB1206" s="56"/>
      <c r="BC1206" s="56"/>
      <c r="BD1206" s="56"/>
      <c r="BE1206" s="56"/>
      <c r="BF1206" s="56"/>
      <c r="BG1206" s="56"/>
      <c r="BH1206" s="56"/>
      <c r="BI1206" s="56"/>
      <c r="BJ1206" s="56"/>
      <c r="BK1206" s="56"/>
      <c r="BL1206" s="56"/>
      <c r="BM1206" s="56"/>
      <c r="BN1206" s="56"/>
    </row>
    <row r="1207" spans="1:66" ht="11.25" customHeight="1">
      <c r="A1207" s="220"/>
      <c r="B1207" s="164"/>
      <c r="C1207" s="205"/>
      <c r="D1207" s="208"/>
      <c r="E1207" s="178" t="s">
        <v>44</v>
      </c>
      <c r="F1207" s="58" t="str">
        <f>IF(D1205&lt;&gt;"", VLOOKUP(D1205,'Base de Datos'!$A$2:$D1268,4,FALSE()),"")</f>
        <v/>
      </c>
      <c r="G1207" s="205"/>
      <c r="H1207" s="208"/>
      <c r="I1207" s="178" t="s">
        <v>44</v>
      </c>
      <c r="J1207" s="58" t="str">
        <f>IF(H1205&lt;&gt;"", VLOOKUP(H1205,'Base de Datos'!$A$2:$D1268,4,FALSE()),"")</f>
        <v/>
      </c>
      <c r="K1207" s="205"/>
      <c r="L1207" s="208"/>
      <c r="M1207" s="178" t="s">
        <v>44</v>
      </c>
      <c r="N1207" s="58" t="str">
        <f>IF(L1205&lt;&gt;"", VLOOKUP(L1205,'Base de Datos'!$A$2:$D1268,4,FALSE()),"")</f>
        <v/>
      </c>
      <c r="O1207" s="165"/>
      <c r="P1207" s="165"/>
      <c r="Q1207" s="165"/>
      <c r="R1207" s="166"/>
      <c r="S1207" s="231"/>
      <c r="T1207" s="230"/>
      <c r="U1207" s="170"/>
      <c r="V1207" s="169"/>
      <c r="W1207" s="231"/>
      <c r="X1207" s="230"/>
      <c r="Y1207" s="170"/>
      <c r="Z1207" s="169"/>
      <c r="AA1207" s="231"/>
      <c r="AB1207" s="230"/>
      <c r="AC1207" s="170"/>
      <c r="AD1207" s="56"/>
      <c r="AE1207" s="240" t="s">
        <v>66</v>
      </c>
      <c r="AF1207" s="230"/>
      <c r="AG1207" s="161">
        <f t="array" aca="1" ref="AG1207" ca="1">COUNTIFS(AP1161:AP1201, "💲", AY1161:AY1201, INDIRECT("AE" &amp; ROW())) + COUNTIFS(AP1161:AP1201, "📦", AY1161:AY1201, INDIRECT("AE" &amp; ROW())) + COUNTIFS(AP1161:AP1201, "✅", AY1161:AY1201, INDIRECT("AE" &amp; ROW()))</f>
        <v>0</v>
      </c>
      <c r="AH1207" s="162">
        <f t="array" aca="1" ref="AH1207" ca="1">COUNTIFS(AP1161:AP1201, "💲", AY1161:AY1201, INDIRECT("AE" &amp; ROW())) + COUNTIFS(AP1161:AP1201, "📦", AY1161:AY1201, INDIRECT("AE" &amp; ROW()))</f>
        <v>0</v>
      </c>
      <c r="AI1207" s="139">
        <f t="array" aca="1" ref="AI1207" ca="1">SUMIFS(AR1161:AR1201, AY1161:AY1201, INDIRECT("AE" &amp; ROW()), AP1161:AP1201, "💲") + SUMIFS(AR1161:AR1201, AY1161:AY1201, INDIRECT("AE" &amp; ROW()), AP1161:AP1201, "📦")</f>
        <v>0</v>
      </c>
      <c r="AJ1207" s="139">
        <f t="array" aca="1" ref="AJ1207" ca="1">(
    SUMIFS(AR1161:AR1201, AY1161:AY1201, INDIRECT("AE" &amp; ROW()), AP1161:AP1201, "💲") +
    SUMIFS(AR1161:AR1201, AY1161:AY1201, INDIRECT("AE" &amp; ROW()), AP1161:AP1201, "📦")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
        SUMIFS(AR1161:AR1201, AY1161:AY1201, INDIRECT("AE" &amp; ROW()), AP1161:AP1201, "💲", AS1161:AS1201, "Familiar") +
        SUMIFS(AR1161:AR1201, AY1161:AY1201, INDIRECT("AE" &amp; ROW()), AP1161:AP1201, "📦", AS1161:AS1201, "Familiar")
    ) / 2
)  -
(
    (
        SUMIFS(AR1161:AR1201, AY1161:AY1201, INDIRECT("AE" &amp; ROW()), AP1161:AP1201, "💲", AS1161:AS1201, "Exonerado ADH") +
        SUMIFS(AR1161:AR1201, AY1161:AY1201, INDIRECT("AE" &amp; ROW()), AP1161:AP1201, "📦", AS1161:AS1201, "Exonerado ADH")
    ) / 2
)  -
(
    (
        SUMIFS(AR1161:AR1201, AY1161:AY1201, INDIRECT("AE" &amp; ROW()), AP1161:AP1201, "💲", AS1161:AS1201, "Exonerado Doctor") +
        SUMIFS(AR1161:AR1201, AY1161:AY1201, INDIRECT("AE" &amp; ROW()), AP1161:AP1201, "📦", AS1161:AS1201, "Exonerado Doctor")
    ) / 2
)</f>
        <v>0</v>
      </c>
      <c r="AK1207" s="139">
        <f t="array" aca="1" ref="AK1207" ca="1">(
    SUMIFS(AR1161:AR1201, AY1161:AY1201, INDIRECT("AE" &amp; ROW()), AP1161:AP1201, "💲") +
    SUMIFS(AR1161:AR1201, AY1161:AY1201, INDIRECT("AE" &amp; ROW()), AP1161:AP1201, "📦")
) -
(
    SUMIFS(AR1161:AR1201, AY1161:AY1201, INDIRECT("AE" &amp; ROW()), AP1161:AP1201, "💲", AS1161:AS1201, "Familiar") +
    SUMIFS(AR1161:AR1201, AY1161:AY1201, INDIRECT("AE" &amp; ROW()), AP1161:AP1201, "📦", AS1161:AS1201, "Familiar")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SUMIFS(AR1161:AR1201, AY1161:AY1201, INDIRECT("AE" &amp; ROW()), AP1161:AP1201, "💲", AS1161:AS1201, "Exonerado ADH") +
    SUMIFS(AR1161:AR1201, AY1161:AY1201, INDIRECT("AE" &amp; ROW()), AP1161:AP1201, "📦", AS1161:AS1201, "Exonerado ADH")
) -
(
    (
        SUMIFS(AR1161:AR1201, AY1161:AY1201, INDIRECT("AE" &amp; ROW()), AP1161:AP1201, "💲", AS1161:AS1201, "Exonerado Doctor") +
        SUMIFS(AR1161:AR1201, AY1161:AY1201, INDIRECT("AE" &amp; ROW()), AP1161:AP1201, "📦", AS1161:AS1201, "Exonerado Doctor")
    ) / 2
) -
(
    (
        SUMIFS(AR1161:AR1201, AY1161:AY1201, INDIRECT("AE" &amp; ROW()), AP1161:AP1201, "💲", AS1161:AS1201, "") +
        SUMIFS(AR1161:AR1201, AY1161:AY1201, INDIRECT("AE" &amp; ROW()), AP1161:AP1201, "📦", AS1161:AS1201, "")
    ) / 2
)</f>
        <v>0</v>
      </c>
      <c r="AL1207" s="140">
        <f t="array" aca="1" ref="AL1207" ca="1">(
    SUMIFS(AR1161:AR1201, AY1161:AY1201, INDIRECT("AE" &amp; ROW()), AP1161:AP1201, "💲") +
    SUMIFS(AR1161:AR1201, AY1161:AY1201, INDIRECT("AE" &amp; ROW()), AP1161:AP1201, "📦")
) -
(
    (
        SUMIFS(AR1161:AR1201, AY1161:AY1201, INDIRECT("AE" &amp; ROW()), AP1161:AP1201, "💲", AS1161:AS1201, "Familiar") +
        SUMIFS(AR1161:AR1201, AY1161:AY1201, INDIRECT("AE" &amp; ROW()), AP1161:AP1201, "📦", AS1161:AS1201, "Familiar")
    ) / 2
) -
(
    (
        SUMIFS(AR1161:AR1201, AY1161:AY1201, INDIRECT("AE" &amp; ROW()), AP1161:AP1201, "💲", AS1161:AS1201, "Participante") +
        SUMIFS(AR1161:AR1201, AY1161:AY1201, INDIRECT("AE" &amp; ROW()), AP1161:AP1201, "📦", AS1161:AS1201, "Participante")
    ) / 2
) -
(
    (
        SUMIFS(AR1161:AR1201, AY1161:AY1201, INDIRECT("AE" &amp; ROW()), AP1161:AP1201, "💲", AS1161:AS1201, "Empleado") +
        SUMIFS(AR1161:AR1201, AY1161:AY1201, INDIRECT("AE" &amp; ROW()), AP1161:AP1201, "📦", AS1161:AS1201, "Empleado")
    ) / 2
) -
(
    (
        SUMIFS(AR1161:AR1201, AY1161:AY1201, INDIRECT("AE" &amp; ROW()), AP1161:AP1201, "💲", AS1161:AS1201, "Exonerado ADH") +
        SUMIFS(AR1161:AR1201, AY1161:AY1201, INDIRECT("AE" &amp; ROW()), AP1161:AP1201, "📦", AS1161:AS1201, "Exonerado ADH")
    ) / 2
) -
(
    SUMIFS(AR1161:AR1201, AY1161:AY1201, INDIRECT("AE" &amp; ROW()), AP1161:AP1201, "💲", AS1161:AS1201, "Exonerado Doctor") +
    SUMIFS(AR1161:AR1201, AY1161:AY1201, INDIRECT("AE" &amp; ROW()), AP1161:AP1201, "📦", AS1161:AS1201, "Exonerado Doctor")
) -
(
    (
        SUMIFS(AR1161:AR1201, AY1161:AY1201, INDIRECT("AE" &amp; ROW()), AP1161:AP1201, "💲", AS1161:AS1201, "") +
        SUMIFS(AR1161:AR1201, AY1161:AY1201, INDIRECT("AE" &amp; ROW()), AP1161:AP1201, "📦", AS1161:AS1201, "")
    ) / 2
)</f>
        <v>0</v>
      </c>
      <c r="AM1207" s="56"/>
      <c r="AN1207" s="56"/>
      <c r="AO1207" s="56"/>
      <c r="AP1207" s="56"/>
      <c r="AQ1207" s="56"/>
      <c r="AR1207" s="56"/>
      <c r="AS1207" s="56"/>
      <c r="AT1207" s="56"/>
      <c r="AU1207" s="56"/>
      <c r="AV1207" s="56"/>
      <c r="AW1207" s="56"/>
      <c r="AX1207" s="56"/>
      <c r="AY1207" s="56"/>
      <c r="AZ1207" s="56"/>
      <c r="BA1207" s="56"/>
      <c r="BB1207" s="56"/>
      <c r="BC1207" s="56"/>
      <c r="BD1207" s="56"/>
      <c r="BE1207" s="56"/>
      <c r="BF1207" s="56"/>
      <c r="BG1207" s="56"/>
      <c r="BH1207" s="56"/>
      <c r="BI1207" s="56"/>
      <c r="BJ1207" s="56"/>
      <c r="BK1207" s="56"/>
      <c r="BL1207" s="56"/>
      <c r="BM1207" s="56"/>
      <c r="BN1207" s="56"/>
    </row>
    <row r="1208" spans="1:66" ht="11.25" customHeight="1">
      <c r="A1208" s="221"/>
      <c r="B1208" s="164"/>
      <c r="C1208" s="206"/>
      <c r="D1208" s="209"/>
      <c r="E1208" s="179" t="s">
        <v>46</v>
      </c>
      <c r="F1208" s="180"/>
      <c r="G1208" s="206"/>
      <c r="H1208" s="209"/>
      <c r="I1208" s="179" t="s">
        <v>46</v>
      </c>
      <c r="J1208" s="180"/>
      <c r="K1208" s="206"/>
      <c r="L1208" s="209"/>
      <c r="M1208" s="179" t="s">
        <v>46</v>
      </c>
      <c r="N1208" s="180"/>
      <c r="O1208" s="165"/>
      <c r="P1208" s="165"/>
      <c r="Q1208" s="165"/>
      <c r="R1208" s="166"/>
      <c r="S1208" s="227" t="str">
        <f>IF(OR(S1205="Empleado",S1205="Familiar"),"Nombre del Empleado","N° Factura")</f>
        <v>N° Factura</v>
      </c>
      <c r="T1208" s="228"/>
      <c r="U1208" s="89"/>
      <c r="V1208" s="169"/>
      <c r="W1208" s="227" t="str">
        <f>IF(OR(W1205="Empleado",W1205="Familiar"),"Nombre del Empleado","N° Factura")</f>
        <v>N° Factura</v>
      </c>
      <c r="X1208" s="228"/>
      <c r="Y1208" s="89"/>
      <c r="Z1208" s="169"/>
      <c r="AA1208" s="227" t="str">
        <f>IF(OR(AA1205="Empleado",AA1205="Familiar"),"Nombre del Empleado","N° Factura")</f>
        <v>N° Factura</v>
      </c>
      <c r="AB1208" s="228"/>
      <c r="AC1208" s="89"/>
      <c r="AD1208" s="56"/>
      <c r="AE1208" s="240" t="s">
        <v>69</v>
      </c>
      <c r="AF1208" s="230"/>
      <c r="AG1208" s="161">
        <f t="array" aca="1" ref="AG1208" ca="1">COUNTIFS(AP1161:AP1201, "💲", AY1161:AY1201, INDIRECT("AE" &amp; ROW())) + COUNTIFS(AP1161:AP1201, "📦", AY1161:AY1201, INDIRECT("AE" &amp; ROW())) + COUNTIFS(AP1161:AP1201, "✅", AY1161:AY1201, INDIRECT("AE" &amp; ROW()))</f>
        <v>0</v>
      </c>
      <c r="AH1208" s="162">
        <f t="array" aca="1" ref="AH1208" ca="1">COUNTIFS(AP1161:AP1201, "💲", AY1161:AY1201, INDIRECT("AE" &amp; ROW())) + COUNTIFS(AP1161:AP1201, "📦", AY1161:AY1201, INDIRECT("AE" &amp; ROW()))</f>
        <v>0</v>
      </c>
      <c r="AI1208" s="139">
        <f t="array" aca="1" ref="AI1208" ca="1">SUMIFS(AR1161:AR1201, AY1161:AY1201, INDIRECT("AE" &amp; ROW()), AP1161:AP1201, "💲") + SUMIFS(AR1161:AR1201, AY1161:AY1201, INDIRECT("AE" &amp; ROW()), AP1161:AP1201, "📦")</f>
        <v>0</v>
      </c>
      <c r="AJ1208" s="66">
        <f t="array" aca="1" ref="AJ1208" ca="1">(
    SUMIFS(AR1161:AR1201, AY1161:AY1201, INDIRECT("AE" &amp; ROW()), AP1161:AP1201, "💲") +
    SUMIFS(AR1161:AR1201, AY1161:AY1201, INDIRECT("AE" &amp; ROW()), AP1161:AP1201, "📦")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
        SUMIFS(AR1161:AR1201, AY1161:AY1201, INDIRECT("AE" &amp; ROW()), AP1161:AP1201, "💲", AS1161:AS1201, "Familiar") +
        SUMIFS(AR1161:AR1201, AY1161:AY1201, INDIRECT("AE" &amp; ROW()), AP1161:AP1201, "📦", AS1161:AS1201, "Familiar")
    ) / 2
)  -
(
    (
        SUMIFS(AR1161:AR1201, AY1161:AY1201, INDIRECT("AE" &amp; ROW()), AP1161:AP1201, "💲", AS1161:AS1201, "Exonerado ADH") +
        SUMIFS(AR1161:AR1201, AY1161:AY1201, INDIRECT("AE" &amp; ROW()), AP1161:AP1201, "📦", AS1161:AS1201, "Exonerado ADH")
    ) / 2
)  -
(
    (
        SUMIFS(AR1161:AR1201, AY1161:AY1201, INDIRECT("AE" &amp; ROW()), AP1161:AP1201, "💲", AS1161:AS1201, "Exonerado Doctor") +
        SUMIFS(AR1161:AR1201, AY1161:AY1201, INDIRECT("AE" &amp; ROW()), AP1161:AP1201, "📦", AS1161:AS1201, "Exonerado Doctor")
    ) / 2
)</f>
        <v>0</v>
      </c>
      <c r="AK1208" s="139">
        <f t="array" aca="1" ref="AK1208" ca="1">(
    SUMIFS(AR1161:AR1201, AY1161:AY1201, INDIRECT("AE" &amp; ROW()), AP1161:AP1201, "💲") +
    SUMIFS(AR1161:AR1201, AY1161:AY1201, INDIRECT("AE" &amp; ROW()), AP1161:AP1201, "📦")
) -
(
    SUMIFS(AR1161:AR1201, AY1161:AY1201, INDIRECT("AE" &amp; ROW()), AP1161:AP1201, "💲", AS1161:AS1201, "Familiar") +
    SUMIFS(AR1161:AR1201, AY1161:AY1201, INDIRECT("AE" &amp; ROW()), AP1161:AP1201, "📦", AS1161:AS1201, "Familiar")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SUMIFS(AR1161:AR1201, AY1161:AY1201, INDIRECT("AE" &amp; ROW()), AP1161:AP1201, "💲", AS1161:AS1201, "Exonerado ADH") +
    SUMIFS(AR1161:AR1201, AY1161:AY1201, INDIRECT("AE" &amp; ROW()), AP1161:AP1201, "📦", AS1161:AS1201, "Exonerado ADH")
) -
(
    (
        SUMIFS(AR1161:AR1201, AY1161:AY1201, INDIRECT("AE" &amp; ROW()), AP1161:AP1201, "💲", AS1161:AS1201, "Exonerado Doctor") +
        SUMIFS(AR1161:AR1201, AY1161:AY1201, INDIRECT("AE" &amp; ROW()), AP1161:AP1201, "📦", AS1161:AS1201, "Exonerado Doctor")
    ) / 2
) -
(
    (
        SUMIFS(AR1161:AR1201, AY1161:AY1201, INDIRECT("AE" &amp; ROW()), AP1161:AP1201, "💲", AS1161:AS1201, "") +
        SUMIFS(AR1161:AR1201, AY1161:AY1201, INDIRECT("AE" &amp; ROW()), AP1161:AP1201, "📦", AS1161:AS1201, "")
    ) / 2
)</f>
        <v>0</v>
      </c>
      <c r="AL1208" s="140">
        <f t="array" aca="1" ref="AL1208" ca="1">(
    SUMIFS(AR1161:AR1201, AY1161:AY1201, INDIRECT("AE" &amp; ROW()), AP1161:AP1201, "💲") +
    SUMIFS(AR1161:AR1201, AY1161:AY1201, INDIRECT("AE" &amp; ROW()), AP1161:AP1201, "📦")
) -
(
    (
        SUMIFS(AR1161:AR1201, AY1161:AY1201, INDIRECT("AE" &amp; ROW()), AP1161:AP1201, "💲", AS1161:AS1201, "Familiar") +
        SUMIFS(AR1161:AR1201, AY1161:AY1201, INDIRECT("AE" &amp; ROW()), AP1161:AP1201, "📦", AS1161:AS1201, "Familiar")
    ) / 2
) -
(
    (
        SUMIFS(AR1161:AR1201, AY1161:AY1201, INDIRECT("AE" &amp; ROW()), AP1161:AP1201, "💲", AS1161:AS1201, "Participante") +
        SUMIFS(AR1161:AR1201, AY1161:AY1201, INDIRECT("AE" &amp; ROW()), AP1161:AP1201, "📦", AS1161:AS1201, "Participante")
    ) / 2
) -
(
    (
        SUMIFS(AR1161:AR1201, AY1161:AY1201, INDIRECT("AE" &amp; ROW()), AP1161:AP1201, "💲", AS1161:AS1201, "Empleado") +
        SUMIFS(AR1161:AR1201, AY1161:AY1201, INDIRECT("AE" &amp; ROW()), AP1161:AP1201, "📦", AS1161:AS1201, "Empleado")
    ) / 2
) -
(
    (
        SUMIFS(AR1161:AR1201, AY1161:AY1201, INDIRECT("AE" &amp; ROW()), AP1161:AP1201, "💲", AS1161:AS1201, "Exonerado ADH") +
        SUMIFS(AR1161:AR1201, AY1161:AY1201, INDIRECT("AE" &amp; ROW()), AP1161:AP1201, "📦", AS1161:AS1201, "Exonerado ADH")
    ) / 2
) -
(
    SUMIFS(AR1161:AR1201, AY1161:AY1201, INDIRECT("AE" &amp; ROW()), AP1161:AP1201, "💲", AS1161:AS1201, "Exonerado Doctor") +
    SUMIFS(AR1161:AR1201, AY1161:AY1201, INDIRECT("AE" &amp; ROW()), AP1161:AP1201, "📦", AS1161:AS1201, "Exonerado Doctor")
) -
(
    (
        SUMIFS(AR1161:AR1201, AY1161:AY1201, INDIRECT("AE" &amp; ROW()), AP1161:AP1201, "💲", AS1161:AS1201, "") +
        SUMIFS(AR1161:AR1201, AY1161:AY1201, INDIRECT("AE" &amp; ROW()), AP1161:AP1201, "📦", AS1161:AS1201, "")
    ) / 2
)</f>
        <v>0</v>
      </c>
      <c r="AM1208" s="56"/>
      <c r="AN1208" s="56"/>
      <c r="AO1208" s="56"/>
      <c r="AP1208" s="56"/>
      <c r="AQ1208" s="56"/>
      <c r="AR1208" s="56"/>
      <c r="AS1208" s="56"/>
      <c r="AT1208" s="56"/>
      <c r="AU1208" s="56"/>
      <c r="AV1208" s="56"/>
      <c r="AW1208" s="56"/>
      <c r="AX1208" s="56"/>
      <c r="AY1208" s="56"/>
      <c r="AZ1208" s="56"/>
      <c r="BA1208" s="56"/>
      <c r="BB1208" s="56"/>
      <c r="BC1208" s="56"/>
      <c r="BD1208" s="56"/>
      <c r="BE1208" s="56"/>
      <c r="BF1208" s="56"/>
      <c r="BG1208" s="56"/>
      <c r="BH1208" s="56"/>
      <c r="BI1208" s="56"/>
      <c r="BJ1208" s="56"/>
      <c r="BK1208" s="56"/>
      <c r="BL1208" s="56"/>
      <c r="BM1208" s="56"/>
      <c r="BN1208" s="56"/>
    </row>
    <row r="1209" spans="1:66" ht="11.25" customHeight="1">
      <c r="A1209" s="222">
        <f>A1205+$Q$13/1440</f>
        <v>0.83333333333333304</v>
      </c>
      <c r="B1209" s="164"/>
      <c r="C1209" s="204"/>
      <c r="D1209" s="207"/>
      <c r="E1209" s="177" t="s">
        <v>36</v>
      </c>
      <c r="F1209" s="42" t="str">
        <f>IF(D1209&lt;&gt;"", VLOOKUP(D1209,'Base de Datos'!$A$2:$D1268,2,FALSE()),"")</f>
        <v/>
      </c>
      <c r="G1209" s="204"/>
      <c r="H1209" s="216"/>
      <c r="I1209" s="177" t="s">
        <v>36</v>
      </c>
      <c r="J1209" s="42" t="str">
        <f>IF(H1209&lt;&gt;"", VLOOKUP(H1209,'Base de Datos'!$A$2:$D1268,2,FALSE()),"")</f>
        <v/>
      </c>
      <c r="K1209" s="204"/>
      <c r="L1209" s="216"/>
      <c r="M1209" s="177" t="s">
        <v>36</v>
      </c>
      <c r="N1209" s="42" t="str">
        <f>IF(L1209&lt;&gt;"", VLOOKUP(L1209,'Base de Datos'!$A$2:$D1268,2,FALSE()),"")</f>
        <v/>
      </c>
      <c r="O1209" s="165"/>
      <c r="P1209" s="165"/>
      <c r="Q1209" s="165"/>
      <c r="R1209" s="166"/>
      <c r="S1209" s="167"/>
      <c r="T1209" s="45" t="s">
        <v>37</v>
      </c>
      <c r="U1209" s="168"/>
      <c r="V1209" s="169"/>
      <c r="W1209" s="167"/>
      <c r="X1209" s="45" t="s">
        <v>37</v>
      </c>
      <c r="Y1209" s="168"/>
      <c r="Z1209" s="169"/>
      <c r="AA1209" s="167"/>
      <c r="AB1209" s="45" t="s">
        <v>37</v>
      </c>
      <c r="AC1209" s="168"/>
      <c r="AD1209" s="56"/>
      <c r="AE1209" s="232" t="s">
        <v>72</v>
      </c>
      <c r="AF1209" s="230"/>
      <c r="AG1209" s="90">
        <f t="array" aca="1" ref="AG1209" ca="1">COUNTIFS(AP1161:AP1201, "💲", AY1161:AY1201, INDIRECT("AE" &amp; ROW())) + COUNTIFS(AP1161:AP1201, "📦", AY1161:AY1201, INDIRECT("AE" &amp; ROW())) + COUNTIFS(AP1161:AP1201, "✅", AY1161:AY1201, INDIRECT("AE" &amp; ROW()))</f>
        <v>0</v>
      </c>
      <c r="AH1209" s="68">
        <f t="array" aca="1" ref="AH1209" ca="1">COUNTIFS(AP1161:AP1201, "💲", AY1161:AY1201, INDIRECT("AE" &amp; ROW())) + COUNTIFS(AP1161:AP1201, "📦", AY1161:AY1201, INDIRECT("AE" &amp; ROW()))</f>
        <v>0</v>
      </c>
      <c r="AI1209" s="139">
        <f t="array" aca="1" ref="AI1209" ca="1">SUMIFS(AR1161:AR1201, AY1161:AY1201, INDIRECT("AE" &amp; ROW()), AP1161:AP1201, "💲") + SUMIFS(AR1161:AR1201, AY1161:AY1201, INDIRECT("AE" &amp; ROW()), AP1161:AP1201, "📦")</f>
        <v>0</v>
      </c>
      <c r="AJ1209" s="139">
        <f t="array" aca="1" ref="AJ1209" ca="1">(
    SUMIFS(AR1161:AR1201, AY1161:AY1201, INDIRECT("AE" &amp; ROW()), AP1161:AP1201, "💲") +
    SUMIFS(AR1161:AR1201, AY1161:AY1201, INDIRECT("AE" &amp; ROW()), AP1161:AP1201, "📦")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
        SUMIFS(AR1161:AR1201, AY1161:AY1201, INDIRECT("AE" &amp; ROW()), AP1161:AP1201, "💲", AS1161:AS1201, "Familiar") +
        SUMIFS(AR1161:AR1201, AY1161:AY1201, INDIRECT("AE" &amp; ROW()), AP1161:AP1201, "📦", AS1161:AS1201, "Familiar")
    ) / 2
)  -
(
    (
        SUMIFS(AR1161:AR1201, AY1161:AY1201, INDIRECT("AE" &amp; ROW()), AP1161:AP1201, "💲", AS1161:AS1201, "Exonerado ADH") +
        SUMIFS(AR1161:AR1201, AY1161:AY1201, INDIRECT("AE" &amp; ROW()), AP1161:AP1201, "📦", AS1161:AS1201, "Exonerado ADH")
    ) / 2
)  -
(
    (
        SUMIFS(AR1161:AR1201, AY1161:AY1201, INDIRECT("AE" &amp; ROW()), AP1161:AP1201, "💲", AS1161:AS1201, "Exonerado Doctor") +
        SUMIFS(AR1161:AR1201, AY1161:AY1201, INDIRECT("AE" &amp; ROW()), AP1161:AP1201, "📦", AS1161:AS1201, "Exonerado Doctor")
    ) / 2
)</f>
        <v>0</v>
      </c>
      <c r="AK1209" s="139">
        <f t="array" aca="1" ref="AK1209" ca="1">(
    SUMIFS(AR1161:AR1201, AY1161:AY1201, INDIRECT("AE" &amp; ROW()), AP1161:AP1201, "💲") +
    SUMIFS(AR1161:AR1201, AY1161:AY1201, INDIRECT("AE" &amp; ROW()), AP1161:AP1201, "📦")
) -
(
    SUMIFS(AR1161:AR1201, AY1161:AY1201, INDIRECT("AE" &amp; ROW()), AP1161:AP1201, "💲", AS1161:AS1201, "Familiar") +
    SUMIFS(AR1161:AR1201, AY1161:AY1201, INDIRECT("AE" &amp; ROW()), AP1161:AP1201, "📦", AS1161:AS1201, "Familiar")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SUMIFS(AR1161:AR1201, AY1161:AY1201, INDIRECT("AE" &amp; ROW()), AP1161:AP1201, "💲", AS1161:AS1201, "Exonerado ADH") +
    SUMIFS(AR1161:AR1201, AY1161:AY1201, INDIRECT("AE" &amp; ROW()), AP1161:AP1201, "📦", AS1161:AS1201, "Exonerado ADH")
) -
(
    (
        SUMIFS(AR1161:AR1201, AY1161:AY1201, INDIRECT("AE" &amp; ROW()), AP1161:AP1201, "💲", AS1161:AS1201, "Exonerado Doctor") +
        SUMIFS(AR1161:AR1201, AY1161:AY1201, INDIRECT("AE" &amp; ROW()), AP1161:AP1201, "📦", AS1161:AS1201, "Exonerado Doctor")
    ) / 2
) -
(
    (
        SUMIFS(AR1161:AR1201, AY1161:AY1201, INDIRECT("AE" &amp; ROW()), AP1161:AP1201, "💲", AS1161:AS1201, "") +
        SUMIFS(AR1161:AR1201, AY1161:AY1201, INDIRECT("AE" &amp; ROW()), AP1161:AP1201, "📦", AS1161:AS1201, "")
    ) / 2
)</f>
        <v>0</v>
      </c>
      <c r="AL1209" s="140">
        <f t="array" aca="1" ref="AL1209" ca="1">(
    SUMIFS(AR1161:AR1201, AY1161:AY1201, INDIRECT("AE" &amp; ROW()), AP1161:AP1201, "💲") +
    SUMIFS(AR1161:AR1201, AY1161:AY1201, INDIRECT("AE" &amp; ROW()), AP1161:AP1201, "📦")
) -
(
    (
        SUMIFS(AR1161:AR1201, AY1161:AY1201, INDIRECT("AE" &amp; ROW()), AP1161:AP1201, "💲", AS1161:AS1201, "Familiar") +
        SUMIFS(AR1161:AR1201, AY1161:AY1201, INDIRECT("AE" &amp; ROW()), AP1161:AP1201, "📦", AS1161:AS1201, "Familiar")
    ) / 2
) -
(
    (
        SUMIFS(AR1161:AR1201, AY1161:AY1201, INDIRECT("AE" &amp; ROW()), AP1161:AP1201, "💲", AS1161:AS1201, "Participante") +
        SUMIFS(AR1161:AR1201, AY1161:AY1201, INDIRECT("AE" &amp; ROW()), AP1161:AP1201, "📦", AS1161:AS1201, "Participante")
    ) / 2
) -
(
    (
        SUMIFS(AR1161:AR1201, AY1161:AY1201, INDIRECT("AE" &amp; ROW()), AP1161:AP1201, "💲", AS1161:AS1201, "Empleado") +
        SUMIFS(AR1161:AR1201, AY1161:AY1201, INDIRECT("AE" &amp; ROW()), AP1161:AP1201, "📦", AS1161:AS1201, "Empleado")
    ) / 2
) -
(
    (
        SUMIFS(AR1161:AR1201, AY1161:AY1201, INDIRECT("AE" &amp; ROW()), AP1161:AP1201, "💲", AS1161:AS1201, "Exonerado ADH") +
        SUMIFS(AR1161:AR1201, AY1161:AY1201, INDIRECT("AE" &amp; ROW()), AP1161:AP1201, "📦", AS1161:AS1201, "Exonerado ADH")
    ) / 2
) -
(
    SUMIFS(AR1161:AR1201, AY1161:AY1201, INDIRECT("AE" &amp; ROW()), AP1161:AP1201, "💲", AS1161:AS1201, "Exonerado Doctor") +
    SUMIFS(AR1161:AR1201, AY1161:AY1201, INDIRECT("AE" &amp; ROW()), AP1161:AP1201, "📦", AS1161:AS1201, "Exonerado Doctor")
) -
(
    (
        SUMIFS(AR1161:AR1201, AY1161:AY1201, INDIRECT("AE" &amp; ROW()), AP1161:AP1201, "💲", AS1161:AS1201, "") +
        SUMIFS(AR1161:AR1201, AY1161:AY1201, INDIRECT("AE" &amp; ROW()), AP1161:AP1201, "📦", AS1161:AS1201, "")
    ) / 2
)</f>
        <v>0</v>
      </c>
      <c r="AM1209" s="56"/>
      <c r="AN1209" s="56"/>
      <c r="AO1209" s="56"/>
      <c r="AP1209" s="56"/>
      <c r="AQ1209" s="56"/>
      <c r="AR1209" s="56"/>
      <c r="AS1209" s="56"/>
      <c r="AT1209" s="56"/>
      <c r="AU1209" s="56"/>
      <c r="AV1209" s="56"/>
      <c r="AW1209" s="56"/>
      <c r="AX1209" s="56"/>
      <c r="AY1209" s="56"/>
      <c r="AZ1209" s="56"/>
      <c r="BA1209" s="56"/>
      <c r="BB1209" s="56"/>
      <c r="BC1209" s="56"/>
      <c r="BD1209" s="56"/>
      <c r="BE1209" s="56"/>
      <c r="BF1209" s="56"/>
      <c r="BG1209" s="56"/>
      <c r="BH1209" s="56"/>
      <c r="BI1209" s="56"/>
      <c r="BJ1209" s="56"/>
      <c r="BK1209" s="56"/>
      <c r="BL1209" s="56"/>
      <c r="BM1209" s="56"/>
      <c r="BN1209" s="56"/>
    </row>
    <row r="1210" spans="1:66" ht="11.25" customHeight="1">
      <c r="A1210" s="220"/>
      <c r="B1210" s="164"/>
      <c r="C1210" s="205"/>
      <c r="D1210" s="208"/>
      <c r="E1210" s="178" t="s">
        <v>42</v>
      </c>
      <c r="F1210" s="58" t="str">
        <f>IF(D1209&lt;&gt;"", VLOOKUP(D1209,'Base de Datos'!$A$2:$D1268,3,FALSE()),"")</f>
        <v/>
      </c>
      <c r="G1210" s="205"/>
      <c r="H1210" s="208"/>
      <c r="I1210" s="178" t="s">
        <v>42</v>
      </c>
      <c r="J1210" s="58" t="str">
        <f>IF(H1209&lt;&gt;"", VLOOKUP(H1209,'Base de Datos'!$A$2:$D1268,3,FALSE()),"")</f>
        <v/>
      </c>
      <c r="K1210" s="205"/>
      <c r="L1210" s="208"/>
      <c r="M1210" s="178" t="s">
        <v>42</v>
      </c>
      <c r="N1210" s="58" t="str">
        <f>IF(L1209&lt;&gt;"", VLOOKUP(L1209,'Base de Datos'!$A$2:$D1268,3,FALSE()),"")</f>
        <v/>
      </c>
      <c r="O1210" s="165"/>
      <c r="P1210" s="165"/>
      <c r="Q1210" s="165"/>
      <c r="R1210" s="166"/>
      <c r="S1210" s="231"/>
      <c r="T1210" s="230"/>
      <c r="U1210" s="170"/>
      <c r="V1210" s="169"/>
      <c r="W1210" s="231"/>
      <c r="X1210" s="230"/>
      <c r="Y1210" s="170"/>
      <c r="Z1210" s="169"/>
      <c r="AA1210" s="231"/>
      <c r="AB1210" s="230"/>
      <c r="AC1210" s="170"/>
      <c r="AD1210" s="56"/>
      <c r="AE1210" s="232" t="s">
        <v>75</v>
      </c>
      <c r="AF1210" s="230"/>
      <c r="AG1210" s="90">
        <f t="array" aca="1" ref="AG1210" ca="1">COUNTIFS(AP1161:AP1201, "💲", AY1161:AY1201, INDIRECT("AE" &amp; ROW())) + COUNTIFS(AP1161:AP1201, "📦", AY1161:AY1201, INDIRECT("AE" &amp; ROW())) + COUNTIFS(AP1161:AP1201, "✅", AY1161:AY1201, INDIRECT("AE" &amp; ROW()))</f>
        <v>0</v>
      </c>
      <c r="AH1210" s="68">
        <f t="array" aca="1" ref="AH1210" ca="1">COUNTIFS(AP1161:AP1201, "💲", AY1161:AY1201, INDIRECT("AE" &amp; ROW())) + COUNTIFS(AP1161:AP1201, "📦", AY1161:AY1201, INDIRECT("AE" &amp; ROW()))</f>
        <v>0</v>
      </c>
      <c r="AI1210" s="139">
        <f t="array" aca="1" ref="AI1210" ca="1">SUMIFS(AR1161:AR1201, AY1161:AY1201, INDIRECT("AE" &amp; ROW()), AP1161:AP1201, "💲") + SUMIFS(AR1161:AR1201, AY1161:AY1201, INDIRECT("AE" &amp; ROW()), AP1161:AP1201, "📦")</f>
        <v>0</v>
      </c>
      <c r="AJ1210" s="139">
        <f t="array" aca="1" ref="AJ1210" ca="1">(
    SUMIFS(AR1161:AR1201, AY1161:AY1201, INDIRECT("AE" &amp; ROW()), AP1161:AP1201, "💲") +
    SUMIFS(AR1161:AR1201, AY1161:AY1201, INDIRECT("AE" &amp; ROW()), AP1161:AP1201, "📦")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
        SUMIFS(AR1161:AR1201, AY1161:AY1201, INDIRECT("AE" &amp; ROW()), AP1161:AP1201, "💲", AS1161:AS1201, "Familiar") +
        SUMIFS(AR1161:AR1201, AY1161:AY1201, INDIRECT("AE" &amp; ROW()), AP1161:AP1201, "📦", AS1161:AS1201, "Familiar")
    ) / 2
)  -
(
    (
        SUMIFS(AR1161:AR1201, AY1161:AY1201, INDIRECT("AE" &amp; ROW()), AP1161:AP1201, "💲", AS1161:AS1201, "Exonerado ADH") +
        SUMIFS(AR1161:AR1201, AY1161:AY1201, INDIRECT("AE" &amp; ROW()), AP1161:AP1201, "📦", AS1161:AS1201, "Exonerado ADH")
    ) / 2
)  -
(
    (
        SUMIFS(AR1161:AR1201, AY1161:AY1201, INDIRECT("AE" &amp; ROW()), AP1161:AP1201, "💲", AS1161:AS1201, "Exonerado Doctor") +
        SUMIFS(AR1161:AR1201, AY1161:AY1201, INDIRECT("AE" &amp; ROW()), AP1161:AP1201, "📦", AS1161:AS1201, "Exonerado Doctor")
    ) / 2
)</f>
        <v>0</v>
      </c>
      <c r="AK1210" s="139">
        <f t="array" aca="1" ref="AK1210" ca="1">(
    SUMIFS(AR1161:AR1201, AY1161:AY1201, INDIRECT("AE" &amp; ROW()), AP1161:AP1201, "💲") +
    SUMIFS(AR1161:AR1201, AY1161:AY1201, INDIRECT("AE" &amp; ROW()), AP1161:AP1201, "📦")
) -
(
    SUMIFS(AR1161:AR1201, AY1161:AY1201, INDIRECT("AE" &amp; ROW()), AP1161:AP1201, "💲", AS1161:AS1201, "Familiar") +
    SUMIFS(AR1161:AR1201, AY1161:AY1201, INDIRECT("AE" &amp; ROW()), AP1161:AP1201, "📦", AS1161:AS1201, "Familiar")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SUMIFS(AR1161:AR1201, AY1161:AY1201, INDIRECT("AE" &amp; ROW()), AP1161:AP1201, "💲", AS1161:AS1201, "Exonerado ADH") +
    SUMIFS(AR1161:AR1201, AY1161:AY1201, INDIRECT("AE" &amp; ROW()), AP1161:AP1201, "📦", AS1161:AS1201, "Exonerado ADH")
) -
(
    (
        SUMIFS(AR1161:AR1201, AY1161:AY1201, INDIRECT("AE" &amp; ROW()), AP1161:AP1201, "💲", AS1161:AS1201, "Exonerado Doctor") +
        SUMIFS(AR1161:AR1201, AY1161:AY1201, INDIRECT("AE" &amp; ROW()), AP1161:AP1201, "📦", AS1161:AS1201, "Exonerado Doctor")
    ) / 2
) -
(
    (
        SUMIFS(AR1161:AR1201, AY1161:AY1201, INDIRECT("AE" &amp; ROW()), AP1161:AP1201, "💲", AS1161:AS1201, "") +
        SUMIFS(AR1161:AR1201, AY1161:AY1201, INDIRECT("AE" &amp; ROW()), AP1161:AP1201, "📦", AS1161:AS1201, "")
    ) / 2
)</f>
        <v>0</v>
      </c>
      <c r="AL1210" s="140">
        <f t="array" aca="1" ref="AL1210" ca="1">(
    SUMIFS(AR1161:AR1201, AY1161:AY1201, INDIRECT("AE" &amp; ROW()), AP1161:AP1201, "💲") +
    SUMIFS(AR1161:AR1201, AY1161:AY1201, INDIRECT("AE" &amp; ROW()), AP1161:AP1201, "📦")
) -
(
    (
        SUMIFS(AR1161:AR1201, AY1161:AY1201, INDIRECT("AE" &amp; ROW()), AP1161:AP1201, "💲", AS1161:AS1201, "Familiar") +
        SUMIFS(AR1161:AR1201, AY1161:AY1201, INDIRECT("AE" &amp; ROW()), AP1161:AP1201, "📦", AS1161:AS1201, "Familiar")
    ) / 2
) -
(
    (
        SUMIFS(AR1161:AR1201, AY1161:AY1201, INDIRECT("AE" &amp; ROW()), AP1161:AP1201, "💲", AS1161:AS1201, "Participante") +
        SUMIFS(AR1161:AR1201, AY1161:AY1201, INDIRECT("AE" &amp; ROW()), AP1161:AP1201, "📦", AS1161:AS1201, "Participante")
    ) / 2
) -
(
    (
        SUMIFS(AR1161:AR1201, AY1161:AY1201, INDIRECT("AE" &amp; ROW()), AP1161:AP1201, "💲", AS1161:AS1201, "Empleado") +
        SUMIFS(AR1161:AR1201, AY1161:AY1201, INDIRECT("AE" &amp; ROW()), AP1161:AP1201, "📦", AS1161:AS1201, "Empleado")
    ) / 2
) -
(
    (
        SUMIFS(AR1161:AR1201, AY1161:AY1201, INDIRECT("AE" &amp; ROW()), AP1161:AP1201, "💲", AS1161:AS1201, "Exonerado ADH") +
        SUMIFS(AR1161:AR1201, AY1161:AY1201, INDIRECT("AE" &amp; ROW()), AP1161:AP1201, "📦", AS1161:AS1201, "Exonerado ADH")
    ) / 2
) -
(
    SUMIFS(AR1161:AR1201, AY1161:AY1201, INDIRECT("AE" &amp; ROW()), AP1161:AP1201, "💲", AS1161:AS1201, "Exonerado Doctor") +
    SUMIFS(AR1161:AR1201, AY1161:AY1201, INDIRECT("AE" &amp; ROW()), AP1161:AP1201, "📦", AS1161:AS1201, "Exonerado Doctor")
) -
(
    (
        SUMIFS(AR1161:AR1201, AY1161:AY1201, INDIRECT("AE" &amp; ROW()), AP1161:AP1201, "💲", AS1161:AS1201, "") +
        SUMIFS(AR1161:AR1201, AY1161:AY1201, INDIRECT("AE" &amp; ROW()), AP1161:AP1201, "📦", AS1161:AS1201, "")
    ) / 2
)</f>
        <v>0</v>
      </c>
      <c r="AM1210" s="56"/>
      <c r="AN1210" s="56"/>
      <c r="AO1210" s="56"/>
      <c r="AP1210" s="56"/>
      <c r="AQ1210" s="56"/>
      <c r="AR1210" s="56"/>
      <c r="AS1210" s="56"/>
      <c r="AT1210" s="56"/>
      <c r="AU1210" s="56"/>
      <c r="AV1210" s="56"/>
      <c r="AW1210" s="56"/>
      <c r="AX1210" s="56"/>
      <c r="AY1210" s="56"/>
      <c r="AZ1210" s="56"/>
      <c r="BA1210" s="56"/>
      <c r="BB1210" s="56"/>
      <c r="BC1210" s="56"/>
      <c r="BD1210" s="56"/>
      <c r="BE1210" s="56"/>
      <c r="BF1210" s="56"/>
      <c r="BG1210" s="56"/>
      <c r="BH1210" s="56"/>
      <c r="BI1210" s="56"/>
      <c r="BJ1210" s="56"/>
      <c r="BK1210" s="56"/>
      <c r="BL1210" s="56"/>
      <c r="BM1210" s="56"/>
      <c r="BN1210" s="56"/>
    </row>
    <row r="1211" spans="1:66" ht="11.25" customHeight="1">
      <c r="A1211" s="220"/>
      <c r="B1211" s="164"/>
      <c r="C1211" s="205"/>
      <c r="D1211" s="208"/>
      <c r="E1211" s="178" t="s">
        <v>44</v>
      </c>
      <c r="F1211" s="58" t="str">
        <f>IF(D1209&lt;&gt;"", VLOOKUP(D1209,'Base de Datos'!$A$2:$D1268,4,FALSE()),"")</f>
        <v/>
      </c>
      <c r="G1211" s="205"/>
      <c r="H1211" s="208"/>
      <c r="I1211" s="178" t="s">
        <v>44</v>
      </c>
      <c r="J1211" s="58" t="str">
        <f>IF(H1209&lt;&gt;"", VLOOKUP(H1209,'Base de Datos'!$A$2:$D1268,4,FALSE()),"")</f>
        <v/>
      </c>
      <c r="K1211" s="205"/>
      <c r="L1211" s="208"/>
      <c r="M1211" s="178" t="s">
        <v>44</v>
      </c>
      <c r="N1211" s="58" t="str">
        <f>IF(L1209&lt;&gt;"", VLOOKUP(L1209,'Base de Datos'!$A$2:$D1268,4,FALSE()),"")</f>
        <v/>
      </c>
      <c r="O1211" s="165"/>
      <c r="P1211" s="165"/>
      <c r="Q1211" s="165"/>
      <c r="R1211" s="166"/>
      <c r="S1211" s="231"/>
      <c r="T1211" s="230"/>
      <c r="U1211" s="170"/>
      <c r="V1211" s="169"/>
      <c r="W1211" s="231"/>
      <c r="X1211" s="230"/>
      <c r="Y1211" s="170"/>
      <c r="Z1211" s="169"/>
      <c r="AA1211" s="231"/>
      <c r="AB1211" s="230"/>
      <c r="AC1211" s="170"/>
      <c r="AD1211" s="56"/>
      <c r="AE1211" s="232" t="s">
        <v>77</v>
      </c>
      <c r="AF1211" s="230"/>
      <c r="AG1211" s="90">
        <f t="array" aca="1" ref="AG1211" ca="1">COUNTIFS(AP1161:AP1201, "💲", AY1161:AY1201, INDIRECT("AE" &amp; ROW())) + COUNTIFS(AP1161:AP1201, "📦", AY1161:AY1201, INDIRECT("AE" &amp; ROW())) + COUNTIFS(AP1161:AP1201, "✅", AY1161:AY1201, INDIRECT("AE" &amp; ROW()))</f>
        <v>0</v>
      </c>
      <c r="AH1211" s="68">
        <f t="array" aca="1" ref="AH1211" ca="1">COUNTIFS(AP1161:AP1201, "💲", AY1161:AY1201, INDIRECT("AE" &amp; ROW())) + COUNTIFS(AP1161:AP1201, "📦", AY1161:AY1201, INDIRECT("AE" &amp; ROW()))</f>
        <v>0</v>
      </c>
      <c r="AI1211" s="139">
        <f t="array" aca="1" ref="AI1211" ca="1">SUMIFS(AR1161:AR1201, AY1161:AY1201, INDIRECT("AE" &amp; ROW()), AP1161:AP1201, "💲") + SUMIFS(AR1161:AR1201, AY1161:AY1201, INDIRECT("AE" &amp; ROW()), AP1161:AP1201, "📦")</f>
        <v>0</v>
      </c>
      <c r="AJ1211" s="139">
        <f t="array" aca="1" ref="AJ1211" ca="1">(
    SUMIFS(AR1161:AR1201, AY1161:AY1201, INDIRECT("AE" &amp; ROW()), AP1161:AP1201, "💲") +
    SUMIFS(AR1161:AR1201, AY1161:AY1201, INDIRECT("AE" &amp; ROW()), AP1161:AP1201, "📦")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
        SUMIFS(AR1161:AR1201, AY1161:AY1201, INDIRECT("AE" &amp; ROW()), AP1161:AP1201, "💲", AS1161:AS1201, "Familiar") +
        SUMIFS(AR1161:AR1201, AY1161:AY1201, INDIRECT("AE" &amp; ROW()), AP1161:AP1201, "📦", AS1161:AS1201, "Familiar")
    ) / 2
)  -
(
    (
        SUMIFS(AR1161:AR1201, AY1161:AY1201, INDIRECT("AE" &amp; ROW()), AP1161:AP1201, "💲", AS1161:AS1201, "Exonerado ADH") +
        SUMIFS(AR1161:AR1201, AY1161:AY1201, INDIRECT("AE" &amp; ROW()), AP1161:AP1201, "📦", AS1161:AS1201, "Exonerado ADH")
    ) / 2
)  -
(
    (
        SUMIFS(AR1161:AR1201, AY1161:AY1201, INDIRECT("AE" &amp; ROW()), AP1161:AP1201, "💲", AS1161:AS1201, "Exonerado Doctor") +
        SUMIFS(AR1161:AR1201, AY1161:AY1201, INDIRECT("AE" &amp; ROW()), AP1161:AP1201, "📦", AS1161:AS1201, "Exonerado Doctor")
    ) / 2
)</f>
        <v>0</v>
      </c>
      <c r="AK1211" s="139">
        <f t="array" aca="1" ref="AK1211" ca="1">(
    SUMIFS(AR1161:AR1201, AY1161:AY1201, INDIRECT("AE" &amp; ROW()), AP1161:AP1201, "💲") +
    SUMIFS(AR1161:AR1201, AY1161:AY1201, INDIRECT("AE" &amp; ROW()), AP1161:AP1201, "📦")
) -
(
    SUMIFS(AR1161:AR1201, AY1161:AY1201, INDIRECT("AE" &amp; ROW()), AP1161:AP1201, "💲", AS1161:AS1201, "Familiar") +
    SUMIFS(AR1161:AR1201, AY1161:AY1201, INDIRECT("AE" &amp; ROW()), AP1161:AP1201, "📦", AS1161:AS1201, "Familiar")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SUMIFS(AR1161:AR1201, AY1161:AY1201, INDIRECT("AE" &amp; ROW()), AP1161:AP1201, "💲", AS1161:AS1201, "Exonerado ADH") +
    SUMIFS(AR1161:AR1201, AY1161:AY1201, INDIRECT("AE" &amp; ROW()), AP1161:AP1201, "📦", AS1161:AS1201, "Exonerado ADH")
) -
(
    (
        SUMIFS(AR1161:AR1201, AY1161:AY1201, INDIRECT("AE" &amp; ROW()), AP1161:AP1201, "💲", AS1161:AS1201, "Exonerado Doctor") +
        SUMIFS(AR1161:AR1201, AY1161:AY1201, INDIRECT("AE" &amp; ROW()), AP1161:AP1201, "📦", AS1161:AS1201, "Exonerado Doctor")
    ) / 2
) -
(
    (
        SUMIFS(AR1161:AR1201, AY1161:AY1201, INDIRECT("AE" &amp; ROW()), AP1161:AP1201, "💲", AS1161:AS1201, "") +
        SUMIFS(AR1161:AR1201, AY1161:AY1201, INDIRECT("AE" &amp; ROW()), AP1161:AP1201, "📦", AS1161:AS1201, "")
    ) / 2
)</f>
        <v>0</v>
      </c>
      <c r="AL1211" s="140">
        <f t="array" aca="1" ref="AL1211" ca="1">(
    SUMIFS(AR1161:AR1201, AY1161:AY1201, INDIRECT("AE" &amp; ROW()), AP1161:AP1201, "💲") +
    SUMIFS(AR1161:AR1201, AY1161:AY1201, INDIRECT("AE" &amp; ROW()), AP1161:AP1201, "📦")
) -
(
    (
        SUMIFS(AR1161:AR1201, AY1161:AY1201, INDIRECT("AE" &amp; ROW()), AP1161:AP1201, "💲", AS1161:AS1201, "Familiar") +
        SUMIFS(AR1161:AR1201, AY1161:AY1201, INDIRECT("AE" &amp; ROW()), AP1161:AP1201, "📦", AS1161:AS1201, "Familiar")
    ) / 2
) -
(
    (
        SUMIFS(AR1161:AR1201, AY1161:AY1201, INDIRECT("AE" &amp; ROW()), AP1161:AP1201, "💲", AS1161:AS1201, "Participante") +
        SUMIFS(AR1161:AR1201, AY1161:AY1201, INDIRECT("AE" &amp; ROW()), AP1161:AP1201, "📦", AS1161:AS1201, "Participante")
    ) / 2
) -
(
    (
        SUMIFS(AR1161:AR1201, AY1161:AY1201, INDIRECT("AE" &amp; ROW()), AP1161:AP1201, "💲", AS1161:AS1201, "Empleado") +
        SUMIFS(AR1161:AR1201, AY1161:AY1201, INDIRECT("AE" &amp; ROW()), AP1161:AP1201, "📦", AS1161:AS1201, "Empleado")
    ) / 2
) -
(
    (
        SUMIFS(AR1161:AR1201, AY1161:AY1201, INDIRECT("AE" &amp; ROW()), AP1161:AP1201, "💲", AS1161:AS1201, "Exonerado ADH") +
        SUMIFS(AR1161:AR1201, AY1161:AY1201, INDIRECT("AE" &amp; ROW()), AP1161:AP1201, "📦", AS1161:AS1201, "Exonerado ADH")
    ) / 2
) -
(
    SUMIFS(AR1161:AR1201, AY1161:AY1201, INDIRECT("AE" &amp; ROW()), AP1161:AP1201, "💲", AS1161:AS1201, "Exonerado Doctor") +
    SUMIFS(AR1161:AR1201, AY1161:AY1201, INDIRECT("AE" &amp; ROW()), AP1161:AP1201, "📦", AS1161:AS1201, "Exonerado Doctor")
) -
(
    (
        SUMIFS(AR1161:AR1201, AY1161:AY1201, INDIRECT("AE" &amp; ROW()), AP1161:AP1201, "💲", AS1161:AS1201, "") +
        SUMIFS(AR1161:AR1201, AY1161:AY1201, INDIRECT("AE" &amp; ROW()), AP1161:AP1201, "📦", AS1161:AS1201, "")
    ) / 2
)</f>
        <v>0</v>
      </c>
      <c r="AM1211" s="56"/>
      <c r="AN1211" s="56"/>
      <c r="AO1211" s="56"/>
      <c r="AP1211" s="56"/>
      <c r="AQ1211" s="56"/>
      <c r="AR1211" s="56"/>
      <c r="AS1211" s="56"/>
      <c r="AT1211" s="56"/>
      <c r="AU1211" s="56"/>
      <c r="AV1211" s="56"/>
      <c r="AW1211" s="56"/>
      <c r="AX1211" s="56"/>
      <c r="AY1211" s="56"/>
      <c r="AZ1211" s="56"/>
      <c r="BA1211" s="56"/>
      <c r="BB1211" s="56"/>
      <c r="BC1211" s="56"/>
      <c r="BD1211" s="56"/>
      <c r="BE1211" s="56"/>
      <c r="BF1211" s="56"/>
      <c r="BG1211" s="56"/>
      <c r="BH1211" s="56"/>
      <c r="BI1211" s="56"/>
      <c r="BJ1211" s="56"/>
      <c r="BK1211" s="56"/>
      <c r="BL1211" s="56"/>
      <c r="BM1211" s="56"/>
      <c r="BN1211" s="56"/>
    </row>
    <row r="1212" spans="1:66" ht="11.25" customHeight="1">
      <c r="A1212" s="221"/>
      <c r="B1212" s="164"/>
      <c r="C1212" s="206"/>
      <c r="D1212" s="209"/>
      <c r="E1212" s="179" t="s">
        <v>46</v>
      </c>
      <c r="F1212" s="180"/>
      <c r="G1212" s="206"/>
      <c r="H1212" s="209"/>
      <c r="I1212" s="179" t="s">
        <v>46</v>
      </c>
      <c r="J1212" s="180"/>
      <c r="K1212" s="206"/>
      <c r="L1212" s="209"/>
      <c r="M1212" s="179" t="s">
        <v>46</v>
      </c>
      <c r="N1212" s="180"/>
      <c r="O1212" s="165"/>
      <c r="P1212" s="165"/>
      <c r="Q1212" s="165"/>
      <c r="R1212" s="166"/>
      <c r="S1212" s="227" t="str">
        <f>IF(OR(S1209="Empleado",S1209="Familiar"),"Nombre del Empleado","N° Factura")</f>
        <v>N° Factura</v>
      </c>
      <c r="T1212" s="228"/>
      <c r="U1212" s="89"/>
      <c r="V1212" s="169"/>
      <c r="W1212" s="227" t="str">
        <f>IF(OR(W1209="Empleado",W1209="Familiar"),"Nombre del Empleado","N° Factura")</f>
        <v>N° Factura</v>
      </c>
      <c r="X1212" s="228"/>
      <c r="Y1212" s="89"/>
      <c r="Z1212" s="169"/>
      <c r="AA1212" s="227" t="str">
        <f>IF(OR(AA1209="Empleado",AA1209="Familiar"),"Nombre del Empleado","N° Factura")</f>
        <v>N° Factura</v>
      </c>
      <c r="AB1212" s="228"/>
      <c r="AC1212" s="89"/>
      <c r="AD1212" s="56"/>
      <c r="AE1212" s="233" t="s">
        <v>80</v>
      </c>
      <c r="AF1212" s="228"/>
      <c r="AG1212" s="143">
        <f t="array" aca="1" ref="AG1212" ca="1">COUNTIFS(AP1161:AP1201, "💲", AY1161:AY1201, INDIRECT("AE" &amp; ROW())) + COUNTIFS(AP1161:AP1201, "📦", AY1161:AY1201, INDIRECT("AE" &amp; ROW())) + COUNTIFS(AP1161:AP1201, "✅", AY1161:AY1201, INDIRECT("AE" &amp; ROW()))</f>
        <v>0</v>
      </c>
      <c r="AH1212" s="144">
        <f t="array" aca="1" ref="AH1212" ca="1">COUNTIFS(AP1161:AP1201, "💲", AY1161:AY1201, INDIRECT("AE" &amp; ROW())) + COUNTIFS(AP1161:AP1201, "📦", AY1161:AY1201, INDIRECT("AE" &amp; ROW()))</f>
        <v>0</v>
      </c>
      <c r="AI1212" s="145">
        <f t="array" aca="1" ref="AI1212" ca="1">SUMIFS(AR1161:AR1201, AY1161:AY1201, INDIRECT("AE" &amp; ROW()), AP1161:AP1201, "💲") + SUMIFS(AR1161:AR1201, AY1161:AY1201, INDIRECT("AE" &amp; ROW()), AP1161:AP1201, "📦")</f>
        <v>0</v>
      </c>
      <c r="AJ1212" s="145">
        <f t="array" aca="1" ref="AJ1212" ca="1">(
    SUMIFS(AR1161:AR1201, AY1161:AY1201, INDIRECT("AE" &amp; ROW()), AP1161:AP1201, "💲") +
    SUMIFS(AR1161:AR1201, AY1161:AY1201, INDIRECT("AE" &amp; ROW()), AP1161:AP1201, "📦")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
        SUMIFS(AR1161:AR1201, AY1161:AY1201, INDIRECT("AE" &amp; ROW()), AP1161:AP1201, "💲", AS1161:AS1201, "Familiar") +
        SUMIFS(AR1161:AR1201, AY1161:AY1201, INDIRECT("AE" &amp; ROW()), AP1161:AP1201, "📦", AS1161:AS1201, "Familiar")
    ) / 2
)  -
(
    (
        SUMIFS(AR1161:AR1201, AY1161:AY1201, INDIRECT("AE" &amp; ROW()), AP1161:AP1201, "💲", AS1161:AS1201, "Exonerado ADH") +
        SUMIFS(AR1161:AR1201, AY1161:AY1201, INDIRECT("AE" &amp; ROW()), AP1161:AP1201, "📦", AS1161:AS1201, "Exonerado ADH")
    ) / 2
)  -
(
    (
        SUMIFS(AR1161:AR1201, AY1161:AY1201, INDIRECT("AE" &amp; ROW()), AP1161:AP1201, "💲", AS1161:AS1201, "Exonerado Doctor") +
        SUMIFS(AR1161:AR1201, AY1161:AY1201, INDIRECT("AE" &amp; ROW()), AP1161:AP1201, "📦", AS1161:AS1201, "Exonerado Doctor")
    ) / 2
)</f>
        <v>0</v>
      </c>
      <c r="AK1212" s="145">
        <f t="array" aca="1" ref="AK1212" ca="1">(
    SUMIFS(AR1161:AR1201, AY1161:AY1201, INDIRECT("AE" &amp; ROW()), AP1161:AP1201, "💲") +
    SUMIFS(AR1161:AR1201, AY1161:AY1201, INDIRECT("AE" &amp; ROW()), AP1161:AP1201, "📦")
) -
(
    SUMIFS(AR1161:AR1201, AY1161:AY1201, INDIRECT("AE" &amp; ROW()), AP1161:AP1201, "💲", AS1161:AS1201, "Familiar") +
    SUMIFS(AR1161:AR1201, AY1161:AY1201, INDIRECT("AE" &amp; ROW()), AP1161:AP1201, "📦", AS1161:AS1201, "Familiar")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SUMIFS(AR1161:AR1201, AY1161:AY1201, INDIRECT("AE" &amp; ROW()), AP1161:AP1201, "💲", AS1161:AS1201, "Exonerado ADH") +
    SUMIFS(AR1161:AR1201, AY1161:AY1201, INDIRECT("AE" &amp; ROW()), AP1161:AP1201, "📦", AS1161:AS1201, "Exonerado ADH")
) -
(
    (
        SUMIFS(AR1161:AR1201, AY1161:AY1201, INDIRECT("AE" &amp; ROW()), AP1161:AP1201, "💲", AS1161:AS1201, "Exonerado Doctor") +
        SUMIFS(AR1161:AR1201, AY1161:AY1201, INDIRECT("AE" &amp; ROW()), AP1161:AP1201, "📦", AS1161:AS1201, "Exonerado Doctor")
    ) / 2
) -
(
    (
        SUMIFS(AR1161:AR1201, AY1161:AY1201, INDIRECT("AE" &amp; ROW()), AP1161:AP1201, "💲", AS1161:AS1201, "") +
        SUMIFS(AR1161:AR1201, AY1161:AY1201, INDIRECT("AE" &amp; ROW()), AP1161:AP1201, "📦", AS1161:AS1201, "")
    ) / 2
)</f>
        <v>0</v>
      </c>
      <c r="AL1212" s="146">
        <f t="array" aca="1" ref="AL1212" ca="1">(
    SUMIFS(AR1161:AR1201, AY1161:AY1201, INDIRECT("AE" &amp; ROW()), AP1161:AP1201, "💲") +
    SUMIFS(AR1161:AR1201, AY1161:AY1201, INDIRECT("AE" &amp; ROW()), AP1161:AP1201, "📦")
) -
(
    (
        SUMIFS(AR1161:AR1201, AY1161:AY1201, INDIRECT("AE" &amp; ROW()), AP1161:AP1201, "💲", AS1161:AS1201, "Familiar") +
        SUMIFS(AR1161:AR1201, AY1161:AY1201, INDIRECT("AE" &amp; ROW()), AP1161:AP1201, "📦", AS1161:AS1201, "Familiar")
    ) / 2
) -
(
    (
        SUMIFS(AR1161:AR1201, AY1161:AY1201, INDIRECT("AE" &amp; ROW()), AP1161:AP1201, "💲", AS1161:AS1201, "Participante") +
        SUMIFS(AR1161:AR1201, AY1161:AY1201, INDIRECT("AE" &amp; ROW()), AP1161:AP1201, "📦", AS1161:AS1201, "Participante")
    ) / 2
) -
(
    (
        SUMIFS(AR1161:AR1201, AY1161:AY1201, INDIRECT("AE" &amp; ROW()), AP1161:AP1201, "💲", AS1161:AS1201, "Empleado") +
        SUMIFS(AR1161:AR1201, AY1161:AY1201, INDIRECT("AE" &amp; ROW()), AP1161:AP1201, "📦", AS1161:AS1201, "Empleado")
    ) / 2
) -
(
    (
        SUMIFS(AR1161:AR1201, AY1161:AY1201, INDIRECT("AE" &amp; ROW()), AP1161:AP1201, "💲", AS1161:AS1201, "Exonerado ADH") +
        SUMIFS(AR1161:AR1201, AY1161:AY1201, INDIRECT("AE" &amp; ROW()), AP1161:AP1201, "📦", AS1161:AS1201, "Exonerado ADH")
    ) / 2
) -
(
    SUMIFS(AR1161:AR1201, AY1161:AY1201, INDIRECT("AE" &amp; ROW()), AP1161:AP1201, "💲", AS1161:AS1201, "Exonerado Doctor") +
    SUMIFS(AR1161:AR1201, AY1161:AY1201, INDIRECT("AE" &amp; ROW()), AP1161:AP1201, "📦", AS1161:AS1201, "Exonerado Doctor")
) -
(
    (
        SUMIFS(AR1161:AR1201, AY1161:AY1201, INDIRECT("AE" &amp; ROW()), AP1161:AP1201, "💲", AS1161:AS1201, "") +
        SUMIFS(AR1161:AR1201, AY1161:AY1201, INDIRECT("AE" &amp; ROW()), AP1161:AP1201, "📦", AS1161:AS1201, "")
    ) / 2
)</f>
        <v>0</v>
      </c>
      <c r="AM1212" s="56"/>
      <c r="AN1212" s="56"/>
      <c r="AO1212" s="56"/>
      <c r="AP1212" s="56"/>
      <c r="AQ1212" s="56"/>
      <c r="AR1212" s="56"/>
      <c r="AS1212" s="56"/>
      <c r="AT1212" s="56"/>
      <c r="AU1212" s="56"/>
      <c r="AV1212" s="56"/>
      <c r="AW1212" s="56"/>
      <c r="AX1212" s="56"/>
      <c r="AY1212" s="56"/>
      <c r="AZ1212" s="56"/>
      <c r="BA1212" s="56"/>
      <c r="BB1212" s="56"/>
      <c r="BC1212" s="56"/>
      <c r="BD1212" s="56"/>
      <c r="BE1212" s="56"/>
      <c r="BF1212" s="56"/>
      <c r="BG1212" s="56"/>
      <c r="BH1212" s="56"/>
      <c r="BI1212" s="56"/>
      <c r="BJ1212" s="56"/>
      <c r="BK1212" s="56"/>
      <c r="BL1212" s="56"/>
      <c r="BM1212" s="56"/>
      <c r="BN1212" s="56"/>
    </row>
    <row r="1213" spans="1:66" ht="11.25" customHeight="1">
      <c r="A1213" s="3"/>
      <c r="B1213" s="3"/>
      <c r="C1213" s="3"/>
      <c r="D1213" s="3"/>
      <c r="E1213" s="3"/>
      <c r="F1213" s="3"/>
      <c r="G1213" s="3"/>
      <c r="H1213" s="3"/>
      <c r="I1213" s="3"/>
      <c r="J1213" s="3"/>
      <c r="K1213" s="3"/>
      <c r="L1213" s="3"/>
      <c r="M1213" s="3"/>
      <c r="N1213" s="3"/>
      <c r="O1213" s="1"/>
      <c r="P1213" s="3"/>
      <c r="Q1213" s="3"/>
      <c r="R1213" s="15"/>
      <c r="S1213" s="16"/>
      <c r="T1213" s="16"/>
      <c r="U1213" s="173"/>
      <c r="V1213" s="6"/>
      <c r="W1213" s="16"/>
      <c r="X1213" s="16"/>
      <c r="Y1213" s="173"/>
      <c r="Z1213" s="48"/>
      <c r="AA1213" s="173"/>
      <c r="AB1213" s="173"/>
      <c r="AC1213" s="173"/>
      <c r="AD1213" s="174"/>
      <c r="AI1213" s="148">
        <f t="shared" ref="AI1213:AL1213" ca="1" si="820">SUM(AI1198:AI1211)</f>
        <v>0</v>
      </c>
      <c r="AJ1213" s="148">
        <f t="shared" ca="1" si="820"/>
        <v>0</v>
      </c>
      <c r="AK1213" s="148">
        <f t="shared" ca="1" si="820"/>
        <v>0</v>
      </c>
      <c r="AL1213" s="148">
        <f t="shared" ca="1" si="820"/>
        <v>0</v>
      </c>
      <c r="AM1213" s="174"/>
      <c r="AN1213" s="174"/>
      <c r="AO1213" s="174"/>
      <c r="AP1213" s="174"/>
      <c r="AQ1213" s="174"/>
      <c r="AR1213" s="174"/>
      <c r="AS1213" s="174"/>
      <c r="AT1213" s="174"/>
      <c r="AU1213" s="174"/>
      <c r="AV1213" s="174"/>
      <c r="AW1213" s="174"/>
      <c r="AX1213" s="174"/>
      <c r="AY1213" s="174"/>
      <c r="AZ1213" s="174"/>
      <c r="BA1213" s="174"/>
      <c r="BB1213" s="174"/>
      <c r="BC1213" s="174"/>
      <c r="BD1213" s="174"/>
      <c r="BE1213" s="122"/>
      <c r="BF1213" s="122"/>
      <c r="BG1213" s="122"/>
      <c r="BH1213" s="122"/>
      <c r="BI1213" s="122"/>
      <c r="BJ1213" s="174"/>
      <c r="BK1213" s="174"/>
      <c r="BL1213" s="174"/>
      <c r="BM1213" s="174"/>
      <c r="BN1213" s="174"/>
    </row>
    <row r="1214" spans="1:66" ht="15" customHeight="1">
      <c r="A1214" s="210">
        <f>IF(WEEKDAY(A1159)=6, WORKDAY(A1159+1, 1), A1159+1)</f>
        <v>46296</v>
      </c>
      <c r="B1214" s="211"/>
      <c r="C1214" s="211"/>
      <c r="D1214" s="211"/>
      <c r="E1214" s="211"/>
      <c r="F1214" s="211"/>
      <c r="G1214" s="211"/>
      <c r="H1214" s="211"/>
      <c r="I1214" s="211"/>
      <c r="J1214" s="211"/>
      <c r="K1214" s="211"/>
      <c r="L1214" s="211"/>
      <c r="M1214" s="211"/>
      <c r="N1214" s="212"/>
      <c r="O1214" s="1"/>
      <c r="P1214" s="1"/>
      <c r="Q1214" s="1"/>
      <c r="R1214" s="15"/>
      <c r="S1214" s="22"/>
      <c r="T1214" s="22"/>
      <c r="U1214" s="241"/>
      <c r="V1214" s="242"/>
      <c r="W1214" s="242"/>
      <c r="X1214" s="242"/>
      <c r="Y1214" s="242"/>
      <c r="Z1214" s="23"/>
      <c r="AA1214" s="23"/>
      <c r="AB1214" s="23"/>
      <c r="AC1214" s="23"/>
      <c r="AD1214" s="24"/>
      <c r="AE1214" s="181"/>
      <c r="AF1214" s="181"/>
      <c r="AG1214" s="181"/>
      <c r="AH1214" s="181"/>
      <c r="AI1214" s="181"/>
      <c r="AJ1214" s="181"/>
      <c r="AK1214" s="181"/>
      <c r="AL1214" s="181"/>
      <c r="AM1214" s="24"/>
      <c r="AN1214" s="24"/>
      <c r="AO1214" s="24"/>
      <c r="AP1214" s="24"/>
      <c r="AQ1214" s="24"/>
      <c r="AR1214" s="24"/>
      <c r="AS1214" s="24"/>
      <c r="AT1214" s="24"/>
      <c r="AU1214" s="24"/>
      <c r="AV1214" s="24"/>
      <c r="AW1214" s="24"/>
      <c r="AX1214" s="24"/>
      <c r="AY1214" s="24"/>
      <c r="AZ1214" s="24"/>
      <c r="BA1214" s="24"/>
      <c r="BB1214" s="24"/>
      <c r="BC1214" s="24"/>
      <c r="BD1214" s="24"/>
      <c r="BE1214" s="24"/>
      <c r="BF1214" s="24"/>
      <c r="BG1214" s="24"/>
      <c r="BH1214" s="24"/>
      <c r="BI1214" s="24"/>
      <c r="BJ1214" s="24"/>
      <c r="BK1214" s="24"/>
      <c r="BL1214" s="24"/>
      <c r="BM1214" s="24"/>
      <c r="BN1214" s="24"/>
    </row>
    <row r="1215" spans="1:66" ht="15" customHeight="1">
      <c r="A1215" s="25" t="s">
        <v>15</v>
      </c>
      <c r="B1215" s="25" t="s">
        <v>16</v>
      </c>
      <c r="C1215" s="213" t="s">
        <v>17</v>
      </c>
      <c r="D1215" s="214"/>
      <c r="E1215" s="214"/>
      <c r="F1215" s="215"/>
      <c r="G1215" s="213" t="s">
        <v>18</v>
      </c>
      <c r="H1215" s="214"/>
      <c r="I1215" s="214"/>
      <c r="J1215" s="215"/>
      <c r="K1215" s="213" t="s">
        <v>19</v>
      </c>
      <c r="L1215" s="214"/>
      <c r="M1215" s="214"/>
      <c r="N1215" s="215"/>
      <c r="O1215" s="1"/>
      <c r="P1215" s="1"/>
      <c r="Q1215" s="1"/>
      <c r="R1215" s="26"/>
      <c r="S1215" s="234" t="s">
        <v>17</v>
      </c>
      <c r="T1215" s="214"/>
      <c r="U1215" s="215"/>
      <c r="V1215" s="27"/>
      <c r="W1215" s="234" t="s">
        <v>18</v>
      </c>
      <c r="X1215" s="214"/>
      <c r="Y1215" s="215"/>
      <c r="Z1215" s="28"/>
      <c r="AA1215" s="234" t="s">
        <v>19</v>
      </c>
      <c r="AB1215" s="214"/>
      <c r="AC1215" s="215"/>
      <c r="AD1215" s="29"/>
      <c r="AE1215" s="181"/>
      <c r="AF1215" s="181"/>
      <c r="AG1215" s="181"/>
      <c r="AH1215" s="181"/>
      <c r="AI1215" s="181"/>
      <c r="AJ1215" s="181"/>
      <c r="AK1215" s="181"/>
      <c r="AL1215" s="181"/>
      <c r="AM1215" s="29"/>
      <c r="AN1215" s="34" t="s">
        <v>2</v>
      </c>
      <c r="AO1215" s="34" t="s">
        <v>3</v>
      </c>
      <c r="AP1215" s="34" t="s">
        <v>4</v>
      </c>
      <c r="AQ1215" s="34" t="s">
        <v>5</v>
      </c>
      <c r="AR1215" s="34" t="s">
        <v>6</v>
      </c>
      <c r="AS1215" s="34" t="s">
        <v>7</v>
      </c>
      <c r="AT1215" s="34" t="s">
        <v>27</v>
      </c>
      <c r="AU1215" s="34" t="s">
        <v>28</v>
      </c>
      <c r="AV1215" s="34" t="s">
        <v>29</v>
      </c>
      <c r="AW1215" s="34" t="s">
        <v>30</v>
      </c>
      <c r="AX1215" s="34" t="s">
        <v>12</v>
      </c>
      <c r="AY1215" s="34" t="s">
        <v>20</v>
      </c>
      <c r="AZ1215" s="35"/>
      <c r="BA1215" s="35"/>
      <c r="BB1215" s="35"/>
      <c r="BC1215" s="35"/>
      <c r="BD1215" s="35"/>
      <c r="BE1215" s="35"/>
      <c r="BF1215" s="35"/>
      <c r="BG1215" s="35"/>
      <c r="BH1215" s="35"/>
      <c r="BI1215" s="35"/>
      <c r="BJ1215" s="35"/>
      <c r="BK1215" s="35"/>
      <c r="BL1215" s="35"/>
      <c r="BM1215" s="35"/>
      <c r="BN1215" s="35"/>
    </row>
    <row r="1216" spans="1:66" ht="11.25" customHeight="1">
      <c r="A1216" s="219">
        <f>Q1222</f>
        <v>0.33333333333333331</v>
      </c>
      <c r="B1216" s="38"/>
      <c r="C1216" s="204"/>
      <c r="D1216" s="207"/>
      <c r="E1216" s="40" t="s">
        <v>36</v>
      </c>
      <c r="F1216" s="42" t="str">
        <f>IF(D1216&lt;&gt;"", VLOOKUP(D1216,'Base de Datos'!$A$2:$D1268,2,FALSE()),"")</f>
        <v/>
      </c>
      <c r="G1216" s="204"/>
      <c r="H1216" s="216"/>
      <c r="I1216" s="40" t="s">
        <v>36</v>
      </c>
      <c r="J1216" s="42" t="str">
        <f>IF(H1216&lt;&gt;"", VLOOKUP(H1216,'Base de Datos'!$A$2:$D1268,2,FALSE()),"")</f>
        <v/>
      </c>
      <c r="K1216" s="204"/>
      <c r="L1216" s="216"/>
      <c r="M1216" s="40" t="s">
        <v>36</v>
      </c>
      <c r="N1216" s="42" t="str">
        <f>IF(L1216&lt;&gt;"", VLOOKUP(L1216,'Base de Datos'!$A$2:$D1268,2,FALSE()),"")</f>
        <v/>
      </c>
      <c r="O1216" s="43"/>
      <c r="P1216" s="1"/>
      <c r="Q1216" s="44"/>
      <c r="R1216" s="15"/>
      <c r="S1216" s="45"/>
      <c r="T1216" s="45" t="s">
        <v>37</v>
      </c>
      <c r="U1216" s="46"/>
      <c r="V1216" s="47"/>
      <c r="W1216" s="45"/>
      <c r="X1216" s="45" t="s">
        <v>37</v>
      </c>
      <c r="Y1216" s="46"/>
      <c r="Z1216" s="47"/>
      <c r="AA1216" s="45"/>
      <c r="AB1216" s="45" t="s">
        <v>37</v>
      </c>
      <c r="AC1216" s="46"/>
      <c r="AD1216" s="48"/>
      <c r="AE1216" s="181"/>
      <c r="AF1216" s="181"/>
      <c r="AG1216" s="181"/>
      <c r="AH1216" s="181"/>
      <c r="AI1216" s="181"/>
      <c r="AJ1216" s="181"/>
      <c r="AK1216" s="181"/>
      <c r="AL1216" s="181"/>
      <c r="AM1216" s="48"/>
      <c r="AN1216" s="53">
        <f>A1214</f>
        <v>46296</v>
      </c>
      <c r="AO1216" s="54" t="str">
        <f>C1215</f>
        <v>Consultorio N° 1</v>
      </c>
      <c r="AP1216" s="55">
        <f t="shared" ref="AP1216:AQ1216" si="821">C1216</f>
        <v>0</v>
      </c>
      <c r="AQ1216" s="55">
        <f t="shared" si="821"/>
        <v>0</v>
      </c>
      <c r="AR1216" s="55">
        <f>U1216</f>
        <v>0</v>
      </c>
      <c r="AS1216" s="55">
        <f>S1216</f>
        <v>0</v>
      </c>
      <c r="AT1216" s="55">
        <f>S1217</f>
        <v>0</v>
      </c>
      <c r="AU1216" s="55">
        <f>U1217</f>
        <v>0</v>
      </c>
      <c r="AV1216" s="55">
        <f>S1218</f>
        <v>0</v>
      </c>
      <c r="AW1216" s="55">
        <f>U1218</f>
        <v>0</v>
      </c>
      <c r="AX1216" s="55">
        <f>U1219</f>
        <v>0</v>
      </c>
      <c r="AY1216" s="55">
        <f>F1219</f>
        <v>0</v>
      </c>
      <c r="AZ1216" s="56"/>
      <c r="BA1216" s="56"/>
      <c r="BB1216" s="56"/>
      <c r="BC1216" s="56"/>
      <c r="BD1216" s="56"/>
      <c r="BE1216" s="56"/>
      <c r="BF1216" s="56"/>
      <c r="BG1216" s="56"/>
      <c r="BH1216" s="56"/>
      <c r="BI1216" s="56"/>
      <c r="BJ1216" s="56"/>
      <c r="BK1216" s="56"/>
      <c r="BL1216" s="56"/>
      <c r="BM1216" s="56"/>
      <c r="BN1216" s="56"/>
    </row>
    <row r="1217" spans="1:66" ht="11.25" customHeight="1">
      <c r="A1217" s="220"/>
      <c r="B1217" s="38"/>
      <c r="C1217" s="205"/>
      <c r="D1217" s="208"/>
      <c r="E1217" s="57" t="s">
        <v>42</v>
      </c>
      <c r="F1217" s="58" t="str">
        <f>IF(D1216&lt;&gt;"", VLOOKUP(D1216,'Base de Datos'!$A$2:$D1268,3,FALSE()),"")</f>
        <v/>
      </c>
      <c r="G1217" s="205"/>
      <c r="H1217" s="208"/>
      <c r="I1217" s="57" t="s">
        <v>42</v>
      </c>
      <c r="J1217" s="58" t="str">
        <f>IF(H1216&lt;&gt;"", VLOOKUP(H1216,'Base de Datos'!$A$2:$D1268,3,FALSE()),"")</f>
        <v/>
      </c>
      <c r="K1217" s="205"/>
      <c r="L1217" s="208"/>
      <c r="M1217" s="57" t="s">
        <v>42</v>
      </c>
      <c r="N1217" s="58" t="str">
        <f>IF(L1216&lt;&gt;"", VLOOKUP(L1216,'Base de Datos'!$A$2:$D1268,3,FALSE()),"")</f>
        <v/>
      </c>
      <c r="O1217" s="43"/>
      <c r="P1217" s="1"/>
      <c r="Q1217" s="44"/>
      <c r="R1217" s="15"/>
      <c r="S1217" s="229"/>
      <c r="T1217" s="230"/>
      <c r="U1217" s="59"/>
      <c r="V1217" s="47"/>
      <c r="W1217" s="229"/>
      <c r="X1217" s="230"/>
      <c r="Y1217" s="59"/>
      <c r="Z1217" s="47"/>
      <c r="AA1217" s="229"/>
      <c r="AB1217" s="230"/>
      <c r="AC1217" s="59"/>
      <c r="AD1217" s="48"/>
      <c r="AE1217" s="181"/>
      <c r="AF1217" s="181"/>
      <c r="AG1217" s="181"/>
      <c r="AH1217" s="181"/>
      <c r="AI1217" s="181"/>
      <c r="AJ1217" s="181"/>
      <c r="AK1217" s="181"/>
      <c r="AL1217" s="181"/>
      <c r="AM1217" s="48"/>
      <c r="AN1217" s="53">
        <f>A1214</f>
        <v>46296</v>
      </c>
      <c r="AO1217" s="54" t="str">
        <f>C1215</f>
        <v>Consultorio N° 1</v>
      </c>
      <c r="AP1217" s="55" t="str">
        <f t="shared" ref="AP1217:AQ1217" si="822">C1220</f>
        <v>📌</v>
      </c>
      <c r="AQ1217" s="55" t="str">
        <f t="shared" si="822"/>
        <v>Felipe Fuenmayor</v>
      </c>
      <c r="AR1217" s="64">
        <f>U1220</f>
        <v>0</v>
      </c>
      <c r="AS1217" s="55">
        <f>S1220</f>
        <v>0</v>
      </c>
      <c r="AT1217" s="55">
        <f>S1221</f>
        <v>0</v>
      </c>
      <c r="AU1217" s="55">
        <f>U1221</f>
        <v>0</v>
      </c>
      <c r="AV1217" s="55">
        <f>S1222</f>
        <v>0</v>
      </c>
      <c r="AW1217" s="55">
        <f>U1222</f>
        <v>0</v>
      </c>
      <c r="AX1217" s="55">
        <f>U1223</f>
        <v>0</v>
      </c>
      <c r="AY1217" s="55" t="str">
        <f>F1223</f>
        <v>Dr. Jorge Valeri</v>
      </c>
      <c r="AZ1217" s="56"/>
      <c r="BA1217" s="56"/>
      <c r="BB1217" s="56"/>
      <c r="BC1217" s="56"/>
      <c r="BD1217" s="56"/>
      <c r="BE1217" s="56"/>
      <c r="BF1217" s="56"/>
      <c r="BG1217" s="56"/>
      <c r="BH1217" s="56"/>
      <c r="BI1217" s="56"/>
      <c r="BJ1217" s="56"/>
      <c r="BK1217" s="56"/>
      <c r="BL1217" s="56"/>
      <c r="BM1217" s="56"/>
      <c r="BN1217" s="56"/>
    </row>
    <row r="1218" spans="1:66" ht="11.25" customHeight="1">
      <c r="A1218" s="220"/>
      <c r="B1218" s="38"/>
      <c r="C1218" s="205"/>
      <c r="D1218" s="208"/>
      <c r="E1218" s="57" t="s">
        <v>44</v>
      </c>
      <c r="F1218" s="58" t="str">
        <f>IF(D1216&lt;&gt;"", VLOOKUP(D1216,'Base de Datos'!$A$2:$D1268,4,FALSE()),"")</f>
        <v/>
      </c>
      <c r="G1218" s="205"/>
      <c r="H1218" s="208"/>
      <c r="I1218" s="57" t="s">
        <v>44</v>
      </c>
      <c r="J1218" s="58" t="str">
        <f>IF(H1216&lt;&gt;"", VLOOKUP(H1216,'Base de Datos'!$A$2:$D1268,4,FALSE()),"")</f>
        <v/>
      </c>
      <c r="K1218" s="205"/>
      <c r="L1218" s="208"/>
      <c r="M1218" s="57" t="s">
        <v>44</v>
      </c>
      <c r="N1218" s="58" t="str">
        <f>IF(L1216&lt;&gt;"", VLOOKUP(L1216,'Base de Datos'!$A$2:$D1268,4,FALSE()),"")</f>
        <v/>
      </c>
      <c r="O1218" s="43"/>
      <c r="P1218" s="1"/>
      <c r="Q1218" s="44"/>
      <c r="R1218" s="15"/>
      <c r="S1218" s="229"/>
      <c r="T1218" s="230"/>
      <c r="U1218" s="59"/>
      <c r="V1218" s="47"/>
      <c r="W1218" s="229"/>
      <c r="X1218" s="230"/>
      <c r="Y1218" s="59"/>
      <c r="Z1218" s="47"/>
      <c r="AA1218" s="229"/>
      <c r="AB1218" s="230"/>
      <c r="AC1218" s="59"/>
      <c r="AD1218" s="48"/>
      <c r="AE1218" s="181"/>
      <c r="AF1218" s="181"/>
      <c r="AG1218" s="181"/>
      <c r="AH1218" s="181"/>
      <c r="AI1218" s="181"/>
      <c r="AJ1218" s="181"/>
      <c r="AK1218" s="181"/>
      <c r="AL1218" s="181"/>
      <c r="AM1218" s="48"/>
      <c r="AN1218" s="53">
        <f>A1214</f>
        <v>46296</v>
      </c>
      <c r="AO1218" s="54" t="str">
        <f>C1215</f>
        <v>Consultorio N° 1</v>
      </c>
      <c r="AP1218" s="55">
        <f t="shared" ref="AP1218:AQ1218" si="823">C1224</f>
        <v>0</v>
      </c>
      <c r="AQ1218" s="55">
        <f t="shared" si="823"/>
        <v>0</v>
      </c>
      <c r="AR1218" s="64">
        <f>U1224</f>
        <v>0</v>
      </c>
      <c r="AS1218" s="55">
        <f>S1224</f>
        <v>0</v>
      </c>
      <c r="AT1218" s="55">
        <f>S1225</f>
        <v>0</v>
      </c>
      <c r="AU1218" s="55">
        <f>U1225</f>
        <v>0</v>
      </c>
      <c r="AV1218" s="55">
        <f>S1226</f>
        <v>0</v>
      </c>
      <c r="AW1218" s="55">
        <f>U1226</f>
        <v>0</v>
      </c>
      <c r="AX1218" s="55">
        <f>U1227</f>
        <v>0</v>
      </c>
      <c r="AY1218" s="55">
        <f>F1227</f>
        <v>0</v>
      </c>
      <c r="AZ1218" s="56"/>
      <c r="BA1218" s="56"/>
      <c r="BB1218" s="56"/>
      <c r="BC1218" s="56"/>
      <c r="BD1218" s="56"/>
      <c r="BE1218" s="56"/>
      <c r="BF1218" s="56"/>
      <c r="BG1218" s="56"/>
      <c r="BH1218" s="56"/>
      <c r="BI1218" s="56"/>
      <c r="BJ1218" s="56"/>
      <c r="BK1218" s="56"/>
      <c r="BL1218" s="56"/>
      <c r="BM1218" s="56"/>
      <c r="BN1218" s="56"/>
    </row>
    <row r="1219" spans="1:66" ht="11.25" customHeight="1">
      <c r="A1219" s="221"/>
      <c r="B1219" s="38"/>
      <c r="C1219" s="206"/>
      <c r="D1219" s="209"/>
      <c r="E1219" s="85" t="s">
        <v>46</v>
      </c>
      <c r="F1219" s="86"/>
      <c r="G1219" s="206"/>
      <c r="H1219" s="209"/>
      <c r="I1219" s="87" t="s">
        <v>46</v>
      </c>
      <c r="J1219" s="88"/>
      <c r="K1219" s="206"/>
      <c r="L1219" s="209"/>
      <c r="M1219" s="87" t="s">
        <v>46</v>
      </c>
      <c r="N1219" s="88"/>
      <c r="O1219" s="43"/>
      <c r="P1219" s="1"/>
      <c r="Q1219" s="44"/>
      <c r="R1219" s="15"/>
      <c r="S1219" s="227" t="str">
        <f>IF(OR(S1216="Empleado",S1216="Familiar"),"Nombre del Empleado","N° Factura")</f>
        <v>N° Factura</v>
      </c>
      <c r="T1219" s="228"/>
      <c r="U1219" s="89"/>
      <c r="V1219" s="47"/>
      <c r="W1219" s="227" t="str">
        <f>IF(OR(W1216="Empleado",W1216="Familiar"),"Nombre del Empleado","N° Factura")</f>
        <v>N° Factura</v>
      </c>
      <c r="X1219" s="228"/>
      <c r="Y1219" s="89"/>
      <c r="Z1219" s="47"/>
      <c r="AA1219" s="227" t="str">
        <f>IF(OR(AA1216="Empleado",AA1216="Familiar"),"Nombre del Empleado","N° Factura")</f>
        <v>N° Factura</v>
      </c>
      <c r="AB1219" s="228"/>
      <c r="AC1219" s="89"/>
      <c r="AD1219" s="48"/>
      <c r="AE1219" s="181"/>
      <c r="AF1219" s="181"/>
      <c r="AG1219" s="181"/>
      <c r="AH1219" s="181"/>
      <c r="AI1219" s="181"/>
      <c r="AJ1219" s="181"/>
      <c r="AK1219" s="181"/>
      <c r="AL1219" s="181"/>
      <c r="AM1219" s="48"/>
      <c r="AN1219" s="53">
        <f>A1214</f>
        <v>46296</v>
      </c>
      <c r="AO1219" s="54" t="str">
        <f>C1215</f>
        <v>Consultorio N° 1</v>
      </c>
      <c r="AP1219" s="55">
        <f t="shared" ref="AP1219:AQ1219" si="824">C1228</f>
        <v>0</v>
      </c>
      <c r="AQ1219" s="55">
        <f t="shared" si="824"/>
        <v>0</v>
      </c>
      <c r="AR1219" s="64">
        <f>U1228</f>
        <v>0</v>
      </c>
      <c r="AS1219" s="55">
        <f>S1228</f>
        <v>0</v>
      </c>
      <c r="AT1219" s="55">
        <f>S1229</f>
        <v>0</v>
      </c>
      <c r="AU1219" s="64">
        <f>U1229</f>
        <v>0</v>
      </c>
      <c r="AV1219" s="55">
        <f>S1230</f>
        <v>0</v>
      </c>
      <c r="AW1219" s="55">
        <f>U1230</f>
        <v>0</v>
      </c>
      <c r="AX1219" s="55">
        <f>U1231</f>
        <v>0</v>
      </c>
      <c r="AY1219" s="55">
        <f>F1231</f>
        <v>0</v>
      </c>
      <c r="AZ1219" s="56"/>
      <c r="BA1219" s="56"/>
      <c r="BB1219" s="56"/>
      <c r="BC1219" s="56"/>
      <c r="BD1219" s="56"/>
      <c r="BE1219" s="56"/>
      <c r="BF1219" s="56"/>
      <c r="BG1219" s="56"/>
      <c r="BH1219" s="56"/>
      <c r="BI1219" s="56"/>
      <c r="BJ1219" s="56"/>
      <c r="BK1219" s="56"/>
      <c r="BL1219" s="56"/>
      <c r="BM1219" s="56"/>
      <c r="BN1219" s="56"/>
    </row>
    <row r="1220" spans="1:66" ht="11.25" customHeight="1">
      <c r="A1220" s="222">
        <f>A1216+$Q$13/1440</f>
        <v>0.375</v>
      </c>
      <c r="B1220" s="38"/>
      <c r="C1220" s="204" t="s">
        <v>61</v>
      </c>
      <c r="D1220" s="207" t="s">
        <v>367</v>
      </c>
      <c r="E1220" s="40" t="s">
        <v>36</v>
      </c>
      <c r="F1220" s="42">
        <f>IF(D1220&lt;&gt;"", VLOOKUP(D1220,'Base de Datos'!$A$2:$D1268,2,FALSE()),"")</f>
        <v>0</v>
      </c>
      <c r="G1220" s="204" t="s">
        <v>61</v>
      </c>
      <c r="H1220" s="216" t="s">
        <v>368</v>
      </c>
      <c r="I1220" s="40" t="s">
        <v>36</v>
      </c>
      <c r="J1220" s="42" t="str">
        <f>IF(H1220&lt;&gt;"", VLOOKUP(H1220,'Base de Datos'!$A$2:$D1268,2,FALSE()),"")</f>
        <v>Luis Hernandez</v>
      </c>
      <c r="K1220" s="204" t="s">
        <v>61</v>
      </c>
      <c r="L1220" s="216" t="s">
        <v>312</v>
      </c>
      <c r="M1220" s="40" t="s">
        <v>36</v>
      </c>
      <c r="N1220" s="42">
        <f>IF(L1220&lt;&gt;"", VLOOKUP(L1220,'Base de Datos'!$A$2:$D1268,2,FALSE()),"")</f>
        <v>0</v>
      </c>
      <c r="O1220" s="262" t="s">
        <v>32</v>
      </c>
      <c r="P1220" s="242"/>
      <c r="Q1220" s="263">
        <f ca="1">$N$2</f>
        <v>888.89089999999999</v>
      </c>
      <c r="R1220" s="15"/>
      <c r="S1220" s="45"/>
      <c r="T1220" s="45" t="s">
        <v>37</v>
      </c>
      <c r="U1220" s="103"/>
      <c r="V1220" s="47"/>
      <c r="W1220" s="45"/>
      <c r="X1220" s="45" t="s">
        <v>37</v>
      </c>
      <c r="Y1220" s="46"/>
      <c r="Z1220" s="47"/>
      <c r="AA1220" s="45"/>
      <c r="AB1220" s="45" t="s">
        <v>37</v>
      </c>
      <c r="AC1220" s="46"/>
      <c r="AD1220" s="48"/>
      <c r="AE1220" s="181"/>
      <c r="AF1220" s="181"/>
      <c r="AG1220" s="181"/>
      <c r="AH1220" s="181"/>
      <c r="AI1220" s="181"/>
      <c r="AJ1220" s="181"/>
      <c r="AK1220" s="181"/>
      <c r="AL1220" s="181"/>
      <c r="AM1220" s="48"/>
      <c r="AN1220" s="53">
        <f>A1214</f>
        <v>46296</v>
      </c>
      <c r="AO1220" s="54" t="str">
        <f>C1215</f>
        <v>Consultorio N° 1</v>
      </c>
      <c r="AP1220" s="55">
        <f t="shared" ref="AP1220:AQ1220" si="825">C1232</f>
        <v>0</v>
      </c>
      <c r="AQ1220" s="55">
        <f t="shared" si="825"/>
        <v>0</v>
      </c>
      <c r="AR1220" s="64">
        <f>U1232</f>
        <v>0</v>
      </c>
      <c r="AS1220" s="55">
        <f>S1232</f>
        <v>0</v>
      </c>
      <c r="AT1220" s="55">
        <f>S1233</f>
        <v>0</v>
      </c>
      <c r="AU1220" s="55">
        <f>U1233</f>
        <v>0</v>
      </c>
      <c r="AV1220" s="55">
        <f>S1234</f>
        <v>0</v>
      </c>
      <c r="AW1220" s="55">
        <f>U1234</f>
        <v>0</v>
      </c>
      <c r="AX1220" s="55">
        <f>U1235</f>
        <v>0</v>
      </c>
      <c r="AY1220" s="55">
        <f>F1235</f>
        <v>0</v>
      </c>
      <c r="AZ1220" s="56"/>
      <c r="BA1220" s="56"/>
      <c r="BB1220" s="56"/>
      <c r="BC1220" s="56"/>
      <c r="BD1220" s="56"/>
      <c r="BE1220" s="56"/>
      <c r="BF1220" s="56"/>
      <c r="BG1220" s="56"/>
      <c r="BH1220" s="56"/>
      <c r="BI1220" s="56"/>
      <c r="BJ1220" s="56"/>
      <c r="BK1220" s="56"/>
      <c r="BL1220" s="56"/>
      <c r="BM1220" s="56"/>
      <c r="BN1220" s="56"/>
    </row>
    <row r="1221" spans="1:66" ht="11.25" customHeight="1">
      <c r="A1221" s="220"/>
      <c r="B1221" s="38"/>
      <c r="C1221" s="205"/>
      <c r="D1221" s="208"/>
      <c r="E1221" s="57" t="s">
        <v>42</v>
      </c>
      <c r="F1221" s="58">
        <f>IF(D1220&lt;&gt;"", VLOOKUP(D1220,'Base de Datos'!$A$2:$D1268,3,FALSE()),"")</f>
        <v>4122639393</v>
      </c>
      <c r="G1221" s="205"/>
      <c r="H1221" s="208"/>
      <c r="I1221" s="57" t="s">
        <v>42</v>
      </c>
      <c r="J1221" s="58">
        <f>IF(H1220&lt;&gt;"", VLOOKUP(H1220,'Base de Datos'!$A$2:$D1268,3,FALSE()),"")</f>
        <v>4143089921</v>
      </c>
      <c r="K1221" s="205"/>
      <c r="L1221" s="208"/>
      <c r="M1221" s="57" t="s">
        <v>42</v>
      </c>
      <c r="N1221" s="58">
        <f>IF(L1220&lt;&gt;"", VLOOKUP(L1220,'Base de Datos'!$A$2:$D1268,3,FALSE()),"")</f>
        <v>4129836320</v>
      </c>
      <c r="O1221" s="242"/>
      <c r="P1221" s="242"/>
      <c r="Q1221" s="264"/>
      <c r="R1221" s="15"/>
      <c r="S1221" s="229"/>
      <c r="T1221" s="230"/>
      <c r="U1221" s="59"/>
      <c r="V1221" s="47"/>
      <c r="W1221" s="229"/>
      <c r="X1221" s="230"/>
      <c r="Y1221" s="59"/>
      <c r="Z1221" s="47"/>
      <c r="AA1221" s="229"/>
      <c r="AB1221" s="230"/>
      <c r="AC1221" s="59"/>
      <c r="AD1221" s="48"/>
      <c r="AE1221" s="181"/>
      <c r="AF1221" s="181"/>
      <c r="AG1221" s="181"/>
      <c r="AH1221" s="181"/>
      <c r="AI1221" s="181"/>
      <c r="AJ1221" s="181"/>
      <c r="AK1221" s="181"/>
      <c r="AL1221" s="181"/>
      <c r="AM1221" s="48"/>
      <c r="AN1221" s="53">
        <f>A1214</f>
        <v>46296</v>
      </c>
      <c r="AO1221" s="54" t="str">
        <f>C1215</f>
        <v>Consultorio N° 1</v>
      </c>
      <c r="AP1221" s="55">
        <f t="shared" ref="AP1221:AQ1221" si="826">C1236</f>
        <v>0</v>
      </c>
      <c r="AQ1221" s="55">
        <f t="shared" si="826"/>
        <v>0</v>
      </c>
      <c r="AR1221" s="55">
        <f>U1236</f>
        <v>0</v>
      </c>
      <c r="AS1221" s="55">
        <f>S1236</f>
        <v>0</v>
      </c>
      <c r="AT1221" s="55">
        <f>S1237</f>
        <v>0</v>
      </c>
      <c r="AU1221" s="55">
        <f>U1237</f>
        <v>0</v>
      </c>
      <c r="AV1221" s="55">
        <f>S1238</f>
        <v>0</v>
      </c>
      <c r="AW1221" s="55">
        <f>U1238</f>
        <v>0</v>
      </c>
      <c r="AX1221" s="55">
        <f>U1239</f>
        <v>0</v>
      </c>
      <c r="AY1221" s="55">
        <f>F1239</f>
        <v>0</v>
      </c>
      <c r="AZ1221" s="56"/>
      <c r="BA1221" s="56"/>
      <c r="BB1221" s="56"/>
      <c r="BC1221" s="56"/>
      <c r="BD1221" s="56"/>
      <c r="BE1221" s="56"/>
      <c r="BF1221" s="56"/>
      <c r="BG1221" s="56"/>
      <c r="BH1221" s="56"/>
      <c r="BI1221" s="56"/>
      <c r="BJ1221" s="56"/>
      <c r="BK1221" s="56"/>
      <c r="BL1221" s="56"/>
      <c r="BM1221" s="56"/>
      <c r="BN1221" s="56"/>
    </row>
    <row r="1222" spans="1:66" ht="11.25" customHeight="1">
      <c r="A1222" s="220"/>
      <c r="B1222" s="38"/>
      <c r="C1222" s="205"/>
      <c r="D1222" s="208"/>
      <c r="E1222" s="57" t="s">
        <v>44</v>
      </c>
      <c r="F1222" s="58" t="str">
        <f>IF(D1220&lt;&gt;"", VLOOKUP(D1220,'Base de Datos'!$A$2:$D1268,4,FALSE()),"")</f>
        <v>V4769698</v>
      </c>
      <c r="G1222" s="205"/>
      <c r="H1222" s="208"/>
      <c r="I1222" s="57" t="s">
        <v>44</v>
      </c>
      <c r="J1222" s="58">
        <f>IF(H1220&lt;&gt;"", VLOOKUP(H1220,'Base de Datos'!$A$2:$D1268,4,FALSE()),"")</f>
        <v>0</v>
      </c>
      <c r="K1222" s="205"/>
      <c r="L1222" s="208"/>
      <c r="M1222" s="57" t="s">
        <v>44</v>
      </c>
      <c r="N1222" s="58" t="str">
        <f>IF(L1220&lt;&gt;"", VLOOKUP(L1220,'Base de Datos'!$A$2:$D1268,4,FALSE()),"")</f>
        <v>V28158107</v>
      </c>
      <c r="O1222" s="43"/>
      <c r="P1222" s="104" t="s">
        <v>50</v>
      </c>
      <c r="Q1222" s="110">
        <v>0.33333333333333331</v>
      </c>
      <c r="R1222" s="15"/>
      <c r="S1222" s="229"/>
      <c r="T1222" s="230"/>
      <c r="U1222" s="59"/>
      <c r="V1222" s="47"/>
      <c r="W1222" s="229"/>
      <c r="X1222" s="230"/>
      <c r="Y1222" s="59"/>
      <c r="Z1222" s="47"/>
      <c r="AA1222" s="229"/>
      <c r="AB1222" s="230"/>
      <c r="AC1222" s="59"/>
      <c r="AD1222" s="48"/>
      <c r="AE1222" s="181"/>
      <c r="AF1222" s="181"/>
      <c r="AG1222" s="181"/>
      <c r="AH1222" s="181"/>
      <c r="AI1222" s="181"/>
      <c r="AJ1222" s="181"/>
      <c r="AK1222" s="181"/>
      <c r="AL1222" s="181"/>
      <c r="AM1222" s="48"/>
      <c r="AN1222" s="53">
        <f>A1214</f>
        <v>46296</v>
      </c>
      <c r="AO1222" s="54" t="str">
        <f>C1215</f>
        <v>Consultorio N° 1</v>
      </c>
      <c r="AP1222" s="55">
        <f t="shared" ref="AP1222:AQ1222" si="827">C1240</f>
        <v>0</v>
      </c>
      <c r="AQ1222" s="55">
        <f t="shared" si="827"/>
        <v>0</v>
      </c>
      <c r="AR1222" s="55">
        <f>U1240</f>
        <v>0</v>
      </c>
      <c r="AS1222" s="55">
        <f>S1240</f>
        <v>0</v>
      </c>
      <c r="AT1222" s="55">
        <f>S1241</f>
        <v>0</v>
      </c>
      <c r="AU1222" s="55">
        <f>U1241</f>
        <v>0</v>
      </c>
      <c r="AV1222" s="55">
        <f>S1242</f>
        <v>0</v>
      </c>
      <c r="AW1222" s="55">
        <f>U1242</f>
        <v>0</v>
      </c>
      <c r="AX1222" s="55">
        <f>U1243</f>
        <v>0</v>
      </c>
      <c r="AY1222" s="55">
        <f>F1243</f>
        <v>0</v>
      </c>
      <c r="AZ1222" s="56"/>
      <c r="BA1222" s="56"/>
      <c r="BB1222" s="56"/>
      <c r="BC1222" s="56"/>
      <c r="BD1222" s="56"/>
      <c r="BE1222" s="56"/>
      <c r="BF1222" s="56"/>
      <c r="BG1222" s="56"/>
      <c r="BH1222" s="56"/>
      <c r="BI1222" s="56"/>
      <c r="BJ1222" s="56"/>
      <c r="BK1222" s="56"/>
      <c r="BL1222" s="56"/>
      <c r="BM1222" s="56"/>
      <c r="BN1222" s="56"/>
    </row>
    <row r="1223" spans="1:66" ht="11.25" customHeight="1">
      <c r="A1223" s="221"/>
      <c r="B1223" s="38"/>
      <c r="C1223" s="206"/>
      <c r="D1223" s="209"/>
      <c r="E1223" s="85" t="s">
        <v>46</v>
      </c>
      <c r="F1223" s="107" t="s">
        <v>48</v>
      </c>
      <c r="G1223" s="206"/>
      <c r="H1223" s="209"/>
      <c r="I1223" s="85" t="s">
        <v>46</v>
      </c>
      <c r="J1223" s="108" t="s">
        <v>69</v>
      </c>
      <c r="K1223" s="206"/>
      <c r="L1223" s="209"/>
      <c r="M1223" s="85" t="s">
        <v>46</v>
      </c>
      <c r="N1223" s="108" t="s">
        <v>55</v>
      </c>
      <c r="O1223" s="43"/>
      <c r="P1223" s="104" t="s">
        <v>54</v>
      </c>
      <c r="Q1223" s="109">
        <v>60</v>
      </c>
      <c r="R1223" s="15"/>
      <c r="S1223" s="227" t="str">
        <f>IF(OR(S1220="Empleado",S1220="Familiar"),"Nombre del Empleado","N° Factura")</f>
        <v>N° Factura</v>
      </c>
      <c r="T1223" s="228"/>
      <c r="U1223" s="89"/>
      <c r="V1223" s="47"/>
      <c r="W1223" s="227" t="str">
        <f>IF(OR(W1220="Empleado",W1220="Familiar"),"Nombre del Empleado","N° Factura")</f>
        <v>N° Factura</v>
      </c>
      <c r="X1223" s="228"/>
      <c r="Y1223" s="111"/>
      <c r="Z1223" s="47"/>
      <c r="AA1223" s="227" t="str">
        <f>IF(OR(AA1220="Empleado",AA1220="Familiar"),"Nombre del Empleado","N° Factura")</f>
        <v>N° Factura</v>
      </c>
      <c r="AB1223" s="228"/>
      <c r="AC1223" s="111"/>
      <c r="AD1223" s="48"/>
      <c r="AE1223" s="181"/>
      <c r="AF1223" s="181"/>
      <c r="AG1223" s="181"/>
      <c r="AH1223" s="181"/>
      <c r="AI1223" s="181"/>
      <c r="AJ1223" s="181"/>
      <c r="AK1223" s="181"/>
      <c r="AL1223" s="181"/>
      <c r="AM1223" s="48"/>
      <c r="AN1223" s="53">
        <f>A1214</f>
        <v>46296</v>
      </c>
      <c r="AO1223" s="54" t="str">
        <f>C1215</f>
        <v>Consultorio N° 1</v>
      </c>
      <c r="AP1223" s="55">
        <f t="shared" ref="AP1223:AQ1223" si="828">C1244</f>
        <v>0</v>
      </c>
      <c r="AQ1223" s="55">
        <f t="shared" si="828"/>
        <v>0</v>
      </c>
      <c r="AR1223" s="55">
        <f>U1244</f>
        <v>0</v>
      </c>
      <c r="AS1223" s="55">
        <f>S1244</f>
        <v>0</v>
      </c>
      <c r="AT1223" s="55">
        <f>S1245</f>
        <v>0</v>
      </c>
      <c r="AU1223" s="55">
        <f>U1245</f>
        <v>0</v>
      </c>
      <c r="AV1223" s="55">
        <f>S1246</f>
        <v>0</v>
      </c>
      <c r="AW1223" s="55">
        <f>U1246</f>
        <v>0</v>
      </c>
      <c r="AX1223" s="55">
        <f>U1247</f>
        <v>0</v>
      </c>
      <c r="AY1223" s="55">
        <f>F1247</f>
        <v>0</v>
      </c>
      <c r="AZ1223" s="56"/>
      <c r="BA1223" s="56"/>
      <c r="BB1223" s="56"/>
      <c r="BC1223" s="56"/>
      <c r="BD1223" s="56"/>
      <c r="BE1223" s="56"/>
      <c r="BF1223" s="56"/>
      <c r="BG1223" s="56"/>
      <c r="BH1223" s="56"/>
      <c r="BI1223" s="56"/>
      <c r="BJ1223" s="56"/>
      <c r="BK1223" s="56"/>
      <c r="BL1223" s="56"/>
      <c r="BM1223" s="56"/>
      <c r="BN1223" s="56"/>
    </row>
    <row r="1224" spans="1:66" ht="11.25" customHeight="1">
      <c r="A1224" s="222">
        <f>A1220+$Q$13/1440</f>
        <v>0.41666666666666669</v>
      </c>
      <c r="B1224" s="38"/>
      <c r="C1224" s="204"/>
      <c r="D1224" s="207"/>
      <c r="E1224" s="40" t="s">
        <v>36</v>
      </c>
      <c r="F1224" s="42" t="str">
        <f>IF(D1224&lt;&gt;"", VLOOKUP(D1224,'Base de Datos'!$A$2:$D1268,2,FALSE()),"")</f>
        <v/>
      </c>
      <c r="G1224" s="218" t="s">
        <v>61</v>
      </c>
      <c r="H1224" s="217" t="s">
        <v>369</v>
      </c>
      <c r="I1224" s="118" t="s">
        <v>36</v>
      </c>
      <c r="J1224" s="42">
        <f>IF(H1224&lt;&gt;"", VLOOKUP(H1224,'Base de Datos'!$A$2:$D1268,2,FALSE()),"")</f>
        <v>0</v>
      </c>
      <c r="K1224" s="218" t="s">
        <v>61</v>
      </c>
      <c r="L1224" s="217" t="s">
        <v>191</v>
      </c>
      <c r="M1224" s="118" t="s">
        <v>36</v>
      </c>
      <c r="N1224" s="42">
        <f>IF(L1224&lt;&gt;"", VLOOKUP(L1224,'Base de Datos'!$A$2:$D1268,2,FALSE()),"")</f>
        <v>0</v>
      </c>
      <c r="O1224" s="43"/>
      <c r="P1224" s="1"/>
      <c r="Q1224" s="1"/>
      <c r="R1224" s="15"/>
      <c r="S1224" s="45"/>
      <c r="T1224" s="45" t="s">
        <v>37</v>
      </c>
      <c r="U1224" s="46"/>
      <c r="V1224" s="47"/>
      <c r="W1224" s="45"/>
      <c r="X1224" s="45" t="s">
        <v>37</v>
      </c>
      <c r="Y1224" s="46"/>
      <c r="Z1224" s="47"/>
      <c r="AA1224" s="45"/>
      <c r="AB1224" s="45" t="s">
        <v>37</v>
      </c>
      <c r="AC1224" s="46"/>
      <c r="AD1224" s="48"/>
      <c r="AE1224" s="181"/>
      <c r="AF1224" s="181"/>
      <c r="AG1224" s="181"/>
      <c r="AH1224" s="181"/>
      <c r="AI1224" s="181"/>
      <c r="AJ1224" s="181"/>
      <c r="AK1224" s="181"/>
      <c r="AL1224" s="181"/>
      <c r="AM1224" s="48"/>
      <c r="AN1224" s="53">
        <f>A1214</f>
        <v>46296</v>
      </c>
      <c r="AO1224" s="54" t="str">
        <f>C1215</f>
        <v>Consultorio N° 1</v>
      </c>
      <c r="AP1224" s="55">
        <f t="shared" ref="AP1224:AQ1224" si="829">C1248</f>
        <v>0</v>
      </c>
      <c r="AQ1224" s="55">
        <f t="shared" si="829"/>
        <v>0</v>
      </c>
      <c r="AR1224" s="55">
        <f>U1248</f>
        <v>0</v>
      </c>
      <c r="AS1224" s="55">
        <f>S1248</f>
        <v>0</v>
      </c>
      <c r="AT1224" s="55">
        <f>S1249</f>
        <v>0</v>
      </c>
      <c r="AU1224" s="55">
        <f>U1249</f>
        <v>0</v>
      </c>
      <c r="AV1224" s="55">
        <f>S1250</f>
        <v>0</v>
      </c>
      <c r="AW1224" s="55">
        <f>U1250</f>
        <v>0</v>
      </c>
      <c r="AX1224" s="55">
        <f>U1251</f>
        <v>0</v>
      </c>
      <c r="AY1224" s="55">
        <f>F1251</f>
        <v>0</v>
      </c>
      <c r="AZ1224" s="56"/>
      <c r="BA1224" s="56"/>
      <c r="BB1224" s="56"/>
      <c r="BC1224" s="56"/>
      <c r="BD1224" s="56"/>
      <c r="BE1224" s="56"/>
      <c r="BF1224" s="56"/>
      <c r="BG1224" s="56"/>
      <c r="BH1224" s="56"/>
      <c r="BI1224" s="56"/>
      <c r="BJ1224" s="56"/>
      <c r="BK1224" s="56"/>
      <c r="BL1224" s="56"/>
      <c r="BM1224" s="56"/>
      <c r="BN1224" s="56"/>
    </row>
    <row r="1225" spans="1:66" ht="11.25" customHeight="1">
      <c r="A1225" s="220"/>
      <c r="B1225" s="38"/>
      <c r="C1225" s="205"/>
      <c r="D1225" s="208"/>
      <c r="E1225" s="57" t="s">
        <v>42</v>
      </c>
      <c r="F1225" s="58" t="str">
        <f>IF(D1224&lt;&gt;"", VLOOKUP(D1224,'Base de Datos'!$A$2:$D1268,3,FALSE()),"")</f>
        <v/>
      </c>
      <c r="G1225" s="205"/>
      <c r="H1225" s="208"/>
      <c r="I1225" s="57" t="s">
        <v>42</v>
      </c>
      <c r="J1225" s="58">
        <f>IF(H1224&lt;&gt;"", VLOOKUP(H1224,'Base de Datos'!$A$2:$D1268,3,FALSE()),"")</f>
        <v>4142211179</v>
      </c>
      <c r="K1225" s="205"/>
      <c r="L1225" s="208"/>
      <c r="M1225" s="57" t="s">
        <v>42</v>
      </c>
      <c r="N1225" s="58">
        <f>IF(L1224&lt;&gt;"", VLOOKUP(L1224,'Base de Datos'!$A$2:$D1268,3,FALSE()),"")</f>
        <v>4241189554</v>
      </c>
      <c r="O1225" s="43"/>
      <c r="P1225" s="119" t="s">
        <v>58</v>
      </c>
      <c r="Q1225" s="44"/>
      <c r="R1225" s="15"/>
      <c r="S1225" s="229"/>
      <c r="T1225" s="230"/>
      <c r="U1225" s="59"/>
      <c r="V1225" s="47"/>
      <c r="W1225" s="229"/>
      <c r="X1225" s="230"/>
      <c r="Y1225" s="59"/>
      <c r="Z1225" s="47"/>
      <c r="AA1225" s="229"/>
      <c r="AB1225" s="230"/>
      <c r="AC1225" s="59"/>
      <c r="AD1225" s="48"/>
      <c r="AE1225" s="181"/>
      <c r="AF1225" s="181"/>
      <c r="AG1225" s="181"/>
      <c r="AH1225" s="181"/>
      <c r="AI1225" s="181"/>
      <c r="AJ1225" s="181"/>
      <c r="AK1225" s="181"/>
      <c r="AL1225" s="181"/>
      <c r="AM1225" s="48"/>
      <c r="AN1225" s="53">
        <f>A1214</f>
        <v>46296</v>
      </c>
      <c r="AO1225" s="54" t="str">
        <f>C1215</f>
        <v>Consultorio N° 1</v>
      </c>
      <c r="AP1225" s="55">
        <f t="shared" ref="AP1225:AQ1225" si="830">C1252</f>
        <v>0</v>
      </c>
      <c r="AQ1225" s="55">
        <f t="shared" si="830"/>
        <v>0</v>
      </c>
      <c r="AR1225" s="55">
        <f>U1252</f>
        <v>0</v>
      </c>
      <c r="AS1225" s="55">
        <f>S1252</f>
        <v>0</v>
      </c>
      <c r="AT1225" s="55">
        <f>S1253</f>
        <v>0</v>
      </c>
      <c r="AU1225" s="55">
        <f>U1253</f>
        <v>0</v>
      </c>
      <c r="AV1225" s="55">
        <f>S1254</f>
        <v>0</v>
      </c>
      <c r="AW1225" s="55">
        <f>U1254</f>
        <v>0</v>
      </c>
      <c r="AX1225" s="55">
        <f>U1255</f>
        <v>0</v>
      </c>
      <c r="AY1225" s="55">
        <f>F1255</f>
        <v>0</v>
      </c>
      <c r="AZ1225" s="56"/>
      <c r="BA1225" s="56"/>
      <c r="BB1225" s="56"/>
      <c r="BC1225" s="56"/>
      <c r="BD1225" s="56"/>
      <c r="BE1225" s="56"/>
      <c r="BF1225" s="56"/>
      <c r="BG1225" s="56"/>
      <c r="BH1225" s="56"/>
      <c r="BI1225" s="56"/>
      <c r="BJ1225" s="56"/>
      <c r="BK1225" s="56"/>
      <c r="BL1225" s="56"/>
      <c r="BM1225" s="56"/>
      <c r="BN1225" s="56"/>
    </row>
    <row r="1226" spans="1:66" ht="11.25" customHeight="1">
      <c r="A1226" s="220"/>
      <c r="B1226" s="38"/>
      <c r="C1226" s="205"/>
      <c r="D1226" s="208"/>
      <c r="E1226" s="57" t="s">
        <v>44</v>
      </c>
      <c r="F1226" s="58" t="str">
        <f>IF(D1224&lt;&gt;"", VLOOKUP(D1224,'Base de Datos'!$A$2:$D1268,4,FALSE()),"")</f>
        <v/>
      </c>
      <c r="G1226" s="205"/>
      <c r="H1226" s="208"/>
      <c r="I1226" s="57" t="s">
        <v>44</v>
      </c>
      <c r="J1226" s="58" t="str">
        <f>IF(H1224&lt;&gt;"", VLOOKUP(H1224,'Base de Datos'!$A$2:$D1268,4,FALSE()),"")</f>
        <v>V33538605</v>
      </c>
      <c r="K1226" s="205"/>
      <c r="L1226" s="208"/>
      <c r="M1226" s="57" t="s">
        <v>44</v>
      </c>
      <c r="N1226" s="58" t="str">
        <f>IF(L1224&lt;&gt;"", VLOOKUP(L1224,'Base de Datos'!$A$2:$D1268,4,FALSE()),"")</f>
        <v>V10819565</v>
      </c>
      <c r="O1226" s="43"/>
      <c r="P1226" s="120" t="s">
        <v>61</v>
      </c>
      <c r="Q1226" s="121" t="s">
        <v>62</v>
      </c>
      <c r="R1226" s="15"/>
      <c r="S1226" s="229"/>
      <c r="T1226" s="230"/>
      <c r="U1226" s="59"/>
      <c r="V1226" s="47"/>
      <c r="W1226" s="229"/>
      <c r="X1226" s="230"/>
      <c r="Y1226" s="59"/>
      <c r="Z1226" s="47"/>
      <c r="AA1226" s="229"/>
      <c r="AB1226" s="230"/>
      <c r="AC1226" s="59"/>
      <c r="AD1226" s="48"/>
      <c r="AE1226" s="181"/>
      <c r="AF1226" s="181"/>
      <c r="AG1226" s="181"/>
      <c r="AH1226" s="181"/>
      <c r="AI1226" s="181"/>
      <c r="AJ1226" s="181"/>
      <c r="AK1226" s="181"/>
      <c r="AL1226" s="181"/>
      <c r="AM1226" s="48"/>
      <c r="AN1226" s="53">
        <f>A1214</f>
        <v>46296</v>
      </c>
      <c r="AO1226" s="54" t="s">
        <v>17</v>
      </c>
      <c r="AP1226" s="55">
        <f t="shared" ref="AP1226:AQ1226" si="831">C1256</f>
        <v>0</v>
      </c>
      <c r="AQ1226" s="55">
        <f t="shared" si="831"/>
        <v>0</v>
      </c>
      <c r="AR1226" s="55">
        <f>U1256</f>
        <v>0</v>
      </c>
      <c r="AS1226" s="55">
        <f>S1256</f>
        <v>0</v>
      </c>
      <c r="AT1226" s="55">
        <f>S1257</f>
        <v>0</v>
      </c>
      <c r="AU1226" s="55">
        <f>U1257</f>
        <v>0</v>
      </c>
      <c r="AV1226" s="55">
        <f>S1258</f>
        <v>0</v>
      </c>
      <c r="AW1226" s="55">
        <f>U1258</f>
        <v>0</v>
      </c>
      <c r="AX1226" s="55">
        <f>U1259</f>
        <v>0</v>
      </c>
      <c r="AY1226" s="55">
        <f>F1259</f>
        <v>0</v>
      </c>
      <c r="AZ1226" s="56"/>
      <c r="BA1226" s="56"/>
      <c r="BB1226" s="56"/>
      <c r="BC1226" s="56"/>
      <c r="BD1226" s="56"/>
      <c r="BE1226" s="56"/>
      <c r="BF1226" s="56"/>
      <c r="BG1226" s="56"/>
      <c r="BH1226" s="56"/>
      <c r="BI1226" s="56"/>
      <c r="BJ1226" s="56"/>
      <c r="BK1226" s="56"/>
      <c r="BL1226" s="56"/>
      <c r="BM1226" s="56"/>
      <c r="BN1226" s="56"/>
    </row>
    <row r="1227" spans="1:66" ht="11.25" customHeight="1">
      <c r="A1227" s="221"/>
      <c r="B1227" s="38"/>
      <c r="C1227" s="206"/>
      <c r="D1227" s="209"/>
      <c r="E1227" s="85" t="s">
        <v>46</v>
      </c>
      <c r="F1227" s="86"/>
      <c r="G1227" s="206"/>
      <c r="H1227" s="209"/>
      <c r="I1227" s="85" t="s">
        <v>46</v>
      </c>
      <c r="J1227" s="108" t="s">
        <v>69</v>
      </c>
      <c r="K1227" s="206"/>
      <c r="L1227" s="209"/>
      <c r="M1227" s="85" t="s">
        <v>46</v>
      </c>
      <c r="N1227" s="108" t="s">
        <v>55</v>
      </c>
      <c r="O1227" s="43"/>
      <c r="P1227" s="123" t="s">
        <v>64</v>
      </c>
      <c r="Q1227" s="124" t="s">
        <v>65</v>
      </c>
      <c r="R1227" s="15"/>
      <c r="S1227" s="227" t="str">
        <f>IF(OR(S1224="Empleado",S1224="Familiar"),"Nombre del Empleado","N° Factura")</f>
        <v>N° Factura</v>
      </c>
      <c r="T1227" s="228"/>
      <c r="U1227" s="89"/>
      <c r="V1227" s="47"/>
      <c r="W1227" s="227" t="str">
        <f>IF(OR(W1224="Empleado",W1224="Familiar"),"Nombre del Empleado","N° Factura")</f>
        <v>N° Factura</v>
      </c>
      <c r="X1227" s="228"/>
      <c r="Y1227" s="89"/>
      <c r="Z1227" s="47"/>
      <c r="AA1227" s="227" t="str">
        <f>IF(OR(AA1224="Empleado",AA1224="Familiar"),"Nombre del Empleado","N° Factura")</f>
        <v>N° Factura</v>
      </c>
      <c r="AB1227" s="228"/>
      <c r="AC1227" s="89"/>
      <c r="AD1227" s="48"/>
      <c r="AE1227" s="181"/>
      <c r="AF1227" s="181"/>
      <c r="AG1227" s="181"/>
      <c r="AH1227" s="181"/>
      <c r="AI1227" s="181"/>
      <c r="AJ1227" s="181"/>
      <c r="AK1227" s="181"/>
      <c r="AL1227" s="181"/>
      <c r="AM1227" s="48"/>
      <c r="AN1227" s="53">
        <f>A1214</f>
        <v>46296</v>
      </c>
      <c r="AO1227" s="54" t="s">
        <v>17</v>
      </c>
      <c r="AP1227" s="55">
        <f t="shared" ref="AP1227:AQ1227" si="832">C1260</f>
        <v>0</v>
      </c>
      <c r="AQ1227" s="55">
        <f t="shared" si="832"/>
        <v>0</v>
      </c>
      <c r="AR1227" s="55">
        <f>U1260</f>
        <v>0</v>
      </c>
      <c r="AS1227" s="55">
        <f>S1260</f>
        <v>0</v>
      </c>
      <c r="AT1227" s="55">
        <f>S1261</f>
        <v>0</v>
      </c>
      <c r="AU1227" s="55">
        <f>U1261</f>
        <v>0</v>
      </c>
      <c r="AV1227" s="55">
        <f>S1262</f>
        <v>0</v>
      </c>
      <c r="AW1227" s="55">
        <f>U1262</f>
        <v>0</v>
      </c>
      <c r="AX1227" s="55">
        <f>U1263</f>
        <v>0</v>
      </c>
      <c r="AY1227" s="55">
        <f>F1263</f>
        <v>0</v>
      </c>
      <c r="AZ1227" s="56"/>
      <c r="BA1227" s="56"/>
      <c r="BB1227" s="56"/>
      <c r="BC1227" s="56"/>
      <c r="BD1227" s="56"/>
      <c r="BE1227" s="56"/>
      <c r="BF1227" s="56"/>
      <c r="BG1227" s="56"/>
      <c r="BH1227" s="56"/>
      <c r="BI1227" s="56"/>
      <c r="BJ1227" s="56"/>
      <c r="BK1227" s="56"/>
      <c r="BL1227" s="56"/>
      <c r="BM1227" s="56"/>
      <c r="BN1227" s="56"/>
    </row>
    <row r="1228" spans="1:66" ht="11.25" customHeight="1">
      <c r="A1228" s="222">
        <f>A1224+$Q$13/1440</f>
        <v>0.45833333333333337</v>
      </c>
      <c r="B1228" s="38"/>
      <c r="C1228" s="204"/>
      <c r="D1228" s="207"/>
      <c r="E1228" s="40" t="s">
        <v>36</v>
      </c>
      <c r="F1228" s="42" t="str">
        <f>IF(D1228&lt;&gt;"", VLOOKUP(D1228,'Base de Datos'!$A$2:$D1268,2,FALSE()),"")</f>
        <v/>
      </c>
      <c r="G1228" s="204" t="s">
        <v>61</v>
      </c>
      <c r="H1228" s="216" t="s">
        <v>371</v>
      </c>
      <c r="I1228" s="40" t="s">
        <v>36</v>
      </c>
      <c r="J1228" s="42">
        <f>IF(H1228&lt;&gt;"", VLOOKUP(H1228,'Base de Datos'!$A$2:$D1268,2,FALSE()),"")</f>
        <v>0</v>
      </c>
      <c r="K1228" s="204" t="s">
        <v>61</v>
      </c>
      <c r="L1228" s="216" t="s">
        <v>824</v>
      </c>
      <c r="M1228" s="40" t="s">
        <v>36</v>
      </c>
      <c r="N1228" s="42">
        <f>IF(L1228&lt;&gt;"", VLOOKUP(L1228,'Base de Datos'!$A$2:$D1268,2,FALSE()),"")</f>
        <v>0</v>
      </c>
      <c r="O1228" s="43"/>
      <c r="P1228" s="127" t="s">
        <v>67</v>
      </c>
      <c r="Q1228" s="128" t="s">
        <v>68</v>
      </c>
      <c r="R1228" s="15"/>
      <c r="S1228" s="45"/>
      <c r="T1228" s="45" t="s">
        <v>37</v>
      </c>
      <c r="U1228" s="46"/>
      <c r="V1228" s="47"/>
      <c r="W1228" s="45"/>
      <c r="X1228" s="45" t="s">
        <v>37</v>
      </c>
      <c r="Y1228" s="46"/>
      <c r="Z1228" s="47"/>
      <c r="AA1228" s="45"/>
      <c r="AB1228" s="45" t="s">
        <v>37</v>
      </c>
      <c r="AC1228" s="46"/>
      <c r="AD1228" s="48"/>
      <c r="AE1228" s="181"/>
      <c r="AF1228" s="181"/>
      <c r="AG1228" s="181"/>
      <c r="AH1228" s="181"/>
      <c r="AI1228" s="181"/>
      <c r="AJ1228" s="181"/>
      <c r="AK1228" s="181"/>
      <c r="AL1228" s="181"/>
      <c r="AM1228" s="48"/>
      <c r="AN1228" s="53">
        <f>A1214</f>
        <v>46296</v>
      </c>
      <c r="AO1228" s="54" t="s">
        <v>17</v>
      </c>
      <c r="AP1228" s="55">
        <f t="shared" ref="AP1228:AQ1228" si="833">C1264</f>
        <v>0</v>
      </c>
      <c r="AQ1228" s="55">
        <f t="shared" si="833"/>
        <v>0</v>
      </c>
      <c r="AR1228" s="55">
        <f>U1264</f>
        <v>0</v>
      </c>
      <c r="AS1228" s="55">
        <f>S1264</f>
        <v>0</v>
      </c>
      <c r="AT1228" s="55">
        <f>S1265</f>
        <v>0</v>
      </c>
      <c r="AU1228" s="55">
        <f>U1265</f>
        <v>0</v>
      </c>
      <c r="AV1228" s="55">
        <f>S1266</f>
        <v>0</v>
      </c>
      <c r="AW1228" s="55">
        <f>U1266</f>
        <v>0</v>
      </c>
      <c r="AX1228" s="55">
        <f>U1267</f>
        <v>0</v>
      </c>
      <c r="AY1228" s="55">
        <f>F1267</f>
        <v>0</v>
      </c>
      <c r="AZ1228" s="56"/>
      <c r="BA1228" s="56"/>
      <c r="BB1228" s="56"/>
      <c r="BC1228" s="56"/>
      <c r="BD1228" s="56"/>
      <c r="BE1228" s="56"/>
      <c r="BF1228" s="56"/>
      <c r="BG1228" s="56"/>
      <c r="BH1228" s="56"/>
      <c r="BI1228" s="56"/>
      <c r="BJ1228" s="56"/>
      <c r="BK1228" s="56"/>
      <c r="BL1228" s="56"/>
      <c r="BM1228" s="56"/>
      <c r="BN1228" s="56"/>
    </row>
    <row r="1229" spans="1:66" ht="11.25" customHeight="1">
      <c r="A1229" s="220"/>
      <c r="B1229" s="38"/>
      <c r="C1229" s="205"/>
      <c r="D1229" s="208"/>
      <c r="E1229" s="57" t="s">
        <v>42</v>
      </c>
      <c r="F1229" s="58" t="str">
        <f>IF(D1228&lt;&gt;"", VLOOKUP(D1228,'Base de Datos'!$A$2:$D1268,3,FALSE()),"")</f>
        <v/>
      </c>
      <c r="G1229" s="205"/>
      <c r="H1229" s="208"/>
      <c r="I1229" s="57" t="s">
        <v>42</v>
      </c>
      <c r="J1229" s="58">
        <f>IF(H1228&lt;&gt;"", VLOOKUP(H1228,'Base de Datos'!$A$2:$D1268,3,FALSE()),"")</f>
        <v>4141491568</v>
      </c>
      <c r="K1229" s="205"/>
      <c r="L1229" s="208"/>
      <c r="M1229" s="57" t="s">
        <v>42</v>
      </c>
      <c r="N1229" s="58">
        <f>IF(L1228&lt;&gt;"", VLOOKUP(L1228,'Base de Datos'!$A$2:$D1268,3,FALSE()),"")</f>
        <v>4241189554</v>
      </c>
      <c r="O1229" s="43"/>
      <c r="P1229" s="130" t="s">
        <v>70</v>
      </c>
      <c r="Q1229" s="131" t="s">
        <v>71</v>
      </c>
      <c r="R1229" s="15"/>
      <c r="S1229" s="229"/>
      <c r="T1229" s="230"/>
      <c r="U1229" s="59"/>
      <c r="V1229" s="47"/>
      <c r="W1229" s="229"/>
      <c r="X1229" s="230"/>
      <c r="Y1229" s="59"/>
      <c r="Z1229" s="47"/>
      <c r="AA1229" s="229"/>
      <c r="AB1229" s="230"/>
      <c r="AC1229" s="59"/>
      <c r="AD1229" s="48"/>
      <c r="AE1229" s="181"/>
      <c r="AF1229" s="181"/>
      <c r="AG1229" s="181"/>
      <c r="AH1229" s="181"/>
      <c r="AI1229" s="181"/>
      <c r="AJ1229" s="181"/>
      <c r="AK1229" s="181"/>
      <c r="AL1229" s="181"/>
      <c r="AM1229" s="48"/>
      <c r="AN1229" s="53">
        <f>A1214</f>
        <v>46296</v>
      </c>
      <c r="AO1229" s="54" t="str">
        <f>G1215</f>
        <v>Consultorio N° 2</v>
      </c>
      <c r="AP1229" s="55">
        <f t="shared" ref="AP1229:AQ1229" si="834">G1216</f>
        <v>0</v>
      </c>
      <c r="AQ1229" s="55">
        <f t="shared" si="834"/>
        <v>0</v>
      </c>
      <c r="AR1229" s="55">
        <f>Y1216</f>
        <v>0</v>
      </c>
      <c r="AS1229" s="55">
        <f>W1216</f>
        <v>0</v>
      </c>
      <c r="AT1229" s="55">
        <f>W1217</f>
        <v>0</v>
      </c>
      <c r="AU1229" s="55">
        <f>Y1217</f>
        <v>0</v>
      </c>
      <c r="AV1229" s="55">
        <f>W1218</f>
        <v>0</v>
      </c>
      <c r="AW1229" s="55">
        <f>Y1218</f>
        <v>0</v>
      </c>
      <c r="AX1229" s="55">
        <f>Y1219</f>
        <v>0</v>
      </c>
      <c r="AY1229" s="55">
        <f>J1219</f>
        <v>0</v>
      </c>
      <c r="AZ1229" s="56"/>
      <c r="BA1229" s="56"/>
      <c r="BB1229" s="56"/>
      <c r="BC1229" s="56"/>
      <c r="BD1229" s="56"/>
      <c r="BE1229" s="56"/>
      <c r="BF1229" s="56"/>
      <c r="BG1229" s="56"/>
      <c r="BH1229" s="56"/>
      <c r="BI1229" s="56"/>
      <c r="BJ1229" s="56"/>
      <c r="BK1229" s="56"/>
      <c r="BL1229" s="56"/>
      <c r="BM1229" s="56"/>
      <c r="BN1229" s="56"/>
    </row>
    <row r="1230" spans="1:66" ht="11.25" customHeight="1">
      <c r="A1230" s="220"/>
      <c r="B1230" s="38"/>
      <c r="C1230" s="205"/>
      <c r="D1230" s="208"/>
      <c r="E1230" s="57" t="s">
        <v>44</v>
      </c>
      <c r="F1230" s="58" t="str">
        <f>IF(D1228&lt;&gt;"", VLOOKUP(D1228,'Base de Datos'!$A$2:$D1268,4,FALSE()),"")</f>
        <v/>
      </c>
      <c r="G1230" s="205"/>
      <c r="H1230" s="208"/>
      <c r="I1230" s="57" t="s">
        <v>44</v>
      </c>
      <c r="J1230" s="58" t="str">
        <f>IF(H1228&lt;&gt;"", VLOOKUP(H1228,'Base de Datos'!$A$2:$D1268,4,FALSE()),"")</f>
        <v>V31046122</v>
      </c>
      <c r="K1230" s="205"/>
      <c r="L1230" s="208"/>
      <c r="M1230" s="57" t="s">
        <v>44</v>
      </c>
      <c r="N1230" s="58" t="str">
        <f>IF(L1228&lt;&gt;"", VLOOKUP(L1228,'Base de Datos'!$A$2:$D1268,4,FALSE()),"")</f>
        <v>V10819565</v>
      </c>
      <c r="O1230" s="43"/>
      <c r="P1230" s="132" t="s">
        <v>73</v>
      </c>
      <c r="Q1230" s="133" t="s">
        <v>74</v>
      </c>
      <c r="R1230" s="15"/>
      <c r="S1230" s="229"/>
      <c r="T1230" s="230"/>
      <c r="U1230" s="59"/>
      <c r="V1230" s="47"/>
      <c r="W1230" s="229"/>
      <c r="X1230" s="230"/>
      <c r="Y1230" s="59"/>
      <c r="Z1230" s="47"/>
      <c r="AA1230" s="229"/>
      <c r="AB1230" s="230"/>
      <c r="AC1230" s="59"/>
      <c r="AD1230" s="48"/>
      <c r="AE1230" s="181"/>
      <c r="AF1230" s="181"/>
      <c r="AG1230" s="181"/>
      <c r="AH1230" s="181"/>
      <c r="AI1230" s="181"/>
      <c r="AJ1230" s="181"/>
      <c r="AK1230" s="181"/>
      <c r="AL1230" s="181"/>
      <c r="AM1230" s="48"/>
      <c r="AN1230" s="53">
        <f>A1214</f>
        <v>46296</v>
      </c>
      <c r="AO1230" s="54" t="str">
        <f>G1215</f>
        <v>Consultorio N° 2</v>
      </c>
      <c r="AP1230" s="55" t="str">
        <f t="shared" ref="AP1230:AQ1230" si="835">G1220</f>
        <v>📌</v>
      </c>
      <c r="AQ1230" s="55" t="str">
        <f t="shared" si="835"/>
        <v>Luis Onofre</v>
      </c>
      <c r="AR1230" s="55">
        <f>Y1220</f>
        <v>0</v>
      </c>
      <c r="AS1230" s="55">
        <f>W1220</f>
        <v>0</v>
      </c>
      <c r="AT1230" s="55">
        <f>W1221</f>
        <v>0</v>
      </c>
      <c r="AU1230" s="55">
        <f>Y1221</f>
        <v>0</v>
      </c>
      <c r="AV1230" s="55">
        <f>W1222</f>
        <v>0</v>
      </c>
      <c r="AW1230" s="55">
        <f>Y1222</f>
        <v>0</v>
      </c>
      <c r="AX1230" s="55">
        <f>Y1223</f>
        <v>0</v>
      </c>
      <c r="AY1230" s="55" t="str">
        <f>J1223</f>
        <v>Dra. Evelyn Tranchino</v>
      </c>
      <c r="AZ1230" s="56"/>
      <c r="BA1230" s="56"/>
      <c r="BB1230" s="56"/>
      <c r="BC1230" s="56"/>
      <c r="BD1230" s="56"/>
      <c r="BE1230" s="56"/>
      <c r="BF1230" s="56"/>
      <c r="BG1230" s="56"/>
      <c r="BH1230" s="56"/>
      <c r="BI1230" s="56"/>
      <c r="BJ1230" s="56"/>
      <c r="BK1230" s="56"/>
      <c r="BL1230" s="56"/>
      <c r="BM1230" s="56"/>
      <c r="BN1230" s="56"/>
    </row>
    <row r="1231" spans="1:66" ht="11.25" customHeight="1">
      <c r="A1231" s="221"/>
      <c r="B1231" s="38"/>
      <c r="C1231" s="206"/>
      <c r="D1231" s="209"/>
      <c r="E1231" s="85" t="s">
        <v>46</v>
      </c>
      <c r="F1231" s="86"/>
      <c r="G1231" s="206"/>
      <c r="H1231" s="209"/>
      <c r="I1231" s="85" t="s">
        <v>46</v>
      </c>
      <c r="J1231" s="108" t="s">
        <v>69</v>
      </c>
      <c r="K1231" s="206"/>
      <c r="L1231" s="209"/>
      <c r="M1231" s="85" t="s">
        <v>46</v>
      </c>
      <c r="N1231" s="108" t="s">
        <v>55</v>
      </c>
      <c r="O1231" s="43"/>
      <c r="P1231" s="137" t="s">
        <v>52</v>
      </c>
      <c r="Q1231" s="138" t="s">
        <v>76</v>
      </c>
      <c r="R1231" s="15"/>
      <c r="S1231" s="227" t="str">
        <f>IF(OR(S1228="Empleado",S1228="Familiar"),"Nombre del Empleado","N° Factura")</f>
        <v>N° Factura</v>
      </c>
      <c r="T1231" s="228"/>
      <c r="U1231" s="89"/>
      <c r="V1231" s="47"/>
      <c r="W1231" s="227" t="str">
        <f>IF(OR(W1228="Empleado",W1228="Familiar"),"Nombre del Empleado","N° Factura")</f>
        <v>N° Factura</v>
      </c>
      <c r="X1231" s="228"/>
      <c r="Y1231" s="89"/>
      <c r="Z1231" s="47"/>
      <c r="AA1231" s="227" t="str">
        <f>IF(OR(AA1228="Empleado",AA1228="Familiar"),"Nombre del Empleado","N° Factura")</f>
        <v>N° Factura</v>
      </c>
      <c r="AB1231" s="228"/>
      <c r="AC1231" s="89"/>
      <c r="AD1231" s="48"/>
      <c r="AE1231" s="181"/>
      <c r="AF1231" s="181"/>
      <c r="AG1231" s="181"/>
      <c r="AH1231" s="181"/>
      <c r="AI1231" s="181"/>
      <c r="AJ1231" s="181"/>
      <c r="AK1231" s="181"/>
      <c r="AL1231" s="181"/>
      <c r="AM1231" s="48"/>
      <c r="AN1231" s="53">
        <f>A1214</f>
        <v>46296</v>
      </c>
      <c r="AO1231" s="54" t="str">
        <f>G1215</f>
        <v>Consultorio N° 2</v>
      </c>
      <c r="AP1231" s="55" t="str">
        <f t="shared" ref="AP1231:AQ1231" si="836">G1224</f>
        <v>📌</v>
      </c>
      <c r="AQ1231" s="55" t="str">
        <f t="shared" si="836"/>
        <v>Santiago Medrano</v>
      </c>
      <c r="AR1231" s="55">
        <f>Y1224</f>
        <v>0</v>
      </c>
      <c r="AS1231" s="55">
        <f>W1224</f>
        <v>0</v>
      </c>
      <c r="AT1231" s="55">
        <f>W1225</f>
        <v>0</v>
      </c>
      <c r="AU1231" s="55">
        <f>Y1225</f>
        <v>0</v>
      </c>
      <c r="AV1231" s="55">
        <f>W1226</f>
        <v>0</v>
      </c>
      <c r="AW1231" s="55">
        <f>Y1226</f>
        <v>0</v>
      </c>
      <c r="AX1231" s="55">
        <f>Y1227</f>
        <v>0</v>
      </c>
      <c r="AY1231" s="55" t="str">
        <f>J1227</f>
        <v>Dra. Evelyn Tranchino</v>
      </c>
      <c r="AZ1231" s="56"/>
      <c r="BA1231" s="56"/>
      <c r="BB1231" s="56"/>
      <c r="BC1231" s="56"/>
      <c r="BD1231" s="56"/>
      <c r="BE1231" s="56"/>
      <c r="BF1231" s="56"/>
      <c r="BG1231" s="56"/>
      <c r="BH1231" s="56"/>
      <c r="BI1231" s="56"/>
      <c r="BJ1231" s="56"/>
      <c r="BK1231" s="56"/>
      <c r="BL1231" s="56"/>
      <c r="BM1231" s="56"/>
      <c r="BN1231" s="56"/>
    </row>
    <row r="1232" spans="1:66" ht="11.25" customHeight="1">
      <c r="A1232" s="222">
        <f>A1228+$Q$13/1440</f>
        <v>0.5</v>
      </c>
      <c r="B1232" s="38"/>
      <c r="C1232" s="204"/>
      <c r="D1232" s="207"/>
      <c r="E1232" s="40" t="s">
        <v>36</v>
      </c>
      <c r="F1232" s="42" t="str">
        <f>IF(D1232&lt;&gt;"", VLOOKUP(D1232,'Base de Datos'!$A$2:$D1268,2,FALSE()),"")</f>
        <v/>
      </c>
      <c r="G1232" s="204"/>
      <c r="H1232" s="216"/>
      <c r="I1232" s="40" t="s">
        <v>36</v>
      </c>
      <c r="J1232" s="42" t="str">
        <f>IF(H1232&lt;&gt;"", VLOOKUP(H1232,'Base de Datos'!$A$2:$D1268,2,FALSE()),"")</f>
        <v/>
      </c>
      <c r="K1232" s="204"/>
      <c r="L1232" s="216"/>
      <c r="M1232" s="40" t="s">
        <v>36</v>
      </c>
      <c r="N1232" s="42" t="str">
        <f>IF(L1232&lt;&gt;"", VLOOKUP(L1232,'Base de Datos'!$A$2:$D1268,2,FALSE()),"")</f>
        <v/>
      </c>
      <c r="O1232" s="43"/>
      <c r="P1232" s="141" t="s">
        <v>78</v>
      </c>
      <c r="Q1232" s="142" t="s">
        <v>79</v>
      </c>
      <c r="R1232" s="15"/>
      <c r="S1232" s="45"/>
      <c r="T1232" s="45" t="s">
        <v>37</v>
      </c>
      <c r="U1232" s="46"/>
      <c r="V1232" s="47"/>
      <c r="W1232" s="45"/>
      <c r="X1232" s="45" t="s">
        <v>37</v>
      </c>
      <c r="Y1232" s="46"/>
      <c r="Z1232" s="47"/>
      <c r="AA1232" s="45"/>
      <c r="AB1232" s="45" t="s">
        <v>37</v>
      </c>
      <c r="AC1232" s="46"/>
      <c r="AD1232" s="48"/>
      <c r="AE1232" s="181"/>
      <c r="AF1232" s="181"/>
      <c r="AG1232" s="181"/>
      <c r="AH1232" s="181"/>
      <c r="AI1232" s="181"/>
      <c r="AJ1232" s="181"/>
      <c r="AK1232" s="181"/>
      <c r="AL1232" s="181"/>
      <c r="AM1232" s="48"/>
      <c r="AN1232" s="53">
        <f>A1214</f>
        <v>46296</v>
      </c>
      <c r="AO1232" s="54" t="str">
        <f>G1215</f>
        <v>Consultorio N° 2</v>
      </c>
      <c r="AP1232" s="55" t="str">
        <f t="shared" ref="AP1232:AQ1232" si="837">G1228</f>
        <v>📌</v>
      </c>
      <c r="AQ1232" s="55" t="str">
        <f t="shared" si="837"/>
        <v>Daniela Medrano</v>
      </c>
      <c r="AR1232" s="55">
        <f>Y1228</f>
        <v>0</v>
      </c>
      <c r="AS1232" s="55">
        <f>W1228</f>
        <v>0</v>
      </c>
      <c r="AT1232" s="55">
        <f>W1229</f>
        <v>0</v>
      </c>
      <c r="AU1232" s="55">
        <f>Y1229</f>
        <v>0</v>
      </c>
      <c r="AV1232" s="55">
        <f>W1230</f>
        <v>0</v>
      </c>
      <c r="AW1232" s="55">
        <f>Y1230</f>
        <v>0</v>
      </c>
      <c r="AX1232" s="55">
        <f>Y1231</f>
        <v>0</v>
      </c>
      <c r="AY1232" s="55" t="str">
        <f>J1231</f>
        <v>Dra. Evelyn Tranchino</v>
      </c>
      <c r="AZ1232" s="56"/>
      <c r="BA1232" s="56"/>
      <c r="BB1232" s="56"/>
      <c r="BC1232" s="56"/>
      <c r="BD1232" s="56"/>
      <c r="BE1232" s="56"/>
      <c r="BF1232" s="56"/>
      <c r="BG1232" s="56"/>
      <c r="BH1232" s="56"/>
      <c r="BI1232" s="56"/>
      <c r="BJ1232" s="56"/>
      <c r="BK1232" s="56"/>
      <c r="BL1232" s="56"/>
      <c r="BM1232" s="56"/>
      <c r="BN1232" s="56"/>
    </row>
    <row r="1233" spans="1:66" ht="11.25" customHeight="1">
      <c r="A1233" s="220"/>
      <c r="B1233" s="38"/>
      <c r="C1233" s="205"/>
      <c r="D1233" s="208"/>
      <c r="E1233" s="57" t="s">
        <v>42</v>
      </c>
      <c r="F1233" s="58" t="str">
        <f>IF(D1232&lt;&gt;"", VLOOKUP(D1232,'Base de Datos'!$A$2:$D1268,3,FALSE()),"")</f>
        <v/>
      </c>
      <c r="G1233" s="205"/>
      <c r="H1233" s="208"/>
      <c r="I1233" s="57" t="s">
        <v>42</v>
      </c>
      <c r="J1233" s="58" t="str">
        <f>IF(H1232&lt;&gt;"", VLOOKUP(H1232,'Base de Datos'!$A$2:$D1268,3,FALSE()),"")</f>
        <v/>
      </c>
      <c r="K1233" s="205"/>
      <c r="L1233" s="208"/>
      <c r="M1233" s="57" t="s">
        <v>42</v>
      </c>
      <c r="N1233" s="58" t="str">
        <f>IF(L1232&lt;&gt;"", VLOOKUP(L1232,'Base de Datos'!$A$2:$D1268,3,FALSE()),"")</f>
        <v/>
      </c>
      <c r="O1233" s="43"/>
      <c r="P1233" s="1"/>
      <c r="Q1233" s="147"/>
      <c r="R1233" s="15"/>
      <c r="S1233" s="229"/>
      <c r="T1233" s="230"/>
      <c r="U1233" s="59"/>
      <c r="V1233" s="47"/>
      <c r="W1233" s="229"/>
      <c r="X1233" s="230"/>
      <c r="Y1233" s="59"/>
      <c r="Z1233" s="47"/>
      <c r="AA1233" s="229"/>
      <c r="AB1233" s="230"/>
      <c r="AC1233" s="59"/>
      <c r="AD1233" s="48"/>
      <c r="AE1233" s="181"/>
      <c r="AF1233" s="181"/>
      <c r="AG1233" s="181"/>
      <c r="AH1233" s="181"/>
      <c r="AI1233" s="181"/>
      <c r="AJ1233" s="181"/>
      <c r="AK1233" s="181"/>
      <c r="AL1233" s="181"/>
      <c r="AM1233" s="48"/>
      <c r="AN1233" s="53">
        <f>A1214</f>
        <v>46296</v>
      </c>
      <c r="AO1233" s="149" t="str">
        <f>G1215</f>
        <v>Consultorio N° 2</v>
      </c>
      <c r="AP1233" s="55">
        <f t="shared" ref="AP1233:AQ1233" si="838">G1232</f>
        <v>0</v>
      </c>
      <c r="AQ1233" s="55">
        <f t="shared" si="838"/>
        <v>0</v>
      </c>
      <c r="AR1233" s="55">
        <f>Y1232</f>
        <v>0</v>
      </c>
      <c r="AS1233" s="55">
        <f>W1232</f>
        <v>0</v>
      </c>
      <c r="AT1233" s="55">
        <f>W1233</f>
        <v>0</v>
      </c>
      <c r="AU1233" s="55">
        <f>Y1233</f>
        <v>0</v>
      </c>
      <c r="AV1233" s="55">
        <f>W1234</f>
        <v>0</v>
      </c>
      <c r="AW1233" s="55">
        <f>Y1234</f>
        <v>0</v>
      </c>
      <c r="AX1233" s="55">
        <f>Y1235</f>
        <v>0</v>
      </c>
      <c r="AY1233" s="55">
        <f>J1235</f>
        <v>0</v>
      </c>
      <c r="AZ1233" s="56"/>
      <c r="BA1233" s="56"/>
      <c r="BB1233" s="56"/>
      <c r="BC1233" s="56"/>
      <c r="BD1233" s="56"/>
      <c r="BE1233" s="56"/>
      <c r="BF1233" s="56"/>
      <c r="BG1233" s="56"/>
      <c r="BH1233" s="56"/>
      <c r="BI1233" s="56"/>
      <c r="BJ1233" s="56"/>
      <c r="BK1233" s="56"/>
      <c r="BL1233" s="56"/>
      <c r="BM1233" s="56"/>
      <c r="BN1233" s="56"/>
    </row>
    <row r="1234" spans="1:66" ht="11.25" customHeight="1">
      <c r="A1234" s="220"/>
      <c r="B1234" s="38"/>
      <c r="C1234" s="205"/>
      <c r="D1234" s="208"/>
      <c r="E1234" s="57" t="s">
        <v>44</v>
      </c>
      <c r="F1234" s="58" t="str">
        <f>IF(D1232&lt;&gt;"", VLOOKUP(D1232,'Base de Datos'!$A$2:$D1268,4,FALSE()),"")</f>
        <v/>
      </c>
      <c r="G1234" s="205"/>
      <c r="H1234" s="208"/>
      <c r="I1234" s="57" t="s">
        <v>44</v>
      </c>
      <c r="J1234" s="58" t="str">
        <f>IF(H1232&lt;&gt;"", VLOOKUP(H1232,'Base de Datos'!$A$2:$D1268,4,FALSE()),"")</f>
        <v/>
      </c>
      <c r="K1234" s="205"/>
      <c r="L1234" s="208"/>
      <c r="M1234" s="57" t="s">
        <v>44</v>
      </c>
      <c r="N1234" s="58" t="str">
        <f>IF(L1232&lt;&gt;"", VLOOKUP(L1232,'Base de Datos'!$A$2:$D1268,4,FALSE()),"")</f>
        <v/>
      </c>
      <c r="O1234" s="43"/>
      <c r="P1234" s="1"/>
      <c r="Q1234" s="150"/>
      <c r="R1234" s="15"/>
      <c r="S1234" s="229"/>
      <c r="T1234" s="230"/>
      <c r="U1234" s="59"/>
      <c r="V1234" s="47"/>
      <c r="W1234" s="229"/>
      <c r="X1234" s="230"/>
      <c r="Y1234" s="59"/>
      <c r="Z1234" s="47"/>
      <c r="AA1234" s="229"/>
      <c r="AB1234" s="230"/>
      <c r="AC1234" s="59"/>
      <c r="AD1234" s="48"/>
      <c r="AE1234" s="181"/>
      <c r="AF1234" s="181"/>
      <c r="AG1234" s="181"/>
      <c r="AH1234" s="181"/>
      <c r="AI1234" s="181"/>
      <c r="AJ1234" s="181"/>
      <c r="AK1234" s="181"/>
      <c r="AL1234" s="181"/>
      <c r="AM1234" s="48"/>
      <c r="AN1234" s="53">
        <f>A1214</f>
        <v>46296</v>
      </c>
      <c r="AO1234" s="54" t="str">
        <f>G1215</f>
        <v>Consultorio N° 2</v>
      </c>
      <c r="AP1234" s="55">
        <f t="shared" ref="AP1234:AQ1234" si="839">G1236</f>
        <v>0</v>
      </c>
      <c r="AQ1234" s="55">
        <f t="shared" si="839"/>
        <v>0</v>
      </c>
      <c r="AR1234" s="55">
        <f>Y1236</f>
        <v>0</v>
      </c>
      <c r="AS1234" s="55">
        <f>W1236</f>
        <v>0</v>
      </c>
      <c r="AT1234" s="55">
        <f>W1237</f>
        <v>0</v>
      </c>
      <c r="AU1234" s="55">
        <f>Y1237</f>
        <v>0</v>
      </c>
      <c r="AV1234" s="55">
        <f>W1238</f>
        <v>0</v>
      </c>
      <c r="AW1234" s="55">
        <f>Y1238</f>
        <v>0</v>
      </c>
      <c r="AX1234" s="55">
        <f>Y1239</f>
        <v>0</v>
      </c>
      <c r="AY1234" s="55">
        <f>J1239</f>
        <v>0</v>
      </c>
      <c r="AZ1234" s="56"/>
      <c r="BA1234" s="56"/>
      <c r="BB1234" s="56"/>
      <c r="BC1234" s="56"/>
      <c r="BD1234" s="56"/>
      <c r="BE1234" s="56"/>
      <c r="BF1234" s="56"/>
      <c r="BG1234" s="56"/>
      <c r="BH1234" s="56"/>
      <c r="BI1234" s="56"/>
      <c r="BJ1234" s="56"/>
      <c r="BK1234" s="56"/>
      <c r="BL1234" s="56"/>
      <c r="BM1234" s="56"/>
      <c r="BN1234" s="56"/>
    </row>
    <row r="1235" spans="1:66" ht="11.25" customHeight="1">
      <c r="A1235" s="221"/>
      <c r="B1235" s="38"/>
      <c r="C1235" s="206"/>
      <c r="D1235" s="209"/>
      <c r="E1235" s="85" t="s">
        <v>46</v>
      </c>
      <c r="F1235" s="86"/>
      <c r="G1235" s="206"/>
      <c r="H1235" s="209"/>
      <c r="I1235" s="85" t="s">
        <v>46</v>
      </c>
      <c r="J1235" s="108"/>
      <c r="K1235" s="206"/>
      <c r="L1235" s="209"/>
      <c r="M1235" s="85" t="s">
        <v>46</v>
      </c>
      <c r="N1235" s="108"/>
      <c r="O1235" s="43"/>
      <c r="P1235" s="1"/>
      <c r="Q1235" s="150"/>
      <c r="R1235" s="15"/>
      <c r="S1235" s="227" t="str">
        <f>IF(OR(S1232="Empleado",S1232="Familiar"),"Nombre del Empleado","N° Factura")</f>
        <v>N° Factura</v>
      </c>
      <c r="T1235" s="228"/>
      <c r="U1235" s="89"/>
      <c r="V1235" s="47"/>
      <c r="W1235" s="227" t="str">
        <f>IF(OR(W1232="Empleado",W1232="Familiar"),"Nombre del Empleado","N° Factura")</f>
        <v>N° Factura</v>
      </c>
      <c r="X1235" s="228"/>
      <c r="Y1235" s="89"/>
      <c r="Z1235" s="47"/>
      <c r="AA1235" s="227" t="str">
        <f>IF(OR(AA1232="Empleado",AA1232="Familiar"),"Nombre del Empleado","N° Factura")</f>
        <v>N° Factura</v>
      </c>
      <c r="AB1235" s="228"/>
      <c r="AC1235" s="89"/>
      <c r="AD1235" s="48"/>
      <c r="AE1235" s="181"/>
      <c r="AF1235" s="181"/>
      <c r="AG1235" s="181"/>
      <c r="AH1235" s="181"/>
      <c r="AI1235" s="181"/>
      <c r="AJ1235" s="181"/>
      <c r="AK1235" s="181"/>
      <c r="AL1235" s="181"/>
      <c r="AM1235" s="48"/>
      <c r="AN1235" s="53">
        <f>A1214</f>
        <v>46296</v>
      </c>
      <c r="AO1235" s="54" t="str">
        <f>G1215</f>
        <v>Consultorio N° 2</v>
      </c>
      <c r="AP1235" s="55">
        <f t="shared" ref="AP1235:AQ1235" si="840">G1240</f>
        <v>0</v>
      </c>
      <c r="AQ1235" s="55">
        <f t="shared" si="840"/>
        <v>0</v>
      </c>
      <c r="AR1235" s="55">
        <f>Y1240</f>
        <v>0</v>
      </c>
      <c r="AS1235" s="55">
        <f>W1240</f>
        <v>0</v>
      </c>
      <c r="AT1235" s="55">
        <f>W1241</f>
        <v>0</v>
      </c>
      <c r="AU1235" s="55">
        <f>Y1241</f>
        <v>0</v>
      </c>
      <c r="AV1235" s="55">
        <f>W1242</f>
        <v>0</v>
      </c>
      <c r="AW1235" s="55">
        <f>Y1242</f>
        <v>0</v>
      </c>
      <c r="AX1235" s="55">
        <f>Y1243</f>
        <v>0</v>
      </c>
      <c r="AY1235" s="55">
        <f>J1243</f>
        <v>0</v>
      </c>
      <c r="AZ1235" s="56"/>
      <c r="BA1235" s="56"/>
      <c r="BB1235" s="56"/>
      <c r="BC1235" s="56"/>
      <c r="BD1235" s="56"/>
      <c r="BE1235" s="56"/>
      <c r="BF1235" s="56"/>
      <c r="BG1235" s="56"/>
      <c r="BH1235" s="56"/>
      <c r="BI1235" s="56"/>
      <c r="BJ1235" s="56"/>
      <c r="BK1235" s="56"/>
      <c r="BL1235" s="56"/>
      <c r="BM1235" s="56"/>
      <c r="BN1235" s="56"/>
    </row>
    <row r="1236" spans="1:66" ht="11.25" customHeight="1">
      <c r="A1236" s="222">
        <f>A1232+$Q$13/1440</f>
        <v>0.54166666666666663</v>
      </c>
      <c r="B1236" s="38"/>
      <c r="C1236" s="204"/>
      <c r="D1236" s="207"/>
      <c r="E1236" s="40" t="s">
        <v>36</v>
      </c>
      <c r="F1236" s="42" t="str">
        <f>IF(D1236&lt;&gt;"", VLOOKUP(D1236,'Base de Datos'!$A$2:$D1268,2,FALSE()),"")</f>
        <v/>
      </c>
      <c r="G1236" s="204"/>
      <c r="H1236" s="216"/>
      <c r="I1236" s="40" t="s">
        <v>36</v>
      </c>
      <c r="J1236" s="42" t="str">
        <f>IF(H1236&lt;&gt;"", VLOOKUP(H1236,'Base de Datos'!$A$2:$D1268,2,FALSE()),"")</f>
        <v/>
      </c>
      <c r="K1236" s="204"/>
      <c r="L1236" s="216"/>
      <c r="M1236" s="40" t="s">
        <v>36</v>
      </c>
      <c r="N1236" s="42" t="str">
        <f>IF(L1236&lt;&gt;"", VLOOKUP(L1236,'Base de Datos'!$A$2:$D1268,2,FALSE()),"")</f>
        <v/>
      </c>
      <c r="O1236" s="43"/>
      <c r="P1236" s="1"/>
      <c r="Q1236" s="150"/>
      <c r="R1236" s="15"/>
      <c r="S1236" s="45"/>
      <c r="T1236" s="45" t="s">
        <v>37</v>
      </c>
      <c r="U1236" s="46"/>
      <c r="V1236" s="47"/>
      <c r="W1236" s="45"/>
      <c r="X1236" s="45" t="s">
        <v>37</v>
      </c>
      <c r="Y1236" s="46"/>
      <c r="Z1236" s="47"/>
      <c r="AA1236" s="45"/>
      <c r="AB1236" s="45" t="s">
        <v>37</v>
      </c>
      <c r="AC1236" s="46"/>
      <c r="AD1236" s="48"/>
      <c r="AE1236" s="181"/>
      <c r="AF1236" s="181"/>
      <c r="AG1236" s="181"/>
      <c r="AH1236" s="181"/>
      <c r="AI1236" s="181"/>
      <c r="AJ1236" s="181"/>
      <c r="AK1236" s="181"/>
      <c r="AL1236" s="181"/>
      <c r="AM1236" s="48"/>
      <c r="AN1236" s="53">
        <f>A1214</f>
        <v>46296</v>
      </c>
      <c r="AO1236" s="54" t="str">
        <f>G1215</f>
        <v>Consultorio N° 2</v>
      </c>
      <c r="AP1236" s="55">
        <f t="shared" ref="AP1236:AQ1236" si="841">G1244</f>
        <v>0</v>
      </c>
      <c r="AQ1236" s="55">
        <f t="shared" si="841"/>
        <v>0</v>
      </c>
      <c r="AR1236" s="55">
        <f>Y1244</f>
        <v>0</v>
      </c>
      <c r="AS1236" s="55">
        <f>W1244</f>
        <v>0</v>
      </c>
      <c r="AT1236" s="55">
        <f>W1245</f>
        <v>0</v>
      </c>
      <c r="AU1236" s="55">
        <f>Y1245</f>
        <v>0</v>
      </c>
      <c r="AV1236" s="55">
        <f>W1246</f>
        <v>0</v>
      </c>
      <c r="AW1236" s="55">
        <f>Y1246</f>
        <v>0</v>
      </c>
      <c r="AX1236" s="55">
        <f>Y1247</f>
        <v>0</v>
      </c>
      <c r="AY1236" s="55">
        <f>J1247</f>
        <v>0</v>
      </c>
      <c r="AZ1236" s="56"/>
      <c r="BA1236" s="56"/>
      <c r="BB1236" s="56"/>
      <c r="BC1236" s="56"/>
      <c r="BD1236" s="56"/>
      <c r="BE1236" s="56"/>
      <c r="BF1236" s="56"/>
      <c r="BG1236" s="56"/>
      <c r="BH1236" s="56"/>
      <c r="BI1236" s="56"/>
      <c r="BJ1236" s="56"/>
      <c r="BK1236" s="56"/>
      <c r="BL1236" s="56"/>
      <c r="BM1236" s="56"/>
      <c r="BN1236" s="56"/>
    </row>
    <row r="1237" spans="1:66" ht="11.25" customHeight="1">
      <c r="A1237" s="220"/>
      <c r="B1237" s="38"/>
      <c r="C1237" s="205"/>
      <c r="D1237" s="208"/>
      <c r="E1237" s="57" t="s">
        <v>42</v>
      </c>
      <c r="F1237" s="58" t="str">
        <f>IF(D1236&lt;&gt;"", VLOOKUP(D1236,'Base de Datos'!$A$2:$D1268,3,FALSE()),"")</f>
        <v/>
      </c>
      <c r="G1237" s="205"/>
      <c r="H1237" s="208"/>
      <c r="I1237" s="57" t="s">
        <v>42</v>
      </c>
      <c r="J1237" s="58" t="str">
        <f>IF(H1236&lt;&gt;"", VLOOKUP(H1236,'Base de Datos'!$A$2:$D1268,3,FALSE()),"")</f>
        <v/>
      </c>
      <c r="K1237" s="205"/>
      <c r="L1237" s="208"/>
      <c r="M1237" s="57" t="s">
        <v>42</v>
      </c>
      <c r="N1237" s="58" t="str">
        <f>IF(L1236&lt;&gt;"", VLOOKUP(L1236,'Base de Datos'!$A$2:$D1268,3,FALSE()),"")</f>
        <v/>
      </c>
      <c r="O1237" s="43"/>
      <c r="P1237" s="1"/>
      <c r="Q1237" s="1"/>
      <c r="R1237" s="15"/>
      <c r="S1237" s="229"/>
      <c r="T1237" s="230"/>
      <c r="U1237" s="59"/>
      <c r="V1237" s="47"/>
      <c r="W1237" s="229"/>
      <c r="X1237" s="230"/>
      <c r="Y1237" s="59"/>
      <c r="Z1237" s="47"/>
      <c r="AA1237" s="229"/>
      <c r="AB1237" s="230"/>
      <c r="AC1237" s="59"/>
      <c r="AD1237" s="48"/>
      <c r="AE1237" s="181"/>
      <c r="AF1237" s="181"/>
      <c r="AG1237" s="181"/>
      <c r="AH1237" s="181"/>
      <c r="AI1237" s="181"/>
      <c r="AJ1237" s="181"/>
      <c r="AK1237" s="181"/>
      <c r="AL1237" s="181"/>
      <c r="AM1237" s="48"/>
      <c r="AN1237" s="53">
        <f>A1214</f>
        <v>46296</v>
      </c>
      <c r="AO1237" s="54" t="str">
        <f>G1215</f>
        <v>Consultorio N° 2</v>
      </c>
      <c r="AP1237" s="55">
        <f t="shared" ref="AP1237:AQ1237" si="842">G1248</f>
        <v>0</v>
      </c>
      <c r="AQ1237" s="55">
        <f t="shared" si="842"/>
        <v>0</v>
      </c>
      <c r="AR1237" s="55">
        <f>Y1248</f>
        <v>0</v>
      </c>
      <c r="AS1237" s="55">
        <f>W1248</f>
        <v>0</v>
      </c>
      <c r="AT1237" s="55">
        <f>W1249</f>
        <v>0</v>
      </c>
      <c r="AU1237" s="55">
        <f>Y1249</f>
        <v>0</v>
      </c>
      <c r="AV1237" s="55">
        <f>W1250</f>
        <v>0</v>
      </c>
      <c r="AW1237" s="55">
        <f>Y1250</f>
        <v>0</v>
      </c>
      <c r="AX1237" s="55">
        <f>Y1251</f>
        <v>0</v>
      </c>
      <c r="AY1237" s="55">
        <f>J1251</f>
        <v>0</v>
      </c>
      <c r="AZ1237" s="56"/>
      <c r="BA1237" s="56"/>
      <c r="BB1237" s="56"/>
      <c r="BC1237" s="56"/>
      <c r="BD1237" s="56"/>
      <c r="BE1237" s="56"/>
      <c r="BF1237" s="56"/>
      <c r="BG1237" s="56"/>
      <c r="BH1237" s="56"/>
      <c r="BI1237" s="56"/>
      <c r="BJ1237" s="56"/>
      <c r="BK1237" s="56"/>
      <c r="BL1237" s="56"/>
      <c r="BM1237" s="56"/>
      <c r="BN1237" s="56"/>
    </row>
    <row r="1238" spans="1:66" ht="11.25" customHeight="1">
      <c r="A1238" s="220"/>
      <c r="B1238" s="38"/>
      <c r="C1238" s="205"/>
      <c r="D1238" s="208"/>
      <c r="E1238" s="57" t="s">
        <v>44</v>
      </c>
      <c r="F1238" s="58" t="str">
        <f>IF(D1236&lt;&gt;"", VLOOKUP(D1236,'Base de Datos'!$A$2:$D1268,4,FALSE()),"")</f>
        <v/>
      </c>
      <c r="G1238" s="205"/>
      <c r="H1238" s="208"/>
      <c r="I1238" s="57" t="s">
        <v>44</v>
      </c>
      <c r="J1238" s="58" t="str">
        <f>IF(H1236&lt;&gt;"", VLOOKUP(H1236,'Base de Datos'!$A$2:$D1268,4,FALSE()),"")</f>
        <v/>
      </c>
      <c r="K1238" s="205"/>
      <c r="L1238" s="208"/>
      <c r="M1238" s="57" t="s">
        <v>44</v>
      </c>
      <c r="N1238" s="58" t="str">
        <f>IF(L1236&lt;&gt;"", VLOOKUP(L1236,'Base de Datos'!$A$2:$D1268,4,FALSE()),"")</f>
        <v/>
      </c>
      <c r="O1238" s="1"/>
      <c r="P1238" s="1"/>
      <c r="Q1238" s="1"/>
      <c r="R1238" s="15"/>
      <c r="S1238" s="229"/>
      <c r="T1238" s="230"/>
      <c r="U1238" s="59"/>
      <c r="V1238" s="47"/>
      <c r="W1238" s="229"/>
      <c r="X1238" s="230"/>
      <c r="Y1238" s="59"/>
      <c r="Z1238" s="47"/>
      <c r="AA1238" s="229"/>
      <c r="AB1238" s="230"/>
      <c r="AC1238" s="59"/>
      <c r="AD1238" s="48"/>
      <c r="AE1238" s="181"/>
      <c r="AF1238" s="181"/>
      <c r="AG1238" s="181"/>
      <c r="AH1238" s="181"/>
      <c r="AI1238" s="181"/>
      <c r="AJ1238" s="181"/>
      <c r="AK1238" s="181"/>
      <c r="AL1238" s="181"/>
      <c r="AM1238" s="48"/>
      <c r="AN1238" s="53">
        <f>A1214</f>
        <v>46296</v>
      </c>
      <c r="AO1238" s="54" t="str">
        <f>G1215</f>
        <v>Consultorio N° 2</v>
      </c>
      <c r="AP1238" s="55">
        <f t="shared" ref="AP1238:AQ1238" si="843">G1252</f>
        <v>0</v>
      </c>
      <c r="AQ1238" s="55">
        <f t="shared" si="843"/>
        <v>0</v>
      </c>
      <c r="AR1238" s="55">
        <f>Y1252</f>
        <v>0</v>
      </c>
      <c r="AS1238" s="55">
        <f>W1252</f>
        <v>0</v>
      </c>
      <c r="AT1238" s="55">
        <f>W1253</f>
        <v>0</v>
      </c>
      <c r="AU1238" s="55">
        <f>Y1253</f>
        <v>0</v>
      </c>
      <c r="AV1238" s="55">
        <f>W1254</f>
        <v>0</v>
      </c>
      <c r="AW1238" s="55">
        <f>Y1254</f>
        <v>0</v>
      </c>
      <c r="AX1238" s="55">
        <f>Y1255</f>
        <v>0</v>
      </c>
      <c r="AY1238" s="55">
        <f>J1255</f>
        <v>0</v>
      </c>
      <c r="AZ1238" s="56"/>
      <c r="BA1238" s="56"/>
      <c r="BB1238" s="56"/>
      <c r="BC1238" s="56"/>
      <c r="BD1238" s="56"/>
      <c r="BE1238" s="56"/>
      <c r="BF1238" s="56"/>
      <c r="BG1238" s="56"/>
      <c r="BH1238" s="56"/>
      <c r="BI1238" s="56"/>
      <c r="BJ1238" s="56"/>
      <c r="BK1238" s="56"/>
      <c r="BL1238" s="56"/>
      <c r="BM1238" s="56"/>
      <c r="BN1238" s="56"/>
    </row>
    <row r="1239" spans="1:66" ht="11.25" customHeight="1">
      <c r="A1239" s="221"/>
      <c r="B1239" s="38"/>
      <c r="C1239" s="206"/>
      <c r="D1239" s="209"/>
      <c r="E1239" s="85" t="s">
        <v>46</v>
      </c>
      <c r="F1239" s="86"/>
      <c r="G1239" s="206"/>
      <c r="H1239" s="209"/>
      <c r="I1239" s="85" t="s">
        <v>46</v>
      </c>
      <c r="J1239" s="108"/>
      <c r="K1239" s="206"/>
      <c r="L1239" s="209"/>
      <c r="M1239" s="85" t="s">
        <v>46</v>
      </c>
      <c r="N1239" s="108"/>
      <c r="O1239" s="43"/>
      <c r="P1239" s="1"/>
      <c r="Q1239" s="1"/>
      <c r="R1239" s="15"/>
      <c r="S1239" s="227" t="str">
        <f>IF(OR(S1236="Empleado",S1236="Familiar"),"Nombre del Empleado","N° Factura")</f>
        <v>N° Factura</v>
      </c>
      <c r="T1239" s="228"/>
      <c r="U1239" s="89"/>
      <c r="V1239" s="47"/>
      <c r="W1239" s="227" t="str">
        <f>IF(OR(W1236="Empleado",W1236="Familiar"),"Nombre del Empleado","N° Factura")</f>
        <v>N° Factura</v>
      </c>
      <c r="X1239" s="228"/>
      <c r="Y1239" s="89"/>
      <c r="Z1239" s="47"/>
      <c r="AA1239" s="227" t="str">
        <f>IF(OR(AA1236="Empleado",AA1236="Familiar"),"Nombre del Empleado","N° Factura")</f>
        <v>N° Factura</v>
      </c>
      <c r="AB1239" s="228"/>
      <c r="AC1239" s="89"/>
      <c r="AD1239" s="48"/>
      <c r="AE1239" s="181"/>
      <c r="AF1239" s="181"/>
      <c r="AG1239" s="181"/>
      <c r="AH1239" s="181"/>
      <c r="AI1239" s="181"/>
      <c r="AJ1239" s="181"/>
      <c r="AK1239" s="181"/>
      <c r="AL1239" s="181"/>
      <c r="AM1239" s="48"/>
      <c r="AN1239" s="53">
        <f>A1214</f>
        <v>46296</v>
      </c>
      <c r="AO1239" s="54" t="str">
        <f>K1215</f>
        <v>Consultorio N° 3</v>
      </c>
      <c r="AP1239" s="55">
        <f t="shared" ref="AP1239:AQ1239" si="844">K1216</f>
        <v>0</v>
      </c>
      <c r="AQ1239" s="55">
        <f t="shared" si="844"/>
        <v>0</v>
      </c>
      <c r="AR1239" s="55">
        <f>AC1216</f>
        <v>0</v>
      </c>
      <c r="AS1239" s="55">
        <f>AA1216</f>
        <v>0</v>
      </c>
      <c r="AT1239" s="55">
        <f>AA1217</f>
        <v>0</v>
      </c>
      <c r="AU1239" s="55">
        <f>AC1217</f>
        <v>0</v>
      </c>
      <c r="AV1239" s="55">
        <f>AA1218</f>
        <v>0</v>
      </c>
      <c r="AW1239" s="55">
        <f>AC1218</f>
        <v>0</v>
      </c>
      <c r="AX1239" s="55">
        <f>AC1219</f>
        <v>0</v>
      </c>
      <c r="AY1239" s="55">
        <f>N1219</f>
        <v>0</v>
      </c>
      <c r="AZ1239" s="56"/>
      <c r="BA1239" s="56"/>
      <c r="BB1239" s="56"/>
      <c r="BC1239" s="56"/>
      <c r="BD1239" s="56"/>
      <c r="BE1239" s="56"/>
      <c r="BF1239" s="56"/>
      <c r="BG1239" s="56"/>
      <c r="BH1239" s="56"/>
      <c r="BI1239" s="56"/>
      <c r="BJ1239" s="56"/>
      <c r="BK1239" s="56"/>
      <c r="BL1239" s="56"/>
      <c r="BM1239" s="56"/>
      <c r="BN1239" s="56"/>
    </row>
    <row r="1240" spans="1:66" ht="11.25" customHeight="1">
      <c r="A1240" s="222">
        <f>A1236+$Q$13/1440</f>
        <v>0.58333333333333326</v>
      </c>
      <c r="B1240" s="38"/>
      <c r="C1240" s="204"/>
      <c r="D1240" s="207"/>
      <c r="E1240" s="40" t="s">
        <v>36</v>
      </c>
      <c r="F1240" s="42" t="str">
        <f>IF(D1240&lt;&gt;"", VLOOKUP(D1240,'Base de Datos'!$A$2:$D1268,2,FALSE()),"")</f>
        <v/>
      </c>
      <c r="G1240" s="204"/>
      <c r="H1240" s="216"/>
      <c r="I1240" s="40" t="s">
        <v>36</v>
      </c>
      <c r="J1240" s="42" t="str">
        <f>IF(H1240&lt;&gt;"", VLOOKUP(H1240,'Base de Datos'!$A$2:$D1268,2,FALSE()),"")</f>
        <v/>
      </c>
      <c r="K1240" s="204"/>
      <c r="L1240" s="216"/>
      <c r="M1240" s="40" t="s">
        <v>36</v>
      </c>
      <c r="N1240" s="42" t="str">
        <f>IF(L1240&lt;&gt;"", VLOOKUP(L1240,'Base de Datos'!$A$2:$D1268,2,FALSE()),"")</f>
        <v/>
      </c>
      <c r="O1240" s="43"/>
      <c r="P1240" s="151"/>
      <c r="Q1240" s="1"/>
      <c r="R1240" s="15"/>
      <c r="S1240" s="45"/>
      <c r="T1240" s="45" t="s">
        <v>37</v>
      </c>
      <c r="U1240" s="46"/>
      <c r="V1240" s="47"/>
      <c r="W1240" s="45"/>
      <c r="X1240" s="45" t="s">
        <v>37</v>
      </c>
      <c r="Y1240" s="46"/>
      <c r="Z1240" s="47"/>
      <c r="AA1240" s="45"/>
      <c r="AB1240" s="45" t="s">
        <v>37</v>
      </c>
      <c r="AC1240" s="46"/>
      <c r="AD1240" s="48"/>
      <c r="AE1240" s="181"/>
      <c r="AF1240" s="181"/>
      <c r="AG1240" s="181"/>
      <c r="AH1240" s="181"/>
      <c r="AI1240" s="181"/>
      <c r="AJ1240" s="181"/>
      <c r="AK1240" s="181"/>
      <c r="AL1240" s="181"/>
      <c r="AM1240" s="48"/>
      <c r="AN1240" s="53">
        <f>A1214</f>
        <v>46296</v>
      </c>
      <c r="AO1240" s="54" t="str">
        <f>K1215</f>
        <v>Consultorio N° 3</v>
      </c>
      <c r="AP1240" s="55" t="str">
        <f t="shared" ref="AP1240:AQ1240" si="845">K1220</f>
        <v>📌</v>
      </c>
      <c r="AQ1240" s="55" t="str">
        <f t="shared" si="845"/>
        <v>Juan Andres Lyon Jaspe</v>
      </c>
      <c r="AR1240" s="55">
        <f>AC1220</f>
        <v>0</v>
      </c>
      <c r="AS1240" s="55">
        <f>AA1220</f>
        <v>0</v>
      </c>
      <c r="AT1240" s="55">
        <f>AA1221</f>
        <v>0</v>
      </c>
      <c r="AU1240" s="55">
        <f>AC1221</f>
        <v>0</v>
      </c>
      <c r="AV1240" s="55">
        <f>AA1222</f>
        <v>0</v>
      </c>
      <c r="AW1240" s="55">
        <f>AC1222</f>
        <v>0</v>
      </c>
      <c r="AX1240" s="55">
        <f>AC1223</f>
        <v>0</v>
      </c>
      <c r="AY1240" s="55" t="str">
        <f>N1223</f>
        <v>Dra. Conchita Sánchez</v>
      </c>
      <c r="AZ1240" s="56"/>
      <c r="BA1240" s="56"/>
      <c r="BB1240" s="56"/>
      <c r="BC1240" s="56"/>
      <c r="BD1240" s="56"/>
      <c r="BE1240" s="56"/>
      <c r="BF1240" s="56"/>
      <c r="BG1240" s="56"/>
      <c r="BH1240" s="56"/>
      <c r="BI1240" s="56"/>
      <c r="BJ1240" s="56"/>
      <c r="BK1240" s="56"/>
      <c r="BL1240" s="56"/>
      <c r="BM1240" s="56"/>
      <c r="BN1240" s="56"/>
    </row>
    <row r="1241" spans="1:66" ht="11.25" customHeight="1">
      <c r="A1241" s="220"/>
      <c r="B1241" s="38"/>
      <c r="C1241" s="205"/>
      <c r="D1241" s="208"/>
      <c r="E1241" s="57" t="s">
        <v>42</v>
      </c>
      <c r="F1241" s="58" t="str">
        <f>IF(D1240&lt;&gt;"", VLOOKUP(D1240,'Base de Datos'!$A$2:$D1268,3,FALSE()),"")</f>
        <v/>
      </c>
      <c r="G1241" s="205"/>
      <c r="H1241" s="208"/>
      <c r="I1241" s="57" t="s">
        <v>42</v>
      </c>
      <c r="J1241" s="58" t="str">
        <f>IF(H1240&lt;&gt;"", VLOOKUP(H1240,'Base de Datos'!$A$2:$D1268,3,FALSE()),"")</f>
        <v/>
      </c>
      <c r="K1241" s="205"/>
      <c r="L1241" s="208"/>
      <c r="M1241" s="57" t="s">
        <v>42</v>
      </c>
      <c r="N1241" s="58" t="str">
        <f>IF(L1240&lt;&gt;"", VLOOKUP(L1240,'Base de Datos'!$A$2:$D1268,3,FALSE()),"")</f>
        <v/>
      </c>
      <c r="O1241" s="43"/>
      <c r="P1241" s="151"/>
      <c r="Q1241" s="152"/>
      <c r="R1241" s="15"/>
      <c r="S1241" s="229"/>
      <c r="T1241" s="230"/>
      <c r="U1241" s="59"/>
      <c r="V1241" s="47"/>
      <c r="W1241" s="229"/>
      <c r="X1241" s="230"/>
      <c r="Y1241" s="59"/>
      <c r="Z1241" s="47"/>
      <c r="AA1241" s="229"/>
      <c r="AB1241" s="230"/>
      <c r="AC1241" s="59"/>
      <c r="AD1241" s="48"/>
      <c r="AE1241" s="181"/>
      <c r="AF1241" s="181"/>
      <c r="AG1241" s="181"/>
      <c r="AH1241" s="181"/>
      <c r="AI1241" s="181"/>
      <c r="AJ1241" s="181"/>
      <c r="AK1241" s="181"/>
      <c r="AL1241" s="181"/>
      <c r="AM1241" s="48"/>
      <c r="AN1241" s="53">
        <f>A1214</f>
        <v>46296</v>
      </c>
      <c r="AO1241" s="54" t="str">
        <f>K1215</f>
        <v>Consultorio N° 3</v>
      </c>
      <c r="AP1241" s="55" t="str">
        <f t="shared" ref="AP1241:AQ1241" si="846">K1224</f>
        <v>📌</v>
      </c>
      <c r="AQ1241" s="55" t="str">
        <f t="shared" si="846"/>
        <v>Johana López</v>
      </c>
      <c r="AR1241" s="55">
        <f>AC1224</f>
        <v>0</v>
      </c>
      <c r="AS1241" s="55">
        <f>AA1224</f>
        <v>0</v>
      </c>
      <c r="AT1241" s="55">
        <f>AA1225</f>
        <v>0</v>
      </c>
      <c r="AU1241" s="55">
        <f>AC1225</f>
        <v>0</v>
      </c>
      <c r="AV1241" s="55">
        <f>AA1226</f>
        <v>0</v>
      </c>
      <c r="AW1241" s="55">
        <f>AC1226</f>
        <v>0</v>
      </c>
      <c r="AX1241" s="55">
        <f>AC1227</f>
        <v>0</v>
      </c>
      <c r="AY1241" s="55" t="str">
        <f>N1227</f>
        <v>Dra. Conchita Sánchez</v>
      </c>
      <c r="AZ1241" s="56"/>
      <c r="BA1241" s="56"/>
      <c r="BB1241" s="56"/>
      <c r="BC1241" s="56"/>
      <c r="BD1241" s="56"/>
      <c r="BE1241" s="56"/>
      <c r="BF1241" s="56"/>
      <c r="BG1241" s="56"/>
      <c r="BH1241" s="56"/>
      <c r="BI1241" s="56"/>
      <c r="BJ1241" s="56"/>
      <c r="BK1241" s="56"/>
      <c r="BL1241" s="56"/>
      <c r="BM1241" s="56"/>
      <c r="BN1241" s="56"/>
    </row>
    <row r="1242" spans="1:66" ht="11.25" customHeight="1">
      <c r="A1242" s="220"/>
      <c r="B1242" s="38"/>
      <c r="C1242" s="205"/>
      <c r="D1242" s="208"/>
      <c r="E1242" s="57" t="s">
        <v>44</v>
      </c>
      <c r="F1242" s="58" t="str">
        <f>IF(D1240&lt;&gt;"", VLOOKUP(D1240,'Base de Datos'!$A$2:$D1268,4,FALSE()),"")</f>
        <v/>
      </c>
      <c r="G1242" s="205"/>
      <c r="H1242" s="208"/>
      <c r="I1242" s="57" t="s">
        <v>44</v>
      </c>
      <c r="J1242" s="58" t="str">
        <f>IF(H1240&lt;&gt;"", VLOOKUP(H1240,'Base de Datos'!$A$2:$D1268,4,FALSE()),"")</f>
        <v/>
      </c>
      <c r="K1242" s="205"/>
      <c r="L1242" s="208"/>
      <c r="M1242" s="57" t="s">
        <v>44</v>
      </c>
      <c r="N1242" s="58" t="str">
        <f>IF(L1240&lt;&gt;"", VLOOKUP(L1240,'Base de Datos'!$A$2:$D1268,4,FALSE()),"")</f>
        <v/>
      </c>
      <c r="O1242" s="43"/>
      <c r="P1242" s="151"/>
      <c r="Q1242" s="152"/>
      <c r="R1242" s="15"/>
      <c r="S1242" s="229"/>
      <c r="T1242" s="230"/>
      <c r="U1242" s="59"/>
      <c r="V1242" s="47"/>
      <c r="W1242" s="229"/>
      <c r="X1242" s="230"/>
      <c r="Y1242" s="59"/>
      <c r="Z1242" s="47"/>
      <c r="AA1242" s="229"/>
      <c r="AB1242" s="230"/>
      <c r="AC1242" s="59"/>
      <c r="AD1242" s="48"/>
      <c r="AE1242" s="181"/>
      <c r="AF1242" s="181"/>
      <c r="AG1242" s="181"/>
      <c r="AH1242" s="181"/>
      <c r="AI1242" s="181"/>
      <c r="AJ1242" s="181"/>
      <c r="AK1242" s="181"/>
      <c r="AL1242" s="181"/>
      <c r="AM1242" s="48"/>
      <c r="AN1242" s="53">
        <f>A1214</f>
        <v>46296</v>
      </c>
      <c r="AO1242" s="54" t="str">
        <f>K1215</f>
        <v>Consultorio N° 3</v>
      </c>
      <c r="AP1242" s="55" t="str">
        <f t="shared" ref="AP1242:AQ1242" si="847">K1228</f>
        <v>📌</v>
      </c>
      <c r="AQ1242" s="55" t="str">
        <f t="shared" si="847"/>
        <v>Johanna Lopez</v>
      </c>
      <c r="AR1242" s="55">
        <f>AC1228</f>
        <v>0</v>
      </c>
      <c r="AS1242" s="55">
        <f>AA1228</f>
        <v>0</v>
      </c>
      <c r="AT1242" s="55">
        <f>AA1229</f>
        <v>0</v>
      </c>
      <c r="AU1242" s="55">
        <f>AC1229</f>
        <v>0</v>
      </c>
      <c r="AV1242" s="55">
        <f>AA1230</f>
        <v>0</v>
      </c>
      <c r="AW1242" s="55">
        <f>AC1230</f>
        <v>0</v>
      </c>
      <c r="AX1242" s="55">
        <f>AC1231</f>
        <v>0</v>
      </c>
      <c r="AY1242" s="55" t="str">
        <f>N1231</f>
        <v>Dra. Conchita Sánchez</v>
      </c>
      <c r="AZ1242" s="56"/>
      <c r="BA1242" s="56"/>
      <c r="BB1242" s="56"/>
      <c r="BC1242" s="56"/>
      <c r="BD1242" s="56"/>
      <c r="BE1242" s="56"/>
      <c r="BF1242" s="56"/>
      <c r="BG1242" s="56"/>
      <c r="BH1242" s="56"/>
      <c r="BI1242" s="56"/>
      <c r="BJ1242" s="56"/>
      <c r="BK1242" s="56"/>
      <c r="BL1242" s="56"/>
      <c r="BM1242" s="56"/>
      <c r="BN1242" s="56"/>
    </row>
    <row r="1243" spans="1:66" ht="11.25" customHeight="1">
      <c r="A1243" s="221"/>
      <c r="B1243" s="38"/>
      <c r="C1243" s="206"/>
      <c r="D1243" s="209"/>
      <c r="E1243" s="85" t="s">
        <v>46</v>
      </c>
      <c r="F1243" s="86"/>
      <c r="G1243" s="206"/>
      <c r="H1243" s="209"/>
      <c r="I1243" s="85" t="s">
        <v>46</v>
      </c>
      <c r="J1243" s="108"/>
      <c r="K1243" s="206"/>
      <c r="L1243" s="209"/>
      <c r="M1243" s="85" t="s">
        <v>46</v>
      </c>
      <c r="N1243" s="108"/>
      <c r="O1243" s="43"/>
      <c r="P1243" s="151"/>
      <c r="Q1243" s="1"/>
      <c r="R1243" s="15"/>
      <c r="S1243" s="227" t="str">
        <f>IF(OR(S1240="Empleado",S1240="Familiar"),"Nombre del Empleado","N° Factura")</f>
        <v>N° Factura</v>
      </c>
      <c r="T1243" s="228"/>
      <c r="U1243" s="89"/>
      <c r="V1243" s="47"/>
      <c r="W1243" s="227" t="str">
        <f>IF(OR(W1240="Empleado",W1240="Familiar"),"Nombre del Empleado","N° Factura")</f>
        <v>N° Factura</v>
      </c>
      <c r="X1243" s="228"/>
      <c r="Y1243" s="89"/>
      <c r="Z1243" s="47"/>
      <c r="AA1243" s="227" t="str">
        <f>IF(OR(AA1240="Empleado",AA1240="Familiar"),"Nombre del Empleado","N° Factura")</f>
        <v>N° Factura</v>
      </c>
      <c r="AB1243" s="228"/>
      <c r="AC1243" s="89"/>
      <c r="AD1243" s="48"/>
      <c r="AE1243" s="181"/>
      <c r="AF1243" s="181"/>
      <c r="AG1243" s="181"/>
      <c r="AH1243" s="181"/>
      <c r="AI1243" s="181"/>
      <c r="AJ1243" s="181"/>
      <c r="AK1243" s="181"/>
      <c r="AL1243" s="181"/>
      <c r="AM1243" s="48"/>
      <c r="AN1243" s="53">
        <f>A1214</f>
        <v>46296</v>
      </c>
      <c r="AO1243" s="54" t="str">
        <f>K1215</f>
        <v>Consultorio N° 3</v>
      </c>
      <c r="AP1243" s="55">
        <f t="shared" ref="AP1243:AQ1243" si="848">K1232</f>
        <v>0</v>
      </c>
      <c r="AQ1243" s="55">
        <f t="shared" si="848"/>
        <v>0</v>
      </c>
      <c r="AR1243" s="55">
        <f>AC1232</f>
        <v>0</v>
      </c>
      <c r="AS1243" s="55">
        <f>AA1232</f>
        <v>0</v>
      </c>
      <c r="AT1243" s="55">
        <f>AA1233</f>
        <v>0</v>
      </c>
      <c r="AU1243" s="55">
        <f>AC1233</f>
        <v>0</v>
      </c>
      <c r="AV1243" s="55">
        <f>AA1234</f>
        <v>0</v>
      </c>
      <c r="AW1243" s="55">
        <f>AC1234</f>
        <v>0</v>
      </c>
      <c r="AX1243" s="55">
        <f>AC1235</f>
        <v>0</v>
      </c>
      <c r="AY1243" s="55">
        <f>N1235</f>
        <v>0</v>
      </c>
      <c r="AZ1243" s="56"/>
      <c r="BA1243" s="56"/>
      <c r="BB1243" s="56"/>
      <c r="BC1243" s="56"/>
      <c r="BD1243" s="56"/>
      <c r="BE1243" s="56"/>
      <c r="BF1243" s="56"/>
      <c r="BG1243" s="56"/>
      <c r="BH1243" s="56"/>
      <c r="BI1243" s="56"/>
      <c r="BJ1243" s="56"/>
      <c r="BK1243" s="56"/>
      <c r="BL1243" s="56"/>
      <c r="BM1243" s="56"/>
      <c r="BN1243" s="56"/>
    </row>
    <row r="1244" spans="1:66" ht="11.25" customHeight="1">
      <c r="A1244" s="222">
        <f>A1240+$Q$13/1440</f>
        <v>0.62499999999999989</v>
      </c>
      <c r="B1244" s="38"/>
      <c r="C1244" s="204"/>
      <c r="D1244" s="207"/>
      <c r="E1244" s="40" t="s">
        <v>36</v>
      </c>
      <c r="F1244" s="42" t="str">
        <f>IF(D1244&lt;&gt;"", VLOOKUP(D1244,'Base de Datos'!$A$2:$D1268,2,FALSE()),"")</f>
        <v/>
      </c>
      <c r="G1244" s="204"/>
      <c r="H1244" s="216"/>
      <c r="I1244" s="40" t="s">
        <v>36</v>
      </c>
      <c r="J1244" s="42" t="str">
        <f>IF(H1244&lt;&gt;"", VLOOKUP(H1244,'Base de Datos'!$A$2:$D1268,2,FALSE()),"")</f>
        <v/>
      </c>
      <c r="K1244" s="204"/>
      <c r="L1244" s="216"/>
      <c r="M1244" s="40" t="s">
        <v>36</v>
      </c>
      <c r="N1244" s="42" t="str">
        <f>IF(L1244&lt;&gt;"", VLOOKUP(L1244,'Base de Datos'!$A$2:$D1268,2,FALSE()),"")</f>
        <v/>
      </c>
      <c r="O1244" s="43"/>
      <c r="P1244" s="153"/>
      <c r="Q1244" s="154"/>
      <c r="R1244" s="15"/>
      <c r="S1244" s="45"/>
      <c r="T1244" s="45" t="s">
        <v>37</v>
      </c>
      <c r="U1244" s="46"/>
      <c r="V1244" s="47"/>
      <c r="W1244" s="45"/>
      <c r="X1244" s="45" t="s">
        <v>37</v>
      </c>
      <c r="Y1244" s="46"/>
      <c r="Z1244" s="47"/>
      <c r="AA1244" s="45"/>
      <c r="AB1244" s="45" t="s">
        <v>37</v>
      </c>
      <c r="AC1244" s="46"/>
      <c r="AD1244" s="48"/>
      <c r="AE1244" s="181"/>
      <c r="AF1244" s="181"/>
      <c r="AG1244" s="181"/>
      <c r="AH1244" s="181"/>
      <c r="AI1244" s="181"/>
      <c r="AJ1244" s="181"/>
      <c r="AK1244" s="181"/>
      <c r="AL1244" s="181"/>
      <c r="AM1244" s="48"/>
      <c r="AN1244" s="53">
        <f>A1214</f>
        <v>46296</v>
      </c>
      <c r="AO1244" s="54" t="str">
        <f>K1215</f>
        <v>Consultorio N° 3</v>
      </c>
      <c r="AP1244" s="55">
        <f t="shared" ref="AP1244:AQ1244" si="849">K1236</f>
        <v>0</v>
      </c>
      <c r="AQ1244" s="55">
        <f t="shared" si="849"/>
        <v>0</v>
      </c>
      <c r="AR1244" s="55">
        <f>AC1236</f>
        <v>0</v>
      </c>
      <c r="AS1244" s="55">
        <f>AA1236</f>
        <v>0</v>
      </c>
      <c r="AT1244" s="55">
        <f>AA1237</f>
        <v>0</v>
      </c>
      <c r="AU1244" s="55">
        <f>AC1237</f>
        <v>0</v>
      </c>
      <c r="AV1244" s="55">
        <f>AA1238</f>
        <v>0</v>
      </c>
      <c r="AW1244" s="55">
        <f>AC1238</f>
        <v>0</v>
      </c>
      <c r="AX1244" s="55">
        <f>AC1239</f>
        <v>0</v>
      </c>
      <c r="AY1244" s="55">
        <f>N1239</f>
        <v>0</v>
      </c>
      <c r="AZ1244" s="56"/>
      <c r="BA1244" s="56"/>
      <c r="BB1244" s="56"/>
      <c r="BC1244" s="56"/>
      <c r="BD1244" s="56"/>
      <c r="BE1244" s="56"/>
      <c r="BF1244" s="56"/>
      <c r="BG1244" s="56"/>
      <c r="BH1244" s="56"/>
      <c r="BI1244" s="56"/>
      <c r="BJ1244" s="56"/>
      <c r="BK1244" s="56"/>
      <c r="BL1244" s="56"/>
      <c r="BM1244" s="56"/>
      <c r="BN1244" s="56"/>
    </row>
    <row r="1245" spans="1:66" ht="11.25" customHeight="1">
      <c r="A1245" s="220"/>
      <c r="B1245" s="38"/>
      <c r="C1245" s="205"/>
      <c r="D1245" s="208"/>
      <c r="E1245" s="57" t="s">
        <v>42</v>
      </c>
      <c r="F1245" s="58" t="str">
        <f>IF(D1244&lt;&gt;"", VLOOKUP(D1244,'Base de Datos'!$A$2:$D1268,3,FALSE()),"")</f>
        <v/>
      </c>
      <c r="G1245" s="205"/>
      <c r="H1245" s="208"/>
      <c r="I1245" s="57" t="s">
        <v>42</v>
      </c>
      <c r="J1245" s="58" t="str">
        <f>IF(H1244&lt;&gt;"", VLOOKUP(H1244,'Base de Datos'!$A$2:$D1268,3,FALSE()),"")</f>
        <v/>
      </c>
      <c r="K1245" s="205"/>
      <c r="L1245" s="208"/>
      <c r="M1245" s="57" t="s">
        <v>42</v>
      </c>
      <c r="N1245" s="58" t="str">
        <f>IF(L1244&lt;&gt;"", VLOOKUP(L1244,'Base de Datos'!$A$2:$D1268,3,FALSE()),"")</f>
        <v/>
      </c>
      <c r="O1245" s="43"/>
      <c r="P1245" s="153"/>
      <c r="Q1245" s="154"/>
      <c r="R1245" s="15"/>
      <c r="S1245" s="229"/>
      <c r="T1245" s="230"/>
      <c r="U1245" s="59"/>
      <c r="V1245" s="47"/>
      <c r="W1245" s="229"/>
      <c r="X1245" s="230"/>
      <c r="Y1245" s="59"/>
      <c r="Z1245" s="47"/>
      <c r="AA1245" s="229"/>
      <c r="AB1245" s="230"/>
      <c r="AC1245" s="59"/>
      <c r="AD1245" s="48"/>
      <c r="AE1245" s="181"/>
      <c r="AF1245" s="181"/>
      <c r="AG1245" s="181"/>
      <c r="AH1245" s="181"/>
      <c r="AI1245" s="181"/>
      <c r="AJ1245" s="181"/>
      <c r="AK1245" s="181"/>
      <c r="AL1245" s="181"/>
      <c r="AM1245" s="48"/>
      <c r="AN1245" s="53">
        <f>A1214</f>
        <v>46296</v>
      </c>
      <c r="AO1245" s="54" t="str">
        <f>K1215</f>
        <v>Consultorio N° 3</v>
      </c>
      <c r="AP1245" s="55">
        <f t="shared" ref="AP1245:AQ1245" si="850">K1240</f>
        <v>0</v>
      </c>
      <c r="AQ1245" s="55">
        <f t="shared" si="850"/>
        <v>0</v>
      </c>
      <c r="AR1245" s="55">
        <f>AC1240</f>
        <v>0</v>
      </c>
      <c r="AS1245" s="55">
        <f>AA1240</f>
        <v>0</v>
      </c>
      <c r="AT1245" s="55">
        <f>AA1241</f>
        <v>0</v>
      </c>
      <c r="AU1245" s="55">
        <f>AC1241</f>
        <v>0</v>
      </c>
      <c r="AV1245" s="55">
        <f>AA1242</f>
        <v>0</v>
      </c>
      <c r="AW1245" s="55">
        <f>AC1242</f>
        <v>0</v>
      </c>
      <c r="AX1245" s="55">
        <f>AC1243</f>
        <v>0</v>
      </c>
      <c r="AY1245" s="55">
        <f>N1243</f>
        <v>0</v>
      </c>
      <c r="AZ1245" s="56"/>
      <c r="BA1245" s="56"/>
      <c r="BB1245" s="56"/>
      <c r="BC1245" s="56"/>
      <c r="BD1245" s="56"/>
      <c r="BE1245" s="56"/>
      <c r="BF1245" s="56"/>
      <c r="BG1245" s="56"/>
      <c r="BH1245" s="56"/>
      <c r="BI1245" s="56"/>
      <c r="BJ1245" s="56"/>
      <c r="BK1245" s="56"/>
      <c r="BL1245" s="56"/>
      <c r="BM1245" s="56"/>
      <c r="BN1245" s="56"/>
    </row>
    <row r="1246" spans="1:66" ht="11.25" customHeight="1">
      <c r="A1246" s="220"/>
      <c r="B1246" s="38"/>
      <c r="C1246" s="205"/>
      <c r="D1246" s="208"/>
      <c r="E1246" s="57" t="s">
        <v>44</v>
      </c>
      <c r="F1246" s="58" t="str">
        <f>IF(D1244&lt;&gt;"", VLOOKUP(D1244,'Base de Datos'!$A$2:$D1268,4,FALSE()),"")</f>
        <v/>
      </c>
      <c r="G1246" s="205"/>
      <c r="H1246" s="208"/>
      <c r="I1246" s="57" t="s">
        <v>44</v>
      </c>
      <c r="J1246" s="58" t="str">
        <f>IF(H1244&lt;&gt;"", VLOOKUP(H1244,'Base de Datos'!$A$2:$D1268,4,FALSE()),"")</f>
        <v/>
      </c>
      <c r="K1246" s="205"/>
      <c r="L1246" s="208"/>
      <c r="M1246" s="57" t="s">
        <v>44</v>
      </c>
      <c r="N1246" s="58" t="str">
        <f>IF(L1244&lt;&gt;"", VLOOKUP(L1244,'Base de Datos'!$A$2:$D1268,4,FALSE()),"")</f>
        <v/>
      </c>
      <c r="O1246" s="43"/>
      <c r="P1246" s="153"/>
      <c r="Q1246" s="154"/>
      <c r="R1246" s="15"/>
      <c r="S1246" s="229"/>
      <c r="T1246" s="230"/>
      <c r="U1246" s="59"/>
      <c r="V1246" s="47"/>
      <c r="W1246" s="229"/>
      <c r="X1246" s="230"/>
      <c r="Y1246" s="59"/>
      <c r="Z1246" s="47"/>
      <c r="AA1246" s="229"/>
      <c r="AB1246" s="230"/>
      <c r="AC1246" s="59"/>
      <c r="AD1246" s="48"/>
      <c r="AE1246" s="181"/>
      <c r="AF1246" s="181"/>
      <c r="AG1246" s="181"/>
      <c r="AH1246" s="181"/>
      <c r="AI1246" s="181"/>
      <c r="AJ1246" s="181"/>
      <c r="AK1246" s="181"/>
      <c r="AL1246" s="181"/>
      <c r="AM1246" s="48"/>
      <c r="AN1246" s="53">
        <f>A1214</f>
        <v>46296</v>
      </c>
      <c r="AO1246" s="54" t="str">
        <f>K1215</f>
        <v>Consultorio N° 3</v>
      </c>
      <c r="AP1246" s="55">
        <f t="shared" ref="AP1246:AQ1246" si="851">K1244</f>
        <v>0</v>
      </c>
      <c r="AQ1246" s="55">
        <f t="shared" si="851"/>
        <v>0</v>
      </c>
      <c r="AR1246" s="55">
        <f>AC1244</f>
        <v>0</v>
      </c>
      <c r="AS1246" s="55">
        <f>AA1244</f>
        <v>0</v>
      </c>
      <c r="AT1246" s="55">
        <f>AA1245</f>
        <v>0</v>
      </c>
      <c r="AU1246" s="55">
        <f>AC1245</f>
        <v>0</v>
      </c>
      <c r="AV1246" s="55">
        <f>AA1246</f>
        <v>0</v>
      </c>
      <c r="AW1246" s="55">
        <f>AC1246</f>
        <v>0</v>
      </c>
      <c r="AX1246" s="55">
        <f>AC1247</f>
        <v>0</v>
      </c>
      <c r="AY1246" s="55">
        <f>N1247</f>
        <v>0</v>
      </c>
      <c r="AZ1246" s="56"/>
      <c r="BA1246" s="56"/>
      <c r="BB1246" s="56"/>
      <c r="BC1246" s="56"/>
      <c r="BD1246" s="56"/>
      <c r="BE1246" s="56"/>
      <c r="BF1246" s="56"/>
      <c r="BG1246" s="56"/>
      <c r="BH1246" s="56"/>
      <c r="BI1246" s="56"/>
      <c r="BJ1246" s="56"/>
      <c r="BK1246" s="56"/>
      <c r="BL1246" s="56"/>
      <c r="BM1246" s="56"/>
      <c r="BN1246" s="56"/>
    </row>
    <row r="1247" spans="1:66" ht="11.25" customHeight="1">
      <c r="A1247" s="221"/>
      <c r="B1247" s="38"/>
      <c r="C1247" s="206"/>
      <c r="D1247" s="209"/>
      <c r="E1247" s="85" t="s">
        <v>46</v>
      </c>
      <c r="F1247" s="86"/>
      <c r="G1247" s="206"/>
      <c r="H1247" s="209"/>
      <c r="I1247" s="85" t="s">
        <v>46</v>
      </c>
      <c r="J1247" s="108"/>
      <c r="K1247" s="206"/>
      <c r="L1247" s="209"/>
      <c r="M1247" s="85" t="s">
        <v>46</v>
      </c>
      <c r="N1247" s="108"/>
      <c r="O1247" s="43"/>
      <c r="P1247" s="153"/>
      <c r="Q1247" s="154"/>
      <c r="R1247" s="15"/>
      <c r="S1247" s="227" t="str">
        <f>IF(OR(S1244="Empleado",S1244="Familiar"),"Nombre del Empleado","N° Factura")</f>
        <v>N° Factura</v>
      </c>
      <c r="T1247" s="228"/>
      <c r="U1247" s="89"/>
      <c r="V1247" s="47"/>
      <c r="W1247" s="227" t="str">
        <f>IF(OR(W1244="Empleado",W1244="Familiar"),"Nombre del Empleado","N° Factura")</f>
        <v>N° Factura</v>
      </c>
      <c r="X1247" s="228"/>
      <c r="Y1247" s="89"/>
      <c r="Z1247" s="47"/>
      <c r="AA1247" s="227" t="str">
        <f>IF(OR(AA1244="Empleado",AA1244="Familiar"),"Nombre del Empleado","N° Factura")</f>
        <v>N° Factura</v>
      </c>
      <c r="AB1247" s="228"/>
      <c r="AC1247" s="89"/>
      <c r="AD1247" s="48"/>
      <c r="AE1247" s="181"/>
      <c r="AF1247" s="181"/>
      <c r="AG1247" s="181"/>
      <c r="AH1247" s="181"/>
      <c r="AI1247" s="181"/>
      <c r="AJ1247" s="181"/>
      <c r="AK1247" s="181"/>
      <c r="AL1247" s="181"/>
      <c r="AM1247" s="48"/>
      <c r="AN1247" s="53">
        <f>A1214</f>
        <v>46296</v>
      </c>
      <c r="AO1247" s="54" t="str">
        <f>K1215</f>
        <v>Consultorio N° 3</v>
      </c>
      <c r="AP1247" s="55">
        <f t="shared" ref="AP1247:AQ1247" si="852">K1248</f>
        <v>0</v>
      </c>
      <c r="AQ1247" s="55">
        <f t="shared" si="852"/>
        <v>0</v>
      </c>
      <c r="AR1247" s="55">
        <f>AC1248</f>
        <v>0</v>
      </c>
      <c r="AS1247" s="55">
        <f>AA1248</f>
        <v>0</v>
      </c>
      <c r="AT1247" s="55">
        <f>AA1249</f>
        <v>0</v>
      </c>
      <c r="AU1247" s="55">
        <f>AC1249</f>
        <v>0</v>
      </c>
      <c r="AV1247" s="55">
        <f>AA1250</f>
        <v>0</v>
      </c>
      <c r="AW1247" s="55">
        <f>AC1250</f>
        <v>0</v>
      </c>
      <c r="AX1247" s="55">
        <f>AC1251</f>
        <v>0</v>
      </c>
      <c r="AY1247" s="55">
        <f>N1251</f>
        <v>0</v>
      </c>
      <c r="AZ1247" s="56"/>
      <c r="BA1247" s="56"/>
      <c r="BB1247" s="56"/>
      <c r="BC1247" s="56"/>
      <c r="BD1247" s="56"/>
      <c r="BE1247" s="56"/>
      <c r="BF1247" s="56"/>
      <c r="BG1247" s="56"/>
      <c r="BH1247" s="56"/>
      <c r="BI1247" s="56"/>
      <c r="BJ1247" s="56"/>
      <c r="BK1247" s="56"/>
      <c r="BL1247" s="56"/>
      <c r="BM1247" s="56"/>
      <c r="BN1247" s="56"/>
    </row>
    <row r="1248" spans="1:66" ht="11.25" customHeight="1">
      <c r="A1248" s="222">
        <f>A1244+$Q$13/1440</f>
        <v>0.66666666666666652</v>
      </c>
      <c r="B1248" s="38"/>
      <c r="C1248" s="204"/>
      <c r="D1248" s="207"/>
      <c r="E1248" s="40" t="s">
        <v>36</v>
      </c>
      <c r="F1248" s="42" t="str">
        <f>IF(D1248&lt;&gt;"", VLOOKUP(D1248,'Base de Datos'!$A$2:$D1268,2,FALSE()),"")</f>
        <v/>
      </c>
      <c r="G1248" s="204"/>
      <c r="H1248" s="216"/>
      <c r="I1248" s="40" t="s">
        <v>36</v>
      </c>
      <c r="J1248" s="42" t="str">
        <f>IF(H1248&lt;&gt;"", VLOOKUP(H1248,'Base de Datos'!$A$2:$D1268,2,FALSE()),"")</f>
        <v/>
      </c>
      <c r="K1248" s="204"/>
      <c r="L1248" s="216"/>
      <c r="M1248" s="40" t="s">
        <v>36</v>
      </c>
      <c r="N1248" s="42" t="str">
        <f>IF(L1248&lt;&gt;"", VLOOKUP(L1248,'Base de Datos'!$A$2:$D1268,2,FALSE()),"")</f>
        <v/>
      </c>
      <c r="O1248" s="43"/>
      <c r="P1248" s="3"/>
      <c r="Q1248" s="3"/>
      <c r="R1248" s="15"/>
      <c r="S1248" s="45"/>
      <c r="T1248" s="45" t="s">
        <v>37</v>
      </c>
      <c r="U1248" s="46"/>
      <c r="V1248" s="47"/>
      <c r="W1248" s="45"/>
      <c r="X1248" s="45" t="s">
        <v>37</v>
      </c>
      <c r="Y1248" s="46"/>
      <c r="Z1248" s="47"/>
      <c r="AA1248" s="45"/>
      <c r="AB1248" s="45" t="s">
        <v>37</v>
      </c>
      <c r="AC1248" s="46"/>
      <c r="AD1248" s="48"/>
      <c r="AE1248" s="181"/>
      <c r="AF1248" s="181"/>
      <c r="AG1248" s="181"/>
      <c r="AH1248" s="181"/>
      <c r="AI1248" s="181"/>
      <c r="AJ1248" s="181"/>
      <c r="AK1248" s="181"/>
      <c r="AL1248" s="181"/>
      <c r="AM1248" s="48"/>
      <c r="AN1248" s="53">
        <f>A1214</f>
        <v>46296</v>
      </c>
      <c r="AO1248" s="54" t="str">
        <f>K1215</f>
        <v>Consultorio N° 3</v>
      </c>
      <c r="AP1248" s="55">
        <f t="shared" ref="AP1248:AQ1248" si="853">K1252</f>
        <v>0</v>
      </c>
      <c r="AQ1248" s="55">
        <f t="shared" si="853"/>
        <v>0</v>
      </c>
      <c r="AR1248" s="55">
        <f>AC1252</f>
        <v>0</v>
      </c>
      <c r="AS1248" s="55">
        <f>AA1252</f>
        <v>0</v>
      </c>
      <c r="AT1248" s="55">
        <f>AA1253</f>
        <v>0</v>
      </c>
      <c r="AU1248" s="55">
        <f>AC1253</f>
        <v>0</v>
      </c>
      <c r="AV1248" s="55">
        <f>AA1254</f>
        <v>0</v>
      </c>
      <c r="AW1248" s="55">
        <f>AC1254</f>
        <v>0</v>
      </c>
      <c r="AX1248" s="55">
        <f>AC1255</f>
        <v>0</v>
      </c>
      <c r="AY1248" s="55">
        <f>N1255</f>
        <v>0</v>
      </c>
      <c r="AZ1248" s="56"/>
      <c r="BA1248" s="56"/>
      <c r="BB1248" s="56"/>
      <c r="BC1248" s="56"/>
      <c r="BD1248" s="56"/>
      <c r="BE1248" s="56"/>
      <c r="BF1248" s="56"/>
      <c r="BG1248" s="56"/>
      <c r="BH1248" s="56"/>
      <c r="BI1248" s="56"/>
      <c r="BJ1248" s="56"/>
      <c r="BK1248" s="56"/>
      <c r="BL1248" s="56"/>
      <c r="BM1248" s="56"/>
      <c r="BN1248" s="56"/>
    </row>
    <row r="1249" spans="1:66" ht="11.25" customHeight="1">
      <c r="A1249" s="220"/>
      <c r="B1249" s="38"/>
      <c r="C1249" s="205"/>
      <c r="D1249" s="208"/>
      <c r="E1249" s="57" t="s">
        <v>42</v>
      </c>
      <c r="F1249" s="58" t="str">
        <f>IF(D1248&lt;&gt;"", VLOOKUP(D1248,'Base de Datos'!$A$2:$D1268,3,FALSE()),"")</f>
        <v/>
      </c>
      <c r="G1249" s="205"/>
      <c r="H1249" s="208"/>
      <c r="I1249" s="57" t="s">
        <v>42</v>
      </c>
      <c r="J1249" s="58" t="str">
        <f>IF(H1248&lt;&gt;"", VLOOKUP(H1248,'Base de Datos'!$A$2:$D1268,3,FALSE()),"")</f>
        <v/>
      </c>
      <c r="K1249" s="205"/>
      <c r="L1249" s="208"/>
      <c r="M1249" s="57" t="s">
        <v>42</v>
      </c>
      <c r="N1249" s="58" t="str">
        <f>IF(L1248&lt;&gt;"", VLOOKUP(L1248,'Base de Datos'!$A$2:$D1268,3,FALSE()),"")</f>
        <v/>
      </c>
      <c r="O1249" s="43"/>
      <c r="P1249" s="3"/>
      <c r="Q1249" s="3"/>
      <c r="R1249" s="15"/>
      <c r="S1249" s="229"/>
      <c r="T1249" s="230"/>
      <c r="U1249" s="59"/>
      <c r="V1249" s="47"/>
      <c r="W1249" s="229"/>
      <c r="X1249" s="230"/>
      <c r="Y1249" s="59"/>
      <c r="Z1249" s="47"/>
      <c r="AA1249" s="229"/>
      <c r="AB1249" s="230"/>
      <c r="AC1249" s="59"/>
      <c r="AD1249" s="48"/>
      <c r="AE1249" s="235">
        <f>A1214</f>
        <v>46296</v>
      </c>
      <c r="AF1249" s="236"/>
      <c r="AG1249" s="236"/>
      <c r="AH1249" s="236"/>
      <c r="AI1249" s="236"/>
      <c r="AJ1249" s="236"/>
      <c r="AK1249" s="236"/>
      <c r="AL1249" s="237"/>
      <c r="AM1249" s="48"/>
      <c r="AN1249" s="155">
        <f>A1214</f>
        <v>46296</v>
      </c>
      <c r="AO1249" s="156" t="str">
        <f>K1215</f>
        <v>Consultorio N° 3</v>
      </c>
      <c r="AP1249" s="156">
        <f t="shared" ref="AP1249:AQ1249" si="854">K1256</f>
        <v>0</v>
      </c>
      <c r="AQ1249" s="156">
        <f t="shared" si="854"/>
        <v>0</v>
      </c>
      <c r="AR1249" s="156">
        <f>AC1256</f>
        <v>0</v>
      </c>
      <c r="AS1249" s="156">
        <f>AA1256</f>
        <v>0</v>
      </c>
      <c r="AT1249" s="156">
        <f>AA1257</f>
        <v>0</v>
      </c>
      <c r="AU1249" s="156">
        <f>AC1257</f>
        <v>0</v>
      </c>
      <c r="AV1249" s="156">
        <f>AA1258</f>
        <v>0</v>
      </c>
      <c r="AW1249" s="156">
        <f>AC1258</f>
        <v>0</v>
      </c>
      <c r="AX1249" s="156">
        <f>AC1259</f>
        <v>0</v>
      </c>
      <c r="AY1249" s="156">
        <f>N1259</f>
        <v>0</v>
      </c>
      <c r="AZ1249" s="48"/>
      <c r="BA1249" s="48"/>
      <c r="BB1249" s="48"/>
      <c r="BC1249" s="48"/>
      <c r="BD1249" s="48"/>
      <c r="BE1249" s="48"/>
      <c r="BF1249" s="48"/>
      <c r="BG1249" s="48"/>
      <c r="BH1249" s="48"/>
      <c r="BI1249" s="48"/>
      <c r="BJ1249" s="48"/>
      <c r="BK1249" s="48"/>
      <c r="BL1249" s="48"/>
      <c r="BM1249" s="48"/>
      <c r="BN1249" s="48"/>
    </row>
    <row r="1250" spans="1:66" ht="11.25" customHeight="1">
      <c r="A1250" s="220"/>
      <c r="B1250" s="38"/>
      <c r="C1250" s="205"/>
      <c r="D1250" s="208"/>
      <c r="E1250" s="57" t="s">
        <v>44</v>
      </c>
      <c r="F1250" s="58" t="str">
        <f>IF(D1248&lt;&gt;"", VLOOKUP(D1248,'Base de Datos'!$A$2:$D1268,4,FALSE()),"")</f>
        <v/>
      </c>
      <c r="G1250" s="205"/>
      <c r="H1250" s="208"/>
      <c r="I1250" s="57" t="s">
        <v>44</v>
      </c>
      <c r="J1250" s="58" t="str">
        <f>IF(H1248&lt;&gt;"", VLOOKUP(H1248,'Base de Datos'!$A$2:$D1268,4,FALSE()),"")</f>
        <v/>
      </c>
      <c r="K1250" s="205"/>
      <c r="L1250" s="208"/>
      <c r="M1250" s="57" t="s">
        <v>44</v>
      </c>
      <c r="N1250" s="58" t="str">
        <f>IF(L1248&lt;&gt;"", VLOOKUP(L1248,'Base de Datos'!$A$2:$D1268,4,FALSE()),"")</f>
        <v/>
      </c>
      <c r="O1250" s="43"/>
      <c r="P1250" s="3"/>
      <c r="Q1250" s="3"/>
      <c r="R1250" s="15"/>
      <c r="S1250" s="229"/>
      <c r="T1250" s="230"/>
      <c r="U1250" s="59"/>
      <c r="V1250" s="47"/>
      <c r="W1250" s="229"/>
      <c r="X1250" s="230"/>
      <c r="Y1250" s="59"/>
      <c r="Z1250" s="47"/>
      <c r="AA1250" s="229"/>
      <c r="AB1250" s="230"/>
      <c r="AC1250" s="59"/>
      <c r="AD1250" s="48"/>
      <c r="AE1250" s="238" t="s">
        <v>20</v>
      </c>
      <c r="AF1250" s="239"/>
      <c r="AG1250" s="157" t="s">
        <v>21</v>
      </c>
      <c r="AH1250" s="158" t="s">
        <v>22</v>
      </c>
      <c r="AI1250" s="159" t="s">
        <v>23</v>
      </c>
      <c r="AJ1250" s="159" t="s">
        <v>24</v>
      </c>
      <c r="AK1250" s="159" t="s">
        <v>25</v>
      </c>
      <c r="AL1250" s="160" t="s">
        <v>26</v>
      </c>
      <c r="AM1250" s="48"/>
      <c r="AN1250" s="155">
        <f>A1214</f>
        <v>46296</v>
      </c>
      <c r="AO1250" s="156" t="str">
        <f>K1215</f>
        <v>Consultorio N° 3</v>
      </c>
      <c r="AP1250" s="156">
        <f t="shared" ref="AP1250:AQ1250" si="855">K1260</f>
        <v>0</v>
      </c>
      <c r="AQ1250" s="156">
        <f t="shared" si="855"/>
        <v>0</v>
      </c>
      <c r="AR1250" s="156">
        <f>AC1260</f>
        <v>0</v>
      </c>
      <c r="AS1250" s="156">
        <f>AA1260</f>
        <v>0</v>
      </c>
      <c r="AT1250" s="156">
        <f>AA1261</f>
        <v>0</v>
      </c>
      <c r="AU1250" s="156">
        <f>AC1261</f>
        <v>0</v>
      </c>
      <c r="AV1250" s="156">
        <f>AA1262</f>
        <v>0</v>
      </c>
      <c r="AW1250" s="156">
        <f>AC1262</f>
        <v>0</v>
      </c>
      <c r="AX1250" s="156">
        <f>AC1263</f>
        <v>0</v>
      </c>
      <c r="AY1250" s="156">
        <f>N1263</f>
        <v>0</v>
      </c>
      <c r="AZ1250" s="48"/>
      <c r="BA1250" s="48"/>
      <c r="BB1250" s="48"/>
      <c r="BC1250" s="48"/>
      <c r="BD1250" s="48"/>
      <c r="BE1250" s="48"/>
      <c r="BF1250" s="48"/>
      <c r="BG1250" s="48"/>
      <c r="BH1250" s="48"/>
      <c r="BI1250" s="48"/>
      <c r="BJ1250" s="48"/>
      <c r="BK1250" s="48"/>
      <c r="BL1250" s="48"/>
      <c r="BM1250" s="48"/>
      <c r="BN1250" s="48"/>
    </row>
    <row r="1251" spans="1:66" ht="11.25" customHeight="1">
      <c r="A1251" s="221"/>
      <c r="B1251" s="38"/>
      <c r="C1251" s="206"/>
      <c r="D1251" s="209"/>
      <c r="E1251" s="85" t="s">
        <v>46</v>
      </c>
      <c r="F1251" s="86"/>
      <c r="G1251" s="206"/>
      <c r="H1251" s="209"/>
      <c r="I1251" s="85" t="s">
        <v>46</v>
      </c>
      <c r="J1251" s="108"/>
      <c r="K1251" s="206"/>
      <c r="L1251" s="209"/>
      <c r="M1251" s="85" t="s">
        <v>46</v>
      </c>
      <c r="N1251" s="108"/>
      <c r="O1251" s="43"/>
      <c r="P1251" s="3"/>
      <c r="Q1251" s="3"/>
      <c r="R1251" s="15"/>
      <c r="S1251" s="227" t="str">
        <f>IF(OR(S1248="Empleado",S1248="Familiar"),"Nombre del Empleado","N° Factura")</f>
        <v>N° Factura</v>
      </c>
      <c r="T1251" s="228"/>
      <c r="U1251" s="89"/>
      <c r="V1251" s="47"/>
      <c r="W1251" s="227" t="str">
        <f>IF(OR(W1248="Empleado",W1248="Familiar"),"Nombre del Empleado","N° Factura")</f>
        <v>N° Factura</v>
      </c>
      <c r="X1251" s="228"/>
      <c r="Y1251" s="89"/>
      <c r="Z1251" s="47"/>
      <c r="AA1251" s="227" t="str">
        <f>IF(OR(AA1248="Empleado",AA1248="Familiar"),"Nombre del Empleado","N° Factura")</f>
        <v>N° Factura</v>
      </c>
      <c r="AB1251" s="228"/>
      <c r="AC1251" s="89"/>
      <c r="AD1251" s="48"/>
      <c r="AE1251" s="240" t="s">
        <v>38</v>
      </c>
      <c r="AF1251" s="230"/>
      <c r="AG1251" s="161">
        <f t="array" aca="1" ref="AG1251" ca="1">COUNTIFS(AP1216:AP1256, "💲", AY1216:AY1256, INDIRECT("AE" &amp; ROW())) + COUNTIFS(AP1216:AP1256, "📦", AY1216:AY1256, INDIRECT("AE" &amp; ROW())) + COUNTIFS(AP1216:AP1256, "✅", AY1216:AY1256, INDIRECT("AE" &amp; ROW()))</f>
        <v>0</v>
      </c>
      <c r="AH1251" s="162">
        <f t="array" aca="1" ref="AH1251" ca="1">COUNTIFS(AP1216:AP1256, "💲", AY1216:AY1256, INDIRECT("AE" &amp; ROW())) + COUNTIFS(AP1216:AP1256, "📦", AY1216:AY1256, INDIRECT("AE" &amp; ROW()))</f>
        <v>0</v>
      </c>
      <c r="AI1251" s="139">
        <f t="array" aca="1" ref="AI1251" ca="1">SUMIFS(AR1216:AR1256, AY1216:AY1256, INDIRECT("AE" &amp; ROW()), AP1216:AP1256, "💲") + SUMIFS(AR1216:AR1256, AY1216:AY1256, INDIRECT("AE" &amp; ROW()), AP1216:AP1256, "📦")</f>
        <v>0</v>
      </c>
      <c r="AJ1251" s="139">
        <f t="array" aca="1" ref="AJ1251" ca="1">(
    SUMIFS(AR1216:AR1256, AY1216:AY1256, INDIRECT("AE" &amp; ROW()), AP1216:AP1256, "💲") +
    SUMIFS(AR1216:AR1256, AY1216:AY1256, INDIRECT("AE" &amp; ROW()), AP1216:AP1256, "📦")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
        SUMIFS(AR1216:AR1256, AY1216:AY1256, INDIRECT("AE" &amp; ROW()), AP1216:AP1256, "💲", AS1216:AS1256, "Familiar") +
        SUMIFS(AR1216:AR1256, AY1216:AY1256, INDIRECT("AE" &amp; ROW()), AP1216:AP1256, "📦", AS1216:AS1256, "Familiar")
    ) / 2
)  -
(
    (
        SUMIFS(AR1216:AR1256, AY1216:AY1256, INDIRECT("AE" &amp; ROW()), AP1216:AP1256, "💲", AS1216:AS1256, "Exonerado ADH") +
        SUMIFS(AR1216:AR1256, AY1216:AY1256, INDIRECT("AE" &amp; ROW()), AP1216:AP1256, "📦", AS1216:AS1256, "Exonerado ADH")
    ) / 2
)  -
(
    (
        SUMIFS(AR1216:AR1256, AY1216:AY1256, INDIRECT("AE" &amp; ROW()), AP1216:AP1256, "💲", AS1216:AS1256, "Exonerado Doctor") +
        SUMIFS(AR1216:AR1256, AY1216:AY1256, INDIRECT("AE" &amp; ROW()), AP1216:AP1256, "📦", AS1216:AS1256, "Exonerado Doctor")
    ) / 2
)</f>
        <v>0</v>
      </c>
      <c r="AK1251" s="139">
        <f t="array" aca="1" ref="AK1251" ca="1">(
    SUMIFS(AR1216:AR1256, AY1216:AY1256, INDIRECT("AE" &amp; ROW()), AP1216:AP1256, "💲") +
    SUMIFS(AR1216:AR1256, AY1216:AY1256, INDIRECT("AE" &amp; ROW()), AP1216:AP1256, "📦")
) -
(
    SUMIFS(AR1216:AR1256, AY1216:AY1256, INDIRECT("AE" &amp; ROW()), AP1216:AP1256, "💲", AS1216:AS1256, "Familiar") +
    SUMIFS(AR1216:AR1256, AY1216:AY1256, INDIRECT("AE" &amp; ROW()), AP1216:AP1256, "📦", AS1216:AS1256, "Familiar")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SUMIFS(AR1216:AR1256, AY1216:AY1256, INDIRECT("AE" &amp; ROW()), AP1216:AP1256, "💲", AS1216:AS1256, "Exonerado ADH") +
    SUMIFS(AR1216:AR1256, AY1216:AY1256, INDIRECT("AE" &amp; ROW()), AP1216:AP1256, "📦", AS1216:AS1256, "Exonerado ADH")
) -
(
    (
        SUMIFS(AR1216:AR1256, AY1216:AY1256, INDIRECT("AE" &amp; ROW()), AP1216:AP1256, "💲", AS1216:AS1256, "Exonerado Doctor") +
        SUMIFS(AR1216:AR1256, AY1216:AY1256, INDIRECT("AE" &amp; ROW()), AP1216:AP1256, "📦", AS1216:AS1256, "Exonerado Doctor")
    ) / 2
) -
(
    (
        SUMIFS(AR1216:AR1256, AY1216:AY1256, INDIRECT("AE" &amp; ROW()), AP1216:AP1256, "💲", AS1216:AS1256, "") +
        SUMIFS(AR1216:AR1256, AY1216:AY1256, INDIRECT("AE" &amp; ROW()), AP1216:AP1256, "📦", AS1216:AS1256, "")
    ) / 2
)</f>
        <v>0</v>
      </c>
      <c r="AL1251" s="140">
        <f t="array" aca="1" ref="AL1251" ca="1">(
    SUMIFS(AR1216:AR1256, AY1216:AY1256, INDIRECT("AE" &amp; ROW()), AP1216:AP1256, "💲") +
    SUMIFS(AR1216:AR1256, AY1216:AY1256, INDIRECT("AE" &amp; ROW()), AP1216:AP1256, "📦")
) -
(
    (
        SUMIFS(AR1216:AR1256, AY1216:AY1256, INDIRECT("AE" &amp; ROW()), AP1216:AP1256, "💲", AS1216:AS1256, "Familiar") +
        SUMIFS(AR1216:AR1256, AY1216:AY1256, INDIRECT("AE" &amp; ROW()), AP1216:AP1256, "📦", AS1216:AS1256, "Familiar")
    ) / 2
) -
(
    (
        SUMIFS(AR1216:AR1256, AY1216:AY1256, INDIRECT("AE" &amp; ROW()), AP1216:AP1256, "💲", AS1216:AS1256, "Participante") +
        SUMIFS(AR1216:AR1256, AY1216:AY1256, INDIRECT("AE" &amp; ROW()), AP1216:AP1256, "📦", AS1216:AS1256, "Participante")
    ) / 2
) -
(
    (
        SUMIFS(AR1216:AR1256, AY1216:AY1256, INDIRECT("AE" &amp; ROW()), AP1216:AP1256, "💲", AS1216:AS1256, "Empleado") +
        SUMIFS(AR1216:AR1256, AY1216:AY1256, INDIRECT("AE" &amp; ROW()), AP1216:AP1256, "📦", AS1216:AS1256, "Empleado")
    ) / 2
) -
(
    (
        SUMIFS(AR1216:AR1256, AY1216:AY1256, INDIRECT("AE" &amp; ROW()), AP1216:AP1256, "💲", AS1216:AS1256, "Exonerado ADH") +
        SUMIFS(AR1216:AR1256, AY1216:AY1256, INDIRECT("AE" &amp; ROW()), AP1216:AP1256, "📦", AS1216:AS1256, "Exonerado ADH")
    ) / 2
) -
(
    SUMIFS(AR1216:AR1256, AY1216:AY1256, INDIRECT("AE" &amp; ROW()), AP1216:AP1256, "💲", AS1216:AS1256, "Exonerado Doctor") +
    SUMIFS(AR1216:AR1256, AY1216:AY1256, INDIRECT("AE" &amp; ROW()), AP1216:AP1256, "📦", AS1216:AS1256, "Exonerado Doctor")
) -
(
    (
        SUMIFS(AR1216:AR1256, AY1216:AY1256, INDIRECT("AE" &amp; ROW()), AP1216:AP1256, "💲", AS1216:AS1256, "") +
        SUMIFS(AR1216:AR1256, AY1216:AY1256, INDIRECT("AE" &amp; ROW()), AP1216:AP1256, "📦", AS1216:AS1256, "")
    ) / 2
)</f>
        <v>0</v>
      </c>
      <c r="AM1251" s="48"/>
      <c r="AN1251" s="155">
        <f>A1214</f>
        <v>46296</v>
      </c>
      <c r="AO1251" s="156" t="str">
        <f>K1215</f>
        <v>Consultorio N° 3</v>
      </c>
      <c r="AP1251" s="156">
        <f t="shared" ref="AP1251:AQ1251" si="856">K1264</f>
        <v>0</v>
      </c>
      <c r="AQ1251" s="156">
        <f t="shared" si="856"/>
        <v>0</v>
      </c>
      <c r="AR1251" s="156">
        <f>AC1264</f>
        <v>0</v>
      </c>
      <c r="AS1251" s="156">
        <f>AA1264</f>
        <v>0</v>
      </c>
      <c r="AT1251" s="156">
        <f>AA1265</f>
        <v>0</v>
      </c>
      <c r="AU1251" s="156">
        <f>AC1265</f>
        <v>0</v>
      </c>
      <c r="AV1251" s="156">
        <f>AA1266</f>
        <v>0</v>
      </c>
      <c r="AW1251" s="156">
        <f>AC1266</f>
        <v>0</v>
      </c>
      <c r="AX1251" s="156">
        <f>AC1267</f>
        <v>0</v>
      </c>
      <c r="AY1251" s="156">
        <f>N1267</f>
        <v>0</v>
      </c>
      <c r="AZ1251" s="48"/>
      <c r="BA1251" s="48"/>
      <c r="BB1251" s="48"/>
      <c r="BC1251" s="48"/>
      <c r="BD1251" s="48"/>
      <c r="BE1251" s="48"/>
      <c r="BF1251" s="48"/>
      <c r="BG1251" s="48"/>
      <c r="BH1251" s="48"/>
      <c r="BI1251" s="48"/>
      <c r="BJ1251" s="48"/>
      <c r="BK1251" s="48"/>
      <c r="BL1251" s="48"/>
      <c r="BM1251" s="48"/>
      <c r="BN1251" s="48"/>
    </row>
    <row r="1252" spans="1:66" ht="11.25" customHeight="1">
      <c r="A1252" s="222">
        <f>A1248+$Q$13/1440</f>
        <v>0.70833333333333315</v>
      </c>
      <c r="B1252" s="38"/>
      <c r="C1252" s="204"/>
      <c r="D1252" s="207"/>
      <c r="E1252" s="40" t="s">
        <v>36</v>
      </c>
      <c r="F1252" s="42" t="str">
        <f>IF(D1252&lt;&gt;"", VLOOKUP(D1252,'Base de Datos'!$A$2:$D1268,2,FALSE()),"")</f>
        <v/>
      </c>
      <c r="G1252" s="204"/>
      <c r="H1252" s="216"/>
      <c r="I1252" s="40" t="s">
        <v>36</v>
      </c>
      <c r="J1252" s="42" t="str">
        <f>IF(H1252&lt;&gt;"", VLOOKUP(H1252,'Base de Datos'!$A$2:$D1268,2,FALSE()),"")</f>
        <v/>
      </c>
      <c r="K1252" s="204"/>
      <c r="L1252" s="216"/>
      <c r="M1252" s="40" t="s">
        <v>36</v>
      </c>
      <c r="N1252" s="42" t="str">
        <f>IF(L1252&lt;&gt;"", VLOOKUP(L1252,'Base de Datos'!$A$2:$D1268,2,FALSE()),"")</f>
        <v/>
      </c>
      <c r="O1252" s="43"/>
      <c r="P1252" s="163"/>
      <c r="Q1252" s="3"/>
      <c r="R1252" s="15"/>
      <c r="S1252" s="45"/>
      <c r="T1252" s="45" t="s">
        <v>37</v>
      </c>
      <c r="U1252" s="46"/>
      <c r="V1252" s="47"/>
      <c r="W1252" s="45"/>
      <c r="X1252" s="45" t="s">
        <v>37</v>
      </c>
      <c r="Y1252" s="46"/>
      <c r="Z1252" s="47"/>
      <c r="AA1252" s="45"/>
      <c r="AB1252" s="45" t="s">
        <v>37</v>
      </c>
      <c r="AC1252" s="46"/>
      <c r="AD1252" s="48"/>
      <c r="AE1252" s="240" t="s">
        <v>43</v>
      </c>
      <c r="AF1252" s="230"/>
      <c r="AG1252" s="161">
        <f t="array" aca="1" ref="AG1252" ca="1">COUNTIFS(AP1216:AP1256, "💲", AY1216:AY1256, INDIRECT("AE" &amp; ROW())) + COUNTIFS(AP1216:AP1256, "📦", AY1216:AY1256, INDIRECT("AE" &amp; ROW())) + COUNTIFS(AP1216:AP1256, "✅", AY1216:AY1256, INDIRECT("AE" &amp; ROW()))</f>
        <v>0</v>
      </c>
      <c r="AH1252" s="162">
        <f t="array" aca="1" ref="AH1252" ca="1">COUNTIFS(AP1216:AP1256, "💲", AY1216:AY1256, INDIRECT("AE" &amp; ROW())) + COUNTIFS(AP1216:AP1256, "📦", AY1216:AY1256, INDIRECT("AE" &amp; ROW()))</f>
        <v>0</v>
      </c>
      <c r="AI1252" s="139">
        <f t="array" aca="1" ref="AI1252" ca="1">SUMIFS(AR1216:AR1256, AY1216:AY1256, INDIRECT("AE" &amp; ROW()), AP1216:AP1256, "💲") + SUMIFS(AR1216:AR1256, AY1216:AY1256, INDIRECT("AE" &amp; ROW()), AP1216:AP1256, "📦")</f>
        <v>0</v>
      </c>
      <c r="AJ1252" s="139">
        <f t="array" aca="1" ref="AJ1252" ca="1">(
    SUMIFS(AR1216:AR1256, AY1216:AY1256, INDIRECT("AE" &amp; ROW()), AP1216:AP1256, "💲") +
    SUMIFS(AR1216:AR1256, AY1216:AY1256, INDIRECT("AE" &amp; ROW()), AP1216:AP1256, "📦")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
        SUMIFS(AR1216:AR1256, AY1216:AY1256, INDIRECT("AE" &amp; ROW()), AP1216:AP1256, "💲", AS1216:AS1256, "Familiar") +
        SUMIFS(AR1216:AR1256, AY1216:AY1256, INDIRECT("AE" &amp; ROW()), AP1216:AP1256, "📦", AS1216:AS1256, "Familiar")
    ) / 2
)  -
(
    (
        SUMIFS(AR1216:AR1256, AY1216:AY1256, INDIRECT("AE" &amp; ROW()), AP1216:AP1256, "💲", AS1216:AS1256, "Exonerado ADH") +
        SUMIFS(AR1216:AR1256, AY1216:AY1256, INDIRECT("AE" &amp; ROW()), AP1216:AP1256, "📦", AS1216:AS1256, "Exonerado ADH")
    ) / 2
)  -
(
    (
        SUMIFS(AR1216:AR1256, AY1216:AY1256, INDIRECT("AE" &amp; ROW()), AP1216:AP1256, "💲", AS1216:AS1256, "Exonerado Doctor") +
        SUMIFS(AR1216:AR1256, AY1216:AY1256, INDIRECT("AE" &amp; ROW()), AP1216:AP1256, "📦", AS1216:AS1256, "Exonerado Doctor")
    ) / 2
)</f>
        <v>0</v>
      </c>
      <c r="AK1252" s="139">
        <f t="array" aca="1" ref="AK1252" ca="1">(
    SUMIFS(AR1216:AR1256, AY1216:AY1256, INDIRECT("AE" &amp; ROW()), AP1216:AP1256, "💲") +
    SUMIFS(AR1216:AR1256, AY1216:AY1256, INDIRECT("AE" &amp; ROW()), AP1216:AP1256, "📦")
) -
(
    SUMIFS(AR1216:AR1256, AY1216:AY1256, INDIRECT("AE" &amp; ROW()), AP1216:AP1256, "💲", AS1216:AS1256, "Familiar") +
    SUMIFS(AR1216:AR1256, AY1216:AY1256, INDIRECT("AE" &amp; ROW()), AP1216:AP1256, "📦", AS1216:AS1256, "Familiar")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SUMIFS(AR1216:AR1256, AY1216:AY1256, INDIRECT("AE" &amp; ROW()), AP1216:AP1256, "💲", AS1216:AS1256, "Exonerado ADH") +
    SUMIFS(AR1216:AR1256, AY1216:AY1256, INDIRECT("AE" &amp; ROW()), AP1216:AP1256, "📦", AS1216:AS1256, "Exonerado ADH")
) -
(
    (
        SUMIFS(AR1216:AR1256, AY1216:AY1256, INDIRECT("AE" &amp; ROW()), AP1216:AP1256, "💲", AS1216:AS1256, "Exonerado Doctor") +
        SUMIFS(AR1216:AR1256, AY1216:AY1256, INDIRECT("AE" &amp; ROW()), AP1216:AP1256, "📦", AS1216:AS1256, "Exonerado Doctor")
    ) / 2
) -
(
    (
        SUMIFS(AR1216:AR1256, AY1216:AY1256, INDIRECT("AE" &amp; ROW()), AP1216:AP1256, "💲", AS1216:AS1256, "") +
        SUMIFS(AR1216:AR1256, AY1216:AY1256, INDIRECT("AE" &amp; ROW()), AP1216:AP1256, "📦", AS1216:AS1256, "")
    ) / 2
)</f>
        <v>0</v>
      </c>
      <c r="AL1252" s="140">
        <f t="array" aca="1" ref="AL1252" ca="1">(
    SUMIFS(AR1216:AR1256, AY1216:AY1256, INDIRECT("AE" &amp; ROW()), AP1216:AP1256, "💲") +
    SUMIFS(AR1216:AR1256, AY1216:AY1256, INDIRECT("AE" &amp; ROW()), AP1216:AP1256, "📦")
) -
(
    (
        SUMIFS(AR1216:AR1256, AY1216:AY1256, INDIRECT("AE" &amp; ROW()), AP1216:AP1256, "💲", AS1216:AS1256, "Familiar") +
        SUMIFS(AR1216:AR1256, AY1216:AY1256, INDIRECT("AE" &amp; ROW()), AP1216:AP1256, "📦", AS1216:AS1256, "Familiar")
    ) / 2
) -
(
    (
        SUMIFS(AR1216:AR1256, AY1216:AY1256, INDIRECT("AE" &amp; ROW()), AP1216:AP1256, "💲", AS1216:AS1256, "Participante") +
        SUMIFS(AR1216:AR1256, AY1216:AY1256, INDIRECT("AE" &amp; ROW()), AP1216:AP1256, "📦", AS1216:AS1256, "Participante")
    ) / 2
) -
(
    (
        SUMIFS(AR1216:AR1256, AY1216:AY1256, INDIRECT("AE" &amp; ROW()), AP1216:AP1256, "💲", AS1216:AS1256, "Empleado") +
        SUMIFS(AR1216:AR1256, AY1216:AY1256, INDIRECT("AE" &amp; ROW()), AP1216:AP1256, "📦", AS1216:AS1256, "Empleado")
    ) / 2
) -
(
    (
        SUMIFS(AR1216:AR1256, AY1216:AY1256, INDIRECT("AE" &amp; ROW()), AP1216:AP1256, "💲", AS1216:AS1256, "Exonerado ADH") +
        SUMIFS(AR1216:AR1256, AY1216:AY1256, INDIRECT("AE" &amp; ROW()), AP1216:AP1256, "📦", AS1216:AS1256, "Exonerado ADH")
    ) / 2
) -
(
    SUMIFS(AR1216:AR1256, AY1216:AY1256, INDIRECT("AE" &amp; ROW()), AP1216:AP1256, "💲", AS1216:AS1256, "Exonerado Doctor") +
    SUMIFS(AR1216:AR1256, AY1216:AY1256, INDIRECT("AE" &amp; ROW()), AP1216:AP1256, "📦", AS1216:AS1256, "Exonerado Doctor")
) -
(
    (
        SUMIFS(AR1216:AR1256, AY1216:AY1256, INDIRECT("AE" &amp; ROW()), AP1216:AP1256, "💲", AS1216:AS1256, "") +
        SUMIFS(AR1216:AR1256, AY1216:AY1256, INDIRECT("AE" &amp; ROW()), AP1216:AP1256, "📦", AS1216:AS1256, "")
    ) / 2
)</f>
        <v>0</v>
      </c>
      <c r="AM1252" s="48"/>
      <c r="AN1252" s="156"/>
      <c r="AO1252" s="156"/>
      <c r="AP1252" s="156"/>
      <c r="AQ1252" s="156">
        <f>L1260</f>
        <v>0</v>
      </c>
      <c r="AR1252" s="156"/>
      <c r="AS1252" s="156"/>
      <c r="AT1252" s="156"/>
      <c r="AU1252" s="156"/>
      <c r="AV1252" s="156"/>
      <c r="AW1252" s="156"/>
      <c r="AX1252" s="156"/>
      <c r="AY1252" s="156">
        <f>N1255</f>
        <v>0</v>
      </c>
      <c r="AZ1252" s="48"/>
      <c r="BA1252" s="48"/>
      <c r="BB1252" s="48"/>
      <c r="BC1252" s="48"/>
      <c r="BD1252" s="48"/>
      <c r="BE1252" s="48"/>
      <c r="BF1252" s="48"/>
      <c r="BG1252" s="48"/>
      <c r="BH1252" s="48"/>
      <c r="BI1252" s="48"/>
      <c r="BJ1252" s="48"/>
      <c r="BK1252" s="48"/>
      <c r="BL1252" s="48"/>
      <c r="BM1252" s="48"/>
      <c r="BN1252" s="48"/>
    </row>
    <row r="1253" spans="1:66" ht="11.25" customHeight="1">
      <c r="A1253" s="220"/>
      <c r="B1253" s="38"/>
      <c r="C1253" s="205"/>
      <c r="D1253" s="208"/>
      <c r="E1253" s="57" t="s">
        <v>42</v>
      </c>
      <c r="F1253" s="58" t="str">
        <f>IF(D1252&lt;&gt;"", VLOOKUP(D1252,'Base de Datos'!$A$2:$D1268,3,FALSE()),"")</f>
        <v/>
      </c>
      <c r="G1253" s="205"/>
      <c r="H1253" s="208"/>
      <c r="I1253" s="57" t="s">
        <v>42</v>
      </c>
      <c r="J1253" s="58" t="str">
        <f>IF(H1252&lt;&gt;"", VLOOKUP(H1252,'Base de Datos'!$A$2:$D1268,3,FALSE()),"")</f>
        <v/>
      </c>
      <c r="K1253" s="205"/>
      <c r="L1253" s="208"/>
      <c r="M1253" s="57" t="s">
        <v>42</v>
      </c>
      <c r="N1253" s="58" t="str">
        <f>IF(L1252&lt;&gt;"", VLOOKUP(L1252,'Base de Datos'!$A$2:$D1268,3,FALSE()),"")</f>
        <v/>
      </c>
      <c r="O1253" s="43"/>
      <c r="P1253" s="163"/>
      <c r="Q1253" s="3"/>
      <c r="R1253" s="15"/>
      <c r="S1253" s="229"/>
      <c r="T1253" s="230"/>
      <c r="U1253" s="59"/>
      <c r="V1253" s="47"/>
      <c r="W1253" s="229"/>
      <c r="X1253" s="230"/>
      <c r="Y1253" s="59"/>
      <c r="Z1253" s="47"/>
      <c r="AA1253" s="229"/>
      <c r="AB1253" s="230"/>
      <c r="AC1253" s="59"/>
      <c r="AD1253" s="48"/>
      <c r="AE1253" s="240" t="s">
        <v>45</v>
      </c>
      <c r="AF1253" s="230"/>
      <c r="AG1253" s="161">
        <f t="array" aca="1" ref="AG1253" ca="1">COUNTIFS(AP1216:AP1256, "💲", AY1216:AY1256, INDIRECT("AE" &amp; ROW())) + COUNTIFS(AP1216:AP1256, "📦", AY1216:AY1256, INDIRECT("AE" &amp; ROW())) + COUNTIFS(AP1216:AP1256, "✅", AY1216:AY1256, INDIRECT("AE" &amp; ROW()))</f>
        <v>0</v>
      </c>
      <c r="AH1253" s="162">
        <f t="array" aca="1" ref="AH1253" ca="1">COUNTIFS(AP1216:AP1256, "💲", AY1216:AY1256, INDIRECT("AE" &amp; ROW())) + COUNTIFS(AP1216:AP1256, "📦", AY1216:AY1256, INDIRECT("AE" &amp; ROW()))</f>
        <v>0</v>
      </c>
      <c r="AI1253" s="139">
        <f t="array" aca="1" ref="AI1253" ca="1">SUMIFS(AR1216:AR1256, AY1216:AY1256, INDIRECT("AE" &amp; ROW()), AP1216:AP1256, "💲") + SUMIFS(AR1216:AR1256, AY1216:AY1256, INDIRECT("AE" &amp; ROW()), AP1216:AP1256, "📦")</f>
        <v>0</v>
      </c>
      <c r="AJ1253" s="139">
        <f t="array" aca="1" ref="AJ1253" ca="1">(
    SUMIFS(AR1216:AR1256, AY1216:AY1256, INDIRECT("AE" &amp; ROW()), AP1216:AP1256, "💲") +
    SUMIFS(AR1216:AR1256, AY1216:AY1256, INDIRECT("AE" &amp; ROW()), AP1216:AP1256, "📦")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
        SUMIFS(AR1216:AR1256, AY1216:AY1256, INDIRECT("AE" &amp; ROW()), AP1216:AP1256, "💲", AS1216:AS1256, "Familiar") +
        SUMIFS(AR1216:AR1256, AY1216:AY1256, INDIRECT("AE" &amp; ROW()), AP1216:AP1256, "📦", AS1216:AS1256, "Familiar")
    ) / 2
)  -
(
    (
        SUMIFS(AR1216:AR1256, AY1216:AY1256, INDIRECT("AE" &amp; ROW()), AP1216:AP1256, "💲", AS1216:AS1256, "Exonerado ADH") +
        SUMIFS(AR1216:AR1256, AY1216:AY1256, INDIRECT("AE" &amp; ROW()), AP1216:AP1256, "📦", AS1216:AS1256, "Exonerado ADH")
    ) / 2
)  -
(
    (
        SUMIFS(AR1216:AR1256, AY1216:AY1256, INDIRECT("AE" &amp; ROW()), AP1216:AP1256, "💲", AS1216:AS1256, "Exonerado Doctor") +
        SUMIFS(AR1216:AR1256, AY1216:AY1256, INDIRECT("AE" &amp; ROW()), AP1216:AP1256, "📦", AS1216:AS1256, "Exonerado Doctor")
    ) / 2
)</f>
        <v>0</v>
      </c>
      <c r="AK1253" s="139">
        <f t="array" aca="1" ref="AK1253" ca="1">(
    SUMIFS(AR1216:AR1256, AY1216:AY1256, INDIRECT("AE" &amp; ROW()), AP1216:AP1256, "💲") +
    SUMIFS(AR1216:AR1256, AY1216:AY1256, INDIRECT("AE" &amp; ROW()), AP1216:AP1256, "📦")
) -
(
    SUMIFS(AR1216:AR1256, AY1216:AY1256, INDIRECT("AE" &amp; ROW()), AP1216:AP1256, "💲", AS1216:AS1256, "Familiar") +
    SUMIFS(AR1216:AR1256, AY1216:AY1256, INDIRECT("AE" &amp; ROW()), AP1216:AP1256, "📦", AS1216:AS1256, "Familiar")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SUMIFS(AR1216:AR1256, AY1216:AY1256, INDIRECT("AE" &amp; ROW()), AP1216:AP1256, "💲", AS1216:AS1256, "Exonerado ADH") +
    SUMIFS(AR1216:AR1256, AY1216:AY1256, INDIRECT("AE" &amp; ROW()), AP1216:AP1256, "📦", AS1216:AS1256, "Exonerado ADH")
) -
(
    (
        SUMIFS(AR1216:AR1256, AY1216:AY1256, INDIRECT("AE" &amp; ROW()), AP1216:AP1256, "💲", AS1216:AS1256, "Exonerado Doctor") +
        SUMIFS(AR1216:AR1256, AY1216:AY1256, INDIRECT("AE" &amp; ROW()), AP1216:AP1256, "📦", AS1216:AS1256, "Exonerado Doctor")
    ) / 2
) -
(
    (
        SUMIFS(AR1216:AR1256, AY1216:AY1256, INDIRECT("AE" &amp; ROW()), AP1216:AP1256, "💲", AS1216:AS1256, "") +
        SUMIFS(AR1216:AR1256, AY1216:AY1256, INDIRECT("AE" &amp; ROW()), AP1216:AP1256, "📦", AS1216:AS1256, "")
    ) / 2
)</f>
        <v>0</v>
      </c>
      <c r="AL1253" s="140">
        <f t="array" aca="1" ref="AL1253" ca="1">(
    SUMIFS(AR1216:AR1256, AY1216:AY1256, INDIRECT("AE" &amp; ROW()), AP1216:AP1256, "💲") +
    SUMIFS(AR1216:AR1256, AY1216:AY1256, INDIRECT("AE" &amp; ROW()), AP1216:AP1256, "📦")
) -
(
    (
        SUMIFS(AR1216:AR1256, AY1216:AY1256, INDIRECT("AE" &amp; ROW()), AP1216:AP1256, "💲", AS1216:AS1256, "Familiar") +
        SUMIFS(AR1216:AR1256, AY1216:AY1256, INDIRECT("AE" &amp; ROW()), AP1216:AP1256, "📦", AS1216:AS1256, "Familiar")
    ) / 2
) -
(
    (
        SUMIFS(AR1216:AR1256, AY1216:AY1256, INDIRECT("AE" &amp; ROW()), AP1216:AP1256, "💲", AS1216:AS1256, "Participante") +
        SUMIFS(AR1216:AR1256, AY1216:AY1256, INDIRECT("AE" &amp; ROW()), AP1216:AP1256, "📦", AS1216:AS1256, "Participante")
    ) / 2
) -
(
    (
        SUMIFS(AR1216:AR1256, AY1216:AY1256, INDIRECT("AE" &amp; ROW()), AP1216:AP1256, "💲", AS1216:AS1256, "Empleado") +
        SUMIFS(AR1216:AR1256, AY1216:AY1256, INDIRECT("AE" &amp; ROW()), AP1216:AP1256, "📦", AS1216:AS1256, "Empleado")
    ) / 2
) -
(
    (
        SUMIFS(AR1216:AR1256, AY1216:AY1256, INDIRECT("AE" &amp; ROW()), AP1216:AP1256, "💲", AS1216:AS1256, "Exonerado ADH") +
        SUMIFS(AR1216:AR1256, AY1216:AY1256, INDIRECT("AE" &amp; ROW()), AP1216:AP1256, "📦", AS1216:AS1256, "Exonerado ADH")
    ) / 2
) -
(
    SUMIFS(AR1216:AR1256, AY1216:AY1256, INDIRECT("AE" &amp; ROW()), AP1216:AP1256, "💲", AS1216:AS1256, "Exonerado Doctor") +
    SUMIFS(AR1216:AR1256, AY1216:AY1256, INDIRECT("AE" &amp; ROW()), AP1216:AP1256, "📦", AS1216:AS1256, "Exonerado Doctor")
) -
(
    (
        SUMIFS(AR1216:AR1256, AY1216:AY1256, INDIRECT("AE" &amp; ROW()), AP1216:AP1256, "💲", AS1216:AS1256, "") +
        SUMIFS(AR1216:AR1256, AY1216:AY1256, INDIRECT("AE" &amp; ROW()), AP1216:AP1256, "📦", AS1216:AS1256, "")
    ) / 2
)</f>
        <v>0</v>
      </c>
      <c r="AM1253" s="48"/>
      <c r="AN1253" s="156"/>
      <c r="AO1253" s="156"/>
      <c r="AP1253" s="156"/>
      <c r="AQ1253" s="156">
        <f>L1264</f>
        <v>0</v>
      </c>
      <c r="AR1253" s="156"/>
      <c r="AS1253" s="156"/>
      <c r="AT1253" s="156"/>
      <c r="AU1253" s="156"/>
      <c r="AV1253" s="156"/>
      <c r="AW1253" s="156"/>
      <c r="AX1253" s="156"/>
      <c r="AY1253" s="156">
        <f>N1259</f>
        <v>0</v>
      </c>
      <c r="AZ1253" s="48"/>
      <c r="BA1253" s="48"/>
      <c r="BB1253" s="48"/>
      <c r="BC1253" s="48"/>
      <c r="BD1253" s="48"/>
      <c r="BE1253" s="48"/>
      <c r="BF1253" s="48"/>
      <c r="BG1253" s="48"/>
      <c r="BH1253" s="48"/>
      <c r="BI1253" s="48"/>
      <c r="BJ1253" s="48"/>
      <c r="BK1253" s="48"/>
      <c r="BL1253" s="48"/>
      <c r="BM1253" s="48"/>
      <c r="BN1253" s="48"/>
    </row>
    <row r="1254" spans="1:66" ht="11.25" customHeight="1">
      <c r="A1254" s="220"/>
      <c r="B1254" s="38"/>
      <c r="C1254" s="205"/>
      <c r="D1254" s="208"/>
      <c r="E1254" s="57" t="s">
        <v>44</v>
      </c>
      <c r="F1254" s="58" t="str">
        <f>IF(D1252&lt;&gt;"", VLOOKUP(D1252,'Base de Datos'!$A$2:$D1268,4,FALSE()),"")</f>
        <v/>
      </c>
      <c r="G1254" s="205"/>
      <c r="H1254" s="208"/>
      <c r="I1254" s="57" t="s">
        <v>44</v>
      </c>
      <c r="J1254" s="58" t="str">
        <f>IF(H1252&lt;&gt;"", VLOOKUP(H1252,'Base de Datos'!$A$2:$D1268,4,FALSE()),"")</f>
        <v/>
      </c>
      <c r="K1254" s="205"/>
      <c r="L1254" s="208"/>
      <c r="M1254" s="57" t="s">
        <v>44</v>
      </c>
      <c r="N1254" s="58" t="str">
        <f>IF(L1252&lt;&gt;"", VLOOKUP(L1252,'Base de Datos'!$A$2:$D1268,4,FALSE()),"")</f>
        <v/>
      </c>
      <c r="O1254" s="43"/>
      <c r="P1254" s="163"/>
      <c r="Q1254" s="3"/>
      <c r="R1254" s="15"/>
      <c r="S1254" s="229"/>
      <c r="T1254" s="230"/>
      <c r="U1254" s="59"/>
      <c r="V1254" s="47"/>
      <c r="W1254" s="229"/>
      <c r="X1254" s="230"/>
      <c r="Y1254" s="59"/>
      <c r="Z1254" s="47"/>
      <c r="AA1254" s="229"/>
      <c r="AB1254" s="230"/>
      <c r="AC1254" s="59"/>
      <c r="AD1254" s="48"/>
      <c r="AE1254" s="240" t="s">
        <v>47</v>
      </c>
      <c r="AF1254" s="230"/>
      <c r="AG1254" s="161">
        <f t="array" aca="1" ref="AG1254" ca="1">COUNTIFS(AP1216:AP1256, "💲", AY1216:AY1256, INDIRECT("AE" &amp; ROW())) + COUNTIFS(AP1216:AP1256, "📦", AY1216:AY1256, INDIRECT("AE" &amp; ROW())) + COUNTIFS(AP1216:AP1256, "✅", AY1216:AY1256, INDIRECT("AE" &amp; ROW()))</f>
        <v>0</v>
      </c>
      <c r="AH1254" s="162">
        <f t="array" aca="1" ref="AH1254" ca="1">COUNTIFS(AP1216:AP1256, "💲", AY1216:AY1256, INDIRECT("AE" &amp; ROW())) + COUNTIFS(AP1216:AP1256, "📦", AY1216:AY1256, INDIRECT("AE" &amp; ROW()))</f>
        <v>0</v>
      </c>
      <c r="AI1254" s="139">
        <f t="array" aca="1" ref="AI1254" ca="1">SUMIFS(AR1216:AR1256, AY1216:AY1256, INDIRECT("AE" &amp; ROW()), AP1216:AP1256, "💲") + SUMIFS(AR1216:AR1256, AY1216:AY1256, INDIRECT("AE" &amp; ROW()), AP1216:AP1256, "📦")</f>
        <v>0</v>
      </c>
      <c r="AJ1254" s="139">
        <f t="array" aca="1" ref="AJ1254" ca="1">(
    SUMIFS(AR1216:AR1256, AY1216:AY1256, INDIRECT("AE" &amp; ROW()), AP1216:AP1256, "💲") +
    SUMIFS(AR1216:AR1256, AY1216:AY1256, INDIRECT("AE" &amp; ROW()), AP1216:AP1256, "📦")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
        SUMIFS(AR1216:AR1256, AY1216:AY1256, INDIRECT("AE" &amp; ROW()), AP1216:AP1256, "💲", AS1216:AS1256, "Familiar") +
        SUMIFS(AR1216:AR1256, AY1216:AY1256, INDIRECT("AE" &amp; ROW()), AP1216:AP1256, "📦", AS1216:AS1256, "Familiar")
    ) / 2
)  -
(
    (
        SUMIFS(AR1216:AR1256, AY1216:AY1256, INDIRECT("AE" &amp; ROW()), AP1216:AP1256, "💲", AS1216:AS1256, "Exonerado ADH") +
        SUMIFS(AR1216:AR1256, AY1216:AY1256, INDIRECT("AE" &amp; ROW()), AP1216:AP1256, "📦", AS1216:AS1256, "Exonerado ADH")
    ) / 2
)  -
(
    (
        SUMIFS(AR1216:AR1256, AY1216:AY1256, INDIRECT("AE" &amp; ROW()), AP1216:AP1256, "💲", AS1216:AS1256, "Exonerado Doctor") +
        SUMIFS(AR1216:AR1256, AY1216:AY1256, INDIRECT("AE" &amp; ROW()), AP1216:AP1256, "📦", AS1216:AS1256, "Exonerado Doctor")
    ) / 2
)</f>
        <v>0</v>
      </c>
      <c r="AK1254" s="139">
        <f t="array" aca="1" ref="AK1254" ca="1">(
    SUMIFS(AR1216:AR1256, AY1216:AY1256, INDIRECT("AE" &amp; ROW()), AP1216:AP1256, "💲") +
    SUMIFS(AR1216:AR1256, AY1216:AY1256, INDIRECT("AE" &amp; ROW()), AP1216:AP1256, "📦")
) -
(
    SUMIFS(AR1216:AR1256, AY1216:AY1256, INDIRECT("AE" &amp; ROW()), AP1216:AP1256, "💲", AS1216:AS1256, "Familiar") +
    SUMIFS(AR1216:AR1256, AY1216:AY1256, INDIRECT("AE" &amp; ROW()), AP1216:AP1256, "📦", AS1216:AS1256, "Familiar")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SUMIFS(AR1216:AR1256, AY1216:AY1256, INDIRECT("AE" &amp; ROW()), AP1216:AP1256, "💲", AS1216:AS1256, "Exonerado ADH") +
    SUMIFS(AR1216:AR1256, AY1216:AY1256, INDIRECT("AE" &amp; ROW()), AP1216:AP1256, "📦", AS1216:AS1256, "Exonerado ADH")
) -
(
    (
        SUMIFS(AR1216:AR1256, AY1216:AY1256, INDIRECT("AE" &amp; ROW()), AP1216:AP1256, "💲", AS1216:AS1256, "Exonerado Doctor") +
        SUMIFS(AR1216:AR1256, AY1216:AY1256, INDIRECT("AE" &amp; ROW()), AP1216:AP1256, "📦", AS1216:AS1256, "Exonerado Doctor")
    ) / 2
) -
(
    (
        SUMIFS(AR1216:AR1256, AY1216:AY1256, INDIRECT("AE" &amp; ROW()), AP1216:AP1256, "💲", AS1216:AS1256, "") +
        SUMIFS(AR1216:AR1256, AY1216:AY1256, INDIRECT("AE" &amp; ROW()), AP1216:AP1256, "📦", AS1216:AS1256, "")
    ) / 2
)</f>
        <v>0</v>
      </c>
      <c r="AL1254" s="140">
        <f t="array" aca="1" ref="AL1254" ca="1">(
    SUMIFS(AR1216:AR1256, AY1216:AY1256, INDIRECT("AE" &amp; ROW()), AP1216:AP1256, "💲") +
    SUMIFS(AR1216:AR1256, AY1216:AY1256, INDIRECT("AE" &amp; ROW()), AP1216:AP1256, "📦")
) -
(
    (
        SUMIFS(AR1216:AR1256, AY1216:AY1256, INDIRECT("AE" &amp; ROW()), AP1216:AP1256, "💲", AS1216:AS1256, "Familiar") +
        SUMIFS(AR1216:AR1256, AY1216:AY1256, INDIRECT("AE" &amp; ROW()), AP1216:AP1256, "📦", AS1216:AS1256, "Familiar")
    ) / 2
) -
(
    (
        SUMIFS(AR1216:AR1256, AY1216:AY1256, INDIRECT("AE" &amp; ROW()), AP1216:AP1256, "💲", AS1216:AS1256, "Participante") +
        SUMIFS(AR1216:AR1256, AY1216:AY1256, INDIRECT("AE" &amp; ROW()), AP1216:AP1256, "📦", AS1216:AS1256, "Participante")
    ) / 2
) -
(
    (
        SUMIFS(AR1216:AR1256, AY1216:AY1256, INDIRECT("AE" &amp; ROW()), AP1216:AP1256, "💲", AS1216:AS1256, "Empleado") +
        SUMIFS(AR1216:AR1256, AY1216:AY1256, INDIRECT("AE" &amp; ROW()), AP1216:AP1256, "📦", AS1216:AS1256, "Empleado")
    ) / 2
) -
(
    (
        SUMIFS(AR1216:AR1256, AY1216:AY1256, INDIRECT("AE" &amp; ROW()), AP1216:AP1256, "💲", AS1216:AS1256, "Exonerado ADH") +
        SUMIFS(AR1216:AR1256, AY1216:AY1256, INDIRECT("AE" &amp; ROW()), AP1216:AP1256, "📦", AS1216:AS1256, "Exonerado ADH")
    ) / 2
) -
(
    SUMIFS(AR1216:AR1256, AY1216:AY1256, INDIRECT("AE" &amp; ROW()), AP1216:AP1256, "💲", AS1216:AS1256, "Exonerado Doctor") +
    SUMIFS(AR1216:AR1256, AY1216:AY1256, INDIRECT("AE" &amp; ROW()), AP1216:AP1256, "📦", AS1216:AS1256, "Exonerado Doctor")
) -
(
    (
        SUMIFS(AR1216:AR1256, AY1216:AY1256, INDIRECT("AE" &amp; ROW()), AP1216:AP1256, "💲", AS1216:AS1256, "") +
        SUMIFS(AR1216:AR1256, AY1216:AY1256, INDIRECT("AE" &amp; ROW()), AP1216:AP1256, "📦", AS1216:AS1256, "")
    ) / 2
)</f>
        <v>0</v>
      </c>
      <c r="AM1254" s="48"/>
      <c r="AN1254" s="156"/>
      <c r="AO1254" s="156"/>
      <c r="AP1254" s="156"/>
      <c r="AQ1254" s="156"/>
      <c r="AR1254" s="156"/>
      <c r="AS1254" s="156"/>
      <c r="AT1254" s="156"/>
      <c r="AU1254" s="156"/>
      <c r="AV1254" s="156"/>
      <c r="AW1254" s="156"/>
      <c r="AX1254" s="156"/>
      <c r="AY1254" s="156">
        <f>N1263</f>
        <v>0</v>
      </c>
      <c r="AZ1254" s="48"/>
      <c r="BA1254" s="48"/>
      <c r="BB1254" s="48"/>
      <c r="BC1254" s="48"/>
      <c r="BD1254" s="48"/>
      <c r="BE1254" s="48"/>
      <c r="BF1254" s="48"/>
      <c r="BG1254" s="48"/>
      <c r="BH1254" s="48"/>
      <c r="BI1254" s="48"/>
      <c r="BJ1254" s="48"/>
      <c r="BK1254" s="48"/>
      <c r="BL1254" s="48"/>
      <c r="BM1254" s="48"/>
      <c r="BN1254" s="48"/>
    </row>
    <row r="1255" spans="1:66" ht="11.25" customHeight="1">
      <c r="A1255" s="221"/>
      <c r="B1255" s="38"/>
      <c r="C1255" s="206"/>
      <c r="D1255" s="209"/>
      <c r="E1255" s="85" t="s">
        <v>46</v>
      </c>
      <c r="F1255" s="86"/>
      <c r="G1255" s="206"/>
      <c r="H1255" s="209"/>
      <c r="I1255" s="85" t="s">
        <v>46</v>
      </c>
      <c r="J1255" s="108"/>
      <c r="K1255" s="206"/>
      <c r="L1255" s="209"/>
      <c r="M1255" s="85" t="s">
        <v>46</v>
      </c>
      <c r="N1255" s="108"/>
      <c r="O1255" s="43"/>
      <c r="P1255" s="163"/>
      <c r="Q1255" s="3"/>
      <c r="R1255" s="15"/>
      <c r="S1255" s="227" t="str">
        <f>IF(OR(S1252="Empleado",S1252="Familiar"),"Nombre del Empleado","N° Factura")</f>
        <v>N° Factura</v>
      </c>
      <c r="T1255" s="228"/>
      <c r="U1255" s="89"/>
      <c r="V1255" s="47"/>
      <c r="W1255" s="227" t="str">
        <f>IF(OR(W1252="Empleado",W1252="Familiar"),"Nombre del Empleado","N° Factura")</f>
        <v>N° Factura</v>
      </c>
      <c r="X1255" s="228"/>
      <c r="Y1255" s="89"/>
      <c r="Z1255" s="47"/>
      <c r="AA1255" s="227" t="str">
        <f>IF(OR(AA1252="Empleado",AA1252="Familiar"),"Nombre del Empleado","N° Factura")</f>
        <v>N° Factura</v>
      </c>
      <c r="AB1255" s="228"/>
      <c r="AC1255" s="111"/>
      <c r="AD1255" s="48"/>
      <c r="AE1255" s="240" t="s">
        <v>48</v>
      </c>
      <c r="AF1255" s="230"/>
      <c r="AG1255" s="161">
        <f t="array" aca="1" ref="AG1255" ca="1">COUNTIFS(AP1216:AP1256, "💲", AY1216:AY1256, INDIRECT("AE" &amp; ROW())) + COUNTIFS(AP1216:AP1256, "📦", AY1216:AY1256, INDIRECT("AE" &amp; ROW())) + COUNTIFS(AP1216:AP1256, "✅", AY1216:AY1256, INDIRECT("AE" &amp; ROW()))</f>
        <v>0</v>
      </c>
      <c r="AH1255" s="162">
        <f t="array" aca="1" ref="AH1255" ca="1">COUNTIFS(AP1216:AP1256, "💲", AY1216:AY1256, INDIRECT("AE" &amp; ROW())) + COUNTIFS(AP1216:AP1256, "📦", AY1216:AY1256, INDIRECT("AE" &amp; ROW()))</f>
        <v>0</v>
      </c>
      <c r="AI1255" s="139">
        <f t="array" aca="1" ref="AI1255" ca="1">SUMIFS(AR1216:AR1256, AY1216:AY1256, INDIRECT("AE" &amp; ROW()), AP1216:AP1256, "💲") + SUMIFS(AR1216:AR1256, AY1216:AY1256, INDIRECT("AE" &amp; ROW()), AP1216:AP1256, "📦")</f>
        <v>0</v>
      </c>
      <c r="AJ1255" s="139">
        <f t="array" aca="1" ref="AJ1255" ca="1">(
    SUMIFS(AR1216:AR1256, AY1216:AY1256, INDIRECT("AE" &amp; ROW()), AP1216:AP1256, "💲") +
    SUMIFS(AR1216:AR1256, AY1216:AY1256, INDIRECT("AE" &amp; ROW()), AP1216:AP1256, "📦")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
        SUMIFS(AR1216:AR1256, AY1216:AY1256, INDIRECT("AE" &amp; ROW()), AP1216:AP1256, "💲", AS1216:AS1256, "Familiar") +
        SUMIFS(AR1216:AR1256, AY1216:AY1256, INDIRECT("AE" &amp; ROW()), AP1216:AP1256, "📦", AS1216:AS1256, "Familiar")
    ) / 2
)  -
(
    (
        SUMIFS(AR1216:AR1256, AY1216:AY1256, INDIRECT("AE" &amp; ROW()), AP1216:AP1256, "💲", AS1216:AS1256, "Exonerado ADH") +
        SUMIFS(AR1216:AR1256, AY1216:AY1256, INDIRECT("AE" &amp; ROW()), AP1216:AP1256, "📦", AS1216:AS1256, "Exonerado ADH")
    ) / 2
)  -
(
    (
        SUMIFS(AR1216:AR1256, AY1216:AY1256, INDIRECT("AE" &amp; ROW()), AP1216:AP1256, "💲", AS1216:AS1256, "Exonerado Doctor") +
        SUMIFS(AR1216:AR1256, AY1216:AY1256, INDIRECT("AE" &amp; ROW()), AP1216:AP1256, "📦", AS1216:AS1256, "Exonerado Doctor")
    ) / 2
)</f>
        <v>0</v>
      </c>
      <c r="AK1255" s="139">
        <f t="array" aca="1" ref="AK1255" ca="1">(
    SUMIFS(AR1216:AR1256, AY1216:AY1256, INDIRECT("AE" &amp; ROW()), AP1216:AP1256, "💲") +
    SUMIFS(AR1216:AR1256, AY1216:AY1256, INDIRECT("AE" &amp; ROW()), AP1216:AP1256, "📦")
) -
(
    SUMIFS(AR1216:AR1256, AY1216:AY1256, INDIRECT("AE" &amp; ROW()), AP1216:AP1256, "💲", AS1216:AS1256, "Familiar") +
    SUMIFS(AR1216:AR1256, AY1216:AY1256, INDIRECT("AE" &amp; ROW()), AP1216:AP1256, "📦", AS1216:AS1256, "Familiar")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SUMIFS(AR1216:AR1256, AY1216:AY1256, INDIRECT("AE" &amp; ROW()), AP1216:AP1256, "💲", AS1216:AS1256, "Exonerado ADH") +
    SUMIFS(AR1216:AR1256, AY1216:AY1256, INDIRECT("AE" &amp; ROW()), AP1216:AP1256, "📦", AS1216:AS1256, "Exonerado ADH")
) -
(
    (
        SUMIFS(AR1216:AR1256, AY1216:AY1256, INDIRECT("AE" &amp; ROW()), AP1216:AP1256, "💲", AS1216:AS1256, "Exonerado Doctor") +
        SUMIFS(AR1216:AR1256, AY1216:AY1256, INDIRECT("AE" &amp; ROW()), AP1216:AP1256, "📦", AS1216:AS1256, "Exonerado Doctor")
    ) / 2
) -
(
    (
        SUMIFS(AR1216:AR1256, AY1216:AY1256, INDIRECT("AE" &amp; ROW()), AP1216:AP1256, "💲", AS1216:AS1256, "") +
        SUMIFS(AR1216:AR1256, AY1216:AY1256, INDIRECT("AE" &amp; ROW()), AP1216:AP1256, "📦", AS1216:AS1256, "")
    ) / 2
)</f>
        <v>0</v>
      </c>
      <c r="AL1255" s="140">
        <f t="array" aca="1" ref="AL1255" ca="1">(
    SUMIFS(AR1216:AR1256, AY1216:AY1256, INDIRECT("AE" &amp; ROW()), AP1216:AP1256, "💲") +
    SUMIFS(AR1216:AR1256, AY1216:AY1256, INDIRECT("AE" &amp; ROW()), AP1216:AP1256, "📦")
) -
(
    (
        SUMIFS(AR1216:AR1256, AY1216:AY1256, INDIRECT("AE" &amp; ROW()), AP1216:AP1256, "💲", AS1216:AS1256, "Familiar") +
        SUMIFS(AR1216:AR1256, AY1216:AY1256, INDIRECT("AE" &amp; ROW()), AP1216:AP1256, "📦", AS1216:AS1256, "Familiar")
    ) / 2
) -
(
    (
        SUMIFS(AR1216:AR1256, AY1216:AY1256, INDIRECT("AE" &amp; ROW()), AP1216:AP1256, "💲", AS1216:AS1256, "Participante") +
        SUMIFS(AR1216:AR1256, AY1216:AY1256, INDIRECT("AE" &amp; ROW()), AP1216:AP1256, "📦", AS1216:AS1256, "Participante")
    ) / 2
) -
(
    (
        SUMIFS(AR1216:AR1256, AY1216:AY1256, INDIRECT("AE" &amp; ROW()), AP1216:AP1256, "💲", AS1216:AS1256, "Empleado") +
        SUMIFS(AR1216:AR1256, AY1216:AY1256, INDIRECT("AE" &amp; ROW()), AP1216:AP1256, "📦", AS1216:AS1256, "Empleado")
    ) / 2
) -
(
    (
        SUMIFS(AR1216:AR1256, AY1216:AY1256, INDIRECT("AE" &amp; ROW()), AP1216:AP1256, "💲", AS1216:AS1256, "Exonerado ADH") +
        SUMIFS(AR1216:AR1256, AY1216:AY1256, INDIRECT("AE" &amp; ROW()), AP1216:AP1256, "📦", AS1216:AS1256, "Exonerado ADH")
    ) / 2
) -
(
    SUMIFS(AR1216:AR1256, AY1216:AY1256, INDIRECT("AE" &amp; ROW()), AP1216:AP1256, "💲", AS1216:AS1256, "Exonerado Doctor") +
    SUMIFS(AR1216:AR1256, AY1216:AY1256, INDIRECT("AE" &amp; ROW()), AP1216:AP1256, "📦", AS1216:AS1256, "Exonerado Doctor")
) -
(
    (
        SUMIFS(AR1216:AR1256, AY1216:AY1256, INDIRECT("AE" &amp; ROW()), AP1216:AP1256, "💲", AS1216:AS1256, "") +
        SUMIFS(AR1216:AR1256, AY1216:AY1256, INDIRECT("AE" &amp; ROW()), AP1216:AP1256, "📦", AS1216:AS1256, "")
    ) / 2
)</f>
        <v>0</v>
      </c>
      <c r="AM1255" s="48"/>
      <c r="AN1255" s="156"/>
      <c r="AO1255" s="156"/>
      <c r="AP1255" s="156"/>
      <c r="AQ1255" s="156"/>
      <c r="AR1255" s="156"/>
      <c r="AS1255" s="156"/>
      <c r="AT1255" s="156"/>
      <c r="AU1255" s="156"/>
      <c r="AV1255" s="156"/>
      <c r="AW1255" s="156"/>
      <c r="AX1255" s="156"/>
      <c r="AY1255" s="156">
        <f>N1267</f>
        <v>0</v>
      </c>
      <c r="AZ1255" s="48"/>
      <c r="BA1255" s="48"/>
      <c r="BB1255" s="48"/>
      <c r="BC1255" s="48"/>
      <c r="BD1255" s="48"/>
      <c r="BE1255" s="48"/>
      <c r="BF1255" s="48"/>
      <c r="BG1255" s="48"/>
      <c r="BH1255" s="48"/>
      <c r="BI1255" s="48"/>
      <c r="BJ1255" s="48"/>
      <c r="BK1255" s="48"/>
      <c r="BL1255" s="48"/>
      <c r="BM1255" s="48"/>
      <c r="BN1255" s="48"/>
    </row>
    <row r="1256" spans="1:66" ht="11.25" customHeight="1">
      <c r="A1256" s="222">
        <f>A1252+$Q$13/1440</f>
        <v>0.74999999999999978</v>
      </c>
      <c r="B1256" s="38"/>
      <c r="C1256" s="204"/>
      <c r="D1256" s="207"/>
      <c r="E1256" s="40" t="s">
        <v>36</v>
      </c>
      <c r="F1256" s="42" t="str">
        <f>IF(D1256&lt;&gt;"", VLOOKUP(D1256,'Base de Datos'!$A$2:$D1268,2,FALSE()),"")</f>
        <v/>
      </c>
      <c r="G1256" s="204"/>
      <c r="H1256" s="216"/>
      <c r="I1256" s="40" t="s">
        <v>36</v>
      </c>
      <c r="J1256" s="42" t="str">
        <f>IF(H1256&lt;&gt;"", VLOOKUP(H1256,'Base de Datos'!$A$2:$D1268,2,FALSE()),"")</f>
        <v/>
      </c>
      <c r="K1256" s="204"/>
      <c r="L1256" s="216"/>
      <c r="M1256" s="40" t="s">
        <v>36</v>
      </c>
      <c r="N1256" s="42" t="str">
        <f>IF(L1256&lt;&gt;"", VLOOKUP(L1256,'Base de Datos'!$A$2:$D1268,2,FALSE()),"")</f>
        <v/>
      </c>
      <c r="O1256" s="43"/>
      <c r="P1256" s="163"/>
      <c r="Q1256" s="3"/>
      <c r="R1256" s="15"/>
      <c r="S1256" s="45"/>
      <c r="T1256" s="45" t="s">
        <v>37</v>
      </c>
      <c r="U1256" s="46"/>
      <c r="V1256" s="47"/>
      <c r="W1256" s="45"/>
      <c r="X1256" s="45" t="s">
        <v>37</v>
      </c>
      <c r="Y1256" s="46"/>
      <c r="Z1256" s="47"/>
      <c r="AA1256" s="45"/>
      <c r="AB1256" s="45" t="s">
        <v>37</v>
      </c>
      <c r="AC1256" s="46"/>
      <c r="AD1256" s="48"/>
      <c r="AE1256" s="240" t="s">
        <v>49</v>
      </c>
      <c r="AF1256" s="230"/>
      <c r="AG1256" s="161">
        <f t="array" aca="1" ref="AG1256" ca="1">COUNTIFS(AP1216:AP1256, "💲", AY1216:AY1256, INDIRECT("AE" &amp; ROW())) + COUNTIFS(AP1216:AP1256, "📦", AY1216:AY1256, INDIRECT("AE" &amp; ROW())) + COUNTIFS(AP1216:AP1256, "✅", AY1216:AY1256, INDIRECT("AE" &amp; ROW()))</f>
        <v>0</v>
      </c>
      <c r="AH1256" s="162">
        <f t="array" aca="1" ref="AH1256" ca="1">COUNTIFS(AP1216:AP1256, "💲", AY1216:AY1256, INDIRECT("AE" &amp; ROW())) + COUNTIFS(AP1216:AP1256, "📦", AY1216:AY1256, INDIRECT("AE" &amp; ROW()))</f>
        <v>0</v>
      </c>
      <c r="AI1256" s="139">
        <f t="array" aca="1" ref="AI1256" ca="1">SUMIFS(AR1216:AR1256, AY1216:AY1256, INDIRECT("AE" &amp; ROW()), AP1216:AP1256, "💲") + SUMIFS(AR1216:AR1256, AY1216:AY1256, INDIRECT("AE" &amp; ROW()), AP1216:AP1256, "📦")</f>
        <v>0</v>
      </c>
      <c r="AJ1256" s="139">
        <f t="array" aca="1" ref="AJ1256" ca="1">(
    SUMIFS(AR1216:AR1256, AY1216:AY1256, INDIRECT("AE" &amp; ROW()), AP1216:AP1256, "💲") +
    SUMIFS(AR1216:AR1256, AY1216:AY1256, INDIRECT("AE" &amp; ROW()), AP1216:AP1256, "📦")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
        SUMIFS(AR1216:AR1256, AY1216:AY1256, INDIRECT("AE" &amp; ROW()), AP1216:AP1256, "💲", AS1216:AS1256, "Familiar") +
        SUMIFS(AR1216:AR1256, AY1216:AY1256, INDIRECT("AE" &amp; ROW()), AP1216:AP1256, "📦", AS1216:AS1256, "Familiar")
    ) / 2
)  -
(
    (
        SUMIFS(AR1216:AR1256, AY1216:AY1256, INDIRECT("AE" &amp; ROW()), AP1216:AP1256, "💲", AS1216:AS1256, "Exonerado ADH") +
        SUMIFS(AR1216:AR1256, AY1216:AY1256, INDIRECT("AE" &amp; ROW()), AP1216:AP1256, "📦", AS1216:AS1256, "Exonerado ADH")
    ) / 2
)  -
(
    (
        SUMIFS(AR1216:AR1256, AY1216:AY1256, INDIRECT("AE" &amp; ROW()), AP1216:AP1256, "💲", AS1216:AS1256, "Exonerado Doctor") +
        SUMIFS(AR1216:AR1256, AY1216:AY1256, INDIRECT("AE" &amp; ROW()), AP1216:AP1256, "📦", AS1216:AS1256, "Exonerado Doctor")
    ) / 2
)</f>
        <v>0</v>
      </c>
      <c r="AK1256" s="139">
        <f t="array" aca="1" ref="AK1256" ca="1">(
    SUMIFS(AR1216:AR1256, AY1216:AY1256, INDIRECT("AE" &amp; ROW()), AP1216:AP1256, "💲") +
    SUMIFS(AR1216:AR1256, AY1216:AY1256, INDIRECT("AE" &amp; ROW()), AP1216:AP1256, "📦")
) -
(
    SUMIFS(AR1216:AR1256, AY1216:AY1256, INDIRECT("AE" &amp; ROW()), AP1216:AP1256, "💲", AS1216:AS1256, "Familiar") +
    SUMIFS(AR1216:AR1256, AY1216:AY1256, INDIRECT("AE" &amp; ROW()), AP1216:AP1256, "📦", AS1216:AS1256, "Familiar")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SUMIFS(AR1216:AR1256, AY1216:AY1256, INDIRECT("AE" &amp; ROW()), AP1216:AP1256, "💲", AS1216:AS1256, "Exonerado ADH") +
    SUMIFS(AR1216:AR1256, AY1216:AY1256, INDIRECT("AE" &amp; ROW()), AP1216:AP1256, "📦", AS1216:AS1256, "Exonerado ADH")
) -
(
    (
        SUMIFS(AR1216:AR1256, AY1216:AY1256, INDIRECT("AE" &amp; ROW()), AP1216:AP1256, "💲", AS1216:AS1256, "Exonerado Doctor") +
        SUMIFS(AR1216:AR1256, AY1216:AY1256, INDIRECT("AE" &amp; ROW()), AP1216:AP1256, "📦", AS1216:AS1256, "Exonerado Doctor")
    ) / 2
) -
(
    (
        SUMIFS(AR1216:AR1256, AY1216:AY1256, INDIRECT("AE" &amp; ROW()), AP1216:AP1256, "💲", AS1216:AS1256, "") +
        SUMIFS(AR1216:AR1256, AY1216:AY1256, INDIRECT("AE" &amp; ROW()), AP1216:AP1256, "📦", AS1216:AS1256, "")
    ) / 2
)</f>
        <v>0</v>
      </c>
      <c r="AL1256" s="140">
        <f t="array" aca="1" ref="AL1256" ca="1">(
    SUMIFS(AR1216:AR1256, AY1216:AY1256, INDIRECT("AE" &amp; ROW()), AP1216:AP1256, "💲") +
    SUMIFS(AR1216:AR1256, AY1216:AY1256, INDIRECT("AE" &amp; ROW()), AP1216:AP1256, "📦")
) -
(
    (
        SUMIFS(AR1216:AR1256, AY1216:AY1256, INDIRECT("AE" &amp; ROW()), AP1216:AP1256, "💲", AS1216:AS1256, "Familiar") +
        SUMIFS(AR1216:AR1256, AY1216:AY1256, INDIRECT("AE" &amp; ROW()), AP1216:AP1256, "📦", AS1216:AS1256, "Familiar")
    ) / 2
) -
(
    (
        SUMIFS(AR1216:AR1256, AY1216:AY1256, INDIRECT("AE" &amp; ROW()), AP1216:AP1256, "💲", AS1216:AS1256, "Participante") +
        SUMIFS(AR1216:AR1256, AY1216:AY1256, INDIRECT("AE" &amp; ROW()), AP1216:AP1256, "📦", AS1216:AS1256, "Participante")
    ) / 2
) -
(
    (
        SUMIFS(AR1216:AR1256, AY1216:AY1256, INDIRECT("AE" &amp; ROW()), AP1216:AP1256, "💲", AS1216:AS1256, "Empleado") +
        SUMIFS(AR1216:AR1256, AY1216:AY1256, INDIRECT("AE" &amp; ROW()), AP1216:AP1256, "📦", AS1216:AS1256, "Empleado")
    ) / 2
) -
(
    (
        SUMIFS(AR1216:AR1256, AY1216:AY1256, INDIRECT("AE" &amp; ROW()), AP1216:AP1256, "💲", AS1216:AS1256, "Exonerado ADH") +
        SUMIFS(AR1216:AR1256, AY1216:AY1256, INDIRECT("AE" &amp; ROW()), AP1216:AP1256, "📦", AS1216:AS1256, "Exonerado ADH")
    ) / 2
) -
(
    SUMIFS(AR1216:AR1256, AY1216:AY1256, INDIRECT("AE" &amp; ROW()), AP1216:AP1256, "💲", AS1216:AS1256, "Exonerado Doctor") +
    SUMIFS(AR1216:AR1256, AY1216:AY1256, INDIRECT("AE" &amp; ROW()), AP1216:AP1256, "📦", AS1216:AS1256, "Exonerado Doctor")
) -
(
    (
        SUMIFS(AR1216:AR1256, AY1216:AY1256, INDIRECT("AE" &amp; ROW()), AP1216:AP1256, "💲", AS1216:AS1256, "") +
        SUMIFS(AR1216:AR1256, AY1216:AY1256, INDIRECT("AE" &amp; ROW()), AP1216:AP1256, "📦", AS1216:AS1256, "")
    ) / 2
)</f>
        <v>0</v>
      </c>
      <c r="AM1256" s="48"/>
      <c r="AN1256" s="156"/>
      <c r="AO1256" s="156"/>
      <c r="AP1256" s="156"/>
      <c r="AQ1256" s="156"/>
      <c r="AR1256" s="156"/>
      <c r="AS1256" s="156"/>
      <c r="AT1256" s="156"/>
      <c r="AU1256" s="156"/>
      <c r="AV1256" s="156"/>
      <c r="AW1256" s="156"/>
      <c r="AX1256" s="156"/>
      <c r="AY1256" s="156"/>
      <c r="AZ1256" s="48"/>
      <c r="BA1256" s="48"/>
      <c r="BB1256" s="48"/>
      <c r="BC1256" s="48"/>
      <c r="BD1256" s="48"/>
      <c r="BE1256" s="48"/>
      <c r="BF1256" s="48"/>
      <c r="BG1256" s="48"/>
      <c r="BH1256" s="48"/>
      <c r="BI1256" s="48"/>
      <c r="BJ1256" s="48"/>
      <c r="BK1256" s="48"/>
      <c r="BL1256" s="48"/>
      <c r="BM1256" s="48"/>
      <c r="BN1256" s="48"/>
    </row>
    <row r="1257" spans="1:66" ht="11.25" customHeight="1">
      <c r="A1257" s="220"/>
      <c r="B1257" s="38"/>
      <c r="C1257" s="205"/>
      <c r="D1257" s="208"/>
      <c r="E1257" s="57" t="s">
        <v>42</v>
      </c>
      <c r="F1257" s="58" t="str">
        <f>IF(D1256&lt;&gt;"", VLOOKUP(D1256,'Base de Datos'!$A$2:$D1268,3,FALSE()),"")</f>
        <v/>
      </c>
      <c r="G1257" s="205"/>
      <c r="H1257" s="208"/>
      <c r="I1257" s="57" t="s">
        <v>42</v>
      </c>
      <c r="J1257" s="58" t="str">
        <f>IF(H1256&lt;&gt;"", VLOOKUP(H1256,'Base de Datos'!$A$2:$D1268,3,FALSE()),"")</f>
        <v/>
      </c>
      <c r="K1257" s="205"/>
      <c r="L1257" s="208"/>
      <c r="M1257" s="57" t="s">
        <v>42</v>
      </c>
      <c r="N1257" s="58" t="str">
        <f>IF(L1256&lt;&gt;"", VLOOKUP(L1256,'Base de Datos'!$A$2:$D1268,3,FALSE()),"")</f>
        <v/>
      </c>
      <c r="O1257" s="43"/>
      <c r="P1257" s="163"/>
      <c r="Q1257" s="3"/>
      <c r="R1257" s="15"/>
      <c r="S1257" s="229"/>
      <c r="T1257" s="230"/>
      <c r="U1257" s="59"/>
      <c r="V1257" s="47"/>
      <c r="W1257" s="229"/>
      <c r="X1257" s="230"/>
      <c r="Y1257" s="59"/>
      <c r="Z1257" s="47"/>
      <c r="AA1257" s="229"/>
      <c r="AB1257" s="230"/>
      <c r="AC1257" s="59"/>
      <c r="AD1257" s="48"/>
      <c r="AE1257" s="240" t="s">
        <v>51</v>
      </c>
      <c r="AF1257" s="230"/>
      <c r="AG1257" s="161">
        <f t="array" aca="1" ref="AG1257" ca="1">COUNTIFS(AP1216:AP1256, "💲", AY1216:AY1256, INDIRECT("AE" &amp; ROW())) + COUNTIFS(AP1216:AP1256, "📦", AY1216:AY1256, INDIRECT("AE" &amp; ROW())) + COUNTIFS(AP1216:AP1256, "✅", AY1216:AY1256, INDIRECT("AE" &amp; ROW()))</f>
        <v>0</v>
      </c>
      <c r="AH1257" s="162">
        <f t="array" aca="1" ref="AH1257" ca="1">COUNTIFS(AP1216:AP1256, "💲", AY1216:AY1256, INDIRECT("AE" &amp; ROW())) + COUNTIFS(AP1216:AP1256, "📦", AY1216:AY1256, INDIRECT("AE" &amp; ROW()))</f>
        <v>0</v>
      </c>
      <c r="AI1257" s="139">
        <f t="array" aca="1" ref="AI1257" ca="1">SUMIFS(AR1216:AR1256, AY1216:AY1256, INDIRECT("AE" &amp; ROW()), AP1216:AP1256, "💲") + SUMIFS(AR1216:AR1256, AY1216:AY1256, INDIRECT("AE" &amp; ROW()), AP1216:AP1256, "📦")</f>
        <v>0</v>
      </c>
      <c r="AJ1257" s="139">
        <f t="array" aca="1" ref="AJ1257" ca="1">(
    SUMIFS(AR1216:AR1256, AY1216:AY1256, INDIRECT("AE" &amp; ROW()), AP1216:AP1256, "💲") +
    SUMIFS(AR1216:AR1256, AY1216:AY1256, INDIRECT("AE" &amp; ROW()), AP1216:AP1256, "📦")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
        SUMIFS(AR1216:AR1256, AY1216:AY1256, INDIRECT("AE" &amp; ROW()), AP1216:AP1256, "💲", AS1216:AS1256, "Familiar") +
        SUMIFS(AR1216:AR1256, AY1216:AY1256, INDIRECT("AE" &amp; ROW()), AP1216:AP1256, "📦", AS1216:AS1256, "Familiar")
    ) / 2
)  -
(
    (
        SUMIFS(AR1216:AR1256, AY1216:AY1256, INDIRECT("AE" &amp; ROW()), AP1216:AP1256, "💲", AS1216:AS1256, "Exonerado ADH") +
        SUMIFS(AR1216:AR1256, AY1216:AY1256, INDIRECT("AE" &amp; ROW()), AP1216:AP1256, "📦", AS1216:AS1256, "Exonerado ADH")
    ) / 2
)  -
(
    (
        SUMIFS(AR1216:AR1256, AY1216:AY1256, INDIRECT("AE" &amp; ROW()), AP1216:AP1256, "💲", AS1216:AS1256, "Exonerado Doctor") +
        SUMIFS(AR1216:AR1256, AY1216:AY1256, INDIRECT("AE" &amp; ROW()), AP1216:AP1256, "📦", AS1216:AS1256, "Exonerado Doctor")
    ) / 2
)</f>
        <v>0</v>
      </c>
      <c r="AK1257" s="139">
        <f t="array" aca="1" ref="AK1257" ca="1">(
    SUMIFS(AR1216:AR1256, AY1216:AY1256, INDIRECT("AE" &amp; ROW()), AP1216:AP1256, "💲") +
    SUMIFS(AR1216:AR1256, AY1216:AY1256, INDIRECT("AE" &amp; ROW()), AP1216:AP1256, "📦")
) -
(
    SUMIFS(AR1216:AR1256, AY1216:AY1256, INDIRECT("AE" &amp; ROW()), AP1216:AP1256, "💲", AS1216:AS1256, "Familiar") +
    SUMIFS(AR1216:AR1256, AY1216:AY1256, INDIRECT("AE" &amp; ROW()), AP1216:AP1256, "📦", AS1216:AS1256, "Familiar")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SUMIFS(AR1216:AR1256, AY1216:AY1256, INDIRECT("AE" &amp; ROW()), AP1216:AP1256, "💲", AS1216:AS1256, "Exonerado ADH") +
    SUMIFS(AR1216:AR1256, AY1216:AY1256, INDIRECT("AE" &amp; ROW()), AP1216:AP1256, "📦", AS1216:AS1256, "Exonerado ADH")
) -
(
    (
        SUMIFS(AR1216:AR1256, AY1216:AY1256, INDIRECT("AE" &amp; ROW()), AP1216:AP1256, "💲", AS1216:AS1256, "Exonerado Doctor") +
        SUMIFS(AR1216:AR1256, AY1216:AY1256, INDIRECT("AE" &amp; ROW()), AP1216:AP1256, "📦", AS1216:AS1256, "Exonerado Doctor")
    ) / 2
) -
(
    (
        SUMIFS(AR1216:AR1256, AY1216:AY1256, INDIRECT("AE" &amp; ROW()), AP1216:AP1256, "💲", AS1216:AS1256, "") +
        SUMIFS(AR1216:AR1256, AY1216:AY1256, INDIRECT("AE" &amp; ROW()), AP1216:AP1256, "📦", AS1216:AS1256, "")
    ) / 2
)</f>
        <v>0</v>
      </c>
      <c r="AL1257" s="140">
        <f t="array" aca="1" ref="AL1257" ca="1">(
    SUMIFS(AR1216:AR1256, AY1216:AY1256, INDIRECT("AE" &amp; ROW()), AP1216:AP1256, "💲") +
    SUMIFS(AR1216:AR1256, AY1216:AY1256, INDIRECT("AE" &amp; ROW()), AP1216:AP1256, "📦")
) -
(
    (
        SUMIFS(AR1216:AR1256, AY1216:AY1256, INDIRECT("AE" &amp; ROW()), AP1216:AP1256, "💲", AS1216:AS1256, "Familiar") +
        SUMIFS(AR1216:AR1256, AY1216:AY1256, INDIRECT("AE" &amp; ROW()), AP1216:AP1256, "📦", AS1216:AS1256, "Familiar")
    ) / 2
) -
(
    (
        SUMIFS(AR1216:AR1256, AY1216:AY1256, INDIRECT("AE" &amp; ROW()), AP1216:AP1256, "💲", AS1216:AS1256, "Participante") +
        SUMIFS(AR1216:AR1256, AY1216:AY1256, INDIRECT("AE" &amp; ROW()), AP1216:AP1256, "📦", AS1216:AS1256, "Participante")
    ) / 2
) -
(
    (
        SUMIFS(AR1216:AR1256, AY1216:AY1256, INDIRECT("AE" &amp; ROW()), AP1216:AP1256, "💲", AS1216:AS1256, "Empleado") +
        SUMIFS(AR1216:AR1256, AY1216:AY1256, INDIRECT("AE" &amp; ROW()), AP1216:AP1256, "📦", AS1216:AS1256, "Empleado")
    ) / 2
) -
(
    (
        SUMIFS(AR1216:AR1256, AY1216:AY1256, INDIRECT("AE" &amp; ROW()), AP1216:AP1256, "💲", AS1216:AS1256, "Exonerado ADH") +
        SUMIFS(AR1216:AR1256, AY1216:AY1256, INDIRECT("AE" &amp; ROW()), AP1216:AP1256, "📦", AS1216:AS1256, "Exonerado ADH")
    ) / 2
) -
(
    SUMIFS(AR1216:AR1256, AY1216:AY1256, INDIRECT("AE" &amp; ROW()), AP1216:AP1256, "💲", AS1216:AS1256, "Exonerado Doctor") +
    SUMIFS(AR1216:AR1256, AY1216:AY1256, INDIRECT("AE" &amp; ROW()), AP1216:AP1256, "📦", AS1216:AS1256, "Exonerado Doctor")
) -
(
    (
        SUMIFS(AR1216:AR1256, AY1216:AY1256, INDIRECT("AE" &amp; ROW()), AP1216:AP1256, "💲", AS1216:AS1256, "") +
        SUMIFS(AR1216:AR1256, AY1216:AY1256, INDIRECT("AE" &amp; ROW()), AP1216:AP1256, "📦", AS1216:AS1256, "")
    ) / 2
)</f>
        <v>0</v>
      </c>
      <c r="AM1257" s="48"/>
      <c r="AN1257" s="48"/>
      <c r="AO1257" s="48"/>
      <c r="AP1257" s="48"/>
      <c r="AQ1257" s="48"/>
      <c r="AR1257" s="48"/>
      <c r="AS1257" s="48"/>
      <c r="AT1257" s="48"/>
      <c r="AU1257" s="48"/>
      <c r="AV1257" s="48"/>
      <c r="AW1257" s="48"/>
      <c r="AX1257" s="48"/>
      <c r="AY1257" s="48"/>
      <c r="AZ1257" s="48"/>
      <c r="BA1257" s="48"/>
      <c r="BB1257" s="48"/>
      <c r="BC1257" s="48"/>
      <c r="BD1257" s="48"/>
      <c r="BE1257" s="48"/>
      <c r="BF1257" s="48"/>
      <c r="BG1257" s="48"/>
      <c r="BH1257" s="48"/>
      <c r="BI1257" s="48"/>
      <c r="BJ1257" s="48"/>
      <c r="BK1257" s="48"/>
      <c r="BL1257" s="48"/>
      <c r="BM1257" s="48"/>
      <c r="BN1257" s="48"/>
    </row>
    <row r="1258" spans="1:66" ht="11.25" customHeight="1">
      <c r="A1258" s="220"/>
      <c r="B1258" s="38"/>
      <c r="C1258" s="205"/>
      <c r="D1258" s="208"/>
      <c r="E1258" s="57" t="s">
        <v>44</v>
      </c>
      <c r="F1258" s="58" t="str">
        <f>IF(D1256&lt;&gt;"", VLOOKUP(D1256,'Base de Datos'!$A$2:$D1268,4,FALSE()),"")</f>
        <v/>
      </c>
      <c r="G1258" s="205"/>
      <c r="H1258" s="208"/>
      <c r="I1258" s="57" t="s">
        <v>44</v>
      </c>
      <c r="J1258" s="58" t="str">
        <f>IF(H1256&lt;&gt;"", VLOOKUP(H1256,'Base de Datos'!$A$2:$D1268,4,FALSE()),"")</f>
        <v/>
      </c>
      <c r="K1258" s="205"/>
      <c r="L1258" s="208"/>
      <c r="M1258" s="57" t="s">
        <v>44</v>
      </c>
      <c r="N1258" s="58" t="str">
        <f>IF(L1256&lt;&gt;"", VLOOKUP(L1256,'Base de Datos'!$A$2:$D1268,4,FALSE()),"")</f>
        <v/>
      </c>
      <c r="O1258" s="43"/>
      <c r="P1258" s="163"/>
      <c r="Q1258" s="3"/>
      <c r="R1258" s="15"/>
      <c r="S1258" s="229"/>
      <c r="T1258" s="230"/>
      <c r="U1258" s="59"/>
      <c r="V1258" s="47"/>
      <c r="W1258" s="229"/>
      <c r="X1258" s="230"/>
      <c r="Y1258" s="59"/>
      <c r="Z1258" s="47"/>
      <c r="AA1258" s="229"/>
      <c r="AB1258" s="230"/>
      <c r="AC1258" s="59"/>
      <c r="AD1258" s="48"/>
      <c r="AE1258" s="240" t="s">
        <v>55</v>
      </c>
      <c r="AF1258" s="230"/>
      <c r="AG1258" s="161">
        <f t="array" aca="1" ref="AG1258" ca="1">COUNTIFS(AP1216:AP1256, "💲", AY1216:AY1256, INDIRECT("AE" &amp; ROW())) + COUNTIFS(AP1216:AP1256, "📦", AY1216:AY1256, INDIRECT("AE" &amp; ROW())) + COUNTIFS(AP1216:AP1256, "✅", AY1216:AY1256, INDIRECT("AE" &amp; ROW()))</f>
        <v>0</v>
      </c>
      <c r="AH1258" s="162">
        <f t="array" aca="1" ref="AH1258" ca="1">COUNTIFS(AP1216:AP1256, "💲", AY1216:AY1256, INDIRECT("AE" &amp; ROW())) + COUNTIFS(AP1216:AP1256, "📦", AY1216:AY1256, INDIRECT("AE" &amp; ROW()))</f>
        <v>0</v>
      </c>
      <c r="AI1258" s="139">
        <f t="array" aca="1" ref="AI1258" ca="1">SUMIFS(AR1216:AR1256, AY1216:AY1256, INDIRECT("AE" &amp; ROW()), AP1216:AP1256, "💲") + SUMIFS(AR1216:AR1256, AY1216:AY1256, INDIRECT("AE" &amp; ROW()), AP1216:AP1256, "📦")</f>
        <v>0</v>
      </c>
      <c r="AJ1258" s="139">
        <f t="array" aca="1" ref="AJ1258" ca="1">(
    SUMIFS(AR1216:AR1256, AY1216:AY1256, INDIRECT("AE" &amp; ROW()), AP1216:AP1256, "💲") +
    SUMIFS(AR1216:AR1256, AY1216:AY1256, INDIRECT("AE" &amp; ROW()), AP1216:AP1256, "📦")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
        SUMIFS(AR1216:AR1256, AY1216:AY1256, INDIRECT("AE" &amp; ROW()), AP1216:AP1256, "💲", AS1216:AS1256, "Familiar") +
        SUMIFS(AR1216:AR1256, AY1216:AY1256, INDIRECT("AE" &amp; ROW()), AP1216:AP1256, "📦", AS1216:AS1256, "Familiar")
    ) / 2
)  -
(
    (
        SUMIFS(AR1216:AR1256, AY1216:AY1256, INDIRECT("AE" &amp; ROW()), AP1216:AP1256, "💲", AS1216:AS1256, "Exonerado ADH") +
        SUMIFS(AR1216:AR1256, AY1216:AY1256, INDIRECT("AE" &amp; ROW()), AP1216:AP1256, "📦", AS1216:AS1256, "Exonerado ADH")
    ) / 2
)  -
(
    (
        SUMIFS(AR1216:AR1256, AY1216:AY1256, INDIRECT("AE" &amp; ROW()), AP1216:AP1256, "💲", AS1216:AS1256, "Exonerado Doctor") +
        SUMIFS(AR1216:AR1256, AY1216:AY1256, INDIRECT("AE" &amp; ROW()), AP1216:AP1256, "📦", AS1216:AS1256, "Exonerado Doctor")
    ) / 2
)</f>
        <v>0</v>
      </c>
      <c r="AK1258" s="139">
        <f t="array" aca="1" ref="AK1258" ca="1">(
    SUMIFS(AR1216:AR1256, AY1216:AY1256, INDIRECT("AE" &amp; ROW()), AP1216:AP1256, "💲") +
    SUMIFS(AR1216:AR1256, AY1216:AY1256, INDIRECT("AE" &amp; ROW()), AP1216:AP1256, "📦")
) -
(
    SUMIFS(AR1216:AR1256, AY1216:AY1256, INDIRECT("AE" &amp; ROW()), AP1216:AP1256, "💲", AS1216:AS1256, "Familiar") +
    SUMIFS(AR1216:AR1256, AY1216:AY1256, INDIRECT("AE" &amp; ROW()), AP1216:AP1256, "📦", AS1216:AS1256, "Familiar")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SUMIFS(AR1216:AR1256, AY1216:AY1256, INDIRECT("AE" &amp; ROW()), AP1216:AP1256, "💲", AS1216:AS1256, "Exonerado ADH") +
    SUMIFS(AR1216:AR1256, AY1216:AY1256, INDIRECT("AE" &amp; ROW()), AP1216:AP1256, "📦", AS1216:AS1256, "Exonerado ADH")
) -
(
    (
        SUMIFS(AR1216:AR1256, AY1216:AY1256, INDIRECT("AE" &amp; ROW()), AP1216:AP1256, "💲", AS1216:AS1256, "Exonerado Doctor") +
        SUMIFS(AR1216:AR1256, AY1216:AY1256, INDIRECT("AE" &amp; ROW()), AP1216:AP1256, "📦", AS1216:AS1256, "Exonerado Doctor")
    ) / 2
) -
(
    (
        SUMIFS(AR1216:AR1256, AY1216:AY1256, INDIRECT("AE" &amp; ROW()), AP1216:AP1256, "💲", AS1216:AS1256, "") +
        SUMIFS(AR1216:AR1256, AY1216:AY1256, INDIRECT("AE" &amp; ROW()), AP1216:AP1256, "📦", AS1216:AS1256, "")
    ) / 2
)</f>
        <v>0</v>
      </c>
      <c r="AL1258" s="140">
        <f t="array" aca="1" ref="AL1258" ca="1">(
    SUMIFS(AR1216:AR1256, AY1216:AY1256, INDIRECT("AE" &amp; ROW()), AP1216:AP1256, "💲") +
    SUMIFS(AR1216:AR1256, AY1216:AY1256, INDIRECT("AE" &amp; ROW()), AP1216:AP1256, "📦")
) -
(
    (
        SUMIFS(AR1216:AR1256, AY1216:AY1256, INDIRECT("AE" &amp; ROW()), AP1216:AP1256, "💲", AS1216:AS1256, "Familiar") +
        SUMIFS(AR1216:AR1256, AY1216:AY1256, INDIRECT("AE" &amp; ROW()), AP1216:AP1256, "📦", AS1216:AS1256, "Familiar")
    ) / 2
) -
(
    (
        SUMIFS(AR1216:AR1256, AY1216:AY1256, INDIRECT("AE" &amp; ROW()), AP1216:AP1256, "💲", AS1216:AS1256, "Participante") +
        SUMIFS(AR1216:AR1256, AY1216:AY1256, INDIRECT("AE" &amp; ROW()), AP1216:AP1256, "📦", AS1216:AS1256, "Participante")
    ) / 2
) -
(
    (
        SUMIFS(AR1216:AR1256, AY1216:AY1256, INDIRECT("AE" &amp; ROW()), AP1216:AP1256, "💲", AS1216:AS1256, "Empleado") +
        SUMIFS(AR1216:AR1256, AY1216:AY1256, INDIRECT("AE" &amp; ROW()), AP1216:AP1256, "📦", AS1216:AS1256, "Empleado")
    ) / 2
) -
(
    (
        SUMIFS(AR1216:AR1256, AY1216:AY1256, INDIRECT("AE" &amp; ROW()), AP1216:AP1256, "💲", AS1216:AS1256, "Exonerado ADH") +
        SUMIFS(AR1216:AR1256, AY1216:AY1256, INDIRECT("AE" &amp; ROW()), AP1216:AP1256, "📦", AS1216:AS1256, "Exonerado ADH")
    ) / 2
) -
(
    SUMIFS(AR1216:AR1256, AY1216:AY1256, INDIRECT("AE" &amp; ROW()), AP1216:AP1256, "💲", AS1216:AS1256, "Exonerado Doctor") +
    SUMIFS(AR1216:AR1256, AY1216:AY1256, INDIRECT("AE" &amp; ROW()), AP1216:AP1256, "📦", AS1216:AS1256, "Exonerado Doctor")
) -
(
    (
        SUMIFS(AR1216:AR1256, AY1216:AY1256, INDIRECT("AE" &amp; ROW()), AP1216:AP1256, "💲", AS1216:AS1256, "") +
        SUMIFS(AR1216:AR1256, AY1216:AY1256, INDIRECT("AE" &amp; ROW()), AP1216:AP1256, "📦", AS1216:AS1256, "")
    ) / 2
)</f>
        <v>0</v>
      </c>
      <c r="AM1258" s="48"/>
      <c r="AN1258" s="48"/>
      <c r="AO1258" s="48"/>
      <c r="AP1258" s="48"/>
      <c r="AQ1258" s="48"/>
      <c r="AR1258" s="48"/>
      <c r="AS1258" s="48"/>
      <c r="AT1258" s="48"/>
      <c r="AU1258" s="48"/>
      <c r="AV1258" s="48"/>
      <c r="AW1258" s="48"/>
      <c r="AX1258" s="48"/>
      <c r="AY1258" s="48"/>
      <c r="AZ1258" s="48"/>
      <c r="BA1258" s="48"/>
      <c r="BB1258" s="48"/>
      <c r="BC1258" s="48"/>
      <c r="BD1258" s="48"/>
      <c r="BE1258" s="48"/>
      <c r="BF1258" s="48"/>
      <c r="BG1258" s="48"/>
      <c r="BH1258" s="48"/>
      <c r="BI1258" s="48"/>
      <c r="BJ1258" s="48"/>
      <c r="BK1258" s="48"/>
      <c r="BL1258" s="48"/>
      <c r="BM1258" s="48"/>
      <c r="BN1258" s="48"/>
    </row>
    <row r="1259" spans="1:66" ht="11.25" customHeight="1">
      <c r="A1259" s="221"/>
      <c r="B1259" s="38"/>
      <c r="C1259" s="206"/>
      <c r="D1259" s="209"/>
      <c r="E1259" s="85" t="s">
        <v>46</v>
      </c>
      <c r="F1259" s="86"/>
      <c r="G1259" s="206"/>
      <c r="H1259" s="209"/>
      <c r="I1259" s="85" t="s">
        <v>46</v>
      </c>
      <c r="J1259" s="108"/>
      <c r="K1259" s="206"/>
      <c r="L1259" s="209"/>
      <c r="M1259" s="85" t="s">
        <v>46</v>
      </c>
      <c r="N1259" s="108"/>
      <c r="O1259" s="43"/>
      <c r="P1259" s="163"/>
      <c r="Q1259" s="3"/>
      <c r="R1259" s="15"/>
      <c r="S1259" s="227" t="str">
        <f>IF(OR(S1256="Empleado",S1256="Familiar"),"Nombre del Empleado","N° Factura")</f>
        <v>N° Factura</v>
      </c>
      <c r="T1259" s="228"/>
      <c r="U1259" s="89"/>
      <c r="V1259" s="47"/>
      <c r="W1259" s="227" t="str">
        <f>IF(OR(W1256="Empleado",W1256="Familiar"),"Nombre del Empleado","N° Factura")</f>
        <v>N° Factura</v>
      </c>
      <c r="X1259" s="228"/>
      <c r="Y1259" s="89"/>
      <c r="Z1259" s="47"/>
      <c r="AA1259" s="227" t="str">
        <f>IF(OR(AA1256="Empleado",AA1256="Familiar"),"Nombre del Empleado","N° Factura")</f>
        <v>N° Factura</v>
      </c>
      <c r="AB1259" s="228"/>
      <c r="AC1259" s="89"/>
      <c r="AD1259" s="48"/>
      <c r="AE1259" s="240" t="s">
        <v>57</v>
      </c>
      <c r="AF1259" s="230"/>
      <c r="AG1259" s="161">
        <f t="array" aca="1" ref="AG1259" ca="1">COUNTIFS(AP1216:AP1256, "💲", AY1216:AY1256, INDIRECT("AE" &amp; ROW())) + COUNTIFS(AP1216:AP1256, "📦", AY1216:AY1256, INDIRECT("AE" &amp; ROW())) + COUNTIFS(AP1216:AP1256, "✅", AY1216:AY1256, INDIRECT("AE" &amp; ROW()))</f>
        <v>0</v>
      </c>
      <c r="AH1259" s="162">
        <f t="array" aca="1" ref="AH1259" ca="1">COUNTIFS(AP1216:AP1256, "💲", AY1216:AY1256, INDIRECT("AE" &amp; ROW())) + COUNTIFS(AP1216:AP1256, "📦", AY1216:AY1256, INDIRECT("AE" &amp; ROW()))</f>
        <v>0</v>
      </c>
      <c r="AI1259" s="139">
        <f t="array" aca="1" ref="AI1259" ca="1">SUMIFS(AR1216:AR1256, AY1216:AY1256, INDIRECT("AE" &amp; ROW()), AP1216:AP1256, "💲") + SUMIFS(AR1216:AR1256, AY1216:AY1256, INDIRECT("AE" &amp; ROW()), AP1216:AP1256, "📦")</f>
        <v>0</v>
      </c>
      <c r="AJ1259" s="139">
        <f t="array" aca="1" ref="AJ1259" ca="1">(
    SUMIFS(AR1216:AR1256, AY1216:AY1256, INDIRECT("AE" &amp; ROW()), AP1216:AP1256, "💲") +
    SUMIFS(AR1216:AR1256, AY1216:AY1256, INDIRECT("AE" &amp; ROW()), AP1216:AP1256, "📦")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
        SUMIFS(AR1216:AR1256, AY1216:AY1256, INDIRECT("AE" &amp; ROW()), AP1216:AP1256, "💲", AS1216:AS1256, "Familiar") +
        SUMIFS(AR1216:AR1256, AY1216:AY1256, INDIRECT("AE" &amp; ROW()), AP1216:AP1256, "📦", AS1216:AS1256, "Familiar")
    ) / 2
)  -
(
    (
        SUMIFS(AR1216:AR1256, AY1216:AY1256, INDIRECT("AE" &amp; ROW()), AP1216:AP1256, "💲", AS1216:AS1256, "Exonerado ADH") +
        SUMIFS(AR1216:AR1256, AY1216:AY1256, INDIRECT("AE" &amp; ROW()), AP1216:AP1256, "📦", AS1216:AS1256, "Exonerado ADH")
    ) / 2
)  -
(
    (
        SUMIFS(AR1216:AR1256, AY1216:AY1256, INDIRECT("AE" &amp; ROW()), AP1216:AP1256, "💲", AS1216:AS1256, "Exonerado Doctor") +
        SUMIFS(AR1216:AR1256, AY1216:AY1256, INDIRECT("AE" &amp; ROW()), AP1216:AP1256, "📦", AS1216:AS1256, "Exonerado Doctor")
    ) / 2
)</f>
        <v>0</v>
      </c>
      <c r="AK1259" s="139">
        <f t="array" aca="1" ref="AK1259" ca="1">(
    SUMIFS(AR1216:AR1256, AY1216:AY1256, INDIRECT("AE" &amp; ROW()), AP1216:AP1256, "💲") +
    SUMIFS(AR1216:AR1256, AY1216:AY1256, INDIRECT("AE" &amp; ROW()), AP1216:AP1256, "📦")
) -
(
    SUMIFS(AR1216:AR1256, AY1216:AY1256, INDIRECT("AE" &amp; ROW()), AP1216:AP1256, "💲", AS1216:AS1256, "Familiar") +
    SUMIFS(AR1216:AR1256, AY1216:AY1256, INDIRECT("AE" &amp; ROW()), AP1216:AP1256, "📦", AS1216:AS1256, "Familiar")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SUMIFS(AR1216:AR1256, AY1216:AY1256, INDIRECT("AE" &amp; ROW()), AP1216:AP1256, "💲", AS1216:AS1256, "Exonerado ADH") +
    SUMIFS(AR1216:AR1256, AY1216:AY1256, INDIRECT("AE" &amp; ROW()), AP1216:AP1256, "📦", AS1216:AS1256, "Exonerado ADH")
) -
(
    (
        SUMIFS(AR1216:AR1256, AY1216:AY1256, INDIRECT("AE" &amp; ROW()), AP1216:AP1256, "💲", AS1216:AS1256, "Exonerado Doctor") +
        SUMIFS(AR1216:AR1256, AY1216:AY1256, INDIRECT("AE" &amp; ROW()), AP1216:AP1256, "📦", AS1216:AS1256, "Exonerado Doctor")
    ) / 2
) -
(
    (
        SUMIFS(AR1216:AR1256, AY1216:AY1256, INDIRECT("AE" &amp; ROW()), AP1216:AP1256, "💲", AS1216:AS1256, "") +
        SUMIFS(AR1216:AR1256, AY1216:AY1256, INDIRECT("AE" &amp; ROW()), AP1216:AP1256, "📦", AS1216:AS1256, "")
    ) / 2
)</f>
        <v>0</v>
      </c>
      <c r="AL1259" s="140">
        <f t="array" aca="1" ref="AL1259" ca="1">(
    SUMIFS(AR1216:AR1256, AY1216:AY1256, INDIRECT("AE" &amp; ROW()), AP1216:AP1256, "💲") +
    SUMIFS(AR1216:AR1256, AY1216:AY1256, INDIRECT("AE" &amp; ROW()), AP1216:AP1256, "📦")
) -
(
    (
        SUMIFS(AR1216:AR1256, AY1216:AY1256, INDIRECT("AE" &amp; ROW()), AP1216:AP1256, "💲", AS1216:AS1256, "Familiar") +
        SUMIFS(AR1216:AR1256, AY1216:AY1256, INDIRECT("AE" &amp; ROW()), AP1216:AP1256, "📦", AS1216:AS1256, "Familiar")
    ) / 2
) -
(
    (
        SUMIFS(AR1216:AR1256, AY1216:AY1256, INDIRECT("AE" &amp; ROW()), AP1216:AP1256, "💲", AS1216:AS1256, "Participante") +
        SUMIFS(AR1216:AR1256, AY1216:AY1256, INDIRECT("AE" &amp; ROW()), AP1216:AP1256, "📦", AS1216:AS1256, "Participante")
    ) / 2
) -
(
    (
        SUMIFS(AR1216:AR1256, AY1216:AY1256, INDIRECT("AE" &amp; ROW()), AP1216:AP1256, "💲", AS1216:AS1256, "Empleado") +
        SUMIFS(AR1216:AR1256, AY1216:AY1256, INDIRECT("AE" &amp; ROW()), AP1216:AP1256, "📦", AS1216:AS1256, "Empleado")
    ) / 2
) -
(
    (
        SUMIFS(AR1216:AR1256, AY1216:AY1256, INDIRECT("AE" &amp; ROW()), AP1216:AP1256, "💲", AS1216:AS1256, "Exonerado ADH") +
        SUMIFS(AR1216:AR1256, AY1216:AY1256, INDIRECT("AE" &amp; ROW()), AP1216:AP1256, "📦", AS1216:AS1256, "Exonerado ADH")
    ) / 2
) -
(
    SUMIFS(AR1216:AR1256, AY1216:AY1256, INDIRECT("AE" &amp; ROW()), AP1216:AP1256, "💲", AS1216:AS1256, "Exonerado Doctor") +
    SUMIFS(AR1216:AR1256, AY1216:AY1256, INDIRECT("AE" &amp; ROW()), AP1216:AP1256, "📦", AS1216:AS1256, "Exonerado Doctor")
) -
(
    (
        SUMIFS(AR1216:AR1256, AY1216:AY1256, INDIRECT("AE" &amp; ROW()), AP1216:AP1256, "💲", AS1216:AS1256, "") +
        SUMIFS(AR1216:AR1256, AY1216:AY1256, INDIRECT("AE" &amp; ROW()), AP1216:AP1256, "📦", AS1216:AS1256, "")
    ) / 2
)</f>
        <v>0</v>
      </c>
      <c r="AM1259" s="48"/>
      <c r="AN1259" s="48"/>
      <c r="AO1259" s="48"/>
      <c r="AP1259" s="48"/>
      <c r="AQ1259" s="48"/>
      <c r="AR1259" s="48"/>
      <c r="AS1259" s="48"/>
      <c r="AT1259" s="48"/>
      <c r="AU1259" s="48"/>
      <c r="AV1259" s="48"/>
      <c r="AW1259" s="48"/>
      <c r="AX1259" s="48"/>
      <c r="AY1259" s="48"/>
      <c r="AZ1259" s="48"/>
      <c r="BA1259" s="48"/>
      <c r="BB1259" s="48"/>
      <c r="BC1259" s="48"/>
      <c r="BD1259" s="48"/>
      <c r="BE1259" s="48"/>
      <c r="BF1259" s="48"/>
      <c r="BG1259" s="48"/>
      <c r="BH1259" s="48"/>
      <c r="BI1259" s="48"/>
      <c r="BJ1259" s="48"/>
      <c r="BK1259" s="48"/>
      <c r="BL1259" s="48"/>
      <c r="BM1259" s="48"/>
      <c r="BN1259" s="48"/>
    </row>
    <row r="1260" spans="1:66" ht="11.25" customHeight="1">
      <c r="A1260" s="222">
        <f>A1256+$Q$13/1440</f>
        <v>0.79166666666666641</v>
      </c>
      <c r="B1260" s="164"/>
      <c r="C1260" s="204"/>
      <c r="D1260" s="207"/>
      <c r="E1260" s="177" t="s">
        <v>36</v>
      </c>
      <c r="F1260" s="42" t="str">
        <f>IF(D1260&lt;&gt;"", VLOOKUP(D1260,'Base de Datos'!$A$2:$D1268,2,FALSE()),"")</f>
        <v/>
      </c>
      <c r="G1260" s="204"/>
      <c r="H1260" s="216"/>
      <c r="I1260" s="177" t="s">
        <v>36</v>
      </c>
      <c r="J1260" s="42" t="str">
        <f>IF(H1260&lt;&gt;"", VLOOKUP(H1260,'Base de Datos'!$A$2:$D1268,2,FALSE()),"")</f>
        <v/>
      </c>
      <c r="K1260" s="204"/>
      <c r="L1260" s="216"/>
      <c r="M1260" s="177" t="s">
        <v>36</v>
      </c>
      <c r="N1260" s="42" t="str">
        <f>IF(L1260&lt;&gt;"", VLOOKUP(L1260,'Base de Datos'!$A$2:$D1268,2,FALSE()),"")</f>
        <v/>
      </c>
      <c r="O1260" s="165"/>
      <c r="P1260" s="165"/>
      <c r="Q1260" s="165"/>
      <c r="R1260" s="166"/>
      <c r="S1260" s="167"/>
      <c r="T1260" s="45" t="s">
        <v>37</v>
      </c>
      <c r="U1260" s="168"/>
      <c r="V1260" s="169"/>
      <c r="W1260" s="167"/>
      <c r="X1260" s="45" t="s">
        <v>37</v>
      </c>
      <c r="Y1260" s="168"/>
      <c r="Z1260" s="169"/>
      <c r="AA1260" s="167"/>
      <c r="AB1260" s="45" t="s">
        <v>37</v>
      </c>
      <c r="AC1260" s="168"/>
      <c r="AD1260" s="56"/>
      <c r="AE1260" s="240" t="s">
        <v>59</v>
      </c>
      <c r="AF1260" s="230"/>
      <c r="AG1260" s="161">
        <f t="array" aca="1" ref="AG1260" ca="1">COUNTIFS(AP1216:AP1256, "💲", AY1216:AY1256, INDIRECT("AE" &amp; ROW())) + COUNTIFS(AP1216:AP1256, "📦", AY1216:AY1256, INDIRECT("AE" &amp; ROW())) + COUNTIFS(AP1216:AP1256, "✅", AY1216:AY1256, INDIRECT("AE" &amp; ROW()))</f>
        <v>0</v>
      </c>
      <c r="AH1260" s="162">
        <f t="array" aca="1" ref="AH1260" ca="1">COUNTIFS(AP1216:AP1256, "💲", AY1216:AY1256, INDIRECT("AE" &amp; ROW())) + COUNTIFS(AP1216:AP1256, "📦", AY1216:AY1256, INDIRECT("AE" &amp; ROW()))</f>
        <v>0</v>
      </c>
      <c r="AI1260" s="139">
        <f t="array" aca="1" ref="AI1260" ca="1">SUMIFS(AR1216:AR1256, AY1216:AY1256, INDIRECT("AE" &amp; ROW()), AP1216:AP1256, "💲") + SUMIFS(AR1216:AR1256, AY1216:AY1256, INDIRECT("AE" &amp; ROW()), AP1216:AP1256, "📦")</f>
        <v>0</v>
      </c>
      <c r="AJ1260" s="139">
        <f t="array" aca="1" ref="AJ1260" ca="1">(
    SUMIFS(AR1216:AR1256, AY1216:AY1256, INDIRECT("AE" &amp; ROW()), AP1216:AP1256, "💲") +
    SUMIFS(AR1216:AR1256, AY1216:AY1256, INDIRECT("AE" &amp; ROW()), AP1216:AP1256, "📦")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
        SUMIFS(AR1216:AR1256, AY1216:AY1256, INDIRECT("AE" &amp; ROW()), AP1216:AP1256, "💲", AS1216:AS1256, "Familiar") +
        SUMIFS(AR1216:AR1256, AY1216:AY1256, INDIRECT("AE" &amp; ROW()), AP1216:AP1256, "📦", AS1216:AS1256, "Familiar")
    ) / 2
)  -
(
    (
        SUMIFS(AR1216:AR1256, AY1216:AY1256, INDIRECT("AE" &amp; ROW()), AP1216:AP1256, "💲", AS1216:AS1256, "Exonerado ADH") +
        SUMIFS(AR1216:AR1256, AY1216:AY1256, INDIRECT("AE" &amp; ROW()), AP1216:AP1256, "📦", AS1216:AS1256, "Exonerado ADH")
    ) / 2
)  -
(
    (
        SUMIFS(AR1216:AR1256, AY1216:AY1256, INDIRECT("AE" &amp; ROW()), AP1216:AP1256, "💲", AS1216:AS1256, "Exonerado Doctor") +
        SUMIFS(AR1216:AR1256, AY1216:AY1256, INDIRECT("AE" &amp; ROW()), AP1216:AP1256, "📦", AS1216:AS1256, "Exonerado Doctor")
    ) / 2
)</f>
        <v>0</v>
      </c>
      <c r="AK1260" s="139">
        <f t="array" aca="1" ref="AK1260" ca="1">(
    SUMIFS(AR1216:AR1256, AY1216:AY1256, INDIRECT("AE" &amp; ROW()), AP1216:AP1256, "💲") +
    SUMIFS(AR1216:AR1256, AY1216:AY1256, INDIRECT("AE" &amp; ROW()), AP1216:AP1256, "📦")
) -
(
    SUMIFS(AR1216:AR1256, AY1216:AY1256, INDIRECT("AE" &amp; ROW()), AP1216:AP1256, "💲", AS1216:AS1256, "Familiar") +
    SUMIFS(AR1216:AR1256, AY1216:AY1256, INDIRECT("AE" &amp; ROW()), AP1216:AP1256, "📦", AS1216:AS1256, "Familiar")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SUMIFS(AR1216:AR1256, AY1216:AY1256, INDIRECT("AE" &amp; ROW()), AP1216:AP1256, "💲", AS1216:AS1256, "Exonerado ADH") +
    SUMIFS(AR1216:AR1256, AY1216:AY1256, INDIRECT("AE" &amp; ROW()), AP1216:AP1256, "📦", AS1216:AS1256, "Exonerado ADH")
) -
(
    (
        SUMIFS(AR1216:AR1256, AY1216:AY1256, INDIRECT("AE" &amp; ROW()), AP1216:AP1256, "💲", AS1216:AS1256, "Exonerado Doctor") +
        SUMIFS(AR1216:AR1256, AY1216:AY1256, INDIRECT("AE" &amp; ROW()), AP1216:AP1256, "📦", AS1216:AS1256, "Exonerado Doctor")
    ) / 2
) -
(
    (
        SUMIFS(AR1216:AR1256, AY1216:AY1256, INDIRECT("AE" &amp; ROW()), AP1216:AP1256, "💲", AS1216:AS1256, "") +
        SUMIFS(AR1216:AR1256, AY1216:AY1256, INDIRECT("AE" &amp; ROW()), AP1216:AP1256, "📦", AS1216:AS1256, "")
    ) / 2
)</f>
        <v>0</v>
      </c>
      <c r="AL1260" s="140">
        <f t="array" aca="1" ref="AL1260" ca="1">(
    SUMIFS(AR1216:AR1256, AY1216:AY1256, INDIRECT("AE" &amp; ROW()), AP1216:AP1256, "💲") +
    SUMIFS(AR1216:AR1256, AY1216:AY1256, INDIRECT("AE" &amp; ROW()), AP1216:AP1256, "📦")
) -
(
    (
        SUMIFS(AR1216:AR1256, AY1216:AY1256, INDIRECT("AE" &amp; ROW()), AP1216:AP1256, "💲", AS1216:AS1256, "Familiar") +
        SUMIFS(AR1216:AR1256, AY1216:AY1256, INDIRECT("AE" &amp; ROW()), AP1216:AP1256, "📦", AS1216:AS1256, "Familiar")
    ) / 2
) -
(
    (
        SUMIFS(AR1216:AR1256, AY1216:AY1256, INDIRECT("AE" &amp; ROW()), AP1216:AP1256, "💲", AS1216:AS1256, "Participante") +
        SUMIFS(AR1216:AR1256, AY1216:AY1256, INDIRECT("AE" &amp; ROW()), AP1216:AP1256, "📦", AS1216:AS1256, "Participante")
    ) / 2
) -
(
    (
        SUMIFS(AR1216:AR1256, AY1216:AY1256, INDIRECT("AE" &amp; ROW()), AP1216:AP1256, "💲", AS1216:AS1256, "Empleado") +
        SUMIFS(AR1216:AR1256, AY1216:AY1256, INDIRECT("AE" &amp; ROW()), AP1216:AP1256, "📦", AS1216:AS1256, "Empleado")
    ) / 2
) -
(
    (
        SUMIFS(AR1216:AR1256, AY1216:AY1256, INDIRECT("AE" &amp; ROW()), AP1216:AP1256, "💲", AS1216:AS1256, "Exonerado ADH") +
        SUMIFS(AR1216:AR1256, AY1216:AY1256, INDIRECT("AE" &amp; ROW()), AP1216:AP1256, "📦", AS1216:AS1256, "Exonerado ADH")
    ) / 2
) -
(
    SUMIFS(AR1216:AR1256, AY1216:AY1256, INDIRECT("AE" &amp; ROW()), AP1216:AP1256, "💲", AS1216:AS1256, "Exonerado Doctor") +
    SUMIFS(AR1216:AR1256, AY1216:AY1256, INDIRECT("AE" &amp; ROW()), AP1216:AP1256, "📦", AS1216:AS1256, "Exonerado Doctor")
) -
(
    (
        SUMIFS(AR1216:AR1256, AY1216:AY1256, INDIRECT("AE" &amp; ROW()), AP1216:AP1256, "💲", AS1216:AS1256, "") +
        SUMIFS(AR1216:AR1256, AY1216:AY1256, INDIRECT("AE" &amp; ROW()), AP1216:AP1256, "📦", AS1216:AS1256, "")
    ) / 2
)</f>
        <v>0</v>
      </c>
      <c r="AM1260" s="56"/>
      <c r="AN1260" s="56"/>
      <c r="AO1260" s="56"/>
      <c r="AP1260" s="56"/>
      <c r="AQ1260" s="56"/>
      <c r="AR1260" s="56"/>
      <c r="AS1260" s="56"/>
      <c r="AT1260" s="56"/>
      <c r="AU1260" s="56"/>
      <c r="AV1260" s="56"/>
      <c r="AW1260" s="56"/>
      <c r="AX1260" s="56"/>
      <c r="AY1260" s="56"/>
      <c r="AZ1260" s="56"/>
      <c r="BA1260" s="56"/>
      <c r="BB1260" s="56"/>
      <c r="BC1260" s="56"/>
      <c r="BD1260" s="56"/>
      <c r="BE1260" s="56"/>
      <c r="BF1260" s="56"/>
      <c r="BG1260" s="56"/>
      <c r="BH1260" s="56"/>
      <c r="BI1260" s="56"/>
      <c r="BJ1260" s="56"/>
      <c r="BK1260" s="56"/>
      <c r="BL1260" s="56"/>
      <c r="BM1260" s="56"/>
      <c r="BN1260" s="56"/>
    </row>
    <row r="1261" spans="1:66" ht="11.25" customHeight="1">
      <c r="A1261" s="220"/>
      <c r="B1261" s="164"/>
      <c r="C1261" s="205"/>
      <c r="D1261" s="208"/>
      <c r="E1261" s="178" t="s">
        <v>42</v>
      </c>
      <c r="F1261" s="58" t="str">
        <f>IF(D1260&lt;&gt;"", VLOOKUP(D1260,'Base de Datos'!$A$2:$D1268,3,FALSE()),"")</f>
        <v/>
      </c>
      <c r="G1261" s="205"/>
      <c r="H1261" s="208"/>
      <c r="I1261" s="178" t="s">
        <v>42</v>
      </c>
      <c r="J1261" s="58" t="str">
        <f>IF(H1260&lt;&gt;"", VLOOKUP(H1260,'Base de Datos'!$A$2:$D1268,3,FALSE()),"")</f>
        <v/>
      </c>
      <c r="K1261" s="205"/>
      <c r="L1261" s="208"/>
      <c r="M1261" s="178" t="s">
        <v>42</v>
      </c>
      <c r="N1261" s="58" t="str">
        <f>IF(L1260&lt;&gt;"", VLOOKUP(L1260,'Base de Datos'!$A$2:$D1268,3,FALSE()),"")</f>
        <v/>
      </c>
      <c r="O1261" s="165"/>
      <c r="P1261" s="165"/>
      <c r="Q1261" s="165"/>
      <c r="R1261" s="166"/>
      <c r="S1261" s="231"/>
      <c r="T1261" s="230"/>
      <c r="U1261" s="170"/>
      <c r="V1261" s="169"/>
      <c r="W1261" s="231"/>
      <c r="X1261" s="230"/>
      <c r="Y1261" s="170"/>
      <c r="Z1261" s="169"/>
      <c r="AA1261" s="231"/>
      <c r="AB1261" s="230"/>
      <c r="AC1261" s="170"/>
      <c r="AD1261" s="56"/>
      <c r="AE1261" s="240" t="s">
        <v>63</v>
      </c>
      <c r="AF1261" s="230"/>
      <c r="AG1261" s="161">
        <f t="array" aca="1" ref="AG1261" ca="1">COUNTIFS(AP1216:AP1256, "💲", AY1216:AY1256, INDIRECT("AE" &amp; ROW())) + COUNTIFS(AP1216:AP1256, "📦", AY1216:AY1256, INDIRECT("AE" &amp; ROW())) + COUNTIFS(AP1216:AP1256, "✅", AY1216:AY1256, INDIRECT("AE" &amp; ROW()))</f>
        <v>0</v>
      </c>
      <c r="AH1261" s="162">
        <f t="array" aca="1" ref="AH1261" ca="1">COUNTIFS(AP1216:AP1256, "💲", AY1216:AY1256, INDIRECT("AE" &amp; ROW())) + COUNTIFS(AP1216:AP1256, "📦", AY1216:AY1256, INDIRECT("AE" &amp; ROW()))</f>
        <v>0</v>
      </c>
      <c r="AI1261" s="139">
        <f t="array" aca="1" ref="AI1261" ca="1">SUMIFS(AR1216:AR1256, AY1216:AY1256, INDIRECT("AE" &amp; ROW()), AP1216:AP1256, "💲") + SUMIFS(AR1216:AR1256, AY1216:AY1256, INDIRECT("AE" &amp; ROW()), AP1216:AP1256, "📦")</f>
        <v>0</v>
      </c>
      <c r="AJ1261" s="139">
        <f t="array" aca="1" ref="AJ1261" ca="1">(
    SUMIFS(AR1216:AR1256, AY1216:AY1256, INDIRECT("AE" &amp; ROW()), AP1216:AP1256, "💲") +
    SUMIFS(AR1216:AR1256, AY1216:AY1256, INDIRECT("AE" &amp; ROW()), AP1216:AP1256, "📦")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
        SUMIFS(AR1216:AR1256, AY1216:AY1256, INDIRECT("AE" &amp; ROW()), AP1216:AP1256, "💲", AS1216:AS1256, "Familiar") +
        SUMIFS(AR1216:AR1256, AY1216:AY1256, INDIRECT("AE" &amp; ROW()), AP1216:AP1256, "📦", AS1216:AS1256, "Familiar")
    ) / 2
)  -
(
    (
        SUMIFS(AR1216:AR1256, AY1216:AY1256, INDIRECT("AE" &amp; ROW()), AP1216:AP1256, "💲", AS1216:AS1256, "Exonerado ADH") +
        SUMIFS(AR1216:AR1256, AY1216:AY1256, INDIRECT("AE" &amp; ROW()), AP1216:AP1256, "📦", AS1216:AS1256, "Exonerado ADH")
    ) / 2
)  -
(
    (
        SUMIFS(AR1216:AR1256, AY1216:AY1256, INDIRECT("AE" &amp; ROW()), AP1216:AP1256, "💲", AS1216:AS1256, "Exonerado Doctor") +
        SUMIFS(AR1216:AR1256, AY1216:AY1256, INDIRECT("AE" &amp; ROW()), AP1216:AP1256, "📦", AS1216:AS1256, "Exonerado Doctor")
    ) / 2
)</f>
        <v>0</v>
      </c>
      <c r="AK1261" s="139">
        <f t="array" aca="1" ref="AK1261" ca="1">(
    SUMIFS(AR1216:AR1256, AY1216:AY1256, INDIRECT("AE" &amp; ROW()), AP1216:AP1256, "💲") +
    SUMIFS(AR1216:AR1256, AY1216:AY1256, INDIRECT("AE" &amp; ROW()), AP1216:AP1256, "📦")
) -
(
    SUMIFS(AR1216:AR1256, AY1216:AY1256, INDIRECT("AE" &amp; ROW()), AP1216:AP1256, "💲", AS1216:AS1256, "Familiar") +
    SUMIFS(AR1216:AR1256, AY1216:AY1256, INDIRECT("AE" &amp; ROW()), AP1216:AP1256, "📦", AS1216:AS1256, "Familiar")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SUMIFS(AR1216:AR1256, AY1216:AY1256, INDIRECT("AE" &amp; ROW()), AP1216:AP1256, "💲", AS1216:AS1256, "Exonerado ADH") +
    SUMIFS(AR1216:AR1256, AY1216:AY1256, INDIRECT("AE" &amp; ROW()), AP1216:AP1256, "📦", AS1216:AS1256, "Exonerado ADH")
) -
(
    (
        SUMIFS(AR1216:AR1256, AY1216:AY1256, INDIRECT("AE" &amp; ROW()), AP1216:AP1256, "💲", AS1216:AS1256, "Exonerado Doctor") +
        SUMIFS(AR1216:AR1256, AY1216:AY1256, INDIRECT("AE" &amp; ROW()), AP1216:AP1256, "📦", AS1216:AS1256, "Exonerado Doctor")
    ) / 2
) -
(
    (
        SUMIFS(AR1216:AR1256, AY1216:AY1256, INDIRECT("AE" &amp; ROW()), AP1216:AP1256, "💲", AS1216:AS1256, "") +
        SUMIFS(AR1216:AR1256, AY1216:AY1256, INDIRECT("AE" &amp; ROW()), AP1216:AP1256, "📦", AS1216:AS1256, "")
    ) / 2
)</f>
        <v>0</v>
      </c>
      <c r="AL1261" s="140">
        <f t="array" aca="1" ref="AL1261" ca="1">(
    SUMIFS(AR1216:AR1256, AY1216:AY1256, INDIRECT("AE" &amp; ROW()), AP1216:AP1256, "💲") +
    SUMIFS(AR1216:AR1256, AY1216:AY1256, INDIRECT("AE" &amp; ROW()), AP1216:AP1256, "📦")
) -
(
    (
        SUMIFS(AR1216:AR1256, AY1216:AY1256, INDIRECT("AE" &amp; ROW()), AP1216:AP1256, "💲", AS1216:AS1256, "Familiar") +
        SUMIFS(AR1216:AR1256, AY1216:AY1256, INDIRECT("AE" &amp; ROW()), AP1216:AP1256, "📦", AS1216:AS1256, "Familiar")
    ) / 2
) -
(
    (
        SUMIFS(AR1216:AR1256, AY1216:AY1256, INDIRECT("AE" &amp; ROW()), AP1216:AP1256, "💲", AS1216:AS1256, "Participante") +
        SUMIFS(AR1216:AR1256, AY1216:AY1256, INDIRECT("AE" &amp; ROW()), AP1216:AP1256, "📦", AS1216:AS1256, "Participante")
    ) / 2
) -
(
    (
        SUMIFS(AR1216:AR1256, AY1216:AY1256, INDIRECT("AE" &amp; ROW()), AP1216:AP1256, "💲", AS1216:AS1256, "Empleado") +
        SUMIFS(AR1216:AR1256, AY1216:AY1256, INDIRECT("AE" &amp; ROW()), AP1216:AP1256, "📦", AS1216:AS1256, "Empleado")
    ) / 2
) -
(
    (
        SUMIFS(AR1216:AR1256, AY1216:AY1256, INDIRECT("AE" &amp; ROW()), AP1216:AP1256, "💲", AS1216:AS1256, "Exonerado ADH") +
        SUMIFS(AR1216:AR1256, AY1216:AY1256, INDIRECT("AE" &amp; ROW()), AP1216:AP1256, "📦", AS1216:AS1256, "Exonerado ADH")
    ) / 2
) -
(
    SUMIFS(AR1216:AR1256, AY1216:AY1256, INDIRECT("AE" &amp; ROW()), AP1216:AP1256, "💲", AS1216:AS1256, "Exonerado Doctor") +
    SUMIFS(AR1216:AR1256, AY1216:AY1256, INDIRECT("AE" &amp; ROW()), AP1216:AP1256, "📦", AS1216:AS1256, "Exonerado Doctor")
) -
(
    (
        SUMIFS(AR1216:AR1256, AY1216:AY1256, INDIRECT("AE" &amp; ROW()), AP1216:AP1256, "💲", AS1216:AS1256, "") +
        SUMIFS(AR1216:AR1256, AY1216:AY1256, INDIRECT("AE" &amp; ROW()), AP1216:AP1256, "📦", AS1216:AS1256, "")
    ) / 2
)</f>
        <v>0</v>
      </c>
      <c r="AM1261" s="56"/>
      <c r="AN1261" s="56"/>
      <c r="AO1261" s="56"/>
      <c r="AP1261" s="56"/>
      <c r="AQ1261" s="56"/>
      <c r="AR1261" s="56"/>
      <c r="AS1261" s="56"/>
      <c r="AT1261" s="56"/>
      <c r="AU1261" s="56"/>
      <c r="AV1261" s="56"/>
      <c r="AW1261" s="56"/>
      <c r="AX1261" s="56"/>
      <c r="AY1261" s="56"/>
      <c r="AZ1261" s="56"/>
      <c r="BA1261" s="56"/>
      <c r="BB1261" s="56"/>
      <c r="BC1261" s="56"/>
      <c r="BD1261" s="56"/>
      <c r="BE1261" s="56"/>
      <c r="BF1261" s="56"/>
      <c r="BG1261" s="56"/>
      <c r="BH1261" s="56"/>
      <c r="BI1261" s="56"/>
      <c r="BJ1261" s="56"/>
      <c r="BK1261" s="56"/>
      <c r="BL1261" s="56"/>
      <c r="BM1261" s="56"/>
      <c r="BN1261" s="56"/>
    </row>
    <row r="1262" spans="1:66" ht="11.25" customHeight="1">
      <c r="A1262" s="220"/>
      <c r="B1262" s="164"/>
      <c r="C1262" s="205"/>
      <c r="D1262" s="208"/>
      <c r="E1262" s="178" t="s">
        <v>44</v>
      </c>
      <c r="F1262" s="58" t="str">
        <f>IF(D1260&lt;&gt;"", VLOOKUP(D1260,'Base de Datos'!$A$2:$D1268,4,FALSE()),"")</f>
        <v/>
      </c>
      <c r="G1262" s="205"/>
      <c r="H1262" s="208"/>
      <c r="I1262" s="178" t="s">
        <v>44</v>
      </c>
      <c r="J1262" s="58" t="str">
        <f>IF(H1260&lt;&gt;"", VLOOKUP(H1260,'Base de Datos'!$A$2:$D1268,4,FALSE()),"")</f>
        <v/>
      </c>
      <c r="K1262" s="205"/>
      <c r="L1262" s="208"/>
      <c r="M1262" s="178" t="s">
        <v>44</v>
      </c>
      <c r="N1262" s="58" t="str">
        <f>IF(L1260&lt;&gt;"", VLOOKUP(L1260,'Base de Datos'!$A$2:$D1268,4,FALSE()),"")</f>
        <v/>
      </c>
      <c r="O1262" s="165"/>
      <c r="P1262" s="165"/>
      <c r="Q1262" s="165"/>
      <c r="R1262" s="166"/>
      <c r="S1262" s="231"/>
      <c r="T1262" s="230"/>
      <c r="U1262" s="170"/>
      <c r="V1262" s="169"/>
      <c r="W1262" s="231"/>
      <c r="X1262" s="230"/>
      <c r="Y1262" s="170"/>
      <c r="Z1262" s="169"/>
      <c r="AA1262" s="231"/>
      <c r="AB1262" s="230"/>
      <c r="AC1262" s="170"/>
      <c r="AD1262" s="56"/>
      <c r="AE1262" s="240" t="s">
        <v>66</v>
      </c>
      <c r="AF1262" s="230"/>
      <c r="AG1262" s="161">
        <f t="array" aca="1" ref="AG1262" ca="1">COUNTIFS(AP1216:AP1256, "💲", AY1216:AY1256, INDIRECT("AE" &amp; ROW())) + COUNTIFS(AP1216:AP1256, "📦", AY1216:AY1256, INDIRECT("AE" &amp; ROW())) + COUNTIFS(AP1216:AP1256, "✅", AY1216:AY1256, INDIRECT("AE" &amp; ROW()))</f>
        <v>0</v>
      </c>
      <c r="AH1262" s="162">
        <f t="array" aca="1" ref="AH1262" ca="1">COUNTIFS(AP1216:AP1256, "💲", AY1216:AY1256, INDIRECT("AE" &amp; ROW())) + COUNTIFS(AP1216:AP1256, "📦", AY1216:AY1256, INDIRECT("AE" &amp; ROW()))</f>
        <v>0</v>
      </c>
      <c r="AI1262" s="139">
        <f t="array" aca="1" ref="AI1262" ca="1">SUMIFS(AR1216:AR1256, AY1216:AY1256, INDIRECT("AE" &amp; ROW()), AP1216:AP1256, "💲") + SUMIFS(AR1216:AR1256, AY1216:AY1256, INDIRECT("AE" &amp; ROW()), AP1216:AP1256, "📦")</f>
        <v>0</v>
      </c>
      <c r="AJ1262" s="139">
        <f t="array" aca="1" ref="AJ1262" ca="1">(
    SUMIFS(AR1216:AR1256, AY1216:AY1256, INDIRECT("AE" &amp; ROW()), AP1216:AP1256, "💲") +
    SUMIFS(AR1216:AR1256, AY1216:AY1256, INDIRECT("AE" &amp; ROW()), AP1216:AP1256, "📦")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
        SUMIFS(AR1216:AR1256, AY1216:AY1256, INDIRECT("AE" &amp; ROW()), AP1216:AP1256, "💲", AS1216:AS1256, "Familiar") +
        SUMIFS(AR1216:AR1256, AY1216:AY1256, INDIRECT("AE" &amp; ROW()), AP1216:AP1256, "📦", AS1216:AS1256, "Familiar")
    ) / 2
)  -
(
    (
        SUMIFS(AR1216:AR1256, AY1216:AY1256, INDIRECT("AE" &amp; ROW()), AP1216:AP1256, "💲", AS1216:AS1256, "Exonerado ADH") +
        SUMIFS(AR1216:AR1256, AY1216:AY1256, INDIRECT("AE" &amp; ROW()), AP1216:AP1256, "📦", AS1216:AS1256, "Exonerado ADH")
    ) / 2
)  -
(
    (
        SUMIFS(AR1216:AR1256, AY1216:AY1256, INDIRECT("AE" &amp; ROW()), AP1216:AP1256, "💲", AS1216:AS1256, "Exonerado Doctor") +
        SUMIFS(AR1216:AR1256, AY1216:AY1256, INDIRECT("AE" &amp; ROW()), AP1216:AP1256, "📦", AS1216:AS1256, "Exonerado Doctor")
    ) / 2
)</f>
        <v>0</v>
      </c>
      <c r="AK1262" s="139">
        <f t="array" aca="1" ref="AK1262" ca="1">(
    SUMIFS(AR1216:AR1256, AY1216:AY1256, INDIRECT("AE" &amp; ROW()), AP1216:AP1256, "💲") +
    SUMIFS(AR1216:AR1256, AY1216:AY1256, INDIRECT("AE" &amp; ROW()), AP1216:AP1256, "📦")
) -
(
    SUMIFS(AR1216:AR1256, AY1216:AY1256, INDIRECT("AE" &amp; ROW()), AP1216:AP1256, "💲", AS1216:AS1256, "Familiar") +
    SUMIFS(AR1216:AR1256, AY1216:AY1256, INDIRECT("AE" &amp; ROW()), AP1216:AP1256, "📦", AS1216:AS1256, "Familiar")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SUMIFS(AR1216:AR1256, AY1216:AY1256, INDIRECT("AE" &amp; ROW()), AP1216:AP1256, "💲", AS1216:AS1256, "Exonerado ADH") +
    SUMIFS(AR1216:AR1256, AY1216:AY1256, INDIRECT("AE" &amp; ROW()), AP1216:AP1256, "📦", AS1216:AS1256, "Exonerado ADH")
) -
(
    (
        SUMIFS(AR1216:AR1256, AY1216:AY1256, INDIRECT("AE" &amp; ROW()), AP1216:AP1256, "💲", AS1216:AS1256, "Exonerado Doctor") +
        SUMIFS(AR1216:AR1256, AY1216:AY1256, INDIRECT("AE" &amp; ROW()), AP1216:AP1256, "📦", AS1216:AS1256, "Exonerado Doctor")
    ) / 2
) -
(
    (
        SUMIFS(AR1216:AR1256, AY1216:AY1256, INDIRECT("AE" &amp; ROW()), AP1216:AP1256, "💲", AS1216:AS1256, "") +
        SUMIFS(AR1216:AR1256, AY1216:AY1256, INDIRECT("AE" &amp; ROW()), AP1216:AP1256, "📦", AS1216:AS1256, "")
    ) / 2
)</f>
        <v>0</v>
      </c>
      <c r="AL1262" s="140">
        <f t="array" aca="1" ref="AL1262" ca="1">(
    SUMIFS(AR1216:AR1256, AY1216:AY1256, INDIRECT("AE" &amp; ROW()), AP1216:AP1256, "💲") +
    SUMIFS(AR1216:AR1256, AY1216:AY1256, INDIRECT("AE" &amp; ROW()), AP1216:AP1256, "📦")
) -
(
    (
        SUMIFS(AR1216:AR1256, AY1216:AY1256, INDIRECT("AE" &amp; ROW()), AP1216:AP1256, "💲", AS1216:AS1256, "Familiar") +
        SUMIFS(AR1216:AR1256, AY1216:AY1256, INDIRECT("AE" &amp; ROW()), AP1216:AP1256, "📦", AS1216:AS1256, "Familiar")
    ) / 2
) -
(
    (
        SUMIFS(AR1216:AR1256, AY1216:AY1256, INDIRECT("AE" &amp; ROW()), AP1216:AP1256, "💲", AS1216:AS1256, "Participante") +
        SUMIFS(AR1216:AR1256, AY1216:AY1256, INDIRECT("AE" &amp; ROW()), AP1216:AP1256, "📦", AS1216:AS1256, "Participante")
    ) / 2
) -
(
    (
        SUMIFS(AR1216:AR1256, AY1216:AY1256, INDIRECT("AE" &amp; ROW()), AP1216:AP1256, "💲", AS1216:AS1256, "Empleado") +
        SUMIFS(AR1216:AR1256, AY1216:AY1256, INDIRECT("AE" &amp; ROW()), AP1216:AP1256, "📦", AS1216:AS1256, "Empleado")
    ) / 2
) -
(
    (
        SUMIFS(AR1216:AR1256, AY1216:AY1256, INDIRECT("AE" &amp; ROW()), AP1216:AP1256, "💲", AS1216:AS1256, "Exonerado ADH") +
        SUMIFS(AR1216:AR1256, AY1216:AY1256, INDIRECT("AE" &amp; ROW()), AP1216:AP1256, "📦", AS1216:AS1256, "Exonerado ADH")
    ) / 2
) -
(
    SUMIFS(AR1216:AR1256, AY1216:AY1256, INDIRECT("AE" &amp; ROW()), AP1216:AP1256, "💲", AS1216:AS1256, "Exonerado Doctor") +
    SUMIFS(AR1216:AR1256, AY1216:AY1256, INDIRECT("AE" &amp; ROW()), AP1216:AP1256, "📦", AS1216:AS1256, "Exonerado Doctor")
) -
(
    (
        SUMIFS(AR1216:AR1256, AY1216:AY1256, INDIRECT("AE" &amp; ROW()), AP1216:AP1256, "💲", AS1216:AS1256, "") +
        SUMIFS(AR1216:AR1256, AY1216:AY1256, INDIRECT("AE" &amp; ROW()), AP1216:AP1256, "📦", AS1216:AS1256, "")
    ) / 2
)</f>
        <v>0</v>
      </c>
      <c r="AM1262" s="56"/>
      <c r="AN1262" s="56"/>
      <c r="AO1262" s="56"/>
      <c r="AP1262" s="56"/>
      <c r="AQ1262" s="56"/>
      <c r="AR1262" s="56"/>
      <c r="AS1262" s="56"/>
      <c r="AT1262" s="56"/>
      <c r="AU1262" s="56"/>
      <c r="AV1262" s="56"/>
      <c r="AW1262" s="56"/>
      <c r="AX1262" s="56"/>
      <c r="AY1262" s="56"/>
      <c r="AZ1262" s="56"/>
      <c r="BA1262" s="56"/>
      <c r="BB1262" s="56"/>
      <c r="BC1262" s="56"/>
      <c r="BD1262" s="56"/>
      <c r="BE1262" s="56"/>
      <c r="BF1262" s="56"/>
      <c r="BG1262" s="56"/>
      <c r="BH1262" s="56"/>
      <c r="BI1262" s="56"/>
      <c r="BJ1262" s="56"/>
      <c r="BK1262" s="56"/>
      <c r="BL1262" s="56"/>
      <c r="BM1262" s="56"/>
      <c r="BN1262" s="56"/>
    </row>
    <row r="1263" spans="1:66" ht="11.25" customHeight="1">
      <c r="A1263" s="221"/>
      <c r="B1263" s="164"/>
      <c r="C1263" s="206"/>
      <c r="D1263" s="209"/>
      <c r="E1263" s="179" t="s">
        <v>46</v>
      </c>
      <c r="F1263" s="180"/>
      <c r="G1263" s="206"/>
      <c r="H1263" s="209"/>
      <c r="I1263" s="179" t="s">
        <v>46</v>
      </c>
      <c r="J1263" s="180"/>
      <c r="K1263" s="206"/>
      <c r="L1263" s="209"/>
      <c r="M1263" s="179" t="s">
        <v>46</v>
      </c>
      <c r="N1263" s="180"/>
      <c r="O1263" s="165"/>
      <c r="P1263" s="165"/>
      <c r="Q1263" s="165"/>
      <c r="R1263" s="166"/>
      <c r="S1263" s="227" t="str">
        <f>IF(OR(S1260="Empleado",S1260="Familiar"),"Nombre del Empleado","N° Factura")</f>
        <v>N° Factura</v>
      </c>
      <c r="T1263" s="228"/>
      <c r="U1263" s="89"/>
      <c r="V1263" s="169"/>
      <c r="W1263" s="227" t="str">
        <f>IF(OR(W1260="Empleado",W1260="Familiar"),"Nombre del Empleado","N° Factura")</f>
        <v>N° Factura</v>
      </c>
      <c r="X1263" s="228"/>
      <c r="Y1263" s="89"/>
      <c r="Z1263" s="169"/>
      <c r="AA1263" s="227" t="str">
        <f>IF(OR(AA1260="Empleado",AA1260="Familiar"),"Nombre del Empleado","N° Factura")</f>
        <v>N° Factura</v>
      </c>
      <c r="AB1263" s="228"/>
      <c r="AC1263" s="89"/>
      <c r="AD1263" s="56"/>
      <c r="AE1263" s="240" t="s">
        <v>69</v>
      </c>
      <c r="AF1263" s="230"/>
      <c r="AG1263" s="161">
        <f t="array" aca="1" ref="AG1263" ca="1">COUNTIFS(AP1216:AP1256, "💲", AY1216:AY1256, INDIRECT("AE" &amp; ROW())) + COUNTIFS(AP1216:AP1256, "📦", AY1216:AY1256, INDIRECT("AE" &amp; ROW())) + COUNTIFS(AP1216:AP1256, "✅", AY1216:AY1256, INDIRECT("AE" &amp; ROW()))</f>
        <v>0</v>
      </c>
      <c r="AH1263" s="162">
        <f t="array" aca="1" ref="AH1263" ca="1">COUNTIFS(AP1216:AP1256, "💲", AY1216:AY1256, INDIRECT("AE" &amp; ROW())) + COUNTIFS(AP1216:AP1256, "📦", AY1216:AY1256, INDIRECT("AE" &amp; ROW()))</f>
        <v>0</v>
      </c>
      <c r="AI1263" s="139">
        <f t="array" aca="1" ref="AI1263" ca="1">SUMIFS(AR1216:AR1256, AY1216:AY1256, INDIRECT("AE" &amp; ROW()), AP1216:AP1256, "💲") + SUMIFS(AR1216:AR1256, AY1216:AY1256, INDIRECT("AE" &amp; ROW()), AP1216:AP1256, "📦")</f>
        <v>0</v>
      </c>
      <c r="AJ1263" s="66">
        <f t="array" aca="1" ref="AJ1263" ca="1">(
    SUMIFS(AR1216:AR1256, AY1216:AY1256, INDIRECT("AE" &amp; ROW()), AP1216:AP1256, "💲") +
    SUMIFS(AR1216:AR1256, AY1216:AY1256, INDIRECT("AE" &amp; ROW()), AP1216:AP1256, "📦")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
        SUMIFS(AR1216:AR1256, AY1216:AY1256, INDIRECT("AE" &amp; ROW()), AP1216:AP1256, "💲", AS1216:AS1256, "Familiar") +
        SUMIFS(AR1216:AR1256, AY1216:AY1256, INDIRECT("AE" &amp; ROW()), AP1216:AP1256, "📦", AS1216:AS1256, "Familiar")
    ) / 2
)  -
(
    (
        SUMIFS(AR1216:AR1256, AY1216:AY1256, INDIRECT("AE" &amp; ROW()), AP1216:AP1256, "💲", AS1216:AS1256, "Exonerado ADH") +
        SUMIFS(AR1216:AR1256, AY1216:AY1256, INDIRECT("AE" &amp; ROW()), AP1216:AP1256, "📦", AS1216:AS1256, "Exonerado ADH")
    ) / 2
)  -
(
    (
        SUMIFS(AR1216:AR1256, AY1216:AY1256, INDIRECT("AE" &amp; ROW()), AP1216:AP1256, "💲", AS1216:AS1256, "Exonerado Doctor") +
        SUMIFS(AR1216:AR1256, AY1216:AY1256, INDIRECT("AE" &amp; ROW()), AP1216:AP1256, "📦", AS1216:AS1256, "Exonerado Doctor")
    ) / 2
)</f>
        <v>0</v>
      </c>
      <c r="AK1263" s="139">
        <f t="array" aca="1" ref="AK1263" ca="1">(
    SUMIFS(AR1216:AR1256, AY1216:AY1256, INDIRECT("AE" &amp; ROW()), AP1216:AP1256, "💲") +
    SUMIFS(AR1216:AR1256, AY1216:AY1256, INDIRECT("AE" &amp; ROW()), AP1216:AP1256, "📦")
) -
(
    SUMIFS(AR1216:AR1256, AY1216:AY1256, INDIRECT("AE" &amp; ROW()), AP1216:AP1256, "💲", AS1216:AS1256, "Familiar") +
    SUMIFS(AR1216:AR1256, AY1216:AY1256, INDIRECT("AE" &amp; ROW()), AP1216:AP1256, "📦", AS1216:AS1256, "Familiar")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SUMIFS(AR1216:AR1256, AY1216:AY1256, INDIRECT("AE" &amp; ROW()), AP1216:AP1256, "💲", AS1216:AS1256, "Exonerado ADH") +
    SUMIFS(AR1216:AR1256, AY1216:AY1256, INDIRECT("AE" &amp; ROW()), AP1216:AP1256, "📦", AS1216:AS1256, "Exonerado ADH")
) -
(
    (
        SUMIFS(AR1216:AR1256, AY1216:AY1256, INDIRECT("AE" &amp; ROW()), AP1216:AP1256, "💲", AS1216:AS1256, "Exonerado Doctor") +
        SUMIFS(AR1216:AR1256, AY1216:AY1256, INDIRECT("AE" &amp; ROW()), AP1216:AP1256, "📦", AS1216:AS1256, "Exonerado Doctor")
    ) / 2
) -
(
    (
        SUMIFS(AR1216:AR1256, AY1216:AY1256, INDIRECT("AE" &amp; ROW()), AP1216:AP1256, "💲", AS1216:AS1256, "") +
        SUMIFS(AR1216:AR1256, AY1216:AY1256, INDIRECT("AE" &amp; ROW()), AP1216:AP1256, "📦", AS1216:AS1256, "")
    ) / 2
)</f>
        <v>0</v>
      </c>
      <c r="AL1263" s="140">
        <f t="array" aca="1" ref="AL1263" ca="1">(
    SUMIFS(AR1216:AR1256, AY1216:AY1256, INDIRECT("AE" &amp; ROW()), AP1216:AP1256, "💲") +
    SUMIFS(AR1216:AR1256, AY1216:AY1256, INDIRECT("AE" &amp; ROW()), AP1216:AP1256, "📦")
) -
(
    (
        SUMIFS(AR1216:AR1256, AY1216:AY1256, INDIRECT("AE" &amp; ROW()), AP1216:AP1256, "💲", AS1216:AS1256, "Familiar") +
        SUMIFS(AR1216:AR1256, AY1216:AY1256, INDIRECT("AE" &amp; ROW()), AP1216:AP1256, "📦", AS1216:AS1256, "Familiar")
    ) / 2
) -
(
    (
        SUMIFS(AR1216:AR1256, AY1216:AY1256, INDIRECT("AE" &amp; ROW()), AP1216:AP1256, "💲", AS1216:AS1256, "Participante") +
        SUMIFS(AR1216:AR1256, AY1216:AY1256, INDIRECT("AE" &amp; ROW()), AP1216:AP1256, "📦", AS1216:AS1256, "Participante")
    ) / 2
) -
(
    (
        SUMIFS(AR1216:AR1256, AY1216:AY1256, INDIRECT("AE" &amp; ROW()), AP1216:AP1256, "💲", AS1216:AS1256, "Empleado") +
        SUMIFS(AR1216:AR1256, AY1216:AY1256, INDIRECT("AE" &amp; ROW()), AP1216:AP1256, "📦", AS1216:AS1256, "Empleado")
    ) / 2
) -
(
    (
        SUMIFS(AR1216:AR1256, AY1216:AY1256, INDIRECT("AE" &amp; ROW()), AP1216:AP1256, "💲", AS1216:AS1256, "Exonerado ADH") +
        SUMIFS(AR1216:AR1256, AY1216:AY1256, INDIRECT("AE" &amp; ROW()), AP1216:AP1256, "📦", AS1216:AS1256, "Exonerado ADH")
    ) / 2
) -
(
    SUMIFS(AR1216:AR1256, AY1216:AY1256, INDIRECT("AE" &amp; ROW()), AP1216:AP1256, "💲", AS1216:AS1256, "Exonerado Doctor") +
    SUMIFS(AR1216:AR1256, AY1216:AY1256, INDIRECT("AE" &amp; ROW()), AP1216:AP1256, "📦", AS1216:AS1256, "Exonerado Doctor")
) -
(
    (
        SUMIFS(AR1216:AR1256, AY1216:AY1256, INDIRECT("AE" &amp; ROW()), AP1216:AP1256, "💲", AS1216:AS1256, "") +
        SUMIFS(AR1216:AR1256, AY1216:AY1256, INDIRECT("AE" &amp; ROW()), AP1216:AP1256, "📦", AS1216:AS1256, "")
    ) / 2
)</f>
        <v>0</v>
      </c>
      <c r="AM1263" s="56"/>
      <c r="AN1263" s="56"/>
      <c r="AO1263" s="56"/>
      <c r="AP1263" s="56"/>
      <c r="AQ1263" s="56"/>
      <c r="AR1263" s="56"/>
      <c r="AS1263" s="56"/>
      <c r="AT1263" s="56"/>
      <c r="AU1263" s="56"/>
      <c r="AV1263" s="56"/>
      <c r="AW1263" s="56"/>
      <c r="AX1263" s="56"/>
      <c r="AY1263" s="56"/>
      <c r="AZ1263" s="56"/>
      <c r="BA1263" s="56"/>
      <c r="BB1263" s="56"/>
      <c r="BC1263" s="56"/>
      <c r="BD1263" s="56"/>
      <c r="BE1263" s="56"/>
      <c r="BF1263" s="56"/>
      <c r="BG1263" s="56"/>
      <c r="BH1263" s="56"/>
      <c r="BI1263" s="56"/>
      <c r="BJ1263" s="56"/>
      <c r="BK1263" s="56"/>
      <c r="BL1263" s="56"/>
      <c r="BM1263" s="56"/>
      <c r="BN1263" s="56"/>
    </row>
    <row r="1264" spans="1:66" ht="11.25" customHeight="1">
      <c r="A1264" s="222">
        <f>A1260+$Q$13/1440</f>
        <v>0.83333333333333304</v>
      </c>
      <c r="B1264" s="164"/>
      <c r="C1264" s="204"/>
      <c r="D1264" s="207"/>
      <c r="E1264" s="177" t="s">
        <v>36</v>
      </c>
      <c r="F1264" s="42" t="str">
        <f>IF(D1264&lt;&gt;"", VLOOKUP(D1264,'Base de Datos'!$A$2:$D1268,2,FALSE()),"")</f>
        <v/>
      </c>
      <c r="G1264" s="204"/>
      <c r="H1264" s="216"/>
      <c r="I1264" s="177" t="s">
        <v>36</v>
      </c>
      <c r="J1264" s="42" t="str">
        <f>IF(H1264&lt;&gt;"", VLOOKUP(H1264,'Base de Datos'!$A$2:$D1268,2,FALSE()),"")</f>
        <v/>
      </c>
      <c r="K1264" s="204"/>
      <c r="L1264" s="216"/>
      <c r="M1264" s="177" t="s">
        <v>36</v>
      </c>
      <c r="N1264" s="42" t="str">
        <f>IF(L1264&lt;&gt;"", VLOOKUP(L1264,'Base de Datos'!$A$2:$D1268,2,FALSE()),"")</f>
        <v/>
      </c>
      <c r="O1264" s="165"/>
      <c r="P1264" s="165"/>
      <c r="Q1264" s="165"/>
      <c r="R1264" s="166"/>
      <c r="S1264" s="167"/>
      <c r="T1264" s="45" t="s">
        <v>37</v>
      </c>
      <c r="U1264" s="168"/>
      <c r="V1264" s="169"/>
      <c r="W1264" s="167"/>
      <c r="X1264" s="45" t="s">
        <v>37</v>
      </c>
      <c r="Y1264" s="168"/>
      <c r="Z1264" s="169"/>
      <c r="AA1264" s="167"/>
      <c r="AB1264" s="45" t="s">
        <v>37</v>
      </c>
      <c r="AC1264" s="168"/>
      <c r="AD1264" s="56"/>
      <c r="AE1264" s="232" t="s">
        <v>72</v>
      </c>
      <c r="AF1264" s="230"/>
      <c r="AG1264" s="90">
        <f t="array" aca="1" ref="AG1264" ca="1">COUNTIFS(AP1216:AP1256, "💲", AY1216:AY1256, INDIRECT("AE" &amp; ROW())) + COUNTIFS(AP1216:AP1256, "📦", AY1216:AY1256, INDIRECT("AE" &amp; ROW())) + COUNTIFS(AP1216:AP1256, "✅", AY1216:AY1256, INDIRECT("AE" &amp; ROW()))</f>
        <v>0</v>
      </c>
      <c r="AH1264" s="68">
        <f t="array" aca="1" ref="AH1264" ca="1">COUNTIFS(AP1216:AP1256, "💲", AY1216:AY1256, INDIRECT("AE" &amp; ROW())) + COUNTIFS(AP1216:AP1256, "📦", AY1216:AY1256, INDIRECT("AE" &amp; ROW()))</f>
        <v>0</v>
      </c>
      <c r="AI1264" s="139">
        <f t="array" aca="1" ref="AI1264" ca="1">SUMIFS(AR1216:AR1256, AY1216:AY1256, INDIRECT("AE" &amp; ROW()), AP1216:AP1256, "💲") + SUMIFS(AR1216:AR1256, AY1216:AY1256, INDIRECT("AE" &amp; ROW()), AP1216:AP1256, "📦")</f>
        <v>0</v>
      </c>
      <c r="AJ1264" s="139">
        <f t="array" aca="1" ref="AJ1264" ca="1">(
    SUMIFS(AR1216:AR1256, AY1216:AY1256, INDIRECT("AE" &amp; ROW()), AP1216:AP1256, "💲") +
    SUMIFS(AR1216:AR1256, AY1216:AY1256, INDIRECT("AE" &amp; ROW()), AP1216:AP1256, "📦")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
        SUMIFS(AR1216:AR1256, AY1216:AY1256, INDIRECT("AE" &amp; ROW()), AP1216:AP1256, "💲", AS1216:AS1256, "Familiar") +
        SUMIFS(AR1216:AR1256, AY1216:AY1256, INDIRECT("AE" &amp; ROW()), AP1216:AP1256, "📦", AS1216:AS1256, "Familiar")
    ) / 2
)  -
(
    (
        SUMIFS(AR1216:AR1256, AY1216:AY1256, INDIRECT("AE" &amp; ROW()), AP1216:AP1256, "💲", AS1216:AS1256, "Exonerado ADH") +
        SUMIFS(AR1216:AR1256, AY1216:AY1256, INDIRECT("AE" &amp; ROW()), AP1216:AP1256, "📦", AS1216:AS1256, "Exonerado ADH")
    ) / 2
)  -
(
    (
        SUMIFS(AR1216:AR1256, AY1216:AY1256, INDIRECT("AE" &amp; ROW()), AP1216:AP1256, "💲", AS1216:AS1256, "Exonerado Doctor") +
        SUMIFS(AR1216:AR1256, AY1216:AY1256, INDIRECT("AE" &amp; ROW()), AP1216:AP1256, "📦", AS1216:AS1256, "Exonerado Doctor")
    ) / 2
)</f>
        <v>0</v>
      </c>
      <c r="AK1264" s="139">
        <f t="array" aca="1" ref="AK1264" ca="1">(
    SUMIFS(AR1216:AR1256, AY1216:AY1256, INDIRECT("AE" &amp; ROW()), AP1216:AP1256, "💲") +
    SUMIFS(AR1216:AR1256, AY1216:AY1256, INDIRECT("AE" &amp; ROW()), AP1216:AP1256, "📦")
) -
(
    SUMIFS(AR1216:AR1256, AY1216:AY1256, INDIRECT("AE" &amp; ROW()), AP1216:AP1256, "💲", AS1216:AS1256, "Familiar") +
    SUMIFS(AR1216:AR1256, AY1216:AY1256, INDIRECT("AE" &amp; ROW()), AP1216:AP1256, "📦", AS1216:AS1256, "Familiar")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SUMIFS(AR1216:AR1256, AY1216:AY1256, INDIRECT("AE" &amp; ROW()), AP1216:AP1256, "💲", AS1216:AS1256, "Exonerado ADH") +
    SUMIFS(AR1216:AR1256, AY1216:AY1256, INDIRECT("AE" &amp; ROW()), AP1216:AP1256, "📦", AS1216:AS1256, "Exonerado ADH")
) -
(
    (
        SUMIFS(AR1216:AR1256, AY1216:AY1256, INDIRECT("AE" &amp; ROW()), AP1216:AP1256, "💲", AS1216:AS1256, "Exonerado Doctor") +
        SUMIFS(AR1216:AR1256, AY1216:AY1256, INDIRECT("AE" &amp; ROW()), AP1216:AP1256, "📦", AS1216:AS1256, "Exonerado Doctor")
    ) / 2
) -
(
    (
        SUMIFS(AR1216:AR1256, AY1216:AY1256, INDIRECT("AE" &amp; ROW()), AP1216:AP1256, "💲", AS1216:AS1256, "") +
        SUMIFS(AR1216:AR1256, AY1216:AY1256, INDIRECT("AE" &amp; ROW()), AP1216:AP1256, "📦", AS1216:AS1256, "")
    ) / 2
)</f>
        <v>0</v>
      </c>
      <c r="AL1264" s="140">
        <f t="array" aca="1" ref="AL1264" ca="1">(
    SUMIFS(AR1216:AR1256, AY1216:AY1256, INDIRECT("AE" &amp; ROW()), AP1216:AP1256, "💲") +
    SUMIFS(AR1216:AR1256, AY1216:AY1256, INDIRECT("AE" &amp; ROW()), AP1216:AP1256, "📦")
) -
(
    (
        SUMIFS(AR1216:AR1256, AY1216:AY1256, INDIRECT("AE" &amp; ROW()), AP1216:AP1256, "💲", AS1216:AS1256, "Familiar") +
        SUMIFS(AR1216:AR1256, AY1216:AY1256, INDIRECT("AE" &amp; ROW()), AP1216:AP1256, "📦", AS1216:AS1256, "Familiar")
    ) / 2
) -
(
    (
        SUMIFS(AR1216:AR1256, AY1216:AY1256, INDIRECT("AE" &amp; ROW()), AP1216:AP1256, "💲", AS1216:AS1256, "Participante") +
        SUMIFS(AR1216:AR1256, AY1216:AY1256, INDIRECT("AE" &amp; ROW()), AP1216:AP1256, "📦", AS1216:AS1256, "Participante")
    ) / 2
) -
(
    (
        SUMIFS(AR1216:AR1256, AY1216:AY1256, INDIRECT("AE" &amp; ROW()), AP1216:AP1256, "💲", AS1216:AS1256, "Empleado") +
        SUMIFS(AR1216:AR1256, AY1216:AY1256, INDIRECT("AE" &amp; ROW()), AP1216:AP1256, "📦", AS1216:AS1256, "Empleado")
    ) / 2
) -
(
    (
        SUMIFS(AR1216:AR1256, AY1216:AY1256, INDIRECT("AE" &amp; ROW()), AP1216:AP1256, "💲", AS1216:AS1256, "Exonerado ADH") +
        SUMIFS(AR1216:AR1256, AY1216:AY1256, INDIRECT("AE" &amp; ROW()), AP1216:AP1256, "📦", AS1216:AS1256, "Exonerado ADH")
    ) / 2
) -
(
    SUMIFS(AR1216:AR1256, AY1216:AY1256, INDIRECT("AE" &amp; ROW()), AP1216:AP1256, "💲", AS1216:AS1256, "Exonerado Doctor") +
    SUMIFS(AR1216:AR1256, AY1216:AY1256, INDIRECT("AE" &amp; ROW()), AP1216:AP1256, "📦", AS1216:AS1256, "Exonerado Doctor")
) -
(
    (
        SUMIFS(AR1216:AR1256, AY1216:AY1256, INDIRECT("AE" &amp; ROW()), AP1216:AP1256, "💲", AS1216:AS1256, "") +
        SUMIFS(AR1216:AR1256, AY1216:AY1256, INDIRECT("AE" &amp; ROW()), AP1216:AP1256, "📦", AS1216:AS1256, "")
    ) / 2
)</f>
        <v>0</v>
      </c>
      <c r="AM1264" s="56"/>
      <c r="AN1264" s="56"/>
      <c r="AO1264" s="56"/>
      <c r="AP1264" s="56"/>
      <c r="AQ1264" s="56"/>
      <c r="AR1264" s="56"/>
      <c r="AS1264" s="56"/>
      <c r="AT1264" s="56"/>
      <c r="AU1264" s="56"/>
      <c r="AV1264" s="56"/>
      <c r="AW1264" s="56"/>
      <c r="AX1264" s="56"/>
      <c r="AY1264" s="56"/>
      <c r="AZ1264" s="56"/>
      <c r="BA1264" s="56"/>
      <c r="BB1264" s="56"/>
      <c r="BC1264" s="56"/>
      <c r="BD1264" s="56"/>
      <c r="BE1264" s="56"/>
      <c r="BF1264" s="56"/>
      <c r="BG1264" s="56"/>
      <c r="BH1264" s="56"/>
      <c r="BI1264" s="56"/>
      <c r="BJ1264" s="56"/>
      <c r="BK1264" s="56"/>
      <c r="BL1264" s="56"/>
      <c r="BM1264" s="56"/>
      <c r="BN1264" s="56"/>
    </row>
    <row r="1265" spans="1:66" ht="11.25" customHeight="1">
      <c r="A1265" s="220"/>
      <c r="B1265" s="164"/>
      <c r="C1265" s="205"/>
      <c r="D1265" s="208"/>
      <c r="E1265" s="178" t="s">
        <v>42</v>
      </c>
      <c r="F1265" s="58" t="str">
        <f>IF(D1264&lt;&gt;"", VLOOKUP(D1264,'Base de Datos'!$A$2:$D1268,3,FALSE()),"")</f>
        <v/>
      </c>
      <c r="G1265" s="205"/>
      <c r="H1265" s="208"/>
      <c r="I1265" s="178" t="s">
        <v>42</v>
      </c>
      <c r="J1265" s="58" t="str">
        <f>IF(H1264&lt;&gt;"", VLOOKUP(H1264,'Base de Datos'!$A$2:$D1268,3,FALSE()),"")</f>
        <v/>
      </c>
      <c r="K1265" s="205"/>
      <c r="L1265" s="208"/>
      <c r="M1265" s="178" t="s">
        <v>42</v>
      </c>
      <c r="N1265" s="58" t="str">
        <f>IF(L1264&lt;&gt;"", VLOOKUP(L1264,'Base de Datos'!$A$2:$D1268,3,FALSE()),"")</f>
        <v/>
      </c>
      <c r="O1265" s="165"/>
      <c r="P1265" s="165"/>
      <c r="Q1265" s="165"/>
      <c r="R1265" s="166"/>
      <c r="S1265" s="231"/>
      <c r="T1265" s="230"/>
      <c r="U1265" s="170"/>
      <c r="V1265" s="169"/>
      <c r="W1265" s="231"/>
      <c r="X1265" s="230"/>
      <c r="Y1265" s="170"/>
      <c r="Z1265" s="169"/>
      <c r="AA1265" s="231"/>
      <c r="AB1265" s="230"/>
      <c r="AC1265" s="170"/>
      <c r="AD1265" s="56"/>
      <c r="AE1265" s="232" t="s">
        <v>75</v>
      </c>
      <c r="AF1265" s="230"/>
      <c r="AG1265" s="90">
        <f t="array" aca="1" ref="AG1265" ca="1">COUNTIFS(AP1216:AP1256, "💲", AY1216:AY1256, INDIRECT("AE" &amp; ROW())) + COUNTIFS(AP1216:AP1256, "📦", AY1216:AY1256, INDIRECT("AE" &amp; ROW())) + COUNTIFS(AP1216:AP1256, "✅", AY1216:AY1256, INDIRECT("AE" &amp; ROW()))</f>
        <v>0</v>
      </c>
      <c r="AH1265" s="68">
        <f t="array" aca="1" ref="AH1265" ca="1">COUNTIFS(AP1216:AP1256, "💲", AY1216:AY1256, INDIRECT("AE" &amp; ROW())) + COUNTIFS(AP1216:AP1256, "📦", AY1216:AY1256, INDIRECT("AE" &amp; ROW()))</f>
        <v>0</v>
      </c>
      <c r="AI1265" s="139">
        <f t="array" aca="1" ref="AI1265" ca="1">SUMIFS(AR1216:AR1256, AY1216:AY1256, INDIRECT("AE" &amp; ROW()), AP1216:AP1256, "💲") + SUMIFS(AR1216:AR1256, AY1216:AY1256, INDIRECT("AE" &amp; ROW()), AP1216:AP1256, "📦")</f>
        <v>0</v>
      </c>
      <c r="AJ1265" s="139">
        <f t="array" aca="1" ref="AJ1265" ca="1">(
    SUMIFS(AR1216:AR1256, AY1216:AY1256, INDIRECT("AE" &amp; ROW()), AP1216:AP1256, "💲") +
    SUMIFS(AR1216:AR1256, AY1216:AY1256, INDIRECT("AE" &amp; ROW()), AP1216:AP1256, "📦")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
        SUMIFS(AR1216:AR1256, AY1216:AY1256, INDIRECT("AE" &amp; ROW()), AP1216:AP1256, "💲", AS1216:AS1256, "Familiar") +
        SUMIFS(AR1216:AR1256, AY1216:AY1256, INDIRECT("AE" &amp; ROW()), AP1216:AP1256, "📦", AS1216:AS1256, "Familiar")
    ) / 2
)  -
(
    (
        SUMIFS(AR1216:AR1256, AY1216:AY1256, INDIRECT("AE" &amp; ROW()), AP1216:AP1256, "💲", AS1216:AS1256, "Exonerado ADH") +
        SUMIFS(AR1216:AR1256, AY1216:AY1256, INDIRECT("AE" &amp; ROW()), AP1216:AP1256, "📦", AS1216:AS1256, "Exonerado ADH")
    ) / 2
)  -
(
    (
        SUMIFS(AR1216:AR1256, AY1216:AY1256, INDIRECT("AE" &amp; ROW()), AP1216:AP1256, "💲", AS1216:AS1256, "Exonerado Doctor") +
        SUMIFS(AR1216:AR1256, AY1216:AY1256, INDIRECT("AE" &amp; ROW()), AP1216:AP1256, "📦", AS1216:AS1256, "Exonerado Doctor")
    ) / 2
)</f>
        <v>0</v>
      </c>
      <c r="AK1265" s="139">
        <f t="array" aca="1" ref="AK1265" ca="1">(
    SUMIFS(AR1216:AR1256, AY1216:AY1256, INDIRECT("AE" &amp; ROW()), AP1216:AP1256, "💲") +
    SUMIFS(AR1216:AR1256, AY1216:AY1256, INDIRECT("AE" &amp; ROW()), AP1216:AP1256, "📦")
) -
(
    SUMIFS(AR1216:AR1256, AY1216:AY1256, INDIRECT("AE" &amp; ROW()), AP1216:AP1256, "💲", AS1216:AS1256, "Familiar") +
    SUMIFS(AR1216:AR1256, AY1216:AY1256, INDIRECT("AE" &amp; ROW()), AP1216:AP1256, "📦", AS1216:AS1256, "Familiar")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SUMIFS(AR1216:AR1256, AY1216:AY1256, INDIRECT("AE" &amp; ROW()), AP1216:AP1256, "💲", AS1216:AS1256, "Exonerado ADH") +
    SUMIFS(AR1216:AR1256, AY1216:AY1256, INDIRECT("AE" &amp; ROW()), AP1216:AP1256, "📦", AS1216:AS1256, "Exonerado ADH")
) -
(
    (
        SUMIFS(AR1216:AR1256, AY1216:AY1256, INDIRECT("AE" &amp; ROW()), AP1216:AP1256, "💲", AS1216:AS1256, "Exonerado Doctor") +
        SUMIFS(AR1216:AR1256, AY1216:AY1256, INDIRECT("AE" &amp; ROW()), AP1216:AP1256, "📦", AS1216:AS1256, "Exonerado Doctor")
    ) / 2
) -
(
    (
        SUMIFS(AR1216:AR1256, AY1216:AY1256, INDIRECT("AE" &amp; ROW()), AP1216:AP1256, "💲", AS1216:AS1256, "") +
        SUMIFS(AR1216:AR1256, AY1216:AY1256, INDIRECT("AE" &amp; ROW()), AP1216:AP1256, "📦", AS1216:AS1256, "")
    ) / 2
)</f>
        <v>0</v>
      </c>
      <c r="AL1265" s="140">
        <f t="array" aca="1" ref="AL1265" ca="1">(
    SUMIFS(AR1216:AR1256, AY1216:AY1256, INDIRECT("AE" &amp; ROW()), AP1216:AP1256, "💲") +
    SUMIFS(AR1216:AR1256, AY1216:AY1256, INDIRECT("AE" &amp; ROW()), AP1216:AP1256, "📦")
) -
(
    (
        SUMIFS(AR1216:AR1256, AY1216:AY1256, INDIRECT("AE" &amp; ROW()), AP1216:AP1256, "💲", AS1216:AS1256, "Familiar") +
        SUMIFS(AR1216:AR1256, AY1216:AY1256, INDIRECT("AE" &amp; ROW()), AP1216:AP1256, "📦", AS1216:AS1256, "Familiar")
    ) / 2
) -
(
    (
        SUMIFS(AR1216:AR1256, AY1216:AY1256, INDIRECT("AE" &amp; ROW()), AP1216:AP1256, "💲", AS1216:AS1256, "Participante") +
        SUMIFS(AR1216:AR1256, AY1216:AY1256, INDIRECT("AE" &amp; ROW()), AP1216:AP1256, "📦", AS1216:AS1256, "Participante")
    ) / 2
) -
(
    (
        SUMIFS(AR1216:AR1256, AY1216:AY1256, INDIRECT("AE" &amp; ROW()), AP1216:AP1256, "💲", AS1216:AS1256, "Empleado") +
        SUMIFS(AR1216:AR1256, AY1216:AY1256, INDIRECT("AE" &amp; ROW()), AP1216:AP1256, "📦", AS1216:AS1256, "Empleado")
    ) / 2
) -
(
    (
        SUMIFS(AR1216:AR1256, AY1216:AY1256, INDIRECT("AE" &amp; ROW()), AP1216:AP1256, "💲", AS1216:AS1256, "Exonerado ADH") +
        SUMIFS(AR1216:AR1256, AY1216:AY1256, INDIRECT("AE" &amp; ROW()), AP1216:AP1256, "📦", AS1216:AS1256, "Exonerado ADH")
    ) / 2
) -
(
    SUMIFS(AR1216:AR1256, AY1216:AY1256, INDIRECT("AE" &amp; ROW()), AP1216:AP1256, "💲", AS1216:AS1256, "Exonerado Doctor") +
    SUMIFS(AR1216:AR1256, AY1216:AY1256, INDIRECT("AE" &amp; ROW()), AP1216:AP1256, "📦", AS1216:AS1256, "Exonerado Doctor")
) -
(
    (
        SUMIFS(AR1216:AR1256, AY1216:AY1256, INDIRECT("AE" &amp; ROW()), AP1216:AP1256, "💲", AS1216:AS1256, "") +
        SUMIFS(AR1216:AR1256, AY1216:AY1256, INDIRECT("AE" &amp; ROW()), AP1216:AP1256, "📦", AS1216:AS1256, "")
    ) / 2
)</f>
        <v>0</v>
      </c>
      <c r="AM1265" s="56"/>
      <c r="AN1265" s="56"/>
      <c r="AO1265" s="56"/>
      <c r="AP1265" s="56"/>
      <c r="AQ1265" s="56"/>
      <c r="AR1265" s="56"/>
      <c r="AS1265" s="56"/>
      <c r="AT1265" s="56"/>
      <c r="AU1265" s="56"/>
      <c r="AV1265" s="56"/>
      <c r="AW1265" s="56"/>
      <c r="AX1265" s="56"/>
      <c r="AY1265" s="56"/>
      <c r="AZ1265" s="56"/>
      <c r="BA1265" s="56"/>
      <c r="BB1265" s="56"/>
      <c r="BC1265" s="56"/>
      <c r="BD1265" s="56"/>
      <c r="BE1265" s="56"/>
      <c r="BF1265" s="56"/>
      <c r="BG1265" s="56"/>
      <c r="BH1265" s="56"/>
      <c r="BI1265" s="56"/>
      <c r="BJ1265" s="56"/>
      <c r="BK1265" s="56"/>
      <c r="BL1265" s="56"/>
      <c r="BM1265" s="56"/>
      <c r="BN1265" s="56"/>
    </row>
    <row r="1266" spans="1:66" ht="11.25" customHeight="1">
      <c r="A1266" s="220"/>
      <c r="B1266" s="164"/>
      <c r="C1266" s="205"/>
      <c r="D1266" s="208"/>
      <c r="E1266" s="178" t="s">
        <v>44</v>
      </c>
      <c r="F1266" s="58" t="str">
        <f>IF(D1264&lt;&gt;"", VLOOKUP(D1264,'Base de Datos'!$A$2:$D1268,4,FALSE()),"")</f>
        <v/>
      </c>
      <c r="G1266" s="205"/>
      <c r="H1266" s="208"/>
      <c r="I1266" s="178" t="s">
        <v>44</v>
      </c>
      <c r="J1266" s="58" t="str">
        <f>IF(H1264&lt;&gt;"", VLOOKUP(H1264,'Base de Datos'!$A$2:$D1268,4,FALSE()),"")</f>
        <v/>
      </c>
      <c r="K1266" s="205"/>
      <c r="L1266" s="208"/>
      <c r="M1266" s="178" t="s">
        <v>44</v>
      </c>
      <c r="N1266" s="58" t="str">
        <f>IF(L1264&lt;&gt;"", VLOOKUP(L1264,'Base de Datos'!$A$2:$D1268,4,FALSE()),"")</f>
        <v/>
      </c>
      <c r="O1266" s="165"/>
      <c r="P1266" s="165"/>
      <c r="Q1266" s="165"/>
      <c r="R1266" s="166"/>
      <c r="S1266" s="231"/>
      <c r="T1266" s="230"/>
      <c r="U1266" s="170"/>
      <c r="V1266" s="169"/>
      <c r="W1266" s="231"/>
      <c r="X1266" s="230"/>
      <c r="Y1266" s="170"/>
      <c r="Z1266" s="169"/>
      <c r="AA1266" s="231"/>
      <c r="AB1266" s="230"/>
      <c r="AC1266" s="170"/>
      <c r="AD1266" s="56"/>
      <c r="AE1266" s="232" t="s">
        <v>77</v>
      </c>
      <c r="AF1266" s="230"/>
      <c r="AG1266" s="90">
        <f t="array" aca="1" ref="AG1266" ca="1">COUNTIFS(AP1216:AP1256, "💲", AY1216:AY1256, INDIRECT("AE" &amp; ROW())) + COUNTIFS(AP1216:AP1256, "📦", AY1216:AY1256, INDIRECT("AE" &amp; ROW())) + COUNTIFS(AP1216:AP1256, "✅", AY1216:AY1256, INDIRECT("AE" &amp; ROW()))</f>
        <v>0</v>
      </c>
      <c r="AH1266" s="68">
        <f t="array" aca="1" ref="AH1266" ca="1">COUNTIFS(AP1216:AP1256, "💲", AY1216:AY1256, INDIRECT("AE" &amp; ROW())) + COUNTIFS(AP1216:AP1256, "📦", AY1216:AY1256, INDIRECT("AE" &amp; ROW()))</f>
        <v>0</v>
      </c>
      <c r="AI1266" s="139">
        <f t="array" aca="1" ref="AI1266" ca="1">SUMIFS(AR1216:AR1256, AY1216:AY1256, INDIRECT("AE" &amp; ROW()), AP1216:AP1256, "💲") + SUMIFS(AR1216:AR1256, AY1216:AY1256, INDIRECT("AE" &amp; ROW()), AP1216:AP1256, "📦")</f>
        <v>0</v>
      </c>
      <c r="AJ1266" s="139">
        <f t="array" aca="1" ref="AJ1266" ca="1">(
    SUMIFS(AR1216:AR1256, AY1216:AY1256, INDIRECT("AE" &amp; ROW()), AP1216:AP1256, "💲") +
    SUMIFS(AR1216:AR1256, AY1216:AY1256, INDIRECT("AE" &amp; ROW()), AP1216:AP1256, "📦")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
        SUMIFS(AR1216:AR1256, AY1216:AY1256, INDIRECT("AE" &amp; ROW()), AP1216:AP1256, "💲", AS1216:AS1256, "Familiar") +
        SUMIFS(AR1216:AR1256, AY1216:AY1256, INDIRECT("AE" &amp; ROW()), AP1216:AP1256, "📦", AS1216:AS1256, "Familiar")
    ) / 2
)  -
(
    (
        SUMIFS(AR1216:AR1256, AY1216:AY1256, INDIRECT("AE" &amp; ROW()), AP1216:AP1256, "💲", AS1216:AS1256, "Exonerado ADH") +
        SUMIFS(AR1216:AR1256, AY1216:AY1256, INDIRECT("AE" &amp; ROW()), AP1216:AP1256, "📦", AS1216:AS1256, "Exonerado ADH")
    ) / 2
)  -
(
    (
        SUMIFS(AR1216:AR1256, AY1216:AY1256, INDIRECT("AE" &amp; ROW()), AP1216:AP1256, "💲", AS1216:AS1256, "Exonerado Doctor") +
        SUMIFS(AR1216:AR1256, AY1216:AY1256, INDIRECT("AE" &amp; ROW()), AP1216:AP1256, "📦", AS1216:AS1256, "Exonerado Doctor")
    ) / 2
)</f>
        <v>0</v>
      </c>
      <c r="AK1266" s="139">
        <f t="array" aca="1" ref="AK1266" ca="1">(
    SUMIFS(AR1216:AR1256, AY1216:AY1256, INDIRECT("AE" &amp; ROW()), AP1216:AP1256, "💲") +
    SUMIFS(AR1216:AR1256, AY1216:AY1256, INDIRECT("AE" &amp; ROW()), AP1216:AP1256, "📦")
) -
(
    SUMIFS(AR1216:AR1256, AY1216:AY1256, INDIRECT("AE" &amp; ROW()), AP1216:AP1256, "💲", AS1216:AS1256, "Familiar") +
    SUMIFS(AR1216:AR1256, AY1216:AY1256, INDIRECT("AE" &amp; ROW()), AP1216:AP1256, "📦", AS1216:AS1256, "Familiar")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SUMIFS(AR1216:AR1256, AY1216:AY1256, INDIRECT("AE" &amp; ROW()), AP1216:AP1256, "💲", AS1216:AS1256, "Exonerado ADH") +
    SUMIFS(AR1216:AR1256, AY1216:AY1256, INDIRECT("AE" &amp; ROW()), AP1216:AP1256, "📦", AS1216:AS1256, "Exonerado ADH")
) -
(
    (
        SUMIFS(AR1216:AR1256, AY1216:AY1256, INDIRECT("AE" &amp; ROW()), AP1216:AP1256, "💲", AS1216:AS1256, "Exonerado Doctor") +
        SUMIFS(AR1216:AR1256, AY1216:AY1256, INDIRECT("AE" &amp; ROW()), AP1216:AP1256, "📦", AS1216:AS1256, "Exonerado Doctor")
    ) / 2
) -
(
    (
        SUMIFS(AR1216:AR1256, AY1216:AY1256, INDIRECT("AE" &amp; ROW()), AP1216:AP1256, "💲", AS1216:AS1256, "") +
        SUMIFS(AR1216:AR1256, AY1216:AY1256, INDIRECT("AE" &amp; ROW()), AP1216:AP1256, "📦", AS1216:AS1256, "")
    ) / 2
)</f>
        <v>0</v>
      </c>
      <c r="AL1266" s="140">
        <f t="array" aca="1" ref="AL1266" ca="1">(
    SUMIFS(AR1216:AR1256, AY1216:AY1256, INDIRECT("AE" &amp; ROW()), AP1216:AP1256, "💲") +
    SUMIFS(AR1216:AR1256, AY1216:AY1256, INDIRECT("AE" &amp; ROW()), AP1216:AP1256, "📦")
) -
(
    (
        SUMIFS(AR1216:AR1256, AY1216:AY1256, INDIRECT("AE" &amp; ROW()), AP1216:AP1256, "💲", AS1216:AS1256, "Familiar") +
        SUMIFS(AR1216:AR1256, AY1216:AY1256, INDIRECT("AE" &amp; ROW()), AP1216:AP1256, "📦", AS1216:AS1256, "Familiar")
    ) / 2
) -
(
    (
        SUMIFS(AR1216:AR1256, AY1216:AY1256, INDIRECT("AE" &amp; ROW()), AP1216:AP1256, "💲", AS1216:AS1256, "Participante") +
        SUMIFS(AR1216:AR1256, AY1216:AY1256, INDIRECT("AE" &amp; ROW()), AP1216:AP1256, "📦", AS1216:AS1256, "Participante")
    ) / 2
) -
(
    (
        SUMIFS(AR1216:AR1256, AY1216:AY1256, INDIRECT("AE" &amp; ROW()), AP1216:AP1256, "💲", AS1216:AS1256, "Empleado") +
        SUMIFS(AR1216:AR1256, AY1216:AY1256, INDIRECT("AE" &amp; ROW()), AP1216:AP1256, "📦", AS1216:AS1256, "Empleado")
    ) / 2
) -
(
    (
        SUMIFS(AR1216:AR1256, AY1216:AY1256, INDIRECT("AE" &amp; ROW()), AP1216:AP1256, "💲", AS1216:AS1256, "Exonerado ADH") +
        SUMIFS(AR1216:AR1256, AY1216:AY1256, INDIRECT("AE" &amp; ROW()), AP1216:AP1256, "📦", AS1216:AS1256, "Exonerado ADH")
    ) / 2
) -
(
    SUMIFS(AR1216:AR1256, AY1216:AY1256, INDIRECT("AE" &amp; ROW()), AP1216:AP1256, "💲", AS1216:AS1256, "Exonerado Doctor") +
    SUMIFS(AR1216:AR1256, AY1216:AY1256, INDIRECT("AE" &amp; ROW()), AP1216:AP1256, "📦", AS1216:AS1256, "Exonerado Doctor")
) -
(
    (
        SUMIFS(AR1216:AR1256, AY1216:AY1256, INDIRECT("AE" &amp; ROW()), AP1216:AP1256, "💲", AS1216:AS1256, "") +
        SUMIFS(AR1216:AR1256, AY1216:AY1256, INDIRECT("AE" &amp; ROW()), AP1216:AP1256, "📦", AS1216:AS1256, "")
    ) / 2
)</f>
        <v>0</v>
      </c>
      <c r="AM1266" s="56"/>
      <c r="AN1266" s="56"/>
      <c r="AO1266" s="56"/>
      <c r="AP1266" s="56"/>
      <c r="AQ1266" s="56"/>
      <c r="AR1266" s="56"/>
      <c r="AS1266" s="56"/>
      <c r="AT1266" s="56"/>
      <c r="AU1266" s="56"/>
      <c r="AV1266" s="56"/>
      <c r="AW1266" s="56"/>
      <c r="AX1266" s="56"/>
      <c r="AY1266" s="56"/>
      <c r="AZ1266" s="56"/>
      <c r="BA1266" s="56"/>
      <c r="BB1266" s="56"/>
      <c r="BC1266" s="56"/>
      <c r="BD1266" s="56"/>
      <c r="BE1266" s="56"/>
      <c r="BF1266" s="56"/>
      <c r="BG1266" s="56"/>
      <c r="BH1266" s="56"/>
      <c r="BI1266" s="56"/>
      <c r="BJ1266" s="56"/>
      <c r="BK1266" s="56"/>
      <c r="BL1266" s="56"/>
      <c r="BM1266" s="56"/>
      <c r="BN1266" s="56"/>
    </row>
    <row r="1267" spans="1:66" ht="11.25" customHeight="1">
      <c r="A1267" s="221"/>
      <c r="B1267" s="164"/>
      <c r="C1267" s="206"/>
      <c r="D1267" s="209"/>
      <c r="E1267" s="179" t="s">
        <v>46</v>
      </c>
      <c r="F1267" s="180"/>
      <c r="G1267" s="206"/>
      <c r="H1267" s="209"/>
      <c r="I1267" s="179" t="s">
        <v>46</v>
      </c>
      <c r="J1267" s="180"/>
      <c r="K1267" s="206"/>
      <c r="L1267" s="209"/>
      <c r="M1267" s="179" t="s">
        <v>46</v>
      </c>
      <c r="N1267" s="180"/>
      <c r="O1267" s="165"/>
      <c r="P1267" s="165"/>
      <c r="Q1267" s="165"/>
      <c r="R1267" s="166"/>
      <c r="S1267" s="227" t="str">
        <f>IF(OR(S1264="Empleado",S1264="Familiar"),"Nombre del Empleado","N° Factura")</f>
        <v>N° Factura</v>
      </c>
      <c r="T1267" s="228"/>
      <c r="U1267" s="89"/>
      <c r="V1267" s="169"/>
      <c r="W1267" s="227" t="str">
        <f>IF(OR(W1264="Empleado",W1264="Familiar"),"Nombre del Empleado","N° Factura")</f>
        <v>N° Factura</v>
      </c>
      <c r="X1267" s="228"/>
      <c r="Y1267" s="89"/>
      <c r="Z1267" s="169"/>
      <c r="AA1267" s="227" t="str">
        <f>IF(OR(AA1264="Empleado",AA1264="Familiar"),"Nombre del Empleado","N° Factura")</f>
        <v>N° Factura</v>
      </c>
      <c r="AB1267" s="228"/>
      <c r="AC1267" s="89"/>
      <c r="AD1267" s="56"/>
      <c r="AE1267" s="233" t="s">
        <v>80</v>
      </c>
      <c r="AF1267" s="228"/>
      <c r="AG1267" s="143">
        <f t="array" aca="1" ref="AG1267" ca="1">COUNTIFS(AP1216:AP1256, "💲", AY1216:AY1256, INDIRECT("AE" &amp; ROW())) + COUNTIFS(AP1216:AP1256, "📦", AY1216:AY1256, INDIRECT("AE" &amp; ROW())) + COUNTIFS(AP1216:AP1256, "✅", AY1216:AY1256, INDIRECT("AE" &amp; ROW()))</f>
        <v>0</v>
      </c>
      <c r="AH1267" s="144">
        <f t="array" aca="1" ref="AH1267" ca="1">COUNTIFS(AP1216:AP1256, "💲", AY1216:AY1256, INDIRECT("AE" &amp; ROW())) + COUNTIFS(AP1216:AP1256, "📦", AY1216:AY1256, INDIRECT("AE" &amp; ROW()))</f>
        <v>0</v>
      </c>
      <c r="AI1267" s="145">
        <f t="array" aca="1" ref="AI1267" ca="1">SUMIFS(AR1216:AR1256, AY1216:AY1256, INDIRECT("AE" &amp; ROW()), AP1216:AP1256, "💲") + SUMIFS(AR1216:AR1256, AY1216:AY1256, INDIRECT("AE" &amp; ROW()), AP1216:AP1256, "📦")</f>
        <v>0</v>
      </c>
      <c r="AJ1267" s="145">
        <f t="array" aca="1" ref="AJ1267" ca="1">(
    SUMIFS(AR1216:AR1256, AY1216:AY1256, INDIRECT("AE" &amp; ROW()), AP1216:AP1256, "💲") +
    SUMIFS(AR1216:AR1256, AY1216:AY1256, INDIRECT("AE" &amp; ROW()), AP1216:AP1256, "📦")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
        SUMIFS(AR1216:AR1256, AY1216:AY1256, INDIRECT("AE" &amp; ROW()), AP1216:AP1256, "💲", AS1216:AS1256, "Familiar") +
        SUMIFS(AR1216:AR1256, AY1216:AY1256, INDIRECT("AE" &amp; ROW()), AP1216:AP1256, "📦", AS1216:AS1256, "Familiar")
    ) / 2
)  -
(
    (
        SUMIFS(AR1216:AR1256, AY1216:AY1256, INDIRECT("AE" &amp; ROW()), AP1216:AP1256, "💲", AS1216:AS1256, "Exonerado ADH") +
        SUMIFS(AR1216:AR1256, AY1216:AY1256, INDIRECT("AE" &amp; ROW()), AP1216:AP1256, "📦", AS1216:AS1256, "Exonerado ADH")
    ) / 2
)  -
(
    (
        SUMIFS(AR1216:AR1256, AY1216:AY1256, INDIRECT("AE" &amp; ROW()), AP1216:AP1256, "💲", AS1216:AS1256, "Exonerado Doctor") +
        SUMIFS(AR1216:AR1256, AY1216:AY1256, INDIRECT("AE" &amp; ROW()), AP1216:AP1256, "📦", AS1216:AS1256, "Exonerado Doctor")
    ) / 2
)</f>
        <v>0</v>
      </c>
      <c r="AK1267" s="145">
        <f t="array" aca="1" ref="AK1267" ca="1">(
    SUMIFS(AR1216:AR1256, AY1216:AY1256, INDIRECT("AE" &amp; ROW()), AP1216:AP1256, "💲") +
    SUMIFS(AR1216:AR1256, AY1216:AY1256, INDIRECT("AE" &amp; ROW()), AP1216:AP1256, "📦")
) -
(
    SUMIFS(AR1216:AR1256, AY1216:AY1256, INDIRECT("AE" &amp; ROW()), AP1216:AP1256, "💲", AS1216:AS1256, "Familiar") +
    SUMIFS(AR1216:AR1256, AY1216:AY1256, INDIRECT("AE" &amp; ROW()), AP1216:AP1256, "📦", AS1216:AS1256, "Familiar")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SUMIFS(AR1216:AR1256, AY1216:AY1256, INDIRECT("AE" &amp; ROW()), AP1216:AP1256, "💲", AS1216:AS1256, "Exonerado ADH") +
    SUMIFS(AR1216:AR1256, AY1216:AY1256, INDIRECT("AE" &amp; ROW()), AP1216:AP1256, "📦", AS1216:AS1256, "Exonerado ADH")
) -
(
    (
        SUMIFS(AR1216:AR1256, AY1216:AY1256, INDIRECT("AE" &amp; ROW()), AP1216:AP1256, "💲", AS1216:AS1256, "Exonerado Doctor") +
        SUMIFS(AR1216:AR1256, AY1216:AY1256, INDIRECT("AE" &amp; ROW()), AP1216:AP1256, "📦", AS1216:AS1256, "Exonerado Doctor")
    ) / 2
) -
(
    (
        SUMIFS(AR1216:AR1256, AY1216:AY1256, INDIRECT("AE" &amp; ROW()), AP1216:AP1256, "💲", AS1216:AS1256, "") +
        SUMIFS(AR1216:AR1256, AY1216:AY1256, INDIRECT("AE" &amp; ROW()), AP1216:AP1256, "📦", AS1216:AS1256, "")
    ) / 2
)</f>
        <v>0</v>
      </c>
      <c r="AL1267" s="146">
        <f t="array" aca="1" ref="AL1267" ca="1">(
    SUMIFS(AR1216:AR1256, AY1216:AY1256, INDIRECT("AE" &amp; ROW()), AP1216:AP1256, "💲") +
    SUMIFS(AR1216:AR1256, AY1216:AY1256, INDIRECT("AE" &amp; ROW()), AP1216:AP1256, "📦")
) -
(
    (
        SUMIFS(AR1216:AR1256, AY1216:AY1256, INDIRECT("AE" &amp; ROW()), AP1216:AP1256, "💲", AS1216:AS1256, "Familiar") +
        SUMIFS(AR1216:AR1256, AY1216:AY1256, INDIRECT("AE" &amp; ROW()), AP1216:AP1256, "📦", AS1216:AS1256, "Familiar")
    ) / 2
) -
(
    (
        SUMIFS(AR1216:AR1256, AY1216:AY1256, INDIRECT("AE" &amp; ROW()), AP1216:AP1256, "💲", AS1216:AS1256, "Participante") +
        SUMIFS(AR1216:AR1256, AY1216:AY1256, INDIRECT("AE" &amp; ROW()), AP1216:AP1256, "📦", AS1216:AS1256, "Participante")
    ) / 2
) -
(
    (
        SUMIFS(AR1216:AR1256, AY1216:AY1256, INDIRECT("AE" &amp; ROW()), AP1216:AP1256, "💲", AS1216:AS1256, "Empleado") +
        SUMIFS(AR1216:AR1256, AY1216:AY1256, INDIRECT("AE" &amp; ROW()), AP1216:AP1256, "📦", AS1216:AS1256, "Empleado")
    ) / 2
) -
(
    (
        SUMIFS(AR1216:AR1256, AY1216:AY1256, INDIRECT("AE" &amp; ROW()), AP1216:AP1256, "💲", AS1216:AS1256, "Exonerado ADH") +
        SUMIFS(AR1216:AR1256, AY1216:AY1256, INDIRECT("AE" &amp; ROW()), AP1216:AP1256, "📦", AS1216:AS1256, "Exonerado ADH")
    ) / 2
) -
(
    SUMIFS(AR1216:AR1256, AY1216:AY1256, INDIRECT("AE" &amp; ROW()), AP1216:AP1256, "💲", AS1216:AS1256, "Exonerado Doctor") +
    SUMIFS(AR1216:AR1256, AY1216:AY1256, INDIRECT("AE" &amp; ROW()), AP1216:AP1256, "📦", AS1216:AS1256, "Exonerado Doctor")
) -
(
    (
        SUMIFS(AR1216:AR1256, AY1216:AY1256, INDIRECT("AE" &amp; ROW()), AP1216:AP1256, "💲", AS1216:AS1256, "") +
        SUMIFS(AR1216:AR1256, AY1216:AY1256, INDIRECT("AE" &amp; ROW()), AP1216:AP1256, "📦", AS1216:AS1256, "")
    ) / 2
)</f>
        <v>0</v>
      </c>
      <c r="AM1267" s="56"/>
      <c r="AN1267" s="56"/>
      <c r="AO1267" s="56"/>
      <c r="AP1267" s="56"/>
      <c r="AQ1267" s="56"/>
      <c r="AR1267" s="56"/>
      <c r="AS1267" s="56"/>
      <c r="AT1267" s="56"/>
      <c r="AU1267" s="56"/>
      <c r="AV1267" s="56"/>
      <c r="AW1267" s="56"/>
      <c r="AX1267" s="56"/>
      <c r="AY1267" s="56"/>
      <c r="AZ1267" s="56"/>
      <c r="BA1267" s="56"/>
      <c r="BB1267" s="56"/>
      <c r="BC1267" s="56"/>
      <c r="BD1267" s="56"/>
      <c r="BE1267" s="56"/>
      <c r="BF1267" s="56"/>
      <c r="BG1267" s="56"/>
      <c r="BH1267" s="56"/>
      <c r="BI1267" s="56"/>
      <c r="BJ1267" s="56"/>
      <c r="BK1267" s="56"/>
      <c r="BL1267" s="56"/>
      <c r="BM1267" s="56"/>
      <c r="BN1267" s="56"/>
    </row>
    <row r="1268" spans="1:66" ht="11.25" customHeight="1">
      <c r="A1268" s="3"/>
      <c r="B1268" s="3"/>
      <c r="C1268" s="3"/>
      <c r="D1268" s="3"/>
      <c r="E1268" s="3"/>
      <c r="F1268" s="3"/>
      <c r="G1268" s="3"/>
      <c r="H1268" s="3"/>
      <c r="I1268" s="3"/>
      <c r="J1268" s="3"/>
      <c r="K1268" s="3"/>
      <c r="L1268" s="3"/>
      <c r="M1268" s="3"/>
      <c r="N1268" s="3"/>
      <c r="O1268" s="1"/>
      <c r="P1268" s="3"/>
      <c r="Q1268" s="3"/>
      <c r="R1268" s="15"/>
      <c r="S1268" s="16"/>
      <c r="T1268" s="16"/>
      <c r="U1268" s="173"/>
      <c r="V1268" s="6"/>
      <c r="W1268" s="16"/>
      <c r="X1268" s="16"/>
      <c r="Y1268" s="173"/>
      <c r="Z1268" s="48"/>
      <c r="AA1268" s="173"/>
      <c r="AB1268" s="173"/>
      <c r="AC1268" s="173"/>
      <c r="AD1268" s="174"/>
      <c r="AI1268" s="181"/>
      <c r="AJ1268" s="181"/>
      <c r="AK1268" s="181"/>
      <c r="AL1268" s="181"/>
      <c r="AM1268" s="174"/>
      <c r="AN1268" s="174"/>
      <c r="AO1268" s="174"/>
      <c r="AP1268" s="174"/>
      <c r="AQ1268" s="174"/>
      <c r="AR1268" s="174"/>
      <c r="AS1268" s="174"/>
      <c r="AT1268" s="174"/>
      <c r="AU1268" s="174"/>
      <c r="AV1268" s="174"/>
      <c r="AW1268" s="174"/>
      <c r="AX1268" s="174"/>
      <c r="AY1268" s="174"/>
      <c r="AZ1268" s="174"/>
      <c r="BA1268" s="174"/>
      <c r="BB1268" s="174"/>
      <c r="BC1268" s="174"/>
      <c r="BD1268" s="174"/>
      <c r="BE1268" s="122"/>
      <c r="BF1268" s="122"/>
      <c r="BG1268" s="122"/>
      <c r="BH1268" s="122"/>
      <c r="BI1268" s="122"/>
      <c r="BJ1268" s="174"/>
      <c r="BK1268" s="174"/>
      <c r="BL1268" s="174"/>
      <c r="BM1268" s="174"/>
      <c r="BN1268" s="174"/>
    </row>
  </sheetData>
  <mergeCells count="5474">
    <mergeCell ref="AA1002:AB1002"/>
    <mergeCell ref="AA978:AB978"/>
    <mergeCell ref="AA979:AB979"/>
    <mergeCell ref="AA980:AB980"/>
    <mergeCell ref="AA982:AB982"/>
    <mergeCell ref="AA983:AB983"/>
    <mergeCell ref="AA984:AB984"/>
    <mergeCell ref="AA986:AB986"/>
    <mergeCell ref="AA987:AB987"/>
    <mergeCell ref="AA988:AB988"/>
    <mergeCell ref="AA990:AB990"/>
    <mergeCell ref="AA991:AB991"/>
    <mergeCell ref="AA992:AB992"/>
    <mergeCell ref="AA995:AC995"/>
    <mergeCell ref="AA997:AB997"/>
    <mergeCell ref="AA998:AB998"/>
    <mergeCell ref="AA999:AB999"/>
    <mergeCell ref="AA1001:AB1001"/>
    <mergeCell ref="AA955:AB955"/>
    <mergeCell ref="AA956:AB956"/>
    <mergeCell ref="AA958:AB958"/>
    <mergeCell ref="AA959:AB959"/>
    <mergeCell ref="AA960:AB960"/>
    <mergeCell ref="AA962:AB962"/>
    <mergeCell ref="AA963:AB963"/>
    <mergeCell ref="AA964:AB964"/>
    <mergeCell ref="AA966:AB966"/>
    <mergeCell ref="AA967:AB967"/>
    <mergeCell ref="AA968:AB968"/>
    <mergeCell ref="AA970:AB970"/>
    <mergeCell ref="AA971:AB971"/>
    <mergeCell ref="AA972:AB972"/>
    <mergeCell ref="AA974:AB974"/>
    <mergeCell ref="AA975:AB975"/>
    <mergeCell ref="AA976:AB976"/>
    <mergeCell ref="AA931:AB931"/>
    <mergeCell ref="AA932:AB932"/>
    <mergeCell ref="AA933:AB933"/>
    <mergeCell ref="AA935:AB935"/>
    <mergeCell ref="AA936:AB936"/>
    <mergeCell ref="AA937:AB937"/>
    <mergeCell ref="AA940:AC940"/>
    <mergeCell ref="AA942:AB942"/>
    <mergeCell ref="AA943:AB943"/>
    <mergeCell ref="AA944:AB944"/>
    <mergeCell ref="AA946:AB946"/>
    <mergeCell ref="AA947:AB947"/>
    <mergeCell ref="AA948:AB948"/>
    <mergeCell ref="AA950:AB950"/>
    <mergeCell ref="AA951:AB951"/>
    <mergeCell ref="AA952:AB952"/>
    <mergeCell ref="AA954:AB954"/>
    <mergeCell ref="AA908:AB908"/>
    <mergeCell ref="AA909:AB909"/>
    <mergeCell ref="AA911:AB911"/>
    <mergeCell ref="AA912:AB912"/>
    <mergeCell ref="AA913:AB913"/>
    <mergeCell ref="AA915:AB915"/>
    <mergeCell ref="AA916:AB916"/>
    <mergeCell ref="AA917:AB917"/>
    <mergeCell ref="AA919:AB919"/>
    <mergeCell ref="AA920:AB920"/>
    <mergeCell ref="AA921:AB921"/>
    <mergeCell ref="AA923:AB923"/>
    <mergeCell ref="AA924:AB924"/>
    <mergeCell ref="AA925:AB925"/>
    <mergeCell ref="AA927:AB927"/>
    <mergeCell ref="AA928:AB928"/>
    <mergeCell ref="AA929:AB929"/>
    <mergeCell ref="AA885:AC885"/>
    <mergeCell ref="AA887:AB887"/>
    <mergeCell ref="AA888:AB888"/>
    <mergeCell ref="AA889:AB889"/>
    <mergeCell ref="AA891:AB891"/>
    <mergeCell ref="AA892:AB892"/>
    <mergeCell ref="AA893:AB893"/>
    <mergeCell ref="AA895:AB895"/>
    <mergeCell ref="AA896:AB896"/>
    <mergeCell ref="AA897:AB897"/>
    <mergeCell ref="AA899:AB899"/>
    <mergeCell ref="AA900:AB900"/>
    <mergeCell ref="AA901:AB901"/>
    <mergeCell ref="AA903:AB903"/>
    <mergeCell ref="AA904:AB904"/>
    <mergeCell ref="AA905:AB905"/>
    <mergeCell ref="AA907:AB907"/>
    <mergeCell ref="AE867:AF867"/>
    <mergeCell ref="AE868:AF868"/>
    <mergeCell ref="AE869:AF869"/>
    <mergeCell ref="AE870:AF870"/>
    <mergeCell ref="AE871:AF871"/>
    <mergeCell ref="AE872:AF872"/>
    <mergeCell ref="AE873:AF873"/>
    <mergeCell ref="AE874:AF874"/>
    <mergeCell ref="AE875:AF875"/>
    <mergeCell ref="AE876:AF876"/>
    <mergeCell ref="AE877:AF877"/>
    <mergeCell ref="AE878:AF878"/>
    <mergeCell ref="AE879:AF879"/>
    <mergeCell ref="AE880:AF880"/>
    <mergeCell ref="AE881:AF881"/>
    <mergeCell ref="AE882:AF882"/>
    <mergeCell ref="AA868:AB868"/>
    <mergeCell ref="AA869:AB869"/>
    <mergeCell ref="AA870:AB870"/>
    <mergeCell ref="AA872:AB872"/>
    <mergeCell ref="AA873:AB873"/>
    <mergeCell ref="AA874:AB874"/>
    <mergeCell ref="AA876:AB876"/>
    <mergeCell ref="AA877:AB877"/>
    <mergeCell ref="AA878:AB878"/>
    <mergeCell ref="AA880:AB880"/>
    <mergeCell ref="AA881:AB881"/>
    <mergeCell ref="AA882:AB882"/>
    <mergeCell ref="AA848:AB848"/>
    <mergeCell ref="AA849:AB849"/>
    <mergeCell ref="AA850:AB850"/>
    <mergeCell ref="AA852:AB852"/>
    <mergeCell ref="AA853:AB853"/>
    <mergeCell ref="AA854:AB854"/>
    <mergeCell ref="AA856:AB856"/>
    <mergeCell ref="AA857:AB857"/>
    <mergeCell ref="AA858:AB858"/>
    <mergeCell ref="AA860:AB860"/>
    <mergeCell ref="AA861:AB861"/>
    <mergeCell ref="AA862:AB862"/>
    <mergeCell ref="AE864:AL864"/>
    <mergeCell ref="AA864:AB864"/>
    <mergeCell ref="AA865:AB865"/>
    <mergeCell ref="AE865:AF865"/>
    <mergeCell ref="AA866:AB866"/>
    <mergeCell ref="AE866:AF866"/>
    <mergeCell ref="AE934:AF934"/>
    <mergeCell ref="AE935:AF935"/>
    <mergeCell ref="AE936:AF936"/>
    <mergeCell ref="AE937:AF937"/>
    <mergeCell ref="AE974:AL974"/>
    <mergeCell ref="AE975:AF975"/>
    <mergeCell ref="AE976:AF976"/>
    <mergeCell ref="AE977:AF977"/>
    <mergeCell ref="AE978:AF978"/>
    <mergeCell ref="AE979:AF979"/>
    <mergeCell ref="AE980:AF980"/>
    <mergeCell ref="AE981:AF981"/>
    <mergeCell ref="AE982:AF982"/>
    <mergeCell ref="AE990:AF990"/>
    <mergeCell ref="AE991:AF991"/>
    <mergeCell ref="AE992:AF992"/>
    <mergeCell ref="AE983:AF983"/>
    <mergeCell ref="AE984:AF984"/>
    <mergeCell ref="AE985:AF985"/>
    <mergeCell ref="AE986:AF986"/>
    <mergeCell ref="AE987:AF987"/>
    <mergeCell ref="AE988:AF988"/>
    <mergeCell ref="AE989:AF989"/>
    <mergeCell ref="AA823:AB823"/>
    <mergeCell ref="AA825:AB825"/>
    <mergeCell ref="AE919:AL919"/>
    <mergeCell ref="AE920:AF920"/>
    <mergeCell ref="AE921:AF921"/>
    <mergeCell ref="AE922:AF922"/>
    <mergeCell ref="AE923:AF923"/>
    <mergeCell ref="AE924:AF924"/>
    <mergeCell ref="AE925:AF925"/>
    <mergeCell ref="AE926:AF926"/>
    <mergeCell ref="AE927:AF927"/>
    <mergeCell ref="AE928:AF928"/>
    <mergeCell ref="AE929:AF929"/>
    <mergeCell ref="AE930:AF930"/>
    <mergeCell ref="AE931:AF931"/>
    <mergeCell ref="AE932:AF932"/>
    <mergeCell ref="AE933:AF933"/>
    <mergeCell ref="AA826:AB826"/>
    <mergeCell ref="AA827:AB827"/>
    <mergeCell ref="AA830:AC830"/>
    <mergeCell ref="AA832:AB832"/>
    <mergeCell ref="AA833:AB833"/>
    <mergeCell ref="AA834:AB834"/>
    <mergeCell ref="AA836:AB836"/>
    <mergeCell ref="AA837:AB837"/>
    <mergeCell ref="AA838:AB838"/>
    <mergeCell ref="AA840:AB840"/>
    <mergeCell ref="AA841:AB841"/>
    <mergeCell ref="AA842:AB842"/>
    <mergeCell ref="AA844:AB844"/>
    <mergeCell ref="AA845:AB845"/>
    <mergeCell ref="AA846:AB846"/>
    <mergeCell ref="AA787:AB787"/>
    <mergeCell ref="AA789:AB789"/>
    <mergeCell ref="AA790:AB790"/>
    <mergeCell ref="AA791:AB791"/>
    <mergeCell ref="AA793:AB793"/>
    <mergeCell ref="AA794:AB794"/>
    <mergeCell ref="AA795:AB795"/>
    <mergeCell ref="AA797:AB797"/>
    <mergeCell ref="AA798:AB798"/>
    <mergeCell ref="AA799:AB799"/>
    <mergeCell ref="AA801:AB801"/>
    <mergeCell ref="AA802:AB802"/>
    <mergeCell ref="AA803:AB803"/>
    <mergeCell ref="AA805:AB805"/>
    <mergeCell ref="AA806:AB806"/>
    <mergeCell ref="AA807:AB807"/>
    <mergeCell ref="AA809:AB809"/>
    <mergeCell ref="AE762:AF762"/>
    <mergeCell ref="AE763:AF763"/>
    <mergeCell ref="AE764:AF764"/>
    <mergeCell ref="AE765:AF765"/>
    <mergeCell ref="AE766:AF766"/>
    <mergeCell ref="AE767:AF767"/>
    <mergeCell ref="AE768:AF768"/>
    <mergeCell ref="AE769:AF769"/>
    <mergeCell ref="AE770:AF770"/>
    <mergeCell ref="AE771:AF771"/>
    <mergeCell ref="AE772:AF772"/>
    <mergeCell ref="AE809:AL809"/>
    <mergeCell ref="AA759:AB759"/>
    <mergeCell ref="AA760:AB760"/>
    <mergeCell ref="AA762:AB762"/>
    <mergeCell ref="AA763:AB763"/>
    <mergeCell ref="AA764:AB764"/>
    <mergeCell ref="AA766:AB766"/>
    <mergeCell ref="AA767:AB767"/>
    <mergeCell ref="AA768:AB768"/>
    <mergeCell ref="AA770:AB770"/>
    <mergeCell ref="AA771:AB771"/>
    <mergeCell ref="AA772:AB772"/>
    <mergeCell ref="AA775:AC775"/>
    <mergeCell ref="AA777:AB777"/>
    <mergeCell ref="AA778:AB778"/>
    <mergeCell ref="AA779:AB779"/>
    <mergeCell ref="AA781:AB781"/>
    <mergeCell ref="AA782:AB782"/>
    <mergeCell ref="AA783:AB783"/>
    <mergeCell ref="AA785:AB785"/>
    <mergeCell ref="AA786:AB786"/>
    <mergeCell ref="AE755:AF755"/>
    <mergeCell ref="AA743:AB743"/>
    <mergeCell ref="AA744:AB744"/>
    <mergeCell ref="AA746:AB746"/>
    <mergeCell ref="AA747:AB747"/>
    <mergeCell ref="AA748:AB748"/>
    <mergeCell ref="AA750:AB750"/>
    <mergeCell ref="AA751:AB751"/>
    <mergeCell ref="AA755:AB755"/>
    <mergeCell ref="AA756:AB756"/>
    <mergeCell ref="AE756:AF756"/>
    <mergeCell ref="AE757:AF757"/>
    <mergeCell ref="AA758:AB758"/>
    <mergeCell ref="AE758:AF758"/>
    <mergeCell ref="AE759:AF759"/>
    <mergeCell ref="AE760:AF760"/>
    <mergeCell ref="AE761:AF761"/>
    <mergeCell ref="AA724:AB724"/>
    <mergeCell ref="AA726:AB726"/>
    <mergeCell ref="AA727:AB727"/>
    <mergeCell ref="AA728:AB728"/>
    <mergeCell ref="AA730:AB730"/>
    <mergeCell ref="AA731:AB731"/>
    <mergeCell ref="AA732:AB732"/>
    <mergeCell ref="AA734:AB734"/>
    <mergeCell ref="AA735:AB735"/>
    <mergeCell ref="AA736:AB736"/>
    <mergeCell ref="AA738:AB738"/>
    <mergeCell ref="AA739:AB739"/>
    <mergeCell ref="AA740:AB740"/>
    <mergeCell ref="AA742:AB742"/>
    <mergeCell ref="AA752:AB752"/>
    <mergeCell ref="AA754:AB754"/>
    <mergeCell ref="AE754:AL754"/>
    <mergeCell ref="AE1037:AF1037"/>
    <mergeCell ref="AA1038:AB1038"/>
    <mergeCell ref="AE1038:AF1038"/>
    <mergeCell ref="AA1039:AB1039"/>
    <mergeCell ref="AE810:AF810"/>
    <mergeCell ref="AE811:AF811"/>
    <mergeCell ref="AE812:AF812"/>
    <mergeCell ref="AE813:AF813"/>
    <mergeCell ref="AE814:AF814"/>
    <mergeCell ref="AE815:AF815"/>
    <mergeCell ref="AE816:AF816"/>
    <mergeCell ref="AE824:AF824"/>
    <mergeCell ref="AE825:AF825"/>
    <mergeCell ref="AE826:AF826"/>
    <mergeCell ref="AE827:AF827"/>
    <mergeCell ref="AE817:AF817"/>
    <mergeCell ref="AE818:AF818"/>
    <mergeCell ref="AE819:AF819"/>
    <mergeCell ref="AE820:AF820"/>
    <mergeCell ref="AE821:AF821"/>
    <mergeCell ref="AE822:AF822"/>
    <mergeCell ref="AE823:AF823"/>
    <mergeCell ref="AA810:AB810"/>
    <mergeCell ref="AA811:AB811"/>
    <mergeCell ref="AA813:AB813"/>
    <mergeCell ref="AA814:AB814"/>
    <mergeCell ref="AA815:AB815"/>
    <mergeCell ref="AA817:AB817"/>
    <mergeCell ref="AA818:AB818"/>
    <mergeCell ref="AA819:AB819"/>
    <mergeCell ref="AA821:AB821"/>
    <mergeCell ref="AA822:AB822"/>
    <mergeCell ref="AA1018:AB1018"/>
    <mergeCell ref="AA1019:AB1019"/>
    <mergeCell ref="AA1021:AB1021"/>
    <mergeCell ref="AA1022:AB1022"/>
    <mergeCell ref="AA1023:AB1023"/>
    <mergeCell ref="AA1025:AB1025"/>
    <mergeCell ref="AA1026:AB1026"/>
    <mergeCell ref="AA1027:AB1027"/>
    <mergeCell ref="AA1029:AB1029"/>
    <mergeCell ref="AE1029:AL1029"/>
    <mergeCell ref="AE1033:AF1033"/>
    <mergeCell ref="AE1034:AF1034"/>
    <mergeCell ref="AE1036:AF1036"/>
    <mergeCell ref="AA1030:AB1030"/>
    <mergeCell ref="AE1030:AF1030"/>
    <mergeCell ref="AA1031:AB1031"/>
    <mergeCell ref="AE1031:AF1031"/>
    <mergeCell ref="AE1032:AF1032"/>
    <mergeCell ref="AA1033:AB1033"/>
    <mergeCell ref="AA1034:AB1034"/>
    <mergeCell ref="AA1035:AB1035"/>
    <mergeCell ref="AE1035:AF1035"/>
    <mergeCell ref="C560:C563"/>
    <mergeCell ref="C564:C567"/>
    <mergeCell ref="C568:C571"/>
    <mergeCell ref="C572:C575"/>
    <mergeCell ref="C576:C579"/>
    <mergeCell ref="C580:C583"/>
    <mergeCell ref="C584:C587"/>
    <mergeCell ref="C588:C591"/>
    <mergeCell ref="C592:C595"/>
    <mergeCell ref="C596:C599"/>
    <mergeCell ref="C600:C603"/>
    <mergeCell ref="C604:C607"/>
    <mergeCell ref="C611:C614"/>
    <mergeCell ref="C615:C618"/>
    <mergeCell ref="C619:C622"/>
    <mergeCell ref="C623:C626"/>
    <mergeCell ref="H741:H744"/>
    <mergeCell ref="H710:H713"/>
    <mergeCell ref="H714:H717"/>
    <mergeCell ref="H721:H724"/>
    <mergeCell ref="H725:H728"/>
    <mergeCell ref="H729:H732"/>
    <mergeCell ref="H733:H736"/>
    <mergeCell ref="H737:H740"/>
    <mergeCell ref="C486:C489"/>
    <mergeCell ref="C490:C493"/>
    <mergeCell ref="C494:C497"/>
    <mergeCell ref="C501:C504"/>
    <mergeCell ref="C505:C508"/>
    <mergeCell ref="C509:C512"/>
    <mergeCell ref="C513:C516"/>
    <mergeCell ref="C517:C520"/>
    <mergeCell ref="C521:C524"/>
    <mergeCell ref="C525:C528"/>
    <mergeCell ref="C529:C532"/>
    <mergeCell ref="C533:C536"/>
    <mergeCell ref="C537:C540"/>
    <mergeCell ref="C541:C544"/>
    <mergeCell ref="C545:C548"/>
    <mergeCell ref="C549:C552"/>
    <mergeCell ref="C556:C559"/>
    <mergeCell ref="C706:C709"/>
    <mergeCell ref="C710:C713"/>
    <mergeCell ref="C714:C717"/>
    <mergeCell ref="D725:D728"/>
    <mergeCell ref="D729:D732"/>
    <mergeCell ref="D733:D736"/>
    <mergeCell ref="D737:D740"/>
    <mergeCell ref="D741:D744"/>
    <mergeCell ref="D745:D748"/>
    <mergeCell ref="D694:D697"/>
    <mergeCell ref="D698:D701"/>
    <mergeCell ref="D702:D705"/>
    <mergeCell ref="D706:D709"/>
    <mergeCell ref="D710:D713"/>
    <mergeCell ref="D714:D717"/>
    <mergeCell ref="D721:D724"/>
    <mergeCell ref="C419:C422"/>
    <mergeCell ref="C423:C426"/>
    <mergeCell ref="C427:C430"/>
    <mergeCell ref="C431:C434"/>
    <mergeCell ref="C435:C438"/>
    <mergeCell ref="C439:C442"/>
    <mergeCell ref="C446:C449"/>
    <mergeCell ref="C450:C453"/>
    <mergeCell ref="C454:C457"/>
    <mergeCell ref="C458:C461"/>
    <mergeCell ref="C462:C465"/>
    <mergeCell ref="C466:C469"/>
    <mergeCell ref="C470:C473"/>
    <mergeCell ref="C474:C477"/>
    <mergeCell ref="C478:C481"/>
    <mergeCell ref="C482:C485"/>
    <mergeCell ref="C631:C634"/>
    <mergeCell ref="C635:C638"/>
    <mergeCell ref="C639:C642"/>
    <mergeCell ref="C643:C646"/>
    <mergeCell ref="C647:C650"/>
    <mergeCell ref="C651:C654"/>
    <mergeCell ref="C655:C658"/>
    <mergeCell ref="C659:C662"/>
    <mergeCell ref="C666:C669"/>
    <mergeCell ref="C670:C673"/>
    <mergeCell ref="D670:D673"/>
    <mergeCell ref="C674:C677"/>
    <mergeCell ref="D674:D677"/>
    <mergeCell ref="C678:C681"/>
    <mergeCell ref="D678:D681"/>
    <mergeCell ref="C682:C685"/>
    <mergeCell ref="D682:D685"/>
    <mergeCell ref="G384:G387"/>
    <mergeCell ref="H384:H387"/>
    <mergeCell ref="D391:D394"/>
    <mergeCell ref="C313:C316"/>
    <mergeCell ref="C317:C320"/>
    <mergeCell ref="C321:C324"/>
    <mergeCell ref="C325:C328"/>
    <mergeCell ref="C329:C332"/>
    <mergeCell ref="C336:C339"/>
    <mergeCell ref="C340:C343"/>
    <mergeCell ref="H427:H430"/>
    <mergeCell ref="H431:H434"/>
    <mergeCell ref="G435:G438"/>
    <mergeCell ref="H435:H438"/>
    <mergeCell ref="G439:G442"/>
    <mergeCell ref="H439:H442"/>
    <mergeCell ref="H446:H449"/>
    <mergeCell ref="G446:G449"/>
    <mergeCell ref="C348:C351"/>
    <mergeCell ref="C352:C355"/>
    <mergeCell ref="C356:C359"/>
    <mergeCell ref="G356:G359"/>
    <mergeCell ref="H356:H359"/>
    <mergeCell ref="H360:H363"/>
    <mergeCell ref="G360:G363"/>
    <mergeCell ref="G364:G367"/>
    <mergeCell ref="H364:H367"/>
    <mergeCell ref="G368:G371"/>
    <mergeCell ref="H368:H371"/>
    <mergeCell ref="G372:G375"/>
    <mergeCell ref="H372:H375"/>
    <mergeCell ref="G376:G379"/>
    <mergeCell ref="H376:H379"/>
    <mergeCell ref="G380:G383"/>
    <mergeCell ref="H380:H383"/>
    <mergeCell ref="C399:C402"/>
    <mergeCell ref="D399:D402"/>
    <mergeCell ref="C403:C406"/>
    <mergeCell ref="D403:D406"/>
    <mergeCell ref="C407:C410"/>
    <mergeCell ref="D407:D410"/>
    <mergeCell ref="C411:C414"/>
    <mergeCell ref="D411:D414"/>
    <mergeCell ref="C415:C418"/>
    <mergeCell ref="D415:D418"/>
    <mergeCell ref="D419:D422"/>
    <mergeCell ref="G423:G426"/>
    <mergeCell ref="G427:G430"/>
    <mergeCell ref="G431:G434"/>
    <mergeCell ref="H407:H410"/>
    <mergeCell ref="H411:H414"/>
    <mergeCell ref="G415:G418"/>
    <mergeCell ref="H415:H418"/>
    <mergeCell ref="G419:G422"/>
    <mergeCell ref="H419:H422"/>
    <mergeCell ref="H423:H426"/>
    <mergeCell ref="K665:N665"/>
    <mergeCell ref="K647:K650"/>
    <mergeCell ref="L647:L650"/>
    <mergeCell ref="K651:K654"/>
    <mergeCell ref="L651:L654"/>
    <mergeCell ref="K655:K658"/>
    <mergeCell ref="L655:L658"/>
    <mergeCell ref="K659:K662"/>
    <mergeCell ref="L682:L685"/>
    <mergeCell ref="L686:L689"/>
    <mergeCell ref="A719:N719"/>
    <mergeCell ref="C720:F720"/>
    <mergeCell ref="G720:J720"/>
    <mergeCell ref="K720:N720"/>
    <mergeCell ref="G403:G406"/>
    <mergeCell ref="G407:G410"/>
    <mergeCell ref="G411:G414"/>
    <mergeCell ref="H403:H406"/>
    <mergeCell ref="G450:G453"/>
    <mergeCell ref="G454:G457"/>
    <mergeCell ref="G458:G461"/>
    <mergeCell ref="G462:G465"/>
    <mergeCell ref="G466:G469"/>
    <mergeCell ref="G470:G473"/>
    <mergeCell ref="G474:G477"/>
    <mergeCell ref="G478:G481"/>
    <mergeCell ref="G482:G485"/>
    <mergeCell ref="G486:G489"/>
    <mergeCell ref="H486:H489"/>
    <mergeCell ref="G490:G493"/>
    <mergeCell ref="H490:H493"/>
    <mergeCell ref="C627:C630"/>
    <mergeCell ref="K733:K736"/>
    <mergeCell ref="K737:K740"/>
    <mergeCell ref="C555:F555"/>
    <mergeCell ref="G555:J555"/>
    <mergeCell ref="K555:N555"/>
    <mergeCell ref="A609:N609"/>
    <mergeCell ref="C610:F610"/>
    <mergeCell ref="G610:J610"/>
    <mergeCell ref="K610:N610"/>
    <mergeCell ref="K470:K473"/>
    <mergeCell ref="K474:K477"/>
    <mergeCell ref="A499:N499"/>
    <mergeCell ref="C500:F500"/>
    <mergeCell ref="G500:J500"/>
    <mergeCell ref="K500:N500"/>
    <mergeCell ref="A554:N554"/>
    <mergeCell ref="K458:K461"/>
    <mergeCell ref="L458:L461"/>
    <mergeCell ref="K462:K465"/>
    <mergeCell ref="L462:L465"/>
    <mergeCell ref="L466:L469"/>
    <mergeCell ref="L470:L473"/>
    <mergeCell ref="L474:L477"/>
    <mergeCell ref="K466:K469"/>
    <mergeCell ref="K635:K638"/>
    <mergeCell ref="L635:L638"/>
    <mergeCell ref="K639:K642"/>
    <mergeCell ref="L639:L642"/>
    <mergeCell ref="K643:K646"/>
    <mergeCell ref="L643:L646"/>
    <mergeCell ref="L659:L662"/>
    <mergeCell ref="A664:N664"/>
    <mergeCell ref="K666:K669"/>
    <mergeCell ref="L666:L669"/>
    <mergeCell ref="K670:K673"/>
    <mergeCell ref="L670:L673"/>
    <mergeCell ref="K674:K677"/>
    <mergeCell ref="L674:L677"/>
    <mergeCell ref="L678:L681"/>
    <mergeCell ref="K678:K681"/>
    <mergeCell ref="K682:K685"/>
    <mergeCell ref="K686:K689"/>
    <mergeCell ref="K690:K693"/>
    <mergeCell ref="L690:L693"/>
    <mergeCell ref="K694:K697"/>
    <mergeCell ref="L694:L697"/>
    <mergeCell ref="L714:L717"/>
    <mergeCell ref="L721:L724"/>
    <mergeCell ref="L725:L728"/>
    <mergeCell ref="K698:K701"/>
    <mergeCell ref="L698:L701"/>
    <mergeCell ref="K702:K705"/>
    <mergeCell ref="L702:L705"/>
    <mergeCell ref="K706:K709"/>
    <mergeCell ref="L706:L709"/>
    <mergeCell ref="L710:L713"/>
    <mergeCell ref="K710:K713"/>
    <mergeCell ref="K714:K717"/>
    <mergeCell ref="K721:K724"/>
    <mergeCell ref="K725:K728"/>
    <mergeCell ref="C301:C304"/>
    <mergeCell ref="C305:C308"/>
    <mergeCell ref="C309:C312"/>
    <mergeCell ref="D289:D292"/>
    <mergeCell ref="D293:D296"/>
    <mergeCell ref="D297:D300"/>
    <mergeCell ref="D301:D304"/>
    <mergeCell ref="D305:D308"/>
    <mergeCell ref="D309:D312"/>
    <mergeCell ref="D313:D316"/>
    <mergeCell ref="D317:D320"/>
    <mergeCell ref="D321:D324"/>
    <mergeCell ref="D325:D328"/>
    <mergeCell ref="D329:D332"/>
    <mergeCell ref="D336:D339"/>
    <mergeCell ref="D340:D343"/>
    <mergeCell ref="D344:D347"/>
    <mergeCell ref="C344:C347"/>
    <mergeCell ref="C258:C261"/>
    <mergeCell ref="C262:C265"/>
    <mergeCell ref="C266:C269"/>
    <mergeCell ref="C270:C273"/>
    <mergeCell ref="C274:C277"/>
    <mergeCell ref="C281:C284"/>
    <mergeCell ref="D258:D261"/>
    <mergeCell ref="D262:D265"/>
    <mergeCell ref="D266:D269"/>
    <mergeCell ref="D270:D273"/>
    <mergeCell ref="D274:D277"/>
    <mergeCell ref="D281:D284"/>
    <mergeCell ref="D285:D288"/>
    <mergeCell ref="C285:C288"/>
    <mergeCell ref="C289:C292"/>
    <mergeCell ref="C293:C296"/>
    <mergeCell ref="C297:C300"/>
    <mergeCell ref="D356:D359"/>
    <mergeCell ref="C360:C363"/>
    <mergeCell ref="D360:D363"/>
    <mergeCell ref="C364:C367"/>
    <mergeCell ref="D364:D367"/>
    <mergeCell ref="C368:C371"/>
    <mergeCell ref="D368:D371"/>
    <mergeCell ref="C372:C375"/>
    <mergeCell ref="D372:D375"/>
    <mergeCell ref="C376:C379"/>
    <mergeCell ref="D376:D379"/>
    <mergeCell ref="D380:D383"/>
    <mergeCell ref="D384:D387"/>
    <mergeCell ref="C445:F445"/>
    <mergeCell ref="G445:J445"/>
    <mergeCell ref="K445:N445"/>
    <mergeCell ref="C380:C383"/>
    <mergeCell ref="C384:C387"/>
    <mergeCell ref="A389:N389"/>
    <mergeCell ref="C390:F390"/>
    <mergeCell ref="G390:J390"/>
    <mergeCell ref="K390:N390"/>
    <mergeCell ref="A444:N444"/>
    <mergeCell ref="G391:G394"/>
    <mergeCell ref="H391:H394"/>
    <mergeCell ref="G395:G398"/>
    <mergeCell ref="H395:H398"/>
    <mergeCell ref="G399:G402"/>
    <mergeCell ref="H399:H402"/>
    <mergeCell ref="C391:C394"/>
    <mergeCell ref="C395:C398"/>
    <mergeCell ref="D395:D398"/>
    <mergeCell ref="D116:D119"/>
    <mergeCell ref="C116:C119"/>
    <mergeCell ref="C120:C123"/>
    <mergeCell ref="C124:C127"/>
    <mergeCell ref="C128:C131"/>
    <mergeCell ref="C132:C135"/>
    <mergeCell ref="C136:C139"/>
    <mergeCell ref="C140:C143"/>
    <mergeCell ref="C144:C147"/>
    <mergeCell ref="C148:C151"/>
    <mergeCell ref="C152:C155"/>
    <mergeCell ref="C156:C159"/>
    <mergeCell ref="D156:D159"/>
    <mergeCell ref="C160:C163"/>
    <mergeCell ref="D160:D163"/>
    <mergeCell ref="D348:D351"/>
    <mergeCell ref="D352:D355"/>
    <mergeCell ref="D120:D123"/>
    <mergeCell ref="D124:D127"/>
    <mergeCell ref="D128:D131"/>
    <mergeCell ref="D132:D135"/>
    <mergeCell ref="D136:D139"/>
    <mergeCell ref="D140:D143"/>
    <mergeCell ref="D144:D147"/>
    <mergeCell ref="D148:D151"/>
    <mergeCell ref="D152:D155"/>
    <mergeCell ref="C246:C249"/>
    <mergeCell ref="D246:D249"/>
    <mergeCell ref="C250:C253"/>
    <mergeCell ref="D250:D253"/>
    <mergeCell ref="D254:D257"/>
    <mergeCell ref="C254:C257"/>
    <mergeCell ref="C61:C64"/>
    <mergeCell ref="D61:D64"/>
    <mergeCell ref="A69:A72"/>
    <mergeCell ref="D73:D76"/>
    <mergeCell ref="C69:C72"/>
    <mergeCell ref="C73:C76"/>
    <mergeCell ref="C77:C80"/>
    <mergeCell ref="D77:D80"/>
    <mergeCell ref="C81:C84"/>
    <mergeCell ref="D81:D84"/>
    <mergeCell ref="D85:D88"/>
    <mergeCell ref="A73:A76"/>
    <mergeCell ref="A77:A80"/>
    <mergeCell ref="A81:A84"/>
    <mergeCell ref="A85:A88"/>
    <mergeCell ref="A89:A92"/>
    <mergeCell ref="A93:A96"/>
    <mergeCell ref="C85:C88"/>
    <mergeCell ref="C89:C92"/>
    <mergeCell ref="C93:C96"/>
    <mergeCell ref="D89:D92"/>
    <mergeCell ref="D93:D96"/>
    <mergeCell ref="A14:A17"/>
    <mergeCell ref="A18:A21"/>
    <mergeCell ref="C18:C21"/>
    <mergeCell ref="D18:D21"/>
    <mergeCell ref="G18:G21"/>
    <mergeCell ref="H18:H21"/>
    <mergeCell ref="A22:A25"/>
    <mergeCell ref="C22:C25"/>
    <mergeCell ref="D22:D25"/>
    <mergeCell ref="A26:A29"/>
    <mergeCell ref="C26:C29"/>
    <mergeCell ref="D26:D29"/>
    <mergeCell ref="C30:C33"/>
    <mergeCell ref="D30:D33"/>
    <mergeCell ref="C34:C37"/>
    <mergeCell ref="D34:D37"/>
    <mergeCell ref="C38:C41"/>
    <mergeCell ref="D38:D41"/>
    <mergeCell ref="K26:K29"/>
    <mergeCell ref="K30:K33"/>
    <mergeCell ref="K34:K37"/>
    <mergeCell ref="K6:K9"/>
    <mergeCell ref="K14:K17"/>
    <mergeCell ref="K18:K21"/>
    <mergeCell ref="L18:L21"/>
    <mergeCell ref="K22:K25"/>
    <mergeCell ref="L22:L25"/>
    <mergeCell ref="L26:L29"/>
    <mergeCell ref="K73:K76"/>
    <mergeCell ref="L73:L76"/>
    <mergeCell ref="D69:D72"/>
    <mergeCell ref="G69:G72"/>
    <mergeCell ref="H69:H72"/>
    <mergeCell ref="K69:K72"/>
    <mergeCell ref="L69:L72"/>
    <mergeCell ref="G73:G76"/>
    <mergeCell ref="H73:H76"/>
    <mergeCell ref="L6:L9"/>
    <mergeCell ref="D10:D13"/>
    <mergeCell ref="H10:H13"/>
    <mergeCell ref="D14:D17"/>
    <mergeCell ref="H14:H17"/>
    <mergeCell ref="L14:L17"/>
    <mergeCell ref="D42:D45"/>
    <mergeCell ref="D46:D49"/>
    <mergeCell ref="K54:K57"/>
    <mergeCell ref="K61:K64"/>
    <mergeCell ref="L61:L64"/>
    <mergeCell ref="D50:D53"/>
    <mergeCell ref="D54:D57"/>
    <mergeCell ref="S601:T601"/>
    <mergeCell ref="S602:T602"/>
    <mergeCell ref="S603:T603"/>
    <mergeCell ref="S605:T605"/>
    <mergeCell ref="S606:T606"/>
    <mergeCell ref="S607:T607"/>
    <mergeCell ref="S610:U610"/>
    <mergeCell ref="S612:T612"/>
    <mergeCell ref="S613:T613"/>
    <mergeCell ref="S614:T614"/>
    <mergeCell ref="S636:T636"/>
    <mergeCell ref="S637:T637"/>
    <mergeCell ref="S638:T638"/>
    <mergeCell ref="S640:T640"/>
    <mergeCell ref="S641:T641"/>
    <mergeCell ref="S642:T642"/>
    <mergeCell ref="S644:T644"/>
    <mergeCell ref="S578:T578"/>
    <mergeCell ref="S579:T579"/>
    <mergeCell ref="S581:T581"/>
    <mergeCell ref="S582:T582"/>
    <mergeCell ref="S583:T583"/>
    <mergeCell ref="S585:T585"/>
    <mergeCell ref="S586:T586"/>
    <mergeCell ref="S587:T587"/>
    <mergeCell ref="S589:T589"/>
    <mergeCell ref="S590:T590"/>
    <mergeCell ref="S591:T591"/>
    <mergeCell ref="S593:T593"/>
    <mergeCell ref="S594:T594"/>
    <mergeCell ref="S595:T595"/>
    <mergeCell ref="S597:T597"/>
    <mergeCell ref="S598:T598"/>
    <mergeCell ref="S599:T599"/>
    <mergeCell ref="S546:T546"/>
    <mergeCell ref="S547:T547"/>
    <mergeCell ref="S548:T548"/>
    <mergeCell ref="S550:T550"/>
    <mergeCell ref="S551:T551"/>
    <mergeCell ref="S552:T552"/>
    <mergeCell ref="S555:U555"/>
    <mergeCell ref="S617:T617"/>
    <mergeCell ref="S618:T618"/>
    <mergeCell ref="S620:T620"/>
    <mergeCell ref="S621:T621"/>
    <mergeCell ref="S622:T622"/>
    <mergeCell ref="S624:T624"/>
    <mergeCell ref="S625:T625"/>
    <mergeCell ref="S626:T626"/>
    <mergeCell ref="S628:T628"/>
    <mergeCell ref="S629:T629"/>
    <mergeCell ref="S557:T557"/>
    <mergeCell ref="S558:T558"/>
    <mergeCell ref="S559:T559"/>
    <mergeCell ref="S562:T562"/>
    <mergeCell ref="S563:T563"/>
    <mergeCell ref="S565:T565"/>
    <mergeCell ref="S566:T566"/>
    <mergeCell ref="S567:T567"/>
    <mergeCell ref="S569:T569"/>
    <mergeCell ref="S570:T570"/>
    <mergeCell ref="S571:T571"/>
    <mergeCell ref="S573:T573"/>
    <mergeCell ref="S574:T574"/>
    <mergeCell ref="S575:T575"/>
    <mergeCell ref="S577:T577"/>
    <mergeCell ref="S543:T543"/>
    <mergeCell ref="S544:T544"/>
    <mergeCell ref="S468:T468"/>
    <mergeCell ref="S469:T469"/>
    <mergeCell ref="S471:T471"/>
    <mergeCell ref="S472:T472"/>
    <mergeCell ref="S473:T473"/>
    <mergeCell ref="S475:T475"/>
    <mergeCell ref="S476:T476"/>
    <mergeCell ref="S477:T477"/>
    <mergeCell ref="S479:T479"/>
    <mergeCell ref="S480:T480"/>
    <mergeCell ref="S481:T481"/>
    <mergeCell ref="S483:T483"/>
    <mergeCell ref="S484:T484"/>
    <mergeCell ref="S485:T485"/>
    <mergeCell ref="S487:T487"/>
    <mergeCell ref="S488:T488"/>
    <mergeCell ref="S489:T489"/>
    <mergeCell ref="S491:T491"/>
    <mergeCell ref="S492:T492"/>
    <mergeCell ref="S493:T493"/>
    <mergeCell ref="S495:T495"/>
    <mergeCell ref="S496:T496"/>
    <mergeCell ref="S497:T497"/>
    <mergeCell ref="S500:U500"/>
    <mergeCell ref="S502:T502"/>
    <mergeCell ref="S503:T503"/>
    <mergeCell ref="S504:T504"/>
    <mergeCell ref="S507:T507"/>
    <mergeCell ref="S508:T508"/>
    <mergeCell ref="S510:T510"/>
    <mergeCell ref="S461:T461"/>
    <mergeCell ref="S463:T463"/>
    <mergeCell ref="S464:T464"/>
    <mergeCell ref="S465:T465"/>
    <mergeCell ref="S467:T467"/>
    <mergeCell ref="S527:T527"/>
    <mergeCell ref="S528:T528"/>
    <mergeCell ref="S530:T530"/>
    <mergeCell ref="S531:T531"/>
    <mergeCell ref="S532:T532"/>
    <mergeCell ref="S534:T534"/>
    <mergeCell ref="S535:T535"/>
    <mergeCell ref="S536:T536"/>
    <mergeCell ref="S538:T538"/>
    <mergeCell ref="S539:T539"/>
    <mergeCell ref="S540:T540"/>
    <mergeCell ref="S542:T542"/>
    <mergeCell ref="S511:T511"/>
    <mergeCell ref="S512:T512"/>
    <mergeCell ref="S514:T514"/>
    <mergeCell ref="S515:T515"/>
    <mergeCell ref="S516:T516"/>
    <mergeCell ref="S518:T518"/>
    <mergeCell ref="S519:T519"/>
    <mergeCell ref="S520:T520"/>
    <mergeCell ref="S522:T522"/>
    <mergeCell ref="S523:T523"/>
    <mergeCell ref="S524:T524"/>
    <mergeCell ref="S526:T526"/>
    <mergeCell ref="S436:T436"/>
    <mergeCell ref="S437:T437"/>
    <mergeCell ref="S438:T438"/>
    <mergeCell ref="S440:T440"/>
    <mergeCell ref="S441:T441"/>
    <mergeCell ref="S442:T442"/>
    <mergeCell ref="S445:U445"/>
    <mergeCell ref="S447:T447"/>
    <mergeCell ref="S448:T448"/>
    <mergeCell ref="S449:T449"/>
    <mergeCell ref="S452:T452"/>
    <mergeCell ref="S453:T453"/>
    <mergeCell ref="S455:T455"/>
    <mergeCell ref="S456:T456"/>
    <mergeCell ref="S457:T457"/>
    <mergeCell ref="S459:T459"/>
    <mergeCell ref="S460:T460"/>
    <mergeCell ref="S413:T413"/>
    <mergeCell ref="S414:T414"/>
    <mergeCell ref="S416:T416"/>
    <mergeCell ref="S417:T417"/>
    <mergeCell ref="S418:T418"/>
    <mergeCell ref="S420:T420"/>
    <mergeCell ref="S421:T421"/>
    <mergeCell ref="S422:T422"/>
    <mergeCell ref="S424:T424"/>
    <mergeCell ref="S425:T425"/>
    <mergeCell ref="S426:T426"/>
    <mergeCell ref="S428:T428"/>
    <mergeCell ref="S429:T429"/>
    <mergeCell ref="S430:T430"/>
    <mergeCell ref="S432:T432"/>
    <mergeCell ref="S433:T433"/>
    <mergeCell ref="S434:T434"/>
    <mergeCell ref="S387:T387"/>
    <mergeCell ref="S390:U390"/>
    <mergeCell ref="S392:T392"/>
    <mergeCell ref="S393:T393"/>
    <mergeCell ref="S394:T394"/>
    <mergeCell ref="S397:T397"/>
    <mergeCell ref="S398:T398"/>
    <mergeCell ref="S400:T400"/>
    <mergeCell ref="S401:T401"/>
    <mergeCell ref="S402:T402"/>
    <mergeCell ref="S404:T404"/>
    <mergeCell ref="S405:T405"/>
    <mergeCell ref="S406:T406"/>
    <mergeCell ref="S408:T408"/>
    <mergeCell ref="S409:T409"/>
    <mergeCell ref="S410:T410"/>
    <mergeCell ref="S412:T412"/>
    <mergeCell ref="S314:T314"/>
    <mergeCell ref="S315:T315"/>
    <mergeCell ref="S316:T316"/>
    <mergeCell ref="S318:T318"/>
    <mergeCell ref="S319:T319"/>
    <mergeCell ref="S320:T320"/>
    <mergeCell ref="S322:T322"/>
    <mergeCell ref="S323:T323"/>
    <mergeCell ref="S324:T324"/>
    <mergeCell ref="S326:T326"/>
    <mergeCell ref="S327:T327"/>
    <mergeCell ref="S328:T328"/>
    <mergeCell ref="S330:T330"/>
    <mergeCell ref="S331:T331"/>
    <mergeCell ref="S332:T332"/>
    <mergeCell ref="S335:U335"/>
    <mergeCell ref="S337:T337"/>
    <mergeCell ref="S1029:T1029"/>
    <mergeCell ref="S369:T369"/>
    <mergeCell ref="S370:T370"/>
    <mergeCell ref="S371:T371"/>
    <mergeCell ref="S373:T373"/>
    <mergeCell ref="S374:T374"/>
    <mergeCell ref="S375:T375"/>
    <mergeCell ref="S377:T377"/>
    <mergeCell ref="S378:T378"/>
    <mergeCell ref="S379:T379"/>
    <mergeCell ref="S381:T381"/>
    <mergeCell ref="S382:T382"/>
    <mergeCell ref="S383:T383"/>
    <mergeCell ref="S385:T385"/>
    <mergeCell ref="S386:T386"/>
    <mergeCell ref="S291:T291"/>
    <mergeCell ref="S292:T292"/>
    <mergeCell ref="S294:T294"/>
    <mergeCell ref="S295:T295"/>
    <mergeCell ref="S296:T296"/>
    <mergeCell ref="S298:T298"/>
    <mergeCell ref="S299:T299"/>
    <mergeCell ref="S300:T300"/>
    <mergeCell ref="S302:T302"/>
    <mergeCell ref="S303:T303"/>
    <mergeCell ref="S304:T304"/>
    <mergeCell ref="S306:T306"/>
    <mergeCell ref="S307:T307"/>
    <mergeCell ref="S308:T308"/>
    <mergeCell ref="S310:T310"/>
    <mergeCell ref="S311:T311"/>
    <mergeCell ref="S312:T312"/>
    <mergeCell ref="S984:T984"/>
    <mergeCell ref="S986:T986"/>
    <mergeCell ref="S987:T987"/>
    <mergeCell ref="S988:T988"/>
    <mergeCell ref="S990:T990"/>
    <mergeCell ref="S991:T991"/>
    <mergeCell ref="S992:T992"/>
    <mergeCell ref="S995:U995"/>
    <mergeCell ref="S997:T997"/>
    <mergeCell ref="S998:T998"/>
    <mergeCell ref="S999:T999"/>
    <mergeCell ref="S1021:T1021"/>
    <mergeCell ref="S1022:T1022"/>
    <mergeCell ref="S1023:T1023"/>
    <mergeCell ref="S1025:T1025"/>
    <mergeCell ref="S1026:T1026"/>
    <mergeCell ref="S1027:T1027"/>
    <mergeCell ref="S1015:T1015"/>
    <mergeCell ref="S1017:T1017"/>
    <mergeCell ref="S1018:T1018"/>
    <mergeCell ref="S1019:T1019"/>
    <mergeCell ref="S1039:T1039"/>
    <mergeCell ref="S1041:T1041"/>
    <mergeCell ref="S1042:T1042"/>
    <mergeCell ref="S1043:T1043"/>
    <mergeCell ref="S1045:T1045"/>
    <mergeCell ref="S1030:T1030"/>
    <mergeCell ref="S1031:T1031"/>
    <mergeCell ref="S1033:T1033"/>
    <mergeCell ref="S1034:T1034"/>
    <mergeCell ref="S1035:T1035"/>
    <mergeCell ref="S1037:T1037"/>
    <mergeCell ref="S1038:T1038"/>
    <mergeCell ref="S942:T942"/>
    <mergeCell ref="S943:T943"/>
    <mergeCell ref="S944:T944"/>
    <mergeCell ref="S947:T947"/>
    <mergeCell ref="S948:T948"/>
    <mergeCell ref="S950:T950"/>
    <mergeCell ref="S951:T951"/>
    <mergeCell ref="S952:T952"/>
    <mergeCell ref="S954:T954"/>
    <mergeCell ref="S955:T955"/>
    <mergeCell ref="S956:T956"/>
    <mergeCell ref="S958:T958"/>
    <mergeCell ref="S959:T959"/>
    <mergeCell ref="S960:T960"/>
    <mergeCell ref="S962:T962"/>
    <mergeCell ref="S963:T963"/>
    <mergeCell ref="S931:T931"/>
    <mergeCell ref="S932:T932"/>
    <mergeCell ref="S933:T933"/>
    <mergeCell ref="S935:T935"/>
    <mergeCell ref="S936:T936"/>
    <mergeCell ref="S937:T937"/>
    <mergeCell ref="S940:U940"/>
    <mergeCell ref="S1002:T1002"/>
    <mergeCell ref="S1003:T1003"/>
    <mergeCell ref="S1005:T1005"/>
    <mergeCell ref="S1006:T1006"/>
    <mergeCell ref="S1007:T1007"/>
    <mergeCell ref="S1009:T1009"/>
    <mergeCell ref="S1010:T1010"/>
    <mergeCell ref="S1011:T1011"/>
    <mergeCell ref="S1013:T1013"/>
    <mergeCell ref="S1014:T1014"/>
    <mergeCell ref="S964:T964"/>
    <mergeCell ref="S966:T966"/>
    <mergeCell ref="S967:T967"/>
    <mergeCell ref="S968:T968"/>
    <mergeCell ref="S970:T970"/>
    <mergeCell ref="S971:T971"/>
    <mergeCell ref="S972:T972"/>
    <mergeCell ref="S974:T974"/>
    <mergeCell ref="S975:T975"/>
    <mergeCell ref="S976:T976"/>
    <mergeCell ref="S978:T978"/>
    <mergeCell ref="S979:T979"/>
    <mergeCell ref="S980:T980"/>
    <mergeCell ref="S982:T982"/>
    <mergeCell ref="S983:T983"/>
    <mergeCell ref="S925:T925"/>
    <mergeCell ref="S927:T927"/>
    <mergeCell ref="S928:T928"/>
    <mergeCell ref="S929:T929"/>
    <mergeCell ref="S853:T853"/>
    <mergeCell ref="S854:T854"/>
    <mergeCell ref="S856:T856"/>
    <mergeCell ref="S857:T857"/>
    <mergeCell ref="S858:T858"/>
    <mergeCell ref="S860:T860"/>
    <mergeCell ref="S861:T861"/>
    <mergeCell ref="S862:T862"/>
    <mergeCell ref="S864:T864"/>
    <mergeCell ref="S865:T865"/>
    <mergeCell ref="S866:T866"/>
    <mergeCell ref="S868:T868"/>
    <mergeCell ref="S869:T869"/>
    <mergeCell ref="S870:T870"/>
    <mergeCell ref="S872:T872"/>
    <mergeCell ref="S873:T873"/>
    <mergeCell ref="S874:T874"/>
    <mergeCell ref="S876:T876"/>
    <mergeCell ref="S877:T877"/>
    <mergeCell ref="S878:T878"/>
    <mergeCell ref="S880:T880"/>
    <mergeCell ref="S881:T881"/>
    <mergeCell ref="S882:T882"/>
    <mergeCell ref="S885:U885"/>
    <mergeCell ref="S887:T887"/>
    <mergeCell ref="S888:T888"/>
    <mergeCell ref="S889:T889"/>
    <mergeCell ref="S892:T892"/>
    <mergeCell ref="S844:T844"/>
    <mergeCell ref="S845:T845"/>
    <mergeCell ref="S846:T846"/>
    <mergeCell ref="S848:T848"/>
    <mergeCell ref="S849:T849"/>
    <mergeCell ref="S850:T850"/>
    <mergeCell ref="S852:T852"/>
    <mergeCell ref="S912:T912"/>
    <mergeCell ref="S913:T913"/>
    <mergeCell ref="S915:T915"/>
    <mergeCell ref="S916:T916"/>
    <mergeCell ref="S917:T917"/>
    <mergeCell ref="S919:T919"/>
    <mergeCell ref="S920:T920"/>
    <mergeCell ref="S921:T921"/>
    <mergeCell ref="S923:T923"/>
    <mergeCell ref="S924:T924"/>
    <mergeCell ref="S893:T893"/>
    <mergeCell ref="S895:T895"/>
    <mergeCell ref="S896:T896"/>
    <mergeCell ref="S897:T897"/>
    <mergeCell ref="S899:T899"/>
    <mergeCell ref="S900:T900"/>
    <mergeCell ref="S901:T901"/>
    <mergeCell ref="S903:T903"/>
    <mergeCell ref="S904:T904"/>
    <mergeCell ref="S905:T905"/>
    <mergeCell ref="S907:T907"/>
    <mergeCell ref="S908:T908"/>
    <mergeCell ref="S909:T909"/>
    <mergeCell ref="S911:T911"/>
    <mergeCell ref="S802:T802"/>
    <mergeCell ref="S803:T803"/>
    <mergeCell ref="S805:T805"/>
    <mergeCell ref="S806:T806"/>
    <mergeCell ref="S807:T807"/>
    <mergeCell ref="S809:T809"/>
    <mergeCell ref="S810:T810"/>
    <mergeCell ref="S811:T811"/>
    <mergeCell ref="S813:T813"/>
    <mergeCell ref="S814:T814"/>
    <mergeCell ref="S815:T815"/>
    <mergeCell ref="S817:T817"/>
    <mergeCell ref="S818:T818"/>
    <mergeCell ref="S819:T819"/>
    <mergeCell ref="S821:T821"/>
    <mergeCell ref="S822:T822"/>
    <mergeCell ref="S823:T823"/>
    <mergeCell ref="S767:T767"/>
    <mergeCell ref="S768:T768"/>
    <mergeCell ref="S770:T770"/>
    <mergeCell ref="S771:T771"/>
    <mergeCell ref="S772:T772"/>
    <mergeCell ref="S775:U775"/>
    <mergeCell ref="S777:T777"/>
    <mergeCell ref="S778:T778"/>
    <mergeCell ref="S779:T779"/>
    <mergeCell ref="S782:T782"/>
    <mergeCell ref="S783:T783"/>
    <mergeCell ref="S785:T785"/>
    <mergeCell ref="S786:T786"/>
    <mergeCell ref="S787:T787"/>
    <mergeCell ref="S789:T789"/>
    <mergeCell ref="S790:T790"/>
    <mergeCell ref="S791:T791"/>
    <mergeCell ref="S731:T731"/>
    <mergeCell ref="S732:T732"/>
    <mergeCell ref="S734:T734"/>
    <mergeCell ref="S735:T735"/>
    <mergeCell ref="S736:T736"/>
    <mergeCell ref="S738:T738"/>
    <mergeCell ref="S739:T739"/>
    <mergeCell ref="S740:T740"/>
    <mergeCell ref="S742:T742"/>
    <mergeCell ref="S743:T743"/>
    <mergeCell ref="S744:T744"/>
    <mergeCell ref="S746:T746"/>
    <mergeCell ref="S747:T747"/>
    <mergeCell ref="S748:T748"/>
    <mergeCell ref="S750:T750"/>
    <mergeCell ref="S751:T751"/>
    <mergeCell ref="S752:T752"/>
    <mergeCell ref="S703:T703"/>
    <mergeCell ref="S704:T704"/>
    <mergeCell ref="S705:T705"/>
    <mergeCell ref="S707:T707"/>
    <mergeCell ref="S708:T708"/>
    <mergeCell ref="S709:T709"/>
    <mergeCell ref="S711:T711"/>
    <mergeCell ref="S712:T712"/>
    <mergeCell ref="S713:T713"/>
    <mergeCell ref="S715:T715"/>
    <mergeCell ref="S716:T716"/>
    <mergeCell ref="S717:T717"/>
    <mergeCell ref="S720:U720"/>
    <mergeCell ref="S722:T722"/>
    <mergeCell ref="S723:T723"/>
    <mergeCell ref="S724:T724"/>
    <mergeCell ref="S727:T727"/>
    <mergeCell ref="S680:T680"/>
    <mergeCell ref="S681:T681"/>
    <mergeCell ref="S683:T683"/>
    <mergeCell ref="S684:T684"/>
    <mergeCell ref="S685:T685"/>
    <mergeCell ref="S687:T687"/>
    <mergeCell ref="S688:T688"/>
    <mergeCell ref="S689:T689"/>
    <mergeCell ref="S691:T691"/>
    <mergeCell ref="S692:T692"/>
    <mergeCell ref="S693:T693"/>
    <mergeCell ref="S695:T695"/>
    <mergeCell ref="S696:T696"/>
    <mergeCell ref="S697:T697"/>
    <mergeCell ref="S699:T699"/>
    <mergeCell ref="S700:T700"/>
    <mergeCell ref="S701:T701"/>
    <mergeCell ref="S654:T654"/>
    <mergeCell ref="S656:T656"/>
    <mergeCell ref="S657:T657"/>
    <mergeCell ref="S658:T658"/>
    <mergeCell ref="S660:T660"/>
    <mergeCell ref="S661:T661"/>
    <mergeCell ref="S662:T662"/>
    <mergeCell ref="S665:U665"/>
    <mergeCell ref="S667:T667"/>
    <mergeCell ref="S668:T668"/>
    <mergeCell ref="S669:T669"/>
    <mergeCell ref="S672:T672"/>
    <mergeCell ref="S673:T673"/>
    <mergeCell ref="S675:T675"/>
    <mergeCell ref="S676:T676"/>
    <mergeCell ref="S677:T677"/>
    <mergeCell ref="S679:T679"/>
    <mergeCell ref="K623:K626"/>
    <mergeCell ref="K627:K630"/>
    <mergeCell ref="K631:K634"/>
    <mergeCell ref="L604:L607"/>
    <mergeCell ref="L611:L614"/>
    <mergeCell ref="K615:K618"/>
    <mergeCell ref="L615:L618"/>
    <mergeCell ref="K619:K622"/>
    <mergeCell ref="L619:L622"/>
    <mergeCell ref="L623:L626"/>
    <mergeCell ref="S645:T645"/>
    <mergeCell ref="S646:T646"/>
    <mergeCell ref="S648:T648"/>
    <mergeCell ref="S649:T649"/>
    <mergeCell ref="S650:T650"/>
    <mergeCell ref="S652:T652"/>
    <mergeCell ref="S653:T653"/>
    <mergeCell ref="S630:T630"/>
    <mergeCell ref="S632:T632"/>
    <mergeCell ref="S633:T633"/>
    <mergeCell ref="S634:T634"/>
    <mergeCell ref="K580:K583"/>
    <mergeCell ref="K584:K587"/>
    <mergeCell ref="K588:K591"/>
    <mergeCell ref="K568:K571"/>
    <mergeCell ref="L568:L571"/>
    <mergeCell ref="K572:K575"/>
    <mergeCell ref="L572:L575"/>
    <mergeCell ref="K576:K579"/>
    <mergeCell ref="L576:L579"/>
    <mergeCell ref="L580:L583"/>
    <mergeCell ref="K600:K603"/>
    <mergeCell ref="K604:K607"/>
    <mergeCell ref="K611:K614"/>
    <mergeCell ref="L584:L587"/>
    <mergeCell ref="L588:L591"/>
    <mergeCell ref="K592:K595"/>
    <mergeCell ref="L592:L595"/>
    <mergeCell ref="K596:K599"/>
    <mergeCell ref="L596:L599"/>
    <mergeCell ref="L600:L603"/>
    <mergeCell ref="L521:L524"/>
    <mergeCell ref="K525:K528"/>
    <mergeCell ref="L525:L528"/>
    <mergeCell ref="L529:L532"/>
    <mergeCell ref="L533:L536"/>
    <mergeCell ref="L537:L540"/>
    <mergeCell ref="K541:K544"/>
    <mergeCell ref="L541:L544"/>
    <mergeCell ref="K545:K548"/>
    <mergeCell ref="L545:L548"/>
    <mergeCell ref="L549:L552"/>
    <mergeCell ref="K549:K552"/>
    <mergeCell ref="K556:K559"/>
    <mergeCell ref="L556:L559"/>
    <mergeCell ref="K560:K563"/>
    <mergeCell ref="L560:L563"/>
    <mergeCell ref="K564:K567"/>
    <mergeCell ref="L564:L567"/>
    <mergeCell ref="K403:K406"/>
    <mergeCell ref="L380:L383"/>
    <mergeCell ref="L384:L387"/>
    <mergeCell ref="L391:L394"/>
    <mergeCell ref="L395:L398"/>
    <mergeCell ref="L399:L402"/>
    <mergeCell ref="L403:L406"/>
    <mergeCell ref="L407:L410"/>
    <mergeCell ref="K407:K410"/>
    <mergeCell ref="K411:K414"/>
    <mergeCell ref="K415:K418"/>
    <mergeCell ref="K419:K422"/>
    <mergeCell ref="K423:K426"/>
    <mergeCell ref="K427:K430"/>
    <mergeCell ref="K431:K434"/>
    <mergeCell ref="L627:L630"/>
    <mergeCell ref="L631:L634"/>
    <mergeCell ref="L439:L442"/>
    <mergeCell ref="L446:L449"/>
    <mergeCell ref="L411:L414"/>
    <mergeCell ref="L415:L418"/>
    <mergeCell ref="L419:L422"/>
    <mergeCell ref="L423:L426"/>
    <mergeCell ref="L427:L430"/>
    <mergeCell ref="L431:L434"/>
    <mergeCell ref="L435:L438"/>
    <mergeCell ref="K509:K512"/>
    <mergeCell ref="K513:K516"/>
    <mergeCell ref="K517:K520"/>
    <mergeCell ref="K494:K497"/>
    <mergeCell ref="L494:L497"/>
    <mergeCell ref="K501:K504"/>
    <mergeCell ref="K356:K359"/>
    <mergeCell ref="L356:L359"/>
    <mergeCell ref="K360:K363"/>
    <mergeCell ref="L360:L363"/>
    <mergeCell ref="K364:K367"/>
    <mergeCell ref="L364:L367"/>
    <mergeCell ref="K368:K371"/>
    <mergeCell ref="L368:L371"/>
    <mergeCell ref="K372:K375"/>
    <mergeCell ref="L372:L375"/>
    <mergeCell ref="L376:L379"/>
    <mergeCell ref="K376:K379"/>
    <mergeCell ref="K380:K383"/>
    <mergeCell ref="K384:K387"/>
    <mergeCell ref="K391:K394"/>
    <mergeCell ref="K395:K398"/>
    <mergeCell ref="K399:K402"/>
    <mergeCell ref="AA575:AB575"/>
    <mergeCell ref="AA577:AB577"/>
    <mergeCell ref="AA578:AB578"/>
    <mergeCell ref="AA579:AB579"/>
    <mergeCell ref="AA581:AB581"/>
    <mergeCell ref="AA582:AB582"/>
    <mergeCell ref="AA583:AB583"/>
    <mergeCell ref="K435:K438"/>
    <mergeCell ref="K439:K442"/>
    <mergeCell ref="K446:K449"/>
    <mergeCell ref="K450:K453"/>
    <mergeCell ref="L450:L453"/>
    <mergeCell ref="K454:K457"/>
    <mergeCell ref="L454:L457"/>
    <mergeCell ref="L478:L481"/>
    <mergeCell ref="K478:K481"/>
    <mergeCell ref="K482:K485"/>
    <mergeCell ref="L482:L485"/>
    <mergeCell ref="K486:K489"/>
    <mergeCell ref="L486:L489"/>
    <mergeCell ref="K490:K493"/>
    <mergeCell ref="L490:L493"/>
    <mergeCell ref="L501:L504"/>
    <mergeCell ref="K505:K508"/>
    <mergeCell ref="L505:L508"/>
    <mergeCell ref="L509:L512"/>
    <mergeCell ref="K529:K532"/>
    <mergeCell ref="K533:K536"/>
    <mergeCell ref="K537:K540"/>
    <mergeCell ref="L513:L516"/>
    <mergeCell ref="L517:L520"/>
    <mergeCell ref="K521:K524"/>
    <mergeCell ref="W354:X354"/>
    <mergeCell ref="W355:X355"/>
    <mergeCell ref="W357:X357"/>
    <mergeCell ref="W358:X358"/>
    <mergeCell ref="W359:X359"/>
    <mergeCell ref="AA369:AB369"/>
    <mergeCell ref="AA370:AB370"/>
    <mergeCell ref="AA526:AB526"/>
    <mergeCell ref="AA527:AB527"/>
    <mergeCell ref="AA528:AB528"/>
    <mergeCell ref="AA530:AB530"/>
    <mergeCell ref="AA531:AB531"/>
    <mergeCell ref="AA532:AB532"/>
    <mergeCell ref="AA534:AB534"/>
    <mergeCell ref="AA546:AB546"/>
    <mergeCell ref="AA547:AB547"/>
    <mergeCell ref="AA548:AB548"/>
    <mergeCell ref="AA536:AB536"/>
    <mergeCell ref="AA538:AB538"/>
    <mergeCell ref="AA539:AB539"/>
    <mergeCell ref="AA540:AB540"/>
    <mergeCell ref="AA542:AB542"/>
    <mergeCell ref="AA543:AB543"/>
    <mergeCell ref="AA544:AB544"/>
    <mergeCell ref="W335:Y335"/>
    <mergeCell ref="W337:X337"/>
    <mergeCell ref="W338:X338"/>
    <mergeCell ref="W339:X339"/>
    <mergeCell ref="O340:P341"/>
    <mergeCell ref="Q340:Q341"/>
    <mergeCell ref="S341:T341"/>
    <mergeCell ref="W341:X341"/>
    <mergeCell ref="W342:X342"/>
    <mergeCell ref="W343:X343"/>
    <mergeCell ref="W345:X345"/>
    <mergeCell ref="W346:X346"/>
    <mergeCell ref="W347:X347"/>
    <mergeCell ref="W349:X349"/>
    <mergeCell ref="W350:X350"/>
    <mergeCell ref="W351:X351"/>
    <mergeCell ref="W353:X353"/>
    <mergeCell ref="S338:T338"/>
    <mergeCell ref="S339:T339"/>
    <mergeCell ref="S342:T342"/>
    <mergeCell ref="S343:T343"/>
    <mergeCell ref="S345:T345"/>
    <mergeCell ref="S346:T346"/>
    <mergeCell ref="S347:T347"/>
    <mergeCell ref="S349:T349"/>
    <mergeCell ref="S350:T350"/>
    <mergeCell ref="S351:T351"/>
    <mergeCell ref="S353:T353"/>
    <mergeCell ref="S354:T354"/>
    <mergeCell ref="S355:T355"/>
    <mergeCell ref="S357:T357"/>
    <mergeCell ref="S358:T358"/>
    <mergeCell ref="S359:T359"/>
    <mergeCell ref="S361:T361"/>
    <mergeCell ref="S362:T362"/>
    <mergeCell ref="S363:T363"/>
    <mergeCell ref="S365:T365"/>
    <mergeCell ref="S366:T366"/>
    <mergeCell ref="S367:T367"/>
    <mergeCell ref="W314:X314"/>
    <mergeCell ref="AA314:AB314"/>
    <mergeCell ref="W315:X315"/>
    <mergeCell ref="AA315:AB315"/>
    <mergeCell ref="W316:X316"/>
    <mergeCell ref="AA316:AB316"/>
    <mergeCell ref="AA318:AB318"/>
    <mergeCell ref="W318:X318"/>
    <mergeCell ref="W319:X319"/>
    <mergeCell ref="W320:X320"/>
    <mergeCell ref="W322:X322"/>
    <mergeCell ref="W323:X323"/>
    <mergeCell ref="W324:X324"/>
    <mergeCell ref="W326:X326"/>
    <mergeCell ref="W327:X327"/>
    <mergeCell ref="W328:X328"/>
    <mergeCell ref="W330:X330"/>
    <mergeCell ref="W331:X331"/>
    <mergeCell ref="W307:X307"/>
    <mergeCell ref="W308:X308"/>
    <mergeCell ref="W310:X310"/>
    <mergeCell ref="W311:X311"/>
    <mergeCell ref="AA311:AB311"/>
    <mergeCell ref="W312:X312"/>
    <mergeCell ref="AA312:AB312"/>
    <mergeCell ref="AA349:AB349"/>
    <mergeCell ref="AA350:AB350"/>
    <mergeCell ref="AA339:AB339"/>
    <mergeCell ref="AA341:AB341"/>
    <mergeCell ref="AA342:AB342"/>
    <mergeCell ref="AA343:AB343"/>
    <mergeCell ref="AA345:AB345"/>
    <mergeCell ref="AA346:AB346"/>
    <mergeCell ref="AA347:AB347"/>
    <mergeCell ref="AA319:AB319"/>
    <mergeCell ref="AA320:AB320"/>
    <mergeCell ref="AA322:AB322"/>
    <mergeCell ref="AA323:AB323"/>
    <mergeCell ref="AA324:AB324"/>
    <mergeCell ref="AA326:AB326"/>
    <mergeCell ref="AA327:AB327"/>
    <mergeCell ref="AA328:AB328"/>
    <mergeCell ref="AA330:AB330"/>
    <mergeCell ref="AA331:AB331"/>
    <mergeCell ref="AA332:AB332"/>
    <mergeCell ref="AA335:AC335"/>
    <mergeCell ref="AA337:AB337"/>
    <mergeCell ref="AA338:AB338"/>
    <mergeCell ref="W332:X332"/>
    <mergeCell ref="U334:Y334"/>
    <mergeCell ref="O285:P286"/>
    <mergeCell ref="Q285:Q286"/>
    <mergeCell ref="S286:T286"/>
    <mergeCell ref="AA286:AB286"/>
    <mergeCell ref="W287:X287"/>
    <mergeCell ref="AA287:AB287"/>
    <mergeCell ref="AA288:AB288"/>
    <mergeCell ref="W288:X288"/>
    <mergeCell ref="W290:X290"/>
    <mergeCell ref="AA290:AB290"/>
    <mergeCell ref="W291:X291"/>
    <mergeCell ref="AA291:AB291"/>
    <mergeCell ref="W292:X292"/>
    <mergeCell ref="AA292:AB292"/>
    <mergeCell ref="W294:X294"/>
    <mergeCell ref="AA294:AB294"/>
    <mergeCell ref="W295:X295"/>
    <mergeCell ref="AA295:AB295"/>
    <mergeCell ref="W480:X480"/>
    <mergeCell ref="W481:X481"/>
    <mergeCell ref="W483:X483"/>
    <mergeCell ref="W484:X484"/>
    <mergeCell ref="W485:X485"/>
    <mergeCell ref="W487:X487"/>
    <mergeCell ref="W488:X488"/>
    <mergeCell ref="W489:X489"/>
    <mergeCell ref="W506:X506"/>
    <mergeCell ref="W507:X507"/>
    <mergeCell ref="W508:X508"/>
    <mergeCell ref="W510:X510"/>
    <mergeCell ref="W511:X511"/>
    <mergeCell ref="W512:X512"/>
    <mergeCell ref="W514:X514"/>
    <mergeCell ref="S260:T260"/>
    <mergeCell ref="S261:T261"/>
    <mergeCell ref="S263:T263"/>
    <mergeCell ref="S264:T264"/>
    <mergeCell ref="S265:T265"/>
    <mergeCell ref="S267:T267"/>
    <mergeCell ref="S268:T268"/>
    <mergeCell ref="S269:T269"/>
    <mergeCell ref="S271:T271"/>
    <mergeCell ref="S272:T272"/>
    <mergeCell ref="S273:T273"/>
    <mergeCell ref="S275:T275"/>
    <mergeCell ref="S276:T276"/>
    <mergeCell ref="S277:T277"/>
    <mergeCell ref="W296:X296"/>
    <mergeCell ref="W298:X298"/>
    <mergeCell ref="W299:X299"/>
    <mergeCell ref="W457:X457"/>
    <mergeCell ref="W459:X459"/>
    <mergeCell ref="W460:X460"/>
    <mergeCell ref="W461:X461"/>
    <mergeCell ref="W463:X463"/>
    <mergeCell ref="W464:X464"/>
    <mergeCell ref="W465:X465"/>
    <mergeCell ref="W467:X467"/>
    <mergeCell ref="W468:X468"/>
    <mergeCell ref="W469:X469"/>
    <mergeCell ref="W471:X471"/>
    <mergeCell ref="W472:X472"/>
    <mergeCell ref="W473:X473"/>
    <mergeCell ref="W475:X475"/>
    <mergeCell ref="W476:X476"/>
    <mergeCell ref="W477:X477"/>
    <mergeCell ref="W479:X479"/>
    <mergeCell ref="AE275:AF275"/>
    <mergeCell ref="AA276:AB276"/>
    <mergeCell ref="AE276:AF276"/>
    <mergeCell ref="AA277:AB277"/>
    <mergeCell ref="AE277:AF277"/>
    <mergeCell ref="AA280:AC280"/>
    <mergeCell ref="Q505:Q506"/>
    <mergeCell ref="S506:T506"/>
    <mergeCell ref="W491:X491"/>
    <mergeCell ref="W492:X492"/>
    <mergeCell ref="W493:X493"/>
    <mergeCell ref="W495:X495"/>
    <mergeCell ref="W496:X496"/>
    <mergeCell ref="W497:X497"/>
    <mergeCell ref="O505:P506"/>
    <mergeCell ref="W393:X393"/>
    <mergeCell ref="W394:X394"/>
    <mergeCell ref="O395:P396"/>
    <mergeCell ref="Q395:Q396"/>
    <mergeCell ref="S396:T396"/>
    <mergeCell ref="W396:X396"/>
    <mergeCell ref="W397:X397"/>
    <mergeCell ref="W398:X398"/>
    <mergeCell ref="W400:X400"/>
    <mergeCell ref="O450:P451"/>
    <mergeCell ref="Q450:Q451"/>
    <mergeCell ref="S451:T451"/>
    <mergeCell ref="W451:X451"/>
    <mergeCell ref="W452:X452"/>
    <mergeCell ref="W453:X453"/>
    <mergeCell ref="W455:X455"/>
    <mergeCell ref="W456:X456"/>
    <mergeCell ref="W232:X232"/>
    <mergeCell ref="W233:X233"/>
    <mergeCell ref="W235:X235"/>
    <mergeCell ref="W236:X236"/>
    <mergeCell ref="W237:X237"/>
    <mergeCell ref="W239:X239"/>
    <mergeCell ref="W240:X240"/>
    <mergeCell ref="W241:X241"/>
    <mergeCell ref="W243:X243"/>
    <mergeCell ref="W244:X244"/>
    <mergeCell ref="W245:X245"/>
    <mergeCell ref="W247:X247"/>
    <mergeCell ref="W248:X248"/>
    <mergeCell ref="W249:X249"/>
    <mergeCell ref="W251:X251"/>
    <mergeCell ref="W252:X252"/>
    <mergeCell ref="W253:X253"/>
    <mergeCell ref="AE266:AF266"/>
    <mergeCell ref="AE260:AF260"/>
    <mergeCell ref="AE261:AF261"/>
    <mergeCell ref="AE262:AF262"/>
    <mergeCell ref="AA263:AB263"/>
    <mergeCell ref="AE263:AF263"/>
    <mergeCell ref="AA264:AB264"/>
    <mergeCell ref="AA265:AB265"/>
    <mergeCell ref="AA272:AB272"/>
    <mergeCell ref="AE272:AF272"/>
    <mergeCell ref="W284:X284"/>
    <mergeCell ref="W286:X286"/>
    <mergeCell ref="W275:X275"/>
    <mergeCell ref="W276:X276"/>
    <mergeCell ref="W277:X277"/>
    <mergeCell ref="U279:Y279"/>
    <mergeCell ref="W280:Y280"/>
    <mergeCell ref="W282:X282"/>
    <mergeCell ref="W283:X283"/>
    <mergeCell ref="W268:X268"/>
    <mergeCell ref="W269:X269"/>
    <mergeCell ref="W271:X271"/>
    <mergeCell ref="W272:X272"/>
    <mergeCell ref="W273:X273"/>
    <mergeCell ref="AA273:AB273"/>
    <mergeCell ref="AE273:AF273"/>
    <mergeCell ref="W260:X260"/>
    <mergeCell ref="W261:X261"/>
    <mergeCell ref="W263:X263"/>
    <mergeCell ref="W264:X264"/>
    <mergeCell ref="W265:X265"/>
    <mergeCell ref="W267:X267"/>
    <mergeCell ref="AA244:AB244"/>
    <mergeCell ref="AA245:AB245"/>
    <mergeCell ref="AA247:AB247"/>
    <mergeCell ref="AA248:AB248"/>
    <mergeCell ref="AA249:AB249"/>
    <mergeCell ref="AA251:AB251"/>
    <mergeCell ref="AA252:AB252"/>
    <mergeCell ref="AA253:AB253"/>
    <mergeCell ref="AA255:AB255"/>
    <mergeCell ref="AA256:AB256"/>
    <mergeCell ref="AA257:AB257"/>
    <mergeCell ref="AA259:AB259"/>
    <mergeCell ref="AE259:AL259"/>
    <mergeCell ref="AA260:AB260"/>
    <mergeCell ref="AA261:AB261"/>
    <mergeCell ref="AE264:AF264"/>
    <mergeCell ref="AE265:AF265"/>
    <mergeCell ref="L207:L210"/>
    <mergeCell ref="L211:L214"/>
    <mergeCell ref="K183:K186"/>
    <mergeCell ref="L183:L186"/>
    <mergeCell ref="K187:K190"/>
    <mergeCell ref="L187:L190"/>
    <mergeCell ref="K191:K194"/>
    <mergeCell ref="L191:L194"/>
    <mergeCell ref="L195:L198"/>
    <mergeCell ref="AE270:AF270"/>
    <mergeCell ref="AE271:AF271"/>
    <mergeCell ref="AE274:AF274"/>
    <mergeCell ref="AA267:AB267"/>
    <mergeCell ref="AE267:AF267"/>
    <mergeCell ref="AA268:AB268"/>
    <mergeCell ref="AE268:AF268"/>
    <mergeCell ref="AA269:AB269"/>
    <mergeCell ref="AE269:AF269"/>
    <mergeCell ref="AA271:AB271"/>
    <mergeCell ref="AA227:AB227"/>
    <mergeCell ref="AA228:AB228"/>
    <mergeCell ref="AA229:AB229"/>
    <mergeCell ref="AA231:AB231"/>
    <mergeCell ref="AA232:AB232"/>
    <mergeCell ref="AA233:AB233"/>
    <mergeCell ref="AA235:AB235"/>
    <mergeCell ref="AA236:AB236"/>
    <mergeCell ref="AA237:AB237"/>
    <mergeCell ref="AA239:AB239"/>
    <mergeCell ref="AA240:AB240"/>
    <mergeCell ref="AA241:AB241"/>
    <mergeCell ref="AA243:AB243"/>
    <mergeCell ref="U114:Y114"/>
    <mergeCell ref="G207:G210"/>
    <mergeCell ref="G211:G214"/>
    <mergeCell ref="G195:G198"/>
    <mergeCell ref="H195:H198"/>
    <mergeCell ref="G199:G202"/>
    <mergeCell ref="H199:H202"/>
    <mergeCell ref="G203:G206"/>
    <mergeCell ref="H203:H206"/>
    <mergeCell ref="H207:H210"/>
    <mergeCell ref="H211:H214"/>
    <mergeCell ref="G136:G139"/>
    <mergeCell ref="G140:G143"/>
    <mergeCell ref="H140:H143"/>
    <mergeCell ref="G144:G147"/>
    <mergeCell ref="H144:H147"/>
    <mergeCell ref="G148:G151"/>
    <mergeCell ref="H148:H151"/>
    <mergeCell ref="G152:G155"/>
    <mergeCell ref="H152:H155"/>
    <mergeCell ref="G156:G159"/>
    <mergeCell ref="H156:H159"/>
    <mergeCell ref="G160:G163"/>
    <mergeCell ref="H160:H163"/>
    <mergeCell ref="H164:H167"/>
    <mergeCell ref="G175:G178"/>
    <mergeCell ref="H175:H178"/>
    <mergeCell ref="K175:K178"/>
    <mergeCell ref="L175:L178"/>
    <mergeCell ref="H179:H182"/>
    <mergeCell ref="K179:K182"/>
    <mergeCell ref="L179:L182"/>
    <mergeCell ref="S76:T76"/>
    <mergeCell ref="W76:X76"/>
    <mergeCell ref="AA76:AB76"/>
    <mergeCell ref="S78:T78"/>
    <mergeCell ref="W82:X82"/>
    <mergeCell ref="AA82:AB82"/>
    <mergeCell ref="S79:T79"/>
    <mergeCell ref="W79:X79"/>
    <mergeCell ref="AA79:AB79"/>
    <mergeCell ref="S80:T80"/>
    <mergeCell ref="W80:X80"/>
    <mergeCell ref="AA80:AB80"/>
    <mergeCell ref="S82:T82"/>
    <mergeCell ref="S111:T111"/>
    <mergeCell ref="W111:X111"/>
    <mergeCell ref="AA111:AB111"/>
    <mergeCell ref="S112:T112"/>
    <mergeCell ref="W112:X112"/>
    <mergeCell ref="AA112:AB112"/>
    <mergeCell ref="AE94:AL94"/>
    <mergeCell ref="AE95:AF95"/>
    <mergeCell ref="AE96:AF96"/>
    <mergeCell ref="AE97:AF97"/>
    <mergeCell ref="AE98:AF98"/>
    <mergeCell ref="AE106:AF106"/>
    <mergeCell ref="AE107:AF107"/>
    <mergeCell ref="AE108:AF108"/>
    <mergeCell ref="AE109:AF109"/>
    <mergeCell ref="AE110:AF110"/>
    <mergeCell ref="AE111:AF111"/>
    <mergeCell ref="AE112:AF112"/>
    <mergeCell ref="AE99:AF99"/>
    <mergeCell ref="AE100:AF100"/>
    <mergeCell ref="AE101:AF101"/>
    <mergeCell ref="AE102:AF102"/>
    <mergeCell ref="AE103:AF103"/>
    <mergeCell ref="AE104:AF104"/>
    <mergeCell ref="AE105:AF105"/>
    <mergeCell ref="W70:X70"/>
    <mergeCell ref="AA70:AB70"/>
    <mergeCell ref="S67:T67"/>
    <mergeCell ref="W67:X67"/>
    <mergeCell ref="AA67:AB67"/>
    <mergeCell ref="S68:T68"/>
    <mergeCell ref="W68:X68"/>
    <mergeCell ref="AA68:AB68"/>
    <mergeCell ref="S70:T70"/>
    <mergeCell ref="S87:T87"/>
    <mergeCell ref="W87:X87"/>
    <mergeCell ref="AA87:AB87"/>
    <mergeCell ref="S88:T88"/>
    <mergeCell ref="W88:X88"/>
    <mergeCell ref="AA88:AB88"/>
    <mergeCell ref="S90:T90"/>
    <mergeCell ref="W90:X90"/>
    <mergeCell ref="AA90:AB90"/>
    <mergeCell ref="W74:X74"/>
    <mergeCell ref="AA74:AB74"/>
    <mergeCell ref="S71:T71"/>
    <mergeCell ref="W71:X71"/>
    <mergeCell ref="AA71:AB71"/>
    <mergeCell ref="S72:T72"/>
    <mergeCell ref="W72:X72"/>
    <mergeCell ref="AA72:AB72"/>
    <mergeCell ref="S74:T74"/>
    <mergeCell ref="W78:X78"/>
    <mergeCell ref="AA78:AB78"/>
    <mergeCell ref="S75:T75"/>
    <mergeCell ref="W75:X75"/>
    <mergeCell ref="AA75:AB75"/>
    <mergeCell ref="AA62:AB62"/>
    <mergeCell ref="W40:X40"/>
    <mergeCell ref="W41:X41"/>
    <mergeCell ref="U59:Y59"/>
    <mergeCell ref="S60:U60"/>
    <mergeCell ref="W60:Y60"/>
    <mergeCell ref="AA60:AC60"/>
    <mergeCell ref="S62:T62"/>
    <mergeCell ref="W66:X66"/>
    <mergeCell ref="AA66:AB66"/>
    <mergeCell ref="S63:T63"/>
    <mergeCell ref="W63:X63"/>
    <mergeCell ref="AA63:AB63"/>
    <mergeCell ref="S64:T64"/>
    <mergeCell ref="W64:X64"/>
    <mergeCell ref="AA64:AB64"/>
    <mergeCell ref="S66:T66"/>
    <mergeCell ref="H46:H49"/>
    <mergeCell ref="G50:G53"/>
    <mergeCell ref="H50:H53"/>
    <mergeCell ref="H54:H57"/>
    <mergeCell ref="A61:A64"/>
    <mergeCell ref="A65:A68"/>
    <mergeCell ref="C65:C68"/>
    <mergeCell ref="D65:D68"/>
    <mergeCell ref="A30:A33"/>
    <mergeCell ref="A34:A37"/>
    <mergeCell ref="A38:A41"/>
    <mergeCell ref="A42:A45"/>
    <mergeCell ref="A46:A49"/>
    <mergeCell ref="A50:A53"/>
    <mergeCell ref="A54:A57"/>
    <mergeCell ref="W31:X31"/>
    <mergeCell ref="W32:X32"/>
    <mergeCell ref="W33:X33"/>
    <mergeCell ref="W35:X35"/>
    <mergeCell ref="W36:X36"/>
    <mergeCell ref="W37:X37"/>
    <mergeCell ref="W39:X39"/>
    <mergeCell ref="W62:X62"/>
    <mergeCell ref="C42:C45"/>
    <mergeCell ref="L54:L57"/>
    <mergeCell ref="A59:N59"/>
    <mergeCell ref="C60:F60"/>
    <mergeCell ref="G60:J60"/>
    <mergeCell ref="K60:N60"/>
    <mergeCell ref="C46:C49"/>
    <mergeCell ref="C50:C53"/>
    <mergeCell ref="C54:C57"/>
    <mergeCell ref="G34:G37"/>
    <mergeCell ref="G38:G41"/>
    <mergeCell ref="G42:G45"/>
    <mergeCell ref="G22:G25"/>
    <mergeCell ref="H22:H25"/>
    <mergeCell ref="G26:G29"/>
    <mergeCell ref="H26:H29"/>
    <mergeCell ref="G30:G33"/>
    <mergeCell ref="H30:H33"/>
    <mergeCell ref="H34:H37"/>
    <mergeCell ref="K46:K49"/>
    <mergeCell ref="K50:K53"/>
    <mergeCell ref="K65:K68"/>
    <mergeCell ref="L65:L68"/>
    <mergeCell ref="O65:P66"/>
    <mergeCell ref="Q65:Q66"/>
    <mergeCell ref="L30:L33"/>
    <mergeCell ref="L34:L37"/>
    <mergeCell ref="K38:K41"/>
    <mergeCell ref="L38:L41"/>
    <mergeCell ref="K42:K45"/>
    <mergeCell ref="L42:L45"/>
    <mergeCell ref="L46:L49"/>
    <mergeCell ref="L50:L53"/>
    <mergeCell ref="G54:G57"/>
    <mergeCell ref="G61:G64"/>
    <mergeCell ref="H61:H64"/>
    <mergeCell ref="G65:G68"/>
    <mergeCell ref="H65:H68"/>
    <mergeCell ref="H38:H41"/>
    <mergeCell ref="H42:H45"/>
    <mergeCell ref="G46:G49"/>
    <mergeCell ref="C14:C17"/>
    <mergeCell ref="G10:G13"/>
    <mergeCell ref="G14:G17"/>
    <mergeCell ref="AA19:AB19"/>
    <mergeCell ref="AE19:AF19"/>
    <mergeCell ref="AA20:AB20"/>
    <mergeCell ref="AE20:AF20"/>
    <mergeCell ref="AA21:AB21"/>
    <mergeCell ref="AE21:AF21"/>
    <mergeCell ref="W20:X20"/>
    <mergeCell ref="W21:X21"/>
    <mergeCell ref="W12:X12"/>
    <mergeCell ref="S13:T13"/>
    <mergeCell ref="W13:X13"/>
    <mergeCell ref="W15:X15"/>
    <mergeCell ref="W16:X16"/>
    <mergeCell ref="W17:X17"/>
    <mergeCell ref="W19:X19"/>
    <mergeCell ref="S12:T12"/>
    <mergeCell ref="S15:T15"/>
    <mergeCell ref="S16:T16"/>
    <mergeCell ref="S17:T17"/>
    <mergeCell ref="S19:T19"/>
    <mergeCell ref="S20:T20"/>
    <mergeCell ref="S21:T21"/>
    <mergeCell ref="AE12:AF12"/>
    <mergeCell ref="AE13:AF13"/>
    <mergeCell ref="AE14:AF14"/>
    <mergeCell ref="BF14:BJ14"/>
    <mergeCell ref="K10:K13"/>
    <mergeCell ref="L10:L13"/>
    <mergeCell ref="O10:P11"/>
    <mergeCell ref="Q10:Q11"/>
    <mergeCell ref="W11:X11"/>
    <mergeCell ref="AE11:AF11"/>
    <mergeCell ref="AA13:AB13"/>
    <mergeCell ref="S8:T8"/>
    <mergeCell ref="W8:X8"/>
    <mergeCell ref="AA8:AB8"/>
    <mergeCell ref="AE8:AF8"/>
    <mergeCell ref="S9:T9"/>
    <mergeCell ref="W9:X9"/>
    <mergeCell ref="AA9:AB9"/>
    <mergeCell ref="AE9:AF9"/>
    <mergeCell ref="AE10:AF10"/>
    <mergeCell ref="S5:U5"/>
    <mergeCell ref="W5:Y5"/>
    <mergeCell ref="A6:A9"/>
    <mergeCell ref="C6:C9"/>
    <mergeCell ref="D6:D9"/>
    <mergeCell ref="G6:G9"/>
    <mergeCell ref="H6:H9"/>
    <mergeCell ref="S11:T11"/>
    <mergeCell ref="C10:C13"/>
    <mergeCell ref="A10:A13"/>
    <mergeCell ref="AA5:AC5"/>
    <mergeCell ref="AE5:AF5"/>
    <mergeCell ref="AE6:AF6"/>
    <mergeCell ref="BA5:BD5"/>
    <mergeCell ref="BF5:BJ5"/>
    <mergeCell ref="BL5:BN5"/>
    <mergeCell ref="BE1:BL1"/>
    <mergeCell ref="A4:N4"/>
    <mergeCell ref="U4:Y4"/>
    <mergeCell ref="AE4:AL4"/>
    <mergeCell ref="C5:F5"/>
    <mergeCell ref="G5:J5"/>
    <mergeCell ref="K5:N5"/>
    <mergeCell ref="S7:T7"/>
    <mergeCell ref="W7:X7"/>
    <mergeCell ref="AA7:AB7"/>
    <mergeCell ref="AE7:AF7"/>
    <mergeCell ref="AE55:AF55"/>
    <mergeCell ref="AE56:AF56"/>
    <mergeCell ref="W52:X52"/>
    <mergeCell ref="W53:X53"/>
    <mergeCell ref="AA53:AB53"/>
    <mergeCell ref="AE53:AF53"/>
    <mergeCell ref="AA47:AB47"/>
    <mergeCell ref="AA48:AB48"/>
    <mergeCell ref="AA49:AB49"/>
    <mergeCell ref="AE49:AF49"/>
    <mergeCell ref="AE50:AF50"/>
    <mergeCell ref="AA51:AB51"/>
    <mergeCell ref="AA52:AB52"/>
    <mergeCell ref="S48:T48"/>
    <mergeCell ref="S49:T49"/>
    <mergeCell ref="W49:X49"/>
    <mergeCell ref="S51:T51"/>
    <mergeCell ref="W51:X51"/>
    <mergeCell ref="S52:T52"/>
    <mergeCell ref="S53:T53"/>
    <mergeCell ref="AA39:AB39"/>
    <mergeCell ref="AE39:AL39"/>
    <mergeCell ref="AE40:AF40"/>
    <mergeCell ref="AE45:AF45"/>
    <mergeCell ref="AE46:AF46"/>
    <mergeCell ref="AA56:AB56"/>
    <mergeCell ref="AA57:AB57"/>
    <mergeCell ref="AE57:AF57"/>
    <mergeCell ref="S55:T55"/>
    <mergeCell ref="W55:X55"/>
    <mergeCell ref="AA55:AB55"/>
    <mergeCell ref="S56:T56"/>
    <mergeCell ref="W56:X56"/>
    <mergeCell ref="S57:T57"/>
    <mergeCell ref="W57:X57"/>
    <mergeCell ref="AA40:AB40"/>
    <mergeCell ref="AA41:AB41"/>
    <mergeCell ref="AE41:AF41"/>
    <mergeCell ref="AE42:AF42"/>
    <mergeCell ref="AA43:AB43"/>
    <mergeCell ref="AE43:AF43"/>
    <mergeCell ref="AE44:AF44"/>
    <mergeCell ref="AA44:AB44"/>
    <mergeCell ref="AA45:AB45"/>
    <mergeCell ref="S47:T47"/>
    <mergeCell ref="W47:X47"/>
    <mergeCell ref="AE47:AF47"/>
    <mergeCell ref="W48:X48"/>
    <mergeCell ref="AE48:AF48"/>
    <mergeCell ref="AE51:AF51"/>
    <mergeCell ref="AE52:AF52"/>
    <mergeCell ref="AE54:AF54"/>
    <mergeCell ref="AA24:AB24"/>
    <mergeCell ref="AA27:AB27"/>
    <mergeCell ref="AA28:AB28"/>
    <mergeCell ref="AA29:AB29"/>
    <mergeCell ref="AA31:AB31"/>
    <mergeCell ref="AA32:AB32"/>
    <mergeCell ref="S29:T29"/>
    <mergeCell ref="S31:T31"/>
    <mergeCell ref="S32:T32"/>
    <mergeCell ref="S33:T33"/>
    <mergeCell ref="S35:T35"/>
    <mergeCell ref="S36:T36"/>
    <mergeCell ref="S37:T37"/>
    <mergeCell ref="AA33:AB33"/>
    <mergeCell ref="AA35:AB35"/>
    <mergeCell ref="AA36:AB36"/>
    <mergeCell ref="AA37:AB37"/>
    <mergeCell ref="W44:X44"/>
    <mergeCell ref="W45:X45"/>
    <mergeCell ref="S39:T39"/>
    <mergeCell ref="S40:T40"/>
    <mergeCell ref="S41:T41"/>
    <mergeCell ref="S43:T43"/>
    <mergeCell ref="W43:X43"/>
    <mergeCell ref="S44:T44"/>
    <mergeCell ref="S45:T45"/>
    <mergeCell ref="AA11:AB11"/>
    <mergeCell ref="AA12:AB12"/>
    <mergeCell ref="AA15:AB15"/>
    <mergeCell ref="AE15:AF15"/>
    <mergeCell ref="AA16:AB16"/>
    <mergeCell ref="AE16:AF16"/>
    <mergeCell ref="AA17:AB17"/>
    <mergeCell ref="AE17:AF17"/>
    <mergeCell ref="AE18:AF18"/>
    <mergeCell ref="AE22:AF22"/>
    <mergeCell ref="S23:T23"/>
    <mergeCell ref="W23:X23"/>
    <mergeCell ref="S24:T24"/>
    <mergeCell ref="S25:T25"/>
    <mergeCell ref="AA25:AB25"/>
    <mergeCell ref="W24:X24"/>
    <mergeCell ref="W25:X25"/>
    <mergeCell ref="S27:T27"/>
    <mergeCell ref="W27:X27"/>
    <mergeCell ref="S28:T28"/>
    <mergeCell ref="W28:X28"/>
    <mergeCell ref="W29:X29"/>
    <mergeCell ref="AA23:AB23"/>
    <mergeCell ref="AA166:AB166"/>
    <mergeCell ref="AA167:AB167"/>
    <mergeCell ref="AA170:AC170"/>
    <mergeCell ref="S165:T165"/>
    <mergeCell ref="W165:X165"/>
    <mergeCell ref="AA165:AB165"/>
    <mergeCell ref="S166:T166"/>
    <mergeCell ref="W166:X166"/>
    <mergeCell ref="S167:T167"/>
    <mergeCell ref="W167:X167"/>
    <mergeCell ref="W173:X173"/>
    <mergeCell ref="W174:X174"/>
    <mergeCell ref="O175:P176"/>
    <mergeCell ref="Q175:Q176"/>
    <mergeCell ref="S176:T176"/>
    <mergeCell ref="W176:X176"/>
    <mergeCell ref="U169:Y169"/>
    <mergeCell ref="S170:U170"/>
    <mergeCell ref="W170:Y170"/>
    <mergeCell ref="S172:T172"/>
    <mergeCell ref="W172:X172"/>
    <mergeCell ref="S173:T173"/>
    <mergeCell ref="S174:T174"/>
    <mergeCell ref="W154:X154"/>
    <mergeCell ref="S155:T155"/>
    <mergeCell ref="W155:X155"/>
    <mergeCell ref="AA158:AB158"/>
    <mergeCell ref="AA159:AB159"/>
    <mergeCell ref="S157:T157"/>
    <mergeCell ref="W157:X157"/>
    <mergeCell ref="AA157:AB157"/>
    <mergeCell ref="S158:T158"/>
    <mergeCell ref="W158:X158"/>
    <mergeCell ref="S159:T159"/>
    <mergeCell ref="W159:X159"/>
    <mergeCell ref="AA162:AB162"/>
    <mergeCell ref="AA163:AB163"/>
    <mergeCell ref="S161:T161"/>
    <mergeCell ref="W161:X161"/>
    <mergeCell ref="AA161:AB161"/>
    <mergeCell ref="S162:T162"/>
    <mergeCell ref="W162:X162"/>
    <mergeCell ref="S163:T163"/>
    <mergeCell ref="W163:X163"/>
    <mergeCell ref="AE149:AL149"/>
    <mergeCell ref="AE150:AF150"/>
    <mergeCell ref="AE151:AF151"/>
    <mergeCell ref="AE152:AF152"/>
    <mergeCell ref="AE153:AF153"/>
    <mergeCell ref="AE161:AF161"/>
    <mergeCell ref="AE162:AF162"/>
    <mergeCell ref="AE163:AF163"/>
    <mergeCell ref="AE164:AF164"/>
    <mergeCell ref="AE165:AF165"/>
    <mergeCell ref="AE166:AF166"/>
    <mergeCell ref="AE167:AF167"/>
    <mergeCell ref="AE154:AF154"/>
    <mergeCell ref="AE155:AF155"/>
    <mergeCell ref="AE156:AF156"/>
    <mergeCell ref="AE157:AF157"/>
    <mergeCell ref="AE158:AF158"/>
    <mergeCell ref="AE159:AF159"/>
    <mergeCell ref="AE160:AF160"/>
    <mergeCell ref="S142:T142"/>
    <mergeCell ref="W142:X142"/>
    <mergeCell ref="S143:T143"/>
    <mergeCell ref="W143:X143"/>
    <mergeCell ref="S178:T178"/>
    <mergeCell ref="S180:T180"/>
    <mergeCell ref="W180:X180"/>
    <mergeCell ref="AA180:AB180"/>
    <mergeCell ref="S145:T145"/>
    <mergeCell ref="W145:X145"/>
    <mergeCell ref="AA145:AB145"/>
    <mergeCell ref="S146:T146"/>
    <mergeCell ref="W146:X146"/>
    <mergeCell ref="S147:T147"/>
    <mergeCell ref="W147:X147"/>
    <mergeCell ref="AA146:AB146"/>
    <mergeCell ref="AA147:AB147"/>
    <mergeCell ref="AA150:AB150"/>
    <mergeCell ref="AA151:AB151"/>
    <mergeCell ref="S149:T149"/>
    <mergeCell ref="W149:X149"/>
    <mergeCell ref="AA149:AB149"/>
    <mergeCell ref="S150:T150"/>
    <mergeCell ref="W150:X150"/>
    <mergeCell ref="S151:T151"/>
    <mergeCell ref="W151:X151"/>
    <mergeCell ref="AA154:AB154"/>
    <mergeCell ref="AA155:AB155"/>
    <mergeCell ref="S153:T153"/>
    <mergeCell ref="W153:X153"/>
    <mergeCell ref="AA153:AB153"/>
    <mergeCell ref="S154:T154"/>
    <mergeCell ref="W177:X177"/>
    <mergeCell ref="W178:X178"/>
    <mergeCell ref="AA172:AB172"/>
    <mergeCell ref="AA173:AB173"/>
    <mergeCell ref="AA174:AB174"/>
    <mergeCell ref="AA176:AB176"/>
    <mergeCell ref="S177:T177"/>
    <mergeCell ref="AA177:AB177"/>
    <mergeCell ref="AA178:AB178"/>
    <mergeCell ref="AA134:AB134"/>
    <mergeCell ref="AA135:AB135"/>
    <mergeCell ref="S133:T133"/>
    <mergeCell ref="W133:X133"/>
    <mergeCell ref="AA133:AB133"/>
    <mergeCell ref="S134:T134"/>
    <mergeCell ref="W134:X134"/>
    <mergeCell ref="S135:T135"/>
    <mergeCell ref="W135:X135"/>
    <mergeCell ref="AA138:AB138"/>
    <mergeCell ref="AA139:AB139"/>
    <mergeCell ref="S137:T137"/>
    <mergeCell ref="W137:X137"/>
    <mergeCell ref="AA137:AB137"/>
    <mergeCell ref="S138:T138"/>
    <mergeCell ref="W138:X138"/>
    <mergeCell ref="S139:T139"/>
    <mergeCell ref="W139:X139"/>
    <mergeCell ref="AA142:AB142"/>
    <mergeCell ref="AA143:AB143"/>
    <mergeCell ref="S141:T141"/>
    <mergeCell ref="W141:X141"/>
    <mergeCell ref="AA141:AB141"/>
    <mergeCell ref="AE1204:AF1204"/>
    <mergeCell ref="AE1205:AF1205"/>
    <mergeCell ref="AE1200:AF1200"/>
    <mergeCell ref="AE1201:AF1201"/>
    <mergeCell ref="AA1202:AB1202"/>
    <mergeCell ref="AE1202:AF1202"/>
    <mergeCell ref="AA1203:AB1203"/>
    <mergeCell ref="AE1203:AF1203"/>
    <mergeCell ref="AA1204:AB1204"/>
    <mergeCell ref="AE1209:AF1209"/>
    <mergeCell ref="AE1210:AF1210"/>
    <mergeCell ref="AA1206:AB1206"/>
    <mergeCell ref="AE1206:AF1206"/>
    <mergeCell ref="AA1207:AB1207"/>
    <mergeCell ref="AE1207:AF1207"/>
    <mergeCell ref="AA1208:AB1208"/>
    <mergeCell ref="AE1208:AF1208"/>
    <mergeCell ref="AA1210:AB1210"/>
    <mergeCell ref="AE1150:AF1150"/>
    <mergeCell ref="AE1151:AF1151"/>
    <mergeCell ref="AA1147:AB1147"/>
    <mergeCell ref="AE1147:AF1147"/>
    <mergeCell ref="AA1148:AB1148"/>
    <mergeCell ref="AE1148:AF1148"/>
    <mergeCell ref="AA1149:AB1149"/>
    <mergeCell ref="AE1149:AF1149"/>
    <mergeCell ref="AA1151:AB1151"/>
    <mergeCell ref="AA1199:AB1199"/>
    <mergeCell ref="AA1200:AB1200"/>
    <mergeCell ref="AA1195:AB1195"/>
    <mergeCell ref="AA1196:AB1196"/>
    <mergeCell ref="AE1196:AF1196"/>
    <mergeCell ref="AE1197:AF1197"/>
    <mergeCell ref="AA1198:AB1198"/>
    <mergeCell ref="AE1198:AF1198"/>
    <mergeCell ref="AE1199:AF1199"/>
    <mergeCell ref="AE1084:AL1084"/>
    <mergeCell ref="AA1085:AB1085"/>
    <mergeCell ref="AE1085:AF1085"/>
    <mergeCell ref="AE1086:AF1086"/>
    <mergeCell ref="AE1087:AF1087"/>
    <mergeCell ref="AE1095:AF1095"/>
    <mergeCell ref="AE1096:AF1096"/>
    <mergeCell ref="AE1097:AF1097"/>
    <mergeCell ref="AE1098:AF1098"/>
    <mergeCell ref="AE1099:AF1099"/>
    <mergeCell ref="AE1100:AF1100"/>
    <mergeCell ref="AE1101:AF1101"/>
    <mergeCell ref="AE1102:AF1102"/>
    <mergeCell ref="AE1088:AF1088"/>
    <mergeCell ref="AE1089:AF1089"/>
    <mergeCell ref="AE1090:AF1090"/>
    <mergeCell ref="AE1091:AF1091"/>
    <mergeCell ref="AE1092:AF1092"/>
    <mergeCell ref="AE1093:AF1093"/>
    <mergeCell ref="AE1094:AF1094"/>
    <mergeCell ref="AA1086:AB1086"/>
    <mergeCell ref="AA1088:AB1088"/>
    <mergeCell ref="AA1089:AB1089"/>
    <mergeCell ref="AA1090:AB1090"/>
    <mergeCell ref="AA1092:AB1092"/>
    <mergeCell ref="AA1093:AB1093"/>
    <mergeCell ref="AA1094:AB1094"/>
    <mergeCell ref="AA1096:AB1096"/>
    <mergeCell ref="AA1097:AB1097"/>
    <mergeCell ref="AA1098:AB1098"/>
    <mergeCell ref="AA1100:AB1100"/>
    <mergeCell ref="AA1101:AB1101"/>
    <mergeCell ref="W1060:X1060"/>
    <mergeCell ref="W1061:X1061"/>
    <mergeCell ref="W1062:X1062"/>
    <mergeCell ref="W1064:X1064"/>
    <mergeCell ref="W1056:X1056"/>
    <mergeCell ref="AA1056:AB1056"/>
    <mergeCell ref="W1057:X1057"/>
    <mergeCell ref="AA1057:AB1057"/>
    <mergeCell ref="W1058:X1058"/>
    <mergeCell ref="AA1058:AB1058"/>
    <mergeCell ref="AA1060:AB1060"/>
    <mergeCell ref="AA1080:AB1080"/>
    <mergeCell ref="AA1081:AB1081"/>
    <mergeCell ref="AA1061:AB1061"/>
    <mergeCell ref="AA1062:AB1062"/>
    <mergeCell ref="AA1064:AB1064"/>
    <mergeCell ref="AA1065:AB1065"/>
    <mergeCell ref="AA1066:AB1066"/>
    <mergeCell ref="AA1068:AB1068"/>
    <mergeCell ref="AA1069:AB1069"/>
    <mergeCell ref="AA1070:AB1070"/>
    <mergeCell ref="AA1072:AB1072"/>
    <mergeCell ref="AA1073:AB1073"/>
    <mergeCell ref="AA1074:AB1074"/>
    <mergeCell ref="AA1076:AB1076"/>
    <mergeCell ref="AA1077:AB1077"/>
    <mergeCell ref="AA1078:AB1078"/>
    <mergeCell ref="S1046:T1046"/>
    <mergeCell ref="W1052:X1052"/>
    <mergeCell ref="AA1052:AB1052"/>
    <mergeCell ref="S1047:T1047"/>
    <mergeCell ref="W1047:X1047"/>
    <mergeCell ref="U1049:Y1049"/>
    <mergeCell ref="S1050:U1050"/>
    <mergeCell ref="W1050:Y1050"/>
    <mergeCell ref="AA1050:AC1050"/>
    <mergeCell ref="S1052:T1052"/>
    <mergeCell ref="S1053:T1053"/>
    <mergeCell ref="W1053:X1053"/>
    <mergeCell ref="AA1053:AB1053"/>
    <mergeCell ref="W1054:X1054"/>
    <mergeCell ref="AA1054:AB1054"/>
    <mergeCell ref="O1055:P1056"/>
    <mergeCell ref="Q1055:Q1056"/>
    <mergeCell ref="W1026:X1026"/>
    <mergeCell ref="W1027:X1027"/>
    <mergeCell ref="W1029:X1029"/>
    <mergeCell ref="W1030:X1030"/>
    <mergeCell ref="W1031:X1031"/>
    <mergeCell ref="W1033:X1033"/>
    <mergeCell ref="W1034:X1034"/>
    <mergeCell ref="W1035:X1035"/>
    <mergeCell ref="W1037:X1037"/>
    <mergeCell ref="W1046:X1046"/>
    <mergeCell ref="AA1046:AB1046"/>
    <mergeCell ref="AE1046:AF1046"/>
    <mergeCell ref="AA1047:AB1047"/>
    <mergeCell ref="AE1047:AF1047"/>
    <mergeCell ref="W1038:X1038"/>
    <mergeCell ref="W1039:X1039"/>
    <mergeCell ref="W1041:X1041"/>
    <mergeCell ref="W1042:X1042"/>
    <mergeCell ref="W1043:X1043"/>
    <mergeCell ref="W1045:X1045"/>
    <mergeCell ref="AE1044:AF1044"/>
    <mergeCell ref="AE1045:AF1045"/>
    <mergeCell ref="AA1041:AB1041"/>
    <mergeCell ref="AE1041:AF1041"/>
    <mergeCell ref="AA1042:AB1042"/>
    <mergeCell ref="AE1042:AF1042"/>
    <mergeCell ref="AA1043:AB1043"/>
    <mergeCell ref="AE1043:AF1043"/>
    <mergeCell ref="AA1045:AB1045"/>
    <mergeCell ref="AE1039:AF1039"/>
    <mergeCell ref="AE1040:AF1040"/>
    <mergeCell ref="AA1037:AB1037"/>
    <mergeCell ref="Q1000:Q1001"/>
    <mergeCell ref="S1001:T1001"/>
    <mergeCell ref="W992:X992"/>
    <mergeCell ref="U994:Y994"/>
    <mergeCell ref="W995:Y995"/>
    <mergeCell ref="W997:X997"/>
    <mergeCell ref="W998:X998"/>
    <mergeCell ref="W999:X999"/>
    <mergeCell ref="O1000:P1001"/>
    <mergeCell ref="W1001:X1001"/>
    <mergeCell ref="W1002:X1002"/>
    <mergeCell ref="W1003:X1003"/>
    <mergeCell ref="W1005:X1005"/>
    <mergeCell ref="W1006:X1006"/>
    <mergeCell ref="W1007:X1007"/>
    <mergeCell ref="W1009:X1009"/>
    <mergeCell ref="W1010:X1010"/>
    <mergeCell ref="AA1251:AB1251"/>
    <mergeCell ref="AE1251:AF1251"/>
    <mergeCell ref="AE1252:AF1252"/>
    <mergeCell ref="AA1253:AB1253"/>
    <mergeCell ref="AE1253:AF1253"/>
    <mergeCell ref="AE1254:AF1254"/>
    <mergeCell ref="AE1262:AF1262"/>
    <mergeCell ref="AE1263:AF1263"/>
    <mergeCell ref="AE1264:AF1264"/>
    <mergeCell ref="AE1265:AF1265"/>
    <mergeCell ref="AE1266:AF1266"/>
    <mergeCell ref="AE1267:AF1267"/>
    <mergeCell ref="AE1255:AF1255"/>
    <mergeCell ref="AE1256:AF1256"/>
    <mergeCell ref="AE1257:AF1257"/>
    <mergeCell ref="AE1258:AF1258"/>
    <mergeCell ref="AE1259:AF1259"/>
    <mergeCell ref="AE1260:AF1260"/>
    <mergeCell ref="AE1261:AF1261"/>
    <mergeCell ref="AA1231:AB1231"/>
    <mergeCell ref="AA1233:AB1233"/>
    <mergeCell ref="AA1234:AB1234"/>
    <mergeCell ref="AA1235:AB1235"/>
    <mergeCell ref="AA1237:AB1237"/>
    <mergeCell ref="AA1247:AB1247"/>
    <mergeCell ref="AA1249:AB1249"/>
    <mergeCell ref="AE1249:AL1249"/>
    <mergeCell ref="AE1250:AF1250"/>
    <mergeCell ref="AA1238:AB1238"/>
    <mergeCell ref="AA1239:AB1239"/>
    <mergeCell ref="AA1241:AB1241"/>
    <mergeCell ref="AA1242:AB1242"/>
    <mergeCell ref="AA1243:AB1243"/>
    <mergeCell ref="AA1245:AB1245"/>
    <mergeCell ref="AA1246:AB1246"/>
    <mergeCell ref="AA1250:AB1250"/>
    <mergeCell ref="AA1191:AB1191"/>
    <mergeCell ref="AA1192:AB1192"/>
    <mergeCell ref="AA1194:AB1194"/>
    <mergeCell ref="AE1194:AL1194"/>
    <mergeCell ref="AE1195:AF1195"/>
    <mergeCell ref="AA1211:AB1211"/>
    <mergeCell ref="AE1211:AF1211"/>
    <mergeCell ref="AA1212:AB1212"/>
    <mergeCell ref="AE1212:AF1212"/>
    <mergeCell ref="AA1215:AC1215"/>
    <mergeCell ref="AA1217:AB1217"/>
    <mergeCell ref="AA1218:AB1218"/>
    <mergeCell ref="AA1263:AB1263"/>
    <mergeCell ref="AA1265:AB1265"/>
    <mergeCell ref="AA1266:AB1266"/>
    <mergeCell ref="AA1267:AB1267"/>
    <mergeCell ref="AA1254:AB1254"/>
    <mergeCell ref="AA1255:AB1255"/>
    <mergeCell ref="AA1257:AB1257"/>
    <mergeCell ref="AA1258:AB1258"/>
    <mergeCell ref="AA1259:AB1259"/>
    <mergeCell ref="AA1261:AB1261"/>
    <mergeCell ref="AA1262:AB1262"/>
    <mergeCell ref="AA1219:AB1219"/>
    <mergeCell ref="AA1221:AB1221"/>
    <mergeCell ref="AA1222:AB1222"/>
    <mergeCell ref="AA1223:AB1223"/>
    <mergeCell ref="AA1225:AB1225"/>
    <mergeCell ref="AA1226:AB1226"/>
    <mergeCell ref="AA1227:AB1227"/>
    <mergeCell ref="AA1229:AB1229"/>
    <mergeCell ref="AA1230:AB1230"/>
    <mergeCell ref="AA1168:AB1168"/>
    <mergeCell ref="AA1170:AB1170"/>
    <mergeCell ref="AA1171:AB1171"/>
    <mergeCell ref="AA1172:AB1172"/>
    <mergeCell ref="AA1174:AB1174"/>
    <mergeCell ref="AA1175:AB1175"/>
    <mergeCell ref="AA1176:AB1176"/>
    <mergeCell ref="AA1178:AB1178"/>
    <mergeCell ref="AA1179:AB1179"/>
    <mergeCell ref="AA1180:AB1180"/>
    <mergeCell ref="AA1182:AB1182"/>
    <mergeCell ref="AA1183:AB1183"/>
    <mergeCell ref="AA1184:AB1184"/>
    <mergeCell ref="AA1186:AB1186"/>
    <mergeCell ref="AA1187:AB1187"/>
    <mergeCell ref="AA1188:AB1188"/>
    <mergeCell ref="AA1190:AB1190"/>
    <mergeCell ref="AA1157:AB1157"/>
    <mergeCell ref="AE1157:AF1157"/>
    <mergeCell ref="AE1155:AF1155"/>
    <mergeCell ref="AE1156:AF1156"/>
    <mergeCell ref="AA1152:AB1152"/>
    <mergeCell ref="AE1152:AF1152"/>
    <mergeCell ref="AA1153:AB1153"/>
    <mergeCell ref="AE1153:AF1153"/>
    <mergeCell ref="AE1154:AF1154"/>
    <mergeCell ref="AA1155:AB1155"/>
    <mergeCell ref="AA1156:AB1156"/>
    <mergeCell ref="AA1160:AC1160"/>
    <mergeCell ref="AA1162:AB1162"/>
    <mergeCell ref="AA1163:AB1163"/>
    <mergeCell ref="AA1164:AB1164"/>
    <mergeCell ref="AA1166:AB1166"/>
    <mergeCell ref="AA1167:AB1167"/>
    <mergeCell ref="AA1125:AB1125"/>
    <mergeCell ref="AA1127:AB1127"/>
    <mergeCell ref="AA1128:AB1128"/>
    <mergeCell ref="AA1129:AB1129"/>
    <mergeCell ref="AA1131:AB1131"/>
    <mergeCell ref="AA1132:AB1132"/>
    <mergeCell ref="AA1133:AB1133"/>
    <mergeCell ref="AA1135:AB1135"/>
    <mergeCell ref="AA1136:AB1136"/>
    <mergeCell ref="AA1137:AB1137"/>
    <mergeCell ref="AA1139:AB1139"/>
    <mergeCell ref="AE1139:AL1139"/>
    <mergeCell ref="AA1140:AB1140"/>
    <mergeCell ref="AA1141:AB1141"/>
    <mergeCell ref="AE1144:AF1144"/>
    <mergeCell ref="AE1145:AF1145"/>
    <mergeCell ref="AE1146:AF1146"/>
    <mergeCell ref="AE1140:AF1140"/>
    <mergeCell ref="AE1141:AF1141"/>
    <mergeCell ref="AE1142:AF1142"/>
    <mergeCell ref="AA1143:AB1143"/>
    <mergeCell ref="AE1143:AF1143"/>
    <mergeCell ref="AA1144:AB1144"/>
    <mergeCell ref="AA1145:AB1145"/>
    <mergeCell ref="AA720:AC720"/>
    <mergeCell ref="AA722:AB722"/>
    <mergeCell ref="AA723:AB723"/>
    <mergeCell ref="AA1107:AB1107"/>
    <mergeCell ref="AA1108:AB1108"/>
    <mergeCell ref="AA1109:AB1109"/>
    <mergeCell ref="AA1111:AB1111"/>
    <mergeCell ref="AA1112:AB1112"/>
    <mergeCell ref="AA1113:AB1113"/>
    <mergeCell ref="AA1115:AB1115"/>
    <mergeCell ref="AA1116:AB1116"/>
    <mergeCell ref="AA1117:AB1117"/>
    <mergeCell ref="AA1119:AB1119"/>
    <mergeCell ref="AA1120:AB1120"/>
    <mergeCell ref="AA1121:AB1121"/>
    <mergeCell ref="AA1123:AB1123"/>
    <mergeCell ref="AA1124:AB1124"/>
    <mergeCell ref="AA1082:AB1082"/>
    <mergeCell ref="AA1084:AB1084"/>
    <mergeCell ref="AA1102:AB1102"/>
    <mergeCell ref="AA1105:AC1105"/>
    <mergeCell ref="AA1003:AB1003"/>
    <mergeCell ref="AA1005:AB1005"/>
    <mergeCell ref="AA1006:AB1006"/>
    <mergeCell ref="AA1007:AB1007"/>
    <mergeCell ref="AA1009:AB1009"/>
    <mergeCell ref="AA1010:AB1010"/>
    <mergeCell ref="AA1011:AB1011"/>
    <mergeCell ref="AA1013:AB1013"/>
    <mergeCell ref="AA1014:AB1014"/>
    <mergeCell ref="AA1015:AB1015"/>
    <mergeCell ref="AA1017:AB1017"/>
    <mergeCell ref="AE712:AF712"/>
    <mergeCell ref="AE713:AF713"/>
    <mergeCell ref="AE714:AF714"/>
    <mergeCell ref="AE715:AF715"/>
    <mergeCell ref="AE716:AF716"/>
    <mergeCell ref="AE717:AF717"/>
    <mergeCell ref="AE705:AF705"/>
    <mergeCell ref="AE706:AF706"/>
    <mergeCell ref="AE707:AF707"/>
    <mergeCell ref="AE708:AF708"/>
    <mergeCell ref="AE709:AF709"/>
    <mergeCell ref="AE710:AF710"/>
    <mergeCell ref="AE711:AF711"/>
    <mergeCell ref="AA704:AB704"/>
    <mergeCell ref="AA705:AB705"/>
    <mergeCell ref="AA707:AB707"/>
    <mergeCell ref="AA708:AB708"/>
    <mergeCell ref="AA709:AB709"/>
    <mergeCell ref="AA711:AB711"/>
    <mergeCell ref="AA712:AB712"/>
    <mergeCell ref="AA713:AB713"/>
    <mergeCell ref="AA715:AB715"/>
    <mergeCell ref="AA716:AB716"/>
    <mergeCell ref="AA717:AB717"/>
    <mergeCell ref="AA699:AB699"/>
    <mergeCell ref="AE699:AL699"/>
    <mergeCell ref="AE700:AF700"/>
    <mergeCell ref="AA688:AB688"/>
    <mergeCell ref="AA689:AB689"/>
    <mergeCell ref="AA691:AB691"/>
    <mergeCell ref="AA692:AB692"/>
    <mergeCell ref="AA693:AB693"/>
    <mergeCell ref="AA695:AB695"/>
    <mergeCell ref="AA696:AB696"/>
    <mergeCell ref="AA700:AB700"/>
    <mergeCell ref="AA701:AB701"/>
    <mergeCell ref="AE701:AF701"/>
    <mergeCell ref="AE702:AF702"/>
    <mergeCell ref="AA703:AB703"/>
    <mergeCell ref="AE703:AF703"/>
    <mergeCell ref="AE704:AF704"/>
    <mergeCell ref="AA667:AB667"/>
    <mergeCell ref="AA668:AB668"/>
    <mergeCell ref="AA669:AB669"/>
    <mergeCell ref="AA671:AB671"/>
    <mergeCell ref="AA672:AB672"/>
    <mergeCell ref="AA673:AB673"/>
    <mergeCell ref="AA675:AB675"/>
    <mergeCell ref="AA676:AB676"/>
    <mergeCell ref="AA677:AB677"/>
    <mergeCell ref="AA679:AB679"/>
    <mergeCell ref="AA680:AB680"/>
    <mergeCell ref="AA681:AB681"/>
    <mergeCell ref="AA683:AB683"/>
    <mergeCell ref="AA684:AB684"/>
    <mergeCell ref="AA685:AB685"/>
    <mergeCell ref="AA687:AB687"/>
    <mergeCell ref="AA697:AB697"/>
    <mergeCell ref="AA653:AB653"/>
    <mergeCell ref="AE653:AF653"/>
    <mergeCell ref="AA654:AB654"/>
    <mergeCell ref="AE660:AF660"/>
    <mergeCell ref="AE661:AF661"/>
    <mergeCell ref="AA657:AB657"/>
    <mergeCell ref="AE657:AF657"/>
    <mergeCell ref="AA658:AB658"/>
    <mergeCell ref="AE658:AF658"/>
    <mergeCell ref="AE659:AF659"/>
    <mergeCell ref="AA660:AB660"/>
    <mergeCell ref="AA661:AB661"/>
    <mergeCell ref="AA662:AB662"/>
    <mergeCell ref="AE662:AF662"/>
    <mergeCell ref="U664:Y664"/>
    <mergeCell ref="W665:Y665"/>
    <mergeCell ref="AA665:AC665"/>
    <mergeCell ref="W644:X644"/>
    <mergeCell ref="W645:X645"/>
    <mergeCell ref="W646:X646"/>
    <mergeCell ref="W648:X648"/>
    <mergeCell ref="W649:X649"/>
    <mergeCell ref="W650:X650"/>
    <mergeCell ref="W652:X652"/>
    <mergeCell ref="AA645:AB645"/>
    <mergeCell ref="AE645:AF645"/>
    <mergeCell ref="AA646:AB646"/>
    <mergeCell ref="AE646:AF646"/>
    <mergeCell ref="AE647:AF647"/>
    <mergeCell ref="AA648:AB648"/>
    <mergeCell ref="AA649:AB649"/>
    <mergeCell ref="AA650:AB650"/>
    <mergeCell ref="AE650:AF650"/>
    <mergeCell ref="AA652:AB652"/>
    <mergeCell ref="AE652:AF652"/>
    <mergeCell ref="W597:X597"/>
    <mergeCell ref="W598:X598"/>
    <mergeCell ref="W599:X599"/>
    <mergeCell ref="W601:X601"/>
    <mergeCell ref="W602:X602"/>
    <mergeCell ref="W603:X603"/>
    <mergeCell ref="W605:X605"/>
    <mergeCell ref="W606:X606"/>
    <mergeCell ref="W607:X607"/>
    <mergeCell ref="W612:X612"/>
    <mergeCell ref="W613:X613"/>
    <mergeCell ref="W614:X614"/>
    <mergeCell ref="W617:X617"/>
    <mergeCell ref="W618:X618"/>
    <mergeCell ref="W620:X620"/>
    <mergeCell ref="W621:X621"/>
    <mergeCell ref="W622:X622"/>
    <mergeCell ref="AA634:AB634"/>
    <mergeCell ref="AA636:AB636"/>
    <mergeCell ref="AA637:AB637"/>
    <mergeCell ref="AA638:AB638"/>
    <mergeCell ref="AA640:AB640"/>
    <mergeCell ref="AA641:AB641"/>
    <mergeCell ref="AA642:AB642"/>
    <mergeCell ref="AA644:AB644"/>
    <mergeCell ref="AE644:AL644"/>
    <mergeCell ref="AE648:AF648"/>
    <mergeCell ref="AE649:AF649"/>
    <mergeCell ref="AE651:AF651"/>
    <mergeCell ref="AE654:AF654"/>
    <mergeCell ref="AE655:AF655"/>
    <mergeCell ref="AA656:AB656"/>
    <mergeCell ref="AE656:AF656"/>
    <mergeCell ref="W565:X565"/>
    <mergeCell ref="W566:X566"/>
    <mergeCell ref="W567:X567"/>
    <mergeCell ref="W569:X569"/>
    <mergeCell ref="W570:X570"/>
    <mergeCell ref="W571:X571"/>
    <mergeCell ref="W573:X573"/>
    <mergeCell ref="W574:X574"/>
    <mergeCell ref="W575:X575"/>
    <mergeCell ref="W577:X577"/>
    <mergeCell ref="W578:X578"/>
    <mergeCell ref="W579:X579"/>
    <mergeCell ref="W581:X581"/>
    <mergeCell ref="W582:X582"/>
    <mergeCell ref="W583:X583"/>
    <mergeCell ref="W585:X585"/>
    <mergeCell ref="W626:X626"/>
    <mergeCell ref="W628:X628"/>
    <mergeCell ref="W629:X629"/>
    <mergeCell ref="W630:X630"/>
    <mergeCell ref="W632:X632"/>
    <mergeCell ref="W633:X633"/>
    <mergeCell ref="W634:X634"/>
    <mergeCell ref="W636:X636"/>
    <mergeCell ref="W637:X637"/>
    <mergeCell ref="W638:X638"/>
    <mergeCell ref="W640:X640"/>
    <mergeCell ref="W641:X641"/>
    <mergeCell ref="W642:X642"/>
    <mergeCell ref="AA614:AB614"/>
    <mergeCell ref="O615:P616"/>
    <mergeCell ref="Q615:Q616"/>
    <mergeCell ref="S616:T616"/>
    <mergeCell ref="W616:X616"/>
    <mergeCell ref="AA616:AB616"/>
    <mergeCell ref="AA617:AB617"/>
    <mergeCell ref="AA618:AB618"/>
    <mergeCell ref="AA620:AB620"/>
    <mergeCell ref="AA621:AB621"/>
    <mergeCell ref="AA622:AB622"/>
    <mergeCell ref="AA624:AB624"/>
    <mergeCell ref="AA625:AB625"/>
    <mergeCell ref="AA626:AB626"/>
    <mergeCell ref="AA628:AB628"/>
    <mergeCell ref="AA629:AB629"/>
    <mergeCell ref="AA630:AB630"/>
    <mergeCell ref="AA632:AB632"/>
    <mergeCell ref="AA633:AB633"/>
    <mergeCell ref="AE605:AF605"/>
    <mergeCell ref="AE606:AF606"/>
    <mergeCell ref="AA602:AB602"/>
    <mergeCell ref="AE602:AF602"/>
    <mergeCell ref="AA603:AB603"/>
    <mergeCell ref="AE603:AF603"/>
    <mergeCell ref="AE604:AF604"/>
    <mergeCell ref="AA605:AB605"/>
    <mergeCell ref="AA606:AB606"/>
    <mergeCell ref="AA607:AB607"/>
    <mergeCell ref="AE607:AF607"/>
    <mergeCell ref="U609:Y609"/>
    <mergeCell ref="W610:Y610"/>
    <mergeCell ref="AA610:AC610"/>
    <mergeCell ref="AA612:AB612"/>
    <mergeCell ref="AA613:AB613"/>
    <mergeCell ref="W625:X625"/>
    <mergeCell ref="W624:X624"/>
    <mergeCell ref="AE596:AF596"/>
    <mergeCell ref="AE590:AF590"/>
    <mergeCell ref="AE591:AF591"/>
    <mergeCell ref="AE592:AF592"/>
    <mergeCell ref="AA593:AB593"/>
    <mergeCell ref="AE593:AF593"/>
    <mergeCell ref="AA594:AB594"/>
    <mergeCell ref="AA595:AB595"/>
    <mergeCell ref="AE600:AF600"/>
    <mergeCell ref="AE601:AF601"/>
    <mergeCell ref="AA597:AB597"/>
    <mergeCell ref="AE597:AF597"/>
    <mergeCell ref="AA598:AB598"/>
    <mergeCell ref="AE598:AF598"/>
    <mergeCell ref="AA599:AB599"/>
    <mergeCell ref="AE599:AF599"/>
    <mergeCell ref="AA601:AB601"/>
    <mergeCell ref="O560:P561"/>
    <mergeCell ref="W561:X561"/>
    <mergeCell ref="AA561:AB561"/>
    <mergeCell ref="W562:X562"/>
    <mergeCell ref="AA562:AB562"/>
    <mergeCell ref="W563:X563"/>
    <mergeCell ref="AA563:AB563"/>
    <mergeCell ref="AA565:AB565"/>
    <mergeCell ref="AA585:AB585"/>
    <mergeCell ref="AA586:AB586"/>
    <mergeCell ref="AA587:AB587"/>
    <mergeCell ref="AA589:AB589"/>
    <mergeCell ref="AE589:AL589"/>
    <mergeCell ref="AA590:AB590"/>
    <mergeCell ref="AA591:AB591"/>
    <mergeCell ref="AE594:AF594"/>
    <mergeCell ref="AE595:AF595"/>
    <mergeCell ref="W586:X586"/>
    <mergeCell ref="W587:X587"/>
    <mergeCell ref="W589:X589"/>
    <mergeCell ref="W590:X590"/>
    <mergeCell ref="W591:X591"/>
    <mergeCell ref="W593:X593"/>
    <mergeCell ref="W594:X594"/>
    <mergeCell ref="W595:X595"/>
    <mergeCell ref="AA566:AB566"/>
    <mergeCell ref="AA567:AB567"/>
    <mergeCell ref="AA569:AB569"/>
    <mergeCell ref="AA570:AB570"/>
    <mergeCell ref="AA571:AB571"/>
    <mergeCell ref="AA573:AB573"/>
    <mergeCell ref="AA574:AB574"/>
    <mergeCell ref="AE547:AF547"/>
    <mergeCell ref="AE548:AF548"/>
    <mergeCell ref="AE549:AF549"/>
    <mergeCell ref="W550:X550"/>
    <mergeCell ref="AA550:AB550"/>
    <mergeCell ref="AE550:AF550"/>
    <mergeCell ref="AA551:AB551"/>
    <mergeCell ref="AE551:AF551"/>
    <mergeCell ref="W551:X551"/>
    <mergeCell ref="W552:X552"/>
    <mergeCell ref="AA552:AB552"/>
    <mergeCell ref="AE552:AF552"/>
    <mergeCell ref="U554:Y554"/>
    <mergeCell ref="W555:Y555"/>
    <mergeCell ref="AA555:AC555"/>
    <mergeCell ref="Q560:Q561"/>
    <mergeCell ref="S561:T561"/>
    <mergeCell ref="W557:X557"/>
    <mergeCell ref="AA557:AB557"/>
    <mergeCell ref="W558:X558"/>
    <mergeCell ref="AA558:AB558"/>
    <mergeCell ref="W559:X559"/>
    <mergeCell ref="AA559:AB559"/>
    <mergeCell ref="AA520:AB520"/>
    <mergeCell ref="AA522:AB522"/>
    <mergeCell ref="AA523:AB523"/>
    <mergeCell ref="AA524:AB524"/>
    <mergeCell ref="AA535:AB535"/>
    <mergeCell ref="AE535:AF535"/>
    <mergeCell ref="AE536:AF536"/>
    <mergeCell ref="AE537:AF537"/>
    <mergeCell ref="AE538:AF538"/>
    <mergeCell ref="AE539:AF539"/>
    <mergeCell ref="AE540:AF540"/>
    <mergeCell ref="AE541:AF541"/>
    <mergeCell ref="AE542:AF542"/>
    <mergeCell ref="AE543:AF543"/>
    <mergeCell ref="AE544:AF544"/>
    <mergeCell ref="AE545:AF545"/>
    <mergeCell ref="AE546:AF546"/>
    <mergeCell ref="W547:X547"/>
    <mergeCell ref="W548:X548"/>
    <mergeCell ref="W534:X534"/>
    <mergeCell ref="W535:X535"/>
    <mergeCell ref="W536:X536"/>
    <mergeCell ref="W538:X538"/>
    <mergeCell ref="W539:X539"/>
    <mergeCell ref="W540:X540"/>
    <mergeCell ref="W542:X542"/>
    <mergeCell ref="AE494:AF494"/>
    <mergeCell ref="AE495:AF495"/>
    <mergeCell ref="AA491:AB491"/>
    <mergeCell ref="AE491:AF491"/>
    <mergeCell ref="AA492:AB492"/>
    <mergeCell ref="AE492:AF492"/>
    <mergeCell ref="AA493:AB493"/>
    <mergeCell ref="AE493:AF493"/>
    <mergeCell ref="AA495:AB495"/>
    <mergeCell ref="AA496:AB496"/>
    <mergeCell ref="AE496:AF496"/>
    <mergeCell ref="AA497:AB497"/>
    <mergeCell ref="AE497:AF497"/>
    <mergeCell ref="U499:Y499"/>
    <mergeCell ref="W500:Y500"/>
    <mergeCell ref="AA500:AC500"/>
    <mergeCell ref="W502:X502"/>
    <mergeCell ref="AA502:AB502"/>
    <mergeCell ref="W503:X503"/>
    <mergeCell ref="AA503:AB503"/>
    <mergeCell ref="W504:X504"/>
    <mergeCell ref="AA504:AB504"/>
    <mergeCell ref="AA506:AB506"/>
    <mergeCell ref="W515:X515"/>
    <mergeCell ref="W516:X516"/>
    <mergeCell ref="W518:X518"/>
    <mergeCell ref="W519:X519"/>
    <mergeCell ref="W520:X520"/>
    <mergeCell ref="W522:X522"/>
    <mergeCell ref="W523:X523"/>
    <mergeCell ref="W524:X524"/>
    <mergeCell ref="W526:X526"/>
    <mergeCell ref="W527:X527"/>
    <mergeCell ref="W528:X528"/>
    <mergeCell ref="W530:X530"/>
    <mergeCell ref="W531:X531"/>
    <mergeCell ref="W532:X532"/>
    <mergeCell ref="W543:X543"/>
    <mergeCell ref="W544:X544"/>
    <mergeCell ref="W546:X546"/>
    <mergeCell ref="AA479:AB479"/>
    <mergeCell ref="AE479:AL479"/>
    <mergeCell ref="AE483:AF483"/>
    <mergeCell ref="AE484:AF484"/>
    <mergeCell ref="AE486:AF486"/>
    <mergeCell ref="AA480:AB480"/>
    <mergeCell ref="AE480:AF480"/>
    <mergeCell ref="AA481:AB481"/>
    <mergeCell ref="AE481:AF481"/>
    <mergeCell ref="AE482:AF482"/>
    <mergeCell ref="AA483:AB483"/>
    <mergeCell ref="AA484:AB484"/>
    <mergeCell ref="AE489:AF489"/>
    <mergeCell ref="AE490:AF490"/>
    <mergeCell ref="AE534:AL534"/>
    <mergeCell ref="AA485:AB485"/>
    <mergeCell ref="AE485:AF485"/>
    <mergeCell ref="AA487:AB487"/>
    <mergeCell ref="AE487:AF487"/>
    <mergeCell ref="AA488:AB488"/>
    <mergeCell ref="AE488:AF488"/>
    <mergeCell ref="AA489:AB489"/>
    <mergeCell ref="AA507:AB507"/>
    <mergeCell ref="AA508:AB508"/>
    <mergeCell ref="AA510:AB510"/>
    <mergeCell ref="AA511:AB511"/>
    <mergeCell ref="AA512:AB512"/>
    <mergeCell ref="AA514:AB514"/>
    <mergeCell ref="AA515:AB515"/>
    <mergeCell ref="AA516:AB516"/>
    <mergeCell ref="AA518:AB518"/>
    <mergeCell ref="AA519:AB519"/>
    <mergeCell ref="AA456:AB456"/>
    <mergeCell ref="AA457:AB457"/>
    <mergeCell ref="AA459:AB459"/>
    <mergeCell ref="AA460:AB460"/>
    <mergeCell ref="AA461:AB461"/>
    <mergeCell ref="AA463:AB463"/>
    <mergeCell ref="AA464:AB464"/>
    <mergeCell ref="AA465:AB465"/>
    <mergeCell ref="AA467:AB467"/>
    <mergeCell ref="AA468:AB468"/>
    <mergeCell ref="AA469:AB469"/>
    <mergeCell ref="AA471:AB471"/>
    <mergeCell ref="AA472:AB472"/>
    <mergeCell ref="AA473:AB473"/>
    <mergeCell ref="AA475:AB475"/>
    <mergeCell ref="AA476:AB476"/>
    <mergeCell ref="AA477:AB477"/>
    <mergeCell ref="AE430:AF430"/>
    <mergeCell ref="AE431:AF431"/>
    <mergeCell ref="AE432:AF432"/>
    <mergeCell ref="AE433:AF433"/>
    <mergeCell ref="AE434:AF434"/>
    <mergeCell ref="AE435:AF435"/>
    <mergeCell ref="AE436:AF436"/>
    <mergeCell ref="AE437:AF437"/>
    <mergeCell ref="AE438:AF438"/>
    <mergeCell ref="AE439:AF439"/>
    <mergeCell ref="AE440:AF440"/>
    <mergeCell ref="AE441:AF441"/>
    <mergeCell ref="AE442:AF442"/>
    <mergeCell ref="AA451:AB451"/>
    <mergeCell ref="AA452:AB452"/>
    <mergeCell ref="AA453:AB453"/>
    <mergeCell ref="AA455:AB455"/>
    <mergeCell ref="AE377:AF377"/>
    <mergeCell ref="AE378:AF378"/>
    <mergeCell ref="AE379:AF379"/>
    <mergeCell ref="AE380:AF380"/>
    <mergeCell ref="AE381:AF381"/>
    <mergeCell ref="AE382:AF382"/>
    <mergeCell ref="AE383:AF383"/>
    <mergeCell ref="AE384:AF384"/>
    <mergeCell ref="AE385:AF385"/>
    <mergeCell ref="AE386:AF386"/>
    <mergeCell ref="AE387:AF387"/>
    <mergeCell ref="AE424:AL424"/>
    <mergeCell ref="AE425:AF425"/>
    <mergeCell ref="AE426:AF426"/>
    <mergeCell ref="AE427:AF427"/>
    <mergeCell ref="AE428:AF428"/>
    <mergeCell ref="AE429:AF429"/>
    <mergeCell ref="AA351:AB351"/>
    <mergeCell ref="AA353:AB353"/>
    <mergeCell ref="AA354:AB354"/>
    <mergeCell ref="AA355:AB355"/>
    <mergeCell ref="AA357:AB357"/>
    <mergeCell ref="AA358:AB358"/>
    <mergeCell ref="AA359:AB359"/>
    <mergeCell ref="AA361:AB361"/>
    <mergeCell ref="AA362:AB362"/>
    <mergeCell ref="AE369:AL369"/>
    <mergeCell ref="AE370:AF370"/>
    <mergeCell ref="AE371:AF371"/>
    <mergeCell ref="AE372:AF372"/>
    <mergeCell ref="AE373:AF373"/>
    <mergeCell ref="AE374:AF374"/>
    <mergeCell ref="AE375:AF375"/>
    <mergeCell ref="AE376:AF376"/>
    <mergeCell ref="AA421:AB421"/>
    <mergeCell ref="AA422:AB422"/>
    <mergeCell ref="AA424:AB424"/>
    <mergeCell ref="AA425:AB425"/>
    <mergeCell ref="AA426:AB426"/>
    <mergeCell ref="AA428:AB428"/>
    <mergeCell ref="AA438:AB438"/>
    <mergeCell ref="AA440:AB440"/>
    <mergeCell ref="AA441:AB441"/>
    <mergeCell ref="AA442:AB442"/>
    <mergeCell ref="AA445:AC445"/>
    <mergeCell ref="AA447:AB447"/>
    <mergeCell ref="AA448:AB448"/>
    <mergeCell ref="AA449:AB449"/>
    <mergeCell ref="AA429:AB429"/>
    <mergeCell ref="AA430:AB430"/>
    <mergeCell ref="AA432:AB432"/>
    <mergeCell ref="AA433:AB433"/>
    <mergeCell ref="AA434:AB434"/>
    <mergeCell ref="AA436:AB436"/>
    <mergeCell ref="AA437:AB437"/>
    <mergeCell ref="W401:X401"/>
    <mergeCell ref="W402:X402"/>
    <mergeCell ref="W404:X404"/>
    <mergeCell ref="AA404:AB404"/>
    <mergeCell ref="W405:X405"/>
    <mergeCell ref="AA405:AB405"/>
    <mergeCell ref="AA406:AB406"/>
    <mergeCell ref="AA412:AB412"/>
    <mergeCell ref="AA413:AB413"/>
    <mergeCell ref="W406:X406"/>
    <mergeCell ref="W408:X408"/>
    <mergeCell ref="W409:X409"/>
    <mergeCell ref="W410:X410"/>
    <mergeCell ref="AA410:AB410"/>
    <mergeCell ref="W412:X412"/>
    <mergeCell ref="W413:X413"/>
    <mergeCell ref="W414:X414"/>
    <mergeCell ref="AA414:AB414"/>
    <mergeCell ref="AA408:AB408"/>
    <mergeCell ref="AA409:AB409"/>
    <mergeCell ref="W428:X428"/>
    <mergeCell ref="W429:X429"/>
    <mergeCell ref="W430:X430"/>
    <mergeCell ref="W432:X432"/>
    <mergeCell ref="W433:X433"/>
    <mergeCell ref="W434:X434"/>
    <mergeCell ref="W436:X436"/>
    <mergeCell ref="W447:X447"/>
    <mergeCell ref="W448:X448"/>
    <mergeCell ref="W449:X449"/>
    <mergeCell ref="W437:X437"/>
    <mergeCell ref="W438:X438"/>
    <mergeCell ref="W440:X440"/>
    <mergeCell ref="W441:X441"/>
    <mergeCell ref="W442:X442"/>
    <mergeCell ref="U444:Y444"/>
    <mergeCell ref="W445:Y445"/>
    <mergeCell ref="W416:X416"/>
    <mergeCell ref="AA416:AB416"/>
    <mergeCell ref="W417:X417"/>
    <mergeCell ref="AA417:AB417"/>
    <mergeCell ref="AA418:AB418"/>
    <mergeCell ref="W418:X418"/>
    <mergeCell ref="W420:X420"/>
    <mergeCell ref="W421:X421"/>
    <mergeCell ref="W422:X422"/>
    <mergeCell ref="W424:X424"/>
    <mergeCell ref="W425:X425"/>
    <mergeCell ref="W426:X426"/>
    <mergeCell ref="AA420:AB420"/>
    <mergeCell ref="AA383:AB383"/>
    <mergeCell ref="AA385:AB385"/>
    <mergeCell ref="AA386:AB386"/>
    <mergeCell ref="AA387:AB387"/>
    <mergeCell ref="AA390:AC390"/>
    <mergeCell ref="W383:X383"/>
    <mergeCell ref="W385:X385"/>
    <mergeCell ref="W386:X386"/>
    <mergeCell ref="W387:X387"/>
    <mergeCell ref="U389:Y389"/>
    <mergeCell ref="W390:Y390"/>
    <mergeCell ref="W392:X392"/>
    <mergeCell ref="W374:X374"/>
    <mergeCell ref="W375:X375"/>
    <mergeCell ref="W377:X377"/>
    <mergeCell ref="W378:X378"/>
    <mergeCell ref="W379:X379"/>
    <mergeCell ref="W381:X381"/>
    <mergeCell ref="W382:X382"/>
    <mergeCell ref="AA401:AB401"/>
    <mergeCell ref="AA402:AB402"/>
    <mergeCell ref="AA392:AB392"/>
    <mergeCell ref="AA393:AB393"/>
    <mergeCell ref="AA394:AB394"/>
    <mergeCell ref="AA396:AB396"/>
    <mergeCell ref="AA397:AB397"/>
    <mergeCell ref="AA398:AB398"/>
    <mergeCell ref="AA400:AB400"/>
    <mergeCell ref="W361:X361"/>
    <mergeCell ref="W362:X362"/>
    <mergeCell ref="W363:X363"/>
    <mergeCell ref="AA363:AB363"/>
    <mergeCell ref="AA365:AB365"/>
    <mergeCell ref="AA366:AB366"/>
    <mergeCell ref="AA367:AB367"/>
    <mergeCell ref="W365:X365"/>
    <mergeCell ref="W366:X366"/>
    <mergeCell ref="W367:X367"/>
    <mergeCell ref="W369:X369"/>
    <mergeCell ref="W370:X370"/>
    <mergeCell ref="W371:X371"/>
    <mergeCell ref="W373:X373"/>
    <mergeCell ref="AA371:AB371"/>
    <mergeCell ref="AA373:AB373"/>
    <mergeCell ref="AA374:AB374"/>
    <mergeCell ref="AA375:AB375"/>
    <mergeCell ref="AA377:AB377"/>
    <mergeCell ref="AA378:AB378"/>
    <mergeCell ref="AA379:AB379"/>
    <mergeCell ref="AA381:AB381"/>
    <mergeCell ref="AA382:AB382"/>
    <mergeCell ref="AA307:AB307"/>
    <mergeCell ref="AA308:AB308"/>
    <mergeCell ref="AA310:AB310"/>
    <mergeCell ref="AE314:AL314"/>
    <mergeCell ref="AE315:AF315"/>
    <mergeCell ref="AE316:AF316"/>
    <mergeCell ref="AE317:AF317"/>
    <mergeCell ref="AE318:AF318"/>
    <mergeCell ref="AE326:AF326"/>
    <mergeCell ref="AE327:AF327"/>
    <mergeCell ref="AE328:AF328"/>
    <mergeCell ref="AE329:AF329"/>
    <mergeCell ref="AE330:AF330"/>
    <mergeCell ref="AE331:AF331"/>
    <mergeCell ref="AE332:AF332"/>
    <mergeCell ref="AE319:AF319"/>
    <mergeCell ref="AE320:AF320"/>
    <mergeCell ref="AE321:AF321"/>
    <mergeCell ref="AE322:AF322"/>
    <mergeCell ref="AE323:AF323"/>
    <mergeCell ref="AE324:AF324"/>
    <mergeCell ref="AE325:AF325"/>
    <mergeCell ref="S255:T255"/>
    <mergeCell ref="S256:T256"/>
    <mergeCell ref="S257:T257"/>
    <mergeCell ref="S259:T259"/>
    <mergeCell ref="S280:U280"/>
    <mergeCell ref="S282:T282"/>
    <mergeCell ref="S283:T283"/>
    <mergeCell ref="S284:T284"/>
    <mergeCell ref="S287:T287"/>
    <mergeCell ref="S288:T288"/>
    <mergeCell ref="S290:T290"/>
    <mergeCell ref="AA299:AB299"/>
    <mergeCell ref="AA300:AB300"/>
    <mergeCell ref="AA302:AB302"/>
    <mergeCell ref="AA303:AB303"/>
    <mergeCell ref="AA304:AB304"/>
    <mergeCell ref="AA306:AB306"/>
    <mergeCell ref="W255:X255"/>
    <mergeCell ref="W256:X256"/>
    <mergeCell ref="W257:X257"/>
    <mergeCell ref="W259:X259"/>
    <mergeCell ref="AA282:AB282"/>
    <mergeCell ref="AA283:AB283"/>
    <mergeCell ref="AA284:AB284"/>
    <mergeCell ref="AA275:AB275"/>
    <mergeCell ref="AA296:AB296"/>
    <mergeCell ref="AA298:AB298"/>
    <mergeCell ref="W300:X300"/>
    <mergeCell ref="W302:X302"/>
    <mergeCell ref="W303:X303"/>
    <mergeCell ref="W304:X304"/>
    <mergeCell ref="W306:X306"/>
    <mergeCell ref="S232:T232"/>
    <mergeCell ref="S233:T233"/>
    <mergeCell ref="S235:T235"/>
    <mergeCell ref="S236:T236"/>
    <mergeCell ref="S237:T237"/>
    <mergeCell ref="S239:T239"/>
    <mergeCell ref="S240:T240"/>
    <mergeCell ref="S241:T241"/>
    <mergeCell ref="S243:T243"/>
    <mergeCell ref="S244:T244"/>
    <mergeCell ref="S245:T245"/>
    <mergeCell ref="S247:T247"/>
    <mergeCell ref="S248:T248"/>
    <mergeCell ref="S249:T249"/>
    <mergeCell ref="S251:T251"/>
    <mergeCell ref="S252:T252"/>
    <mergeCell ref="S253:T253"/>
    <mergeCell ref="W228:X228"/>
    <mergeCell ref="W229:X229"/>
    <mergeCell ref="O230:P231"/>
    <mergeCell ref="Q230:Q231"/>
    <mergeCell ref="S231:T231"/>
    <mergeCell ref="S197:T197"/>
    <mergeCell ref="S198:T198"/>
    <mergeCell ref="S200:T200"/>
    <mergeCell ref="S201:T201"/>
    <mergeCell ref="S202:T202"/>
    <mergeCell ref="S204:T204"/>
    <mergeCell ref="S205:T205"/>
    <mergeCell ref="S206:T206"/>
    <mergeCell ref="S208:T208"/>
    <mergeCell ref="S209:T209"/>
    <mergeCell ref="S210:T210"/>
    <mergeCell ref="S212:T212"/>
    <mergeCell ref="S213:T213"/>
    <mergeCell ref="S214:T214"/>
    <mergeCell ref="S218:T218"/>
    <mergeCell ref="S220:T220"/>
    <mergeCell ref="S221:T221"/>
    <mergeCell ref="S222:T222"/>
    <mergeCell ref="S227:T227"/>
    <mergeCell ref="S228:T228"/>
    <mergeCell ref="S229:T229"/>
    <mergeCell ref="W231:X231"/>
    <mergeCell ref="W197:X197"/>
    <mergeCell ref="W198:X198"/>
    <mergeCell ref="W200:X200"/>
    <mergeCell ref="W201:X201"/>
    <mergeCell ref="W202:X202"/>
    <mergeCell ref="W204:X204"/>
    <mergeCell ref="W205:X205"/>
    <mergeCell ref="W206:X206"/>
    <mergeCell ref="W208:X208"/>
    <mergeCell ref="W209:X209"/>
    <mergeCell ref="W210:X210"/>
    <mergeCell ref="W212:X212"/>
    <mergeCell ref="W213:X213"/>
    <mergeCell ref="W214:X214"/>
    <mergeCell ref="W216:X216"/>
    <mergeCell ref="W225:Y225"/>
    <mergeCell ref="W227:X227"/>
    <mergeCell ref="W182:X182"/>
    <mergeCell ref="S184:T184"/>
    <mergeCell ref="W184:X184"/>
    <mergeCell ref="S185:T185"/>
    <mergeCell ref="W185:X185"/>
    <mergeCell ref="S186:T186"/>
    <mergeCell ref="W186:X186"/>
    <mergeCell ref="W188:X188"/>
    <mergeCell ref="S188:T188"/>
    <mergeCell ref="S189:T189"/>
    <mergeCell ref="S190:T190"/>
    <mergeCell ref="S192:T192"/>
    <mergeCell ref="S193:T193"/>
    <mergeCell ref="S194:T194"/>
    <mergeCell ref="S196:T196"/>
    <mergeCell ref="W189:X189"/>
    <mergeCell ref="W190:X190"/>
    <mergeCell ref="W192:X192"/>
    <mergeCell ref="W193:X193"/>
    <mergeCell ref="W194:X194"/>
    <mergeCell ref="W196:X196"/>
    <mergeCell ref="AE204:AL204"/>
    <mergeCell ref="AA205:AB205"/>
    <mergeCell ref="AE205:AF205"/>
    <mergeCell ref="AE206:AF206"/>
    <mergeCell ref="AE207:AF207"/>
    <mergeCell ref="AE215:AF215"/>
    <mergeCell ref="AE216:AF216"/>
    <mergeCell ref="AE217:AF217"/>
    <mergeCell ref="AE218:AF218"/>
    <mergeCell ref="AE219:AF219"/>
    <mergeCell ref="AE220:AF220"/>
    <mergeCell ref="AE221:AF221"/>
    <mergeCell ref="AE222:AF222"/>
    <mergeCell ref="AE208:AF208"/>
    <mergeCell ref="AE209:AF209"/>
    <mergeCell ref="AE210:AF210"/>
    <mergeCell ref="AE211:AF211"/>
    <mergeCell ref="AE212:AF212"/>
    <mergeCell ref="AE213:AF213"/>
    <mergeCell ref="AE214:AF214"/>
    <mergeCell ref="AA206:AB206"/>
    <mergeCell ref="AA208:AB208"/>
    <mergeCell ref="AA209:AB209"/>
    <mergeCell ref="AA210:AB210"/>
    <mergeCell ref="AA212:AB212"/>
    <mergeCell ref="AA213:AB213"/>
    <mergeCell ref="AA214:AB214"/>
    <mergeCell ref="AA216:AB216"/>
    <mergeCell ref="AA217:AB217"/>
    <mergeCell ref="AA218:AB218"/>
    <mergeCell ref="AA220:AB220"/>
    <mergeCell ref="AA221:AB221"/>
    <mergeCell ref="AA200:AB200"/>
    <mergeCell ref="AA201:AB201"/>
    <mergeCell ref="S216:T216"/>
    <mergeCell ref="S217:T217"/>
    <mergeCell ref="W217:X217"/>
    <mergeCell ref="W218:X218"/>
    <mergeCell ref="W220:X220"/>
    <mergeCell ref="W221:X221"/>
    <mergeCell ref="W222:X222"/>
    <mergeCell ref="U224:Y224"/>
    <mergeCell ref="S225:U225"/>
    <mergeCell ref="AA181:AB181"/>
    <mergeCell ref="AA182:AB182"/>
    <mergeCell ref="AA184:AB184"/>
    <mergeCell ref="AA185:AB185"/>
    <mergeCell ref="AA186:AB186"/>
    <mergeCell ref="AA188:AB188"/>
    <mergeCell ref="AA189:AB189"/>
    <mergeCell ref="AA190:AB190"/>
    <mergeCell ref="AA192:AB192"/>
    <mergeCell ref="AA193:AB193"/>
    <mergeCell ref="AA194:AB194"/>
    <mergeCell ref="AA196:AB196"/>
    <mergeCell ref="AA197:AB197"/>
    <mergeCell ref="AA198:AB198"/>
    <mergeCell ref="AA202:AB202"/>
    <mergeCell ref="AA204:AB204"/>
    <mergeCell ref="AA222:AB222"/>
    <mergeCell ref="AA225:AC225"/>
    <mergeCell ref="S181:T181"/>
    <mergeCell ref="W181:X181"/>
    <mergeCell ref="S182:T182"/>
    <mergeCell ref="H136:H139"/>
    <mergeCell ref="K136:K139"/>
    <mergeCell ref="L136:L139"/>
    <mergeCell ref="K152:K155"/>
    <mergeCell ref="K156:K159"/>
    <mergeCell ref="K160:K163"/>
    <mergeCell ref="K164:K167"/>
    <mergeCell ref="K171:K174"/>
    <mergeCell ref="L171:L174"/>
    <mergeCell ref="L156:L159"/>
    <mergeCell ref="L160:L163"/>
    <mergeCell ref="L164:L167"/>
    <mergeCell ref="A169:N169"/>
    <mergeCell ref="C170:F170"/>
    <mergeCell ref="G170:J170"/>
    <mergeCell ref="K170:N170"/>
    <mergeCell ref="K140:K143"/>
    <mergeCell ref="L140:L143"/>
    <mergeCell ref="K144:K147"/>
    <mergeCell ref="L144:L147"/>
    <mergeCell ref="K148:K151"/>
    <mergeCell ref="L148:L151"/>
    <mergeCell ref="L152:L155"/>
    <mergeCell ref="G164:G167"/>
    <mergeCell ref="G171:G174"/>
    <mergeCell ref="H171:H174"/>
    <mergeCell ref="G124:G127"/>
    <mergeCell ref="G128:G131"/>
    <mergeCell ref="H128:H131"/>
    <mergeCell ref="K128:K131"/>
    <mergeCell ref="L128:L131"/>
    <mergeCell ref="G116:G119"/>
    <mergeCell ref="H116:H119"/>
    <mergeCell ref="K116:K119"/>
    <mergeCell ref="L116:L119"/>
    <mergeCell ref="G120:G123"/>
    <mergeCell ref="H120:H123"/>
    <mergeCell ref="K120:K123"/>
    <mergeCell ref="L120:L123"/>
    <mergeCell ref="H124:H127"/>
    <mergeCell ref="K124:K127"/>
    <mergeCell ref="L124:L127"/>
    <mergeCell ref="G132:G135"/>
    <mergeCell ref="H132:H135"/>
    <mergeCell ref="K132:K135"/>
    <mergeCell ref="L132:L135"/>
    <mergeCell ref="H97:H100"/>
    <mergeCell ref="K97:K100"/>
    <mergeCell ref="L97:L100"/>
    <mergeCell ref="C115:F115"/>
    <mergeCell ref="G115:J115"/>
    <mergeCell ref="K115:N115"/>
    <mergeCell ref="K101:K104"/>
    <mergeCell ref="L101:L104"/>
    <mergeCell ref="K105:K108"/>
    <mergeCell ref="L105:L108"/>
    <mergeCell ref="K109:K112"/>
    <mergeCell ref="L109:L112"/>
    <mergeCell ref="A114:N114"/>
    <mergeCell ref="G97:G100"/>
    <mergeCell ref="G101:G104"/>
    <mergeCell ref="H101:H104"/>
    <mergeCell ref="G105:G108"/>
    <mergeCell ref="H105:H108"/>
    <mergeCell ref="G109:G112"/>
    <mergeCell ref="H109:H112"/>
    <mergeCell ref="A97:A100"/>
    <mergeCell ref="C97:C100"/>
    <mergeCell ref="C101:C104"/>
    <mergeCell ref="C105:C108"/>
    <mergeCell ref="C109:C112"/>
    <mergeCell ref="D97:D100"/>
    <mergeCell ref="D101:D104"/>
    <mergeCell ref="D105:D108"/>
    <mergeCell ref="D109:D112"/>
    <mergeCell ref="G77:G80"/>
    <mergeCell ref="H77:H80"/>
    <mergeCell ref="K77:K80"/>
    <mergeCell ref="L77:L80"/>
    <mergeCell ref="H81:H84"/>
    <mergeCell ref="K81:K84"/>
    <mergeCell ref="L81:L84"/>
    <mergeCell ref="G81:G84"/>
    <mergeCell ref="G85:G88"/>
    <mergeCell ref="H85:H88"/>
    <mergeCell ref="G89:G92"/>
    <mergeCell ref="H89:H92"/>
    <mergeCell ref="K89:K92"/>
    <mergeCell ref="L89:L92"/>
    <mergeCell ref="G93:G96"/>
    <mergeCell ref="H93:H96"/>
    <mergeCell ref="K93:K96"/>
    <mergeCell ref="L93:L96"/>
    <mergeCell ref="K85:K88"/>
    <mergeCell ref="L85:L88"/>
    <mergeCell ref="O120:P121"/>
    <mergeCell ref="Q120:Q121"/>
    <mergeCell ref="S121:T121"/>
    <mergeCell ref="W121:X121"/>
    <mergeCell ref="W122:X122"/>
    <mergeCell ref="W126:X126"/>
    <mergeCell ref="W127:X127"/>
    <mergeCell ref="S122:T122"/>
    <mergeCell ref="S123:T123"/>
    <mergeCell ref="W123:X123"/>
    <mergeCell ref="S125:T125"/>
    <mergeCell ref="W125:X125"/>
    <mergeCell ref="S126:T126"/>
    <mergeCell ref="S127:T127"/>
    <mergeCell ref="AA130:AB130"/>
    <mergeCell ref="AA131:AB131"/>
    <mergeCell ref="S129:T129"/>
    <mergeCell ref="W129:X129"/>
    <mergeCell ref="AA129:AB129"/>
    <mergeCell ref="S130:T130"/>
    <mergeCell ref="W130:X130"/>
    <mergeCell ref="S131:T131"/>
    <mergeCell ref="W131:X131"/>
    <mergeCell ref="AA117:AB117"/>
    <mergeCell ref="AA118:AB118"/>
    <mergeCell ref="AA121:AB121"/>
    <mergeCell ref="AA122:AB122"/>
    <mergeCell ref="AA123:AB123"/>
    <mergeCell ref="AA125:AB125"/>
    <mergeCell ref="AA126:AB126"/>
    <mergeCell ref="AA127:AB127"/>
    <mergeCell ref="S115:U115"/>
    <mergeCell ref="W115:Y115"/>
    <mergeCell ref="AA115:AC115"/>
    <mergeCell ref="S117:T117"/>
    <mergeCell ref="W117:X117"/>
    <mergeCell ref="S118:T118"/>
    <mergeCell ref="S119:T119"/>
    <mergeCell ref="AA119:AB119"/>
    <mergeCell ref="W118:X118"/>
    <mergeCell ref="W119:X119"/>
    <mergeCell ref="W106:X106"/>
    <mergeCell ref="AA106:AB106"/>
    <mergeCell ref="S103:T103"/>
    <mergeCell ref="W103:X103"/>
    <mergeCell ref="AA103:AB103"/>
    <mergeCell ref="S104:T104"/>
    <mergeCell ref="W104:X104"/>
    <mergeCell ref="AA104:AB104"/>
    <mergeCell ref="S106:T106"/>
    <mergeCell ref="W110:X110"/>
    <mergeCell ref="AA110:AB110"/>
    <mergeCell ref="S107:T107"/>
    <mergeCell ref="W107:X107"/>
    <mergeCell ref="AA107:AB107"/>
    <mergeCell ref="S108:T108"/>
    <mergeCell ref="W108:X108"/>
    <mergeCell ref="AA108:AB108"/>
    <mergeCell ref="S110:T110"/>
    <mergeCell ref="W98:X98"/>
    <mergeCell ref="AA98:AB98"/>
    <mergeCell ref="S95:T95"/>
    <mergeCell ref="W95:X95"/>
    <mergeCell ref="AA95:AB95"/>
    <mergeCell ref="S96:T96"/>
    <mergeCell ref="W96:X96"/>
    <mergeCell ref="AA96:AB96"/>
    <mergeCell ref="S98:T98"/>
    <mergeCell ref="W102:X102"/>
    <mergeCell ref="AA102:AB102"/>
    <mergeCell ref="S99:T99"/>
    <mergeCell ref="W99:X99"/>
    <mergeCell ref="AA99:AB99"/>
    <mergeCell ref="S100:T100"/>
    <mergeCell ref="W100:X100"/>
    <mergeCell ref="AA100:AB100"/>
    <mergeCell ref="S102:T102"/>
    <mergeCell ref="W86:X86"/>
    <mergeCell ref="AA86:AB86"/>
    <mergeCell ref="S83:T83"/>
    <mergeCell ref="W83:X83"/>
    <mergeCell ref="AA83:AB83"/>
    <mergeCell ref="S84:T84"/>
    <mergeCell ref="W84:X84"/>
    <mergeCell ref="AA84:AB84"/>
    <mergeCell ref="S86:T86"/>
    <mergeCell ref="W94:X94"/>
    <mergeCell ref="AA94:AB94"/>
    <mergeCell ref="S91:T91"/>
    <mergeCell ref="W91:X91"/>
    <mergeCell ref="AA91:AB91"/>
    <mergeCell ref="S92:T92"/>
    <mergeCell ref="W92:X92"/>
    <mergeCell ref="AA92:AB92"/>
    <mergeCell ref="S94:T94"/>
    <mergeCell ref="W976:X976"/>
    <mergeCell ref="W978:X978"/>
    <mergeCell ref="W979:X979"/>
    <mergeCell ref="W980:X980"/>
    <mergeCell ref="W982:X982"/>
    <mergeCell ref="W983:X983"/>
    <mergeCell ref="W984:X984"/>
    <mergeCell ref="W986:X986"/>
    <mergeCell ref="W987:X987"/>
    <mergeCell ref="W988:X988"/>
    <mergeCell ref="W990:X990"/>
    <mergeCell ref="W991:X991"/>
    <mergeCell ref="W1172:X1172"/>
    <mergeCell ref="W1174:X1174"/>
    <mergeCell ref="W1163:X1163"/>
    <mergeCell ref="W1164:X1164"/>
    <mergeCell ref="W1166:X1166"/>
    <mergeCell ref="W1167:X1167"/>
    <mergeCell ref="W1168:X1168"/>
    <mergeCell ref="W1170:X1170"/>
    <mergeCell ref="W1171:X1171"/>
    <mergeCell ref="W1011:X1011"/>
    <mergeCell ref="W1013:X1013"/>
    <mergeCell ref="W1014:X1014"/>
    <mergeCell ref="W1015:X1015"/>
    <mergeCell ref="W1017:X1017"/>
    <mergeCell ref="W1018:X1018"/>
    <mergeCell ref="W1019:X1019"/>
    <mergeCell ref="W1021:X1021"/>
    <mergeCell ref="W1022:X1022"/>
    <mergeCell ref="W1023:X1023"/>
    <mergeCell ref="W1025:X1025"/>
    <mergeCell ref="W954:X954"/>
    <mergeCell ref="W955:X955"/>
    <mergeCell ref="W956:X956"/>
    <mergeCell ref="W958:X958"/>
    <mergeCell ref="W959:X959"/>
    <mergeCell ref="W960:X960"/>
    <mergeCell ref="W962:X962"/>
    <mergeCell ref="W963:X963"/>
    <mergeCell ref="W964:X964"/>
    <mergeCell ref="W966:X966"/>
    <mergeCell ref="W967:X967"/>
    <mergeCell ref="W968:X968"/>
    <mergeCell ref="W970:X970"/>
    <mergeCell ref="W971:X971"/>
    <mergeCell ref="W972:X972"/>
    <mergeCell ref="W974:X974"/>
    <mergeCell ref="W975:X975"/>
    <mergeCell ref="W935:X935"/>
    <mergeCell ref="W936:X936"/>
    <mergeCell ref="Q945:Q946"/>
    <mergeCell ref="S946:T946"/>
    <mergeCell ref="W937:X937"/>
    <mergeCell ref="U939:Y939"/>
    <mergeCell ref="W940:Y940"/>
    <mergeCell ref="W942:X942"/>
    <mergeCell ref="W943:X943"/>
    <mergeCell ref="W944:X944"/>
    <mergeCell ref="O945:P946"/>
    <mergeCell ref="W946:X946"/>
    <mergeCell ref="W947:X947"/>
    <mergeCell ref="W948:X948"/>
    <mergeCell ref="W950:X950"/>
    <mergeCell ref="W951:X951"/>
    <mergeCell ref="W952:X952"/>
    <mergeCell ref="W912:X912"/>
    <mergeCell ref="W913:X913"/>
    <mergeCell ref="W915:X915"/>
    <mergeCell ref="W916:X916"/>
    <mergeCell ref="W917:X917"/>
    <mergeCell ref="W919:X919"/>
    <mergeCell ref="W920:X920"/>
    <mergeCell ref="W921:X921"/>
    <mergeCell ref="W923:X923"/>
    <mergeCell ref="W924:X924"/>
    <mergeCell ref="W925:X925"/>
    <mergeCell ref="W927:X927"/>
    <mergeCell ref="W928:X928"/>
    <mergeCell ref="W929:X929"/>
    <mergeCell ref="W931:X931"/>
    <mergeCell ref="W932:X932"/>
    <mergeCell ref="W933:X933"/>
    <mergeCell ref="O890:P891"/>
    <mergeCell ref="W891:X891"/>
    <mergeCell ref="W892:X892"/>
    <mergeCell ref="W893:X893"/>
    <mergeCell ref="W895:X895"/>
    <mergeCell ref="W896:X896"/>
    <mergeCell ref="W897:X897"/>
    <mergeCell ref="W899:X899"/>
    <mergeCell ref="W900:X900"/>
    <mergeCell ref="W901:X901"/>
    <mergeCell ref="W903:X903"/>
    <mergeCell ref="W904:X904"/>
    <mergeCell ref="W905:X905"/>
    <mergeCell ref="W907:X907"/>
    <mergeCell ref="W908:X908"/>
    <mergeCell ref="W909:X909"/>
    <mergeCell ref="W911:X911"/>
    <mergeCell ref="W866:X866"/>
    <mergeCell ref="W868:X868"/>
    <mergeCell ref="W869:X869"/>
    <mergeCell ref="W870:X870"/>
    <mergeCell ref="W872:X872"/>
    <mergeCell ref="W873:X873"/>
    <mergeCell ref="W874:X874"/>
    <mergeCell ref="W876:X876"/>
    <mergeCell ref="W877:X877"/>
    <mergeCell ref="W878:X878"/>
    <mergeCell ref="W880:X880"/>
    <mergeCell ref="W881:X881"/>
    <mergeCell ref="Q890:Q891"/>
    <mergeCell ref="S891:T891"/>
    <mergeCell ref="W882:X882"/>
    <mergeCell ref="U884:Y884"/>
    <mergeCell ref="W885:Y885"/>
    <mergeCell ref="W887:X887"/>
    <mergeCell ref="W888:X888"/>
    <mergeCell ref="W889:X889"/>
    <mergeCell ref="W844:X844"/>
    <mergeCell ref="W845:X845"/>
    <mergeCell ref="W846:X846"/>
    <mergeCell ref="W848:X848"/>
    <mergeCell ref="W849:X849"/>
    <mergeCell ref="W850:X850"/>
    <mergeCell ref="W852:X852"/>
    <mergeCell ref="W853:X853"/>
    <mergeCell ref="W854:X854"/>
    <mergeCell ref="W856:X856"/>
    <mergeCell ref="W857:X857"/>
    <mergeCell ref="W858:X858"/>
    <mergeCell ref="W860:X860"/>
    <mergeCell ref="W861:X861"/>
    <mergeCell ref="W862:X862"/>
    <mergeCell ref="W864:X864"/>
    <mergeCell ref="W865:X865"/>
    <mergeCell ref="W825:X825"/>
    <mergeCell ref="W826:X826"/>
    <mergeCell ref="Q835:Q836"/>
    <mergeCell ref="S836:T836"/>
    <mergeCell ref="W827:X827"/>
    <mergeCell ref="U829:Y829"/>
    <mergeCell ref="W830:Y830"/>
    <mergeCell ref="W832:X832"/>
    <mergeCell ref="W833:X833"/>
    <mergeCell ref="W834:X834"/>
    <mergeCell ref="O835:P836"/>
    <mergeCell ref="W836:X836"/>
    <mergeCell ref="W837:X837"/>
    <mergeCell ref="W838:X838"/>
    <mergeCell ref="W840:X840"/>
    <mergeCell ref="W841:X841"/>
    <mergeCell ref="W842:X842"/>
    <mergeCell ref="S825:T825"/>
    <mergeCell ref="S826:T826"/>
    <mergeCell ref="S827:T827"/>
    <mergeCell ref="S830:U830"/>
    <mergeCell ref="S832:T832"/>
    <mergeCell ref="S833:T833"/>
    <mergeCell ref="S834:T834"/>
    <mergeCell ref="S837:T837"/>
    <mergeCell ref="S838:T838"/>
    <mergeCell ref="S840:T840"/>
    <mergeCell ref="S841:T841"/>
    <mergeCell ref="S842:T842"/>
    <mergeCell ref="W802:X802"/>
    <mergeCell ref="W803:X803"/>
    <mergeCell ref="W805:X805"/>
    <mergeCell ref="W806:X806"/>
    <mergeCell ref="W807:X807"/>
    <mergeCell ref="W809:X809"/>
    <mergeCell ref="W810:X810"/>
    <mergeCell ref="W811:X811"/>
    <mergeCell ref="W813:X813"/>
    <mergeCell ref="W814:X814"/>
    <mergeCell ref="W815:X815"/>
    <mergeCell ref="W817:X817"/>
    <mergeCell ref="W818:X818"/>
    <mergeCell ref="W819:X819"/>
    <mergeCell ref="W821:X821"/>
    <mergeCell ref="W822:X822"/>
    <mergeCell ref="W823:X823"/>
    <mergeCell ref="O780:P781"/>
    <mergeCell ref="W781:X781"/>
    <mergeCell ref="W782:X782"/>
    <mergeCell ref="W783:X783"/>
    <mergeCell ref="W785:X785"/>
    <mergeCell ref="W786:X786"/>
    <mergeCell ref="W787:X787"/>
    <mergeCell ref="W789:X789"/>
    <mergeCell ref="W790:X790"/>
    <mergeCell ref="W791:X791"/>
    <mergeCell ref="W793:X793"/>
    <mergeCell ref="W794:X794"/>
    <mergeCell ref="W795:X795"/>
    <mergeCell ref="W797:X797"/>
    <mergeCell ref="W798:X798"/>
    <mergeCell ref="W799:X799"/>
    <mergeCell ref="W801:X801"/>
    <mergeCell ref="S793:T793"/>
    <mergeCell ref="S794:T794"/>
    <mergeCell ref="S795:T795"/>
    <mergeCell ref="S797:T797"/>
    <mergeCell ref="S798:T798"/>
    <mergeCell ref="S799:T799"/>
    <mergeCell ref="S801:T801"/>
    <mergeCell ref="W754:X754"/>
    <mergeCell ref="W755:X755"/>
    <mergeCell ref="W756:X756"/>
    <mergeCell ref="W758:X758"/>
    <mergeCell ref="W759:X759"/>
    <mergeCell ref="W760:X760"/>
    <mergeCell ref="W762:X762"/>
    <mergeCell ref="W763:X763"/>
    <mergeCell ref="W764:X764"/>
    <mergeCell ref="W766:X766"/>
    <mergeCell ref="W767:X767"/>
    <mergeCell ref="W768:X768"/>
    <mergeCell ref="W770:X770"/>
    <mergeCell ref="W771:X771"/>
    <mergeCell ref="Q780:Q781"/>
    <mergeCell ref="S781:T781"/>
    <mergeCell ref="W772:X772"/>
    <mergeCell ref="U774:Y774"/>
    <mergeCell ref="W775:Y775"/>
    <mergeCell ref="W777:X777"/>
    <mergeCell ref="W778:X778"/>
    <mergeCell ref="W779:X779"/>
    <mergeCell ref="S754:T754"/>
    <mergeCell ref="S755:T755"/>
    <mergeCell ref="S756:T756"/>
    <mergeCell ref="S758:T758"/>
    <mergeCell ref="S759:T759"/>
    <mergeCell ref="S760:T760"/>
    <mergeCell ref="S762:T762"/>
    <mergeCell ref="S763:T763"/>
    <mergeCell ref="S764:T764"/>
    <mergeCell ref="S766:T766"/>
    <mergeCell ref="W731:X731"/>
    <mergeCell ref="W732:X732"/>
    <mergeCell ref="W734:X734"/>
    <mergeCell ref="W735:X735"/>
    <mergeCell ref="W736:X736"/>
    <mergeCell ref="W738:X738"/>
    <mergeCell ref="W739:X739"/>
    <mergeCell ref="W740:X740"/>
    <mergeCell ref="W742:X742"/>
    <mergeCell ref="W743:X743"/>
    <mergeCell ref="W744:X744"/>
    <mergeCell ref="W746:X746"/>
    <mergeCell ref="W747:X747"/>
    <mergeCell ref="W748:X748"/>
    <mergeCell ref="W750:X750"/>
    <mergeCell ref="W751:X751"/>
    <mergeCell ref="W752:X752"/>
    <mergeCell ref="W712:X712"/>
    <mergeCell ref="W713:X713"/>
    <mergeCell ref="W715:X715"/>
    <mergeCell ref="W716:X716"/>
    <mergeCell ref="Q725:Q726"/>
    <mergeCell ref="S726:T726"/>
    <mergeCell ref="W717:X717"/>
    <mergeCell ref="U719:Y719"/>
    <mergeCell ref="W720:Y720"/>
    <mergeCell ref="W722:X722"/>
    <mergeCell ref="W723:X723"/>
    <mergeCell ref="W724:X724"/>
    <mergeCell ref="O725:P726"/>
    <mergeCell ref="W726:X726"/>
    <mergeCell ref="W727:X727"/>
    <mergeCell ref="W728:X728"/>
    <mergeCell ref="W730:X730"/>
    <mergeCell ref="S728:T728"/>
    <mergeCell ref="S730:T730"/>
    <mergeCell ref="W689:X689"/>
    <mergeCell ref="W691:X691"/>
    <mergeCell ref="W692:X692"/>
    <mergeCell ref="W693:X693"/>
    <mergeCell ref="W695:X695"/>
    <mergeCell ref="W696:X696"/>
    <mergeCell ref="W697:X697"/>
    <mergeCell ref="W699:X699"/>
    <mergeCell ref="W700:X700"/>
    <mergeCell ref="W701:X701"/>
    <mergeCell ref="W703:X703"/>
    <mergeCell ref="W704:X704"/>
    <mergeCell ref="W705:X705"/>
    <mergeCell ref="W707:X707"/>
    <mergeCell ref="W708:X708"/>
    <mergeCell ref="W709:X709"/>
    <mergeCell ref="W711:X711"/>
    <mergeCell ref="W1203:X1203"/>
    <mergeCell ref="W1204:X1204"/>
    <mergeCell ref="W1206:X1206"/>
    <mergeCell ref="W1207:X1207"/>
    <mergeCell ref="W653:X653"/>
    <mergeCell ref="W654:X654"/>
    <mergeCell ref="W656:X656"/>
    <mergeCell ref="W657:X657"/>
    <mergeCell ref="W658:X658"/>
    <mergeCell ref="W660:X660"/>
    <mergeCell ref="W661:X661"/>
    <mergeCell ref="W662:X662"/>
    <mergeCell ref="W667:X667"/>
    <mergeCell ref="W668:X668"/>
    <mergeCell ref="W669:X669"/>
    <mergeCell ref="O670:P671"/>
    <mergeCell ref="Q670:Q671"/>
    <mergeCell ref="S671:T671"/>
    <mergeCell ref="W671:X671"/>
    <mergeCell ref="W672:X672"/>
    <mergeCell ref="W673:X673"/>
    <mergeCell ref="W675:X675"/>
    <mergeCell ref="W676:X676"/>
    <mergeCell ref="W677:X677"/>
    <mergeCell ref="W679:X679"/>
    <mergeCell ref="W680:X680"/>
    <mergeCell ref="W681:X681"/>
    <mergeCell ref="W683:X683"/>
    <mergeCell ref="W684:X684"/>
    <mergeCell ref="W685:X685"/>
    <mergeCell ref="W687:X687"/>
    <mergeCell ref="W688:X688"/>
    <mergeCell ref="S1188:T1188"/>
    <mergeCell ref="S1190:T1190"/>
    <mergeCell ref="S1191:T1191"/>
    <mergeCell ref="S1192:T1192"/>
    <mergeCell ref="S1194:T1194"/>
    <mergeCell ref="S1195:T1195"/>
    <mergeCell ref="S1196:T1196"/>
    <mergeCell ref="W1190:X1190"/>
    <mergeCell ref="W1191:X1191"/>
    <mergeCell ref="W1192:X1192"/>
    <mergeCell ref="W1194:X1194"/>
    <mergeCell ref="W1195:X1195"/>
    <mergeCell ref="W1196:X1196"/>
    <mergeCell ref="W1198:X1198"/>
    <mergeCell ref="W1199:X1199"/>
    <mergeCell ref="W1200:X1200"/>
    <mergeCell ref="W1202:X1202"/>
    <mergeCell ref="S1170:T1170"/>
    <mergeCell ref="S1171:T1171"/>
    <mergeCell ref="S1172:T1172"/>
    <mergeCell ref="S1174:T1174"/>
    <mergeCell ref="S1175:T1175"/>
    <mergeCell ref="W1175:X1175"/>
    <mergeCell ref="W1176:X1176"/>
    <mergeCell ref="W1182:X1182"/>
    <mergeCell ref="W1183:X1183"/>
    <mergeCell ref="S1176:T1176"/>
    <mergeCell ref="S1178:T1178"/>
    <mergeCell ref="S1179:T1179"/>
    <mergeCell ref="S1180:T1180"/>
    <mergeCell ref="W1180:X1180"/>
    <mergeCell ref="S1182:T1182"/>
    <mergeCell ref="S1183:T1183"/>
    <mergeCell ref="S1184:T1184"/>
    <mergeCell ref="W1184:X1184"/>
    <mergeCell ref="W1239:X1239"/>
    <mergeCell ref="W1241:X1241"/>
    <mergeCell ref="W1242:X1242"/>
    <mergeCell ref="W1243:X1243"/>
    <mergeCell ref="W1245:X1245"/>
    <mergeCell ref="W1246:X1246"/>
    <mergeCell ref="W1247:X1247"/>
    <mergeCell ref="W1249:X1249"/>
    <mergeCell ref="W1259:X1259"/>
    <mergeCell ref="W1261:X1261"/>
    <mergeCell ref="W1262:X1262"/>
    <mergeCell ref="W1263:X1263"/>
    <mergeCell ref="W1265:X1265"/>
    <mergeCell ref="W1266:X1266"/>
    <mergeCell ref="W1267:X1267"/>
    <mergeCell ref="W1250:X1250"/>
    <mergeCell ref="W1251:X1251"/>
    <mergeCell ref="W1253:X1253"/>
    <mergeCell ref="W1254:X1254"/>
    <mergeCell ref="W1255:X1255"/>
    <mergeCell ref="W1257:X1257"/>
    <mergeCell ref="W1258:X1258"/>
    <mergeCell ref="O1220:P1221"/>
    <mergeCell ref="Q1220:Q1221"/>
    <mergeCell ref="S1221:T1221"/>
    <mergeCell ref="W1221:X1221"/>
    <mergeCell ref="W1222:X1222"/>
    <mergeCell ref="W1223:X1223"/>
    <mergeCell ref="W1225:X1225"/>
    <mergeCell ref="W1226:X1226"/>
    <mergeCell ref="W1227:X1227"/>
    <mergeCell ref="W1229:X1229"/>
    <mergeCell ref="W1230:X1230"/>
    <mergeCell ref="W1231:X1231"/>
    <mergeCell ref="W1233:X1233"/>
    <mergeCell ref="W1234:X1234"/>
    <mergeCell ref="W1235:X1235"/>
    <mergeCell ref="W1237:X1237"/>
    <mergeCell ref="W1238:X1238"/>
    <mergeCell ref="S1245:T1245"/>
    <mergeCell ref="S1246:T1246"/>
    <mergeCell ref="S1247:T1247"/>
    <mergeCell ref="S1258:T1258"/>
    <mergeCell ref="S1259:T1259"/>
    <mergeCell ref="S1261:T1261"/>
    <mergeCell ref="S1262:T1262"/>
    <mergeCell ref="S1263:T1263"/>
    <mergeCell ref="S1265:T1265"/>
    <mergeCell ref="S1266:T1266"/>
    <mergeCell ref="S1267:T1267"/>
    <mergeCell ref="S1249:T1249"/>
    <mergeCell ref="S1250:T1250"/>
    <mergeCell ref="S1251:T1251"/>
    <mergeCell ref="S1253:T1253"/>
    <mergeCell ref="S1254:T1254"/>
    <mergeCell ref="S1255:T1255"/>
    <mergeCell ref="S1257:T1257"/>
    <mergeCell ref="S1222:T1222"/>
    <mergeCell ref="S1223:T1223"/>
    <mergeCell ref="S1225:T1225"/>
    <mergeCell ref="S1226:T1226"/>
    <mergeCell ref="S1227:T1227"/>
    <mergeCell ref="S1229:T1229"/>
    <mergeCell ref="S1230:T1230"/>
    <mergeCell ref="S1231:T1231"/>
    <mergeCell ref="S1233:T1233"/>
    <mergeCell ref="S1234:T1234"/>
    <mergeCell ref="S1235:T1235"/>
    <mergeCell ref="S1237:T1237"/>
    <mergeCell ref="S1238:T1238"/>
    <mergeCell ref="S1239:T1239"/>
    <mergeCell ref="S1241:T1241"/>
    <mergeCell ref="S1242:T1242"/>
    <mergeCell ref="S1243:T1243"/>
    <mergeCell ref="W1178:X1178"/>
    <mergeCell ref="W1179:X1179"/>
    <mergeCell ref="S1198:T1198"/>
    <mergeCell ref="S1199:T1199"/>
    <mergeCell ref="S1200:T1200"/>
    <mergeCell ref="S1202:T1202"/>
    <mergeCell ref="S1203:T1203"/>
    <mergeCell ref="S1204:T1204"/>
    <mergeCell ref="S1206:T1206"/>
    <mergeCell ref="S1207:T1207"/>
    <mergeCell ref="S1208:T1208"/>
    <mergeCell ref="S1210:T1210"/>
    <mergeCell ref="S1211:T1211"/>
    <mergeCell ref="S1212:T1212"/>
    <mergeCell ref="S1217:T1217"/>
    <mergeCell ref="S1218:T1218"/>
    <mergeCell ref="S1219:T1219"/>
    <mergeCell ref="W1208:X1208"/>
    <mergeCell ref="W1210:X1210"/>
    <mergeCell ref="W1211:X1211"/>
    <mergeCell ref="W1212:X1212"/>
    <mergeCell ref="U1214:Y1214"/>
    <mergeCell ref="S1215:U1215"/>
    <mergeCell ref="W1215:Y1215"/>
    <mergeCell ref="W1217:X1217"/>
    <mergeCell ref="W1218:X1218"/>
    <mergeCell ref="W1219:X1219"/>
    <mergeCell ref="S1186:T1186"/>
    <mergeCell ref="W1186:X1186"/>
    <mergeCell ref="S1187:T1187"/>
    <mergeCell ref="W1187:X1187"/>
    <mergeCell ref="W1188:X1188"/>
    <mergeCell ref="S1157:T1157"/>
    <mergeCell ref="S1160:U1160"/>
    <mergeCell ref="S1162:T1162"/>
    <mergeCell ref="W1153:X1153"/>
    <mergeCell ref="W1155:X1155"/>
    <mergeCell ref="W1156:X1156"/>
    <mergeCell ref="W1157:X1157"/>
    <mergeCell ref="U1159:Y1159"/>
    <mergeCell ref="W1160:Y1160"/>
    <mergeCell ref="W1162:X1162"/>
    <mergeCell ref="S1163:T1163"/>
    <mergeCell ref="S1164:T1164"/>
    <mergeCell ref="O1165:P1166"/>
    <mergeCell ref="Q1165:Q1166"/>
    <mergeCell ref="S1166:T1166"/>
    <mergeCell ref="S1167:T1167"/>
    <mergeCell ref="S1168:T1168"/>
    <mergeCell ref="S1144:T1144"/>
    <mergeCell ref="S1145:T1145"/>
    <mergeCell ref="S1147:T1147"/>
    <mergeCell ref="S1148:T1148"/>
    <mergeCell ref="S1149:T1149"/>
    <mergeCell ref="S1151:T1151"/>
    <mergeCell ref="W1144:X1144"/>
    <mergeCell ref="W1145:X1145"/>
    <mergeCell ref="W1147:X1147"/>
    <mergeCell ref="W1148:X1148"/>
    <mergeCell ref="W1149:X1149"/>
    <mergeCell ref="W1151:X1151"/>
    <mergeCell ref="W1152:X1152"/>
    <mergeCell ref="S1152:T1152"/>
    <mergeCell ref="S1153:T1153"/>
    <mergeCell ref="S1155:T1155"/>
    <mergeCell ref="S1156:T1156"/>
    <mergeCell ref="S1128:T1128"/>
    <mergeCell ref="S1129:T1129"/>
    <mergeCell ref="S1131:T1131"/>
    <mergeCell ref="S1132:T1132"/>
    <mergeCell ref="S1133:T1133"/>
    <mergeCell ref="S1135:T1135"/>
    <mergeCell ref="S1136:T1136"/>
    <mergeCell ref="W1136:X1136"/>
    <mergeCell ref="S1137:T1137"/>
    <mergeCell ref="W1137:X1137"/>
    <mergeCell ref="S1139:T1139"/>
    <mergeCell ref="W1139:X1139"/>
    <mergeCell ref="S1140:T1140"/>
    <mergeCell ref="W1140:X1140"/>
    <mergeCell ref="S1141:T1141"/>
    <mergeCell ref="W1141:X1141"/>
    <mergeCell ref="W1143:X1143"/>
    <mergeCell ref="S1143:T1143"/>
    <mergeCell ref="O1110:P1111"/>
    <mergeCell ref="Q1110:Q1111"/>
    <mergeCell ref="S1111:T1111"/>
    <mergeCell ref="W1111:X1111"/>
    <mergeCell ref="S1112:T1112"/>
    <mergeCell ref="W1112:X1112"/>
    <mergeCell ref="W1113:X1113"/>
    <mergeCell ref="S1113:T1113"/>
    <mergeCell ref="S1115:T1115"/>
    <mergeCell ref="W1115:X1115"/>
    <mergeCell ref="S1116:T1116"/>
    <mergeCell ref="W1116:X1116"/>
    <mergeCell ref="S1117:T1117"/>
    <mergeCell ref="W1117:X1117"/>
    <mergeCell ref="S1119:T1119"/>
    <mergeCell ref="W1119:X1119"/>
    <mergeCell ref="S1120:T1120"/>
    <mergeCell ref="W1120:X1120"/>
    <mergeCell ref="S1108:T1108"/>
    <mergeCell ref="W1108:X1108"/>
    <mergeCell ref="S1109:T1109"/>
    <mergeCell ref="W1109:X1109"/>
    <mergeCell ref="W1133:X1133"/>
    <mergeCell ref="W1135:X1135"/>
    <mergeCell ref="W1124:X1124"/>
    <mergeCell ref="W1125:X1125"/>
    <mergeCell ref="W1127:X1127"/>
    <mergeCell ref="W1128:X1128"/>
    <mergeCell ref="W1129:X1129"/>
    <mergeCell ref="W1131:X1131"/>
    <mergeCell ref="W1132:X1132"/>
    <mergeCell ref="W1098:X1098"/>
    <mergeCell ref="W1100:X1100"/>
    <mergeCell ref="W1101:X1101"/>
    <mergeCell ref="W1102:X1102"/>
    <mergeCell ref="U1104:Y1104"/>
    <mergeCell ref="W1105:Y1105"/>
    <mergeCell ref="W1107:X1107"/>
    <mergeCell ref="S1098:T1098"/>
    <mergeCell ref="S1100:T1100"/>
    <mergeCell ref="S1101:T1101"/>
    <mergeCell ref="S1102:T1102"/>
    <mergeCell ref="S1105:U1105"/>
    <mergeCell ref="S1121:T1121"/>
    <mergeCell ref="W1121:X1121"/>
    <mergeCell ref="W1123:X1123"/>
    <mergeCell ref="S1123:T1123"/>
    <mergeCell ref="S1124:T1124"/>
    <mergeCell ref="S1125:T1125"/>
    <mergeCell ref="S1127:T1127"/>
    <mergeCell ref="W1077:X1077"/>
    <mergeCell ref="W1078:X1078"/>
    <mergeCell ref="W1080:X1080"/>
    <mergeCell ref="W1081:X1081"/>
    <mergeCell ref="W1082:X1082"/>
    <mergeCell ref="W1084:X1084"/>
    <mergeCell ref="W1085:X1085"/>
    <mergeCell ref="W1086:X1086"/>
    <mergeCell ref="W1088:X1088"/>
    <mergeCell ref="W1089:X1089"/>
    <mergeCell ref="W1090:X1090"/>
    <mergeCell ref="W1092:X1092"/>
    <mergeCell ref="W1093:X1093"/>
    <mergeCell ref="W1094:X1094"/>
    <mergeCell ref="W1096:X1096"/>
    <mergeCell ref="W1097:X1097"/>
    <mergeCell ref="S1107:T1107"/>
    <mergeCell ref="S1096:T1096"/>
    <mergeCell ref="S1097:T1097"/>
    <mergeCell ref="W1065:X1065"/>
    <mergeCell ref="S1066:T1066"/>
    <mergeCell ref="W1066:X1066"/>
    <mergeCell ref="W1068:X1068"/>
    <mergeCell ref="W1069:X1069"/>
    <mergeCell ref="S1068:T1068"/>
    <mergeCell ref="S1069:T1069"/>
    <mergeCell ref="S1070:T1070"/>
    <mergeCell ref="S1072:T1072"/>
    <mergeCell ref="S1073:T1073"/>
    <mergeCell ref="S1074:T1074"/>
    <mergeCell ref="S1076:T1076"/>
    <mergeCell ref="W1070:X1070"/>
    <mergeCell ref="W1072:X1072"/>
    <mergeCell ref="W1073:X1073"/>
    <mergeCell ref="W1074:X1074"/>
    <mergeCell ref="W1076:X1076"/>
    <mergeCell ref="S1077:T1077"/>
    <mergeCell ref="S1078:T1078"/>
    <mergeCell ref="S1080:T1080"/>
    <mergeCell ref="S1081:T1081"/>
    <mergeCell ref="S1082:T1082"/>
    <mergeCell ref="S1084:T1084"/>
    <mergeCell ref="S1085:T1085"/>
    <mergeCell ref="S1086:T1086"/>
    <mergeCell ref="S1088:T1088"/>
    <mergeCell ref="S1089:T1089"/>
    <mergeCell ref="S1090:T1090"/>
    <mergeCell ref="S1092:T1092"/>
    <mergeCell ref="S1093:T1093"/>
    <mergeCell ref="S1094:T1094"/>
    <mergeCell ref="S1054:T1054"/>
    <mergeCell ref="S1056:T1056"/>
    <mergeCell ref="S1057:T1057"/>
    <mergeCell ref="S1058:T1058"/>
    <mergeCell ref="S1060:T1060"/>
    <mergeCell ref="S1061:T1061"/>
    <mergeCell ref="S1062:T1062"/>
    <mergeCell ref="S1064:T1064"/>
    <mergeCell ref="S1065:T1065"/>
    <mergeCell ref="D1216:D1219"/>
    <mergeCell ref="D1220:D1223"/>
    <mergeCell ref="D1224:D1227"/>
    <mergeCell ref="D1228:D1231"/>
    <mergeCell ref="D1232:D1235"/>
    <mergeCell ref="D1236:D1239"/>
    <mergeCell ref="D1240:D1243"/>
    <mergeCell ref="G1252:G1255"/>
    <mergeCell ref="G1256:G1259"/>
    <mergeCell ref="G1260:G1263"/>
    <mergeCell ref="G1264:G1267"/>
    <mergeCell ref="H1256:H1259"/>
    <mergeCell ref="H1260:H1263"/>
    <mergeCell ref="H1264:H1267"/>
    <mergeCell ref="G1240:G1243"/>
    <mergeCell ref="H1240:H1243"/>
    <mergeCell ref="G1244:G1247"/>
    <mergeCell ref="H1244:H1247"/>
    <mergeCell ref="G1248:G1251"/>
    <mergeCell ref="H1248:H1251"/>
    <mergeCell ref="H1252:H1255"/>
    <mergeCell ref="D1173:D1176"/>
    <mergeCell ref="D1177:D1180"/>
    <mergeCell ref="D1181:D1184"/>
    <mergeCell ref="C1181:C1184"/>
    <mergeCell ref="C1185:C1188"/>
    <mergeCell ref="C1189:C1192"/>
    <mergeCell ref="C1193:C1196"/>
    <mergeCell ref="C1197:C1200"/>
    <mergeCell ref="C1201:C1204"/>
    <mergeCell ref="C1205:C1208"/>
    <mergeCell ref="D1185:D1188"/>
    <mergeCell ref="D1189:D1192"/>
    <mergeCell ref="D1193:D1196"/>
    <mergeCell ref="D1197:D1200"/>
    <mergeCell ref="D1201:D1204"/>
    <mergeCell ref="D1205:D1208"/>
    <mergeCell ref="D1209:D1212"/>
    <mergeCell ref="C1209:C1212"/>
    <mergeCell ref="C1216:C1219"/>
    <mergeCell ref="C1220:C1223"/>
    <mergeCell ref="C1224:C1227"/>
    <mergeCell ref="C1228:C1231"/>
    <mergeCell ref="C1232:C1235"/>
    <mergeCell ref="C1236:C1239"/>
    <mergeCell ref="C1114:C1117"/>
    <mergeCell ref="C1118:C1121"/>
    <mergeCell ref="D1118:D1121"/>
    <mergeCell ref="C1122:C1125"/>
    <mergeCell ref="D1122:D1125"/>
    <mergeCell ref="C1126:C1129"/>
    <mergeCell ref="D1126:D1129"/>
    <mergeCell ref="C1138:C1141"/>
    <mergeCell ref="D1138:D1141"/>
    <mergeCell ref="C1142:C1145"/>
    <mergeCell ref="D1142:D1145"/>
    <mergeCell ref="C1146:C1149"/>
    <mergeCell ref="D1146:D1149"/>
    <mergeCell ref="D1150:D1153"/>
    <mergeCell ref="C1150:C1153"/>
    <mergeCell ref="C1154:C1157"/>
    <mergeCell ref="C1161:C1164"/>
    <mergeCell ref="C1165:C1168"/>
    <mergeCell ref="C1169:C1172"/>
    <mergeCell ref="C1173:C1176"/>
    <mergeCell ref="C1177:C1180"/>
    <mergeCell ref="D1154:D1157"/>
    <mergeCell ref="D1161:D1164"/>
    <mergeCell ref="D1165:D1168"/>
    <mergeCell ref="D1169:D1172"/>
    <mergeCell ref="K1256:K1259"/>
    <mergeCell ref="L1256:L1259"/>
    <mergeCell ref="K1260:K1263"/>
    <mergeCell ref="L1260:L1263"/>
    <mergeCell ref="K1264:K1267"/>
    <mergeCell ref="L1264:L1267"/>
    <mergeCell ref="K1232:K1235"/>
    <mergeCell ref="K1236:K1239"/>
    <mergeCell ref="K1240:K1243"/>
    <mergeCell ref="K1244:K1247"/>
    <mergeCell ref="L1244:L1247"/>
    <mergeCell ref="K1248:K1251"/>
    <mergeCell ref="L1248:L1251"/>
    <mergeCell ref="C1240:C1243"/>
    <mergeCell ref="C1244:C1247"/>
    <mergeCell ref="C1248:C1251"/>
    <mergeCell ref="C1252:C1255"/>
    <mergeCell ref="C1256:C1259"/>
    <mergeCell ref="C1260:C1263"/>
    <mergeCell ref="C1264:C1267"/>
    <mergeCell ref="D1244:D1247"/>
    <mergeCell ref="D1248:D1251"/>
    <mergeCell ref="D1252:D1255"/>
    <mergeCell ref="D1256:D1259"/>
    <mergeCell ref="D1260:D1263"/>
    <mergeCell ref="D1264:D1267"/>
    <mergeCell ref="K1197:K1200"/>
    <mergeCell ref="L1177:L1180"/>
    <mergeCell ref="L1181:L1184"/>
    <mergeCell ref="L1185:L1188"/>
    <mergeCell ref="L1189:L1192"/>
    <mergeCell ref="L1193:L1196"/>
    <mergeCell ref="L1197:L1200"/>
    <mergeCell ref="L1201:L1204"/>
    <mergeCell ref="K1201:K1204"/>
    <mergeCell ref="K1205:K1208"/>
    <mergeCell ref="K1209:K1212"/>
    <mergeCell ref="K1216:K1219"/>
    <mergeCell ref="K1220:K1223"/>
    <mergeCell ref="K1224:K1227"/>
    <mergeCell ref="K1228:K1231"/>
    <mergeCell ref="K1252:K1255"/>
    <mergeCell ref="L1252:L1255"/>
    <mergeCell ref="C1215:F1215"/>
    <mergeCell ref="G1215:J1215"/>
    <mergeCell ref="K1215:N1215"/>
    <mergeCell ref="L1150:L1153"/>
    <mergeCell ref="L1154:L1157"/>
    <mergeCell ref="A1159:N1159"/>
    <mergeCell ref="C1160:F1160"/>
    <mergeCell ref="G1160:J1160"/>
    <mergeCell ref="K1160:N1160"/>
    <mergeCell ref="A1214:N1214"/>
    <mergeCell ref="L1236:L1239"/>
    <mergeCell ref="L1240:L1243"/>
    <mergeCell ref="L1205:L1208"/>
    <mergeCell ref="L1209:L1212"/>
    <mergeCell ref="L1216:L1219"/>
    <mergeCell ref="L1220:L1223"/>
    <mergeCell ref="L1224:L1227"/>
    <mergeCell ref="L1228:L1231"/>
    <mergeCell ref="L1232:L1235"/>
    <mergeCell ref="K1161:K1164"/>
    <mergeCell ref="L1161:L1164"/>
    <mergeCell ref="K1165:K1168"/>
    <mergeCell ref="L1165:L1168"/>
    <mergeCell ref="K1169:K1172"/>
    <mergeCell ref="L1169:L1172"/>
    <mergeCell ref="L1173:L1176"/>
    <mergeCell ref="K1173:K1176"/>
    <mergeCell ref="K1177:K1180"/>
    <mergeCell ref="K1181:K1184"/>
    <mergeCell ref="K1185:K1188"/>
    <mergeCell ref="K1189:K1192"/>
    <mergeCell ref="K1193:K1196"/>
    <mergeCell ref="H1114:H1117"/>
    <mergeCell ref="H1106:H1109"/>
    <mergeCell ref="K1106:K1109"/>
    <mergeCell ref="K1110:K1113"/>
    <mergeCell ref="L1110:L1113"/>
    <mergeCell ref="K1114:K1117"/>
    <mergeCell ref="L1114:L1117"/>
    <mergeCell ref="L1118:L1121"/>
    <mergeCell ref="C1130:C1133"/>
    <mergeCell ref="D1130:D1133"/>
    <mergeCell ref="C1134:C1137"/>
    <mergeCell ref="D1134:D1137"/>
    <mergeCell ref="G1134:G1137"/>
    <mergeCell ref="H1134:H1137"/>
    <mergeCell ref="K1146:K1149"/>
    <mergeCell ref="K1150:K1153"/>
    <mergeCell ref="K1154:K1157"/>
    <mergeCell ref="K1118:K1121"/>
    <mergeCell ref="K1122:K1125"/>
    <mergeCell ref="L1122:L1125"/>
    <mergeCell ref="K1126:K1129"/>
    <mergeCell ref="L1126:L1129"/>
    <mergeCell ref="K1130:K1133"/>
    <mergeCell ref="L1130:L1133"/>
    <mergeCell ref="K1134:K1137"/>
    <mergeCell ref="L1134:L1137"/>
    <mergeCell ref="K1138:K1141"/>
    <mergeCell ref="L1138:L1141"/>
    <mergeCell ref="K1142:K1145"/>
    <mergeCell ref="L1142:L1145"/>
    <mergeCell ref="L1146:L1149"/>
    <mergeCell ref="L1055:L1058"/>
    <mergeCell ref="L1059:L1062"/>
    <mergeCell ref="L1063:L1066"/>
    <mergeCell ref="K1091:K1094"/>
    <mergeCell ref="K1095:K1098"/>
    <mergeCell ref="K1099:K1102"/>
    <mergeCell ref="K1063:K1066"/>
    <mergeCell ref="K1067:K1070"/>
    <mergeCell ref="K1071:K1074"/>
    <mergeCell ref="K1075:K1078"/>
    <mergeCell ref="K1079:K1082"/>
    <mergeCell ref="K1083:K1086"/>
    <mergeCell ref="K1087:K1090"/>
    <mergeCell ref="L1067:L1070"/>
    <mergeCell ref="L1071:L1074"/>
    <mergeCell ref="L1075:L1078"/>
    <mergeCell ref="L1079:L1082"/>
    <mergeCell ref="L1083:L1086"/>
    <mergeCell ref="L1087:L1090"/>
    <mergeCell ref="L1091:L1094"/>
    <mergeCell ref="L1095:L1098"/>
    <mergeCell ref="L1099:L1102"/>
    <mergeCell ref="L1008:L1011"/>
    <mergeCell ref="K1012:K1015"/>
    <mergeCell ref="L1012:L1015"/>
    <mergeCell ref="K1016:K1019"/>
    <mergeCell ref="L1016:L1019"/>
    <mergeCell ref="K1020:K1023"/>
    <mergeCell ref="L1020:L1023"/>
    <mergeCell ref="K1024:K1027"/>
    <mergeCell ref="L1024:L1027"/>
    <mergeCell ref="K1028:K1031"/>
    <mergeCell ref="L1028:L1031"/>
    <mergeCell ref="L1032:L1035"/>
    <mergeCell ref="K1032:K1035"/>
    <mergeCell ref="K1036:K1039"/>
    <mergeCell ref="K1040:K1043"/>
    <mergeCell ref="K1044:K1047"/>
    <mergeCell ref="K1051:K1054"/>
    <mergeCell ref="L1036:L1039"/>
    <mergeCell ref="L1040:L1043"/>
    <mergeCell ref="L1044:L1047"/>
    <mergeCell ref="L1051:L1054"/>
    <mergeCell ref="G1209:G1212"/>
    <mergeCell ref="G1216:G1219"/>
    <mergeCell ref="G1220:G1223"/>
    <mergeCell ref="G1224:G1227"/>
    <mergeCell ref="G1228:G1231"/>
    <mergeCell ref="G1232:G1235"/>
    <mergeCell ref="H1232:H1235"/>
    <mergeCell ref="G1236:G1239"/>
    <mergeCell ref="H1236:H1239"/>
    <mergeCell ref="K973:K976"/>
    <mergeCell ref="K977:K980"/>
    <mergeCell ref="K981:K984"/>
    <mergeCell ref="K985:K988"/>
    <mergeCell ref="K989:K992"/>
    <mergeCell ref="K996:K999"/>
    <mergeCell ref="K1000:K1003"/>
    <mergeCell ref="K1004:K1007"/>
    <mergeCell ref="K1008:K1011"/>
    <mergeCell ref="K1055:K1058"/>
    <mergeCell ref="K1059:K1062"/>
    <mergeCell ref="A1104:N1104"/>
    <mergeCell ref="C1105:F1105"/>
    <mergeCell ref="G1105:J1105"/>
    <mergeCell ref="K1105:N1105"/>
    <mergeCell ref="C1106:C1109"/>
    <mergeCell ref="L1106:L1109"/>
    <mergeCell ref="D1106:D1109"/>
    <mergeCell ref="G1106:G1109"/>
    <mergeCell ref="C1110:C1113"/>
    <mergeCell ref="D1110:D1113"/>
    <mergeCell ref="H1110:H1113"/>
    <mergeCell ref="D1114:D1117"/>
    <mergeCell ref="G1169:G1172"/>
    <mergeCell ref="G1173:G1176"/>
    <mergeCell ref="G1177:G1180"/>
    <mergeCell ref="G1181:G1184"/>
    <mergeCell ref="G1185:G1188"/>
    <mergeCell ref="H1165:H1168"/>
    <mergeCell ref="H1169:H1172"/>
    <mergeCell ref="H1173:H1176"/>
    <mergeCell ref="H1177:H1180"/>
    <mergeCell ref="H1181:H1184"/>
    <mergeCell ref="H1185:H1188"/>
    <mergeCell ref="H1189:H1192"/>
    <mergeCell ref="G1189:G1192"/>
    <mergeCell ref="G1193:G1196"/>
    <mergeCell ref="G1197:G1200"/>
    <mergeCell ref="G1201:G1204"/>
    <mergeCell ref="G1205:G1208"/>
    <mergeCell ref="H1224:H1227"/>
    <mergeCell ref="H1228:H1231"/>
    <mergeCell ref="H1193:H1196"/>
    <mergeCell ref="H1197:H1200"/>
    <mergeCell ref="H1201:H1204"/>
    <mergeCell ref="H1205:H1208"/>
    <mergeCell ref="H1209:H1212"/>
    <mergeCell ref="H1216:H1219"/>
    <mergeCell ref="H1220:H1223"/>
    <mergeCell ref="G1110:G1113"/>
    <mergeCell ref="G1114:G1117"/>
    <mergeCell ref="G1118:G1121"/>
    <mergeCell ref="H1118:H1121"/>
    <mergeCell ref="G1122:G1125"/>
    <mergeCell ref="H1122:H1125"/>
    <mergeCell ref="H1126:H1129"/>
    <mergeCell ref="G1126:G1129"/>
    <mergeCell ref="G1130:G1133"/>
    <mergeCell ref="G1138:G1141"/>
    <mergeCell ref="G1142:G1145"/>
    <mergeCell ref="G1146:G1149"/>
    <mergeCell ref="G1150:G1153"/>
    <mergeCell ref="G1154:G1157"/>
    <mergeCell ref="H1130:H1133"/>
    <mergeCell ref="H1138:H1141"/>
    <mergeCell ref="H1142:H1145"/>
    <mergeCell ref="H1146:H1149"/>
    <mergeCell ref="H1150:H1153"/>
    <mergeCell ref="H1154:H1157"/>
    <mergeCell ref="H1161:H1164"/>
    <mergeCell ref="G1161:G1164"/>
    <mergeCell ref="G1165:G1168"/>
    <mergeCell ref="G886:G889"/>
    <mergeCell ref="H886:H889"/>
    <mergeCell ref="G890:G893"/>
    <mergeCell ref="H890:H893"/>
    <mergeCell ref="G894:G897"/>
    <mergeCell ref="H894:H897"/>
    <mergeCell ref="H898:H901"/>
    <mergeCell ref="G898:G901"/>
    <mergeCell ref="G902:G905"/>
    <mergeCell ref="G906:G909"/>
    <mergeCell ref="G910:G913"/>
    <mergeCell ref="G914:G917"/>
    <mergeCell ref="G918:G921"/>
    <mergeCell ref="G922:G925"/>
    <mergeCell ref="H902:H905"/>
    <mergeCell ref="H906:H909"/>
    <mergeCell ref="H910:H913"/>
    <mergeCell ref="H914:H917"/>
    <mergeCell ref="H918:H921"/>
    <mergeCell ref="H922:H925"/>
    <mergeCell ref="G1099:G1102"/>
    <mergeCell ref="G1051:G1054"/>
    <mergeCell ref="G1055:G1058"/>
    <mergeCell ref="G1059:G1062"/>
    <mergeCell ref="G1063:G1066"/>
    <mergeCell ref="G1067:G1070"/>
    <mergeCell ref="G1071:G1074"/>
    <mergeCell ref="G1075:G1078"/>
    <mergeCell ref="H1083:H1086"/>
    <mergeCell ref="H1087:H1090"/>
    <mergeCell ref="H1091:H1094"/>
    <mergeCell ref="H1095:H1098"/>
    <mergeCell ref="H1099:H1102"/>
    <mergeCell ref="H1055:H1058"/>
    <mergeCell ref="H1059:H1062"/>
    <mergeCell ref="H1063:H1066"/>
    <mergeCell ref="H1067:H1070"/>
    <mergeCell ref="H1071:H1074"/>
    <mergeCell ref="H1075:H1078"/>
    <mergeCell ref="H1079:H1082"/>
    <mergeCell ref="G1028:G1031"/>
    <mergeCell ref="G1032:G1035"/>
    <mergeCell ref="G1036:G1039"/>
    <mergeCell ref="G1040:G1043"/>
    <mergeCell ref="G1044:G1047"/>
    <mergeCell ref="H1024:H1027"/>
    <mergeCell ref="H1028:H1031"/>
    <mergeCell ref="H1032:H1035"/>
    <mergeCell ref="H1036:H1039"/>
    <mergeCell ref="H1040:H1043"/>
    <mergeCell ref="H1044:H1047"/>
    <mergeCell ref="H1051:H1054"/>
    <mergeCell ref="G1079:G1082"/>
    <mergeCell ref="G1083:G1086"/>
    <mergeCell ref="G1087:G1090"/>
    <mergeCell ref="G1091:G1094"/>
    <mergeCell ref="G1095:G1098"/>
    <mergeCell ref="H996:H999"/>
    <mergeCell ref="H961:H964"/>
    <mergeCell ref="H965:H968"/>
    <mergeCell ref="H969:H972"/>
    <mergeCell ref="H973:H976"/>
    <mergeCell ref="H977:H980"/>
    <mergeCell ref="H981:H984"/>
    <mergeCell ref="H985:H988"/>
    <mergeCell ref="G1008:G1011"/>
    <mergeCell ref="H1008:H1011"/>
    <mergeCell ref="G1012:G1015"/>
    <mergeCell ref="H1012:H1015"/>
    <mergeCell ref="G1016:G1019"/>
    <mergeCell ref="H1016:H1019"/>
    <mergeCell ref="H1020:H1023"/>
    <mergeCell ref="G1020:G1023"/>
    <mergeCell ref="G1024:G1027"/>
    <mergeCell ref="G961:G964"/>
    <mergeCell ref="G965:G968"/>
    <mergeCell ref="G969:G972"/>
    <mergeCell ref="G973:G976"/>
    <mergeCell ref="G977:G980"/>
    <mergeCell ref="G981:G984"/>
    <mergeCell ref="G985:G988"/>
    <mergeCell ref="G989:G992"/>
    <mergeCell ref="G996:G999"/>
    <mergeCell ref="G1000:G1003"/>
    <mergeCell ref="H1000:H1003"/>
    <mergeCell ref="G1004:G1007"/>
    <mergeCell ref="H1004:H1007"/>
    <mergeCell ref="H541:H544"/>
    <mergeCell ref="H545:H548"/>
    <mergeCell ref="H549:H552"/>
    <mergeCell ref="H556:H559"/>
    <mergeCell ref="H560:H563"/>
    <mergeCell ref="H564:H567"/>
    <mergeCell ref="H568:H571"/>
    <mergeCell ref="G596:G599"/>
    <mergeCell ref="G600:G603"/>
    <mergeCell ref="G604:G607"/>
    <mergeCell ref="G568:G571"/>
    <mergeCell ref="G572:G575"/>
    <mergeCell ref="G576:G579"/>
    <mergeCell ref="G580:G583"/>
    <mergeCell ref="G584:G587"/>
    <mergeCell ref="G588:G591"/>
    <mergeCell ref="G592:G595"/>
    <mergeCell ref="G336:G339"/>
    <mergeCell ref="H336:H339"/>
    <mergeCell ref="G340:G343"/>
    <mergeCell ref="H340:H343"/>
    <mergeCell ref="G344:G347"/>
    <mergeCell ref="H344:H347"/>
    <mergeCell ref="H348:H351"/>
    <mergeCell ref="H352:H355"/>
    <mergeCell ref="H600:H603"/>
    <mergeCell ref="H604:H607"/>
    <mergeCell ref="H572:H575"/>
    <mergeCell ref="H576:H579"/>
    <mergeCell ref="H580:H583"/>
    <mergeCell ref="H584:H587"/>
    <mergeCell ref="H588:H591"/>
    <mergeCell ref="H592:H595"/>
    <mergeCell ref="H596:H599"/>
    <mergeCell ref="G494:G497"/>
    <mergeCell ref="H494:H497"/>
    <mergeCell ref="G501:G504"/>
    <mergeCell ref="H501:H504"/>
    <mergeCell ref="G505:G508"/>
    <mergeCell ref="H505:H508"/>
    <mergeCell ref="H509:H512"/>
    <mergeCell ref="G509:G512"/>
    <mergeCell ref="G513:G516"/>
    <mergeCell ref="G517:G520"/>
    <mergeCell ref="G521:G524"/>
    <mergeCell ref="G525:G528"/>
    <mergeCell ref="G529:G532"/>
    <mergeCell ref="G533:G536"/>
    <mergeCell ref="H513:H516"/>
    <mergeCell ref="G301:G304"/>
    <mergeCell ref="H301:H304"/>
    <mergeCell ref="K301:K304"/>
    <mergeCell ref="L301:L304"/>
    <mergeCell ref="G305:G308"/>
    <mergeCell ref="H305:H308"/>
    <mergeCell ref="K305:K308"/>
    <mergeCell ref="L305:L308"/>
    <mergeCell ref="H309:H312"/>
    <mergeCell ref="K309:K312"/>
    <mergeCell ref="L309:L312"/>
    <mergeCell ref="G325:G328"/>
    <mergeCell ref="H325:H328"/>
    <mergeCell ref="G329:G332"/>
    <mergeCell ref="H329:H332"/>
    <mergeCell ref="A334:N334"/>
    <mergeCell ref="C335:F335"/>
    <mergeCell ref="G335:J335"/>
    <mergeCell ref="K335:N335"/>
    <mergeCell ref="G309:G312"/>
    <mergeCell ref="G313:G316"/>
    <mergeCell ref="H313:H316"/>
    <mergeCell ref="G317:G320"/>
    <mergeCell ref="H317:H320"/>
    <mergeCell ref="G321:G324"/>
    <mergeCell ref="H321:H324"/>
    <mergeCell ref="K313:K316"/>
    <mergeCell ref="L313:L316"/>
    <mergeCell ref="K317:K320"/>
    <mergeCell ref="L317:L320"/>
    <mergeCell ref="K321:K324"/>
    <mergeCell ref="L321:L324"/>
    <mergeCell ref="L329:L332"/>
    <mergeCell ref="L336:L339"/>
    <mergeCell ref="K340:K343"/>
    <mergeCell ref="L340:L343"/>
    <mergeCell ref="K344:K347"/>
    <mergeCell ref="L344:L347"/>
    <mergeCell ref="L348:L351"/>
    <mergeCell ref="L352:L355"/>
    <mergeCell ref="K258:K261"/>
    <mergeCell ref="L258:L261"/>
    <mergeCell ref="K262:K265"/>
    <mergeCell ref="L262:L265"/>
    <mergeCell ref="K266:K269"/>
    <mergeCell ref="L266:L269"/>
    <mergeCell ref="L270:L273"/>
    <mergeCell ref="K270:K273"/>
    <mergeCell ref="K274:K277"/>
    <mergeCell ref="K281:K284"/>
    <mergeCell ref="L325:L328"/>
    <mergeCell ref="K325:K328"/>
    <mergeCell ref="K329:K332"/>
    <mergeCell ref="K336:K339"/>
    <mergeCell ref="A1075:A1078"/>
    <mergeCell ref="A1079:A1082"/>
    <mergeCell ref="A1083:A1086"/>
    <mergeCell ref="A1087:A1090"/>
    <mergeCell ref="A1091:A1094"/>
    <mergeCell ref="A1095:A1098"/>
    <mergeCell ref="A1099:A1102"/>
    <mergeCell ref="A1106:A1109"/>
    <mergeCell ref="A1110:A1113"/>
    <mergeCell ref="A1114:A1117"/>
    <mergeCell ref="A1118:A1121"/>
    <mergeCell ref="A1122:A1125"/>
    <mergeCell ref="A1126:A1129"/>
    <mergeCell ref="A1130:A1133"/>
    <mergeCell ref="A1134:A1137"/>
    <mergeCell ref="K348:K351"/>
    <mergeCell ref="K352:K355"/>
    <mergeCell ref="G348:G351"/>
    <mergeCell ref="G352:G355"/>
    <mergeCell ref="H517:H520"/>
    <mergeCell ref="H521:H524"/>
    <mergeCell ref="H525:H528"/>
    <mergeCell ref="H529:H532"/>
    <mergeCell ref="H533:H536"/>
    <mergeCell ref="H537:H540"/>
    <mergeCell ref="G537:G540"/>
    <mergeCell ref="G541:G544"/>
    <mergeCell ref="G545:G548"/>
    <mergeCell ref="G549:G552"/>
    <mergeCell ref="G556:G559"/>
    <mergeCell ref="G560:G563"/>
    <mergeCell ref="G564:G567"/>
    <mergeCell ref="A1216:A1219"/>
    <mergeCell ref="A1220:A1223"/>
    <mergeCell ref="A1224:A1227"/>
    <mergeCell ref="A1256:A1259"/>
    <mergeCell ref="A1260:A1263"/>
    <mergeCell ref="A1264:A1267"/>
    <mergeCell ref="A1228:A1231"/>
    <mergeCell ref="A1232:A1235"/>
    <mergeCell ref="A1236:A1239"/>
    <mergeCell ref="A1240:A1243"/>
    <mergeCell ref="A1244:A1247"/>
    <mergeCell ref="A1248:A1251"/>
    <mergeCell ref="A1252:A1255"/>
    <mergeCell ref="A930:A933"/>
    <mergeCell ref="A934:A937"/>
    <mergeCell ref="A941:A944"/>
    <mergeCell ref="A945:A948"/>
    <mergeCell ref="A949:A952"/>
    <mergeCell ref="A953:A956"/>
    <mergeCell ref="A957:A960"/>
    <mergeCell ref="A961:A964"/>
    <mergeCell ref="A965:A968"/>
    <mergeCell ref="A969:A972"/>
    <mergeCell ref="A973:A976"/>
    <mergeCell ref="A977:A980"/>
    <mergeCell ref="A981:A984"/>
    <mergeCell ref="A985:A988"/>
    <mergeCell ref="A989:A992"/>
    <mergeCell ref="A996:A999"/>
    <mergeCell ref="A1000:A1003"/>
    <mergeCell ref="A1004:A1007"/>
    <mergeCell ref="A1008:A1011"/>
    <mergeCell ref="A1142:A1145"/>
    <mergeCell ref="A1146:A1149"/>
    <mergeCell ref="A1150:A1153"/>
    <mergeCell ref="A1154:A1157"/>
    <mergeCell ref="A1161:A1164"/>
    <mergeCell ref="A1165:A1168"/>
    <mergeCell ref="A1169:A1172"/>
    <mergeCell ref="A1173:A1176"/>
    <mergeCell ref="A1177:A1180"/>
    <mergeCell ref="A1181:A1184"/>
    <mergeCell ref="A1185:A1188"/>
    <mergeCell ref="A1189:A1192"/>
    <mergeCell ref="A1193:A1196"/>
    <mergeCell ref="A1197:A1200"/>
    <mergeCell ref="A1201:A1204"/>
    <mergeCell ref="A1205:A1208"/>
    <mergeCell ref="A1209:A1212"/>
    <mergeCell ref="A863:A866"/>
    <mergeCell ref="A867:A870"/>
    <mergeCell ref="A871:A874"/>
    <mergeCell ref="A875:A878"/>
    <mergeCell ref="A879:A882"/>
    <mergeCell ref="A886:A889"/>
    <mergeCell ref="A890:A893"/>
    <mergeCell ref="A894:A897"/>
    <mergeCell ref="A898:A901"/>
    <mergeCell ref="A902:A905"/>
    <mergeCell ref="A906:A909"/>
    <mergeCell ref="A910:A913"/>
    <mergeCell ref="A914:A917"/>
    <mergeCell ref="A918:A921"/>
    <mergeCell ref="A922:A925"/>
    <mergeCell ref="A926:A929"/>
    <mergeCell ref="A1138:A1141"/>
    <mergeCell ref="A1012:A1015"/>
    <mergeCell ref="A1016:A1019"/>
    <mergeCell ref="A1020:A1023"/>
    <mergeCell ref="A1024:A1027"/>
    <mergeCell ref="A1028:A1031"/>
    <mergeCell ref="A1032:A1035"/>
    <mergeCell ref="A1036:A1039"/>
    <mergeCell ref="A1040:A1043"/>
    <mergeCell ref="A1044:A1047"/>
    <mergeCell ref="A1051:A1054"/>
    <mergeCell ref="A1055:A1058"/>
    <mergeCell ref="A1059:A1062"/>
    <mergeCell ref="A1063:A1066"/>
    <mergeCell ref="A1067:A1070"/>
    <mergeCell ref="A1071:A1074"/>
    <mergeCell ref="A780:A783"/>
    <mergeCell ref="A784:A787"/>
    <mergeCell ref="A788:A791"/>
    <mergeCell ref="A792:A795"/>
    <mergeCell ref="A796:A799"/>
    <mergeCell ref="A800:A803"/>
    <mergeCell ref="A804:A807"/>
    <mergeCell ref="A808:A811"/>
    <mergeCell ref="A812:A815"/>
    <mergeCell ref="A816:A819"/>
    <mergeCell ref="A820:A823"/>
    <mergeCell ref="A824:A827"/>
    <mergeCell ref="A831:A834"/>
    <mergeCell ref="A835:A838"/>
    <mergeCell ref="A839:A842"/>
    <mergeCell ref="A843:A846"/>
    <mergeCell ref="A847:A850"/>
    <mergeCell ref="A678:A681"/>
    <mergeCell ref="A682:A685"/>
    <mergeCell ref="A686:A689"/>
    <mergeCell ref="A690:A693"/>
    <mergeCell ref="A694:A697"/>
    <mergeCell ref="A698:A701"/>
    <mergeCell ref="A702:A705"/>
    <mergeCell ref="A706:A709"/>
    <mergeCell ref="A710:A713"/>
    <mergeCell ref="A714:A717"/>
    <mergeCell ref="A721:A724"/>
    <mergeCell ref="A725:A728"/>
    <mergeCell ref="A729:A732"/>
    <mergeCell ref="A733:A736"/>
    <mergeCell ref="A737:A740"/>
    <mergeCell ref="A741:A744"/>
    <mergeCell ref="A745:A748"/>
    <mergeCell ref="A604:A607"/>
    <mergeCell ref="A611:A614"/>
    <mergeCell ref="A615:A618"/>
    <mergeCell ref="A619:A622"/>
    <mergeCell ref="A623:A626"/>
    <mergeCell ref="A627:A630"/>
    <mergeCell ref="A631:A634"/>
    <mergeCell ref="A635:A638"/>
    <mergeCell ref="A639:A642"/>
    <mergeCell ref="A643:A646"/>
    <mergeCell ref="A647:A650"/>
    <mergeCell ref="A651:A654"/>
    <mergeCell ref="A655:A658"/>
    <mergeCell ref="A659:A662"/>
    <mergeCell ref="A666:A669"/>
    <mergeCell ref="A670:A673"/>
    <mergeCell ref="A674:A677"/>
    <mergeCell ref="A533:A536"/>
    <mergeCell ref="A537:A540"/>
    <mergeCell ref="A541:A544"/>
    <mergeCell ref="A545:A548"/>
    <mergeCell ref="A549:A552"/>
    <mergeCell ref="A556:A559"/>
    <mergeCell ref="A560:A563"/>
    <mergeCell ref="A564:A567"/>
    <mergeCell ref="A568:A571"/>
    <mergeCell ref="A572:A575"/>
    <mergeCell ref="A576:A579"/>
    <mergeCell ref="A580:A583"/>
    <mergeCell ref="A584:A587"/>
    <mergeCell ref="A588:A591"/>
    <mergeCell ref="A592:A595"/>
    <mergeCell ref="A596:A599"/>
    <mergeCell ref="A600:A603"/>
    <mergeCell ref="A462:A465"/>
    <mergeCell ref="A466:A469"/>
    <mergeCell ref="A470:A473"/>
    <mergeCell ref="A474:A477"/>
    <mergeCell ref="A478:A481"/>
    <mergeCell ref="A482:A485"/>
    <mergeCell ref="A486:A489"/>
    <mergeCell ref="A490:A493"/>
    <mergeCell ref="A494:A497"/>
    <mergeCell ref="A501:A504"/>
    <mergeCell ref="A505:A508"/>
    <mergeCell ref="A509:A512"/>
    <mergeCell ref="A513:A516"/>
    <mergeCell ref="A517:A520"/>
    <mergeCell ref="A521:A524"/>
    <mergeCell ref="A525:A528"/>
    <mergeCell ref="A529:A532"/>
    <mergeCell ref="A391:A394"/>
    <mergeCell ref="A395:A398"/>
    <mergeCell ref="A399:A402"/>
    <mergeCell ref="A403:A406"/>
    <mergeCell ref="A407:A410"/>
    <mergeCell ref="A411:A414"/>
    <mergeCell ref="A415:A418"/>
    <mergeCell ref="A419:A422"/>
    <mergeCell ref="A423:A426"/>
    <mergeCell ref="A427:A430"/>
    <mergeCell ref="A431:A434"/>
    <mergeCell ref="A435:A438"/>
    <mergeCell ref="A439:A442"/>
    <mergeCell ref="A446:A449"/>
    <mergeCell ref="A450:A453"/>
    <mergeCell ref="A454:A457"/>
    <mergeCell ref="A458:A461"/>
    <mergeCell ref="A317:A320"/>
    <mergeCell ref="A321:A324"/>
    <mergeCell ref="A325:A328"/>
    <mergeCell ref="A329:A332"/>
    <mergeCell ref="A336:A339"/>
    <mergeCell ref="A340:A343"/>
    <mergeCell ref="A344:A347"/>
    <mergeCell ref="A348:A351"/>
    <mergeCell ref="A352:A355"/>
    <mergeCell ref="A356:A359"/>
    <mergeCell ref="A360:A363"/>
    <mergeCell ref="A364:A367"/>
    <mergeCell ref="A368:A371"/>
    <mergeCell ref="A372:A375"/>
    <mergeCell ref="A376:A379"/>
    <mergeCell ref="A380:A383"/>
    <mergeCell ref="A384:A387"/>
    <mergeCell ref="A246:A249"/>
    <mergeCell ref="A250:A253"/>
    <mergeCell ref="A254:A257"/>
    <mergeCell ref="A258:A261"/>
    <mergeCell ref="A262:A265"/>
    <mergeCell ref="A266:A269"/>
    <mergeCell ref="A270:A273"/>
    <mergeCell ref="A274:A277"/>
    <mergeCell ref="A281:A284"/>
    <mergeCell ref="A285:A288"/>
    <mergeCell ref="A289:A292"/>
    <mergeCell ref="A293:A296"/>
    <mergeCell ref="A297:A300"/>
    <mergeCell ref="A301:A304"/>
    <mergeCell ref="A305:A308"/>
    <mergeCell ref="A309:A312"/>
    <mergeCell ref="A313:A316"/>
    <mergeCell ref="A175:A178"/>
    <mergeCell ref="A179:A182"/>
    <mergeCell ref="A183:A186"/>
    <mergeCell ref="A187:A190"/>
    <mergeCell ref="A191:A194"/>
    <mergeCell ref="A195:A198"/>
    <mergeCell ref="A199:A202"/>
    <mergeCell ref="A203:A206"/>
    <mergeCell ref="A207:A210"/>
    <mergeCell ref="A211:A214"/>
    <mergeCell ref="A215:A218"/>
    <mergeCell ref="A219:A222"/>
    <mergeCell ref="A226:A229"/>
    <mergeCell ref="A230:A233"/>
    <mergeCell ref="A234:A237"/>
    <mergeCell ref="A238:A241"/>
    <mergeCell ref="A242:A245"/>
    <mergeCell ref="A101:A104"/>
    <mergeCell ref="A105:A108"/>
    <mergeCell ref="A109:A112"/>
    <mergeCell ref="A116:A119"/>
    <mergeCell ref="A120:A123"/>
    <mergeCell ref="A124:A127"/>
    <mergeCell ref="A128:A131"/>
    <mergeCell ref="A132:A135"/>
    <mergeCell ref="A136:A139"/>
    <mergeCell ref="A140:A143"/>
    <mergeCell ref="A144:A147"/>
    <mergeCell ref="A148:A151"/>
    <mergeCell ref="A152:A155"/>
    <mergeCell ref="A156:A159"/>
    <mergeCell ref="A160:A163"/>
    <mergeCell ref="A164:A167"/>
    <mergeCell ref="A171:A174"/>
    <mergeCell ref="G280:J280"/>
    <mergeCell ref="K280:N280"/>
    <mergeCell ref="G254:G257"/>
    <mergeCell ref="G258:G261"/>
    <mergeCell ref="H258:H261"/>
    <mergeCell ref="G262:G265"/>
    <mergeCell ref="H262:H265"/>
    <mergeCell ref="G266:G269"/>
    <mergeCell ref="H266:H269"/>
    <mergeCell ref="G293:G296"/>
    <mergeCell ref="G297:G300"/>
    <mergeCell ref="G281:G284"/>
    <mergeCell ref="H281:H284"/>
    <mergeCell ref="G285:G288"/>
    <mergeCell ref="H285:H288"/>
    <mergeCell ref="G289:G292"/>
    <mergeCell ref="H289:H292"/>
    <mergeCell ref="H293:H296"/>
    <mergeCell ref="H297:H300"/>
    <mergeCell ref="L285:L288"/>
    <mergeCell ref="K289:K292"/>
    <mergeCell ref="L289:L292"/>
    <mergeCell ref="L293:L296"/>
    <mergeCell ref="L297:L300"/>
    <mergeCell ref="K215:K218"/>
    <mergeCell ref="K219:K222"/>
    <mergeCell ref="K226:K229"/>
    <mergeCell ref="L226:L229"/>
    <mergeCell ref="K230:K233"/>
    <mergeCell ref="L230:L233"/>
    <mergeCell ref="L234:L237"/>
    <mergeCell ref="K234:K237"/>
    <mergeCell ref="K238:K241"/>
    <mergeCell ref="K242:K245"/>
    <mergeCell ref="G246:G249"/>
    <mergeCell ref="H246:H249"/>
    <mergeCell ref="K246:K249"/>
    <mergeCell ref="L246:L249"/>
    <mergeCell ref="G250:G253"/>
    <mergeCell ref="H250:H253"/>
    <mergeCell ref="K250:K253"/>
    <mergeCell ref="L250:L253"/>
    <mergeCell ref="H254:H257"/>
    <mergeCell ref="K254:K257"/>
    <mergeCell ref="L254:L257"/>
    <mergeCell ref="G270:G273"/>
    <mergeCell ref="H270:H273"/>
    <mergeCell ref="G274:G277"/>
    <mergeCell ref="H274:H277"/>
    <mergeCell ref="A279:N279"/>
    <mergeCell ref="C280:F280"/>
    <mergeCell ref="L219:L222"/>
    <mergeCell ref="A224:N224"/>
    <mergeCell ref="C225:F225"/>
    <mergeCell ref="G225:J225"/>
    <mergeCell ref="K225:N225"/>
    <mergeCell ref="D211:D214"/>
    <mergeCell ref="D215:D218"/>
    <mergeCell ref="G215:G218"/>
    <mergeCell ref="H215:H218"/>
    <mergeCell ref="L215:L218"/>
    <mergeCell ref="G219:G222"/>
    <mergeCell ref="H219:H222"/>
    <mergeCell ref="D183:D186"/>
    <mergeCell ref="D187:D190"/>
    <mergeCell ref="D191:D194"/>
    <mergeCell ref="D195:D198"/>
    <mergeCell ref="D199:D202"/>
    <mergeCell ref="D203:D206"/>
    <mergeCell ref="D207:D210"/>
    <mergeCell ref="G183:G186"/>
    <mergeCell ref="H183:H186"/>
    <mergeCell ref="G187:G190"/>
    <mergeCell ref="H187:H190"/>
    <mergeCell ref="G191:G194"/>
    <mergeCell ref="H191:H194"/>
    <mergeCell ref="K195:K198"/>
    <mergeCell ref="K199:K202"/>
    <mergeCell ref="K203:K206"/>
    <mergeCell ref="K207:K210"/>
    <mergeCell ref="K211:K214"/>
    <mergeCell ref="L199:L202"/>
    <mergeCell ref="L203:L206"/>
    <mergeCell ref="D219:D222"/>
    <mergeCell ref="D226:D229"/>
    <mergeCell ref="G226:G229"/>
    <mergeCell ref="H226:H229"/>
    <mergeCell ref="D230:D233"/>
    <mergeCell ref="H230:H233"/>
    <mergeCell ref="H234:H237"/>
    <mergeCell ref="C164:C167"/>
    <mergeCell ref="D164:D167"/>
    <mergeCell ref="C171:C174"/>
    <mergeCell ref="D171:D174"/>
    <mergeCell ref="C175:C178"/>
    <mergeCell ref="D175:D178"/>
    <mergeCell ref="D179:D182"/>
    <mergeCell ref="C207:C210"/>
    <mergeCell ref="C211:C214"/>
    <mergeCell ref="C215:C218"/>
    <mergeCell ref="C219:C222"/>
    <mergeCell ref="C226:C229"/>
    <mergeCell ref="C230:C233"/>
    <mergeCell ref="C234:C237"/>
    <mergeCell ref="C179:C182"/>
    <mergeCell ref="C183:C186"/>
    <mergeCell ref="C187:C190"/>
    <mergeCell ref="C191:C194"/>
    <mergeCell ref="C195:C198"/>
    <mergeCell ref="C199:C202"/>
    <mergeCell ref="C203:C206"/>
    <mergeCell ref="G179:G182"/>
    <mergeCell ref="L996:L999"/>
    <mergeCell ref="L1000:L1003"/>
    <mergeCell ref="L1004:L1007"/>
    <mergeCell ref="A1049:N1049"/>
    <mergeCell ref="C1050:F1050"/>
    <mergeCell ref="G1050:J1050"/>
    <mergeCell ref="K1050:N1050"/>
    <mergeCell ref="L949:L952"/>
    <mergeCell ref="L953:L956"/>
    <mergeCell ref="L957:L960"/>
    <mergeCell ref="L961:L964"/>
    <mergeCell ref="L965:L968"/>
    <mergeCell ref="L969:L972"/>
    <mergeCell ref="L973:L976"/>
    <mergeCell ref="G230:G233"/>
    <mergeCell ref="G234:G237"/>
    <mergeCell ref="G238:G241"/>
    <mergeCell ref="H238:H241"/>
    <mergeCell ref="G242:G245"/>
    <mergeCell ref="H242:H245"/>
    <mergeCell ref="D234:D237"/>
    <mergeCell ref="C238:C241"/>
    <mergeCell ref="D238:D241"/>
    <mergeCell ref="C242:C245"/>
    <mergeCell ref="D242:D245"/>
    <mergeCell ref="L238:L241"/>
    <mergeCell ref="L242:L245"/>
    <mergeCell ref="K293:K296"/>
    <mergeCell ref="K297:K300"/>
    <mergeCell ref="L274:L277"/>
    <mergeCell ref="L281:L284"/>
    <mergeCell ref="K285:K288"/>
    <mergeCell ref="K941:K944"/>
    <mergeCell ref="L941:L944"/>
    <mergeCell ref="L945:L948"/>
    <mergeCell ref="K945:K948"/>
    <mergeCell ref="K949:K952"/>
    <mergeCell ref="K953:K956"/>
    <mergeCell ref="K957:K960"/>
    <mergeCell ref="K961:K964"/>
    <mergeCell ref="K965:K968"/>
    <mergeCell ref="K969:K972"/>
    <mergeCell ref="L977:L980"/>
    <mergeCell ref="L981:L984"/>
    <mergeCell ref="L985:L988"/>
    <mergeCell ref="L989:L992"/>
    <mergeCell ref="A994:N994"/>
    <mergeCell ref="C995:F995"/>
    <mergeCell ref="G995:J995"/>
    <mergeCell ref="K995:N995"/>
    <mergeCell ref="H989:H992"/>
    <mergeCell ref="G941:G944"/>
    <mergeCell ref="G945:G948"/>
    <mergeCell ref="G949:G952"/>
    <mergeCell ref="G953:G956"/>
    <mergeCell ref="H941:H944"/>
    <mergeCell ref="H945:H948"/>
    <mergeCell ref="H949:H952"/>
    <mergeCell ref="H953:H956"/>
    <mergeCell ref="H957:H960"/>
    <mergeCell ref="G957:G960"/>
    <mergeCell ref="K902:K905"/>
    <mergeCell ref="L902:L905"/>
    <mergeCell ref="K906:K909"/>
    <mergeCell ref="L906:L909"/>
    <mergeCell ref="L926:L929"/>
    <mergeCell ref="L930:L933"/>
    <mergeCell ref="L934:L937"/>
    <mergeCell ref="A939:N939"/>
    <mergeCell ref="C940:F940"/>
    <mergeCell ref="G940:J940"/>
    <mergeCell ref="K940:N940"/>
    <mergeCell ref="K910:K913"/>
    <mergeCell ref="L910:L913"/>
    <mergeCell ref="K914:K917"/>
    <mergeCell ref="L914:L917"/>
    <mergeCell ref="K918:K921"/>
    <mergeCell ref="L918:L921"/>
    <mergeCell ref="L922:L925"/>
    <mergeCell ref="K922:K925"/>
    <mergeCell ref="K926:K929"/>
    <mergeCell ref="K930:K933"/>
    <mergeCell ref="K934:K937"/>
    <mergeCell ref="H926:H929"/>
    <mergeCell ref="G926:G929"/>
    <mergeCell ref="G930:G933"/>
    <mergeCell ref="G934:G937"/>
    <mergeCell ref="H930:H933"/>
    <mergeCell ref="H934:H937"/>
    <mergeCell ref="L804:L807"/>
    <mergeCell ref="K808:K811"/>
    <mergeCell ref="L808:L811"/>
    <mergeCell ref="K812:K815"/>
    <mergeCell ref="L812:L815"/>
    <mergeCell ref="K816:K819"/>
    <mergeCell ref="L816:L819"/>
    <mergeCell ref="K820:K823"/>
    <mergeCell ref="L820:L823"/>
    <mergeCell ref="K824:K827"/>
    <mergeCell ref="L824:L827"/>
    <mergeCell ref="L831:L834"/>
    <mergeCell ref="K831:K834"/>
    <mergeCell ref="K835:K838"/>
    <mergeCell ref="K839:K842"/>
    <mergeCell ref="K843:K846"/>
    <mergeCell ref="K847:K850"/>
    <mergeCell ref="L835:L838"/>
    <mergeCell ref="L839:L842"/>
    <mergeCell ref="L843:L846"/>
    <mergeCell ref="L847:L850"/>
    <mergeCell ref="H835:H838"/>
    <mergeCell ref="G835:G838"/>
    <mergeCell ref="G839:G842"/>
    <mergeCell ref="G843:G846"/>
    <mergeCell ref="G847:G850"/>
    <mergeCell ref="G851:G854"/>
    <mergeCell ref="G855:G858"/>
    <mergeCell ref="G859:G862"/>
    <mergeCell ref="G863:G866"/>
    <mergeCell ref="G867:G870"/>
    <mergeCell ref="G871:G874"/>
    <mergeCell ref="G875:G878"/>
    <mergeCell ref="H875:H878"/>
    <mergeCell ref="G879:G882"/>
    <mergeCell ref="H879:H882"/>
    <mergeCell ref="K761:K764"/>
    <mergeCell ref="K776:K779"/>
    <mergeCell ref="K780:K783"/>
    <mergeCell ref="K784:K787"/>
    <mergeCell ref="K788:K791"/>
    <mergeCell ref="K792:K795"/>
    <mergeCell ref="K796:K799"/>
    <mergeCell ref="K800:K803"/>
    <mergeCell ref="K804:K807"/>
    <mergeCell ref="K851:K854"/>
    <mergeCell ref="K855:K858"/>
    <mergeCell ref="K859:K862"/>
    <mergeCell ref="K863:K866"/>
    <mergeCell ref="K867:K870"/>
    <mergeCell ref="K871:K874"/>
    <mergeCell ref="K875:K878"/>
    <mergeCell ref="K879:K882"/>
    <mergeCell ref="H788:H791"/>
    <mergeCell ref="G792:G795"/>
    <mergeCell ref="H792:H795"/>
    <mergeCell ref="G796:G799"/>
    <mergeCell ref="H796:H799"/>
    <mergeCell ref="G800:G803"/>
    <mergeCell ref="H800:H803"/>
    <mergeCell ref="H804:H807"/>
    <mergeCell ref="G804:G807"/>
    <mergeCell ref="G808:G811"/>
    <mergeCell ref="G812:G815"/>
    <mergeCell ref="G816:G819"/>
    <mergeCell ref="G820:G823"/>
    <mergeCell ref="G824:G827"/>
    <mergeCell ref="G831:G834"/>
    <mergeCell ref="H808:H811"/>
    <mergeCell ref="H812:H815"/>
    <mergeCell ref="H816:H819"/>
    <mergeCell ref="H820:H823"/>
    <mergeCell ref="H824:H827"/>
    <mergeCell ref="H831:H834"/>
    <mergeCell ref="H867:H870"/>
    <mergeCell ref="H871:H874"/>
    <mergeCell ref="A884:N884"/>
    <mergeCell ref="C885:F885"/>
    <mergeCell ref="G885:J885"/>
    <mergeCell ref="K885:N885"/>
    <mergeCell ref="H839:H842"/>
    <mergeCell ref="H843:H846"/>
    <mergeCell ref="H847:H850"/>
    <mergeCell ref="H851:H854"/>
    <mergeCell ref="H855:H858"/>
    <mergeCell ref="H859:H862"/>
    <mergeCell ref="H863:H866"/>
    <mergeCell ref="L894:L897"/>
    <mergeCell ref="L898:L901"/>
    <mergeCell ref="L863:L866"/>
    <mergeCell ref="L867:L870"/>
    <mergeCell ref="L871:L874"/>
    <mergeCell ref="L875:L878"/>
    <mergeCell ref="L879:L882"/>
    <mergeCell ref="L886:L889"/>
    <mergeCell ref="L890:L893"/>
    <mergeCell ref="L851:L854"/>
    <mergeCell ref="L855:L858"/>
    <mergeCell ref="L859:L862"/>
    <mergeCell ref="K886:K889"/>
    <mergeCell ref="K890:K893"/>
    <mergeCell ref="K894:K897"/>
    <mergeCell ref="K898:K901"/>
    <mergeCell ref="A851:A854"/>
    <mergeCell ref="A855:A858"/>
    <mergeCell ref="A859:A862"/>
    <mergeCell ref="H780:H783"/>
    <mergeCell ref="K749:K752"/>
    <mergeCell ref="K753:K756"/>
    <mergeCell ref="K757:K760"/>
    <mergeCell ref="L757:L760"/>
    <mergeCell ref="L761:L764"/>
    <mergeCell ref="L765:L768"/>
    <mergeCell ref="L769:L772"/>
    <mergeCell ref="A829:N829"/>
    <mergeCell ref="C830:F830"/>
    <mergeCell ref="G830:J830"/>
    <mergeCell ref="K830:N830"/>
    <mergeCell ref="L776:L779"/>
    <mergeCell ref="L780:L783"/>
    <mergeCell ref="L784:L787"/>
    <mergeCell ref="L788:L791"/>
    <mergeCell ref="L792:L795"/>
    <mergeCell ref="L796:L799"/>
    <mergeCell ref="L800:L803"/>
    <mergeCell ref="G753:G756"/>
    <mergeCell ref="G757:G760"/>
    <mergeCell ref="H757:H760"/>
    <mergeCell ref="G761:G764"/>
    <mergeCell ref="H761:H764"/>
    <mergeCell ref="H765:H768"/>
    <mergeCell ref="H769:H772"/>
    <mergeCell ref="G765:G768"/>
    <mergeCell ref="G776:G779"/>
    <mergeCell ref="G780:G783"/>
    <mergeCell ref="G784:G787"/>
    <mergeCell ref="H784:H787"/>
    <mergeCell ref="G788:G791"/>
    <mergeCell ref="L749:L752"/>
    <mergeCell ref="H753:H756"/>
    <mergeCell ref="L753:L756"/>
    <mergeCell ref="G706:G709"/>
    <mergeCell ref="G710:G713"/>
    <mergeCell ref="G714:G717"/>
    <mergeCell ref="G721:G724"/>
    <mergeCell ref="G725:G728"/>
    <mergeCell ref="G729:G732"/>
    <mergeCell ref="G733:G736"/>
    <mergeCell ref="K765:K768"/>
    <mergeCell ref="K769:K772"/>
    <mergeCell ref="A774:N774"/>
    <mergeCell ref="C775:F775"/>
    <mergeCell ref="G775:J775"/>
    <mergeCell ref="K775:N775"/>
    <mergeCell ref="H776:H779"/>
    <mergeCell ref="A749:A752"/>
    <mergeCell ref="A753:A756"/>
    <mergeCell ref="A757:A760"/>
    <mergeCell ref="A761:A764"/>
    <mergeCell ref="A765:A768"/>
    <mergeCell ref="A769:A772"/>
    <mergeCell ref="A776:A779"/>
    <mergeCell ref="L729:L732"/>
    <mergeCell ref="L733:L736"/>
    <mergeCell ref="L737:L740"/>
    <mergeCell ref="L741:L744"/>
    <mergeCell ref="L745:L748"/>
    <mergeCell ref="K741:K744"/>
    <mergeCell ref="K745:K748"/>
    <mergeCell ref="K729:K732"/>
    <mergeCell ref="H686:H689"/>
    <mergeCell ref="H690:H693"/>
    <mergeCell ref="H694:H697"/>
    <mergeCell ref="H698:H701"/>
    <mergeCell ref="H702:H705"/>
    <mergeCell ref="H706:H709"/>
    <mergeCell ref="G678:G681"/>
    <mergeCell ref="G682:G685"/>
    <mergeCell ref="G686:G689"/>
    <mergeCell ref="G690:G693"/>
    <mergeCell ref="G694:G697"/>
    <mergeCell ref="G698:G701"/>
    <mergeCell ref="G702:G705"/>
    <mergeCell ref="G737:G740"/>
    <mergeCell ref="G741:G744"/>
    <mergeCell ref="G745:G748"/>
    <mergeCell ref="G749:G752"/>
    <mergeCell ref="H749:H752"/>
    <mergeCell ref="H745:H748"/>
    <mergeCell ref="H643:H646"/>
    <mergeCell ref="H647:H650"/>
    <mergeCell ref="G647:G650"/>
    <mergeCell ref="G651:G654"/>
    <mergeCell ref="G655:G658"/>
    <mergeCell ref="G659:G662"/>
    <mergeCell ref="G666:G669"/>
    <mergeCell ref="G670:G673"/>
    <mergeCell ref="G674:G677"/>
    <mergeCell ref="H651:H654"/>
    <mergeCell ref="H655:H658"/>
    <mergeCell ref="H659:H662"/>
    <mergeCell ref="H666:H669"/>
    <mergeCell ref="H670:H673"/>
    <mergeCell ref="H674:H677"/>
    <mergeCell ref="H678:H681"/>
    <mergeCell ref="H682:H685"/>
    <mergeCell ref="G665:J665"/>
    <mergeCell ref="D1032:D1035"/>
    <mergeCell ref="D1036:D1039"/>
    <mergeCell ref="D1040:D1043"/>
    <mergeCell ref="D1044:D1047"/>
    <mergeCell ref="D1051:D1054"/>
    <mergeCell ref="D1055:D1058"/>
    <mergeCell ref="H450:H453"/>
    <mergeCell ref="H454:H457"/>
    <mergeCell ref="H458:H461"/>
    <mergeCell ref="H462:H465"/>
    <mergeCell ref="H466:H469"/>
    <mergeCell ref="H470:H473"/>
    <mergeCell ref="H474:H477"/>
    <mergeCell ref="H478:H481"/>
    <mergeCell ref="H482:H485"/>
    <mergeCell ref="G611:G614"/>
    <mergeCell ref="H611:H614"/>
    <mergeCell ref="G615:G618"/>
    <mergeCell ref="H615:H618"/>
    <mergeCell ref="H619:H622"/>
    <mergeCell ref="G619:G622"/>
    <mergeCell ref="G623:G626"/>
    <mergeCell ref="G627:G630"/>
    <mergeCell ref="G631:G634"/>
    <mergeCell ref="G635:G638"/>
    <mergeCell ref="G639:G642"/>
    <mergeCell ref="G643:G646"/>
    <mergeCell ref="H623:H626"/>
    <mergeCell ref="H627:H630"/>
    <mergeCell ref="H631:H634"/>
    <mergeCell ref="H635:H638"/>
    <mergeCell ref="H639:H642"/>
    <mergeCell ref="D922:D925"/>
    <mergeCell ref="D926:D929"/>
    <mergeCell ref="D930:D933"/>
    <mergeCell ref="D934:D937"/>
    <mergeCell ref="D941:D944"/>
    <mergeCell ref="D945:D948"/>
    <mergeCell ref="D949:D952"/>
    <mergeCell ref="D953:D956"/>
    <mergeCell ref="D957:D960"/>
    <mergeCell ref="D961:D964"/>
    <mergeCell ref="D965:D968"/>
    <mergeCell ref="D969:D972"/>
    <mergeCell ref="D973:D976"/>
    <mergeCell ref="D977:D980"/>
    <mergeCell ref="D981:D984"/>
    <mergeCell ref="D985:D988"/>
    <mergeCell ref="D989:D992"/>
    <mergeCell ref="D851:D854"/>
    <mergeCell ref="D855:D858"/>
    <mergeCell ref="D859:D862"/>
    <mergeCell ref="D863:D866"/>
    <mergeCell ref="D867:D870"/>
    <mergeCell ref="D871:D874"/>
    <mergeCell ref="D875:D878"/>
    <mergeCell ref="D879:D882"/>
    <mergeCell ref="D886:D889"/>
    <mergeCell ref="D890:D893"/>
    <mergeCell ref="D894:D897"/>
    <mergeCell ref="D898:D901"/>
    <mergeCell ref="D902:D905"/>
    <mergeCell ref="D906:D909"/>
    <mergeCell ref="D910:D913"/>
    <mergeCell ref="D914:D917"/>
    <mergeCell ref="D918:D921"/>
    <mergeCell ref="C973:C976"/>
    <mergeCell ref="C977:C980"/>
    <mergeCell ref="C981:C984"/>
    <mergeCell ref="C985:C988"/>
    <mergeCell ref="C989:C992"/>
    <mergeCell ref="C996:C999"/>
    <mergeCell ref="C1000:C1003"/>
    <mergeCell ref="C1004:C1007"/>
    <mergeCell ref="C1008:C1011"/>
    <mergeCell ref="C1012:C1015"/>
    <mergeCell ref="C1016:C1019"/>
    <mergeCell ref="C1020:C1023"/>
    <mergeCell ref="D1087:D1090"/>
    <mergeCell ref="D1091:D1094"/>
    <mergeCell ref="D1095:D1098"/>
    <mergeCell ref="D1099:D1102"/>
    <mergeCell ref="D1059:D1062"/>
    <mergeCell ref="D1063:D1066"/>
    <mergeCell ref="D1067:D1070"/>
    <mergeCell ref="D1071:D1074"/>
    <mergeCell ref="D1075:D1078"/>
    <mergeCell ref="D1079:D1082"/>
    <mergeCell ref="D1083:D1086"/>
    <mergeCell ref="D996:D999"/>
    <mergeCell ref="D1000:D1003"/>
    <mergeCell ref="D1004:D1007"/>
    <mergeCell ref="D1008:D1011"/>
    <mergeCell ref="D1012:D1015"/>
    <mergeCell ref="D1016:D1019"/>
    <mergeCell ref="D1020:D1023"/>
    <mergeCell ref="D1024:D1027"/>
    <mergeCell ref="D1028:D1031"/>
    <mergeCell ref="C1091:C1094"/>
    <mergeCell ref="C1095:C1098"/>
    <mergeCell ref="C1099:C1102"/>
    <mergeCell ref="C1055:C1058"/>
    <mergeCell ref="C1059:C1062"/>
    <mergeCell ref="C1063:C1066"/>
    <mergeCell ref="C1067:C1070"/>
    <mergeCell ref="C1071:C1074"/>
    <mergeCell ref="C1075:C1078"/>
    <mergeCell ref="C1079:C1082"/>
    <mergeCell ref="C816:C819"/>
    <mergeCell ref="C820:C823"/>
    <mergeCell ref="C824:C827"/>
    <mergeCell ref="C831:C834"/>
    <mergeCell ref="C835:C838"/>
    <mergeCell ref="C839:C842"/>
    <mergeCell ref="C843:C846"/>
    <mergeCell ref="C847:C850"/>
    <mergeCell ref="C851:C854"/>
    <mergeCell ref="C855:C858"/>
    <mergeCell ref="C859:C862"/>
    <mergeCell ref="C863:C866"/>
    <mergeCell ref="C867:C870"/>
    <mergeCell ref="C871:C874"/>
    <mergeCell ref="C875:C878"/>
    <mergeCell ref="C879:C882"/>
    <mergeCell ref="C886:C889"/>
    <mergeCell ref="C890:C893"/>
    <mergeCell ref="C894:C897"/>
    <mergeCell ref="C898:C901"/>
    <mergeCell ref="C902:C905"/>
    <mergeCell ref="C906:C909"/>
    <mergeCell ref="D816:D819"/>
    <mergeCell ref="D820:D823"/>
    <mergeCell ref="D824:D827"/>
    <mergeCell ref="D831:D834"/>
    <mergeCell ref="D835:D838"/>
    <mergeCell ref="D839:D842"/>
    <mergeCell ref="D843:D846"/>
    <mergeCell ref="D847:D850"/>
    <mergeCell ref="C1024:C1027"/>
    <mergeCell ref="C1028:C1031"/>
    <mergeCell ref="C1032:C1035"/>
    <mergeCell ref="C1036:C1039"/>
    <mergeCell ref="C1040:C1043"/>
    <mergeCell ref="C1044:C1047"/>
    <mergeCell ref="C1051:C1054"/>
    <mergeCell ref="C1083:C1086"/>
    <mergeCell ref="C1087:C1090"/>
    <mergeCell ref="C910:C913"/>
    <mergeCell ref="C914:C917"/>
    <mergeCell ref="C918:C921"/>
    <mergeCell ref="C922:C925"/>
    <mergeCell ref="C926:C929"/>
    <mergeCell ref="C930:C933"/>
    <mergeCell ref="C934:C937"/>
    <mergeCell ref="C941:C944"/>
    <mergeCell ref="C945:C948"/>
    <mergeCell ref="C949:C952"/>
    <mergeCell ref="C953:C956"/>
    <mergeCell ref="C957:C960"/>
    <mergeCell ref="C961:C964"/>
    <mergeCell ref="C965:C968"/>
    <mergeCell ref="C969:C972"/>
    <mergeCell ref="C780:C783"/>
    <mergeCell ref="C784:C787"/>
    <mergeCell ref="D761:D764"/>
    <mergeCell ref="D765:D768"/>
    <mergeCell ref="D769:D772"/>
    <mergeCell ref="D776:D779"/>
    <mergeCell ref="D780:D783"/>
    <mergeCell ref="D784:D787"/>
    <mergeCell ref="D788:D791"/>
    <mergeCell ref="C788:C791"/>
    <mergeCell ref="C792:C795"/>
    <mergeCell ref="C796:C799"/>
    <mergeCell ref="C800:C803"/>
    <mergeCell ref="C804:C807"/>
    <mergeCell ref="C808:C811"/>
    <mergeCell ref="C812:C815"/>
    <mergeCell ref="D792:D795"/>
    <mergeCell ref="D796:D799"/>
    <mergeCell ref="D800:D803"/>
    <mergeCell ref="D804:D807"/>
    <mergeCell ref="D808:D811"/>
    <mergeCell ref="D812:D815"/>
    <mergeCell ref="D639:D642"/>
    <mergeCell ref="D643:D646"/>
    <mergeCell ref="D647:D650"/>
    <mergeCell ref="D651:D654"/>
    <mergeCell ref="D655:D658"/>
    <mergeCell ref="D659:D662"/>
    <mergeCell ref="D666:D669"/>
    <mergeCell ref="C749:C752"/>
    <mergeCell ref="D749:D752"/>
    <mergeCell ref="C753:C756"/>
    <mergeCell ref="D753:D756"/>
    <mergeCell ref="D757:D760"/>
    <mergeCell ref="C757:C760"/>
    <mergeCell ref="C761:C764"/>
    <mergeCell ref="C765:C768"/>
    <mergeCell ref="C769:C772"/>
    <mergeCell ref="C776:C779"/>
    <mergeCell ref="C665:F665"/>
    <mergeCell ref="C686:C689"/>
    <mergeCell ref="D686:D689"/>
    <mergeCell ref="D690:D693"/>
    <mergeCell ref="C721:C724"/>
    <mergeCell ref="C725:C728"/>
    <mergeCell ref="C729:C732"/>
    <mergeCell ref="C733:C736"/>
    <mergeCell ref="C737:C740"/>
    <mergeCell ref="C741:C744"/>
    <mergeCell ref="C745:C748"/>
    <mergeCell ref="C690:C693"/>
    <mergeCell ref="C694:C697"/>
    <mergeCell ref="C698:C701"/>
    <mergeCell ref="C702:C705"/>
    <mergeCell ref="D568:D571"/>
    <mergeCell ref="D572:D575"/>
    <mergeCell ref="D576:D579"/>
    <mergeCell ref="D580:D583"/>
    <mergeCell ref="D584:D587"/>
    <mergeCell ref="D588:D591"/>
    <mergeCell ref="D592:D595"/>
    <mergeCell ref="D596:D599"/>
    <mergeCell ref="D600:D603"/>
    <mergeCell ref="D604:D607"/>
    <mergeCell ref="D611:D614"/>
    <mergeCell ref="D615:D618"/>
    <mergeCell ref="D619:D622"/>
    <mergeCell ref="D623:D626"/>
    <mergeCell ref="D627:D630"/>
    <mergeCell ref="D631:D634"/>
    <mergeCell ref="D635:D638"/>
    <mergeCell ref="D494:D497"/>
    <mergeCell ref="D501:D504"/>
    <mergeCell ref="D505:D508"/>
    <mergeCell ref="D509:D512"/>
    <mergeCell ref="D513:D516"/>
    <mergeCell ref="D517:D520"/>
    <mergeCell ref="D521:D524"/>
    <mergeCell ref="D525:D528"/>
    <mergeCell ref="D529:D532"/>
    <mergeCell ref="D533:D536"/>
    <mergeCell ref="D537:D540"/>
    <mergeCell ref="D541:D544"/>
    <mergeCell ref="D545:D548"/>
    <mergeCell ref="D549:D552"/>
    <mergeCell ref="D556:D559"/>
    <mergeCell ref="D560:D563"/>
    <mergeCell ref="D564:D567"/>
    <mergeCell ref="D423:D426"/>
    <mergeCell ref="D427:D430"/>
    <mergeCell ref="D431:D434"/>
    <mergeCell ref="D435:D438"/>
    <mergeCell ref="D439:D442"/>
    <mergeCell ref="D446:D449"/>
    <mergeCell ref="D450:D453"/>
    <mergeCell ref="D454:D457"/>
    <mergeCell ref="D458:D461"/>
    <mergeCell ref="D462:D465"/>
    <mergeCell ref="D466:D469"/>
    <mergeCell ref="D470:D473"/>
    <mergeCell ref="D474:D477"/>
    <mergeCell ref="D478:D481"/>
    <mergeCell ref="D482:D485"/>
    <mergeCell ref="D486:D489"/>
    <mergeCell ref="D490:D493"/>
  </mergeCells>
  <conditionalFormatting sqref="D6:D57 E6:F49 H6:H57 I6:J49 L6:L57 M6:N49 Q16:Q19 Q23:Q29 Q31:Q32 Q34:Q37 D61:D112 E61:E104 H61:H112 I61:I104 L61:L112 M61:M104 F64 J64 N64 F68 J68 N68 Q71:Q74 F72 J72 N72 F76 J76 N76 Q78:Q84 F80 J80 N80 F84 J84 N84 Q86:Q87 F88 J88 N88 Q89:Q92 F92 J92 N92 F96 J96 N96 F100 J100 N100 F104 J104 N104 D116:D167 E116:E159 H116:H167 I116:I159 L116:L167 M116:M159 F119 J119 N119 F123 J123 N123 Q126:Q129 F127 J127 N127 F131 J131 N131 Q133:Q139 F135 J135 N135 F139 J139 N139 Q141:Q142 F143 J143 N143 Q144:Q147 F147 J147 N147 F151 J151 N151 F155 J155 N155 F159 J159 N159 D171:D222 E171:E214 H171:H222 I171:I214 L171:L222 M171:M214 F174 J174 N174 F178 J178 N178 Q181:Q184 F182 J182 N182 F186 J186 N186 Q188:Q194 F190 J190 N190 F194 J194 N194 Q196:Q197 F198 J198 N198 Q199:Q202 F202 J202 N202 F206 J206 N206 F210 J210 N210 F214 J214 N214 D226:D277 E226:E269 H226:H277 I226:I269 L226:L277 M226:M269 F229 J229 N229 F233 J233 N233 Q236:Q239 F237 J237 N237 F241 J241 N241 Q243:Q249 F245 J245 N245 F249 J249 N249 Q251:Q252 F253 J253 N253 Q254:Q257 F257 J257 N257 F261 J261 N261 F265 J265 N265 F269 J269 N269 D281:D332 E281:E324 F281:F327 H281:H332 I281:I324 J281:J327 L281:L332 M281:M324 N281:N327 Q291:Q294 Q298:Q304 Q306:Q307 Q309:Q312 F329:F331 J329:J331 N329:N331 D336:D387 E336:E379 F336:F382 H336:H387 I336:I379 J336:J382 L336:L387 M336:M379 N336:N382 Q346:Q349 Q353:Q359 Q361:Q362 Q364:Q367 F384:F386 J384:J386 N384:N386 D391:D442 E391:E434 F391:F437 H391:H442 I391:I434 J391:J437 L391:L442 M391:M434 N391:N437 Q401:Q404 Q408:Q414 Q416:Q417 Q419:Q422 F439:F441 J439:J441 N439:N441 D446:D497 E446:E489 F446:F492 H446:H497 I446:I489 J446:J492 L446:L497 M446:M489 N446:N492 Q456:Q459 Q463:Q469 Q471:Q472 Q474:Q477 F494:F496 J494:J496 N494:N496 D501:D552 E501:F544 H501:H552 I501:J544 L501:L552 M501:N544 Q511:Q514 Q518:Q524 Q526:Q527 Q529:Q532 D556:D607 E556:F599 H556:H607 I556:J599 L556:L607 M556:N599 Q566:Q569 Q573:Q579 Q581:Q582 Q584:Q587 D611:D662 E611:F654 H611:H662 I611:J654 L611:L662 M611:N654 Q621:Q624 Q628:Q634 Q636:Q637 Q639:Q642 D666:D717 E666:F709 H666:H717 I666:J709 L666:L717 M666:N709 Q676:Q679 Q683:Q689 Q691:Q692 Q694:Q697 D721:D772 E721:F764 H721:H772 I721:J764 L721:L772 M721:N764 Q731:Q734 Q738:Q744 Q746:Q747 Q749:Q752 D776:D827 E776:F819 H776:H827 I776:J819 L776:L827 M776:N819 Q786:Q789 Q793:Q799 Q801:Q802 Q804:Q807 D831:D882 E831:F874 H831:H882 I831:J874 L831:L882 M831:N874 Q841:Q844 Q848:Q854 Q856:Q857 Q859:Q862 D886:D937 E886:F929 H886:H937 I886:J929 L886:L937 M886:N929 Q896:Q899 Q903:Q909 Q911:Q912 Q914:Q917 D941:D992 E941:E984 F941:F987 H941:H992 I941:I984 J941:J987 L941:L992 M941:M984 N941:N987 Q951:Q954 Q958:Q964 Q966:Q967 Q969:Q972 F989:F991 J989:J991 N989:N991 D996:D1047 E996:F1039 H996:H1047 I996:J1039 L996:L1047 M996:N1039 Q1006:Q1009 Q1013:Q1019 Q1021:Q1022 Q1024:Q1027 D1051:D1102 E1051:F1094 H1051:H1102 I1051:J1094 L1051:L1102 M1051:N1094 Q1061:Q1064 Q1068:Q1074 Q1076:Q1077 Q1079:Q1082 D1106:D1157 E1106:F1149 H1106:H1157 I1106:J1149 L1106:L1157 M1106:N1149 Q1116:Q1119 Q1123:Q1129 Q1131:Q1132 Q1134:Q1137 D1161:D1212 E1161:F1204 H1161:H1212 I1161:J1204 L1161:L1212 M1161:N1204 Q1171:Q1174 Q1178:Q1184 Q1186:Q1187 Q1189:Q1192 D1216:D1267 E1216:F1259 H1216:H1267 I1216:J1259 L1216:L1267 M1216:N1259 Q1226:Q1229 Q1233:Q1239 Q1241:Q1242 Q1244:Q1247">
    <cfRule type="expression" dxfId="74" priority="1">
      <formula>(C6=$P$16)</formula>
    </cfRule>
  </conditionalFormatting>
  <conditionalFormatting sqref="D6:D57 E6:F49 H6:H57 I6:J49 L6:L57 M6:N49 Q16:Q19 Q23:Q29 Q31:Q32 Q34:Q37 D61:D112 E61:E104 H61:H112 I61:I104 L61:L112 M61:M104 F64 J64 N64 F68 J68 N68 Q71:Q74 F72 J72 N72 F76 J76 N76 Q78:Q84 F80 J80 N80 F84 J84 N84 Q86:Q87 F88 J88 N88 Q89:Q92 F92 J92 N92 F96 J96 N96 F100 J100 N100 F104 J104 N104 D116:D167 E116:E159 H116:H167 I116:I159 L116:L167 M116:M159 F119 J119 N119 F123 J123 N123 Q126:Q129 F127 J127 N127 F131 J131 N131 Q133:Q139 F135 J135 N135 F139 J139 N139 Q141:Q142 F143 J143 N143 Q144:Q147 F147 J147 N147 F151 J151 N151 F155 J155 N155 F159 J159 N159 D171:D222 E171:E214 H171:H222 I171:I214 L171:L222 M171:M214 F174 J174 N174 F178 J178 N178 Q181:Q184 F182 J182 N182 F186 J186 N186 Q188:Q194 F190 J190 N190 F194 J194 N194 Q196:Q197 F198 J198 N198 Q199:Q202 F202 J202 N202 F206 J206 N206 F210 J210 N210 F214 J214 N214 D226:D277 E226:E269 H226:H277 I226:I269 L226:L277 M226:M269 F229 J229 N229 F233 J233 N233 Q236:Q239 F237 J237 N237 F241 J241 N241 Q243:Q249 F245 J245 N245 F249 J249 N249 Q251:Q252 F253 J253 N253 Q254:Q257 F257 J257 N257 F261 J261 N261 F265 J265 N265 F269 J269 N269 D281:D332 E281:E324 F281:F327 H281:H332 I281:I324 J281:J327 L281:L332 M281:M324 N281:N327 Q291:Q294 Q298:Q304 Q306:Q307 Q309:Q312 F329:F331 J329:J331 N329:N331 D336:D387 E336:E379 F336:F382 H336:H387 I336:I379 J336:J382 L336:L387 M336:M379 N336:N382 Q346:Q349 Q353:Q359 Q361:Q362 Q364:Q367 F384:F386 J384:J386 N384:N386 D391:D442 E391:E434 F391:F437 H391:H442 I391:I434 J391:J437 L391:L442 M391:M434 N391:N437 Q401:Q404 Q408:Q414 Q416:Q417 Q419:Q422 F439:F441 J439:J441 N439:N441 D446:D497 E446:E489 F446:F492 H446:H497 I446:I489 J446:J492 L446:L497 M446:M489 N446:N492 Q456:Q459 Q463:Q469 Q471:Q472 Q474:Q477 F494:F496 J494:J496 N494:N496 D501:D552 E501:F544 H501:H552 I501:J544 L501:L552 M501:N544 Q511:Q514 Q518:Q524 Q526:Q527 Q529:Q532 D556:D607 E556:F599 H556:H607 I556:J599 L556:L607 M556:N599 Q566:Q569 Q573:Q579 Q581:Q582 Q584:Q587 D611:D662 E611:F654 H611:H662 I611:J654 L611:L662 M611:N654 Q621:Q624 Q628:Q634 Q636:Q637 Q639:Q642 D666:D717 E666:F709 H666:H717 I666:J709 L666:L717 M666:N709 Q676:Q679 Q683:Q689 Q691:Q692 Q694:Q697 D721:D772 E721:F764 H721:H772 I721:J764 L721:L772 M721:N764 Q731:Q734 Q738:Q744 Q746:Q747 Q749:Q752 D776:D827 E776:F819 H776:H827 I776:J819 L776:L827 M776:N819 Q786:Q789 Q793:Q799 Q801:Q802 Q804:Q807 D831:D882 E831:F874 H831:H882 I831:J874 L831:L882 M831:N874 Q841:Q844 Q848:Q854 Q856:Q857 Q859:Q862 D886:D937 E886:F929 H886:H937 I886:J929 L886:L937 M886:N929 Q896:Q899 Q903:Q909 Q911:Q912 Q914:Q917 D941:D992 E941:E984 F941:F987 H941:H992 I941:I984 J941:J987 L941:L992 M941:M984 N941:N987 Q951:Q954 Q958:Q964 Q966:Q967 Q969:Q972 F989:F991 J989:J991 N989:N991 D996:D1047 E996:F1039 H996:H1047 I996:J1039 L996:L1047 M996:N1039 Q1006:Q1009 Q1013:Q1019 Q1021:Q1022 Q1024:Q1027 D1051:D1102 E1051:F1094 H1051:H1102 I1051:J1094 L1051:L1102 M1051:N1094 Q1061:Q1064 Q1068:Q1074 Q1076:Q1077 Q1079:Q1082 D1106:D1157 E1106:F1149 H1106:H1157 I1106:J1149 L1106:L1157 M1106:N1149 Q1116:Q1119 Q1123:Q1129 Q1131:Q1132 Q1134:Q1137 D1161:D1212 E1161:F1204 H1161:H1212 I1161:J1204 L1161:L1212 M1161:N1204 Q1171:Q1174 Q1178:Q1184 Q1186:Q1187 Q1189:Q1192 D1216:D1267 E1216:F1259 H1216:H1267 I1216:J1259 L1216:L1267 M1216:N1259 Q1226:Q1229 Q1233:Q1239 Q1241:Q1242 Q1244:Q1247">
    <cfRule type="expression" dxfId="73" priority="2">
      <formula>(C6=$P$17)</formula>
    </cfRule>
  </conditionalFormatting>
  <conditionalFormatting sqref="D6:D57 E6:F49 H6:H57 I6:J49 L6:L57 M6:N49 Q16:Q19 Q23:Q29 Q31:Q32 Q34:Q37 D61:D112 E61:E104 H61:H112 I61:I104 L61:L112 M61:M104 F64 J64 N64 F68 J68 N68 Q71:Q74 F72 J72 N72 F76 J76 N76 Q78:Q84 F80 J80 N80 F84 J84 N84 Q86:Q87 F88 J88 N88 Q89:Q92 F92 J92 N92 F96 J96 N96 F100 J100 N100 F104 J104 N104 D116:D167 E116:E159 H116:H167 I116:I159 L116:L167 M116:M159 F119 J119 N119 F123 J123 N123 Q126:Q129 F127 J127 N127 F131 J131 N131 Q133:Q139 F135 J135 N135 F139 J139 N139 Q141:Q142 F143 J143 N143 Q144:Q147 F147 J147 N147 F151 J151 N151 F155 J155 N155 F159 J159 N159 D171:D222 E171:E214 H171:H222 I171:I214 L171:L222 M171:M214 F174 J174 N174 F178 J178 N178 Q181:Q184 F182 J182 N182 F186 J186 N186 Q188:Q194 F190 J190 N190 F194 J194 N194 Q196:Q197 F198 J198 N198 Q199:Q202 F202 J202 N202 F206 J206 N206 F210 J210 N210 F214 J214 N214 D226:D277 E226:E269 H226:H277 I226:I269 L226:L277 M226:M269 F229 J229 N229 F233 J233 N233 Q236:Q239 F237 J237 N237 F241 J241 N241 Q243:Q249 F245 J245 N245 F249 J249 N249 Q251:Q252 F253 J253 N253 Q254:Q257 F257 J257 N257 F261 J261 N261 F265 J265 N265 F269 J269 N269 D281:D332 E281:E324 F281:F327 H281:H332 I281:I324 J281:J327 L281:L332 M281:M324 N281:N327 Q291:Q294 Q298:Q304 Q306:Q307 Q309:Q312 F329:F331 J329:J331 N329:N331 D336:D387 E336:E379 F336:F382 H336:H387 I336:I379 J336:J382 L336:L387 M336:M379 N336:N382 Q346:Q349 Q353:Q359 Q361:Q362 Q364:Q367 F384:F386 J384:J386 N384:N386 D391:D442 E391:E434 F391:F437 H391:H442 I391:I434 J391:J437 L391:L442 M391:M434 N391:N437 Q401:Q404 Q408:Q414 Q416:Q417 Q419:Q422 F439:F441 J439:J441 N439:N441 D446:D497 E446:E489 F446:F492 H446:H497 I446:I489 J446:J492 L446:L497 M446:M489 N446:N492 Q456:Q459 Q463:Q469 Q471:Q472 Q474:Q477 F494:F496 J494:J496 N494:N496 D501:D552 E501:F544 H501:H552 I501:J544 L501:L552 M501:N544 Q511:Q514 Q518:Q524 Q526:Q527 Q529:Q532 D556:D607 E556:F599 H556:H607 I556:J599 L556:L607 M556:N599 Q566:Q569 Q573:Q579 Q581:Q582 Q584:Q587 D611:D662 E611:F654 H611:H662 I611:J654 L611:L662 M611:N654 Q621:Q624 Q628:Q634 Q636:Q637 Q639:Q642 D666:D717 E666:F709 H666:H717 I666:J709 L666:L717 M666:N709 Q676:Q679 Q683:Q689 Q691:Q692 Q694:Q697 D721:D772 E721:F764 H721:H772 I721:J764 L721:L772 M721:N764 Q731:Q734 Q738:Q744 Q746:Q747 Q749:Q752 D776:D827 E776:F819 H776:H827 I776:J819 L776:L827 M776:N819 Q786:Q789 Q793:Q799 Q801:Q802 Q804:Q807 D831:D882 E831:F874 H831:H882 I831:J874 L831:L882 M831:N874 Q841:Q844 Q848:Q854 Q856:Q857 Q859:Q862 D886:D937 E886:F929 H886:H937 I886:J929 L886:L937 M886:N929 Q896:Q899 Q903:Q909 Q911:Q912 Q914:Q917 D941:D992 E941:E984 F941:F987 H941:H992 I941:I984 J941:J987 L941:L992 M941:M984 N941:N987 Q951:Q954 Q958:Q964 Q966:Q967 Q969:Q972 F989:F991 J989:J991 N989:N991 D996:D1047 E996:F1039 H996:H1047 I996:J1039 L996:L1047 M996:N1039 Q1006:Q1009 Q1013:Q1019 Q1021:Q1022 Q1024:Q1027 D1051:D1102 E1051:F1094 H1051:H1102 I1051:J1094 L1051:L1102 M1051:N1094 Q1061:Q1064 Q1068:Q1074 Q1076:Q1077 Q1079:Q1082 D1106:D1157 E1106:F1149 H1106:H1157 I1106:J1149 L1106:L1157 M1106:N1149 Q1116:Q1119 Q1123:Q1129 Q1131:Q1132 Q1134:Q1137 D1161:D1212 E1161:F1204 H1161:H1212 I1161:J1204 L1161:L1212 M1161:N1204 Q1171:Q1174 Q1178:Q1184 Q1186:Q1187 Q1189:Q1192 D1216:D1267 E1216:F1259 H1216:H1267 I1216:J1259 L1216:L1267 M1216:N1259 Q1226:Q1229 Q1233:Q1239 Q1241:Q1242 Q1244:Q1247">
    <cfRule type="expression" dxfId="72" priority="3">
      <formula>(C6=$P$18)</formula>
    </cfRule>
  </conditionalFormatting>
  <conditionalFormatting sqref="C6:C57 G6:G57 I6:I49 K6:K57 M6:M49 P16:P19 P26:P37 C61:C112 G61:G112 I61:I104 K61:K112 M61:M104 P71:P74 P81:P92 C116:C167 G116:G167 I116:I159 K116:K167 M116:M159 P126:P129 P136:P147 C171:C222 G171:G222 I171:I214 K171:K222 M171:M214 P181:P184 P191:P202 C226:C277 G226:G277 I226:I269 K226:K277 M226:M269 P236:P239 P246:P257 C281:C332 G281:G332 I281:I324 K281:K332 M281:M324 P291:P294 P301:P312 C336:C387 G336:G387 I336:I379 K336:K387 M336:M379 P346:P349 P356:P367 C391:C442 G391:G442 I391:I434 K391:K442 M391:M434 P401:P404 P411:P422 C446:C497 G446:G497 I446:I489 K446:K497 M446:M489 P456:P459 P466:P477 C501:C552 G501:G552 I501:I544 K501:K552 M501:M544 P511:P514 P521:P532 C556:C607 G556:G607 I556:I599 K556:K607 M556:M599 P566:P569 P576:P587 C611:C662 G611:G662 I611:I654 K611:K662 M611:M654 P621:P624 P631:P642 C666:C717 G666:G717 I666:I709 K666:K717 M666:M709 P676:P679 P686:P697 C721:C772 G721:G769 I721:I764 K721:K772 M721:M764 P731:P734 P741:P752 G771:G772 C776:C827 G776:G827 I776:I819 K776:K827 M776:M819 P786:P789 P796:P807 C831:C882 G831:G882 I831:I874 K831:K882 M831:M874 P841:P844 P851:P862 C886:C937 G886:G937 I886:I929 K886:K937 M886:M929 P896:P899 P906:P917 C941:C992 G941:G992 I941:I984 K941:K992 M941:M984 P951:P954 P961:P972 C996:C1047 G996:G1047 I996:I1039 K996:K1047 M996:M1039 P1006:P1009 P1016:P1027 C1051:C1102 G1051:G1102 I1051:I1094 K1051:K1102 M1051:M1094 P1061:P1064 P1071:P1082 C1106:C1157 G1106:G1157 I1106:I1149 K1106:K1157 M1106:M1149 P1116:P1119 P1126:P1137 C1161:C1212 G1161:G1212 I1161:I1204 K1161:K1212 M1161:M1204 P1171:P1174 P1181:P1192 C1216:C1267 G1216:G1267 I1216:I1259 K1216:K1267 M1216:M1259 P1226:P1229 P1236:P1247">
    <cfRule type="cellIs" dxfId="71" priority="4" operator="equal">
      <formula>$P$16</formula>
    </cfRule>
  </conditionalFormatting>
  <conditionalFormatting sqref="C6:C57 G6:G57 I6:I49 K6:K57 M6:M49 P16:P19 P26:P37 C61:C112 G61:G112 I61:I104 K61:K112 M61:M104 P71:P74 P81:P92 C116:C167 G116:G167 I116:I159 K116:K167 M116:M159 P126:P129 P136:P147 C171:C222 G171:G222 I171:I214 K171:K222 M171:M214 P181:P184 P191:P202 C226:C277 G226:G277 I226:I269 K226:K277 M226:M269 P236:P239 P246:P257 C281:C332 G281:G332 I281:I324 K281:K332 M281:M324 P291:P294 P301:P312 C336:C387 G336:G387 I336:I379 K336:K387 M336:M379 P346:P349 P356:P367 C391:C442 G391:G442 I391:I434 K391:K442 M391:M434 P401:P404 P411:P422 C446:C497 G446:G497 I446:I489 K446:K497 M446:M489 P456:P459 P466:P477 C501:C552 G501:G552 I501:I544 K501:K552 M501:M544 P511:P514 P521:P532 C556:C607 G556:G607 I556:I599 K556:K607 M556:M599 P566:P569 P576:P587 C611:C662 G611:G662 I611:I654 K611:K662 M611:M654 P621:P624 P631:P642 C666:C717 G666:G717 I666:I709 K666:K717 M666:M709 P676:P679 P686:P697 C721:C772 G721:G769 I721:I764 K721:K772 M721:M764 P731:P734 P741:P752 G771:G772 C776:C827 G776:G827 I776:I819 K776:K827 M776:M819 P786:P789 P796:P807 C831:C882 G831:G882 I831:I874 K831:K882 M831:M874 P841:P844 P851:P862 C886:C937 G886:G937 I886:I929 K886:K937 M886:M929 P896:P899 P906:P917 C941:C992 G941:G992 I941:I984 K941:K992 M941:M984 P951:P954 P961:P972 C996:C1047 G996:G1047 I996:I1039 K996:K1047 M996:M1039 P1006:P1009 P1016:P1027 C1051:C1102 G1051:G1102 I1051:I1094 K1051:K1102 M1051:M1094 P1061:P1064 P1071:P1082 C1106:C1157 G1106:G1157 I1106:I1149 K1106:K1157 M1106:M1149 P1116:P1119 P1126:P1137 C1161:C1212 G1161:G1212 I1161:I1204 K1161:K1212 M1161:M1204 P1171:P1174 P1181:P1192 C1216:C1267 G1216:G1267 I1216:I1259 K1216:K1267 M1216:M1259 P1226:P1229 P1236:P1247">
    <cfRule type="cellIs" dxfId="70" priority="5" operator="equal">
      <formula>$P$17</formula>
    </cfRule>
  </conditionalFormatting>
  <conditionalFormatting sqref="C6:C57 G6:G57 I6:I49 K6:K57 M6:M49 P16:P19 P26:P37 C61:C112 G61:G112 I61:I104 K61:K112 M61:M104 P71:P74 P81:P92 C116:C167 G116:G167 I116:I159 K116:K167 M116:M159 P126:P129 P136:P147 C171:C222 G171:G222 I171:I214 K171:K222 M171:M214 P181:P184 P191:P202 C226:C277 G226:G277 I226:I269 K226:K277 M226:M269 P236:P239 P246:P257 C281:C332 G281:G332 I281:I324 K281:K332 M281:M324 P291:P294 P301:P312 C336:C387 G336:G387 I336:I379 K336:K387 M336:M379 P346:P349 P356:P367 C391:C442 G391:G442 I391:I434 K391:K442 M391:M434 P401:P404 P411:P422 C446:C497 G446:G497 I446:I489 K446:K497 M446:M489 P456:P459 P466:P477 C501:C552 G501:G552 I501:I544 K501:K552 M501:M544 P511:P514 P521:P532 C556:C607 G556:G607 I556:I599 K556:K607 M556:M599 P566:P569 P576:P587 C611:C662 G611:G662 I611:I654 K611:K662 M611:M654 P621:P624 P631:P642 C666:C717 G666:G717 I666:I709 K666:K717 M666:M709 P676:P679 P686:P697 C721:C772 G721:G769 I721:I764 K721:K772 M721:M764 P731:P734 P741:P752 G771:G772 C776:C827 G776:G827 I776:I819 K776:K827 M776:M819 P786:P789 P796:P807 C831:C882 G831:G882 I831:I874 K831:K882 M831:M874 P841:P844 P851:P862 C886:C937 G886:G937 I886:I929 K886:K937 M886:M929 P896:P899 P906:P917 C941:C992 G941:G992 I941:I984 K941:K992 M941:M984 P951:P954 P961:P972 C996:C1047 G996:G1047 I996:I1039 K996:K1047 M996:M1039 P1006:P1009 P1016:P1027 C1051:C1102 G1051:G1102 I1051:I1094 K1051:K1102 M1051:M1094 P1061:P1064 P1071:P1082 C1106:C1157 G1106:G1157 I1106:I1149 K1106:K1157 M1106:M1149 P1116:P1119 P1126:P1137 C1161:C1212 G1161:G1212 I1161:I1204 K1161:K1212 M1161:M1204 P1171:P1174 P1181:P1192 C1216:C1267 G1216:G1267 I1216:I1259 K1216:K1267 M1216:M1259 P1226:P1229 P1236:P1247">
    <cfRule type="cellIs" dxfId="69" priority="6" operator="equal">
      <formula>$P$18</formula>
    </cfRule>
  </conditionalFormatting>
  <conditionalFormatting sqref="A4:B5 A59:B60 A114:B115 A169:B170 A224:B225 A279:B280 A334:B335 A389:B390 A444:B445 A499:B500 A554:B555 A609:B610 A664:B665 A719:B720 A774:B775 A829:B830 A884:B885 A939:B940 A994:B995 A1049:B1050 A1104:B1105 A1159:B1160 A1214:B1215">
    <cfRule type="containsText" dxfId="68" priority="7" operator="containsText" text="Vertex42">
      <formula>NOT(ISERROR(SEARCH(("Vertex42"),(A4))))</formula>
    </cfRule>
  </conditionalFormatting>
  <conditionalFormatting sqref="D6:D57 E6:F49 H6:H57 I6:J49 L6:L57 M6:N49 Q16:Q19 Q23:Q29 Q31:Q32 Q34:Q37 D61:D112 E61:E104 H61:H112 I61:I104 L61:L112 M61:M104 F64 J64 N64 F68 J68 N68 Q71:Q74 F72 J72 N72 F76 J76 N76 Q78:Q84 F80 J80 N80 F84 J84 N84 Q86:Q87 F88 J88 N88 Q89:Q92 F92 J92 N92 F96 J96 N96 F100 J100 N100 F104 J104 N104 D116:D167 E116:E159 H116:H167 I116:I159 L116:L167 M116:M159 F119 J119 N119 F123 J123 N123 Q126:Q129 F127 J127 N127 F131 J131 N131 Q133:Q139 F135 J135 N135 F139 J139 N139 Q141:Q142 F143 J143 N143 Q144:Q147 F147 J147 N147 F151 J151 N151 F155 J155 N155 F159 J159 N159 D171:D222 E171:E214 H171:H222 I171:I214 L171:L222 M171:M214 F174 J174 N174 F178 J178 N178 Q181:Q184 F182 J182 N182 F186 J186 N186 Q188:Q194 F190 J190 N190 F194 J194 N194 Q196:Q197 F198 J198 N198 Q199:Q202 F202 J202 N202 F206 J206 N206 F210 J210 N210 F214 J214 N214 D226:D277 E226:E269 H226:H277 I226:I269 L226:L277 M226:M269 F229 J229 N229 F233 J233 N233 Q236:Q239 F237 J237 N237 F241 J241 N241 Q243:Q249 F245 J245 N245 F249 J249 N249 Q251:Q252 F253 J253 N253 Q254:Q257 F257 J257 N257 F261 J261 N261 F265 J265 N265 F269 J269 N269 D281:D332 E281:E324 F281:F327 H281:H332 I281:I324 J281:J327 L281:L332 M281:M324 N281:N327 Q291:Q294 Q298:Q304 Q306:Q307 Q309:Q312 F329:F331 J329:J331 N329:N331 D336:D387 E336:E379 F336:F382 H336:H387 I336:I379 J336:J382 L336:L387 M336:M379 N336:N382 Q346:Q349 Q353:Q359 Q361:Q362 Q364:Q367 F384:F386 J384:J386 N384:N386 D391:D442 E391:E434 F391:F437 H391:H442 I391:I434 J391:J437 L391:L442 M391:M434 N391:N437 Q401:Q404 Q408:Q414 Q416:Q417 Q419:Q422 F439:F441 J439:J441 N439:N441 D446:D497 E446:E489 F446:F492 H446:H497 I446:I489 J446:J492 L446:L497 M446:M489 N446:N492 Q456:Q459 Q463:Q469 Q471:Q472 Q474:Q477 F494:F496 J494:J496 N494:N496 D501:D552 E501:F544 H501:H552 I501:J544 L501:L552 M501:N544 Q511:Q514 Q518:Q524 Q526:Q527 Q529:Q532 D556:D607 E556:F599 H556:H607 I556:J599 L556:L607 M556:N599 Q566:Q569 Q573:Q579 Q581:Q582 Q584:Q587 D611:D662 E611:F654 H611:H662 I611:J654 L611:L662 M611:N654 Q621:Q624 Q628:Q634 Q636:Q637 Q639:Q642 D666:D717 E666:F709 H666:H717 I666:J709 L666:L717 M666:N709 Q676:Q679 Q683:Q689 Q691:Q692 Q694:Q697 D721:D772 E721:F764 H721:H772 I721:J764 L721:L772 M721:N764 Q731:Q734 Q738:Q744 Q746:Q747 Q749:Q752 D776:D827 E776:F819 H776:H827 I776:J819 L776:L827 M776:N819 Q786:Q789 Q793:Q799 Q801:Q802 Q804:Q807 D831:D882 E831:F874 H831:H882 I831:J874 L831:L882 M831:N874 Q841:Q844 Q848:Q854 Q856:Q857 Q859:Q862 D886:D937 E886:F929 H886:H937 I886:J929 L886:L937 M886:N929 Q896:Q899 Q903:Q909 Q911:Q912 Q914:Q917 D941:D992 E941:E984 F941:F987 H941:H992 I941:I984 J941:J987 L941:L992 M941:M984 N941:N987 Q951:Q954 Q958:Q964 Q966:Q967 Q969:Q972 F989:F991 J989:J991 N989:N991 D996:D1047 E996:F1039 H996:H1047 I996:J1039 L996:L1047 M996:N1039 Q1006:Q1009 Q1013:Q1019 Q1021:Q1022 Q1024:Q1027 D1051:D1102 E1051:F1094 H1051:H1102 I1051:J1094 L1051:L1102 M1051:N1094 Q1061:Q1064 Q1068:Q1074 Q1076:Q1077 Q1079:Q1082 D1106:D1157 E1106:F1149 H1106:H1157 I1106:J1149 L1106:L1157 M1106:N1149 Q1116:Q1119 Q1123:Q1129 Q1131:Q1132 Q1134:Q1137 D1161:D1212 E1161:F1204 H1161:H1212 I1161:J1204 L1161:L1212 M1161:N1204 Q1171:Q1174 Q1178:Q1184 Q1186:Q1187 Q1189:Q1192 D1216:D1267 E1216:F1259 H1216:H1267 I1216:J1259 L1216:L1267 M1216:N1259 Q1226:Q1229 Q1233:Q1239 Q1241:Q1242 Q1244:Q1247">
    <cfRule type="expression" dxfId="67" priority="8">
      <formula>(C6=$P$19)</formula>
    </cfRule>
  </conditionalFormatting>
  <conditionalFormatting sqref="C6:C57 G6:G57 I6:I49 K6:K57 M6:M49 P16:P19 P26:P37 C61:C112 G61:G112 I61:I104 K61:K112 M61:M104 P71:P74 P81:P92 C116:C167 G116:G167 I116:I159 K116:K167 M116:M159 P126:P129 P136:P147 C171:C222 G171:G222 I171:I214 K171:K222 M171:M214 P181:P184 P191:P202 C226:C277 G226:G277 I226:I269 K226:K277 M226:M269 P236:P239 P246:P257 C281:C332 G281:G332 I281:I324 K281:K332 M281:M324 P291:P294 P301:P312 C336:C387 G336:G387 I336:I379 K336:K387 M336:M379 P346:P349 P356:P367 C391:C442 G391:G442 I391:I434 K391:K442 M391:M434 P401:P404 P411:P422 C446:C497 G446:G497 I446:I489 K446:K497 M446:M489 P456:P459 P466:P477 C501:C552 G501:G552 I501:I544 K501:K552 M501:M544 P511:P514 P521:P532 C556:C607 G556:G607 I556:I599 K556:K607 M556:M599 P566:P569 P576:P587 C611:C662 G611:G662 I611:I654 K611:K662 M611:M654 P621:P624 P631:P642 C666:C717 G666:G717 I666:I709 K666:K717 M666:M709 P676:P679 P686:P697 C721:C772 G721:G769 I721:I764 K721:K772 M721:M764 P731:P734 P741:P752 G771:G772 C776:C827 G776:G827 I776:I819 K776:K827 M776:M819 P786:P789 P796:P807 C831:C882 G831:G882 I831:I874 K831:K882 M831:M874 P841:P844 P851:P862 C886:C937 G886:G937 I886:I929 K886:K937 M886:M929 P896:P899 P906:P917 C941:C992 G941:G992 I941:I984 K941:K992 M941:M984 P951:P954 P961:P972 C996:C1047 G996:G1047 I996:I1039 K996:K1047 M996:M1039 P1006:P1009 P1016:P1027 C1051:C1102 G1051:G1102 I1051:I1094 K1051:K1102 M1051:M1094 P1061:P1064 P1071:P1082 C1106:C1157 G1106:G1157 I1106:I1149 K1106:K1157 M1106:M1149 P1116:P1119 P1126:P1137 C1161:C1212 G1161:G1212 I1161:I1204 K1161:K1212 M1161:M1204 P1171:P1174 P1181:P1192 C1216:C1267 G1216:G1267 I1216:I1259 K1216:K1267 M1216:M1259 P1226:P1229 P1236:P1247">
    <cfRule type="cellIs" dxfId="66" priority="9" operator="equal">
      <formula>$P$19</formula>
    </cfRule>
  </conditionalFormatting>
  <conditionalFormatting sqref="C1:C3 G1:G3 K1:K3 AE4:AE22 C5:C58 G5:G58 K5:K58 AE39:AE59 C60:C113 G60:G113 K60:K113 AE94:AE113 C115:C168 G115:G168 K115:K168 AE149:AE168 C170:C223 G170:G223 K170:K223 AE204:AE223 C225:C278 G225:G278 K225:K278 AE259:AE278 C280:C333 G280:G333 K280:K333 AE314:AE333 C335:C388 G335:G388 K335:K388 AE369:AE388 C390:C443 G390:G443 K390:K443 AE424:AE443 C445:C498 G445:G498 K445:K498 AE479:AE498 C500:C553 G500:G553 K500:K553 AE534:AE553 C555:C608 G555:G608 K555:K608 AE589:AE608 C610:C663 G610:G663 K610:K663 AE644:AE663 C665:C718 G665:G718 K665:K718 AE699:AE718 C720:C773 G720:G769 K720:K773 AE754:AE773 G771:G773 C775:C828 G775:G828 K775:K828 AE809:AE828 C830:C883 G830:G883 K830:K883 AE864:AE883 C885:C938 G885:G938 K885:K938 AE919:AE938 C940:C993 G940:G993 K940:K993 AE974:AE993 C995:C1048 G995:G1048 K995:K1048 AE1029:AE1048 C1050:C1103 G1050:G1103 K1050:K1103 AE1084:AE1103 C1105:C1158 G1105:G1158 K1105:K1158 AE1139:AE1158 C1160:C1213 G1160:G1213 K1160:K1213 AE1194:AE1268 C1215:C1268 G1215:G1268 K1215:K1268">
    <cfRule type="cellIs" dxfId="65" priority="10" operator="equal">
      <formula>$P$20</formula>
    </cfRule>
  </conditionalFormatting>
  <conditionalFormatting sqref="D6:D57 E6:F49 H6:H57 I6:J49 L6:L57 M6:N49 Q16:Q19 Q23:Q29 Q31:Q32 Q34:Q37 D61:D112 E61:E104 H61:H112 I61:I104 L61:L112 M61:M104 F64 J64 N64 F68 J68 N68 Q71:Q74 F72 J72 N72 F76 J76 N76 Q78:Q84 F80 J80 N80 F84 J84 N84 Q86:Q87 F88 J88 N88 Q89:Q92 F92 J92 N92 F96 J96 N96 F100 J100 N100 F104 J104 N104 D116:D167 E116:E159 H116:H167 I116:I159 L116:L167 M116:M159 F119 J119 N119 F123 J123 N123 Q126:Q129 F127 J127 N127 F131 J131 N131 Q133:Q139 F135 J135 N135 F139 J139 N139 Q141:Q142 F143 J143 N143 Q144:Q147 F147 J147 N147 F151 J151 N151 F155 J155 N155 F159 J159 N159 D171:D222 E171:E214 H171:H222 I171:I214 L171:L222 M171:M214 F174 J174 N174 F178 J178 N178 Q181:Q184 F182 J182 N182 F186 J186 N186 Q188:Q194 F190 J190 N190 F194 J194 N194 Q196:Q197 F198 J198 N198 Q199:Q202 F202 J202 N202 F206 J206 N206 F210 J210 N210 F214 J214 N214 D226:D277 E226:E269 H226:H277 I226:I269 L226:L277 M226:M269 F229 J229 N229 F233 J233 N233 Q236:Q239 F237 J237 N237 F241 J241 N241 Q243:Q249 F245 J245 N245 F249 J249 N249 Q251:Q252 F253 J253 N253 Q254:Q257 F257 J257 N257 F261 J261 N261 F265 J265 N265 F269 J269 N269 D281:D332 E281:E324 F281:F327 H281:H332 I281:I324 J281:J327 L281:L332 M281:M324 N281:N327 Q291:Q294 Q298:Q304 Q306:Q307 Q309:Q312 F329:F331 J329:J331 N329:N331 D336:D387 E336:E379 F336:F382 H336:H387 I336:I379 J336:J382 L336:L387 M336:M379 N336:N382 Q346:Q349 Q353:Q359 Q361:Q362 Q364:Q367 F384:F386 J384:J386 N384:N386 D391:D442 E391:E434 F391:F437 H391:H442 I391:I434 J391:J437 L391:L442 M391:M434 N391:N437 Q401:Q404 Q408:Q414 Q416:Q417 Q419:Q422 F439:F441 J439:J441 N439:N441 D446:D497 E446:E489 F446:F492 H446:H497 I446:I489 J446:J492 L446:L497 M446:M489 N446:N492 Q456:Q459 Q463:Q469 Q471:Q472 Q474:Q477 F494:F496 J494:J496 N494:N496 D501:D552 E501:F544 H501:H552 I501:J544 L501:L552 M501:N544 Q511:Q514 Q518:Q524 Q526:Q527 Q529:Q532 D556:D607 E556:F599 H556:H607 I556:J599 L556:L607 M556:N599 Q566:Q569 Q573:Q579 Q581:Q582 Q584:Q587 D611:D662 E611:F654 H611:H662 I611:J654 L611:L662 M611:N654 Q621:Q624 Q628:Q634 Q636:Q637 Q639:Q642 D666:D717 E666:F709 H666:H717 I666:J709 L666:L717 M666:N709 Q676:Q679 Q683:Q689 Q691:Q692 Q694:Q697 D721:D772 E721:F764 H721:H772 I721:J764 L721:L772 M721:N764 Q731:Q734 Q738:Q744 Q746:Q747 Q749:Q752 D776:D827 E776:F819 H776:H827 I776:J819 L776:L827 M776:N819 Q786:Q789 Q793:Q799 Q801:Q802 Q804:Q807 D831:D882 E831:F874 H831:H882 I831:J874 L831:L882 M831:N874 Q841:Q844 Q848:Q854 Q856:Q857 Q859:Q862 D886:D937 E886:F929 H886:H937 I886:J929 L886:L937 M886:N929 Q896:Q899 Q903:Q909 Q911:Q912 Q914:Q917 D941:D992 E941:E984 F941:F987 H941:H992 I941:I984 J941:J987 L941:L992 M941:M984 N941:N987 Q951:Q954 Q958:Q964 Q966:Q967 Q969:Q972 F989:F991 J989:J991 N989:N991 D996:D1047 E996:F1039 H996:H1047 I996:J1039 L996:L1047 M996:N1039 Q1006:Q1009 Q1013:Q1019 Q1021:Q1022 Q1024:Q1027 D1051:D1102 E1051:F1094 H1051:H1102 I1051:J1094 L1051:L1102 M1051:N1094 Q1061:Q1064 Q1068:Q1074 Q1076:Q1077 Q1079:Q1082 D1106:D1157 E1106:F1149 H1106:H1157 I1106:J1149 L1106:L1157 M1106:N1149 Q1116:Q1119 Q1123:Q1129 Q1131:Q1132 Q1134:Q1137 D1161:D1212 E1161:F1204 H1161:H1212 I1161:J1204 L1161:L1212 M1161:N1204 Q1171:Q1174 Q1178:Q1184 Q1186:Q1187 Q1189:Q1192 D1216:D1267 E1216:F1259 H1216:H1267 I1216:J1259 L1216:L1267 M1216:N1259 Q1226:Q1229 Q1233:Q1239 Q1241:Q1242 Q1244:Q1247">
    <cfRule type="expression" dxfId="64" priority="11">
      <formula>(C6=$P$20)</formula>
    </cfRule>
  </conditionalFormatting>
  <conditionalFormatting sqref="D6:D57 E6:F49 H6:H57 I6:J49 L6:L57 M6:N49 Q16:Q19 Q23:Q29 Q31:Q32 Q34:Q37 D61:D112 E61:E104 H61:H112 I61:I104 L61:L112 M61:M104 F64 J64 N64 F68 J68 N68 Q71:Q74 F72 J72 N72 F76 J76 N76 Q78:Q84 F80 J80 N80 F84 J84 N84 Q86:Q87 F88 J88 N88 Q89:Q92 F92 J92 N92 F96 J96 N96 F100 J100 N100 F104 J104 N104 D116:D167 E116:E159 H116:H167 I116:I159 L116:L167 M116:M159 F119 J119 N119 F123 J123 N123 Q126:Q129 F127 J127 N127 F131 J131 N131 Q133:Q139 F135 J135 N135 F139 J139 N139 Q141:Q142 F143 J143 N143 Q144:Q147 F147 J147 N147 F151 J151 N151 F155 J155 N155 F159 J159 N159 D171:D222 E171:E214 H171:H222 I171:I214 L171:L222 M171:M214 F174 J174 N174 F178 J178 N178 Q181:Q184 F182 J182 N182 F186 J186 N186 Q188:Q194 F190 J190 N190 F194 J194 N194 Q196:Q197 F198 J198 N198 Q199:Q202 F202 J202 N202 F206 J206 N206 F210 J210 N210 F214 J214 N214 D226:D277 E226:E269 H226:H277 I226:I269 L226:L277 M226:M269 F229 J229 N229 F233 J233 N233 Q236:Q239 F237 J237 N237 F241 J241 N241 Q243:Q249 F245 J245 N245 F249 J249 N249 Q251:Q252 F253 J253 N253 Q254:Q257 F257 J257 N257 F261 J261 N261 F265 J265 N265 F269 J269 N269 D281:D332 E281:E324 F281:F327 H281:H332 I281:I324 J281:J327 L281:L332 M281:M324 N281:N327 Q291:Q294 Q298:Q304 Q306:Q307 Q309:Q312 F329:F331 J329:J331 N329:N331 D336:D387 E336:E379 F336:F382 H336:H387 I336:I379 J336:J382 L336:L387 M336:M379 N336:N382 Q346:Q349 Q353:Q359 Q361:Q362 Q364:Q367 F384:F386 J384:J386 N384:N386 D391:D442 E391:E434 F391:F437 H391:H442 I391:I434 J391:J437 L391:L442 M391:M434 N391:N437 Q401:Q404 Q408:Q414 Q416:Q417 Q419:Q422 F439:F441 J439:J441 N439:N441 D446:D497 E446:E489 F446:F492 H446:H497 I446:I489 J446:J492 L446:L497 M446:M489 N446:N492 Q456:Q459 Q463:Q469 Q471:Q472 Q474:Q477 F494:F496 J494:J496 N494:N496 D501:D552 E501:F544 H501:H552 I501:J544 L501:L552 M501:N544 Q511:Q514 Q518:Q524 Q526:Q527 Q529:Q532 D556:D607 E556:F599 H556:H607 I556:J599 L556:L607 M556:N599 Q566:Q569 Q573:Q579 Q581:Q582 Q584:Q587 D611:D662 E611:F654 H611:H662 I611:J654 L611:L662 M611:N654 Q621:Q624 Q628:Q634 Q636:Q637 Q639:Q642 D666:D717 E666:F709 H666:H717 I666:J709 L666:L717 M666:N709 Q676:Q679 Q683:Q689 Q691:Q692 Q694:Q697 D721:D772 E721:F764 H721:H772 I721:J764 L721:L772 M721:N764 Q731:Q734 Q738:Q744 Q746:Q747 Q749:Q752 D776:D827 E776:F819 H776:H827 I776:J819 L776:L827 M776:N819 Q786:Q789 Q793:Q799 Q801:Q802 Q804:Q807 D831:D882 E831:F874 H831:H882 I831:J874 L831:L882 M831:N874 Q841:Q844 Q848:Q854 Q856:Q857 Q859:Q862 D886:D937 E886:F929 H886:H937 I886:J929 L886:L937 M886:N929 Q896:Q899 Q903:Q909 Q911:Q912 Q914:Q917 D941:D992 E941:E984 F941:F987 H941:H992 I941:I984 J941:J987 L941:L992 M941:M984 N941:N987 Q951:Q954 Q958:Q964 Q966:Q967 Q969:Q972 F989:F991 J989:J991 N989:N991 D996:D1047 E996:F1039 H996:H1047 I996:J1039 L996:L1047 M996:N1039 Q1006:Q1009 Q1013:Q1019 Q1021:Q1022 Q1024:Q1027 D1051:D1102 E1051:F1094 H1051:H1102 I1051:J1094 L1051:L1102 M1051:N1094 Q1061:Q1064 Q1068:Q1074 Q1076:Q1077 Q1079:Q1082 D1106:D1157 E1106:F1149 H1106:H1157 I1106:J1149 L1106:L1157 M1106:N1149 Q1116:Q1119 Q1123:Q1129 Q1131:Q1132 Q1134:Q1137 D1161:D1212 E1161:F1204 H1161:H1212 I1161:J1204 L1161:L1212 M1161:N1204 Q1171:Q1174 Q1178:Q1184 Q1186:Q1187 Q1189:Q1192 D1216:D1267 E1216:F1259 H1216:H1267 I1216:J1259 L1216:L1267 M1216:N1259 Q1226:Q1229 Q1233:Q1239 Q1241:Q1242 Q1244:Q1247">
    <cfRule type="expression" dxfId="63" priority="12">
      <formula>(C6=$P$21)</formula>
    </cfRule>
  </conditionalFormatting>
  <conditionalFormatting sqref="C1:C3 G1:G3 K1:K3 AE4:AE22 C5:C58 G5:G58 K5:K58 AE39:AE59 C60:C113 G60:G113 K60:K113 AE94:AE113 C115:C168 G115:G168 K115:K168 AE149:AE168 C170:C223 G170:G223 K170:K223 AE204:AE223 C225:C278 G225:G278 K225:K278 AE259:AE278 C280:C333 G280:G333 K280:K333 AE314:AE333 C335:C388 G335:G388 K335:K388 AE369:AE388 C390:C443 G390:G443 K390:K443 AE424:AE443 C445:C498 G445:G498 K445:K498 AE479:AE498 C500:C553 G500:G553 K500:K553 AE534:AE553 C555:C608 G555:G608 K555:K608 AE589:AE608 C610:C663 G610:G663 K610:K663 AE644:AE663 C665:C718 G665:G718 K665:K718 AE699:AE718 C720:C773 G720:G769 K720:K773 AE754:AE773 G771:G773 C775:C828 G775:G828 K775:K828 AE809:AE828 C830:C883 G830:G883 K830:K883 AE864:AE883 C885:C938 G885:G938 K885:K938 AE919:AE938 C940:C993 G940:G993 K940:K993 AE974:AE993 C995:C1048 G995:G1048 K995:K1048 AE1029:AE1048 C1050:C1103 G1050:G1103 K1050:K1103 AE1084:AE1103 C1105:C1158 G1105:G1158 K1105:K1158 AE1139:AE1158 C1160:C1213 G1160:G1213 K1160:K1213 AE1194:AE1268 C1215:C1268 G1215:G1268 K1215:K1268">
    <cfRule type="cellIs" dxfId="62" priority="13" operator="equal">
      <formula>$P$21</formula>
    </cfRule>
  </conditionalFormatting>
  <conditionalFormatting sqref="U6:U8 U10:U12 U14:U16 U18:U20 U22:U24 U26:U28 U30:U32 U34:U36 U38:U40 U42:U44 U46:U48 U50:U52 U54:U56 U58:U59 U61:U114 U116:U169 U171:U224 U226:U279 U281:U334 U336:U389 U391:U444 U446:U499 U501:U554 U556:U609 U611:U664 U666:U719 U721:U774 U776:U829 U831:U884 U886:U939 U941:U994 U996:U1049 U1051:U1104 U1106:U1159 U1161:U1214 U1216:U1268">
    <cfRule type="notContainsBlanks" dxfId="61" priority="14">
      <formula>LEN(TRIM(U6))&gt;0</formula>
    </cfRule>
  </conditionalFormatting>
  <conditionalFormatting sqref="U6:U8 U10:U12 U14:U16 U18:U20 U22:U24 U26:U28 U30:U32 U34:U36 U38:U40 U42:U44 U46:U48 U50:U52 U54:U56 U58:U59 U61:U114 U116:U169 U171:U224 U226:U279 U281:U334 U336:U389 U391:U444 U446:U499 U501:U554 U556:U609 U611:U664 U666:U719 U721:U774 U776:U829 U831:U884 U886:U939 U941:U994 U996:U1049 U1051:U1104 U1106:U1159 U1161:U1214 U1216:U1268">
    <cfRule type="expression" dxfId="60" priority="15">
      <formula>C6=($P$21)</formula>
    </cfRule>
  </conditionalFormatting>
  <conditionalFormatting sqref="A1">
    <cfRule type="notContainsBlanks" dxfId="59" priority="16">
      <formula>LEN(TRIM(A1))&gt;0</formula>
    </cfRule>
  </conditionalFormatting>
  <conditionalFormatting sqref="Y6:Y8 Y10:Y12 Y14:Y16 Y18:Y20 Y22:Y24 Y26:Y28 Y30:Y32 Y34:Y36 Y38:Y40 Y42:Y44 Y46:Y48 Y50:Y52 Y54:Y56 Y58 Y61:Y113 Y116:Y168 Y171:Y223 Y226:Y278 Y281:Y333 Y336:Y388 Y391:Y443 Y446:Y498 Y501:Y553 Y556:Y608 Y611:Y663 Y666:Y718 Y721:Y773 Y776:Y828 Y831:Y883 Y886:Y938 Y941:Y993 Y996:Y1048 Y1051:Y1103 Y1106:Y1158 Y1161:Y1213 Y1216:Y1268">
    <cfRule type="notContainsBlanks" dxfId="58" priority="17">
      <formula>LEN(TRIM(Y6))&gt;0</formula>
    </cfRule>
  </conditionalFormatting>
  <conditionalFormatting sqref="Y6:Y8 Y10:Y12 Y14:Y16 Y18:Y20 Y22:Y24 Y26:Y28 Y30:Y32 Y34:Y36 Y38:Y40 Y42:Y44 Y46:Y48 Y50:Y52 Y54:Y56 Y58 Y61:Y113 Y116:Y168 Y171:Y223 Y226:Y278 Y281:Y333 Y336:Y388 Y391:Y443 Y446:Y498 Y501:Y553 Y556:Y608 Y611:Y663 Y666:Y718 Y721:Y773 Y776:Y828 Y831:Y883 Y886:Y938 Y941:Y993 Y996:Y1048 Y1051:Y1103 Y1106:Y1158 Y1161:Y1213 Y1216:Y1268">
    <cfRule type="expression" dxfId="57" priority="18">
      <formula>G6=($P$21)</formula>
    </cfRule>
  </conditionalFormatting>
  <conditionalFormatting sqref="AC6:AC8 AC10:AC16 AC18:AC20 AC22:AC24 AC26:AC28 AC30:AC32 AC34:AC36 AC38:AC40 AC42:AC48 AC50:AC52 AC54:AC56 AC58:AC59 AC61:AC114 AC116:AC169 AC171:AC224 AC226:AC279 AC281:AC334 AC336:AC389 AC391:AC444 AC446:AC499 AC501:AC554 AC556:AC609 AC611:AC664 AC666:AC719 AC721:AC774 AC776:AC829 AC831:AC884 AC886:AC939 AC941:AC994 AC996:AC1049 AC1051:AC1104 AC1106:AC1159 AC1161:AC1214 AC1216:AC1268">
    <cfRule type="notContainsBlanks" dxfId="56" priority="19">
      <formula>LEN(TRIM(AC6))&gt;0</formula>
    </cfRule>
  </conditionalFormatting>
  <conditionalFormatting sqref="AC6:AC8 AC10:AC16 AC18:AC20 AC22:AC24 AC26:AC28 AC30:AC32 AC34:AC36 AC38:AC40 AC42:AC48 AC50:AC52 AC54:AC56 AC58:AC59 AC61:AC114 AC116:AC169 AC171:AC224 AC226:AC279 AC281:AC334 AC336:AC389 AC391:AC444 AC446:AC499 AC501:AC554 AC556:AC609 AC611:AC664 AC666:AC719 AC721:AC774 AC776:AC829 AC831:AC884 AC886:AC939 AC941:AC994 AC996:AC1049 AC1051:AC1104 AC1106:AC1159 AC1161:AC1214 AC1216:AC1268">
    <cfRule type="expression" dxfId="55" priority="20">
      <formula>K6=($P$21)</formula>
    </cfRule>
  </conditionalFormatting>
  <conditionalFormatting sqref="C1:C3 G1:G3 K1:K3 AE4:AE22 C5:C58 G5:G58 K5:K58 AE39:AE59 C60:C113 G60:G113 K60:K113 AE94:AE113 C115:C168 G115:G168 K115:K168 AE149:AE168 C170:C223 G170:G223 K170:K223 AE204:AE223 C225:C278 G225:G278 K225:K278 AE259:AE278 C280:C333 G280:G333 K280:K333 AE314:AE333 C335:C388 G335:G388 K335:K388 AE369:AE388 C390:C443 G390:G443 K390:K443 AE424:AE443 C445:C498 G445:G498 K445:K498 AE479:AE498 C500:C553 G500:G553 K500:K553 AE534:AE553 C555:C608 G555:G608 K555:K608 AE589:AE608 C610:C663 G610:G663 K610:K663 AE644:AE663 C665:C718 G665:G718 K665:K718 AE699:AE718 C720:C773 G720:G769 K720:K773 AE754:AE773 G771:G773 C775:C828 G775:G828 K775:K828 AE809:AE828 C830:C883 G830:G883 K830:K883 AE864:AE883 C885:C938 G885:G938 K885:K938 AE919:AE938 C940:C993 G940:G993 K940:K993 AE974:AE993 C995:C1048 G995:G1048 K995:K1048 AE1029:AE1048 C1050:C1103 G1050:G1103 K1050:K1103 AE1084:AE1103 C1105:C1158 G1105:G1158 K1105:K1158 AE1139:AE1158 C1160:C1213 G1160:G1213 K1160:K1213 AE1194:AE1268 C1215:C1268 G1215:G1268 K1215:K1268">
    <cfRule type="cellIs" dxfId="54" priority="21" operator="equal">
      <formula>$P$22</formula>
    </cfRule>
  </conditionalFormatting>
  <conditionalFormatting sqref="D6:D57 E6:F49 H6:H57 I6:J49 L6:L57 M6:N49 Q16:Q19 Q23:Q29 Q31:Q32 Q34:Q37 D61:D112 E61:E104 H61:H112 I61:I104 L61:L112 M61:M104 F64 J64 N64 F68 J68 N68 Q71:Q74 F72 J72 N72 F76 J76 N76 Q78:Q84 F80 J80 N80 F84 J84 N84 Q86:Q87 F88 J88 N88 Q89:Q92 F92 J92 N92 F96 J96 N96 F100 J100 N100 F104 J104 N104 D116:D167 E116:E159 H116:H167 I116:I159 L116:L167 M116:M159 F119 J119 N119 F123 J123 N123 Q126:Q129 F127 J127 N127 F131 J131 N131 Q133:Q139 F135 J135 N135 F139 J139 N139 Q141:Q142 F143 J143 N143 Q144:Q147 F147 J147 N147 F151 J151 N151 F155 J155 N155 F159 J159 N159 D171:D222 E171:E214 H171:H222 I171:I214 L171:L222 M171:M214 F174 J174 N174 F178 J178 N178 Q181:Q184 F182 J182 N182 F186 J186 N186 Q188:Q194 F190 J190 N190 F194 J194 N194 Q196:Q197 F198 J198 N198 Q199:Q202 F202 J202 N202 F206 J206 N206 F210 J210 N210 F214 J214 N214 D226:D277 E226:E269 H226:H277 I226:I269 L226:L277 M226:M269 F229 J229 N229 F233 J233 N233 Q236:Q239 F237 J237 N237 F241 J241 N241 Q243:Q249 F245 J245 N245 F249 J249 N249 Q251:Q252 F253 J253 N253 Q254:Q257 F257 J257 N257 F261 J261 N261 F265 J265 N265 F269 J269 N269 D281:D332 E281:E324 F281:F327 H281:H332 I281:I324 J281:J327 L281:L332 M281:M324 N281:N327 Q291:Q294 Q298:Q304 Q306:Q307 Q309:Q312 F329:F331 J329:J331 N329:N331 D336:D387 E336:E379 F336:F382 H336:H387 I336:I379 J336:J382 L336:L387 M336:M379 N336:N382 Q346:Q349 Q353:Q359 Q361:Q362 Q364:Q367 F384:F386 J384:J386 N384:N386 D391:D442 E391:E434 F391:F437 H391:H442 I391:I434 J391:J437 L391:L442 M391:M434 N391:N437 Q401:Q404 Q408:Q414 Q416:Q417 Q419:Q422 F439:F441 J439:J441 N439:N441 D446:D497 E446:E489 F446:F492 H446:H497 I446:I489 J446:J492 L446:L497 M446:M489 N446:N492 Q456:Q459 Q463:Q469 Q471:Q472 Q474:Q477 F494:F496 J494:J496 N494:N496 D501:D552 E501:F544 H501:H552 I501:J544 L501:L552 M501:N544 Q511:Q514 Q518:Q524 Q526:Q527 Q529:Q532 D556:D607 E556:F599 H556:H607 I556:J599 L556:L607 M556:N599 Q566:Q569 Q573:Q579 Q581:Q582 Q584:Q587 D611:D662 E611:F654 H611:H662 I611:J654 L611:L662 M611:N654 Q621:Q624 Q628:Q634 Q636:Q637 Q639:Q642 D666:D717 E666:F709 H666:H717 I666:J709 L666:L717 M666:N709 Q676:Q679 Q683:Q689 Q691:Q692 Q694:Q697 D721:D772 E721:F764 H721:H772 I721:J764 L721:L772 M721:N764 Q731:Q734 Q738:Q744 Q746:Q747 Q749:Q752 D776:D827 E776:F819 H776:H827 I776:J819 L776:L827 M776:N819 Q786:Q789 Q793:Q799 Q801:Q802 Q804:Q807 D831:D882 E831:F874 H831:H882 I831:J874 L831:L882 M831:N874 Q841:Q844 Q848:Q854 Q856:Q857 Q859:Q862 D886:D937 E886:F929 H886:H937 I886:J929 L886:L937 M886:N929 Q896:Q899 Q903:Q909 Q911:Q912 Q914:Q917 D941:D992 E941:E984 F941:F987 H941:H992 I941:I984 J941:J987 L941:L992 M941:M984 N941:N987 Q951:Q954 Q958:Q964 Q966:Q967 Q969:Q972 F989:F991 J989:J991 N989:N991 D996:D1047 E996:F1039 H996:H1047 I996:J1039 L996:L1047 M996:N1039 Q1006:Q1009 Q1013:Q1019 Q1021:Q1022 Q1024:Q1027 D1051:D1102 E1051:F1094 H1051:H1102 I1051:J1094 L1051:L1102 M1051:N1094 Q1061:Q1064 Q1068:Q1074 Q1076:Q1077 Q1079:Q1082 D1106:D1157 E1106:F1149 H1106:H1157 I1106:J1149 L1106:L1157 M1106:N1149 Q1116:Q1119 Q1123:Q1129 Q1131:Q1132 Q1134:Q1137 D1161:D1212 E1161:F1204 H1161:H1212 I1161:J1204 L1161:L1212 M1161:N1204 Q1171:Q1174 Q1178:Q1184 Q1186:Q1187 Q1189:Q1192 D1216:D1267 E1216:F1259 H1216:H1267 I1216:J1259 L1216:L1267 M1216:N1259 Q1226:Q1229 Q1233:Q1239 Q1241:Q1242 Q1244:Q1247">
    <cfRule type="expression" dxfId="53" priority="22">
      <formula>(C6=$P$22)</formula>
    </cfRule>
  </conditionalFormatting>
  <conditionalFormatting sqref="U6:U8 U10:U12 U14:U16 U18:U20 U22:U24 U26:U28 U30:U32 U34:U36 U38:U40 U42:U44 U46:U48 U50:U52 U54:U56 U58:U59 U61:U114 U116:U169 U171:U224 U226:U279 U281:U334 U336:U389 U391:U444 U446:U499 U501:U554 U556:U609 U611:U664 U666:U719 U721:U774 U776:U829 U831:U884 U886:U939 U941:U994 U996:U1049 U1051:U1104 U1106:U1159 U1161:U1214 U1216:U1268">
    <cfRule type="expression" dxfId="52" priority="23">
      <formula>C6=($P$22)</formula>
    </cfRule>
  </conditionalFormatting>
  <conditionalFormatting sqref="Y6:Y8 Y10:Y12 Y14:Y16 Y18:Y20 Y22:Y24 Y26:Y28 Y30:Y32 Y34:Y36 Y38:Y40 Y42:Y44 Y46:Y48 Y50:Y52 Y54:Y56 Y58 Y61:Y113 Y116:Y168 Y171:Y223 Y226:Y278 Y281:Y333 Y336:Y388 Y391:Y443 Y446:Y498 Y501:Y553 Y556:Y608 Y611:Y663 Y666:Y718 Y721:Y773 Y776:Y828 Y831:Y883 Y886:Y938 Y941:Y993 Y996:Y1048 Y1051:Y1103 Y1106:Y1158 Y1161:Y1213 Y1216:Y1268">
    <cfRule type="expression" dxfId="51" priority="24">
      <formula>G6=($P$22)</formula>
    </cfRule>
  </conditionalFormatting>
  <conditionalFormatting sqref="AC6:AC8 AC10:AC16 AC18:AC20 AC22:AC24 AC26:AC28 AC30:AC32 AC34:AC36 AC38:AC40 AC42:AC48 AC50:AC52 AC54:AC56 AC58:AC59 AC61:AC114 AC116:AC169 AC171:AC224 AC226:AC279 AC281:AC334 AC336:AC389 AC391:AC444 AC446:AC499 AC501:AC554 AC556:AC609 AC611:AC664 AC666:AC719 AC721:AC774 AC776:AC829 AC831:AC884 AC886:AC939 AC941:AC994 AC996:AC1049 AC1051:AC1104 AC1106:AC1159 AC1161:AC1214 AC1216:AC1268">
    <cfRule type="expression" dxfId="50" priority="25">
      <formula>K6=($P$22)</formula>
    </cfRule>
  </conditionalFormatting>
  <dataValidations count="8">
    <dataValidation type="list" allowBlank="1" showErrorMessage="1" sqref="S6 W6 AA6 S10 W10 AA10 S14 W14 AA14 S18 W18 AA18 S22 W22 AA22 S26 W26 AA26 S30 W30 AA30 S34 W34 AA34 S38 W38 AA38 S42 W42 AA42 S46 W46 AA46 S50 W50 AA50 S54 W54 AA54 S61 W61 AA61 S65 W65 AA65 S69 W69 AA69 S73 W73 AA73 S77 W77 AA77 S81 W81 AA81 S85 W85 AA85 S89 W89 AA89 S93 W93 AA93 S97 W97 AA97 S101 W101 AA101 S105 W105 AA105 S109 W109 AA109 S116 W116 AA116 S120 W120 AA120 S124 W124 AA124 S128 W128 AA128 S132 W132 AA132 S136 W136 AA136 S140 W140 AA140 S144 W144 AA144 S148 W148 AA148 S152 W152 AA152 S156 W156 AA156 S160 W160 AA160 S164 W164 AA164 S171 W171 AA171 S175 W175 AA175 S179 W179 AA179 S183 W183 AA183 S187 W187 AA187 S191 W191 AA191 S195 W195 AA195 S199 W199 AA199 S203 W203 AA203 S207 W207 AA207 S211 W211 AA211 S215 W215 AA215 S219 W219 AA219 S226 W226 AA226 S230 W230 AA230 S234 W234 AA234 S238 W238 AA238 S242 W242 AA242 S246 W246 AA246 S250 W250 AA250 S254 W254 AA254 S258 W258 AA258 S262 W262 AA262 S266 W266 AA266 S270 W270 AA270 S274 W274 AA274 S281 W281 AA281 S285 W285 AA285 S289 W289 AA289 S293 W293 AA293 S297 W297 AA297 S301 W301 AA301 S305 W305 AA305 S309 W309 AA309 S313 W313 AA313 S317 W317 AA317 S321 W321 AA321 S325 W325 AA325 S329 W329 AA329 S336 W336 AA336 S340 W340 AA340 S344 W344 AA344 S348 W348 AA348 S352 W352 AA352 S356 W356 AA356 S360 W360 AA360 S364 W364 AA364 S368 W368 AA368 S372 W372 AA372 S376 W376 AA376 S380 W380 AA380 S384 W384 AA384 S391 W391 AA391 S395 W395 AA395 S399 W399 AA399 S403 W403 AA403 S407 W407 AA407 S411 W411 AA411 S415 W415 AA415 S419 W419 AA419 S423 W423 AA423 S427 W427 AA427 S431 W431 AA431 S435 W435 AA435 S439 W439 AA439 S446 W446 AA446 S450 W450 AA450 S454 W454 AA454 S458 W458 AA458 S462 W462 AA462 S466 W466 AA466 S470 W470 AA470 S474 W474 AA474 S478 W478 AA478 S482 W482 AA482 S486 W486 AA486 S490 W490 AA490 S494 W494 AA494 S501 W501 AA501 S505 W505 AA505 S509 W509 AA509 S513 W513 AA513 S517 W517 AA517 S521 W521 AA521 S525 W525 AA525 S529 W529 AA529 S533 W533 AA533 S537 W537 AA537 S541 W541 AA541 S545 W545 AA545 S549 W549 AA549 S556 W556 AA556 S560 W560 AA560 S564 W564 AA564 S568 W568 AA568 S572 W572 AA572 S576 W576 AA576 S580 W580 AA580 S584 W584 AA584 S588 W588 AA588 S592 W592 AA592 S596 W596 AA596 S600 W600 AA600 S604 W604 AA604 S611 W611 AA611 S615 W615 AA615 S619 W619 AA619 S623 W623 AA623 S627 W627 AA627 S631 W631 AA631 S635 W635 AA635 S639 W639 AA639 S643 W643 AA643 S647 W647 AA647 S651 W651 AA651 S655 W655 AA655 S659 W659 AA659 S666 W666 AA666 S670 W670 AA670 S674 W674 AA674 S678 W678 AA678 S682 W682 AA682 S686 W686 AA686 S690 W690 AA690 S694 W694 AA694 S698 W698 AA698 S702 W702 AA702 S706 W706 AA706 S710 W710 AA710 S714 W714 AA714 S721 W721 AA721 S725 W725 AA725 S729 W729 AA729 S733 W733 AA733 S737 W737 AA737 S741 W741 AA741 S745 W745 AA745 S749 W749 AA749 S753 W753 AA753 S757 W757 AA757 S761 W761 AA761 S765 W765 AA765 S769 W769 AA769 S776 W776 AA776 S780 W780 AA780 S784 W784 AA784 S788 W788 AA788 S792 W792 AA792 S796 W796 AA796 S800 W800 AA800 S804 W804 AA804 S808 W808 AA808 S812 W812 AA812 S816 W816 AA816 S820 W820 AA820 S824 W824 AA824 S831 W831 AA831 S835 W835 AA835 S839 W839 AA839 S843 W843 AA843 S847 W847 AA847 S851 W851 AA851 S855 W855 AA855 S859 W859 AA859 S863 W863 AA863 S867 W867 AA867 S871 W871 AA871 S875 W875 AA875 S879 W879 AA879 S886 W886 AA886 S890 W890 AA890 S894 W894 AA894 S898 W898 AA898 S902 W902 AA902 S906 W906 AA906 S910 W910 AA910 S914 W914 AA914 S918 W918 AA918 S922 W922 AA922 S926 W926 AA926 S930 W930 AA930 S934 W934 AA934 S941 W941 AA941 S945 W945 AA945 S949 W949 AA949 S953 W953 AA953 S957 W957 AA957 S961 W961 AA961 S965 W965 AA965 S969 W969 AA969 S973 W973 AA973 S977 W977 AA977 S981 W981 AA981 S985 W985 AA985 S989 W989 AA989 S996 W996 AA996 S1000 W1000 AA1000 S1004 W1004 AA1004 S1008 W1008 AA1008 S1012 W1012 AA1012 S1016 W1016 AA1016 S1020 W1020 AA1020 S1024 W1024 AA1024 S1028 W1028 AA1028 S1032 W1032 AA1032 S1036 W1036 AA1036 S1040 W1040 AA1040 S1044 W1044 AA1044 S1051 W1051 AA1051 S1055 W1055 AA1055 S1059 W1059 AA1059 S1063 W1063 AA1063 S1067 W1067 AA1067 S1071 W1071 AA1071 S1075 W1075 AA1075 S1079 W1079 AA1079 S1083 W1083 AA1083 S1087 W1087 AA1087 S1091 W1091 AA1091 S1095 W1095 AA1095 S1099 W1099 AA1099 S1106 W1106 AA1106 S1110 W1110 AA1110 S1114 W1114 AA1114 S1118 W1118 AA1118 S1122 W1122 AA1122 S1126 W1126 AA1126 S1130 W1130 AA1130 S1134 W1134 AA1134 S1138 W1138 AA1138 S1142 W1142 AA1142 S1146 W1146 AA1146 S1150 W1150 AA1150 S1154 W1154 AA1154 S1161 W1161 AA1161 S1165 W1165 AA1165 S1169 W1169 AA1169 S1173 W1173 AA1173 S1177 W1177 AA1177 S1181 W1181 AA1181 S1185 W1185 AA1185 S1189 W1189 AA1189 S1193 W1193 AA1193 S1197 W1197 AA1197 S1201 W1201 AA1201 S1205 W1205 AA1205 S1209 W1209 AA1209 S1216 W1216 AA1216 S1220 W1220 AA1220 S1224 W1224 AA1224 S1228 W1228 AA1228 S1232 W1232 AA1232 S1236 W1236 AA1236 S1240 W1240 AA1240 S1244 W1244 AA1244 S1248 W1248 AA1248 S1252 W1252 AA1252 S1256 W1256 AA1256 S1260 W1260 AA1260 S1264 W1264 AA1264" xr:uid="{00000000-0002-0000-0800-000000000000}">
      <formula1>"Exonerado ADH,Exonerado Doctor,Familiar,Empleado,Participante"</formula1>
    </dataValidation>
    <dataValidation type="list" allowBlank="1" sqref="Y622" xr:uid="{00000000-0002-0000-0800-000001000000}">
      <formula1>"Maria Carmela Hernandez,Marybelen Leon,Gabriela Guerra,Roma Sarmiento,Geraldine Bastidas,Emma Garcia,Anyeling Herrera,Daniela Rodriguez,Dora Perdomo,Damelys Peña,Andrea Alvarado Chesman,Diana Pino Quiñones,Genesy Becerra,Meily Juarez,Mariangela Lalo,Dalma"&amp;" López,Marlyn Bracamonte,Ankelly Bracho,María Teresa Cavaliere,Jorgelina Álvarez,Johana Castillo,Genesis del Milagro Moreno,Yesenia Rosales,Elisa Sánchez,Ana Pérez,Heidi Gil,Elizabeth Justo,Nelly Colmenares,William Victora,Scarly Contreras,Silvia D´Angelo"&amp;",Mayerling Ospino,Dariela Cáceres,Miguel Guevara,Ana Rosales,Johana López,Juan Carrero,María Perea,Carlos Belloso,Aidee Archiniegas,César Ybarra,Stephany Díaz"</formula1>
    </dataValidation>
    <dataValidation type="list" allowBlank="1" sqref="U9 Y9 AC9 U13 Y13 U17 Y17 AC17 U21 Y21 AC21 U25 Y25 AC25 U29 Y29 AC29 U33 Y33 AC33 U37 Y37 AC37 U41 Y41 AC41 U45 Y45 U49 Y49 AC49 U53 Y53 AC53 U57 Y57 AC57 U64 Y64 AC64 U68 U72 Y72 AC72 U76 Y76 AC76 U80 Y80 AC80 U84 Y84 AC84 U88 Y88 AC88 U92 Y92 AC92 U96 Y96 AC96 U100 Y100 U104 Y104 AC104 U108 Y108 AC108 U112 Y112 AC112 U119 Y119 AC119 U123 U127 Y127 AC127 U131 Y131 AC131 U135 Y135 AC135 U139 Y139 AC139 U143 Y143 AC143 U147 Y147 AC147 U151 Y151 AC151 U155 Y155 U159 Y159 AC159 U163 Y163 AC163 U167 Y167 AC167 U174 Y174 AC174 U178 U182 Y182 AC182 U186 Y186 AC186 U190 Y190 AC190 U194 Y194 AC194 U198 Y198 AC198 U202 Y202 AC202 U206 Y206 AC206 U210 Y210 U214 Y214 AC214 U218 Y218 AC218 U222 Y222 AC222 U229 Y229 AC229 U233 U237 Y237 AC237 U241 Y241 AC241 U245 Y245 AC245 U249 Y249 AC249 U253 Y253 AC253 U257 Y257 AC257 U261 Y261 AC261 U265 Y265 U269 Y269 AC269 U273 Y273 AC273 U277 Y277 AC277 U284 Y284 AC284 U288 U292 Y292 AC292 U296 Y296 AC296 U300 Y300 AC300 U304 Y304 AC304 U308 Y308 AC308 U312 Y312 AC312 U316 Y316 AC316 U320 Y320 U324 Y324 AC324 U328 Y328 AC328 U332 Y332 AC332 U339 Y339 AC339 U343 U347 Y347 U351 Y351 AC351 U355 Y355 AC355 U359 Y359 AC359 U363 Y363 AC363 U367 Y367 AC367 U371 Y371 AC371 U375 Y375 U379 Y379 AC379 U383 Y383 AC383 U387 Y387 AC387 U394 Y394 AC394 U398 U402 Y402 AC402 U406 Y406 AC406 U410 Y410 AC410 U414 Y414 AC414 U418 Y418 AC418 U422 Y422 AC422 U426 Y426 AC426 U430 Y430 U434 Y434 AC434 U438 Y438 AC438 U442 Y442 AC442 U449 Y449 AC449 U453 U457 Y457 AC457 U461 Y461 U465 Y465 AC465 U469 Y469 AC469 U473 Y473 AC473 U477 Y477 AC477 U481 Y481 AC481 U485 Y485 U489 Y489 AC489 U493 Y493 AC493 U497 Y497 AC497 U504 Y504 AC504 U508 U512 Y512 AC512 U516 Y516 AC516 U520 Y520 AC520 U524 Y524 AC524 U528 Y528 AC528 U532 Y532 AC532 U536 Y536 AC536 U540 Y540 U544 Y544 AC544 U548 Y548 AC548 U552 Y552 AC552 U559 Y559 AC559 U563 U567 Y567 AC567 U571 Y571 AC571 U575 Y575 AC575 U579 Y579 AC579 U583 Y583 AC583 U587 Y587 AC587 U591 Y591 AC591 U595 Y595 U599 Y599 AC599 U603 Y603 AC603 U607 Y607 AC607 U614 Y614 AC614 U618 U622 AC622 U626 Y626 AC626 U630 Y630 AC630 U634 Y634 AC634 U638 Y638 AC638 U642 Y642 AC642 U646 Y646 AC646 U650 Y650 U654 Y654 AC654 U658 Y658 AC658 U662 Y662 AC662 U669 Y669 AC669 U673 U677 Y677 AC677 U681 Y681 AC681 U685 Y685 AC685 U689 Y689 AC689 U693 Y693 AC693 U697 Y697 AC697 U701 Y701 AC701 U705 Y705 U709 Y709 AC709 U713 Y713 AC713 U717 Y717 AC717 U724 Y724 AC724 U728 U732 Y732 AC732 U736 Y736 AC736 U740 Y740 AC740 U744 Y744 AC744 U748 Y748 AC748 U752 Y752 AC752 U756 Y756 AC756 U760 Y760 U764 Y764 AC764 U768 Y768 AC768 U772 Y772 AC772 U779 Y779 AC779 U783 U787 Y787 AC787 U791 Y791 AC791 U795 Y795 AC795 U799 Y799 AC799 U803 Y803 AC803 U807 Y807 AC807 U811 Y811 AC811 U815 Y815 U819 Y819 AC819 U823 Y823 AC823 U827 Y827 AC827 U834 Y834 AC834 U838 U842 Y842 AC842 U846 Y846 AC846 U850 Y850 AC850 U854 Y854 AC854 U858 Y858 AC858 U862 Y862 AC862 U866 Y866 AC866 U870 Y870 U874 Y874 AC874 U878 Y878 AC878 U882 Y882 AC882 U889 Y889 AC889 U893 U897 Y897 AC897 U901 Y901 AC901 U905 Y905 AC905 U909 Y909 AC909 U913 Y913 AC913 U917 Y917 AC917 U921 Y921 AC921 U925 Y925 U929 Y929 AC929 U933 Y933 AC933 U937 Y937 AC937 U944 Y944 AC944 U948 U952 Y952 AC952 U956 Y956 AC956 U960 Y960 AC960 U964 Y964 AC964 U968 Y968 AC968 U972 Y972 AC972 U976 Y976 AC976 U980 Y980 U984 Y984 AC984 U988 Y988 AC988 U992 Y992 AC992 U999 Y999 AC999 U1003 U1007 Y1007 AC1007 U1011 Y1011 AC1011 U1015 Y1015 AC1015 U1019 Y1019 AC1019 U1023 Y1023 AC1023 U1027 Y1027 AC1027 U1031 Y1031 AC1031 U1035 Y1035 U1039 Y1039 AC1039 U1043 Y1043 AC1043 U1047 Y1047 AC1047 U1054 Y1054 AC1054 U1058 U1062 Y1062 AC1062 U1066 Y1066 AC1066 U1070 Y1070 AC1070 U1074 Y1074 AC1074 U1078 Y1078 AC1078 U1082 Y1082 AC1082 U1086 Y1086 AC1086 U1090 Y1090 U1094 Y1094 AC1094 U1098 Y1098 AC1098 U1102 Y1102 AC1102 U1109 Y1109 AC1109 U1113 U1117 Y1117 AC1117 U1121 Y1121 AC1121 U1125 Y1125 AC1125 U1129 Y1129 AC1129 U1133 Y1133 AC1133 U1137 Y1137 AC1137 U1141 Y1141 AC1141 U1145 Y1145 U1149 Y1149 AC1149 U1153 Y1153 AC1153 U1157 Y1157 AC1157 U1164 Y1164 AC1164 U1168 U1172 Y1172 AC1172 U1176 Y1176 AC1176 U1180 Y1180 AC1180 U1184 Y1184 AC1184 U1188 Y1188 AC1188 U1192 Y1192 AC1192 U1196 Y1196 AC1196 U1200 Y1200 U1204 Y1204 AC1204 U1208 Y1208 AC1208 U1212 Y1212 AC1212 U1219 Y1219 AC1219 U1223 U1227 Y1227 AC1227 U1231 Y1231 AC1231 U1235 Y1235 AC1235 U1239 Y1239 AC1239 U1243 Y1243 AC1243 U1247 Y1247 AC1247 U1251 Y1251 AC1251 U1255 Y1255 U1259 Y1259 AC1259 U1263 Y1263 AC1263 U1267 Y1267 AC1267" xr:uid="{00000000-0002-0000-0800-000002000000}">
      <formula1>"Maria Carmela Hernandez,Marybelen Leon,Gabriela Guerra,Roma Sarmiento,Geraldine Bastidas,Emma Garcia,Anyeling Herrera,Daniela Rodriguez,Dora Perdomo,Damelys Peña,Diana Pino Quiñones,Genesy Becerra,Dalma López,Marlyn Bracamonte,María Teresa Cavaliere,Jorge"&amp;"lina Álvarez,Johana Castillo,Genesis del Milagro Moreno,Yesenia Rosales,Elisa Sánchez,Ana Pérez,Elizabeth Justo,Nelly Colmenares,William Victora,Scarly Contreras,Silvia D´Angelo,Mayerling Ospino,Dariela Cáceres,Miguel Guevara,Ana Rosales,Johana López,Juan"&amp;" Carrero,María Perea,Aidee Archiniegas,César Ybarra,Scarleth Acosta,Sinai Villalta,Stephani Díaz,Juana Borges,Fernando Nieves,Andreina Feo,Marielyna Guinand,Alejandra Alvarez"</formula1>
    </dataValidation>
    <dataValidation type="list" allowBlank="1" showErrorMessage="1" sqref="S7:S8 W7:W8 AA7:AA8 S11:S12 W11:W12 AA11:AA12 S15:S16 W15:W16 AA15:AA16 S19:S20 W19:W20 AA19:AA20 S23:S24 W23:W24 AA23:AA24 S27:S28 W27:W28 AA27:AA28 S31:S32 W31:W32 AA31:AA32 S35:S36 W35:W36 AA35:AA36 S39:S40 W39:W40 AA39:AA40 S43:S44 W43:W44 AA43:AA44 S47:S48 W47:W48 AA47:AA48 S51:S52 W51:W52 AA51:AA52 S55:S56 W55:W56 AA55:AA56 S62:S63 W62:W63 AA62:AA63 S66:S67 W66:W67 AA66:AA67 S70:S71 W70:W71 AA70:AA71 S74:S75 W74:W75 AA74:AA75 S78:S79 W78:W79 AA78:AA79 S82:S83 W82:W83 AA82:AA83 S86:S87 W86:W87 AA86:AA87 S90:S91 W90:W91 AA90:AA91 S94:S95 W94:W95 AA94:AA95 S98:S99 W98:W99 AA98:AA99 S102:S103 W102:W103 AA102:AA103 S106:S107 W106:W107 AA106:AA107 S110:S111 W110:W111 AA110:AA111 S117:S118 W117:W118 AA117:AA118 S121:S122 W121:W122 AA121:AA122 S125:S126 W125:W126 AA125:AA126 S129:S130 W129:W130 AA129:AA130 S133:S134 W133:W134 AA133:AA134 S137:S138 W137:W138 AA137:AA138 S141:S142 W141:W142 AA141:AA142 S145:S146 W145:W146 AA145:AA146 S149:S150 W149:W150 AA149:AA150 S153:S154 W153:W154 AA153:AA154 S157:S158 W157:W158 AA157:AA158 S161:S162 W161:W162 AA161:AA162 S165:S166 W165:W166 AA165:AA166 S172:S173 W172:W173 AA172:AA173 S176:S177 W176:W177 AA176:AA177 S180:S181 W180:W181 AA180:AA181 S184:S185 W184:W185 AA184:AA185 S188:S189 W188:W189 AA188:AA189 S192:S193 W192:W193 AA192:AA193 S196:S197 W196:W197 AA196:AA197 S200:S201 W200:W201 AA200:AA201 S204:S205 W204:W205 AA204:AA205 S208:S209 W208:W209 AA208:AA209 S212:S213 W212:W213 AA212:AA213 S216:S217 W216:W217 AA216:AA217 S220:S221 W220:W221 AA220:AA221 S227:S228 W227:W228 AA227:AA228 S231:S232 W231:W232 AA231:AA232 S235:S236 W235:W236 AA235:AA236 S239:S240 W239:W240 AA239:AA240 S243:S244 W243:W244 AA243:AA244 S247:S248 W247:W248 AA247:AA248 S251:S252 W251:W252 AA251:AA252 S255:S256 W255:W256 AA255:AA256 S259:S260 W259:W260 AA259:AA260 S263:S264 W263:W264 AA263:AA264 S267:S268 W267:W268 AA267:AA268 S271:S272 W271:W272 AA271:AA272 S275:S276 W275:W276 AA275:AA276 S282:S283 W282:W283 AA282:AA283 S286:S287 W286:W287 AA286:AA287 S290:S291 W290:W291 AA290:AA291 S294:S295 W294:W295 AA294:AA295 S298:S299 W298:W299 AA298:AA299 S302:S303 W302:W303 AA302:AA303 S306:S307 W306:W307 AA306:AA307 S310:S311 W310:W311 AA310:AA311 S314:S315 W314:W315 AA314:AA315 S318:S319 W318:W319 AA318:AA319 S322:S323 W322:W323 AA322:AA323 S326:S327 W326:W327 AA326:AA327 S330:S331 W330:W331 AA330:AA331 S337:S338 W337:W338 AA337:AA338 S341:S342 W341:W342 AA341:AA342 S345:S346 W345:W346 AA345:AA346 S349:S350 W349:W350 AA349:AA350 S353:S354 W353:W354 AA353:AA354 S357:S358 W357:W358 AA357:AA358 S361:S362 W361:W362 AA361:AA362 S365:S366 W365:W366 AA365:AA366 S369:S370 W369:W370 AA369:AA370 S373:S374 W373:W374 AA373:AA374 S377:S378 W377:W378 AA377:AA378 S381:S382 W381:W382 AA381:AA382 S385:S386 W385:W386 AA385:AA386 S392:S393 W392:W393 AA392:AA393 S396:S397 W396:W397 AA396:AA397 S400:S401 W400:W401 AA400:AA401 S404:S405 W404:W405 AA404:AA405 S408:S409 W408:W409 AA408:AA409 S412:S413 W412:W413 AA412:AA413 S416:S417 W416:W417 AA416:AA417 S420:S421 W420:W421 AA420:AA421 S424:S425 W424:W425 AA424:AA425 S428:S429 W428:W429 AA428:AA429 S432:S433 W432:W433 AA432:AA433 S436:S437 W436:W437 AA436:AA437 S440:S441 W440:W441 AA440:AA441 S447:S448 W447:W448 AA447:AA448 S451:S452 W451:W452 AA451:AA452 S455:S456 W455:W456 AA455:AA456 S459:S460 W459:W460 AA459:AA460 S463:S464 W463:W464 AA463:AA464 S467:S468 W467:W468 AA467:AA468 S471:S472 W471:W472 AA471:AA472 S475:S476 W475:W476 AA475:AA476 S479:S480 W479:W480 AA479:AA480 S483:S484 W483:W484 AA483:AA484 S487:S488 W487:W488 AA487:AA488 S491:S492 W491:W492 AA491:AA492 S495:S496 W495:W496 AA495:AA496 S502:S503 W502:W503 AA502:AA503 S506:S507 W506:W507 AA506:AA507 S510:S511 W510:W511 AA510:AA511 S514:S515 W514:W515 AA514:AA515 S518:S519 W518:W519 AA518:AA519 S522:S523 W522:W523 AA522:AA523 S526:S527 W526:W527 AA526:AA527 S530:S531 W530:W531 AA530:AA531 S534:S535 W534:W535 AA534:AA535 S538:S539 W538:W539 AA538:AA539 S542:S543 W542:W543 AA542:AA543 S546:S547 W546:W547 AA546:AA547 S550:S551 W550:W551 AA550:AA551 S557:S558 W557:W558 AA557:AA558 S561:S562 W561:W562 AA561:AA562 S565:S566 W565:W566 AA565:AA566 S569:S570 W569:W570 AA569:AA570 S573:S574 W573:W574 AA573:AA574 S577:S578 W577:W578 AA577:AA578 S581:S582 W581:W582 AA581:AA582 S585:S586 W585:W586 AA585:AA586 S589:S590 W589:W590 AA589:AA590 S593:S594 W593:W594 AA593:AA594 S597:S598 W597:W598 AA597:AA598 S601:S602 W601:W602 AA601:AA602 S605:S606 W605:W606 AA605:AA606 S612:S613 W612:W613 AA612:AA613 S616:S617 W616:W617 AA616:AA617 S620:S621 W620:W621 AA620:AA621 S624:S625 W624:W625 AA624:AA625 S628:S629 W628:W629 AA628:AA629 S632:S633 W632:W633 AA632:AA633 S636:S637 W636:W637 AA636:AA637 S640:S641 W640:W641 AA640:AA641 S644:S645 W644:W645 AA644:AA645 S648:S649 W648:W649 AA648:AA649 S652:S653 W652:W653 AA652:AA653 S656:S657 W656:W657 AA656:AA657 S660:S661 W660:W661 AA660:AA661 S667:S668 W667:W668 AA667:AA668 S671:S672 W671:W672 AA671:AA672 S675:S676 W675:W676 AA675:AA676 S679:S680 W679:W680 AA679:AA680 S683:S684 W683:W684 AA683:AA684 S687:S688 W687:W688 AA687:AA688 S691:S692 W691:W692 AA691:AA692 S695:S696 W695:W696 AA695:AA696 S699:S700 W699:W700 AA699:AA700 S703:S704 W703:W704 AA703:AA704 S707:S708 W707:W708 AA707:AA708 S711:S712 W711:W712 AA711:AA712 S715:S716 W715:W716 AA715:AA716 S722:S723 W722:W723 AA722:AA723 S726:S727 W726:W727 AA726:AA727 S730:S731 W730:W731 AA730:AA731 S734:S735 W734:W735 AA734:AA735 S738:S739 W738:W739 AA738:AA739 S742:S743 W742:W743 AA742:AA743 S746:S747 W746:W747 AA746:AA747 S750:S751 W750:W751 AA750:AA751 S754:S755 W754:W755 AA754:AA755 S758:S759 W758:W759 AA758:AA759 S762:S763 W762:W763 AA762:AA763 S766:S767 W766:W767 AA766:AA767 S770:S771 W770:W771 AA770:AA771 S777:S778 W777:W778 AA777:AA778 S781:S782 W781:W782 AA781:AA782 S785:S786 W785:W786 AA785:AA786 S789:S790 W789:W790 AA789:AA790 S793:S794 W793:W794 AA793:AA794 S797:S798 W797:W798 AA797:AA798 S801:S802 W801:W802 AA801:AA802 S805:S806 W805:W806 AA805:AA806 S809:S810 W809:W810 AA809:AA810 S813:S814 W813:W814 AA813:AA814 S817:S818 W817:W818 AA817:AA818 S821:S822 W821:W822 AA821:AA822 S825:S826 W825:W826 AA825:AA826 S832:S833 W832:W833 AA832:AA833 S836:S837 W836:W837 AA836:AA837 S840:S841 W840:W841 AA840:AA841 S844:S845 W844:W845 AA844:AA845 S848:S849 W848:W849 AA848:AA849 S852:S853 W852:W853 AA852:AA853 S856:S857 W856:W857 AA856:AA857 S860:S861 W860:W861 AA860:AA861 S864:S865 W864:W865 AA864:AA865 S868:S869 W868:W869 AA868:AA869 S872:S873 W872:W873 AA872:AA873 S876:S877 W876:W877 AA876:AA877 S880:S881 W880:W881 AA880:AA881 S887:S888 W887:W888 AA887:AA888 S891:S892 W891:W892 AA891:AA892 S895:S896 W895:W896 AA895:AA896 S899:S900 W899:W900 AA899:AA900 S903:S904 W903:W904 AA903:AA904 S907:S908 W907:W908 AA907:AA908 S911:S912 W911:W912 AA911:AA912 S915:S916 W915:W916 AA915:AA916 S919:S920 W919:W920 AA919:AA920 S923:S924 W923:W924 AA923:AA924 S927:S928 W927:W928 AA927:AA928 S931:S932 W931:W932 AA931:AA932 S935:S936 W935:W936 AA935:AA936 S942:S943 W942:W943 AA942:AA943 S946:S947 W946:W947 AA946:AA947 S950:S951 W950:W951 AA950:AA951 S954:S955 W954:W955 AA954:AA955 S958:S959 W958:W959 AA958:AA959 S962:S963 W962:W963 AA962:AA963 S966:S967 W966:W967 AA966:AA967 S970:S971 W970:W971 AA970:AA971 S974:S975 W974:W975 AA974:AA975 S978:S979 W978:W979 AA978:AA979 S982:S983 W982:W983 AA982:AA983 S986:S987 W986:W987 AA986:AA987 S990:S991 W990:W991 AA990:AA991 S997:S998 W997:W998 AA997:AA998 S1001:S1002 W1001:W1002 AA1001:AA1002 S1005:S1006 W1005:W1006 AA1005:AA1006 S1009:S1010 W1009:W1010 AA1009:AA1010 S1013:S1014 W1013:W1014 AA1013:AA1014 S1017:S1018 W1017:W1018 AA1017:AA1018 S1021:S1022 W1021:W1022 AA1021:AA1022 S1025:S1026 W1025:W1026 AA1025:AA1026 S1029:S1030 W1029:W1030 AA1029:AA1030 S1033:S1034 W1033:W1034 AA1033:AA1034 S1037:S1038 W1037:W1038 AA1037:AA1038 S1041:S1042 W1041:W1042 AA1041:AA1042 S1045:S1046 W1045:W1046 AA1045:AA1046 S1052:S1053 W1052:W1053 AA1052:AA1053 S1056:S1057 W1056:W1057 AA1056:AA1057 S1060:S1061 W1060:W1061 AA1060:AA1061 S1064:S1065 W1064:W1065 AA1064:AA1065 S1068:S1069 W1068:W1069 AA1068:AA1069 S1072:S1073 W1072:W1073 AA1072:AA1073 S1076:S1077 W1076:W1077 AA1076:AA1077 S1080:S1081 W1080:W1081 AA1080:AA1081 S1084:S1085 W1084:W1085 AA1084:AA1085 S1088:S1089 W1088:W1089 AA1088:AA1089 S1092:S1093 W1092:W1093 AA1092:AA1093 S1096:S1097 W1096:W1097 AA1096:AA1097 S1100:S1101 W1100:W1101 AA1100:AA1101 S1107:S1108 W1107:W1108 AA1107:AA1108 S1111:S1112 W1111:W1112 AA1111:AA1112 S1115:S1116 W1115:W1116 AA1115:AA1116 S1119:S1120 W1119:W1120 AA1119:AA1120 S1123:S1124 W1123:W1124 AA1123:AA1124 S1127:S1128 W1127:W1128 AA1127:AA1128 S1131:S1132 W1131:W1132 AA1131:AA1132 S1135:S1136 W1135:W1136 AA1135:AA1136 S1139:S1140 W1139:W1140 AA1139:AA1140 S1143:S1144 W1143:W1144 AA1143:AA1144 S1147:S1148 W1147:W1148 AA1147:AA1148 S1151:S1152 W1151:W1152 AA1151:AA1152 S1155:S1156 W1155:W1156 AA1155:AA1156 S1162:S1163 W1162:W1163 AA1162:AA1163 S1166:S1167 W1166:W1167 AA1166:AA1167 S1170:S1171 W1170:W1171 AA1170:AA1171 S1174:S1175 W1174:W1175 AA1174:AA1175 S1178:S1179 W1178:W1179 AA1178:AA1179 S1182:S1183 W1182:W1183 AA1182:AA1183 S1186:S1187 W1186:W1187 AA1186:AA1187 S1190:S1191 W1190:W1191 AA1190:AA1191 S1194:S1195 W1194:W1195 AA1194:AA1195 S1198:S1199 W1198:W1199 AA1198:AA1199 S1202:S1203 W1202:W1203 AA1202:AA1203 S1206:S1207 W1206:W1207 AA1206:AA1207 S1210:S1211 W1210:W1211 AA1210:AA1211 S1217:S1218 W1217:W1218 AA1217:AA1218 S1221:S1222 W1221:W1222 AA1221:AA1222 S1225:S1226 W1225:W1226 AA1225:AA1226 S1229:S1230 W1229:W1230 AA1229:AA1230 S1233:S1234 W1233:W1234 AA1233:AA1234 S1237:S1238 W1237:W1238 AA1237:AA1238 S1241:S1242 W1241:W1242 AA1241:AA1242 S1245:S1246 W1245:W1246 AA1245:AA1246 S1249:S1250 W1249:W1250 AA1249:AA1250 S1253:S1254 W1253:W1254 AA1253:AA1254 S1257:S1258 W1257:W1258 AA1257:AA1258 S1261:S1262 W1261:W1262 AA1261:AA1262 S1265:S1266 W1265:W1266 AA1265:AA1266" xr:uid="{00000000-0002-0000-0800-000003000000}">
      <formula1>"Efectivo ($),Efectivo (Bs),Tran. Mercantil  ($),Tran. BNC ($),Tran. Mercantil (Bs),Tran. BNC (Bs),Pago Movil Mercantil,Punto de venta,Zelle"</formula1>
    </dataValidation>
    <dataValidation type="list" allowBlank="1" sqref="AC347" xr:uid="{00000000-0002-0000-0800-000005000000}">
      <formula1>"Maria Carmela Hernandez,Marybelen Leon,Gabriela Guerra,Roma Sarmiento,Geraldine Bastidas,Emma Garcia,Anyeling Herrera,Daniela Rodriguez,Dora Perdomo,Damelys Peña,Diana Pino Quiñones,Genesy Becerra,Meily Juarez,Dalma López,Marlyn Bracamonte,María Teresa Ca"&amp;"valiere,Jorgelina Álvarez,Johana Castillo,Genesis del Milagro Moreno,Yesenia Rosales,Elisa Sánchez,Ana Pérez,Elizabeth Justo,Nelly Colmenares,William Victora,Scarly Contreras,Silvia D´Angelo,Mayerling Ospino,Dariela Cáceres,Miguel Guevara,Ana Rosales,Joha"&amp;"na López,Juan Carrero,María Perea,Aidee Archiniegas,César Ybarra,Scarleth Acosta,Sinai Villalta,Stephani Díaz,Luz Gabriela Guanoluisa,Alejandra Alvarez"</formula1>
    </dataValidation>
    <dataValidation type="list" allowBlank="1" sqref="AC461" xr:uid="{00000000-0002-0000-0800-000006000000}">
      <formula1>"Maria Carmela Hernandez,Marybelen Leon,Gabriela Guerra,Roma Sarmiento,Geraldine Bastidas,Emma Garcia,Anyeling Herrera,Daniela Rodriguez,Dora Perdomo,Damelys Peña,Andrea Alvarado Chesman,Diana Pino Quiñones,Genesy Becerra,Meily Juarez,Mariangela Lalo,Dalma"&amp;" López,Marlyn Bracamonte,Ankelly Bracho,María Teresa Cavaliere,Jorgelina Álvarez,Johana Castillo,Genesis del Milagro Moreno,Yesenia Rosales,Elisa Sánchez,Ana Pérez,Heidi Gil,Elizabeth Justo,Nelly Colmenares,William Victora,Scarly Contreras,Silvia D´Angelo"&amp;",Mayerling Ospino,Dariela Cáceres,Miguel Guevara,Ana Rosales,Johana López,Juan Carrero,María Perea,Carlos Belloso,Aidee Archiniegas,César Ybarra,Alejandra Alvarez"</formula1>
    </dataValidation>
    <dataValidation type="list" allowBlank="1" showInputMessage="1" prompt="Haz clic e introduce un valor del intervalo" sqref="C6 G6 K6 C10 G10 K10 C14 G14 K14 C18 G18 K18 C22 G22 K22 C26 G26 K26 C30 G30 K30 C34 G34 K34 C38 G38 K38 C42 G42 K42 C46 G46 K46 C50 G50 K50 C54 G54 K54 C61 G61 K61 C65 G65 K65 C69 G69 K69 C73 G73 K73 C77 G77 K77 C81 G81 K81 C85 G85 K85 C89 G89 K89 C93 G93 K93 C97 G97 K97 C101 G101 K101 C105 G105 K105 C109 G109 K109 C116 G116 K116 C120 G120 K120 C124 G124 K124 C128 G128 K128 C132 G132 K132 C136 G136 K136 C140 G140 K140 C144 G144 K144 C148 G148 K148 C152 G152 K152 C156 G156 K156 C160 G160 K160 C164 G164 K164 C171 G171 K171 C175 G175 K175 C179 G179 K179 C183 G183 K183 C187 G187 K187 C191 G191 K191 C195 G195 K195 C199 G199 K199 C203 G203 K203 C207 G207 K207 C211 G211 K211 C215 G215 K215 C219 G219 K219 C226 G226 K226 C230 G230 K230 C234 G234 K234 C238 G238 K238 C242 G242 K242 C246 G246 K246 C250 G250 K250 C254 G254 K254 C258 G258 K258 C262 G262 K262 C266 G266 K266 C270 G270 K270 C274 G274 K274 C281 G281 K281 C285 G285 K285 C289 G289 K289 C293 G293 K293 C297 G297 K297 C301 G301 K301 C305 G305 K305 C309 G309 K309 C313 G313 K313 C317 G317 K317 C321 G321 K321 C325 G325 K325 C329 G329 K329 C336 G336 K336 C340 G340 K340 C344 G344 K344 C348 G348 K348 C352 G352 K352 C356 G356 K356 C360 G360 K360 C364 G364 K364 C368 G368 K368 C372 G372 K372 C376 G376 K376 C380 G380 K380 C384 G384 K384 C391 G391 K391 C395 G395 K395 C399 G399 K399 C403 G403 K403 C407 G407 K407 C411 G411 K411 C415 G415 K415 C419 G419 K419 C423 G423 K423 C427 G427 K427 C431 G431 K431 C435 G435 K435 C439 G439 K439 C446 G446 K446 C450 G450 K450 C454 G454 K454 C458 G458 K458 C462 G462 K462 C466 G466 K466 C470 G470 K470 C474 G474 K474 C478 G478 K478 C482 G482 K482 C486 G486 K486 C490 G490 K490 C494 G494 K494 C501 G501 K501 C505 G505 K505 C509 G509 K509 C513 G513 K513 C517 G517 K517 C521 G521 K521 C525 G525 K525 C529 G529 K529 C533 G533 K533 C537 G537 K537 C541 G541 K541 C545 G545 K545 C549 G549 K549 C556 G556 K556 C560 G560 K560 C564 G564 K564 C568 G568 K568 C572 G572 K572 C576 G576 K576 C580 G580 K580 C584 G584 K584 C588 G588 K588 C592 G592 K592 C596 G596 K596 C600 G600 K600 C604 G604 K604 C611 G611 K611 C615 G615 K615 C619 G619 K619 C623 G623 K623 C627 G627 K627 C631 G631 K631 C635 G635 K635 C639 G639 K639 C643 G643 K643 C647 G647 K647 C651 G651 K651 C655 G655 K655 C659 G659 K659 C666 G666 K666 C670 G670 K670 C674 G674 K674 C678 G678 K678 C682 G682 K682 C686 G686 K686 C690 G690 K690 C694 G694 K694 C698 G698 K698 C702 G702 K702 C706 G706 K706 C710 G710 K710 C714 G714 K714 C721 G721 K721 C725 G725 K725 C729 G729 K729 C733 G733 K733 C737 G737 K737 C741 G741 K741 C745 G745 K745 C749 G749 K749 C753 G753 K753 C757 G757 K757 C761 G761 K761 C765 G765 K765 C769 G769 K769 G771:G772 C776 G776 K776 C780 G780 K780 C784 G784 K784 C788 G788 K788 C792 G792 K792 C796 G796 K796 C800 G800 K800 C804 G804 K804 C808 G808 K808 C812 G812 K812 C816 G816 K816 C820 G820 K820 C824 G824 K824 C831 G831 K831 C835 G835 K835 C839 G839 K839 C843 G843 K843 C847 G847 K847 C851 G851 K851 C855 G855 K855 C859 G859 K859 C863 G863 K863 C867 G867 K867 C871 G871 K871 C875 G875 K875 C879 G879 K879 C886 G886 K886 C890 G890 K890 C894 G894 K894 C898 G898 K898 C902 G902 K902 C906 G906 K906 C910 G910 K910 C914 G914 K914 C918 G918 K918 C922 G922 K922 C926 G926 K926 C930 G930 K930 C934 G934 K934 C941 G941 K941 C945 G945 K945 C949 G949 K949 C953 G953 K953 C957 G957 K957 C961 G961 K961 C965 G965 K965 C969 G969 K969 C973 G973 K973 C977 G977 K977 C981 G981 K981 C985 G985 K985 C989 G989 K989 C996 G996 K996 C1000 G1000 K1000 C1004 G1004 K1004 C1008 G1008 K1008 C1012 G1012 K1012 C1016 G1016 K1016 C1020 G1020 K1020 C1024 G1024 K1024 C1028 G1028 K1028 C1032 G1032 K1032 C1036 G1036 K1036 C1040 G1040 K1040 C1044 G1044 K1044 C1051 G1051 K1051 C1055 G1055 K1055 C1059 G1059 K1059 C1063 G1063 K1063 C1067 G1067 K1067 C1071 G1071 K1071 C1075 G1075 K1075 C1079 G1079 K1079 C1083 G1083 K1083 C1087 G1087 K1087 C1091 G1091 K1091 C1095 G1095 K1095 C1099 G1099 K1099 C1106 G1106 K1106 C1110 G1110 K1110 C1114 G1114 K1114 C1118 G1118 K1118 C1122 G1122 K1122 C1126 G1126 K1126 C1130 G1130 K1130 C1134 G1134 K1134 C1138 G1138 K1138 C1142 G1142 K1142 C1146 G1146 K1146 C1150 G1150 K1150 C1154 G1154 K1154 C1161 G1161 K1161 C1165 G1165 K1165 C1169 G1169 K1169 C1173 G1173 K1173 C1177 G1177 K1177 C1181 G1181 K1181 C1185 G1185 K1185 C1189 G1189 K1189 C1193 G1193 K1193 C1197 G1197 K1197 C1201 G1201 K1201 C1205 G1205 K1205 C1209 G1209 K1209 C1216 G1216 K1216 C1220 G1220 K1220 C1224 G1224 K1224 C1228 G1228 K1228 C1232 G1232 K1232 C1236 G1236 K1236 C1240 G1240 K1240 C1244 G1244 K1244 C1248 G1248 K1248 C1252 G1252 K1252 C1256 G1256 K1256 C1260 G1260 K1260 C1264 G1264 K1264" xr:uid="{00000000-0002-0000-0800-000007000000}">
      <formula1>$P$16:$P$22</formula1>
    </dataValidation>
    <dataValidation type="list" allowBlank="1" sqref="F9 J9 N9 F13 J13 N13 F17 J17 N17 F21 J21 N21 F25 J25 N25 F29 J29 N29 F33 J33 N33 F37 J37 N37 F41 J41 N41 F45 J45 N45 F49 J49 N49 F53 J53 N53 F57 J57 N57 F64 J64 N64 F68 J68 N68 F72 J72 N72 F76 J76 N76 F80 J80 N80 F84 J84 N84 F88 J88 N88 F92 J92 N92 F96 J96 N96 F100 J100 N100 F104 J104 N104 F108 J108 N108 F112 J112 N112 F119 J119 N119 F123 J123 N123 F127 J127 N127 F131 J131 N131 F135 J135 N135 F139 J139 N139 F143 J143 N143 F147 J147 N147 F151 J151 N151 F155 J155 N155 F159 J159 N159 F163 J163 N163 F167 J167 N167 F174 J174 N174 F178 J178 N178 F182 J182 N182 F186 J186 N186 F190 J190 N190 F194 J194 N194 F198 J198 N198 F202 J202 N202 F206 J206 N206 F210 J210 N210 F214 J214 N214 F218 J218 N218 F222 J222 N222 F229 J229 N229 F233 J233 N233 F237 J237 N237 F241 J241 N241 F245 J245 N245 F249 J249 N249 F253 J253 N253 F257 J257 N257 F261 J261 N261 F265 J265 N265 F269 J269 N269 F273 J273 N273 F277 J277 N277 F284 J284 N284 F288 J288 N288 F292 J292 N292 F296 J296 N296 F300 J300 N300 F304 J304 N304 F308 J308 N308 F312 J312 N312 F316 J316 N316 F320 J320 N320 F324 J324 N324 F328 J328 N328 F332 J332 N332 F339 J339 N339 F343 J343 N343 F347 J347 N347 F351 J351 N351 F355 J355 N355 F359 J359 N359 F363 J363 N363 F367 J367 N367 F371 J371 N371 F375 J375 N375 F379 J379 N379 F383 J383 N383 F387 J387 N387 F394 J394 N394 F398 J398 N398 F402 J402 N402 F406 J406 N406 F410 J410 N410 F414 J414 N414 F418 J418 N418 F422 J422 N422 F426 J426 N426 F430 J430 N430 F434 J434 N434 F438 J438 N438 F442 J442 N442 F449 J449 N449 F453 J453 N453 F457 J457 N457 F461 J461 N461 F465 J465 N465 F469 J469 N469 F473 J473 N473 F477 J477 N477 F481 J481 N481 F485 J485 N485 F489 J489 N489 F493 J493 N493 F497 J497 N497 F504 J504 N504 F508 J508 N508 F512 J512 N512 F516 J516 N516 F520 J520 N520 F524 J524 N524 F528 J528 N528 F532 J532 N532 F536 J536 N536 F540 J540 N540 F544 J544 N544 F548 J548 N548 F552 J552 N552 F559 J559 N559 F563 J563 N563 F567 J567 N567 F571 J571 N571 F575 J575 N575 F579 J579 N579 F583 J583 N583 F587 J587 N587 F591 J591 N591 F595 J595 N595 F599 J599 N599 F603 J603 N603 F607 J607 N607 F614 J614 N614 F618 J618 N618 F622 J622 N622 F626 J626 N626 F630 J630 N630 F634 J634 N634 F638 J638 N638 F642 J642 N642 F646 J646 N646 F650 J650 N650 F654 J654 N654 F658 J658 N658 F662 J662 N662 F669 J669 N669 F673 J673 N673 F677 J677 N677 F681 J681 N681 F685 J685 N685 F689 J689 N689 F693 J693 N693 F697 J697 N697 F701 J701 N701 F705 J705 N705 F709 J709 N709 F713 J713 N713 F717 J717 N717 F724 J724 N724 F728 J728 N728 F732 J732 N732 F736 J736 N736 F740 J740 N740 F744 J744 N744 F748 J748 N748 F752 J752 N752 F756 J756 N756 F760 J760 N760 F764 J764 N764 F768 J768 N768 F772 J772 N772 F779 J779 N779 F783 J783 N783 F787 J787 N787 F791 J791 N791 F795 J795 N795 F799 J799 N799 F803 J803 N803 F807 J807 N807 F811 J811 N811 F815 J815 N815 F819 J819 N819 F823 J823 N823 F827 J827 N827 F834 J834 N834 F838 J838 N838 F842 J842 N842 F846 J846 N846 F850 J850 N850 F854 J854 N854 F858 J858 N858 F862 J862 N862 F866 J866 N866 F870 J870 N870 F874 J874 N874 F878 J878 N878 F882 J882 N882 F889 J889 N889 F893 J893 N893 F897 J897 N897 F901 J901 N901 F905 J905 N905 F909 J909 N909 F913 J913 N913 F917 J917 N917 F921 J921 N921 F925 J925 N925 F929 J929 N929 F933 J933 N933 F937 J937 N937 F944 J944 N944 F948 J948 N948 F952 J952 N952 F956 J956 N956 F960 J960 N960 F964 J964 N964 F968 J968 N968 F972 J972 N972 F976 J976 N976 F980 J980 N980 F984 J984 N984 F988 J988 N988 F992 J992 N992 F999 J999 N999 F1003 J1003 N1003 F1007 J1007 N1007 F1011 J1011 N1011 F1015 J1015 N1015 F1019 J1019 N1019 F1023 J1023 N1023 F1027 J1027 N1027 F1031 J1031 N1031 F1035 J1035 N1035 F1039 J1039 N1039 F1043 J1043 N1043 F1047 J1047 N1047 F1054 J1054 N1054 F1058 J1058 N1058 F1062 J1062 N1062 F1066 J1066 N1066 F1070 J1070 N1070 F1074 J1074 N1074 F1078 J1078 N1078 F1082 J1082 N1082 F1086 J1086 N1086 F1090 J1090 N1090 F1094 J1094 N1094 F1098 J1098 N1098 F1102 J1102 N1102 F1109 J1109 N1109 F1113 J1113 N1113 F1117 J1117 N1117 F1121 J1121 N1121 F1125 J1125 N1125 F1129 J1129 N1129 F1133 J1133 N1133 F1137 J1137 N1137 F1141 J1141 N1141 F1145 J1145 N1145 F1149 J1149 N1149 F1153 J1153 N1153 F1157 J1157 N1157 F1164 J1164 N1164 F1168 J1168 N1168 F1172 J1172 N1172 F1176 J1176 N1176 F1180 J1180 N1180 F1184 J1184 N1184 F1188 J1188 N1188 F1192 J1192 N1192 F1196 J1196 N1196 F1200 J1200 N1200 F1204 J1204 N1204 F1208 J1208 N1208 F1212 J1212 N1212 F1219 J1219 N1219 F1223 J1223 N1223 F1227 J1227 N1227 F1231 J1231 N1231 F1235 J1235 N1235 F1239 J1239 N1239 F1243 J1243 N1243 F1247 J1247 N1247 F1251 J1251 N1251 F1255 J1255 N1255 F1259 J1259 N1259 F1263 J1263 N1263 F1267 J1267 N1267" xr:uid="{00000000-0002-0000-0800-000008000000}">
      <formula1>"Dra. Rosanny García,Dra. Maribel Guilarte,Dra. Lyl Belisario,Dra. Ma.Auxliliadora Aguilera,Dr. Jorge Valeri,Dr. José Francisco Cordero,Dra. Mónica Porras,Dra. Conchita Sánchez,Dr. Carlos Eduardo Márquez,Odo. Geraldine Cabrera,Luzmir Fagúndez,Dra. Mariana "&amp;"Morales,Grupo Unimedlab,Dra. Evelyn Tranchino,Dra. Elisa Villasmil,Dra. Elisa Izquierdo,Dra. Gabriela Berbis,Dra. Gerlly Mendoza"</formula1>
    </dataValidation>
  </dataValidations>
  <printOptions horizontalCentered="1"/>
  <pageMargins left="0.35" right="0.35" top="0.35" bottom="0.6" header="0" footer="0"/>
  <pageSetup pageOrder="overThenDown" orientation="portrait"/>
  <drawing r:id="rId1"/>
  <legacyDrawing r:id="rId2"/>
  <extLst>
    <ext xmlns:x14="http://schemas.microsoft.com/office/spreadsheetml/2009/9/main" uri="{CCE6A557-97BC-4b89-ADB6-D9C93CAAB3DF}">
      <x14:dataValidations xmlns:xm="http://schemas.microsoft.com/office/excel/2006/main" count="1">
        <x14:dataValidation type="list" allowBlank="1" showErrorMessage="1" xr:uid="{00000000-0002-0000-0800-000004000000}">
          <x14:formula1>
            <xm:f>'Base de Datos'!$A$2:$A$899</xm:f>
          </x14:formula1>
          <xm:sqref>D6 H6 L6 D10 H10 L10 D14 H14 L14 D18 H18 L18 D22 H22 L22 D26 H26 L26 D30 H30 L30 D34 H34 L34 D38 H38 L38 D42 H42 L42 D46 H46 L46 D50 H50 L50 D54 H54 L54 D61 H61 L61 D65 H65 L65 D69 H69 L69 D73 H73 L73 D77 H77 L77 D81 H81 L81 D85 H85 L85 D89 H89 L89 D93 H93 L93 D97 H97 L97 D101 H101 L101 D105 H105 L105 D109 H109 L109 D116 H116 L116 D120 H120 L120 D124 H124 L124 D128 H128 L128 D132 H132 L132 D136 H136 L136 D140 H140 L140 D144 H144 L144 D148 H148 L148 D152 H152 L152 D156 H156 L156 D160 H160 L160 D164 H164 L164 D171 H171 L171 D175 H175 L175 D179 H179 L179 D183 H183 L183 D187 H187 L187 D191 H191 L191 D195 H195 L195 D199 H199 L199 D203 H203 L203 D207 H207 L207 D211 H211 L211 D215 H215 L215 D219 H219 L219 D226 H226 L226 D230 H230 L230 D234 H234 L234 D238 H238 L238 D242 H242 L242 D246 H246 L246 D250 H250 L250 D254 H254 L254 D258 H258 L258 D262 H262 L262 D266 H266 L266 D270 H270 L270 D274 H274 L274 D281 H281 L281 D285 H285 L285 D289 H289 L289 D293 H293 L293 D297 H297 L297 D301 H301 L301 D305 H305 L305 D309 H309 L309 D313 H313 L313 D317 H317 L317 D321 H321 L321 D325 H325 L325 D329 H329 L329 D336 H336 L336 D340 H340 L340 D344 H344 L344 D348 H348 L348 D352 H352 L352 D356 H356 L356 D360 H360 L360 D364 H364 L364 D368 H368 L368 D372 H372 L372 D376 H376 L376 D380 H380 L380 D384 H384 L384 D391 H391 L391 D395 H395 L395 D399 H399 L399 D403 H403 L403 D407 H407 L407 D411 H411 L411 D415 H415 L415 D419 H419 L419 D423 H423 L423 D427 H427 L427 D431 H431 L431 D435 H435 L435 D439 H439 L439 D446 H446 L446 D450 H450 L450 D454 H454 L454 D458 H458 L458 D462 H462 L462 D466 H466 L466 D470 H470 L470 D474 H474 L474 D478 H478 L478 D482 H482 L482 D486 H486 L486 D490 H490 L490 D494 H494 L494 D501 H501 L501 D505 H505 L505 D509 H509 L509 D513 H513 L513 D517 H517 L517 D521 H521 L521 D525 H525 L525 D529 H529 L529 D533 H533 L533 D537 H537 L537 D541 H541 L541 D545 H545 L545 D549 H549 L549 D556 H556 L556 D560 H560 L560 D564 H564 L564 D568 H568 L568 D572 H572 L572 D576 H576 L576 D580 H580 L580 D584 H584 L584 D588 H588 L588 D592 H592 L592 D596 H596 L596 D600 H600 L600 D604 H604 L604 D611 H611 L611 D615 H615 L615 D619 H619 L619 D623 H623 L623 D627 H627 L627 D631 H631 L631 D635 H635 L635 D639 H639 L639 D643 H643 L643 D647 H647 L647 D651 H651 L651 D655 H655 L655 D659 H659 L659 D666 H666 L666 D670 H670 L670 D674 H674 L674 D678 H678 L678 D682 H682 L682 D686 H686 L686 D690 H690 L690 D694 H694 L694 D698 H698 L698 D702 H702 L702 D706 H706 L706 D710 H710 L710 D714 H714 L714 D721 H721 L721 D725 H725 L725 D729 H729 L729 D733 H733 L733 D737 H737 L737 D741 H741 L741 D745 H745 L745 D749 H749 L749 D753 H753 L753 D757 H757 L757 D761 H761 L761 D765 H765 L765 D769 H769 L769 D776 H776 L776 D780 H780 L780 D784 H784 L784 D788 H788 L788 D792 H792 L792 D796 H796 L796 D800 H800 L800 D804 H804 L804 D808 H808 L808 D812 H812 L812 D816 H816 L816 D820 H820 L820 D824 H824 L824 D831 H831 L831 D835 H835 L835 D839 H839 L839 D843 H843 L843 D847 H847 L847 D851 H851 L851 D855 H855 L855 D859 H859 L859 D863 H863 L863 D867 H867 L867 D871 H871 L871 D875 H875 L875 D879 H879 L879 D886 H886 L886 D890 H890 L890 D894 H894 L894 D898 H898 L898 D902 H902 L902 D906 H906 L906 D910 H910 L910 D914 H914 L914 D918 H918 L918 D922 H922 L922 D926 H926 L926 D930 H930 L930 D934 H934 L934 D941 H941 L941 D945 H945 L945 D949 H949 L949 D953 H953 L953 D957 H957 L957 D961 H961 L961 D965 H965 L965 D969 H969 L969 D973 H973 L973 D977 H977 L977 D981 H981 L981 D985 H985 L985 D989 H989 L989 D996 H996 L996 D1000 H1000 L1000 D1004 H1004 L1004 D1008 H1008 L1008 D1012 H1012 L1012 D1016 H1016 L1016 D1020 H1020 L1020 D1024 H1024 L1024 D1028 H1028 L1028 D1032 H1032 L1032 D1036 H1036 L1036 D1040 H1040 L1040 D1044 H1044 L1044 D1051 H1051 L1051 D1055 H1055 L1055 D1059 H1059 L1059 D1063 H1063 L1063 D1067 H1067 L1067 D1071 H1071 L1071 D1075 H1075 L1075 D1079 H1079 L1079 D1083 H1083 L1083 D1087 H1087 L1087 D1091 H1091 L1091 D1095 H1095 L1095 D1099 H1099 L1099 D1106 H1106 L1106 D1110 H1110 L1110 D1114 H1114 L1114 D1118 H1118 L1118 D1122 H1122 L1122 D1126 H1126 L1126 D1130 H1130 L1130 D1134 H1134 L1134 D1138 H1138 L1138 D1142 H1142 L1142 D1146 H1146 L1146 D1150 H1150 L1150 D1154 H1154 L1154 D1161 H1161 L1161 D1165 H1165 L1165 D1169 H1169 L1169 D1173 H1173 L1173 D1177 H1177 L1177 D1181 H1181 L1181 D1185 H1185 L1185 D1189 H1189 L1189 D1193 H1193 L1193 D1197 H1197 L1197 D1201 H1201 L1201 D1205 H1205 L1205 D1209 H1209 L1209 D1216 H1216 L1216 D1220 H1220 L1220 D1224 H1224 L1224 D1228 H1228 L1228 D1232 H1232 L1232 D1236 H1236 L1236 D1240 H1240 L1240 D1244 H1244 L1244 D1248 H1248 L1248 D1252 H1252 L1252 D1256 H1256 L1256 D1260 H1260 L1260 D1264 H1264 L1264</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pageSetUpPr fitToPage="1"/>
  </sheetPr>
  <dimension ref="A1:BN1268"/>
  <sheetViews>
    <sheetView showGridLines="0" workbookViewId="0"/>
  </sheetViews>
  <sheetFormatPr baseColWidth="10" defaultColWidth="15.109375" defaultRowHeight="15" customHeight="1"/>
  <cols>
    <col min="1" max="1" width="8.6640625" customWidth="1"/>
    <col min="2" max="2" width="12.77734375" hidden="1" customWidth="1"/>
    <col min="3" max="3" width="6.33203125" customWidth="1"/>
    <col min="4" max="4" width="13.6640625" customWidth="1"/>
    <col min="5" max="5" width="9.21875" customWidth="1"/>
    <col min="6" max="6" width="13.6640625" customWidth="1"/>
    <col min="7" max="7" width="6.33203125" customWidth="1"/>
    <col min="8" max="8" width="13.6640625" customWidth="1"/>
    <col min="9" max="9" width="9.21875" customWidth="1"/>
    <col min="10" max="10" width="13.6640625" customWidth="1"/>
    <col min="11" max="11" width="6.33203125" customWidth="1"/>
    <col min="12" max="12" width="13.6640625" customWidth="1"/>
    <col min="13" max="13" width="9.21875" customWidth="1"/>
    <col min="14" max="14" width="13.6640625" customWidth="1"/>
    <col min="15" max="15" width="7.6640625" customWidth="1"/>
    <col min="16" max="16" width="4.109375" customWidth="1"/>
    <col min="17" max="17" width="10.33203125" customWidth="1"/>
    <col min="18" max="18" width="1.109375" customWidth="1"/>
    <col min="19" max="19" width="9.44140625" customWidth="1"/>
    <col min="20" max="20" width="5.109375" customWidth="1"/>
    <col min="21" max="21" width="11.33203125" customWidth="1"/>
    <col min="22" max="22" width="1.33203125" customWidth="1"/>
    <col min="23" max="23" width="9.44140625" customWidth="1"/>
    <col min="24" max="24" width="5.109375" customWidth="1"/>
    <col min="25" max="25" width="11" customWidth="1"/>
    <col min="26" max="26" width="1.33203125" customWidth="1"/>
    <col min="27" max="27" width="9.44140625" customWidth="1"/>
    <col min="28" max="28" width="5.109375" customWidth="1"/>
    <col min="29" max="29" width="12.6640625" customWidth="1"/>
    <col min="30" max="30" width="3.77734375" customWidth="1"/>
    <col min="31" max="38" width="12.6640625" customWidth="1"/>
    <col min="39" max="39" width="3.33203125" customWidth="1"/>
    <col min="40" max="40" width="12.6640625" hidden="1" customWidth="1"/>
    <col min="41" max="41" width="14.109375" hidden="1" customWidth="1"/>
    <col min="42" max="51" width="12.6640625" hidden="1" customWidth="1"/>
    <col min="52" max="52" width="4.21875" hidden="1" customWidth="1"/>
    <col min="53" max="53" width="12.6640625" customWidth="1"/>
    <col min="54" max="54" width="23.44140625" customWidth="1"/>
    <col min="55" max="56" width="12.6640625" customWidth="1"/>
    <col min="57" max="57" width="4.21875" customWidth="1"/>
    <col min="58" max="61" width="12.6640625" customWidth="1"/>
    <col min="62" max="62" width="18.21875" customWidth="1"/>
    <col min="63" max="63" width="5" customWidth="1"/>
    <col min="64" max="66" width="12.6640625" customWidth="1"/>
  </cols>
  <sheetData>
    <row r="1" spans="1:66" ht="33" customHeight="1">
      <c r="A1" s="1"/>
      <c r="B1" s="1"/>
      <c r="C1" s="1"/>
      <c r="D1" s="1"/>
      <c r="E1" s="2" t="s">
        <v>0</v>
      </c>
      <c r="F1" s="1"/>
      <c r="G1" s="3"/>
      <c r="H1" s="3"/>
      <c r="I1" s="3" t="s">
        <v>1</v>
      </c>
      <c r="J1" s="4"/>
      <c r="K1" s="1"/>
      <c r="L1" s="3"/>
      <c r="O1" s="1"/>
      <c r="P1" s="1"/>
      <c r="Q1" s="1"/>
      <c r="R1" s="5"/>
      <c r="S1" s="6"/>
      <c r="T1" s="6"/>
      <c r="U1" s="6"/>
      <c r="V1" s="6"/>
      <c r="W1" s="6"/>
      <c r="X1" s="6"/>
      <c r="Y1" s="6"/>
      <c r="Z1" s="6"/>
      <c r="AA1" s="6"/>
      <c r="AB1" s="6"/>
      <c r="AC1" s="6"/>
      <c r="AD1" s="7"/>
      <c r="AE1" s="8"/>
      <c r="AF1" s="7"/>
      <c r="AG1" s="7"/>
      <c r="AH1" s="7"/>
      <c r="AI1" s="7"/>
      <c r="AJ1" s="7"/>
      <c r="AK1" s="7"/>
      <c r="AL1" s="7"/>
      <c r="AM1" s="7"/>
      <c r="AN1" s="9" t="s">
        <v>2</v>
      </c>
      <c r="AO1" s="9" t="s">
        <v>3</v>
      </c>
      <c r="AP1" s="9" t="s">
        <v>4</v>
      </c>
      <c r="AQ1" s="9" t="s">
        <v>5</v>
      </c>
      <c r="AR1" s="9" t="s">
        <v>6</v>
      </c>
      <c r="AS1" s="9" t="s">
        <v>7</v>
      </c>
      <c r="AT1" s="9" t="s">
        <v>8</v>
      </c>
      <c r="AU1" s="9" t="s">
        <v>9</v>
      </c>
      <c r="AV1" s="9" t="s">
        <v>10</v>
      </c>
      <c r="AW1" s="10" t="s">
        <v>11</v>
      </c>
      <c r="AX1" s="9" t="s">
        <v>12</v>
      </c>
      <c r="AY1" s="9"/>
      <c r="AZ1" s="9"/>
      <c r="BA1" s="9"/>
      <c r="BB1" s="9"/>
      <c r="BC1" s="9"/>
      <c r="BD1" s="9"/>
      <c r="BE1" s="249"/>
      <c r="BF1" s="242"/>
      <c r="BG1" s="242"/>
      <c r="BH1" s="242"/>
      <c r="BI1" s="242"/>
      <c r="BJ1" s="242"/>
      <c r="BK1" s="242"/>
      <c r="BL1" s="242"/>
      <c r="BM1" s="11"/>
      <c r="BN1" s="11"/>
    </row>
    <row r="2" spans="1:66" ht="19.5" customHeight="1">
      <c r="A2" s="3"/>
      <c r="B2" s="3"/>
      <c r="C2" s="1"/>
      <c r="D2" s="1"/>
      <c r="E2" s="12" t="s">
        <v>13</v>
      </c>
      <c r="F2" s="1"/>
      <c r="G2" s="3"/>
      <c r="H2" s="3"/>
      <c r="I2" s="3"/>
      <c r="J2" s="1"/>
      <c r="K2" s="1"/>
      <c r="L2" s="3"/>
      <c r="M2" s="36" t="s">
        <v>32</v>
      </c>
      <c r="N2" s="37">
        <f ca="1">IFERROR(__xludf.DUMMYFUNCTION("IMPORTXML(""https://www.bcv.org.ve/"", ""//*[@id='dolar']//strong"", ""es_VE"")"),888.8909)</f>
        <v>888.89089999999999</v>
      </c>
      <c r="O2" s="1"/>
      <c r="P2" s="1"/>
      <c r="Q2" s="1"/>
      <c r="R2" s="5"/>
      <c r="S2" s="6"/>
      <c r="T2" s="6"/>
      <c r="U2" s="6"/>
      <c r="V2" s="6"/>
      <c r="W2" s="6"/>
      <c r="X2" s="6"/>
      <c r="Y2" s="6"/>
      <c r="Z2" s="6"/>
      <c r="AA2" s="6"/>
      <c r="AB2" s="6"/>
      <c r="AC2" s="6"/>
      <c r="AD2" s="7"/>
      <c r="AE2" s="7"/>
      <c r="AF2" s="7"/>
      <c r="AG2" s="7"/>
      <c r="AH2" s="7"/>
      <c r="AI2" s="7"/>
      <c r="AJ2" s="7"/>
      <c r="AK2" s="7"/>
      <c r="AL2" s="7"/>
      <c r="AM2" s="7"/>
      <c r="AN2" s="7"/>
      <c r="AO2" s="7"/>
      <c r="AP2" s="7"/>
      <c r="AQ2" s="7"/>
      <c r="AR2" s="7"/>
      <c r="AS2" s="7"/>
      <c r="AT2" s="7"/>
      <c r="AU2" s="7"/>
      <c r="AV2" s="7"/>
      <c r="AW2" s="7"/>
      <c r="AX2" s="7"/>
      <c r="AY2" s="7"/>
      <c r="AZ2" s="7"/>
      <c r="BA2" s="7"/>
      <c r="BB2" s="7"/>
      <c r="BC2" s="7"/>
      <c r="BD2" s="7"/>
      <c r="BE2" s="13"/>
      <c r="BF2" s="13"/>
      <c r="BG2" s="13"/>
      <c r="BH2" s="13"/>
      <c r="BI2" s="13"/>
      <c r="BJ2" s="14"/>
      <c r="BK2" s="13"/>
      <c r="BL2" s="13"/>
      <c r="BM2" s="13"/>
      <c r="BN2" s="13"/>
    </row>
    <row r="3" spans="1:66" ht="12.75" customHeight="1">
      <c r="A3" s="3"/>
      <c r="B3" s="3"/>
      <c r="C3" s="3"/>
      <c r="D3" s="3"/>
      <c r="E3" s="3"/>
      <c r="F3" s="3"/>
      <c r="G3" s="3"/>
      <c r="H3" s="3"/>
      <c r="I3" s="3"/>
      <c r="J3" s="3"/>
      <c r="K3" s="3"/>
      <c r="L3" s="3"/>
      <c r="M3" s="39" t="s">
        <v>35</v>
      </c>
      <c r="N3" s="41">
        <f ca="1">IFERROR(__xludf.DUMMYFUNCTION("IMPORTXML(""https://www.bcv.org.ve/"", ""(//span[@class='date-display-single'])[1]"", ""es_VE"")"),46324)</f>
        <v>46324</v>
      </c>
      <c r="O3" s="1"/>
      <c r="P3" s="3"/>
      <c r="Q3" s="3"/>
      <c r="R3" s="15"/>
      <c r="S3" s="16"/>
      <c r="T3" s="16"/>
      <c r="U3" s="16"/>
      <c r="V3" s="6"/>
      <c r="W3" s="16"/>
      <c r="X3" s="16"/>
      <c r="Y3" s="16"/>
      <c r="Z3" s="6"/>
      <c r="AA3" s="16"/>
      <c r="AB3" s="16"/>
      <c r="AC3" s="16"/>
      <c r="AD3" s="17"/>
      <c r="AE3" s="17"/>
      <c r="AF3" s="17"/>
      <c r="AG3" s="17"/>
      <c r="AH3" s="17"/>
      <c r="AI3" s="17"/>
      <c r="AJ3" s="17"/>
      <c r="AK3" s="17"/>
      <c r="AL3" s="17"/>
      <c r="AM3" s="17"/>
      <c r="AN3" s="17"/>
      <c r="AO3" s="17"/>
      <c r="AP3" s="17"/>
      <c r="AQ3" s="17"/>
      <c r="AR3" s="17"/>
      <c r="AS3" s="17"/>
      <c r="AT3" s="17"/>
      <c r="AU3" s="17"/>
      <c r="AV3" s="17"/>
      <c r="AW3" s="17"/>
      <c r="AX3" s="17"/>
      <c r="AY3" s="17"/>
      <c r="AZ3" s="17"/>
      <c r="BA3" s="17"/>
      <c r="BB3" s="17"/>
      <c r="BC3" s="17"/>
      <c r="BD3" s="17"/>
      <c r="BE3" s="18"/>
      <c r="BF3" s="18"/>
      <c r="BG3" s="18"/>
      <c r="BH3" s="18"/>
      <c r="BI3" s="18"/>
      <c r="BJ3" s="19"/>
      <c r="BK3" s="20"/>
      <c r="BL3" s="21"/>
      <c r="BM3" s="21"/>
      <c r="BN3" s="21"/>
    </row>
    <row r="4" spans="1:66" ht="15" customHeight="1">
      <c r="A4" s="210">
        <v>46296</v>
      </c>
      <c r="B4" s="211"/>
      <c r="C4" s="211"/>
      <c r="D4" s="211"/>
      <c r="E4" s="211"/>
      <c r="F4" s="211"/>
      <c r="G4" s="211"/>
      <c r="H4" s="211"/>
      <c r="I4" s="211"/>
      <c r="J4" s="211"/>
      <c r="K4" s="211"/>
      <c r="L4" s="211"/>
      <c r="M4" s="211"/>
      <c r="N4" s="212"/>
      <c r="O4" s="1"/>
      <c r="P4" s="1"/>
      <c r="Q4" s="1"/>
      <c r="R4" s="15"/>
      <c r="S4" s="22"/>
      <c r="T4" s="22"/>
      <c r="U4" s="241"/>
      <c r="V4" s="242"/>
      <c r="W4" s="242"/>
      <c r="X4" s="242"/>
      <c r="Y4" s="242"/>
      <c r="Z4" s="23"/>
      <c r="AA4" s="23"/>
      <c r="AB4" s="23"/>
      <c r="AC4" s="23"/>
      <c r="AD4" s="24"/>
      <c r="AE4" s="250" t="s">
        <v>14</v>
      </c>
      <c r="AF4" s="236"/>
      <c r="AG4" s="236"/>
      <c r="AH4" s="236"/>
      <c r="AI4" s="236"/>
      <c r="AJ4" s="236"/>
      <c r="AK4" s="236"/>
      <c r="AL4" s="237"/>
      <c r="AM4" s="24"/>
      <c r="AN4" s="24"/>
      <c r="AO4" s="24"/>
      <c r="AP4" s="24"/>
      <c r="AQ4" s="24"/>
      <c r="AR4" s="24"/>
      <c r="AS4" s="24"/>
      <c r="AT4" s="24"/>
      <c r="AU4" s="24"/>
      <c r="AV4" s="24"/>
      <c r="AW4" s="24"/>
      <c r="AX4" s="24"/>
      <c r="AY4" s="24"/>
      <c r="AZ4" s="24"/>
      <c r="BA4" s="24"/>
      <c r="BB4" s="24"/>
      <c r="BC4" s="24"/>
      <c r="BD4" s="24"/>
      <c r="BE4" s="18"/>
      <c r="BF4" s="18"/>
      <c r="BG4" s="18"/>
      <c r="BH4" s="18"/>
      <c r="BI4" s="18"/>
      <c r="BJ4" s="19"/>
      <c r="BK4" s="20"/>
      <c r="BL4" s="21"/>
      <c r="BM4" s="21"/>
      <c r="BN4" s="21"/>
    </row>
    <row r="5" spans="1:66" ht="15" customHeight="1">
      <c r="A5" s="25" t="s">
        <v>15</v>
      </c>
      <c r="B5" s="25" t="s">
        <v>16</v>
      </c>
      <c r="C5" s="213" t="s">
        <v>17</v>
      </c>
      <c r="D5" s="214"/>
      <c r="E5" s="214"/>
      <c r="F5" s="215"/>
      <c r="G5" s="213" t="s">
        <v>18</v>
      </c>
      <c r="H5" s="214"/>
      <c r="I5" s="214"/>
      <c r="J5" s="215"/>
      <c r="K5" s="213" t="s">
        <v>19</v>
      </c>
      <c r="L5" s="214"/>
      <c r="M5" s="214"/>
      <c r="N5" s="215"/>
      <c r="O5" s="1"/>
      <c r="P5" s="1"/>
      <c r="Q5" s="1"/>
      <c r="R5" s="26"/>
      <c r="S5" s="234" t="s">
        <v>17</v>
      </c>
      <c r="T5" s="214"/>
      <c r="U5" s="215"/>
      <c r="V5" s="27"/>
      <c r="W5" s="234" t="s">
        <v>18</v>
      </c>
      <c r="X5" s="214"/>
      <c r="Y5" s="215"/>
      <c r="Z5" s="28"/>
      <c r="AA5" s="234" t="s">
        <v>19</v>
      </c>
      <c r="AB5" s="214"/>
      <c r="AC5" s="215"/>
      <c r="AD5" s="29"/>
      <c r="AE5" s="243" t="s">
        <v>20</v>
      </c>
      <c r="AF5" s="244"/>
      <c r="AG5" s="30" t="s">
        <v>21</v>
      </c>
      <c r="AH5" s="31" t="s">
        <v>22</v>
      </c>
      <c r="AI5" s="32" t="s">
        <v>23</v>
      </c>
      <c r="AJ5" s="32" t="s">
        <v>24</v>
      </c>
      <c r="AK5" s="32" t="s">
        <v>25</v>
      </c>
      <c r="AL5" s="33" t="s">
        <v>26</v>
      </c>
      <c r="AM5" s="29"/>
      <c r="AN5" s="34" t="s">
        <v>2</v>
      </c>
      <c r="AO5" s="34" t="s">
        <v>3</v>
      </c>
      <c r="AP5" s="34" t="s">
        <v>4</v>
      </c>
      <c r="AQ5" s="34" t="s">
        <v>5</v>
      </c>
      <c r="AR5" s="34" t="s">
        <v>6</v>
      </c>
      <c r="AS5" s="34" t="s">
        <v>7</v>
      </c>
      <c r="AT5" s="34" t="s">
        <v>27</v>
      </c>
      <c r="AU5" s="34" t="s">
        <v>28</v>
      </c>
      <c r="AV5" s="34" t="s">
        <v>29</v>
      </c>
      <c r="AW5" s="34" t="s">
        <v>30</v>
      </c>
      <c r="AX5" s="34" t="s">
        <v>12</v>
      </c>
      <c r="AY5" s="34" t="s">
        <v>20</v>
      </c>
      <c r="AZ5" s="35"/>
      <c r="BA5" s="247" t="s">
        <v>31</v>
      </c>
      <c r="BB5" s="214"/>
      <c r="BC5" s="214"/>
      <c r="BD5" s="215"/>
      <c r="BE5" s="18"/>
      <c r="BF5" s="247" t="s">
        <v>33</v>
      </c>
      <c r="BG5" s="214"/>
      <c r="BH5" s="214"/>
      <c r="BI5" s="214"/>
      <c r="BJ5" s="215"/>
      <c r="BK5" s="20"/>
      <c r="BL5" s="248" t="s">
        <v>34</v>
      </c>
      <c r="BM5" s="214"/>
      <c r="BN5" s="215"/>
    </row>
    <row r="6" spans="1:66" ht="11.25" customHeight="1">
      <c r="A6" s="219">
        <f>Q12</f>
        <v>0.33333333333333331</v>
      </c>
      <c r="B6" s="38"/>
      <c r="C6" s="224"/>
      <c r="D6" s="225"/>
      <c r="E6" s="40" t="s">
        <v>36</v>
      </c>
      <c r="F6" s="42" t="str">
        <f>IF(D6&lt;&gt;"", VLOOKUP(D6,'Base de Datos'!$A$2:$D1268,2,FALSE()),"")</f>
        <v/>
      </c>
      <c r="G6" s="224"/>
      <c r="H6" s="223"/>
      <c r="I6" s="40" t="s">
        <v>36</v>
      </c>
      <c r="J6" s="42" t="str">
        <f>IF(H6&lt;&gt;"", VLOOKUP(H6,'Base de Datos'!$A$2:$D1268,2,FALSE()),"")</f>
        <v/>
      </c>
      <c r="K6" s="224"/>
      <c r="L6" s="223"/>
      <c r="M6" s="40" t="s">
        <v>36</v>
      </c>
      <c r="N6" s="42" t="str">
        <f>IF(L6&lt;&gt;"", VLOOKUP(L6,'Base de Datos'!$A$2:$D1268,2,FALSE()),"")</f>
        <v/>
      </c>
      <c r="O6" s="43"/>
      <c r="P6" s="1"/>
      <c r="Q6" s="44"/>
      <c r="R6" s="15"/>
      <c r="S6" s="45"/>
      <c r="T6" s="45" t="s">
        <v>37</v>
      </c>
      <c r="U6" s="46"/>
      <c r="V6" s="47"/>
      <c r="W6" s="45"/>
      <c r="X6" s="45" t="s">
        <v>37</v>
      </c>
      <c r="Y6" s="46"/>
      <c r="Z6" s="47"/>
      <c r="AA6" s="45"/>
      <c r="AB6" s="45" t="s">
        <v>37</v>
      </c>
      <c r="AC6" s="46"/>
      <c r="AD6" s="48"/>
      <c r="AE6" s="245" t="s">
        <v>38</v>
      </c>
      <c r="AF6" s="246"/>
      <c r="AG6" s="49">
        <f t="shared" ref="AG6:AG22" si="0">COUNTIFS(AP:AP, "💲", AY:AY, AE6) + COUNTIFS(AP:AP, "📦", AY:AY, AE6) + COUNTIFS(AP:AP, "✅", AY:AY, AE6)</f>
        <v>0</v>
      </c>
      <c r="AH6" s="50">
        <f t="shared" ref="AH6:AH22" si="1">COUNTIFS(AP:AP, "💲", AY:AY, AE6) + COUNTIFS(AP:AP, "📦", AY:AY, AE6)</f>
        <v>0</v>
      </c>
      <c r="AI6" s="51">
        <f t="shared" ref="AI6:AI22" si="2">SUMIFS(AR:AR, AY:AY, AE6, AP:AP, "💲") + SUMIFS(AR:AR, AY:AY, AE6, AP:AP, "📦")</f>
        <v>0</v>
      </c>
      <c r="AJ6" s="51">
        <f t="shared" ref="AJ6:AJ22" ca="1" si="3">(
    SUMIFS(AR:AR, AY:AY, INDIRECT("AE" &amp; ROW()), AP:AP, "💲") +
    SUMIFS(AR:AR, AY:AY, INDIRECT("AE" &amp; ROW()), AP:AP, "📦")
) -
(
    SUMIFS(AR:AR, AY:AY, INDIRECT("AE" &amp; ROW()), AP:AP, "💲", AS:AS, "Participante") +
    SUMIFS(AR:AR, AY:AY, INDIRECT("AE" &amp; ROW()), AP:AP, "📦", AS:AS, "Participante")
)  -
(
    SUMIFS(AR:AR, AY:AY, INDIRECT("AE" &amp; ROW()), AP:AP, "💲", AS:AS, "Empleado") +
    SUMIFS(AR:AR, AY:AY, INDIRECT("AE" &amp; ROW()), AP:AP, "📦", AS:AS, "Empleado")
) -
(
    (
        SUMIFS(AR:AR, AY:AY, INDIRECT("AE" &amp; ROW()), AP:AP, "💲", AS:AS, "Familiar") +
        SUMIFS(AR:AR, AY:AY, INDIRECT("AE" &amp; ROW()), AP:AP, "📦", AS:AS, "Familiar")
    ) / 2
)  -
(
    (
        SUMIFS(AR:AR, AY:AY, INDIRECT("AE" &amp; ROW()), AP:AP, "💲", AS:AS, "Exonerado ADH") +
        SUMIFS(AR:AR, AY:AY, INDIRECT("AE" &amp; ROW()), AP:AP, "📦", AS:AS, "Exonerado ADH")
    ) / 2
)  -
(
    (
        SUMIFS(AR:AR, AY:AY, INDIRECT("AE" &amp; ROW()), AP:AP, "💲", AS:AS, "Exonerado Doctor") +
        SUMIFS(AR:AR, AY:AY, INDIRECT("AE" &amp; ROW()), AP:AP, "📦", AS:AS, "Exonerado Doctor")
    ) / 2
)</f>
        <v>0</v>
      </c>
      <c r="AK6" s="51">
        <f t="shared" ref="AK6:AK22" ca="1" si="4">(
    SUMIFS(AR:AR, AY:AY, INDIRECT("AE" &amp; ROW()), AP:AP, "💲") +
    SUMIFS(AR:AR, AY:AY, INDIRECT("AE" &amp; ROW()), AP:AP, "📦")
) -
(
    SUMIFS(AR:AR, AY:AY, INDIRECT("AE" &amp; ROW()), AP:AP, "💲", AS:AS, "Familiar") +
    SUMIFS(AR:AR, AY:AY, INDIRECT("AE" &amp; ROW()), AP:AP, "📦", AS:AS, "Familiar")
) -
(
    SUMIFS(AR:AR, AY:AY, INDIRECT("AE" &amp; ROW()), AP:AP, "💲", AS:AS, "Participante") +
    SUMIFS(AR:AR, AY:AY, INDIRECT("AE" &amp; ROW()), AP:AP, "📦", AS:AS, "Participante")
)  -
(
    SUMIFS(AR:AR, AY:AY, INDIRECT("AE" &amp; ROW()), AP:AP, "💲", AS:AS, "Empleado") +
    SUMIFS(AR:AR, AY:AY, INDIRECT("AE" &amp; ROW()), AP:AP, "📦", AS:AS, "Empleado")
) -
(
     SUMIFS(AR:AR, AY:AY, INDIRECT("AE" &amp; ROW()), AP:AP, "💲", AS:AS, "Exonerado ADH") +
     SUMIFS(AR:AR, AY:AY, INDIRECT("AE" &amp; ROW()), AP:AP, "📦", AS:AS, "Exonerado ADH")
) -
((
     SUMIFS(AR:AR, AY:AY, INDIRECT("AE" &amp; ROW()), AP:AP, "💲", AS:AS, "Exonerado Doctor") +
     SUMIFS(AR:AR, AY:AY, INDIRECT("AE" &amp; ROW()), AP:AP, "📦", AS:AS, "Exonerado Doctor")
) / 2 )-
(
    (
        SUMIFS(AR:AR, AY:AY, INDIRECT("AE" &amp; ROW()), AP:AP, "💲", AS:AS, "") +
        SUMIFS(AR:AR, AY:AY, INDIRECT("AE" &amp; ROW()), AP:AP, "📦", AS:AS, "")
    ) / 2
)</f>
        <v>0</v>
      </c>
      <c r="AL6" s="52">
        <f t="shared" ref="AL6:AL22" ca="1" si="5">(
    SUMIFS(AR:AR, AY:AY, INDIRECT("AE" &amp; ROW()), AP:AP, "💲") +
    SUMIFS(AR:AR, AY:AY, INDIRECT("AE" &amp; ROW()), AP:AP, "📦")
) -
((
    SUMIFS(AR:AR, AY:AY, INDIRECT("AE" &amp; ROW()), AP:AP, "💲", AS:AS, "Familiar") +
    SUMIFS(AR:AR, AY:AY, INDIRECT("AE" &amp; ROW()), AP:AP, "📦", AS:AS, "Familiar")
) / 2 ) -
((
    SUMIFS(AR:AR, AY:AY, INDIRECT("AE" &amp; ROW()), AP:AP, "💲", AS:AS, "Participante") +
    SUMIFS(AR:AR, AY:AY, INDIRECT("AE" &amp; ROW()), AP:AP, "📦", AS:AS, "Participante")
) / 2 ) -
((
    SUMIFS(AR:AR, AY:AY, INDIRECT("AE" &amp; ROW()), AP:AP, "💲", AS:AS, "Empleado") +
    SUMIFS(AR:AR, AY:AY, INDIRECT("AE" &amp; ROW()), AP:AP, "📦", AS:AS, "Empleado")
) / 2 ) -
((
     SUMIFS(AR:AR, AY:AY, INDIRECT("AE" &amp; ROW()), AP:AP, "💲", AS:AS, "Exonerado ADH") +
     SUMIFS(AR:AR, AY:AY, INDIRECT("AE" &amp; ROW()), AP:AP, "📦", AS:AS, "Exonerado ADH")
) / 2 ) -
(
     SUMIFS(AR:AR, AY:AY, INDIRECT("AE" &amp; ROW()), AP:AP, "💲", AS:AS, "Exonerado Doctor") +
     SUMIFS(AR:AR, AY:AY, INDIRECT("AE" &amp; ROW()), AP:AP, "📦", AS:AS, "Exonerado Doctor")
)-
(
    (
        SUMIFS(AR:AR, AY:AY, INDIRECT("AE" &amp; ROW()), AP:AP, "💲", AS:AS, "") +
        SUMIFS(AR:AR, AY:AY, INDIRECT("AE" &amp; ROW()), AP:AP, "📦", AS:AS, "")
    ) / 2
)</f>
        <v>0</v>
      </c>
      <c r="AM6" s="48"/>
      <c r="AN6" s="53">
        <f>A4</f>
        <v>46296</v>
      </c>
      <c r="AO6" s="54" t="str">
        <f>C5</f>
        <v>Consultorio N° 1</v>
      </c>
      <c r="AP6" s="55">
        <f t="shared" ref="AP6:AQ6" si="6">C6</f>
        <v>0</v>
      </c>
      <c r="AQ6" s="55">
        <f t="shared" si="6"/>
        <v>0</v>
      </c>
      <c r="AR6" s="55">
        <f>U6</f>
        <v>0</v>
      </c>
      <c r="AS6" s="55">
        <f>S6</f>
        <v>0</v>
      </c>
      <c r="AT6" s="55">
        <f>S7</f>
        <v>0</v>
      </c>
      <c r="AU6" s="55">
        <f>U7</f>
        <v>0</v>
      </c>
      <c r="AV6" s="55">
        <f>S8</f>
        <v>0</v>
      </c>
      <c r="AW6" s="55">
        <f>U8</f>
        <v>0</v>
      </c>
      <c r="AX6" s="55">
        <f>U9</f>
        <v>0</v>
      </c>
      <c r="AY6" s="55">
        <f>F9</f>
        <v>0</v>
      </c>
      <c r="AZ6" s="56"/>
      <c r="BA6" s="60" t="s">
        <v>39</v>
      </c>
      <c r="BB6" s="61" t="s">
        <v>2</v>
      </c>
      <c r="BC6" s="62" t="s">
        <v>40</v>
      </c>
      <c r="BD6" s="63" t="s">
        <v>20</v>
      </c>
      <c r="BE6" s="56"/>
      <c r="BF6" s="60" t="s">
        <v>39</v>
      </c>
      <c r="BG6" s="62" t="s">
        <v>41</v>
      </c>
      <c r="BH6" s="61" t="s">
        <v>2</v>
      </c>
      <c r="BI6" s="62" t="s">
        <v>40</v>
      </c>
      <c r="BJ6" s="63" t="s">
        <v>20</v>
      </c>
      <c r="BK6" s="56"/>
      <c r="BL6" s="60" t="s">
        <v>39</v>
      </c>
      <c r="BM6" s="61" t="s">
        <v>2</v>
      </c>
      <c r="BN6" s="63" t="s">
        <v>40</v>
      </c>
    </row>
    <row r="7" spans="1:66" ht="11.25" customHeight="1">
      <c r="A7" s="220"/>
      <c r="B7" s="38"/>
      <c r="C7" s="205"/>
      <c r="D7" s="208"/>
      <c r="E7" s="57" t="s">
        <v>42</v>
      </c>
      <c r="F7" s="58" t="str">
        <f>IF(D6&lt;&gt;"", VLOOKUP(D6,'Base de Datos'!$A$2:$D1268,3,FALSE()),"")</f>
        <v/>
      </c>
      <c r="G7" s="205"/>
      <c r="H7" s="208"/>
      <c r="I7" s="57" t="s">
        <v>42</v>
      </c>
      <c r="J7" s="58" t="str">
        <f>IF(H6&lt;&gt;"", VLOOKUP(H6,'Base de Datos'!$A$2:$D1268,3,FALSE()),"")</f>
        <v/>
      </c>
      <c r="K7" s="205"/>
      <c r="L7" s="208"/>
      <c r="M7" s="57" t="s">
        <v>42</v>
      </c>
      <c r="N7" s="58" t="str">
        <f>IF(L6&lt;&gt;"", VLOOKUP(L6,'Base de Datos'!$A$2:$D1268,3,FALSE()),"")</f>
        <v/>
      </c>
      <c r="O7" s="43"/>
      <c r="P7" s="1"/>
      <c r="Q7" s="44"/>
      <c r="R7" s="15"/>
      <c r="S7" s="229"/>
      <c r="T7" s="230"/>
      <c r="U7" s="59"/>
      <c r="V7" s="47"/>
      <c r="W7" s="229"/>
      <c r="X7" s="230"/>
      <c r="Y7" s="59"/>
      <c r="Z7" s="47"/>
      <c r="AA7" s="229"/>
      <c r="AB7" s="230"/>
      <c r="AC7" s="59"/>
      <c r="AD7" s="48"/>
      <c r="AE7" s="232" t="s">
        <v>43</v>
      </c>
      <c r="AF7" s="230"/>
      <c r="AG7" s="49">
        <f t="shared" si="0"/>
        <v>2</v>
      </c>
      <c r="AH7" s="50">
        <f t="shared" si="1"/>
        <v>2</v>
      </c>
      <c r="AI7" s="51">
        <f t="shared" si="2"/>
        <v>100</v>
      </c>
      <c r="AJ7" s="51">
        <f t="shared" ca="1" si="3"/>
        <v>25</v>
      </c>
      <c r="AK7" s="51">
        <f t="shared" ca="1" si="4"/>
        <v>0</v>
      </c>
      <c r="AL7" s="52">
        <f t="shared" ca="1" si="5"/>
        <v>50</v>
      </c>
      <c r="AM7" s="48"/>
      <c r="AN7" s="53">
        <f>A4</f>
        <v>46296</v>
      </c>
      <c r="AO7" s="54" t="str">
        <f>C5</f>
        <v>Consultorio N° 1</v>
      </c>
      <c r="AP7" s="55" t="str">
        <f t="shared" ref="AP7:AQ7" si="7">C10</f>
        <v>💲</v>
      </c>
      <c r="AQ7" s="55" t="str">
        <f t="shared" si="7"/>
        <v>Felipe Fuenmayor</v>
      </c>
      <c r="AR7" s="64">
        <f>U10</f>
        <v>50</v>
      </c>
      <c r="AS7" s="55">
        <f>S10</f>
        <v>0</v>
      </c>
      <c r="AT7" s="55" t="str">
        <f>S11</f>
        <v>Punto de venta</v>
      </c>
      <c r="AU7" s="55">
        <f>U11</f>
        <v>43009</v>
      </c>
      <c r="AV7" s="55">
        <f>S12</f>
        <v>0</v>
      </c>
      <c r="AW7" s="55">
        <f>U12</f>
        <v>0</v>
      </c>
      <c r="AX7" s="55">
        <f>U13</f>
        <v>0</v>
      </c>
      <c r="AY7" s="55" t="str">
        <f>F13</f>
        <v>Dr. Jorge Valeri</v>
      </c>
      <c r="AZ7" s="56"/>
      <c r="BA7" s="69" t="str">
        <f ca="1">IFERROR(__xludf.DUMMYFUNCTION("QUERY(AN:AY, ""SELECT AQ, AN, AR, AY WHERE AS = 'Empleado' AND (AP = '💲' OR AP = '📦') ORDER BY AN"", )"),"Johana López")</f>
        <v>Johana López</v>
      </c>
      <c r="BB7" s="70">
        <f ca="1">IFERROR(__xludf.DUMMYFUNCTION("""COMPUTED_VALUE"""),46296)</f>
        <v>46296</v>
      </c>
      <c r="BC7" s="49">
        <f ca="1">IFERROR(__xludf.DUMMYFUNCTION("""COMPUTED_VALUE"""),50)</f>
        <v>50</v>
      </c>
      <c r="BD7" s="71" t="str">
        <f ca="1">IFERROR(__xludf.DUMMYFUNCTION("""COMPUTED_VALUE"""),"Dra. Conchita Sánchez")</f>
        <v>Dra. Conchita Sánchez</v>
      </c>
      <c r="BE7" s="56"/>
      <c r="BF7" s="72" t="str">
        <f ca="1">IFERROR(__xludf.DUMMYFUNCTION("QUERY(AN:AY, ""SELECT AQ, AX, AN, AR, AY WHERE AS = 'Familiar' AND (AP = '💲' OR AP = '📦') ORDER BY AN"", )"),"Carla Segura")</f>
        <v>Carla Segura</v>
      </c>
      <c r="BG7" s="73"/>
      <c r="BH7" s="74">
        <f ca="1">IFERROR(__xludf.DUMMYFUNCTION("""COMPUTED_VALUE"""),46315)</f>
        <v>46315</v>
      </c>
      <c r="BI7" s="75">
        <f ca="1">IFERROR(__xludf.DUMMYFUNCTION("""COMPUTED_VALUE"""),50)</f>
        <v>50</v>
      </c>
      <c r="BJ7" s="76" t="str">
        <f ca="1">IFERROR(__xludf.DUMMYFUNCTION("""COMPUTED_VALUE"""),"Dra. Mónica Porras")</f>
        <v>Dra. Mónica Porras</v>
      </c>
      <c r="BK7" s="56"/>
      <c r="BL7" s="77" t="str">
        <f ca="1">IFERROR(__xludf.DUMMYFUNCTION("QUERY(AN:AY, ""SELECT AQ, AN, AR WHERE AS = 'Participante' AND (AP = '💲' OR AP = '📦') ORDER BY AN"", )"),"Luis Onofre")</f>
        <v>Luis Onofre</v>
      </c>
      <c r="BM7" s="70">
        <f ca="1">IFERROR(__xludf.DUMMYFUNCTION("""COMPUTED_VALUE"""),46296)</f>
        <v>46296</v>
      </c>
      <c r="BN7" s="78">
        <f ca="1">IFERROR(__xludf.DUMMYFUNCTION("""COMPUTED_VALUE"""),50)</f>
        <v>50</v>
      </c>
    </row>
    <row r="8" spans="1:66" ht="11.25" customHeight="1">
      <c r="A8" s="220"/>
      <c r="B8" s="38"/>
      <c r="C8" s="205"/>
      <c r="D8" s="208"/>
      <c r="E8" s="57" t="s">
        <v>44</v>
      </c>
      <c r="F8" s="58" t="str">
        <f>IF(D6&lt;&gt;"", VLOOKUP(D6,'Base de Datos'!$A$2:$D1268,4,FALSE()),"")</f>
        <v/>
      </c>
      <c r="G8" s="205"/>
      <c r="H8" s="208"/>
      <c r="I8" s="57" t="s">
        <v>44</v>
      </c>
      <c r="J8" s="58" t="str">
        <f>IF(H6&lt;&gt;"", VLOOKUP(H6,'Base de Datos'!$A$2:$D1268,4,FALSE()),"")</f>
        <v/>
      </c>
      <c r="K8" s="205"/>
      <c r="L8" s="208"/>
      <c r="M8" s="57" t="s">
        <v>44</v>
      </c>
      <c r="N8" s="58" t="str">
        <f>IF(L6&lt;&gt;"", VLOOKUP(L6,'Base de Datos'!$A$2:$D1268,4,FALSE()),"")</f>
        <v/>
      </c>
      <c r="O8" s="43"/>
      <c r="P8" s="80"/>
      <c r="Q8" s="81"/>
      <c r="R8" s="15"/>
      <c r="S8" s="229"/>
      <c r="T8" s="230"/>
      <c r="U8" s="59"/>
      <c r="V8" s="47"/>
      <c r="W8" s="229"/>
      <c r="X8" s="230"/>
      <c r="Y8" s="59"/>
      <c r="Z8" s="47"/>
      <c r="AA8" s="229"/>
      <c r="AB8" s="230"/>
      <c r="AC8" s="59"/>
      <c r="AD8" s="48"/>
      <c r="AE8" s="232" t="s">
        <v>45</v>
      </c>
      <c r="AF8" s="230"/>
      <c r="AG8" s="49">
        <f t="shared" si="0"/>
        <v>0</v>
      </c>
      <c r="AH8" s="50">
        <f t="shared" si="1"/>
        <v>0</v>
      </c>
      <c r="AI8" s="51">
        <f t="shared" si="2"/>
        <v>0</v>
      </c>
      <c r="AJ8" s="51">
        <f t="shared" ca="1" si="3"/>
        <v>0</v>
      </c>
      <c r="AK8" s="51">
        <f t="shared" ca="1" si="4"/>
        <v>0</v>
      </c>
      <c r="AL8" s="52">
        <f t="shared" ca="1" si="5"/>
        <v>0</v>
      </c>
      <c r="AM8" s="48"/>
      <c r="AN8" s="53">
        <f>A4</f>
        <v>46296</v>
      </c>
      <c r="AO8" s="54" t="str">
        <f>C5</f>
        <v>Consultorio N° 1</v>
      </c>
      <c r="AP8" s="55">
        <f t="shared" ref="AP8:AQ8" si="8">C14</f>
        <v>0</v>
      </c>
      <c r="AQ8" s="55">
        <f t="shared" si="8"/>
        <v>0</v>
      </c>
      <c r="AR8" s="64">
        <f>U14</f>
        <v>0</v>
      </c>
      <c r="AS8" s="55">
        <f>S14</f>
        <v>0</v>
      </c>
      <c r="AT8" s="55">
        <f>S15</f>
        <v>0</v>
      </c>
      <c r="AU8" s="55">
        <f>U15</f>
        <v>0</v>
      </c>
      <c r="AV8" s="55">
        <f>S16</f>
        <v>0</v>
      </c>
      <c r="AW8" s="55">
        <f>U16</f>
        <v>0</v>
      </c>
      <c r="AX8" s="55">
        <f>U17</f>
        <v>0</v>
      </c>
      <c r="AY8" s="55">
        <f>F17</f>
        <v>0</v>
      </c>
      <c r="AZ8" s="56"/>
      <c r="BA8" s="65" t="str">
        <f ca="1">IFERROR(__xludf.DUMMYFUNCTION("""COMPUTED_VALUE"""),"Gabriela Guerra")</f>
        <v>Gabriela Guerra</v>
      </c>
      <c r="BB8" s="67">
        <f ca="1">IFERROR(__xludf.DUMMYFUNCTION("""COMPUTED_VALUE"""),46297)</f>
        <v>46297</v>
      </c>
      <c r="BC8" s="90">
        <f ca="1">IFERROR(__xludf.DUMMYFUNCTION("""COMPUTED_VALUE"""),50)</f>
        <v>50</v>
      </c>
      <c r="BD8" s="91" t="str">
        <f ca="1">IFERROR(__xludf.DUMMYFUNCTION("""COMPUTED_VALUE"""),"Dra. Ma.Auxliliadora Aguilera")</f>
        <v>Dra. Ma.Auxliliadora Aguilera</v>
      </c>
      <c r="BE8" s="56"/>
      <c r="BF8" s="92"/>
      <c r="BG8" s="93"/>
      <c r="BH8" s="93"/>
      <c r="BI8" s="93"/>
      <c r="BJ8" s="96"/>
      <c r="BK8" s="56"/>
      <c r="BL8" s="79" t="str">
        <f ca="1">IFERROR(__xludf.DUMMYFUNCTION("""COMPUTED_VALUE"""),"Fabio Pinto ")</f>
        <v xml:space="preserve">Fabio Pinto </v>
      </c>
      <c r="BM8" s="83">
        <f ca="1">IFERROR(__xludf.DUMMYFUNCTION("""COMPUTED_VALUE"""),46301)</f>
        <v>46301</v>
      </c>
      <c r="BN8" s="84">
        <f ca="1">IFERROR(__xludf.DUMMYFUNCTION("""COMPUTED_VALUE"""),50)</f>
        <v>50</v>
      </c>
    </row>
    <row r="9" spans="1:66" ht="11.25" customHeight="1">
      <c r="A9" s="221"/>
      <c r="B9" s="38"/>
      <c r="C9" s="206"/>
      <c r="D9" s="209"/>
      <c r="E9" s="85" t="s">
        <v>46</v>
      </c>
      <c r="F9" s="86"/>
      <c r="G9" s="206"/>
      <c r="H9" s="209"/>
      <c r="I9" s="87" t="s">
        <v>46</v>
      </c>
      <c r="J9" s="88"/>
      <c r="K9" s="206"/>
      <c r="L9" s="209"/>
      <c r="M9" s="87" t="s">
        <v>46</v>
      </c>
      <c r="N9" s="88"/>
      <c r="O9" s="43"/>
      <c r="P9" s="98"/>
      <c r="Q9" s="99"/>
      <c r="R9" s="15"/>
      <c r="S9" s="227" t="str">
        <f>IF(OR(S6="Empleado",S6="Familiar"),"Nombre del Empleado","N° Factura")</f>
        <v>N° Factura</v>
      </c>
      <c r="T9" s="228"/>
      <c r="U9" s="89"/>
      <c r="V9" s="47"/>
      <c r="W9" s="227" t="str">
        <f>IF(OR(W6="Empleado",W6="Familiar"),"Nombre del Empleado","N° Factura")</f>
        <v>N° Factura</v>
      </c>
      <c r="X9" s="228"/>
      <c r="Y9" s="89"/>
      <c r="Z9" s="47"/>
      <c r="AA9" s="227" t="str">
        <f>IF(OR(AA6="Empleado",AA6="Familiar"),"Nombre del Empleado","N° Factura")</f>
        <v>N° Factura</v>
      </c>
      <c r="AB9" s="228"/>
      <c r="AC9" s="89"/>
      <c r="AD9" s="48"/>
      <c r="AE9" s="232" t="s">
        <v>47</v>
      </c>
      <c r="AF9" s="230"/>
      <c r="AG9" s="49">
        <f t="shared" si="0"/>
        <v>2</v>
      </c>
      <c r="AH9" s="50">
        <f t="shared" si="1"/>
        <v>2</v>
      </c>
      <c r="AI9" s="51">
        <f t="shared" si="2"/>
        <v>100</v>
      </c>
      <c r="AJ9" s="51">
        <f t="shared" ca="1" si="3"/>
        <v>50</v>
      </c>
      <c r="AK9" s="51">
        <f t="shared" ca="1" si="4"/>
        <v>50</v>
      </c>
      <c r="AL9" s="52">
        <f t="shared" ca="1" si="5"/>
        <v>75</v>
      </c>
      <c r="AM9" s="48"/>
      <c r="AN9" s="53">
        <f>A4</f>
        <v>46296</v>
      </c>
      <c r="AO9" s="54" t="str">
        <f>C5</f>
        <v>Consultorio N° 1</v>
      </c>
      <c r="AP9" s="55">
        <f t="shared" ref="AP9:AQ9" si="9">C18</f>
        <v>0</v>
      </c>
      <c r="AQ9" s="55">
        <f t="shared" si="9"/>
        <v>0</v>
      </c>
      <c r="AR9" s="64">
        <f>U18</f>
        <v>0</v>
      </c>
      <c r="AS9" s="55">
        <f>S18</f>
        <v>0</v>
      </c>
      <c r="AT9" s="55">
        <f>S19</f>
        <v>0</v>
      </c>
      <c r="AU9" s="64">
        <f>U19</f>
        <v>0</v>
      </c>
      <c r="AV9" s="55">
        <f>S20</f>
        <v>0</v>
      </c>
      <c r="AW9" s="55">
        <f>U20</f>
        <v>0</v>
      </c>
      <c r="AX9" s="55">
        <f>U21</f>
        <v>0</v>
      </c>
      <c r="AY9" s="55">
        <f>F21</f>
        <v>0</v>
      </c>
      <c r="AZ9" s="56"/>
      <c r="BA9" s="65" t="str">
        <f ca="1">IFERROR(__xludf.DUMMYFUNCTION("""COMPUTED_VALUE"""),"Mayerling Ospino")</f>
        <v>Mayerling Ospino</v>
      </c>
      <c r="BB9" s="67">
        <f ca="1">IFERROR(__xludf.DUMMYFUNCTION("""COMPUTED_VALUE"""),46308)</f>
        <v>46308</v>
      </c>
      <c r="BC9" s="90">
        <f ca="1">IFERROR(__xludf.DUMMYFUNCTION("""COMPUTED_VALUE"""),50)</f>
        <v>50</v>
      </c>
      <c r="BD9" s="91" t="str">
        <f ca="1">IFERROR(__xludf.DUMMYFUNCTION("""COMPUTED_VALUE"""),"Dra. Gerlly Mendoza")</f>
        <v>Dra. Gerlly Mendoza</v>
      </c>
      <c r="BE9" s="56"/>
      <c r="BF9" s="92"/>
      <c r="BG9" s="93"/>
      <c r="BH9" s="93"/>
      <c r="BI9" s="93"/>
      <c r="BJ9" s="96"/>
      <c r="BK9" s="56"/>
      <c r="BL9" s="79" t="str">
        <f ca="1">IFERROR(__xludf.DUMMYFUNCTION("""COMPUTED_VALUE"""),"Oscar Martinez")</f>
        <v>Oscar Martinez</v>
      </c>
      <c r="BM9" s="83">
        <f ca="1">IFERROR(__xludf.DUMMYFUNCTION("""COMPUTED_VALUE"""),46309)</f>
        <v>46309</v>
      </c>
      <c r="BN9" s="84">
        <f ca="1">IFERROR(__xludf.DUMMYFUNCTION("""COMPUTED_VALUE"""),50)</f>
        <v>50</v>
      </c>
    </row>
    <row r="10" spans="1:66" ht="11.25" customHeight="1">
      <c r="A10" s="222">
        <f>A6+$Q$13/1440</f>
        <v>0.375</v>
      </c>
      <c r="B10" s="38"/>
      <c r="C10" s="224" t="s">
        <v>52</v>
      </c>
      <c r="D10" s="225" t="s">
        <v>367</v>
      </c>
      <c r="E10" s="40" t="s">
        <v>36</v>
      </c>
      <c r="F10" s="42">
        <f>IF(D10&lt;&gt;"", VLOOKUP(D10,'Base de Datos'!$A$2:$D1268,2,FALSE()),"")</f>
        <v>0</v>
      </c>
      <c r="G10" s="224" t="s">
        <v>78</v>
      </c>
      <c r="H10" s="223" t="s">
        <v>368</v>
      </c>
      <c r="I10" s="40" t="s">
        <v>36</v>
      </c>
      <c r="J10" s="42" t="str">
        <f>IF(H10&lt;&gt;"", VLOOKUP(H10,'Base de Datos'!$A$2:$D1268,2,FALSE()),"")</f>
        <v>Luis Hernandez</v>
      </c>
      <c r="K10" s="224" t="s">
        <v>52</v>
      </c>
      <c r="L10" s="223" t="s">
        <v>312</v>
      </c>
      <c r="M10" s="40" t="s">
        <v>36</v>
      </c>
      <c r="N10" s="42">
        <f>IF(L10&lt;&gt;"", VLOOKUP(L10,'Base de Datos'!$A$2:$D1268,2,FALSE()),"")</f>
        <v>0</v>
      </c>
      <c r="O10" s="262" t="s">
        <v>32</v>
      </c>
      <c r="P10" s="242"/>
      <c r="Q10" s="263">
        <f ca="1">$N$2</f>
        <v>888.89089999999999</v>
      </c>
      <c r="R10" s="15"/>
      <c r="S10" s="45"/>
      <c r="T10" s="45" t="s">
        <v>37</v>
      </c>
      <c r="U10" s="103">
        <v>50</v>
      </c>
      <c r="V10" s="47"/>
      <c r="W10" s="45" t="s">
        <v>96</v>
      </c>
      <c r="X10" s="45" t="s">
        <v>37</v>
      </c>
      <c r="Y10" s="46">
        <v>50</v>
      </c>
      <c r="Z10" s="47"/>
      <c r="AA10" s="45"/>
      <c r="AB10" s="45" t="s">
        <v>37</v>
      </c>
      <c r="AC10" s="46">
        <v>50</v>
      </c>
      <c r="AD10" s="48"/>
      <c r="AE10" s="232" t="s">
        <v>48</v>
      </c>
      <c r="AF10" s="230"/>
      <c r="AG10" s="49">
        <f t="shared" si="0"/>
        <v>13</v>
      </c>
      <c r="AH10" s="50">
        <f t="shared" si="1"/>
        <v>13</v>
      </c>
      <c r="AI10" s="51">
        <f t="shared" si="2"/>
        <v>650</v>
      </c>
      <c r="AJ10" s="51">
        <f t="shared" ca="1" si="3"/>
        <v>600</v>
      </c>
      <c r="AK10" s="51">
        <f t="shared" ca="1" si="4"/>
        <v>600</v>
      </c>
      <c r="AL10" s="52">
        <f t="shared" ca="1" si="5"/>
        <v>625</v>
      </c>
      <c r="AM10" s="48"/>
      <c r="AN10" s="53">
        <f>A4</f>
        <v>46296</v>
      </c>
      <c r="AO10" s="54" t="str">
        <f>C5</f>
        <v>Consultorio N° 1</v>
      </c>
      <c r="AP10" s="55">
        <f t="shared" ref="AP10:AQ10" si="10">C22</f>
        <v>0</v>
      </c>
      <c r="AQ10" s="55">
        <f t="shared" si="10"/>
        <v>0</v>
      </c>
      <c r="AR10" s="64">
        <f>U22</f>
        <v>0</v>
      </c>
      <c r="AS10" s="55">
        <f>S22</f>
        <v>0</v>
      </c>
      <c r="AT10" s="55">
        <f>S23</f>
        <v>0</v>
      </c>
      <c r="AU10" s="55">
        <f>U23</f>
        <v>0</v>
      </c>
      <c r="AV10" s="55">
        <f>S24</f>
        <v>0</v>
      </c>
      <c r="AW10" s="55">
        <f>U24</f>
        <v>0</v>
      </c>
      <c r="AX10" s="55">
        <f>U25</f>
        <v>0</v>
      </c>
      <c r="AY10" s="55">
        <f>F25</f>
        <v>0</v>
      </c>
      <c r="AZ10" s="56"/>
      <c r="BA10" s="65" t="str">
        <f ca="1">IFERROR(__xludf.DUMMYFUNCTION("""COMPUTED_VALUE"""),"Juana Borges")</f>
        <v>Juana Borges</v>
      </c>
      <c r="BB10" s="67">
        <f ca="1">IFERROR(__xludf.DUMMYFUNCTION("""COMPUTED_VALUE"""),46309)</f>
        <v>46309</v>
      </c>
      <c r="BC10" s="90">
        <f ca="1">IFERROR(__xludf.DUMMYFUNCTION("""COMPUTED_VALUE"""),50)</f>
        <v>50</v>
      </c>
      <c r="BD10" s="91" t="str">
        <f ca="1">IFERROR(__xludf.DUMMYFUNCTION("""COMPUTED_VALUE"""),"Dra. Gabriela Berbis")</f>
        <v>Dra. Gabriela Berbis</v>
      </c>
      <c r="BE10" s="56"/>
      <c r="BF10" s="92"/>
      <c r="BG10" s="93"/>
      <c r="BH10" s="93"/>
      <c r="BI10" s="93"/>
      <c r="BJ10" s="96"/>
      <c r="BK10" s="56"/>
      <c r="BL10" s="79"/>
      <c r="BM10" s="82"/>
      <c r="BN10" s="84"/>
    </row>
    <row r="11" spans="1:66" ht="11.25" customHeight="1">
      <c r="A11" s="220"/>
      <c r="B11" s="38"/>
      <c r="C11" s="205"/>
      <c r="D11" s="208"/>
      <c r="E11" s="57" t="s">
        <v>42</v>
      </c>
      <c r="F11" s="58">
        <f>IF(D10&lt;&gt;"", VLOOKUP(D10,'Base de Datos'!$A$2:$D1268,3,FALSE()),"")</f>
        <v>4122639393</v>
      </c>
      <c r="G11" s="205"/>
      <c r="H11" s="208"/>
      <c r="I11" s="57" t="s">
        <v>42</v>
      </c>
      <c r="J11" s="58">
        <f>IF(H10&lt;&gt;"", VLOOKUP(H10,'Base de Datos'!$A$2:$D1268,3,FALSE()),"")</f>
        <v>4143089921</v>
      </c>
      <c r="K11" s="205"/>
      <c r="L11" s="208"/>
      <c r="M11" s="57" t="s">
        <v>42</v>
      </c>
      <c r="N11" s="58">
        <f>IF(L10&lt;&gt;"", VLOOKUP(L10,'Base de Datos'!$A$2:$D1268,3,FALSE()),"")</f>
        <v>4129836320</v>
      </c>
      <c r="O11" s="242"/>
      <c r="P11" s="242"/>
      <c r="Q11" s="264"/>
      <c r="R11" s="15"/>
      <c r="S11" s="229" t="s">
        <v>56</v>
      </c>
      <c r="T11" s="230"/>
      <c r="U11" s="59">
        <v>43009</v>
      </c>
      <c r="V11" s="47"/>
      <c r="W11" s="229"/>
      <c r="X11" s="230"/>
      <c r="Y11" s="59"/>
      <c r="Z11" s="47"/>
      <c r="AA11" s="229" t="s">
        <v>56</v>
      </c>
      <c r="AB11" s="230"/>
      <c r="AC11" s="59">
        <v>43009</v>
      </c>
      <c r="AD11" s="48"/>
      <c r="AE11" s="232" t="s">
        <v>49</v>
      </c>
      <c r="AF11" s="230"/>
      <c r="AG11" s="49">
        <f t="shared" si="0"/>
        <v>0</v>
      </c>
      <c r="AH11" s="50">
        <f t="shared" si="1"/>
        <v>0</v>
      </c>
      <c r="AI11" s="51">
        <f t="shared" si="2"/>
        <v>0</v>
      </c>
      <c r="AJ11" s="51">
        <f t="shared" ca="1" si="3"/>
        <v>0</v>
      </c>
      <c r="AK11" s="51">
        <f t="shared" ca="1" si="4"/>
        <v>0</v>
      </c>
      <c r="AL11" s="52">
        <f t="shared" ca="1" si="5"/>
        <v>0</v>
      </c>
      <c r="AM11" s="48"/>
      <c r="AN11" s="53">
        <f>A4</f>
        <v>46296</v>
      </c>
      <c r="AO11" s="54" t="str">
        <f>C5</f>
        <v>Consultorio N° 1</v>
      </c>
      <c r="AP11" s="55">
        <f t="shared" ref="AP11:AQ11" si="11">C26</f>
        <v>0</v>
      </c>
      <c r="AQ11" s="55">
        <f t="shared" si="11"/>
        <v>0</v>
      </c>
      <c r="AR11" s="55">
        <f>U26</f>
        <v>0</v>
      </c>
      <c r="AS11" s="55">
        <f>S26</f>
        <v>0</v>
      </c>
      <c r="AT11" s="55">
        <f>S27</f>
        <v>0</v>
      </c>
      <c r="AU11" s="55">
        <f>U27</f>
        <v>0</v>
      </c>
      <c r="AV11" s="55">
        <f>S28</f>
        <v>0</v>
      </c>
      <c r="AW11" s="55">
        <f>U28</f>
        <v>0</v>
      </c>
      <c r="AX11" s="55">
        <f>U29</f>
        <v>0</v>
      </c>
      <c r="AY11" s="55">
        <f>F29</f>
        <v>0</v>
      </c>
      <c r="AZ11" s="56"/>
      <c r="BA11" s="65" t="str">
        <f ca="1">IFERROR(__xludf.DUMMYFUNCTION("""COMPUTED_VALUE"""),"Johana Castillo")</f>
        <v>Johana Castillo</v>
      </c>
      <c r="BB11" s="67">
        <f ca="1">IFERROR(__xludf.DUMMYFUNCTION("""COMPUTED_VALUE"""),46310)</f>
        <v>46310</v>
      </c>
      <c r="BC11" s="90">
        <f ca="1">IFERROR(__xludf.DUMMYFUNCTION("""COMPUTED_VALUE"""),50)</f>
        <v>50</v>
      </c>
      <c r="BD11" s="91" t="str">
        <f ca="1">IFERROR(__xludf.DUMMYFUNCTION("""COMPUTED_VALUE"""),"Dr. Jorge Valeri")</f>
        <v>Dr. Jorge Valeri</v>
      </c>
      <c r="BE11" s="56"/>
      <c r="BF11" s="92"/>
      <c r="BG11" s="93"/>
      <c r="BH11" s="93"/>
      <c r="BI11" s="93"/>
      <c r="BJ11" s="96"/>
      <c r="BK11" s="56"/>
      <c r="BL11" s="79"/>
      <c r="BM11" s="82"/>
      <c r="BN11" s="84"/>
    </row>
    <row r="12" spans="1:66" ht="11.25" customHeight="1">
      <c r="A12" s="220"/>
      <c r="B12" s="38"/>
      <c r="C12" s="205"/>
      <c r="D12" s="208"/>
      <c r="E12" s="57" t="s">
        <v>44</v>
      </c>
      <c r="F12" s="58" t="str">
        <f>IF(D10&lt;&gt;"", VLOOKUP(D10,'Base de Datos'!$A$2:$D1268,4,FALSE()),"")</f>
        <v>V4769698</v>
      </c>
      <c r="G12" s="205"/>
      <c r="H12" s="208"/>
      <c r="I12" s="57" t="s">
        <v>44</v>
      </c>
      <c r="J12" s="58">
        <f>IF(H10&lt;&gt;"", VLOOKUP(H10,'Base de Datos'!$A$2:$D1268,4,FALSE()),"")</f>
        <v>0</v>
      </c>
      <c r="K12" s="205"/>
      <c r="L12" s="208"/>
      <c r="M12" s="57" t="s">
        <v>44</v>
      </c>
      <c r="N12" s="58" t="str">
        <f>IF(L10&lt;&gt;"", VLOOKUP(L10,'Base de Datos'!$A$2:$D1268,4,FALSE()),"")</f>
        <v>V28158107</v>
      </c>
      <c r="O12" s="43"/>
      <c r="P12" s="104" t="s">
        <v>50</v>
      </c>
      <c r="Q12" s="110">
        <v>0.33333333333333331</v>
      </c>
      <c r="R12" s="15"/>
      <c r="S12" s="229"/>
      <c r="T12" s="230"/>
      <c r="U12" s="59"/>
      <c r="V12" s="47"/>
      <c r="W12" s="229"/>
      <c r="X12" s="230"/>
      <c r="Y12" s="59"/>
      <c r="Z12" s="47"/>
      <c r="AA12" s="229"/>
      <c r="AB12" s="230"/>
      <c r="AC12" s="59"/>
      <c r="AD12" s="48"/>
      <c r="AE12" s="232" t="s">
        <v>51</v>
      </c>
      <c r="AF12" s="230"/>
      <c r="AG12" s="49">
        <f t="shared" si="0"/>
        <v>2</v>
      </c>
      <c r="AH12" s="50">
        <f t="shared" si="1"/>
        <v>2</v>
      </c>
      <c r="AI12" s="51">
        <f t="shared" si="2"/>
        <v>100</v>
      </c>
      <c r="AJ12" s="51">
        <f t="shared" ca="1" si="3"/>
        <v>25</v>
      </c>
      <c r="AK12" s="51">
        <f t="shared" ca="1" si="4"/>
        <v>0</v>
      </c>
      <c r="AL12" s="52">
        <f t="shared" ca="1" si="5"/>
        <v>50</v>
      </c>
      <c r="AM12" s="48"/>
      <c r="AN12" s="53">
        <f>A4</f>
        <v>46296</v>
      </c>
      <c r="AO12" s="54" t="str">
        <f>C5</f>
        <v>Consultorio N° 1</v>
      </c>
      <c r="AP12" s="55">
        <f t="shared" ref="AP12:AQ12" si="12">C30</f>
        <v>0</v>
      </c>
      <c r="AQ12" s="55">
        <f t="shared" si="12"/>
        <v>0</v>
      </c>
      <c r="AR12" s="55">
        <f>U30</f>
        <v>0</v>
      </c>
      <c r="AS12" s="55">
        <f>S30</f>
        <v>0</v>
      </c>
      <c r="AT12" s="55">
        <f>S31</f>
        <v>0</v>
      </c>
      <c r="AU12" s="55">
        <f>U31</f>
        <v>0</v>
      </c>
      <c r="AV12" s="55">
        <f>S32</f>
        <v>0</v>
      </c>
      <c r="AW12" s="55">
        <f>U32</f>
        <v>0</v>
      </c>
      <c r="AX12" s="55">
        <f>U33</f>
        <v>0</v>
      </c>
      <c r="AY12" s="55">
        <f>F33</f>
        <v>0</v>
      </c>
      <c r="AZ12" s="56"/>
      <c r="BA12" s="65" t="str">
        <f ca="1">IFERROR(__xludf.DUMMYFUNCTION("""COMPUTED_VALUE"""),"Elizabeth Justo")</f>
        <v>Elizabeth Justo</v>
      </c>
      <c r="BB12" s="67">
        <f ca="1">IFERROR(__xludf.DUMMYFUNCTION("""COMPUTED_VALUE"""),46314)</f>
        <v>46314</v>
      </c>
      <c r="BC12" s="90">
        <f ca="1">IFERROR(__xludf.DUMMYFUNCTION("""COMPUTED_VALUE"""),50)</f>
        <v>50</v>
      </c>
      <c r="BD12" s="91" t="str">
        <f ca="1">IFERROR(__xludf.DUMMYFUNCTION("""COMPUTED_VALUE"""),"Odo. Geraldine Cabrera")</f>
        <v>Odo. Geraldine Cabrera</v>
      </c>
      <c r="BE12" s="56"/>
      <c r="BF12" s="112"/>
      <c r="BG12" s="113"/>
      <c r="BH12" s="113"/>
      <c r="BI12" s="113"/>
      <c r="BJ12" s="114"/>
      <c r="BK12" s="56"/>
      <c r="BL12" s="100"/>
      <c r="BM12" s="101"/>
      <c r="BN12" s="102"/>
    </row>
    <row r="13" spans="1:66" ht="11.25" customHeight="1">
      <c r="A13" s="221"/>
      <c r="B13" s="38"/>
      <c r="C13" s="206"/>
      <c r="D13" s="209"/>
      <c r="E13" s="85" t="s">
        <v>46</v>
      </c>
      <c r="F13" s="107" t="s">
        <v>48</v>
      </c>
      <c r="G13" s="206"/>
      <c r="H13" s="209"/>
      <c r="I13" s="85" t="s">
        <v>46</v>
      </c>
      <c r="J13" s="108" t="s">
        <v>69</v>
      </c>
      <c r="K13" s="206"/>
      <c r="L13" s="209"/>
      <c r="M13" s="85" t="s">
        <v>46</v>
      </c>
      <c r="N13" s="108" t="s">
        <v>55</v>
      </c>
      <c r="O13" s="43"/>
      <c r="P13" s="104" t="s">
        <v>54</v>
      </c>
      <c r="Q13" s="109">
        <v>60</v>
      </c>
      <c r="R13" s="15"/>
      <c r="S13" s="227" t="str">
        <f>IF(OR(S10="Empleado",S10="Familiar"),"Nombre del Empleado","N° Factura")</f>
        <v>N° Factura</v>
      </c>
      <c r="T13" s="228"/>
      <c r="U13" s="89"/>
      <c r="V13" s="47"/>
      <c r="W13" s="227" t="str">
        <f>IF(OR(W10="Empleado",W10="Familiar"),"Nombre del Empleado","N° Factura")</f>
        <v>N° Factura</v>
      </c>
      <c r="X13" s="228"/>
      <c r="Y13" s="89"/>
      <c r="Z13" s="47"/>
      <c r="AA13" s="227" t="str">
        <f>IF(OR(AA10="Empleado",AA10="Familiar"),"Nombre del Empleado","N° Factura")</f>
        <v>N° Factura</v>
      </c>
      <c r="AB13" s="228"/>
      <c r="AC13" s="111"/>
      <c r="AD13" s="48"/>
      <c r="AE13" s="232" t="s">
        <v>55</v>
      </c>
      <c r="AF13" s="230"/>
      <c r="AG13" s="49">
        <f t="shared" si="0"/>
        <v>6</v>
      </c>
      <c r="AH13" s="50">
        <f t="shared" si="1"/>
        <v>6</v>
      </c>
      <c r="AI13" s="51">
        <f t="shared" si="2"/>
        <v>300</v>
      </c>
      <c r="AJ13" s="51">
        <f t="shared" ca="1" si="3"/>
        <v>250</v>
      </c>
      <c r="AK13" s="51">
        <f t="shared" ca="1" si="4"/>
        <v>250</v>
      </c>
      <c r="AL13" s="52">
        <f t="shared" ca="1" si="5"/>
        <v>275</v>
      </c>
      <c r="AM13" s="48"/>
      <c r="AN13" s="53">
        <f>A4</f>
        <v>46296</v>
      </c>
      <c r="AO13" s="54" t="str">
        <f>C5</f>
        <v>Consultorio N° 1</v>
      </c>
      <c r="AP13" s="55">
        <f t="shared" ref="AP13:AQ13" si="13">C34</f>
        <v>0</v>
      </c>
      <c r="AQ13" s="55">
        <f t="shared" si="13"/>
        <v>0</v>
      </c>
      <c r="AR13" s="55">
        <f>U34</f>
        <v>0</v>
      </c>
      <c r="AS13" s="55">
        <f>S34</f>
        <v>0</v>
      </c>
      <c r="AT13" s="55">
        <f>S35</f>
        <v>0</v>
      </c>
      <c r="AU13" s="55">
        <f>U35</f>
        <v>0</v>
      </c>
      <c r="AV13" s="55">
        <f>S36</f>
        <v>0</v>
      </c>
      <c r="AW13" s="55">
        <f>U36</f>
        <v>0</v>
      </c>
      <c r="AX13" s="55">
        <f>U37</f>
        <v>0</v>
      </c>
      <c r="AY13" s="55">
        <f>F37</f>
        <v>0</v>
      </c>
      <c r="AZ13" s="56"/>
      <c r="BA13" s="79" t="str">
        <f ca="1">IFERROR(__xludf.DUMMYFUNCTION("""COMPUTED_VALUE"""),"Nelly Colmenares")</f>
        <v>Nelly Colmenares</v>
      </c>
      <c r="BB13" s="83">
        <f ca="1">IFERROR(__xludf.DUMMYFUNCTION("""COMPUTED_VALUE"""),46317)</f>
        <v>46317</v>
      </c>
      <c r="BC13" s="82">
        <f ca="1">IFERROR(__xludf.DUMMYFUNCTION("""COMPUTED_VALUE"""),50)</f>
        <v>50</v>
      </c>
      <c r="BD13" s="91" t="str">
        <f ca="1">IFERROR(__xludf.DUMMYFUNCTION("""COMPUTED_VALUE"""),"Dr. Carlos Eduardo Márquez")</f>
        <v>Dr. Carlos Eduardo Márquez</v>
      </c>
      <c r="BE13" s="56"/>
      <c r="BF13" s="56"/>
      <c r="BG13" s="56"/>
      <c r="BH13" s="56"/>
      <c r="BI13" s="56"/>
      <c r="BJ13" s="56"/>
      <c r="BK13" s="56"/>
      <c r="BL13" s="56"/>
      <c r="BM13" s="56"/>
      <c r="BN13" s="56"/>
    </row>
    <row r="14" spans="1:66" ht="11.25" customHeight="1">
      <c r="A14" s="222">
        <f>A10+$Q$13/1440</f>
        <v>0.41666666666666669</v>
      </c>
      <c r="B14" s="38"/>
      <c r="C14" s="224"/>
      <c r="D14" s="225"/>
      <c r="E14" s="40" t="s">
        <v>36</v>
      </c>
      <c r="F14" s="42" t="str">
        <f>IF(D14&lt;&gt;"", VLOOKUP(D14,'Base de Datos'!$A$2:$D1268,2,FALSE()),"")</f>
        <v/>
      </c>
      <c r="G14" s="260" t="s">
        <v>52</v>
      </c>
      <c r="H14" s="261" t="s">
        <v>369</v>
      </c>
      <c r="I14" s="118" t="s">
        <v>36</v>
      </c>
      <c r="J14" s="42">
        <f>IF(H14&lt;&gt;"", VLOOKUP(H14,'Base de Datos'!$A$2:$D1268,2,FALSE()),"")</f>
        <v>0</v>
      </c>
      <c r="K14" s="260" t="s">
        <v>52</v>
      </c>
      <c r="L14" s="261" t="s">
        <v>370</v>
      </c>
      <c r="M14" s="118" t="s">
        <v>36</v>
      </c>
      <c r="N14" s="42" t="str">
        <f>IF(L14&lt;&gt;"", VLOOKUP(L14,'Base de Datos'!$A$2:$D1268,2,FALSE()),"")</f>
        <v>Nixon Chirino</v>
      </c>
      <c r="O14" s="43"/>
      <c r="P14" s="1"/>
      <c r="Q14" s="1"/>
      <c r="R14" s="15"/>
      <c r="S14" s="45"/>
      <c r="T14" s="45" t="s">
        <v>37</v>
      </c>
      <c r="U14" s="46"/>
      <c r="V14" s="47"/>
      <c r="W14" s="45"/>
      <c r="X14" s="45" t="s">
        <v>37</v>
      </c>
      <c r="Y14" s="46">
        <v>80</v>
      </c>
      <c r="Z14" s="47"/>
      <c r="AA14" s="45"/>
      <c r="AB14" s="45" t="s">
        <v>37</v>
      </c>
      <c r="AC14" s="46">
        <v>50</v>
      </c>
      <c r="AD14" s="48"/>
      <c r="AE14" s="232" t="s">
        <v>57</v>
      </c>
      <c r="AF14" s="230"/>
      <c r="AG14" s="49">
        <f t="shared" si="0"/>
        <v>5</v>
      </c>
      <c r="AH14" s="50">
        <f t="shared" si="1"/>
        <v>2</v>
      </c>
      <c r="AI14" s="51">
        <f t="shared" si="2"/>
        <v>100</v>
      </c>
      <c r="AJ14" s="51">
        <f t="shared" ca="1" si="3"/>
        <v>0</v>
      </c>
      <c r="AK14" s="51">
        <f t="shared" ca="1" si="4"/>
        <v>0</v>
      </c>
      <c r="AL14" s="52">
        <f t="shared" ca="1" si="5"/>
        <v>50</v>
      </c>
      <c r="AM14" s="48"/>
      <c r="AN14" s="53">
        <f>A4</f>
        <v>46296</v>
      </c>
      <c r="AO14" s="54" t="str">
        <f>C5</f>
        <v>Consultorio N° 1</v>
      </c>
      <c r="AP14" s="55">
        <f t="shared" ref="AP14:AQ14" si="14">C38</f>
        <v>0</v>
      </c>
      <c r="AQ14" s="55">
        <f t="shared" si="14"/>
        <v>0</v>
      </c>
      <c r="AR14" s="55">
        <f>U38</f>
        <v>0</v>
      </c>
      <c r="AS14" s="55">
        <f>S38</f>
        <v>0</v>
      </c>
      <c r="AT14" s="55">
        <f>S39</f>
        <v>0</v>
      </c>
      <c r="AU14" s="55">
        <f>U39</f>
        <v>0</v>
      </c>
      <c r="AV14" s="55">
        <f>S40</f>
        <v>0</v>
      </c>
      <c r="AW14" s="55">
        <f>U40</f>
        <v>0</v>
      </c>
      <c r="AX14" s="55">
        <f>U41</f>
        <v>0</v>
      </c>
      <c r="AY14" s="55">
        <f>F41</f>
        <v>0</v>
      </c>
      <c r="AZ14" s="56"/>
      <c r="BA14" s="79" t="str">
        <f ca="1">IFERROR(__xludf.DUMMYFUNCTION("""COMPUTED_VALUE"""),"Scarly Contreras")</f>
        <v>Scarly Contreras</v>
      </c>
      <c r="BB14" s="83">
        <f ca="1">IFERROR(__xludf.DUMMYFUNCTION("""COMPUTED_VALUE"""),46317)</f>
        <v>46317</v>
      </c>
      <c r="BC14" s="82">
        <f ca="1">IFERROR(__xludf.DUMMYFUNCTION("""COMPUTED_VALUE"""),50)</f>
        <v>50</v>
      </c>
      <c r="BD14" s="84" t="str">
        <f ca="1">IFERROR(__xludf.DUMMYFUNCTION("""COMPUTED_VALUE"""),"Dr. Carlos Eduardo Márquez")</f>
        <v>Dr. Carlos Eduardo Márquez</v>
      </c>
      <c r="BE14" s="56"/>
      <c r="BF14" s="247" t="s">
        <v>60</v>
      </c>
      <c r="BG14" s="214"/>
      <c r="BH14" s="214"/>
      <c r="BI14" s="214"/>
      <c r="BJ14" s="215"/>
      <c r="BK14" s="56"/>
      <c r="BL14" s="56"/>
      <c r="BM14" s="56"/>
      <c r="BN14" s="56"/>
    </row>
    <row r="15" spans="1:66" ht="11.25" customHeight="1">
      <c r="A15" s="220"/>
      <c r="B15" s="38"/>
      <c r="C15" s="205"/>
      <c r="D15" s="208"/>
      <c r="E15" s="57" t="s">
        <v>42</v>
      </c>
      <c r="F15" s="58" t="str">
        <f>IF(D14&lt;&gt;"", VLOOKUP(D14,'Base de Datos'!$A$2:$D1268,3,FALSE()),"")</f>
        <v/>
      </c>
      <c r="G15" s="205"/>
      <c r="H15" s="208"/>
      <c r="I15" s="57" t="s">
        <v>42</v>
      </c>
      <c r="J15" s="58">
        <f>IF(H14&lt;&gt;"", VLOOKUP(H14,'Base de Datos'!$A$2:$D1268,3,FALSE()),"")</f>
        <v>4142211179</v>
      </c>
      <c r="K15" s="205"/>
      <c r="L15" s="208"/>
      <c r="M15" s="57" t="s">
        <v>42</v>
      </c>
      <c r="N15" s="58">
        <f>IF(L14&lt;&gt;"", VLOOKUP(L14,'Base de Datos'!$A$2:$D1268,3,FALSE()),"")</f>
        <v>4142050888</v>
      </c>
      <c r="O15" s="43"/>
      <c r="P15" s="119" t="s">
        <v>58</v>
      </c>
      <c r="Q15" s="44"/>
      <c r="R15" s="15"/>
      <c r="S15" s="229"/>
      <c r="T15" s="230"/>
      <c r="U15" s="59"/>
      <c r="V15" s="47"/>
      <c r="W15" s="229" t="s">
        <v>56</v>
      </c>
      <c r="X15" s="230"/>
      <c r="Y15" s="59">
        <v>68814.399999999994</v>
      </c>
      <c r="Z15" s="47"/>
      <c r="AA15" s="229" t="s">
        <v>104</v>
      </c>
      <c r="AB15" s="230"/>
      <c r="AC15" s="59">
        <v>42953</v>
      </c>
      <c r="AD15" s="48"/>
      <c r="AE15" s="251" t="s">
        <v>59</v>
      </c>
      <c r="AF15" s="239"/>
      <c r="AG15" s="49">
        <f t="shared" si="0"/>
        <v>8</v>
      </c>
      <c r="AH15" s="50">
        <f t="shared" si="1"/>
        <v>8</v>
      </c>
      <c r="AI15" s="51">
        <f t="shared" si="2"/>
        <v>450</v>
      </c>
      <c r="AJ15" s="51">
        <f t="shared" ca="1" si="3"/>
        <v>375</v>
      </c>
      <c r="AK15" s="51">
        <f t="shared" ca="1" si="4"/>
        <v>350</v>
      </c>
      <c r="AL15" s="52">
        <f t="shared" ca="1" si="5"/>
        <v>400</v>
      </c>
      <c r="AM15" s="48"/>
      <c r="AN15" s="53">
        <f>A4</f>
        <v>46296</v>
      </c>
      <c r="AO15" s="54" t="str">
        <f>C5</f>
        <v>Consultorio N° 1</v>
      </c>
      <c r="AP15" s="55">
        <f t="shared" ref="AP15:AQ15" si="15">C42</f>
        <v>0</v>
      </c>
      <c r="AQ15" s="55">
        <f t="shared" si="15"/>
        <v>0</v>
      </c>
      <c r="AR15" s="55">
        <f>U42</f>
        <v>0</v>
      </c>
      <c r="AS15" s="55">
        <f>S42</f>
        <v>0</v>
      </c>
      <c r="AT15" s="55">
        <f>S43</f>
        <v>0</v>
      </c>
      <c r="AU15" s="55">
        <f>U43</f>
        <v>0</v>
      </c>
      <c r="AV15" s="55">
        <f>S44</f>
        <v>0</v>
      </c>
      <c r="AW15" s="55">
        <f>U44</f>
        <v>0</v>
      </c>
      <c r="AX15" s="55">
        <f>U45</f>
        <v>0</v>
      </c>
      <c r="AY15" s="55">
        <f>F45</f>
        <v>0</v>
      </c>
      <c r="AZ15" s="56"/>
      <c r="BA15" s="79" t="str">
        <f ca="1">IFERROR(__xludf.DUMMYFUNCTION("""COMPUTED_VALUE"""),"Geraldine Bastidas")</f>
        <v>Geraldine Bastidas</v>
      </c>
      <c r="BB15" s="83">
        <f ca="1">IFERROR(__xludf.DUMMYFUNCTION("""COMPUTED_VALUE"""),46322)</f>
        <v>46322</v>
      </c>
      <c r="BC15" s="82">
        <f ca="1">IFERROR(__xludf.DUMMYFUNCTION("""COMPUTED_VALUE"""),50)</f>
        <v>50</v>
      </c>
      <c r="BD15" s="84" t="str">
        <f ca="1">IFERROR(__xludf.DUMMYFUNCTION("""COMPUTED_VALUE"""),"Dra. Mónica Porras")</f>
        <v>Dra. Mónica Porras</v>
      </c>
      <c r="BE15" s="56"/>
      <c r="BF15" s="60" t="s">
        <v>39</v>
      </c>
      <c r="BG15" s="62" t="s">
        <v>41</v>
      </c>
      <c r="BH15" s="61" t="s">
        <v>2</v>
      </c>
      <c r="BI15" s="62" t="s">
        <v>40</v>
      </c>
      <c r="BJ15" s="63" t="s">
        <v>20</v>
      </c>
      <c r="BK15" s="56"/>
      <c r="BL15" s="56"/>
      <c r="BM15" s="56"/>
      <c r="BN15" s="56"/>
    </row>
    <row r="16" spans="1:66" ht="11.25" customHeight="1">
      <c r="A16" s="220"/>
      <c r="B16" s="38"/>
      <c r="C16" s="205"/>
      <c r="D16" s="208"/>
      <c r="E16" s="57" t="s">
        <v>44</v>
      </c>
      <c r="F16" s="58" t="str">
        <f>IF(D14&lt;&gt;"", VLOOKUP(D14,'Base de Datos'!$A$2:$D1268,4,FALSE()),"")</f>
        <v/>
      </c>
      <c r="G16" s="205"/>
      <c r="H16" s="208"/>
      <c r="I16" s="57" t="s">
        <v>44</v>
      </c>
      <c r="J16" s="58" t="str">
        <f>IF(H14&lt;&gt;"", VLOOKUP(H14,'Base de Datos'!$A$2:$D1268,4,FALSE()),"")</f>
        <v>V33538605</v>
      </c>
      <c r="K16" s="205"/>
      <c r="L16" s="208"/>
      <c r="M16" s="57" t="s">
        <v>44</v>
      </c>
      <c r="N16" s="58" t="str">
        <f>IF(L14&lt;&gt;"", VLOOKUP(L14,'Base de Datos'!$A$2:$D1268,4,FALSE()),"")</f>
        <v>V32935572</v>
      </c>
      <c r="O16" s="43"/>
      <c r="P16" s="120" t="s">
        <v>61</v>
      </c>
      <c r="Q16" s="121" t="s">
        <v>62</v>
      </c>
      <c r="R16" s="15"/>
      <c r="S16" s="229"/>
      <c r="T16" s="230"/>
      <c r="U16" s="59"/>
      <c r="V16" s="47"/>
      <c r="W16" s="229"/>
      <c r="X16" s="230"/>
      <c r="Y16" s="59"/>
      <c r="Z16" s="47"/>
      <c r="AA16" s="229"/>
      <c r="AB16" s="230"/>
      <c r="AC16" s="59"/>
      <c r="AD16" s="48"/>
      <c r="AE16" s="252" t="s">
        <v>63</v>
      </c>
      <c r="AF16" s="253"/>
      <c r="AG16" s="49">
        <f t="shared" si="0"/>
        <v>6</v>
      </c>
      <c r="AH16" s="50">
        <f t="shared" si="1"/>
        <v>5</v>
      </c>
      <c r="AI16" s="51">
        <f t="shared" si="2"/>
        <v>300</v>
      </c>
      <c r="AJ16" s="51">
        <f t="shared" ca="1" si="3"/>
        <v>150</v>
      </c>
      <c r="AK16" s="51">
        <f t="shared" ca="1" si="4"/>
        <v>150</v>
      </c>
      <c r="AL16" s="52">
        <f t="shared" ca="1" si="5"/>
        <v>225</v>
      </c>
      <c r="AM16" s="48"/>
      <c r="AN16" s="53">
        <f>A4</f>
        <v>46296</v>
      </c>
      <c r="AO16" s="54" t="s">
        <v>17</v>
      </c>
      <c r="AP16" s="55">
        <f t="shared" ref="AP16:AQ16" si="16">C46</f>
        <v>0</v>
      </c>
      <c r="AQ16" s="55">
        <f t="shared" si="16"/>
        <v>0</v>
      </c>
      <c r="AR16" s="55">
        <f>U46</f>
        <v>0</v>
      </c>
      <c r="AS16" s="55">
        <f>S46</f>
        <v>0</v>
      </c>
      <c r="AT16" s="55">
        <f>S47</f>
        <v>0</v>
      </c>
      <c r="AU16" s="55">
        <f>U47</f>
        <v>0</v>
      </c>
      <c r="AV16" s="55">
        <f>S48</f>
        <v>0</v>
      </c>
      <c r="AW16" s="55">
        <f>U48</f>
        <v>0</v>
      </c>
      <c r="AX16" s="55">
        <f>U49</f>
        <v>0</v>
      </c>
      <c r="AY16" s="55">
        <f>F49</f>
        <v>0</v>
      </c>
      <c r="AZ16" s="56"/>
      <c r="BA16" s="79" t="str">
        <f ca="1">IFERROR(__xludf.DUMMYFUNCTION("""COMPUTED_VALUE"""),"Anyeling Herrera")</f>
        <v>Anyeling Herrera</v>
      </c>
      <c r="BB16" s="83">
        <f ca="1">IFERROR(__xludf.DUMMYFUNCTION("""COMPUTED_VALUE"""),46323)</f>
        <v>46323</v>
      </c>
      <c r="BC16" s="82">
        <f ca="1">IFERROR(__xludf.DUMMYFUNCTION("""COMPUTED_VALUE"""),50)</f>
        <v>50</v>
      </c>
      <c r="BD16" s="84" t="str">
        <f ca="1">IFERROR(__xludf.DUMMYFUNCTION("""COMPUTED_VALUE"""),"Luzmir Fagúndez")</f>
        <v>Luzmir Fagúndez</v>
      </c>
      <c r="BE16" s="56"/>
      <c r="BF16" s="69" t="str">
        <f ca="1">IFERROR(__xludf.DUMMYFUNCTION("QUERY(AN:AY, ""SELECT AQ, AX, AN, AR, AY WHERE AS = 'Publicidad' AND (AP = '💲' OR AP = '📦') ORDER BY AN"", )"),"#N/A")</f>
        <v>#N/A</v>
      </c>
      <c r="BG16" s="125"/>
      <c r="BH16" s="70"/>
      <c r="BI16" s="50"/>
      <c r="BJ16" s="126"/>
      <c r="BK16" s="56"/>
      <c r="BL16" s="56"/>
      <c r="BM16" s="56"/>
      <c r="BN16" s="56"/>
    </row>
    <row r="17" spans="1:66" ht="11.25" customHeight="1">
      <c r="A17" s="221"/>
      <c r="B17" s="38"/>
      <c r="C17" s="206"/>
      <c r="D17" s="209"/>
      <c r="E17" s="85" t="s">
        <v>46</v>
      </c>
      <c r="F17" s="86"/>
      <c r="G17" s="206"/>
      <c r="H17" s="209"/>
      <c r="I17" s="85" t="s">
        <v>46</v>
      </c>
      <c r="J17" s="108" t="s">
        <v>69</v>
      </c>
      <c r="K17" s="206"/>
      <c r="L17" s="209"/>
      <c r="M17" s="85" t="s">
        <v>46</v>
      </c>
      <c r="N17" s="108" t="s">
        <v>55</v>
      </c>
      <c r="O17" s="43"/>
      <c r="P17" s="123" t="s">
        <v>64</v>
      </c>
      <c r="Q17" s="124" t="s">
        <v>65</v>
      </c>
      <c r="R17" s="15"/>
      <c r="S17" s="227" t="str">
        <f>IF(OR(S14="Empleado",S14="Familiar"),"Nombre del Empleado","N° Factura")</f>
        <v>N° Factura</v>
      </c>
      <c r="T17" s="228"/>
      <c r="U17" s="89"/>
      <c r="V17" s="47"/>
      <c r="W17" s="227" t="str">
        <f>IF(OR(W14="Empleado",W14="Familiar"),"Nombre del Empleado","N° Factura")</f>
        <v>N° Factura</v>
      </c>
      <c r="X17" s="228"/>
      <c r="Y17" s="89"/>
      <c r="Z17" s="47"/>
      <c r="AA17" s="227" t="str">
        <f>IF(OR(AA14="Empleado",AA14="Familiar"),"Nombre del Empleado","N° Factura")</f>
        <v>N° Factura</v>
      </c>
      <c r="AB17" s="228"/>
      <c r="AC17" s="89"/>
      <c r="AD17" s="48"/>
      <c r="AE17" s="252" t="s">
        <v>66</v>
      </c>
      <c r="AF17" s="253"/>
      <c r="AG17" s="49">
        <f t="shared" si="0"/>
        <v>0</v>
      </c>
      <c r="AH17" s="50">
        <f t="shared" si="1"/>
        <v>0</v>
      </c>
      <c r="AI17" s="51">
        <f t="shared" si="2"/>
        <v>0</v>
      </c>
      <c r="AJ17" s="51">
        <f t="shared" ca="1" si="3"/>
        <v>0</v>
      </c>
      <c r="AK17" s="51">
        <f t="shared" ca="1" si="4"/>
        <v>0</v>
      </c>
      <c r="AL17" s="52">
        <f t="shared" ca="1" si="5"/>
        <v>0</v>
      </c>
      <c r="AM17" s="48"/>
      <c r="AN17" s="53">
        <f>A4</f>
        <v>46296</v>
      </c>
      <c r="AO17" s="54" t="s">
        <v>17</v>
      </c>
      <c r="AP17" s="55">
        <f t="shared" ref="AP17:AQ17" si="17">C50</f>
        <v>0</v>
      </c>
      <c r="AQ17" s="55">
        <f t="shared" si="17"/>
        <v>0</v>
      </c>
      <c r="AR17" s="55">
        <f>U50</f>
        <v>0</v>
      </c>
      <c r="AS17" s="55">
        <f>S50</f>
        <v>0</v>
      </c>
      <c r="AT17" s="55">
        <f>S51</f>
        <v>0</v>
      </c>
      <c r="AU17" s="55">
        <f>U51</f>
        <v>0</v>
      </c>
      <c r="AV17" s="55">
        <f>S52</f>
        <v>0</v>
      </c>
      <c r="AW17" s="55">
        <f>U52</f>
        <v>0</v>
      </c>
      <c r="AX17" s="55">
        <f>U53</f>
        <v>0</v>
      </c>
      <c r="AY17" s="55">
        <f>F53</f>
        <v>0</v>
      </c>
      <c r="AZ17" s="56"/>
      <c r="BA17" s="79" t="str">
        <f ca="1">IFERROR(__xludf.DUMMYFUNCTION("""COMPUTED_VALUE"""),"MARY BELEN LEON")</f>
        <v>MARY BELEN LEON</v>
      </c>
      <c r="BB17" s="83">
        <f ca="1">IFERROR(__xludf.DUMMYFUNCTION("""COMPUTED_VALUE"""),46323)</f>
        <v>46323</v>
      </c>
      <c r="BC17" s="82">
        <f ca="1">IFERROR(__xludf.DUMMYFUNCTION("""COMPUTED_VALUE"""),50)</f>
        <v>50</v>
      </c>
      <c r="BD17" s="84" t="str">
        <f ca="1">IFERROR(__xludf.DUMMYFUNCTION("""COMPUTED_VALUE"""),"Luzmir Fagúndez")</f>
        <v>Luzmir Fagúndez</v>
      </c>
      <c r="BE17" s="56"/>
      <c r="BF17" s="79"/>
      <c r="BG17" s="82"/>
      <c r="BH17" s="82"/>
      <c r="BI17" s="82"/>
      <c r="BJ17" s="84"/>
      <c r="BK17" s="56"/>
      <c r="BL17" s="56"/>
      <c r="BM17" s="56"/>
      <c r="BN17" s="56"/>
    </row>
    <row r="18" spans="1:66" ht="11.25" customHeight="1">
      <c r="A18" s="222">
        <f>A14+$Q$13/1440</f>
        <v>0.45833333333333337</v>
      </c>
      <c r="B18" s="38"/>
      <c r="C18" s="224"/>
      <c r="D18" s="225"/>
      <c r="E18" s="40" t="s">
        <v>36</v>
      </c>
      <c r="F18" s="42" t="str">
        <f>IF(D18&lt;&gt;"", VLOOKUP(D18,'Base de Datos'!$A$2:$D1268,2,FALSE()),"")</f>
        <v/>
      </c>
      <c r="G18" s="224" t="s">
        <v>52</v>
      </c>
      <c r="H18" s="223" t="s">
        <v>371</v>
      </c>
      <c r="I18" s="40" t="s">
        <v>36</v>
      </c>
      <c r="J18" s="42">
        <f>IF(H18&lt;&gt;"", VLOOKUP(H18,'Base de Datos'!$A$2:$D1268,2,FALSE()),"")</f>
        <v>0</v>
      </c>
      <c r="K18" s="224" t="s">
        <v>78</v>
      </c>
      <c r="L18" s="223" t="s">
        <v>191</v>
      </c>
      <c r="M18" s="40" t="s">
        <v>36</v>
      </c>
      <c r="N18" s="42">
        <f>IF(L18&lt;&gt;"", VLOOKUP(L18,'Base de Datos'!$A$2:$D1268,2,FALSE()),"")</f>
        <v>0</v>
      </c>
      <c r="O18" s="43"/>
      <c r="P18" s="127" t="s">
        <v>67</v>
      </c>
      <c r="Q18" s="128" t="s">
        <v>68</v>
      </c>
      <c r="R18" s="15"/>
      <c r="S18" s="45"/>
      <c r="T18" s="45" t="s">
        <v>37</v>
      </c>
      <c r="U18" s="46"/>
      <c r="V18" s="47"/>
      <c r="W18" s="45"/>
      <c r="X18" s="45" t="s">
        <v>37</v>
      </c>
      <c r="Y18" s="46">
        <v>60</v>
      </c>
      <c r="Z18" s="47"/>
      <c r="AA18" s="45" t="s">
        <v>12</v>
      </c>
      <c r="AB18" s="45" t="s">
        <v>37</v>
      </c>
      <c r="AC18" s="46">
        <v>50</v>
      </c>
      <c r="AD18" s="48"/>
      <c r="AE18" s="258" t="s">
        <v>69</v>
      </c>
      <c r="AF18" s="259"/>
      <c r="AG18" s="129">
        <f t="shared" si="0"/>
        <v>10</v>
      </c>
      <c r="AH18" s="50">
        <f t="shared" si="1"/>
        <v>10</v>
      </c>
      <c r="AI18" s="51">
        <f t="shared" si="2"/>
        <v>660</v>
      </c>
      <c r="AJ18" s="51">
        <f t="shared" ca="1" si="3"/>
        <v>610</v>
      </c>
      <c r="AK18" s="51">
        <f t="shared" ca="1" si="4"/>
        <v>610</v>
      </c>
      <c r="AL18" s="52">
        <f t="shared" ca="1" si="5"/>
        <v>635</v>
      </c>
      <c r="AM18" s="48"/>
      <c r="AN18" s="53">
        <f>A4</f>
        <v>46296</v>
      </c>
      <c r="AO18" s="54" t="s">
        <v>17</v>
      </c>
      <c r="AP18" s="55">
        <f t="shared" ref="AP18:AQ18" si="18">C54</f>
        <v>0</v>
      </c>
      <c r="AQ18" s="55">
        <f t="shared" si="18"/>
        <v>0</v>
      </c>
      <c r="AR18" s="55">
        <f>U54</f>
        <v>0</v>
      </c>
      <c r="AS18" s="55">
        <f>S54</f>
        <v>0</v>
      </c>
      <c r="AT18" s="55">
        <f>S55</f>
        <v>0</v>
      </c>
      <c r="AU18" s="55">
        <f>U55</f>
        <v>0</v>
      </c>
      <c r="AV18" s="55">
        <f>S56</f>
        <v>0</v>
      </c>
      <c r="AW18" s="55">
        <f>U56</f>
        <v>0</v>
      </c>
      <c r="AX18" s="55">
        <f>U57</f>
        <v>0</v>
      </c>
      <c r="AY18" s="55">
        <f>F57</f>
        <v>0</v>
      </c>
      <c r="AZ18" s="56"/>
      <c r="BA18" s="79" t="str">
        <f ca="1">IFERROR(__xludf.DUMMYFUNCTION("""COMPUTED_VALUE"""),"Karina Borges")</f>
        <v>Karina Borges</v>
      </c>
      <c r="BB18" s="83">
        <f ca="1">IFERROR(__xludf.DUMMYFUNCTION("""COMPUTED_VALUE"""),46323)</f>
        <v>46323</v>
      </c>
      <c r="BC18" s="82">
        <f ca="1">IFERROR(__xludf.DUMMYFUNCTION("""COMPUTED_VALUE"""),50)</f>
        <v>50</v>
      </c>
      <c r="BD18" s="84" t="str">
        <f ca="1">IFERROR(__xludf.DUMMYFUNCTION("""COMPUTED_VALUE"""),"Luzmir Fagúndez")</f>
        <v>Luzmir Fagúndez</v>
      </c>
      <c r="BE18" s="56"/>
      <c r="BF18" s="100"/>
      <c r="BG18" s="101"/>
      <c r="BH18" s="101"/>
      <c r="BI18" s="101"/>
      <c r="BJ18" s="102"/>
      <c r="BK18" s="56"/>
      <c r="BL18" s="56"/>
      <c r="BM18" s="56"/>
      <c r="BN18" s="56"/>
    </row>
    <row r="19" spans="1:66" ht="11.25" customHeight="1">
      <c r="A19" s="220"/>
      <c r="B19" s="38"/>
      <c r="C19" s="205"/>
      <c r="D19" s="208"/>
      <c r="E19" s="57" t="s">
        <v>42</v>
      </c>
      <c r="F19" s="58" t="str">
        <f>IF(D18&lt;&gt;"", VLOOKUP(D18,'Base de Datos'!$A$2:$D1268,3,FALSE()),"")</f>
        <v/>
      </c>
      <c r="G19" s="205"/>
      <c r="H19" s="208"/>
      <c r="I19" s="57" t="s">
        <v>42</v>
      </c>
      <c r="J19" s="58">
        <f>IF(H18&lt;&gt;"", VLOOKUP(H18,'Base de Datos'!$A$2:$D1268,3,FALSE()),"")</f>
        <v>4141491568</v>
      </c>
      <c r="K19" s="205"/>
      <c r="L19" s="208"/>
      <c r="M19" s="57" t="s">
        <v>42</v>
      </c>
      <c r="N19" s="58">
        <f>IF(L18&lt;&gt;"", VLOOKUP(L18,'Base de Datos'!$A$2:$D1268,3,FALSE()),"")</f>
        <v>4241189554</v>
      </c>
      <c r="O19" s="43"/>
      <c r="P19" s="130" t="s">
        <v>70</v>
      </c>
      <c r="Q19" s="131" t="s">
        <v>71</v>
      </c>
      <c r="R19" s="15"/>
      <c r="S19" s="229"/>
      <c r="T19" s="230"/>
      <c r="U19" s="59"/>
      <c r="V19" s="47"/>
      <c r="W19" s="229"/>
      <c r="X19" s="230"/>
      <c r="Y19" s="59">
        <v>51610.8</v>
      </c>
      <c r="Z19" s="47"/>
      <c r="AA19" s="229"/>
      <c r="AB19" s="230"/>
      <c r="AC19" s="59"/>
      <c r="AD19" s="48"/>
      <c r="AE19" s="254" t="s">
        <v>72</v>
      </c>
      <c r="AF19" s="255"/>
      <c r="AG19" s="49">
        <f t="shared" si="0"/>
        <v>0</v>
      </c>
      <c r="AH19" s="50">
        <f t="shared" si="1"/>
        <v>0</v>
      </c>
      <c r="AI19" s="51">
        <f t="shared" si="2"/>
        <v>0</v>
      </c>
      <c r="AJ19" s="51">
        <f t="shared" ca="1" si="3"/>
        <v>0</v>
      </c>
      <c r="AK19" s="51">
        <f t="shared" ca="1" si="4"/>
        <v>0</v>
      </c>
      <c r="AL19" s="52">
        <f t="shared" ca="1" si="5"/>
        <v>0</v>
      </c>
      <c r="AM19" s="48"/>
      <c r="AN19" s="53">
        <f>A4</f>
        <v>46296</v>
      </c>
      <c r="AO19" s="54" t="str">
        <f>G5</f>
        <v>Consultorio N° 2</v>
      </c>
      <c r="AP19" s="55">
        <f t="shared" ref="AP19:AQ19" si="19">G6</f>
        <v>0</v>
      </c>
      <c r="AQ19" s="55">
        <f t="shared" si="19"/>
        <v>0</v>
      </c>
      <c r="AR19" s="55">
        <f>Y6</f>
        <v>0</v>
      </c>
      <c r="AS19" s="55">
        <f>W6</f>
        <v>0</v>
      </c>
      <c r="AT19" s="55">
        <f>W7</f>
        <v>0</v>
      </c>
      <c r="AU19" s="55">
        <f>Y7</f>
        <v>0</v>
      </c>
      <c r="AV19" s="55">
        <f>W8</f>
        <v>0</v>
      </c>
      <c r="AW19" s="55">
        <f>Y8</f>
        <v>0</v>
      </c>
      <c r="AX19" s="55">
        <f>Y9</f>
        <v>0</v>
      </c>
      <c r="AY19" s="55">
        <f>J9</f>
        <v>0</v>
      </c>
      <c r="AZ19" s="56"/>
      <c r="BA19" s="79"/>
      <c r="BB19" s="82"/>
      <c r="BC19" s="82"/>
      <c r="BD19" s="84"/>
      <c r="BE19" s="56"/>
      <c r="BF19" s="56"/>
      <c r="BG19" s="56"/>
      <c r="BH19" s="56"/>
      <c r="BI19" s="56"/>
      <c r="BJ19" s="56"/>
      <c r="BK19" s="56"/>
      <c r="BL19" s="56"/>
      <c r="BM19" s="56"/>
      <c r="BN19" s="56"/>
    </row>
    <row r="20" spans="1:66" ht="11.25" customHeight="1">
      <c r="A20" s="220"/>
      <c r="B20" s="38"/>
      <c r="C20" s="205"/>
      <c r="D20" s="208"/>
      <c r="E20" s="57" t="s">
        <v>44</v>
      </c>
      <c r="F20" s="58" t="str">
        <f>IF(D18&lt;&gt;"", VLOOKUP(D18,'Base de Datos'!$A$2:$D1268,4,FALSE()),"")</f>
        <v/>
      </c>
      <c r="G20" s="205"/>
      <c r="H20" s="208"/>
      <c r="I20" s="57" t="s">
        <v>44</v>
      </c>
      <c r="J20" s="58" t="str">
        <f>IF(H18&lt;&gt;"", VLOOKUP(H18,'Base de Datos'!$A$2:$D1268,4,FALSE()),"")</f>
        <v>V31046122</v>
      </c>
      <c r="K20" s="205"/>
      <c r="L20" s="208"/>
      <c r="M20" s="57" t="s">
        <v>44</v>
      </c>
      <c r="N20" s="58" t="str">
        <f>IF(L18&lt;&gt;"", VLOOKUP(L18,'Base de Datos'!$A$2:$D1268,4,FALSE()),"")</f>
        <v>V10819565</v>
      </c>
      <c r="O20" s="43"/>
      <c r="P20" s="132" t="s">
        <v>73</v>
      </c>
      <c r="Q20" s="133" t="s">
        <v>74</v>
      </c>
      <c r="R20" s="15"/>
      <c r="S20" s="229"/>
      <c r="T20" s="230"/>
      <c r="U20" s="59"/>
      <c r="V20" s="47"/>
      <c r="W20" s="229"/>
      <c r="X20" s="230"/>
      <c r="Y20" s="59"/>
      <c r="Z20" s="47"/>
      <c r="AA20" s="229"/>
      <c r="AB20" s="230"/>
      <c r="AC20" s="59"/>
      <c r="AD20" s="48"/>
      <c r="AE20" s="256" t="s">
        <v>75</v>
      </c>
      <c r="AF20" s="257"/>
      <c r="AG20" s="134">
        <f t="shared" si="0"/>
        <v>0</v>
      </c>
      <c r="AH20" s="135">
        <f t="shared" si="1"/>
        <v>0</v>
      </c>
      <c r="AI20" s="136">
        <f t="shared" si="2"/>
        <v>0</v>
      </c>
      <c r="AJ20" s="51">
        <f t="shared" ca="1" si="3"/>
        <v>0</v>
      </c>
      <c r="AK20" s="51">
        <f t="shared" ca="1" si="4"/>
        <v>0</v>
      </c>
      <c r="AL20" s="52">
        <f t="shared" ca="1" si="5"/>
        <v>0</v>
      </c>
      <c r="AM20" s="48"/>
      <c r="AN20" s="53">
        <f>A4</f>
        <v>46296</v>
      </c>
      <c r="AO20" s="54" t="str">
        <f>G5</f>
        <v>Consultorio N° 2</v>
      </c>
      <c r="AP20" s="55" t="str">
        <f t="shared" ref="AP20:AQ20" si="20">G10</f>
        <v>📦</v>
      </c>
      <c r="AQ20" s="55" t="str">
        <f t="shared" si="20"/>
        <v>Luis Onofre</v>
      </c>
      <c r="AR20" s="55">
        <f>Y10</f>
        <v>50</v>
      </c>
      <c r="AS20" s="55" t="str">
        <f>W10</f>
        <v>Participante</v>
      </c>
      <c r="AT20" s="55">
        <f>W11</f>
        <v>0</v>
      </c>
      <c r="AU20" s="55">
        <f>Y11</f>
        <v>0</v>
      </c>
      <c r="AV20" s="55">
        <f>W12</f>
        <v>0</v>
      </c>
      <c r="AW20" s="55">
        <f>Y12</f>
        <v>0</v>
      </c>
      <c r="AX20" s="55">
        <f>Y13</f>
        <v>0</v>
      </c>
      <c r="AY20" s="55" t="str">
        <f>J13</f>
        <v>Dra. Evelyn Tranchino</v>
      </c>
      <c r="AZ20" s="56"/>
      <c r="BA20" s="95"/>
      <c r="BB20" s="105"/>
      <c r="BC20" s="105"/>
      <c r="BD20" s="97"/>
      <c r="BE20" s="56"/>
      <c r="BF20" s="56"/>
      <c r="BG20" s="56"/>
      <c r="BH20" s="56"/>
      <c r="BI20" s="56"/>
      <c r="BJ20" s="56"/>
      <c r="BK20" s="56"/>
      <c r="BL20" s="56"/>
      <c r="BM20" s="56"/>
      <c r="BN20" s="56"/>
    </row>
    <row r="21" spans="1:66" ht="11.25" customHeight="1">
      <c r="A21" s="221"/>
      <c r="B21" s="38"/>
      <c r="C21" s="206"/>
      <c r="D21" s="209"/>
      <c r="E21" s="85" t="s">
        <v>46</v>
      </c>
      <c r="F21" s="86"/>
      <c r="G21" s="206"/>
      <c r="H21" s="209"/>
      <c r="I21" s="85" t="s">
        <v>46</v>
      </c>
      <c r="J21" s="108" t="s">
        <v>69</v>
      </c>
      <c r="K21" s="206"/>
      <c r="L21" s="209"/>
      <c r="M21" s="85" t="s">
        <v>46</v>
      </c>
      <c r="N21" s="108" t="s">
        <v>55</v>
      </c>
      <c r="O21" s="43"/>
      <c r="P21" s="137" t="s">
        <v>52</v>
      </c>
      <c r="Q21" s="138" t="s">
        <v>76</v>
      </c>
      <c r="R21" s="15"/>
      <c r="S21" s="227" t="str">
        <f>IF(OR(S18="Empleado",S18="Familiar"),"Nombre del Empleado","N° Factura")</f>
        <v>N° Factura</v>
      </c>
      <c r="T21" s="228"/>
      <c r="U21" s="89"/>
      <c r="V21" s="47"/>
      <c r="W21" s="227" t="str">
        <f>IF(OR(W18="Empleado",W18="Familiar"),"Nombre del Empleado","N° Factura")</f>
        <v>N° Factura</v>
      </c>
      <c r="X21" s="228"/>
      <c r="Y21" s="89"/>
      <c r="Z21" s="47"/>
      <c r="AA21" s="227" t="str">
        <f>IF(OR(AA18="Empleado",AA18="Familiar"),"Nombre del Empleado","N° Factura")</f>
        <v>Nombre del Empleado</v>
      </c>
      <c r="AB21" s="228"/>
      <c r="AC21" s="89" t="s">
        <v>191</v>
      </c>
      <c r="AD21" s="48"/>
      <c r="AE21" s="232" t="s">
        <v>77</v>
      </c>
      <c r="AF21" s="230"/>
      <c r="AG21" s="90">
        <f t="shared" si="0"/>
        <v>2</v>
      </c>
      <c r="AH21" s="68">
        <f t="shared" si="1"/>
        <v>2</v>
      </c>
      <c r="AI21" s="139">
        <f t="shared" si="2"/>
        <v>100</v>
      </c>
      <c r="AJ21" s="139">
        <f t="shared" ca="1" si="3"/>
        <v>50</v>
      </c>
      <c r="AK21" s="139">
        <f t="shared" ca="1" si="4"/>
        <v>50</v>
      </c>
      <c r="AL21" s="140">
        <f t="shared" ca="1" si="5"/>
        <v>75</v>
      </c>
      <c r="AM21" s="48"/>
      <c r="AN21" s="53">
        <f>A4</f>
        <v>46296</v>
      </c>
      <c r="AO21" s="54" t="str">
        <f>G5</f>
        <v>Consultorio N° 2</v>
      </c>
      <c r="AP21" s="55" t="str">
        <f t="shared" ref="AP21:AQ21" si="21">G14</f>
        <v>💲</v>
      </c>
      <c r="AQ21" s="55" t="str">
        <f t="shared" si="21"/>
        <v>Santiago Medrano</v>
      </c>
      <c r="AR21" s="55">
        <f>Y14</f>
        <v>80</v>
      </c>
      <c r="AS21" s="55">
        <f>W14</f>
        <v>0</v>
      </c>
      <c r="AT21" s="55" t="str">
        <f>W15</f>
        <v>Punto de venta</v>
      </c>
      <c r="AU21" s="55">
        <f>Y15</f>
        <v>68814.399999999994</v>
      </c>
      <c r="AV21" s="55">
        <f>W16</f>
        <v>0</v>
      </c>
      <c r="AW21" s="55">
        <f>Y16</f>
        <v>0</v>
      </c>
      <c r="AX21" s="55">
        <f>Y17</f>
        <v>0</v>
      </c>
      <c r="AY21" s="55" t="str">
        <f>J17</f>
        <v>Dra. Evelyn Tranchino</v>
      </c>
      <c r="AZ21" s="56"/>
      <c r="BA21" s="95"/>
      <c r="BB21" s="105"/>
      <c r="BC21" s="105"/>
      <c r="BD21" s="97"/>
      <c r="BE21" s="56"/>
      <c r="BF21" s="56"/>
      <c r="BG21" s="56"/>
      <c r="BH21" s="56"/>
      <c r="BI21" s="56"/>
      <c r="BJ21" s="56"/>
      <c r="BK21" s="56"/>
      <c r="BL21" s="56"/>
      <c r="BM21" s="56"/>
      <c r="BN21" s="56"/>
    </row>
    <row r="22" spans="1:66" ht="11.25" customHeight="1">
      <c r="A22" s="222">
        <f>A18+$Q$13/1440</f>
        <v>0.5</v>
      </c>
      <c r="B22" s="38"/>
      <c r="C22" s="224"/>
      <c r="D22" s="225"/>
      <c r="E22" s="40" t="s">
        <v>36</v>
      </c>
      <c r="F22" s="42" t="str">
        <f>IF(D22&lt;&gt;"", VLOOKUP(D22,'Base de Datos'!$A$2:$D1268,2,FALSE()),"")</f>
        <v/>
      </c>
      <c r="G22" s="224"/>
      <c r="H22" s="223"/>
      <c r="I22" s="40" t="s">
        <v>36</v>
      </c>
      <c r="J22" s="42" t="str">
        <f>IF(H22&lt;&gt;"", VLOOKUP(H22,'Base de Datos'!$A$2:$D1268,2,FALSE()),"")</f>
        <v/>
      </c>
      <c r="K22" s="224"/>
      <c r="L22" s="223"/>
      <c r="M22" s="40" t="s">
        <v>36</v>
      </c>
      <c r="N22" s="42" t="str">
        <f>IF(L22&lt;&gt;"", VLOOKUP(L22,'Base de Datos'!$A$2:$D1268,2,FALSE()),"")</f>
        <v/>
      </c>
      <c r="O22" s="43"/>
      <c r="P22" s="141" t="s">
        <v>78</v>
      </c>
      <c r="Q22" s="142" t="s">
        <v>79</v>
      </c>
      <c r="R22" s="15"/>
      <c r="S22" s="45"/>
      <c r="T22" s="45" t="s">
        <v>37</v>
      </c>
      <c r="U22" s="46"/>
      <c r="V22" s="47"/>
      <c r="W22" s="45"/>
      <c r="X22" s="45" t="s">
        <v>37</v>
      </c>
      <c r="Y22" s="46"/>
      <c r="Z22" s="47"/>
      <c r="AA22" s="45"/>
      <c r="AB22" s="45" t="s">
        <v>37</v>
      </c>
      <c r="AC22" s="46"/>
      <c r="AD22" s="48"/>
      <c r="AE22" s="233" t="s">
        <v>80</v>
      </c>
      <c r="AF22" s="228"/>
      <c r="AG22" s="143">
        <f t="shared" si="0"/>
        <v>3</v>
      </c>
      <c r="AH22" s="144">
        <f t="shared" si="1"/>
        <v>3</v>
      </c>
      <c r="AI22" s="145">
        <f t="shared" si="2"/>
        <v>150</v>
      </c>
      <c r="AJ22" s="145">
        <f t="shared" ca="1" si="3"/>
        <v>50</v>
      </c>
      <c r="AK22" s="145">
        <f t="shared" ca="1" si="4"/>
        <v>50</v>
      </c>
      <c r="AL22" s="146">
        <f t="shared" ca="1" si="5"/>
        <v>100</v>
      </c>
      <c r="AM22" s="48"/>
      <c r="AN22" s="53">
        <f>A4</f>
        <v>46296</v>
      </c>
      <c r="AO22" s="54" t="str">
        <f>G5</f>
        <v>Consultorio N° 2</v>
      </c>
      <c r="AP22" s="55" t="str">
        <f t="shared" ref="AP22:AQ22" si="22">G18</f>
        <v>💲</v>
      </c>
      <c r="AQ22" s="55" t="str">
        <f t="shared" si="22"/>
        <v>Daniela Medrano</v>
      </c>
      <c r="AR22" s="55">
        <f>Y18</f>
        <v>60</v>
      </c>
      <c r="AS22" s="55">
        <f>W18</f>
        <v>0</v>
      </c>
      <c r="AT22" s="55">
        <f>W19</f>
        <v>0</v>
      </c>
      <c r="AU22" s="55">
        <f>Y19</f>
        <v>51610.8</v>
      </c>
      <c r="AV22" s="55">
        <f>W20</f>
        <v>0</v>
      </c>
      <c r="AW22" s="55">
        <f>Y20</f>
        <v>0</v>
      </c>
      <c r="AX22" s="55">
        <f>Y21</f>
        <v>0</v>
      </c>
      <c r="AY22" s="55" t="str">
        <f>J21</f>
        <v>Dra. Evelyn Tranchino</v>
      </c>
      <c r="AZ22" s="56"/>
      <c r="BA22" s="95"/>
      <c r="BB22" s="105"/>
      <c r="BC22" s="105"/>
      <c r="BD22" s="97"/>
      <c r="BE22" s="56"/>
      <c r="BF22" s="56"/>
      <c r="BG22" s="56"/>
      <c r="BH22" s="56"/>
      <c r="BI22" s="56"/>
      <c r="BJ22" s="56"/>
      <c r="BK22" s="56"/>
      <c r="BL22" s="56"/>
      <c r="BM22" s="56"/>
      <c r="BN22" s="56"/>
    </row>
    <row r="23" spans="1:66" ht="11.25" customHeight="1">
      <c r="A23" s="220"/>
      <c r="B23" s="38"/>
      <c r="C23" s="205"/>
      <c r="D23" s="208"/>
      <c r="E23" s="57" t="s">
        <v>42</v>
      </c>
      <c r="F23" s="58" t="str">
        <f>IF(D22&lt;&gt;"", VLOOKUP(D22,'Base de Datos'!$A$2:$D1268,3,FALSE()),"")</f>
        <v/>
      </c>
      <c r="G23" s="205"/>
      <c r="H23" s="208"/>
      <c r="I23" s="57" t="s">
        <v>42</v>
      </c>
      <c r="J23" s="58" t="str">
        <f>IF(H22&lt;&gt;"", VLOOKUP(H22,'Base de Datos'!$A$2:$D1268,3,FALSE()),"")</f>
        <v/>
      </c>
      <c r="K23" s="205"/>
      <c r="L23" s="208"/>
      <c r="M23" s="57" t="s">
        <v>42</v>
      </c>
      <c r="N23" s="58" t="str">
        <f>IF(L22&lt;&gt;"", VLOOKUP(L22,'Base de Datos'!$A$2:$D1268,3,FALSE()),"")</f>
        <v/>
      </c>
      <c r="O23" s="43"/>
      <c r="P23" s="1"/>
      <c r="Q23" s="147"/>
      <c r="R23" s="15"/>
      <c r="S23" s="229"/>
      <c r="T23" s="230"/>
      <c r="U23" s="59"/>
      <c r="V23" s="47"/>
      <c r="W23" s="229"/>
      <c r="X23" s="230"/>
      <c r="Y23" s="59"/>
      <c r="Z23" s="47"/>
      <c r="AA23" s="229"/>
      <c r="AB23" s="230"/>
      <c r="AC23" s="59"/>
      <c r="AD23" s="48"/>
      <c r="AE23" s="48"/>
      <c r="AF23" s="48"/>
      <c r="AG23" s="48"/>
      <c r="AH23" s="48"/>
      <c r="AI23" s="148">
        <f t="shared" ref="AI23:AL23" si="23">SUM(AI9:AI22)</f>
        <v>2910</v>
      </c>
      <c r="AJ23" s="148">
        <f t="shared" ca="1" si="23"/>
        <v>2160</v>
      </c>
      <c r="AK23" s="148">
        <f t="shared" ca="1" si="23"/>
        <v>2110</v>
      </c>
      <c r="AL23" s="148">
        <f t="shared" ca="1" si="23"/>
        <v>2510</v>
      </c>
      <c r="AM23" s="48"/>
      <c r="AN23" s="53">
        <f>A4</f>
        <v>46296</v>
      </c>
      <c r="AO23" s="149" t="str">
        <f>G5</f>
        <v>Consultorio N° 2</v>
      </c>
      <c r="AP23" s="55">
        <f t="shared" ref="AP23:AQ23" si="24">G22</f>
        <v>0</v>
      </c>
      <c r="AQ23" s="55">
        <f t="shared" si="24"/>
        <v>0</v>
      </c>
      <c r="AR23" s="55">
        <f>Y22</f>
        <v>0</v>
      </c>
      <c r="AS23" s="55">
        <f>W22</f>
        <v>0</v>
      </c>
      <c r="AT23" s="55">
        <f>W23</f>
        <v>0</v>
      </c>
      <c r="AU23" s="55">
        <f>Y23</f>
        <v>0</v>
      </c>
      <c r="AV23" s="55">
        <f>W24</f>
        <v>0</v>
      </c>
      <c r="AW23" s="55">
        <f>Y24</f>
        <v>0</v>
      </c>
      <c r="AX23" s="55">
        <f>Y25</f>
        <v>0</v>
      </c>
      <c r="AY23" s="55">
        <f>J25</f>
        <v>0</v>
      </c>
      <c r="AZ23" s="56"/>
      <c r="BA23" s="115"/>
      <c r="BB23" s="116"/>
      <c r="BC23" s="116"/>
      <c r="BD23" s="117"/>
      <c r="BE23" s="56"/>
      <c r="BF23" s="56"/>
      <c r="BG23" s="56"/>
      <c r="BH23" s="56"/>
      <c r="BI23" s="56"/>
      <c r="BJ23" s="56"/>
      <c r="BK23" s="56"/>
      <c r="BL23" s="56"/>
      <c r="BM23" s="56"/>
      <c r="BN23" s="56"/>
    </row>
    <row r="24" spans="1:66" ht="11.25" customHeight="1">
      <c r="A24" s="220"/>
      <c r="B24" s="38"/>
      <c r="C24" s="205"/>
      <c r="D24" s="208"/>
      <c r="E24" s="57" t="s">
        <v>44</v>
      </c>
      <c r="F24" s="58" t="str">
        <f>IF(D22&lt;&gt;"", VLOOKUP(D22,'Base de Datos'!$A$2:$D1268,4,FALSE()),"")</f>
        <v/>
      </c>
      <c r="G24" s="205"/>
      <c r="H24" s="208"/>
      <c r="I24" s="57" t="s">
        <v>44</v>
      </c>
      <c r="J24" s="58" t="str">
        <f>IF(H22&lt;&gt;"", VLOOKUP(H22,'Base de Datos'!$A$2:$D1268,4,FALSE()),"")</f>
        <v/>
      </c>
      <c r="K24" s="205"/>
      <c r="L24" s="208"/>
      <c r="M24" s="57" t="s">
        <v>44</v>
      </c>
      <c r="N24" s="58" t="str">
        <f>IF(L22&lt;&gt;"", VLOOKUP(L22,'Base de Datos'!$A$2:$D1268,4,FALSE()),"")</f>
        <v/>
      </c>
      <c r="O24" s="43"/>
      <c r="P24" s="1"/>
      <c r="Q24" s="150"/>
      <c r="R24" s="15"/>
      <c r="S24" s="229"/>
      <c r="T24" s="230"/>
      <c r="U24" s="59"/>
      <c r="V24" s="47"/>
      <c r="W24" s="229"/>
      <c r="X24" s="230"/>
      <c r="Y24" s="59"/>
      <c r="Z24" s="47"/>
      <c r="AA24" s="229"/>
      <c r="AB24" s="230"/>
      <c r="AC24" s="59"/>
      <c r="AD24" s="48"/>
      <c r="AJ24" s="56"/>
      <c r="AK24" s="56"/>
      <c r="AL24" s="56"/>
      <c r="AM24" s="48"/>
      <c r="AN24" s="53">
        <f>A4</f>
        <v>46296</v>
      </c>
      <c r="AO24" s="54" t="str">
        <f>G5</f>
        <v>Consultorio N° 2</v>
      </c>
      <c r="AP24" s="55">
        <f t="shared" ref="AP24:AQ24" si="25">G26</f>
        <v>0</v>
      </c>
      <c r="AQ24" s="55">
        <f t="shared" si="25"/>
        <v>0</v>
      </c>
      <c r="AR24" s="55">
        <f>Y26</f>
        <v>0</v>
      </c>
      <c r="AS24" s="55">
        <f>W26</f>
        <v>0</v>
      </c>
      <c r="AT24" s="55">
        <f>W27</f>
        <v>0</v>
      </c>
      <c r="AU24" s="55">
        <f>Y27</f>
        <v>0</v>
      </c>
      <c r="AV24" s="55">
        <f>W28</f>
        <v>0</v>
      </c>
      <c r="AW24" s="55">
        <f>Y28</f>
        <v>0</v>
      </c>
      <c r="AX24" s="55">
        <f>Y29</f>
        <v>0</v>
      </c>
      <c r="AY24" s="55">
        <f>J29</f>
        <v>0</v>
      </c>
      <c r="AZ24" s="56"/>
      <c r="BA24" s="56"/>
      <c r="BB24" s="56"/>
      <c r="BC24" s="56"/>
      <c r="BD24" s="56"/>
      <c r="BE24" s="56"/>
      <c r="BF24" s="56"/>
      <c r="BG24" s="56"/>
      <c r="BH24" s="56"/>
      <c r="BI24" s="56"/>
      <c r="BJ24" s="56"/>
      <c r="BK24" s="56"/>
      <c r="BL24" s="56"/>
      <c r="BM24" s="56"/>
      <c r="BN24" s="56"/>
    </row>
    <row r="25" spans="1:66" ht="11.25" customHeight="1">
      <c r="A25" s="221"/>
      <c r="B25" s="38"/>
      <c r="C25" s="206"/>
      <c r="D25" s="209"/>
      <c r="E25" s="85" t="s">
        <v>46</v>
      </c>
      <c r="F25" s="86"/>
      <c r="G25" s="206"/>
      <c r="H25" s="209"/>
      <c r="I25" s="85" t="s">
        <v>46</v>
      </c>
      <c r="J25" s="108"/>
      <c r="K25" s="206"/>
      <c r="L25" s="209"/>
      <c r="M25" s="85" t="s">
        <v>46</v>
      </c>
      <c r="N25" s="108"/>
      <c r="O25" s="43"/>
      <c r="P25" s="1"/>
      <c r="Q25" s="150"/>
      <c r="R25" s="15"/>
      <c r="S25" s="227" t="str">
        <f>IF(OR(S22="Empleado",S22="Familiar"),"Nombre del Empleado","N° Factura")</f>
        <v>N° Factura</v>
      </c>
      <c r="T25" s="228"/>
      <c r="U25" s="89"/>
      <c r="V25" s="47"/>
      <c r="W25" s="227" t="str">
        <f>IF(OR(W22="Empleado",W22="Familiar"),"Nombre del Empleado","N° Factura")</f>
        <v>N° Factura</v>
      </c>
      <c r="X25" s="228"/>
      <c r="Y25" s="89"/>
      <c r="Z25" s="47"/>
      <c r="AA25" s="227" t="str">
        <f>IF(OR(AA22="Empleado",AA22="Familiar"),"Nombre del Empleado","N° Factura")</f>
        <v>N° Factura</v>
      </c>
      <c r="AB25" s="228"/>
      <c r="AC25" s="89"/>
      <c r="AD25" s="48"/>
      <c r="AJ25" s="56"/>
      <c r="AK25" s="56"/>
      <c r="AL25" s="56"/>
      <c r="AM25" s="48"/>
      <c r="AN25" s="53">
        <f>A4</f>
        <v>46296</v>
      </c>
      <c r="AO25" s="54" t="str">
        <f>G5</f>
        <v>Consultorio N° 2</v>
      </c>
      <c r="AP25" s="55" t="str">
        <f t="shared" ref="AP25:AQ25" si="26">G30</f>
        <v>📦</v>
      </c>
      <c r="AQ25" s="55" t="str">
        <f t="shared" si="26"/>
        <v xml:space="preserve">Evangelina Paris </v>
      </c>
      <c r="AR25" s="55">
        <f>Y30</f>
        <v>50</v>
      </c>
      <c r="AS25" s="55">
        <f>W30</f>
        <v>0</v>
      </c>
      <c r="AT25" s="55" t="str">
        <f>W31</f>
        <v>Pago Movil Mercantil</v>
      </c>
      <c r="AU25" s="55">
        <f>Y31</f>
        <v>48500</v>
      </c>
      <c r="AV25" s="55">
        <f>W32</f>
        <v>0</v>
      </c>
      <c r="AW25" s="55">
        <f>Y32</f>
        <v>0</v>
      </c>
      <c r="AX25" s="55">
        <f>Y33</f>
        <v>0</v>
      </c>
      <c r="AY25" s="55" t="str">
        <f>J33</f>
        <v>Odo. Geraldine Cabrera</v>
      </c>
      <c r="AZ25" s="56"/>
      <c r="BA25" s="56"/>
      <c r="BB25" s="56"/>
      <c r="BC25" s="56"/>
      <c r="BD25" s="56"/>
      <c r="BE25" s="56"/>
      <c r="BF25" s="56"/>
      <c r="BG25" s="56"/>
      <c r="BH25" s="56"/>
      <c r="BI25" s="56"/>
      <c r="BJ25" s="56"/>
      <c r="BK25" s="56"/>
      <c r="BL25" s="56"/>
      <c r="BM25" s="56"/>
      <c r="BN25" s="56"/>
    </row>
    <row r="26" spans="1:66" ht="11.25" customHeight="1">
      <c r="A26" s="222">
        <f>A22+$Q$13/1440</f>
        <v>0.54166666666666663</v>
      </c>
      <c r="B26" s="38"/>
      <c r="C26" s="224"/>
      <c r="D26" s="225"/>
      <c r="E26" s="40" t="s">
        <v>36</v>
      </c>
      <c r="F26" s="42" t="str">
        <f>IF(D26&lt;&gt;"", VLOOKUP(D26,'Base de Datos'!$A$2:$D1268,2,FALSE()),"")</f>
        <v/>
      </c>
      <c r="G26" s="224"/>
      <c r="H26" s="223"/>
      <c r="I26" s="40" t="s">
        <v>36</v>
      </c>
      <c r="J26" s="42" t="str">
        <f>IF(H26&lt;&gt;"", VLOOKUP(H26,'Base de Datos'!$A$2:$D1268,2,FALSE()),"")</f>
        <v/>
      </c>
      <c r="K26" s="224"/>
      <c r="L26" s="223"/>
      <c r="M26" s="40" t="s">
        <v>36</v>
      </c>
      <c r="N26" s="42" t="str">
        <f>IF(L26&lt;&gt;"", VLOOKUP(L26,'Base de Datos'!$A$2:$D1268,2,FALSE()),"")</f>
        <v/>
      </c>
      <c r="O26" s="43"/>
      <c r="P26" s="1"/>
      <c r="Q26" s="150"/>
      <c r="R26" s="15"/>
      <c r="S26" s="45"/>
      <c r="T26" s="45" t="s">
        <v>37</v>
      </c>
      <c r="U26" s="46"/>
      <c r="V26" s="47"/>
      <c r="W26" s="45"/>
      <c r="X26" s="45" t="s">
        <v>37</v>
      </c>
      <c r="Y26" s="46"/>
      <c r="Z26" s="47"/>
      <c r="AA26" s="45"/>
      <c r="AB26" s="45" t="s">
        <v>37</v>
      </c>
      <c r="AC26" s="46"/>
      <c r="AD26" s="48"/>
      <c r="AJ26" s="56"/>
      <c r="AK26" s="56"/>
      <c r="AL26" s="56"/>
      <c r="AM26" s="48"/>
      <c r="AN26" s="53">
        <f>A4</f>
        <v>46296</v>
      </c>
      <c r="AO26" s="54" t="str">
        <f>G5</f>
        <v>Consultorio N° 2</v>
      </c>
      <c r="AP26" s="55">
        <f t="shared" ref="AP26:AQ26" si="27">G34</f>
        <v>0</v>
      </c>
      <c r="AQ26" s="55">
        <f t="shared" si="27"/>
        <v>0</v>
      </c>
      <c r="AR26" s="55">
        <f>Y34</f>
        <v>0</v>
      </c>
      <c r="AS26" s="55">
        <f>W34</f>
        <v>0</v>
      </c>
      <c r="AT26" s="55">
        <f>W35</f>
        <v>0</v>
      </c>
      <c r="AU26" s="55">
        <f>Y35</f>
        <v>0</v>
      </c>
      <c r="AV26" s="55">
        <f>W36</f>
        <v>0</v>
      </c>
      <c r="AW26" s="55">
        <f>Y36</f>
        <v>0</v>
      </c>
      <c r="AX26" s="55">
        <f>Y37</f>
        <v>0</v>
      </c>
      <c r="AY26" s="55">
        <f>J37</f>
        <v>0</v>
      </c>
      <c r="AZ26" s="56"/>
      <c r="BA26" s="56"/>
      <c r="BB26" s="56"/>
      <c r="BC26" s="56"/>
      <c r="BD26" s="56"/>
      <c r="BE26" s="56"/>
      <c r="BF26" s="56"/>
      <c r="BG26" s="56"/>
      <c r="BH26" s="56"/>
      <c r="BI26" s="56"/>
      <c r="BJ26" s="56"/>
      <c r="BK26" s="56"/>
      <c r="BL26" s="56"/>
      <c r="BM26" s="56"/>
      <c r="BN26" s="56"/>
    </row>
    <row r="27" spans="1:66" ht="11.25" customHeight="1">
      <c r="A27" s="220"/>
      <c r="B27" s="38"/>
      <c r="C27" s="205"/>
      <c r="D27" s="208"/>
      <c r="E27" s="57" t="s">
        <v>42</v>
      </c>
      <c r="F27" s="58" t="str">
        <f>IF(D26&lt;&gt;"", VLOOKUP(D26,'Base de Datos'!$A$2:$D1268,3,FALSE()),"")</f>
        <v/>
      </c>
      <c r="G27" s="205"/>
      <c r="H27" s="208"/>
      <c r="I27" s="57" t="s">
        <v>42</v>
      </c>
      <c r="J27" s="58" t="str">
        <f>IF(H26&lt;&gt;"", VLOOKUP(H26,'Base de Datos'!$A$2:$D1268,3,FALSE()),"")</f>
        <v/>
      </c>
      <c r="K27" s="205"/>
      <c r="L27" s="208"/>
      <c r="M27" s="57" t="s">
        <v>42</v>
      </c>
      <c r="N27" s="58" t="str">
        <f>IF(L26&lt;&gt;"", VLOOKUP(L26,'Base de Datos'!$A$2:$D1268,3,FALSE()),"")</f>
        <v/>
      </c>
      <c r="O27" s="43"/>
      <c r="P27" s="1"/>
      <c r="Q27" s="1"/>
      <c r="R27" s="15"/>
      <c r="S27" s="229"/>
      <c r="T27" s="230"/>
      <c r="U27" s="59"/>
      <c r="V27" s="47"/>
      <c r="W27" s="229"/>
      <c r="X27" s="230"/>
      <c r="Y27" s="59"/>
      <c r="Z27" s="47"/>
      <c r="AA27" s="229"/>
      <c r="AB27" s="230"/>
      <c r="AC27" s="59"/>
      <c r="AD27" s="48"/>
      <c r="AJ27" s="56"/>
      <c r="AK27" s="56"/>
      <c r="AL27" s="56"/>
      <c r="AM27" s="48"/>
      <c r="AN27" s="53">
        <f>A4</f>
        <v>46296</v>
      </c>
      <c r="AO27" s="54" t="str">
        <f>G5</f>
        <v>Consultorio N° 2</v>
      </c>
      <c r="AP27" s="55">
        <f t="shared" ref="AP27:AQ27" si="28">G38</f>
        <v>0</v>
      </c>
      <c r="AQ27" s="55">
        <f t="shared" si="28"/>
        <v>0</v>
      </c>
      <c r="AR27" s="55">
        <f>Y38</f>
        <v>0</v>
      </c>
      <c r="AS27" s="55">
        <f>W38</f>
        <v>0</v>
      </c>
      <c r="AT27" s="55">
        <f>W39</f>
        <v>0</v>
      </c>
      <c r="AU27" s="55">
        <f>Y39</f>
        <v>0</v>
      </c>
      <c r="AV27" s="55">
        <f>W40</f>
        <v>0</v>
      </c>
      <c r="AW27" s="55">
        <f>Y40</f>
        <v>0</v>
      </c>
      <c r="AX27" s="55">
        <f>Y41</f>
        <v>0</v>
      </c>
      <c r="AY27" s="55">
        <f>J41</f>
        <v>0</v>
      </c>
      <c r="AZ27" s="56"/>
      <c r="BA27" s="56"/>
      <c r="BB27" s="56"/>
      <c r="BC27" s="56"/>
      <c r="BD27" s="56"/>
      <c r="BE27" s="56"/>
      <c r="BF27" s="56"/>
      <c r="BG27" s="56"/>
      <c r="BH27" s="56"/>
      <c r="BI27" s="56"/>
      <c r="BJ27" s="56"/>
      <c r="BK27" s="56"/>
      <c r="BL27" s="56"/>
      <c r="BM27" s="56"/>
      <c r="BN27" s="56"/>
    </row>
    <row r="28" spans="1:66" ht="11.25" customHeight="1">
      <c r="A28" s="220"/>
      <c r="B28" s="38"/>
      <c r="C28" s="205"/>
      <c r="D28" s="208"/>
      <c r="E28" s="57" t="s">
        <v>44</v>
      </c>
      <c r="F28" s="58" t="str">
        <f>IF(D26&lt;&gt;"", VLOOKUP(D26,'Base de Datos'!$A$2:$D1268,4,FALSE()),"")</f>
        <v/>
      </c>
      <c r="G28" s="205"/>
      <c r="H28" s="208"/>
      <c r="I28" s="57" t="s">
        <v>44</v>
      </c>
      <c r="J28" s="58" t="str">
        <f>IF(H26&lt;&gt;"", VLOOKUP(H26,'Base de Datos'!$A$2:$D1268,4,FALSE()),"")</f>
        <v/>
      </c>
      <c r="K28" s="205"/>
      <c r="L28" s="208"/>
      <c r="M28" s="57" t="s">
        <v>44</v>
      </c>
      <c r="N28" s="58" t="str">
        <f>IF(L26&lt;&gt;"", VLOOKUP(L26,'Base de Datos'!$A$2:$D1268,4,FALSE()),"")</f>
        <v/>
      </c>
      <c r="O28" s="1"/>
      <c r="P28" s="1"/>
      <c r="Q28" s="1"/>
      <c r="R28" s="15"/>
      <c r="S28" s="229"/>
      <c r="T28" s="230"/>
      <c r="U28" s="59"/>
      <c r="V28" s="47"/>
      <c r="W28" s="229"/>
      <c r="X28" s="230"/>
      <c r="Y28" s="59"/>
      <c r="Z28" s="47"/>
      <c r="AA28" s="229"/>
      <c r="AB28" s="230"/>
      <c r="AC28" s="59"/>
      <c r="AD28" s="48"/>
      <c r="AJ28" s="56"/>
      <c r="AK28" s="56"/>
      <c r="AL28" s="56"/>
      <c r="AM28" s="48"/>
      <c r="AN28" s="53">
        <f>A4</f>
        <v>46296</v>
      </c>
      <c r="AO28" s="54" t="str">
        <f>G5</f>
        <v>Consultorio N° 2</v>
      </c>
      <c r="AP28" s="55">
        <f t="shared" ref="AP28:AQ28" si="29">G42</f>
        <v>0</v>
      </c>
      <c r="AQ28" s="55">
        <f t="shared" si="29"/>
        <v>0</v>
      </c>
      <c r="AR28" s="55">
        <f>Y42</f>
        <v>0</v>
      </c>
      <c r="AS28" s="55">
        <f>W42</f>
        <v>0</v>
      </c>
      <c r="AT28" s="55">
        <f>W43</f>
        <v>0</v>
      </c>
      <c r="AU28" s="55">
        <f>Y43</f>
        <v>0</v>
      </c>
      <c r="AV28" s="55">
        <f>W44</f>
        <v>0</v>
      </c>
      <c r="AW28" s="55">
        <f>Y44</f>
        <v>0</v>
      </c>
      <c r="AX28" s="55">
        <f>Y45</f>
        <v>0</v>
      </c>
      <c r="AY28" s="55">
        <f>J45</f>
        <v>0</v>
      </c>
      <c r="AZ28" s="56"/>
      <c r="BA28" s="56"/>
      <c r="BB28" s="56"/>
      <c r="BC28" s="56"/>
      <c r="BD28" s="56"/>
      <c r="BE28" s="56"/>
      <c r="BF28" s="56"/>
      <c r="BG28" s="56"/>
      <c r="BH28" s="56"/>
      <c r="BI28" s="56"/>
      <c r="BJ28" s="56"/>
      <c r="BK28" s="56"/>
      <c r="BL28" s="56"/>
      <c r="BM28" s="56"/>
      <c r="BN28" s="56"/>
    </row>
    <row r="29" spans="1:66" ht="11.25" customHeight="1">
      <c r="A29" s="221"/>
      <c r="B29" s="38"/>
      <c r="C29" s="206"/>
      <c r="D29" s="209"/>
      <c r="E29" s="85" t="s">
        <v>46</v>
      </c>
      <c r="F29" s="86"/>
      <c r="G29" s="206"/>
      <c r="H29" s="209"/>
      <c r="I29" s="85" t="s">
        <v>46</v>
      </c>
      <c r="J29" s="108"/>
      <c r="K29" s="206"/>
      <c r="L29" s="209"/>
      <c r="M29" s="85" t="s">
        <v>46</v>
      </c>
      <c r="N29" s="108"/>
      <c r="O29" s="43"/>
      <c r="P29" s="1"/>
      <c r="Q29" s="1"/>
      <c r="R29" s="15"/>
      <c r="S29" s="227" t="str">
        <f>IF(OR(S26="Empleado",S26="Familiar"),"Nombre del Empleado","N° Factura")</f>
        <v>N° Factura</v>
      </c>
      <c r="T29" s="228"/>
      <c r="U29" s="89"/>
      <c r="V29" s="47"/>
      <c r="W29" s="227" t="str">
        <f>IF(OR(W26="Empleado",W26="Familiar"),"Nombre del Empleado","N° Factura")</f>
        <v>N° Factura</v>
      </c>
      <c r="X29" s="228"/>
      <c r="Y29" s="89"/>
      <c r="Z29" s="47"/>
      <c r="AA29" s="227" t="str">
        <f>IF(OR(AA26="Empleado",AA26="Familiar"),"Nombre del Empleado","N° Factura")</f>
        <v>N° Factura</v>
      </c>
      <c r="AB29" s="228"/>
      <c r="AC29" s="89"/>
      <c r="AD29" s="48"/>
      <c r="AE29" s="56"/>
      <c r="AF29" s="56"/>
      <c r="AG29" s="56"/>
      <c r="AH29" s="56"/>
      <c r="AI29" s="56"/>
      <c r="AJ29" s="56"/>
      <c r="AK29" s="56"/>
      <c r="AL29" s="56"/>
      <c r="AM29" s="48"/>
      <c r="AN29" s="53">
        <f>A4</f>
        <v>46296</v>
      </c>
      <c r="AO29" s="54" t="str">
        <f>K5</f>
        <v>Consultorio N° 3</v>
      </c>
      <c r="AP29" s="55">
        <f t="shared" ref="AP29:AQ29" si="30">K6</f>
        <v>0</v>
      </c>
      <c r="AQ29" s="55">
        <f t="shared" si="30"/>
        <v>0</v>
      </c>
      <c r="AR29" s="55">
        <f>AC6</f>
        <v>0</v>
      </c>
      <c r="AS29" s="55">
        <f>AA6</f>
        <v>0</v>
      </c>
      <c r="AT29" s="55">
        <f>AA7</f>
        <v>0</v>
      </c>
      <c r="AU29" s="55">
        <f>AC7</f>
        <v>0</v>
      </c>
      <c r="AV29" s="55">
        <f>AA8</f>
        <v>0</v>
      </c>
      <c r="AW29" s="55">
        <f>AC8</f>
        <v>0</v>
      </c>
      <c r="AX29" s="55">
        <f>AC9</f>
        <v>0</v>
      </c>
      <c r="AY29" s="55">
        <f>N9</f>
        <v>0</v>
      </c>
      <c r="AZ29" s="56"/>
      <c r="BA29" s="56"/>
      <c r="BB29" s="56"/>
      <c r="BC29" s="56"/>
      <c r="BD29" s="56"/>
      <c r="BE29" s="56"/>
      <c r="BF29" s="56"/>
      <c r="BG29" s="56"/>
      <c r="BH29" s="56"/>
      <c r="BI29" s="56"/>
      <c r="BJ29" s="56"/>
      <c r="BK29" s="56"/>
      <c r="BL29" s="56"/>
      <c r="BM29" s="56"/>
      <c r="BN29" s="56"/>
    </row>
    <row r="30" spans="1:66" ht="11.25" customHeight="1">
      <c r="A30" s="222">
        <f>A26+$Q$13/1440</f>
        <v>0.58333333333333326</v>
      </c>
      <c r="B30" s="38"/>
      <c r="C30" s="224"/>
      <c r="D30" s="225"/>
      <c r="E30" s="40" t="s">
        <v>36</v>
      </c>
      <c r="F30" s="42" t="str">
        <f>IF(D30&lt;&gt;"", VLOOKUP(D30,'Base de Datos'!$A$2:$D1268,2,FALSE()),"")</f>
        <v/>
      </c>
      <c r="G30" s="224" t="s">
        <v>78</v>
      </c>
      <c r="H30" s="223" t="s">
        <v>374</v>
      </c>
      <c r="I30" s="40" t="s">
        <v>36</v>
      </c>
      <c r="J30" s="42">
        <f>IF(H30&lt;&gt;"", VLOOKUP(H30,'Base de Datos'!$A$2:$D1268,2,FALSE()),"")</f>
        <v>0</v>
      </c>
      <c r="K30" s="224"/>
      <c r="L30" s="223"/>
      <c r="M30" s="40" t="s">
        <v>36</v>
      </c>
      <c r="N30" s="42" t="str">
        <f>IF(L30&lt;&gt;"", VLOOKUP(L30,'Base de Datos'!$A$2:$D1268,2,FALSE()),"")</f>
        <v/>
      </c>
      <c r="O30" s="43"/>
      <c r="P30" s="151"/>
      <c r="Q30" s="1"/>
      <c r="R30" s="15"/>
      <c r="S30" s="45"/>
      <c r="T30" s="45" t="s">
        <v>37</v>
      </c>
      <c r="U30" s="46"/>
      <c r="V30" s="47"/>
      <c r="W30" s="45"/>
      <c r="X30" s="45" t="s">
        <v>37</v>
      </c>
      <c r="Y30" s="46">
        <v>50</v>
      </c>
      <c r="Z30" s="47"/>
      <c r="AA30" s="45"/>
      <c r="AB30" s="45" t="s">
        <v>37</v>
      </c>
      <c r="AC30" s="46"/>
      <c r="AD30" s="48"/>
      <c r="AI30" s="56"/>
      <c r="AM30" s="48"/>
      <c r="AN30" s="53">
        <f>A4</f>
        <v>46296</v>
      </c>
      <c r="AO30" s="54" t="str">
        <f>K5</f>
        <v>Consultorio N° 3</v>
      </c>
      <c r="AP30" s="55" t="str">
        <f t="shared" ref="AP30:AQ30" si="31">K10</f>
        <v>💲</v>
      </c>
      <c r="AQ30" s="55" t="str">
        <f t="shared" si="31"/>
        <v>Juan Andres Lyon Jaspe</v>
      </c>
      <c r="AR30" s="55">
        <f>AC10</f>
        <v>50</v>
      </c>
      <c r="AS30" s="55">
        <f>AA10</f>
        <v>0</v>
      </c>
      <c r="AT30" s="55" t="str">
        <f>AA11</f>
        <v>Punto de venta</v>
      </c>
      <c r="AU30" s="55">
        <f>AC11</f>
        <v>43009</v>
      </c>
      <c r="AV30" s="55">
        <f>AA12</f>
        <v>0</v>
      </c>
      <c r="AW30" s="55">
        <f>AC12</f>
        <v>0</v>
      </c>
      <c r="AX30" s="55">
        <f>AC13</f>
        <v>0</v>
      </c>
      <c r="AY30" s="55" t="str">
        <f>N13</f>
        <v>Dra. Conchita Sánchez</v>
      </c>
      <c r="AZ30" s="56"/>
      <c r="BA30" s="56"/>
      <c r="BB30" s="56"/>
      <c r="BC30" s="56"/>
      <c r="BD30" s="56"/>
      <c r="BE30" s="56"/>
      <c r="BF30" s="56"/>
      <c r="BG30" s="56"/>
      <c r="BH30" s="56"/>
      <c r="BI30" s="56"/>
      <c r="BJ30" s="56"/>
      <c r="BK30" s="56"/>
      <c r="BL30" s="56"/>
      <c r="BM30" s="56"/>
      <c r="BN30" s="56"/>
    </row>
    <row r="31" spans="1:66" ht="11.25" customHeight="1">
      <c r="A31" s="220"/>
      <c r="B31" s="38"/>
      <c r="C31" s="205"/>
      <c r="D31" s="208"/>
      <c r="E31" s="57" t="s">
        <v>42</v>
      </c>
      <c r="F31" s="58" t="str">
        <f>IF(D30&lt;&gt;"", VLOOKUP(D30,'Base de Datos'!$A$2:$D1268,3,FALSE()),"")</f>
        <v/>
      </c>
      <c r="G31" s="205"/>
      <c r="H31" s="208"/>
      <c r="I31" s="57" t="s">
        <v>42</v>
      </c>
      <c r="J31" s="58">
        <f>IF(H30&lt;&gt;"", VLOOKUP(H30,'Base de Datos'!$A$2:$D1268,3,FALSE()),"")</f>
        <v>0</v>
      </c>
      <c r="K31" s="205"/>
      <c r="L31" s="208"/>
      <c r="M31" s="57" t="s">
        <v>42</v>
      </c>
      <c r="N31" s="58" t="str">
        <f>IF(L30&lt;&gt;"", VLOOKUP(L30,'Base de Datos'!$A$2:$D1268,3,FALSE()),"")</f>
        <v/>
      </c>
      <c r="O31" s="43"/>
      <c r="P31" s="151"/>
      <c r="Q31" s="152"/>
      <c r="R31" s="15"/>
      <c r="S31" s="229"/>
      <c r="T31" s="230"/>
      <c r="U31" s="59"/>
      <c r="V31" s="47"/>
      <c r="W31" s="229" t="s">
        <v>104</v>
      </c>
      <c r="X31" s="230"/>
      <c r="Y31" s="59">
        <v>48500</v>
      </c>
      <c r="Z31" s="47"/>
      <c r="AA31" s="229"/>
      <c r="AB31" s="230"/>
      <c r="AC31" s="59"/>
      <c r="AD31" s="48"/>
      <c r="AI31" s="56"/>
      <c r="AM31" s="48"/>
      <c r="AN31" s="53">
        <f>A4</f>
        <v>46296</v>
      </c>
      <c r="AO31" s="54" t="str">
        <f>K5</f>
        <v>Consultorio N° 3</v>
      </c>
      <c r="AP31" s="55" t="str">
        <f t="shared" ref="AP31:AQ31" si="32">K14</f>
        <v>💲</v>
      </c>
      <c r="AQ31" s="55" t="str">
        <f t="shared" si="32"/>
        <v>Luis Manuel Chirino</v>
      </c>
      <c r="AR31" s="55">
        <f>AC14</f>
        <v>50</v>
      </c>
      <c r="AS31" s="55">
        <f>AA14</f>
        <v>0</v>
      </c>
      <c r="AT31" s="55" t="str">
        <f>AA15</f>
        <v>Pago Movil Mercantil</v>
      </c>
      <c r="AU31" s="55">
        <f>AC15</f>
        <v>42953</v>
      </c>
      <c r="AV31" s="55">
        <f>AA16</f>
        <v>0</v>
      </c>
      <c r="AW31" s="55">
        <f>AC16</f>
        <v>0</v>
      </c>
      <c r="AX31" s="55">
        <f>AC17</f>
        <v>0</v>
      </c>
      <c r="AY31" s="55" t="str">
        <f>N17</f>
        <v>Dra. Conchita Sánchez</v>
      </c>
      <c r="AZ31" s="56"/>
      <c r="BA31" s="56"/>
      <c r="BB31" s="56"/>
      <c r="BC31" s="56"/>
      <c r="BD31" s="56"/>
      <c r="BE31" s="56"/>
      <c r="BF31" s="56"/>
      <c r="BG31" s="56"/>
      <c r="BH31" s="56"/>
      <c r="BI31" s="56"/>
      <c r="BJ31" s="56"/>
      <c r="BK31" s="56"/>
      <c r="BL31" s="56"/>
      <c r="BM31" s="56"/>
      <c r="BN31" s="56"/>
    </row>
    <row r="32" spans="1:66" ht="11.25" customHeight="1">
      <c r="A32" s="220"/>
      <c r="B32" s="38"/>
      <c r="C32" s="205"/>
      <c r="D32" s="208"/>
      <c r="E32" s="57" t="s">
        <v>44</v>
      </c>
      <c r="F32" s="58" t="str">
        <f>IF(D30&lt;&gt;"", VLOOKUP(D30,'Base de Datos'!$A$2:$D1268,4,FALSE()),"")</f>
        <v/>
      </c>
      <c r="G32" s="205"/>
      <c r="H32" s="208"/>
      <c r="I32" s="57" t="s">
        <v>44</v>
      </c>
      <c r="J32" s="58">
        <f>IF(H30&lt;&gt;"", VLOOKUP(H30,'Base de Datos'!$A$2:$D1268,4,FALSE()),"")</f>
        <v>0</v>
      </c>
      <c r="K32" s="205"/>
      <c r="L32" s="208"/>
      <c r="M32" s="57" t="s">
        <v>44</v>
      </c>
      <c r="N32" s="58" t="str">
        <f>IF(L30&lt;&gt;"", VLOOKUP(L30,'Base de Datos'!$A$2:$D1268,4,FALSE()),"")</f>
        <v/>
      </c>
      <c r="O32" s="43"/>
      <c r="P32" s="151"/>
      <c r="Q32" s="152"/>
      <c r="R32" s="15"/>
      <c r="S32" s="229"/>
      <c r="T32" s="230"/>
      <c r="U32" s="59"/>
      <c r="V32" s="47"/>
      <c r="W32" s="229"/>
      <c r="X32" s="230"/>
      <c r="Y32" s="59"/>
      <c r="Z32" s="47"/>
      <c r="AA32" s="229"/>
      <c r="AB32" s="230"/>
      <c r="AC32" s="59"/>
      <c r="AD32" s="48"/>
      <c r="AI32" s="56"/>
      <c r="AM32" s="48"/>
      <c r="AN32" s="53">
        <f>A4</f>
        <v>46296</v>
      </c>
      <c r="AO32" s="54" t="str">
        <f>K5</f>
        <v>Consultorio N° 3</v>
      </c>
      <c r="AP32" s="55" t="str">
        <f t="shared" ref="AP32:AQ32" si="33">K18</f>
        <v>📦</v>
      </c>
      <c r="AQ32" s="55" t="str">
        <f t="shared" si="33"/>
        <v>Johana López</v>
      </c>
      <c r="AR32" s="55">
        <f>AC18</f>
        <v>50</v>
      </c>
      <c r="AS32" s="55" t="str">
        <f>AA18</f>
        <v>Empleado</v>
      </c>
      <c r="AT32" s="55">
        <f>AA19</f>
        <v>0</v>
      </c>
      <c r="AU32" s="55">
        <f>AC19</f>
        <v>0</v>
      </c>
      <c r="AV32" s="55">
        <f>AA20</f>
        <v>0</v>
      </c>
      <c r="AW32" s="55">
        <f>AC20</f>
        <v>0</v>
      </c>
      <c r="AX32" s="55" t="str">
        <f>AC21</f>
        <v>Johana López</v>
      </c>
      <c r="AY32" s="55" t="str">
        <f>N21</f>
        <v>Dra. Conchita Sánchez</v>
      </c>
      <c r="AZ32" s="56"/>
      <c r="BA32" s="56"/>
      <c r="BB32" s="56"/>
      <c r="BC32" s="56"/>
      <c r="BD32" s="56"/>
      <c r="BE32" s="56"/>
      <c r="BF32" s="56"/>
      <c r="BG32" s="56"/>
      <c r="BH32" s="56"/>
      <c r="BI32" s="56"/>
      <c r="BJ32" s="56"/>
      <c r="BK32" s="56"/>
      <c r="BL32" s="56"/>
      <c r="BM32" s="56"/>
      <c r="BN32" s="56"/>
    </row>
    <row r="33" spans="1:66" ht="11.25" customHeight="1">
      <c r="A33" s="221"/>
      <c r="B33" s="38"/>
      <c r="C33" s="206"/>
      <c r="D33" s="209"/>
      <c r="E33" s="85" t="s">
        <v>46</v>
      </c>
      <c r="F33" s="86"/>
      <c r="G33" s="206"/>
      <c r="H33" s="209"/>
      <c r="I33" s="85" t="s">
        <v>46</v>
      </c>
      <c r="J33" s="108" t="s">
        <v>59</v>
      </c>
      <c r="K33" s="206"/>
      <c r="L33" s="209"/>
      <c r="M33" s="85" t="s">
        <v>46</v>
      </c>
      <c r="N33" s="108"/>
      <c r="O33" s="43"/>
      <c r="P33" s="151"/>
      <c r="Q33" s="1"/>
      <c r="R33" s="15"/>
      <c r="S33" s="227" t="str">
        <f>IF(OR(S30="Empleado",S30="Familiar"),"Nombre del Empleado","N° Factura")</f>
        <v>N° Factura</v>
      </c>
      <c r="T33" s="228"/>
      <c r="U33" s="89"/>
      <c r="V33" s="47"/>
      <c r="W33" s="227" t="str">
        <f>IF(OR(W30="Empleado",W30="Familiar"),"Nombre del Empleado","N° Factura")</f>
        <v>N° Factura</v>
      </c>
      <c r="X33" s="228"/>
      <c r="Y33" s="89"/>
      <c r="Z33" s="47"/>
      <c r="AA33" s="227" t="str">
        <f>IF(OR(AA30="Empleado",AA30="Familiar"),"Nombre del Empleado","N° Factura")</f>
        <v>N° Factura</v>
      </c>
      <c r="AB33" s="228"/>
      <c r="AC33" s="89"/>
      <c r="AD33" s="48"/>
      <c r="AI33" s="56"/>
      <c r="AM33" s="48"/>
      <c r="AN33" s="53">
        <f>A4</f>
        <v>46296</v>
      </c>
      <c r="AO33" s="54" t="str">
        <f>K5</f>
        <v>Consultorio N° 3</v>
      </c>
      <c r="AP33" s="55">
        <f t="shared" ref="AP33:AQ33" si="34">K22</f>
        <v>0</v>
      </c>
      <c r="AQ33" s="55">
        <f t="shared" si="34"/>
        <v>0</v>
      </c>
      <c r="AR33" s="55">
        <f>AC22</f>
        <v>0</v>
      </c>
      <c r="AS33" s="55">
        <f>AA22</f>
        <v>0</v>
      </c>
      <c r="AT33" s="55">
        <f>AA23</f>
        <v>0</v>
      </c>
      <c r="AU33" s="55">
        <f>AC23</f>
        <v>0</v>
      </c>
      <c r="AV33" s="55">
        <f>AA24</f>
        <v>0</v>
      </c>
      <c r="AW33" s="55">
        <f>AC24</f>
        <v>0</v>
      </c>
      <c r="AX33" s="55">
        <f>AC25</f>
        <v>0</v>
      </c>
      <c r="AY33" s="55">
        <f>N25</f>
        <v>0</v>
      </c>
      <c r="AZ33" s="56"/>
      <c r="BA33" s="56"/>
      <c r="BB33" s="56"/>
      <c r="BC33" s="56"/>
      <c r="BD33" s="56"/>
      <c r="BE33" s="56"/>
      <c r="BF33" s="56"/>
      <c r="BG33" s="56"/>
      <c r="BH33" s="56"/>
      <c r="BI33" s="56"/>
      <c r="BJ33" s="56"/>
      <c r="BK33" s="56"/>
      <c r="BL33" s="56"/>
      <c r="BM33" s="56"/>
      <c r="BN33" s="56"/>
    </row>
    <row r="34" spans="1:66" ht="11.25" customHeight="1">
      <c r="A34" s="222">
        <f>A30+$Q$13/1440</f>
        <v>0.62499999999999989</v>
      </c>
      <c r="B34" s="38"/>
      <c r="C34" s="224"/>
      <c r="D34" s="225"/>
      <c r="E34" s="40" t="s">
        <v>36</v>
      </c>
      <c r="F34" s="42" t="str">
        <f>IF(D34&lt;&gt;"", VLOOKUP(D34,'Base de Datos'!$A$2:$D1268,2,FALSE()),"")</f>
        <v/>
      </c>
      <c r="G34" s="224"/>
      <c r="H34" s="223"/>
      <c r="I34" s="40" t="s">
        <v>36</v>
      </c>
      <c r="J34" s="42" t="str">
        <f>IF(H34&lt;&gt;"", VLOOKUP(H34,'Base de Datos'!$A$2:$D1268,2,FALSE()),"")</f>
        <v/>
      </c>
      <c r="K34" s="224"/>
      <c r="L34" s="223"/>
      <c r="M34" s="40" t="s">
        <v>36</v>
      </c>
      <c r="N34" s="42" t="str">
        <f>IF(L34&lt;&gt;"", VLOOKUP(L34,'Base de Datos'!$A$2:$D1268,2,FALSE()),"")</f>
        <v/>
      </c>
      <c r="O34" s="43"/>
      <c r="P34" s="153"/>
      <c r="Q34" s="154"/>
      <c r="R34" s="15"/>
      <c r="S34" s="45"/>
      <c r="T34" s="45" t="s">
        <v>37</v>
      </c>
      <c r="U34" s="46"/>
      <c r="V34" s="47"/>
      <c r="W34" s="45"/>
      <c r="X34" s="45" t="s">
        <v>37</v>
      </c>
      <c r="Y34" s="46"/>
      <c r="Z34" s="47"/>
      <c r="AA34" s="45"/>
      <c r="AB34" s="45" t="s">
        <v>37</v>
      </c>
      <c r="AC34" s="46"/>
      <c r="AD34" s="48"/>
      <c r="AI34" s="56"/>
      <c r="AM34" s="48"/>
      <c r="AN34" s="53">
        <f>A4</f>
        <v>46296</v>
      </c>
      <c r="AO34" s="54" t="str">
        <f>K5</f>
        <v>Consultorio N° 3</v>
      </c>
      <c r="AP34" s="55">
        <f t="shared" ref="AP34:AQ34" si="35">K26</f>
        <v>0</v>
      </c>
      <c r="AQ34" s="55">
        <f t="shared" si="35"/>
        <v>0</v>
      </c>
      <c r="AR34" s="55">
        <f>AC26</f>
        <v>0</v>
      </c>
      <c r="AS34" s="55">
        <f>AA26</f>
        <v>0</v>
      </c>
      <c r="AT34" s="55">
        <f>AA27</f>
        <v>0</v>
      </c>
      <c r="AU34" s="55">
        <f>AC27</f>
        <v>0</v>
      </c>
      <c r="AV34" s="55">
        <f>AA28</f>
        <v>0</v>
      </c>
      <c r="AW34" s="55">
        <f>AC28</f>
        <v>0</v>
      </c>
      <c r="AX34" s="55">
        <f>AC29</f>
        <v>0</v>
      </c>
      <c r="AY34" s="55">
        <f>N29</f>
        <v>0</v>
      </c>
      <c r="AZ34" s="56"/>
      <c r="BA34" s="56"/>
      <c r="BB34" s="56"/>
      <c r="BC34" s="56"/>
      <c r="BD34" s="56"/>
      <c r="BE34" s="56"/>
      <c r="BF34" s="56"/>
      <c r="BG34" s="56"/>
      <c r="BH34" s="56"/>
      <c r="BI34" s="56"/>
      <c r="BJ34" s="56"/>
      <c r="BK34" s="56"/>
      <c r="BL34" s="56"/>
      <c r="BM34" s="56"/>
      <c r="BN34" s="56"/>
    </row>
    <row r="35" spans="1:66" ht="11.25" customHeight="1">
      <c r="A35" s="220"/>
      <c r="B35" s="38"/>
      <c r="C35" s="205"/>
      <c r="D35" s="208"/>
      <c r="E35" s="57" t="s">
        <v>42</v>
      </c>
      <c r="F35" s="58" t="str">
        <f>IF(D34&lt;&gt;"", VLOOKUP(D34,'Base de Datos'!$A$2:$D1268,3,FALSE()),"")</f>
        <v/>
      </c>
      <c r="G35" s="205"/>
      <c r="H35" s="208"/>
      <c r="I35" s="57" t="s">
        <v>42</v>
      </c>
      <c r="J35" s="58" t="str">
        <f>IF(H34&lt;&gt;"", VLOOKUP(H34,'Base de Datos'!$A$2:$D1268,3,FALSE()),"")</f>
        <v/>
      </c>
      <c r="K35" s="205"/>
      <c r="L35" s="208"/>
      <c r="M35" s="57" t="s">
        <v>42</v>
      </c>
      <c r="N35" s="58" t="str">
        <f>IF(L34&lt;&gt;"", VLOOKUP(L34,'Base de Datos'!$A$2:$D1268,3,FALSE()),"")</f>
        <v/>
      </c>
      <c r="O35" s="43"/>
      <c r="P35" s="153"/>
      <c r="Q35" s="154"/>
      <c r="R35" s="15"/>
      <c r="S35" s="229"/>
      <c r="T35" s="230"/>
      <c r="U35" s="59"/>
      <c r="V35" s="47"/>
      <c r="W35" s="229"/>
      <c r="X35" s="230"/>
      <c r="Y35" s="59"/>
      <c r="Z35" s="47"/>
      <c r="AA35" s="229"/>
      <c r="AB35" s="230"/>
      <c r="AC35" s="59"/>
      <c r="AD35" s="48"/>
      <c r="AI35" s="56"/>
      <c r="AM35" s="48"/>
      <c r="AN35" s="53">
        <f>A4</f>
        <v>46296</v>
      </c>
      <c r="AO35" s="54" t="str">
        <f>K5</f>
        <v>Consultorio N° 3</v>
      </c>
      <c r="AP35" s="55">
        <f t="shared" ref="AP35:AQ35" si="36">K30</f>
        <v>0</v>
      </c>
      <c r="AQ35" s="55">
        <f t="shared" si="36"/>
        <v>0</v>
      </c>
      <c r="AR35" s="55">
        <f>AC30</f>
        <v>0</v>
      </c>
      <c r="AS35" s="55">
        <f>AA30</f>
        <v>0</v>
      </c>
      <c r="AT35" s="55">
        <f>AA31</f>
        <v>0</v>
      </c>
      <c r="AU35" s="55">
        <f>AC31</f>
        <v>0</v>
      </c>
      <c r="AV35" s="55">
        <f>AA32</f>
        <v>0</v>
      </c>
      <c r="AW35" s="55">
        <f>AC32</f>
        <v>0</v>
      </c>
      <c r="AX35" s="55">
        <f>AC33</f>
        <v>0</v>
      </c>
      <c r="AY35" s="55">
        <f>N33</f>
        <v>0</v>
      </c>
      <c r="AZ35" s="56"/>
      <c r="BA35" s="56"/>
      <c r="BB35" s="56"/>
      <c r="BC35" s="56"/>
      <c r="BD35" s="56"/>
      <c r="BE35" s="56"/>
      <c r="BF35" s="56"/>
      <c r="BG35" s="56"/>
      <c r="BH35" s="56"/>
      <c r="BI35" s="56"/>
      <c r="BJ35" s="56"/>
      <c r="BK35" s="56"/>
      <c r="BL35" s="56"/>
      <c r="BM35" s="56"/>
      <c r="BN35" s="56"/>
    </row>
    <row r="36" spans="1:66" ht="11.25" customHeight="1">
      <c r="A36" s="220"/>
      <c r="B36" s="38"/>
      <c r="C36" s="205"/>
      <c r="D36" s="208"/>
      <c r="E36" s="57" t="s">
        <v>44</v>
      </c>
      <c r="F36" s="58" t="str">
        <f>IF(D34&lt;&gt;"", VLOOKUP(D34,'Base de Datos'!$A$2:$D1268,4,FALSE()),"")</f>
        <v/>
      </c>
      <c r="G36" s="205"/>
      <c r="H36" s="208"/>
      <c r="I36" s="57" t="s">
        <v>44</v>
      </c>
      <c r="J36" s="58" t="str">
        <f>IF(H34&lt;&gt;"", VLOOKUP(H34,'Base de Datos'!$A$2:$D1268,4,FALSE()),"")</f>
        <v/>
      </c>
      <c r="K36" s="205"/>
      <c r="L36" s="208"/>
      <c r="M36" s="57" t="s">
        <v>44</v>
      </c>
      <c r="N36" s="58" t="str">
        <f>IF(L34&lt;&gt;"", VLOOKUP(L34,'Base de Datos'!$A$2:$D1268,4,FALSE()),"")</f>
        <v/>
      </c>
      <c r="O36" s="43"/>
      <c r="P36" s="153"/>
      <c r="Q36" s="154"/>
      <c r="R36" s="15"/>
      <c r="S36" s="229"/>
      <c r="T36" s="230"/>
      <c r="U36" s="59"/>
      <c r="V36" s="47"/>
      <c r="W36" s="229"/>
      <c r="X36" s="230"/>
      <c r="Y36" s="59"/>
      <c r="Z36" s="47"/>
      <c r="AA36" s="229"/>
      <c r="AB36" s="230"/>
      <c r="AC36" s="59"/>
      <c r="AD36" s="48"/>
      <c r="AI36" s="56"/>
      <c r="AM36" s="48"/>
      <c r="AN36" s="53">
        <f>A4</f>
        <v>46296</v>
      </c>
      <c r="AO36" s="54" t="str">
        <f>K5</f>
        <v>Consultorio N° 3</v>
      </c>
      <c r="AP36" s="55">
        <f t="shared" ref="AP36:AQ36" si="37">K34</f>
        <v>0</v>
      </c>
      <c r="AQ36" s="55">
        <f t="shared" si="37"/>
        <v>0</v>
      </c>
      <c r="AR36" s="55">
        <f>AC34</f>
        <v>0</v>
      </c>
      <c r="AS36" s="55">
        <f>AA34</f>
        <v>0</v>
      </c>
      <c r="AT36" s="55">
        <f>AA35</f>
        <v>0</v>
      </c>
      <c r="AU36" s="55">
        <f>AC35</f>
        <v>0</v>
      </c>
      <c r="AV36" s="55">
        <f>AA36</f>
        <v>0</v>
      </c>
      <c r="AW36" s="55">
        <f>AC36</f>
        <v>0</v>
      </c>
      <c r="AX36" s="55">
        <f>AC37</f>
        <v>0</v>
      </c>
      <c r="AY36" s="55">
        <f>N37</f>
        <v>0</v>
      </c>
      <c r="AZ36" s="56"/>
      <c r="BA36" s="56"/>
      <c r="BB36" s="56"/>
      <c r="BC36" s="56"/>
      <c r="BD36" s="56"/>
      <c r="BE36" s="56"/>
      <c r="BF36" s="56"/>
      <c r="BG36" s="56"/>
      <c r="BH36" s="56"/>
      <c r="BI36" s="56"/>
      <c r="BJ36" s="56"/>
      <c r="BK36" s="56"/>
      <c r="BL36" s="56"/>
      <c r="BM36" s="56"/>
      <c r="BN36" s="56"/>
    </row>
    <row r="37" spans="1:66" ht="11.25" customHeight="1">
      <c r="A37" s="221"/>
      <c r="B37" s="38"/>
      <c r="C37" s="206"/>
      <c r="D37" s="209"/>
      <c r="E37" s="85" t="s">
        <v>46</v>
      </c>
      <c r="F37" s="86"/>
      <c r="G37" s="206"/>
      <c r="H37" s="209"/>
      <c r="I37" s="85" t="s">
        <v>46</v>
      </c>
      <c r="J37" s="108"/>
      <c r="K37" s="206"/>
      <c r="L37" s="209"/>
      <c r="M37" s="85" t="s">
        <v>46</v>
      </c>
      <c r="N37" s="108"/>
      <c r="O37" s="43"/>
      <c r="P37" s="153"/>
      <c r="Q37" s="154"/>
      <c r="R37" s="15"/>
      <c r="S37" s="227" t="str">
        <f>IF(OR(S34="Empleado",S34="Familiar"),"Nombre del Empleado","N° Factura")</f>
        <v>N° Factura</v>
      </c>
      <c r="T37" s="228"/>
      <c r="U37" s="89"/>
      <c r="V37" s="47"/>
      <c r="W37" s="227" t="str">
        <f>IF(OR(W34="Empleado",W34="Familiar"),"Nombre del Empleado","N° Factura")</f>
        <v>N° Factura</v>
      </c>
      <c r="X37" s="228"/>
      <c r="Y37" s="89"/>
      <c r="Z37" s="47"/>
      <c r="AA37" s="227" t="str">
        <f>IF(OR(AA34="Empleado",AA34="Familiar"),"Nombre del Empleado","N° Factura")</f>
        <v>N° Factura</v>
      </c>
      <c r="AB37" s="228"/>
      <c r="AC37" s="89"/>
      <c r="AD37" s="48"/>
      <c r="AI37" s="56"/>
      <c r="AM37" s="48"/>
      <c r="AN37" s="53">
        <f>A4</f>
        <v>46296</v>
      </c>
      <c r="AO37" s="54" t="str">
        <f>K5</f>
        <v>Consultorio N° 3</v>
      </c>
      <c r="AP37" s="55">
        <f t="shared" ref="AP37:AQ37" si="38">K38</f>
        <v>0</v>
      </c>
      <c r="AQ37" s="55">
        <f t="shared" si="38"/>
        <v>0</v>
      </c>
      <c r="AR37" s="55">
        <f>AC38</f>
        <v>0</v>
      </c>
      <c r="AS37" s="55">
        <f>AA38</f>
        <v>0</v>
      </c>
      <c r="AT37" s="55">
        <f>AA39</f>
        <v>0</v>
      </c>
      <c r="AU37" s="55">
        <f>AC39</f>
        <v>0</v>
      </c>
      <c r="AV37" s="55">
        <f>AA40</f>
        <v>0</v>
      </c>
      <c r="AW37" s="55">
        <f>AC40</f>
        <v>0</v>
      </c>
      <c r="AX37" s="55">
        <f>AC41</f>
        <v>0</v>
      </c>
      <c r="AY37" s="55">
        <f>N41</f>
        <v>0</v>
      </c>
      <c r="AZ37" s="56"/>
      <c r="BA37" s="56"/>
      <c r="BB37" s="56"/>
      <c r="BC37" s="56"/>
      <c r="BD37" s="56"/>
      <c r="BE37" s="56"/>
      <c r="BF37" s="56"/>
      <c r="BG37" s="56"/>
      <c r="BH37" s="56"/>
      <c r="BI37" s="56"/>
      <c r="BJ37" s="56"/>
      <c r="BK37" s="56"/>
      <c r="BL37" s="56"/>
      <c r="BM37" s="56"/>
      <c r="BN37" s="56"/>
    </row>
    <row r="38" spans="1:66" ht="11.25" customHeight="1">
      <c r="A38" s="222">
        <f>A34+$Q$13/1440</f>
        <v>0.66666666666666652</v>
      </c>
      <c r="B38" s="38"/>
      <c r="C38" s="224"/>
      <c r="D38" s="225"/>
      <c r="E38" s="40" t="s">
        <v>36</v>
      </c>
      <c r="F38" s="42" t="str">
        <f>IF(D38&lt;&gt;"", VLOOKUP(D38,'Base de Datos'!$A$2:$D1268,2,FALSE()),"")</f>
        <v/>
      </c>
      <c r="G38" s="224"/>
      <c r="H38" s="223"/>
      <c r="I38" s="40" t="s">
        <v>36</v>
      </c>
      <c r="J38" s="42" t="str">
        <f>IF(H38&lt;&gt;"", VLOOKUP(H38,'Base de Datos'!$A$2:$D1268,2,FALSE()),"")</f>
        <v/>
      </c>
      <c r="K38" s="224"/>
      <c r="L38" s="223"/>
      <c r="M38" s="40" t="s">
        <v>36</v>
      </c>
      <c r="N38" s="42" t="str">
        <f>IF(L38&lt;&gt;"", VLOOKUP(L38,'Base de Datos'!$A$2:$D1268,2,FALSE()),"")</f>
        <v/>
      </c>
      <c r="O38" s="43"/>
      <c r="P38" s="3"/>
      <c r="Q38" s="3"/>
      <c r="R38" s="15"/>
      <c r="S38" s="45"/>
      <c r="T38" s="45" t="s">
        <v>37</v>
      </c>
      <c r="U38" s="46"/>
      <c r="V38" s="47"/>
      <c r="W38" s="45"/>
      <c r="X38" s="45" t="s">
        <v>37</v>
      </c>
      <c r="Y38" s="46"/>
      <c r="Z38" s="47"/>
      <c r="AA38" s="45"/>
      <c r="AB38" s="45" t="s">
        <v>37</v>
      </c>
      <c r="AC38" s="46"/>
      <c r="AD38" s="48"/>
      <c r="AM38" s="48"/>
      <c r="AN38" s="53">
        <f>A4</f>
        <v>46296</v>
      </c>
      <c r="AO38" s="54" t="str">
        <f>K5</f>
        <v>Consultorio N° 3</v>
      </c>
      <c r="AP38" s="55">
        <f t="shared" ref="AP38:AQ38" si="39">K42</f>
        <v>0</v>
      </c>
      <c r="AQ38" s="55">
        <f t="shared" si="39"/>
        <v>0</v>
      </c>
      <c r="AR38" s="55">
        <f>AC42</f>
        <v>0</v>
      </c>
      <c r="AS38" s="55">
        <f>AA42</f>
        <v>0</v>
      </c>
      <c r="AT38" s="55">
        <f>AA43</f>
        <v>0</v>
      </c>
      <c r="AU38" s="55">
        <f>AC43</f>
        <v>0</v>
      </c>
      <c r="AV38" s="55">
        <f>AA44</f>
        <v>0</v>
      </c>
      <c r="AW38" s="55">
        <f>AC44</f>
        <v>0</v>
      </c>
      <c r="AX38" s="55">
        <f>AC45</f>
        <v>0</v>
      </c>
      <c r="AY38" s="55">
        <f>N45</f>
        <v>0</v>
      </c>
      <c r="AZ38" s="56"/>
      <c r="BA38" s="56"/>
      <c r="BB38" s="56"/>
      <c r="BC38" s="56"/>
      <c r="BD38" s="56"/>
      <c r="BE38" s="56"/>
      <c r="BF38" s="56"/>
      <c r="BG38" s="56"/>
      <c r="BH38" s="56"/>
      <c r="BI38" s="56"/>
      <c r="BJ38" s="56"/>
      <c r="BK38" s="56"/>
      <c r="BL38" s="56"/>
      <c r="BM38" s="56"/>
      <c r="BN38" s="56"/>
    </row>
    <row r="39" spans="1:66" ht="11.25" customHeight="1">
      <c r="A39" s="220"/>
      <c r="B39" s="38"/>
      <c r="C39" s="205"/>
      <c r="D39" s="208"/>
      <c r="E39" s="57" t="s">
        <v>42</v>
      </c>
      <c r="F39" s="58" t="str">
        <f>IF(D38&lt;&gt;"", VLOOKUP(D38,'Base de Datos'!$A$2:$D1268,3,FALSE()),"")</f>
        <v/>
      </c>
      <c r="G39" s="205"/>
      <c r="H39" s="208"/>
      <c r="I39" s="57" t="s">
        <v>42</v>
      </c>
      <c r="J39" s="58" t="str">
        <f>IF(H38&lt;&gt;"", VLOOKUP(H38,'Base de Datos'!$A$2:$D1268,3,FALSE()),"")</f>
        <v/>
      </c>
      <c r="K39" s="205"/>
      <c r="L39" s="208"/>
      <c r="M39" s="57" t="s">
        <v>42</v>
      </c>
      <c r="N39" s="58" t="str">
        <f>IF(L38&lt;&gt;"", VLOOKUP(L38,'Base de Datos'!$A$2:$D1268,3,FALSE()),"")</f>
        <v/>
      </c>
      <c r="O39" s="43"/>
      <c r="P39" s="3"/>
      <c r="Q39" s="3"/>
      <c r="R39" s="15"/>
      <c r="S39" s="229"/>
      <c r="T39" s="230"/>
      <c r="U39" s="59"/>
      <c r="V39" s="47"/>
      <c r="W39" s="229"/>
      <c r="X39" s="230"/>
      <c r="Y39" s="59"/>
      <c r="Z39" s="47"/>
      <c r="AA39" s="229"/>
      <c r="AB39" s="230"/>
      <c r="AC39" s="59"/>
      <c r="AD39" s="48"/>
      <c r="AE39" s="235">
        <f>A4</f>
        <v>46296</v>
      </c>
      <c r="AF39" s="236"/>
      <c r="AG39" s="236"/>
      <c r="AH39" s="236"/>
      <c r="AI39" s="236"/>
      <c r="AJ39" s="236"/>
      <c r="AK39" s="236"/>
      <c r="AL39" s="237"/>
      <c r="AM39" s="48"/>
      <c r="AN39" s="155">
        <f>A4</f>
        <v>46296</v>
      </c>
      <c r="AO39" s="156" t="str">
        <f>K5</f>
        <v>Consultorio N° 3</v>
      </c>
      <c r="AP39" s="156">
        <f t="shared" ref="AP39:AQ39" si="40">K46</f>
        <v>0</v>
      </c>
      <c r="AQ39" s="156">
        <f t="shared" si="40"/>
        <v>0</v>
      </c>
      <c r="AR39" s="156">
        <f>AC46</f>
        <v>0</v>
      </c>
      <c r="AS39" s="156">
        <f>AA46</f>
        <v>0</v>
      </c>
      <c r="AT39" s="156">
        <f>AA47</f>
        <v>0</v>
      </c>
      <c r="AU39" s="156">
        <f>AC47</f>
        <v>0</v>
      </c>
      <c r="AV39" s="156">
        <f>AA48</f>
        <v>0</v>
      </c>
      <c r="AW39" s="156">
        <f>AC48</f>
        <v>0</v>
      </c>
      <c r="AX39" s="156">
        <f>AC49</f>
        <v>0</v>
      </c>
      <c r="AY39" s="156">
        <f>N49</f>
        <v>0</v>
      </c>
      <c r="AZ39" s="48"/>
      <c r="BA39" s="48"/>
      <c r="BB39" s="48"/>
      <c r="BC39" s="48"/>
      <c r="BD39" s="48"/>
      <c r="BE39" s="48"/>
      <c r="BF39" s="48"/>
      <c r="BG39" s="48"/>
      <c r="BH39" s="48"/>
      <c r="BI39" s="48"/>
      <c r="BJ39" s="48"/>
      <c r="BK39" s="48"/>
      <c r="BL39" s="48"/>
      <c r="BM39" s="48"/>
      <c r="BN39" s="48"/>
    </row>
    <row r="40" spans="1:66" ht="11.25" customHeight="1">
      <c r="A40" s="220"/>
      <c r="B40" s="38"/>
      <c r="C40" s="205"/>
      <c r="D40" s="208"/>
      <c r="E40" s="57" t="s">
        <v>44</v>
      </c>
      <c r="F40" s="58" t="str">
        <f>IF(D38&lt;&gt;"", VLOOKUP(D38,'Base de Datos'!$A$2:$D1268,4,FALSE()),"")</f>
        <v/>
      </c>
      <c r="G40" s="205"/>
      <c r="H40" s="208"/>
      <c r="I40" s="57" t="s">
        <v>44</v>
      </c>
      <c r="J40" s="58" t="str">
        <f>IF(H38&lt;&gt;"", VLOOKUP(H38,'Base de Datos'!$A$2:$D1268,4,FALSE()),"")</f>
        <v/>
      </c>
      <c r="K40" s="205"/>
      <c r="L40" s="208"/>
      <c r="M40" s="57" t="s">
        <v>44</v>
      </c>
      <c r="N40" s="58" t="str">
        <f>IF(L38&lt;&gt;"", VLOOKUP(L38,'Base de Datos'!$A$2:$D1268,4,FALSE()),"")</f>
        <v/>
      </c>
      <c r="O40" s="43"/>
      <c r="P40" s="3"/>
      <c r="Q40" s="3"/>
      <c r="R40" s="15"/>
      <c r="S40" s="229"/>
      <c r="T40" s="230"/>
      <c r="U40" s="59"/>
      <c r="V40" s="47"/>
      <c r="W40" s="229"/>
      <c r="X40" s="230"/>
      <c r="Y40" s="59"/>
      <c r="Z40" s="47"/>
      <c r="AA40" s="229"/>
      <c r="AB40" s="230"/>
      <c r="AC40" s="59"/>
      <c r="AD40" s="48"/>
      <c r="AE40" s="238" t="s">
        <v>20</v>
      </c>
      <c r="AF40" s="239"/>
      <c r="AG40" s="157" t="s">
        <v>21</v>
      </c>
      <c r="AH40" s="158" t="s">
        <v>22</v>
      </c>
      <c r="AI40" s="159" t="s">
        <v>23</v>
      </c>
      <c r="AJ40" s="159" t="s">
        <v>24</v>
      </c>
      <c r="AK40" s="159" t="s">
        <v>25</v>
      </c>
      <c r="AL40" s="160" t="s">
        <v>26</v>
      </c>
      <c r="AM40" s="48"/>
      <c r="AN40" s="155">
        <f>A4</f>
        <v>46296</v>
      </c>
      <c r="AO40" s="156" t="str">
        <f>K5</f>
        <v>Consultorio N° 3</v>
      </c>
      <c r="AP40" s="156">
        <f t="shared" ref="AP40:AQ40" si="41">K50</f>
        <v>0</v>
      </c>
      <c r="AQ40" s="156">
        <f t="shared" si="41"/>
        <v>0</v>
      </c>
      <c r="AR40" s="156">
        <f>AC50</f>
        <v>0</v>
      </c>
      <c r="AS40" s="156">
        <f>AA50</f>
        <v>0</v>
      </c>
      <c r="AT40" s="156">
        <f>AA51</f>
        <v>0</v>
      </c>
      <c r="AU40" s="156">
        <f>AC51</f>
        <v>0</v>
      </c>
      <c r="AV40" s="156">
        <f>AA52</f>
        <v>0</v>
      </c>
      <c r="AW40" s="156">
        <f>AC52</f>
        <v>0</v>
      </c>
      <c r="AX40" s="156">
        <f>AC53</f>
        <v>0</v>
      </c>
      <c r="AY40" s="156">
        <f>N53</f>
        <v>0</v>
      </c>
      <c r="AZ40" s="48"/>
      <c r="BA40" s="48"/>
      <c r="BB40" s="48"/>
      <c r="BC40" s="48"/>
      <c r="BD40" s="48"/>
      <c r="BE40" s="48"/>
      <c r="BF40" s="48"/>
      <c r="BG40" s="48"/>
      <c r="BH40" s="48"/>
      <c r="BI40" s="48"/>
      <c r="BJ40" s="48"/>
      <c r="BK40" s="48"/>
      <c r="BL40" s="48"/>
      <c r="BM40" s="48"/>
      <c r="BN40" s="48"/>
    </row>
    <row r="41" spans="1:66" ht="11.25" customHeight="1">
      <c r="A41" s="221"/>
      <c r="B41" s="38"/>
      <c r="C41" s="206"/>
      <c r="D41" s="209"/>
      <c r="E41" s="85" t="s">
        <v>46</v>
      </c>
      <c r="F41" s="86"/>
      <c r="G41" s="206"/>
      <c r="H41" s="209"/>
      <c r="I41" s="85" t="s">
        <v>46</v>
      </c>
      <c r="J41" s="108"/>
      <c r="K41" s="206"/>
      <c r="L41" s="209"/>
      <c r="M41" s="85" t="s">
        <v>46</v>
      </c>
      <c r="N41" s="108"/>
      <c r="O41" s="43"/>
      <c r="P41" s="3"/>
      <c r="Q41" s="3"/>
      <c r="R41" s="15"/>
      <c r="S41" s="227" t="str">
        <f>IF(OR(S38="Empleado",S38="Familiar"),"Nombre del Empleado","N° Factura")</f>
        <v>N° Factura</v>
      </c>
      <c r="T41" s="228"/>
      <c r="U41" s="89"/>
      <c r="V41" s="47"/>
      <c r="W41" s="227" t="str">
        <f>IF(OR(W38="Empleado",W38="Familiar"),"Nombre del Empleado","N° Factura")</f>
        <v>N° Factura</v>
      </c>
      <c r="X41" s="228"/>
      <c r="Y41" s="89"/>
      <c r="Z41" s="47"/>
      <c r="AA41" s="227" t="str">
        <f>IF(OR(AA38="Empleado",AA38="Familiar"),"Nombre del Empleado","N° Factura")</f>
        <v>N° Factura</v>
      </c>
      <c r="AB41" s="228"/>
      <c r="AC41" s="89"/>
      <c r="AD41" s="48"/>
      <c r="AE41" s="240" t="s">
        <v>38</v>
      </c>
      <c r="AF41" s="230"/>
      <c r="AG41" s="161">
        <f t="array" aca="1" ref="AG41" ca="1">COUNTIFS(AP6:AP46, "💲", AY6:AY46, INDIRECT("AE" &amp; ROW())) + COUNTIFS(AP6:AP46, "📦", AY6:AY46, INDIRECT("AE" &amp; ROW())) + COUNTIFS(AP6:AP46, "✅", AY6:AY46, INDIRECT("AE" &amp; ROW()))</f>
        <v>0</v>
      </c>
      <c r="AH41" s="162">
        <f t="array" aca="1" ref="AH41" ca="1">COUNTIFS(AP6:AP46, "💲", AY6:AY46, INDIRECT("AE" &amp; ROW())) + COUNTIFS(AP6:AP46, "📦", AY6:AY46, INDIRECT("AE" &amp; ROW()))</f>
        <v>0</v>
      </c>
      <c r="AI41" s="139">
        <f t="array" aca="1" ref="AI41" ca="1">SUMIFS(AR6:AR46, AY6:AY46, INDIRECT("AE" &amp; ROW()), AP6:AP46, "💲") + SUMIFS(AR6:AR46, AY6:AY46, INDIRECT("AE" &amp; ROW()), AP6:AP46, "📦")</f>
        <v>0</v>
      </c>
      <c r="AJ41" s="139">
        <f t="array" aca="1" ref="AJ41" ca="1">(
    SUMIFS(AR6:AR46, AY6:AY46, INDIRECT("AE" &amp; ROW()), AP6:AP46, "💲") +
    SUMIFS(AR6:AR46, AY6:AY46, INDIRECT("AE" &amp; ROW()), AP6:AP46, "📦")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
        SUMIFS(AR6:AR46, AY6:AY46, INDIRECT("AE" &amp; ROW()), AP6:AP46, "💲", AS6:AS46, "Familiar") +
        SUMIFS(AR6:AR46, AY6:AY46, INDIRECT("AE" &amp; ROW()), AP6:AP46, "📦", AS6:AS46, "Familiar")
    ) / 2
)  -
(
    (
        SUMIFS(AR6:AR46, AY6:AY46, INDIRECT("AE" &amp; ROW()), AP6:AP46, "💲", AS6:AS46, "Exonerado ADH") +
        SUMIFS(AR6:AR46, AY6:AY46, INDIRECT("AE" &amp; ROW()), AP6:AP46, "📦", AS6:AS46, "Exonerado ADH")
    ) / 2
)  -
(
    (
        SUMIFS(AR6:AR46, AY6:AY46, INDIRECT("AE" &amp; ROW()), AP6:AP46, "💲", AS6:AS46, "Exonerado Doctor") +
        SUMIFS(AR6:AR46, AY6:AY46, INDIRECT("AE" &amp; ROW()), AP6:AP46, "📦", AS6:AS46, "Exonerado Doctor")
    ) / 2
)</f>
        <v>0</v>
      </c>
      <c r="AK41" s="139">
        <f t="array" aca="1" ref="AK41" ca="1">(
    SUMIFS(AR6:AR46, AY6:AY46, INDIRECT("AE" &amp; ROW()), AP6:AP46, "💲") +
    SUMIFS(AR6:AR46, AY6:AY46, INDIRECT("AE" &amp; ROW()), AP6:AP46, "📦")
) -
(
    SUMIFS(AR6:AR46, AY6:AY46, INDIRECT("AE" &amp; ROW()), AP6:AP46, "💲", AS6:AS46, "Familiar") +
    SUMIFS(AR6:AR46, AY6:AY46, INDIRECT("AE" &amp; ROW()), AP6:AP46, "📦", AS6:AS46, "Familiar")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SUMIFS(AR6:AR46, AY6:AY46, INDIRECT("AE" &amp; ROW()), AP6:AP46, "💲", AS6:AS46, "Exonerado ADH") +
    SUMIFS(AR6:AR46, AY6:AY46, INDIRECT("AE" &amp; ROW()), AP6:AP46, "📦", AS6:AS46, "Exonerado ADH")
) -
(
    (
        SUMIFS(AR6:AR46, AY6:AY46, INDIRECT("AE" &amp; ROW()), AP6:AP46, "💲", AS6:AS46, "Exonerado Doctor") +
        SUMIFS(AR6:AR46, AY6:AY46, INDIRECT("AE" &amp; ROW()), AP6:AP46, "📦", AS6:AS46, "Exonerado Doctor")
    ) / 2
) -
(
    (
        SUMIFS(AR6:AR46, AY6:AY46, INDIRECT("AE" &amp; ROW()), AP6:AP46, "💲", AS6:AS46, "") +
        SUMIFS(AR6:AR46, AY6:AY46, INDIRECT("AE" &amp; ROW()), AP6:AP46, "📦", AS6:AS46, "")
    ) / 2
)</f>
        <v>0</v>
      </c>
      <c r="AL41" s="140">
        <f t="array" aca="1" ref="AL41" ca="1">(
    SUMIFS(AR6:AR46, AY6:AY46, INDIRECT("AE" &amp; ROW()), AP6:AP46, "💲") +
    SUMIFS(AR6:AR46, AY6:AY46, INDIRECT("AE" &amp; ROW()), AP6:AP46, "📦")
) -
(
    (
        SUMIFS(AR6:AR46, AY6:AY46, INDIRECT("AE" &amp; ROW()), AP6:AP46, "💲", AS6:AS46, "Familiar") +
        SUMIFS(AR6:AR46, AY6:AY46, INDIRECT("AE" &amp; ROW()), AP6:AP46, "📦", AS6:AS46, "Familiar")
    ) / 2
) -
(
    (
        SUMIFS(AR6:AR46, AY6:AY46, INDIRECT("AE" &amp; ROW()), AP6:AP46, "💲", AS6:AS46, "Participante") +
        SUMIFS(AR6:AR46, AY6:AY46, INDIRECT("AE" &amp; ROW()), AP6:AP46, "📦", AS6:AS46, "Participante")
    ) / 2
) -
(
    (
        SUMIFS(AR6:AR46, AY6:AY46, INDIRECT("AE" &amp; ROW()), AP6:AP46, "💲", AS6:AS46, "Empleado") +
        SUMIFS(AR6:AR46, AY6:AY46, INDIRECT("AE" &amp; ROW()), AP6:AP46, "📦", AS6:AS46, "Empleado")
    ) / 2
) -
(
    (
        SUMIFS(AR6:AR46, AY6:AY46, INDIRECT("AE" &amp; ROW()), AP6:AP46, "💲", AS6:AS46, "Exonerado ADH") +
        SUMIFS(AR6:AR46, AY6:AY46, INDIRECT("AE" &amp; ROW()), AP6:AP46, "📦", AS6:AS46, "Exonerado ADH")
    ) / 2
) -
(
    SUMIFS(AR6:AR46, AY6:AY46, INDIRECT("AE" &amp; ROW()), AP6:AP46, "💲", AS6:AS46, "Exonerado Doctor") +
    SUMIFS(AR6:AR46, AY6:AY46, INDIRECT("AE" &amp; ROW()), AP6:AP46, "📦", AS6:AS46, "Exonerado Doctor")
) -
(
    (
        SUMIFS(AR6:AR46, AY6:AY46, INDIRECT("AE" &amp; ROW()), AP6:AP46, "💲", AS6:AS46, "") +
        SUMIFS(AR6:AR46, AY6:AY46, INDIRECT("AE" &amp; ROW()), AP6:AP46, "📦", AS6:AS46, "")
    ) / 2
)</f>
        <v>0</v>
      </c>
      <c r="AM41" s="48"/>
      <c r="AN41" s="155">
        <f>A4</f>
        <v>46296</v>
      </c>
      <c r="AO41" s="156" t="str">
        <f>K5</f>
        <v>Consultorio N° 3</v>
      </c>
      <c r="AP41" s="156">
        <f t="shared" ref="AP41:AQ41" si="42">K54</f>
        <v>0</v>
      </c>
      <c r="AQ41" s="156">
        <f t="shared" si="42"/>
        <v>0</v>
      </c>
      <c r="AR41" s="156">
        <f>AC54</f>
        <v>0</v>
      </c>
      <c r="AS41" s="156">
        <f>AA54</f>
        <v>0</v>
      </c>
      <c r="AT41" s="156">
        <f>AA55</f>
        <v>0</v>
      </c>
      <c r="AU41" s="156">
        <f>AC55</f>
        <v>0</v>
      </c>
      <c r="AV41" s="156">
        <f>AA56</f>
        <v>0</v>
      </c>
      <c r="AW41" s="156">
        <f>AC56</f>
        <v>0</v>
      </c>
      <c r="AX41" s="156">
        <f>AC57</f>
        <v>0</v>
      </c>
      <c r="AY41" s="156">
        <f>N57</f>
        <v>0</v>
      </c>
      <c r="AZ41" s="48"/>
      <c r="BA41" s="48"/>
      <c r="BB41" s="48"/>
      <c r="BC41" s="48"/>
      <c r="BD41" s="48"/>
      <c r="BE41" s="48"/>
      <c r="BF41" s="48"/>
      <c r="BG41" s="48"/>
      <c r="BH41" s="48"/>
      <c r="BI41" s="48"/>
      <c r="BJ41" s="48"/>
      <c r="BK41" s="48"/>
      <c r="BL41" s="48"/>
      <c r="BM41" s="48"/>
      <c r="BN41" s="48"/>
    </row>
    <row r="42" spans="1:66" ht="11.25" customHeight="1">
      <c r="A42" s="222">
        <f>A38+$Q$13/1440</f>
        <v>0.70833333333333315</v>
      </c>
      <c r="B42" s="38"/>
      <c r="C42" s="224"/>
      <c r="D42" s="225"/>
      <c r="E42" s="40" t="s">
        <v>36</v>
      </c>
      <c r="F42" s="42" t="str">
        <f>IF(D42&lt;&gt;"", VLOOKUP(D42,'Base de Datos'!$A$2:$D1268,2,FALSE()),"")</f>
        <v/>
      </c>
      <c r="G42" s="224"/>
      <c r="H42" s="223"/>
      <c r="I42" s="40" t="s">
        <v>36</v>
      </c>
      <c r="J42" s="42" t="str">
        <f>IF(H42&lt;&gt;"", VLOOKUP(H42,'Base de Datos'!$A$2:$D1268,2,FALSE()),"")</f>
        <v/>
      </c>
      <c r="K42" s="224"/>
      <c r="L42" s="223"/>
      <c r="M42" s="40" t="s">
        <v>36</v>
      </c>
      <c r="N42" s="42" t="str">
        <f>IF(L42&lt;&gt;"", VLOOKUP(L42,'Base de Datos'!$A$2:$D1268,2,FALSE()),"")</f>
        <v/>
      </c>
      <c r="O42" s="43"/>
      <c r="P42" s="163"/>
      <c r="Q42" s="3"/>
      <c r="R42" s="15"/>
      <c r="S42" s="45"/>
      <c r="T42" s="45" t="s">
        <v>37</v>
      </c>
      <c r="U42" s="46"/>
      <c r="V42" s="47"/>
      <c r="W42" s="45"/>
      <c r="X42" s="45" t="s">
        <v>37</v>
      </c>
      <c r="Y42" s="46"/>
      <c r="Z42" s="47"/>
      <c r="AA42" s="45"/>
      <c r="AB42" s="45" t="s">
        <v>37</v>
      </c>
      <c r="AC42" s="46"/>
      <c r="AD42" s="48"/>
      <c r="AE42" s="240" t="s">
        <v>43</v>
      </c>
      <c r="AF42" s="230"/>
      <c r="AG42" s="161">
        <f t="array" aca="1" ref="AG42" ca="1">COUNTIFS(AP6:AP46, "💲", AY6:AY46, INDIRECT("AE" &amp; ROW())) + COUNTIFS(AP6:AP46, "📦", AY6:AY46, INDIRECT("AE" &amp; ROW())) + COUNTIFS(AP6:AP46, "✅", AY6:AY46, INDIRECT("AE" &amp; ROW()))</f>
        <v>0</v>
      </c>
      <c r="AH42" s="162">
        <f t="array" aca="1" ref="AH42" ca="1">COUNTIFS(AP6:AP46, "💲", AY6:AY46, INDIRECT("AE" &amp; ROW())) + COUNTIFS(AP6:AP46, "📦", AY6:AY46, INDIRECT("AE" &amp; ROW()))</f>
        <v>0</v>
      </c>
      <c r="AI42" s="139">
        <f t="array" aca="1" ref="AI42" ca="1">SUMIFS(AR6:AR46, AY6:AY46, INDIRECT("AE" &amp; ROW()), AP6:AP46, "💲") + SUMIFS(AR6:AR46, AY6:AY46, INDIRECT("AE" &amp; ROW()), AP6:AP46, "📦")</f>
        <v>0</v>
      </c>
      <c r="AJ42" s="139">
        <f t="array" aca="1" ref="AJ42" ca="1">(
    SUMIFS(AR6:AR46, AY6:AY46, INDIRECT("AE" &amp; ROW()), AP6:AP46, "💲") +
    SUMIFS(AR6:AR46, AY6:AY46, INDIRECT("AE" &amp; ROW()), AP6:AP46, "📦")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
        SUMIFS(AR6:AR46, AY6:AY46, INDIRECT("AE" &amp; ROW()), AP6:AP46, "💲", AS6:AS46, "Familiar") +
        SUMIFS(AR6:AR46, AY6:AY46, INDIRECT("AE" &amp; ROW()), AP6:AP46, "📦", AS6:AS46, "Familiar")
    ) / 2
)  -
(
    (
        SUMIFS(AR6:AR46, AY6:AY46, INDIRECT("AE" &amp; ROW()), AP6:AP46, "💲", AS6:AS46, "Exonerado ADH") +
        SUMIFS(AR6:AR46, AY6:AY46, INDIRECT("AE" &amp; ROW()), AP6:AP46, "📦", AS6:AS46, "Exonerado ADH")
    ) / 2
)  -
(
    (
        SUMIFS(AR6:AR46, AY6:AY46, INDIRECT("AE" &amp; ROW()), AP6:AP46, "💲", AS6:AS46, "Exonerado Doctor") +
        SUMIFS(AR6:AR46, AY6:AY46, INDIRECT("AE" &amp; ROW()), AP6:AP46, "📦", AS6:AS46, "Exonerado Doctor")
    ) / 2
)</f>
        <v>0</v>
      </c>
      <c r="AK42" s="139">
        <f t="array" aca="1" ref="AK42" ca="1">(
    SUMIFS(AR6:AR46, AY6:AY46, INDIRECT("AE" &amp; ROW()), AP6:AP46, "💲") +
    SUMIFS(AR6:AR46, AY6:AY46, INDIRECT("AE" &amp; ROW()), AP6:AP46, "📦")
) -
(
    SUMIFS(AR6:AR46, AY6:AY46, INDIRECT("AE" &amp; ROW()), AP6:AP46, "💲", AS6:AS46, "Familiar") +
    SUMIFS(AR6:AR46, AY6:AY46, INDIRECT("AE" &amp; ROW()), AP6:AP46, "📦", AS6:AS46, "Familiar")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SUMIFS(AR6:AR46, AY6:AY46, INDIRECT("AE" &amp; ROW()), AP6:AP46, "💲", AS6:AS46, "Exonerado ADH") +
    SUMIFS(AR6:AR46, AY6:AY46, INDIRECT("AE" &amp; ROW()), AP6:AP46, "📦", AS6:AS46, "Exonerado ADH")
) -
(
    (
        SUMIFS(AR6:AR46, AY6:AY46, INDIRECT("AE" &amp; ROW()), AP6:AP46, "💲", AS6:AS46, "Exonerado Doctor") +
        SUMIFS(AR6:AR46, AY6:AY46, INDIRECT("AE" &amp; ROW()), AP6:AP46, "📦", AS6:AS46, "Exonerado Doctor")
    ) / 2
) -
(
    (
        SUMIFS(AR6:AR46, AY6:AY46, INDIRECT("AE" &amp; ROW()), AP6:AP46, "💲", AS6:AS46, "") +
        SUMIFS(AR6:AR46, AY6:AY46, INDIRECT("AE" &amp; ROW()), AP6:AP46, "📦", AS6:AS46, "")
    ) / 2
)</f>
        <v>0</v>
      </c>
      <c r="AL42" s="140">
        <f t="array" aca="1" ref="AL42" ca="1">(
    SUMIFS(AR6:AR46, AY6:AY46, INDIRECT("AE" &amp; ROW()), AP6:AP46, "💲") +
    SUMIFS(AR6:AR46, AY6:AY46, INDIRECT("AE" &amp; ROW()), AP6:AP46, "📦")
) -
(
    (
        SUMIFS(AR6:AR46, AY6:AY46, INDIRECT("AE" &amp; ROW()), AP6:AP46, "💲", AS6:AS46, "Familiar") +
        SUMIFS(AR6:AR46, AY6:AY46, INDIRECT("AE" &amp; ROW()), AP6:AP46, "📦", AS6:AS46, "Familiar")
    ) / 2
) -
(
    (
        SUMIFS(AR6:AR46, AY6:AY46, INDIRECT("AE" &amp; ROW()), AP6:AP46, "💲", AS6:AS46, "Participante") +
        SUMIFS(AR6:AR46, AY6:AY46, INDIRECT("AE" &amp; ROW()), AP6:AP46, "📦", AS6:AS46, "Participante")
    ) / 2
) -
(
    (
        SUMIFS(AR6:AR46, AY6:AY46, INDIRECT("AE" &amp; ROW()), AP6:AP46, "💲", AS6:AS46, "Empleado") +
        SUMIFS(AR6:AR46, AY6:AY46, INDIRECT("AE" &amp; ROW()), AP6:AP46, "📦", AS6:AS46, "Empleado")
    ) / 2
) -
(
    (
        SUMIFS(AR6:AR46, AY6:AY46, INDIRECT("AE" &amp; ROW()), AP6:AP46, "💲", AS6:AS46, "Exonerado ADH") +
        SUMIFS(AR6:AR46, AY6:AY46, INDIRECT("AE" &amp; ROW()), AP6:AP46, "📦", AS6:AS46, "Exonerado ADH")
    ) / 2
) -
(
    SUMIFS(AR6:AR46, AY6:AY46, INDIRECT("AE" &amp; ROW()), AP6:AP46, "💲", AS6:AS46, "Exonerado Doctor") +
    SUMIFS(AR6:AR46, AY6:AY46, INDIRECT("AE" &amp; ROW()), AP6:AP46, "📦", AS6:AS46, "Exonerado Doctor")
) -
(
    (
        SUMIFS(AR6:AR46, AY6:AY46, INDIRECT("AE" &amp; ROW()), AP6:AP46, "💲", AS6:AS46, "") +
        SUMIFS(AR6:AR46, AY6:AY46, INDIRECT("AE" &amp; ROW()), AP6:AP46, "📦", AS6:AS46, "")
    ) / 2
)</f>
        <v>0</v>
      </c>
      <c r="AM42" s="48"/>
      <c r="AN42" s="156"/>
      <c r="AO42" s="156"/>
      <c r="AP42" s="156"/>
      <c r="AQ42" s="156">
        <f>L50</f>
        <v>0</v>
      </c>
      <c r="AR42" s="156"/>
      <c r="AS42" s="156"/>
      <c r="AT42" s="156"/>
      <c r="AU42" s="156"/>
      <c r="AV42" s="156"/>
      <c r="AW42" s="156"/>
      <c r="AX42" s="156"/>
      <c r="AY42" s="156">
        <f>N45</f>
        <v>0</v>
      </c>
      <c r="AZ42" s="48"/>
      <c r="BA42" s="48"/>
      <c r="BB42" s="48"/>
      <c r="BC42" s="48"/>
      <c r="BD42" s="48"/>
      <c r="BE42" s="48"/>
      <c r="BF42" s="48"/>
      <c r="BG42" s="48"/>
      <c r="BH42" s="48"/>
      <c r="BI42" s="48"/>
      <c r="BJ42" s="48"/>
      <c r="BK42" s="48"/>
      <c r="BL42" s="48"/>
      <c r="BM42" s="48"/>
      <c r="BN42" s="48"/>
    </row>
    <row r="43" spans="1:66" ht="11.25" customHeight="1">
      <c r="A43" s="220"/>
      <c r="B43" s="38"/>
      <c r="C43" s="205"/>
      <c r="D43" s="208"/>
      <c r="E43" s="57" t="s">
        <v>42</v>
      </c>
      <c r="F43" s="58" t="str">
        <f>IF(D42&lt;&gt;"", VLOOKUP(D42,'Base de Datos'!$A$2:$D1268,3,FALSE()),"")</f>
        <v/>
      </c>
      <c r="G43" s="205"/>
      <c r="H43" s="208"/>
      <c r="I43" s="57" t="s">
        <v>42</v>
      </c>
      <c r="J43" s="58" t="str">
        <f>IF(H42&lt;&gt;"", VLOOKUP(H42,'Base de Datos'!$A$2:$D1268,3,FALSE()),"")</f>
        <v/>
      </c>
      <c r="K43" s="205"/>
      <c r="L43" s="208"/>
      <c r="M43" s="57" t="s">
        <v>42</v>
      </c>
      <c r="N43" s="58" t="str">
        <f>IF(L42&lt;&gt;"", VLOOKUP(L42,'Base de Datos'!$A$2:$D1268,3,FALSE()),"")</f>
        <v/>
      </c>
      <c r="O43" s="43"/>
      <c r="P43" s="163"/>
      <c r="Q43" s="3"/>
      <c r="R43" s="15"/>
      <c r="S43" s="229"/>
      <c r="T43" s="230"/>
      <c r="U43" s="59"/>
      <c r="V43" s="47"/>
      <c r="W43" s="229"/>
      <c r="X43" s="230"/>
      <c r="Y43" s="59"/>
      <c r="Z43" s="47"/>
      <c r="AA43" s="229"/>
      <c r="AB43" s="230"/>
      <c r="AC43" s="59"/>
      <c r="AD43" s="48"/>
      <c r="AE43" s="240" t="s">
        <v>45</v>
      </c>
      <c r="AF43" s="230"/>
      <c r="AG43" s="161">
        <f t="array" aca="1" ref="AG43" ca="1">COUNTIFS(AP6:AP46, "💲", AY6:AY46, INDIRECT("AE" &amp; ROW())) + COUNTIFS(AP6:AP46, "📦", AY6:AY46, INDIRECT("AE" &amp; ROW())) + COUNTIFS(AP6:AP46, "✅", AY6:AY46, INDIRECT("AE" &amp; ROW()))</f>
        <v>0</v>
      </c>
      <c r="AH43" s="162">
        <f t="array" aca="1" ref="AH43" ca="1">COUNTIFS(AP6:AP46, "💲", AY6:AY46, INDIRECT("AE" &amp; ROW())) + COUNTIFS(AP6:AP46, "📦", AY6:AY46, INDIRECT("AE" &amp; ROW()))</f>
        <v>0</v>
      </c>
      <c r="AI43" s="139">
        <f t="array" aca="1" ref="AI43" ca="1">SUMIFS(AR6:AR46, AY6:AY46, INDIRECT("AE" &amp; ROW()), AP6:AP46, "💲") + SUMIFS(AR6:AR46, AY6:AY46, INDIRECT("AE" &amp; ROW()), AP6:AP46, "📦")</f>
        <v>0</v>
      </c>
      <c r="AJ43" s="139">
        <f t="array" aca="1" ref="AJ43" ca="1">(
    SUMIFS(AR6:AR46, AY6:AY46, INDIRECT("AE" &amp; ROW()), AP6:AP46, "💲") +
    SUMIFS(AR6:AR46, AY6:AY46, INDIRECT("AE" &amp; ROW()), AP6:AP46, "📦")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
        SUMIFS(AR6:AR46, AY6:AY46, INDIRECT("AE" &amp; ROW()), AP6:AP46, "💲", AS6:AS46, "Familiar") +
        SUMIFS(AR6:AR46, AY6:AY46, INDIRECT("AE" &amp; ROW()), AP6:AP46, "📦", AS6:AS46, "Familiar")
    ) / 2
)  -
(
    (
        SUMIFS(AR6:AR46, AY6:AY46, INDIRECT("AE" &amp; ROW()), AP6:AP46, "💲", AS6:AS46, "Exonerado ADH") +
        SUMIFS(AR6:AR46, AY6:AY46, INDIRECT("AE" &amp; ROW()), AP6:AP46, "📦", AS6:AS46, "Exonerado ADH")
    ) / 2
)  -
(
    (
        SUMIFS(AR6:AR46, AY6:AY46, INDIRECT("AE" &amp; ROW()), AP6:AP46, "💲", AS6:AS46, "Exonerado Doctor") +
        SUMIFS(AR6:AR46, AY6:AY46, INDIRECT("AE" &amp; ROW()), AP6:AP46, "📦", AS6:AS46, "Exonerado Doctor")
    ) / 2
)</f>
        <v>0</v>
      </c>
      <c r="AK43" s="139">
        <f t="array" aca="1" ref="AK43" ca="1">(
    SUMIFS(AR6:AR46, AY6:AY46, INDIRECT("AE" &amp; ROW()), AP6:AP46, "💲") +
    SUMIFS(AR6:AR46, AY6:AY46, INDIRECT("AE" &amp; ROW()), AP6:AP46, "📦")
) -
(
    SUMIFS(AR6:AR46, AY6:AY46, INDIRECT("AE" &amp; ROW()), AP6:AP46, "💲", AS6:AS46, "Familiar") +
    SUMIFS(AR6:AR46, AY6:AY46, INDIRECT("AE" &amp; ROW()), AP6:AP46, "📦", AS6:AS46, "Familiar")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SUMIFS(AR6:AR46, AY6:AY46, INDIRECT("AE" &amp; ROW()), AP6:AP46, "💲", AS6:AS46, "Exonerado ADH") +
    SUMIFS(AR6:AR46, AY6:AY46, INDIRECT("AE" &amp; ROW()), AP6:AP46, "📦", AS6:AS46, "Exonerado ADH")
) -
(
    (
        SUMIFS(AR6:AR46, AY6:AY46, INDIRECT("AE" &amp; ROW()), AP6:AP46, "💲", AS6:AS46, "Exonerado Doctor") +
        SUMIFS(AR6:AR46, AY6:AY46, INDIRECT("AE" &amp; ROW()), AP6:AP46, "📦", AS6:AS46, "Exonerado Doctor")
    ) / 2
) -
(
    (
        SUMIFS(AR6:AR46, AY6:AY46, INDIRECT("AE" &amp; ROW()), AP6:AP46, "💲", AS6:AS46, "") +
        SUMIFS(AR6:AR46, AY6:AY46, INDIRECT("AE" &amp; ROW()), AP6:AP46, "📦", AS6:AS46, "")
    ) / 2
)</f>
        <v>0</v>
      </c>
      <c r="AL43" s="140">
        <f t="array" aca="1" ref="AL43" ca="1">(
    SUMIFS(AR6:AR46, AY6:AY46, INDIRECT("AE" &amp; ROW()), AP6:AP46, "💲") +
    SUMIFS(AR6:AR46, AY6:AY46, INDIRECT("AE" &amp; ROW()), AP6:AP46, "📦")
) -
(
    (
        SUMIFS(AR6:AR46, AY6:AY46, INDIRECT("AE" &amp; ROW()), AP6:AP46, "💲", AS6:AS46, "Familiar") +
        SUMIFS(AR6:AR46, AY6:AY46, INDIRECT("AE" &amp; ROW()), AP6:AP46, "📦", AS6:AS46, "Familiar")
    ) / 2
) -
(
    (
        SUMIFS(AR6:AR46, AY6:AY46, INDIRECT("AE" &amp; ROW()), AP6:AP46, "💲", AS6:AS46, "Participante") +
        SUMIFS(AR6:AR46, AY6:AY46, INDIRECT("AE" &amp; ROW()), AP6:AP46, "📦", AS6:AS46, "Participante")
    ) / 2
) -
(
    (
        SUMIFS(AR6:AR46, AY6:AY46, INDIRECT("AE" &amp; ROW()), AP6:AP46, "💲", AS6:AS46, "Empleado") +
        SUMIFS(AR6:AR46, AY6:AY46, INDIRECT("AE" &amp; ROW()), AP6:AP46, "📦", AS6:AS46, "Empleado")
    ) / 2
) -
(
    (
        SUMIFS(AR6:AR46, AY6:AY46, INDIRECT("AE" &amp; ROW()), AP6:AP46, "💲", AS6:AS46, "Exonerado ADH") +
        SUMIFS(AR6:AR46, AY6:AY46, INDIRECT("AE" &amp; ROW()), AP6:AP46, "📦", AS6:AS46, "Exonerado ADH")
    ) / 2
) -
(
    SUMIFS(AR6:AR46, AY6:AY46, INDIRECT("AE" &amp; ROW()), AP6:AP46, "💲", AS6:AS46, "Exonerado Doctor") +
    SUMIFS(AR6:AR46, AY6:AY46, INDIRECT("AE" &amp; ROW()), AP6:AP46, "📦", AS6:AS46, "Exonerado Doctor")
) -
(
    (
        SUMIFS(AR6:AR46, AY6:AY46, INDIRECT("AE" &amp; ROW()), AP6:AP46, "💲", AS6:AS46, "") +
        SUMIFS(AR6:AR46, AY6:AY46, INDIRECT("AE" &amp; ROW()), AP6:AP46, "📦", AS6:AS46, "")
    ) / 2
)</f>
        <v>0</v>
      </c>
      <c r="AM43" s="48"/>
      <c r="AN43" s="156"/>
      <c r="AO43" s="156"/>
      <c r="AP43" s="156"/>
      <c r="AQ43" s="156">
        <f>L54</f>
        <v>0</v>
      </c>
      <c r="AR43" s="156"/>
      <c r="AS43" s="156"/>
      <c r="AT43" s="156"/>
      <c r="AU43" s="156"/>
      <c r="AV43" s="156"/>
      <c r="AW43" s="156"/>
      <c r="AX43" s="156"/>
      <c r="AY43" s="156">
        <f>N49</f>
        <v>0</v>
      </c>
      <c r="AZ43" s="48"/>
      <c r="BA43" s="48"/>
      <c r="BB43" s="48"/>
      <c r="BC43" s="48"/>
      <c r="BD43" s="48"/>
      <c r="BE43" s="48"/>
      <c r="BF43" s="48"/>
      <c r="BG43" s="48"/>
      <c r="BH43" s="48"/>
      <c r="BI43" s="48"/>
      <c r="BJ43" s="48"/>
      <c r="BK43" s="48"/>
      <c r="BL43" s="48"/>
      <c r="BM43" s="48"/>
      <c r="BN43" s="48"/>
    </row>
    <row r="44" spans="1:66" ht="11.25" customHeight="1">
      <c r="A44" s="220"/>
      <c r="B44" s="38"/>
      <c r="C44" s="205"/>
      <c r="D44" s="208"/>
      <c r="E44" s="57" t="s">
        <v>44</v>
      </c>
      <c r="F44" s="58" t="str">
        <f>IF(D42&lt;&gt;"", VLOOKUP(D42,'Base de Datos'!$A$2:$D1268,4,FALSE()),"")</f>
        <v/>
      </c>
      <c r="G44" s="205"/>
      <c r="H44" s="208"/>
      <c r="I44" s="57" t="s">
        <v>44</v>
      </c>
      <c r="J44" s="58" t="str">
        <f>IF(H42&lt;&gt;"", VLOOKUP(H42,'Base de Datos'!$A$2:$D1268,4,FALSE()),"")</f>
        <v/>
      </c>
      <c r="K44" s="205"/>
      <c r="L44" s="208"/>
      <c r="M44" s="57" t="s">
        <v>44</v>
      </c>
      <c r="N44" s="58" t="str">
        <f>IF(L42&lt;&gt;"", VLOOKUP(L42,'Base de Datos'!$A$2:$D1268,4,FALSE()),"")</f>
        <v/>
      </c>
      <c r="O44" s="43"/>
      <c r="P44" s="163"/>
      <c r="Q44" s="3"/>
      <c r="R44" s="15"/>
      <c r="S44" s="229"/>
      <c r="T44" s="230"/>
      <c r="U44" s="59"/>
      <c r="V44" s="47"/>
      <c r="W44" s="229"/>
      <c r="X44" s="230"/>
      <c r="Y44" s="59"/>
      <c r="Z44" s="47"/>
      <c r="AA44" s="229"/>
      <c r="AB44" s="230"/>
      <c r="AC44" s="59"/>
      <c r="AD44" s="48"/>
      <c r="AE44" s="240" t="s">
        <v>47</v>
      </c>
      <c r="AF44" s="230"/>
      <c r="AG44" s="161">
        <f t="array" aca="1" ref="AG44" ca="1">COUNTIFS(AP6:AP46, "💲", AY6:AY46, INDIRECT("AE" &amp; ROW())) + COUNTIFS(AP6:AP46, "📦", AY6:AY46, INDIRECT("AE" &amp; ROW())) + COUNTIFS(AP6:AP46, "✅", AY6:AY46, INDIRECT("AE" &amp; ROW()))</f>
        <v>0</v>
      </c>
      <c r="AH44" s="162">
        <f t="array" aca="1" ref="AH44" ca="1">COUNTIFS(AP6:AP46, "💲", AY6:AY46, INDIRECT("AE" &amp; ROW())) + COUNTIFS(AP6:AP46, "📦", AY6:AY46, INDIRECT("AE" &amp; ROW()))</f>
        <v>0</v>
      </c>
      <c r="AI44" s="139">
        <f t="array" aca="1" ref="AI44" ca="1">SUMIFS(AR6:AR46, AY6:AY46, INDIRECT("AE" &amp; ROW()), AP6:AP46, "💲") + SUMIFS(AR6:AR46, AY6:AY46, INDIRECT("AE" &amp; ROW()), AP6:AP46, "📦")</f>
        <v>0</v>
      </c>
      <c r="AJ44" s="139">
        <f t="array" aca="1" ref="AJ44" ca="1">(
    SUMIFS(AR6:AR46, AY6:AY46, INDIRECT("AE" &amp; ROW()), AP6:AP46, "💲") +
    SUMIFS(AR6:AR46, AY6:AY46, INDIRECT("AE" &amp; ROW()), AP6:AP46, "📦")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
        SUMIFS(AR6:AR46, AY6:AY46, INDIRECT("AE" &amp; ROW()), AP6:AP46, "💲", AS6:AS46, "Familiar") +
        SUMIFS(AR6:AR46, AY6:AY46, INDIRECT("AE" &amp; ROW()), AP6:AP46, "📦", AS6:AS46, "Familiar")
    ) / 2
)  -
(
    (
        SUMIFS(AR6:AR46, AY6:AY46, INDIRECT("AE" &amp; ROW()), AP6:AP46, "💲", AS6:AS46, "Exonerado ADH") +
        SUMIFS(AR6:AR46, AY6:AY46, INDIRECT("AE" &amp; ROW()), AP6:AP46, "📦", AS6:AS46, "Exonerado ADH")
    ) / 2
)  -
(
    (
        SUMIFS(AR6:AR46, AY6:AY46, INDIRECT("AE" &amp; ROW()), AP6:AP46, "💲", AS6:AS46, "Exonerado Doctor") +
        SUMIFS(AR6:AR46, AY6:AY46, INDIRECT("AE" &amp; ROW()), AP6:AP46, "📦", AS6:AS46, "Exonerado Doctor")
    ) / 2
)</f>
        <v>0</v>
      </c>
      <c r="AK44" s="139">
        <f t="array" aca="1" ref="AK44" ca="1">(
    SUMIFS(AR6:AR46, AY6:AY46, INDIRECT("AE" &amp; ROW()), AP6:AP46, "💲") +
    SUMIFS(AR6:AR46, AY6:AY46, INDIRECT("AE" &amp; ROW()), AP6:AP46, "📦")
) -
(
    SUMIFS(AR6:AR46, AY6:AY46, INDIRECT("AE" &amp; ROW()), AP6:AP46, "💲", AS6:AS46, "Familiar") +
    SUMIFS(AR6:AR46, AY6:AY46, INDIRECT("AE" &amp; ROW()), AP6:AP46, "📦", AS6:AS46, "Familiar")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SUMIFS(AR6:AR46, AY6:AY46, INDIRECT("AE" &amp; ROW()), AP6:AP46, "💲", AS6:AS46, "Exonerado ADH") +
    SUMIFS(AR6:AR46, AY6:AY46, INDIRECT("AE" &amp; ROW()), AP6:AP46, "📦", AS6:AS46, "Exonerado ADH")
) -
(
    (
        SUMIFS(AR6:AR46, AY6:AY46, INDIRECT("AE" &amp; ROW()), AP6:AP46, "💲", AS6:AS46, "Exonerado Doctor") +
        SUMIFS(AR6:AR46, AY6:AY46, INDIRECT("AE" &amp; ROW()), AP6:AP46, "📦", AS6:AS46, "Exonerado Doctor")
    ) / 2
) -
(
    (
        SUMIFS(AR6:AR46, AY6:AY46, INDIRECT("AE" &amp; ROW()), AP6:AP46, "💲", AS6:AS46, "") +
        SUMIFS(AR6:AR46, AY6:AY46, INDIRECT("AE" &amp; ROW()), AP6:AP46, "📦", AS6:AS46, "")
    ) / 2
)</f>
        <v>0</v>
      </c>
      <c r="AL44" s="140">
        <f t="array" aca="1" ref="AL44" ca="1">(
    SUMIFS(AR6:AR46, AY6:AY46, INDIRECT("AE" &amp; ROW()), AP6:AP46, "💲") +
    SUMIFS(AR6:AR46, AY6:AY46, INDIRECT("AE" &amp; ROW()), AP6:AP46, "📦")
) -
(
    (
        SUMIFS(AR6:AR46, AY6:AY46, INDIRECT("AE" &amp; ROW()), AP6:AP46, "💲", AS6:AS46, "Familiar") +
        SUMIFS(AR6:AR46, AY6:AY46, INDIRECT("AE" &amp; ROW()), AP6:AP46, "📦", AS6:AS46, "Familiar")
    ) / 2
) -
(
    (
        SUMIFS(AR6:AR46, AY6:AY46, INDIRECT("AE" &amp; ROW()), AP6:AP46, "💲", AS6:AS46, "Participante") +
        SUMIFS(AR6:AR46, AY6:AY46, INDIRECT("AE" &amp; ROW()), AP6:AP46, "📦", AS6:AS46, "Participante")
    ) / 2
) -
(
    (
        SUMIFS(AR6:AR46, AY6:AY46, INDIRECT("AE" &amp; ROW()), AP6:AP46, "💲", AS6:AS46, "Empleado") +
        SUMIFS(AR6:AR46, AY6:AY46, INDIRECT("AE" &amp; ROW()), AP6:AP46, "📦", AS6:AS46, "Empleado")
    ) / 2
) -
(
    (
        SUMIFS(AR6:AR46, AY6:AY46, INDIRECT("AE" &amp; ROW()), AP6:AP46, "💲", AS6:AS46, "Exonerado ADH") +
        SUMIFS(AR6:AR46, AY6:AY46, INDIRECT("AE" &amp; ROW()), AP6:AP46, "📦", AS6:AS46, "Exonerado ADH")
    ) / 2
) -
(
    SUMIFS(AR6:AR46, AY6:AY46, INDIRECT("AE" &amp; ROW()), AP6:AP46, "💲", AS6:AS46, "Exonerado Doctor") +
    SUMIFS(AR6:AR46, AY6:AY46, INDIRECT("AE" &amp; ROW()), AP6:AP46, "📦", AS6:AS46, "Exonerado Doctor")
) -
(
    (
        SUMIFS(AR6:AR46, AY6:AY46, INDIRECT("AE" &amp; ROW()), AP6:AP46, "💲", AS6:AS46, "") +
        SUMIFS(AR6:AR46, AY6:AY46, INDIRECT("AE" &amp; ROW()), AP6:AP46, "📦", AS6:AS46, "")
    ) / 2
)</f>
        <v>0</v>
      </c>
      <c r="AM44" s="48"/>
      <c r="AN44" s="156"/>
      <c r="AO44" s="156"/>
      <c r="AP44" s="156"/>
      <c r="AQ44" s="156"/>
      <c r="AR44" s="156"/>
      <c r="AS44" s="156"/>
      <c r="AT44" s="156"/>
      <c r="AU44" s="156"/>
      <c r="AV44" s="156"/>
      <c r="AW44" s="156"/>
      <c r="AX44" s="156"/>
      <c r="AY44" s="156">
        <f>N53</f>
        <v>0</v>
      </c>
      <c r="AZ44" s="48"/>
      <c r="BA44" s="48"/>
      <c r="BB44" s="48"/>
      <c r="BC44" s="48"/>
      <c r="BD44" s="48"/>
      <c r="BE44" s="48"/>
      <c r="BF44" s="48"/>
      <c r="BG44" s="48"/>
      <c r="BH44" s="48"/>
      <c r="BI44" s="48"/>
      <c r="BJ44" s="48"/>
      <c r="BK44" s="48"/>
      <c r="BL44" s="48"/>
      <c r="BM44" s="48"/>
      <c r="BN44" s="48"/>
    </row>
    <row r="45" spans="1:66" ht="11.25" customHeight="1">
      <c r="A45" s="221"/>
      <c r="B45" s="38"/>
      <c r="C45" s="206"/>
      <c r="D45" s="209"/>
      <c r="E45" s="85" t="s">
        <v>46</v>
      </c>
      <c r="F45" s="86"/>
      <c r="G45" s="206"/>
      <c r="H45" s="209"/>
      <c r="I45" s="85" t="s">
        <v>46</v>
      </c>
      <c r="J45" s="108"/>
      <c r="K45" s="206"/>
      <c r="L45" s="209"/>
      <c r="M45" s="85" t="s">
        <v>46</v>
      </c>
      <c r="N45" s="108"/>
      <c r="O45" s="43"/>
      <c r="P45" s="163"/>
      <c r="Q45" s="3"/>
      <c r="R45" s="15"/>
      <c r="S45" s="227" t="str">
        <f>IF(OR(S42="Empleado",S42="Familiar"),"Nombre del Empleado","N° Factura")</f>
        <v>N° Factura</v>
      </c>
      <c r="T45" s="228"/>
      <c r="U45" s="89"/>
      <c r="V45" s="47"/>
      <c r="W45" s="227" t="str">
        <f>IF(OR(W42="Empleado",W42="Familiar"),"Nombre del Empleado","N° Factura")</f>
        <v>N° Factura</v>
      </c>
      <c r="X45" s="228"/>
      <c r="Y45" s="89"/>
      <c r="Z45" s="47"/>
      <c r="AA45" s="227" t="str">
        <f>IF(OR(AA42="Empleado",AA42="Familiar"),"Nombre del Empleado","N° Factura")</f>
        <v>N° Factura</v>
      </c>
      <c r="AB45" s="228"/>
      <c r="AC45" s="111"/>
      <c r="AD45" s="48"/>
      <c r="AE45" s="240" t="s">
        <v>48</v>
      </c>
      <c r="AF45" s="230"/>
      <c r="AG45" s="161">
        <f t="array" aca="1" ref="AG45" ca="1">COUNTIFS(AP6:AP46, "💲", AY6:AY46, INDIRECT("AE" &amp; ROW())) + COUNTIFS(AP6:AP46, "📦", AY6:AY46, INDIRECT("AE" &amp; ROW())) + COUNTIFS(AP6:AP46, "✅", AY6:AY46, INDIRECT("AE" &amp; ROW()))</f>
        <v>1</v>
      </c>
      <c r="AH45" s="162">
        <f t="array" aca="1" ref="AH45" ca="1">COUNTIFS(AP6:AP46, "💲", AY6:AY46, INDIRECT("AE" &amp; ROW())) + COUNTIFS(AP6:AP46, "📦", AY6:AY46, INDIRECT("AE" &amp; ROW()))</f>
        <v>1</v>
      </c>
      <c r="AI45" s="139">
        <f t="array" aca="1" ref="AI45" ca="1">SUMIFS(AR6:AR46, AY6:AY46, INDIRECT("AE" &amp; ROW()), AP6:AP46, "💲") + SUMIFS(AR6:AR46, AY6:AY46, INDIRECT("AE" &amp; ROW()), AP6:AP46, "📦")</f>
        <v>50</v>
      </c>
      <c r="AJ45" s="139">
        <f t="array" aca="1" ref="AJ45" ca="1">(
    SUMIFS(AR6:AR46, AY6:AY46, INDIRECT("AE" &amp; ROW()), AP6:AP46, "💲") +
    SUMIFS(AR6:AR46, AY6:AY46, INDIRECT("AE" &amp; ROW()), AP6:AP46, "📦")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
        SUMIFS(AR6:AR46, AY6:AY46, INDIRECT("AE" &amp; ROW()), AP6:AP46, "💲", AS6:AS46, "Familiar") +
        SUMIFS(AR6:AR46, AY6:AY46, INDIRECT("AE" &amp; ROW()), AP6:AP46, "📦", AS6:AS46, "Familiar")
    ) / 2
)  -
(
    (
        SUMIFS(AR6:AR46, AY6:AY46, INDIRECT("AE" &amp; ROW()), AP6:AP46, "💲", AS6:AS46, "Exonerado ADH") +
        SUMIFS(AR6:AR46, AY6:AY46, INDIRECT("AE" &amp; ROW()), AP6:AP46, "📦", AS6:AS46, "Exonerado ADH")
    ) / 2
)  -
(
    (
        SUMIFS(AR6:AR46, AY6:AY46, INDIRECT("AE" &amp; ROW()), AP6:AP46, "💲", AS6:AS46, "Exonerado Doctor") +
        SUMIFS(AR6:AR46, AY6:AY46, INDIRECT("AE" &amp; ROW()), AP6:AP46, "📦", AS6:AS46, "Exonerado Doctor")
    ) / 2
)</f>
        <v>50</v>
      </c>
      <c r="AK45" s="139">
        <f t="array" aca="1" ref="AK45" ca="1">(
    SUMIFS(AR6:AR46, AY6:AY46, INDIRECT("AE" &amp; ROW()), AP6:AP46, "💲") +
    SUMIFS(AR6:AR46, AY6:AY46, INDIRECT("AE" &amp; ROW()), AP6:AP46, "📦")
) -
(
    SUMIFS(AR6:AR46, AY6:AY46, INDIRECT("AE" &amp; ROW()), AP6:AP46, "💲", AS6:AS46, "Familiar") +
    SUMIFS(AR6:AR46, AY6:AY46, INDIRECT("AE" &amp; ROW()), AP6:AP46, "📦", AS6:AS46, "Familiar")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SUMIFS(AR6:AR46, AY6:AY46, INDIRECT("AE" &amp; ROW()), AP6:AP46, "💲", AS6:AS46, "Exonerado ADH") +
    SUMIFS(AR6:AR46, AY6:AY46, INDIRECT("AE" &amp; ROW()), AP6:AP46, "📦", AS6:AS46, "Exonerado ADH")
) -
(
    (
        SUMIFS(AR6:AR46, AY6:AY46, INDIRECT("AE" &amp; ROW()), AP6:AP46, "💲", AS6:AS46, "Exonerado Doctor") +
        SUMIFS(AR6:AR46, AY6:AY46, INDIRECT("AE" &amp; ROW()), AP6:AP46, "📦", AS6:AS46, "Exonerado Doctor")
    ) / 2
) -
(
    (
        SUMIFS(AR6:AR46, AY6:AY46, INDIRECT("AE" &amp; ROW()), AP6:AP46, "💲", AS6:AS46, "") +
        SUMIFS(AR6:AR46, AY6:AY46, INDIRECT("AE" &amp; ROW()), AP6:AP46, "📦", AS6:AS46, "")
    ) / 2
)</f>
        <v>50</v>
      </c>
      <c r="AL45" s="140">
        <f t="array" aca="1" ref="AL45" ca="1">(
    SUMIFS(AR6:AR46, AY6:AY46, INDIRECT("AE" &amp; ROW()), AP6:AP46, "💲") +
    SUMIFS(AR6:AR46, AY6:AY46, INDIRECT("AE" &amp; ROW()), AP6:AP46, "📦")
) -
(
    (
        SUMIFS(AR6:AR46, AY6:AY46, INDIRECT("AE" &amp; ROW()), AP6:AP46, "💲", AS6:AS46, "Familiar") +
        SUMIFS(AR6:AR46, AY6:AY46, INDIRECT("AE" &amp; ROW()), AP6:AP46, "📦", AS6:AS46, "Familiar")
    ) / 2
) -
(
    (
        SUMIFS(AR6:AR46, AY6:AY46, INDIRECT("AE" &amp; ROW()), AP6:AP46, "💲", AS6:AS46, "Participante") +
        SUMIFS(AR6:AR46, AY6:AY46, INDIRECT("AE" &amp; ROW()), AP6:AP46, "📦", AS6:AS46, "Participante")
    ) / 2
) -
(
    (
        SUMIFS(AR6:AR46, AY6:AY46, INDIRECT("AE" &amp; ROW()), AP6:AP46, "💲", AS6:AS46, "Empleado") +
        SUMIFS(AR6:AR46, AY6:AY46, INDIRECT("AE" &amp; ROW()), AP6:AP46, "📦", AS6:AS46, "Empleado")
    ) / 2
) -
(
    (
        SUMIFS(AR6:AR46, AY6:AY46, INDIRECT("AE" &amp; ROW()), AP6:AP46, "💲", AS6:AS46, "Exonerado ADH") +
        SUMIFS(AR6:AR46, AY6:AY46, INDIRECT("AE" &amp; ROW()), AP6:AP46, "📦", AS6:AS46, "Exonerado ADH")
    ) / 2
) -
(
    SUMIFS(AR6:AR46, AY6:AY46, INDIRECT("AE" &amp; ROW()), AP6:AP46, "💲", AS6:AS46, "Exonerado Doctor") +
    SUMIFS(AR6:AR46, AY6:AY46, INDIRECT("AE" &amp; ROW()), AP6:AP46, "📦", AS6:AS46, "Exonerado Doctor")
) -
(
    (
        SUMIFS(AR6:AR46, AY6:AY46, INDIRECT("AE" &amp; ROW()), AP6:AP46, "💲", AS6:AS46, "") +
        SUMIFS(AR6:AR46, AY6:AY46, INDIRECT("AE" &amp; ROW()), AP6:AP46, "📦", AS6:AS46, "")
    ) / 2
)</f>
        <v>50</v>
      </c>
      <c r="AM45" s="48"/>
      <c r="AN45" s="156"/>
      <c r="AO45" s="156"/>
      <c r="AP45" s="156"/>
      <c r="AQ45" s="156"/>
      <c r="AR45" s="156"/>
      <c r="AS45" s="156"/>
      <c r="AT45" s="156"/>
      <c r="AU45" s="156"/>
      <c r="AV45" s="156"/>
      <c r="AW45" s="156"/>
      <c r="AX45" s="156"/>
      <c r="AY45" s="156">
        <f>N57</f>
        <v>0</v>
      </c>
      <c r="AZ45" s="48"/>
      <c r="BA45" s="48"/>
      <c r="BB45" s="48"/>
      <c r="BC45" s="48"/>
      <c r="BD45" s="48"/>
      <c r="BE45" s="48"/>
      <c r="BF45" s="48"/>
      <c r="BG45" s="48"/>
      <c r="BH45" s="48"/>
      <c r="BI45" s="48"/>
      <c r="BJ45" s="48"/>
      <c r="BK45" s="48"/>
      <c r="BL45" s="48"/>
      <c r="BM45" s="48"/>
      <c r="BN45" s="48"/>
    </row>
    <row r="46" spans="1:66" ht="11.25" customHeight="1">
      <c r="A46" s="222">
        <f>A42+$Q$13/1440</f>
        <v>0.74999999999999978</v>
      </c>
      <c r="B46" s="38"/>
      <c r="C46" s="224"/>
      <c r="D46" s="225"/>
      <c r="E46" s="40" t="s">
        <v>36</v>
      </c>
      <c r="F46" s="42" t="str">
        <f>IF(D46&lt;&gt;"", VLOOKUP(D46,'Base de Datos'!$A$2:$D1268,2,FALSE()),"")</f>
        <v/>
      </c>
      <c r="G46" s="224"/>
      <c r="H46" s="223"/>
      <c r="I46" s="40" t="s">
        <v>36</v>
      </c>
      <c r="J46" s="42" t="str">
        <f>IF(H46&lt;&gt;"", VLOOKUP(H46,'Base de Datos'!$A$2:$D1268,2,FALSE()),"")</f>
        <v/>
      </c>
      <c r="K46" s="224"/>
      <c r="L46" s="223"/>
      <c r="M46" s="40" t="s">
        <v>36</v>
      </c>
      <c r="N46" s="42" t="str">
        <f>IF(L46&lt;&gt;"", VLOOKUP(L46,'Base de Datos'!$A$2:$D1268,2,FALSE()),"")</f>
        <v/>
      </c>
      <c r="O46" s="43"/>
      <c r="P46" s="163"/>
      <c r="Q46" s="3"/>
      <c r="R46" s="15"/>
      <c r="S46" s="45"/>
      <c r="T46" s="45" t="s">
        <v>37</v>
      </c>
      <c r="U46" s="46"/>
      <c r="V46" s="47"/>
      <c r="W46" s="45"/>
      <c r="X46" s="45" t="s">
        <v>37</v>
      </c>
      <c r="Y46" s="46"/>
      <c r="Z46" s="47"/>
      <c r="AA46" s="45"/>
      <c r="AB46" s="45" t="s">
        <v>37</v>
      </c>
      <c r="AC46" s="46"/>
      <c r="AD46" s="48"/>
      <c r="AE46" s="240" t="s">
        <v>49</v>
      </c>
      <c r="AF46" s="230"/>
      <c r="AG46" s="161">
        <f t="array" aca="1" ref="AG46" ca="1">COUNTIFS(AP6:AP46, "💲", AY6:AY46, INDIRECT("AE" &amp; ROW())) + COUNTIFS(AP6:AP46, "📦", AY6:AY46, INDIRECT("AE" &amp; ROW())) + COUNTIFS(AP6:AP46, "✅", AY6:AY46, INDIRECT("AE" &amp; ROW()))</f>
        <v>0</v>
      </c>
      <c r="AH46" s="162">
        <f t="array" aca="1" ref="AH46" ca="1">COUNTIFS(AP6:AP46, "💲", AY6:AY46, INDIRECT("AE" &amp; ROW())) + COUNTIFS(AP6:AP46, "📦", AY6:AY46, INDIRECT("AE" &amp; ROW()))</f>
        <v>0</v>
      </c>
      <c r="AI46" s="139">
        <f t="array" aca="1" ref="AI46" ca="1">SUMIFS(AR6:AR46, AY6:AY46, INDIRECT("AE" &amp; ROW()), AP6:AP46, "💲") + SUMIFS(AR6:AR46, AY6:AY46, INDIRECT("AE" &amp; ROW()), AP6:AP46, "📦")</f>
        <v>0</v>
      </c>
      <c r="AJ46" s="139">
        <f t="array" aca="1" ref="AJ46" ca="1">(
    SUMIFS(AR6:AR46, AY6:AY46, INDIRECT("AE" &amp; ROW()), AP6:AP46, "💲") +
    SUMIFS(AR6:AR46, AY6:AY46, INDIRECT("AE" &amp; ROW()), AP6:AP46, "📦")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
        SUMIFS(AR6:AR46, AY6:AY46, INDIRECT("AE" &amp; ROW()), AP6:AP46, "💲", AS6:AS46, "Familiar") +
        SUMIFS(AR6:AR46, AY6:AY46, INDIRECT("AE" &amp; ROW()), AP6:AP46, "📦", AS6:AS46, "Familiar")
    ) / 2
)  -
(
    (
        SUMIFS(AR6:AR46, AY6:AY46, INDIRECT("AE" &amp; ROW()), AP6:AP46, "💲", AS6:AS46, "Exonerado ADH") +
        SUMIFS(AR6:AR46, AY6:AY46, INDIRECT("AE" &amp; ROW()), AP6:AP46, "📦", AS6:AS46, "Exonerado ADH")
    ) / 2
)  -
(
    (
        SUMIFS(AR6:AR46, AY6:AY46, INDIRECT("AE" &amp; ROW()), AP6:AP46, "💲", AS6:AS46, "Exonerado Doctor") +
        SUMIFS(AR6:AR46, AY6:AY46, INDIRECT("AE" &amp; ROW()), AP6:AP46, "📦", AS6:AS46, "Exonerado Doctor")
    ) / 2
)</f>
        <v>0</v>
      </c>
      <c r="AK46" s="139">
        <f t="array" aca="1" ref="AK46" ca="1">(
    SUMIFS(AR6:AR46, AY6:AY46, INDIRECT("AE" &amp; ROW()), AP6:AP46, "💲") +
    SUMIFS(AR6:AR46, AY6:AY46, INDIRECT("AE" &amp; ROW()), AP6:AP46, "📦")
) -
(
    SUMIFS(AR6:AR46, AY6:AY46, INDIRECT("AE" &amp; ROW()), AP6:AP46, "💲", AS6:AS46, "Familiar") +
    SUMIFS(AR6:AR46, AY6:AY46, INDIRECT("AE" &amp; ROW()), AP6:AP46, "📦", AS6:AS46, "Familiar")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SUMIFS(AR6:AR46, AY6:AY46, INDIRECT("AE" &amp; ROW()), AP6:AP46, "💲", AS6:AS46, "Exonerado ADH") +
    SUMIFS(AR6:AR46, AY6:AY46, INDIRECT("AE" &amp; ROW()), AP6:AP46, "📦", AS6:AS46, "Exonerado ADH")
) -
(
    (
        SUMIFS(AR6:AR46, AY6:AY46, INDIRECT("AE" &amp; ROW()), AP6:AP46, "💲", AS6:AS46, "Exonerado Doctor") +
        SUMIFS(AR6:AR46, AY6:AY46, INDIRECT("AE" &amp; ROW()), AP6:AP46, "📦", AS6:AS46, "Exonerado Doctor")
    ) / 2
) -
(
    (
        SUMIFS(AR6:AR46, AY6:AY46, INDIRECT("AE" &amp; ROW()), AP6:AP46, "💲", AS6:AS46, "") +
        SUMIFS(AR6:AR46, AY6:AY46, INDIRECT("AE" &amp; ROW()), AP6:AP46, "📦", AS6:AS46, "")
    ) / 2
)</f>
        <v>0</v>
      </c>
      <c r="AL46" s="140">
        <f t="array" aca="1" ref="AL46" ca="1">(
    SUMIFS(AR6:AR46, AY6:AY46, INDIRECT("AE" &amp; ROW()), AP6:AP46, "💲") +
    SUMIFS(AR6:AR46, AY6:AY46, INDIRECT("AE" &amp; ROW()), AP6:AP46, "📦")
) -
(
    (
        SUMIFS(AR6:AR46, AY6:AY46, INDIRECT("AE" &amp; ROW()), AP6:AP46, "💲", AS6:AS46, "Familiar") +
        SUMIFS(AR6:AR46, AY6:AY46, INDIRECT("AE" &amp; ROW()), AP6:AP46, "📦", AS6:AS46, "Familiar")
    ) / 2
) -
(
    (
        SUMIFS(AR6:AR46, AY6:AY46, INDIRECT("AE" &amp; ROW()), AP6:AP46, "💲", AS6:AS46, "Participante") +
        SUMIFS(AR6:AR46, AY6:AY46, INDIRECT("AE" &amp; ROW()), AP6:AP46, "📦", AS6:AS46, "Participante")
    ) / 2
) -
(
    (
        SUMIFS(AR6:AR46, AY6:AY46, INDIRECT("AE" &amp; ROW()), AP6:AP46, "💲", AS6:AS46, "Empleado") +
        SUMIFS(AR6:AR46, AY6:AY46, INDIRECT("AE" &amp; ROW()), AP6:AP46, "📦", AS6:AS46, "Empleado")
    ) / 2
) -
(
    (
        SUMIFS(AR6:AR46, AY6:AY46, INDIRECT("AE" &amp; ROW()), AP6:AP46, "💲", AS6:AS46, "Exonerado ADH") +
        SUMIFS(AR6:AR46, AY6:AY46, INDIRECT("AE" &amp; ROW()), AP6:AP46, "📦", AS6:AS46, "Exonerado ADH")
    ) / 2
) -
(
    SUMIFS(AR6:AR46, AY6:AY46, INDIRECT("AE" &amp; ROW()), AP6:AP46, "💲", AS6:AS46, "Exonerado Doctor") +
    SUMIFS(AR6:AR46, AY6:AY46, INDIRECT("AE" &amp; ROW()), AP6:AP46, "📦", AS6:AS46, "Exonerado Doctor")
) -
(
    (
        SUMIFS(AR6:AR46, AY6:AY46, INDIRECT("AE" &amp; ROW()), AP6:AP46, "💲", AS6:AS46, "") +
        SUMIFS(AR6:AR46, AY6:AY46, INDIRECT("AE" &amp; ROW()), AP6:AP46, "📦", AS6:AS46, "")
    ) / 2
)</f>
        <v>0</v>
      </c>
      <c r="AM46" s="48"/>
      <c r="AN46" s="156"/>
      <c r="AO46" s="156"/>
      <c r="AP46" s="156"/>
      <c r="AQ46" s="156"/>
      <c r="AR46" s="156"/>
      <c r="AS46" s="156"/>
      <c r="AT46" s="156"/>
      <c r="AU46" s="156"/>
      <c r="AV46" s="156"/>
      <c r="AW46" s="156"/>
      <c r="AX46" s="156"/>
      <c r="AY46" s="156"/>
      <c r="AZ46" s="48"/>
      <c r="BA46" s="48"/>
      <c r="BB46" s="48"/>
      <c r="BC46" s="48"/>
      <c r="BD46" s="48"/>
      <c r="BE46" s="48"/>
      <c r="BF46" s="48"/>
      <c r="BG46" s="48"/>
      <c r="BH46" s="48"/>
      <c r="BI46" s="48"/>
      <c r="BJ46" s="48"/>
      <c r="BK46" s="48"/>
      <c r="BL46" s="48"/>
      <c r="BM46" s="48"/>
      <c r="BN46" s="48"/>
    </row>
    <row r="47" spans="1:66" ht="11.25" customHeight="1">
      <c r="A47" s="220"/>
      <c r="B47" s="38"/>
      <c r="C47" s="205"/>
      <c r="D47" s="208"/>
      <c r="E47" s="57" t="s">
        <v>42</v>
      </c>
      <c r="F47" s="58" t="str">
        <f>IF(D46&lt;&gt;"", VLOOKUP(D46,'Base de Datos'!$A$2:$D1268,3,FALSE()),"")</f>
        <v/>
      </c>
      <c r="G47" s="205"/>
      <c r="H47" s="208"/>
      <c r="I47" s="57" t="s">
        <v>42</v>
      </c>
      <c r="J47" s="58" t="str">
        <f>IF(H46&lt;&gt;"", VLOOKUP(H46,'Base de Datos'!$A$2:$D1268,3,FALSE()),"")</f>
        <v/>
      </c>
      <c r="K47" s="205"/>
      <c r="L47" s="208"/>
      <c r="M47" s="57" t="s">
        <v>42</v>
      </c>
      <c r="N47" s="58" t="str">
        <f>IF(L46&lt;&gt;"", VLOOKUP(L46,'Base de Datos'!$A$2:$D1268,3,FALSE()),"")</f>
        <v/>
      </c>
      <c r="O47" s="43"/>
      <c r="P47" s="163"/>
      <c r="Q47" s="3"/>
      <c r="R47" s="15"/>
      <c r="S47" s="229"/>
      <c r="T47" s="230"/>
      <c r="U47" s="59"/>
      <c r="V47" s="47"/>
      <c r="W47" s="229"/>
      <c r="X47" s="230"/>
      <c r="Y47" s="59"/>
      <c r="Z47" s="47"/>
      <c r="AA47" s="229"/>
      <c r="AB47" s="230"/>
      <c r="AC47" s="59"/>
      <c r="AD47" s="48"/>
      <c r="AE47" s="240" t="s">
        <v>51</v>
      </c>
      <c r="AF47" s="230"/>
      <c r="AG47" s="161">
        <f t="array" aca="1" ref="AG47" ca="1">COUNTIFS(AP6:AP46, "💲", AY6:AY46, INDIRECT("AE" &amp; ROW())) + COUNTIFS(AP6:AP46, "📦", AY6:AY46, INDIRECT("AE" &amp; ROW())) + COUNTIFS(AP6:AP46, "✅", AY6:AY46, INDIRECT("AE" &amp; ROW()))</f>
        <v>0</v>
      </c>
      <c r="AH47" s="162">
        <f t="array" aca="1" ref="AH47" ca="1">COUNTIFS(AP6:AP46, "💲", AY6:AY46, INDIRECT("AE" &amp; ROW())) + COUNTIFS(AP6:AP46, "📦", AY6:AY46, INDIRECT("AE" &amp; ROW()))</f>
        <v>0</v>
      </c>
      <c r="AI47" s="139">
        <f t="array" aca="1" ref="AI47" ca="1">SUMIFS(AR6:AR46, AY6:AY46, INDIRECT("AE" &amp; ROW()), AP6:AP46, "💲") + SUMIFS(AR6:AR46, AY6:AY46, INDIRECT("AE" &amp; ROW()), AP6:AP46, "📦")</f>
        <v>0</v>
      </c>
      <c r="AJ47" s="139">
        <f t="array" aca="1" ref="AJ47" ca="1">(
    SUMIFS(AR6:AR46, AY6:AY46, INDIRECT("AE" &amp; ROW()), AP6:AP46, "💲") +
    SUMIFS(AR6:AR46, AY6:AY46, INDIRECT("AE" &amp; ROW()), AP6:AP46, "📦")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
        SUMIFS(AR6:AR46, AY6:AY46, INDIRECT("AE" &amp; ROW()), AP6:AP46, "💲", AS6:AS46, "Familiar") +
        SUMIFS(AR6:AR46, AY6:AY46, INDIRECT("AE" &amp; ROW()), AP6:AP46, "📦", AS6:AS46, "Familiar")
    ) / 2
)  -
(
    (
        SUMIFS(AR6:AR46, AY6:AY46, INDIRECT("AE" &amp; ROW()), AP6:AP46, "💲", AS6:AS46, "Exonerado ADH") +
        SUMIFS(AR6:AR46, AY6:AY46, INDIRECT("AE" &amp; ROW()), AP6:AP46, "📦", AS6:AS46, "Exonerado ADH")
    ) / 2
)  -
(
    (
        SUMIFS(AR6:AR46, AY6:AY46, INDIRECT("AE" &amp; ROW()), AP6:AP46, "💲", AS6:AS46, "Exonerado Doctor") +
        SUMIFS(AR6:AR46, AY6:AY46, INDIRECT("AE" &amp; ROW()), AP6:AP46, "📦", AS6:AS46, "Exonerado Doctor")
    ) / 2
)</f>
        <v>0</v>
      </c>
      <c r="AK47" s="139">
        <f t="array" aca="1" ref="AK47" ca="1">(
    SUMIFS(AR6:AR46, AY6:AY46, INDIRECT("AE" &amp; ROW()), AP6:AP46, "💲") +
    SUMIFS(AR6:AR46, AY6:AY46, INDIRECT("AE" &amp; ROW()), AP6:AP46, "📦")
) -
(
    SUMIFS(AR6:AR46, AY6:AY46, INDIRECT("AE" &amp; ROW()), AP6:AP46, "💲", AS6:AS46, "Familiar") +
    SUMIFS(AR6:AR46, AY6:AY46, INDIRECT("AE" &amp; ROW()), AP6:AP46, "📦", AS6:AS46, "Familiar")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SUMIFS(AR6:AR46, AY6:AY46, INDIRECT("AE" &amp; ROW()), AP6:AP46, "💲", AS6:AS46, "Exonerado ADH") +
    SUMIFS(AR6:AR46, AY6:AY46, INDIRECT("AE" &amp; ROW()), AP6:AP46, "📦", AS6:AS46, "Exonerado ADH")
) -
(
    (
        SUMIFS(AR6:AR46, AY6:AY46, INDIRECT("AE" &amp; ROW()), AP6:AP46, "💲", AS6:AS46, "Exonerado Doctor") +
        SUMIFS(AR6:AR46, AY6:AY46, INDIRECT("AE" &amp; ROW()), AP6:AP46, "📦", AS6:AS46, "Exonerado Doctor")
    ) / 2
) -
(
    (
        SUMIFS(AR6:AR46, AY6:AY46, INDIRECT("AE" &amp; ROW()), AP6:AP46, "💲", AS6:AS46, "") +
        SUMIFS(AR6:AR46, AY6:AY46, INDIRECT("AE" &amp; ROW()), AP6:AP46, "📦", AS6:AS46, "")
    ) / 2
)</f>
        <v>0</v>
      </c>
      <c r="AL47" s="140">
        <f t="array" aca="1" ref="AL47" ca="1">(
    SUMIFS(AR6:AR46, AY6:AY46, INDIRECT("AE" &amp; ROW()), AP6:AP46, "💲") +
    SUMIFS(AR6:AR46, AY6:AY46, INDIRECT("AE" &amp; ROW()), AP6:AP46, "📦")
) -
(
    (
        SUMIFS(AR6:AR46, AY6:AY46, INDIRECT("AE" &amp; ROW()), AP6:AP46, "💲", AS6:AS46, "Familiar") +
        SUMIFS(AR6:AR46, AY6:AY46, INDIRECT("AE" &amp; ROW()), AP6:AP46, "📦", AS6:AS46, "Familiar")
    ) / 2
) -
(
    (
        SUMIFS(AR6:AR46, AY6:AY46, INDIRECT("AE" &amp; ROW()), AP6:AP46, "💲", AS6:AS46, "Participante") +
        SUMIFS(AR6:AR46, AY6:AY46, INDIRECT("AE" &amp; ROW()), AP6:AP46, "📦", AS6:AS46, "Participante")
    ) / 2
) -
(
    (
        SUMIFS(AR6:AR46, AY6:AY46, INDIRECT("AE" &amp; ROW()), AP6:AP46, "💲", AS6:AS46, "Empleado") +
        SUMIFS(AR6:AR46, AY6:AY46, INDIRECT("AE" &amp; ROW()), AP6:AP46, "📦", AS6:AS46, "Empleado")
    ) / 2
) -
(
    (
        SUMIFS(AR6:AR46, AY6:AY46, INDIRECT("AE" &amp; ROW()), AP6:AP46, "💲", AS6:AS46, "Exonerado ADH") +
        SUMIFS(AR6:AR46, AY6:AY46, INDIRECT("AE" &amp; ROW()), AP6:AP46, "📦", AS6:AS46, "Exonerado ADH")
    ) / 2
) -
(
    SUMIFS(AR6:AR46, AY6:AY46, INDIRECT("AE" &amp; ROW()), AP6:AP46, "💲", AS6:AS46, "Exonerado Doctor") +
    SUMIFS(AR6:AR46, AY6:AY46, INDIRECT("AE" &amp; ROW()), AP6:AP46, "📦", AS6:AS46, "Exonerado Doctor")
) -
(
    (
        SUMIFS(AR6:AR46, AY6:AY46, INDIRECT("AE" &amp; ROW()), AP6:AP46, "💲", AS6:AS46, "") +
        SUMIFS(AR6:AR46, AY6:AY46, INDIRECT("AE" &amp; ROW()), AP6:AP46, "📦", AS6:AS46, "")
    ) / 2
)</f>
        <v>0</v>
      </c>
      <c r="AM47" s="48"/>
      <c r="AN47" s="48"/>
      <c r="AO47" s="48"/>
      <c r="AP47" s="48"/>
      <c r="AQ47" s="48"/>
      <c r="AR47" s="48"/>
      <c r="AS47" s="48"/>
      <c r="AT47" s="48"/>
      <c r="AU47" s="48"/>
      <c r="AV47" s="48"/>
      <c r="AW47" s="48"/>
      <c r="AX47" s="48"/>
      <c r="AY47" s="48"/>
      <c r="AZ47" s="48"/>
      <c r="BA47" s="48"/>
      <c r="BB47" s="48"/>
      <c r="BC47" s="48"/>
      <c r="BD47" s="48"/>
      <c r="BE47" s="48"/>
      <c r="BF47" s="48"/>
      <c r="BG47" s="48"/>
      <c r="BH47" s="48"/>
      <c r="BI47" s="48"/>
      <c r="BJ47" s="48"/>
      <c r="BK47" s="48"/>
      <c r="BL47" s="48"/>
      <c r="BM47" s="48"/>
      <c r="BN47" s="48"/>
    </row>
    <row r="48" spans="1:66" ht="11.25" customHeight="1">
      <c r="A48" s="220"/>
      <c r="B48" s="38"/>
      <c r="C48" s="205"/>
      <c r="D48" s="208"/>
      <c r="E48" s="57" t="s">
        <v>44</v>
      </c>
      <c r="F48" s="58" t="str">
        <f>IF(D46&lt;&gt;"", VLOOKUP(D46,'Base de Datos'!$A$2:$D1268,4,FALSE()),"")</f>
        <v/>
      </c>
      <c r="G48" s="205"/>
      <c r="H48" s="208"/>
      <c r="I48" s="57" t="s">
        <v>44</v>
      </c>
      <c r="J48" s="58" t="str">
        <f>IF(H46&lt;&gt;"", VLOOKUP(H46,'Base de Datos'!$A$2:$D1268,4,FALSE()),"")</f>
        <v/>
      </c>
      <c r="K48" s="205"/>
      <c r="L48" s="208"/>
      <c r="M48" s="57" t="s">
        <v>44</v>
      </c>
      <c r="N48" s="58" t="str">
        <f>IF(L46&lt;&gt;"", VLOOKUP(L46,'Base de Datos'!$A$2:$D1268,4,FALSE()),"")</f>
        <v/>
      </c>
      <c r="O48" s="43"/>
      <c r="P48" s="163"/>
      <c r="Q48" s="3"/>
      <c r="R48" s="15"/>
      <c r="S48" s="229"/>
      <c r="T48" s="230"/>
      <c r="U48" s="59"/>
      <c r="V48" s="47"/>
      <c r="W48" s="229"/>
      <c r="X48" s="230"/>
      <c r="Y48" s="59"/>
      <c r="Z48" s="47"/>
      <c r="AA48" s="229"/>
      <c r="AB48" s="230"/>
      <c r="AC48" s="59"/>
      <c r="AD48" s="48"/>
      <c r="AE48" s="240" t="s">
        <v>55</v>
      </c>
      <c r="AF48" s="230"/>
      <c r="AG48" s="161">
        <f t="array" aca="1" ref="AG48" ca="1">COUNTIFS(AP6:AP46, "💲", AY6:AY46, INDIRECT("AE" &amp; ROW())) + COUNTIFS(AP6:AP46, "📦", AY6:AY46, INDIRECT("AE" &amp; ROW())) + COUNTIFS(AP6:AP46, "✅", AY6:AY46, INDIRECT("AE" &amp; ROW()))</f>
        <v>3</v>
      </c>
      <c r="AH48" s="162">
        <f t="array" aca="1" ref="AH48" ca="1">COUNTIFS(AP6:AP46, "💲", AY6:AY46, INDIRECT("AE" &amp; ROW())) + COUNTIFS(AP6:AP46, "📦", AY6:AY46, INDIRECT("AE" &amp; ROW()))</f>
        <v>3</v>
      </c>
      <c r="AI48" s="139">
        <f t="array" aca="1" ref="AI48" ca="1">SUMIFS(AR6:AR46, AY6:AY46, INDIRECT("AE" &amp; ROW()), AP6:AP46, "💲") + SUMIFS(AR6:AR46, AY6:AY46, INDIRECT("AE" &amp; ROW()), AP6:AP46, "📦")</f>
        <v>150</v>
      </c>
      <c r="AJ48" s="139">
        <f t="array" aca="1" ref="AJ48" ca="1">(
    SUMIFS(AR6:AR46, AY6:AY46, INDIRECT("AE" &amp; ROW()), AP6:AP46, "💲") +
    SUMIFS(AR6:AR46, AY6:AY46, INDIRECT("AE" &amp; ROW()), AP6:AP46, "📦")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
        SUMIFS(AR6:AR46, AY6:AY46, INDIRECT("AE" &amp; ROW()), AP6:AP46, "💲", AS6:AS46, "Familiar") +
        SUMIFS(AR6:AR46, AY6:AY46, INDIRECT("AE" &amp; ROW()), AP6:AP46, "📦", AS6:AS46, "Familiar")
    ) / 2
)  -
(
    (
        SUMIFS(AR6:AR46, AY6:AY46, INDIRECT("AE" &amp; ROW()), AP6:AP46, "💲", AS6:AS46, "Exonerado ADH") +
        SUMIFS(AR6:AR46, AY6:AY46, INDIRECT("AE" &amp; ROW()), AP6:AP46, "📦", AS6:AS46, "Exonerado ADH")
    ) / 2
)  -
(
    (
        SUMIFS(AR6:AR46, AY6:AY46, INDIRECT("AE" &amp; ROW()), AP6:AP46, "💲", AS6:AS46, "Exonerado Doctor") +
        SUMIFS(AR6:AR46, AY6:AY46, INDIRECT("AE" &amp; ROW()), AP6:AP46, "📦", AS6:AS46, "Exonerado Doctor")
    ) / 2
)</f>
        <v>100</v>
      </c>
      <c r="AK48" s="139">
        <f t="array" aca="1" ref="AK48" ca="1">(
    SUMIFS(AR6:AR46, AY6:AY46, INDIRECT("AE" &amp; ROW()), AP6:AP46, "💲") +
    SUMIFS(AR6:AR46, AY6:AY46, INDIRECT("AE" &amp; ROW()), AP6:AP46, "📦")
) -
(
    SUMIFS(AR6:AR46, AY6:AY46, INDIRECT("AE" &amp; ROW()), AP6:AP46, "💲", AS6:AS46, "Familiar") +
    SUMIFS(AR6:AR46, AY6:AY46, INDIRECT("AE" &amp; ROW()), AP6:AP46, "📦", AS6:AS46, "Familiar")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SUMIFS(AR6:AR46, AY6:AY46, INDIRECT("AE" &amp; ROW()), AP6:AP46, "💲", AS6:AS46, "Exonerado ADH") +
    SUMIFS(AR6:AR46, AY6:AY46, INDIRECT("AE" &amp; ROW()), AP6:AP46, "📦", AS6:AS46, "Exonerado ADH")
) -
(
    (
        SUMIFS(AR6:AR46, AY6:AY46, INDIRECT("AE" &amp; ROW()), AP6:AP46, "💲", AS6:AS46, "Exonerado Doctor") +
        SUMIFS(AR6:AR46, AY6:AY46, INDIRECT("AE" &amp; ROW()), AP6:AP46, "📦", AS6:AS46, "Exonerado Doctor")
    ) / 2
) -
(
    (
        SUMIFS(AR6:AR46, AY6:AY46, INDIRECT("AE" &amp; ROW()), AP6:AP46, "💲", AS6:AS46, "") +
        SUMIFS(AR6:AR46, AY6:AY46, INDIRECT("AE" &amp; ROW()), AP6:AP46, "📦", AS6:AS46, "")
    ) / 2
)</f>
        <v>100</v>
      </c>
      <c r="AL48" s="140">
        <f t="array" aca="1" ref="AL48" ca="1">(
    SUMIFS(AR6:AR46, AY6:AY46, INDIRECT("AE" &amp; ROW()), AP6:AP46, "💲") +
    SUMIFS(AR6:AR46, AY6:AY46, INDIRECT("AE" &amp; ROW()), AP6:AP46, "📦")
) -
(
    (
        SUMIFS(AR6:AR46, AY6:AY46, INDIRECT("AE" &amp; ROW()), AP6:AP46, "💲", AS6:AS46, "Familiar") +
        SUMIFS(AR6:AR46, AY6:AY46, INDIRECT("AE" &amp; ROW()), AP6:AP46, "📦", AS6:AS46, "Familiar")
    ) / 2
) -
(
    (
        SUMIFS(AR6:AR46, AY6:AY46, INDIRECT("AE" &amp; ROW()), AP6:AP46, "💲", AS6:AS46, "Participante") +
        SUMIFS(AR6:AR46, AY6:AY46, INDIRECT("AE" &amp; ROW()), AP6:AP46, "📦", AS6:AS46, "Participante")
    ) / 2
) -
(
    (
        SUMIFS(AR6:AR46, AY6:AY46, INDIRECT("AE" &amp; ROW()), AP6:AP46, "💲", AS6:AS46, "Empleado") +
        SUMIFS(AR6:AR46, AY6:AY46, INDIRECT("AE" &amp; ROW()), AP6:AP46, "📦", AS6:AS46, "Empleado")
    ) / 2
) -
(
    (
        SUMIFS(AR6:AR46, AY6:AY46, INDIRECT("AE" &amp; ROW()), AP6:AP46, "💲", AS6:AS46, "Exonerado ADH") +
        SUMIFS(AR6:AR46, AY6:AY46, INDIRECT("AE" &amp; ROW()), AP6:AP46, "📦", AS6:AS46, "Exonerado ADH")
    ) / 2
) -
(
    SUMIFS(AR6:AR46, AY6:AY46, INDIRECT("AE" &amp; ROW()), AP6:AP46, "💲", AS6:AS46, "Exonerado Doctor") +
    SUMIFS(AR6:AR46, AY6:AY46, INDIRECT("AE" &amp; ROW()), AP6:AP46, "📦", AS6:AS46, "Exonerado Doctor")
) -
(
    (
        SUMIFS(AR6:AR46, AY6:AY46, INDIRECT("AE" &amp; ROW()), AP6:AP46, "💲", AS6:AS46, "") +
        SUMIFS(AR6:AR46, AY6:AY46, INDIRECT("AE" &amp; ROW()), AP6:AP46, "📦", AS6:AS46, "")
    ) / 2
)</f>
        <v>125</v>
      </c>
      <c r="AM48" s="48"/>
      <c r="AN48" s="48"/>
      <c r="AO48" s="48"/>
      <c r="AP48" s="48"/>
      <c r="AQ48" s="48"/>
      <c r="AR48" s="48"/>
      <c r="AS48" s="48"/>
      <c r="AT48" s="48"/>
      <c r="AU48" s="48"/>
      <c r="AV48" s="48"/>
      <c r="AW48" s="48"/>
      <c r="AX48" s="48"/>
      <c r="AY48" s="48"/>
      <c r="AZ48" s="48"/>
      <c r="BA48" s="48"/>
      <c r="BB48" s="48"/>
      <c r="BC48" s="48"/>
      <c r="BD48" s="48"/>
      <c r="BE48" s="48"/>
      <c r="BF48" s="48"/>
      <c r="BG48" s="48"/>
      <c r="BH48" s="48"/>
      <c r="BI48" s="48"/>
      <c r="BJ48" s="48"/>
      <c r="BK48" s="48"/>
      <c r="BL48" s="48"/>
      <c r="BM48" s="48"/>
      <c r="BN48" s="48"/>
    </row>
    <row r="49" spans="1:66" ht="11.25" customHeight="1">
      <c r="A49" s="221"/>
      <c r="B49" s="38"/>
      <c r="C49" s="206"/>
      <c r="D49" s="209"/>
      <c r="E49" s="85" t="s">
        <v>46</v>
      </c>
      <c r="F49" s="86"/>
      <c r="G49" s="206"/>
      <c r="H49" s="209"/>
      <c r="I49" s="85" t="s">
        <v>46</v>
      </c>
      <c r="J49" s="108"/>
      <c r="K49" s="206"/>
      <c r="L49" s="209"/>
      <c r="M49" s="85" t="s">
        <v>46</v>
      </c>
      <c r="N49" s="108"/>
      <c r="O49" s="43"/>
      <c r="P49" s="163"/>
      <c r="Q49" s="3"/>
      <c r="R49" s="15"/>
      <c r="S49" s="227" t="str">
        <f>IF(OR(S46="Empleado",S46="Familiar"),"Nombre del Empleado","N° Factura")</f>
        <v>N° Factura</v>
      </c>
      <c r="T49" s="228"/>
      <c r="U49" s="89"/>
      <c r="V49" s="47"/>
      <c r="W49" s="227" t="str">
        <f>IF(OR(W46="Empleado",W46="Familiar"),"Nombre del Empleado","N° Factura")</f>
        <v>N° Factura</v>
      </c>
      <c r="X49" s="228"/>
      <c r="Y49" s="89"/>
      <c r="Z49" s="47"/>
      <c r="AA49" s="227" t="str">
        <f>IF(OR(AA46="Empleado",AA46="Familiar"),"Nombre del Empleado","N° Factura")</f>
        <v>N° Factura</v>
      </c>
      <c r="AB49" s="228"/>
      <c r="AC49" s="89"/>
      <c r="AD49" s="48"/>
      <c r="AE49" s="240" t="s">
        <v>57</v>
      </c>
      <c r="AF49" s="230"/>
      <c r="AG49" s="161">
        <f t="array" aca="1" ref="AG49" ca="1">COUNTIFS(AP6:AP46, "💲", AY6:AY46, INDIRECT("AE" &amp; ROW())) + COUNTIFS(AP6:AP46, "📦", AY6:AY46, INDIRECT("AE" &amp; ROW())) + COUNTIFS(AP6:AP46, "✅", AY6:AY46, INDIRECT("AE" &amp; ROW()))</f>
        <v>0</v>
      </c>
      <c r="AH49" s="162">
        <f t="array" aca="1" ref="AH49" ca="1">COUNTIFS(AP6:AP46, "💲", AY6:AY46, INDIRECT("AE" &amp; ROW())) + COUNTIFS(AP6:AP46, "📦", AY6:AY46, INDIRECT("AE" &amp; ROW()))</f>
        <v>0</v>
      </c>
      <c r="AI49" s="139">
        <f t="array" aca="1" ref="AI49" ca="1">SUMIFS(AR6:AR46, AY6:AY46, INDIRECT("AE" &amp; ROW()), AP6:AP46, "💲") + SUMIFS(AR6:AR46, AY6:AY46, INDIRECT("AE" &amp; ROW()), AP6:AP46, "📦")</f>
        <v>0</v>
      </c>
      <c r="AJ49" s="139">
        <f t="array" aca="1" ref="AJ49" ca="1">(
    SUMIFS(AR6:AR46, AY6:AY46, INDIRECT("AE" &amp; ROW()), AP6:AP46, "💲") +
    SUMIFS(AR6:AR46, AY6:AY46, INDIRECT("AE" &amp; ROW()), AP6:AP46, "📦")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
        SUMIFS(AR6:AR46, AY6:AY46, INDIRECT("AE" &amp; ROW()), AP6:AP46, "💲", AS6:AS46, "Familiar") +
        SUMIFS(AR6:AR46, AY6:AY46, INDIRECT("AE" &amp; ROW()), AP6:AP46, "📦", AS6:AS46, "Familiar")
    ) / 2
)  -
(
    (
        SUMIFS(AR6:AR46, AY6:AY46, INDIRECT("AE" &amp; ROW()), AP6:AP46, "💲", AS6:AS46, "Exonerado ADH") +
        SUMIFS(AR6:AR46, AY6:AY46, INDIRECT("AE" &amp; ROW()), AP6:AP46, "📦", AS6:AS46, "Exonerado ADH")
    ) / 2
)  -
(
    (
        SUMIFS(AR6:AR46, AY6:AY46, INDIRECT("AE" &amp; ROW()), AP6:AP46, "💲", AS6:AS46, "Exonerado Doctor") +
        SUMIFS(AR6:AR46, AY6:AY46, INDIRECT("AE" &amp; ROW()), AP6:AP46, "📦", AS6:AS46, "Exonerado Doctor")
    ) / 2
)</f>
        <v>0</v>
      </c>
      <c r="AK49" s="139">
        <f t="array" aca="1" ref="AK49" ca="1">(
    SUMIFS(AR6:AR46, AY6:AY46, INDIRECT("AE" &amp; ROW()), AP6:AP46, "💲") +
    SUMIFS(AR6:AR46, AY6:AY46, INDIRECT("AE" &amp; ROW()), AP6:AP46, "📦")
) -
(
    SUMIFS(AR6:AR46, AY6:AY46, INDIRECT("AE" &amp; ROW()), AP6:AP46, "💲", AS6:AS46, "Familiar") +
    SUMIFS(AR6:AR46, AY6:AY46, INDIRECT("AE" &amp; ROW()), AP6:AP46, "📦", AS6:AS46, "Familiar")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SUMIFS(AR6:AR46, AY6:AY46, INDIRECT("AE" &amp; ROW()), AP6:AP46, "💲", AS6:AS46, "Exonerado ADH") +
    SUMIFS(AR6:AR46, AY6:AY46, INDIRECT("AE" &amp; ROW()), AP6:AP46, "📦", AS6:AS46, "Exonerado ADH")
) -
(
    (
        SUMIFS(AR6:AR46, AY6:AY46, INDIRECT("AE" &amp; ROW()), AP6:AP46, "💲", AS6:AS46, "Exonerado Doctor") +
        SUMIFS(AR6:AR46, AY6:AY46, INDIRECT("AE" &amp; ROW()), AP6:AP46, "📦", AS6:AS46, "Exonerado Doctor")
    ) / 2
) -
(
    (
        SUMIFS(AR6:AR46, AY6:AY46, INDIRECT("AE" &amp; ROW()), AP6:AP46, "💲", AS6:AS46, "") +
        SUMIFS(AR6:AR46, AY6:AY46, INDIRECT("AE" &amp; ROW()), AP6:AP46, "📦", AS6:AS46, "")
    ) / 2
)</f>
        <v>0</v>
      </c>
      <c r="AL49" s="140">
        <f t="array" aca="1" ref="AL49" ca="1">(
    SUMIFS(AR6:AR46, AY6:AY46, INDIRECT("AE" &amp; ROW()), AP6:AP46, "💲") +
    SUMIFS(AR6:AR46, AY6:AY46, INDIRECT("AE" &amp; ROW()), AP6:AP46, "📦")
) -
(
    (
        SUMIFS(AR6:AR46, AY6:AY46, INDIRECT("AE" &amp; ROW()), AP6:AP46, "💲", AS6:AS46, "Familiar") +
        SUMIFS(AR6:AR46, AY6:AY46, INDIRECT("AE" &amp; ROW()), AP6:AP46, "📦", AS6:AS46, "Familiar")
    ) / 2
) -
(
    (
        SUMIFS(AR6:AR46, AY6:AY46, INDIRECT("AE" &amp; ROW()), AP6:AP46, "💲", AS6:AS46, "Participante") +
        SUMIFS(AR6:AR46, AY6:AY46, INDIRECT("AE" &amp; ROW()), AP6:AP46, "📦", AS6:AS46, "Participante")
    ) / 2
) -
(
    (
        SUMIFS(AR6:AR46, AY6:AY46, INDIRECT("AE" &amp; ROW()), AP6:AP46, "💲", AS6:AS46, "Empleado") +
        SUMIFS(AR6:AR46, AY6:AY46, INDIRECT("AE" &amp; ROW()), AP6:AP46, "📦", AS6:AS46, "Empleado")
    ) / 2
) -
(
    (
        SUMIFS(AR6:AR46, AY6:AY46, INDIRECT("AE" &amp; ROW()), AP6:AP46, "💲", AS6:AS46, "Exonerado ADH") +
        SUMIFS(AR6:AR46, AY6:AY46, INDIRECT("AE" &amp; ROW()), AP6:AP46, "📦", AS6:AS46, "Exonerado ADH")
    ) / 2
) -
(
    SUMIFS(AR6:AR46, AY6:AY46, INDIRECT("AE" &amp; ROW()), AP6:AP46, "💲", AS6:AS46, "Exonerado Doctor") +
    SUMIFS(AR6:AR46, AY6:AY46, INDIRECT("AE" &amp; ROW()), AP6:AP46, "📦", AS6:AS46, "Exonerado Doctor")
) -
(
    (
        SUMIFS(AR6:AR46, AY6:AY46, INDIRECT("AE" &amp; ROW()), AP6:AP46, "💲", AS6:AS46, "") +
        SUMIFS(AR6:AR46, AY6:AY46, INDIRECT("AE" &amp; ROW()), AP6:AP46, "📦", AS6:AS46, "")
    ) / 2
)</f>
        <v>0</v>
      </c>
      <c r="AM49" s="48"/>
      <c r="AN49" s="48"/>
      <c r="AO49" s="48"/>
      <c r="AP49" s="48"/>
      <c r="AQ49" s="48"/>
      <c r="AR49" s="48"/>
      <c r="AS49" s="48"/>
      <c r="AT49" s="48"/>
      <c r="AU49" s="48"/>
      <c r="AV49" s="48"/>
      <c r="AW49" s="48"/>
      <c r="AX49" s="48"/>
      <c r="AY49" s="48"/>
      <c r="AZ49" s="48"/>
      <c r="BA49" s="48"/>
      <c r="BB49" s="48"/>
      <c r="BC49" s="48"/>
      <c r="BD49" s="48"/>
      <c r="BE49" s="48"/>
      <c r="BF49" s="48"/>
      <c r="BG49" s="48"/>
      <c r="BH49" s="48"/>
      <c r="BI49" s="48"/>
      <c r="BJ49" s="48"/>
      <c r="BK49" s="48"/>
      <c r="BL49" s="48"/>
      <c r="BM49" s="48"/>
      <c r="BN49" s="48"/>
    </row>
    <row r="50" spans="1:66" ht="11.25" customHeight="1">
      <c r="A50" s="222">
        <f>A46+$Q$13/1440</f>
        <v>0.79166666666666641</v>
      </c>
      <c r="B50" s="164"/>
      <c r="C50" s="224"/>
      <c r="D50" s="225"/>
      <c r="E50" s="40" t="s">
        <v>36</v>
      </c>
      <c r="F50" s="42" t="str">
        <f>IF(D50&lt;&gt;"", VLOOKUP(D50,'Base de Datos'!$A$2:$D1268,2,FALSE()),"")</f>
        <v/>
      </c>
      <c r="G50" s="224"/>
      <c r="H50" s="223"/>
      <c r="I50" s="40" t="s">
        <v>36</v>
      </c>
      <c r="J50" s="42" t="str">
        <f>IF(H50&lt;&gt;"", VLOOKUP(H50,'Base de Datos'!$A$2:$D1268,2,FALSE()),"")</f>
        <v/>
      </c>
      <c r="K50" s="224"/>
      <c r="L50" s="223"/>
      <c r="M50" s="40" t="s">
        <v>36</v>
      </c>
      <c r="N50" s="42" t="str">
        <f>IF(L50&lt;&gt;"", VLOOKUP(L50,'Base de Datos'!$A$2:$D1268,2,FALSE()),"")</f>
        <v/>
      </c>
      <c r="O50" s="165"/>
      <c r="P50" s="165"/>
      <c r="Q50" s="165"/>
      <c r="R50" s="166"/>
      <c r="S50" s="167"/>
      <c r="T50" s="45" t="s">
        <v>37</v>
      </c>
      <c r="U50" s="168"/>
      <c r="V50" s="169"/>
      <c r="W50" s="167"/>
      <c r="X50" s="45" t="s">
        <v>37</v>
      </c>
      <c r="Y50" s="168"/>
      <c r="Z50" s="169"/>
      <c r="AA50" s="167"/>
      <c r="AB50" s="45" t="s">
        <v>37</v>
      </c>
      <c r="AC50" s="168"/>
      <c r="AD50" s="56"/>
      <c r="AE50" s="240" t="s">
        <v>59</v>
      </c>
      <c r="AF50" s="230"/>
      <c r="AG50" s="161">
        <f t="array" aca="1" ref="AG50" ca="1">COUNTIFS(AP6:AP46, "💲", AY6:AY46, INDIRECT("AE" &amp; ROW())) + COUNTIFS(AP6:AP46, "📦", AY6:AY46, INDIRECT("AE" &amp; ROW())) + COUNTIFS(AP6:AP46, "✅", AY6:AY46, INDIRECT("AE" &amp; ROW()))</f>
        <v>1</v>
      </c>
      <c r="AH50" s="162">
        <f t="array" aca="1" ref="AH50" ca="1">COUNTIFS(AP6:AP46, "💲", AY6:AY46, INDIRECT("AE" &amp; ROW())) + COUNTIFS(AP6:AP46, "📦", AY6:AY46, INDIRECT("AE" &amp; ROW()))</f>
        <v>1</v>
      </c>
      <c r="AI50" s="139">
        <f t="array" aca="1" ref="AI50" ca="1">SUMIFS(AR6:AR46, AY6:AY46, INDIRECT("AE" &amp; ROW()), AP6:AP46, "💲") + SUMIFS(AR6:AR46, AY6:AY46, INDIRECT("AE" &amp; ROW()), AP6:AP46, "📦")</f>
        <v>50</v>
      </c>
      <c r="AJ50" s="139">
        <f t="array" aca="1" ref="AJ50" ca="1">(
    SUMIFS(AR6:AR46, AY6:AY46, INDIRECT("AE" &amp; ROW()), AP6:AP46, "💲") +
    SUMIFS(AR6:AR46, AY6:AY46, INDIRECT("AE" &amp; ROW()), AP6:AP46, "📦")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
        SUMIFS(AR6:AR46, AY6:AY46, INDIRECT("AE" &amp; ROW()), AP6:AP46, "💲", AS6:AS46, "Familiar") +
        SUMIFS(AR6:AR46, AY6:AY46, INDIRECT("AE" &amp; ROW()), AP6:AP46, "📦", AS6:AS46, "Familiar")
    ) / 2
)  -
(
    (
        SUMIFS(AR6:AR46, AY6:AY46, INDIRECT("AE" &amp; ROW()), AP6:AP46, "💲", AS6:AS46, "Exonerado ADH") +
        SUMIFS(AR6:AR46, AY6:AY46, INDIRECT("AE" &amp; ROW()), AP6:AP46, "📦", AS6:AS46, "Exonerado ADH")
    ) / 2
)  -
(
    (
        SUMIFS(AR6:AR46, AY6:AY46, INDIRECT("AE" &amp; ROW()), AP6:AP46, "💲", AS6:AS46, "Exonerado Doctor") +
        SUMIFS(AR6:AR46, AY6:AY46, INDIRECT("AE" &amp; ROW()), AP6:AP46, "📦", AS6:AS46, "Exonerado Doctor")
    ) / 2
)</f>
        <v>50</v>
      </c>
      <c r="AK50" s="139">
        <f t="array" aca="1" ref="AK50" ca="1">(
    SUMIFS(AR6:AR46, AY6:AY46, INDIRECT("AE" &amp; ROW()), AP6:AP46, "💲") +
    SUMIFS(AR6:AR46, AY6:AY46, INDIRECT("AE" &amp; ROW()), AP6:AP46, "📦")
) -
(
    SUMIFS(AR6:AR46, AY6:AY46, INDIRECT("AE" &amp; ROW()), AP6:AP46, "💲", AS6:AS46, "Familiar") +
    SUMIFS(AR6:AR46, AY6:AY46, INDIRECT("AE" &amp; ROW()), AP6:AP46, "📦", AS6:AS46, "Familiar")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SUMIFS(AR6:AR46, AY6:AY46, INDIRECT("AE" &amp; ROW()), AP6:AP46, "💲", AS6:AS46, "Exonerado ADH") +
    SUMIFS(AR6:AR46, AY6:AY46, INDIRECT("AE" &amp; ROW()), AP6:AP46, "📦", AS6:AS46, "Exonerado ADH")
) -
(
    (
        SUMIFS(AR6:AR46, AY6:AY46, INDIRECT("AE" &amp; ROW()), AP6:AP46, "💲", AS6:AS46, "Exonerado Doctor") +
        SUMIFS(AR6:AR46, AY6:AY46, INDIRECT("AE" &amp; ROW()), AP6:AP46, "📦", AS6:AS46, "Exonerado Doctor")
    ) / 2
) -
(
    (
        SUMIFS(AR6:AR46, AY6:AY46, INDIRECT("AE" &amp; ROW()), AP6:AP46, "💲", AS6:AS46, "") +
        SUMIFS(AR6:AR46, AY6:AY46, INDIRECT("AE" &amp; ROW()), AP6:AP46, "📦", AS6:AS46, "")
    ) / 2
)</f>
        <v>50</v>
      </c>
      <c r="AL50" s="140">
        <f t="array" aca="1" ref="AL50" ca="1">(
    SUMIFS(AR6:AR46, AY6:AY46, INDIRECT("AE" &amp; ROW()), AP6:AP46, "💲") +
    SUMIFS(AR6:AR46, AY6:AY46, INDIRECT("AE" &amp; ROW()), AP6:AP46, "📦")
) -
(
    (
        SUMIFS(AR6:AR46, AY6:AY46, INDIRECT("AE" &amp; ROW()), AP6:AP46, "💲", AS6:AS46, "Familiar") +
        SUMIFS(AR6:AR46, AY6:AY46, INDIRECT("AE" &amp; ROW()), AP6:AP46, "📦", AS6:AS46, "Familiar")
    ) / 2
) -
(
    (
        SUMIFS(AR6:AR46, AY6:AY46, INDIRECT("AE" &amp; ROW()), AP6:AP46, "💲", AS6:AS46, "Participante") +
        SUMIFS(AR6:AR46, AY6:AY46, INDIRECT("AE" &amp; ROW()), AP6:AP46, "📦", AS6:AS46, "Participante")
    ) / 2
) -
(
    (
        SUMIFS(AR6:AR46, AY6:AY46, INDIRECT("AE" &amp; ROW()), AP6:AP46, "💲", AS6:AS46, "Empleado") +
        SUMIFS(AR6:AR46, AY6:AY46, INDIRECT("AE" &amp; ROW()), AP6:AP46, "📦", AS6:AS46, "Empleado")
    ) / 2
) -
(
    (
        SUMIFS(AR6:AR46, AY6:AY46, INDIRECT("AE" &amp; ROW()), AP6:AP46, "💲", AS6:AS46, "Exonerado ADH") +
        SUMIFS(AR6:AR46, AY6:AY46, INDIRECT("AE" &amp; ROW()), AP6:AP46, "📦", AS6:AS46, "Exonerado ADH")
    ) / 2
) -
(
    SUMIFS(AR6:AR46, AY6:AY46, INDIRECT("AE" &amp; ROW()), AP6:AP46, "💲", AS6:AS46, "Exonerado Doctor") +
    SUMIFS(AR6:AR46, AY6:AY46, INDIRECT("AE" &amp; ROW()), AP6:AP46, "📦", AS6:AS46, "Exonerado Doctor")
) -
(
    (
        SUMIFS(AR6:AR46, AY6:AY46, INDIRECT("AE" &amp; ROW()), AP6:AP46, "💲", AS6:AS46, "") +
        SUMIFS(AR6:AR46, AY6:AY46, INDIRECT("AE" &amp; ROW()), AP6:AP46, "📦", AS6:AS46, "")
    ) / 2
)</f>
        <v>50</v>
      </c>
      <c r="AM50" s="56"/>
      <c r="AN50" s="56"/>
      <c r="AO50" s="56"/>
      <c r="AP50" s="56"/>
      <c r="AQ50" s="56"/>
      <c r="AR50" s="56"/>
      <c r="AS50" s="56"/>
      <c r="AT50" s="56"/>
      <c r="AU50" s="56"/>
      <c r="AV50" s="56"/>
      <c r="AW50" s="56"/>
      <c r="AX50" s="56"/>
      <c r="AY50" s="56"/>
      <c r="AZ50" s="56"/>
      <c r="BA50" s="56"/>
      <c r="BB50" s="56"/>
      <c r="BC50" s="56"/>
      <c r="BD50" s="56"/>
      <c r="BE50" s="56"/>
      <c r="BF50" s="56"/>
      <c r="BG50" s="56"/>
      <c r="BH50" s="56"/>
      <c r="BI50" s="56"/>
      <c r="BJ50" s="56"/>
      <c r="BK50" s="56"/>
      <c r="BL50" s="56"/>
      <c r="BM50" s="56"/>
      <c r="BN50" s="56"/>
    </row>
    <row r="51" spans="1:66" ht="11.25" customHeight="1">
      <c r="A51" s="220"/>
      <c r="B51" s="164"/>
      <c r="C51" s="205"/>
      <c r="D51" s="208"/>
      <c r="E51" s="57" t="s">
        <v>42</v>
      </c>
      <c r="F51" s="58" t="str">
        <f>IF(D50&lt;&gt;"", VLOOKUP(D50,'Base de Datos'!$A$2:$D1268,3,FALSE()),"")</f>
        <v/>
      </c>
      <c r="G51" s="205"/>
      <c r="H51" s="208"/>
      <c r="I51" s="57" t="s">
        <v>42</v>
      </c>
      <c r="J51" s="58" t="str">
        <f>IF(H50&lt;&gt;"", VLOOKUP(H50,'Base de Datos'!$A$2:$D1268,3,FALSE()),"")</f>
        <v/>
      </c>
      <c r="K51" s="205"/>
      <c r="L51" s="208"/>
      <c r="M51" s="57" t="s">
        <v>42</v>
      </c>
      <c r="N51" s="58" t="str">
        <f>IF(L50&lt;&gt;"", VLOOKUP(L50,'Base de Datos'!$A$2:$D1268,3,FALSE()),"")</f>
        <v/>
      </c>
      <c r="O51" s="165"/>
      <c r="P51" s="165"/>
      <c r="Q51" s="165"/>
      <c r="R51" s="166"/>
      <c r="S51" s="231"/>
      <c r="T51" s="230"/>
      <c r="U51" s="170"/>
      <c r="V51" s="169"/>
      <c r="W51" s="231"/>
      <c r="X51" s="230"/>
      <c r="Y51" s="170"/>
      <c r="Z51" s="169"/>
      <c r="AA51" s="231"/>
      <c r="AB51" s="230"/>
      <c r="AC51" s="170"/>
      <c r="AD51" s="56"/>
      <c r="AE51" s="240" t="s">
        <v>63</v>
      </c>
      <c r="AF51" s="230"/>
      <c r="AG51" s="161">
        <f t="array" aca="1" ref="AG51" ca="1">COUNTIFS(AP6:AP46, "💲", AY6:AY46, INDIRECT("AE" &amp; ROW())) + COUNTIFS(AP6:AP46, "📦", AY6:AY46, INDIRECT("AE" &amp; ROW())) + COUNTIFS(AP6:AP46, "✅", AY6:AY46, INDIRECT("AE" &amp; ROW()))</f>
        <v>0</v>
      </c>
      <c r="AH51" s="162">
        <f t="array" aca="1" ref="AH51" ca="1">COUNTIFS(AP6:AP46, "💲", AY6:AY46, INDIRECT("AE" &amp; ROW())) + COUNTIFS(AP6:AP46, "📦", AY6:AY46, INDIRECT("AE" &amp; ROW()))</f>
        <v>0</v>
      </c>
      <c r="AI51" s="139">
        <f t="array" aca="1" ref="AI51" ca="1">SUMIFS(AR6:AR46, AY6:AY46, INDIRECT("AE" &amp; ROW()), AP6:AP46, "💲") + SUMIFS(AR6:AR46, AY6:AY46, INDIRECT("AE" &amp; ROW()), AP6:AP46, "📦")</f>
        <v>0</v>
      </c>
      <c r="AJ51" s="139">
        <f t="array" aca="1" ref="AJ51" ca="1">(
    SUMIFS(AR6:AR46, AY6:AY46, INDIRECT("AE" &amp; ROW()), AP6:AP46, "💲") +
    SUMIFS(AR6:AR46, AY6:AY46, INDIRECT("AE" &amp; ROW()), AP6:AP46, "📦")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
        SUMIFS(AR6:AR46, AY6:AY46, INDIRECT("AE" &amp; ROW()), AP6:AP46, "💲", AS6:AS46, "Familiar") +
        SUMIFS(AR6:AR46, AY6:AY46, INDIRECT("AE" &amp; ROW()), AP6:AP46, "📦", AS6:AS46, "Familiar")
    ) / 2
)  -
(
    (
        SUMIFS(AR6:AR46, AY6:AY46, INDIRECT("AE" &amp; ROW()), AP6:AP46, "💲", AS6:AS46, "Exonerado ADH") +
        SUMIFS(AR6:AR46, AY6:AY46, INDIRECT("AE" &amp; ROW()), AP6:AP46, "📦", AS6:AS46, "Exonerado ADH")
    ) / 2
)  -
(
    (
        SUMIFS(AR6:AR46, AY6:AY46, INDIRECT("AE" &amp; ROW()), AP6:AP46, "💲", AS6:AS46, "Exonerado Doctor") +
        SUMIFS(AR6:AR46, AY6:AY46, INDIRECT("AE" &amp; ROW()), AP6:AP46, "📦", AS6:AS46, "Exonerado Doctor")
    ) / 2
)</f>
        <v>0</v>
      </c>
      <c r="AK51" s="139">
        <f t="array" aca="1" ref="AK51" ca="1">(
    SUMIFS(AR6:AR46, AY6:AY46, INDIRECT("AE" &amp; ROW()), AP6:AP46, "💲") +
    SUMIFS(AR6:AR46, AY6:AY46, INDIRECT("AE" &amp; ROW()), AP6:AP46, "📦")
) -
(
    SUMIFS(AR6:AR46, AY6:AY46, INDIRECT("AE" &amp; ROW()), AP6:AP46, "💲", AS6:AS46, "Familiar") +
    SUMIFS(AR6:AR46, AY6:AY46, INDIRECT("AE" &amp; ROW()), AP6:AP46, "📦", AS6:AS46, "Familiar")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SUMIFS(AR6:AR46, AY6:AY46, INDIRECT("AE" &amp; ROW()), AP6:AP46, "💲", AS6:AS46, "Exonerado ADH") +
    SUMIFS(AR6:AR46, AY6:AY46, INDIRECT("AE" &amp; ROW()), AP6:AP46, "📦", AS6:AS46, "Exonerado ADH")
) -
(
    (
        SUMIFS(AR6:AR46, AY6:AY46, INDIRECT("AE" &amp; ROW()), AP6:AP46, "💲", AS6:AS46, "Exonerado Doctor") +
        SUMIFS(AR6:AR46, AY6:AY46, INDIRECT("AE" &amp; ROW()), AP6:AP46, "📦", AS6:AS46, "Exonerado Doctor")
    ) / 2
) -
(
    (
        SUMIFS(AR6:AR46, AY6:AY46, INDIRECT("AE" &amp; ROW()), AP6:AP46, "💲", AS6:AS46, "") +
        SUMIFS(AR6:AR46, AY6:AY46, INDIRECT("AE" &amp; ROW()), AP6:AP46, "📦", AS6:AS46, "")
    ) / 2
)</f>
        <v>0</v>
      </c>
      <c r="AL51" s="140">
        <f t="array" aca="1" ref="AL51" ca="1">(
    SUMIFS(AR6:AR46, AY6:AY46, INDIRECT("AE" &amp; ROW()), AP6:AP46, "💲") +
    SUMIFS(AR6:AR46, AY6:AY46, INDIRECT("AE" &amp; ROW()), AP6:AP46, "📦")
) -
(
    (
        SUMIFS(AR6:AR46, AY6:AY46, INDIRECT("AE" &amp; ROW()), AP6:AP46, "💲", AS6:AS46, "Familiar") +
        SUMIFS(AR6:AR46, AY6:AY46, INDIRECT("AE" &amp; ROW()), AP6:AP46, "📦", AS6:AS46, "Familiar")
    ) / 2
) -
(
    (
        SUMIFS(AR6:AR46, AY6:AY46, INDIRECT("AE" &amp; ROW()), AP6:AP46, "💲", AS6:AS46, "Participante") +
        SUMIFS(AR6:AR46, AY6:AY46, INDIRECT("AE" &amp; ROW()), AP6:AP46, "📦", AS6:AS46, "Participante")
    ) / 2
) -
(
    (
        SUMIFS(AR6:AR46, AY6:AY46, INDIRECT("AE" &amp; ROW()), AP6:AP46, "💲", AS6:AS46, "Empleado") +
        SUMIFS(AR6:AR46, AY6:AY46, INDIRECT("AE" &amp; ROW()), AP6:AP46, "📦", AS6:AS46, "Empleado")
    ) / 2
) -
(
    (
        SUMIFS(AR6:AR46, AY6:AY46, INDIRECT("AE" &amp; ROW()), AP6:AP46, "💲", AS6:AS46, "Exonerado ADH") +
        SUMIFS(AR6:AR46, AY6:AY46, INDIRECT("AE" &amp; ROW()), AP6:AP46, "📦", AS6:AS46, "Exonerado ADH")
    ) / 2
) -
(
    SUMIFS(AR6:AR46, AY6:AY46, INDIRECT("AE" &amp; ROW()), AP6:AP46, "💲", AS6:AS46, "Exonerado Doctor") +
    SUMIFS(AR6:AR46, AY6:AY46, INDIRECT("AE" &amp; ROW()), AP6:AP46, "📦", AS6:AS46, "Exonerado Doctor")
) -
(
    (
        SUMIFS(AR6:AR46, AY6:AY46, INDIRECT("AE" &amp; ROW()), AP6:AP46, "💲", AS6:AS46, "") +
        SUMIFS(AR6:AR46, AY6:AY46, INDIRECT("AE" &amp; ROW()), AP6:AP46, "📦", AS6:AS46, "")
    ) / 2
)</f>
        <v>0</v>
      </c>
      <c r="AM51" s="56"/>
      <c r="AN51" s="56"/>
      <c r="AO51" s="56"/>
      <c r="AP51" s="56"/>
      <c r="AQ51" s="56"/>
      <c r="AR51" s="56"/>
      <c r="AS51" s="56"/>
      <c r="AT51" s="56"/>
      <c r="AU51" s="56"/>
      <c r="AV51" s="56"/>
      <c r="AW51" s="56"/>
      <c r="AX51" s="56"/>
      <c r="AY51" s="56"/>
      <c r="AZ51" s="56"/>
      <c r="BA51" s="56"/>
      <c r="BB51" s="56"/>
      <c r="BC51" s="56"/>
      <c r="BD51" s="56"/>
      <c r="BE51" s="56"/>
      <c r="BF51" s="56"/>
      <c r="BG51" s="56"/>
      <c r="BH51" s="56"/>
      <c r="BI51" s="56"/>
      <c r="BJ51" s="56"/>
      <c r="BK51" s="56"/>
      <c r="BL51" s="56"/>
      <c r="BM51" s="56"/>
      <c r="BN51" s="56"/>
    </row>
    <row r="52" spans="1:66" ht="11.25" customHeight="1">
      <c r="A52" s="220"/>
      <c r="B52" s="164"/>
      <c r="C52" s="205"/>
      <c r="D52" s="208"/>
      <c r="E52" s="57" t="s">
        <v>44</v>
      </c>
      <c r="F52" s="58" t="str">
        <f>IF(D50&lt;&gt;"", VLOOKUP(D50,'Base de Datos'!$A$2:$D1268,4,FALSE()),"")</f>
        <v/>
      </c>
      <c r="G52" s="205"/>
      <c r="H52" s="208"/>
      <c r="I52" s="57" t="s">
        <v>44</v>
      </c>
      <c r="J52" s="58" t="str">
        <f>IF(H50&lt;&gt;"", VLOOKUP(H50,'Base de Datos'!$A$2:$D1268,4,FALSE()),"")</f>
        <v/>
      </c>
      <c r="K52" s="205"/>
      <c r="L52" s="208"/>
      <c r="M52" s="57" t="s">
        <v>44</v>
      </c>
      <c r="N52" s="58" t="str">
        <f>IF(L50&lt;&gt;"", VLOOKUP(L50,'Base de Datos'!$A$2:$D1268,4,FALSE()),"")</f>
        <v/>
      </c>
      <c r="O52" s="165"/>
      <c r="P52" s="165"/>
      <c r="Q52" s="165"/>
      <c r="R52" s="166"/>
      <c r="S52" s="231"/>
      <c r="T52" s="230"/>
      <c r="U52" s="170"/>
      <c r="V52" s="169"/>
      <c r="W52" s="231"/>
      <c r="X52" s="230"/>
      <c r="Y52" s="170"/>
      <c r="Z52" s="169"/>
      <c r="AA52" s="231"/>
      <c r="AB52" s="230"/>
      <c r="AC52" s="170"/>
      <c r="AD52" s="56"/>
      <c r="AE52" s="240" t="s">
        <v>66</v>
      </c>
      <c r="AF52" s="230"/>
      <c r="AG52" s="161">
        <f t="array" aca="1" ref="AG52" ca="1">COUNTIFS(AP6:AP46, "💲", AY6:AY46, INDIRECT("AE" &amp; ROW())) + COUNTIFS(AP6:AP46, "📦", AY6:AY46, INDIRECT("AE" &amp; ROW())) + COUNTIFS(AP6:AP46, "✅", AY6:AY46, INDIRECT("AE" &amp; ROW()))</f>
        <v>0</v>
      </c>
      <c r="AH52" s="162">
        <f t="array" aca="1" ref="AH52" ca="1">COUNTIFS(AP6:AP46, "💲", AY6:AY46, INDIRECT("AE" &amp; ROW())) + COUNTIFS(AP6:AP46, "📦", AY6:AY46, INDIRECT("AE" &amp; ROW()))</f>
        <v>0</v>
      </c>
      <c r="AI52" s="139">
        <f t="array" aca="1" ref="AI52" ca="1">SUMIFS(AR6:AR46, AY6:AY46, INDIRECT("AE" &amp; ROW()), AP6:AP46, "💲") + SUMIFS(AR6:AR46, AY6:AY46, INDIRECT("AE" &amp; ROW()), AP6:AP46, "📦")</f>
        <v>0</v>
      </c>
      <c r="AJ52" s="139">
        <f t="array" aca="1" ref="AJ52" ca="1">(
    SUMIFS(AR6:AR46, AY6:AY46, INDIRECT("AE" &amp; ROW()), AP6:AP46, "💲") +
    SUMIFS(AR6:AR46, AY6:AY46, INDIRECT("AE" &amp; ROW()), AP6:AP46, "📦")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
        SUMIFS(AR6:AR46, AY6:AY46, INDIRECT("AE" &amp; ROW()), AP6:AP46, "💲", AS6:AS46, "Familiar") +
        SUMIFS(AR6:AR46, AY6:AY46, INDIRECT("AE" &amp; ROW()), AP6:AP46, "📦", AS6:AS46, "Familiar")
    ) / 2
)  -
(
    (
        SUMIFS(AR6:AR46, AY6:AY46, INDIRECT("AE" &amp; ROW()), AP6:AP46, "💲", AS6:AS46, "Exonerado ADH") +
        SUMIFS(AR6:AR46, AY6:AY46, INDIRECT("AE" &amp; ROW()), AP6:AP46, "📦", AS6:AS46, "Exonerado ADH")
    ) / 2
)  -
(
    (
        SUMIFS(AR6:AR46, AY6:AY46, INDIRECT("AE" &amp; ROW()), AP6:AP46, "💲", AS6:AS46, "Exonerado Doctor") +
        SUMIFS(AR6:AR46, AY6:AY46, INDIRECT("AE" &amp; ROW()), AP6:AP46, "📦", AS6:AS46, "Exonerado Doctor")
    ) / 2
)</f>
        <v>0</v>
      </c>
      <c r="AK52" s="139">
        <f t="array" aca="1" ref="AK52" ca="1">(
    SUMIFS(AR6:AR46, AY6:AY46, INDIRECT("AE" &amp; ROW()), AP6:AP46, "💲") +
    SUMIFS(AR6:AR46, AY6:AY46, INDIRECT("AE" &amp; ROW()), AP6:AP46, "📦")
) -
(
    SUMIFS(AR6:AR46, AY6:AY46, INDIRECT("AE" &amp; ROW()), AP6:AP46, "💲", AS6:AS46, "Familiar") +
    SUMIFS(AR6:AR46, AY6:AY46, INDIRECT("AE" &amp; ROW()), AP6:AP46, "📦", AS6:AS46, "Familiar")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SUMIFS(AR6:AR46, AY6:AY46, INDIRECT("AE" &amp; ROW()), AP6:AP46, "💲", AS6:AS46, "Exonerado ADH") +
    SUMIFS(AR6:AR46, AY6:AY46, INDIRECT("AE" &amp; ROW()), AP6:AP46, "📦", AS6:AS46, "Exonerado ADH")
) -
(
    (
        SUMIFS(AR6:AR46, AY6:AY46, INDIRECT("AE" &amp; ROW()), AP6:AP46, "💲", AS6:AS46, "Exonerado Doctor") +
        SUMIFS(AR6:AR46, AY6:AY46, INDIRECT("AE" &amp; ROW()), AP6:AP46, "📦", AS6:AS46, "Exonerado Doctor")
    ) / 2
) -
(
    (
        SUMIFS(AR6:AR46, AY6:AY46, INDIRECT("AE" &amp; ROW()), AP6:AP46, "💲", AS6:AS46, "") +
        SUMIFS(AR6:AR46, AY6:AY46, INDIRECT("AE" &amp; ROW()), AP6:AP46, "📦", AS6:AS46, "")
    ) / 2
)</f>
        <v>0</v>
      </c>
      <c r="AL52" s="140">
        <f t="array" aca="1" ref="AL52" ca="1">(
    SUMIFS(AR6:AR46, AY6:AY46, INDIRECT("AE" &amp; ROW()), AP6:AP46, "💲") +
    SUMIFS(AR6:AR46, AY6:AY46, INDIRECT("AE" &amp; ROW()), AP6:AP46, "📦")
) -
(
    (
        SUMIFS(AR6:AR46, AY6:AY46, INDIRECT("AE" &amp; ROW()), AP6:AP46, "💲", AS6:AS46, "Familiar") +
        SUMIFS(AR6:AR46, AY6:AY46, INDIRECT("AE" &amp; ROW()), AP6:AP46, "📦", AS6:AS46, "Familiar")
    ) / 2
) -
(
    (
        SUMIFS(AR6:AR46, AY6:AY46, INDIRECT("AE" &amp; ROW()), AP6:AP46, "💲", AS6:AS46, "Participante") +
        SUMIFS(AR6:AR46, AY6:AY46, INDIRECT("AE" &amp; ROW()), AP6:AP46, "📦", AS6:AS46, "Participante")
    ) / 2
) -
(
    (
        SUMIFS(AR6:AR46, AY6:AY46, INDIRECT("AE" &amp; ROW()), AP6:AP46, "💲", AS6:AS46, "Empleado") +
        SUMIFS(AR6:AR46, AY6:AY46, INDIRECT("AE" &amp; ROW()), AP6:AP46, "📦", AS6:AS46, "Empleado")
    ) / 2
) -
(
    (
        SUMIFS(AR6:AR46, AY6:AY46, INDIRECT("AE" &amp; ROW()), AP6:AP46, "💲", AS6:AS46, "Exonerado ADH") +
        SUMIFS(AR6:AR46, AY6:AY46, INDIRECT("AE" &amp; ROW()), AP6:AP46, "📦", AS6:AS46, "Exonerado ADH")
    ) / 2
) -
(
    SUMIFS(AR6:AR46, AY6:AY46, INDIRECT("AE" &amp; ROW()), AP6:AP46, "💲", AS6:AS46, "Exonerado Doctor") +
    SUMIFS(AR6:AR46, AY6:AY46, INDIRECT("AE" &amp; ROW()), AP6:AP46, "📦", AS6:AS46, "Exonerado Doctor")
) -
(
    (
        SUMIFS(AR6:AR46, AY6:AY46, INDIRECT("AE" &amp; ROW()), AP6:AP46, "💲", AS6:AS46, "") +
        SUMIFS(AR6:AR46, AY6:AY46, INDIRECT("AE" &amp; ROW()), AP6:AP46, "📦", AS6:AS46, "")
    ) / 2
)</f>
        <v>0</v>
      </c>
      <c r="AM52" s="56"/>
      <c r="AN52" s="56"/>
      <c r="AO52" s="56"/>
      <c r="AP52" s="56"/>
      <c r="AQ52" s="56"/>
      <c r="AR52" s="56"/>
      <c r="AS52" s="56"/>
      <c r="AT52" s="56"/>
      <c r="AU52" s="56"/>
      <c r="AV52" s="56"/>
      <c r="AW52" s="56"/>
      <c r="AX52" s="56"/>
      <c r="AY52" s="56"/>
      <c r="AZ52" s="56"/>
      <c r="BA52" s="56"/>
      <c r="BB52" s="56"/>
      <c r="BC52" s="56"/>
      <c r="BD52" s="56"/>
      <c r="BE52" s="56"/>
      <c r="BF52" s="56"/>
      <c r="BG52" s="56"/>
      <c r="BH52" s="56"/>
      <c r="BI52" s="56"/>
      <c r="BJ52" s="56"/>
      <c r="BK52" s="56"/>
      <c r="BL52" s="56"/>
      <c r="BM52" s="56"/>
      <c r="BN52" s="56"/>
    </row>
    <row r="53" spans="1:66" ht="11.25" customHeight="1">
      <c r="A53" s="221"/>
      <c r="B53" s="164"/>
      <c r="C53" s="206"/>
      <c r="D53" s="209"/>
      <c r="E53" s="85" t="s">
        <v>46</v>
      </c>
      <c r="F53" s="171"/>
      <c r="G53" s="206"/>
      <c r="H53" s="209"/>
      <c r="I53" s="85" t="s">
        <v>46</v>
      </c>
      <c r="J53" s="171"/>
      <c r="K53" s="206"/>
      <c r="L53" s="209"/>
      <c r="M53" s="85" t="s">
        <v>46</v>
      </c>
      <c r="N53" s="171"/>
      <c r="O53" s="165"/>
      <c r="P53" s="165"/>
      <c r="Q53" s="165"/>
      <c r="R53" s="166"/>
      <c r="S53" s="227" t="str">
        <f>IF(OR(S50="Empleado",S50="Familiar"),"Nombre del Empleado","N° Factura")</f>
        <v>N° Factura</v>
      </c>
      <c r="T53" s="228"/>
      <c r="U53" s="89"/>
      <c r="V53" s="169"/>
      <c r="W53" s="227" t="str">
        <f>IF(OR(W50="Empleado",W50="Familiar"),"Nombre del Empleado","N° Factura")</f>
        <v>N° Factura</v>
      </c>
      <c r="X53" s="228"/>
      <c r="Y53" s="89"/>
      <c r="Z53" s="169"/>
      <c r="AA53" s="227" t="str">
        <f>IF(OR(AA50="Empleado",AA50="Familiar"),"Nombre del Empleado","N° Factura")</f>
        <v>N° Factura</v>
      </c>
      <c r="AB53" s="228"/>
      <c r="AC53" s="89"/>
      <c r="AD53" s="56"/>
      <c r="AE53" s="240" t="s">
        <v>69</v>
      </c>
      <c r="AF53" s="230"/>
      <c r="AG53" s="161">
        <f t="array" aca="1" ref="AG53" ca="1">COUNTIFS(AP6:AP46, "💲", AY6:AY46, INDIRECT("AE" &amp; ROW())) + COUNTIFS(AP6:AP46, "📦", AY6:AY46, INDIRECT("AE" &amp; ROW())) + COUNTIFS(AP6:AP46, "✅", AY6:AY46, INDIRECT("AE" &amp; ROW()))</f>
        <v>3</v>
      </c>
      <c r="AH53" s="162">
        <f t="array" aca="1" ref="AH53" ca="1">COUNTIFS(AP6:AP46, "💲", AY6:AY46, INDIRECT("AE" &amp; ROW())) + COUNTIFS(AP6:AP46, "📦", AY6:AY46, INDIRECT("AE" &amp; ROW()))</f>
        <v>3</v>
      </c>
      <c r="AI53" s="139">
        <f t="array" aca="1" ref="AI53" ca="1">SUMIFS(AR6:AR46, AY6:AY46, INDIRECT("AE" &amp; ROW()), AP6:AP46, "💲") + SUMIFS(AR6:AR46, AY6:AY46, INDIRECT("AE" &amp; ROW()), AP6:AP46, "📦")</f>
        <v>190</v>
      </c>
      <c r="AJ53" s="66">
        <f t="array" aca="1" ref="AJ53" ca="1">(
    SUMIFS(AR6:AR46, AY6:AY46, INDIRECT("AE" &amp; ROW()), AP6:AP46, "💲") +
    SUMIFS(AR6:AR46, AY6:AY46, INDIRECT("AE" &amp; ROW()), AP6:AP46, "📦")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
        SUMIFS(AR6:AR46, AY6:AY46, INDIRECT("AE" &amp; ROW()), AP6:AP46, "💲", AS6:AS46, "Familiar") +
        SUMIFS(AR6:AR46, AY6:AY46, INDIRECT("AE" &amp; ROW()), AP6:AP46, "📦", AS6:AS46, "Familiar")
    ) / 2
)  -
(
    (
        SUMIFS(AR6:AR46, AY6:AY46, INDIRECT("AE" &amp; ROW()), AP6:AP46, "💲", AS6:AS46, "Exonerado ADH") +
        SUMIFS(AR6:AR46, AY6:AY46, INDIRECT("AE" &amp; ROW()), AP6:AP46, "📦", AS6:AS46, "Exonerado ADH")
    ) / 2
)  -
(
    (
        SUMIFS(AR6:AR46, AY6:AY46, INDIRECT("AE" &amp; ROW()), AP6:AP46, "💲", AS6:AS46, "Exonerado Doctor") +
        SUMIFS(AR6:AR46, AY6:AY46, INDIRECT("AE" &amp; ROW()), AP6:AP46, "📦", AS6:AS46, "Exonerado Doctor")
    ) / 2
)</f>
        <v>140</v>
      </c>
      <c r="AK53" s="139">
        <f t="array" aca="1" ref="AK53" ca="1">(
    SUMIFS(AR6:AR46, AY6:AY46, INDIRECT("AE" &amp; ROW()), AP6:AP46, "💲") +
    SUMIFS(AR6:AR46, AY6:AY46, INDIRECT("AE" &amp; ROW()), AP6:AP46, "📦")
) -
(
    SUMIFS(AR6:AR46, AY6:AY46, INDIRECT("AE" &amp; ROW()), AP6:AP46, "💲", AS6:AS46, "Familiar") +
    SUMIFS(AR6:AR46, AY6:AY46, INDIRECT("AE" &amp; ROW()), AP6:AP46, "📦", AS6:AS46, "Familiar")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SUMIFS(AR6:AR46, AY6:AY46, INDIRECT("AE" &amp; ROW()), AP6:AP46, "💲", AS6:AS46, "Exonerado ADH") +
    SUMIFS(AR6:AR46, AY6:AY46, INDIRECT("AE" &amp; ROW()), AP6:AP46, "📦", AS6:AS46, "Exonerado ADH")
) -
(
    (
        SUMIFS(AR6:AR46, AY6:AY46, INDIRECT("AE" &amp; ROW()), AP6:AP46, "💲", AS6:AS46, "Exonerado Doctor") +
        SUMIFS(AR6:AR46, AY6:AY46, INDIRECT("AE" &amp; ROW()), AP6:AP46, "📦", AS6:AS46, "Exonerado Doctor")
    ) / 2
) -
(
    (
        SUMIFS(AR6:AR46, AY6:AY46, INDIRECT("AE" &amp; ROW()), AP6:AP46, "💲", AS6:AS46, "") +
        SUMIFS(AR6:AR46, AY6:AY46, INDIRECT("AE" &amp; ROW()), AP6:AP46, "📦", AS6:AS46, "")
    ) / 2
)</f>
        <v>140</v>
      </c>
      <c r="AL53" s="140">
        <f t="array" aca="1" ref="AL53" ca="1">(
    SUMIFS(AR6:AR46, AY6:AY46, INDIRECT("AE" &amp; ROW()), AP6:AP46, "💲") +
    SUMIFS(AR6:AR46, AY6:AY46, INDIRECT("AE" &amp; ROW()), AP6:AP46, "📦")
) -
(
    (
        SUMIFS(AR6:AR46, AY6:AY46, INDIRECT("AE" &amp; ROW()), AP6:AP46, "💲", AS6:AS46, "Familiar") +
        SUMIFS(AR6:AR46, AY6:AY46, INDIRECT("AE" &amp; ROW()), AP6:AP46, "📦", AS6:AS46, "Familiar")
    ) / 2
) -
(
    (
        SUMIFS(AR6:AR46, AY6:AY46, INDIRECT("AE" &amp; ROW()), AP6:AP46, "💲", AS6:AS46, "Participante") +
        SUMIFS(AR6:AR46, AY6:AY46, INDIRECT("AE" &amp; ROW()), AP6:AP46, "📦", AS6:AS46, "Participante")
    ) / 2
) -
(
    (
        SUMIFS(AR6:AR46, AY6:AY46, INDIRECT("AE" &amp; ROW()), AP6:AP46, "💲", AS6:AS46, "Empleado") +
        SUMIFS(AR6:AR46, AY6:AY46, INDIRECT("AE" &amp; ROW()), AP6:AP46, "📦", AS6:AS46, "Empleado")
    ) / 2
) -
(
    (
        SUMIFS(AR6:AR46, AY6:AY46, INDIRECT("AE" &amp; ROW()), AP6:AP46, "💲", AS6:AS46, "Exonerado ADH") +
        SUMIFS(AR6:AR46, AY6:AY46, INDIRECT("AE" &amp; ROW()), AP6:AP46, "📦", AS6:AS46, "Exonerado ADH")
    ) / 2
) -
(
    SUMIFS(AR6:AR46, AY6:AY46, INDIRECT("AE" &amp; ROW()), AP6:AP46, "💲", AS6:AS46, "Exonerado Doctor") +
    SUMIFS(AR6:AR46, AY6:AY46, INDIRECT("AE" &amp; ROW()), AP6:AP46, "📦", AS6:AS46, "Exonerado Doctor")
) -
(
    (
        SUMIFS(AR6:AR46, AY6:AY46, INDIRECT("AE" &amp; ROW()), AP6:AP46, "💲", AS6:AS46, "") +
        SUMIFS(AR6:AR46, AY6:AY46, INDIRECT("AE" &amp; ROW()), AP6:AP46, "📦", AS6:AS46, "")
    ) / 2
)</f>
        <v>165</v>
      </c>
      <c r="AM53" s="56"/>
      <c r="AN53" s="56"/>
      <c r="AO53" s="56"/>
      <c r="AP53" s="56"/>
      <c r="AQ53" s="56"/>
      <c r="AR53" s="56"/>
      <c r="AS53" s="56"/>
      <c r="AT53" s="56"/>
      <c r="AU53" s="56"/>
      <c r="AV53" s="56"/>
      <c r="AW53" s="56"/>
      <c r="AX53" s="56"/>
      <c r="AY53" s="56"/>
      <c r="AZ53" s="56"/>
      <c r="BA53" s="56"/>
      <c r="BB53" s="56"/>
      <c r="BC53" s="56"/>
      <c r="BD53" s="56"/>
      <c r="BE53" s="56"/>
      <c r="BF53" s="56"/>
      <c r="BG53" s="56"/>
      <c r="BH53" s="56"/>
      <c r="BI53" s="56"/>
      <c r="BJ53" s="56"/>
      <c r="BK53" s="56"/>
      <c r="BL53" s="56"/>
      <c r="BM53" s="56"/>
      <c r="BN53" s="56"/>
    </row>
    <row r="54" spans="1:66" ht="11.25" customHeight="1">
      <c r="A54" s="222">
        <f>A50+$Q$13/1440</f>
        <v>0.83333333333333304</v>
      </c>
      <c r="B54" s="164"/>
      <c r="C54" s="224"/>
      <c r="D54" s="225"/>
      <c r="E54" s="40" t="s">
        <v>36</v>
      </c>
      <c r="F54" s="42" t="str">
        <f>IF(D54&lt;&gt;"", VLOOKUP(D54,'Base de Datos'!$A$2:$D1268,2,FALSE()),"")</f>
        <v/>
      </c>
      <c r="G54" s="224"/>
      <c r="H54" s="223"/>
      <c r="I54" s="40" t="s">
        <v>36</v>
      </c>
      <c r="J54" s="42" t="str">
        <f>IF(H54&lt;&gt;"", VLOOKUP(H54,'Base de Datos'!$A$2:$D1268,2,FALSE()),"")</f>
        <v/>
      </c>
      <c r="K54" s="224"/>
      <c r="L54" s="223"/>
      <c r="M54" s="40" t="s">
        <v>36</v>
      </c>
      <c r="N54" s="42" t="str">
        <f>IF(L54&lt;&gt;"", VLOOKUP(L54,'Base de Datos'!$A$2:$D1268,2,FALSE()),"")</f>
        <v/>
      </c>
      <c r="O54" s="165"/>
      <c r="P54" s="165"/>
      <c r="Q54" s="165"/>
      <c r="R54" s="166"/>
      <c r="S54" s="167"/>
      <c r="T54" s="45" t="s">
        <v>37</v>
      </c>
      <c r="U54" s="168"/>
      <c r="V54" s="169"/>
      <c r="W54" s="167"/>
      <c r="X54" s="45" t="s">
        <v>37</v>
      </c>
      <c r="Y54" s="168"/>
      <c r="Z54" s="169"/>
      <c r="AA54" s="167"/>
      <c r="AB54" s="45" t="s">
        <v>37</v>
      </c>
      <c r="AC54" s="168"/>
      <c r="AD54" s="56"/>
      <c r="AE54" s="232" t="s">
        <v>72</v>
      </c>
      <c r="AF54" s="230"/>
      <c r="AG54" s="90">
        <f t="array" aca="1" ref="AG54" ca="1">COUNTIFS(AP6:AP46, "💲", AY6:AY46, INDIRECT("AE" &amp; ROW())) + COUNTIFS(AP6:AP46, "📦", AY6:AY46, INDIRECT("AE" &amp; ROW())) + COUNTIFS(AP6:AP46, "✅", AY6:AY46, INDIRECT("AE" &amp; ROW()))</f>
        <v>0</v>
      </c>
      <c r="AH54" s="68">
        <f t="array" aca="1" ref="AH54" ca="1">COUNTIFS(AP6:AP46, "💲", AY6:AY46, INDIRECT("AE" &amp; ROW())) + COUNTIFS(AP6:AP46, "📦", AY6:AY46, INDIRECT("AE" &amp; ROW()))</f>
        <v>0</v>
      </c>
      <c r="AI54" s="139">
        <f t="array" aca="1" ref="AI54" ca="1">SUMIFS(AR6:AR46, AY6:AY46, INDIRECT("AE" &amp; ROW()), AP6:AP46, "💲") + SUMIFS(AR6:AR46, AY6:AY46, INDIRECT("AE" &amp; ROW()), AP6:AP46, "📦")</f>
        <v>0</v>
      </c>
      <c r="AJ54" s="139">
        <f t="array" aca="1" ref="AJ54" ca="1">(
    SUMIFS(AR6:AR46, AY6:AY46, INDIRECT("AE" &amp; ROW()), AP6:AP46, "💲") +
    SUMIFS(AR6:AR46, AY6:AY46, INDIRECT("AE" &amp; ROW()), AP6:AP46, "📦")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
        SUMIFS(AR6:AR46, AY6:AY46, INDIRECT("AE" &amp; ROW()), AP6:AP46, "💲", AS6:AS46, "Familiar") +
        SUMIFS(AR6:AR46, AY6:AY46, INDIRECT("AE" &amp; ROW()), AP6:AP46, "📦", AS6:AS46, "Familiar")
    ) / 2
)  -
(
    (
        SUMIFS(AR6:AR46, AY6:AY46, INDIRECT("AE" &amp; ROW()), AP6:AP46, "💲", AS6:AS46, "Exonerado ADH") +
        SUMIFS(AR6:AR46, AY6:AY46, INDIRECT("AE" &amp; ROW()), AP6:AP46, "📦", AS6:AS46, "Exonerado ADH")
    ) / 2
)  -
(
    (
        SUMIFS(AR6:AR46, AY6:AY46, INDIRECT("AE" &amp; ROW()), AP6:AP46, "💲", AS6:AS46, "Exonerado Doctor") +
        SUMIFS(AR6:AR46, AY6:AY46, INDIRECT("AE" &amp; ROW()), AP6:AP46, "📦", AS6:AS46, "Exonerado Doctor")
    ) / 2
)</f>
        <v>0</v>
      </c>
      <c r="AK54" s="139">
        <f t="array" aca="1" ref="AK54" ca="1">(
    SUMIFS(AR6:AR46, AY6:AY46, INDIRECT("AE" &amp; ROW()), AP6:AP46, "💲") +
    SUMIFS(AR6:AR46, AY6:AY46, INDIRECT("AE" &amp; ROW()), AP6:AP46, "📦")
) -
(
    SUMIFS(AR6:AR46, AY6:AY46, INDIRECT("AE" &amp; ROW()), AP6:AP46, "💲", AS6:AS46, "Familiar") +
    SUMIFS(AR6:AR46, AY6:AY46, INDIRECT("AE" &amp; ROW()), AP6:AP46, "📦", AS6:AS46, "Familiar")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SUMIFS(AR6:AR46, AY6:AY46, INDIRECT("AE" &amp; ROW()), AP6:AP46, "💲", AS6:AS46, "Exonerado ADH") +
    SUMIFS(AR6:AR46, AY6:AY46, INDIRECT("AE" &amp; ROW()), AP6:AP46, "📦", AS6:AS46, "Exonerado ADH")
) -
(
    (
        SUMIFS(AR6:AR46, AY6:AY46, INDIRECT("AE" &amp; ROW()), AP6:AP46, "💲", AS6:AS46, "Exonerado Doctor") +
        SUMIFS(AR6:AR46, AY6:AY46, INDIRECT("AE" &amp; ROW()), AP6:AP46, "📦", AS6:AS46, "Exonerado Doctor")
    ) / 2
) -
(
    (
        SUMIFS(AR6:AR46, AY6:AY46, INDIRECT("AE" &amp; ROW()), AP6:AP46, "💲", AS6:AS46, "") +
        SUMIFS(AR6:AR46, AY6:AY46, INDIRECT("AE" &amp; ROW()), AP6:AP46, "📦", AS6:AS46, "")
    ) / 2
)</f>
        <v>0</v>
      </c>
      <c r="AL54" s="140">
        <f t="array" aca="1" ref="AL54" ca="1">(
    SUMIFS(AR6:AR46, AY6:AY46, INDIRECT("AE" &amp; ROW()), AP6:AP46, "💲") +
    SUMIFS(AR6:AR46, AY6:AY46, INDIRECT("AE" &amp; ROW()), AP6:AP46, "📦")
) -
(
    (
        SUMIFS(AR6:AR46, AY6:AY46, INDIRECT("AE" &amp; ROW()), AP6:AP46, "💲", AS6:AS46, "Familiar") +
        SUMIFS(AR6:AR46, AY6:AY46, INDIRECT("AE" &amp; ROW()), AP6:AP46, "📦", AS6:AS46, "Familiar")
    ) / 2
) -
(
    (
        SUMIFS(AR6:AR46, AY6:AY46, INDIRECT("AE" &amp; ROW()), AP6:AP46, "💲", AS6:AS46, "Participante") +
        SUMIFS(AR6:AR46, AY6:AY46, INDIRECT("AE" &amp; ROW()), AP6:AP46, "📦", AS6:AS46, "Participante")
    ) / 2
) -
(
    (
        SUMIFS(AR6:AR46, AY6:AY46, INDIRECT("AE" &amp; ROW()), AP6:AP46, "💲", AS6:AS46, "Empleado") +
        SUMIFS(AR6:AR46, AY6:AY46, INDIRECT("AE" &amp; ROW()), AP6:AP46, "📦", AS6:AS46, "Empleado")
    ) / 2
) -
(
    (
        SUMIFS(AR6:AR46, AY6:AY46, INDIRECT("AE" &amp; ROW()), AP6:AP46, "💲", AS6:AS46, "Exonerado ADH") +
        SUMIFS(AR6:AR46, AY6:AY46, INDIRECT("AE" &amp; ROW()), AP6:AP46, "📦", AS6:AS46, "Exonerado ADH")
    ) / 2
) -
(
    SUMIFS(AR6:AR46, AY6:AY46, INDIRECT("AE" &amp; ROW()), AP6:AP46, "💲", AS6:AS46, "Exonerado Doctor") +
    SUMIFS(AR6:AR46, AY6:AY46, INDIRECT("AE" &amp; ROW()), AP6:AP46, "📦", AS6:AS46, "Exonerado Doctor")
) -
(
    (
        SUMIFS(AR6:AR46, AY6:AY46, INDIRECT("AE" &amp; ROW()), AP6:AP46, "💲", AS6:AS46, "") +
        SUMIFS(AR6:AR46, AY6:AY46, INDIRECT("AE" &amp; ROW()), AP6:AP46, "📦", AS6:AS46, "")
    ) / 2
)</f>
        <v>0</v>
      </c>
      <c r="AM54" s="56"/>
      <c r="AN54" s="56"/>
      <c r="AO54" s="56"/>
      <c r="AP54" s="56"/>
      <c r="AQ54" s="56"/>
      <c r="AR54" s="56"/>
      <c r="AS54" s="56"/>
      <c r="AT54" s="56"/>
      <c r="AU54" s="56"/>
      <c r="AV54" s="56"/>
      <c r="AW54" s="56"/>
      <c r="AX54" s="56"/>
      <c r="AY54" s="56"/>
      <c r="AZ54" s="56"/>
      <c r="BA54" s="56"/>
      <c r="BB54" s="56"/>
      <c r="BC54" s="56"/>
      <c r="BD54" s="56"/>
      <c r="BE54" s="56"/>
      <c r="BF54" s="56"/>
      <c r="BG54" s="56"/>
      <c r="BH54" s="56"/>
      <c r="BI54" s="56"/>
      <c r="BJ54" s="56"/>
      <c r="BK54" s="56"/>
      <c r="BL54" s="56"/>
      <c r="BM54" s="56"/>
      <c r="BN54" s="56"/>
    </row>
    <row r="55" spans="1:66" ht="11.25" customHeight="1">
      <c r="A55" s="220"/>
      <c r="B55" s="164"/>
      <c r="C55" s="205"/>
      <c r="D55" s="208"/>
      <c r="E55" s="57" t="s">
        <v>42</v>
      </c>
      <c r="F55" s="58" t="str">
        <f>IF(D54&lt;&gt;"", VLOOKUP(D54,'Base de Datos'!$A$2:$D1268,3,FALSE()),"")</f>
        <v/>
      </c>
      <c r="G55" s="205"/>
      <c r="H55" s="208"/>
      <c r="I55" s="57" t="s">
        <v>42</v>
      </c>
      <c r="J55" s="58" t="str">
        <f>IF(H54&lt;&gt;"", VLOOKUP(H54,'Base de Datos'!$A$2:$D1268,3,FALSE()),"")</f>
        <v/>
      </c>
      <c r="K55" s="205"/>
      <c r="L55" s="208"/>
      <c r="M55" s="57" t="s">
        <v>42</v>
      </c>
      <c r="N55" s="58" t="str">
        <f>IF(L54&lt;&gt;"", VLOOKUP(L54,'Base de Datos'!$A$2:$D1268,3,FALSE()),"")</f>
        <v/>
      </c>
      <c r="O55" s="165"/>
      <c r="P55" s="165"/>
      <c r="Q55" s="165"/>
      <c r="R55" s="166"/>
      <c r="S55" s="231"/>
      <c r="T55" s="230"/>
      <c r="U55" s="170"/>
      <c r="V55" s="169"/>
      <c r="W55" s="231"/>
      <c r="X55" s="230"/>
      <c r="Y55" s="170"/>
      <c r="Z55" s="169"/>
      <c r="AA55" s="231"/>
      <c r="AB55" s="230"/>
      <c r="AC55" s="170"/>
      <c r="AD55" s="56"/>
      <c r="AE55" s="232" t="s">
        <v>75</v>
      </c>
      <c r="AF55" s="230"/>
      <c r="AG55" s="90">
        <f t="array" aca="1" ref="AG55" ca="1">COUNTIFS(AP6:AP46, "💲", AY6:AY46, INDIRECT("AE" &amp; ROW())) + COUNTIFS(AP6:AP46, "📦", AY6:AY46, INDIRECT("AE" &amp; ROW())) + COUNTIFS(AP6:AP46, "✅", AY6:AY46, INDIRECT("AE" &amp; ROW()))</f>
        <v>0</v>
      </c>
      <c r="AH55" s="68">
        <f t="array" aca="1" ref="AH55" ca="1">COUNTIFS(AP6:AP46, "💲", AY6:AY46, INDIRECT("AE" &amp; ROW())) + COUNTIFS(AP6:AP46, "📦", AY6:AY46, INDIRECT("AE" &amp; ROW()))</f>
        <v>0</v>
      </c>
      <c r="AI55" s="139">
        <f t="array" aca="1" ref="AI55" ca="1">SUMIFS(AR6:AR46, AY6:AY46, INDIRECT("AE" &amp; ROW()), AP6:AP46, "💲") + SUMIFS(AR6:AR46, AY6:AY46, INDIRECT("AE" &amp; ROW()), AP6:AP46, "📦")</f>
        <v>0</v>
      </c>
      <c r="AJ55" s="139">
        <f t="array" aca="1" ref="AJ55" ca="1">(
    SUMIFS(AR6:AR46, AY6:AY46, INDIRECT("AE" &amp; ROW()), AP6:AP46, "💲") +
    SUMIFS(AR6:AR46, AY6:AY46, INDIRECT("AE" &amp; ROW()), AP6:AP46, "📦")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
        SUMIFS(AR6:AR46, AY6:AY46, INDIRECT("AE" &amp; ROW()), AP6:AP46, "💲", AS6:AS46, "Familiar") +
        SUMIFS(AR6:AR46, AY6:AY46, INDIRECT("AE" &amp; ROW()), AP6:AP46, "📦", AS6:AS46, "Familiar")
    ) / 2
)  -
(
    (
        SUMIFS(AR6:AR46, AY6:AY46, INDIRECT("AE" &amp; ROW()), AP6:AP46, "💲", AS6:AS46, "Exonerado ADH") +
        SUMIFS(AR6:AR46, AY6:AY46, INDIRECT("AE" &amp; ROW()), AP6:AP46, "📦", AS6:AS46, "Exonerado ADH")
    ) / 2
)  -
(
    (
        SUMIFS(AR6:AR46, AY6:AY46, INDIRECT("AE" &amp; ROW()), AP6:AP46, "💲", AS6:AS46, "Exonerado Doctor") +
        SUMIFS(AR6:AR46, AY6:AY46, INDIRECT("AE" &amp; ROW()), AP6:AP46, "📦", AS6:AS46, "Exonerado Doctor")
    ) / 2
)</f>
        <v>0</v>
      </c>
      <c r="AK55" s="139">
        <f t="array" aca="1" ref="AK55" ca="1">(
    SUMIFS(AR6:AR46, AY6:AY46, INDIRECT("AE" &amp; ROW()), AP6:AP46, "💲") +
    SUMIFS(AR6:AR46, AY6:AY46, INDIRECT("AE" &amp; ROW()), AP6:AP46, "📦")
) -
(
    SUMIFS(AR6:AR46, AY6:AY46, INDIRECT("AE" &amp; ROW()), AP6:AP46, "💲", AS6:AS46, "Familiar") +
    SUMIFS(AR6:AR46, AY6:AY46, INDIRECT("AE" &amp; ROW()), AP6:AP46, "📦", AS6:AS46, "Familiar")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SUMIFS(AR6:AR46, AY6:AY46, INDIRECT("AE" &amp; ROW()), AP6:AP46, "💲", AS6:AS46, "Exonerado ADH") +
    SUMIFS(AR6:AR46, AY6:AY46, INDIRECT("AE" &amp; ROW()), AP6:AP46, "📦", AS6:AS46, "Exonerado ADH")
) -
(
    (
        SUMIFS(AR6:AR46, AY6:AY46, INDIRECT("AE" &amp; ROW()), AP6:AP46, "💲", AS6:AS46, "Exonerado Doctor") +
        SUMIFS(AR6:AR46, AY6:AY46, INDIRECT("AE" &amp; ROW()), AP6:AP46, "📦", AS6:AS46, "Exonerado Doctor")
    ) / 2
) -
(
    (
        SUMIFS(AR6:AR46, AY6:AY46, INDIRECT("AE" &amp; ROW()), AP6:AP46, "💲", AS6:AS46, "") +
        SUMIFS(AR6:AR46, AY6:AY46, INDIRECT("AE" &amp; ROW()), AP6:AP46, "📦", AS6:AS46, "")
    ) / 2
)</f>
        <v>0</v>
      </c>
      <c r="AL55" s="140">
        <f t="array" aca="1" ref="AL55" ca="1">(
    SUMIFS(AR6:AR46, AY6:AY46, INDIRECT("AE" &amp; ROW()), AP6:AP46, "💲") +
    SUMIFS(AR6:AR46, AY6:AY46, INDIRECT("AE" &amp; ROW()), AP6:AP46, "📦")
) -
(
    (
        SUMIFS(AR6:AR46, AY6:AY46, INDIRECT("AE" &amp; ROW()), AP6:AP46, "💲", AS6:AS46, "Familiar") +
        SUMIFS(AR6:AR46, AY6:AY46, INDIRECT("AE" &amp; ROW()), AP6:AP46, "📦", AS6:AS46, "Familiar")
    ) / 2
) -
(
    (
        SUMIFS(AR6:AR46, AY6:AY46, INDIRECT("AE" &amp; ROW()), AP6:AP46, "💲", AS6:AS46, "Participante") +
        SUMIFS(AR6:AR46, AY6:AY46, INDIRECT("AE" &amp; ROW()), AP6:AP46, "📦", AS6:AS46, "Participante")
    ) / 2
) -
(
    (
        SUMIFS(AR6:AR46, AY6:AY46, INDIRECT("AE" &amp; ROW()), AP6:AP46, "💲", AS6:AS46, "Empleado") +
        SUMIFS(AR6:AR46, AY6:AY46, INDIRECT("AE" &amp; ROW()), AP6:AP46, "📦", AS6:AS46, "Empleado")
    ) / 2
) -
(
    (
        SUMIFS(AR6:AR46, AY6:AY46, INDIRECT("AE" &amp; ROW()), AP6:AP46, "💲", AS6:AS46, "Exonerado ADH") +
        SUMIFS(AR6:AR46, AY6:AY46, INDIRECT("AE" &amp; ROW()), AP6:AP46, "📦", AS6:AS46, "Exonerado ADH")
    ) / 2
) -
(
    SUMIFS(AR6:AR46, AY6:AY46, INDIRECT("AE" &amp; ROW()), AP6:AP46, "💲", AS6:AS46, "Exonerado Doctor") +
    SUMIFS(AR6:AR46, AY6:AY46, INDIRECT("AE" &amp; ROW()), AP6:AP46, "📦", AS6:AS46, "Exonerado Doctor")
) -
(
    (
        SUMIFS(AR6:AR46, AY6:AY46, INDIRECT("AE" &amp; ROW()), AP6:AP46, "💲", AS6:AS46, "") +
        SUMIFS(AR6:AR46, AY6:AY46, INDIRECT("AE" &amp; ROW()), AP6:AP46, "📦", AS6:AS46, "")
    ) / 2
)</f>
        <v>0</v>
      </c>
      <c r="AM55" s="56"/>
      <c r="AN55" s="56"/>
      <c r="AO55" s="56"/>
      <c r="AP55" s="56"/>
      <c r="AQ55" s="56"/>
      <c r="AR55" s="56"/>
      <c r="AS55" s="56"/>
      <c r="AT55" s="56"/>
      <c r="AU55" s="56"/>
      <c r="AV55" s="56"/>
      <c r="AW55" s="56"/>
      <c r="AX55" s="56"/>
      <c r="AY55" s="56"/>
      <c r="AZ55" s="56"/>
      <c r="BA55" s="56"/>
      <c r="BB55" s="56"/>
      <c r="BC55" s="56"/>
      <c r="BD55" s="56"/>
      <c r="BE55" s="56"/>
      <c r="BF55" s="56"/>
      <c r="BG55" s="56"/>
      <c r="BH55" s="56"/>
      <c r="BI55" s="56"/>
      <c r="BJ55" s="56"/>
      <c r="BK55" s="56"/>
      <c r="BL55" s="56"/>
      <c r="BM55" s="56"/>
      <c r="BN55" s="56"/>
    </row>
    <row r="56" spans="1:66" ht="11.25" customHeight="1">
      <c r="A56" s="220"/>
      <c r="B56" s="164"/>
      <c r="C56" s="205"/>
      <c r="D56" s="208"/>
      <c r="E56" s="57" t="s">
        <v>44</v>
      </c>
      <c r="F56" s="58" t="str">
        <f>IF(D54&lt;&gt;"", VLOOKUP(D54,'Base de Datos'!$A$2:$D1268,4,FALSE()),"")</f>
        <v/>
      </c>
      <c r="G56" s="205"/>
      <c r="H56" s="208"/>
      <c r="I56" s="57" t="s">
        <v>44</v>
      </c>
      <c r="J56" s="58" t="str">
        <f>IF(H54&lt;&gt;"", VLOOKUP(H54,'Base de Datos'!$A$2:$D1268,4,FALSE()),"")</f>
        <v/>
      </c>
      <c r="K56" s="205"/>
      <c r="L56" s="208"/>
      <c r="M56" s="57" t="s">
        <v>44</v>
      </c>
      <c r="N56" s="58" t="str">
        <f>IF(L54&lt;&gt;"", VLOOKUP(L54,'Base de Datos'!$A$2:$D1268,4,FALSE()),"")</f>
        <v/>
      </c>
      <c r="O56" s="165"/>
      <c r="P56" s="165"/>
      <c r="Q56" s="165"/>
      <c r="R56" s="166"/>
      <c r="S56" s="231"/>
      <c r="T56" s="230"/>
      <c r="U56" s="170"/>
      <c r="V56" s="169"/>
      <c r="W56" s="231"/>
      <c r="X56" s="230"/>
      <c r="Y56" s="170"/>
      <c r="Z56" s="169"/>
      <c r="AA56" s="231"/>
      <c r="AB56" s="230"/>
      <c r="AC56" s="170"/>
      <c r="AD56" s="56"/>
      <c r="AE56" s="232" t="s">
        <v>77</v>
      </c>
      <c r="AF56" s="230"/>
      <c r="AG56" s="90">
        <f t="array" aca="1" ref="AG56" ca="1">COUNTIFS(AP6:AP46, "💲", AY6:AY46, INDIRECT("AE" &amp; ROW())) + COUNTIFS(AP6:AP46, "📦", AY6:AY46, INDIRECT("AE" &amp; ROW())) + COUNTIFS(AP6:AP46, "✅", AY6:AY46, INDIRECT("AE" &amp; ROW()))</f>
        <v>0</v>
      </c>
      <c r="AH56" s="68">
        <f t="array" aca="1" ref="AH56" ca="1">COUNTIFS(AP6:AP46, "💲", AY6:AY46, INDIRECT("AE" &amp; ROW())) + COUNTIFS(AP6:AP46, "📦", AY6:AY46, INDIRECT("AE" &amp; ROW()))</f>
        <v>0</v>
      </c>
      <c r="AI56" s="139">
        <f t="array" aca="1" ref="AI56" ca="1">SUMIFS(AR6:AR46, AY6:AY46, INDIRECT("AE" &amp; ROW()), AP6:AP46, "💲") + SUMIFS(AR6:AR46, AY6:AY46, INDIRECT("AE" &amp; ROW()), AP6:AP46, "📦")</f>
        <v>0</v>
      </c>
      <c r="AJ56" s="139">
        <f t="array" aca="1" ref="AJ56" ca="1">(
    SUMIFS(AR6:AR46, AY6:AY46, INDIRECT("AE" &amp; ROW()), AP6:AP46, "💲") +
    SUMIFS(AR6:AR46, AY6:AY46, INDIRECT("AE" &amp; ROW()), AP6:AP46, "📦")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
        SUMIFS(AR6:AR46, AY6:AY46, INDIRECT("AE" &amp; ROW()), AP6:AP46, "💲", AS6:AS46, "Familiar") +
        SUMIFS(AR6:AR46, AY6:AY46, INDIRECT("AE" &amp; ROW()), AP6:AP46, "📦", AS6:AS46, "Familiar")
    ) / 2
)  -
(
    (
        SUMIFS(AR6:AR46, AY6:AY46, INDIRECT("AE" &amp; ROW()), AP6:AP46, "💲", AS6:AS46, "Exonerado ADH") +
        SUMIFS(AR6:AR46, AY6:AY46, INDIRECT("AE" &amp; ROW()), AP6:AP46, "📦", AS6:AS46, "Exonerado ADH")
    ) / 2
)  -
(
    (
        SUMIFS(AR6:AR46, AY6:AY46, INDIRECT("AE" &amp; ROW()), AP6:AP46, "💲", AS6:AS46, "Exonerado Doctor") +
        SUMIFS(AR6:AR46, AY6:AY46, INDIRECT("AE" &amp; ROW()), AP6:AP46, "📦", AS6:AS46, "Exonerado Doctor")
    ) / 2
)</f>
        <v>0</v>
      </c>
      <c r="AK56" s="139">
        <f t="array" aca="1" ref="AK56" ca="1">(
    SUMIFS(AR6:AR46, AY6:AY46, INDIRECT("AE" &amp; ROW()), AP6:AP46, "💲") +
    SUMIFS(AR6:AR46, AY6:AY46, INDIRECT("AE" &amp; ROW()), AP6:AP46, "📦")
) -
(
    SUMIFS(AR6:AR46, AY6:AY46, INDIRECT("AE" &amp; ROW()), AP6:AP46, "💲", AS6:AS46, "Familiar") +
    SUMIFS(AR6:AR46, AY6:AY46, INDIRECT("AE" &amp; ROW()), AP6:AP46, "📦", AS6:AS46, "Familiar")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SUMIFS(AR6:AR46, AY6:AY46, INDIRECT("AE" &amp; ROW()), AP6:AP46, "💲", AS6:AS46, "Exonerado ADH") +
    SUMIFS(AR6:AR46, AY6:AY46, INDIRECT("AE" &amp; ROW()), AP6:AP46, "📦", AS6:AS46, "Exonerado ADH")
) -
(
    (
        SUMIFS(AR6:AR46, AY6:AY46, INDIRECT("AE" &amp; ROW()), AP6:AP46, "💲", AS6:AS46, "Exonerado Doctor") +
        SUMIFS(AR6:AR46, AY6:AY46, INDIRECT("AE" &amp; ROW()), AP6:AP46, "📦", AS6:AS46, "Exonerado Doctor")
    ) / 2
) -
(
    (
        SUMIFS(AR6:AR46, AY6:AY46, INDIRECT("AE" &amp; ROW()), AP6:AP46, "💲", AS6:AS46, "") +
        SUMIFS(AR6:AR46, AY6:AY46, INDIRECT("AE" &amp; ROW()), AP6:AP46, "📦", AS6:AS46, "")
    ) / 2
)</f>
        <v>0</v>
      </c>
      <c r="AL56" s="140">
        <f t="array" aca="1" ref="AL56" ca="1">(
    SUMIFS(AR6:AR46, AY6:AY46, INDIRECT("AE" &amp; ROW()), AP6:AP46, "💲") +
    SUMIFS(AR6:AR46, AY6:AY46, INDIRECT("AE" &amp; ROW()), AP6:AP46, "📦")
) -
(
    (
        SUMIFS(AR6:AR46, AY6:AY46, INDIRECT("AE" &amp; ROW()), AP6:AP46, "💲", AS6:AS46, "Familiar") +
        SUMIFS(AR6:AR46, AY6:AY46, INDIRECT("AE" &amp; ROW()), AP6:AP46, "📦", AS6:AS46, "Familiar")
    ) / 2
) -
(
    (
        SUMIFS(AR6:AR46, AY6:AY46, INDIRECT("AE" &amp; ROW()), AP6:AP46, "💲", AS6:AS46, "Participante") +
        SUMIFS(AR6:AR46, AY6:AY46, INDIRECT("AE" &amp; ROW()), AP6:AP46, "📦", AS6:AS46, "Participante")
    ) / 2
) -
(
    (
        SUMIFS(AR6:AR46, AY6:AY46, INDIRECT("AE" &amp; ROW()), AP6:AP46, "💲", AS6:AS46, "Empleado") +
        SUMIFS(AR6:AR46, AY6:AY46, INDIRECT("AE" &amp; ROW()), AP6:AP46, "📦", AS6:AS46, "Empleado")
    ) / 2
) -
(
    (
        SUMIFS(AR6:AR46, AY6:AY46, INDIRECT("AE" &amp; ROW()), AP6:AP46, "💲", AS6:AS46, "Exonerado ADH") +
        SUMIFS(AR6:AR46, AY6:AY46, INDIRECT("AE" &amp; ROW()), AP6:AP46, "📦", AS6:AS46, "Exonerado ADH")
    ) / 2
) -
(
    SUMIFS(AR6:AR46, AY6:AY46, INDIRECT("AE" &amp; ROW()), AP6:AP46, "💲", AS6:AS46, "Exonerado Doctor") +
    SUMIFS(AR6:AR46, AY6:AY46, INDIRECT("AE" &amp; ROW()), AP6:AP46, "📦", AS6:AS46, "Exonerado Doctor")
) -
(
    (
        SUMIFS(AR6:AR46, AY6:AY46, INDIRECT("AE" &amp; ROW()), AP6:AP46, "💲", AS6:AS46, "") +
        SUMIFS(AR6:AR46, AY6:AY46, INDIRECT("AE" &amp; ROW()), AP6:AP46, "📦", AS6:AS46, "")
    ) / 2
)</f>
        <v>0</v>
      </c>
      <c r="AM56" s="56"/>
      <c r="AN56" s="56"/>
      <c r="AO56" s="56"/>
      <c r="AP56" s="56"/>
      <c r="AQ56" s="56"/>
      <c r="AR56" s="56"/>
      <c r="AS56" s="56"/>
      <c r="AT56" s="56"/>
      <c r="AU56" s="56"/>
      <c r="AV56" s="56"/>
      <c r="AW56" s="56"/>
      <c r="AX56" s="56"/>
      <c r="AY56" s="56"/>
      <c r="AZ56" s="56"/>
      <c r="BA56" s="56"/>
      <c r="BB56" s="56"/>
      <c r="BC56" s="56"/>
      <c r="BD56" s="56"/>
      <c r="BE56" s="56"/>
      <c r="BF56" s="56"/>
      <c r="BG56" s="56"/>
      <c r="BH56" s="56"/>
      <c r="BI56" s="56"/>
      <c r="BJ56" s="56"/>
      <c r="BK56" s="56"/>
      <c r="BL56" s="56"/>
      <c r="BM56" s="56"/>
      <c r="BN56" s="56"/>
    </row>
    <row r="57" spans="1:66" ht="11.25" customHeight="1">
      <c r="A57" s="221"/>
      <c r="B57" s="164"/>
      <c r="C57" s="206"/>
      <c r="D57" s="209"/>
      <c r="E57" s="85" t="s">
        <v>46</v>
      </c>
      <c r="F57" s="171"/>
      <c r="G57" s="206"/>
      <c r="H57" s="209"/>
      <c r="I57" s="85" t="s">
        <v>46</v>
      </c>
      <c r="J57" s="171"/>
      <c r="K57" s="206"/>
      <c r="L57" s="209"/>
      <c r="M57" s="85" t="s">
        <v>46</v>
      </c>
      <c r="N57" s="171"/>
      <c r="O57" s="165"/>
      <c r="P57" s="165"/>
      <c r="Q57" s="165"/>
      <c r="R57" s="166"/>
      <c r="S57" s="227" t="str">
        <f>IF(OR(S54="Empleado",S54="Familiar"),"Nombre del Empleado","N° Factura")</f>
        <v>N° Factura</v>
      </c>
      <c r="T57" s="228"/>
      <c r="U57" s="89"/>
      <c r="V57" s="169"/>
      <c r="W57" s="227" t="str">
        <f>IF(OR(W54="Empleado",W54="Familiar"),"Nombre del Empleado","N° Factura")</f>
        <v>N° Factura</v>
      </c>
      <c r="X57" s="228"/>
      <c r="Y57" s="89"/>
      <c r="Z57" s="169"/>
      <c r="AA57" s="227" t="str">
        <f>IF(OR(AA54="Empleado",AA54="Familiar"),"Nombre del Empleado","N° Factura")</f>
        <v>N° Factura</v>
      </c>
      <c r="AB57" s="228"/>
      <c r="AC57" s="89"/>
      <c r="AD57" s="56"/>
      <c r="AE57" s="233" t="s">
        <v>80</v>
      </c>
      <c r="AF57" s="228"/>
      <c r="AG57" s="143">
        <f t="array" aca="1" ref="AG57" ca="1">COUNTIFS(AP6:AP46, "💲", AY6:AY46, INDIRECT("AE" &amp; ROW())) + COUNTIFS(AP6:AP46, "📦", AY6:AY46, INDIRECT("AE" &amp; ROW())) + COUNTIFS(AP6:AP46, "✅", AY6:AY46, INDIRECT("AE" &amp; ROW()))</f>
        <v>0</v>
      </c>
      <c r="AH57" s="144">
        <f t="array" aca="1" ref="AH57" ca="1">COUNTIFS(AP6:AP46, "💲", AY6:AY46, INDIRECT("AE" &amp; ROW())) + COUNTIFS(AP6:AP46, "📦", AY6:AY46, INDIRECT("AE" &amp; ROW()))</f>
        <v>0</v>
      </c>
      <c r="AI57" s="145">
        <f t="array" aca="1" ref="AI57" ca="1">SUMIFS(AR6:AR46, AY6:AY46, INDIRECT("AE" &amp; ROW()), AP6:AP46, "💲") + SUMIFS(AR6:AR46, AY6:AY46, INDIRECT("AE" &amp; ROW()), AP6:AP46, "📦")</f>
        <v>0</v>
      </c>
      <c r="AJ57" s="145">
        <f t="array" aca="1" ref="AJ57" ca="1">(
    SUMIFS(AR6:AR46, AY6:AY46, INDIRECT("AE" &amp; ROW()), AP6:AP46, "💲") +
    SUMIFS(AR6:AR46, AY6:AY46, INDIRECT("AE" &amp; ROW()), AP6:AP46, "📦")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
        SUMIFS(AR6:AR46, AY6:AY46, INDIRECT("AE" &amp; ROW()), AP6:AP46, "💲", AS6:AS46, "Familiar") +
        SUMIFS(AR6:AR46, AY6:AY46, INDIRECT("AE" &amp; ROW()), AP6:AP46, "📦", AS6:AS46, "Familiar")
    ) / 2
)  -
(
    (
        SUMIFS(AR6:AR46, AY6:AY46, INDIRECT("AE" &amp; ROW()), AP6:AP46, "💲", AS6:AS46, "Exonerado ADH") +
        SUMIFS(AR6:AR46, AY6:AY46, INDIRECT("AE" &amp; ROW()), AP6:AP46, "📦", AS6:AS46, "Exonerado ADH")
    ) / 2
)  -
(
    (
        SUMIFS(AR6:AR46, AY6:AY46, INDIRECT("AE" &amp; ROW()), AP6:AP46, "💲", AS6:AS46, "Exonerado Doctor") +
        SUMIFS(AR6:AR46, AY6:AY46, INDIRECT("AE" &amp; ROW()), AP6:AP46, "📦", AS6:AS46, "Exonerado Doctor")
    ) / 2
)</f>
        <v>0</v>
      </c>
      <c r="AK57" s="145">
        <f t="array" aca="1" ref="AK57" ca="1">(
    SUMIFS(AR6:AR46, AY6:AY46, INDIRECT("AE" &amp; ROW()), AP6:AP46, "💲") +
    SUMIFS(AR6:AR46, AY6:AY46, INDIRECT("AE" &amp; ROW()), AP6:AP46, "📦")
) -
(
    SUMIFS(AR6:AR46, AY6:AY46, INDIRECT("AE" &amp; ROW()), AP6:AP46, "💲", AS6:AS46, "Familiar") +
    SUMIFS(AR6:AR46, AY6:AY46, INDIRECT("AE" &amp; ROW()), AP6:AP46, "📦", AS6:AS46, "Familiar")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SUMIFS(AR6:AR46, AY6:AY46, INDIRECT("AE" &amp; ROW()), AP6:AP46, "💲", AS6:AS46, "Exonerado ADH") +
    SUMIFS(AR6:AR46, AY6:AY46, INDIRECT("AE" &amp; ROW()), AP6:AP46, "📦", AS6:AS46, "Exonerado ADH")
) -
(
    (
        SUMIFS(AR6:AR46, AY6:AY46, INDIRECT("AE" &amp; ROW()), AP6:AP46, "💲", AS6:AS46, "Exonerado Doctor") +
        SUMIFS(AR6:AR46, AY6:AY46, INDIRECT("AE" &amp; ROW()), AP6:AP46, "📦", AS6:AS46, "Exonerado Doctor")
    ) / 2
) -
(
    (
        SUMIFS(AR6:AR46, AY6:AY46, INDIRECT("AE" &amp; ROW()), AP6:AP46, "💲", AS6:AS46, "") +
        SUMIFS(AR6:AR46, AY6:AY46, INDIRECT("AE" &amp; ROW()), AP6:AP46, "📦", AS6:AS46, "")
    ) / 2
)</f>
        <v>0</v>
      </c>
      <c r="AL57" s="146">
        <f t="array" aca="1" ref="AL57" ca="1">(
    SUMIFS(AR6:AR46, AY6:AY46, INDIRECT("AE" &amp; ROW()), AP6:AP46, "💲") +
    SUMIFS(AR6:AR46, AY6:AY46, INDIRECT("AE" &amp; ROW()), AP6:AP46, "📦")
) -
(
    (
        SUMIFS(AR6:AR46, AY6:AY46, INDIRECT("AE" &amp; ROW()), AP6:AP46, "💲", AS6:AS46, "Familiar") +
        SUMIFS(AR6:AR46, AY6:AY46, INDIRECT("AE" &amp; ROW()), AP6:AP46, "📦", AS6:AS46, "Familiar")
    ) / 2
) -
(
    (
        SUMIFS(AR6:AR46, AY6:AY46, INDIRECT("AE" &amp; ROW()), AP6:AP46, "💲", AS6:AS46, "Participante") +
        SUMIFS(AR6:AR46, AY6:AY46, INDIRECT("AE" &amp; ROW()), AP6:AP46, "📦", AS6:AS46, "Participante")
    ) / 2
) -
(
    (
        SUMIFS(AR6:AR46, AY6:AY46, INDIRECT("AE" &amp; ROW()), AP6:AP46, "💲", AS6:AS46, "Empleado") +
        SUMIFS(AR6:AR46, AY6:AY46, INDIRECT("AE" &amp; ROW()), AP6:AP46, "📦", AS6:AS46, "Empleado")
    ) / 2
) -
(
    (
        SUMIFS(AR6:AR46, AY6:AY46, INDIRECT("AE" &amp; ROW()), AP6:AP46, "💲", AS6:AS46, "Exonerado ADH") +
        SUMIFS(AR6:AR46, AY6:AY46, INDIRECT("AE" &amp; ROW()), AP6:AP46, "📦", AS6:AS46, "Exonerado ADH")
    ) / 2
) -
(
    SUMIFS(AR6:AR46, AY6:AY46, INDIRECT("AE" &amp; ROW()), AP6:AP46, "💲", AS6:AS46, "Exonerado Doctor") +
    SUMIFS(AR6:AR46, AY6:AY46, INDIRECT("AE" &amp; ROW()), AP6:AP46, "📦", AS6:AS46, "Exonerado Doctor")
) -
(
    (
        SUMIFS(AR6:AR46, AY6:AY46, INDIRECT("AE" &amp; ROW()), AP6:AP46, "💲", AS6:AS46, "") +
        SUMIFS(AR6:AR46, AY6:AY46, INDIRECT("AE" &amp; ROW()), AP6:AP46, "📦", AS6:AS46, "")
    ) / 2
)</f>
        <v>0</v>
      </c>
      <c r="AM57" s="56"/>
      <c r="AN57" s="56"/>
      <c r="AO57" s="56"/>
      <c r="AP57" s="56"/>
      <c r="AQ57" s="56"/>
      <c r="AR57" s="56"/>
      <c r="AS57" s="56"/>
      <c r="AT57" s="56"/>
      <c r="AU57" s="56"/>
      <c r="AV57" s="56"/>
      <c r="AW57" s="56"/>
      <c r="AX57" s="56"/>
      <c r="AY57" s="56"/>
      <c r="AZ57" s="56"/>
      <c r="BA57" s="56"/>
      <c r="BB57" s="56"/>
      <c r="BC57" s="56"/>
      <c r="BD57" s="56"/>
      <c r="BE57" s="56"/>
      <c r="BF57" s="56"/>
      <c r="BG57" s="56"/>
      <c r="BH57" s="56"/>
      <c r="BI57" s="56"/>
      <c r="BJ57" s="56"/>
      <c r="BK57" s="56"/>
      <c r="BL57" s="56"/>
      <c r="BM57" s="56"/>
      <c r="BN57" s="56"/>
    </row>
    <row r="58" spans="1:66" ht="11.25" customHeight="1">
      <c r="A58" s="3"/>
      <c r="B58" s="3"/>
      <c r="C58" s="3"/>
      <c r="D58" s="3"/>
      <c r="E58" s="3"/>
      <c r="F58" s="3"/>
      <c r="G58" s="3"/>
      <c r="H58" s="3"/>
      <c r="I58" s="3"/>
      <c r="J58" s="3"/>
      <c r="K58" s="3"/>
      <c r="L58" s="3"/>
      <c r="M58" s="172"/>
      <c r="N58" s="3"/>
      <c r="O58" s="1"/>
      <c r="P58" s="3"/>
      <c r="Q58" s="3"/>
      <c r="R58" s="15"/>
      <c r="S58" s="16"/>
      <c r="T58" s="16"/>
      <c r="U58" s="173"/>
      <c r="V58" s="6"/>
      <c r="W58" s="16"/>
      <c r="X58" s="16"/>
      <c r="Y58" s="173"/>
      <c r="Z58" s="48"/>
      <c r="AA58" s="173"/>
      <c r="AB58" s="173"/>
      <c r="AC58" s="173"/>
      <c r="AD58" s="174"/>
      <c r="AI58" s="148">
        <f t="shared" ref="AI58:AL58" ca="1" si="43">SUM(AI43:AI56)</f>
        <v>440</v>
      </c>
      <c r="AJ58" s="148">
        <f t="shared" ca="1" si="43"/>
        <v>340</v>
      </c>
      <c r="AK58" s="148">
        <f t="shared" ca="1" si="43"/>
        <v>340</v>
      </c>
      <c r="AL58" s="148">
        <f t="shared" ca="1" si="43"/>
        <v>390</v>
      </c>
      <c r="AM58" s="174"/>
      <c r="AN58" s="174"/>
      <c r="AO58" s="174"/>
      <c r="AP58" s="174"/>
      <c r="AQ58" s="174"/>
      <c r="AR58" s="174"/>
      <c r="AS58" s="174"/>
      <c r="AT58" s="174"/>
      <c r="AU58" s="174"/>
      <c r="AV58" s="174"/>
      <c r="AW58" s="174"/>
      <c r="AX58" s="174"/>
      <c r="AY58" s="174"/>
      <c r="AZ58" s="174"/>
      <c r="BA58" s="174"/>
      <c r="BB58" s="174"/>
      <c r="BC58" s="174"/>
      <c r="BD58" s="174"/>
      <c r="BE58" s="122"/>
      <c r="BF58" s="122"/>
      <c r="BG58" s="122"/>
      <c r="BH58" s="122"/>
      <c r="BI58" s="122"/>
      <c r="BJ58" s="174"/>
      <c r="BK58" s="174"/>
      <c r="BL58" s="174"/>
      <c r="BM58" s="174"/>
      <c r="BN58" s="174"/>
    </row>
    <row r="59" spans="1:66" ht="15" customHeight="1">
      <c r="A59" s="210">
        <f>IF(WEEKDAY(A4)=6, WORKDAY(A4+1, 1), A4+1)</f>
        <v>46297</v>
      </c>
      <c r="B59" s="211"/>
      <c r="C59" s="211"/>
      <c r="D59" s="211"/>
      <c r="E59" s="211"/>
      <c r="F59" s="211"/>
      <c r="G59" s="211"/>
      <c r="H59" s="211"/>
      <c r="I59" s="211"/>
      <c r="J59" s="211"/>
      <c r="K59" s="211"/>
      <c r="L59" s="211"/>
      <c r="M59" s="211"/>
      <c r="N59" s="212"/>
      <c r="O59" s="1"/>
      <c r="P59" s="1"/>
      <c r="Q59" s="1"/>
      <c r="R59" s="15"/>
      <c r="S59" s="22"/>
      <c r="T59" s="22"/>
      <c r="U59" s="241"/>
      <c r="V59" s="242"/>
      <c r="W59" s="242"/>
      <c r="X59" s="242"/>
      <c r="Y59" s="242"/>
      <c r="Z59" s="23"/>
      <c r="AA59" s="23"/>
      <c r="AB59" s="23"/>
      <c r="AC59" s="23"/>
      <c r="AD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c r="BM59" s="24"/>
      <c r="BN59" s="24"/>
    </row>
    <row r="60" spans="1:66" ht="15" customHeight="1">
      <c r="A60" s="25" t="s">
        <v>15</v>
      </c>
      <c r="B60" s="25" t="s">
        <v>16</v>
      </c>
      <c r="C60" s="213" t="s">
        <v>17</v>
      </c>
      <c r="D60" s="214"/>
      <c r="E60" s="214"/>
      <c r="F60" s="215"/>
      <c r="G60" s="213" t="s">
        <v>18</v>
      </c>
      <c r="H60" s="214"/>
      <c r="I60" s="214"/>
      <c r="J60" s="215"/>
      <c r="K60" s="213" t="s">
        <v>19</v>
      </c>
      <c r="L60" s="214"/>
      <c r="M60" s="214"/>
      <c r="N60" s="215"/>
      <c r="O60" s="1"/>
      <c r="P60" s="1"/>
      <c r="Q60" s="1"/>
      <c r="R60" s="26"/>
      <c r="S60" s="234" t="s">
        <v>17</v>
      </c>
      <c r="T60" s="214"/>
      <c r="U60" s="215"/>
      <c r="V60" s="27"/>
      <c r="W60" s="234" t="s">
        <v>18</v>
      </c>
      <c r="X60" s="214"/>
      <c r="Y60" s="215"/>
      <c r="Z60" s="28"/>
      <c r="AA60" s="234" t="s">
        <v>19</v>
      </c>
      <c r="AB60" s="214"/>
      <c r="AC60" s="215"/>
      <c r="AD60" s="29"/>
      <c r="AM60" s="29"/>
      <c r="AN60" s="34" t="s">
        <v>2</v>
      </c>
      <c r="AO60" s="34" t="s">
        <v>3</v>
      </c>
      <c r="AP60" s="34" t="s">
        <v>4</v>
      </c>
      <c r="AQ60" s="34" t="s">
        <v>5</v>
      </c>
      <c r="AR60" s="34" t="s">
        <v>6</v>
      </c>
      <c r="AS60" s="34" t="s">
        <v>7</v>
      </c>
      <c r="AT60" s="34" t="s">
        <v>27</v>
      </c>
      <c r="AU60" s="34" t="s">
        <v>28</v>
      </c>
      <c r="AV60" s="34" t="s">
        <v>29</v>
      </c>
      <c r="AW60" s="34" t="s">
        <v>30</v>
      </c>
      <c r="AX60" s="34" t="s">
        <v>12</v>
      </c>
      <c r="AY60" s="34" t="s">
        <v>20</v>
      </c>
      <c r="AZ60" s="35"/>
      <c r="BA60" s="35"/>
      <c r="BB60" s="35"/>
      <c r="BC60" s="35"/>
      <c r="BD60" s="35"/>
      <c r="BE60" s="35"/>
      <c r="BF60" s="35"/>
      <c r="BG60" s="35"/>
      <c r="BH60" s="35"/>
      <c r="BI60" s="35"/>
      <c r="BJ60" s="35"/>
      <c r="BK60" s="35"/>
      <c r="BL60" s="35"/>
      <c r="BM60" s="35"/>
      <c r="BN60" s="35"/>
    </row>
    <row r="61" spans="1:66" ht="11.25" customHeight="1">
      <c r="A61" s="219">
        <f>Q67</f>
        <v>0.33333333333333331</v>
      </c>
      <c r="B61" s="38"/>
      <c r="C61" s="204" t="s">
        <v>52</v>
      </c>
      <c r="D61" s="207" t="s">
        <v>376</v>
      </c>
      <c r="E61" s="40" t="s">
        <v>36</v>
      </c>
      <c r="F61" s="42" t="str">
        <f>IF(D61&lt;&gt;"", VLOOKUP(D61,'Base de Datos'!$A$2:$D1268,2,FALSE()),"")</f>
        <v>Ivan Isea</v>
      </c>
      <c r="G61" s="204"/>
      <c r="H61" s="216"/>
      <c r="I61" s="40" t="s">
        <v>36</v>
      </c>
      <c r="J61" s="42" t="str">
        <f>IF(H61&lt;&gt;"", VLOOKUP(H61,'Base de Datos'!$A$2:$D1268,2,FALSE()),"")</f>
        <v/>
      </c>
      <c r="K61" s="204"/>
      <c r="L61" s="216"/>
      <c r="M61" s="40" t="s">
        <v>36</v>
      </c>
      <c r="N61" s="42" t="str">
        <f>IF(L61&lt;&gt;"", VLOOKUP(L61,'Base de Datos'!$A$2:$D1268,2,FALSE()),"")</f>
        <v/>
      </c>
      <c r="O61" s="43"/>
      <c r="P61" s="1"/>
      <c r="Q61" s="44"/>
      <c r="R61" s="15"/>
      <c r="S61" s="45"/>
      <c r="T61" s="45" t="s">
        <v>37</v>
      </c>
      <c r="U61" s="46">
        <v>50</v>
      </c>
      <c r="V61" s="47"/>
      <c r="W61" s="45"/>
      <c r="X61" s="45" t="s">
        <v>37</v>
      </c>
      <c r="Y61" s="46"/>
      <c r="Z61" s="47"/>
      <c r="AA61" s="45"/>
      <c r="AB61" s="45" t="s">
        <v>37</v>
      </c>
      <c r="AC61" s="46"/>
      <c r="AD61" s="48"/>
      <c r="AE61" s="48"/>
      <c r="AF61" s="48"/>
      <c r="AG61" s="48"/>
      <c r="AH61" s="48"/>
      <c r="AI61" s="48"/>
      <c r="AJ61" s="48"/>
      <c r="AK61" s="48"/>
      <c r="AL61" s="48"/>
      <c r="AM61" s="48"/>
      <c r="AN61" s="53">
        <f>A59</f>
        <v>46297</v>
      </c>
      <c r="AO61" s="54" t="str">
        <f>C60</f>
        <v>Consultorio N° 1</v>
      </c>
      <c r="AP61" s="55" t="str">
        <f t="shared" ref="AP61:AQ61" si="44">C61</f>
        <v>💲</v>
      </c>
      <c r="AQ61" s="55" t="str">
        <f t="shared" si="44"/>
        <v>Gabriel Isea Velasquez</v>
      </c>
      <c r="AR61" s="55">
        <f>U61</f>
        <v>50</v>
      </c>
      <c r="AS61" s="55">
        <f>S61</f>
        <v>0</v>
      </c>
      <c r="AT61" s="55" t="str">
        <f>S62</f>
        <v>Punto de venta</v>
      </c>
      <c r="AU61" s="55">
        <f>U62</f>
        <v>43328.5</v>
      </c>
      <c r="AV61" s="55">
        <f>S63</f>
        <v>0</v>
      </c>
      <c r="AW61" s="55">
        <f>U63</f>
        <v>0</v>
      </c>
      <c r="AX61" s="55">
        <f>U64</f>
        <v>0</v>
      </c>
      <c r="AY61" s="55" t="str">
        <f>F64</f>
        <v>Dra. Ma.Auxliliadora Aguilera</v>
      </c>
      <c r="AZ61" s="56"/>
      <c r="BA61" s="56"/>
      <c r="BB61" s="56"/>
      <c r="BC61" s="56"/>
      <c r="BD61" s="56"/>
      <c r="BE61" s="56"/>
      <c r="BF61" s="56"/>
      <c r="BG61" s="56"/>
      <c r="BH61" s="56"/>
      <c r="BI61" s="56"/>
      <c r="BJ61" s="56"/>
      <c r="BK61" s="56"/>
      <c r="BL61" s="56"/>
      <c r="BM61" s="56"/>
      <c r="BN61" s="56"/>
    </row>
    <row r="62" spans="1:66" ht="11.25" customHeight="1">
      <c r="A62" s="220"/>
      <c r="B62" s="38"/>
      <c r="C62" s="205"/>
      <c r="D62" s="208"/>
      <c r="E62" s="57" t="s">
        <v>42</v>
      </c>
      <c r="F62" s="58">
        <f>IF(D61&lt;&gt;"", VLOOKUP(D61,'Base de Datos'!$A$2:$D1268,3,FALSE()),"")</f>
        <v>4265201310</v>
      </c>
      <c r="G62" s="205"/>
      <c r="H62" s="208"/>
      <c r="I62" s="57" t="s">
        <v>42</v>
      </c>
      <c r="J62" s="58" t="str">
        <f>IF(H61&lt;&gt;"", VLOOKUP(H61,'Base de Datos'!$A$2:$D1268,3,FALSE()),"")</f>
        <v/>
      </c>
      <c r="K62" s="205"/>
      <c r="L62" s="208"/>
      <c r="M62" s="57" t="s">
        <v>42</v>
      </c>
      <c r="N62" s="58" t="str">
        <f>IF(L61&lt;&gt;"", VLOOKUP(L61,'Base de Datos'!$A$2:$D1268,3,FALSE()),"")</f>
        <v/>
      </c>
      <c r="O62" s="43"/>
      <c r="P62" s="1"/>
      <c r="Q62" s="44"/>
      <c r="R62" s="15"/>
      <c r="S62" s="229" t="s">
        <v>56</v>
      </c>
      <c r="T62" s="230"/>
      <c r="U62" s="59">
        <v>43328.5</v>
      </c>
      <c r="V62" s="47"/>
      <c r="W62" s="229"/>
      <c r="X62" s="230"/>
      <c r="Y62" s="59"/>
      <c r="Z62" s="47"/>
      <c r="AA62" s="229"/>
      <c r="AB62" s="230"/>
      <c r="AC62" s="59"/>
      <c r="AD62" s="48"/>
      <c r="AE62" s="48"/>
      <c r="AF62" s="48"/>
      <c r="AG62" s="48"/>
      <c r="AH62" s="48"/>
      <c r="AI62" s="48"/>
      <c r="AJ62" s="48"/>
      <c r="AK62" s="48"/>
      <c r="AL62" s="48"/>
      <c r="AM62" s="48"/>
      <c r="AN62" s="53">
        <f>A59</f>
        <v>46297</v>
      </c>
      <c r="AO62" s="54" t="str">
        <f>C60</f>
        <v>Consultorio N° 1</v>
      </c>
      <c r="AP62" s="55" t="str">
        <f t="shared" ref="AP62:AQ62" si="45">C65</f>
        <v>📦</v>
      </c>
      <c r="AQ62" s="55" t="str">
        <f t="shared" si="45"/>
        <v>Gabriela Guerra</v>
      </c>
      <c r="AR62" s="64">
        <f>U65</f>
        <v>50</v>
      </c>
      <c r="AS62" s="55" t="str">
        <f>S65</f>
        <v>Empleado</v>
      </c>
      <c r="AT62" s="55">
        <f>S66</f>
        <v>0</v>
      </c>
      <c r="AU62" s="55">
        <f>U66</f>
        <v>0</v>
      </c>
      <c r="AV62" s="55">
        <f>S67</f>
        <v>0</v>
      </c>
      <c r="AW62" s="55">
        <f>U67</f>
        <v>0</v>
      </c>
      <c r="AX62" s="55" t="str">
        <f>U68</f>
        <v>Gabriela Guerra</v>
      </c>
      <c r="AY62" s="55" t="str">
        <f>F68</f>
        <v>Dra. Ma.Auxliliadora Aguilera</v>
      </c>
      <c r="AZ62" s="56"/>
      <c r="BA62" s="56"/>
      <c r="BB62" s="56"/>
      <c r="BC62" s="56"/>
      <c r="BD62" s="56"/>
      <c r="BE62" s="56"/>
      <c r="BF62" s="56"/>
      <c r="BG62" s="56"/>
      <c r="BH62" s="56"/>
      <c r="BI62" s="56"/>
      <c r="BJ62" s="56"/>
      <c r="BK62" s="56"/>
      <c r="BL62" s="56"/>
      <c r="BM62" s="56"/>
      <c r="BN62" s="56"/>
    </row>
    <row r="63" spans="1:66" ht="11.25" customHeight="1">
      <c r="A63" s="220"/>
      <c r="B63" s="38"/>
      <c r="C63" s="205"/>
      <c r="D63" s="208"/>
      <c r="E63" s="57" t="s">
        <v>44</v>
      </c>
      <c r="F63" s="58" t="str">
        <f>IF(D61&lt;&gt;"", VLOOKUP(D61,'Base de Datos'!$A$2:$D1268,4,FALSE()),"")</f>
        <v>V32051915</v>
      </c>
      <c r="G63" s="205"/>
      <c r="H63" s="208"/>
      <c r="I63" s="57" t="s">
        <v>44</v>
      </c>
      <c r="J63" s="58" t="str">
        <f>IF(H61&lt;&gt;"", VLOOKUP(H61,'Base de Datos'!$A$2:$D1268,4,FALSE()),"")</f>
        <v/>
      </c>
      <c r="K63" s="205"/>
      <c r="L63" s="208"/>
      <c r="M63" s="57" t="s">
        <v>44</v>
      </c>
      <c r="N63" s="58" t="str">
        <f>IF(L61&lt;&gt;"", VLOOKUP(L61,'Base de Datos'!$A$2:$D1268,4,FALSE()),"")</f>
        <v/>
      </c>
      <c r="O63" s="43"/>
      <c r="P63" s="1"/>
      <c r="Q63" s="44"/>
      <c r="R63" s="15"/>
      <c r="S63" s="229"/>
      <c r="T63" s="230"/>
      <c r="U63" s="59"/>
      <c r="V63" s="47"/>
      <c r="W63" s="229"/>
      <c r="X63" s="230"/>
      <c r="Y63" s="59"/>
      <c r="Z63" s="47"/>
      <c r="AA63" s="229"/>
      <c r="AB63" s="230"/>
      <c r="AC63" s="59"/>
      <c r="AD63" s="48"/>
      <c r="AE63" s="48"/>
      <c r="AF63" s="48"/>
      <c r="AG63" s="48"/>
      <c r="AH63" s="48"/>
      <c r="AI63" s="48"/>
      <c r="AJ63" s="48"/>
      <c r="AK63" s="48"/>
      <c r="AL63" s="48"/>
      <c r="AM63" s="48"/>
      <c r="AN63" s="53">
        <f>A59</f>
        <v>46297</v>
      </c>
      <c r="AO63" s="54" t="str">
        <f>C60</f>
        <v>Consultorio N° 1</v>
      </c>
      <c r="AP63" s="55">
        <f t="shared" ref="AP63:AQ63" si="46">C69</f>
        <v>0</v>
      </c>
      <c r="AQ63" s="55">
        <f t="shared" si="46"/>
        <v>0</v>
      </c>
      <c r="AR63" s="64">
        <f>U69</f>
        <v>0</v>
      </c>
      <c r="AS63" s="55">
        <f>S69</f>
        <v>0</v>
      </c>
      <c r="AT63" s="55">
        <f>S70</f>
        <v>0</v>
      </c>
      <c r="AU63" s="55">
        <f>U70</f>
        <v>0</v>
      </c>
      <c r="AV63" s="55">
        <f>S71</f>
        <v>0</v>
      </c>
      <c r="AW63" s="55">
        <f>U71</f>
        <v>0</v>
      </c>
      <c r="AX63" s="55">
        <f>U72</f>
        <v>0</v>
      </c>
      <c r="AY63" s="55">
        <f>F72</f>
        <v>0</v>
      </c>
      <c r="AZ63" s="56"/>
      <c r="BA63" s="56"/>
      <c r="BB63" s="56"/>
      <c r="BC63" s="56"/>
      <c r="BD63" s="56"/>
      <c r="BE63" s="56"/>
      <c r="BF63" s="56"/>
      <c r="BG63" s="56"/>
      <c r="BH63" s="56"/>
      <c r="BI63" s="56"/>
      <c r="BJ63" s="56"/>
      <c r="BK63" s="56"/>
      <c r="BL63" s="56"/>
      <c r="BM63" s="56"/>
      <c r="BN63" s="56"/>
    </row>
    <row r="64" spans="1:66" ht="11.25" customHeight="1">
      <c r="A64" s="221"/>
      <c r="B64" s="38"/>
      <c r="C64" s="206"/>
      <c r="D64" s="209"/>
      <c r="E64" s="85" t="s">
        <v>46</v>
      </c>
      <c r="F64" s="86" t="s">
        <v>47</v>
      </c>
      <c r="G64" s="206"/>
      <c r="H64" s="209"/>
      <c r="I64" s="87" t="s">
        <v>46</v>
      </c>
      <c r="J64" s="88"/>
      <c r="K64" s="206"/>
      <c r="L64" s="209"/>
      <c r="M64" s="87" t="s">
        <v>46</v>
      </c>
      <c r="N64" s="88"/>
      <c r="O64" s="43"/>
      <c r="P64" s="1"/>
      <c r="Q64" s="44"/>
      <c r="R64" s="15"/>
      <c r="S64" s="227" t="str">
        <f>IF(OR(S61="Empleado",S61="Familiar"),"Nombre del Empleado","N° Factura")</f>
        <v>N° Factura</v>
      </c>
      <c r="T64" s="228"/>
      <c r="U64" s="89"/>
      <c r="V64" s="47"/>
      <c r="W64" s="227" t="str">
        <f>IF(OR(W61="Empleado",W61="Familiar"),"Nombre del Empleado","N° Factura")</f>
        <v>N° Factura</v>
      </c>
      <c r="X64" s="228"/>
      <c r="Y64" s="89"/>
      <c r="Z64" s="47"/>
      <c r="AA64" s="227" t="str">
        <f>IF(OR(AA61="Empleado",AA61="Familiar"),"Nombre del Empleado","N° Factura")</f>
        <v>N° Factura</v>
      </c>
      <c r="AB64" s="228"/>
      <c r="AC64" s="89"/>
      <c r="AD64" s="48"/>
      <c r="AE64" s="48"/>
      <c r="AF64" s="48"/>
      <c r="AG64" s="48"/>
      <c r="AH64" s="48"/>
      <c r="AI64" s="48"/>
      <c r="AJ64" s="48"/>
      <c r="AK64" s="48"/>
      <c r="AL64" s="48"/>
      <c r="AM64" s="48"/>
      <c r="AN64" s="53">
        <f>A59</f>
        <v>46297</v>
      </c>
      <c r="AO64" s="54" t="str">
        <f>C60</f>
        <v>Consultorio N° 1</v>
      </c>
      <c r="AP64" s="55" t="str">
        <f t="shared" ref="AP64:AQ64" si="47">C73</f>
        <v>💲</v>
      </c>
      <c r="AQ64" s="55" t="str">
        <f t="shared" si="47"/>
        <v>Sofía Fernández</v>
      </c>
      <c r="AR64" s="64">
        <f>U73</f>
        <v>50</v>
      </c>
      <c r="AS64" s="55">
        <f>S73</f>
        <v>0</v>
      </c>
      <c r="AT64" s="55" t="str">
        <f>S74</f>
        <v>Punto de venta</v>
      </c>
      <c r="AU64" s="64">
        <f>U74</f>
        <v>43328.5</v>
      </c>
      <c r="AV64" s="55">
        <f>S75</f>
        <v>0</v>
      </c>
      <c r="AW64" s="55">
        <f>U75</f>
        <v>0</v>
      </c>
      <c r="AX64" s="55">
        <f>U76</f>
        <v>0</v>
      </c>
      <c r="AY64" s="55" t="str">
        <f>F76</f>
        <v>Dra. Conchita Sánchez</v>
      </c>
      <c r="AZ64" s="56"/>
      <c r="BA64" s="56"/>
      <c r="BB64" s="56"/>
      <c r="BC64" s="56"/>
      <c r="BD64" s="56"/>
      <c r="BE64" s="56"/>
      <c r="BF64" s="56"/>
      <c r="BG64" s="56"/>
      <c r="BH64" s="56"/>
      <c r="BI64" s="56"/>
      <c r="BJ64" s="56"/>
      <c r="BK64" s="56"/>
      <c r="BL64" s="56"/>
      <c r="BM64" s="56"/>
      <c r="BN64" s="56"/>
    </row>
    <row r="65" spans="1:66" ht="11.25" customHeight="1">
      <c r="A65" s="222">
        <f>A61+$Q$13/1440</f>
        <v>0.375</v>
      </c>
      <c r="B65" s="38"/>
      <c r="C65" s="204" t="s">
        <v>78</v>
      </c>
      <c r="D65" s="207" t="s">
        <v>168</v>
      </c>
      <c r="E65" s="40" t="s">
        <v>36</v>
      </c>
      <c r="F65" s="42">
        <f>IF(D65&lt;&gt;"", VLOOKUP(D65,'Base de Datos'!$A$2:$D1268,2,FALSE()),"")</f>
        <v>0</v>
      </c>
      <c r="G65" s="204"/>
      <c r="H65" s="216"/>
      <c r="I65" s="40" t="s">
        <v>36</v>
      </c>
      <c r="J65" s="42" t="str">
        <f>IF(H65&lt;&gt;"", VLOOKUP(H65,'Base de Datos'!$A$2:$D1268,2,FALSE()),"")</f>
        <v/>
      </c>
      <c r="K65" s="204"/>
      <c r="L65" s="216"/>
      <c r="M65" s="40" t="s">
        <v>36</v>
      </c>
      <c r="N65" s="42" t="str">
        <f>IF(L65&lt;&gt;"", VLOOKUP(L65,'Base de Datos'!$A$2:$D1268,2,FALSE()),"")</f>
        <v/>
      </c>
      <c r="O65" s="262" t="s">
        <v>32</v>
      </c>
      <c r="P65" s="242"/>
      <c r="Q65" s="263">
        <f ca="1">$N$2</f>
        <v>888.89089999999999</v>
      </c>
      <c r="R65" s="15"/>
      <c r="S65" s="45" t="s">
        <v>12</v>
      </c>
      <c r="T65" s="45" t="s">
        <v>37</v>
      </c>
      <c r="U65" s="103">
        <v>50</v>
      </c>
      <c r="V65" s="47"/>
      <c r="W65" s="45"/>
      <c r="X65" s="45" t="s">
        <v>37</v>
      </c>
      <c r="Y65" s="46"/>
      <c r="Z65" s="47"/>
      <c r="AA65" s="45"/>
      <c r="AB65" s="45" t="s">
        <v>37</v>
      </c>
      <c r="AC65" s="46"/>
      <c r="AD65" s="48"/>
      <c r="AE65" s="48"/>
      <c r="AF65" s="48"/>
      <c r="AG65" s="48"/>
      <c r="AH65" s="48"/>
      <c r="AI65" s="48"/>
      <c r="AJ65" s="48"/>
      <c r="AK65" s="48"/>
      <c r="AL65" s="48"/>
      <c r="AM65" s="48"/>
      <c r="AN65" s="53">
        <f>A59</f>
        <v>46297</v>
      </c>
      <c r="AO65" s="54" t="str">
        <f>C60</f>
        <v>Consultorio N° 1</v>
      </c>
      <c r="AP65" s="55">
        <f t="shared" ref="AP65:AQ65" si="48">C77</f>
        <v>0</v>
      </c>
      <c r="AQ65" s="55">
        <f t="shared" si="48"/>
        <v>0</v>
      </c>
      <c r="AR65" s="64">
        <f>U77</f>
        <v>0</v>
      </c>
      <c r="AS65" s="55">
        <f>S77</f>
        <v>0</v>
      </c>
      <c r="AT65" s="55">
        <f>S78</f>
        <v>0</v>
      </c>
      <c r="AU65" s="55">
        <f>U78</f>
        <v>0</v>
      </c>
      <c r="AV65" s="55">
        <f>S79</f>
        <v>0</v>
      </c>
      <c r="AW65" s="55">
        <f>U79</f>
        <v>0</v>
      </c>
      <c r="AX65" s="55">
        <f>U80</f>
        <v>0</v>
      </c>
      <c r="AY65" s="55">
        <f>F80</f>
        <v>0</v>
      </c>
      <c r="AZ65" s="56"/>
      <c r="BA65" s="56"/>
      <c r="BB65" s="56"/>
      <c r="BC65" s="56"/>
      <c r="BD65" s="56"/>
      <c r="BE65" s="56"/>
      <c r="BF65" s="56"/>
      <c r="BG65" s="56"/>
      <c r="BH65" s="56"/>
      <c r="BI65" s="56"/>
      <c r="BJ65" s="56"/>
      <c r="BK65" s="56"/>
      <c r="BL65" s="56"/>
      <c r="BM65" s="56"/>
      <c r="BN65" s="56"/>
    </row>
    <row r="66" spans="1:66" ht="11.25" customHeight="1">
      <c r="A66" s="220"/>
      <c r="B66" s="38"/>
      <c r="C66" s="205"/>
      <c r="D66" s="208"/>
      <c r="E66" s="57" t="s">
        <v>42</v>
      </c>
      <c r="F66" s="58">
        <f>IF(D65&lt;&gt;"", VLOOKUP(D65,'Base de Datos'!$A$2:$D1268,3,FALSE()),"")</f>
        <v>4122922264</v>
      </c>
      <c r="G66" s="205"/>
      <c r="H66" s="208"/>
      <c r="I66" s="57" t="s">
        <v>42</v>
      </c>
      <c r="J66" s="58" t="str">
        <f>IF(H65&lt;&gt;"", VLOOKUP(H65,'Base de Datos'!$A$2:$D1268,3,FALSE()),"")</f>
        <v/>
      </c>
      <c r="K66" s="205"/>
      <c r="L66" s="208"/>
      <c r="M66" s="57" t="s">
        <v>42</v>
      </c>
      <c r="N66" s="58" t="str">
        <f>IF(L65&lt;&gt;"", VLOOKUP(L65,'Base de Datos'!$A$2:$D1268,3,FALSE()),"")</f>
        <v/>
      </c>
      <c r="O66" s="242"/>
      <c r="P66" s="242"/>
      <c r="Q66" s="264"/>
      <c r="R66" s="15"/>
      <c r="S66" s="229"/>
      <c r="T66" s="230"/>
      <c r="U66" s="59"/>
      <c r="V66" s="47"/>
      <c r="W66" s="229"/>
      <c r="X66" s="230"/>
      <c r="Y66" s="59"/>
      <c r="Z66" s="47"/>
      <c r="AA66" s="229"/>
      <c r="AB66" s="230"/>
      <c r="AC66" s="59"/>
      <c r="AD66" s="48"/>
      <c r="AE66" s="48"/>
      <c r="AF66" s="48"/>
      <c r="AG66" s="48"/>
      <c r="AH66" s="48"/>
      <c r="AI66" s="48"/>
      <c r="AJ66" s="48"/>
      <c r="AK66" s="48"/>
      <c r="AL66" s="48"/>
      <c r="AM66" s="48"/>
      <c r="AN66" s="53">
        <f>A59</f>
        <v>46297</v>
      </c>
      <c r="AO66" s="54" t="str">
        <f>C60</f>
        <v>Consultorio N° 1</v>
      </c>
      <c r="AP66" s="55">
        <f t="shared" ref="AP66:AQ66" si="49">C81</f>
        <v>0</v>
      </c>
      <c r="AQ66" s="55">
        <f t="shared" si="49"/>
        <v>0</v>
      </c>
      <c r="AR66" s="55">
        <f>U81</f>
        <v>0</v>
      </c>
      <c r="AS66" s="55">
        <f>S81</f>
        <v>0</v>
      </c>
      <c r="AT66" s="55">
        <f>S82</f>
        <v>0</v>
      </c>
      <c r="AU66" s="55">
        <f>U82</f>
        <v>0</v>
      </c>
      <c r="AV66" s="55">
        <f>S83</f>
        <v>0</v>
      </c>
      <c r="AW66" s="55">
        <f>U83</f>
        <v>0</v>
      </c>
      <c r="AX66" s="55">
        <f>U84</f>
        <v>0</v>
      </c>
      <c r="AY66" s="55">
        <f>F84</f>
        <v>0</v>
      </c>
      <c r="AZ66" s="56"/>
      <c r="BA66" s="56"/>
      <c r="BB66" s="56"/>
      <c r="BC66" s="56"/>
      <c r="BD66" s="56"/>
      <c r="BE66" s="56"/>
      <c r="BF66" s="56"/>
      <c r="BG66" s="56"/>
      <c r="BH66" s="56"/>
      <c r="BI66" s="56"/>
      <c r="BJ66" s="56"/>
      <c r="BK66" s="56"/>
      <c r="BL66" s="56"/>
      <c r="BM66" s="56"/>
      <c r="BN66" s="56"/>
    </row>
    <row r="67" spans="1:66" ht="11.25" customHeight="1">
      <c r="A67" s="220"/>
      <c r="B67" s="38"/>
      <c r="C67" s="205"/>
      <c r="D67" s="208"/>
      <c r="E67" s="57" t="s">
        <v>44</v>
      </c>
      <c r="F67" s="58" t="str">
        <f>IF(D65&lt;&gt;"", VLOOKUP(D65,'Base de Datos'!$A$2:$D1268,4,FALSE()),"")</f>
        <v>V8746843</v>
      </c>
      <c r="G67" s="205"/>
      <c r="H67" s="208"/>
      <c r="I67" s="57" t="s">
        <v>44</v>
      </c>
      <c r="J67" s="58" t="str">
        <f>IF(H65&lt;&gt;"", VLOOKUP(H65,'Base de Datos'!$A$2:$D1268,4,FALSE()),"")</f>
        <v/>
      </c>
      <c r="K67" s="205"/>
      <c r="L67" s="208"/>
      <c r="M67" s="57" t="s">
        <v>44</v>
      </c>
      <c r="N67" s="58" t="str">
        <f>IF(L65&lt;&gt;"", VLOOKUP(L65,'Base de Datos'!$A$2:$D1268,4,FALSE()),"")</f>
        <v/>
      </c>
      <c r="O67" s="43"/>
      <c r="P67" s="104" t="s">
        <v>50</v>
      </c>
      <c r="Q67" s="110">
        <v>0.33333333333333331</v>
      </c>
      <c r="R67" s="15"/>
      <c r="S67" s="229"/>
      <c r="T67" s="230"/>
      <c r="U67" s="59"/>
      <c r="V67" s="47"/>
      <c r="W67" s="229"/>
      <c r="X67" s="230"/>
      <c r="Y67" s="59"/>
      <c r="Z67" s="47"/>
      <c r="AA67" s="229"/>
      <c r="AB67" s="230"/>
      <c r="AC67" s="59"/>
      <c r="AD67" s="48"/>
      <c r="AE67" s="48"/>
      <c r="AF67" s="48"/>
      <c r="AG67" s="48"/>
      <c r="AH67" s="48"/>
      <c r="AI67" s="48"/>
      <c r="AJ67" s="48"/>
      <c r="AK67" s="48"/>
      <c r="AL67" s="48"/>
      <c r="AM67" s="48"/>
      <c r="AN67" s="53">
        <f>A59</f>
        <v>46297</v>
      </c>
      <c r="AO67" s="54" t="str">
        <f>C60</f>
        <v>Consultorio N° 1</v>
      </c>
      <c r="AP67" s="55">
        <f t="shared" ref="AP67:AQ67" si="50">C85</f>
        <v>0</v>
      </c>
      <c r="AQ67" s="55">
        <f t="shared" si="50"/>
        <v>0</v>
      </c>
      <c r="AR67" s="55">
        <f>U85</f>
        <v>0</v>
      </c>
      <c r="AS67" s="55">
        <f>S85</f>
        <v>0</v>
      </c>
      <c r="AT67" s="55">
        <f>S86</f>
        <v>0</v>
      </c>
      <c r="AU67" s="55">
        <f>U86</f>
        <v>0</v>
      </c>
      <c r="AV67" s="55">
        <f>S87</f>
        <v>0</v>
      </c>
      <c r="AW67" s="55">
        <f>U87</f>
        <v>0</v>
      </c>
      <c r="AX67" s="55">
        <f>U88</f>
        <v>0</v>
      </c>
      <c r="AY67" s="55">
        <f>F88</f>
        <v>0</v>
      </c>
      <c r="AZ67" s="56"/>
      <c r="BA67" s="56"/>
      <c r="BB67" s="56"/>
      <c r="BC67" s="56"/>
      <c r="BD67" s="56"/>
      <c r="BE67" s="56"/>
      <c r="BF67" s="56"/>
      <c r="BG67" s="56"/>
      <c r="BH67" s="56"/>
      <c r="BI67" s="56"/>
      <c r="BJ67" s="56"/>
      <c r="BK67" s="56"/>
      <c r="BL67" s="56"/>
      <c r="BM67" s="56"/>
      <c r="BN67" s="56"/>
    </row>
    <row r="68" spans="1:66" ht="11.25" customHeight="1">
      <c r="A68" s="221"/>
      <c r="B68" s="38"/>
      <c r="C68" s="206"/>
      <c r="D68" s="209"/>
      <c r="E68" s="85" t="s">
        <v>46</v>
      </c>
      <c r="F68" s="107" t="s">
        <v>47</v>
      </c>
      <c r="G68" s="206"/>
      <c r="H68" s="209"/>
      <c r="I68" s="85" t="s">
        <v>46</v>
      </c>
      <c r="J68" s="108"/>
      <c r="K68" s="206"/>
      <c r="L68" s="209"/>
      <c r="M68" s="85" t="s">
        <v>46</v>
      </c>
      <c r="N68" s="108"/>
      <c r="O68" s="43"/>
      <c r="P68" s="104" t="s">
        <v>54</v>
      </c>
      <c r="Q68" s="109">
        <v>60</v>
      </c>
      <c r="R68" s="15"/>
      <c r="S68" s="227" t="str">
        <f>IF(OR(S65="Empleado",S65="Familiar"),"Nombre del Empleado","N° Factura")</f>
        <v>Nombre del Empleado</v>
      </c>
      <c r="T68" s="228"/>
      <c r="U68" s="89" t="s">
        <v>168</v>
      </c>
      <c r="V68" s="47"/>
      <c r="W68" s="227" t="str">
        <f>IF(OR(W65="Empleado",W65="Familiar"),"Nombre del Empleado","N° Factura")</f>
        <v>N° Factura</v>
      </c>
      <c r="X68" s="228"/>
      <c r="Y68" s="111"/>
      <c r="Z68" s="47"/>
      <c r="AA68" s="227" t="str">
        <f>IF(OR(AA65="Empleado",AA65="Familiar"),"Nombre del Empleado","N° Factura")</f>
        <v>N° Factura</v>
      </c>
      <c r="AB68" s="228"/>
      <c r="AC68" s="111"/>
      <c r="AD68" s="48"/>
      <c r="AE68" s="48"/>
      <c r="AF68" s="48"/>
      <c r="AG68" s="48"/>
      <c r="AH68" s="48"/>
      <c r="AI68" s="48"/>
      <c r="AJ68" s="48"/>
      <c r="AK68" s="48"/>
      <c r="AL68" s="48"/>
      <c r="AM68" s="48"/>
      <c r="AN68" s="53">
        <f>A59</f>
        <v>46297</v>
      </c>
      <c r="AO68" s="54" t="str">
        <f>C60</f>
        <v>Consultorio N° 1</v>
      </c>
      <c r="AP68" s="55">
        <f t="shared" ref="AP68:AQ68" si="51">C89</f>
        <v>0</v>
      </c>
      <c r="AQ68" s="55">
        <f t="shared" si="51"/>
        <v>0</v>
      </c>
      <c r="AR68" s="55">
        <f>U89</f>
        <v>0</v>
      </c>
      <c r="AS68" s="55">
        <f>S89</f>
        <v>0</v>
      </c>
      <c r="AT68" s="55">
        <f>S90</f>
        <v>0</v>
      </c>
      <c r="AU68" s="55">
        <f>U90</f>
        <v>0</v>
      </c>
      <c r="AV68" s="55">
        <f>S91</f>
        <v>0</v>
      </c>
      <c r="AW68" s="55">
        <f>U91</f>
        <v>0</v>
      </c>
      <c r="AX68" s="55">
        <f>U92</f>
        <v>0</v>
      </c>
      <c r="AY68" s="55">
        <f>F92</f>
        <v>0</v>
      </c>
      <c r="AZ68" s="56"/>
      <c r="BA68" s="56"/>
      <c r="BB68" s="56"/>
      <c r="BC68" s="56"/>
      <c r="BD68" s="56"/>
      <c r="BE68" s="56"/>
      <c r="BF68" s="56"/>
      <c r="BG68" s="56"/>
      <c r="BH68" s="56"/>
      <c r="BI68" s="56"/>
      <c r="BJ68" s="56"/>
      <c r="BK68" s="56"/>
      <c r="BL68" s="56"/>
      <c r="BM68" s="56"/>
      <c r="BN68" s="56"/>
    </row>
    <row r="69" spans="1:66" ht="11.25" customHeight="1">
      <c r="A69" s="222">
        <f>A65+$Q$13/1440</f>
        <v>0.41666666666666669</v>
      </c>
      <c r="B69" s="38"/>
      <c r="C69" s="204"/>
      <c r="D69" s="207"/>
      <c r="E69" s="40" t="s">
        <v>36</v>
      </c>
      <c r="F69" s="42" t="str">
        <f>IF(D69&lt;&gt;"", VLOOKUP(D69,'Base de Datos'!$A$2:$D1268,2,FALSE()),"")</f>
        <v/>
      </c>
      <c r="G69" s="218"/>
      <c r="H69" s="217"/>
      <c r="I69" s="118" t="s">
        <v>36</v>
      </c>
      <c r="J69" s="42" t="str">
        <f>IF(H69&lt;&gt;"", VLOOKUP(H69,'Base de Datos'!$A$2:$D1268,2,FALSE()),"")</f>
        <v/>
      </c>
      <c r="K69" s="218"/>
      <c r="L69" s="217"/>
      <c r="M69" s="118" t="s">
        <v>36</v>
      </c>
      <c r="N69" s="42" t="str">
        <f>IF(L69&lt;&gt;"", VLOOKUP(L69,'Base de Datos'!$A$2:$D1268,2,FALSE()),"")</f>
        <v/>
      </c>
      <c r="O69" s="43"/>
      <c r="P69" s="1"/>
      <c r="Q69" s="1"/>
      <c r="R69" s="15"/>
      <c r="S69" s="45"/>
      <c r="T69" s="45" t="s">
        <v>37</v>
      </c>
      <c r="U69" s="46"/>
      <c r="V69" s="47"/>
      <c r="W69" s="45"/>
      <c r="X69" s="45" t="s">
        <v>37</v>
      </c>
      <c r="Y69" s="46"/>
      <c r="Z69" s="47"/>
      <c r="AA69" s="45"/>
      <c r="AB69" s="45" t="s">
        <v>37</v>
      </c>
      <c r="AC69" s="46"/>
      <c r="AD69" s="48"/>
      <c r="AE69" s="48"/>
      <c r="AF69" s="48"/>
      <c r="AG69" s="48"/>
      <c r="AH69" s="48"/>
      <c r="AI69" s="48"/>
      <c r="AJ69" s="48"/>
      <c r="AK69" s="48"/>
      <c r="AL69" s="48"/>
      <c r="AM69" s="48"/>
      <c r="AN69" s="53">
        <f>A59</f>
        <v>46297</v>
      </c>
      <c r="AO69" s="54" t="str">
        <f>C60</f>
        <v>Consultorio N° 1</v>
      </c>
      <c r="AP69" s="55">
        <f t="shared" ref="AP69:AQ69" si="52">C93</f>
        <v>0</v>
      </c>
      <c r="AQ69" s="55">
        <f t="shared" si="52"/>
        <v>0</v>
      </c>
      <c r="AR69" s="55">
        <f>U93</f>
        <v>0</v>
      </c>
      <c r="AS69" s="55">
        <f>S93</f>
        <v>0</v>
      </c>
      <c r="AT69" s="55">
        <f>S94</f>
        <v>0</v>
      </c>
      <c r="AU69" s="55">
        <f>U94</f>
        <v>0</v>
      </c>
      <c r="AV69" s="55">
        <f>S95</f>
        <v>0</v>
      </c>
      <c r="AW69" s="55">
        <f>U95</f>
        <v>0</v>
      </c>
      <c r="AX69" s="55">
        <f>U96</f>
        <v>0</v>
      </c>
      <c r="AY69" s="55">
        <f>F96</f>
        <v>0</v>
      </c>
      <c r="AZ69" s="56"/>
      <c r="BA69" s="56"/>
      <c r="BB69" s="56"/>
      <c r="BC69" s="56"/>
      <c r="BD69" s="56"/>
      <c r="BE69" s="56"/>
      <c r="BF69" s="56"/>
      <c r="BG69" s="56"/>
      <c r="BH69" s="56"/>
      <c r="BI69" s="56"/>
      <c r="BJ69" s="56"/>
      <c r="BK69" s="56"/>
      <c r="BL69" s="56"/>
      <c r="BM69" s="56"/>
      <c r="BN69" s="56"/>
    </row>
    <row r="70" spans="1:66" ht="11.25" customHeight="1">
      <c r="A70" s="220"/>
      <c r="B70" s="38"/>
      <c r="C70" s="205"/>
      <c r="D70" s="208"/>
      <c r="E70" s="57" t="s">
        <v>42</v>
      </c>
      <c r="F70" s="58" t="str">
        <f>IF(D69&lt;&gt;"", VLOOKUP(D69,'Base de Datos'!$A$2:$D1268,3,FALSE()),"")</f>
        <v/>
      </c>
      <c r="G70" s="205"/>
      <c r="H70" s="208"/>
      <c r="I70" s="57" t="s">
        <v>42</v>
      </c>
      <c r="J70" s="58" t="str">
        <f>IF(H69&lt;&gt;"", VLOOKUP(H69,'Base de Datos'!$A$2:$D1268,3,FALSE()),"")</f>
        <v/>
      </c>
      <c r="K70" s="205"/>
      <c r="L70" s="208"/>
      <c r="M70" s="57" t="s">
        <v>42</v>
      </c>
      <c r="N70" s="58" t="str">
        <f>IF(L69&lt;&gt;"", VLOOKUP(L69,'Base de Datos'!$A$2:$D1268,3,FALSE()),"")</f>
        <v/>
      </c>
      <c r="O70" s="43"/>
      <c r="P70" s="119" t="s">
        <v>58</v>
      </c>
      <c r="Q70" s="44"/>
      <c r="R70" s="15"/>
      <c r="S70" s="229"/>
      <c r="T70" s="230"/>
      <c r="U70" s="59"/>
      <c r="V70" s="47"/>
      <c r="W70" s="229"/>
      <c r="X70" s="230"/>
      <c r="Y70" s="59"/>
      <c r="Z70" s="47"/>
      <c r="AA70" s="229"/>
      <c r="AB70" s="230"/>
      <c r="AC70" s="59"/>
      <c r="AD70" s="48"/>
      <c r="AE70" s="48"/>
      <c r="AF70" s="48"/>
      <c r="AG70" s="48"/>
      <c r="AH70" s="48"/>
      <c r="AI70" s="48"/>
      <c r="AJ70" s="48"/>
      <c r="AK70" s="48"/>
      <c r="AL70" s="48"/>
      <c r="AM70" s="48"/>
      <c r="AN70" s="53">
        <f>A59</f>
        <v>46297</v>
      </c>
      <c r="AO70" s="54" t="str">
        <f>C60</f>
        <v>Consultorio N° 1</v>
      </c>
      <c r="AP70" s="55">
        <f t="shared" ref="AP70:AQ70" si="53">C97</f>
        <v>0</v>
      </c>
      <c r="AQ70" s="55">
        <f t="shared" si="53"/>
        <v>0</v>
      </c>
      <c r="AR70" s="55">
        <f>U97</f>
        <v>0</v>
      </c>
      <c r="AS70" s="55">
        <f>S97</f>
        <v>0</v>
      </c>
      <c r="AT70" s="55">
        <f>S98</f>
        <v>0</v>
      </c>
      <c r="AU70" s="55">
        <f>U98</f>
        <v>0</v>
      </c>
      <c r="AV70" s="55">
        <f>S99</f>
        <v>0</v>
      </c>
      <c r="AW70" s="55">
        <f>U99</f>
        <v>0</v>
      </c>
      <c r="AX70" s="55">
        <f>U100</f>
        <v>0</v>
      </c>
      <c r="AY70" s="55">
        <f>F100</f>
        <v>0</v>
      </c>
      <c r="AZ70" s="56"/>
      <c r="BA70" s="56"/>
      <c r="BB70" s="56"/>
      <c r="BC70" s="56"/>
      <c r="BD70" s="56"/>
      <c r="BE70" s="56"/>
      <c r="BF70" s="56"/>
      <c r="BG70" s="56"/>
      <c r="BH70" s="56"/>
      <c r="BI70" s="56"/>
      <c r="BJ70" s="56"/>
      <c r="BK70" s="56"/>
      <c r="BL70" s="56"/>
      <c r="BM70" s="56"/>
      <c r="BN70" s="56"/>
    </row>
    <row r="71" spans="1:66" ht="11.25" customHeight="1">
      <c r="A71" s="220"/>
      <c r="B71" s="38"/>
      <c r="C71" s="205"/>
      <c r="D71" s="208"/>
      <c r="E71" s="57" t="s">
        <v>44</v>
      </c>
      <c r="F71" s="58" t="str">
        <f>IF(D69&lt;&gt;"", VLOOKUP(D69,'Base de Datos'!$A$2:$D1268,4,FALSE()),"")</f>
        <v/>
      </c>
      <c r="G71" s="205"/>
      <c r="H71" s="208"/>
      <c r="I71" s="57" t="s">
        <v>44</v>
      </c>
      <c r="J71" s="58" t="str">
        <f>IF(H69&lt;&gt;"", VLOOKUP(H69,'Base de Datos'!$A$2:$D1268,4,FALSE()),"")</f>
        <v/>
      </c>
      <c r="K71" s="205"/>
      <c r="L71" s="208"/>
      <c r="M71" s="57" t="s">
        <v>44</v>
      </c>
      <c r="N71" s="58" t="str">
        <f>IF(L69&lt;&gt;"", VLOOKUP(L69,'Base de Datos'!$A$2:$D1268,4,FALSE()),"")</f>
        <v/>
      </c>
      <c r="O71" s="43"/>
      <c r="P71" s="120" t="s">
        <v>61</v>
      </c>
      <c r="Q71" s="121" t="s">
        <v>62</v>
      </c>
      <c r="R71" s="15"/>
      <c r="S71" s="229"/>
      <c r="T71" s="230"/>
      <c r="U71" s="59"/>
      <c r="V71" s="47"/>
      <c r="W71" s="229"/>
      <c r="X71" s="230"/>
      <c r="Y71" s="59"/>
      <c r="Z71" s="47"/>
      <c r="AA71" s="229"/>
      <c r="AB71" s="230"/>
      <c r="AC71" s="59"/>
      <c r="AD71" s="48"/>
      <c r="AE71" s="48"/>
      <c r="AF71" s="48"/>
      <c r="AG71" s="48"/>
      <c r="AH71" s="48"/>
      <c r="AI71" s="48"/>
      <c r="AJ71" s="48"/>
      <c r="AK71" s="48"/>
      <c r="AL71" s="48"/>
      <c r="AM71" s="48"/>
      <c r="AN71" s="53">
        <f>A59</f>
        <v>46297</v>
      </c>
      <c r="AO71" s="54" t="s">
        <v>17</v>
      </c>
      <c r="AP71" s="55">
        <f t="shared" ref="AP71:AQ71" si="54">C101</f>
        <v>0</v>
      </c>
      <c r="AQ71" s="55">
        <f t="shared" si="54"/>
        <v>0</v>
      </c>
      <c r="AR71" s="55">
        <f>U101</f>
        <v>0</v>
      </c>
      <c r="AS71" s="55">
        <f>S101</f>
        <v>0</v>
      </c>
      <c r="AT71" s="55">
        <f>S102</f>
        <v>0</v>
      </c>
      <c r="AU71" s="55">
        <f>U102</f>
        <v>0</v>
      </c>
      <c r="AV71" s="55">
        <f>S103</f>
        <v>0</v>
      </c>
      <c r="AW71" s="55">
        <f>U103</f>
        <v>0</v>
      </c>
      <c r="AX71" s="55">
        <f>U104</f>
        <v>0</v>
      </c>
      <c r="AY71" s="55">
        <f>F104</f>
        <v>0</v>
      </c>
      <c r="AZ71" s="56"/>
      <c r="BA71" s="56"/>
      <c r="BB71" s="56"/>
      <c r="BC71" s="56"/>
      <c r="BD71" s="56"/>
      <c r="BE71" s="56"/>
      <c r="BF71" s="56"/>
      <c r="BG71" s="56"/>
      <c r="BH71" s="56"/>
      <c r="BI71" s="56"/>
      <c r="BJ71" s="56"/>
      <c r="BK71" s="56"/>
      <c r="BL71" s="56"/>
      <c r="BM71" s="56"/>
      <c r="BN71" s="56"/>
    </row>
    <row r="72" spans="1:66" ht="11.25" customHeight="1">
      <c r="A72" s="221"/>
      <c r="B72" s="38"/>
      <c r="C72" s="206"/>
      <c r="D72" s="209"/>
      <c r="E72" s="85" t="s">
        <v>46</v>
      </c>
      <c r="F72" s="86"/>
      <c r="G72" s="206"/>
      <c r="H72" s="209"/>
      <c r="I72" s="85" t="s">
        <v>46</v>
      </c>
      <c r="J72" s="108"/>
      <c r="K72" s="206"/>
      <c r="L72" s="209"/>
      <c r="M72" s="85" t="s">
        <v>46</v>
      </c>
      <c r="N72" s="108"/>
      <c r="O72" s="43"/>
      <c r="P72" s="123" t="s">
        <v>64</v>
      </c>
      <c r="Q72" s="124" t="s">
        <v>65</v>
      </c>
      <c r="R72" s="15"/>
      <c r="S72" s="227" t="str">
        <f>IF(OR(S69="Empleado",S69="Familiar"),"Nombre del Empleado","N° Factura")</f>
        <v>N° Factura</v>
      </c>
      <c r="T72" s="228"/>
      <c r="U72" s="89"/>
      <c r="V72" s="47"/>
      <c r="W72" s="227" t="str">
        <f>IF(OR(W69="Empleado",W69="Familiar"),"Nombre del Empleado","N° Factura")</f>
        <v>N° Factura</v>
      </c>
      <c r="X72" s="228"/>
      <c r="Y72" s="89"/>
      <c r="Z72" s="47"/>
      <c r="AA72" s="227" t="str">
        <f>IF(OR(AA69="Empleado",AA69="Familiar"),"Nombre del Empleado","N° Factura")</f>
        <v>N° Factura</v>
      </c>
      <c r="AB72" s="228"/>
      <c r="AC72" s="89"/>
      <c r="AD72" s="48"/>
      <c r="AE72" s="48"/>
      <c r="AF72" s="48"/>
      <c r="AG72" s="48"/>
      <c r="AH72" s="48"/>
      <c r="AI72" s="48"/>
      <c r="AJ72" s="48"/>
      <c r="AK72" s="48"/>
      <c r="AL72" s="48"/>
      <c r="AM72" s="48"/>
      <c r="AN72" s="53">
        <f>A59</f>
        <v>46297</v>
      </c>
      <c r="AO72" s="54" t="s">
        <v>17</v>
      </c>
      <c r="AP72" s="55">
        <f t="shared" ref="AP72:AQ72" si="55">C105</f>
        <v>0</v>
      </c>
      <c r="AQ72" s="55">
        <f t="shared" si="55"/>
        <v>0</v>
      </c>
      <c r="AR72" s="55">
        <f>U105</f>
        <v>0</v>
      </c>
      <c r="AS72" s="55">
        <f>S105</f>
        <v>0</v>
      </c>
      <c r="AT72" s="55">
        <f>S106</f>
        <v>0</v>
      </c>
      <c r="AU72" s="55">
        <f>U106</f>
        <v>0</v>
      </c>
      <c r="AV72" s="55">
        <f>S107</f>
        <v>0</v>
      </c>
      <c r="AW72" s="55">
        <f>U107</f>
        <v>0</v>
      </c>
      <c r="AX72" s="55">
        <f>U108</f>
        <v>0</v>
      </c>
      <c r="AY72" s="55">
        <f>F108</f>
        <v>0</v>
      </c>
      <c r="AZ72" s="56"/>
      <c r="BA72" s="56"/>
      <c r="BB72" s="56"/>
      <c r="BC72" s="56"/>
      <c r="BD72" s="56"/>
      <c r="BE72" s="56"/>
      <c r="BF72" s="56"/>
      <c r="BG72" s="56"/>
      <c r="BH72" s="56"/>
      <c r="BI72" s="56"/>
      <c r="BJ72" s="56"/>
      <c r="BK72" s="56"/>
      <c r="BL72" s="56"/>
      <c r="BM72" s="56"/>
      <c r="BN72" s="56"/>
    </row>
    <row r="73" spans="1:66" ht="11.25" customHeight="1">
      <c r="A73" s="222">
        <f>A69+$Q$13/1440</f>
        <v>0.45833333333333337</v>
      </c>
      <c r="B73" s="38"/>
      <c r="C73" s="204" t="s">
        <v>52</v>
      </c>
      <c r="D73" s="207" t="s">
        <v>377</v>
      </c>
      <c r="E73" s="40" t="s">
        <v>36</v>
      </c>
      <c r="F73" s="42" t="str">
        <f>IF(D73&lt;&gt;"", VLOOKUP(D73,'Base de Datos'!$A$2:$D1268,2,FALSE()),"")</f>
        <v>María Mendez</v>
      </c>
      <c r="G73" s="204"/>
      <c r="H73" s="216"/>
      <c r="I73" s="40" t="s">
        <v>36</v>
      </c>
      <c r="J73" s="42" t="str">
        <f>IF(H73&lt;&gt;"", VLOOKUP(H73,'Base de Datos'!$A$2:$D1268,2,FALSE()),"")</f>
        <v/>
      </c>
      <c r="K73" s="204"/>
      <c r="L73" s="216"/>
      <c r="M73" s="40" t="s">
        <v>36</v>
      </c>
      <c r="N73" s="42" t="str">
        <f>IF(L73&lt;&gt;"", VLOOKUP(L73,'Base de Datos'!$A$2:$D1268,2,FALSE()),"")</f>
        <v/>
      </c>
      <c r="O73" s="43"/>
      <c r="P73" s="127" t="s">
        <v>67</v>
      </c>
      <c r="Q73" s="128" t="s">
        <v>68</v>
      </c>
      <c r="R73" s="15"/>
      <c r="S73" s="45"/>
      <c r="T73" s="45" t="s">
        <v>37</v>
      </c>
      <c r="U73" s="46">
        <v>50</v>
      </c>
      <c r="V73" s="47"/>
      <c r="W73" s="45"/>
      <c r="X73" s="45" t="s">
        <v>37</v>
      </c>
      <c r="Y73" s="46"/>
      <c r="Z73" s="47"/>
      <c r="AA73" s="45"/>
      <c r="AB73" s="45" t="s">
        <v>37</v>
      </c>
      <c r="AC73" s="46"/>
      <c r="AD73" s="48"/>
      <c r="AE73" s="48"/>
      <c r="AF73" s="48"/>
      <c r="AG73" s="48"/>
      <c r="AH73" s="48"/>
      <c r="AI73" s="48"/>
      <c r="AJ73" s="48"/>
      <c r="AK73" s="48"/>
      <c r="AL73" s="48"/>
      <c r="AM73" s="48"/>
      <c r="AN73" s="53">
        <f>A59</f>
        <v>46297</v>
      </c>
      <c r="AO73" s="54" t="s">
        <v>17</v>
      </c>
      <c r="AP73" s="55">
        <f t="shared" ref="AP73:AQ73" si="56">C109</f>
        <v>0</v>
      </c>
      <c r="AQ73" s="55">
        <f t="shared" si="56"/>
        <v>0</v>
      </c>
      <c r="AR73" s="55">
        <f>U109</f>
        <v>0</v>
      </c>
      <c r="AS73" s="55">
        <f>S109</f>
        <v>0</v>
      </c>
      <c r="AT73" s="55">
        <f>S110</f>
        <v>0</v>
      </c>
      <c r="AU73" s="55">
        <f>U110</f>
        <v>0</v>
      </c>
      <c r="AV73" s="55">
        <f>S111</f>
        <v>0</v>
      </c>
      <c r="AW73" s="55">
        <f>U111</f>
        <v>0</v>
      </c>
      <c r="AX73" s="55">
        <f>U112</f>
        <v>0</v>
      </c>
      <c r="AY73" s="55">
        <f>F112</f>
        <v>0</v>
      </c>
      <c r="AZ73" s="56"/>
      <c r="BA73" s="56"/>
      <c r="BB73" s="56"/>
      <c r="BC73" s="56"/>
      <c r="BD73" s="56"/>
      <c r="BE73" s="56"/>
      <c r="BF73" s="56"/>
      <c r="BG73" s="56"/>
      <c r="BH73" s="56"/>
      <c r="BI73" s="56"/>
      <c r="BJ73" s="56"/>
      <c r="BK73" s="56"/>
      <c r="BL73" s="56"/>
      <c r="BM73" s="56"/>
      <c r="BN73" s="56"/>
    </row>
    <row r="74" spans="1:66" ht="11.25" customHeight="1">
      <c r="A74" s="220"/>
      <c r="B74" s="38"/>
      <c r="C74" s="205"/>
      <c r="D74" s="208"/>
      <c r="E74" s="57" t="s">
        <v>42</v>
      </c>
      <c r="F74" s="58">
        <f>IF(D73&lt;&gt;"", VLOOKUP(D73,'Base de Datos'!$A$2:$D1268,3,FALSE()),"")</f>
        <v>4141306160</v>
      </c>
      <c r="G74" s="205"/>
      <c r="H74" s="208"/>
      <c r="I74" s="57" t="s">
        <v>42</v>
      </c>
      <c r="J74" s="58" t="str">
        <f>IF(H73&lt;&gt;"", VLOOKUP(H73,'Base de Datos'!$A$2:$D1268,3,FALSE()),"")</f>
        <v/>
      </c>
      <c r="K74" s="205"/>
      <c r="L74" s="208"/>
      <c r="M74" s="57" t="s">
        <v>42</v>
      </c>
      <c r="N74" s="58" t="str">
        <f>IF(L73&lt;&gt;"", VLOOKUP(L73,'Base de Datos'!$A$2:$D1268,3,FALSE()),"")</f>
        <v/>
      </c>
      <c r="O74" s="43"/>
      <c r="P74" s="130" t="s">
        <v>70</v>
      </c>
      <c r="Q74" s="131" t="s">
        <v>71</v>
      </c>
      <c r="R74" s="15"/>
      <c r="S74" s="229" t="s">
        <v>56</v>
      </c>
      <c r="T74" s="230"/>
      <c r="U74" s="59">
        <v>43328.5</v>
      </c>
      <c r="V74" s="47"/>
      <c r="W74" s="229"/>
      <c r="X74" s="230"/>
      <c r="Y74" s="59"/>
      <c r="Z74" s="47"/>
      <c r="AA74" s="229"/>
      <c r="AB74" s="230"/>
      <c r="AC74" s="59"/>
      <c r="AD74" s="48"/>
      <c r="AE74" s="48"/>
      <c r="AF74" s="48"/>
      <c r="AG74" s="48"/>
      <c r="AH74" s="48"/>
      <c r="AI74" s="48"/>
      <c r="AJ74" s="48"/>
      <c r="AK74" s="48"/>
      <c r="AL74" s="48"/>
      <c r="AM74" s="48"/>
      <c r="AN74" s="53">
        <f>A59</f>
        <v>46297</v>
      </c>
      <c r="AO74" s="54" t="str">
        <f>G60</f>
        <v>Consultorio N° 2</v>
      </c>
      <c r="AP74" s="55">
        <f t="shared" ref="AP74:AQ74" si="57">G61</f>
        <v>0</v>
      </c>
      <c r="AQ74" s="55">
        <f t="shared" si="57"/>
        <v>0</v>
      </c>
      <c r="AR74" s="55">
        <f>Y61</f>
        <v>0</v>
      </c>
      <c r="AS74" s="55">
        <f>W61</f>
        <v>0</v>
      </c>
      <c r="AT74" s="55">
        <f>W62</f>
        <v>0</v>
      </c>
      <c r="AU74" s="55">
        <f>Y62</f>
        <v>0</v>
      </c>
      <c r="AV74" s="55">
        <f>W63</f>
        <v>0</v>
      </c>
      <c r="AW74" s="55">
        <f>Y63</f>
        <v>0</v>
      </c>
      <c r="AX74" s="55">
        <f>Y64</f>
        <v>0</v>
      </c>
      <c r="AY74" s="55">
        <f>J64</f>
        <v>0</v>
      </c>
      <c r="AZ74" s="56"/>
      <c r="BA74" s="56"/>
      <c r="BB74" s="56"/>
      <c r="BC74" s="56"/>
      <c r="BD74" s="56"/>
      <c r="BE74" s="56"/>
      <c r="BF74" s="56"/>
      <c r="BG74" s="56"/>
      <c r="BH74" s="56"/>
      <c r="BI74" s="56"/>
      <c r="BJ74" s="56"/>
      <c r="BK74" s="56"/>
      <c r="BL74" s="56"/>
      <c r="BM74" s="56"/>
      <c r="BN74" s="56"/>
    </row>
    <row r="75" spans="1:66" ht="11.25" customHeight="1">
      <c r="A75" s="220"/>
      <c r="B75" s="38"/>
      <c r="C75" s="205"/>
      <c r="D75" s="208"/>
      <c r="E75" s="57" t="s">
        <v>44</v>
      </c>
      <c r="F75" s="58" t="str">
        <f>IF(D73&lt;&gt;"", VLOOKUP(D73,'Base de Datos'!$A$2:$D1268,4,FALSE()),"")</f>
        <v>V33432306</v>
      </c>
      <c r="G75" s="205"/>
      <c r="H75" s="208"/>
      <c r="I75" s="57" t="s">
        <v>44</v>
      </c>
      <c r="J75" s="58" t="str">
        <f>IF(H73&lt;&gt;"", VLOOKUP(H73,'Base de Datos'!$A$2:$D1268,4,FALSE()),"")</f>
        <v/>
      </c>
      <c r="K75" s="205"/>
      <c r="L75" s="208"/>
      <c r="M75" s="57" t="s">
        <v>44</v>
      </c>
      <c r="N75" s="58" t="str">
        <f>IF(L73&lt;&gt;"", VLOOKUP(L73,'Base de Datos'!$A$2:$D1268,4,FALSE()),"")</f>
        <v/>
      </c>
      <c r="O75" s="43"/>
      <c r="P75" s="132" t="s">
        <v>73</v>
      </c>
      <c r="Q75" s="133" t="s">
        <v>74</v>
      </c>
      <c r="R75" s="15"/>
      <c r="S75" s="229"/>
      <c r="T75" s="230"/>
      <c r="U75" s="59"/>
      <c r="V75" s="47"/>
      <c r="W75" s="229"/>
      <c r="X75" s="230"/>
      <c r="Y75" s="59"/>
      <c r="Z75" s="47"/>
      <c r="AA75" s="229"/>
      <c r="AB75" s="230"/>
      <c r="AC75" s="59"/>
      <c r="AD75" s="48"/>
      <c r="AE75" s="48"/>
      <c r="AF75" s="48"/>
      <c r="AG75" s="48"/>
      <c r="AH75" s="48"/>
      <c r="AI75" s="48"/>
      <c r="AJ75" s="48"/>
      <c r="AK75" s="48"/>
      <c r="AL75" s="48"/>
      <c r="AM75" s="48"/>
      <c r="AN75" s="53">
        <f>A59</f>
        <v>46297</v>
      </c>
      <c r="AO75" s="54" t="str">
        <f>G60</f>
        <v>Consultorio N° 2</v>
      </c>
      <c r="AP75" s="55">
        <f t="shared" ref="AP75:AQ75" si="58">G65</f>
        <v>0</v>
      </c>
      <c r="AQ75" s="55">
        <f t="shared" si="58"/>
        <v>0</v>
      </c>
      <c r="AR75" s="55">
        <f>Y65</f>
        <v>0</v>
      </c>
      <c r="AS75" s="55">
        <f>W65</f>
        <v>0</v>
      </c>
      <c r="AT75" s="55">
        <f>W66</f>
        <v>0</v>
      </c>
      <c r="AU75" s="55">
        <f>Y66</f>
        <v>0</v>
      </c>
      <c r="AV75" s="55">
        <f>W67</f>
        <v>0</v>
      </c>
      <c r="AW75" s="55">
        <f>Y67</f>
        <v>0</v>
      </c>
      <c r="AX75" s="55">
        <f>Y68</f>
        <v>0</v>
      </c>
      <c r="AY75" s="55">
        <f>J68</f>
        <v>0</v>
      </c>
      <c r="AZ75" s="56"/>
      <c r="BA75" s="56"/>
      <c r="BB75" s="56"/>
      <c r="BC75" s="56"/>
      <c r="BD75" s="56"/>
      <c r="BE75" s="56"/>
      <c r="BF75" s="56"/>
      <c r="BG75" s="56"/>
      <c r="BH75" s="56"/>
      <c r="BI75" s="56"/>
      <c r="BJ75" s="56"/>
      <c r="BK75" s="56"/>
      <c r="BL75" s="56"/>
      <c r="BM75" s="56"/>
      <c r="BN75" s="56"/>
    </row>
    <row r="76" spans="1:66" ht="11.25" customHeight="1">
      <c r="A76" s="221"/>
      <c r="B76" s="38"/>
      <c r="C76" s="206"/>
      <c r="D76" s="209"/>
      <c r="E76" s="85" t="s">
        <v>46</v>
      </c>
      <c r="F76" s="86" t="s">
        <v>55</v>
      </c>
      <c r="G76" s="206"/>
      <c r="H76" s="209"/>
      <c r="I76" s="85" t="s">
        <v>46</v>
      </c>
      <c r="J76" s="108"/>
      <c r="K76" s="206"/>
      <c r="L76" s="209"/>
      <c r="M76" s="85" t="s">
        <v>46</v>
      </c>
      <c r="N76" s="108"/>
      <c r="O76" s="43"/>
      <c r="P76" s="137" t="s">
        <v>52</v>
      </c>
      <c r="Q76" s="138" t="s">
        <v>76</v>
      </c>
      <c r="R76" s="15"/>
      <c r="S76" s="227" t="str">
        <f>IF(OR(S73="Empleado",S73="Familiar"),"Nombre del Empleado","N° Factura")</f>
        <v>N° Factura</v>
      </c>
      <c r="T76" s="228"/>
      <c r="U76" s="89"/>
      <c r="V76" s="47"/>
      <c r="W76" s="227" t="str">
        <f>IF(OR(W73="Empleado",W73="Familiar"),"Nombre del Empleado","N° Factura")</f>
        <v>N° Factura</v>
      </c>
      <c r="X76" s="228"/>
      <c r="Y76" s="89"/>
      <c r="Z76" s="47"/>
      <c r="AA76" s="227" t="str">
        <f>IF(OR(AA73="Empleado",AA73="Familiar"),"Nombre del Empleado","N° Factura")</f>
        <v>N° Factura</v>
      </c>
      <c r="AB76" s="228"/>
      <c r="AC76" s="89"/>
      <c r="AD76" s="48"/>
      <c r="AE76" s="48"/>
      <c r="AF76" s="48"/>
      <c r="AG76" s="48"/>
      <c r="AH76" s="48"/>
      <c r="AI76" s="48"/>
      <c r="AJ76" s="48"/>
      <c r="AK76" s="48"/>
      <c r="AL76" s="48"/>
      <c r="AM76" s="48"/>
      <c r="AN76" s="53">
        <f>A59</f>
        <v>46297</v>
      </c>
      <c r="AO76" s="54" t="str">
        <f>G60</f>
        <v>Consultorio N° 2</v>
      </c>
      <c r="AP76" s="55">
        <f t="shared" ref="AP76:AQ76" si="59">G69</f>
        <v>0</v>
      </c>
      <c r="AQ76" s="55">
        <f t="shared" si="59"/>
        <v>0</v>
      </c>
      <c r="AR76" s="55">
        <f>Y69</f>
        <v>0</v>
      </c>
      <c r="AS76" s="55">
        <f>W69</f>
        <v>0</v>
      </c>
      <c r="AT76" s="55">
        <f>W70</f>
        <v>0</v>
      </c>
      <c r="AU76" s="55">
        <f>Y70</f>
        <v>0</v>
      </c>
      <c r="AV76" s="55">
        <f>W71</f>
        <v>0</v>
      </c>
      <c r="AW76" s="55">
        <f>Y71</f>
        <v>0</v>
      </c>
      <c r="AX76" s="55">
        <f>Y72</f>
        <v>0</v>
      </c>
      <c r="AY76" s="55">
        <f>J72</f>
        <v>0</v>
      </c>
      <c r="AZ76" s="56"/>
      <c r="BA76" s="56"/>
      <c r="BB76" s="56"/>
      <c r="BC76" s="56"/>
      <c r="BD76" s="56"/>
      <c r="BE76" s="56"/>
      <c r="BF76" s="56"/>
      <c r="BG76" s="56"/>
      <c r="BH76" s="56"/>
      <c r="BI76" s="56"/>
      <c r="BJ76" s="56"/>
      <c r="BK76" s="56"/>
      <c r="BL76" s="56"/>
      <c r="BM76" s="56"/>
      <c r="BN76" s="56"/>
    </row>
    <row r="77" spans="1:66" ht="11.25" customHeight="1">
      <c r="A77" s="222">
        <f>A73+$Q$13/1440</f>
        <v>0.5</v>
      </c>
      <c r="B77" s="38"/>
      <c r="C77" s="204"/>
      <c r="D77" s="207"/>
      <c r="E77" s="40" t="s">
        <v>36</v>
      </c>
      <c r="F77" s="42" t="str">
        <f>IF(D77&lt;&gt;"", VLOOKUP(D77,'Base de Datos'!$A$2:$D1268,2,FALSE()),"")</f>
        <v/>
      </c>
      <c r="G77" s="226"/>
      <c r="H77" s="216"/>
      <c r="I77" s="40" t="s">
        <v>36</v>
      </c>
      <c r="J77" s="42" t="str">
        <f>IF(H77&lt;&gt;"", VLOOKUP(H77,'Base de Datos'!$A$2:$D1268,2,FALSE()),"")</f>
        <v/>
      </c>
      <c r="K77" s="204"/>
      <c r="L77" s="216"/>
      <c r="M77" s="40" t="s">
        <v>36</v>
      </c>
      <c r="N77" s="42" t="str">
        <f>IF(L77&lt;&gt;"", VLOOKUP(L77,'Base de Datos'!$A$2:$D1268,2,FALSE()),"")</f>
        <v/>
      </c>
      <c r="O77" s="43"/>
      <c r="P77" s="141" t="s">
        <v>78</v>
      </c>
      <c r="Q77" s="142" t="s">
        <v>79</v>
      </c>
      <c r="R77" s="15"/>
      <c r="S77" s="45"/>
      <c r="T77" s="45" t="s">
        <v>37</v>
      </c>
      <c r="U77" s="46"/>
      <c r="V77" s="47"/>
      <c r="W77" s="45"/>
      <c r="X77" s="45" t="s">
        <v>37</v>
      </c>
      <c r="Y77" s="46"/>
      <c r="Z77" s="47"/>
      <c r="AA77" s="45"/>
      <c r="AB77" s="45" t="s">
        <v>37</v>
      </c>
      <c r="AC77" s="46"/>
      <c r="AD77" s="48"/>
      <c r="AE77" s="48"/>
      <c r="AF77" s="48"/>
      <c r="AG77" s="48"/>
      <c r="AH77" s="48"/>
      <c r="AI77" s="48"/>
      <c r="AJ77" s="48"/>
      <c r="AK77" s="48"/>
      <c r="AL77" s="48"/>
      <c r="AM77" s="48"/>
      <c r="AN77" s="53">
        <f>A59</f>
        <v>46297</v>
      </c>
      <c r="AO77" s="54" t="str">
        <f>G60</f>
        <v>Consultorio N° 2</v>
      </c>
      <c r="AP77" s="55">
        <f t="shared" ref="AP77:AQ77" si="60">G73</f>
        <v>0</v>
      </c>
      <c r="AQ77" s="55">
        <f t="shared" si="60"/>
        <v>0</v>
      </c>
      <c r="AR77" s="55">
        <f>Y73</f>
        <v>0</v>
      </c>
      <c r="AS77" s="55">
        <f>W73</f>
        <v>0</v>
      </c>
      <c r="AT77" s="55">
        <f>W74</f>
        <v>0</v>
      </c>
      <c r="AU77" s="55">
        <f>Y74</f>
        <v>0</v>
      </c>
      <c r="AV77" s="55">
        <f>W75</f>
        <v>0</v>
      </c>
      <c r="AW77" s="55">
        <f>Y75</f>
        <v>0</v>
      </c>
      <c r="AX77" s="55">
        <f>Y76</f>
        <v>0</v>
      </c>
      <c r="AY77" s="55">
        <f>J76</f>
        <v>0</v>
      </c>
      <c r="AZ77" s="56"/>
      <c r="BA77" s="56"/>
      <c r="BB77" s="56"/>
      <c r="BC77" s="56"/>
      <c r="BD77" s="56"/>
      <c r="BE77" s="56"/>
      <c r="BF77" s="56"/>
      <c r="BG77" s="56"/>
      <c r="BH77" s="56"/>
      <c r="BI77" s="56"/>
      <c r="BJ77" s="56"/>
      <c r="BK77" s="56"/>
      <c r="BL77" s="56"/>
      <c r="BM77" s="56"/>
      <c r="BN77" s="56"/>
    </row>
    <row r="78" spans="1:66" ht="11.25" customHeight="1">
      <c r="A78" s="220"/>
      <c r="B78" s="38"/>
      <c r="C78" s="205"/>
      <c r="D78" s="208"/>
      <c r="E78" s="57" t="s">
        <v>42</v>
      </c>
      <c r="F78" s="58" t="str">
        <f>IF(D77&lt;&gt;"", VLOOKUP(D77,'Base de Datos'!$A$2:$D1268,3,FALSE()),"")</f>
        <v/>
      </c>
      <c r="G78" s="205"/>
      <c r="H78" s="208"/>
      <c r="I78" s="57" t="s">
        <v>42</v>
      </c>
      <c r="J78" s="58" t="str">
        <f>IF(H77&lt;&gt;"", VLOOKUP(H77,'Base de Datos'!$A$2:$D1268,3,FALSE()),"")</f>
        <v/>
      </c>
      <c r="K78" s="205"/>
      <c r="L78" s="208"/>
      <c r="M78" s="57" t="s">
        <v>42</v>
      </c>
      <c r="N78" s="58" t="str">
        <f>IF(L77&lt;&gt;"", VLOOKUP(L77,'Base de Datos'!$A$2:$D1268,3,FALSE()),"")</f>
        <v/>
      </c>
      <c r="O78" s="43"/>
      <c r="P78" s="1"/>
      <c r="Q78" s="147"/>
      <c r="R78" s="15"/>
      <c r="S78" s="229"/>
      <c r="T78" s="230"/>
      <c r="U78" s="59"/>
      <c r="V78" s="47"/>
      <c r="W78" s="229"/>
      <c r="X78" s="230"/>
      <c r="Y78" s="59"/>
      <c r="Z78" s="47"/>
      <c r="AA78" s="229"/>
      <c r="AB78" s="230"/>
      <c r="AC78" s="59"/>
      <c r="AD78" s="48"/>
      <c r="AE78" s="48"/>
      <c r="AF78" s="48"/>
      <c r="AG78" s="48"/>
      <c r="AH78" s="48"/>
      <c r="AI78" s="48"/>
      <c r="AJ78" s="48"/>
      <c r="AK78" s="48"/>
      <c r="AL78" s="48"/>
      <c r="AM78" s="48"/>
      <c r="AN78" s="53">
        <f>A59</f>
        <v>46297</v>
      </c>
      <c r="AO78" s="149" t="str">
        <f>G60</f>
        <v>Consultorio N° 2</v>
      </c>
      <c r="AP78" s="55">
        <f t="shared" ref="AP78:AQ78" si="61">G77</f>
        <v>0</v>
      </c>
      <c r="AQ78" s="55">
        <f t="shared" si="61"/>
        <v>0</v>
      </c>
      <c r="AR78" s="55">
        <f>Y77</f>
        <v>0</v>
      </c>
      <c r="AS78" s="55">
        <f>W77</f>
        <v>0</v>
      </c>
      <c r="AT78" s="55">
        <f>W78</f>
        <v>0</v>
      </c>
      <c r="AU78" s="55">
        <f>Y78</f>
        <v>0</v>
      </c>
      <c r="AV78" s="55">
        <f>W79</f>
        <v>0</v>
      </c>
      <c r="AW78" s="55">
        <f>Y79</f>
        <v>0</v>
      </c>
      <c r="AX78" s="55">
        <f>Y80</f>
        <v>0</v>
      </c>
      <c r="AY78" s="55">
        <f>J80</f>
        <v>0</v>
      </c>
      <c r="AZ78" s="56"/>
      <c r="BA78" s="56"/>
      <c r="BB78" s="56"/>
      <c r="BC78" s="56"/>
      <c r="BD78" s="56"/>
      <c r="BE78" s="56"/>
      <c r="BF78" s="56"/>
      <c r="BG78" s="56"/>
      <c r="BH78" s="56"/>
      <c r="BI78" s="56"/>
      <c r="BJ78" s="56"/>
      <c r="BK78" s="56"/>
      <c r="BL78" s="56"/>
      <c r="BM78" s="56"/>
      <c r="BN78" s="56"/>
    </row>
    <row r="79" spans="1:66" ht="11.25" customHeight="1">
      <c r="A79" s="220"/>
      <c r="B79" s="38"/>
      <c r="C79" s="205"/>
      <c r="D79" s="208"/>
      <c r="E79" s="57" t="s">
        <v>44</v>
      </c>
      <c r="F79" s="58" t="str">
        <f>IF(D77&lt;&gt;"", VLOOKUP(D77,'Base de Datos'!$A$2:$D1268,4,FALSE()),"")</f>
        <v/>
      </c>
      <c r="G79" s="205"/>
      <c r="H79" s="208"/>
      <c r="I79" s="57" t="s">
        <v>44</v>
      </c>
      <c r="J79" s="58" t="str">
        <f>IF(H77&lt;&gt;"", VLOOKUP(H77,'Base de Datos'!$A$2:$D1268,4,FALSE()),"")</f>
        <v/>
      </c>
      <c r="K79" s="205"/>
      <c r="L79" s="208"/>
      <c r="M79" s="57" t="s">
        <v>44</v>
      </c>
      <c r="N79" s="58" t="str">
        <f>IF(L77&lt;&gt;"", VLOOKUP(L77,'Base de Datos'!$A$2:$D1268,4,FALSE()),"")</f>
        <v/>
      </c>
      <c r="O79" s="43"/>
      <c r="P79" s="1"/>
      <c r="Q79" s="150"/>
      <c r="R79" s="15"/>
      <c r="S79" s="229"/>
      <c r="T79" s="230"/>
      <c r="U79" s="59"/>
      <c r="V79" s="47"/>
      <c r="W79" s="229"/>
      <c r="X79" s="230"/>
      <c r="Y79" s="59"/>
      <c r="Z79" s="47"/>
      <c r="AA79" s="229"/>
      <c r="AB79" s="230"/>
      <c r="AC79" s="59"/>
      <c r="AD79" s="48"/>
      <c r="AE79" s="48"/>
      <c r="AF79" s="48"/>
      <c r="AG79" s="48"/>
      <c r="AH79" s="48"/>
      <c r="AI79" s="48"/>
      <c r="AJ79" s="48"/>
      <c r="AK79" s="48"/>
      <c r="AL79" s="48"/>
      <c r="AM79" s="48"/>
      <c r="AN79" s="53">
        <f>A59</f>
        <v>46297</v>
      </c>
      <c r="AO79" s="54" t="str">
        <f>G60</f>
        <v>Consultorio N° 2</v>
      </c>
      <c r="AP79" s="55">
        <f t="shared" ref="AP79:AQ79" si="62">G81</f>
        <v>0</v>
      </c>
      <c r="AQ79" s="55">
        <f t="shared" si="62"/>
        <v>0</v>
      </c>
      <c r="AR79" s="55">
        <f>Y81</f>
        <v>0</v>
      </c>
      <c r="AS79" s="55">
        <f>W81</f>
        <v>0</v>
      </c>
      <c r="AT79" s="55">
        <f>W82</f>
        <v>0</v>
      </c>
      <c r="AU79" s="55">
        <f>Y82</f>
        <v>0</v>
      </c>
      <c r="AV79" s="55">
        <f>W83</f>
        <v>0</v>
      </c>
      <c r="AW79" s="55">
        <f>Y83</f>
        <v>0</v>
      </c>
      <c r="AX79" s="55">
        <f>Y84</f>
        <v>0</v>
      </c>
      <c r="AY79" s="55">
        <f>J84</f>
        <v>0</v>
      </c>
      <c r="AZ79" s="56"/>
      <c r="BA79" s="56"/>
      <c r="BB79" s="56"/>
      <c r="BC79" s="56"/>
      <c r="BD79" s="56"/>
      <c r="BE79" s="56"/>
      <c r="BF79" s="56"/>
      <c r="BG79" s="56"/>
      <c r="BH79" s="56"/>
      <c r="BI79" s="56"/>
      <c r="BJ79" s="56"/>
      <c r="BK79" s="56"/>
      <c r="BL79" s="56"/>
      <c r="BM79" s="56"/>
      <c r="BN79" s="56"/>
    </row>
    <row r="80" spans="1:66" ht="11.25" customHeight="1">
      <c r="A80" s="221"/>
      <c r="B80" s="38"/>
      <c r="C80" s="206"/>
      <c r="D80" s="209"/>
      <c r="E80" s="85" t="s">
        <v>46</v>
      </c>
      <c r="F80" s="86"/>
      <c r="G80" s="206"/>
      <c r="H80" s="209"/>
      <c r="I80" s="85" t="s">
        <v>46</v>
      </c>
      <c r="J80" s="108"/>
      <c r="K80" s="206"/>
      <c r="L80" s="209"/>
      <c r="M80" s="85" t="s">
        <v>46</v>
      </c>
      <c r="N80" s="108"/>
      <c r="O80" s="43"/>
      <c r="P80" s="1"/>
      <c r="Q80" s="150"/>
      <c r="R80" s="15"/>
      <c r="S80" s="227" t="str">
        <f>IF(OR(S77="Empleado",S77="Familiar"),"Nombre del Empleado","N° Factura")</f>
        <v>N° Factura</v>
      </c>
      <c r="T80" s="228"/>
      <c r="U80" s="89"/>
      <c r="V80" s="47"/>
      <c r="W80" s="227" t="str">
        <f>IF(OR(W77="Empleado",W77="Familiar"),"Nombre del Empleado","N° Factura")</f>
        <v>N° Factura</v>
      </c>
      <c r="X80" s="228"/>
      <c r="Y80" s="89"/>
      <c r="Z80" s="47"/>
      <c r="AA80" s="227" t="str">
        <f>IF(OR(AA77="Empleado",AA77="Familiar"),"Nombre del Empleado","N° Factura")</f>
        <v>N° Factura</v>
      </c>
      <c r="AB80" s="228"/>
      <c r="AC80" s="89"/>
      <c r="AD80" s="48"/>
      <c r="AE80" s="48"/>
      <c r="AF80" s="48"/>
      <c r="AG80" s="48"/>
      <c r="AH80" s="48"/>
      <c r="AI80" s="48"/>
      <c r="AJ80" s="48"/>
      <c r="AK80" s="48"/>
      <c r="AL80" s="48"/>
      <c r="AM80" s="48"/>
      <c r="AN80" s="53">
        <f>A59</f>
        <v>46297</v>
      </c>
      <c r="AO80" s="54" t="str">
        <f>G60</f>
        <v>Consultorio N° 2</v>
      </c>
      <c r="AP80" s="55">
        <f t="shared" ref="AP80:AQ80" si="63">G85</f>
        <v>0</v>
      </c>
      <c r="AQ80" s="55">
        <f t="shared" si="63"/>
        <v>0</v>
      </c>
      <c r="AR80" s="55">
        <f>Y85</f>
        <v>0</v>
      </c>
      <c r="AS80" s="55">
        <f>W85</f>
        <v>0</v>
      </c>
      <c r="AT80" s="55">
        <f>W86</f>
        <v>0</v>
      </c>
      <c r="AU80" s="55">
        <f>Y86</f>
        <v>0</v>
      </c>
      <c r="AV80" s="55">
        <f>W87</f>
        <v>0</v>
      </c>
      <c r="AW80" s="55">
        <f>Y87</f>
        <v>0</v>
      </c>
      <c r="AX80" s="55">
        <f>Y88</f>
        <v>0</v>
      </c>
      <c r="AY80" s="55">
        <f>J88</f>
        <v>0</v>
      </c>
      <c r="AZ80" s="56"/>
      <c r="BA80" s="56"/>
      <c r="BB80" s="56"/>
      <c r="BC80" s="56"/>
      <c r="BD80" s="56"/>
      <c r="BE80" s="56"/>
      <c r="BF80" s="56"/>
      <c r="BG80" s="56"/>
      <c r="BH80" s="56"/>
      <c r="BI80" s="56"/>
      <c r="BJ80" s="56"/>
      <c r="BK80" s="56"/>
      <c r="BL80" s="56"/>
      <c r="BM80" s="56"/>
      <c r="BN80" s="56"/>
    </row>
    <row r="81" spans="1:66" ht="11.25" customHeight="1">
      <c r="A81" s="222">
        <f>A77+$Q$13/1440</f>
        <v>0.54166666666666663</v>
      </c>
      <c r="B81" s="38"/>
      <c r="C81" s="204"/>
      <c r="D81" s="207"/>
      <c r="E81" s="40" t="s">
        <v>36</v>
      </c>
      <c r="F81" s="42" t="str">
        <f>IF(D81&lt;&gt;"", VLOOKUP(D81,'Base de Datos'!$A$2:$D1268,2,FALSE()),"")</f>
        <v/>
      </c>
      <c r="G81" s="204"/>
      <c r="H81" s="216"/>
      <c r="I81" s="40" t="s">
        <v>36</v>
      </c>
      <c r="J81" s="42" t="str">
        <f>IF(H81&lt;&gt;"", VLOOKUP(H81,'Base de Datos'!$A$2:$D1268,2,FALSE()),"")</f>
        <v/>
      </c>
      <c r="K81" s="204"/>
      <c r="L81" s="216"/>
      <c r="M81" s="40" t="s">
        <v>36</v>
      </c>
      <c r="N81" s="42" t="str">
        <f>IF(L81&lt;&gt;"", VLOOKUP(L81,'Base de Datos'!$A$2:$D1268,2,FALSE()),"")</f>
        <v/>
      </c>
      <c r="O81" s="43"/>
      <c r="P81" s="1"/>
      <c r="Q81" s="150"/>
      <c r="R81" s="15"/>
      <c r="S81" s="45"/>
      <c r="T81" s="45" t="s">
        <v>37</v>
      </c>
      <c r="U81" s="46"/>
      <c r="V81" s="47"/>
      <c r="W81" s="45"/>
      <c r="X81" s="45" t="s">
        <v>37</v>
      </c>
      <c r="Y81" s="46"/>
      <c r="Z81" s="47"/>
      <c r="AA81" s="45"/>
      <c r="AB81" s="45" t="s">
        <v>37</v>
      </c>
      <c r="AC81" s="46"/>
      <c r="AD81" s="48"/>
      <c r="AE81" s="48"/>
      <c r="AF81" s="48"/>
      <c r="AG81" s="48"/>
      <c r="AH81" s="48"/>
      <c r="AI81" s="48"/>
      <c r="AJ81" s="48"/>
      <c r="AK81" s="48"/>
      <c r="AL81" s="48"/>
      <c r="AM81" s="48"/>
      <c r="AN81" s="53">
        <f>A59</f>
        <v>46297</v>
      </c>
      <c r="AO81" s="54" t="str">
        <f>G60</f>
        <v>Consultorio N° 2</v>
      </c>
      <c r="AP81" s="55">
        <f t="shared" ref="AP81:AQ81" si="64">G89</f>
        <v>0</v>
      </c>
      <c r="AQ81" s="55">
        <f t="shared" si="64"/>
        <v>0</v>
      </c>
      <c r="AR81" s="55">
        <f>Y89</f>
        <v>0</v>
      </c>
      <c r="AS81" s="55">
        <f>W89</f>
        <v>0</v>
      </c>
      <c r="AT81" s="55">
        <f>W90</f>
        <v>0</v>
      </c>
      <c r="AU81" s="55">
        <f>Y90</f>
        <v>0</v>
      </c>
      <c r="AV81" s="55">
        <f>W91</f>
        <v>0</v>
      </c>
      <c r="AW81" s="55">
        <f>Y91</f>
        <v>0</v>
      </c>
      <c r="AX81" s="55">
        <f>Y92</f>
        <v>0</v>
      </c>
      <c r="AY81" s="55">
        <f>J92</f>
        <v>0</v>
      </c>
      <c r="AZ81" s="56"/>
      <c r="BA81" s="56"/>
      <c r="BB81" s="56"/>
      <c r="BC81" s="56"/>
      <c r="BD81" s="56"/>
      <c r="BE81" s="56"/>
      <c r="BF81" s="56"/>
      <c r="BG81" s="56"/>
      <c r="BH81" s="56"/>
      <c r="BI81" s="56"/>
      <c r="BJ81" s="56"/>
      <c r="BK81" s="56"/>
      <c r="BL81" s="56"/>
      <c r="BM81" s="56"/>
      <c r="BN81" s="56"/>
    </row>
    <row r="82" spans="1:66" ht="11.25" customHeight="1">
      <c r="A82" s="220"/>
      <c r="B82" s="38"/>
      <c r="C82" s="205"/>
      <c r="D82" s="208"/>
      <c r="E82" s="57" t="s">
        <v>42</v>
      </c>
      <c r="F82" s="58" t="str">
        <f>IF(D81&lt;&gt;"", VLOOKUP(D81,'Base de Datos'!$A$2:$D1268,3,FALSE()),"")</f>
        <v/>
      </c>
      <c r="G82" s="205"/>
      <c r="H82" s="208"/>
      <c r="I82" s="57" t="s">
        <v>42</v>
      </c>
      <c r="J82" s="58" t="str">
        <f>IF(H81&lt;&gt;"", VLOOKUP(H81,'Base de Datos'!$A$2:$D1268,3,FALSE()),"")</f>
        <v/>
      </c>
      <c r="K82" s="205"/>
      <c r="L82" s="208"/>
      <c r="M82" s="57" t="s">
        <v>42</v>
      </c>
      <c r="N82" s="58" t="str">
        <f>IF(L81&lt;&gt;"", VLOOKUP(L81,'Base de Datos'!$A$2:$D1268,3,FALSE()),"")</f>
        <v/>
      </c>
      <c r="O82" s="43"/>
      <c r="P82" s="1"/>
      <c r="Q82" s="1"/>
      <c r="R82" s="15"/>
      <c r="S82" s="229"/>
      <c r="T82" s="230"/>
      <c r="U82" s="59"/>
      <c r="V82" s="47"/>
      <c r="W82" s="229"/>
      <c r="X82" s="230"/>
      <c r="Y82" s="59"/>
      <c r="Z82" s="47"/>
      <c r="AA82" s="229"/>
      <c r="AB82" s="230"/>
      <c r="AC82" s="59"/>
      <c r="AD82" s="48"/>
      <c r="AE82" s="48"/>
      <c r="AF82" s="48"/>
      <c r="AG82" s="48"/>
      <c r="AH82" s="48"/>
      <c r="AI82" s="48"/>
      <c r="AJ82" s="48"/>
      <c r="AK82" s="48"/>
      <c r="AL82" s="48"/>
      <c r="AM82" s="48"/>
      <c r="AN82" s="53">
        <f>A59</f>
        <v>46297</v>
      </c>
      <c r="AO82" s="54" t="str">
        <f>G60</f>
        <v>Consultorio N° 2</v>
      </c>
      <c r="AP82" s="55">
        <f t="shared" ref="AP82:AQ82" si="65">G93</f>
        <v>0</v>
      </c>
      <c r="AQ82" s="55">
        <f t="shared" si="65"/>
        <v>0</v>
      </c>
      <c r="AR82" s="55">
        <f>Y93</f>
        <v>0</v>
      </c>
      <c r="AS82" s="55">
        <f>W93</f>
        <v>0</v>
      </c>
      <c r="AT82" s="55">
        <f>W94</f>
        <v>0</v>
      </c>
      <c r="AU82" s="55">
        <f>Y94</f>
        <v>0</v>
      </c>
      <c r="AV82" s="55">
        <f>W95</f>
        <v>0</v>
      </c>
      <c r="AW82" s="55">
        <f>Y95</f>
        <v>0</v>
      </c>
      <c r="AX82" s="55">
        <f>Y96</f>
        <v>0</v>
      </c>
      <c r="AY82" s="55">
        <f>J96</f>
        <v>0</v>
      </c>
      <c r="AZ82" s="56"/>
      <c r="BA82" s="56"/>
      <c r="BB82" s="56"/>
      <c r="BC82" s="56"/>
      <c r="BD82" s="56"/>
      <c r="BE82" s="56"/>
      <c r="BF82" s="56"/>
      <c r="BG82" s="56"/>
      <c r="BH82" s="56"/>
      <c r="BI82" s="56"/>
      <c r="BJ82" s="56"/>
      <c r="BK82" s="56"/>
      <c r="BL82" s="56"/>
      <c r="BM82" s="56"/>
      <c r="BN82" s="56"/>
    </row>
    <row r="83" spans="1:66" ht="11.25" customHeight="1">
      <c r="A83" s="220"/>
      <c r="B83" s="38"/>
      <c r="C83" s="205"/>
      <c r="D83" s="208"/>
      <c r="E83" s="57" t="s">
        <v>44</v>
      </c>
      <c r="F83" s="58" t="str">
        <f>IF(D81&lt;&gt;"", VLOOKUP(D81,'Base de Datos'!$A$2:$D1268,4,FALSE()),"")</f>
        <v/>
      </c>
      <c r="G83" s="205"/>
      <c r="H83" s="208"/>
      <c r="I83" s="57" t="s">
        <v>44</v>
      </c>
      <c r="J83" s="58" t="str">
        <f>IF(H81&lt;&gt;"", VLOOKUP(H81,'Base de Datos'!$A$2:$D1268,4,FALSE()),"")</f>
        <v/>
      </c>
      <c r="K83" s="205"/>
      <c r="L83" s="208"/>
      <c r="M83" s="57" t="s">
        <v>44</v>
      </c>
      <c r="N83" s="58" t="str">
        <f>IF(L81&lt;&gt;"", VLOOKUP(L81,'Base de Datos'!$A$2:$D1268,4,FALSE()),"")</f>
        <v/>
      </c>
      <c r="O83" s="1"/>
      <c r="P83" s="1"/>
      <c r="Q83" s="1"/>
      <c r="R83" s="15"/>
      <c r="S83" s="229"/>
      <c r="T83" s="230"/>
      <c r="U83" s="59"/>
      <c r="V83" s="47"/>
      <c r="W83" s="229"/>
      <c r="X83" s="230"/>
      <c r="Y83" s="59"/>
      <c r="Z83" s="47"/>
      <c r="AA83" s="229"/>
      <c r="AB83" s="230"/>
      <c r="AC83" s="59"/>
      <c r="AD83" s="48"/>
      <c r="AE83" s="48"/>
      <c r="AF83" s="48"/>
      <c r="AG83" s="48"/>
      <c r="AH83" s="48"/>
      <c r="AI83" s="48"/>
      <c r="AJ83" s="48"/>
      <c r="AK83" s="48"/>
      <c r="AL83" s="48"/>
      <c r="AM83" s="48"/>
      <c r="AN83" s="53">
        <f>A59</f>
        <v>46297</v>
      </c>
      <c r="AO83" s="54" t="str">
        <f>G60</f>
        <v>Consultorio N° 2</v>
      </c>
      <c r="AP83" s="55">
        <f t="shared" ref="AP83:AQ83" si="66">G97</f>
        <v>0</v>
      </c>
      <c r="AQ83" s="55">
        <f t="shared" si="66"/>
        <v>0</v>
      </c>
      <c r="AR83" s="55">
        <f>Y97</f>
        <v>0</v>
      </c>
      <c r="AS83" s="55">
        <f>W97</f>
        <v>0</v>
      </c>
      <c r="AT83" s="55">
        <f>W98</f>
        <v>0</v>
      </c>
      <c r="AU83" s="55">
        <f>Y98</f>
        <v>0</v>
      </c>
      <c r="AV83" s="55">
        <f>W99</f>
        <v>0</v>
      </c>
      <c r="AW83" s="55">
        <f>Y99</f>
        <v>0</v>
      </c>
      <c r="AX83" s="55">
        <f>Y100</f>
        <v>0</v>
      </c>
      <c r="AY83" s="55">
        <f>J100</f>
        <v>0</v>
      </c>
      <c r="AZ83" s="56"/>
      <c r="BA83" s="56"/>
      <c r="BB83" s="56"/>
      <c r="BC83" s="56"/>
      <c r="BD83" s="56"/>
      <c r="BE83" s="56"/>
      <c r="BF83" s="56"/>
      <c r="BG83" s="56"/>
      <c r="BH83" s="56"/>
      <c r="BI83" s="56"/>
      <c r="BJ83" s="56"/>
      <c r="BK83" s="56"/>
      <c r="BL83" s="56"/>
      <c r="BM83" s="56"/>
      <c r="BN83" s="56"/>
    </row>
    <row r="84" spans="1:66" ht="11.25" customHeight="1">
      <c r="A84" s="221"/>
      <c r="B84" s="38"/>
      <c r="C84" s="206"/>
      <c r="D84" s="209"/>
      <c r="E84" s="85" t="s">
        <v>46</v>
      </c>
      <c r="F84" s="86"/>
      <c r="G84" s="206"/>
      <c r="H84" s="209"/>
      <c r="I84" s="85" t="s">
        <v>46</v>
      </c>
      <c r="J84" s="108"/>
      <c r="K84" s="206"/>
      <c r="L84" s="209"/>
      <c r="M84" s="85" t="s">
        <v>46</v>
      </c>
      <c r="N84" s="108"/>
      <c r="O84" s="43"/>
      <c r="P84" s="1"/>
      <c r="Q84" s="1"/>
      <c r="R84" s="15"/>
      <c r="S84" s="227" t="str">
        <f>IF(OR(S81="Empleado",S81="Familiar"),"Nombre del Empleado","N° Factura")</f>
        <v>N° Factura</v>
      </c>
      <c r="T84" s="228"/>
      <c r="U84" s="89"/>
      <c r="V84" s="47"/>
      <c r="W84" s="227" t="str">
        <f>IF(OR(W81="Empleado",W81="Familiar"),"Nombre del Empleado","N° Factura")</f>
        <v>N° Factura</v>
      </c>
      <c r="X84" s="228"/>
      <c r="Y84" s="89"/>
      <c r="Z84" s="47"/>
      <c r="AA84" s="227" t="str">
        <f>IF(OR(AA81="Empleado",AA81="Familiar"),"Nombre del Empleado","N° Factura")</f>
        <v>N° Factura</v>
      </c>
      <c r="AB84" s="228"/>
      <c r="AC84" s="89"/>
      <c r="AD84" s="48"/>
      <c r="AE84" s="48"/>
      <c r="AF84" s="48"/>
      <c r="AG84" s="48"/>
      <c r="AH84" s="48"/>
      <c r="AI84" s="48"/>
      <c r="AJ84" s="48"/>
      <c r="AK84" s="48"/>
      <c r="AL84" s="48"/>
      <c r="AM84" s="48"/>
      <c r="AN84" s="53">
        <f>A59</f>
        <v>46297</v>
      </c>
      <c r="AO84" s="54" t="str">
        <f>K60</f>
        <v>Consultorio N° 3</v>
      </c>
      <c r="AP84" s="55">
        <f t="shared" ref="AP84:AQ84" si="67">K61</f>
        <v>0</v>
      </c>
      <c r="AQ84" s="55">
        <f t="shared" si="67"/>
        <v>0</v>
      </c>
      <c r="AR84" s="55">
        <f>AC61</f>
        <v>0</v>
      </c>
      <c r="AS84" s="55">
        <f>AA61</f>
        <v>0</v>
      </c>
      <c r="AT84" s="55">
        <f>AA62</f>
        <v>0</v>
      </c>
      <c r="AU84" s="55">
        <f>AC62</f>
        <v>0</v>
      </c>
      <c r="AV84" s="55">
        <f>AA63</f>
        <v>0</v>
      </c>
      <c r="AW84" s="55">
        <f>AC63</f>
        <v>0</v>
      </c>
      <c r="AX84" s="55">
        <f>AC64</f>
        <v>0</v>
      </c>
      <c r="AY84" s="55">
        <f>N64</f>
        <v>0</v>
      </c>
      <c r="AZ84" s="56"/>
      <c r="BA84" s="56"/>
      <c r="BB84" s="56"/>
      <c r="BC84" s="56"/>
      <c r="BD84" s="56"/>
      <c r="BE84" s="56"/>
      <c r="BF84" s="56"/>
      <c r="BG84" s="56"/>
      <c r="BH84" s="56"/>
      <c r="BI84" s="56"/>
      <c r="BJ84" s="56"/>
      <c r="BK84" s="56"/>
      <c r="BL84" s="56"/>
      <c r="BM84" s="56"/>
      <c r="BN84" s="56"/>
    </row>
    <row r="85" spans="1:66" ht="11.25" customHeight="1">
      <c r="A85" s="222">
        <f>A81+$Q$13/1440</f>
        <v>0.58333333333333326</v>
      </c>
      <c r="B85" s="38"/>
      <c r="C85" s="204"/>
      <c r="D85" s="207"/>
      <c r="E85" s="40" t="s">
        <v>36</v>
      </c>
      <c r="F85" s="42" t="str">
        <f>IF(D85&lt;&gt;"", VLOOKUP(D85,'Base de Datos'!$A$2:$D1268,2,FALSE()),"")</f>
        <v/>
      </c>
      <c r="G85" s="204"/>
      <c r="H85" s="216"/>
      <c r="I85" s="40" t="s">
        <v>36</v>
      </c>
      <c r="J85" s="42" t="str">
        <f>IF(H85&lt;&gt;"", VLOOKUP(H85,'Base de Datos'!$A$2:$D1268,2,FALSE()),"")</f>
        <v/>
      </c>
      <c r="K85" s="204"/>
      <c r="L85" s="216"/>
      <c r="M85" s="40" t="s">
        <v>36</v>
      </c>
      <c r="N85" s="42" t="str">
        <f>IF(L85&lt;&gt;"", VLOOKUP(L85,'Base de Datos'!$A$2:$D1268,2,FALSE()),"")</f>
        <v/>
      </c>
      <c r="O85" s="43"/>
      <c r="P85" s="151"/>
      <c r="Q85" s="1"/>
      <c r="R85" s="15"/>
      <c r="S85" s="45"/>
      <c r="T85" s="45" t="s">
        <v>37</v>
      </c>
      <c r="U85" s="46"/>
      <c r="V85" s="47"/>
      <c r="W85" s="45"/>
      <c r="X85" s="45" t="s">
        <v>37</v>
      </c>
      <c r="Y85" s="46"/>
      <c r="Z85" s="47"/>
      <c r="AA85" s="45"/>
      <c r="AB85" s="45" t="s">
        <v>37</v>
      </c>
      <c r="AC85" s="46"/>
      <c r="AD85" s="48"/>
      <c r="AE85" s="48"/>
      <c r="AF85" s="48"/>
      <c r="AG85" s="48"/>
      <c r="AH85" s="48"/>
      <c r="AI85" s="48"/>
      <c r="AJ85" s="48"/>
      <c r="AK85" s="48"/>
      <c r="AL85" s="48"/>
      <c r="AM85" s="48"/>
      <c r="AN85" s="53">
        <f>A59</f>
        <v>46297</v>
      </c>
      <c r="AO85" s="54" t="str">
        <f>K60</f>
        <v>Consultorio N° 3</v>
      </c>
      <c r="AP85" s="55">
        <f t="shared" ref="AP85:AQ85" si="68">K65</f>
        <v>0</v>
      </c>
      <c r="AQ85" s="55">
        <f t="shared" si="68"/>
        <v>0</v>
      </c>
      <c r="AR85" s="55">
        <f>AC65</f>
        <v>0</v>
      </c>
      <c r="AS85" s="55">
        <f>AA65</f>
        <v>0</v>
      </c>
      <c r="AT85" s="55">
        <f>AA66</f>
        <v>0</v>
      </c>
      <c r="AU85" s="55">
        <f>AC66</f>
        <v>0</v>
      </c>
      <c r="AV85" s="55">
        <f>AA67</f>
        <v>0</v>
      </c>
      <c r="AW85" s="55">
        <f>AC67</f>
        <v>0</v>
      </c>
      <c r="AX85" s="55">
        <f>AC68</f>
        <v>0</v>
      </c>
      <c r="AY85" s="55">
        <f>N68</f>
        <v>0</v>
      </c>
      <c r="AZ85" s="56"/>
      <c r="BA85" s="56"/>
      <c r="BB85" s="56"/>
      <c r="BC85" s="56"/>
      <c r="BD85" s="56"/>
      <c r="BE85" s="56"/>
      <c r="BF85" s="56"/>
      <c r="BG85" s="56"/>
      <c r="BH85" s="56"/>
      <c r="BI85" s="56"/>
      <c r="BJ85" s="56"/>
      <c r="BK85" s="56"/>
      <c r="BL85" s="56"/>
      <c r="BM85" s="56"/>
      <c r="BN85" s="56"/>
    </row>
    <row r="86" spans="1:66" ht="11.25" customHeight="1">
      <c r="A86" s="220"/>
      <c r="B86" s="38"/>
      <c r="C86" s="205"/>
      <c r="D86" s="208"/>
      <c r="E86" s="57" t="s">
        <v>42</v>
      </c>
      <c r="F86" s="58" t="str">
        <f>IF(D85&lt;&gt;"", VLOOKUP(D85,'Base de Datos'!$A$2:$D1268,3,FALSE()),"")</f>
        <v/>
      </c>
      <c r="G86" s="205"/>
      <c r="H86" s="208"/>
      <c r="I86" s="57" t="s">
        <v>42</v>
      </c>
      <c r="J86" s="58" t="str">
        <f>IF(H85&lt;&gt;"", VLOOKUP(H85,'Base de Datos'!$A$2:$D1268,3,FALSE()),"")</f>
        <v/>
      </c>
      <c r="K86" s="205"/>
      <c r="L86" s="208"/>
      <c r="M86" s="57" t="s">
        <v>42</v>
      </c>
      <c r="N86" s="58" t="str">
        <f>IF(L85&lt;&gt;"", VLOOKUP(L85,'Base de Datos'!$A$2:$D1268,3,FALSE()),"")</f>
        <v/>
      </c>
      <c r="O86" s="43"/>
      <c r="P86" s="151"/>
      <c r="Q86" s="152"/>
      <c r="R86" s="15"/>
      <c r="S86" s="229"/>
      <c r="T86" s="230"/>
      <c r="U86" s="59"/>
      <c r="V86" s="47"/>
      <c r="W86" s="229"/>
      <c r="X86" s="230"/>
      <c r="Y86" s="59"/>
      <c r="Z86" s="47"/>
      <c r="AA86" s="229"/>
      <c r="AB86" s="230"/>
      <c r="AC86" s="59"/>
      <c r="AD86" s="48"/>
      <c r="AE86" s="48"/>
      <c r="AF86" s="48"/>
      <c r="AG86" s="48"/>
      <c r="AH86" s="48"/>
      <c r="AI86" s="48"/>
      <c r="AJ86" s="48"/>
      <c r="AK86" s="48"/>
      <c r="AL86" s="48"/>
      <c r="AM86" s="48"/>
      <c r="AN86" s="53">
        <f>A59</f>
        <v>46297</v>
      </c>
      <c r="AO86" s="54" t="str">
        <f>K60</f>
        <v>Consultorio N° 3</v>
      </c>
      <c r="AP86" s="55">
        <f t="shared" ref="AP86:AQ86" si="69">K69</f>
        <v>0</v>
      </c>
      <c r="AQ86" s="55">
        <f t="shared" si="69"/>
        <v>0</v>
      </c>
      <c r="AR86" s="55">
        <f>AC69</f>
        <v>0</v>
      </c>
      <c r="AS86" s="55">
        <f>AA69</f>
        <v>0</v>
      </c>
      <c r="AT86" s="55">
        <f>AA70</f>
        <v>0</v>
      </c>
      <c r="AU86" s="55">
        <f>AC70</f>
        <v>0</v>
      </c>
      <c r="AV86" s="55">
        <f>AA71</f>
        <v>0</v>
      </c>
      <c r="AW86" s="55">
        <f>AC71</f>
        <v>0</v>
      </c>
      <c r="AX86" s="55">
        <f>AC72</f>
        <v>0</v>
      </c>
      <c r="AY86" s="55">
        <f>N72</f>
        <v>0</v>
      </c>
      <c r="AZ86" s="56"/>
      <c r="BA86" s="56"/>
      <c r="BB86" s="56"/>
      <c r="BC86" s="56"/>
      <c r="BD86" s="56"/>
      <c r="BE86" s="56"/>
      <c r="BF86" s="56"/>
      <c r="BG86" s="56"/>
      <c r="BH86" s="56"/>
      <c r="BI86" s="56"/>
      <c r="BJ86" s="56"/>
      <c r="BK86" s="56"/>
      <c r="BL86" s="56"/>
      <c r="BM86" s="56"/>
      <c r="BN86" s="56"/>
    </row>
    <row r="87" spans="1:66" ht="11.25" customHeight="1">
      <c r="A87" s="220"/>
      <c r="B87" s="38"/>
      <c r="C87" s="205"/>
      <c r="D87" s="208"/>
      <c r="E87" s="57" t="s">
        <v>44</v>
      </c>
      <c r="F87" s="58" t="str">
        <f>IF(D85&lt;&gt;"", VLOOKUP(D85,'Base de Datos'!$A$2:$D1268,4,FALSE()),"")</f>
        <v/>
      </c>
      <c r="G87" s="205"/>
      <c r="H87" s="208"/>
      <c r="I87" s="57" t="s">
        <v>44</v>
      </c>
      <c r="J87" s="58" t="str">
        <f>IF(H85&lt;&gt;"", VLOOKUP(H85,'Base de Datos'!$A$2:$D1268,4,FALSE()),"")</f>
        <v/>
      </c>
      <c r="K87" s="205"/>
      <c r="L87" s="208"/>
      <c r="M87" s="57" t="s">
        <v>44</v>
      </c>
      <c r="N87" s="58" t="str">
        <f>IF(L85&lt;&gt;"", VLOOKUP(L85,'Base de Datos'!$A$2:$D1268,4,FALSE()),"")</f>
        <v/>
      </c>
      <c r="O87" s="43"/>
      <c r="P87" s="151"/>
      <c r="Q87" s="152"/>
      <c r="R87" s="15"/>
      <c r="S87" s="229"/>
      <c r="T87" s="230"/>
      <c r="U87" s="59"/>
      <c r="V87" s="47"/>
      <c r="W87" s="229"/>
      <c r="X87" s="230"/>
      <c r="Y87" s="59"/>
      <c r="Z87" s="47"/>
      <c r="AA87" s="229"/>
      <c r="AB87" s="230"/>
      <c r="AC87" s="59"/>
      <c r="AD87" s="48"/>
      <c r="AE87" s="48"/>
      <c r="AF87" s="48"/>
      <c r="AG87" s="48"/>
      <c r="AH87" s="48"/>
      <c r="AI87" s="48"/>
      <c r="AJ87" s="48"/>
      <c r="AK87" s="48"/>
      <c r="AL87" s="48"/>
      <c r="AM87" s="48"/>
      <c r="AN87" s="53">
        <f>A59</f>
        <v>46297</v>
      </c>
      <c r="AO87" s="54" t="str">
        <f>K60</f>
        <v>Consultorio N° 3</v>
      </c>
      <c r="AP87" s="55">
        <f t="shared" ref="AP87:AQ87" si="70">K73</f>
        <v>0</v>
      </c>
      <c r="AQ87" s="55">
        <f t="shared" si="70"/>
        <v>0</v>
      </c>
      <c r="AR87" s="55">
        <f>AC73</f>
        <v>0</v>
      </c>
      <c r="AS87" s="55">
        <f>AA73</f>
        <v>0</v>
      </c>
      <c r="AT87" s="55">
        <f>AA74</f>
        <v>0</v>
      </c>
      <c r="AU87" s="55">
        <f>AC74</f>
        <v>0</v>
      </c>
      <c r="AV87" s="55">
        <f>AA75</f>
        <v>0</v>
      </c>
      <c r="AW87" s="55">
        <f>AC75</f>
        <v>0</v>
      </c>
      <c r="AX87" s="55">
        <f>AC76</f>
        <v>0</v>
      </c>
      <c r="AY87" s="55">
        <f>N76</f>
        <v>0</v>
      </c>
      <c r="AZ87" s="56"/>
      <c r="BA87" s="56"/>
      <c r="BB87" s="56"/>
      <c r="BC87" s="56"/>
      <c r="BD87" s="56"/>
      <c r="BE87" s="56"/>
      <c r="BF87" s="56"/>
      <c r="BG87" s="56"/>
      <c r="BH87" s="56"/>
      <c r="BI87" s="56"/>
      <c r="BJ87" s="56"/>
      <c r="BK87" s="56"/>
      <c r="BL87" s="56"/>
      <c r="BM87" s="56"/>
      <c r="BN87" s="56"/>
    </row>
    <row r="88" spans="1:66" ht="11.25" customHeight="1">
      <c r="A88" s="221"/>
      <c r="B88" s="38"/>
      <c r="C88" s="206"/>
      <c r="D88" s="209"/>
      <c r="E88" s="85" t="s">
        <v>46</v>
      </c>
      <c r="F88" s="86"/>
      <c r="G88" s="206"/>
      <c r="H88" s="209"/>
      <c r="I88" s="85" t="s">
        <v>46</v>
      </c>
      <c r="J88" s="108"/>
      <c r="K88" s="206"/>
      <c r="L88" s="209"/>
      <c r="M88" s="85" t="s">
        <v>46</v>
      </c>
      <c r="N88" s="108"/>
      <c r="O88" s="43"/>
      <c r="P88" s="151"/>
      <c r="Q88" s="1"/>
      <c r="R88" s="15"/>
      <c r="S88" s="227" t="str">
        <f>IF(OR(S85="Empleado",S85="Familiar"),"Nombre del Empleado","N° Factura")</f>
        <v>N° Factura</v>
      </c>
      <c r="T88" s="228"/>
      <c r="U88" s="89"/>
      <c r="V88" s="47"/>
      <c r="W88" s="227" t="str">
        <f>IF(OR(W85="Empleado",W85="Familiar"),"Nombre del Empleado","N° Factura")</f>
        <v>N° Factura</v>
      </c>
      <c r="X88" s="228"/>
      <c r="Y88" s="89"/>
      <c r="Z88" s="47"/>
      <c r="AA88" s="227" t="str">
        <f>IF(OR(AA85="Empleado",AA85="Familiar"),"Nombre del Empleado","N° Factura")</f>
        <v>N° Factura</v>
      </c>
      <c r="AB88" s="228"/>
      <c r="AC88" s="89"/>
      <c r="AD88" s="48"/>
      <c r="AE88" s="48"/>
      <c r="AF88" s="48"/>
      <c r="AG88" s="48"/>
      <c r="AH88" s="48"/>
      <c r="AI88" s="48"/>
      <c r="AJ88" s="48"/>
      <c r="AK88" s="48"/>
      <c r="AL88" s="48"/>
      <c r="AM88" s="48"/>
      <c r="AN88" s="53">
        <f>A59</f>
        <v>46297</v>
      </c>
      <c r="AO88" s="54" t="str">
        <f>K60</f>
        <v>Consultorio N° 3</v>
      </c>
      <c r="AP88" s="55">
        <f t="shared" ref="AP88:AQ88" si="71">K77</f>
        <v>0</v>
      </c>
      <c r="AQ88" s="55">
        <f t="shared" si="71"/>
        <v>0</v>
      </c>
      <c r="AR88" s="55">
        <f>AC77</f>
        <v>0</v>
      </c>
      <c r="AS88" s="55">
        <f>AA77</f>
        <v>0</v>
      </c>
      <c r="AT88" s="55">
        <f>AA78</f>
        <v>0</v>
      </c>
      <c r="AU88" s="55">
        <f>AC78</f>
        <v>0</v>
      </c>
      <c r="AV88" s="55">
        <f>AA79</f>
        <v>0</v>
      </c>
      <c r="AW88" s="55">
        <f>AC79</f>
        <v>0</v>
      </c>
      <c r="AX88" s="55">
        <f>AC80</f>
        <v>0</v>
      </c>
      <c r="AY88" s="55">
        <f>N80</f>
        <v>0</v>
      </c>
      <c r="AZ88" s="56"/>
      <c r="BA88" s="56"/>
      <c r="BB88" s="56"/>
      <c r="BC88" s="56"/>
      <c r="BD88" s="56"/>
      <c r="BE88" s="56"/>
      <c r="BF88" s="56"/>
      <c r="BG88" s="56"/>
      <c r="BH88" s="56"/>
      <c r="BI88" s="56"/>
      <c r="BJ88" s="56"/>
      <c r="BK88" s="56"/>
      <c r="BL88" s="56"/>
      <c r="BM88" s="56"/>
      <c r="BN88" s="56"/>
    </row>
    <row r="89" spans="1:66" ht="11.25" customHeight="1">
      <c r="A89" s="222">
        <f>A85+$Q$13/1440</f>
        <v>0.62499999999999989</v>
      </c>
      <c r="B89" s="38"/>
      <c r="C89" s="204"/>
      <c r="D89" s="207"/>
      <c r="E89" s="40" t="s">
        <v>36</v>
      </c>
      <c r="F89" s="42" t="str">
        <f>IF(D89&lt;&gt;"", VLOOKUP(D89,'Base de Datos'!$A$2:$D1268,2,FALSE()),"")</f>
        <v/>
      </c>
      <c r="G89" s="204"/>
      <c r="H89" s="216"/>
      <c r="I89" s="40" t="s">
        <v>36</v>
      </c>
      <c r="J89" s="42" t="str">
        <f>IF(H89&lt;&gt;"", VLOOKUP(H89,'Base de Datos'!$A$2:$D1268,2,FALSE()),"")</f>
        <v/>
      </c>
      <c r="K89" s="204"/>
      <c r="L89" s="216"/>
      <c r="M89" s="40" t="s">
        <v>36</v>
      </c>
      <c r="N89" s="42" t="str">
        <f>IF(L89&lt;&gt;"", VLOOKUP(L89,'Base de Datos'!$A$2:$D1268,2,FALSE()),"")</f>
        <v/>
      </c>
      <c r="O89" s="43"/>
      <c r="P89" s="153"/>
      <c r="Q89" s="154"/>
      <c r="R89" s="15"/>
      <c r="S89" s="45"/>
      <c r="T89" s="45" t="s">
        <v>37</v>
      </c>
      <c r="U89" s="46"/>
      <c r="V89" s="47"/>
      <c r="W89" s="45"/>
      <c r="X89" s="45" t="s">
        <v>37</v>
      </c>
      <c r="Y89" s="46"/>
      <c r="Z89" s="47"/>
      <c r="AA89" s="45"/>
      <c r="AB89" s="45" t="s">
        <v>37</v>
      </c>
      <c r="AC89" s="46"/>
      <c r="AD89" s="48"/>
      <c r="AE89" s="48"/>
      <c r="AF89" s="48"/>
      <c r="AG89" s="48"/>
      <c r="AH89" s="48"/>
      <c r="AI89" s="48"/>
      <c r="AJ89" s="48"/>
      <c r="AK89" s="48"/>
      <c r="AL89" s="48"/>
      <c r="AM89" s="48"/>
      <c r="AN89" s="53">
        <f>A59</f>
        <v>46297</v>
      </c>
      <c r="AO89" s="54" t="str">
        <f>K60</f>
        <v>Consultorio N° 3</v>
      </c>
      <c r="AP89" s="55">
        <f t="shared" ref="AP89:AQ89" si="72">K81</f>
        <v>0</v>
      </c>
      <c r="AQ89" s="55">
        <f t="shared" si="72"/>
        <v>0</v>
      </c>
      <c r="AR89" s="55">
        <f>AC81</f>
        <v>0</v>
      </c>
      <c r="AS89" s="55">
        <f>AA81</f>
        <v>0</v>
      </c>
      <c r="AT89" s="55">
        <f>AA82</f>
        <v>0</v>
      </c>
      <c r="AU89" s="55">
        <f>AC82</f>
        <v>0</v>
      </c>
      <c r="AV89" s="55">
        <f>AA83</f>
        <v>0</v>
      </c>
      <c r="AW89" s="55">
        <f>AC83</f>
        <v>0</v>
      </c>
      <c r="AX89" s="55">
        <f>AC84</f>
        <v>0</v>
      </c>
      <c r="AY89" s="55">
        <f>N84</f>
        <v>0</v>
      </c>
      <c r="AZ89" s="56"/>
      <c r="BA89" s="56"/>
      <c r="BB89" s="56"/>
      <c r="BC89" s="56"/>
      <c r="BD89" s="56"/>
      <c r="BE89" s="56"/>
      <c r="BF89" s="56"/>
      <c r="BG89" s="56"/>
      <c r="BH89" s="56"/>
      <c r="BI89" s="56"/>
      <c r="BJ89" s="56"/>
      <c r="BK89" s="56"/>
      <c r="BL89" s="56"/>
      <c r="BM89" s="56"/>
      <c r="BN89" s="56"/>
    </row>
    <row r="90" spans="1:66" ht="11.25" customHeight="1">
      <c r="A90" s="220"/>
      <c r="B90" s="38"/>
      <c r="C90" s="205"/>
      <c r="D90" s="208"/>
      <c r="E90" s="57" t="s">
        <v>42</v>
      </c>
      <c r="F90" s="58" t="str">
        <f>IF(D89&lt;&gt;"", VLOOKUP(D89,'Base de Datos'!$A$2:$D1268,3,FALSE()),"")</f>
        <v/>
      </c>
      <c r="G90" s="205"/>
      <c r="H90" s="208"/>
      <c r="I90" s="57" t="s">
        <v>42</v>
      </c>
      <c r="J90" s="58" t="str">
        <f>IF(H89&lt;&gt;"", VLOOKUP(H89,'Base de Datos'!$A$2:$D1268,3,FALSE()),"")</f>
        <v/>
      </c>
      <c r="K90" s="205"/>
      <c r="L90" s="208"/>
      <c r="M90" s="57" t="s">
        <v>42</v>
      </c>
      <c r="N90" s="58" t="str">
        <f>IF(L89&lt;&gt;"", VLOOKUP(L89,'Base de Datos'!$A$2:$D1268,3,FALSE()),"")</f>
        <v/>
      </c>
      <c r="O90" s="43"/>
      <c r="P90" s="153"/>
      <c r="Q90" s="154"/>
      <c r="R90" s="15"/>
      <c r="S90" s="229"/>
      <c r="T90" s="230"/>
      <c r="U90" s="59"/>
      <c r="V90" s="47"/>
      <c r="W90" s="229"/>
      <c r="X90" s="230"/>
      <c r="Y90" s="59"/>
      <c r="Z90" s="47"/>
      <c r="AA90" s="229"/>
      <c r="AB90" s="230"/>
      <c r="AC90" s="59"/>
      <c r="AD90" s="48"/>
      <c r="AE90" s="48"/>
      <c r="AF90" s="48"/>
      <c r="AG90" s="48"/>
      <c r="AH90" s="48"/>
      <c r="AI90" s="48"/>
      <c r="AJ90" s="48"/>
      <c r="AK90" s="48"/>
      <c r="AL90" s="48"/>
      <c r="AM90" s="48"/>
      <c r="AN90" s="53">
        <f>A59</f>
        <v>46297</v>
      </c>
      <c r="AO90" s="54" t="str">
        <f>K60</f>
        <v>Consultorio N° 3</v>
      </c>
      <c r="AP90" s="55">
        <f t="shared" ref="AP90:AQ90" si="73">K85</f>
        <v>0</v>
      </c>
      <c r="AQ90" s="55">
        <f t="shared" si="73"/>
        <v>0</v>
      </c>
      <c r="AR90" s="55">
        <f>AC85</f>
        <v>0</v>
      </c>
      <c r="AS90" s="55">
        <f>AA85</f>
        <v>0</v>
      </c>
      <c r="AT90" s="55">
        <f>AA86</f>
        <v>0</v>
      </c>
      <c r="AU90" s="55">
        <f>AC86</f>
        <v>0</v>
      </c>
      <c r="AV90" s="55">
        <f>AA87</f>
        <v>0</v>
      </c>
      <c r="AW90" s="55">
        <f>AC87</f>
        <v>0</v>
      </c>
      <c r="AX90" s="55">
        <f>AC88</f>
        <v>0</v>
      </c>
      <c r="AY90" s="55">
        <f>N88</f>
        <v>0</v>
      </c>
      <c r="AZ90" s="56"/>
      <c r="BA90" s="56"/>
      <c r="BB90" s="56"/>
      <c r="BC90" s="56"/>
      <c r="BD90" s="56"/>
      <c r="BE90" s="56"/>
      <c r="BF90" s="56"/>
      <c r="BG90" s="56"/>
      <c r="BH90" s="56"/>
      <c r="BI90" s="56"/>
      <c r="BJ90" s="56"/>
      <c r="BK90" s="56"/>
      <c r="BL90" s="56"/>
      <c r="BM90" s="56"/>
      <c r="BN90" s="56"/>
    </row>
    <row r="91" spans="1:66" ht="11.25" customHeight="1">
      <c r="A91" s="220"/>
      <c r="B91" s="38"/>
      <c r="C91" s="205"/>
      <c r="D91" s="208"/>
      <c r="E91" s="57" t="s">
        <v>44</v>
      </c>
      <c r="F91" s="58" t="str">
        <f>IF(D89&lt;&gt;"", VLOOKUP(D89,'Base de Datos'!$A$2:$D1268,4,FALSE()),"")</f>
        <v/>
      </c>
      <c r="G91" s="205"/>
      <c r="H91" s="208"/>
      <c r="I91" s="57" t="s">
        <v>44</v>
      </c>
      <c r="J91" s="58" t="str">
        <f>IF(H89&lt;&gt;"", VLOOKUP(H89,'Base de Datos'!$A$2:$D1268,4,FALSE()),"")</f>
        <v/>
      </c>
      <c r="K91" s="205"/>
      <c r="L91" s="208"/>
      <c r="M91" s="57" t="s">
        <v>44</v>
      </c>
      <c r="N91" s="58" t="str">
        <f>IF(L89&lt;&gt;"", VLOOKUP(L89,'Base de Datos'!$A$2:$D1268,4,FALSE()),"")</f>
        <v/>
      </c>
      <c r="O91" s="43"/>
      <c r="P91" s="153"/>
      <c r="Q91" s="154"/>
      <c r="R91" s="15"/>
      <c r="S91" s="229"/>
      <c r="T91" s="230"/>
      <c r="U91" s="59"/>
      <c r="V91" s="47"/>
      <c r="W91" s="229"/>
      <c r="X91" s="230"/>
      <c r="Y91" s="59"/>
      <c r="Z91" s="47"/>
      <c r="AA91" s="229"/>
      <c r="AB91" s="230"/>
      <c r="AC91" s="59"/>
      <c r="AD91" s="48"/>
      <c r="AE91" s="48"/>
      <c r="AF91" s="48"/>
      <c r="AG91" s="48"/>
      <c r="AH91" s="48"/>
      <c r="AI91" s="48"/>
      <c r="AJ91" s="48"/>
      <c r="AK91" s="48"/>
      <c r="AL91" s="48"/>
      <c r="AM91" s="48"/>
      <c r="AN91" s="53">
        <f>A59</f>
        <v>46297</v>
      </c>
      <c r="AO91" s="54" t="str">
        <f>K60</f>
        <v>Consultorio N° 3</v>
      </c>
      <c r="AP91" s="55">
        <f t="shared" ref="AP91:AQ91" si="74">K89</f>
        <v>0</v>
      </c>
      <c r="AQ91" s="55">
        <f t="shared" si="74"/>
        <v>0</v>
      </c>
      <c r="AR91" s="55">
        <f>AC89</f>
        <v>0</v>
      </c>
      <c r="AS91" s="55">
        <f>AA89</f>
        <v>0</v>
      </c>
      <c r="AT91" s="55">
        <f>AA90</f>
        <v>0</v>
      </c>
      <c r="AU91" s="55">
        <f>AC90</f>
        <v>0</v>
      </c>
      <c r="AV91" s="55">
        <f>AA91</f>
        <v>0</v>
      </c>
      <c r="AW91" s="55">
        <f>AC91</f>
        <v>0</v>
      </c>
      <c r="AX91" s="55">
        <f>AC92</f>
        <v>0</v>
      </c>
      <c r="AY91" s="55">
        <f>N92</f>
        <v>0</v>
      </c>
      <c r="AZ91" s="56"/>
      <c r="BA91" s="56"/>
      <c r="BB91" s="56"/>
      <c r="BC91" s="56"/>
      <c r="BD91" s="56"/>
      <c r="BE91" s="56"/>
      <c r="BF91" s="56"/>
      <c r="BG91" s="56"/>
      <c r="BH91" s="56"/>
      <c r="BI91" s="56"/>
      <c r="BJ91" s="56"/>
      <c r="BK91" s="56"/>
      <c r="BL91" s="56"/>
      <c r="BM91" s="56"/>
      <c r="BN91" s="56"/>
    </row>
    <row r="92" spans="1:66" ht="11.25" customHeight="1">
      <c r="A92" s="221"/>
      <c r="B92" s="38"/>
      <c r="C92" s="206"/>
      <c r="D92" s="209"/>
      <c r="E92" s="85" t="s">
        <v>46</v>
      </c>
      <c r="F92" s="86"/>
      <c r="G92" s="206"/>
      <c r="H92" s="209"/>
      <c r="I92" s="85" t="s">
        <v>46</v>
      </c>
      <c r="J92" s="108"/>
      <c r="K92" s="206"/>
      <c r="L92" s="209"/>
      <c r="M92" s="85" t="s">
        <v>46</v>
      </c>
      <c r="N92" s="108"/>
      <c r="O92" s="43"/>
      <c r="P92" s="153"/>
      <c r="Q92" s="154"/>
      <c r="R92" s="15"/>
      <c r="S92" s="227" t="str">
        <f>IF(OR(S89="Empleado",S89="Familiar"),"Nombre del Empleado","N° Factura")</f>
        <v>N° Factura</v>
      </c>
      <c r="T92" s="228"/>
      <c r="U92" s="89"/>
      <c r="V92" s="47"/>
      <c r="W92" s="227" t="str">
        <f>IF(OR(W89="Empleado",W89="Familiar"),"Nombre del Empleado","N° Factura")</f>
        <v>N° Factura</v>
      </c>
      <c r="X92" s="228"/>
      <c r="Y92" s="89"/>
      <c r="Z92" s="47"/>
      <c r="AA92" s="227" t="str">
        <f>IF(OR(AA89="Empleado",AA89="Familiar"),"Nombre del Empleado","N° Factura")</f>
        <v>N° Factura</v>
      </c>
      <c r="AB92" s="228"/>
      <c r="AC92" s="89"/>
      <c r="AD92" s="48"/>
      <c r="AE92" s="48"/>
      <c r="AF92" s="48"/>
      <c r="AG92" s="48"/>
      <c r="AH92" s="48"/>
      <c r="AI92" s="48"/>
      <c r="AJ92" s="48"/>
      <c r="AK92" s="48"/>
      <c r="AL92" s="48"/>
      <c r="AM92" s="48"/>
      <c r="AN92" s="53">
        <f>A59</f>
        <v>46297</v>
      </c>
      <c r="AO92" s="54" t="str">
        <f>K60</f>
        <v>Consultorio N° 3</v>
      </c>
      <c r="AP92" s="55">
        <f t="shared" ref="AP92:AQ92" si="75">K93</f>
        <v>0</v>
      </c>
      <c r="AQ92" s="55">
        <f t="shared" si="75"/>
        <v>0</v>
      </c>
      <c r="AR92" s="55">
        <f>AC93</f>
        <v>0</v>
      </c>
      <c r="AS92" s="55">
        <f>AA93</f>
        <v>0</v>
      </c>
      <c r="AT92" s="55">
        <f>AA94</f>
        <v>0</v>
      </c>
      <c r="AU92" s="55">
        <f>AC94</f>
        <v>0</v>
      </c>
      <c r="AV92" s="55">
        <f>AA95</f>
        <v>0</v>
      </c>
      <c r="AW92" s="55">
        <f>AC95</f>
        <v>0</v>
      </c>
      <c r="AX92" s="55">
        <f>AC96</f>
        <v>0</v>
      </c>
      <c r="AY92" s="55">
        <f>N96</f>
        <v>0</v>
      </c>
      <c r="AZ92" s="56"/>
      <c r="BA92" s="56"/>
      <c r="BB92" s="56"/>
      <c r="BC92" s="56"/>
      <c r="BD92" s="56"/>
      <c r="BE92" s="56"/>
      <c r="BF92" s="56"/>
      <c r="BG92" s="56"/>
      <c r="BH92" s="56"/>
      <c r="BI92" s="56"/>
      <c r="BJ92" s="56"/>
      <c r="BK92" s="56"/>
      <c r="BL92" s="56"/>
      <c r="BM92" s="56"/>
      <c r="BN92" s="56"/>
    </row>
    <row r="93" spans="1:66" ht="11.25" customHeight="1">
      <c r="A93" s="222">
        <f>A89+$Q$13/1440</f>
        <v>0.66666666666666652</v>
      </c>
      <c r="B93" s="38"/>
      <c r="C93" s="204"/>
      <c r="D93" s="207"/>
      <c r="E93" s="40" t="s">
        <v>36</v>
      </c>
      <c r="F93" s="42" t="str">
        <f>IF(D93&lt;&gt;"", VLOOKUP(D93,'Base de Datos'!$A$2:$D1268,2,FALSE()),"")</f>
        <v/>
      </c>
      <c r="G93" s="204"/>
      <c r="H93" s="216"/>
      <c r="I93" s="40" t="s">
        <v>36</v>
      </c>
      <c r="J93" s="42" t="str">
        <f>IF(H93&lt;&gt;"", VLOOKUP(H93,'Base de Datos'!$A$2:$D1268,2,FALSE()),"")</f>
        <v/>
      </c>
      <c r="K93" s="204"/>
      <c r="L93" s="216"/>
      <c r="M93" s="40" t="s">
        <v>36</v>
      </c>
      <c r="N93" s="42" t="str">
        <f>IF(L93&lt;&gt;"", VLOOKUP(L93,'Base de Datos'!$A$2:$D1268,2,FALSE()),"")</f>
        <v/>
      </c>
      <c r="O93" s="43"/>
      <c r="P93" s="3"/>
      <c r="Q93" s="3"/>
      <c r="R93" s="15"/>
      <c r="S93" s="45"/>
      <c r="T93" s="45" t="s">
        <v>37</v>
      </c>
      <c r="U93" s="46"/>
      <c r="V93" s="47"/>
      <c r="W93" s="45"/>
      <c r="X93" s="45" t="s">
        <v>37</v>
      </c>
      <c r="Y93" s="46"/>
      <c r="Z93" s="47"/>
      <c r="AA93" s="45"/>
      <c r="AB93" s="45" t="s">
        <v>37</v>
      </c>
      <c r="AC93" s="46"/>
      <c r="AD93" s="48"/>
      <c r="AE93" s="48"/>
      <c r="AF93" s="48"/>
      <c r="AG93" s="48"/>
      <c r="AH93" s="48"/>
      <c r="AI93" s="48"/>
      <c r="AJ93" s="48"/>
      <c r="AK93" s="48"/>
      <c r="AL93" s="48"/>
      <c r="AM93" s="48"/>
      <c r="AN93" s="53">
        <f>A59</f>
        <v>46297</v>
      </c>
      <c r="AO93" s="54" t="str">
        <f>K60</f>
        <v>Consultorio N° 3</v>
      </c>
      <c r="AP93" s="55">
        <f t="shared" ref="AP93:AQ93" si="76">K97</f>
        <v>0</v>
      </c>
      <c r="AQ93" s="55">
        <f t="shared" si="76"/>
        <v>0</v>
      </c>
      <c r="AR93" s="55">
        <f>AC97</f>
        <v>0</v>
      </c>
      <c r="AS93" s="55">
        <f>AA97</f>
        <v>0</v>
      </c>
      <c r="AT93" s="55">
        <f>AA98</f>
        <v>0</v>
      </c>
      <c r="AU93" s="55">
        <f>AC98</f>
        <v>0</v>
      </c>
      <c r="AV93" s="55">
        <f>AA99</f>
        <v>0</v>
      </c>
      <c r="AW93" s="55">
        <f>AC99</f>
        <v>0</v>
      </c>
      <c r="AX93" s="55">
        <f>AC100</f>
        <v>0</v>
      </c>
      <c r="AY93" s="55">
        <f>N100</f>
        <v>0</v>
      </c>
      <c r="AZ93" s="56"/>
      <c r="BA93" s="56"/>
      <c r="BB93" s="56"/>
      <c r="BC93" s="56"/>
      <c r="BD93" s="56"/>
      <c r="BE93" s="56"/>
      <c r="BF93" s="56"/>
      <c r="BG93" s="56"/>
      <c r="BH93" s="56"/>
      <c r="BI93" s="56"/>
      <c r="BJ93" s="56"/>
      <c r="BK93" s="56"/>
      <c r="BL93" s="56"/>
      <c r="BM93" s="56"/>
      <c r="BN93" s="56"/>
    </row>
    <row r="94" spans="1:66" ht="11.25" customHeight="1">
      <c r="A94" s="220"/>
      <c r="B94" s="38"/>
      <c r="C94" s="205"/>
      <c r="D94" s="208"/>
      <c r="E94" s="57" t="s">
        <v>42</v>
      </c>
      <c r="F94" s="58" t="str">
        <f>IF(D93&lt;&gt;"", VLOOKUP(D93,'Base de Datos'!$A$2:$D1268,3,FALSE()),"")</f>
        <v/>
      </c>
      <c r="G94" s="205"/>
      <c r="H94" s="208"/>
      <c r="I94" s="57" t="s">
        <v>42</v>
      </c>
      <c r="J94" s="58" t="str">
        <f>IF(H93&lt;&gt;"", VLOOKUP(H93,'Base de Datos'!$A$2:$D1268,3,FALSE()),"")</f>
        <v/>
      </c>
      <c r="K94" s="205"/>
      <c r="L94" s="208"/>
      <c r="M94" s="57" t="s">
        <v>42</v>
      </c>
      <c r="N94" s="58" t="str">
        <f>IF(L93&lt;&gt;"", VLOOKUP(L93,'Base de Datos'!$A$2:$D1268,3,FALSE()),"")</f>
        <v/>
      </c>
      <c r="O94" s="43"/>
      <c r="P94" s="3"/>
      <c r="Q94" s="3"/>
      <c r="R94" s="15"/>
      <c r="S94" s="229"/>
      <c r="T94" s="230"/>
      <c r="U94" s="59"/>
      <c r="V94" s="47"/>
      <c r="W94" s="229"/>
      <c r="X94" s="230"/>
      <c r="Y94" s="59"/>
      <c r="Z94" s="47"/>
      <c r="AA94" s="229"/>
      <c r="AB94" s="230"/>
      <c r="AC94" s="59"/>
      <c r="AD94" s="48"/>
      <c r="AE94" s="235">
        <f>A59</f>
        <v>46297</v>
      </c>
      <c r="AF94" s="236"/>
      <c r="AG94" s="236"/>
      <c r="AH94" s="236"/>
      <c r="AI94" s="236"/>
      <c r="AJ94" s="236"/>
      <c r="AK94" s="236"/>
      <c r="AL94" s="237"/>
      <c r="AM94" s="48"/>
      <c r="AN94" s="155">
        <f>A59</f>
        <v>46297</v>
      </c>
      <c r="AO94" s="156" t="str">
        <f>K60</f>
        <v>Consultorio N° 3</v>
      </c>
      <c r="AP94" s="156">
        <f t="shared" ref="AP94:AQ94" si="77">K101</f>
        <v>0</v>
      </c>
      <c r="AQ94" s="156">
        <f t="shared" si="77"/>
        <v>0</v>
      </c>
      <c r="AR94" s="156">
        <f>AC101</f>
        <v>0</v>
      </c>
      <c r="AS94" s="156">
        <f>AA101</f>
        <v>0</v>
      </c>
      <c r="AT94" s="156">
        <f>AA102</f>
        <v>0</v>
      </c>
      <c r="AU94" s="156">
        <f>AC102</f>
        <v>0</v>
      </c>
      <c r="AV94" s="156">
        <f>AA103</f>
        <v>0</v>
      </c>
      <c r="AW94" s="156">
        <f>AC103</f>
        <v>0</v>
      </c>
      <c r="AX94" s="156">
        <f>AC104</f>
        <v>0</v>
      </c>
      <c r="AY94" s="156">
        <f>N104</f>
        <v>0</v>
      </c>
      <c r="AZ94" s="48"/>
      <c r="BA94" s="48"/>
      <c r="BB94" s="48"/>
      <c r="BC94" s="48"/>
      <c r="BD94" s="48"/>
      <c r="BE94" s="48"/>
      <c r="BF94" s="48"/>
      <c r="BG94" s="48"/>
      <c r="BH94" s="48"/>
      <c r="BI94" s="48"/>
      <c r="BJ94" s="48"/>
      <c r="BK94" s="48"/>
      <c r="BL94" s="48"/>
      <c r="BM94" s="48"/>
      <c r="BN94" s="48"/>
    </row>
    <row r="95" spans="1:66" ht="11.25" customHeight="1">
      <c r="A95" s="220"/>
      <c r="B95" s="38"/>
      <c r="C95" s="205"/>
      <c r="D95" s="208"/>
      <c r="E95" s="57" t="s">
        <v>44</v>
      </c>
      <c r="F95" s="58" t="str">
        <f>IF(D93&lt;&gt;"", VLOOKUP(D93,'Base de Datos'!$A$2:$D1268,4,FALSE()),"")</f>
        <v/>
      </c>
      <c r="G95" s="205"/>
      <c r="H95" s="208"/>
      <c r="I95" s="57" t="s">
        <v>44</v>
      </c>
      <c r="J95" s="58" t="str">
        <f>IF(H93&lt;&gt;"", VLOOKUP(H93,'Base de Datos'!$A$2:$D1268,4,FALSE()),"")</f>
        <v/>
      </c>
      <c r="K95" s="205"/>
      <c r="L95" s="208"/>
      <c r="M95" s="57" t="s">
        <v>44</v>
      </c>
      <c r="N95" s="58" t="str">
        <f>IF(L93&lt;&gt;"", VLOOKUP(L93,'Base de Datos'!$A$2:$D1268,4,FALSE()),"")</f>
        <v/>
      </c>
      <c r="O95" s="43"/>
      <c r="P95" s="3"/>
      <c r="Q95" s="3"/>
      <c r="R95" s="15"/>
      <c r="S95" s="229"/>
      <c r="T95" s="230"/>
      <c r="U95" s="59"/>
      <c r="V95" s="47"/>
      <c r="W95" s="229"/>
      <c r="X95" s="230"/>
      <c r="Y95" s="59"/>
      <c r="Z95" s="47"/>
      <c r="AA95" s="229"/>
      <c r="AB95" s="230"/>
      <c r="AC95" s="59"/>
      <c r="AD95" s="48"/>
      <c r="AE95" s="238" t="s">
        <v>20</v>
      </c>
      <c r="AF95" s="239"/>
      <c r="AG95" s="157" t="s">
        <v>21</v>
      </c>
      <c r="AH95" s="158" t="s">
        <v>22</v>
      </c>
      <c r="AI95" s="159" t="s">
        <v>23</v>
      </c>
      <c r="AJ95" s="159" t="s">
        <v>24</v>
      </c>
      <c r="AK95" s="159" t="s">
        <v>25</v>
      </c>
      <c r="AL95" s="160" t="s">
        <v>26</v>
      </c>
      <c r="AM95" s="48"/>
      <c r="AN95" s="155">
        <f>A59</f>
        <v>46297</v>
      </c>
      <c r="AO95" s="156" t="str">
        <f>K60</f>
        <v>Consultorio N° 3</v>
      </c>
      <c r="AP95" s="156">
        <f t="shared" ref="AP95:AQ95" si="78">K105</f>
        <v>0</v>
      </c>
      <c r="AQ95" s="156">
        <f t="shared" si="78"/>
        <v>0</v>
      </c>
      <c r="AR95" s="156">
        <f>AC105</f>
        <v>0</v>
      </c>
      <c r="AS95" s="156">
        <f>AA105</f>
        <v>0</v>
      </c>
      <c r="AT95" s="156">
        <f>AA106</f>
        <v>0</v>
      </c>
      <c r="AU95" s="156">
        <f>AC106</f>
        <v>0</v>
      </c>
      <c r="AV95" s="156">
        <f>AA107</f>
        <v>0</v>
      </c>
      <c r="AW95" s="156">
        <f>AC107</f>
        <v>0</v>
      </c>
      <c r="AX95" s="156">
        <f>AC108</f>
        <v>0</v>
      </c>
      <c r="AY95" s="156">
        <f>N108</f>
        <v>0</v>
      </c>
      <c r="AZ95" s="48"/>
      <c r="BA95" s="48"/>
      <c r="BB95" s="48"/>
      <c r="BC95" s="48"/>
      <c r="BD95" s="48"/>
      <c r="BE95" s="48"/>
      <c r="BF95" s="48"/>
      <c r="BG95" s="48"/>
      <c r="BH95" s="48"/>
      <c r="BI95" s="48"/>
      <c r="BJ95" s="48"/>
      <c r="BK95" s="48"/>
      <c r="BL95" s="48"/>
      <c r="BM95" s="48"/>
      <c r="BN95" s="48"/>
    </row>
    <row r="96" spans="1:66" ht="11.25" customHeight="1">
      <c r="A96" s="221"/>
      <c r="B96" s="38"/>
      <c r="C96" s="206"/>
      <c r="D96" s="209"/>
      <c r="E96" s="85" t="s">
        <v>46</v>
      </c>
      <c r="F96" s="86"/>
      <c r="G96" s="206"/>
      <c r="H96" s="209"/>
      <c r="I96" s="85" t="s">
        <v>46</v>
      </c>
      <c r="J96" s="108"/>
      <c r="K96" s="206"/>
      <c r="L96" s="209"/>
      <c r="M96" s="85" t="s">
        <v>46</v>
      </c>
      <c r="N96" s="108"/>
      <c r="O96" s="43"/>
      <c r="P96" s="3"/>
      <c r="Q96" s="3"/>
      <c r="R96" s="15"/>
      <c r="S96" s="227" t="str">
        <f>IF(OR(S93="Empleado",S93="Familiar"),"Nombre del Empleado","N° Factura")</f>
        <v>N° Factura</v>
      </c>
      <c r="T96" s="228"/>
      <c r="U96" s="89"/>
      <c r="V96" s="47"/>
      <c r="W96" s="227" t="str">
        <f>IF(OR(W93="Empleado",W93="Familiar"),"Nombre del Empleado","N° Factura")</f>
        <v>N° Factura</v>
      </c>
      <c r="X96" s="228"/>
      <c r="Y96" s="89"/>
      <c r="Z96" s="47"/>
      <c r="AA96" s="227" t="str">
        <f>IF(OR(AA93="Empleado",AA93="Familiar"),"Nombre del Empleado","N° Factura")</f>
        <v>N° Factura</v>
      </c>
      <c r="AB96" s="228"/>
      <c r="AC96" s="89"/>
      <c r="AD96" s="48"/>
      <c r="AE96" s="240" t="s">
        <v>38</v>
      </c>
      <c r="AF96" s="230"/>
      <c r="AG96" s="161">
        <f t="array" aca="1" ref="AG96" ca="1">COUNTIFS(AP61:AP101, "💲", AY61:AY101, INDIRECT("AE" &amp; ROW())) + COUNTIFS(AP61:AP101, "📦", AY61:AY101, INDIRECT("AE" &amp; ROW())) + COUNTIFS(AP61:AP101, "✅", AY61:AY101, INDIRECT("AE" &amp; ROW()))</f>
        <v>0</v>
      </c>
      <c r="AH96" s="162">
        <f t="array" aca="1" ref="AH96" ca="1">COUNTIFS(AP61:AP101, "💲", AY61:AY101, INDIRECT("AE" &amp; ROW())) + COUNTIFS(AP61:AP101, "📦", AY61:AY101, INDIRECT("AE" &amp; ROW()))</f>
        <v>0</v>
      </c>
      <c r="AI96" s="139">
        <f t="array" aca="1" ref="AI96" ca="1">SUMIFS(AR61:AR101, AY61:AY101, INDIRECT("AE" &amp; ROW()), AP61:AP101, "💲") + SUMIFS(AR61:AR101, AY61:AY101, INDIRECT("AE" &amp; ROW()), AP61:AP101, "📦")</f>
        <v>0</v>
      </c>
      <c r="AJ96" s="139">
        <f t="array" aca="1" ref="AJ96" ca="1">(
    SUMIFS(AR61:AR101, AY61:AY101, INDIRECT("AE" &amp; ROW()), AP61:AP101, "💲") +
    SUMIFS(AR61:AR101, AY61:AY101, INDIRECT("AE" &amp; ROW()), AP61:AP101, "📦")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
        SUMIFS(AR61:AR101, AY61:AY101, INDIRECT("AE" &amp; ROW()), AP61:AP101, "💲", AS61:AS101, "Familiar") +
        SUMIFS(AR61:AR101, AY61:AY101, INDIRECT("AE" &amp; ROW()), AP61:AP101, "📦", AS61:AS101, "Familiar")
    ) / 2
)  -
(
    (
        SUMIFS(AR61:AR101, AY61:AY101, INDIRECT("AE" &amp; ROW()), AP61:AP101, "💲", AS61:AS101, "Exonerado ADH") +
        SUMIFS(AR61:AR101, AY61:AY101, INDIRECT("AE" &amp; ROW()), AP61:AP101, "📦", AS61:AS101, "Exonerado ADH")
    ) / 2
)  -
(
    (
        SUMIFS(AR61:AR101, AY61:AY101, INDIRECT("AE" &amp; ROW()), AP61:AP101, "💲", AS61:AS101, "Exonerado Doctor") +
        SUMIFS(AR61:AR101, AY61:AY101, INDIRECT("AE" &amp; ROW()), AP61:AP101, "📦", AS61:AS101, "Exonerado Doctor")
    ) / 2
)</f>
        <v>0</v>
      </c>
      <c r="AK96" s="139">
        <f t="array" aca="1" ref="AK96" ca="1">(
    SUMIFS(AR61:AR101, AY61:AY101, INDIRECT("AE" &amp; ROW()), AP61:AP101, "💲") +
    SUMIFS(AR61:AR101, AY61:AY101, INDIRECT("AE" &amp; ROW()), AP61:AP101, "📦")
) -
(
    SUMIFS(AR61:AR101, AY61:AY101, INDIRECT("AE" &amp; ROW()), AP61:AP101, "💲", AS61:AS101, "Familiar") +
    SUMIFS(AR61:AR101, AY61:AY101, INDIRECT("AE" &amp; ROW()), AP61:AP101, "📦", AS61:AS101, "Familiar")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SUMIFS(AR61:AR101, AY61:AY101, INDIRECT("AE" &amp; ROW()), AP61:AP101, "💲", AS61:AS101, "Exonerado ADH") +
    SUMIFS(AR61:AR101, AY61:AY101, INDIRECT("AE" &amp; ROW()), AP61:AP101, "📦", AS61:AS101, "Exonerado ADH")
) -
(
    (
        SUMIFS(AR61:AR101, AY61:AY101, INDIRECT("AE" &amp; ROW()), AP61:AP101, "💲", AS61:AS101, "Exonerado Doctor") +
        SUMIFS(AR61:AR101, AY61:AY101, INDIRECT("AE" &amp; ROW()), AP61:AP101, "📦", AS61:AS101, "Exonerado Doctor")
    ) / 2
) -
(
    (
        SUMIFS(AR61:AR101, AY61:AY101, INDIRECT("AE" &amp; ROW()), AP61:AP101, "💲", AS61:AS101, "") +
        SUMIFS(AR61:AR101, AY61:AY101, INDIRECT("AE" &amp; ROW()), AP61:AP101, "📦", AS61:AS101, "")
    ) / 2
)</f>
        <v>0</v>
      </c>
      <c r="AL96" s="140">
        <f t="array" aca="1" ref="AL96" ca="1">(
    SUMIFS(AR61:AR101, AY61:AY101, INDIRECT("AE" &amp; ROW()), AP61:AP101, "💲") +
    SUMIFS(AR61:AR101, AY61:AY101, INDIRECT("AE" &amp; ROW()), AP61:AP101, "📦")
) -
(
    (
        SUMIFS(AR61:AR101, AY61:AY101, INDIRECT("AE" &amp; ROW()), AP61:AP101, "💲", AS61:AS101, "Familiar") +
        SUMIFS(AR61:AR101, AY61:AY101, INDIRECT("AE" &amp; ROW()), AP61:AP101, "📦", AS61:AS101, "Familiar")
    ) / 2
) -
(
    (
        SUMIFS(AR61:AR101, AY61:AY101, INDIRECT("AE" &amp; ROW()), AP61:AP101, "💲", AS61:AS101, "Participante") +
        SUMIFS(AR61:AR101, AY61:AY101, INDIRECT("AE" &amp; ROW()), AP61:AP101, "📦", AS61:AS101, "Participante")
    ) / 2
) -
(
    (
        SUMIFS(AR61:AR101, AY61:AY101, INDIRECT("AE" &amp; ROW()), AP61:AP101, "💲", AS61:AS101, "Empleado") +
        SUMIFS(AR61:AR101, AY61:AY101, INDIRECT("AE" &amp; ROW()), AP61:AP101, "📦", AS61:AS101, "Empleado")
    ) / 2
) -
(
    (
        SUMIFS(AR61:AR101, AY61:AY101, INDIRECT("AE" &amp; ROW()), AP61:AP101, "💲", AS61:AS101, "Exonerado ADH") +
        SUMIFS(AR61:AR101, AY61:AY101, INDIRECT("AE" &amp; ROW()), AP61:AP101, "📦", AS61:AS101, "Exonerado ADH")
    ) / 2
) -
(
    SUMIFS(AR61:AR101, AY61:AY101, INDIRECT("AE" &amp; ROW()), AP61:AP101, "💲", AS61:AS101, "Exonerado Doctor") +
    SUMIFS(AR61:AR101, AY61:AY101, INDIRECT("AE" &amp; ROW()), AP61:AP101, "📦", AS61:AS101, "Exonerado Doctor")
) -
(
    (
        SUMIFS(AR61:AR101, AY61:AY101, INDIRECT("AE" &amp; ROW()), AP61:AP101, "💲", AS61:AS101, "") +
        SUMIFS(AR61:AR101, AY61:AY101, INDIRECT("AE" &amp; ROW()), AP61:AP101, "📦", AS61:AS101, "")
    ) / 2
)</f>
        <v>0</v>
      </c>
      <c r="AM96" s="48"/>
      <c r="AN96" s="155">
        <f>A59</f>
        <v>46297</v>
      </c>
      <c r="AO96" s="156" t="str">
        <f>K60</f>
        <v>Consultorio N° 3</v>
      </c>
      <c r="AP96" s="156">
        <f t="shared" ref="AP96:AQ96" si="79">K109</f>
        <v>0</v>
      </c>
      <c r="AQ96" s="156">
        <f t="shared" si="79"/>
        <v>0</v>
      </c>
      <c r="AR96" s="156">
        <f>AC109</f>
        <v>0</v>
      </c>
      <c r="AS96" s="156">
        <f>AA109</f>
        <v>0</v>
      </c>
      <c r="AT96" s="156">
        <f>AA110</f>
        <v>0</v>
      </c>
      <c r="AU96" s="156">
        <f>AC110</f>
        <v>0</v>
      </c>
      <c r="AV96" s="156">
        <f>AA111</f>
        <v>0</v>
      </c>
      <c r="AW96" s="156">
        <f>AC111</f>
        <v>0</v>
      </c>
      <c r="AX96" s="156">
        <f>AC112</f>
        <v>0</v>
      </c>
      <c r="AY96" s="156">
        <f>N112</f>
        <v>0</v>
      </c>
      <c r="AZ96" s="48"/>
      <c r="BA96" s="48"/>
      <c r="BB96" s="48"/>
      <c r="BC96" s="48"/>
      <c r="BD96" s="48"/>
      <c r="BE96" s="48"/>
      <c r="BF96" s="48"/>
      <c r="BG96" s="48"/>
      <c r="BH96" s="48"/>
      <c r="BI96" s="48"/>
      <c r="BJ96" s="48"/>
      <c r="BK96" s="48"/>
      <c r="BL96" s="48"/>
      <c r="BM96" s="48"/>
      <c r="BN96" s="48"/>
    </row>
    <row r="97" spans="1:66" ht="11.25" customHeight="1">
      <c r="A97" s="222">
        <f>A93+$Q$13/1440</f>
        <v>0.70833333333333315</v>
      </c>
      <c r="B97" s="38"/>
      <c r="C97" s="204"/>
      <c r="D97" s="207"/>
      <c r="E97" s="40" t="s">
        <v>36</v>
      </c>
      <c r="F97" s="42" t="str">
        <f>IF(D97&lt;&gt;"", VLOOKUP(D97,'Base de Datos'!$A$2:$D1268,2,FALSE()),"")</f>
        <v/>
      </c>
      <c r="G97" s="204"/>
      <c r="H97" s="216"/>
      <c r="I97" s="40" t="s">
        <v>36</v>
      </c>
      <c r="J97" s="42" t="str">
        <f>IF(H97&lt;&gt;"", VLOOKUP(H97,'Base de Datos'!$A$2:$D1268,2,FALSE()),"")</f>
        <v/>
      </c>
      <c r="K97" s="204"/>
      <c r="L97" s="216"/>
      <c r="M97" s="40" t="s">
        <v>36</v>
      </c>
      <c r="N97" s="42" t="str">
        <f>IF(L97&lt;&gt;"", VLOOKUP(L97,'Base de Datos'!$A$2:$D1268,2,FALSE()),"")</f>
        <v/>
      </c>
      <c r="O97" s="43"/>
      <c r="P97" s="163"/>
      <c r="Q97" s="3"/>
      <c r="R97" s="15"/>
      <c r="S97" s="45"/>
      <c r="T97" s="45" t="s">
        <v>37</v>
      </c>
      <c r="U97" s="46"/>
      <c r="V97" s="47"/>
      <c r="W97" s="45"/>
      <c r="X97" s="45" t="s">
        <v>37</v>
      </c>
      <c r="Y97" s="46"/>
      <c r="Z97" s="47"/>
      <c r="AA97" s="45"/>
      <c r="AB97" s="45" t="s">
        <v>37</v>
      </c>
      <c r="AC97" s="46"/>
      <c r="AD97" s="48"/>
      <c r="AE97" s="240" t="s">
        <v>43</v>
      </c>
      <c r="AF97" s="230"/>
      <c r="AG97" s="161">
        <f t="array" aca="1" ref="AG97" ca="1">COUNTIFS(AP61:AP101, "💲", AY61:AY101, INDIRECT("AE" &amp; ROW())) + COUNTIFS(AP61:AP101, "📦", AY61:AY101, INDIRECT("AE" &amp; ROW())) + COUNTIFS(AP61:AP101, "✅", AY61:AY101, INDIRECT("AE" &amp; ROW()))</f>
        <v>0</v>
      </c>
      <c r="AH97" s="162">
        <f t="array" aca="1" ref="AH97" ca="1">COUNTIFS(AP61:AP101, "💲", AY61:AY101, INDIRECT("AE" &amp; ROW())) + COUNTIFS(AP61:AP101, "📦", AY61:AY101, INDIRECT("AE" &amp; ROW()))</f>
        <v>0</v>
      </c>
      <c r="AI97" s="139">
        <f t="array" aca="1" ref="AI97" ca="1">SUMIFS(AR61:AR101, AY61:AY101, INDIRECT("AE" &amp; ROW()), AP61:AP101, "💲") + SUMIFS(AR61:AR101, AY61:AY101, INDIRECT("AE" &amp; ROW()), AP61:AP101, "📦")</f>
        <v>0</v>
      </c>
      <c r="AJ97" s="139">
        <f t="array" aca="1" ref="AJ97" ca="1">(
    SUMIFS(AR61:AR101, AY61:AY101, INDIRECT("AE" &amp; ROW()), AP61:AP101, "💲") +
    SUMIFS(AR61:AR101, AY61:AY101, INDIRECT("AE" &amp; ROW()), AP61:AP101, "📦")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
        SUMIFS(AR61:AR101, AY61:AY101, INDIRECT("AE" &amp; ROW()), AP61:AP101, "💲", AS61:AS101, "Familiar") +
        SUMIFS(AR61:AR101, AY61:AY101, INDIRECT("AE" &amp; ROW()), AP61:AP101, "📦", AS61:AS101, "Familiar")
    ) / 2
)  -
(
    (
        SUMIFS(AR61:AR101, AY61:AY101, INDIRECT("AE" &amp; ROW()), AP61:AP101, "💲", AS61:AS101, "Exonerado ADH") +
        SUMIFS(AR61:AR101, AY61:AY101, INDIRECT("AE" &amp; ROW()), AP61:AP101, "📦", AS61:AS101, "Exonerado ADH")
    ) / 2
)  -
(
    (
        SUMIFS(AR61:AR101, AY61:AY101, INDIRECT("AE" &amp; ROW()), AP61:AP101, "💲", AS61:AS101, "Exonerado Doctor") +
        SUMIFS(AR61:AR101, AY61:AY101, INDIRECT("AE" &amp; ROW()), AP61:AP101, "📦", AS61:AS101, "Exonerado Doctor")
    ) / 2
)</f>
        <v>0</v>
      </c>
      <c r="AK97" s="139">
        <f t="array" aca="1" ref="AK97" ca="1">(
    SUMIFS(AR61:AR101, AY61:AY101, INDIRECT("AE" &amp; ROW()), AP61:AP101, "💲") +
    SUMIFS(AR61:AR101, AY61:AY101, INDIRECT("AE" &amp; ROW()), AP61:AP101, "📦")
) -
(
    SUMIFS(AR61:AR101, AY61:AY101, INDIRECT("AE" &amp; ROW()), AP61:AP101, "💲", AS61:AS101, "Familiar") +
    SUMIFS(AR61:AR101, AY61:AY101, INDIRECT("AE" &amp; ROW()), AP61:AP101, "📦", AS61:AS101, "Familiar")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SUMIFS(AR61:AR101, AY61:AY101, INDIRECT("AE" &amp; ROW()), AP61:AP101, "💲", AS61:AS101, "Exonerado ADH") +
    SUMIFS(AR61:AR101, AY61:AY101, INDIRECT("AE" &amp; ROW()), AP61:AP101, "📦", AS61:AS101, "Exonerado ADH")
) -
(
    (
        SUMIFS(AR61:AR101, AY61:AY101, INDIRECT("AE" &amp; ROW()), AP61:AP101, "💲", AS61:AS101, "Exonerado Doctor") +
        SUMIFS(AR61:AR101, AY61:AY101, INDIRECT("AE" &amp; ROW()), AP61:AP101, "📦", AS61:AS101, "Exonerado Doctor")
    ) / 2
) -
(
    (
        SUMIFS(AR61:AR101, AY61:AY101, INDIRECT("AE" &amp; ROW()), AP61:AP101, "💲", AS61:AS101, "") +
        SUMIFS(AR61:AR101, AY61:AY101, INDIRECT("AE" &amp; ROW()), AP61:AP101, "📦", AS61:AS101, "")
    ) / 2
)</f>
        <v>0</v>
      </c>
      <c r="AL97" s="140">
        <f t="array" aca="1" ref="AL97" ca="1">(
    SUMIFS(AR61:AR101, AY61:AY101, INDIRECT("AE" &amp; ROW()), AP61:AP101, "💲") +
    SUMIFS(AR61:AR101, AY61:AY101, INDIRECT("AE" &amp; ROW()), AP61:AP101, "📦")
) -
(
    (
        SUMIFS(AR61:AR101, AY61:AY101, INDIRECT("AE" &amp; ROW()), AP61:AP101, "💲", AS61:AS101, "Familiar") +
        SUMIFS(AR61:AR101, AY61:AY101, INDIRECT("AE" &amp; ROW()), AP61:AP101, "📦", AS61:AS101, "Familiar")
    ) / 2
) -
(
    (
        SUMIFS(AR61:AR101, AY61:AY101, INDIRECT("AE" &amp; ROW()), AP61:AP101, "💲", AS61:AS101, "Participante") +
        SUMIFS(AR61:AR101, AY61:AY101, INDIRECT("AE" &amp; ROW()), AP61:AP101, "📦", AS61:AS101, "Participante")
    ) / 2
) -
(
    (
        SUMIFS(AR61:AR101, AY61:AY101, INDIRECT("AE" &amp; ROW()), AP61:AP101, "💲", AS61:AS101, "Empleado") +
        SUMIFS(AR61:AR101, AY61:AY101, INDIRECT("AE" &amp; ROW()), AP61:AP101, "📦", AS61:AS101, "Empleado")
    ) / 2
) -
(
    (
        SUMIFS(AR61:AR101, AY61:AY101, INDIRECT("AE" &amp; ROW()), AP61:AP101, "💲", AS61:AS101, "Exonerado ADH") +
        SUMIFS(AR61:AR101, AY61:AY101, INDIRECT("AE" &amp; ROW()), AP61:AP101, "📦", AS61:AS101, "Exonerado ADH")
    ) / 2
) -
(
    SUMIFS(AR61:AR101, AY61:AY101, INDIRECT("AE" &amp; ROW()), AP61:AP101, "💲", AS61:AS101, "Exonerado Doctor") +
    SUMIFS(AR61:AR101, AY61:AY101, INDIRECT("AE" &amp; ROW()), AP61:AP101, "📦", AS61:AS101, "Exonerado Doctor")
) -
(
    (
        SUMIFS(AR61:AR101, AY61:AY101, INDIRECT("AE" &amp; ROW()), AP61:AP101, "💲", AS61:AS101, "") +
        SUMIFS(AR61:AR101, AY61:AY101, INDIRECT("AE" &amp; ROW()), AP61:AP101, "📦", AS61:AS101, "")
    ) / 2
)</f>
        <v>0</v>
      </c>
      <c r="AM97" s="48"/>
      <c r="AN97" s="156"/>
      <c r="AO97" s="156"/>
      <c r="AP97" s="156"/>
      <c r="AQ97" s="156">
        <f>L105</f>
        <v>0</v>
      </c>
      <c r="AR97" s="156"/>
      <c r="AS97" s="156"/>
      <c r="AT97" s="156"/>
      <c r="AU97" s="156"/>
      <c r="AV97" s="156"/>
      <c r="AW97" s="156"/>
      <c r="AX97" s="156"/>
      <c r="AY97" s="156">
        <f>N100</f>
        <v>0</v>
      </c>
      <c r="AZ97" s="48"/>
      <c r="BA97" s="48"/>
      <c r="BB97" s="48"/>
      <c r="BC97" s="48"/>
      <c r="BD97" s="48"/>
      <c r="BE97" s="48"/>
      <c r="BF97" s="48"/>
      <c r="BG97" s="48"/>
      <c r="BH97" s="48"/>
      <c r="BI97" s="48"/>
      <c r="BJ97" s="48"/>
      <c r="BK97" s="48"/>
      <c r="BL97" s="48"/>
      <c r="BM97" s="48"/>
      <c r="BN97" s="48"/>
    </row>
    <row r="98" spans="1:66" ht="11.25" customHeight="1">
      <c r="A98" s="220"/>
      <c r="B98" s="38"/>
      <c r="C98" s="205"/>
      <c r="D98" s="208"/>
      <c r="E98" s="57" t="s">
        <v>42</v>
      </c>
      <c r="F98" s="58" t="str">
        <f>IF(D97&lt;&gt;"", VLOOKUP(D97,'Base de Datos'!$A$2:$D1268,3,FALSE()),"")</f>
        <v/>
      </c>
      <c r="G98" s="205"/>
      <c r="H98" s="208"/>
      <c r="I98" s="57" t="s">
        <v>42</v>
      </c>
      <c r="J98" s="58" t="str">
        <f>IF(H97&lt;&gt;"", VLOOKUP(H97,'Base de Datos'!$A$2:$D1268,3,FALSE()),"")</f>
        <v/>
      </c>
      <c r="K98" s="205"/>
      <c r="L98" s="208"/>
      <c r="M98" s="57" t="s">
        <v>42</v>
      </c>
      <c r="N98" s="58" t="str">
        <f>IF(L97&lt;&gt;"", VLOOKUP(L97,'Base de Datos'!$A$2:$D1268,3,FALSE()),"")</f>
        <v/>
      </c>
      <c r="O98" s="43"/>
      <c r="P98" s="163"/>
      <c r="Q98" s="3"/>
      <c r="R98" s="15"/>
      <c r="S98" s="229"/>
      <c r="T98" s="230"/>
      <c r="U98" s="59"/>
      <c r="V98" s="47"/>
      <c r="W98" s="229"/>
      <c r="X98" s="230"/>
      <c r="Y98" s="59"/>
      <c r="Z98" s="47"/>
      <c r="AA98" s="229"/>
      <c r="AB98" s="230"/>
      <c r="AC98" s="59"/>
      <c r="AD98" s="48"/>
      <c r="AE98" s="240" t="s">
        <v>45</v>
      </c>
      <c r="AF98" s="230"/>
      <c r="AG98" s="161">
        <f t="array" aca="1" ref="AG98" ca="1">COUNTIFS(AP61:AP101, "💲", AY61:AY101, INDIRECT("AE" &amp; ROW())) + COUNTIFS(AP61:AP101, "📦", AY61:AY101, INDIRECT("AE" &amp; ROW())) + COUNTIFS(AP61:AP101, "✅", AY61:AY101, INDIRECT("AE" &amp; ROW()))</f>
        <v>0</v>
      </c>
      <c r="AH98" s="162">
        <f t="array" aca="1" ref="AH98" ca="1">COUNTIFS(AP61:AP101, "💲", AY61:AY101, INDIRECT("AE" &amp; ROW())) + COUNTIFS(AP61:AP101, "📦", AY61:AY101, INDIRECT("AE" &amp; ROW()))</f>
        <v>0</v>
      </c>
      <c r="AI98" s="139">
        <f t="array" aca="1" ref="AI98" ca="1">SUMIFS(AR61:AR101, AY61:AY101, INDIRECT("AE" &amp; ROW()), AP61:AP101, "💲") + SUMIFS(AR61:AR101, AY61:AY101, INDIRECT("AE" &amp; ROW()), AP61:AP101, "📦")</f>
        <v>0</v>
      </c>
      <c r="AJ98" s="139">
        <f t="array" aca="1" ref="AJ98" ca="1">(
    SUMIFS(AR61:AR101, AY61:AY101, INDIRECT("AE" &amp; ROW()), AP61:AP101, "💲") +
    SUMIFS(AR61:AR101, AY61:AY101, INDIRECT("AE" &amp; ROW()), AP61:AP101, "📦")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
        SUMIFS(AR61:AR101, AY61:AY101, INDIRECT("AE" &amp; ROW()), AP61:AP101, "💲", AS61:AS101, "Familiar") +
        SUMIFS(AR61:AR101, AY61:AY101, INDIRECT("AE" &amp; ROW()), AP61:AP101, "📦", AS61:AS101, "Familiar")
    ) / 2
)  -
(
    (
        SUMIFS(AR61:AR101, AY61:AY101, INDIRECT("AE" &amp; ROW()), AP61:AP101, "💲", AS61:AS101, "Exonerado ADH") +
        SUMIFS(AR61:AR101, AY61:AY101, INDIRECT("AE" &amp; ROW()), AP61:AP101, "📦", AS61:AS101, "Exonerado ADH")
    ) / 2
)  -
(
    (
        SUMIFS(AR61:AR101, AY61:AY101, INDIRECT("AE" &amp; ROW()), AP61:AP101, "💲", AS61:AS101, "Exonerado Doctor") +
        SUMIFS(AR61:AR101, AY61:AY101, INDIRECT("AE" &amp; ROW()), AP61:AP101, "📦", AS61:AS101, "Exonerado Doctor")
    ) / 2
)</f>
        <v>0</v>
      </c>
      <c r="AK98" s="139">
        <f t="array" aca="1" ref="AK98" ca="1">(
    SUMIFS(AR61:AR101, AY61:AY101, INDIRECT("AE" &amp; ROW()), AP61:AP101, "💲") +
    SUMIFS(AR61:AR101, AY61:AY101, INDIRECT("AE" &amp; ROW()), AP61:AP101, "📦")
) -
(
    SUMIFS(AR61:AR101, AY61:AY101, INDIRECT("AE" &amp; ROW()), AP61:AP101, "💲", AS61:AS101, "Familiar") +
    SUMIFS(AR61:AR101, AY61:AY101, INDIRECT("AE" &amp; ROW()), AP61:AP101, "📦", AS61:AS101, "Familiar")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SUMIFS(AR61:AR101, AY61:AY101, INDIRECT("AE" &amp; ROW()), AP61:AP101, "💲", AS61:AS101, "Exonerado ADH") +
    SUMIFS(AR61:AR101, AY61:AY101, INDIRECT("AE" &amp; ROW()), AP61:AP101, "📦", AS61:AS101, "Exonerado ADH")
) -
(
    (
        SUMIFS(AR61:AR101, AY61:AY101, INDIRECT("AE" &amp; ROW()), AP61:AP101, "💲", AS61:AS101, "Exonerado Doctor") +
        SUMIFS(AR61:AR101, AY61:AY101, INDIRECT("AE" &amp; ROW()), AP61:AP101, "📦", AS61:AS101, "Exonerado Doctor")
    ) / 2
) -
(
    (
        SUMIFS(AR61:AR101, AY61:AY101, INDIRECT("AE" &amp; ROW()), AP61:AP101, "💲", AS61:AS101, "") +
        SUMIFS(AR61:AR101, AY61:AY101, INDIRECT("AE" &amp; ROW()), AP61:AP101, "📦", AS61:AS101, "")
    ) / 2
)</f>
        <v>0</v>
      </c>
      <c r="AL98" s="140">
        <f t="array" aca="1" ref="AL98" ca="1">(
    SUMIFS(AR61:AR101, AY61:AY101, INDIRECT("AE" &amp; ROW()), AP61:AP101, "💲") +
    SUMIFS(AR61:AR101, AY61:AY101, INDIRECT("AE" &amp; ROW()), AP61:AP101, "📦")
) -
(
    (
        SUMIFS(AR61:AR101, AY61:AY101, INDIRECT("AE" &amp; ROW()), AP61:AP101, "💲", AS61:AS101, "Familiar") +
        SUMIFS(AR61:AR101, AY61:AY101, INDIRECT("AE" &amp; ROW()), AP61:AP101, "📦", AS61:AS101, "Familiar")
    ) / 2
) -
(
    (
        SUMIFS(AR61:AR101, AY61:AY101, INDIRECT("AE" &amp; ROW()), AP61:AP101, "💲", AS61:AS101, "Participante") +
        SUMIFS(AR61:AR101, AY61:AY101, INDIRECT("AE" &amp; ROW()), AP61:AP101, "📦", AS61:AS101, "Participante")
    ) / 2
) -
(
    (
        SUMIFS(AR61:AR101, AY61:AY101, INDIRECT("AE" &amp; ROW()), AP61:AP101, "💲", AS61:AS101, "Empleado") +
        SUMIFS(AR61:AR101, AY61:AY101, INDIRECT("AE" &amp; ROW()), AP61:AP101, "📦", AS61:AS101, "Empleado")
    ) / 2
) -
(
    (
        SUMIFS(AR61:AR101, AY61:AY101, INDIRECT("AE" &amp; ROW()), AP61:AP101, "💲", AS61:AS101, "Exonerado ADH") +
        SUMIFS(AR61:AR101, AY61:AY101, INDIRECT("AE" &amp; ROW()), AP61:AP101, "📦", AS61:AS101, "Exonerado ADH")
    ) / 2
) -
(
    SUMIFS(AR61:AR101, AY61:AY101, INDIRECT("AE" &amp; ROW()), AP61:AP101, "💲", AS61:AS101, "Exonerado Doctor") +
    SUMIFS(AR61:AR101, AY61:AY101, INDIRECT("AE" &amp; ROW()), AP61:AP101, "📦", AS61:AS101, "Exonerado Doctor")
) -
(
    (
        SUMIFS(AR61:AR101, AY61:AY101, INDIRECT("AE" &amp; ROW()), AP61:AP101, "💲", AS61:AS101, "") +
        SUMIFS(AR61:AR101, AY61:AY101, INDIRECT("AE" &amp; ROW()), AP61:AP101, "📦", AS61:AS101, "")
    ) / 2
)</f>
        <v>0</v>
      </c>
      <c r="AM98" s="48"/>
      <c r="AN98" s="156"/>
      <c r="AO98" s="156"/>
      <c r="AP98" s="156"/>
      <c r="AQ98" s="156">
        <f>L109</f>
        <v>0</v>
      </c>
      <c r="AR98" s="156"/>
      <c r="AS98" s="156"/>
      <c r="AT98" s="156"/>
      <c r="AU98" s="156"/>
      <c r="AV98" s="156"/>
      <c r="AW98" s="156"/>
      <c r="AX98" s="156"/>
      <c r="AY98" s="156">
        <f>N104</f>
        <v>0</v>
      </c>
      <c r="AZ98" s="48"/>
      <c r="BA98" s="48"/>
      <c r="BB98" s="48"/>
      <c r="BC98" s="48"/>
      <c r="BD98" s="48"/>
      <c r="BE98" s="48"/>
      <c r="BF98" s="48"/>
      <c r="BG98" s="48"/>
      <c r="BH98" s="48"/>
      <c r="BI98" s="48"/>
      <c r="BJ98" s="48"/>
      <c r="BK98" s="48"/>
      <c r="BL98" s="48"/>
      <c r="BM98" s="48"/>
      <c r="BN98" s="48"/>
    </row>
    <row r="99" spans="1:66" ht="11.25" customHeight="1">
      <c r="A99" s="220"/>
      <c r="B99" s="38"/>
      <c r="C99" s="205"/>
      <c r="D99" s="208"/>
      <c r="E99" s="57" t="s">
        <v>44</v>
      </c>
      <c r="F99" s="58" t="str">
        <f>IF(D97&lt;&gt;"", VLOOKUP(D97,'Base de Datos'!$A$2:$D1268,4,FALSE()),"")</f>
        <v/>
      </c>
      <c r="G99" s="205"/>
      <c r="H99" s="208"/>
      <c r="I99" s="57" t="s">
        <v>44</v>
      </c>
      <c r="J99" s="58" t="str">
        <f>IF(H97&lt;&gt;"", VLOOKUP(H97,'Base de Datos'!$A$2:$D1268,4,FALSE()),"")</f>
        <v/>
      </c>
      <c r="K99" s="205"/>
      <c r="L99" s="208"/>
      <c r="M99" s="57" t="s">
        <v>44</v>
      </c>
      <c r="N99" s="58" t="str">
        <f>IF(L97&lt;&gt;"", VLOOKUP(L97,'Base de Datos'!$A$2:$D1268,4,FALSE()),"")</f>
        <v/>
      </c>
      <c r="O99" s="43"/>
      <c r="P99" s="163"/>
      <c r="Q99" s="3"/>
      <c r="R99" s="15"/>
      <c r="S99" s="229"/>
      <c r="T99" s="230"/>
      <c r="U99" s="59"/>
      <c r="V99" s="47"/>
      <c r="W99" s="229"/>
      <c r="X99" s="230"/>
      <c r="Y99" s="59"/>
      <c r="Z99" s="47"/>
      <c r="AA99" s="229"/>
      <c r="AB99" s="230"/>
      <c r="AC99" s="59"/>
      <c r="AD99" s="48"/>
      <c r="AE99" s="240" t="s">
        <v>47</v>
      </c>
      <c r="AF99" s="230"/>
      <c r="AG99" s="161">
        <f t="array" aca="1" ref="AG99" ca="1">COUNTIFS(AP61:AP101, "💲", AY61:AY101, INDIRECT("AE" &amp; ROW())) + COUNTIFS(AP61:AP101, "📦", AY61:AY101, INDIRECT("AE" &amp; ROW())) + COUNTIFS(AP61:AP101, "✅", AY61:AY101, INDIRECT("AE" &amp; ROW()))</f>
        <v>2</v>
      </c>
      <c r="AH99" s="162">
        <f t="array" aca="1" ref="AH99" ca="1">COUNTIFS(AP61:AP101, "💲", AY61:AY101, INDIRECT("AE" &amp; ROW())) + COUNTIFS(AP61:AP101, "📦", AY61:AY101, INDIRECT("AE" &amp; ROW()))</f>
        <v>2</v>
      </c>
      <c r="AI99" s="139">
        <f t="array" aca="1" ref="AI99" ca="1">SUMIFS(AR61:AR101, AY61:AY101, INDIRECT("AE" &amp; ROW()), AP61:AP101, "💲") + SUMIFS(AR61:AR101, AY61:AY101, INDIRECT("AE" &amp; ROW()), AP61:AP101, "📦")</f>
        <v>100</v>
      </c>
      <c r="AJ99" s="139">
        <f t="array" aca="1" ref="AJ99" ca="1">(
    SUMIFS(AR61:AR101, AY61:AY101, INDIRECT("AE" &amp; ROW()), AP61:AP101, "💲") +
    SUMIFS(AR61:AR101, AY61:AY101, INDIRECT("AE" &amp; ROW()), AP61:AP101, "📦")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
        SUMIFS(AR61:AR101, AY61:AY101, INDIRECT("AE" &amp; ROW()), AP61:AP101, "💲", AS61:AS101, "Familiar") +
        SUMIFS(AR61:AR101, AY61:AY101, INDIRECT("AE" &amp; ROW()), AP61:AP101, "📦", AS61:AS101, "Familiar")
    ) / 2
)  -
(
    (
        SUMIFS(AR61:AR101, AY61:AY101, INDIRECT("AE" &amp; ROW()), AP61:AP101, "💲", AS61:AS101, "Exonerado ADH") +
        SUMIFS(AR61:AR101, AY61:AY101, INDIRECT("AE" &amp; ROW()), AP61:AP101, "📦", AS61:AS101, "Exonerado ADH")
    ) / 2
)  -
(
    (
        SUMIFS(AR61:AR101, AY61:AY101, INDIRECT("AE" &amp; ROW()), AP61:AP101, "💲", AS61:AS101, "Exonerado Doctor") +
        SUMIFS(AR61:AR101, AY61:AY101, INDIRECT("AE" &amp; ROW()), AP61:AP101, "📦", AS61:AS101, "Exonerado Doctor")
    ) / 2
)</f>
        <v>50</v>
      </c>
      <c r="AK99" s="139">
        <f t="array" aca="1" ref="AK99" ca="1">(
    SUMIFS(AR61:AR101, AY61:AY101, INDIRECT("AE" &amp; ROW()), AP61:AP101, "💲") +
    SUMIFS(AR61:AR101, AY61:AY101, INDIRECT("AE" &amp; ROW()), AP61:AP101, "📦")
) -
(
    SUMIFS(AR61:AR101, AY61:AY101, INDIRECT("AE" &amp; ROW()), AP61:AP101, "💲", AS61:AS101, "Familiar") +
    SUMIFS(AR61:AR101, AY61:AY101, INDIRECT("AE" &amp; ROW()), AP61:AP101, "📦", AS61:AS101, "Familiar")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SUMIFS(AR61:AR101, AY61:AY101, INDIRECT("AE" &amp; ROW()), AP61:AP101, "💲", AS61:AS101, "Exonerado ADH") +
    SUMIFS(AR61:AR101, AY61:AY101, INDIRECT("AE" &amp; ROW()), AP61:AP101, "📦", AS61:AS101, "Exonerado ADH")
) -
(
    (
        SUMIFS(AR61:AR101, AY61:AY101, INDIRECT("AE" &amp; ROW()), AP61:AP101, "💲", AS61:AS101, "Exonerado Doctor") +
        SUMIFS(AR61:AR101, AY61:AY101, INDIRECT("AE" &amp; ROW()), AP61:AP101, "📦", AS61:AS101, "Exonerado Doctor")
    ) / 2
) -
(
    (
        SUMIFS(AR61:AR101, AY61:AY101, INDIRECT("AE" &amp; ROW()), AP61:AP101, "💲", AS61:AS101, "") +
        SUMIFS(AR61:AR101, AY61:AY101, INDIRECT("AE" &amp; ROW()), AP61:AP101, "📦", AS61:AS101, "")
    ) / 2
)</f>
        <v>50</v>
      </c>
      <c r="AL99" s="140">
        <f t="array" aca="1" ref="AL99" ca="1">(
    SUMIFS(AR61:AR101, AY61:AY101, INDIRECT("AE" &amp; ROW()), AP61:AP101, "💲") +
    SUMIFS(AR61:AR101, AY61:AY101, INDIRECT("AE" &amp; ROW()), AP61:AP101, "📦")
) -
(
    (
        SUMIFS(AR61:AR101, AY61:AY101, INDIRECT("AE" &amp; ROW()), AP61:AP101, "💲", AS61:AS101, "Familiar") +
        SUMIFS(AR61:AR101, AY61:AY101, INDIRECT("AE" &amp; ROW()), AP61:AP101, "📦", AS61:AS101, "Familiar")
    ) / 2
) -
(
    (
        SUMIFS(AR61:AR101, AY61:AY101, INDIRECT("AE" &amp; ROW()), AP61:AP101, "💲", AS61:AS101, "Participante") +
        SUMIFS(AR61:AR101, AY61:AY101, INDIRECT("AE" &amp; ROW()), AP61:AP101, "📦", AS61:AS101, "Participante")
    ) / 2
) -
(
    (
        SUMIFS(AR61:AR101, AY61:AY101, INDIRECT("AE" &amp; ROW()), AP61:AP101, "💲", AS61:AS101, "Empleado") +
        SUMIFS(AR61:AR101, AY61:AY101, INDIRECT("AE" &amp; ROW()), AP61:AP101, "📦", AS61:AS101, "Empleado")
    ) / 2
) -
(
    (
        SUMIFS(AR61:AR101, AY61:AY101, INDIRECT("AE" &amp; ROW()), AP61:AP101, "💲", AS61:AS101, "Exonerado ADH") +
        SUMIFS(AR61:AR101, AY61:AY101, INDIRECT("AE" &amp; ROW()), AP61:AP101, "📦", AS61:AS101, "Exonerado ADH")
    ) / 2
) -
(
    SUMIFS(AR61:AR101, AY61:AY101, INDIRECT("AE" &amp; ROW()), AP61:AP101, "💲", AS61:AS101, "Exonerado Doctor") +
    SUMIFS(AR61:AR101, AY61:AY101, INDIRECT("AE" &amp; ROW()), AP61:AP101, "📦", AS61:AS101, "Exonerado Doctor")
) -
(
    (
        SUMIFS(AR61:AR101, AY61:AY101, INDIRECT("AE" &amp; ROW()), AP61:AP101, "💲", AS61:AS101, "") +
        SUMIFS(AR61:AR101, AY61:AY101, INDIRECT("AE" &amp; ROW()), AP61:AP101, "📦", AS61:AS101, "")
    ) / 2
)</f>
        <v>75</v>
      </c>
      <c r="AM99" s="48"/>
      <c r="AN99" s="156"/>
      <c r="AO99" s="156"/>
      <c r="AP99" s="156"/>
      <c r="AQ99" s="156"/>
      <c r="AR99" s="156"/>
      <c r="AS99" s="156"/>
      <c r="AT99" s="156"/>
      <c r="AU99" s="156"/>
      <c r="AV99" s="156"/>
      <c r="AW99" s="156"/>
      <c r="AX99" s="156"/>
      <c r="AY99" s="156">
        <f>N108</f>
        <v>0</v>
      </c>
      <c r="AZ99" s="48"/>
      <c r="BA99" s="48"/>
      <c r="BB99" s="48"/>
      <c r="BC99" s="48"/>
      <c r="BD99" s="48"/>
      <c r="BE99" s="48"/>
      <c r="BF99" s="48"/>
      <c r="BG99" s="48"/>
      <c r="BH99" s="48"/>
      <c r="BI99" s="48"/>
      <c r="BJ99" s="48"/>
      <c r="BK99" s="48"/>
      <c r="BL99" s="48"/>
      <c r="BM99" s="48"/>
      <c r="BN99" s="48"/>
    </row>
    <row r="100" spans="1:66" ht="11.25" customHeight="1">
      <c r="A100" s="221"/>
      <c r="B100" s="38"/>
      <c r="C100" s="206"/>
      <c r="D100" s="209"/>
      <c r="E100" s="85" t="s">
        <v>46</v>
      </c>
      <c r="F100" s="86"/>
      <c r="G100" s="206"/>
      <c r="H100" s="209"/>
      <c r="I100" s="85" t="s">
        <v>46</v>
      </c>
      <c r="J100" s="108"/>
      <c r="K100" s="206"/>
      <c r="L100" s="209"/>
      <c r="M100" s="85" t="s">
        <v>46</v>
      </c>
      <c r="N100" s="108"/>
      <c r="O100" s="43"/>
      <c r="P100" s="163"/>
      <c r="Q100" s="3"/>
      <c r="R100" s="15"/>
      <c r="S100" s="227" t="str">
        <f>IF(OR(S97="Empleado",S97="Familiar"),"Nombre del Empleado","N° Factura")</f>
        <v>N° Factura</v>
      </c>
      <c r="T100" s="228"/>
      <c r="U100" s="89"/>
      <c r="V100" s="47"/>
      <c r="W100" s="227" t="str">
        <f>IF(OR(W97="Empleado",W97="Familiar"),"Nombre del Empleado","N° Factura")</f>
        <v>N° Factura</v>
      </c>
      <c r="X100" s="228"/>
      <c r="Y100" s="89"/>
      <c r="Z100" s="47"/>
      <c r="AA100" s="227" t="str">
        <f>IF(OR(AA97="Empleado",AA97="Familiar"),"Nombre del Empleado","N° Factura")</f>
        <v>N° Factura</v>
      </c>
      <c r="AB100" s="228"/>
      <c r="AC100" s="111"/>
      <c r="AD100" s="48"/>
      <c r="AE100" s="240" t="s">
        <v>48</v>
      </c>
      <c r="AF100" s="230"/>
      <c r="AG100" s="161">
        <f t="array" aca="1" ref="AG100" ca="1">COUNTIFS(AP61:AP101, "💲", AY61:AY101, INDIRECT("AE" &amp; ROW())) + COUNTIFS(AP61:AP101, "📦", AY61:AY101, INDIRECT("AE" &amp; ROW())) + COUNTIFS(AP61:AP101, "✅", AY61:AY101, INDIRECT("AE" &amp; ROW()))</f>
        <v>0</v>
      </c>
      <c r="AH100" s="162">
        <f t="array" aca="1" ref="AH100" ca="1">COUNTIFS(AP61:AP101, "💲", AY61:AY101, INDIRECT("AE" &amp; ROW())) + COUNTIFS(AP61:AP101, "📦", AY61:AY101, INDIRECT("AE" &amp; ROW()))</f>
        <v>0</v>
      </c>
      <c r="AI100" s="139">
        <f t="array" aca="1" ref="AI100" ca="1">SUMIFS(AR61:AR101, AY61:AY101, INDIRECT("AE" &amp; ROW()), AP61:AP101, "💲") + SUMIFS(AR61:AR101, AY61:AY101, INDIRECT("AE" &amp; ROW()), AP61:AP101, "📦")</f>
        <v>0</v>
      </c>
      <c r="AJ100" s="139">
        <f t="array" aca="1" ref="AJ100" ca="1">(
    SUMIFS(AR61:AR101, AY61:AY101, INDIRECT("AE" &amp; ROW()), AP61:AP101, "💲") +
    SUMIFS(AR61:AR101, AY61:AY101, INDIRECT("AE" &amp; ROW()), AP61:AP101, "📦")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
        SUMIFS(AR61:AR101, AY61:AY101, INDIRECT("AE" &amp; ROW()), AP61:AP101, "💲", AS61:AS101, "Familiar") +
        SUMIFS(AR61:AR101, AY61:AY101, INDIRECT("AE" &amp; ROW()), AP61:AP101, "📦", AS61:AS101, "Familiar")
    ) / 2
)  -
(
    (
        SUMIFS(AR61:AR101, AY61:AY101, INDIRECT("AE" &amp; ROW()), AP61:AP101, "💲", AS61:AS101, "Exonerado ADH") +
        SUMIFS(AR61:AR101, AY61:AY101, INDIRECT("AE" &amp; ROW()), AP61:AP101, "📦", AS61:AS101, "Exonerado ADH")
    ) / 2
)  -
(
    (
        SUMIFS(AR61:AR101, AY61:AY101, INDIRECT("AE" &amp; ROW()), AP61:AP101, "💲", AS61:AS101, "Exonerado Doctor") +
        SUMIFS(AR61:AR101, AY61:AY101, INDIRECT("AE" &amp; ROW()), AP61:AP101, "📦", AS61:AS101, "Exonerado Doctor")
    ) / 2
)</f>
        <v>0</v>
      </c>
      <c r="AK100" s="139">
        <f t="array" aca="1" ref="AK100" ca="1">(
    SUMIFS(AR61:AR101, AY61:AY101, INDIRECT("AE" &amp; ROW()), AP61:AP101, "💲") +
    SUMIFS(AR61:AR101, AY61:AY101, INDIRECT("AE" &amp; ROW()), AP61:AP101, "📦")
) -
(
    SUMIFS(AR61:AR101, AY61:AY101, INDIRECT("AE" &amp; ROW()), AP61:AP101, "💲", AS61:AS101, "Familiar") +
    SUMIFS(AR61:AR101, AY61:AY101, INDIRECT("AE" &amp; ROW()), AP61:AP101, "📦", AS61:AS101, "Familiar")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SUMIFS(AR61:AR101, AY61:AY101, INDIRECT("AE" &amp; ROW()), AP61:AP101, "💲", AS61:AS101, "Exonerado ADH") +
    SUMIFS(AR61:AR101, AY61:AY101, INDIRECT("AE" &amp; ROW()), AP61:AP101, "📦", AS61:AS101, "Exonerado ADH")
) -
(
    (
        SUMIFS(AR61:AR101, AY61:AY101, INDIRECT("AE" &amp; ROW()), AP61:AP101, "💲", AS61:AS101, "Exonerado Doctor") +
        SUMIFS(AR61:AR101, AY61:AY101, INDIRECT("AE" &amp; ROW()), AP61:AP101, "📦", AS61:AS101, "Exonerado Doctor")
    ) / 2
) -
(
    (
        SUMIFS(AR61:AR101, AY61:AY101, INDIRECT("AE" &amp; ROW()), AP61:AP101, "💲", AS61:AS101, "") +
        SUMIFS(AR61:AR101, AY61:AY101, INDIRECT("AE" &amp; ROW()), AP61:AP101, "📦", AS61:AS101, "")
    ) / 2
)</f>
        <v>0</v>
      </c>
      <c r="AL100" s="140">
        <f t="array" aca="1" ref="AL100" ca="1">(
    SUMIFS(AR61:AR101, AY61:AY101, INDIRECT("AE" &amp; ROW()), AP61:AP101, "💲") +
    SUMIFS(AR61:AR101, AY61:AY101, INDIRECT("AE" &amp; ROW()), AP61:AP101, "📦")
) -
(
    (
        SUMIFS(AR61:AR101, AY61:AY101, INDIRECT("AE" &amp; ROW()), AP61:AP101, "💲", AS61:AS101, "Familiar") +
        SUMIFS(AR61:AR101, AY61:AY101, INDIRECT("AE" &amp; ROW()), AP61:AP101, "📦", AS61:AS101, "Familiar")
    ) / 2
) -
(
    (
        SUMIFS(AR61:AR101, AY61:AY101, INDIRECT("AE" &amp; ROW()), AP61:AP101, "💲", AS61:AS101, "Participante") +
        SUMIFS(AR61:AR101, AY61:AY101, INDIRECT("AE" &amp; ROW()), AP61:AP101, "📦", AS61:AS101, "Participante")
    ) / 2
) -
(
    (
        SUMIFS(AR61:AR101, AY61:AY101, INDIRECT("AE" &amp; ROW()), AP61:AP101, "💲", AS61:AS101, "Empleado") +
        SUMIFS(AR61:AR101, AY61:AY101, INDIRECT("AE" &amp; ROW()), AP61:AP101, "📦", AS61:AS101, "Empleado")
    ) / 2
) -
(
    (
        SUMIFS(AR61:AR101, AY61:AY101, INDIRECT("AE" &amp; ROW()), AP61:AP101, "💲", AS61:AS101, "Exonerado ADH") +
        SUMIFS(AR61:AR101, AY61:AY101, INDIRECT("AE" &amp; ROW()), AP61:AP101, "📦", AS61:AS101, "Exonerado ADH")
    ) / 2
) -
(
    SUMIFS(AR61:AR101, AY61:AY101, INDIRECT("AE" &amp; ROW()), AP61:AP101, "💲", AS61:AS101, "Exonerado Doctor") +
    SUMIFS(AR61:AR101, AY61:AY101, INDIRECT("AE" &amp; ROW()), AP61:AP101, "📦", AS61:AS101, "Exonerado Doctor")
) -
(
    (
        SUMIFS(AR61:AR101, AY61:AY101, INDIRECT("AE" &amp; ROW()), AP61:AP101, "💲", AS61:AS101, "") +
        SUMIFS(AR61:AR101, AY61:AY101, INDIRECT("AE" &amp; ROW()), AP61:AP101, "📦", AS61:AS101, "")
    ) / 2
)</f>
        <v>0</v>
      </c>
      <c r="AM100" s="48"/>
      <c r="AN100" s="156"/>
      <c r="AO100" s="156"/>
      <c r="AP100" s="156"/>
      <c r="AQ100" s="156"/>
      <c r="AR100" s="156"/>
      <c r="AS100" s="156"/>
      <c r="AT100" s="156"/>
      <c r="AU100" s="156"/>
      <c r="AV100" s="156"/>
      <c r="AW100" s="156"/>
      <c r="AX100" s="156"/>
      <c r="AY100" s="156">
        <f>N112</f>
        <v>0</v>
      </c>
      <c r="AZ100" s="48"/>
      <c r="BA100" s="48"/>
      <c r="BB100" s="48"/>
      <c r="BC100" s="48"/>
      <c r="BD100" s="48"/>
      <c r="BE100" s="48"/>
      <c r="BF100" s="48"/>
      <c r="BG100" s="48"/>
      <c r="BH100" s="48"/>
      <c r="BI100" s="48"/>
      <c r="BJ100" s="48"/>
      <c r="BK100" s="48"/>
      <c r="BL100" s="48"/>
      <c r="BM100" s="48"/>
      <c r="BN100" s="48"/>
    </row>
    <row r="101" spans="1:66" ht="11.25" customHeight="1">
      <c r="A101" s="222">
        <f>A97+$Q$13/1440</f>
        <v>0.74999999999999978</v>
      </c>
      <c r="B101" s="38"/>
      <c r="C101" s="204"/>
      <c r="D101" s="207"/>
      <c r="E101" s="40" t="s">
        <v>36</v>
      </c>
      <c r="F101" s="42" t="str">
        <f>IF(D101&lt;&gt;"", VLOOKUP(D101,'Base de Datos'!$A$2:$D1268,2,FALSE()),"")</f>
        <v/>
      </c>
      <c r="G101" s="204"/>
      <c r="H101" s="216"/>
      <c r="I101" s="40" t="s">
        <v>36</v>
      </c>
      <c r="J101" s="42" t="str">
        <f>IF(H101&lt;&gt;"", VLOOKUP(H101,'Base de Datos'!$A$2:$D1268,2,FALSE()),"")</f>
        <v/>
      </c>
      <c r="K101" s="204"/>
      <c r="L101" s="216"/>
      <c r="M101" s="40" t="s">
        <v>36</v>
      </c>
      <c r="N101" s="42" t="str">
        <f>IF(L101&lt;&gt;"", VLOOKUP(L101,'Base de Datos'!$A$2:$D1268,2,FALSE()),"")</f>
        <v/>
      </c>
      <c r="O101" s="43"/>
      <c r="P101" s="163"/>
      <c r="Q101" s="3"/>
      <c r="R101" s="15"/>
      <c r="S101" s="45"/>
      <c r="T101" s="45" t="s">
        <v>37</v>
      </c>
      <c r="U101" s="46"/>
      <c r="V101" s="47"/>
      <c r="W101" s="45"/>
      <c r="X101" s="45" t="s">
        <v>37</v>
      </c>
      <c r="Y101" s="46"/>
      <c r="Z101" s="47"/>
      <c r="AA101" s="45"/>
      <c r="AB101" s="45" t="s">
        <v>37</v>
      </c>
      <c r="AC101" s="46"/>
      <c r="AD101" s="48"/>
      <c r="AE101" s="240" t="s">
        <v>49</v>
      </c>
      <c r="AF101" s="230"/>
      <c r="AG101" s="161">
        <f t="array" aca="1" ref="AG101" ca="1">COUNTIFS(AP61:AP101, "💲", AY61:AY101, INDIRECT("AE" &amp; ROW())) + COUNTIFS(AP61:AP101, "📦", AY61:AY101, INDIRECT("AE" &amp; ROW())) + COUNTIFS(AP61:AP101, "✅", AY61:AY101, INDIRECT("AE" &amp; ROW()))</f>
        <v>0</v>
      </c>
      <c r="AH101" s="162">
        <f t="array" aca="1" ref="AH101" ca="1">COUNTIFS(AP61:AP101, "💲", AY61:AY101, INDIRECT("AE" &amp; ROW())) + COUNTIFS(AP61:AP101, "📦", AY61:AY101, INDIRECT("AE" &amp; ROW()))</f>
        <v>0</v>
      </c>
      <c r="AI101" s="139">
        <f t="array" aca="1" ref="AI101" ca="1">SUMIFS(AR61:AR101, AY61:AY101, INDIRECT("AE" &amp; ROW()), AP61:AP101, "💲") + SUMIFS(AR61:AR101, AY61:AY101, INDIRECT("AE" &amp; ROW()), AP61:AP101, "📦")</f>
        <v>0</v>
      </c>
      <c r="AJ101" s="139">
        <f t="array" aca="1" ref="AJ101" ca="1">(
    SUMIFS(AR61:AR101, AY61:AY101, INDIRECT("AE" &amp; ROW()), AP61:AP101, "💲") +
    SUMIFS(AR61:AR101, AY61:AY101, INDIRECT("AE" &amp; ROW()), AP61:AP101, "📦")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
        SUMIFS(AR61:AR101, AY61:AY101, INDIRECT("AE" &amp; ROW()), AP61:AP101, "💲", AS61:AS101, "Familiar") +
        SUMIFS(AR61:AR101, AY61:AY101, INDIRECT("AE" &amp; ROW()), AP61:AP101, "📦", AS61:AS101, "Familiar")
    ) / 2
)  -
(
    (
        SUMIFS(AR61:AR101, AY61:AY101, INDIRECT("AE" &amp; ROW()), AP61:AP101, "💲", AS61:AS101, "Exonerado ADH") +
        SUMIFS(AR61:AR101, AY61:AY101, INDIRECT("AE" &amp; ROW()), AP61:AP101, "📦", AS61:AS101, "Exonerado ADH")
    ) / 2
)  -
(
    (
        SUMIFS(AR61:AR101, AY61:AY101, INDIRECT("AE" &amp; ROW()), AP61:AP101, "💲", AS61:AS101, "Exonerado Doctor") +
        SUMIFS(AR61:AR101, AY61:AY101, INDIRECT("AE" &amp; ROW()), AP61:AP101, "📦", AS61:AS101, "Exonerado Doctor")
    ) / 2
)</f>
        <v>0</v>
      </c>
      <c r="AK101" s="139">
        <f t="array" aca="1" ref="AK101" ca="1">(
    SUMIFS(AR61:AR101, AY61:AY101, INDIRECT("AE" &amp; ROW()), AP61:AP101, "💲") +
    SUMIFS(AR61:AR101, AY61:AY101, INDIRECT("AE" &amp; ROW()), AP61:AP101, "📦")
) -
(
    SUMIFS(AR61:AR101, AY61:AY101, INDIRECT("AE" &amp; ROW()), AP61:AP101, "💲", AS61:AS101, "Familiar") +
    SUMIFS(AR61:AR101, AY61:AY101, INDIRECT("AE" &amp; ROW()), AP61:AP101, "📦", AS61:AS101, "Familiar")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SUMIFS(AR61:AR101, AY61:AY101, INDIRECT("AE" &amp; ROW()), AP61:AP101, "💲", AS61:AS101, "Exonerado ADH") +
    SUMIFS(AR61:AR101, AY61:AY101, INDIRECT("AE" &amp; ROW()), AP61:AP101, "📦", AS61:AS101, "Exonerado ADH")
) -
(
    (
        SUMIFS(AR61:AR101, AY61:AY101, INDIRECT("AE" &amp; ROW()), AP61:AP101, "💲", AS61:AS101, "Exonerado Doctor") +
        SUMIFS(AR61:AR101, AY61:AY101, INDIRECT("AE" &amp; ROW()), AP61:AP101, "📦", AS61:AS101, "Exonerado Doctor")
    ) / 2
) -
(
    (
        SUMIFS(AR61:AR101, AY61:AY101, INDIRECT("AE" &amp; ROW()), AP61:AP101, "💲", AS61:AS101, "") +
        SUMIFS(AR61:AR101, AY61:AY101, INDIRECT("AE" &amp; ROW()), AP61:AP101, "📦", AS61:AS101, "")
    ) / 2
)</f>
        <v>0</v>
      </c>
      <c r="AL101" s="140">
        <f t="array" aca="1" ref="AL101" ca="1">(
    SUMIFS(AR61:AR101, AY61:AY101, INDIRECT("AE" &amp; ROW()), AP61:AP101, "💲") +
    SUMIFS(AR61:AR101, AY61:AY101, INDIRECT("AE" &amp; ROW()), AP61:AP101, "📦")
) -
(
    (
        SUMIFS(AR61:AR101, AY61:AY101, INDIRECT("AE" &amp; ROW()), AP61:AP101, "💲", AS61:AS101, "Familiar") +
        SUMIFS(AR61:AR101, AY61:AY101, INDIRECT("AE" &amp; ROW()), AP61:AP101, "📦", AS61:AS101, "Familiar")
    ) / 2
) -
(
    (
        SUMIFS(AR61:AR101, AY61:AY101, INDIRECT("AE" &amp; ROW()), AP61:AP101, "💲", AS61:AS101, "Participante") +
        SUMIFS(AR61:AR101, AY61:AY101, INDIRECT("AE" &amp; ROW()), AP61:AP101, "📦", AS61:AS101, "Participante")
    ) / 2
) -
(
    (
        SUMIFS(AR61:AR101, AY61:AY101, INDIRECT("AE" &amp; ROW()), AP61:AP101, "💲", AS61:AS101, "Empleado") +
        SUMIFS(AR61:AR101, AY61:AY101, INDIRECT("AE" &amp; ROW()), AP61:AP101, "📦", AS61:AS101, "Empleado")
    ) / 2
) -
(
    (
        SUMIFS(AR61:AR101, AY61:AY101, INDIRECT("AE" &amp; ROW()), AP61:AP101, "💲", AS61:AS101, "Exonerado ADH") +
        SUMIFS(AR61:AR101, AY61:AY101, INDIRECT("AE" &amp; ROW()), AP61:AP101, "📦", AS61:AS101, "Exonerado ADH")
    ) / 2
) -
(
    SUMIFS(AR61:AR101, AY61:AY101, INDIRECT("AE" &amp; ROW()), AP61:AP101, "💲", AS61:AS101, "Exonerado Doctor") +
    SUMIFS(AR61:AR101, AY61:AY101, INDIRECT("AE" &amp; ROW()), AP61:AP101, "📦", AS61:AS101, "Exonerado Doctor")
) -
(
    (
        SUMIFS(AR61:AR101, AY61:AY101, INDIRECT("AE" &amp; ROW()), AP61:AP101, "💲", AS61:AS101, "") +
        SUMIFS(AR61:AR101, AY61:AY101, INDIRECT("AE" &amp; ROW()), AP61:AP101, "📦", AS61:AS101, "")
    ) / 2
)</f>
        <v>0</v>
      </c>
      <c r="AM101" s="48"/>
      <c r="AN101" s="156"/>
      <c r="AO101" s="156"/>
      <c r="AP101" s="156"/>
      <c r="AQ101" s="156"/>
      <c r="AR101" s="156"/>
      <c r="AS101" s="156"/>
      <c r="AT101" s="156"/>
      <c r="AU101" s="156"/>
      <c r="AV101" s="156"/>
      <c r="AW101" s="156"/>
      <c r="AX101" s="156"/>
      <c r="AY101" s="156"/>
      <c r="AZ101" s="48"/>
      <c r="BA101" s="48"/>
      <c r="BB101" s="48"/>
      <c r="BC101" s="48"/>
      <c r="BD101" s="48"/>
      <c r="BE101" s="48"/>
      <c r="BF101" s="48"/>
      <c r="BG101" s="48"/>
      <c r="BH101" s="48"/>
      <c r="BI101" s="48"/>
      <c r="BJ101" s="48"/>
      <c r="BK101" s="48"/>
      <c r="BL101" s="48"/>
      <c r="BM101" s="48"/>
      <c r="BN101" s="48"/>
    </row>
    <row r="102" spans="1:66" ht="11.25" customHeight="1">
      <c r="A102" s="220"/>
      <c r="B102" s="38"/>
      <c r="C102" s="205"/>
      <c r="D102" s="208"/>
      <c r="E102" s="57" t="s">
        <v>42</v>
      </c>
      <c r="F102" s="58" t="str">
        <f>IF(D101&lt;&gt;"", VLOOKUP(D101,'Base de Datos'!$A$2:$D1268,3,FALSE()),"")</f>
        <v/>
      </c>
      <c r="G102" s="205"/>
      <c r="H102" s="208"/>
      <c r="I102" s="57" t="s">
        <v>42</v>
      </c>
      <c r="J102" s="58" t="str">
        <f>IF(H101&lt;&gt;"", VLOOKUP(H101,'Base de Datos'!$A$2:$D1268,3,FALSE()),"")</f>
        <v/>
      </c>
      <c r="K102" s="205"/>
      <c r="L102" s="208"/>
      <c r="M102" s="57" t="s">
        <v>42</v>
      </c>
      <c r="N102" s="58" t="str">
        <f>IF(L101&lt;&gt;"", VLOOKUP(L101,'Base de Datos'!$A$2:$D1268,3,FALSE()),"")</f>
        <v/>
      </c>
      <c r="O102" s="43"/>
      <c r="P102" s="163"/>
      <c r="Q102" s="3"/>
      <c r="R102" s="15"/>
      <c r="S102" s="229"/>
      <c r="T102" s="230"/>
      <c r="U102" s="59"/>
      <c r="V102" s="47"/>
      <c r="W102" s="229"/>
      <c r="X102" s="230"/>
      <c r="Y102" s="59"/>
      <c r="Z102" s="47"/>
      <c r="AA102" s="229"/>
      <c r="AB102" s="230"/>
      <c r="AC102" s="59"/>
      <c r="AD102" s="48"/>
      <c r="AE102" s="240" t="s">
        <v>51</v>
      </c>
      <c r="AF102" s="230"/>
      <c r="AG102" s="161">
        <f t="array" aca="1" ref="AG102" ca="1">COUNTIFS(AP61:AP101, "💲", AY61:AY101, INDIRECT("AE" &amp; ROW())) + COUNTIFS(AP61:AP101, "📦", AY61:AY101, INDIRECT("AE" &amp; ROW())) + COUNTIFS(AP61:AP101, "✅", AY61:AY101, INDIRECT("AE" &amp; ROW()))</f>
        <v>0</v>
      </c>
      <c r="AH102" s="162">
        <f t="array" aca="1" ref="AH102" ca="1">COUNTIFS(AP61:AP101, "💲", AY61:AY101, INDIRECT("AE" &amp; ROW())) + COUNTIFS(AP61:AP101, "📦", AY61:AY101, INDIRECT("AE" &amp; ROW()))</f>
        <v>0</v>
      </c>
      <c r="AI102" s="139">
        <f t="array" aca="1" ref="AI102" ca="1">SUMIFS(AR61:AR101, AY61:AY101, INDIRECT("AE" &amp; ROW()), AP61:AP101, "💲") + SUMIFS(AR61:AR101, AY61:AY101, INDIRECT("AE" &amp; ROW()), AP61:AP101, "📦")</f>
        <v>0</v>
      </c>
      <c r="AJ102" s="139">
        <f t="array" aca="1" ref="AJ102" ca="1">(
    SUMIFS(AR61:AR101, AY61:AY101, INDIRECT("AE" &amp; ROW()), AP61:AP101, "💲") +
    SUMIFS(AR61:AR101, AY61:AY101, INDIRECT("AE" &amp; ROW()), AP61:AP101, "📦")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
        SUMIFS(AR61:AR101, AY61:AY101, INDIRECT("AE" &amp; ROW()), AP61:AP101, "💲", AS61:AS101, "Familiar") +
        SUMIFS(AR61:AR101, AY61:AY101, INDIRECT("AE" &amp; ROW()), AP61:AP101, "📦", AS61:AS101, "Familiar")
    ) / 2
)  -
(
    (
        SUMIFS(AR61:AR101, AY61:AY101, INDIRECT("AE" &amp; ROW()), AP61:AP101, "💲", AS61:AS101, "Exonerado ADH") +
        SUMIFS(AR61:AR101, AY61:AY101, INDIRECT("AE" &amp; ROW()), AP61:AP101, "📦", AS61:AS101, "Exonerado ADH")
    ) / 2
)  -
(
    (
        SUMIFS(AR61:AR101, AY61:AY101, INDIRECT("AE" &amp; ROW()), AP61:AP101, "💲", AS61:AS101, "Exonerado Doctor") +
        SUMIFS(AR61:AR101, AY61:AY101, INDIRECT("AE" &amp; ROW()), AP61:AP101, "📦", AS61:AS101, "Exonerado Doctor")
    ) / 2
)</f>
        <v>0</v>
      </c>
      <c r="AK102" s="139">
        <f t="array" aca="1" ref="AK102" ca="1">(
    SUMIFS(AR61:AR101, AY61:AY101, INDIRECT("AE" &amp; ROW()), AP61:AP101, "💲") +
    SUMIFS(AR61:AR101, AY61:AY101, INDIRECT("AE" &amp; ROW()), AP61:AP101, "📦")
) -
(
    SUMIFS(AR61:AR101, AY61:AY101, INDIRECT("AE" &amp; ROW()), AP61:AP101, "💲", AS61:AS101, "Familiar") +
    SUMIFS(AR61:AR101, AY61:AY101, INDIRECT("AE" &amp; ROW()), AP61:AP101, "📦", AS61:AS101, "Familiar")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SUMIFS(AR61:AR101, AY61:AY101, INDIRECT("AE" &amp; ROW()), AP61:AP101, "💲", AS61:AS101, "Exonerado ADH") +
    SUMIFS(AR61:AR101, AY61:AY101, INDIRECT("AE" &amp; ROW()), AP61:AP101, "📦", AS61:AS101, "Exonerado ADH")
) -
(
    (
        SUMIFS(AR61:AR101, AY61:AY101, INDIRECT("AE" &amp; ROW()), AP61:AP101, "💲", AS61:AS101, "Exonerado Doctor") +
        SUMIFS(AR61:AR101, AY61:AY101, INDIRECT("AE" &amp; ROW()), AP61:AP101, "📦", AS61:AS101, "Exonerado Doctor")
    ) / 2
) -
(
    (
        SUMIFS(AR61:AR101, AY61:AY101, INDIRECT("AE" &amp; ROW()), AP61:AP101, "💲", AS61:AS101, "") +
        SUMIFS(AR61:AR101, AY61:AY101, INDIRECT("AE" &amp; ROW()), AP61:AP101, "📦", AS61:AS101, "")
    ) / 2
)</f>
        <v>0</v>
      </c>
      <c r="AL102" s="140">
        <f t="array" aca="1" ref="AL102" ca="1">(
    SUMIFS(AR61:AR101, AY61:AY101, INDIRECT("AE" &amp; ROW()), AP61:AP101, "💲") +
    SUMIFS(AR61:AR101, AY61:AY101, INDIRECT("AE" &amp; ROW()), AP61:AP101, "📦")
) -
(
    (
        SUMIFS(AR61:AR101, AY61:AY101, INDIRECT("AE" &amp; ROW()), AP61:AP101, "💲", AS61:AS101, "Familiar") +
        SUMIFS(AR61:AR101, AY61:AY101, INDIRECT("AE" &amp; ROW()), AP61:AP101, "📦", AS61:AS101, "Familiar")
    ) / 2
) -
(
    (
        SUMIFS(AR61:AR101, AY61:AY101, INDIRECT("AE" &amp; ROW()), AP61:AP101, "💲", AS61:AS101, "Participante") +
        SUMIFS(AR61:AR101, AY61:AY101, INDIRECT("AE" &amp; ROW()), AP61:AP101, "📦", AS61:AS101, "Participante")
    ) / 2
) -
(
    (
        SUMIFS(AR61:AR101, AY61:AY101, INDIRECT("AE" &amp; ROW()), AP61:AP101, "💲", AS61:AS101, "Empleado") +
        SUMIFS(AR61:AR101, AY61:AY101, INDIRECT("AE" &amp; ROW()), AP61:AP101, "📦", AS61:AS101, "Empleado")
    ) / 2
) -
(
    (
        SUMIFS(AR61:AR101, AY61:AY101, INDIRECT("AE" &amp; ROW()), AP61:AP101, "💲", AS61:AS101, "Exonerado ADH") +
        SUMIFS(AR61:AR101, AY61:AY101, INDIRECT("AE" &amp; ROW()), AP61:AP101, "📦", AS61:AS101, "Exonerado ADH")
    ) / 2
) -
(
    SUMIFS(AR61:AR101, AY61:AY101, INDIRECT("AE" &amp; ROW()), AP61:AP101, "💲", AS61:AS101, "Exonerado Doctor") +
    SUMIFS(AR61:AR101, AY61:AY101, INDIRECT("AE" &amp; ROW()), AP61:AP101, "📦", AS61:AS101, "Exonerado Doctor")
) -
(
    (
        SUMIFS(AR61:AR101, AY61:AY101, INDIRECT("AE" &amp; ROW()), AP61:AP101, "💲", AS61:AS101, "") +
        SUMIFS(AR61:AR101, AY61:AY101, INDIRECT("AE" &amp; ROW()), AP61:AP101, "📦", AS61:AS101, "")
    ) / 2
)</f>
        <v>0</v>
      </c>
      <c r="AM102" s="48"/>
      <c r="AN102" s="48"/>
      <c r="AO102" s="48"/>
      <c r="AP102" s="48"/>
      <c r="AQ102" s="48"/>
      <c r="AR102" s="48"/>
      <c r="AS102" s="48"/>
      <c r="AT102" s="48"/>
      <c r="AU102" s="48"/>
      <c r="AV102" s="48"/>
      <c r="AW102" s="48"/>
      <c r="AX102" s="48"/>
      <c r="AY102" s="48"/>
      <c r="AZ102" s="48"/>
      <c r="BA102" s="48"/>
      <c r="BB102" s="48"/>
      <c r="BC102" s="48"/>
      <c r="BD102" s="48"/>
      <c r="BE102" s="48"/>
      <c r="BF102" s="48"/>
      <c r="BG102" s="48"/>
      <c r="BH102" s="48"/>
      <c r="BI102" s="48"/>
      <c r="BJ102" s="48"/>
      <c r="BK102" s="48"/>
      <c r="BL102" s="48"/>
      <c r="BM102" s="48"/>
      <c r="BN102" s="48"/>
    </row>
    <row r="103" spans="1:66" ht="11.25" customHeight="1">
      <c r="A103" s="220"/>
      <c r="B103" s="38"/>
      <c r="C103" s="205"/>
      <c r="D103" s="208"/>
      <c r="E103" s="57" t="s">
        <v>44</v>
      </c>
      <c r="F103" s="58" t="str">
        <f>IF(D101&lt;&gt;"", VLOOKUP(D101,'Base de Datos'!$A$2:$D1268,4,FALSE()),"")</f>
        <v/>
      </c>
      <c r="G103" s="205"/>
      <c r="H103" s="208"/>
      <c r="I103" s="57" t="s">
        <v>44</v>
      </c>
      <c r="J103" s="58" t="str">
        <f>IF(H101&lt;&gt;"", VLOOKUP(H101,'Base de Datos'!$A$2:$D1268,4,FALSE()),"")</f>
        <v/>
      </c>
      <c r="K103" s="205"/>
      <c r="L103" s="208"/>
      <c r="M103" s="57" t="s">
        <v>44</v>
      </c>
      <c r="N103" s="58" t="str">
        <f>IF(L101&lt;&gt;"", VLOOKUP(L101,'Base de Datos'!$A$2:$D1268,4,FALSE()),"")</f>
        <v/>
      </c>
      <c r="O103" s="43"/>
      <c r="P103" s="163"/>
      <c r="Q103" s="3"/>
      <c r="R103" s="15"/>
      <c r="S103" s="229"/>
      <c r="T103" s="230"/>
      <c r="U103" s="59"/>
      <c r="V103" s="47"/>
      <c r="W103" s="229"/>
      <c r="X103" s="230"/>
      <c r="Y103" s="59"/>
      <c r="Z103" s="47"/>
      <c r="AA103" s="229"/>
      <c r="AB103" s="230"/>
      <c r="AC103" s="59"/>
      <c r="AD103" s="48"/>
      <c r="AE103" s="240" t="s">
        <v>55</v>
      </c>
      <c r="AF103" s="230"/>
      <c r="AG103" s="161">
        <f t="array" aca="1" ref="AG103" ca="1">COUNTIFS(AP61:AP101, "💲", AY61:AY101, INDIRECT("AE" &amp; ROW())) + COUNTIFS(AP61:AP101, "📦", AY61:AY101, INDIRECT("AE" &amp; ROW())) + COUNTIFS(AP61:AP101, "✅", AY61:AY101, INDIRECT("AE" &amp; ROW()))</f>
        <v>1</v>
      </c>
      <c r="AH103" s="162">
        <f t="array" aca="1" ref="AH103" ca="1">COUNTIFS(AP61:AP101, "💲", AY61:AY101, INDIRECT("AE" &amp; ROW())) + COUNTIFS(AP61:AP101, "📦", AY61:AY101, INDIRECT("AE" &amp; ROW()))</f>
        <v>1</v>
      </c>
      <c r="AI103" s="139">
        <f t="array" aca="1" ref="AI103" ca="1">SUMIFS(AR61:AR101, AY61:AY101, INDIRECT("AE" &amp; ROW()), AP61:AP101, "💲") + SUMIFS(AR61:AR101, AY61:AY101, INDIRECT("AE" &amp; ROW()), AP61:AP101, "📦")</f>
        <v>50</v>
      </c>
      <c r="AJ103" s="139">
        <f t="array" aca="1" ref="AJ103" ca="1">(
    SUMIFS(AR61:AR101, AY61:AY101, INDIRECT("AE" &amp; ROW()), AP61:AP101, "💲") +
    SUMIFS(AR61:AR101, AY61:AY101, INDIRECT("AE" &amp; ROW()), AP61:AP101, "📦")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
        SUMIFS(AR61:AR101, AY61:AY101, INDIRECT("AE" &amp; ROW()), AP61:AP101, "💲", AS61:AS101, "Familiar") +
        SUMIFS(AR61:AR101, AY61:AY101, INDIRECT("AE" &amp; ROW()), AP61:AP101, "📦", AS61:AS101, "Familiar")
    ) / 2
)  -
(
    (
        SUMIFS(AR61:AR101, AY61:AY101, INDIRECT("AE" &amp; ROW()), AP61:AP101, "💲", AS61:AS101, "Exonerado ADH") +
        SUMIFS(AR61:AR101, AY61:AY101, INDIRECT("AE" &amp; ROW()), AP61:AP101, "📦", AS61:AS101, "Exonerado ADH")
    ) / 2
)  -
(
    (
        SUMIFS(AR61:AR101, AY61:AY101, INDIRECT("AE" &amp; ROW()), AP61:AP101, "💲", AS61:AS101, "Exonerado Doctor") +
        SUMIFS(AR61:AR101, AY61:AY101, INDIRECT("AE" &amp; ROW()), AP61:AP101, "📦", AS61:AS101, "Exonerado Doctor")
    ) / 2
)</f>
        <v>50</v>
      </c>
      <c r="AK103" s="139">
        <f t="array" aca="1" ref="AK103" ca="1">(
    SUMIFS(AR61:AR101, AY61:AY101, INDIRECT("AE" &amp; ROW()), AP61:AP101, "💲") +
    SUMIFS(AR61:AR101, AY61:AY101, INDIRECT("AE" &amp; ROW()), AP61:AP101, "📦")
) -
(
    SUMIFS(AR61:AR101, AY61:AY101, INDIRECT("AE" &amp; ROW()), AP61:AP101, "💲", AS61:AS101, "Familiar") +
    SUMIFS(AR61:AR101, AY61:AY101, INDIRECT("AE" &amp; ROW()), AP61:AP101, "📦", AS61:AS101, "Familiar")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SUMIFS(AR61:AR101, AY61:AY101, INDIRECT("AE" &amp; ROW()), AP61:AP101, "💲", AS61:AS101, "Exonerado ADH") +
    SUMIFS(AR61:AR101, AY61:AY101, INDIRECT("AE" &amp; ROW()), AP61:AP101, "📦", AS61:AS101, "Exonerado ADH")
) -
(
    (
        SUMIFS(AR61:AR101, AY61:AY101, INDIRECT("AE" &amp; ROW()), AP61:AP101, "💲", AS61:AS101, "Exonerado Doctor") +
        SUMIFS(AR61:AR101, AY61:AY101, INDIRECT("AE" &amp; ROW()), AP61:AP101, "📦", AS61:AS101, "Exonerado Doctor")
    ) / 2
) -
(
    (
        SUMIFS(AR61:AR101, AY61:AY101, INDIRECT("AE" &amp; ROW()), AP61:AP101, "💲", AS61:AS101, "") +
        SUMIFS(AR61:AR101, AY61:AY101, INDIRECT("AE" &amp; ROW()), AP61:AP101, "📦", AS61:AS101, "")
    ) / 2
)</f>
        <v>50</v>
      </c>
      <c r="AL103" s="140">
        <f t="array" aca="1" ref="AL103" ca="1">(
    SUMIFS(AR61:AR101, AY61:AY101, INDIRECT("AE" &amp; ROW()), AP61:AP101, "💲") +
    SUMIFS(AR61:AR101, AY61:AY101, INDIRECT("AE" &amp; ROW()), AP61:AP101, "📦")
) -
(
    (
        SUMIFS(AR61:AR101, AY61:AY101, INDIRECT("AE" &amp; ROW()), AP61:AP101, "💲", AS61:AS101, "Familiar") +
        SUMIFS(AR61:AR101, AY61:AY101, INDIRECT("AE" &amp; ROW()), AP61:AP101, "📦", AS61:AS101, "Familiar")
    ) / 2
) -
(
    (
        SUMIFS(AR61:AR101, AY61:AY101, INDIRECT("AE" &amp; ROW()), AP61:AP101, "💲", AS61:AS101, "Participante") +
        SUMIFS(AR61:AR101, AY61:AY101, INDIRECT("AE" &amp; ROW()), AP61:AP101, "📦", AS61:AS101, "Participante")
    ) / 2
) -
(
    (
        SUMIFS(AR61:AR101, AY61:AY101, INDIRECT("AE" &amp; ROW()), AP61:AP101, "💲", AS61:AS101, "Empleado") +
        SUMIFS(AR61:AR101, AY61:AY101, INDIRECT("AE" &amp; ROW()), AP61:AP101, "📦", AS61:AS101, "Empleado")
    ) / 2
) -
(
    (
        SUMIFS(AR61:AR101, AY61:AY101, INDIRECT("AE" &amp; ROW()), AP61:AP101, "💲", AS61:AS101, "Exonerado ADH") +
        SUMIFS(AR61:AR101, AY61:AY101, INDIRECT("AE" &amp; ROW()), AP61:AP101, "📦", AS61:AS101, "Exonerado ADH")
    ) / 2
) -
(
    SUMIFS(AR61:AR101, AY61:AY101, INDIRECT("AE" &amp; ROW()), AP61:AP101, "💲", AS61:AS101, "Exonerado Doctor") +
    SUMIFS(AR61:AR101, AY61:AY101, INDIRECT("AE" &amp; ROW()), AP61:AP101, "📦", AS61:AS101, "Exonerado Doctor")
) -
(
    (
        SUMIFS(AR61:AR101, AY61:AY101, INDIRECT("AE" &amp; ROW()), AP61:AP101, "💲", AS61:AS101, "") +
        SUMIFS(AR61:AR101, AY61:AY101, INDIRECT("AE" &amp; ROW()), AP61:AP101, "📦", AS61:AS101, "")
    ) / 2
)</f>
        <v>50</v>
      </c>
      <c r="AM103" s="48"/>
      <c r="AN103" s="48"/>
      <c r="AO103" s="48"/>
      <c r="AP103" s="48"/>
      <c r="AQ103" s="48"/>
      <c r="AR103" s="48"/>
      <c r="AS103" s="48"/>
      <c r="AT103" s="48"/>
      <c r="AU103" s="48"/>
      <c r="AV103" s="48"/>
      <c r="AW103" s="48"/>
      <c r="AX103" s="48"/>
      <c r="AY103" s="48"/>
      <c r="AZ103" s="48"/>
      <c r="BA103" s="48"/>
      <c r="BB103" s="48"/>
      <c r="BC103" s="48"/>
      <c r="BD103" s="48"/>
      <c r="BE103" s="48"/>
      <c r="BF103" s="48"/>
      <c r="BG103" s="48"/>
      <c r="BH103" s="48"/>
      <c r="BI103" s="48"/>
      <c r="BJ103" s="48"/>
      <c r="BK103" s="48"/>
      <c r="BL103" s="48"/>
      <c r="BM103" s="48"/>
      <c r="BN103" s="48"/>
    </row>
    <row r="104" spans="1:66" ht="11.25" customHeight="1">
      <c r="A104" s="221"/>
      <c r="B104" s="38"/>
      <c r="C104" s="206"/>
      <c r="D104" s="209"/>
      <c r="E104" s="85" t="s">
        <v>46</v>
      </c>
      <c r="F104" s="86"/>
      <c r="G104" s="206"/>
      <c r="H104" s="209"/>
      <c r="I104" s="85" t="s">
        <v>46</v>
      </c>
      <c r="J104" s="108"/>
      <c r="K104" s="206"/>
      <c r="L104" s="209"/>
      <c r="M104" s="85" t="s">
        <v>46</v>
      </c>
      <c r="N104" s="108"/>
      <c r="O104" s="43"/>
      <c r="P104" s="163"/>
      <c r="Q104" s="3"/>
      <c r="R104" s="15"/>
      <c r="S104" s="227" t="str">
        <f>IF(OR(S101="Empleado",S101="Familiar"),"Nombre del Empleado","N° Factura")</f>
        <v>N° Factura</v>
      </c>
      <c r="T104" s="228"/>
      <c r="U104" s="89"/>
      <c r="V104" s="47"/>
      <c r="W104" s="227" t="str">
        <f>IF(OR(W101="Empleado",W101="Familiar"),"Nombre del Empleado","N° Factura")</f>
        <v>N° Factura</v>
      </c>
      <c r="X104" s="228"/>
      <c r="Y104" s="89"/>
      <c r="Z104" s="47"/>
      <c r="AA104" s="227" t="str">
        <f>IF(OR(AA101="Empleado",AA101="Familiar"),"Nombre del Empleado","N° Factura")</f>
        <v>N° Factura</v>
      </c>
      <c r="AB104" s="228"/>
      <c r="AC104" s="89"/>
      <c r="AD104" s="48"/>
      <c r="AE104" s="240" t="s">
        <v>57</v>
      </c>
      <c r="AF104" s="230"/>
      <c r="AG104" s="161">
        <f t="array" aca="1" ref="AG104" ca="1">COUNTIFS(AP61:AP101, "💲", AY61:AY101, INDIRECT("AE" &amp; ROW())) + COUNTIFS(AP61:AP101, "📦", AY61:AY101, INDIRECT("AE" &amp; ROW())) + COUNTIFS(AP61:AP101, "✅", AY61:AY101, INDIRECT("AE" &amp; ROW()))</f>
        <v>0</v>
      </c>
      <c r="AH104" s="162">
        <f t="array" aca="1" ref="AH104" ca="1">COUNTIFS(AP61:AP101, "💲", AY61:AY101, INDIRECT("AE" &amp; ROW())) + COUNTIFS(AP61:AP101, "📦", AY61:AY101, INDIRECT("AE" &amp; ROW()))</f>
        <v>0</v>
      </c>
      <c r="AI104" s="139">
        <f t="array" aca="1" ref="AI104" ca="1">SUMIFS(AR61:AR101, AY61:AY101, INDIRECT("AE" &amp; ROW()), AP61:AP101, "💲") + SUMIFS(AR61:AR101, AY61:AY101, INDIRECT("AE" &amp; ROW()), AP61:AP101, "📦")</f>
        <v>0</v>
      </c>
      <c r="AJ104" s="139">
        <f t="array" aca="1" ref="AJ104" ca="1">(
    SUMIFS(AR61:AR101, AY61:AY101, INDIRECT("AE" &amp; ROW()), AP61:AP101, "💲") +
    SUMIFS(AR61:AR101, AY61:AY101, INDIRECT("AE" &amp; ROW()), AP61:AP101, "📦")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
        SUMIFS(AR61:AR101, AY61:AY101, INDIRECT("AE" &amp; ROW()), AP61:AP101, "💲", AS61:AS101, "Familiar") +
        SUMIFS(AR61:AR101, AY61:AY101, INDIRECT("AE" &amp; ROW()), AP61:AP101, "📦", AS61:AS101, "Familiar")
    ) / 2
)  -
(
    (
        SUMIFS(AR61:AR101, AY61:AY101, INDIRECT("AE" &amp; ROW()), AP61:AP101, "💲", AS61:AS101, "Exonerado ADH") +
        SUMIFS(AR61:AR101, AY61:AY101, INDIRECT("AE" &amp; ROW()), AP61:AP101, "📦", AS61:AS101, "Exonerado ADH")
    ) / 2
)  -
(
    (
        SUMIFS(AR61:AR101, AY61:AY101, INDIRECT("AE" &amp; ROW()), AP61:AP101, "💲", AS61:AS101, "Exonerado Doctor") +
        SUMIFS(AR61:AR101, AY61:AY101, INDIRECT("AE" &amp; ROW()), AP61:AP101, "📦", AS61:AS101, "Exonerado Doctor")
    ) / 2
)</f>
        <v>0</v>
      </c>
      <c r="AK104" s="139">
        <f t="array" aca="1" ref="AK104" ca="1">(
    SUMIFS(AR61:AR101, AY61:AY101, INDIRECT("AE" &amp; ROW()), AP61:AP101, "💲") +
    SUMIFS(AR61:AR101, AY61:AY101, INDIRECT("AE" &amp; ROW()), AP61:AP101, "📦")
) -
(
    SUMIFS(AR61:AR101, AY61:AY101, INDIRECT("AE" &amp; ROW()), AP61:AP101, "💲", AS61:AS101, "Familiar") +
    SUMIFS(AR61:AR101, AY61:AY101, INDIRECT("AE" &amp; ROW()), AP61:AP101, "📦", AS61:AS101, "Familiar")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SUMIFS(AR61:AR101, AY61:AY101, INDIRECT("AE" &amp; ROW()), AP61:AP101, "💲", AS61:AS101, "Exonerado ADH") +
    SUMIFS(AR61:AR101, AY61:AY101, INDIRECT("AE" &amp; ROW()), AP61:AP101, "📦", AS61:AS101, "Exonerado ADH")
) -
(
    (
        SUMIFS(AR61:AR101, AY61:AY101, INDIRECT("AE" &amp; ROW()), AP61:AP101, "💲", AS61:AS101, "Exonerado Doctor") +
        SUMIFS(AR61:AR101, AY61:AY101, INDIRECT("AE" &amp; ROW()), AP61:AP101, "📦", AS61:AS101, "Exonerado Doctor")
    ) / 2
) -
(
    (
        SUMIFS(AR61:AR101, AY61:AY101, INDIRECT("AE" &amp; ROW()), AP61:AP101, "💲", AS61:AS101, "") +
        SUMIFS(AR61:AR101, AY61:AY101, INDIRECT("AE" &amp; ROW()), AP61:AP101, "📦", AS61:AS101, "")
    ) / 2
)</f>
        <v>0</v>
      </c>
      <c r="AL104" s="140">
        <f t="array" aca="1" ref="AL104" ca="1">(
    SUMIFS(AR61:AR101, AY61:AY101, INDIRECT("AE" &amp; ROW()), AP61:AP101, "💲") +
    SUMIFS(AR61:AR101, AY61:AY101, INDIRECT("AE" &amp; ROW()), AP61:AP101, "📦")
) -
(
    (
        SUMIFS(AR61:AR101, AY61:AY101, INDIRECT("AE" &amp; ROW()), AP61:AP101, "💲", AS61:AS101, "Familiar") +
        SUMIFS(AR61:AR101, AY61:AY101, INDIRECT("AE" &amp; ROW()), AP61:AP101, "📦", AS61:AS101, "Familiar")
    ) / 2
) -
(
    (
        SUMIFS(AR61:AR101, AY61:AY101, INDIRECT("AE" &amp; ROW()), AP61:AP101, "💲", AS61:AS101, "Participante") +
        SUMIFS(AR61:AR101, AY61:AY101, INDIRECT("AE" &amp; ROW()), AP61:AP101, "📦", AS61:AS101, "Participante")
    ) / 2
) -
(
    (
        SUMIFS(AR61:AR101, AY61:AY101, INDIRECT("AE" &amp; ROW()), AP61:AP101, "💲", AS61:AS101, "Empleado") +
        SUMIFS(AR61:AR101, AY61:AY101, INDIRECT("AE" &amp; ROW()), AP61:AP101, "📦", AS61:AS101, "Empleado")
    ) / 2
) -
(
    (
        SUMIFS(AR61:AR101, AY61:AY101, INDIRECT("AE" &amp; ROW()), AP61:AP101, "💲", AS61:AS101, "Exonerado ADH") +
        SUMIFS(AR61:AR101, AY61:AY101, INDIRECT("AE" &amp; ROW()), AP61:AP101, "📦", AS61:AS101, "Exonerado ADH")
    ) / 2
) -
(
    SUMIFS(AR61:AR101, AY61:AY101, INDIRECT("AE" &amp; ROW()), AP61:AP101, "💲", AS61:AS101, "Exonerado Doctor") +
    SUMIFS(AR61:AR101, AY61:AY101, INDIRECT("AE" &amp; ROW()), AP61:AP101, "📦", AS61:AS101, "Exonerado Doctor")
) -
(
    (
        SUMIFS(AR61:AR101, AY61:AY101, INDIRECT("AE" &amp; ROW()), AP61:AP101, "💲", AS61:AS101, "") +
        SUMIFS(AR61:AR101, AY61:AY101, INDIRECT("AE" &amp; ROW()), AP61:AP101, "📦", AS61:AS101, "")
    ) / 2
)</f>
        <v>0</v>
      </c>
      <c r="AM104" s="48"/>
      <c r="AN104" s="48"/>
      <c r="AO104" s="48"/>
      <c r="AP104" s="48"/>
      <c r="AQ104" s="48"/>
      <c r="AR104" s="48"/>
      <c r="AS104" s="48"/>
      <c r="AT104" s="48"/>
      <c r="AU104" s="48"/>
      <c r="AV104" s="48"/>
      <c r="AW104" s="48"/>
      <c r="AX104" s="48"/>
      <c r="AY104" s="48"/>
      <c r="AZ104" s="48"/>
      <c r="BA104" s="48"/>
      <c r="BB104" s="48"/>
      <c r="BC104" s="48"/>
      <c r="BD104" s="48"/>
      <c r="BE104" s="48"/>
      <c r="BF104" s="48"/>
      <c r="BG104" s="48"/>
      <c r="BH104" s="48"/>
      <c r="BI104" s="48"/>
      <c r="BJ104" s="48"/>
      <c r="BK104" s="48"/>
      <c r="BL104" s="48"/>
      <c r="BM104" s="48"/>
      <c r="BN104" s="48"/>
    </row>
    <row r="105" spans="1:66" ht="11.25" customHeight="1">
      <c r="A105" s="222">
        <f>A101+$Q$13/1440</f>
        <v>0.79166666666666641</v>
      </c>
      <c r="B105" s="164"/>
      <c r="C105" s="204"/>
      <c r="D105" s="207"/>
      <c r="E105" s="177" t="s">
        <v>36</v>
      </c>
      <c r="F105" s="42" t="str">
        <f>IF(D105&lt;&gt;"", VLOOKUP(D105,'Base de Datos'!$A$2:$D1268,2,FALSE()),"")</f>
        <v/>
      </c>
      <c r="G105" s="204"/>
      <c r="H105" s="216"/>
      <c r="I105" s="177" t="s">
        <v>36</v>
      </c>
      <c r="J105" s="42" t="str">
        <f>IF(H105&lt;&gt;"", VLOOKUP(H105,'Base de Datos'!$A$2:$D1268,2,FALSE()),"")</f>
        <v/>
      </c>
      <c r="K105" s="204"/>
      <c r="L105" s="216"/>
      <c r="M105" s="177" t="s">
        <v>36</v>
      </c>
      <c r="N105" s="42" t="str">
        <f>IF(L105&lt;&gt;"", VLOOKUP(L105,'Base de Datos'!$A$2:$D1268,2,FALSE()),"")</f>
        <v/>
      </c>
      <c r="O105" s="165"/>
      <c r="P105" s="165"/>
      <c r="Q105" s="165"/>
      <c r="R105" s="166"/>
      <c r="S105" s="167"/>
      <c r="T105" s="45" t="s">
        <v>37</v>
      </c>
      <c r="U105" s="168"/>
      <c r="V105" s="169"/>
      <c r="W105" s="167"/>
      <c r="X105" s="45" t="s">
        <v>37</v>
      </c>
      <c r="Y105" s="168"/>
      <c r="Z105" s="169"/>
      <c r="AA105" s="167"/>
      <c r="AB105" s="45" t="s">
        <v>37</v>
      </c>
      <c r="AC105" s="168"/>
      <c r="AD105" s="56"/>
      <c r="AE105" s="240" t="s">
        <v>59</v>
      </c>
      <c r="AF105" s="230"/>
      <c r="AG105" s="161">
        <f t="array" aca="1" ref="AG105" ca="1">COUNTIFS(AP61:AP101, "💲", AY61:AY101, INDIRECT("AE" &amp; ROW())) + COUNTIFS(AP61:AP101, "📦", AY61:AY101, INDIRECT("AE" &amp; ROW())) + COUNTIFS(AP61:AP101, "✅", AY61:AY101, INDIRECT("AE" &amp; ROW()))</f>
        <v>0</v>
      </c>
      <c r="AH105" s="162">
        <f t="array" aca="1" ref="AH105" ca="1">COUNTIFS(AP61:AP101, "💲", AY61:AY101, INDIRECT("AE" &amp; ROW())) + COUNTIFS(AP61:AP101, "📦", AY61:AY101, INDIRECT("AE" &amp; ROW()))</f>
        <v>0</v>
      </c>
      <c r="AI105" s="139">
        <f t="array" aca="1" ref="AI105" ca="1">SUMIFS(AR61:AR101, AY61:AY101, INDIRECT("AE" &amp; ROW()), AP61:AP101, "💲") + SUMIFS(AR61:AR101, AY61:AY101, INDIRECT("AE" &amp; ROW()), AP61:AP101, "📦")</f>
        <v>0</v>
      </c>
      <c r="AJ105" s="139">
        <f t="array" aca="1" ref="AJ105" ca="1">(
    SUMIFS(AR61:AR101, AY61:AY101, INDIRECT("AE" &amp; ROW()), AP61:AP101, "💲") +
    SUMIFS(AR61:AR101, AY61:AY101, INDIRECT("AE" &amp; ROW()), AP61:AP101, "📦")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
        SUMIFS(AR61:AR101, AY61:AY101, INDIRECT("AE" &amp; ROW()), AP61:AP101, "💲", AS61:AS101, "Familiar") +
        SUMIFS(AR61:AR101, AY61:AY101, INDIRECT("AE" &amp; ROW()), AP61:AP101, "📦", AS61:AS101, "Familiar")
    ) / 2
)  -
(
    (
        SUMIFS(AR61:AR101, AY61:AY101, INDIRECT("AE" &amp; ROW()), AP61:AP101, "💲", AS61:AS101, "Exonerado ADH") +
        SUMIFS(AR61:AR101, AY61:AY101, INDIRECT("AE" &amp; ROW()), AP61:AP101, "📦", AS61:AS101, "Exonerado ADH")
    ) / 2
)  -
(
    (
        SUMIFS(AR61:AR101, AY61:AY101, INDIRECT("AE" &amp; ROW()), AP61:AP101, "💲", AS61:AS101, "Exonerado Doctor") +
        SUMIFS(AR61:AR101, AY61:AY101, INDIRECT("AE" &amp; ROW()), AP61:AP101, "📦", AS61:AS101, "Exonerado Doctor")
    ) / 2
)</f>
        <v>0</v>
      </c>
      <c r="AK105" s="139">
        <f t="array" aca="1" ref="AK105" ca="1">(
    SUMIFS(AR61:AR101, AY61:AY101, INDIRECT("AE" &amp; ROW()), AP61:AP101, "💲") +
    SUMIFS(AR61:AR101, AY61:AY101, INDIRECT("AE" &amp; ROW()), AP61:AP101, "📦")
) -
(
    SUMIFS(AR61:AR101, AY61:AY101, INDIRECT("AE" &amp; ROW()), AP61:AP101, "💲", AS61:AS101, "Familiar") +
    SUMIFS(AR61:AR101, AY61:AY101, INDIRECT("AE" &amp; ROW()), AP61:AP101, "📦", AS61:AS101, "Familiar")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SUMIFS(AR61:AR101, AY61:AY101, INDIRECT("AE" &amp; ROW()), AP61:AP101, "💲", AS61:AS101, "Exonerado ADH") +
    SUMIFS(AR61:AR101, AY61:AY101, INDIRECT("AE" &amp; ROW()), AP61:AP101, "📦", AS61:AS101, "Exonerado ADH")
) -
(
    (
        SUMIFS(AR61:AR101, AY61:AY101, INDIRECT("AE" &amp; ROW()), AP61:AP101, "💲", AS61:AS101, "Exonerado Doctor") +
        SUMIFS(AR61:AR101, AY61:AY101, INDIRECT("AE" &amp; ROW()), AP61:AP101, "📦", AS61:AS101, "Exonerado Doctor")
    ) / 2
) -
(
    (
        SUMIFS(AR61:AR101, AY61:AY101, INDIRECT("AE" &amp; ROW()), AP61:AP101, "💲", AS61:AS101, "") +
        SUMIFS(AR61:AR101, AY61:AY101, INDIRECT("AE" &amp; ROW()), AP61:AP101, "📦", AS61:AS101, "")
    ) / 2
)</f>
        <v>0</v>
      </c>
      <c r="AL105" s="140">
        <f t="array" aca="1" ref="AL105" ca="1">(
    SUMIFS(AR61:AR101, AY61:AY101, INDIRECT("AE" &amp; ROW()), AP61:AP101, "💲") +
    SUMIFS(AR61:AR101, AY61:AY101, INDIRECT("AE" &amp; ROW()), AP61:AP101, "📦")
) -
(
    (
        SUMIFS(AR61:AR101, AY61:AY101, INDIRECT("AE" &amp; ROW()), AP61:AP101, "💲", AS61:AS101, "Familiar") +
        SUMIFS(AR61:AR101, AY61:AY101, INDIRECT("AE" &amp; ROW()), AP61:AP101, "📦", AS61:AS101, "Familiar")
    ) / 2
) -
(
    (
        SUMIFS(AR61:AR101, AY61:AY101, INDIRECT("AE" &amp; ROW()), AP61:AP101, "💲", AS61:AS101, "Participante") +
        SUMIFS(AR61:AR101, AY61:AY101, INDIRECT("AE" &amp; ROW()), AP61:AP101, "📦", AS61:AS101, "Participante")
    ) / 2
) -
(
    (
        SUMIFS(AR61:AR101, AY61:AY101, INDIRECT("AE" &amp; ROW()), AP61:AP101, "💲", AS61:AS101, "Empleado") +
        SUMIFS(AR61:AR101, AY61:AY101, INDIRECT("AE" &amp; ROW()), AP61:AP101, "📦", AS61:AS101, "Empleado")
    ) / 2
) -
(
    (
        SUMIFS(AR61:AR101, AY61:AY101, INDIRECT("AE" &amp; ROW()), AP61:AP101, "💲", AS61:AS101, "Exonerado ADH") +
        SUMIFS(AR61:AR101, AY61:AY101, INDIRECT("AE" &amp; ROW()), AP61:AP101, "📦", AS61:AS101, "Exonerado ADH")
    ) / 2
) -
(
    SUMIFS(AR61:AR101, AY61:AY101, INDIRECT("AE" &amp; ROW()), AP61:AP101, "💲", AS61:AS101, "Exonerado Doctor") +
    SUMIFS(AR61:AR101, AY61:AY101, INDIRECT("AE" &amp; ROW()), AP61:AP101, "📦", AS61:AS101, "Exonerado Doctor")
) -
(
    (
        SUMIFS(AR61:AR101, AY61:AY101, INDIRECT("AE" &amp; ROW()), AP61:AP101, "💲", AS61:AS101, "") +
        SUMIFS(AR61:AR101, AY61:AY101, INDIRECT("AE" &amp; ROW()), AP61:AP101, "📦", AS61:AS101, "")
    ) / 2
)</f>
        <v>0</v>
      </c>
      <c r="AM105" s="56"/>
      <c r="AN105" s="56"/>
      <c r="AO105" s="56"/>
      <c r="AP105" s="56"/>
      <c r="AQ105" s="56"/>
      <c r="AR105" s="56"/>
      <c r="AS105" s="56"/>
      <c r="AT105" s="56"/>
      <c r="AU105" s="56"/>
      <c r="AV105" s="56"/>
      <c r="AW105" s="56"/>
      <c r="AX105" s="56"/>
      <c r="AY105" s="56"/>
      <c r="AZ105" s="56"/>
      <c r="BA105" s="56"/>
      <c r="BB105" s="56"/>
      <c r="BC105" s="56"/>
      <c r="BD105" s="56"/>
      <c r="BE105" s="56"/>
      <c r="BF105" s="56"/>
      <c r="BG105" s="56"/>
      <c r="BH105" s="56"/>
      <c r="BI105" s="56"/>
      <c r="BJ105" s="56"/>
      <c r="BK105" s="56"/>
      <c r="BL105" s="56"/>
      <c r="BM105" s="56"/>
      <c r="BN105" s="56"/>
    </row>
    <row r="106" spans="1:66" ht="11.25" customHeight="1">
      <c r="A106" s="220"/>
      <c r="B106" s="164"/>
      <c r="C106" s="205"/>
      <c r="D106" s="208"/>
      <c r="E106" s="178" t="s">
        <v>42</v>
      </c>
      <c r="F106" s="58" t="str">
        <f>IF(D105&lt;&gt;"", VLOOKUP(D105,'Base de Datos'!$A$2:$D1268,3,FALSE()),"")</f>
        <v/>
      </c>
      <c r="G106" s="205"/>
      <c r="H106" s="208"/>
      <c r="I106" s="178" t="s">
        <v>42</v>
      </c>
      <c r="J106" s="58" t="str">
        <f>IF(H105&lt;&gt;"", VLOOKUP(H105,'Base de Datos'!$A$2:$D1268,3,FALSE()),"")</f>
        <v/>
      </c>
      <c r="K106" s="205"/>
      <c r="L106" s="208"/>
      <c r="M106" s="178" t="s">
        <v>42</v>
      </c>
      <c r="N106" s="58" t="str">
        <f>IF(L105&lt;&gt;"", VLOOKUP(L105,'Base de Datos'!$A$2:$D1268,3,FALSE()),"")</f>
        <v/>
      </c>
      <c r="O106" s="165"/>
      <c r="P106" s="165"/>
      <c r="Q106" s="165"/>
      <c r="R106" s="166"/>
      <c r="S106" s="231"/>
      <c r="T106" s="230"/>
      <c r="U106" s="170"/>
      <c r="V106" s="169"/>
      <c r="W106" s="231"/>
      <c r="X106" s="230"/>
      <c r="Y106" s="170"/>
      <c r="Z106" s="169"/>
      <c r="AA106" s="231"/>
      <c r="AB106" s="230"/>
      <c r="AC106" s="170"/>
      <c r="AD106" s="56"/>
      <c r="AE106" s="240" t="s">
        <v>63</v>
      </c>
      <c r="AF106" s="230"/>
      <c r="AG106" s="161">
        <f t="array" aca="1" ref="AG106" ca="1">COUNTIFS(AP61:AP101, "💲", AY61:AY101, INDIRECT("AE" &amp; ROW())) + COUNTIFS(AP61:AP101, "📦", AY61:AY101, INDIRECT("AE" &amp; ROW())) + COUNTIFS(AP61:AP101, "✅", AY61:AY101, INDIRECT("AE" &amp; ROW()))</f>
        <v>0</v>
      </c>
      <c r="AH106" s="162">
        <f t="array" aca="1" ref="AH106" ca="1">COUNTIFS(AP61:AP101, "💲", AY61:AY101, INDIRECT("AE" &amp; ROW())) + COUNTIFS(AP61:AP101, "📦", AY61:AY101, INDIRECT("AE" &amp; ROW()))</f>
        <v>0</v>
      </c>
      <c r="AI106" s="139">
        <f t="array" aca="1" ref="AI106" ca="1">SUMIFS(AR61:AR101, AY61:AY101, INDIRECT("AE" &amp; ROW()), AP61:AP101, "💲") + SUMIFS(AR61:AR101, AY61:AY101, INDIRECT("AE" &amp; ROW()), AP61:AP101, "📦")</f>
        <v>0</v>
      </c>
      <c r="AJ106" s="139">
        <f t="array" aca="1" ref="AJ106" ca="1">(
    SUMIFS(AR61:AR101, AY61:AY101, INDIRECT("AE" &amp; ROW()), AP61:AP101, "💲") +
    SUMIFS(AR61:AR101, AY61:AY101, INDIRECT("AE" &amp; ROW()), AP61:AP101, "📦")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
        SUMIFS(AR61:AR101, AY61:AY101, INDIRECT("AE" &amp; ROW()), AP61:AP101, "💲", AS61:AS101, "Familiar") +
        SUMIFS(AR61:AR101, AY61:AY101, INDIRECT("AE" &amp; ROW()), AP61:AP101, "📦", AS61:AS101, "Familiar")
    ) / 2
)  -
(
    (
        SUMIFS(AR61:AR101, AY61:AY101, INDIRECT("AE" &amp; ROW()), AP61:AP101, "💲", AS61:AS101, "Exonerado ADH") +
        SUMIFS(AR61:AR101, AY61:AY101, INDIRECT("AE" &amp; ROW()), AP61:AP101, "📦", AS61:AS101, "Exonerado ADH")
    ) / 2
)  -
(
    (
        SUMIFS(AR61:AR101, AY61:AY101, INDIRECT("AE" &amp; ROW()), AP61:AP101, "💲", AS61:AS101, "Exonerado Doctor") +
        SUMIFS(AR61:AR101, AY61:AY101, INDIRECT("AE" &amp; ROW()), AP61:AP101, "📦", AS61:AS101, "Exonerado Doctor")
    ) / 2
)</f>
        <v>0</v>
      </c>
      <c r="AK106" s="139">
        <f t="array" aca="1" ref="AK106" ca="1">(
    SUMIFS(AR61:AR101, AY61:AY101, INDIRECT("AE" &amp; ROW()), AP61:AP101, "💲") +
    SUMIFS(AR61:AR101, AY61:AY101, INDIRECT("AE" &amp; ROW()), AP61:AP101, "📦")
) -
(
    SUMIFS(AR61:AR101, AY61:AY101, INDIRECT("AE" &amp; ROW()), AP61:AP101, "💲", AS61:AS101, "Familiar") +
    SUMIFS(AR61:AR101, AY61:AY101, INDIRECT("AE" &amp; ROW()), AP61:AP101, "📦", AS61:AS101, "Familiar")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SUMIFS(AR61:AR101, AY61:AY101, INDIRECT("AE" &amp; ROW()), AP61:AP101, "💲", AS61:AS101, "Exonerado ADH") +
    SUMIFS(AR61:AR101, AY61:AY101, INDIRECT("AE" &amp; ROW()), AP61:AP101, "📦", AS61:AS101, "Exonerado ADH")
) -
(
    (
        SUMIFS(AR61:AR101, AY61:AY101, INDIRECT("AE" &amp; ROW()), AP61:AP101, "💲", AS61:AS101, "Exonerado Doctor") +
        SUMIFS(AR61:AR101, AY61:AY101, INDIRECT("AE" &amp; ROW()), AP61:AP101, "📦", AS61:AS101, "Exonerado Doctor")
    ) / 2
) -
(
    (
        SUMIFS(AR61:AR101, AY61:AY101, INDIRECT("AE" &amp; ROW()), AP61:AP101, "💲", AS61:AS101, "") +
        SUMIFS(AR61:AR101, AY61:AY101, INDIRECT("AE" &amp; ROW()), AP61:AP101, "📦", AS61:AS101, "")
    ) / 2
)</f>
        <v>0</v>
      </c>
      <c r="AL106" s="140">
        <f t="array" aca="1" ref="AL106" ca="1">(
    SUMIFS(AR61:AR101, AY61:AY101, INDIRECT("AE" &amp; ROW()), AP61:AP101, "💲") +
    SUMIFS(AR61:AR101, AY61:AY101, INDIRECT("AE" &amp; ROW()), AP61:AP101, "📦")
) -
(
    (
        SUMIFS(AR61:AR101, AY61:AY101, INDIRECT("AE" &amp; ROW()), AP61:AP101, "💲", AS61:AS101, "Familiar") +
        SUMIFS(AR61:AR101, AY61:AY101, INDIRECT("AE" &amp; ROW()), AP61:AP101, "📦", AS61:AS101, "Familiar")
    ) / 2
) -
(
    (
        SUMIFS(AR61:AR101, AY61:AY101, INDIRECT("AE" &amp; ROW()), AP61:AP101, "💲", AS61:AS101, "Participante") +
        SUMIFS(AR61:AR101, AY61:AY101, INDIRECT("AE" &amp; ROW()), AP61:AP101, "📦", AS61:AS101, "Participante")
    ) / 2
) -
(
    (
        SUMIFS(AR61:AR101, AY61:AY101, INDIRECT("AE" &amp; ROW()), AP61:AP101, "💲", AS61:AS101, "Empleado") +
        SUMIFS(AR61:AR101, AY61:AY101, INDIRECT("AE" &amp; ROW()), AP61:AP101, "📦", AS61:AS101, "Empleado")
    ) / 2
) -
(
    (
        SUMIFS(AR61:AR101, AY61:AY101, INDIRECT("AE" &amp; ROW()), AP61:AP101, "💲", AS61:AS101, "Exonerado ADH") +
        SUMIFS(AR61:AR101, AY61:AY101, INDIRECT("AE" &amp; ROW()), AP61:AP101, "📦", AS61:AS101, "Exonerado ADH")
    ) / 2
) -
(
    SUMIFS(AR61:AR101, AY61:AY101, INDIRECT("AE" &amp; ROW()), AP61:AP101, "💲", AS61:AS101, "Exonerado Doctor") +
    SUMIFS(AR61:AR101, AY61:AY101, INDIRECT("AE" &amp; ROW()), AP61:AP101, "📦", AS61:AS101, "Exonerado Doctor")
) -
(
    (
        SUMIFS(AR61:AR101, AY61:AY101, INDIRECT("AE" &amp; ROW()), AP61:AP101, "💲", AS61:AS101, "") +
        SUMIFS(AR61:AR101, AY61:AY101, INDIRECT("AE" &amp; ROW()), AP61:AP101, "📦", AS61:AS101, "")
    ) / 2
)</f>
        <v>0</v>
      </c>
      <c r="AM106" s="56"/>
      <c r="AN106" s="56"/>
      <c r="AO106" s="56"/>
      <c r="AP106" s="56"/>
      <c r="AQ106" s="56"/>
      <c r="AR106" s="56"/>
      <c r="AS106" s="56"/>
      <c r="AT106" s="56"/>
      <c r="AU106" s="56"/>
      <c r="AV106" s="56"/>
      <c r="AW106" s="56"/>
      <c r="AX106" s="56"/>
      <c r="AY106" s="56"/>
      <c r="AZ106" s="56"/>
      <c r="BA106" s="56"/>
      <c r="BB106" s="56"/>
      <c r="BC106" s="56"/>
      <c r="BD106" s="56"/>
      <c r="BE106" s="56"/>
      <c r="BF106" s="56"/>
      <c r="BG106" s="56"/>
      <c r="BH106" s="56"/>
      <c r="BI106" s="56"/>
      <c r="BJ106" s="56"/>
      <c r="BK106" s="56"/>
      <c r="BL106" s="56"/>
      <c r="BM106" s="56"/>
      <c r="BN106" s="56"/>
    </row>
    <row r="107" spans="1:66" ht="11.25" customHeight="1">
      <c r="A107" s="220"/>
      <c r="B107" s="164"/>
      <c r="C107" s="205"/>
      <c r="D107" s="208"/>
      <c r="E107" s="178" t="s">
        <v>44</v>
      </c>
      <c r="F107" s="58" t="str">
        <f>IF(D105&lt;&gt;"", VLOOKUP(D105,'Base de Datos'!$A$2:$D1268,4,FALSE()),"")</f>
        <v/>
      </c>
      <c r="G107" s="205"/>
      <c r="H107" s="208"/>
      <c r="I107" s="178" t="s">
        <v>44</v>
      </c>
      <c r="J107" s="58" t="str">
        <f>IF(H105&lt;&gt;"", VLOOKUP(H105,'Base de Datos'!$A$2:$D1268,4,FALSE()),"")</f>
        <v/>
      </c>
      <c r="K107" s="205"/>
      <c r="L107" s="208"/>
      <c r="M107" s="178" t="s">
        <v>44</v>
      </c>
      <c r="N107" s="58" t="str">
        <f>IF(L105&lt;&gt;"", VLOOKUP(L105,'Base de Datos'!$A$2:$D1268,4,FALSE()),"")</f>
        <v/>
      </c>
      <c r="O107" s="165"/>
      <c r="P107" s="165"/>
      <c r="Q107" s="165"/>
      <c r="R107" s="166"/>
      <c r="S107" s="231"/>
      <c r="T107" s="230"/>
      <c r="U107" s="170"/>
      <c r="V107" s="169"/>
      <c r="W107" s="231"/>
      <c r="X107" s="230"/>
      <c r="Y107" s="170"/>
      <c r="Z107" s="169"/>
      <c r="AA107" s="231"/>
      <c r="AB107" s="230"/>
      <c r="AC107" s="170"/>
      <c r="AD107" s="56"/>
      <c r="AE107" s="240" t="s">
        <v>66</v>
      </c>
      <c r="AF107" s="230"/>
      <c r="AG107" s="161">
        <f t="array" aca="1" ref="AG107" ca="1">COUNTIFS(AP61:AP101, "💲", AY61:AY101, INDIRECT("AE" &amp; ROW())) + COUNTIFS(AP61:AP101, "📦", AY61:AY101, INDIRECT("AE" &amp; ROW())) + COUNTIFS(AP61:AP101, "✅", AY61:AY101, INDIRECT("AE" &amp; ROW()))</f>
        <v>0</v>
      </c>
      <c r="AH107" s="162">
        <f t="array" aca="1" ref="AH107" ca="1">COUNTIFS(AP61:AP101, "💲", AY61:AY101, INDIRECT("AE" &amp; ROW())) + COUNTIFS(AP61:AP101, "📦", AY61:AY101, INDIRECT("AE" &amp; ROW()))</f>
        <v>0</v>
      </c>
      <c r="AI107" s="139">
        <f t="array" aca="1" ref="AI107" ca="1">SUMIFS(AR61:AR101, AY61:AY101, INDIRECT("AE" &amp; ROW()), AP61:AP101, "💲") + SUMIFS(AR61:AR101, AY61:AY101, INDIRECT("AE" &amp; ROW()), AP61:AP101, "📦")</f>
        <v>0</v>
      </c>
      <c r="AJ107" s="139">
        <f t="array" aca="1" ref="AJ107" ca="1">(
    SUMIFS(AR61:AR101, AY61:AY101, INDIRECT("AE" &amp; ROW()), AP61:AP101, "💲") +
    SUMIFS(AR61:AR101, AY61:AY101, INDIRECT("AE" &amp; ROW()), AP61:AP101, "📦")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
        SUMIFS(AR61:AR101, AY61:AY101, INDIRECT("AE" &amp; ROW()), AP61:AP101, "💲", AS61:AS101, "Familiar") +
        SUMIFS(AR61:AR101, AY61:AY101, INDIRECT("AE" &amp; ROW()), AP61:AP101, "📦", AS61:AS101, "Familiar")
    ) / 2
)  -
(
    (
        SUMIFS(AR61:AR101, AY61:AY101, INDIRECT("AE" &amp; ROW()), AP61:AP101, "💲", AS61:AS101, "Exonerado ADH") +
        SUMIFS(AR61:AR101, AY61:AY101, INDIRECT("AE" &amp; ROW()), AP61:AP101, "📦", AS61:AS101, "Exonerado ADH")
    ) / 2
)  -
(
    (
        SUMIFS(AR61:AR101, AY61:AY101, INDIRECT("AE" &amp; ROW()), AP61:AP101, "💲", AS61:AS101, "Exonerado Doctor") +
        SUMIFS(AR61:AR101, AY61:AY101, INDIRECT("AE" &amp; ROW()), AP61:AP101, "📦", AS61:AS101, "Exonerado Doctor")
    ) / 2
)</f>
        <v>0</v>
      </c>
      <c r="AK107" s="139">
        <f t="array" aca="1" ref="AK107" ca="1">(
    SUMIFS(AR61:AR101, AY61:AY101, INDIRECT("AE" &amp; ROW()), AP61:AP101, "💲") +
    SUMIFS(AR61:AR101, AY61:AY101, INDIRECT("AE" &amp; ROW()), AP61:AP101, "📦")
) -
(
    SUMIFS(AR61:AR101, AY61:AY101, INDIRECT("AE" &amp; ROW()), AP61:AP101, "💲", AS61:AS101, "Familiar") +
    SUMIFS(AR61:AR101, AY61:AY101, INDIRECT("AE" &amp; ROW()), AP61:AP101, "📦", AS61:AS101, "Familiar")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SUMIFS(AR61:AR101, AY61:AY101, INDIRECT("AE" &amp; ROW()), AP61:AP101, "💲", AS61:AS101, "Exonerado ADH") +
    SUMIFS(AR61:AR101, AY61:AY101, INDIRECT("AE" &amp; ROW()), AP61:AP101, "📦", AS61:AS101, "Exonerado ADH")
) -
(
    (
        SUMIFS(AR61:AR101, AY61:AY101, INDIRECT("AE" &amp; ROW()), AP61:AP101, "💲", AS61:AS101, "Exonerado Doctor") +
        SUMIFS(AR61:AR101, AY61:AY101, INDIRECT("AE" &amp; ROW()), AP61:AP101, "📦", AS61:AS101, "Exonerado Doctor")
    ) / 2
) -
(
    (
        SUMIFS(AR61:AR101, AY61:AY101, INDIRECT("AE" &amp; ROW()), AP61:AP101, "💲", AS61:AS101, "") +
        SUMIFS(AR61:AR101, AY61:AY101, INDIRECT("AE" &amp; ROW()), AP61:AP101, "📦", AS61:AS101, "")
    ) / 2
)</f>
        <v>0</v>
      </c>
      <c r="AL107" s="140">
        <f t="array" aca="1" ref="AL107" ca="1">(
    SUMIFS(AR61:AR101, AY61:AY101, INDIRECT("AE" &amp; ROW()), AP61:AP101, "💲") +
    SUMIFS(AR61:AR101, AY61:AY101, INDIRECT("AE" &amp; ROW()), AP61:AP101, "📦")
) -
(
    (
        SUMIFS(AR61:AR101, AY61:AY101, INDIRECT("AE" &amp; ROW()), AP61:AP101, "💲", AS61:AS101, "Familiar") +
        SUMIFS(AR61:AR101, AY61:AY101, INDIRECT("AE" &amp; ROW()), AP61:AP101, "📦", AS61:AS101, "Familiar")
    ) / 2
) -
(
    (
        SUMIFS(AR61:AR101, AY61:AY101, INDIRECT("AE" &amp; ROW()), AP61:AP101, "💲", AS61:AS101, "Participante") +
        SUMIFS(AR61:AR101, AY61:AY101, INDIRECT("AE" &amp; ROW()), AP61:AP101, "📦", AS61:AS101, "Participante")
    ) / 2
) -
(
    (
        SUMIFS(AR61:AR101, AY61:AY101, INDIRECT("AE" &amp; ROW()), AP61:AP101, "💲", AS61:AS101, "Empleado") +
        SUMIFS(AR61:AR101, AY61:AY101, INDIRECT("AE" &amp; ROW()), AP61:AP101, "📦", AS61:AS101, "Empleado")
    ) / 2
) -
(
    (
        SUMIFS(AR61:AR101, AY61:AY101, INDIRECT("AE" &amp; ROW()), AP61:AP101, "💲", AS61:AS101, "Exonerado ADH") +
        SUMIFS(AR61:AR101, AY61:AY101, INDIRECT("AE" &amp; ROW()), AP61:AP101, "📦", AS61:AS101, "Exonerado ADH")
    ) / 2
) -
(
    SUMIFS(AR61:AR101, AY61:AY101, INDIRECT("AE" &amp; ROW()), AP61:AP101, "💲", AS61:AS101, "Exonerado Doctor") +
    SUMIFS(AR61:AR101, AY61:AY101, INDIRECT("AE" &amp; ROW()), AP61:AP101, "📦", AS61:AS101, "Exonerado Doctor")
) -
(
    (
        SUMIFS(AR61:AR101, AY61:AY101, INDIRECT("AE" &amp; ROW()), AP61:AP101, "💲", AS61:AS101, "") +
        SUMIFS(AR61:AR101, AY61:AY101, INDIRECT("AE" &amp; ROW()), AP61:AP101, "📦", AS61:AS101, "")
    ) / 2
)</f>
        <v>0</v>
      </c>
      <c r="AM107" s="56"/>
      <c r="AN107" s="56"/>
      <c r="AO107" s="56"/>
      <c r="AP107" s="56"/>
      <c r="AQ107" s="56"/>
      <c r="AR107" s="56"/>
      <c r="AS107" s="56"/>
      <c r="AT107" s="56"/>
      <c r="AU107" s="56"/>
      <c r="AV107" s="56"/>
      <c r="AW107" s="56"/>
      <c r="AX107" s="56"/>
      <c r="AY107" s="56"/>
      <c r="AZ107" s="56"/>
      <c r="BA107" s="56"/>
      <c r="BB107" s="56"/>
      <c r="BC107" s="56"/>
      <c r="BD107" s="56"/>
      <c r="BE107" s="56"/>
      <c r="BF107" s="56"/>
      <c r="BG107" s="56"/>
      <c r="BH107" s="56"/>
      <c r="BI107" s="56"/>
      <c r="BJ107" s="56"/>
      <c r="BK107" s="56"/>
      <c r="BL107" s="56"/>
      <c r="BM107" s="56"/>
      <c r="BN107" s="56"/>
    </row>
    <row r="108" spans="1:66" ht="11.25" customHeight="1">
      <c r="A108" s="221"/>
      <c r="B108" s="164"/>
      <c r="C108" s="206"/>
      <c r="D108" s="209"/>
      <c r="E108" s="179" t="s">
        <v>46</v>
      </c>
      <c r="F108" s="180"/>
      <c r="G108" s="206"/>
      <c r="H108" s="209"/>
      <c r="I108" s="179" t="s">
        <v>46</v>
      </c>
      <c r="J108" s="180"/>
      <c r="K108" s="206"/>
      <c r="L108" s="209"/>
      <c r="M108" s="179" t="s">
        <v>46</v>
      </c>
      <c r="N108" s="180"/>
      <c r="O108" s="165"/>
      <c r="P108" s="165"/>
      <c r="Q108" s="165"/>
      <c r="R108" s="166"/>
      <c r="S108" s="227" t="str">
        <f>IF(OR(S105="Empleado",S105="Familiar"),"Nombre del Empleado","N° Factura")</f>
        <v>N° Factura</v>
      </c>
      <c r="T108" s="228"/>
      <c r="U108" s="89"/>
      <c r="V108" s="169"/>
      <c r="W108" s="227" t="str">
        <f>IF(OR(W105="Empleado",W105="Familiar"),"Nombre del Empleado","N° Factura")</f>
        <v>N° Factura</v>
      </c>
      <c r="X108" s="228"/>
      <c r="Y108" s="89"/>
      <c r="Z108" s="169"/>
      <c r="AA108" s="227" t="str">
        <f>IF(OR(AA105="Empleado",AA105="Familiar"),"Nombre del Empleado","N° Factura")</f>
        <v>N° Factura</v>
      </c>
      <c r="AB108" s="228"/>
      <c r="AC108" s="89"/>
      <c r="AD108" s="56"/>
      <c r="AE108" s="240" t="s">
        <v>69</v>
      </c>
      <c r="AF108" s="230"/>
      <c r="AG108" s="161">
        <f t="array" aca="1" ref="AG108" ca="1">COUNTIFS(AP61:AP101, "💲", AY61:AY101, INDIRECT("AE" &amp; ROW())) + COUNTIFS(AP61:AP101, "📦", AY61:AY101, INDIRECT("AE" &amp; ROW())) + COUNTIFS(AP61:AP101, "✅", AY61:AY101, INDIRECT("AE" &amp; ROW()))</f>
        <v>0</v>
      </c>
      <c r="AH108" s="162">
        <f t="array" aca="1" ref="AH108" ca="1">COUNTIFS(AP61:AP101, "💲", AY61:AY101, INDIRECT("AE" &amp; ROW())) + COUNTIFS(AP61:AP101, "📦", AY61:AY101, INDIRECT("AE" &amp; ROW()))</f>
        <v>0</v>
      </c>
      <c r="AI108" s="139">
        <f t="array" aca="1" ref="AI108" ca="1">SUMIFS(AR61:AR101, AY61:AY101, INDIRECT("AE" &amp; ROW()), AP61:AP101, "💲") + SUMIFS(AR61:AR101, AY61:AY101, INDIRECT("AE" &amp; ROW()), AP61:AP101, "📦")</f>
        <v>0</v>
      </c>
      <c r="AJ108" s="66">
        <f t="array" aca="1" ref="AJ108" ca="1">(
    SUMIFS(AR61:AR101, AY61:AY101, INDIRECT("AE" &amp; ROW()), AP61:AP101, "💲") +
    SUMIFS(AR61:AR101, AY61:AY101, INDIRECT("AE" &amp; ROW()), AP61:AP101, "📦")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
        SUMIFS(AR61:AR101, AY61:AY101, INDIRECT("AE" &amp; ROW()), AP61:AP101, "💲", AS61:AS101, "Familiar") +
        SUMIFS(AR61:AR101, AY61:AY101, INDIRECT("AE" &amp; ROW()), AP61:AP101, "📦", AS61:AS101, "Familiar")
    ) / 2
)  -
(
    (
        SUMIFS(AR61:AR101, AY61:AY101, INDIRECT("AE" &amp; ROW()), AP61:AP101, "💲", AS61:AS101, "Exonerado ADH") +
        SUMIFS(AR61:AR101, AY61:AY101, INDIRECT("AE" &amp; ROW()), AP61:AP101, "📦", AS61:AS101, "Exonerado ADH")
    ) / 2
)  -
(
    (
        SUMIFS(AR61:AR101, AY61:AY101, INDIRECT("AE" &amp; ROW()), AP61:AP101, "💲", AS61:AS101, "Exonerado Doctor") +
        SUMIFS(AR61:AR101, AY61:AY101, INDIRECT("AE" &amp; ROW()), AP61:AP101, "📦", AS61:AS101, "Exonerado Doctor")
    ) / 2
)</f>
        <v>0</v>
      </c>
      <c r="AK108" s="139">
        <f t="array" aca="1" ref="AK108" ca="1">(
    SUMIFS(AR61:AR101, AY61:AY101, INDIRECT("AE" &amp; ROW()), AP61:AP101, "💲") +
    SUMIFS(AR61:AR101, AY61:AY101, INDIRECT("AE" &amp; ROW()), AP61:AP101, "📦")
) -
(
    SUMIFS(AR61:AR101, AY61:AY101, INDIRECT("AE" &amp; ROW()), AP61:AP101, "💲", AS61:AS101, "Familiar") +
    SUMIFS(AR61:AR101, AY61:AY101, INDIRECT("AE" &amp; ROW()), AP61:AP101, "📦", AS61:AS101, "Familiar")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SUMIFS(AR61:AR101, AY61:AY101, INDIRECT("AE" &amp; ROW()), AP61:AP101, "💲", AS61:AS101, "Exonerado ADH") +
    SUMIFS(AR61:AR101, AY61:AY101, INDIRECT("AE" &amp; ROW()), AP61:AP101, "📦", AS61:AS101, "Exonerado ADH")
) -
(
    (
        SUMIFS(AR61:AR101, AY61:AY101, INDIRECT("AE" &amp; ROW()), AP61:AP101, "💲", AS61:AS101, "Exonerado Doctor") +
        SUMIFS(AR61:AR101, AY61:AY101, INDIRECT("AE" &amp; ROW()), AP61:AP101, "📦", AS61:AS101, "Exonerado Doctor")
    ) / 2
) -
(
    (
        SUMIFS(AR61:AR101, AY61:AY101, INDIRECT("AE" &amp; ROW()), AP61:AP101, "💲", AS61:AS101, "") +
        SUMIFS(AR61:AR101, AY61:AY101, INDIRECT("AE" &amp; ROW()), AP61:AP101, "📦", AS61:AS101, "")
    ) / 2
)</f>
        <v>0</v>
      </c>
      <c r="AL108" s="140">
        <f t="array" aca="1" ref="AL108" ca="1">(
    SUMIFS(AR61:AR101, AY61:AY101, INDIRECT("AE" &amp; ROW()), AP61:AP101, "💲") +
    SUMIFS(AR61:AR101, AY61:AY101, INDIRECT("AE" &amp; ROW()), AP61:AP101, "📦")
) -
(
    (
        SUMIFS(AR61:AR101, AY61:AY101, INDIRECT("AE" &amp; ROW()), AP61:AP101, "💲", AS61:AS101, "Familiar") +
        SUMIFS(AR61:AR101, AY61:AY101, INDIRECT("AE" &amp; ROW()), AP61:AP101, "📦", AS61:AS101, "Familiar")
    ) / 2
) -
(
    (
        SUMIFS(AR61:AR101, AY61:AY101, INDIRECT("AE" &amp; ROW()), AP61:AP101, "💲", AS61:AS101, "Participante") +
        SUMIFS(AR61:AR101, AY61:AY101, INDIRECT("AE" &amp; ROW()), AP61:AP101, "📦", AS61:AS101, "Participante")
    ) / 2
) -
(
    (
        SUMIFS(AR61:AR101, AY61:AY101, INDIRECT("AE" &amp; ROW()), AP61:AP101, "💲", AS61:AS101, "Empleado") +
        SUMIFS(AR61:AR101, AY61:AY101, INDIRECT("AE" &amp; ROW()), AP61:AP101, "📦", AS61:AS101, "Empleado")
    ) / 2
) -
(
    (
        SUMIFS(AR61:AR101, AY61:AY101, INDIRECT("AE" &amp; ROW()), AP61:AP101, "💲", AS61:AS101, "Exonerado ADH") +
        SUMIFS(AR61:AR101, AY61:AY101, INDIRECT("AE" &amp; ROW()), AP61:AP101, "📦", AS61:AS101, "Exonerado ADH")
    ) / 2
) -
(
    SUMIFS(AR61:AR101, AY61:AY101, INDIRECT("AE" &amp; ROW()), AP61:AP101, "💲", AS61:AS101, "Exonerado Doctor") +
    SUMIFS(AR61:AR101, AY61:AY101, INDIRECT("AE" &amp; ROW()), AP61:AP101, "📦", AS61:AS101, "Exonerado Doctor")
) -
(
    (
        SUMIFS(AR61:AR101, AY61:AY101, INDIRECT("AE" &amp; ROW()), AP61:AP101, "💲", AS61:AS101, "") +
        SUMIFS(AR61:AR101, AY61:AY101, INDIRECT("AE" &amp; ROW()), AP61:AP101, "📦", AS61:AS101, "")
    ) / 2
)</f>
        <v>0</v>
      </c>
      <c r="AM108" s="56"/>
      <c r="AN108" s="56"/>
      <c r="AO108" s="56"/>
      <c r="AP108" s="56"/>
      <c r="AQ108" s="56"/>
      <c r="AR108" s="56"/>
      <c r="AS108" s="56"/>
      <c r="AT108" s="56"/>
      <c r="AU108" s="56"/>
      <c r="AV108" s="56"/>
      <c r="AW108" s="56"/>
      <c r="AX108" s="56"/>
      <c r="AY108" s="56"/>
      <c r="AZ108" s="56"/>
      <c r="BA108" s="56"/>
      <c r="BB108" s="56"/>
      <c r="BC108" s="56"/>
      <c r="BD108" s="56"/>
      <c r="BE108" s="56"/>
      <c r="BF108" s="56"/>
      <c r="BG108" s="56"/>
      <c r="BH108" s="56"/>
      <c r="BI108" s="56"/>
      <c r="BJ108" s="56"/>
      <c r="BK108" s="56"/>
      <c r="BL108" s="56"/>
      <c r="BM108" s="56"/>
      <c r="BN108" s="56"/>
    </row>
    <row r="109" spans="1:66" ht="11.25" customHeight="1">
      <c r="A109" s="222">
        <f>A105+$Q$13/1440</f>
        <v>0.83333333333333304</v>
      </c>
      <c r="B109" s="164"/>
      <c r="C109" s="204"/>
      <c r="D109" s="207"/>
      <c r="E109" s="177" t="s">
        <v>36</v>
      </c>
      <c r="F109" s="42" t="str">
        <f>IF(D109&lt;&gt;"", VLOOKUP(D109,'Base de Datos'!$A$2:$D1268,2,FALSE()),"")</f>
        <v/>
      </c>
      <c r="G109" s="204"/>
      <c r="H109" s="216"/>
      <c r="I109" s="177" t="s">
        <v>36</v>
      </c>
      <c r="J109" s="42" t="str">
        <f>IF(H109&lt;&gt;"", VLOOKUP(H109,'Base de Datos'!$A$2:$D1268,2,FALSE()),"")</f>
        <v/>
      </c>
      <c r="K109" s="204"/>
      <c r="L109" s="216"/>
      <c r="M109" s="177" t="s">
        <v>36</v>
      </c>
      <c r="N109" s="42" t="str">
        <f>IF(L109&lt;&gt;"", VLOOKUP(L109,'Base de Datos'!$A$2:$D1268,2,FALSE()),"")</f>
        <v/>
      </c>
      <c r="O109" s="165"/>
      <c r="P109" s="165"/>
      <c r="Q109" s="165"/>
      <c r="R109" s="166"/>
      <c r="S109" s="167"/>
      <c r="T109" s="45" t="s">
        <v>37</v>
      </c>
      <c r="U109" s="168"/>
      <c r="V109" s="169"/>
      <c r="W109" s="167"/>
      <c r="X109" s="45" t="s">
        <v>37</v>
      </c>
      <c r="Y109" s="168"/>
      <c r="Z109" s="169"/>
      <c r="AA109" s="167"/>
      <c r="AB109" s="45" t="s">
        <v>37</v>
      </c>
      <c r="AC109" s="168"/>
      <c r="AD109" s="56"/>
      <c r="AE109" s="232" t="s">
        <v>72</v>
      </c>
      <c r="AF109" s="230"/>
      <c r="AG109" s="90">
        <f t="array" aca="1" ref="AG109" ca="1">COUNTIFS(AP61:AP101, "💲", AY61:AY101, INDIRECT("AE" &amp; ROW())) + COUNTIFS(AP61:AP101, "📦", AY61:AY101, INDIRECT("AE" &amp; ROW())) + COUNTIFS(AP61:AP101, "✅", AY61:AY101, INDIRECT("AE" &amp; ROW()))</f>
        <v>0</v>
      </c>
      <c r="AH109" s="68">
        <f t="array" aca="1" ref="AH109" ca="1">COUNTIFS(AP61:AP101, "💲", AY61:AY101, INDIRECT("AE" &amp; ROW())) + COUNTIFS(AP61:AP101, "📦", AY61:AY101, INDIRECT("AE" &amp; ROW()))</f>
        <v>0</v>
      </c>
      <c r="AI109" s="139">
        <f t="array" aca="1" ref="AI109" ca="1">SUMIFS(AR61:AR101, AY61:AY101, INDIRECT("AE" &amp; ROW()), AP61:AP101, "💲") + SUMIFS(AR61:AR101, AY61:AY101, INDIRECT("AE" &amp; ROW()), AP61:AP101, "📦")</f>
        <v>0</v>
      </c>
      <c r="AJ109" s="139">
        <f t="array" aca="1" ref="AJ109" ca="1">(
    SUMIFS(AR61:AR101, AY61:AY101, INDIRECT("AE" &amp; ROW()), AP61:AP101, "💲") +
    SUMIFS(AR61:AR101, AY61:AY101, INDIRECT("AE" &amp; ROW()), AP61:AP101, "📦")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
        SUMIFS(AR61:AR101, AY61:AY101, INDIRECT("AE" &amp; ROW()), AP61:AP101, "💲", AS61:AS101, "Familiar") +
        SUMIFS(AR61:AR101, AY61:AY101, INDIRECT("AE" &amp; ROW()), AP61:AP101, "📦", AS61:AS101, "Familiar")
    ) / 2
)  -
(
    (
        SUMIFS(AR61:AR101, AY61:AY101, INDIRECT("AE" &amp; ROW()), AP61:AP101, "💲", AS61:AS101, "Exonerado ADH") +
        SUMIFS(AR61:AR101, AY61:AY101, INDIRECT("AE" &amp; ROW()), AP61:AP101, "📦", AS61:AS101, "Exonerado ADH")
    ) / 2
)  -
(
    (
        SUMIFS(AR61:AR101, AY61:AY101, INDIRECT("AE" &amp; ROW()), AP61:AP101, "💲", AS61:AS101, "Exonerado Doctor") +
        SUMIFS(AR61:AR101, AY61:AY101, INDIRECT("AE" &amp; ROW()), AP61:AP101, "📦", AS61:AS101, "Exonerado Doctor")
    ) / 2
)</f>
        <v>0</v>
      </c>
      <c r="AK109" s="139">
        <f t="array" aca="1" ref="AK109" ca="1">(
    SUMIFS(AR61:AR101, AY61:AY101, INDIRECT("AE" &amp; ROW()), AP61:AP101, "💲") +
    SUMIFS(AR61:AR101, AY61:AY101, INDIRECT("AE" &amp; ROW()), AP61:AP101, "📦")
) -
(
    SUMIFS(AR61:AR101, AY61:AY101, INDIRECT("AE" &amp; ROW()), AP61:AP101, "💲", AS61:AS101, "Familiar") +
    SUMIFS(AR61:AR101, AY61:AY101, INDIRECT("AE" &amp; ROW()), AP61:AP101, "📦", AS61:AS101, "Familiar")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SUMIFS(AR61:AR101, AY61:AY101, INDIRECT("AE" &amp; ROW()), AP61:AP101, "💲", AS61:AS101, "Exonerado ADH") +
    SUMIFS(AR61:AR101, AY61:AY101, INDIRECT("AE" &amp; ROW()), AP61:AP101, "📦", AS61:AS101, "Exonerado ADH")
) -
(
    (
        SUMIFS(AR61:AR101, AY61:AY101, INDIRECT("AE" &amp; ROW()), AP61:AP101, "💲", AS61:AS101, "Exonerado Doctor") +
        SUMIFS(AR61:AR101, AY61:AY101, INDIRECT("AE" &amp; ROW()), AP61:AP101, "📦", AS61:AS101, "Exonerado Doctor")
    ) / 2
) -
(
    (
        SUMIFS(AR61:AR101, AY61:AY101, INDIRECT("AE" &amp; ROW()), AP61:AP101, "💲", AS61:AS101, "") +
        SUMIFS(AR61:AR101, AY61:AY101, INDIRECT("AE" &amp; ROW()), AP61:AP101, "📦", AS61:AS101, "")
    ) / 2
)</f>
        <v>0</v>
      </c>
      <c r="AL109" s="140">
        <f t="array" aca="1" ref="AL109" ca="1">(
    SUMIFS(AR61:AR101, AY61:AY101, INDIRECT("AE" &amp; ROW()), AP61:AP101, "💲") +
    SUMIFS(AR61:AR101, AY61:AY101, INDIRECT("AE" &amp; ROW()), AP61:AP101, "📦")
) -
(
    (
        SUMIFS(AR61:AR101, AY61:AY101, INDIRECT("AE" &amp; ROW()), AP61:AP101, "💲", AS61:AS101, "Familiar") +
        SUMIFS(AR61:AR101, AY61:AY101, INDIRECT("AE" &amp; ROW()), AP61:AP101, "📦", AS61:AS101, "Familiar")
    ) / 2
) -
(
    (
        SUMIFS(AR61:AR101, AY61:AY101, INDIRECT("AE" &amp; ROW()), AP61:AP101, "💲", AS61:AS101, "Participante") +
        SUMIFS(AR61:AR101, AY61:AY101, INDIRECT("AE" &amp; ROW()), AP61:AP101, "📦", AS61:AS101, "Participante")
    ) / 2
) -
(
    (
        SUMIFS(AR61:AR101, AY61:AY101, INDIRECT("AE" &amp; ROW()), AP61:AP101, "💲", AS61:AS101, "Empleado") +
        SUMIFS(AR61:AR101, AY61:AY101, INDIRECT("AE" &amp; ROW()), AP61:AP101, "📦", AS61:AS101, "Empleado")
    ) / 2
) -
(
    (
        SUMIFS(AR61:AR101, AY61:AY101, INDIRECT("AE" &amp; ROW()), AP61:AP101, "💲", AS61:AS101, "Exonerado ADH") +
        SUMIFS(AR61:AR101, AY61:AY101, INDIRECT("AE" &amp; ROW()), AP61:AP101, "📦", AS61:AS101, "Exonerado ADH")
    ) / 2
) -
(
    SUMIFS(AR61:AR101, AY61:AY101, INDIRECT("AE" &amp; ROW()), AP61:AP101, "💲", AS61:AS101, "Exonerado Doctor") +
    SUMIFS(AR61:AR101, AY61:AY101, INDIRECT("AE" &amp; ROW()), AP61:AP101, "📦", AS61:AS101, "Exonerado Doctor")
) -
(
    (
        SUMIFS(AR61:AR101, AY61:AY101, INDIRECT("AE" &amp; ROW()), AP61:AP101, "💲", AS61:AS101, "") +
        SUMIFS(AR61:AR101, AY61:AY101, INDIRECT("AE" &amp; ROW()), AP61:AP101, "📦", AS61:AS101, "")
    ) / 2
)</f>
        <v>0</v>
      </c>
      <c r="AM109" s="56"/>
      <c r="AN109" s="56"/>
      <c r="AO109" s="56"/>
      <c r="AP109" s="56"/>
      <c r="AQ109" s="56"/>
      <c r="AR109" s="56"/>
      <c r="AS109" s="56"/>
      <c r="AT109" s="56"/>
      <c r="AU109" s="56"/>
      <c r="AV109" s="56"/>
      <c r="AW109" s="56"/>
      <c r="AX109" s="56"/>
      <c r="AY109" s="56"/>
      <c r="AZ109" s="56"/>
      <c r="BA109" s="56"/>
      <c r="BB109" s="56"/>
      <c r="BC109" s="56"/>
      <c r="BD109" s="56"/>
      <c r="BE109" s="56"/>
      <c r="BF109" s="56"/>
      <c r="BG109" s="56"/>
      <c r="BH109" s="56"/>
      <c r="BI109" s="56"/>
      <c r="BJ109" s="56"/>
      <c r="BK109" s="56"/>
      <c r="BL109" s="56"/>
      <c r="BM109" s="56"/>
      <c r="BN109" s="56"/>
    </row>
    <row r="110" spans="1:66" ht="11.25" customHeight="1">
      <c r="A110" s="220"/>
      <c r="B110" s="164"/>
      <c r="C110" s="205"/>
      <c r="D110" s="208"/>
      <c r="E110" s="178" t="s">
        <v>42</v>
      </c>
      <c r="F110" s="58" t="str">
        <f>IF(D109&lt;&gt;"", VLOOKUP(D109,'Base de Datos'!$A$2:$D1268,3,FALSE()),"")</f>
        <v/>
      </c>
      <c r="G110" s="205"/>
      <c r="H110" s="208"/>
      <c r="I110" s="178" t="s">
        <v>42</v>
      </c>
      <c r="J110" s="58" t="str">
        <f>IF(H109&lt;&gt;"", VLOOKUP(H109,'Base de Datos'!$A$2:$D1268,3,FALSE()),"")</f>
        <v/>
      </c>
      <c r="K110" s="205"/>
      <c r="L110" s="208"/>
      <c r="M110" s="178" t="s">
        <v>42</v>
      </c>
      <c r="N110" s="58" t="str">
        <f>IF(L109&lt;&gt;"", VLOOKUP(L109,'Base de Datos'!$A$2:$D1268,3,FALSE()),"")</f>
        <v/>
      </c>
      <c r="O110" s="165"/>
      <c r="P110" s="165"/>
      <c r="Q110" s="165"/>
      <c r="R110" s="166"/>
      <c r="S110" s="231"/>
      <c r="T110" s="230"/>
      <c r="U110" s="170"/>
      <c r="V110" s="169"/>
      <c r="W110" s="231"/>
      <c r="X110" s="230"/>
      <c r="Y110" s="170"/>
      <c r="Z110" s="169"/>
      <c r="AA110" s="231"/>
      <c r="AB110" s="230"/>
      <c r="AC110" s="170"/>
      <c r="AD110" s="56"/>
      <c r="AE110" s="232" t="s">
        <v>75</v>
      </c>
      <c r="AF110" s="230"/>
      <c r="AG110" s="90">
        <f t="array" aca="1" ref="AG110" ca="1">COUNTIFS(AP61:AP101, "💲", AY61:AY101, INDIRECT("AE" &amp; ROW())) + COUNTIFS(AP61:AP101, "📦", AY61:AY101, INDIRECT("AE" &amp; ROW())) + COUNTIFS(AP61:AP101, "✅", AY61:AY101, INDIRECT("AE" &amp; ROW()))</f>
        <v>0</v>
      </c>
      <c r="AH110" s="68">
        <f t="array" aca="1" ref="AH110" ca="1">COUNTIFS(AP61:AP101, "💲", AY61:AY101, INDIRECT("AE" &amp; ROW())) + COUNTIFS(AP61:AP101, "📦", AY61:AY101, INDIRECT("AE" &amp; ROW()))</f>
        <v>0</v>
      </c>
      <c r="AI110" s="139">
        <f t="array" aca="1" ref="AI110" ca="1">SUMIFS(AR61:AR101, AY61:AY101, INDIRECT("AE" &amp; ROW()), AP61:AP101, "💲") + SUMIFS(AR61:AR101, AY61:AY101, INDIRECT("AE" &amp; ROW()), AP61:AP101, "📦")</f>
        <v>0</v>
      </c>
      <c r="AJ110" s="139">
        <f t="array" aca="1" ref="AJ110" ca="1">(
    SUMIFS(AR61:AR101, AY61:AY101, INDIRECT("AE" &amp; ROW()), AP61:AP101, "💲") +
    SUMIFS(AR61:AR101, AY61:AY101, INDIRECT("AE" &amp; ROW()), AP61:AP101, "📦")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
        SUMIFS(AR61:AR101, AY61:AY101, INDIRECT("AE" &amp; ROW()), AP61:AP101, "💲", AS61:AS101, "Familiar") +
        SUMIFS(AR61:AR101, AY61:AY101, INDIRECT("AE" &amp; ROW()), AP61:AP101, "📦", AS61:AS101, "Familiar")
    ) / 2
)  -
(
    (
        SUMIFS(AR61:AR101, AY61:AY101, INDIRECT("AE" &amp; ROW()), AP61:AP101, "💲", AS61:AS101, "Exonerado ADH") +
        SUMIFS(AR61:AR101, AY61:AY101, INDIRECT("AE" &amp; ROW()), AP61:AP101, "📦", AS61:AS101, "Exonerado ADH")
    ) / 2
)  -
(
    (
        SUMIFS(AR61:AR101, AY61:AY101, INDIRECT("AE" &amp; ROW()), AP61:AP101, "💲", AS61:AS101, "Exonerado Doctor") +
        SUMIFS(AR61:AR101, AY61:AY101, INDIRECT("AE" &amp; ROW()), AP61:AP101, "📦", AS61:AS101, "Exonerado Doctor")
    ) / 2
)</f>
        <v>0</v>
      </c>
      <c r="AK110" s="139">
        <f t="array" aca="1" ref="AK110" ca="1">(
    SUMIFS(AR61:AR101, AY61:AY101, INDIRECT("AE" &amp; ROW()), AP61:AP101, "💲") +
    SUMIFS(AR61:AR101, AY61:AY101, INDIRECT("AE" &amp; ROW()), AP61:AP101, "📦")
) -
(
    SUMIFS(AR61:AR101, AY61:AY101, INDIRECT("AE" &amp; ROW()), AP61:AP101, "💲", AS61:AS101, "Familiar") +
    SUMIFS(AR61:AR101, AY61:AY101, INDIRECT("AE" &amp; ROW()), AP61:AP101, "📦", AS61:AS101, "Familiar")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SUMIFS(AR61:AR101, AY61:AY101, INDIRECT("AE" &amp; ROW()), AP61:AP101, "💲", AS61:AS101, "Exonerado ADH") +
    SUMIFS(AR61:AR101, AY61:AY101, INDIRECT("AE" &amp; ROW()), AP61:AP101, "📦", AS61:AS101, "Exonerado ADH")
) -
(
    (
        SUMIFS(AR61:AR101, AY61:AY101, INDIRECT("AE" &amp; ROW()), AP61:AP101, "💲", AS61:AS101, "Exonerado Doctor") +
        SUMIFS(AR61:AR101, AY61:AY101, INDIRECT("AE" &amp; ROW()), AP61:AP101, "📦", AS61:AS101, "Exonerado Doctor")
    ) / 2
) -
(
    (
        SUMIFS(AR61:AR101, AY61:AY101, INDIRECT("AE" &amp; ROW()), AP61:AP101, "💲", AS61:AS101, "") +
        SUMIFS(AR61:AR101, AY61:AY101, INDIRECT("AE" &amp; ROW()), AP61:AP101, "📦", AS61:AS101, "")
    ) / 2
)</f>
        <v>0</v>
      </c>
      <c r="AL110" s="140">
        <f t="array" aca="1" ref="AL110" ca="1">(
    SUMIFS(AR61:AR101, AY61:AY101, INDIRECT("AE" &amp; ROW()), AP61:AP101, "💲") +
    SUMIFS(AR61:AR101, AY61:AY101, INDIRECT("AE" &amp; ROW()), AP61:AP101, "📦")
) -
(
    (
        SUMIFS(AR61:AR101, AY61:AY101, INDIRECT("AE" &amp; ROW()), AP61:AP101, "💲", AS61:AS101, "Familiar") +
        SUMIFS(AR61:AR101, AY61:AY101, INDIRECT("AE" &amp; ROW()), AP61:AP101, "📦", AS61:AS101, "Familiar")
    ) / 2
) -
(
    (
        SUMIFS(AR61:AR101, AY61:AY101, INDIRECT("AE" &amp; ROW()), AP61:AP101, "💲", AS61:AS101, "Participante") +
        SUMIFS(AR61:AR101, AY61:AY101, INDIRECT("AE" &amp; ROW()), AP61:AP101, "📦", AS61:AS101, "Participante")
    ) / 2
) -
(
    (
        SUMIFS(AR61:AR101, AY61:AY101, INDIRECT("AE" &amp; ROW()), AP61:AP101, "💲", AS61:AS101, "Empleado") +
        SUMIFS(AR61:AR101, AY61:AY101, INDIRECT("AE" &amp; ROW()), AP61:AP101, "📦", AS61:AS101, "Empleado")
    ) / 2
) -
(
    (
        SUMIFS(AR61:AR101, AY61:AY101, INDIRECT("AE" &amp; ROW()), AP61:AP101, "💲", AS61:AS101, "Exonerado ADH") +
        SUMIFS(AR61:AR101, AY61:AY101, INDIRECT("AE" &amp; ROW()), AP61:AP101, "📦", AS61:AS101, "Exonerado ADH")
    ) / 2
) -
(
    SUMIFS(AR61:AR101, AY61:AY101, INDIRECT("AE" &amp; ROW()), AP61:AP101, "💲", AS61:AS101, "Exonerado Doctor") +
    SUMIFS(AR61:AR101, AY61:AY101, INDIRECT("AE" &amp; ROW()), AP61:AP101, "📦", AS61:AS101, "Exonerado Doctor")
) -
(
    (
        SUMIFS(AR61:AR101, AY61:AY101, INDIRECT("AE" &amp; ROW()), AP61:AP101, "💲", AS61:AS101, "") +
        SUMIFS(AR61:AR101, AY61:AY101, INDIRECT("AE" &amp; ROW()), AP61:AP101, "📦", AS61:AS101, "")
    ) / 2
)</f>
        <v>0</v>
      </c>
      <c r="AM110" s="56"/>
      <c r="AN110" s="56"/>
      <c r="AO110" s="56"/>
      <c r="AP110" s="56"/>
      <c r="AQ110" s="56"/>
      <c r="AR110" s="56"/>
      <c r="AS110" s="56"/>
      <c r="AT110" s="56"/>
      <c r="AU110" s="56"/>
      <c r="AV110" s="56"/>
      <c r="AW110" s="56"/>
      <c r="AX110" s="56"/>
      <c r="AY110" s="56"/>
      <c r="AZ110" s="56"/>
      <c r="BA110" s="56"/>
      <c r="BB110" s="56"/>
      <c r="BC110" s="56"/>
      <c r="BD110" s="56"/>
      <c r="BE110" s="56"/>
      <c r="BF110" s="56"/>
      <c r="BG110" s="56"/>
      <c r="BH110" s="56"/>
      <c r="BI110" s="56"/>
      <c r="BJ110" s="56"/>
      <c r="BK110" s="56"/>
      <c r="BL110" s="56"/>
      <c r="BM110" s="56"/>
      <c r="BN110" s="56"/>
    </row>
    <row r="111" spans="1:66" ht="11.25" customHeight="1">
      <c r="A111" s="220"/>
      <c r="B111" s="164"/>
      <c r="C111" s="205"/>
      <c r="D111" s="208"/>
      <c r="E111" s="178" t="s">
        <v>44</v>
      </c>
      <c r="F111" s="58" t="str">
        <f>IF(D109&lt;&gt;"", VLOOKUP(D109,'Base de Datos'!$A$2:$D1268,4,FALSE()),"")</f>
        <v/>
      </c>
      <c r="G111" s="205"/>
      <c r="H111" s="208"/>
      <c r="I111" s="178" t="s">
        <v>44</v>
      </c>
      <c r="J111" s="58" t="str">
        <f>IF(H109&lt;&gt;"", VLOOKUP(H109,'Base de Datos'!$A$2:$D1268,4,FALSE()),"")</f>
        <v/>
      </c>
      <c r="K111" s="205"/>
      <c r="L111" s="208"/>
      <c r="M111" s="178" t="s">
        <v>44</v>
      </c>
      <c r="N111" s="58" t="str">
        <f>IF(L109&lt;&gt;"", VLOOKUP(L109,'Base de Datos'!$A$2:$D1268,4,FALSE()),"")</f>
        <v/>
      </c>
      <c r="O111" s="165"/>
      <c r="P111" s="165"/>
      <c r="Q111" s="165"/>
      <c r="R111" s="166"/>
      <c r="S111" s="231"/>
      <c r="T111" s="230"/>
      <c r="U111" s="170"/>
      <c r="V111" s="169"/>
      <c r="W111" s="231"/>
      <c r="X111" s="230"/>
      <c r="Y111" s="170"/>
      <c r="Z111" s="169"/>
      <c r="AA111" s="231"/>
      <c r="AB111" s="230"/>
      <c r="AC111" s="170"/>
      <c r="AD111" s="56"/>
      <c r="AE111" s="232" t="s">
        <v>77</v>
      </c>
      <c r="AF111" s="230"/>
      <c r="AG111" s="90">
        <f t="array" aca="1" ref="AG111" ca="1">COUNTIFS(AP61:AP101, "💲", AY61:AY101, INDIRECT("AE" &amp; ROW())) + COUNTIFS(AP61:AP101, "📦", AY61:AY101, INDIRECT("AE" &amp; ROW())) + COUNTIFS(AP61:AP101, "✅", AY61:AY101, INDIRECT("AE" &amp; ROW()))</f>
        <v>0</v>
      </c>
      <c r="AH111" s="68">
        <f t="array" aca="1" ref="AH111" ca="1">COUNTIFS(AP61:AP101, "💲", AY61:AY101, INDIRECT("AE" &amp; ROW())) + COUNTIFS(AP61:AP101, "📦", AY61:AY101, INDIRECT("AE" &amp; ROW()))</f>
        <v>0</v>
      </c>
      <c r="AI111" s="139">
        <f t="array" aca="1" ref="AI111" ca="1">SUMIFS(AR61:AR101, AY61:AY101, INDIRECT("AE" &amp; ROW()), AP61:AP101, "💲") + SUMIFS(AR61:AR101, AY61:AY101, INDIRECT("AE" &amp; ROW()), AP61:AP101, "📦")</f>
        <v>0</v>
      </c>
      <c r="AJ111" s="139">
        <f t="array" aca="1" ref="AJ111" ca="1">(
    SUMIFS(AR61:AR101, AY61:AY101, INDIRECT("AE" &amp; ROW()), AP61:AP101, "💲") +
    SUMIFS(AR61:AR101, AY61:AY101, INDIRECT("AE" &amp; ROW()), AP61:AP101, "📦")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
        SUMIFS(AR61:AR101, AY61:AY101, INDIRECT("AE" &amp; ROW()), AP61:AP101, "💲", AS61:AS101, "Familiar") +
        SUMIFS(AR61:AR101, AY61:AY101, INDIRECT("AE" &amp; ROW()), AP61:AP101, "📦", AS61:AS101, "Familiar")
    ) / 2
)  -
(
    (
        SUMIFS(AR61:AR101, AY61:AY101, INDIRECT("AE" &amp; ROW()), AP61:AP101, "💲", AS61:AS101, "Exonerado ADH") +
        SUMIFS(AR61:AR101, AY61:AY101, INDIRECT("AE" &amp; ROW()), AP61:AP101, "📦", AS61:AS101, "Exonerado ADH")
    ) / 2
)  -
(
    (
        SUMIFS(AR61:AR101, AY61:AY101, INDIRECT("AE" &amp; ROW()), AP61:AP101, "💲", AS61:AS101, "Exonerado Doctor") +
        SUMIFS(AR61:AR101, AY61:AY101, INDIRECT("AE" &amp; ROW()), AP61:AP101, "📦", AS61:AS101, "Exonerado Doctor")
    ) / 2
)</f>
        <v>0</v>
      </c>
      <c r="AK111" s="139">
        <f t="array" aca="1" ref="AK111" ca="1">(
    SUMIFS(AR61:AR101, AY61:AY101, INDIRECT("AE" &amp; ROW()), AP61:AP101, "💲") +
    SUMIFS(AR61:AR101, AY61:AY101, INDIRECT("AE" &amp; ROW()), AP61:AP101, "📦")
) -
(
    SUMIFS(AR61:AR101, AY61:AY101, INDIRECT("AE" &amp; ROW()), AP61:AP101, "💲", AS61:AS101, "Familiar") +
    SUMIFS(AR61:AR101, AY61:AY101, INDIRECT("AE" &amp; ROW()), AP61:AP101, "📦", AS61:AS101, "Familiar")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SUMIFS(AR61:AR101, AY61:AY101, INDIRECT("AE" &amp; ROW()), AP61:AP101, "💲", AS61:AS101, "Exonerado ADH") +
    SUMIFS(AR61:AR101, AY61:AY101, INDIRECT("AE" &amp; ROW()), AP61:AP101, "📦", AS61:AS101, "Exonerado ADH")
) -
(
    (
        SUMIFS(AR61:AR101, AY61:AY101, INDIRECT("AE" &amp; ROW()), AP61:AP101, "💲", AS61:AS101, "Exonerado Doctor") +
        SUMIFS(AR61:AR101, AY61:AY101, INDIRECT("AE" &amp; ROW()), AP61:AP101, "📦", AS61:AS101, "Exonerado Doctor")
    ) / 2
) -
(
    (
        SUMIFS(AR61:AR101, AY61:AY101, INDIRECT("AE" &amp; ROW()), AP61:AP101, "💲", AS61:AS101, "") +
        SUMIFS(AR61:AR101, AY61:AY101, INDIRECT("AE" &amp; ROW()), AP61:AP101, "📦", AS61:AS101, "")
    ) / 2
)</f>
        <v>0</v>
      </c>
      <c r="AL111" s="140">
        <f t="array" aca="1" ref="AL111" ca="1">(
    SUMIFS(AR61:AR101, AY61:AY101, INDIRECT("AE" &amp; ROW()), AP61:AP101, "💲") +
    SUMIFS(AR61:AR101, AY61:AY101, INDIRECT("AE" &amp; ROW()), AP61:AP101, "📦")
) -
(
    (
        SUMIFS(AR61:AR101, AY61:AY101, INDIRECT("AE" &amp; ROW()), AP61:AP101, "💲", AS61:AS101, "Familiar") +
        SUMIFS(AR61:AR101, AY61:AY101, INDIRECT("AE" &amp; ROW()), AP61:AP101, "📦", AS61:AS101, "Familiar")
    ) / 2
) -
(
    (
        SUMIFS(AR61:AR101, AY61:AY101, INDIRECT("AE" &amp; ROW()), AP61:AP101, "💲", AS61:AS101, "Participante") +
        SUMIFS(AR61:AR101, AY61:AY101, INDIRECT("AE" &amp; ROW()), AP61:AP101, "📦", AS61:AS101, "Participante")
    ) / 2
) -
(
    (
        SUMIFS(AR61:AR101, AY61:AY101, INDIRECT("AE" &amp; ROW()), AP61:AP101, "💲", AS61:AS101, "Empleado") +
        SUMIFS(AR61:AR101, AY61:AY101, INDIRECT("AE" &amp; ROW()), AP61:AP101, "📦", AS61:AS101, "Empleado")
    ) / 2
) -
(
    (
        SUMIFS(AR61:AR101, AY61:AY101, INDIRECT("AE" &amp; ROW()), AP61:AP101, "💲", AS61:AS101, "Exonerado ADH") +
        SUMIFS(AR61:AR101, AY61:AY101, INDIRECT("AE" &amp; ROW()), AP61:AP101, "📦", AS61:AS101, "Exonerado ADH")
    ) / 2
) -
(
    SUMIFS(AR61:AR101, AY61:AY101, INDIRECT("AE" &amp; ROW()), AP61:AP101, "💲", AS61:AS101, "Exonerado Doctor") +
    SUMIFS(AR61:AR101, AY61:AY101, INDIRECT("AE" &amp; ROW()), AP61:AP101, "📦", AS61:AS101, "Exonerado Doctor")
) -
(
    (
        SUMIFS(AR61:AR101, AY61:AY101, INDIRECT("AE" &amp; ROW()), AP61:AP101, "💲", AS61:AS101, "") +
        SUMIFS(AR61:AR101, AY61:AY101, INDIRECT("AE" &amp; ROW()), AP61:AP101, "📦", AS61:AS101, "")
    ) / 2
)</f>
        <v>0</v>
      </c>
      <c r="AM111" s="56"/>
      <c r="AN111" s="56"/>
      <c r="AO111" s="56"/>
      <c r="AP111" s="56"/>
      <c r="AQ111" s="56"/>
      <c r="AR111" s="56"/>
      <c r="AS111" s="56"/>
      <c r="AT111" s="56"/>
      <c r="AU111" s="56"/>
      <c r="AV111" s="56"/>
      <c r="AW111" s="56"/>
      <c r="AX111" s="56"/>
      <c r="AY111" s="56"/>
      <c r="AZ111" s="56"/>
      <c r="BA111" s="56"/>
      <c r="BB111" s="56"/>
      <c r="BC111" s="56"/>
      <c r="BD111" s="56"/>
      <c r="BE111" s="56"/>
      <c r="BF111" s="56"/>
      <c r="BG111" s="56"/>
      <c r="BH111" s="56"/>
      <c r="BI111" s="56"/>
      <c r="BJ111" s="56"/>
      <c r="BK111" s="56"/>
      <c r="BL111" s="56"/>
      <c r="BM111" s="56"/>
      <c r="BN111" s="56"/>
    </row>
    <row r="112" spans="1:66" ht="11.25" customHeight="1">
      <c r="A112" s="221"/>
      <c r="B112" s="164"/>
      <c r="C112" s="206"/>
      <c r="D112" s="209"/>
      <c r="E112" s="179" t="s">
        <v>46</v>
      </c>
      <c r="F112" s="180"/>
      <c r="G112" s="206"/>
      <c r="H112" s="209"/>
      <c r="I112" s="179" t="s">
        <v>46</v>
      </c>
      <c r="J112" s="180"/>
      <c r="K112" s="206"/>
      <c r="L112" s="209"/>
      <c r="M112" s="179" t="s">
        <v>46</v>
      </c>
      <c r="N112" s="180"/>
      <c r="O112" s="165"/>
      <c r="P112" s="165"/>
      <c r="Q112" s="165"/>
      <c r="R112" s="166"/>
      <c r="S112" s="227" t="str">
        <f>IF(OR(S109="Empleado",S109="Familiar"),"Nombre del Empleado","N° Factura")</f>
        <v>N° Factura</v>
      </c>
      <c r="T112" s="228"/>
      <c r="U112" s="89"/>
      <c r="V112" s="169"/>
      <c r="W112" s="227" t="str">
        <f>IF(OR(W109="Empleado",W109="Familiar"),"Nombre del Empleado","N° Factura")</f>
        <v>N° Factura</v>
      </c>
      <c r="X112" s="228"/>
      <c r="Y112" s="89"/>
      <c r="Z112" s="169"/>
      <c r="AA112" s="227" t="str">
        <f>IF(OR(AA109="Empleado",AA109="Familiar"),"Nombre del Empleado","N° Factura")</f>
        <v>N° Factura</v>
      </c>
      <c r="AB112" s="228"/>
      <c r="AC112" s="89"/>
      <c r="AD112" s="56"/>
      <c r="AE112" s="233" t="s">
        <v>80</v>
      </c>
      <c r="AF112" s="228"/>
      <c r="AG112" s="143">
        <f t="array" aca="1" ref="AG112" ca="1">COUNTIFS(AP61:AP101, "💲", AY61:AY101, INDIRECT("AE" &amp; ROW())) + COUNTIFS(AP61:AP101, "📦", AY61:AY101, INDIRECT("AE" &amp; ROW())) + COUNTIFS(AP61:AP101, "✅", AY61:AY101, INDIRECT("AE" &amp; ROW()))</f>
        <v>0</v>
      </c>
      <c r="AH112" s="144">
        <f t="array" aca="1" ref="AH112" ca="1">COUNTIFS(AP61:AP101, "💲", AY61:AY101, INDIRECT("AE" &amp; ROW())) + COUNTIFS(AP61:AP101, "📦", AY61:AY101, INDIRECT("AE" &amp; ROW()))</f>
        <v>0</v>
      </c>
      <c r="AI112" s="145">
        <f t="array" aca="1" ref="AI112" ca="1">SUMIFS(AR61:AR101, AY61:AY101, INDIRECT("AE" &amp; ROW()), AP61:AP101, "💲") + SUMIFS(AR61:AR101, AY61:AY101, INDIRECT("AE" &amp; ROW()), AP61:AP101, "📦")</f>
        <v>0</v>
      </c>
      <c r="AJ112" s="145">
        <f t="array" aca="1" ref="AJ112" ca="1">(
    SUMIFS(AR61:AR101, AY61:AY101, INDIRECT("AE" &amp; ROW()), AP61:AP101, "💲") +
    SUMIFS(AR61:AR101, AY61:AY101, INDIRECT("AE" &amp; ROW()), AP61:AP101, "📦")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
        SUMIFS(AR61:AR101, AY61:AY101, INDIRECT("AE" &amp; ROW()), AP61:AP101, "💲", AS61:AS101, "Familiar") +
        SUMIFS(AR61:AR101, AY61:AY101, INDIRECT("AE" &amp; ROW()), AP61:AP101, "📦", AS61:AS101, "Familiar")
    ) / 2
)  -
(
    (
        SUMIFS(AR61:AR101, AY61:AY101, INDIRECT("AE" &amp; ROW()), AP61:AP101, "💲", AS61:AS101, "Exonerado ADH") +
        SUMIFS(AR61:AR101, AY61:AY101, INDIRECT("AE" &amp; ROW()), AP61:AP101, "📦", AS61:AS101, "Exonerado ADH")
    ) / 2
)  -
(
    (
        SUMIFS(AR61:AR101, AY61:AY101, INDIRECT("AE" &amp; ROW()), AP61:AP101, "💲", AS61:AS101, "Exonerado Doctor") +
        SUMIFS(AR61:AR101, AY61:AY101, INDIRECT("AE" &amp; ROW()), AP61:AP101, "📦", AS61:AS101, "Exonerado Doctor")
    ) / 2
)</f>
        <v>0</v>
      </c>
      <c r="AK112" s="145">
        <f t="array" aca="1" ref="AK112" ca="1">(
    SUMIFS(AR61:AR101, AY61:AY101, INDIRECT("AE" &amp; ROW()), AP61:AP101, "💲") +
    SUMIFS(AR61:AR101, AY61:AY101, INDIRECT("AE" &amp; ROW()), AP61:AP101, "📦")
) -
(
    SUMIFS(AR61:AR101, AY61:AY101, INDIRECT("AE" &amp; ROW()), AP61:AP101, "💲", AS61:AS101, "Familiar") +
    SUMIFS(AR61:AR101, AY61:AY101, INDIRECT("AE" &amp; ROW()), AP61:AP101, "📦", AS61:AS101, "Familiar")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SUMIFS(AR61:AR101, AY61:AY101, INDIRECT("AE" &amp; ROW()), AP61:AP101, "💲", AS61:AS101, "Exonerado ADH") +
    SUMIFS(AR61:AR101, AY61:AY101, INDIRECT("AE" &amp; ROW()), AP61:AP101, "📦", AS61:AS101, "Exonerado ADH")
) -
(
    (
        SUMIFS(AR61:AR101, AY61:AY101, INDIRECT("AE" &amp; ROW()), AP61:AP101, "💲", AS61:AS101, "Exonerado Doctor") +
        SUMIFS(AR61:AR101, AY61:AY101, INDIRECT("AE" &amp; ROW()), AP61:AP101, "📦", AS61:AS101, "Exonerado Doctor")
    ) / 2
) -
(
    (
        SUMIFS(AR61:AR101, AY61:AY101, INDIRECT("AE" &amp; ROW()), AP61:AP101, "💲", AS61:AS101, "") +
        SUMIFS(AR61:AR101, AY61:AY101, INDIRECT("AE" &amp; ROW()), AP61:AP101, "📦", AS61:AS101, "")
    ) / 2
)</f>
        <v>0</v>
      </c>
      <c r="AL112" s="146">
        <f t="array" aca="1" ref="AL112" ca="1">(
    SUMIFS(AR61:AR101, AY61:AY101, INDIRECT("AE" &amp; ROW()), AP61:AP101, "💲") +
    SUMIFS(AR61:AR101, AY61:AY101, INDIRECT("AE" &amp; ROW()), AP61:AP101, "📦")
) -
(
    (
        SUMIFS(AR61:AR101, AY61:AY101, INDIRECT("AE" &amp; ROW()), AP61:AP101, "💲", AS61:AS101, "Familiar") +
        SUMIFS(AR61:AR101, AY61:AY101, INDIRECT("AE" &amp; ROW()), AP61:AP101, "📦", AS61:AS101, "Familiar")
    ) / 2
) -
(
    (
        SUMIFS(AR61:AR101, AY61:AY101, INDIRECT("AE" &amp; ROW()), AP61:AP101, "💲", AS61:AS101, "Participante") +
        SUMIFS(AR61:AR101, AY61:AY101, INDIRECT("AE" &amp; ROW()), AP61:AP101, "📦", AS61:AS101, "Participante")
    ) / 2
) -
(
    (
        SUMIFS(AR61:AR101, AY61:AY101, INDIRECT("AE" &amp; ROW()), AP61:AP101, "💲", AS61:AS101, "Empleado") +
        SUMIFS(AR61:AR101, AY61:AY101, INDIRECT("AE" &amp; ROW()), AP61:AP101, "📦", AS61:AS101, "Empleado")
    ) / 2
) -
(
    (
        SUMIFS(AR61:AR101, AY61:AY101, INDIRECT("AE" &amp; ROW()), AP61:AP101, "💲", AS61:AS101, "Exonerado ADH") +
        SUMIFS(AR61:AR101, AY61:AY101, INDIRECT("AE" &amp; ROW()), AP61:AP101, "📦", AS61:AS101, "Exonerado ADH")
    ) / 2
) -
(
    SUMIFS(AR61:AR101, AY61:AY101, INDIRECT("AE" &amp; ROW()), AP61:AP101, "💲", AS61:AS101, "Exonerado Doctor") +
    SUMIFS(AR61:AR101, AY61:AY101, INDIRECT("AE" &amp; ROW()), AP61:AP101, "📦", AS61:AS101, "Exonerado Doctor")
) -
(
    (
        SUMIFS(AR61:AR101, AY61:AY101, INDIRECT("AE" &amp; ROW()), AP61:AP101, "💲", AS61:AS101, "") +
        SUMIFS(AR61:AR101, AY61:AY101, INDIRECT("AE" &amp; ROW()), AP61:AP101, "📦", AS61:AS101, "")
    ) / 2
)</f>
        <v>0</v>
      </c>
      <c r="AM112" s="56"/>
      <c r="AN112" s="56"/>
      <c r="AO112" s="56"/>
      <c r="AP112" s="56"/>
      <c r="AQ112" s="56"/>
      <c r="AR112" s="56"/>
      <c r="AS112" s="56"/>
      <c r="AT112" s="56"/>
      <c r="AU112" s="56"/>
      <c r="AV112" s="56"/>
      <c r="AW112" s="56"/>
      <c r="AX112" s="56"/>
      <c r="AY112" s="56"/>
      <c r="AZ112" s="56"/>
      <c r="BA112" s="56"/>
      <c r="BB112" s="56"/>
      <c r="BC112" s="56"/>
      <c r="BD112" s="56"/>
      <c r="BE112" s="56"/>
      <c r="BF112" s="56"/>
      <c r="BG112" s="56"/>
      <c r="BH112" s="56"/>
      <c r="BI112" s="56"/>
      <c r="BJ112" s="56"/>
      <c r="BK112" s="56"/>
      <c r="BL112" s="56"/>
      <c r="BM112" s="56"/>
      <c r="BN112" s="56"/>
    </row>
    <row r="113" spans="1:66" ht="11.25" customHeight="1">
      <c r="A113" s="3"/>
      <c r="B113" s="3"/>
      <c r="C113" s="3"/>
      <c r="D113" s="3"/>
      <c r="E113" s="3"/>
      <c r="F113" s="3"/>
      <c r="G113" s="3"/>
      <c r="H113" s="3"/>
      <c r="I113" s="3"/>
      <c r="J113" s="3"/>
      <c r="K113" s="3"/>
      <c r="L113" s="3"/>
      <c r="M113" s="3"/>
      <c r="N113" s="3"/>
      <c r="O113" s="1"/>
      <c r="P113" s="3"/>
      <c r="Q113" s="3"/>
      <c r="R113" s="15"/>
      <c r="S113" s="16"/>
      <c r="T113" s="16"/>
      <c r="U113" s="173"/>
      <c r="V113" s="6"/>
      <c r="W113" s="16"/>
      <c r="X113" s="16"/>
      <c r="Y113" s="173"/>
      <c r="Z113" s="48"/>
      <c r="AA113" s="173"/>
      <c r="AB113" s="173"/>
      <c r="AC113" s="173"/>
      <c r="AD113" s="174"/>
      <c r="AI113" s="148">
        <f t="shared" ref="AI113:AL113" ca="1" si="80">SUM(AI98:AI111)</f>
        <v>150</v>
      </c>
      <c r="AJ113" s="148">
        <f t="shared" ca="1" si="80"/>
        <v>100</v>
      </c>
      <c r="AK113" s="148">
        <f t="shared" ca="1" si="80"/>
        <v>100</v>
      </c>
      <c r="AL113" s="148">
        <f t="shared" ca="1" si="80"/>
        <v>125</v>
      </c>
      <c r="AM113" s="174"/>
      <c r="AN113" s="174"/>
      <c r="AO113" s="174"/>
      <c r="AP113" s="174"/>
      <c r="AQ113" s="174"/>
      <c r="AR113" s="174"/>
      <c r="AS113" s="174"/>
      <c r="AT113" s="174"/>
      <c r="AU113" s="174"/>
      <c r="AV113" s="174"/>
      <c r="AW113" s="174"/>
      <c r="AX113" s="174"/>
      <c r="AY113" s="174"/>
      <c r="AZ113" s="174"/>
      <c r="BA113" s="174"/>
      <c r="BB113" s="174"/>
      <c r="BC113" s="174"/>
      <c r="BD113" s="174"/>
      <c r="BE113" s="122"/>
      <c r="BF113" s="122"/>
      <c r="BG113" s="122"/>
      <c r="BH113" s="122"/>
      <c r="BI113" s="122"/>
      <c r="BJ113" s="174"/>
      <c r="BK113" s="174"/>
      <c r="BL113" s="174"/>
      <c r="BM113" s="174"/>
      <c r="BN113" s="174"/>
    </row>
    <row r="114" spans="1:66" ht="15" customHeight="1">
      <c r="A114" s="210">
        <f>IF(WEEKDAY(A59)=6, WORKDAY(A59+1, 1), A59+1)</f>
        <v>46300</v>
      </c>
      <c r="B114" s="211"/>
      <c r="C114" s="211"/>
      <c r="D114" s="211"/>
      <c r="E114" s="211"/>
      <c r="F114" s="211"/>
      <c r="G114" s="211"/>
      <c r="H114" s="211"/>
      <c r="I114" s="211"/>
      <c r="J114" s="211"/>
      <c r="K114" s="211"/>
      <c r="L114" s="211"/>
      <c r="M114" s="211"/>
      <c r="N114" s="212"/>
      <c r="O114" s="1"/>
      <c r="P114" s="1"/>
      <c r="Q114" s="1"/>
      <c r="R114" s="15"/>
      <c r="S114" s="22"/>
      <c r="T114" s="22"/>
      <c r="U114" s="241"/>
      <c r="V114" s="242"/>
      <c r="W114" s="242"/>
      <c r="X114" s="242"/>
      <c r="Y114" s="242"/>
      <c r="Z114" s="23"/>
      <c r="AA114" s="23"/>
      <c r="AB114" s="23"/>
      <c r="AC114" s="23"/>
      <c r="AD114" s="24"/>
      <c r="AE114" s="181"/>
      <c r="AF114" s="181"/>
      <c r="AG114" s="181"/>
      <c r="AH114" s="181"/>
      <c r="AI114" s="181"/>
      <c r="AJ114" s="181"/>
      <c r="AK114" s="181"/>
      <c r="AL114" s="181"/>
      <c r="AM114" s="24"/>
      <c r="AN114" s="24"/>
      <c r="AO114" s="24"/>
      <c r="AP114" s="24"/>
      <c r="AQ114" s="24"/>
      <c r="AR114" s="24"/>
      <c r="AS114" s="24"/>
      <c r="AT114" s="24"/>
      <c r="AU114" s="24"/>
      <c r="AV114" s="24"/>
      <c r="AW114" s="24"/>
      <c r="AX114" s="24"/>
      <c r="AY114" s="24"/>
      <c r="AZ114" s="24"/>
      <c r="BA114" s="24"/>
      <c r="BB114" s="24"/>
      <c r="BC114" s="24"/>
      <c r="BD114" s="24"/>
      <c r="BE114" s="24"/>
      <c r="BF114" s="24"/>
      <c r="BG114" s="24"/>
      <c r="BH114" s="24"/>
      <c r="BI114" s="24"/>
      <c r="BJ114" s="24"/>
      <c r="BK114" s="24"/>
      <c r="BL114" s="24"/>
      <c r="BM114" s="24"/>
      <c r="BN114" s="24"/>
    </row>
    <row r="115" spans="1:66" ht="15" customHeight="1">
      <c r="A115" s="25" t="s">
        <v>15</v>
      </c>
      <c r="B115" s="25" t="s">
        <v>16</v>
      </c>
      <c r="C115" s="213" t="s">
        <v>17</v>
      </c>
      <c r="D115" s="214"/>
      <c r="E115" s="214"/>
      <c r="F115" s="215"/>
      <c r="G115" s="213" t="s">
        <v>18</v>
      </c>
      <c r="H115" s="214"/>
      <c r="I115" s="214"/>
      <c r="J115" s="215"/>
      <c r="K115" s="213" t="s">
        <v>19</v>
      </c>
      <c r="L115" s="214"/>
      <c r="M115" s="214"/>
      <c r="N115" s="215"/>
      <c r="O115" s="1"/>
      <c r="P115" s="1"/>
      <c r="Q115" s="1"/>
      <c r="R115" s="26"/>
      <c r="S115" s="234" t="s">
        <v>17</v>
      </c>
      <c r="T115" s="214"/>
      <c r="U115" s="215"/>
      <c r="V115" s="27"/>
      <c r="W115" s="234" t="s">
        <v>18</v>
      </c>
      <c r="X115" s="214"/>
      <c r="Y115" s="215"/>
      <c r="Z115" s="28"/>
      <c r="AA115" s="234" t="s">
        <v>19</v>
      </c>
      <c r="AB115" s="214"/>
      <c r="AC115" s="215"/>
      <c r="AD115" s="29"/>
      <c r="AE115" s="181"/>
      <c r="AF115" s="181"/>
      <c r="AG115" s="181"/>
      <c r="AH115" s="181"/>
      <c r="AI115" s="181"/>
      <c r="AJ115" s="181"/>
      <c r="AK115" s="181"/>
      <c r="AL115" s="181"/>
      <c r="AM115" s="29"/>
      <c r="AN115" s="34" t="s">
        <v>2</v>
      </c>
      <c r="AO115" s="34" t="s">
        <v>3</v>
      </c>
      <c r="AP115" s="34" t="s">
        <v>4</v>
      </c>
      <c r="AQ115" s="34" t="s">
        <v>5</v>
      </c>
      <c r="AR115" s="34" t="s">
        <v>6</v>
      </c>
      <c r="AS115" s="34" t="s">
        <v>7</v>
      </c>
      <c r="AT115" s="34" t="s">
        <v>27</v>
      </c>
      <c r="AU115" s="34" t="s">
        <v>28</v>
      </c>
      <c r="AV115" s="34" t="s">
        <v>29</v>
      </c>
      <c r="AW115" s="34" t="s">
        <v>30</v>
      </c>
      <c r="AX115" s="34" t="s">
        <v>12</v>
      </c>
      <c r="AY115" s="34" t="s">
        <v>20</v>
      </c>
      <c r="AZ115" s="35"/>
      <c r="BA115" s="35"/>
      <c r="BB115" s="35"/>
      <c r="BC115" s="35"/>
      <c r="BD115" s="35"/>
      <c r="BE115" s="35"/>
      <c r="BF115" s="35"/>
      <c r="BG115" s="35"/>
      <c r="BH115" s="35"/>
      <c r="BI115" s="35"/>
      <c r="BJ115" s="35"/>
      <c r="BK115" s="35"/>
      <c r="BL115" s="35"/>
      <c r="BM115" s="35"/>
      <c r="BN115" s="35"/>
    </row>
    <row r="116" spans="1:66" ht="11.25" customHeight="1">
      <c r="A116" s="219">
        <f>Q122</f>
        <v>0.33333333333333331</v>
      </c>
      <c r="B116" s="38"/>
      <c r="C116" s="204"/>
      <c r="D116" s="207"/>
      <c r="E116" s="40" t="s">
        <v>36</v>
      </c>
      <c r="F116" s="42" t="str">
        <f>IF(D116&lt;&gt;"", VLOOKUP(D116,'Base de Datos'!$A$2:$D1268,2,FALSE()),"")</f>
        <v/>
      </c>
      <c r="G116" s="204"/>
      <c r="H116" s="216"/>
      <c r="I116" s="40" t="s">
        <v>36</v>
      </c>
      <c r="J116" s="42" t="str">
        <f>IF(H116&lt;&gt;"", VLOOKUP(H116,'Base de Datos'!$A$2:$D1268,2,FALSE()),"")</f>
        <v/>
      </c>
      <c r="K116" s="204"/>
      <c r="L116" s="216"/>
      <c r="M116" s="40" t="s">
        <v>36</v>
      </c>
      <c r="N116" s="42" t="str">
        <f>IF(L116&lt;&gt;"", VLOOKUP(L116,'Base de Datos'!$A$2:$D1268,2,FALSE()),"")</f>
        <v/>
      </c>
      <c r="O116" s="43"/>
      <c r="P116" s="1"/>
      <c r="Q116" s="44"/>
      <c r="R116" s="15"/>
      <c r="S116" s="45"/>
      <c r="T116" s="45" t="s">
        <v>37</v>
      </c>
      <c r="U116" s="46"/>
      <c r="V116" s="47"/>
      <c r="W116" s="45"/>
      <c r="X116" s="45" t="s">
        <v>37</v>
      </c>
      <c r="Y116" s="46"/>
      <c r="Z116" s="47"/>
      <c r="AA116" s="45"/>
      <c r="AB116" s="45" t="s">
        <v>37</v>
      </c>
      <c r="AC116" s="46"/>
      <c r="AD116" s="48"/>
      <c r="AE116" s="181"/>
      <c r="AF116" s="181"/>
      <c r="AG116" s="181"/>
      <c r="AH116" s="181"/>
      <c r="AI116" s="181"/>
      <c r="AJ116" s="181"/>
      <c r="AK116" s="181"/>
      <c r="AL116" s="181"/>
      <c r="AM116" s="48"/>
      <c r="AN116" s="53">
        <f>A114</f>
        <v>46300</v>
      </c>
      <c r="AO116" s="54" t="str">
        <f>C115</f>
        <v>Consultorio N° 1</v>
      </c>
      <c r="AP116" s="55">
        <f t="shared" ref="AP116:AQ116" si="81">C116</f>
        <v>0</v>
      </c>
      <c r="AQ116" s="55">
        <f t="shared" si="81"/>
        <v>0</v>
      </c>
      <c r="AR116" s="55">
        <f>U116</f>
        <v>0</v>
      </c>
      <c r="AS116" s="55">
        <f>S116</f>
        <v>0</v>
      </c>
      <c r="AT116" s="55">
        <f>S117</f>
        <v>0</v>
      </c>
      <c r="AU116" s="55">
        <f>U117</f>
        <v>0</v>
      </c>
      <c r="AV116" s="55">
        <f>S118</f>
        <v>0</v>
      </c>
      <c r="AW116" s="55">
        <f>U118</f>
        <v>0</v>
      </c>
      <c r="AX116" s="55">
        <f>U119</f>
        <v>0</v>
      </c>
      <c r="AY116" s="55">
        <f>F119</f>
        <v>0</v>
      </c>
      <c r="AZ116" s="56"/>
      <c r="BA116" s="56"/>
      <c r="BB116" s="56"/>
      <c r="BC116" s="56"/>
      <c r="BD116" s="56"/>
      <c r="BE116" s="56"/>
      <c r="BF116" s="56"/>
      <c r="BG116" s="56"/>
      <c r="BH116" s="56"/>
      <c r="BI116" s="56"/>
      <c r="BJ116" s="56"/>
      <c r="BK116" s="56"/>
      <c r="BL116" s="56"/>
      <c r="BM116" s="56"/>
      <c r="BN116" s="56"/>
    </row>
    <row r="117" spans="1:66" ht="11.25" customHeight="1">
      <c r="A117" s="220"/>
      <c r="B117" s="38"/>
      <c r="C117" s="205"/>
      <c r="D117" s="208"/>
      <c r="E117" s="57" t="s">
        <v>42</v>
      </c>
      <c r="F117" s="58" t="str">
        <f>IF(D116&lt;&gt;"", VLOOKUP(D116,'Base de Datos'!$A$2:$D1268,3,FALSE()),"")</f>
        <v/>
      </c>
      <c r="G117" s="205"/>
      <c r="H117" s="208"/>
      <c r="I117" s="57" t="s">
        <v>42</v>
      </c>
      <c r="J117" s="58" t="str">
        <f>IF(H116&lt;&gt;"", VLOOKUP(H116,'Base de Datos'!$A$2:$D1268,3,FALSE()),"")</f>
        <v/>
      </c>
      <c r="K117" s="205"/>
      <c r="L117" s="208"/>
      <c r="M117" s="57" t="s">
        <v>42</v>
      </c>
      <c r="N117" s="58" t="str">
        <f>IF(L116&lt;&gt;"", VLOOKUP(L116,'Base de Datos'!$A$2:$D1268,3,FALSE()),"")</f>
        <v/>
      </c>
      <c r="O117" s="43"/>
      <c r="P117" s="1"/>
      <c r="Q117" s="44"/>
      <c r="R117" s="15"/>
      <c r="S117" s="229"/>
      <c r="T117" s="230"/>
      <c r="U117" s="59"/>
      <c r="V117" s="47"/>
      <c r="W117" s="229"/>
      <c r="X117" s="230"/>
      <c r="Y117" s="59"/>
      <c r="Z117" s="47"/>
      <c r="AA117" s="229"/>
      <c r="AB117" s="230"/>
      <c r="AC117" s="59"/>
      <c r="AD117" s="48"/>
      <c r="AE117" s="181"/>
      <c r="AF117" s="181"/>
      <c r="AG117" s="181"/>
      <c r="AH117" s="181"/>
      <c r="AI117" s="181"/>
      <c r="AJ117" s="181"/>
      <c r="AK117" s="181"/>
      <c r="AL117" s="181"/>
      <c r="AM117" s="48"/>
      <c r="AN117" s="53">
        <f>A114</f>
        <v>46300</v>
      </c>
      <c r="AO117" s="54" t="str">
        <f>C115</f>
        <v>Consultorio N° 1</v>
      </c>
      <c r="AP117" s="55">
        <f t="shared" ref="AP117:AQ117" si="82">C120</f>
        <v>0</v>
      </c>
      <c r="AQ117" s="55">
        <f t="shared" si="82"/>
        <v>0</v>
      </c>
      <c r="AR117" s="64">
        <f>U120</f>
        <v>0</v>
      </c>
      <c r="AS117" s="55">
        <f>S120</f>
        <v>0</v>
      </c>
      <c r="AT117" s="55">
        <f>S121</f>
        <v>0</v>
      </c>
      <c r="AU117" s="55">
        <f>U121</f>
        <v>0</v>
      </c>
      <c r="AV117" s="55">
        <f>S122</f>
        <v>0</v>
      </c>
      <c r="AW117" s="55">
        <f>U122</f>
        <v>0</v>
      </c>
      <c r="AX117" s="55">
        <f>U123</f>
        <v>0</v>
      </c>
      <c r="AY117" s="55">
        <f>F123</f>
        <v>0</v>
      </c>
      <c r="AZ117" s="56"/>
      <c r="BA117" s="56"/>
      <c r="BB117" s="56"/>
      <c r="BC117" s="56"/>
      <c r="BD117" s="56"/>
      <c r="BE117" s="56"/>
      <c r="BF117" s="56"/>
      <c r="BG117" s="56"/>
      <c r="BH117" s="56"/>
      <c r="BI117" s="56"/>
      <c r="BJ117" s="56"/>
      <c r="BK117" s="56"/>
      <c r="BL117" s="56"/>
      <c r="BM117" s="56"/>
      <c r="BN117" s="56"/>
    </row>
    <row r="118" spans="1:66" ht="11.25" customHeight="1">
      <c r="A118" s="220"/>
      <c r="B118" s="38"/>
      <c r="C118" s="205"/>
      <c r="D118" s="208"/>
      <c r="E118" s="57" t="s">
        <v>44</v>
      </c>
      <c r="F118" s="58" t="str">
        <f>IF(D116&lt;&gt;"", VLOOKUP(D116,'Base de Datos'!$A$2:$D1268,4,FALSE()),"")</f>
        <v/>
      </c>
      <c r="G118" s="205"/>
      <c r="H118" s="208"/>
      <c r="I118" s="57" t="s">
        <v>44</v>
      </c>
      <c r="J118" s="58" t="str">
        <f>IF(H116&lt;&gt;"", VLOOKUP(H116,'Base de Datos'!$A$2:$D1268,4,FALSE()),"")</f>
        <v/>
      </c>
      <c r="K118" s="205"/>
      <c r="L118" s="208"/>
      <c r="M118" s="57" t="s">
        <v>44</v>
      </c>
      <c r="N118" s="58" t="str">
        <f>IF(L116&lt;&gt;"", VLOOKUP(L116,'Base de Datos'!$A$2:$D1268,4,FALSE()),"")</f>
        <v/>
      </c>
      <c r="O118" s="43"/>
      <c r="P118" s="1"/>
      <c r="Q118" s="44"/>
      <c r="R118" s="15"/>
      <c r="S118" s="229"/>
      <c r="T118" s="230"/>
      <c r="U118" s="59"/>
      <c r="V118" s="47"/>
      <c r="W118" s="229"/>
      <c r="X118" s="230"/>
      <c r="Y118" s="59"/>
      <c r="Z118" s="47"/>
      <c r="AA118" s="229"/>
      <c r="AB118" s="230"/>
      <c r="AC118" s="59"/>
      <c r="AD118" s="48"/>
      <c r="AE118" s="181"/>
      <c r="AF118" s="181"/>
      <c r="AG118" s="181"/>
      <c r="AH118" s="181"/>
      <c r="AI118" s="181"/>
      <c r="AJ118" s="181"/>
      <c r="AK118" s="181"/>
      <c r="AL118" s="181"/>
      <c r="AM118" s="48"/>
      <c r="AN118" s="53">
        <f>A114</f>
        <v>46300</v>
      </c>
      <c r="AO118" s="54" t="str">
        <f>C115</f>
        <v>Consultorio N° 1</v>
      </c>
      <c r="AP118" s="55">
        <f t="shared" ref="AP118:AQ118" si="83">C124</f>
        <v>0</v>
      </c>
      <c r="AQ118" s="55">
        <f t="shared" si="83"/>
        <v>0</v>
      </c>
      <c r="AR118" s="64">
        <f>U124</f>
        <v>0</v>
      </c>
      <c r="AS118" s="55">
        <f>S124</f>
        <v>0</v>
      </c>
      <c r="AT118" s="55">
        <f>S125</f>
        <v>0</v>
      </c>
      <c r="AU118" s="55">
        <f>U125</f>
        <v>0</v>
      </c>
      <c r="AV118" s="55">
        <f>S126</f>
        <v>0</v>
      </c>
      <c r="AW118" s="55">
        <f>U126</f>
        <v>0</v>
      </c>
      <c r="AX118" s="55">
        <f>U127</f>
        <v>0</v>
      </c>
      <c r="AY118" s="55">
        <f>F127</f>
        <v>0</v>
      </c>
      <c r="AZ118" s="56"/>
      <c r="BA118" s="56"/>
      <c r="BB118" s="56"/>
      <c r="BC118" s="56"/>
      <c r="BD118" s="56"/>
      <c r="BE118" s="56"/>
      <c r="BF118" s="56"/>
      <c r="BG118" s="56"/>
      <c r="BH118" s="56"/>
      <c r="BI118" s="56"/>
      <c r="BJ118" s="56"/>
      <c r="BK118" s="56"/>
      <c r="BL118" s="56"/>
      <c r="BM118" s="56"/>
      <c r="BN118" s="56"/>
    </row>
    <row r="119" spans="1:66" ht="11.25" customHeight="1">
      <c r="A119" s="221"/>
      <c r="B119" s="38"/>
      <c r="C119" s="206"/>
      <c r="D119" s="209"/>
      <c r="E119" s="85" t="s">
        <v>46</v>
      </c>
      <c r="F119" s="86"/>
      <c r="G119" s="206"/>
      <c r="H119" s="209"/>
      <c r="I119" s="87" t="s">
        <v>46</v>
      </c>
      <c r="J119" s="88"/>
      <c r="K119" s="206"/>
      <c r="L119" s="209"/>
      <c r="M119" s="87" t="s">
        <v>46</v>
      </c>
      <c r="N119" s="88"/>
      <c r="O119" s="43"/>
      <c r="P119" s="1"/>
      <c r="Q119" s="44"/>
      <c r="R119" s="15"/>
      <c r="S119" s="227" t="str">
        <f>IF(OR(S116="Empleado",S116="Familiar"),"Nombre del Empleado","N° Factura")</f>
        <v>N° Factura</v>
      </c>
      <c r="T119" s="228"/>
      <c r="U119" s="89"/>
      <c r="V119" s="47"/>
      <c r="W119" s="227" t="str">
        <f>IF(OR(W116="Empleado",W116="Familiar"),"Nombre del Empleado","N° Factura")</f>
        <v>N° Factura</v>
      </c>
      <c r="X119" s="228"/>
      <c r="Y119" s="89"/>
      <c r="Z119" s="47"/>
      <c r="AA119" s="227" t="str">
        <f>IF(OR(AA116="Empleado",AA116="Familiar"),"Nombre del Empleado","N° Factura")</f>
        <v>N° Factura</v>
      </c>
      <c r="AB119" s="228"/>
      <c r="AC119" s="89"/>
      <c r="AD119" s="48"/>
      <c r="AE119" s="181"/>
      <c r="AF119" s="181"/>
      <c r="AG119" s="181"/>
      <c r="AH119" s="181"/>
      <c r="AI119" s="181"/>
      <c r="AJ119" s="181"/>
      <c r="AK119" s="181"/>
      <c r="AL119" s="181"/>
      <c r="AM119" s="48"/>
      <c r="AN119" s="53">
        <f>A114</f>
        <v>46300</v>
      </c>
      <c r="AO119" s="54" t="str">
        <f>C115</f>
        <v>Consultorio N° 1</v>
      </c>
      <c r="AP119" s="55">
        <f t="shared" ref="AP119:AQ119" si="84">C128</f>
        <v>0</v>
      </c>
      <c r="AQ119" s="55">
        <f t="shared" si="84"/>
        <v>0</v>
      </c>
      <c r="AR119" s="64">
        <f>U128</f>
        <v>0</v>
      </c>
      <c r="AS119" s="55">
        <f>S128</f>
        <v>0</v>
      </c>
      <c r="AT119" s="55">
        <f>S129</f>
        <v>0</v>
      </c>
      <c r="AU119" s="64">
        <f>U129</f>
        <v>0</v>
      </c>
      <c r="AV119" s="55">
        <f>S130</f>
        <v>0</v>
      </c>
      <c r="AW119" s="55">
        <f>U130</f>
        <v>0</v>
      </c>
      <c r="AX119" s="55">
        <f>U131</f>
        <v>0</v>
      </c>
      <c r="AY119" s="55">
        <f>F131</f>
        <v>0</v>
      </c>
      <c r="AZ119" s="56"/>
      <c r="BA119" s="56"/>
      <c r="BB119" s="56"/>
      <c r="BC119" s="56"/>
      <c r="BD119" s="56"/>
      <c r="BE119" s="56"/>
      <c r="BF119" s="56"/>
      <c r="BG119" s="56"/>
      <c r="BH119" s="56"/>
      <c r="BI119" s="56"/>
      <c r="BJ119" s="56"/>
      <c r="BK119" s="56"/>
      <c r="BL119" s="56"/>
      <c r="BM119" s="56"/>
      <c r="BN119" s="56"/>
    </row>
    <row r="120" spans="1:66" ht="11.25" customHeight="1">
      <c r="A120" s="222">
        <f>A116+$Q$13/1440</f>
        <v>0.375</v>
      </c>
      <c r="B120" s="38"/>
      <c r="C120" s="204"/>
      <c r="D120" s="207"/>
      <c r="E120" s="40" t="s">
        <v>36</v>
      </c>
      <c r="F120" s="42" t="str">
        <f>IF(D120&lt;&gt;"", VLOOKUP(D120,'Base de Datos'!$A$2:$D1268,2,FALSE()),"")</f>
        <v/>
      </c>
      <c r="G120" s="204"/>
      <c r="H120" s="216"/>
      <c r="I120" s="40" t="s">
        <v>36</v>
      </c>
      <c r="J120" s="42" t="str">
        <f>IF(H120&lt;&gt;"", VLOOKUP(H120,'Base de Datos'!$A$2:$D1268,2,FALSE()),"")</f>
        <v/>
      </c>
      <c r="K120" s="204"/>
      <c r="L120" s="216"/>
      <c r="M120" s="40" t="s">
        <v>36</v>
      </c>
      <c r="N120" s="42" t="str">
        <f>IF(L120&lt;&gt;"", VLOOKUP(L120,'Base de Datos'!$A$2:$D1268,2,FALSE()),"")</f>
        <v/>
      </c>
      <c r="O120" s="262" t="s">
        <v>32</v>
      </c>
      <c r="P120" s="242"/>
      <c r="Q120" s="263">
        <f ca="1">$N$2</f>
        <v>888.89089999999999</v>
      </c>
      <c r="R120" s="15"/>
      <c r="S120" s="45"/>
      <c r="T120" s="45" t="s">
        <v>37</v>
      </c>
      <c r="U120" s="103"/>
      <c r="V120" s="47"/>
      <c r="W120" s="45"/>
      <c r="X120" s="45" t="s">
        <v>37</v>
      </c>
      <c r="Y120" s="46"/>
      <c r="Z120" s="47"/>
      <c r="AA120" s="45"/>
      <c r="AB120" s="45" t="s">
        <v>37</v>
      </c>
      <c r="AC120" s="46"/>
      <c r="AD120" s="48"/>
      <c r="AE120" s="181"/>
      <c r="AF120" s="181"/>
      <c r="AG120" s="181"/>
      <c r="AH120" s="181"/>
      <c r="AI120" s="181"/>
      <c r="AJ120" s="181"/>
      <c r="AK120" s="181"/>
      <c r="AL120" s="181"/>
      <c r="AM120" s="48"/>
      <c r="AN120" s="53">
        <f>A114</f>
        <v>46300</v>
      </c>
      <c r="AO120" s="54" t="str">
        <f>C115</f>
        <v>Consultorio N° 1</v>
      </c>
      <c r="AP120" s="55">
        <f t="shared" ref="AP120:AQ120" si="85">C132</f>
        <v>0</v>
      </c>
      <c r="AQ120" s="55">
        <f t="shared" si="85"/>
        <v>0</v>
      </c>
      <c r="AR120" s="64">
        <f>U132</f>
        <v>0</v>
      </c>
      <c r="AS120" s="55">
        <f>S132</f>
        <v>0</v>
      </c>
      <c r="AT120" s="55">
        <f>S133</f>
        <v>0</v>
      </c>
      <c r="AU120" s="55">
        <f>U133</f>
        <v>0</v>
      </c>
      <c r="AV120" s="55">
        <f>S134</f>
        <v>0</v>
      </c>
      <c r="AW120" s="55">
        <f>U134</f>
        <v>0</v>
      </c>
      <c r="AX120" s="55">
        <f>U135</f>
        <v>0</v>
      </c>
      <c r="AY120" s="55">
        <f>F135</f>
        <v>0</v>
      </c>
      <c r="AZ120" s="56"/>
      <c r="BA120" s="56"/>
      <c r="BB120" s="56"/>
      <c r="BC120" s="56"/>
      <c r="BD120" s="56"/>
      <c r="BE120" s="56"/>
      <c r="BF120" s="56"/>
      <c r="BG120" s="56"/>
      <c r="BH120" s="56"/>
      <c r="BI120" s="56"/>
      <c r="BJ120" s="56"/>
      <c r="BK120" s="56"/>
      <c r="BL120" s="56"/>
      <c r="BM120" s="56"/>
      <c r="BN120" s="56"/>
    </row>
    <row r="121" spans="1:66" ht="11.25" customHeight="1">
      <c r="A121" s="220"/>
      <c r="B121" s="38"/>
      <c r="C121" s="205"/>
      <c r="D121" s="208"/>
      <c r="E121" s="57" t="s">
        <v>42</v>
      </c>
      <c r="F121" s="58" t="str">
        <f>IF(D120&lt;&gt;"", VLOOKUP(D120,'Base de Datos'!$A$2:$D1268,3,FALSE()),"")</f>
        <v/>
      </c>
      <c r="G121" s="205"/>
      <c r="H121" s="208"/>
      <c r="I121" s="57" t="s">
        <v>42</v>
      </c>
      <c r="J121" s="58" t="str">
        <f>IF(H120&lt;&gt;"", VLOOKUP(H120,'Base de Datos'!$A$2:$D1268,3,FALSE()),"")</f>
        <v/>
      </c>
      <c r="K121" s="205"/>
      <c r="L121" s="208"/>
      <c r="M121" s="57" t="s">
        <v>42</v>
      </c>
      <c r="N121" s="58" t="str">
        <f>IF(L120&lt;&gt;"", VLOOKUP(L120,'Base de Datos'!$A$2:$D1268,3,FALSE()),"")</f>
        <v/>
      </c>
      <c r="O121" s="242"/>
      <c r="P121" s="242"/>
      <c r="Q121" s="264"/>
      <c r="R121" s="15"/>
      <c r="S121" s="229"/>
      <c r="T121" s="230"/>
      <c r="U121" s="59"/>
      <c r="V121" s="47"/>
      <c r="W121" s="229"/>
      <c r="X121" s="230"/>
      <c r="Y121" s="59"/>
      <c r="Z121" s="47"/>
      <c r="AA121" s="229"/>
      <c r="AB121" s="230"/>
      <c r="AC121" s="59"/>
      <c r="AD121" s="48"/>
      <c r="AE121" s="181"/>
      <c r="AF121" s="181"/>
      <c r="AG121" s="181"/>
      <c r="AH121" s="181"/>
      <c r="AI121" s="181"/>
      <c r="AJ121" s="181"/>
      <c r="AK121" s="181"/>
      <c r="AL121" s="181"/>
      <c r="AM121" s="48"/>
      <c r="AN121" s="53">
        <f>A114</f>
        <v>46300</v>
      </c>
      <c r="AO121" s="54" t="str">
        <f>C115</f>
        <v>Consultorio N° 1</v>
      </c>
      <c r="AP121" s="55">
        <f t="shared" ref="AP121:AQ121" si="86">C136</f>
        <v>0</v>
      </c>
      <c r="AQ121" s="55">
        <f t="shared" si="86"/>
        <v>0</v>
      </c>
      <c r="AR121" s="55">
        <f>U136</f>
        <v>0</v>
      </c>
      <c r="AS121" s="55">
        <f>S136</f>
        <v>0</v>
      </c>
      <c r="AT121" s="55">
        <f>S137</f>
        <v>0</v>
      </c>
      <c r="AU121" s="55">
        <f>U137</f>
        <v>0</v>
      </c>
      <c r="AV121" s="55">
        <f>S138</f>
        <v>0</v>
      </c>
      <c r="AW121" s="55">
        <f>U138</f>
        <v>0</v>
      </c>
      <c r="AX121" s="55">
        <f>U139</f>
        <v>0</v>
      </c>
      <c r="AY121" s="55">
        <f>F139</f>
        <v>0</v>
      </c>
      <c r="AZ121" s="56"/>
      <c r="BA121" s="56"/>
      <c r="BB121" s="56"/>
      <c r="BC121" s="56"/>
      <c r="BD121" s="56"/>
      <c r="BE121" s="56"/>
      <c r="BF121" s="56"/>
      <c r="BG121" s="56"/>
      <c r="BH121" s="56"/>
      <c r="BI121" s="56"/>
      <c r="BJ121" s="56"/>
      <c r="BK121" s="56"/>
      <c r="BL121" s="56"/>
      <c r="BM121" s="56"/>
      <c r="BN121" s="56"/>
    </row>
    <row r="122" spans="1:66" ht="11.25" customHeight="1">
      <c r="A122" s="220"/>
      <c r="B122" s="38"/>
      <c r="C122" s="205"/>
      <c r="D122" s="208"/>
      <c r="E122" s="57" t="s">
        <v>44</v>
      </c>
      <c r="F122" s="58" t="str">
        <f>IF(D120&lt;&gt;"", VLOOKUP(D120,'Base de Datos'!$A$2:$D1268,4,FALSE()),"")</f>
        <v/>
      </c>
      <c r="G122" s="205"/>
      <c r="H122" s="208"/>
      <c r="I122" s="57" t="s">
        <v>44</v>
      </c>
      <c r="J122" s="58" t="str">
        <f>IF(H120&lt;&gt;"", VLOOKUP(H120,'Base de Datos'!$A$2:$D1268,4,FALSE()),"")</f>
        <v/>
      </c>
      <c r="K122" s="205"/>
      <c r="L122" s="208"/>
      <c r="M122" s="57" t="s">
        <v>44</v>
      </c>
      <c r="N122" s="58" t="str">
        <f>IF(L120&lt;&gt;"", VLOOKUP(L120,'Base de Datos'!$A$2:$D1268,4,FALSE()),"")</f>
        <v/>
      </c>
      <c r="O122" s="43"/>
      <c r="P122" s="104" t="s">
        <v>50</v>
      </c>
      <c r="Q122" s="110">
        <v>0.33333333333333331</v>
      </c>
      <c r="R122" s="15"/>
      <c r="S122" s="229"/>
      <c r="T122" s="230"/>
      <c r="U122" s="59"/>
      <c r="V122" s="47"/>
      <c r="W122" s="229"/>
      <c r="X122" s="230"/>
      <c r="Y122" s="59"/>
      <c r="Z122" s="47"/>
      <c r="AA122" s="229"/>
      <c r="AB122" s="230"/>
      <c r="AC122" s="59"/>
      <c r="AD122" s="48"/>
      <c r="AE122" s="181"/>
      <c r="AF122" s="181"/>
      <c r="AG122" s="181"/>
      <c r="AH122" s="181"/>
      <c r="AI122" s="181"/>
      <c r="AJ122" s="181"/>
      <c r="AK122" s="181"/>
      <c r="AL122" s="181"/>
      <c r="AM122" s="48"/>
      <c r="AN122" s="53">
        <f>A114</f>
        <v>46300</v>
      </c>
      <c r="AO122" s="54" t="str">
        <f>C115</f>
        <v>Consultorio N° 1</v>
      </c>
      <c r="AP122" s="55">
        <f t="shared" ref="AP122:AQ122" si="87">C140</f>
        <v>0</v>
      </c>
      <c r="AQ122" s="55">
        <f t="shared" si="87"/>
        <v>0</v>
      </c>
      <c r="AR122" s="55">
        <f>U140</f>
        <v>0</v>
      </c>
      <c r="AS122" s="55">
        <f>S140</f>
        <v>0</v>
      </c>
      <c r="AT122" s="55">
        <f>S141</f>
        <v>0</v>
      </c>
      <c r="AU122" s="55">
        <f>U141</f>
        <v>0</v>
      </c>
      <c r="AV122" s="55">
        <f>S142</f>
        <v>0</v>
      </c>
      <c r="AW122" s="55">
        <f>U142</f>
        <v>0</v>
      </c>
      <c r="AX122" s="55">
        <f>U143</f>
        <v>0</v>
      </c>
      <c r="AY122" s="55">
        <f>F143</f>
        <v>0</v>
      </c>
      <c r="AZ122" s="56"/>
      <c r="BA122" s="56"/>
      <c r="BB122" s="56"/>
      <c r="BC122" s="56"/>
      <c r="BD122" s="56"/>
      <c r="BE122" s="56"/>
      <c r="BF122" s="56"/>
      <c r="BG122" s="56"/>
      <c r="BH122" s="56"/>
      <c r="BI122" s="56"/>
      <c r="BJ122" s="56"/>
      <c r="BK122" s="56"/>
      <c r="BL122" s="56"/>
      <c r="BM122" s="56"/>
      <c r="BN122" s="56"/>
    </row>
    <row r="123" spans="1:66" ht="11.25" customHeight="1">
      <c r="A123" s="221"/>
      <c r="B123" s="38"/>
      <c r="C123" s="206"/>
      <c r="D123" s="209"/>
      <c r="E123" s="85" t="s">
        <v>46</v>
      </c>
      <c r="F123" s="107"/>
      <c r="G123" s="206"/>
      <c r="H123" s="209"/>
      <c r="I123" s="85" t="s">
        <v>46</v>
      </c>
      <c r="J123" s="108"/>
      <c r="K123" s="206"/>
      <c r="L123" s="209"/>
      <c r="M123" s="85" t="s">
        <v>46</v>
      </c>
      <c r="N123" s="108"/>
      <c r="O123" s="43"/>
      <c r="P123" s="104" t="s">
        <v>54</v>
      </c>
      <c r="Q123" s="109">
        <v>60</v>
      </c>
      <c r="R123" s="15"/>
      <c r="S123" s="227" t="str">
        <f>IF(OR(S120="Empleado",S120="Familiar"),"Nombre del Empleado","N° Factura")</f>
        <v>N° Factura</v>
      </c>
      <c r="T123" s="228"/>
      <c r="U123" s="89"/>
      <c r="V123" s="47"/>
      <c r="W123" s="227" t="str">
        <f>IF(OR(W120="Empleado",W120="Familiar"),"Nombre del Empleado","N° Factura")</f>
        <v>N° Factura</v>
      </c>
      <c r="X123" s="228"/>
      <c r="Y123" s="111"/>
      <c r="Z123" s="47"/>
      <c r="AA123" s="227" t="str">
        <f>IF(OR(AA120="Empleado",AA120="Familiar"),"Nombre del Empleado","N° Factura")</f>
        <v>N° Factura</v>
      </c>
      <c r="AB123" s="228"/>
      <c r="AC123" s="111"/>
      <c r="AD123" s="48"/>
      <c r="AE123" s="181"/>
      <c r="AF123" s="181"/>
      <c r="AG123" s="181"/>
      <c r="AH123" s="181"/>
      <c r="AI123" s="181"/>
      <c r="AJ123" s="181"/>
      <c r="AK123" s="181"/>
      <c r="AL123" s="181"/>
      <c r="AM123" s="48"/>
      <c r="AN123" s="53">
        <f>A114</f>
        <v>46300</v>
      </c>
      <c r="AO123" s="54" t="str">
        <f>C115</f>
        <v>Consultorio N° 1</v>
      </c>
      <c r="AP123" s="55">
        <f t="shared" ref="AP123:AQ123" si="88">C144</f>
        <v>0</v>
      </c>
      <c r="AQ123" s="55">
        <f t="shared" si="88"/>
        <v>0</v>
      </c>
      <c r="AR123" s="55">
        <f>U144</f>
        <v>0</v>
      </c>
      <c r="AS123" s="55">
        <f>S144</f>
        <v>0</v>
      </c>
      <c r="AT123" s="55">
        <f>S145</f>
        <v>0</v>
      </c>
      <c r="AU123" s="55">
        <f>U145</f>
        <v>0</v>
      </c>
      <c r="AV123" s="55">
        <f>S146</f>
        <v>0</v>
      </c>
      <c r="AW123" s="55">
        <f>U146</f>
        <v>0</v>
      </c>
      <c r="AX123" s="55">
        <f>U147</f>
        <v>0</v>
      </c>
      <c r="AY123" s="55">
        <f>F147</f>
        <v>0</v>
      </c>
      <c r="AZ123" s="56"/>
      <c r="BA123" s="56"/>
      <c r="BB123" s="56"/>
      <c r="BC123" s="56"/>
      <c r="BD123" s="56"/>
      <c r="BE123" s="56"/>
      <c r="BF123" s="56"/>
      <c r="BG123" s="56"/>
      <c r="BH123" s="56"/>
      <c r="BI123" s="56"/>
      <c r="BJ123" s="56"/>
      <c r="BK123" s="56"/>
      <c r="BL123" s="56"/>
      <c r="BM123" s="56"/>
      <c r="BN123" s="56"/>
    </row>
    <row r="124" spans="1:66" ht="11.25" customHeight="1">
      <c r="A124" s="222">
        <f>A120+$Q$13/1440</f>
        <v>0.41666666666666669</v>
      </c>
      <c r="B124" s="38"/>
      <c r="C124" s="204"/>
      <c r="D124" s="207"/>
      <c r="E124" s="40" t="s">
        <v>36</v>
      </c>
      <c r="F124" s="42" t="str">
        <f>IF(D124&lt;&gt;"", VLOOKUP(D124,'Base de Datos'!$A$2:$D1268,2,FALSE()),"")</f>
        <v/>
      </c>
      <c r="G124" s="218"/>
      <c r="H124" s="217"/>
      <c r="I124" s="118" t="s">
        <v>36</v>
      </c>
      <c r="J124" s="42" t="str">
        <f>IF(H124&lt;&gt;"", VLOOKUP(H124,'Base de Datos'!$A$2:$D1268,2,FALSE()),"")</f>
        <v/>
      </c>
      <c r="K124" s="218"/>
      <c r="L124" s="217"/>
      <c r="M124" s="118" t="s">
        <v>36</v>
      </c>
      <c r="N124" s="42" t="str">
        <f>IF(L124&lt;&gt;"", VLOOKUP(L124,'Base de Datos'!$A$2:$D1268,2,FALSE()),"")</f>
        <v/>
      </c>
      <c r="O124" s="43"/>
      <c r="P124" s="1"/>
      <c r="Q124" s="1"/>
      <c r="R124" s="15"/>
      <c r="S124" s="45"/>
      <c r="T124" s="45" t="s">
        <v>37</v>
      </c>
      <c r="U124" s="46"/>
      <c r="V124" s="47"/>
      <c r="W124" s="45"/>
      <c r="X124" s="45" t="s">
        <v>37</v>
      </c>
      <c r="Y124" s="46"/>
      <c r="Z124" s="47"/>
      <c r="AA124" s="45"/>
      <c r="AB124" s="45" t="s">
        <v>37</v>
      </c>
      <c r="AC124" s="46"/>
      <c r="AD124" s="48"/>
      <c r="AE124" s="181"/>
      <c r="AF124" s="181"/>
      <c r="AG124" s="181"/>
      <c r="AH124" s="181"/>
      <c r="AI124" s="181"/>
      <c r="AJ124" s="181"/>
      <c r="AK124" s="181"/>
      <c r="AL124" s="181"/>
      <c r="AM124" s="48"/>
      <c r="AN124" s="53">
        <f>A114</f>
        <v>46300</v>
      </c>
      <c r="AO124" s="54" t="str">
        <f>C115</f>
        <v>Consultorio N° 1</v>
      </c>
      <c r="AP124" s="55">
        <f t="shared" ref="AP124:AQ124" si="89">C148</f>
        <v>0</v>
      </c>
      <c r="AQ124" s="55">
        <f t="shared" si="89"/>
        <v>0</v>
      </c>
      <c r="AR124" s="55">
        <f>U148</f>
        <v>0</v>
      </c>
      <c r="AS124" s="55">
        <f>S148</f>
        <v>0</v>
      </c>
      <c r="AT124" s="55">
        <f>S149</f>
        <v>0</v>
      </c>
      <c r="AU124" s="55">
        <f>U149</f>
        <v>0</v>
      </c>
      <c r="AV124" s="55">
        <f>S150</f>
        <v>0</v>
      </c>
      <c r="AW124" s="55">
        <f>U150</f>
        <v>0</v>
      </c>
      <c r="AX124" s="55">
        <f>U151</f>
        <v>0</v>
      </c>
      <c r="AY124" s="55">
        <f>F151</f>
        <v>0</v>
      </c>
      <c r="AZ124" s="56"/>
      <c r="BA124" s="56"/>
      <c r="BB124" s="56"/>
      <c r="BC124" s="56"/>
      <c r="BD124" s="56"/>
      <c r="BE124" s="56"/>
      <c r="BF124" s="56"/>
      <c r="BG124" s="56"/>
      <c r="BH124" s="56"/>
      <c r="BI124" s="56"/>
      <c r="BJ124" s="56"/>
      <c r="BK124" s="56"/>
      <c r="BL124" s="56"/>
      <c r="BM124" s="56"/>
      <c r="BN124" s="56"/>
    </row>
    <row r="125" spans="1:66" ht="11.25" customHeight="1">
      <c r="A125" s="220"/>
      <c r="B125" s="38"/>
      <c r="C125" s="205"/>
      <c r="D125" s="208"/>
      <c r="E125" s="57" t="s">
        <v>42</v>
      </c>
      <c r="F125" s="58" t="str">
        <f>IF(D124&lt;&gt;"", VLOOKUP(D124,'Base de Datos'!$A$2:$D1268,3,FALSE()),"")</f>
        <v/>
      </c>
      <c r="G125" s="205"/>
      <c r="H125" s="208"/>
      <c r="I125" s="57" t="s">
        <v>42</v>
      </c>
      <c r="J125" s="58" t="str">
        <f>IF(H124&lt;&gt;"", VLOOKUP(H124,'Base de Datos'!$A$2:$D1268,3,FALSE()),"")</f>
        <v/>
      </c>
      <c r="K125" s="205"/>
      <c r="L125" s="208"/>
      <c r="M125" s="57" t="s">
        <v>42</v>
      </c>
      <c r="N125" s="58" t="str">
        <f>IF(L124&lt;&gt;"", VLOOKUP(L124,'Base de Datos'!$A$2:$D1268,3,FALSE()),"")</f>
        <v/>
      </c>
      <c r="O125" s="43"/>
      <c r="P125" s="119" t="s">
        <v>58</v>
      </c>
      <c r="Q125" s="44"/>
      <c r="R125" s="15"/>
      <c r="S125" s="229"/>
      <c r="T125" s="230"/>
      <c r="U125" s="59"/>
      <c r="V125" s="47"/>
      <c r="W125" s="229"/>
      <c r="X125" s="230"/>
      <c r="Y125" s="59"/>
      <c r="Z125" s="47"/>
      <c r="AA125" s="229"/>
      <c r="AB125" s="230"/>
      <c r="AC125" s="59"/>
      <c r="AD125" s="48"/>
      <c r="AE125" s="181"/>
      <c r="AF125" s="181"/>
      <c r="AG125" s="181"/>
      <c r="AH125" s="181"/>
      <c r="AI125" s="181"/>
      <c r="AJ125" s="181"/>
      <c r="AK125" s="181"/>
      <c r="AL125" s="181"/>
      <c r="AM125" s="48"/>
      <c r="AN125" s="53">
        <f>A114</f>
        <v>46300</v>
      </c>
      <c r="AO125" s="54" t="str">
        <f>C115</f>
        <v>Consultorio N° 1</v>
      </c>
      <c r="AP125" s="55">
        <f t="shared" ref="AP125:AQ125" si="90">C152</f>
        <v>0</v>
      </c>
      <c r="AQ125" s="55">
        <f t="shared" si="90"/>
        <v>0</v>
      </c>
      <c r="AR125" s="55">
        <f>U152</f>
        <v>0</v>
      </c>
      <c r="AS125" s="55">
        <f>S152</f>
        <v>0</v>
      </c>
      <c r="AT125" s="55">
        <f>S153</f>
        <v>0</v>
      </c>
      <c r="AU125" s="55">
        <f>U153</f>
        <v>0</v>
      </c>
      <c r="AV125" s="55">
        <f>S154</f>
        <v>0</v>
      </c>
      <c r="AW125" s="55">
        <f>U154</f>
        <v>0</v>
      </c>
      <c r="AX125" s="55">
        <f>U155</f>
        <v>0</v>
      </c>
      <c r="AY125" s="55">
        <f>F155</f>
        <v>0</v>
      </c>
      <c r="AZ125" s="56"/>
      <c r="BA125" s="56"/>
      <c r="BB125" s="56"/>
      <c r="BC125" s="56"/>
      <c r="BD125" s="56"/>
      <c r="BE125" s="56"/>
      <c r="BF125" s="56"/>
      <c r="BG125" s="56"/>
      <c r="BH125" s="56"/>
      <c r="BI125" s="56"/>
      <c r="BJ125" s="56"/>
      <c r="BK125" s="56"/>
      <c r="BL125" s="56"/>
      <c r="BM125" s="56"/>
      <c r="BN125" s="56"/>
    </row>
    <row r="126" spans="1:66" ht="11.25" customHeight="1">
      <c r="A126" s="220"/>
      <c r="B126" s="38"/>
      <c r="C126" s="205"/>
      <c r="D126" s="208"/>
      <c r="E126" s="57" t="s">
        <v>44</v>
      </c>
      <c r="F126" s="58" t="str">
        <f>IF(D124&lt;&gt;"", VLOOKUP(D124,'Base de Datos'!$A$2:$D1268,4,FALSE()),"")</f>
        <v/>
      </c>
      <c r="G126" s="205"/>
      <c r="H126" s="208"/>
      <c r="I126" s="57" t="s">
        <v>44</v>
      </c>
      <c r="J126" s="58" t="str">
        <f>IF(H124&lt;&gt;"", VLOOKUP(H124,'Base de Datos'!$A$2:$D1268,4,FALSE()),"")</f>
        <v/>
      </c>
      <c r="K126" s="205"/>
      <c r="L126" s="208"/>
      <c r="M126" s="57" t="s">
        <v>44</v>
      </c>
      <c r="N126" s="58" t="str">
        <f>IF(L124&lt;&gt;"", VLOOKUP(L124,'Base de Datos'!$A$2:$D1268,4,FALSE()),"")</f>
        <v/>
      </c>
      <c r="O126" s="43"/>
      <c r="P126" s="120" t="s">
        <v>61</v>
      </c>
      <c r="Q126" s="121" t="s">
        <v>62</v>
      </c>
      <c r="R126" s="15"/>
      <c r="S126" s="229"/>
      <c r="T126" s="230"/>
      <c r="U126" s="59"/>
      <c r="V126" s="47"/>
      <c r="W126" s="229"/>
      <c r="X126" s="230"/>
      <c r="Y126" s="59"/>
      <c r="Z126" s="47"/>
      <c r="AA126" s="229"/>
      <c r="AB126" s="230"/>
      <c r="AC126" s="59"/>
      <c r="AD126" s="48"/>
      <c r="AE126" s="181"/>
      <c r="AF126" s="181"/>
      <c r="AG126" s="181"/>
      <c r="AH126" s="181"/>
      <c r="AI126" s="181"/>
      <c r="AJ126" s="181"/>
      <c r="AK126" s="181"/>
      <c r="AL126" s="181"/>
      <c r="AM126" s="48"/>
      <c r="AN126" s="53">
        <f>A114</f>
        <v>46300</v>
      </c>
      <c r="AO126" s="54" t="s">
        <v>17</v>
      </c>
      <c r="AP126" s="55">
        <f t="shared" ref="AP126:AQ126" si="91">C156</f>
        <v>0</v>
      </c>
      <c r="AQ126" s="55">
        <f t="shared" si="91"/>
        <v>0</v>
      </c>
      <c r="AR126" s="55">
        <f>U156</f>
        <v>0</v>
      </c>
      <c r="AS126" s="55">
        <f>S156</f>
        <v>0</v>
      </c>
      <c r="AT126" s="55">
        <f>S157</f>
        <v>0</v>
      </c>
      <c r="AU126" s="55">
        <f>U157</f>
        <v>0</v>
      </c>
      <c r="AV126" s="55">
        <f>S158</f>
        <v>0</v>
      </c>
      <c r="AW126" s="55">
        <f>U158</f>
        <v>0</v>
      </c>
      <c r="AX126" s="55">
        <f>U159</f>
        <v>0</v>
      </c>
      <c r="AY126" s="55">
        <f>F159</f>
        <v>0</v>
      </c>
      <c r="AZ126" s="56"/>
      <c r="BA126" s="56"/>
      <c r="BB126" s="56"/>
      <c r="BC126" s="56"/>
      <c r="BD126" s="56"/>
      <c r="BE126" s="56"/>
      <c r="BF126" s="56"/>
      <c r="BG126" s="56"/>
      <c r="BH126" s="56"/>
      <c r="BI126" s="56"/>
      <c r="BJ126" s="56"/>
      <c r="BK126" s="56"/>
      <c r="BL126" s="56"/>
      <c r="BM126" s="56"/>
      <c r="BN126" s="56"/>
    </row>
    <row r="127" spans="1:66" ht="11.25" customHeight="1">
      <c r="A127" s="221"/>
      <c r="B127" s="38"/>
      <c r="C127" s="206"/>
      <c r="D127" s="209"/>
      <c r="E127" s="85" t="s">
        <v>46</v>
      </c>
      <c r="F127" s="86"/>
      <c r="G127" s="206"/>
      <c r="H127" s="209"/>
      <c r="I127" s="85" t="s">
        <v>46</v>
      </c>
      <c r="J127" s="108"/>
      <c r="K127" s="206"/>
      <c r="L127" s="209"/>
      <c r="M127" s="85" t="s">
        <v>46</v>
      </c>
      <c r="N127" s="108"/>
      <c r="O127" s="43"/>
      <c r="P127" s="123" t="s">
        <v>64</v>
      </c>
      <c r="Q127" s="124" t="s">
        <v>65</v>
      </c>
      <c r="R127" s="15"/>
      <c r="S127" s="227" t="str">
        <f>IF(OR(S124="Empleado",S124="Familiar"),"Nombre del Empleado","N° Factura")</f>
        <v>N° Factura</v>
      </c>
      <c r="T127" s="228"/>
      <c r="U127" s="89"/>
      <c r="V127" s="47"/>
      <c r="W127" s="227" t="str">
        <f>IF(OR(W124="Empleado",W124="Familiar"),"Nombre del Empleado","N° Factura")</f>
        <v>N° Factura</v>
      </c>
      <c r="X127" s="228"/>
      <c r="Y127" s="89"/>
      <c r="Z127" s="47"/>
      <c r="AA127" s="227" t="str">
        <f>IF(OR(AA124="Empleado",AA124="Familiar"),"Nombre del Empleado","N° Factura")</f>
        <v>N° Factura</v>
      </c>
      <c r="AB127" s="228"/>
      <c r="AC127" s="89"/>
      <c r="AD127" s="48"/>
      <c r="AE127" s="181"/>
      <c r="AF127" s="181"/>
      <c r="AG127" s="181"/>
      <c r="AH127" s="181"/>
      <c r="AI127" s="181"/>
      <c r="AJ127" s="181"/>
      <c r="AK127" s="181"/>
      <c r="AL127" s="181"/>
      <c r="AM127" s="48"/>
      <c r="AN127" s="53">
        <f>A114</f>
        <v>46300</v>
      </c>
      <c r="AO127" s="54" t="s">
        <v>17</v>
      </c>
      <c r="AP127" s="55">
        <f t="shared" ref="AP127:AQ127" si="92">C160</f>
        <v>0</v>
      </c>
      <c r="AQ127" s="55">
        <f t="shared" si="92"/>
        <v>0</v>
      </c>
      <c r="AR127" s="55">
        <f>U160</f>
        <v>0</v>
      </c>
      <c r="AS127" s="55">
        <f>S160</f>
        <v>0</v>
      </c>
      <c r="AT127" s="55">
        <f>S161</f>
        <v>0</v>
      </c>
      <c r="AU127" s="55">
        <f>U161</f>
        <v>0</v>
      </c>
      <c r="AV127" s="55">
        <f>S162</f>
        <v>0</v>
      </c>
      <c r="AW127" s="55">
        <f>U162</f>
        <v>0</v>
      </c>
      <c r="AX127" s="55">
        <f>U163</f>
        <v>0</v>
      </c>
      <c r="AY127" s="55">
        <f>F163</f>
        <v>0</v>
      </c>
      <c r="AZ127" s="56"/>
      <c r="BA127" s="56"/>
      <c r="BB127" s="56"/>
      <c r="BC127" s="56"/>
      <c r="BD127" s="56"/>
      <c r="BE127" s="56"/>
      <c r="BF127" s="56"/>
      <c r="BG127" s="56"/>
      <c r="BH127" s="56"/>
      <c r="BI127" s="56"/>
      <c r="BJ127" s="56"/>
      <c r="BK127" s="56"/>
      <c r="BL127" s="56"/>
      <c r="BM127" s="56"/>
      <c r="BN127" s="56"/>
    </row>
    <row r="128" spans="1:66" ht="11.25" customHeight="1">
      <c r="A128" s="222">
        <f>A124+$Q$13/1440</f>
        <v>0.45833333333333337</v>
      </c>
      <c r="B128" s="38"/>
      <c r="C128" s="204"/>
      <c r="D128" s="207"/>
      <c r="E128" s="40" t="s">
        <v>36</v>
      </c>
      <c r="F128" s="42" t="str">
        <f>IF(D128&lt;&gt;"", VLOOKUP(D128,'Base de Datos'!$A$2:$D1268,2,FALSE()),"")</f>
        <v/>
      </c>
      <c r="G128" s="204"/>
      <c r="H128" s="216"/>
      <c r="I128" s="40" t="s">
        <v>36</v>
      </c>
      <c r="J128" s="42" t="str">
        <f>IF(H128&lt;&gt;"", VLOOKUP(H128,'Base de Datos'!$A$2:$D1268,2,FALSE()),"")</f>
        <v/>
      </c>
      <c r="K128" s="204"/>
      <c r="L128" s="216"/>
      <c r="M128" s="40" t="s">
        <v>36</v>
      </c>
      <c r="N128" s="42" t="str">
        <f>IF(L128&lt;&gt;"", VLOOKUP(L128,'Base de Datos'!$A$2:$D1268,2,FALSE()),"")</f>
        <v/>
      </c>
      <c r="O128" s="43"/>
      <c r="P128" s="127" t="s">
        <v>67</v>
      </c>
      <c r="Q128" s="128" t="s">
        <v>68</v>
      </c>
      <c r="R128" s="15"/>
      <c r="S128" s="45"/>
      <c r="T128" s="45" t="s">
        <v>37</v>
      </c>
      <c r="U128" s="46"/>
      <c r="V128" s="47"/>
      <c r="W128" s="45"/>
      <c r="X128" s="45" t="s">
        <v>37</v>
      </c>
      <c r="Y128" s="46"/>
      <c r="Z128" s="47"/>
      <c r="AA128" s="45"/>
      <c r="AB128" s="45" t="s">
        <v>37</v>
      </c>
      <c r="AC128" s="46"/>
      <c r="AD128" s="48"/>
      <c r="AE128" s="181"/>
      <c r="AF128" s="181"/>
      <c r="AG128" s="181"/>
      <c r="AH128" s="181"/>
      <c r="AI128" s="181"/>
      <c r="AJ128" s="181"/>
      <c r="AK128" s="181"/>
      <c r="AL128" s="181"/>
      <c r="AM128" s="48"/>
      <c r="AN128" s="53">
        <f>A114</f>
        <v>46300</v>
      </c>
      <c r="AO128" s="54" t="s">
        <v>17</v>
      </c>
      <c r="AP128" s="55">
        <f t="shared" ref="AP128:AQ128" si="93">C164</f>
        <v>0</v>
      </c>
      <c r="AQ128" s="55">
        <f t="shared" si="93"/>
        <v>0</v>
      </c>
      <c r="AR128" s="55">
        <f>U164</f>
        <v>0</v>
      </c>
      <c r="AS128" s="55">
        <f>S164</f>
        <v>0</v>
      </c>
      <c r="AT128" s="55">
        <f>S165</f>
        <v>0</v>
      </c>
      <c r="AU128" s="55">
        <f>U165</f>
        <v>0</v>
      </c>
      <c r="AV128" s="55">
        <f>S166</f>
        <v>0</v>
      </c>
      <c r="AW128" s="55">
        <f>U166</f>
        <v>0</v>
      </c>
      <c r="AX128" s="55">
        <f>U167</f>
        <v>0</v>
      </c>
      <c r="AY128" s="55">
        <f>F167</f>
        <v>0</v>
      </c>
      <c r="AZ128" s="56"/>
      <c r="BA128" s="56"/>
      <c r="BB128" s="56"/>
      <c r="BC128" s="56"/>
      <c r="BD128" s="56"/>
      <c r="BE128" s="56"/>
      <c r="BF128" s="56"/>
      <c r="BG128" s="56"/>
      <c r="BH128" s="56"/>
      <c r="BI128" s="56"/>
      <c r="BJ128" s="56"/>
      <c r="BK128" s="56"/>
      <c r="BL128" s="56"/>
      <c r="BM128" s="56"/>
      <c r="BN128" s="56"/>
    </row>
    <row r="129" spans="1:66" ht="11.25" customHeight="1">
      <c r="A129" s="220"/>
      <c r="B129" s="38"/>
      <c r="C129" s="205"/>
      <c r="D129" s="208"/>
      <c r="E129" s="57" t="s">
        <v>42</v>
      </c>
      <c r="F129" s="58" t="str">
        <f>IF(D128&lt;&gt;"", VLOOKUP(D128,'Base de Datos'!$A$2:$D1268,3,FALSE()),"")</f>
        <v/>
      </c>
      <c r="G129" s="205"/>
      <c r="H129" s="208"/>
      <c r="I129" s="57" t="s">
        <v>42</v>
      </c>
      <c r="J129" s="58" t="str">
        <f>IF(H128&lt;&gt;"", VLOOKUP(H128,'Base de Datos'!$A$2:$D1268,3,FALSE()),"")</f>
        <v/>
      </c>
      <c r="K129" s="205"/>
      <c r="L129" s="208"/>
      <c r="M129" s="57" t="s">
        <v>42</v>
      </c>
      <c r="N129" s="58" t="str">
        <f>IF(L128&lt;&gt;"", VLOOKUP(L128,'Base de Datos'!$A$2:$D1268,3,FALSE()),"")</f>
        <v/>
      </c>
      <c r="O129" s="43"/>
      <c r="P129" s="130" t="s">
        <v>70</v>
      </c>
      <c r="Q129" s="131" t="s">
        <v>71</v>
      </c>
      <c r="R129" s="15"/>
      <c r="S129" s="229"/>
      <c r="T129" s="230"/>
      <c r="U129" s="59"/>
      <c r="V129" s="47"/>
      <c r="W129" s="229"/>
      <c r="X129" s="230"/>
      <c r="Y129" s="59"/>
      <c r="Z129" s="47"/>
      <c r="AA129" s="229"/>
      <c r="AB129" s="230"/>
      <c r="AC129" s="59"/>
      <c r="AD129" s="48"/>
      <c r="AE129" s="181"/>
      <c r="AF129" s="181"/>
      <c r="AG129" s="181"/>
      <c r="AH129" s="181"/>
      <c r="AI129" s="181"/>
      <c r="AJ129" s="181"/>
      <c r="AK129" s="181"/>
      <c r="AL129" s="181"/>
      <c r="AM129" s="48"/>
      <c r="AN129" s="53">
        <f>A114</f>
        <v>46300</v>
      </c>
      <c r="AO129" s="54" t="str">
        <f>G115</f>
        <v>Consultorio N° 2</v>
      </c>
      <c r="AP129" s="55">
        <f t="shared" ref="AP129:AQ129" si="94">G116</f>
        <v>0</v>
      </c>
      <c r="AQ129" s="55">
        <f t="shared" si="94"/>
        <v>0</v>
      </c>
      <c r="AR129" s="55">
        <f>Y116</f>
        <v>0</v>
      </c>
      <c r="AS129" s="55">
        <f>W116</f>
        <v>0</v>
      </c>
      <c r="AT129" s="55">
        <f>W117</f>
        <v>0</v>
      </c>
      <c r="AU129" s="55">
        <f>Y117</f>
        <v>0</v>
      </c>
      <c r="AV129" s="55">
        <f>W118</f>
        <v>0</v>
      </c>
      <c r="AW129" s="55">
        <f>Y118</f>
        <v>0</v>
      </c>
      <c r="AX129" s="55">
        <f>Y119</f>
        <v>0</v>
      </c>
      <c r="AY129" s="55">
        <f>J119</f>
        <v>0</v>
      </c>
      <c r="AZ129" s="56"/>
      <c r="BA129" s="56"/>
      <c r="BB129" s="56"/>
      <c r="BC129" s="56"/>
      <c r="BD129" s="56"/>
      <c r="BE129" s="56"/>
      <c r="BF129" s="56"/>
      <c r="BG129" s="56"/>
      <c r="BH129" s="56"/>
      <c r="BI129" s="56"/>
      <c r="BJ129" s="56"/>
      <c r="BK129" s="56"/>
      <c r="BL129" s="56"/>
      <c r="BM129" s="56"/>
      <c r="BN129" s="56"/>
    </row>
    <row r="130" spans="1:66" ht="11.25" customHeight="1">
      <c r="A130" s="220"/>
      <c r="B130" s="38"/>
      <c r="C130" s="205"/>
      <c r="D130" s="208"/>
      <c r="E130" s="57" t="s">
        <v>44</v>
      </c>
      <c r="F130" s="58" t="str">
        <f>IF(D128&lt;&gt;"", VLOOKUP(D128,'Base de Datos'!$A$2:$D1268,4,FALSE()),"")</f>
        <v/>
      </c>
      <c r="G130" s="205"/>
      <c r="H130" s="208"/>
      <c r="I130" s="57" t="s">
        <v>44</v>
      </c>
      <c r="J130" s="58" t="str">
        <f>IF(H128&lt;&gt;"", VLOOKUP(H128,'Base de Datos'!$A$2:$D1268,4,FALSE()),"")</f>
        <v/>
      </c>
      <c r="K130" s="205"/>
      <c r="L130" s="208"/>
      <c r="M130" s="57" t="s">
        <v>44</v>
      </c>
      <c r="N130" s="58" t="str">
        <f>IF(L128&lt;&gt;"", VLOOKUP(L128,'Base de Datos'!$A$2:$D1268,4,FALSE()),"")</f>
        <v/>
      </c>
      <c r="O130" s="43"/>
      <c r="P130" s="132" t="s">
        <v>73</v>
      </c>
      <c r="Q130" s="133" t="s">
        <v>74</v>
      </c>
      <c r="R130" s="15"/>
      <c r="S130" s="229"/>
      <c r="T130" s="230"/>
      <c r="U130" s="59"/>
      <c r="V130" s="47"/>
      <c r="W130" s="229"/>
      <c r="X130" s="230"/>
      <c r="Y130" s="59"/>
      <c r="Z130" s="47"/>
      <c r="AA130" s="229"/>
      <c r="AB130" s="230"/>
      <c r="AC130" s="59"/>
      <c r="AD130" s="48"/>
      <c r="AE130" s="181"/>
      <c r="AF130" s="181"/>
      <c r="AG130" s="181"/>
      <c r="AH130" s="181"/>
      <c r="AI130" s="181"/>
      <c r="AJ130" s="181"/>
      <c r="AK130" s="181"/>
      <c r="AL130" s="181"/>
      <c r="AM130" s="48"/>
      <c r="AN130" s="53">
        <f>A114</f>
        <v>46300</v>
      </c>
      <c r="AO130" s="54" t="str">
        <f>G115</f>
        <v>Consultorio N° 2</v>
      </c>
      <c r="AP130" s="55">
        <f t="shared" ref="AP130:AQ130" si="95">G120</f>
        <v>0</v>
      </c>
      <c r="AQ130" s="55">
        <f t="shared" si="95"/>
        <v>0</v>
      </c>
      <c r="AR130" s="55">
        <f>Y120</f>
        <v>0</v>
      </c>
      <c r="AS130" s="55">
        <f>W120</f>
        <v>0</v>
      </c>
      <c r="AT130" s="55">
        <f>W121</f>
        <v>0</v>
      </c>
      <c r="AU130" s="55">
        <f>Y121</f>
        <v>0</v>
      </c>
      <c r="AV130" s="55">
        <f>W122</f>
        <v>0</v>
      </c>
      <c r="AW130" s="55">
        <f>Y122</f>
        <v>0</v>
      </c>
      <c r="AX130" s="55">
        <f>Y123</f>
        <v>0</v>
      </c>
      <c r="AY130" s="55">
        <f>J123</f>
        <v>0</v>
      </c>
      <c r="AZ130" s="56"/>
      <c r="BA130" s="56"/>
      <c r="BB130" s="56"/>
      <c r="BC130" s="56"/>
      <c r="BD130" s="56"/>
      <c r="BE130" s="56"/>
      <c r="BF130" s="56"/>
      <c r="BG130" s="56"/>
      <c r="BH130" s="56"/>
      <c r="BI130" s="56"/>
      <c r="BJ130" s="56"/>
      <c r="BK130" s="56"/>
      <c r="BL130" s="56"/>
      <c r="BM130" s="56"/>
      <c r="BN130" s="56"/>
    </row>
    <row r="131" spans="1:66" ht="11.25" customHeight="1">
      <c r="A131" s="221"/>
      <c r="B131" s="38"/>
      <c r="C131" s="206"/>
      <c r="D131" s="209"/>
      <c r="E131" s="85" t="s">
        <v>46</v>
      </c>
      <c r="F131" s="86"/>
      <c r="G131" s="206"/>
      <c r="H131" s="209"/>
      <c r="I131" s="85" t="s">
        <v>46</v>
      </c>
      <c r="J131" s="108"/>
      <c r="K131" s="206"/>
      <c r="L131" s="209"/>
      <c r="M131" s="85" t="s">
        <v>46</v>
      </c>
      <c r="N131" s="108"/>
      <c r="O131" s="43"/>
      <c r="P131" s="137" t="s">
        <v>52</v>
      </c>
      <c r="Q131" s="138" t="s">
        <v>76</v>
      </c>
      <c r="R131" s="15"/>
      <c r="S131" s="227" t="str">
        <f>IF(OR(S128="Empleado",S128="Familiar"),"Nombre del Empleado","N° Factura")</f>
        <v>N° Factura</v>
      </c>
      <c r="T131" s="228"/>
      <c r="U131" s="89"/>
      <c r="V131" s="47"/>
      <c r="W131" s="227" t="str">
        <f>IF(OR(W128="Empleado",W128="Familiar"),"Nombre del Empleado","N° Factura")</f>
        <v>N° Factura</v>
      </c>
      <c r="X131" s="228"/>
      <c r="Y131" s="89"/>
      <c r="Z131" s="47"/>
      <c r="AA131" s="227" t="str">
        <f>IF(OR(AA128="Empleado",AA128="Familiar"),"Nombre del Empleado","N° Factura")</f>
        <v>N° Factura</v>
      </c>
      <c r="AB131" s="228"/>
      <c r="AC131" s="89"/>
      <c r="AD131" s="48"/>
      <c r="AE131" s="181"/>
      <c r="AF131" s="181"/>
      <c r="AG131" s="181"/>
      <c r="AH131" s="181"/>
      <c r="AI131" s="181"/>
      <c r="AJ131" s="181"/>
      <c r="AK131" s="181"/>
      <c r="AL131" s="181"/>
      <c r="AM131" s="48"/>
      <c r="AN131" s="53">
        <f>A114</f>
        <v>46300</v>
      </c>
      <c r="AO131" s="54" t="str">
        <f>G115</f>
        <v>Consultorio N° 2</v>
      </c>
      <c r="AP131" s="55">
        <f t="shared" ref="AP131:AQ131" si="96">G124</f>
        <v>0</v>
      </c>
      <c r="AQ131" s="55">
        <f t="shared" si="96"/>
        <v>0</v>
      </c>
      <c r="AR131" s="55">
        <f>Y124</f>
        <v>0</v>
      </c>
      <c r="AS131" s="55">
        <f>W124</f>
        <v>0</v>
      </c>
      <c r="AT131" s="55">
        <f>W125</f>
        <v>0</v>
      </c>
      <c r="AU131" s="55">
        <f>Y125</f>
        <v>0</v>
      </c>
      <c r="AV131" s="55">
        <f>W126</f>
        <v>0</v>
      </c>
      <c r="AW131" s="55">
        <f>Y126</f>
        <v>0</v>
      </c>
      <c r="AX131" s="55">
        <f>Y127</f>
        <v>0</v>
      </c>
      <c r="AY131" s="55">
        <f>J127</f>
        <v>0</v>
      </c>
      <c r="AZ131" s="56"/>
      <c r="BA131" s="56"/>
      <c r="BB131" s="56"/>
      <c r="BC131" s="56"/>
      <c r="BD131" s="56"/>
      <c r="BE131" s="56"/>
      <c r="BF131" s="56"/>
      <c r="BG131" s="56"/>
      <c r="BH131" s="56"/>
      <c r="BI131" s="56"/>
      <c r="BJ131" s="56"/>
      <c r="BK131" s="56"/>
      <c r="BL131" s="56"/>
      <c r="BM131" s="56"/>
      <c r="BN131" s="56"/>
    </row>
    <row r="132" spans="1:66" ht="11.25" customHeight="1">
      <c r="A132" s="222">
        <f>A128+$Q$13/1440</f>
        <v>0.5</v>
      </c>
      <c r="B132" s="38"/>
      <c r="C132" s="204"/>
      <c r="D132" s="207"/>
      <c r="E132" s="40" t="s">
        <v>36</v>
      </c>
      <c r="F132" s="42" t="str">
        <f>IF(D132&lt;&gt;"", VLOOKUP(D132,'Base de Datos'!$A$2:$D1268,2,FALSE()),"")</f>
        <v/>
      </c>
      <c r="G132" s="204"/>
      <c r="H132" s="216"/>
      <c r="I132" s="40" t="s">
        <v>36</v>
      </c>
      <c r="J132" s="42" t="str">
        <f>IF(H132&lt;&gt;"", VLOOKUP(H132,'Base de Datos'!$A$2:$D1268,2,FALSE()),"")</f>
        <v/>
      </c>
      <c r="K132" s="204"/>
      <c r="L132" s="216"/>
      <c r="M132" s="40" t="s">
        <v>36</v>
      </c>
      <c r="N132" s="42" t="str">
        <f>IF(L132&lt;&gt;"", VLOOKUP(L132,'Base de Datos'!$A$2:$D1268,2,FALSE()),"")</f>
        <v/>
      </c>
      <c r="O132" s="43"/>
      <c r="P132" s="141" t="s">
        <v>78</v>
      </c>
      <c r="Q132" s="142" t="s">
        <v>79</v>
      </c>
      <c r="R132" s="15"/>
      <c r="S132" s="45"/>
      <c r="T132" s="45" t="s">
        <v>37</v>
      </c>
      <c r="U132" s="46"/>
      <c r="V132" s="47"/>
      <c r="W132" s="45"/>
      <c r="X132" s="45" t="s">
        <v>37</v>
      </c>
      <c r="Y132" s="46"/>
      <c r="Z132" s="47"/>
      <c r="AA132" s="45"/>
      <c r="AB132" s="45" t="s">
        <v>37</v>
      </c>
      <c r="AC132" s="46"/>
      <c r="AD132" s="48"/>
      <c r="AE132" s="181"/>
      <c r="AF132" s="181"/>
      <c r="AG132" s="181"/>
      <c r="AH132" s="181"/>
      <c r="AI132" s="181"/>
      <c r="AJ132" s="181"/>
      <c r="AK132" s="181"/>
      <c r="AL132" s="181"/>
      <c r="AM132" s="48"/>
      <c r="AN132" s="53">
        <f>A114</f>
        <v>46300</v>
      </c>
      <c r="AO132" s="54" t="str">
        <f>G115</f>
        <v>Consultorio N° 2</v>
      </c>
      <c r="AP132" s="55">
        <f t="shared" ref="AP132:AQ132" si="97">G128</f>
        <v>0</v>
      </c>
      <c r="AQ132" s="55">
        <f t="shared" si="97"/>
        <v>0</v>
      </c>
      <c r="AR132" s="55">
        <f>Y128</f>
        <v>0</v>
      </c>
      <c r="AS132" s="55">
        <f>W128</f>
        <v>0</v>
      </c>
      <c r="AT132" s="55">
        <f>W129</f>
        <v>0</v>
      </c>
      <c r="AU132" s="55">
        <f>Y129</f>
        <v>0</v>
      </c>
      <c r="AV132" s="55">
        <f>W130</f>
        <v>0</v>
      </c>
      <c r="AW132" s="55">
        <f>Y130</f>
        <v>0</v>
      </c>
      <c r="AX132" s="55">
        <f>Y131</f>
        <v>0</v>
      </c>
      <c r="AY132" s="55">
        <f>J131</f>
        <v>0</v>
      </c>
      <c r="AZ132" s="56"/>
      <c r="BA132" s="56"/>
      <c r="BB132" s="56"/>
      <c r="BC132" s="56"/>
      <c r="BD132" s="56"/>
      <c r="BE132" s="56"/>
      <c r="BF132" s="56"/>
      <c r="BG132" s="56"/>
      <c r="BH132" s="56"/>
      <c r="BI132" s="56"/>
      <c r="BJ132" s="56"/>
      <c r="BK132" s="56"/>
      <c r="BL132" s="56"/>
      <c r="BM132" s="56"/>
      <c r="BN132" s="56"/>
    </row>
    <row r="133" spans="1:66" ht="11.25" customHeight="1">
      <c r="A133" s="220"/>
      <c r="B133" s="38"/>
      <c r="C133" s="205"/>
      <c r="D133" s="208"/>
      <c r="E133" s="57" t="s">
        <v>42</v>
      </c>
      <c r="F133" s="58" t="str">
        <f>IF(D132&lt;&gt;"", VLOOKUP(D132,'Base de Datos'!$A$2:$D1268,3,FALSE()),"")</f>
        <v/>
      </c>
      <c r="G133" s="205"/>
      <c r="H133" s="208"/>
      <c r="I133" s="57" t="s">
        <v>42</v>
      </c>
      <c r="J133" s="58" t="str">
        <f>IF(H132&lt;&gt;"", VLOOKUP(H132,'Base de Datos'!$A$2:$D1268,3,FALSE()),"")</f>
        <v/>
      </c>
      <c r="K133" s="205"/>
      <c r="L133" s="208"/>
      <c r="M133" s="57" t="s">
        <v>42</v>
      </c>
      <c r="N133" s="58" t="str">
        <f>IF(L132&lt;&gt;"", VLOOKUP(L132,'Base de Datos'!$A$2:$D1268,3,FALSE()),"")</f>
        <v/>
      </c>
      <c r="O133" s="43"/>
      <c r="P133" s="1"/>
      <c r="Q133" s="147"/>
      <c r="R133" s="15"/>
      <c r="S133" s="229"/>
      <c r="T133" s="230"/>
      <c r="U133" s="59"/>
      <c r="V133" s="47"/>
      <c r="W133" s="229"/>
      <c r="X133" s="230"/>
      <c r="Y133" s="59"/>
      <c r="Z133" s="47"/>
      <c r="AA133" s="229"/>
      <c r="AB133" s="230"/>
      <c r="AC133" s="59"/>
      <c r="AD133" s="48"/>
      <c r="AE133" s="181"/>
      <c r="AF133" s="181"/>
      <c r="AG133" s="181"/>
      <c r="AH133" s="181"/>
      <c r="AI133" s="181"/>
      <c r="AJ133" s="181"/>
      <c r="AK133" s="181"/>
      <c r="AL133" s="181"/>
      <c r="AM133" s="48"/>
      <c r="AN133" s="53">
        <f>A114</f>
        <v>46300</v>
      </c>
      <c r="AO133" s="149" t="str">
        <f>G115</f>
        <v>Consultorio N° 2</v>
      </c>
      <c r="AP133" s="55">
        <f t="shared" ref="AP133:AQ133" si="98">G132</f>
        <v>0</v>
      </c>
      <c r="AQ133" s="55">
        <f t="shared" si="98"/>
        <v>0</v>
      </c>
      <c r="AR133" s="55">
        <f>Y132</f>
        <v>0</v>
      </c>
      <c r="AS133" s="55">
        <f>W132</f>
        <v>0</v>
      </c>
      <c r="AT133" s="55">
        <f>W133</f>
        <v>0</v>
      </c>
      <c r="AU133" s="55">
        <f>Y133</f>
        <v>0</v>
      </c>
      <c r="AV133" s="55">
        <f>W134</f>
        <v>0</v>
      </c>
      <c r="AW133" s="55">
        <f>Y134</f>
        <v>0</v>
      </c>
      <c r="AX133" s="55">
        <f>Y135</f>
        <v>0</v>
      </c>
      <c r="AY133" s="55">
        <f>J135</f>
        <v>0</v>
      </c>
      <c r="AZ133" s="56"/>
      <c r="BA133" s="56"/>
      <c r="BB133" s="56"/>
      <c r="BC133" s="56"/>
      <c r="BD133" s="56"/>
      <c r="BE133" s="56"/>
      <c r="BF133" s="56"/>
      <c r="BG133" s="56"/>
      <c r="BH133" s="56"/>
      <c r="BI133" s="56"/>
      <c r="BJ133" s="56"/>
      <c r="BK133" s="56"/>
      <c r="BL133" s="56"/>
      <c r="BM133" s="56"/>
      <c r="BN133" s="56"/>
    </row>
    <row r="134" spans="1:66" ht="11.25" customHeight="1">
      <c r="A134" s="220"/>
      <c r="B134" s="38"/>
      <c r="C134" s="205"/>
      <c r="D134" s="208"/>
      <c r="E134" s="57" t="s">
        <v>44</v>
      </c>
      <c r="F134" s="58" t="str">
        <f>IF(D132&lt;&gt;"", VLOOKUP(D132,'Base de Datos'!$A$2:$D1268,4,FALSE()),"")</f>
        <v/>
      </c>
      <c r="G134" s="205"/>
      <c r="H134" s="208"/>
      <c r="I134" s="57" t="s">
        <v>44</v>
      </c>
      <c r="J134" s="58" t="str">
        <f>IF(H132&lt;&gt;"", VLOOKUP(H132,'Base de Datos'!$A$2:$D1268,4,FALSE()),"")</f>
        <v/>
      </c>
      <c r="K134" s="205"/>
      <c r="L134" s="208"/>
      <c r="M134" s="57" t="s">
        <v>44</v>
      </c>
      <c r="N134" s="58" t="str">
        <f>IF(L132&lt;&gt;"", VLOOKUP(L132,'Base de Datos'!$A$2:$D1268,4,FALSE()),"")</f>
        <v/>
      </c>
      <c r="O134" s="43"/>
      <c r="P134" s="1"/>
      <c r="Q134" s="150"/>
      <c r="R134" s="15"/>
      <c r="S134" s="229"/>
      <c r="T134" s="230"/>
      <c r="U134" s="59"/>
      <c r="V134" s="47"/>
      <c r="W134" s="229"/>
      <c r="X134" s="230"/>
      <c r="Y134" s="59"/>
      <c r="Z134" s="47"/>
      <c r="AA134" s="229"/>
      <c r="AB134" s="230"/>
      <c r="AC134" s="59"/>
      <c r="AD134" s="48"/>
      <c r="AE134" s="181"/>
      <c r="AF134" s="181"/>
      <c r="AG134" s="181"/>
      <c r="AH134" s="181"/>
      <c r="AI134" s="181"/>
      <c r="AJ134" s="181"/>
      <c r="AK134" s="181"/>
      <c r="AL134" s="181"/>
      <c r="AM134" s="48"/>
      <c r="AN134" s="53">
        <f>A114</f>
        <v>46300</v>
      </c>
      <c r="AO134" s="54" t="str">
        <f>G115</f>
        <v>Consultorio N° 2</v>
      </c>
      <c r="AP134" s="55">
        <f t="shared" ref="AP134:AQ134" si="99">G136</f>
        <v>0</v>
      </c>
      <c r="AQ134" s="55">
        <f t="shared" si="99"/>
        <v>0</v>
      </c>
      <c r="AR134" s="55">
        <f>Y136</f>
        <v>0</v>
      </c>
      <c r="AS134" s="55">
        <f>W136</f>
        <v>0</v>
      </c>
      <c r="AT134" s="55">
        <f>W137</f>
        <v>0</v>
      </c>
      <c r="AU134" s="55">
        <f>Y137</f>
        <v>0</v>
      </c>
      <c r="AV134" s="55">
        <f>W138</f>
        <v>0</v>
      </c>
      <c r="AW134" s="55">
        <f>Y138</f>
        <v>0</v>
      </c>
      <c r="AX134" s="55">
        <f>Y139</f>
        <v>0</v>
      </c>
      <c r="AY134" s="55">
        <f>J139</f>
        <v>0</v>
      </c>
      <c r="AZ134" s="56"/>
      <c r="BA134" s="56"/>
      <c r="BB134" s="56"/>
      <c r="BC134" s="56"/>
      <c r="BD134" s="56"/>
      <c r="BE134" s="56"/>
      <c r="BF134" s="56"/>
      <c r="BG134" s="56"/>
      <c r="BH134" s="56"/>
      <c r="BI134" s="56"/>
      <c r="BJ134" s="56"/>
      <c r="BK134" s="56"/>
      <c r="BL134" s="56"/>
      <c r="BM134" s="56"/>
      <c r="BN134" s="56"/>
    </row>
    <row r="135" spans="1:66" ht="11.25" customHeight="1">
      <c r="A135" s="221"/>
      <c r="B135" s="38"/>
      <c r="C135" s="206"/>
      <c r="D135" s="209"/>
      <c r="E135" s="85" t="s">
        <v>46</v>
      </c>
      <c r="F135" s="86"/>
      <c r="G135" s="206"/>
      <c r="H135" s="209"/>
      <c r="I135" s="85" t="s">
        <v>46</v>
      </c>
      <c r="J135" s="108"/>
      <c r="K135" s="206"/>
      <c r="L135" s="209"/>
      <c r="M135" s="85" t="s">
        <v>46</v>
      </c>
      <c r="N135" s="108"/>
      <c r="O135" s="43"/>
      <c r="P135" s="1"/>
      <c r="Q135" s="150"/>
      <c r="R135" s="15"/>
      <c r="S135" s="227" t="str">
        <f>IF(OR(S132="Empleado",S132="Familiar"),"Nombre del Empleado","N° Factura")</f>
        <v>N° Factura</v>
      </c>
      <c r="T135" s="228"/>
      <c r="U135" s="89"/>
      <c r="V135" s="47"/>
      <c r="W135" s="227" t="str">
        <f>IF(OR(W132="Empleado",W132="Familiar"),"Nombre del Empleado","N° Factura")</f>
        <v>N° Factura</v>
      </c>
      <c r="X135" s="228"/>
      <c r="Y135" s="89"/>
      <c r="Z135" s="47"/>
      <c r="AA135" s="227" t="str">
        <f>IF(OR(AA132="Empleado",AA132="Familiar"),"Nombre del Empleado","N° Factura")</f>
        <v>N° Factura</v>
      </c>
      <c r="AB135" s="228"/>
      <c r="AC135" s="89"/>
      <c r="AD135" s="48"/>
      <c r="AE135" s="181"/>
      <c r="AF135" s="181"/>
      <c r="AG135" s="181"/>
      <c r="AH135" s="181"/>
      <c r="AI135" s="181"/>
      <c r="AJ135" s="181"/>
      <c r="AK135" s="181"/>
      <c r="AL135" s="181"/>
      <c r="AM135" s="48"/>
      <c r="AN135" s="53">
        <f>A114</f>
        <v>46300</v>
      </c>
      <c r="AO135" s="54" t="str">
        <f>G115</f>
        <v>Consultorio N° 2</v>
      </c>
      <c r="AP135" s="55">
        <f t="shared" ref="AP135:AQ135" si="100">G140</f>
        <v>0</v>
      </c>
      <c r="AQ135" s="55">
        <f t="shared" si="100"/>
        <v>0</v>
      </c>
      <c r="AR135" s="55">
        <f>Y140</f>
        <v>0</v>
      </c>
      <c r="AS135" s="55">
        <f>W140</f>
        <v>0</v>
      </c>
      <c r="AT135" s="55">
        <f>W141</f>
        <v>0</v>
      </c>
      <c r="AU135" s="55">
        <f>Y141</f>
        <v>0</v>
      </c>
      <c r="AV135" s="55">
        <f>W142</f>
        <v>0</v>
      </c>
      <c r="AW135" s="55">
        <f>Y142</f>
        <v>0</v>
      </c>
      <c r="AX135" s="55">
        <f>Y143</f>
        <v>0</v>
      </c>
      <c r="AY135" s="55">
        <f>J143</f>
        <v>0</v>
      </c>
      <c r="AZ135" s="56"/>
      <c r="BA135" s="56"/>
      <c r="BB135" s="56"/>
      <c r="BC135" s="56"/>
      <c r="BD135" s="56"/>
      <c r="BE135" s="56"/>
      <c r="BF135" s="56"/>
      <c r="BG135" s="56"/>
      <c r="BH135" s="56"/>
      <c r="BI135" s="56"/>
      <c r="BJ135" s="56"/>
      <c r="BK135" s="56"/>
      <c r="BL135" s="56"/>
      <c r="BM135" s="56"/>
      <c r="BN135" s="56"/>
    </row>
    <row r="136" spans="1:66" ht="11.25" customHeight="1">
      <c r="A136" s="222">
        <f>A132+$Q$13/1440</f>
        <v>0.54166666666666663</v>
      </c>
      <c r="B136" s="38"/>
      <c r="C136" s="204"/>
      <c r="D136" s="207"/>
      <c r="E136" s="40" t="s">
        <v>36</v>
      </c>
      <c r="F136" s="42" t="str">
        <f>IF(D136&lt;&gt;"", VLOOKUP(D136,'Base de Datos'!$A$2:$D1268,2,FALSE()),"")</f>
        <v/>
      </c>
      <c r="G136" s="204"/>
      <c r="H136" s="216"/>
      <c r="I136" s="40" t="s">
        <v>36</v>
      </c>
      <c r="J136" s="42" t="str">
        <f>IF(H136&lt;&gt;"", VLOOKUP(H136,'Base de Datos'!$A$2:$D1268,2,FALSE()),"")</f>
        <v/>
      </c>
      <c r="K136" s="204"/>
      <c r="L136" s="216"/>
      <c r="M136" s="40" t="s">
        <v>36</v>
      </c>
      <c r="N136" s="42" t="str">
        <f>IF(L136&lt;&gt;"", VLOOKUP(L136,'Base de Datos'!$A$2:$D1268,2,FALSE()),"")</f>
        <v/>
      </c>
      <c r="O136" s="43"/>
      <c r="P136" s="1"/>
      <c r="Q136" s="150"/>
      <c r="R136" s="15"/>
      <c r="S136" s="45"/>
      <c r="T136" s="45" t="s">
        <v>37</v>
      </c>
      <c r="U136" s="46"/>
      <c r="V136" s="47"/>
      <c r="W136" s="45"/>
      <c r="X136" s="45" t="s">
        <v>37</v>
      </c>
      <c r="Y136" s="46"/>
      <c r="Z136" s="47"/>
      <c r="AA136" s="45"/>
      <c r="AB136" s="45" t="s">
        <v>37</v>
      </c>
      <c r="AC136" s="46"/>
      <c r="AD136" s="48"/>
      <c r="AE136" s="181"/>
      <c r="AF136" s="181"/>
      <c r="AG136" s="181"/>
      <c r="AH136" s="181"/>
      <c r="AI136" s="181"/>
      <c r="AJ136" s="181"/>
      <c r="AK136" s="181"/>
      <c r="AL136" s="181"/>
      <c r="AM136" s="48"/>
      <c r="AN136" s="53">
        <f>A114</f>
        <v>46300</v>
      </c>
      <c r="AO136" s="54" t="str">
        <f>G115</f>
        <v>Consultorio N° 2</v>
      </c>
      <c r="AP136" s="55">
        <f t="shared" ref="AP136:AQ136" si="101">G144</f>
        <v>0</v>
      </c>
      <c r="AQ136" s="55">
        <f t="shared" si="101"/>
        <v>0</v>
      </c>
      <c r="AR136" s="55">
        <f>Y144</f>
        <v>0</v>
      </c>
      <c r="AS136" s="55">
        <f>W144</f>
        <v>0</v>
      </c>
      <c r="AT136" s="55">
        <f>W145</f>
        <v>0</v>
      </c>
      <c r="AU136" s="55">
        <f>Y145</f>
        <v>0</v>
      </c>
      <c r="AV136" s="55">
        <f>W146</f>
        <v>0</v>
      </c>
      <c r="AW136" s="55">
        <f>Y146</f>
        <v>0</v>
      </c>
      <c r="AX136" s="55">
        <f>Y147</f>
        <v>0</v>
      </c>
      <c r="AY136" s="55">
        <f>J147</f>
        <v>0</v>
      </c>
      <c r="AZ136" s="56"/>
      <c r="BA136" s="56"/>
      <c r="BB136" s="56"/>
      <c r="BC136" s="56"/>
      <c r="BD136" s="56"/>
      <c r="BE136" s="56"/>
      <c r="BF136" s="56"/>
      <c r="BG136" s="56"/>
      <c r="BH136" s="56"/>
      <c r="BI136" s="56"/>
      <c r="BJ136" s="56"/>
      <c r="BK136" s="56"/>
      <c r="BL136" s="56"/>
      <c r="BM136" s="56"/>
      <c r="BN136" s="56"/>
    </row>
    <row r="137" spans="1:66" ht="11.25" customHeight="1">
      <c r="A137" s="220"/>
      <c r="B137" s="38"/>
      <c r="C137" s="205"/>
      <c r="D137" s="208"/>
      <c r="E137" s="57" t="s">
        <v>42</v>
      </c>
      <c r="F137" s="58" t="str">
        <f>IF(D136&lt;&gt;"", VLOOKUP(D136,'Base de Datos'!$A$2:$D1268,3,FALSE()),"")</f>
        <v/>
      </c>
      <c r="G137" s="205"/>
      <c r="H137" s="208"/>
      <c r="I137" s="57" t="s">
        <v>42</v>
      </c>
      <c r="J137" s="58" t="str">
        <f>IF(H136&lt;&gt;"", VLOOKUP(H136,'Base de Datos'!$A$2:$D1268,3,FALSE()),"")</f>
        <v/>
      </c>
      <c r="K137" s="205"/>
      <c r="L137" s="208"/>
      <c r="M137" s="57" t="s">
        <v>42</v>
      </c>
      <c r="N137" s="58" t="str">
        <f>IF(L136&lt;&gt;"", VLOOKUP(L136,'Base de Datos'!$A$2:$D1268,3,FALSE()),"")</f>
        <v/>
      </c>
      <c r="O137" s="43"/>
      <c r="P137" s="1"/>
      <c r="Q137" s="1"/>
      <c r="R137" s="15"/>
      <c r="S137" s="229"/>
      <c r="T137" s="230"/>
      <c r="U137" s="59"/>
      <c r="V137" s="47"/>
      <c r="W137" s="229"/>
      <c r="X137" s="230"/>
      <c r="Y137" s="59"/>
      <c r="Z137" s="47"/>
      <c r="AA137" s="229"/>
      <c r="AB137" s="230"/>
      <c r="AC137" s="59"/>
      <c r="AD137" s="48"/>
      <c r="AE137" s="181"/>
      <c r="AF137" s="181"/>
      <c r="AG137" s="181"/>
      <c r="AH137" s="181"/>
      <c r="AI137" s="181"/>
      <c r="AJ137" s="181"/>
      <c r="AK137" s="181"/>
      <c r="AL137" s="181"/>
      <c r="AM137" s="48"/>
      <c r="AN137" s="53">
        <f>A114</f>
        <v>46300</v>
      </c>
      <c r="AO137" s="54" t="str">
        <f>G115</f>
        <v>Consultorio N° 2</v>
      </c>
      <c r="AP137" s="55">
        <f t="shared" ref="AP137:AQ137" si="102">G148</f>
        <v>0</v>
      </c>
      <c r="AQ137" s="55">
        <f t="shared" si="102"/>
        <v>0</v>
      </c>
      <c r="AR137" s="55">
        <f>Y148</f>
        <v>0</v>
      </c>
      <c r="AS137" s="55">
        <f>W148</f>
        <v>0</v>
      </c>
      <c r="AT137" s="55">
        <f>W149</f>
        <v>0</v>
      </c>
      <c r="AU137" s="55">
        <f>Y149</f>
        <v>0</v>
      </c>
      <c r="AV137" s="55">
        <f>W150</f>
        <v>0</v>
      </c>
      <c r="AW137" s="55">
        <f>Y150</f>
        <v>0</v>
      </c>
      <c r="AX137" s="55">
        <f>Y151</f>
        <v>0</v>
      </c>
      <c r="AY137" s="55">
        <f>J151</f>
        <v>0</v>
      </c>
      <c r="AZ137" s="56"/>
      <c r="BA137" s="56"/>
      <c r="BB137" s="56"/>
      <c r="BC137" s="56"/>
      <c r="BD137" s="56"/>
      <c r="BE137" s="56"/>
      <c r="BF137" s="56"/>
      <c r="BG137" s="56"/>
      <c r="BH137" s="56"/>
      <c r="BI137" s="56"/>
      <c r="BJ137" s="56"/>
      <c r="BK137" s="56"/>
      <c r="BL137" s="56"/>
      <c r="BM137" s="56"/>
      <c r="BN137" s="56"/>
    </row>
    <row r="138" spans="1:66" ht="11.25" customHeight="1">
      <c r="A138" s="220"/>
      <c r="B138" s="38"/>
      <c r="C138" s="205"/>
      <c r="D138" s="208"/>
      <c r="E138" s="57" t="s">
        <v>44</v>
      </c>
      <c r="F138" s="58" t="str">
        <f>IF(D136&lt;&gt;"", VLOOKUP(D136,'Base de Datos'!$A$2:$D1268,4,FALSE()),"")</f>
        <v/>
      </c>
      <c r="G138" s="205"/>
      <c r="H138" s="208"/>
      <c r="I138" s="57" t="s">
        <v>44</v>
      </c>
      <c r="J138" s="58" t="str">
        <f>IF(H136&lt;&gt;"", VLOOKUP(H136,'Base de Datos'!$A$2:$D1268,4,FALSE()),"")</f>
        <v/>
      </c>
      <c r="K138" s="205"/>
      <c r="L138" s="208"/>
      <c r="M138" s="57" t="s">
        <v>44</v>
      </c>
      <c r="N138" s="58" t="str">
        <f>IF(L136&lt;&gt;"", VLOOKUP(L136,'Base de Datos'!$A$2:$D1268,4,FALSE()),"")</f>
        <v/>
      </c>
      <c r="O138" s="1"/>
      <c r="P138" s="1"/>
      <c r="Q138" s="1"/>
      <c r="R138" s="15"/>
      <c r="S138" s="229"/>
      <c r="T138" s="230"/>
      <c r="U138" s="59"/>
      <c r="V138" s="47"/>
      <c r="W138" s="229"/>
      <c r="X138" s="230"/>
      <c r="Y138" s="59"/>
      <c r="Z138" s="47"/>
      <c r="AA138" s="229"/>
      <c r="AB138" s="230"/>
      <c r="AC138" s="59"/>
      <c r="AD138" s="48"/>
      <c r="AE138" s="181"/>
      <c r="AF138" s="181"/>
      <c r="AG138" s="181"/>
      <c r="AH138" s="181"/>
      <c r="AI138" s="181"/>
      <c r="AJ138" s="181"/>
      <c r="AK138" s="181"/>
      <c r="AL138" s="181"/>
      <c r="AM138" s="48"/>
      <c r="AN138" s="53">
        <f>A114</f>
        <v>46300</v>
      </c>
      <c r="AO138" s="54" t="str">
        <f>G115</f>
        <v>Consultorio N° 2</v>
      </c>
      <c r="AP138" s="55">
        <f t="shared" ref="AP138:AQ138" si="103">G152</f>
        <v>0</v>
      </c>
      <c r="AQ138" s="55">
        <f t="shared" si="103"/>
        <v>0</v>
      </c>
      <c r="AR138" s="55">
        <f>Y152</f>
        <v>0</v>
      </c>
      <c r="AS138" s="55">
        <f>W152</f>
        <v>0</v>
      </c>
      <c r="AT138" s="55">
        <f>W153</f>
        <v>0</v>
      </c>
      <c r="AU138" s="55">
        <f>Y153</f>
        <v>0</v>
      </c>
      <c r="AV138" s="55">
        <f>W154</f>
        <v>0</v>
      </c>
      <c r="AW138" s="55">
        <f>Y154</f>
        <v>0</v>
      </c>
      <c r="AX138" s="55">
        <f>Y155</f>
        <v>0</v>
      </c>
      <c r="AY138" s="55">
        <f>J155</f>
        <v>0</v>
      </c>
      <c r="AZ138" s="56"/>
      <c r="BA138" s="56"/>
      <c r="BB138" s="56"/>
      <c r="BC138" s="56"/>
      <c r="BD138" s="56"/>
      <c r="BE138" s="56"/>
      <c r="BF138" s="56"/>
      <c r="BG138" s="56"/>
      <c r="BH138" s="56"/>
      <c r="BI138" s="56"/>
      <c r="BJ138" s="56"/>
      <c r="BK138" s="56"/>
      <c r="BL138" s="56"/>
      <c r="BM138" s="56"/>
      <c r="BN138" s="56"/>
    </row>
    <row r="139" spans="1:66" ht="11.25" customHeight="1">
      <c r="A139" s="221"/>
      <c r="B139" s="38"/>
      <c r="C139" s="206"/>
      <c r="D139" s="209"/>
      <c r="E139" s="85" t="s">
        <v>46</v>
      </c>
      <c r="F139" s="86"/>
      <c r="G139" s="206"/>
      <c r="H139" s="209"/>
      <c r="I139" s="85" t="s">
        <v>46</v>
      </c>
      <c r="J139" s="108"/>
      <c r="K139" s="206"/>
      <c r="L139" s="209"/>
      <c r="M139" s="85" t="s">
        <v>46</v>
      </c>
      <c r="N139" s="108"/>
      <c r="O139" s="43"/>
      <c r="P139" s="1"/>
      <c r="Q139" s="1"/>
      <c r="R139" s="15"/>
      <c r="S139" s="227" t="str">
        <f>IF(OR(S136="Empleado",S136="Familiar"),"Nombre del Empleado","N° Factura")</f>
        <v>N° Factura</v>
      </c>
      <c r="T139" s="228"/>
      <c r="U139" s="89"/>
      <c r="V139" s="47"/>
      <c r="W139" s="227" t="str">
        <f>IF(OR(W136="Empleado",W136="Familiar"),"Nombre del Empleado","N° Factura")</f>
        <v>N° Factura</v>
      </c>
      <c r="X139" s="228"/>
      <c r="Y139" s="89"/>
      <c r="Z139" s="47"/>
      <c r="AA139" s="227" t="str">
        <f>IF(OR(AA136="Empleado",AA136="Familiar"),"Nombre del Empleado","N° Factura")</f>
        <v>N° Factura</v>
      </c>
      <c r="AB139" s="228"/>
      <c r="AC139" s="89"/>
      <c r="AD139" s="48"/>
      <c r="AE139" s="181"/>
      <c r="AF139" s="181"/>
      <c r="AG139" s="181"/>
      <c r="AH139" s="181"/>
      <c r="AI139" s="181"/>
      <c r="AJ139" s="181"/>
      <c r="AK139" s="181"/>
      <c r="AL139" s="181"/>
      <c r="AM139" s="48"/>
      <c r="AN139" s="53">
        <f>A114</f>
        <v>46300</v>
      </c>
      <c r="AO139" s="54" t="str">
        <f>K115</f>
        <v>Consultorio N° 3</v>
      </c>
      <c r="AP139" s="55">
        <f t="shared" ref="AP139:AQ139" si="104">K116</f>
        <v>0</v>
      </c>
      <c r="AQ139" s="55">
        <f t="shared" si="104"/>
        <v>0</v>
      </c>
      <c r="AR139" s="55">
        <f>AC116</f>
        <v>0</v>
      </c>
      <c r="AS139" s="55">
        <f>AA116</f>
        <v>0</v>
      </c>
      <c r="AT139" s="55">
        <f>AA117</f>
        <v>0</v>
      </c>
      <c r="AU139" s="55">
        <f>AC117</f>
        <v>0</v>
      </c>
      <c r="AV139" s="55">
        <f>AA118</f>
        <v>0</v>
      </c>
      <c r="AW139" s="55">
        <f>AC118</f>
        <v>0</v>
      </c>
      <c r="AX139" s="55">
        <f>AC119</f>
        <v>0</v>
      </c>
      <c r="AY139" s="55">
        <f>N119</f>
        <v>0</v>
      </c>
      <c r="AZ139" s="56"/>
      <c r="BA139" s="56"/>
      <c r="BB139" s="56"/>
      <c r="BC139" s="56"/>
      <c r="BD139" s="56"/>
      <c r="BE139" s="56"/>
      <c r="BF139" s="56"/>
      <c r="BG139" s="56"/>
      <c r="BH139" s="56"/>
      <c r="BI139" s="56"/>
      <c r="BJ139" s="56"/>
      <c r="BK139" s="56"/>
      <c r="BL139" s="56"/>
      <c r="BM139" s="56"/>
      <c r="BN139" s="56"/>
    </row>
    <row r="140" spans="1:66" ht="11.25" customHeight="1">
      <c r="A140" s="222">
        <f>A136+$Q$13/1440</f>
        <v>0.58333333333333326</v>
      </c>
      <c r="B140" s="38"/>
      <c r="C140" s="204"/>
      <c r="D140" s="207"/>
      <c r="E140" s="40" t="s">
        <v>36</v>
      </c>
      <c r="F140" s="42" t="str">
        <f>IF(D140&lt;&gt;"", VLOOKUP(D140,'Base de Datos'!$A$2:$D1268,2,FALSE()),"")</f>
        <v/>
      </c>
      <c r="G140" s="204"/>
      <c r="H140" s="216"/>
      <c r="I140" s="40" t="s">
        <v>36</v>
      </c>
      <c r="J140" s="42" t="str">
        <f>IF(H140&lt;&gt;"", VLOOKUP(H140,'Base de Datos'!$A$2:$D1268,2,FALSE()),"")</f>
        <v/>
      </c>
      <c r="K140" s="204"/>
      <c r="L140" s="216"/>
      <c r="M140" s="40" t="s">
        <v>36</v>
      </c>
      <c r="N140" s="42" t="str">
        <f>IF(L140&lt;&gt;"", VLOOKUP(L140,'Base de Datos'!$A$2:$D1268,2,FALSE()),"")</f>
        <v/>
      </c>
      <c r="O140" s="43"/>
      <c r="P140" s="151"/>
      <c r="Q140" s="1"/>
      <c r="R140" s="15"/>
      <c r="S140" s="45"/>
      <c r="T140" s="45" t="s">
        <v>37</v>
      </c>
      <c r="U140" s="46"/>
      <c r="V140" s="47"/>
      <c r="W140" s="45"/>
      <c r="X140" s="45" t="s">
        <v>37</v>
      </c>
      <c r="Y140" s="46"/>
      <c r="Z140" s="47"/>
      <c r="AA140" s="45"/>
      <c r="AB140" s="45" t="s">
        <v>37</v>
      </c>
      <c r="AC140" s="46"/>
      <c r="AD140" s="48"/>
      <c r="AE140" s="181"/>
      <c r="AF140" s="181"/>
      <c r="AG140" s="181"/>
      <c r="AH140" s="181"/>
      <c r="AI140" s="181"/>
      <c r="AJ140" s="181"/>
      <c r="AK140" s="181"/>
      <c r="AL140" s="181"/>
      <c r="AM140" s="48"/>
      <c r="AN140" s="53">
        <f>A114</f>
        <v>46300</v>
      </c>
      <c r="AO140" s="54" t="str">
        <f>K115</f>
        <v>Consultorio N° 3</v>
      </c>
      <c r="AP140" s="55">
        <f t="shared" ref="AP140:AQ140" si="105">K120</f>
        <v>0</v>
      </c>
      <c r="AQ140" s="55">
        <f t="shared" si="105"/>
        <v>0</v>
      </c>
      <c r="AR140" s="55">
        <f>AC120</f>
        <v>0</v>
      </c>
      <c r="AS140" s="55">
        <f>AA120</f>
        <v>0</v>
      </c>
      <c r="AT140" s="55">
        <f>AA121</f>
        <v>0</v>
      </c>
      <c r="AU140" s="55">
        <f>AC121</f>
        <v>0</v>
      </c>
      <c r="AV140" s="55">
        <f>AA122</f>
        <v>0</v>
      </c>
      <c r="AW140" s="55">
        <f>AC122</f>
        <v>0</v>
      </c>
      <c r="AX140" s="55">
        <f>AC123</f>
        <v>0</v>
      </c>
      <c r="AY140" s="55">
        <f>N123</f>
        <v>0</v>
      </c>
      <c r="AZ140" s="56"/>
      <c r="BA140" s="56"/>
      <c r="BB140" s="56"/>
      <c r="BC140" s="56"/>
      <c r="BD140" s="56"/>
      <c r="BE140" s="56"/>
      <c r="BF140" s="56"/>
      <c r="BG140" s="56"/>
      <c r="BH140" s="56"/>
      <c r="BI140" s="56"/>
      <c r="BJ140" s="56"/>
      <c r="BK140" s="56"/>
      <c r="BL140" s="56"/>
      <c r="BM140" s="56"/>
      <c r="BN140" s="56"/>
    </row>
    <row r="141" spans="1:66" ht="11.25" customHeight="1">
      <c r="A141" s="220"/>
      <c r="B141" s="38"/>
      <c r="C141" s="205"/>
      <c r="D141" s="208"/>
      <c r="E141" s="57" t="s">
        <v>42</v>
      </c>
      <c r="F141" s="58" t="str">
        <f>IF(D140&lt;&gt;"", VLOOKUP(D140,'Base de Datos'!$A$2:$D1268,3,FALSE()),"")</f>
        <v/>
      </c>
      <c r="G141" s="205"/>
      <c r="H141" s="208"/>
      <c r="I141" s="57" t="s">
        <v>42</v>
      </c>
      <c r="J141" s="58" t="str">
        <f>IF(H140&lt;&gt;"", VLOOKUP(H140,'Base de Datos'!$A$2:$D1268,3,FALSE()),"")</f>
        <v/>
      </c>
      <c r="K141" s="205"/>
      <c r="L141" s="208"/>
      <c r="M141" s="57" t="s">
        <v>42</v>
      </c>
      <c r="N141" s="58" t="str">
        <f>IF(L140&lt;&gt;"", VLOOKUP(L140,'Base de Datos'!$A$2:$D1268,3,FALSE()),"")</f>
        <v/>
      </c>
      <c r="O141" s="43"/>
      <c r="P141" s="151"/>
      <c r="Q141" s="152"/>
      <c r="R141" s="15"/>
      <c r="S141" s="229"/>
      <c r="T141" s="230"/>
      <c r="U141" s="59"/>
      <c r="V141" s="47"/>
      <c r="W141" s="229"/>
      <c r="X141" s="230"/>
      <c r="Y141" s="59"/>
      <c r="Z141" s="47"/>
      <c r="AA141" s="229"/>
      <c r="AB141" s="230"/>
      <c r="AC141" s="59"/>
      <c r="AD141" s="48"/>
      <c r="AE141" s="181"/>
      <c r="AF141" s="181"/>
      <c r="AG141" s="181"/>
      <c r="AH141" s="181"/>
      <c r="AI141" s="181"/>
      <c r="AJ141" s="181"/>
      <c r="AK141" s="181"/>
      <c r="AL141" s="181"/>
      <c r="AM141" s="48"/>
      <c r="AN141" s="53">
        <f>A114</f>
        <v>46300</v>
      </c>
      <c r="AO141" s="54" t="str">
        <f>K115</f>
        <v>Consultorio N° 3</v>
      </c>
      <c r="AP141" s="55">
        <f t="shared" ref="AP141:AQ141" si="106">K124</f>
        <v>0</v>
      </c>
      <c r="AQ141" s="55">
        <f t="shared" si="106"/>
        <v>0</v>
      </c>
      <c r="AR141" s="55">
        <f>AC124</f>
        <v>0</v>
      </c>
      <c r="AS141" s="55">
        <f>AA124</f>
        <v>0</v>
      </c>
      <c r="AT141" s="55">
        <f>AA125</f>
        <v>0</v>
      </c>
      <c r="AU141" s="55">
        <f>AC125</f>
        <v>0</v>
      </c>
      <c r="AV141" s="55">
        <f>AA126</f>
        <v>0</v>
      </c>
      <c r="AW141" s="55">
        <f>AC126</f>
        <v>0</v>
      </c>
      <c r="AX141" s="55">
        <f>AC127</f>
        <v>0</v>
      </c>
      <c r="AY141" s="55">
        <f>N127</f>
        <v>0</v>
      </c>
      <c r="AZ141" s="56"/>
      <c r="BA141" s="56"/>
      <c r="BB141" s="56"/>
      <c r="BC141" s="56"/>
      <c r="BD141" s="56"/>
      <c r="BE141" s="56"/>
      <c r="BF141" s="56"/>
      <c r="BG141" s="56"/>
      <c r="BH141" s="56"/>
      <c r="BI141" s="56"/>
      <c r="BJ141" s="56"/>
      <c r="BK141" s="56"/>
      <c r="BL141" s="56"/>
      <c r="BM141" s="56"/>
      <c r="BN141" s="56"/>
    </row>
    <row r="142" spans="1:66" ht="11.25" customHeight="1">
      <c r="A142" s="220"/>
      <c r="B142" s="38"/>
      <c r="C142" s="205"/>
      <c r="D142" s="208"/>
      <c r="E142" s="57" t="s">
        <v>44</v>
      </c>
      <c r="F142" s="58" t="str">
        <f>IF(D140&lt;&gt;"", VLOOKUP(D140,'Base de Datos'!$A$2:$D1268,4,FALSE()),"")</f>
        <v/>
      </c>
      <c r="G142" s="205"/>
      <c r="H142" s="208"/>
      <c r="I142" s="57" t="s">
        <v>44</v>
      </c>
      <c r="J142" s="58" t="str">
        <f>IF(H140&lt;&gt;"", VLOOKUP(H140,'Base de Datos'!$A$2:$D1268,4,FALSE()),"")</f>
        <v/>
      </c>
      <c r="K142" s="205"/>
      <c r="L142" s="208"/>
      <c r="M142" s="57" t="s">
        <v>44</v>
      </c>
      <c r="N142" s="58" t="str">
        <f>IF(L140&lt;&gt;"", VLOOKUP(L140,'Base de Datos'!$A$2:$D1268,4,FALSE()),"")</f>
        <v/>
      </c>
      <c r="O142" s="43"/>
      <c r="P142" s="151"/>
      <c r="Q142" s="152"/>
      <c r="R142" s="15"/>
      <c r="S142" s="229"/>
      <c r="T142" s="230"/>
      <c r="U142" s="59"/>
      <c r="V142" s="47"/>
      <c r="W142" s="229"/>
      <c r="X142" s="230"/>
      <c r="Y142" s="59"/>
      <c r="Z142" s="47"/>
      <c r="AA142" s="229"/>
      <c r="AB142" s="230"/>
      <c r="AC142" s="59"/>
      <c r="AD142" s="48"/>
      <c r="AE142" s="181"/>
      <c r="AF142" s="181"/>
      <c r="AG142" s="181"/>
      <c r="AH142" s="181"/>
      <c r="AI142" s="181"/>
      <c r="AJ142" s="181"/>
      <c r="AK142" s="181"/>
      <c r="AL142" s="181"/>
      <c r="AM142" s="48"/>
      <c r="AN142" s="53">
        <f>A114</f>
        <v>46300</v>
      </c>
      <c r="AO142" s="54" t="str">
        <f>K115</f>
        <v>Consultorio N° 3</v>
      </c>
      <c r="AP142" s="55">
        <f t="shared" ref="AP142:AQ142" si="107">K128</f>
        <v>0</v>
      </c>
      <c r="AQ142" s="55">
        <f t="shared" si="107"/>
        <v>0</v>
      </c>
      <c r="AR142" s="55">
        <f>AC128</f>
        <v>0</v>
      </c>
      <c r="AS142" s="55">
        <f>AA128</f>
        <v>0</v>
      </c>
      <c r="AT142" s="55">
        <f>AA129</f>
        <v>0</v>
      </c>
      <c r="AU142" s="55">
        <f>AC129</f>
        <v>0</v>
      </c>
      <c r="AV142" s="55">
        <f>AA130</f>
        <v>0</v>
      </c>
      <c r="AW142" s="55">
        <f>AC130</f>
        <v>0</v>
      </c>
      <c r="AX142" s="55">
        <f>AC131</f>
        <v>0</v>
      </c>
      <c r="AY142" s="55">
        <f>N131</f>
        <v>0</v>
      </c>
      <c r="AZ142" s="56"/>
      <c r="BA142" s="56"/>
      <c r="BB142" s="56"/>
      <c r="BC142" s="56"/>
      <c r="BD142" s="56"/>
      <c r="BE142" s="56"/>
      <c r="BF142" s="56"/>
      <c r="BG142" s="56"/>
      <c r="BH142" s="56"/>
      <c r="BI142" s="56"/>
      <c r="BJ142" s="56"/>
      <c r="BK142" s="56"/>
      <c r="BL142" s="56"/>
      <c r="BM142" s="56"/>
      <c r="BN142" s="56"/>
    </row>
    <row r="143" spans="1:66" ht="11.25" customHeight="1">
      <c r="A143" s="221"/>
      <c r="B143" s="38"/>
      <c r="C143" s="206"/>
      <c r="D143" s="209"/>
      <c r="E143" s="85" t="s">
        <v>46</v>
      </c>
      <c r="F143" s="86"/>
      <c r="G143" s="206"/>
      <c r="H143" s="209"/>
      <c r="I143" s="85" t="s">
        <v>46</v>
      </c>
      <c r="J143" s="108"/>
      <c r="K143" s="206"/>
      <c r="L143" s="209"/>
      <c r="M143" s="85" t="s">
        <v>46</v>
      </c>
      <c r="N143" s="108"/>
      <c r="O143" s="43"/>
      <c r="P143" s="151"/>
      <c r="Q143" s="1"/>
      <c r="R143" s="15"/>
      <c r="S143" s="227" t="str">
        <f>IF(OR(S140="Empleado",S140="Familiar"),"Nombre del Empleado","N° Factura")</f>
        <v>N° Factura</v>
      </c>
      <c r="T143" s="228"/>
      <c r="U143" s="89"/>
      <c r="V143" s="47"/>
      <c r="W143" s="227" t="str">
        <f>IF(OR(W140="Empleado",W140="Familiar"),"Nombre del Empleado","N° Factura")</f>
        <v>N° Factura</v>
      </c>
      <c r="X143" s="228"/>
      <c r="Y143" s="89"/>
      <c r="Z143" s="47"/>
      <c r="AA143" s="227" t="str">
        <f>IF(OR(AA140="Empleado",AA140="Familiar"),"Nombre del Empleado","N° Factura")</f>
        <v>N° Factura</v>
      </c>
      <c r="AB143" s="228"/>
      <c r="AC143" s="89"/>
      <c r="AD143" s="48"/>
      <c r="AE143" s="181"/>
      <c r="AF143" s="181"/>
      <c r="AG143" s="181"/>
      <c r="AH143" s="181"/>
      <c r="AI143" s="181"/>
      <c r="AJ143" s="181"/>
      <c r="AK143" s="181"/>
      <c r="AL143" s="181"/>
      <c r="AM143" s="48"/>
      <c r="AN143" s="53">
        <f>A114</f>
        <v>46300</v>
      </c>
      <c r="AO143" s="54" t="str">
        <f>K115</f>
        <v>Consultorio N° 3</v>
      </c>
      <c r="AP143" s="55">
        <f t="shared" ref="AP143:AQ143" si="108">K132</f>
        <v>0</v>
      </c>
      <c r="AQ143" s="55">
        <f t="shared" si="108"/>
        <v>0</v>
      </c>
      <c r="AR143" s="55">
        <f>AC132</f>
        <v>0</v>
      </c>
      <c r="AS143" s="55">
        <f>AA132</f>
        <v>0</v>
      </c>
      <c r="AT143" s="55">
        <f>AA133</f>
        <v>0</v>
      </c>
      <c r="AU143" s="55">
        <f>AC133</f>
        <v>0</v>
      </c>
      <c r="AV143" s="55">
        <f>AA134</f>
        <v>0</v>
      </c>
      <c r="AW143" s="55">
        <f>AC134</f>
        <v>0</v>
      </c>
      <c r="AX143" s="55">
        <f>AC135</f>
        <v>0</v>
      </c>
      <c r="AY143" s="55">
        <f>N135</f>
        <v>0</v>
      </c>
      <c r="AZ143" s="56"/>
      <c r="BA143" s="56"/>
      <c r="BB143" s="56"/>
      <c r="BC143" s="56"/>
      <c r="BD143" s="56"/>
      <c r="BE143" s="56"/>
      <c r="BF143" s="56"/>
      <c r="BG143" s="56"/>
      <c r="BH143" s="56"/>
      <c r="BI143" s="56"/>
      <c r="BJ143" s="56"/>
      <c r="BK143" s="56"/>
      <c r="BL143" s="56"/>
      <c r="BM143" s="56"/>
      <c r="BN143" s="56"/>
    </row>
    <row r="144" spans="1:66" ht="11.25" customHeight="1">
      <c r="A144" s="222">
        <f>A140+$Q$13/1440</f>
        <v>0.62499999999999989</v>
      </c>
      <c r="B144" s="38"/>
      <c r="C144" s="204"/>
      <c r="D144" s="207"/>
      <c r="E144" s="40" t="s">
        <v>36</v>
      </c>
      <c r="F144" s="42" t="str">
        <f>IF(D144&lt;&gt;"", VLOOKUP(D144,'Base de Datos'!$A$2:$D1268,2,FALSE()),"")</f>
        <v/>
      </c>
      <c r="G144" s="204"/>
      <c r="H144" s="216"/>
      <c r="I144" s="40" t="s">
        <v>36</v>
      </c>
      <c r="J144" s="42" t="str">
        <f>IF(H144&lt;&gt;"", VLOOKUP(H144,'Base de Datos'!$A$2:$D1268,2,FALSE()),"")</f>
        <v/>
      </c>
      <c r="K144" s="204"/>
      <c r="L144" s="216"/>
      <c r="M144" s="40" t="s">
        <v>36</v>
      </c>
      <c r="N144" s="42" t="str">
        <f>IF(L144&lt;&gt;"", VLOOKUP(L144,'Base de Datos'!$A$2:$D1268,2,FALSE()),"")</f>
        <v/>
      </c>
      <c r="O144" s="43"/>
      <c r="P144" s="153"/>
      <c r="Q144" s="154"/>
      <c r="R144" s="15"/>
      <c r="S144" s="45"/>
      <c r="T144" s="45" t="s">
        <v>37</v>
      </c>
      <c r="U144" s="46"/>
      <c r="V144" s="47"/>
      <c r="W144" s="45"/>
      <c r="X144" s="45" t="s">
        <v>37</v>
      </c>
      <c r="Y144" s="46"/>
      <c r="Z144" s="47"/>
      <c r="AA144" s="45"/>
      <c r="AB144" s="45" t="s">
        <v>37</v>
      </c>
      <c r="AC144" s="46"/>
      <c r="AD144" s="48"/>
      <c r="AE144" s="181"/>
      <c r="AF144" s="181"/>
      <c r="AG144" s="181"/>
      <c r="AH144" s="181"/>
      <c r="AI144" s="181"/>
      <c r="AJ144" s="181"/>
      <c r="AK144" s="181"/>
      <c r="AL144" s="181"/>
      <c r="AM144" s="48"/>
      <c r="AN144" s="53">
        <f>A114</f>
        <v>46300</v>
      </c>
      <c r="AO144" s="54" t="str">
        <f>K115</f>
        <v>Consultorio N° 3</v>
      </c>
      <c r="AP144" s="55">
        <f t="shared" ref="AP144:AQ144" si="109">K136</f>
        <v>0</v>
      </c>
      <c r="AQ144" s="55">
        <f t="shared" si="109"/>
        <v>0</v>
      </c>
      <c r="AR144" s="55">
        <f>AC136</f>
        <v>0</v>
      </c>
      <c r="AS144" s="55">
        <f>AA136</f>
        <v>0</v>
      </c>
      <c r="AT144" s="55">
        <f>AA137</f>
        <v>0</v>
      </c>
      <c r="AU144" s="55">
        <f>AC137</f>
        <v>0</v>
      </c>
      <c r="AV144" s="55">
        <f>AA138</f>
        <v>0</v>
      </c>
      <c r="AW144" s="55">
        <f>AC138</f>
        <v>0</v>
      </c>
      <c r="AX144" s="55">
        <f>AC139</f>
        <v>0</v>
      </c>
      <c r="AY144" s="55">
        <f>N139</f>
        <v>0</v>
      </c>
      <c r="AZ144" s="56"/>
      <c r="BA144" s="56"/>
      <c r="BB144" s="56"/>
      <c r="BC144" s="56"/>
      <c r="BD144" s="56"/>
      <c r="BE144" s="56"/>
      <c r="BF144" s="56"/>
      <c r="BG144" s="56"/>
      <c r="BH144" s="56"/>
      <c r="BI144" s="56"/>
      <c r="BJ144" s="56"/>
      <c r="BK144" s="56"/>
      <c r="BL144" s="56"/>
      <c r="BM144" s="56"/>
      <c r="BN144" s="56"/>
    </row>
    <row r="145" spans="1:66" ht="11.25" customHeight="1">
      <c r="A145" s="220"/>
      <c r="B145" s="38"/>
      <c r="C145" s="205"/>
      <c r="D145" s="208"/>
      <c r="E145" s="57" t="s">
        <v>42</v>
      </c>
      <c r="F145" s="58" t="str">
        <f>IF(D144&lt;&gt;"", VLOOKUP(D144,'Base de Datos'!$A$2:$D1268,3,FALSE()),"")</f>
        <v/>
      </c>
      <c r="G145" s="205"/>
      <c r="H145" s="208"/>
      <c r="I145" s="57" t="s">
        <v>42</v>
      </c>
      <c r="J145" s="58" t="str">
        <f>IF(H144&lt;&gt;"", VLOOKUP(H144,'Base de Datos'!$A$2:$D1268,3,FALSE()),"")</f>
        <v/>
      </c>
      <c r="K145" s="205"/>
      <c r="L145" s="208"/>
      <c r="M145" s="57" t="s">
        <v>42</v>
      </c>
      <c r="N145" s="58" t="str">
        <f>IF(L144&lt;&gt;"", VLOOKUP(L144,'Base de Datos'!$A$2:$D1268,3,FALSE()),"")</f>
        <v/>
      </c>
      <c r="O145" s="43"/>
      <c r="P145" s="153"/>
      <c r="Q145" s="154"/>
      <c r="R145" s="15"/>
      <c r="S145" s="229"/>
      <c r="T145" s="230"/>
      <c r="U145" s="59"/>
      <c r="V145" s="47"/>
      <c r="W145" s="229"/>
      <c r="X145" s="230"/>
      <c r="Y145" s="59"/>
      <c r="Z145" s="47"/>
      <c r="AA145" s="229"/>
      <c r="AB145" s="230"/>
      <c r="AC145" s="59"/>
      <c r="AD145" s="48"/>
      <c r="AE145" s="181"/>
      <c r="AF145" s="181"/>
      <c r="AG145" s="181"/>
      <c r="AH145" s="181"/>
      <c r="AI145" s="181"/>
      <c r="AJ145" s="181"/>
      <c r="AK145" s="181"/>
      <c r="AL145" s="181"/>
      <c r="AM145" s="48"/>
      <c r="AN145" s="53">
        <f>A114</f>
        <v>46300</v>
      </c>
      <c r="AO145" s="54" t="str">
        <f>K115</f>
        <v>Consultorio N° 3</v>
      </c>
      <c r="AP145" s="55">
        <f t="shared" ref="AP145:AQ145" si="110">K140</f>
        <v>0</v>
      </c>
      <c r="AQ145" s="55">
        <f t="shared" si="110"/>
        <v>0</v>
      </c>
      <c r="AR145" s="55">
        <f>AC140</f>
        <v>0</v>
      </c>
      <c r="AS145" s="55">
        <f>AA140</f>
        <v>0</v>
      </c>
      <c r="AT145" s="55">
        <f>AA141</f>
        <v>0</v>
      </c>
      <c r="AU145" s="55">
        <f>AC141</f>
        <v>0</v>
      </c>
      <c r="AV145" s="55">
        <f>AA142</f>
        <v>0</v>
      </c>
      <c r="AW145" s="55">
        <f>AC142</f>
        <v>0</v>
      </c>
      <c r="AX145" s="55">
        <f>AC143</f>
        <v>0</v>
      </c>
      <c r="AY145" s="55">
        <f>N143</f>
        <v>0</v>
      </c>
      <c r="AZ145" s="56"/>
      <c r="BA145" s="56"/>
      <c r="BB145" s="56"/>
      <c r="BC145" s="56"/>
      <c r="BD145" s="56"/>
      <c r="BE145" s="56"/>
      <c r="BF145" s="56"/>
      <c r="BG145" s="56"/>
      <c r="BH145" s="56"/>
      <c r="BI145" s="56"/>
      <c r="BJ145" s="56"/>
      <c r="BK145" s="56"/>
      <c r="BL145" s="56"/>
      <c r="BM145" s="56"/>
      <c r="BN145" s="56"/>
    </row>
    <row r="146" spans="1:66" ht="11.25" customHeight="1">
      <c r="A146" s="220"/>
      <c r="B146" s="38"/>
      <c r="C146" s="205"/>
      <c r="D146" s="208"/>
      <c r="E146" s="57" t="s">
        <v>44</v>
      </c>
      <c r="F146" s="58" t="str">
        <f>IF(D144&lt;&gt;"", VLOOKUP(D144,'Base de Datos'!$A$2:$D1268,4,FALSE()),"")</f>
        <v/>
      </c>
      <c r="G146" s="205"/>
      <c r="H146" s="208"/>
      <c r="I146" s="57" t="s">
        <v>44</v>
      </c>
      <c r="J146" s="58" t="str">
        <f>IF(H144&lt;&gt;"", VLOOKUP(H144,'Base de Datos'!$A$2:$D1268,4,FALSE()),"")</f>
        <v/>
      </c>
      <c r="K146" s="205"/>
      <c r="L146" s="208"/>
      <c r="M146" s="57" t="s">
        <v>44</v>
      </c>
      <c r="N146" s="58" t="str">
        <f>IF(L144&lt;&gt;"", VLOOKUP(L144,'Base de Datos'!$A$2:$D1268,4,FALSE()),"")</f>
        <v/>
      </c>
      <c r="O146" s="43"/>
      <c r="P146" s="153"/>
      <c r="Q146" s="154"/>
      <c r="R146" s="15"/>
      <c r="S146" s="229"/>
      <c r="T146" s="230"/>
      <c r="U146" s="59"/>
      <c r="V146" s="47"/>
      <c r="W146" s="229"/>
      <c r="X146" s="230"/>
      <c r="Y146" s="59"/>
      <c r="Z146" s="47"/>
      <c r="AA146" s="229"/>
      <c r="AB146" s="230"/>
      <c r="AC146" s="59"/>
      <c r="AD146" s="48"/>
      <c r="AE146" s="181"/>
      <c r="AF146" s="181"/>
      <c r="AG146" s="181"/>
      <c r="AH146" s="181"/>
      <c r="AI146" s="181"/>
      <c r="AJ146" s="181"/>
      <c r="AK146" s="181"/>
      <c r="AL146" s="181"/>
      <c r="AM146" s="48"/>
      <c r="AN146" s="53">
        <f>A114</f>
        <v>46300</v>
      </c>
      <c r="AO146" s="54" t="str">
        <f>K115</f>
        <v>Consultorio N° 3</v>
      </c>
      <c r="AP146" s="55">
        <f t="shared" ref="AP146:AQ146" si="111">K144</f>
        <v>0</v>
      </c>
      <c r="AQ146" s="55">
        <f t="shared" si="111"/>
        <v>0</v>
      </c>
      <c r="AR146" s="55">
        <f>AC144</f>
        <v>0</v>
      </c>
      <c r="AS146" s="55">
        <f>AA144</f>
        <v>0</v>
      </c>
      <c r="AT146" s="55">
        <f>AA145</f>
        <v>0</v>
      </c>
      <c r="AU146" s="55">
        <f>AC145</f>
        <v>0</v>
      </c>
      <c r="AV146" s="55">
        <f>AA146</f>
        <v>0</v>
      </c>
      <c r="AW146" s="55">
        <f>AC146</f>
        <v>0</v>
      </c>
      <c r="AX146" s="55">
        <f>AC147</f>
        <v>0</v>
      </c>
      <c r="AY146" s="55">
        <f>N147</f>
        <v>0</v>
      </c>
      <c r="AZ146" s="56"/>
      <c r="BA146" s="56"/>
      <c r="BB146" s="56"/>
      <c r="BC146" s="56"/>
      <c r="BD146" s="56"/>
      <c r="BE146" s="56"/>
      <c r="BF146" s="56"/>
      <c r="BG146" s="56"/>
      <c r="BH146" s="56"/>
      <c r="BI146" s="56"/>
      <c r="BJ146" s="56"/>
      <c r="BK146" s="56"/>
      <c r="BL146" s="56"/>
      <c r="BM146" s="56"/>
      <c r="BN146" s="56"/>
    </row>
    <row r="147" spans="1:66" ht="11.25" customHeight="1">
      <c r="A147" s="221"/>
      <c r="B147" s="38"/>
      <c r="C147" s="206"/>
      <c r="D147" s="209"/>
      <c r="E147" s="85" t="s">
        <v>46</v>
      </c>
      <c r="F147" s="86"/>
      <c r="G147" s="206"/>
      <c r="H147" s="209"/>
      <c r="I147" s="85" t="s">
        <v>46</v>
      </c>
      <c r="J147" s="108"/>
      <c r="K147" s="206"/>
      <c r="L147" s="209"/>
      <c r="M147" s="85" t="s">
        <v>46</v>
      </c>
      <c r="N147" s="108"/>
      <c r="O147" s="43"/>
      <c r="P147" s="153"/>
      <c r="Q147" s="154"/>
      <c r="R147" s="15"/>
      <c r="S147" s="227" t="str">
        <f>IF(OR(S144="Empleado",S144="Familiar"),"Nombre del Empleado","N° Factura")</f>
        <v>N° Factura</v>
      </c>
      <c r="T147" s="228"/>
      <c r="U147" s="89"/>
      <c r="V147" s="47"/>
      <c r="W147" s="227" t="str">
        <f>IF(OR(W144="Empleado",W144="Familiar"),"Nombre del Empleado","N° Factura")</f>
        <v>N° Factura</v>
      </c>
      <c r="X147" s="228"/>
      <c r="Y147" s="89"/>
      <c r="Z147" s="47"/>
      <c r="AA147" s="227" t="str">
        <f>IF(OR(AA144="Empleado",AA144="Familiar"),"Nombre del Empleado","N° Factura")</f>
        <v>N° Factura</v>
      </c>
      <c r="AB147" s="228"/>
      <c r="AC147" s="89"/>
      <c r="AD147" s="48"/>
      <c r="AE147" s="181"/>
      <c r="AF147" s="181"/>
      <c r="AG147" s="181"/>
      <c r="AH147" s="181"/>
      <c r="AI147" s="181"/>
      <c r="AJ147" s="181"/>
      <c r="AK147" s="181"/>
      <c r="AL147" s="181"/>
      <c r="AM147" s="48"/>
      <c r="AN147" s="53">
        <f>A114</f>
        <v>46300</v>
      </c>
      <c r="AO147" s="54" t="str">
        <f>K115</f>
        <v>Consultorio N° 3</v>
      </c>
      <c r="AP147" s="55">
        <f t="shared" ref="AP147:AQ147" si="112">K148</f>
        <v>0</v>
      </c>
      <c r="AQ147" s="55">
        <f t="shared" si="112"/>
        <v>0</v>
      </c>
      <c r="AR147" s="55">
        <f>AC148</f>
        <v>0</v>
      </c>
      <c r="AS147" s="55">
        <f>AA148</f>
        <v>0</v>
      </c>
      <c r="AT147" s="55">
        <f>AA149</f>
        <v>0</v>
      </c>
      <c r="AU147" s="55">
        <f>AC149</f>
        <v>0</v>
      </c>
      <c r="AV147" s="55">
        <f>AA150</f>
        <v>0</v>
      </c>
      <c r="AW147" s="55">
        <f>AC150</f>
        <v>0</v>
      </c>
      <c r="AX147" s="55">
        <f>AC151</f>
        <v>0</v>
      </c>
      <c r="AY147" s="55">
        <f>N151</f>
        <v>0</v>
      </c>
      <c r="AZ147" s="56"/>
      <c r="BA147" s="56"/>
      <c r="BB147" s="56"/>
      <c r="BC147" s="56"/>
      <c r="BD147" s="56"/>
      <c r="BE147" s="56"/>
      <c r="BF147" s="56"/>
      <c r="BG147" s="56"/>
      <c r="BH147" s="56"/>
      <c r="BI147" s="56"/>
      <c r="BJ147" s="56"/>
      <c r="BK147" s="56"/>
      <c r="BL147" s="56"/>
      <c r="BM147" s="56"/>
      <c r="BN147" s="56"/>
    </row>
    <row r="148" spans="1:66" ht="11.25" customHeight="1">
      <c r="A148" s="222">
        <f>A144+$Q$13/1440</f>
        <v>0.66666666666666652</v>
      </c>
      <c r="B148" s="38"/>
      <c r="C148" s="204"/>
      <c r="D148" s="207"/>
      <c r="E148" s="40" t="s">
        <v>36</v>
      </c>
      <c r="F148" s="42" t="str">
        <f>IF(D148&lt;&gt;"", VLOOKUP(D148,'Base de Datos'!$A$2:$D1268,2,FALSE()),"")</f>
        <v/>
      </c>
      <c r="G148" s="204"/>
      <c r="H148" s="216"/>
      <c r="I148" s="40" t="s">
        <v>36</v>
      </c>
      <c r="J148" s="42" t="str">
        <f>IF(H148&lt;&gt;"", VLOOKUP(H148,'Base de Datos'!$A$2:$D1268,2,FALSE()),"")</f>
        <v/>
      </c>
      <c r="K148" s="204"/>
      <c r="L148" s="216"/>
      <c r="M148" s="40" t="s">
        <v>36</v>
      </c>
      <c r="N148" s="42" t="str">
        <f>IF(L148&lt;&gt;"", VLOOKUP(L148,'Base de Datos'!$A$2:$D1268,2,FALSE()),"")</f>
        <v/>
      </c>
      <c r="O148" s="43"/>
      <c r="P148" s="3"/>
      <c r="Q148" s="3"/>
      <c r="R148" s="15"/>
      <c r="S148" s="45"/>
      <c r="T148" s="45" t="s">
        <v>37</v>
      </c>
      <c r="U148" s="46"/>
      <c r="V148" s="47"/>
      <c r="W148" s="45"/>
      <c r="X148" s="45" t="s">
        <v>37</v>
      </c>
      <c r="Y148" s="46"/>
      <c r="Z148" s="47"/>
      <c r="AA148" s="45"/>
      <c r="AB148" s="45" t="s">
        <v>37</v>
      </c>
      <c r="AC148" s="46"/>
      <c r="AD148" s="48"/>
      <c r="AE148" s="181"/>
      <c r="AF148" s="181"/>
      <c r="AG148" s="181"/>
      <c r="AH148" s="181"/>
      <c r="AI148" s="181"/>
      <c r="AJ148" s="181"/>
      <c r="AK148" s="181"/>
      <c r="AL148" s="181"/>
      <c r="AM148" s="48"/>
      <c r="AN148" s="53">
        <f>A114</f>
        <v>46300</v>
      </c>
      <c r="AO148" s="54" t="str">
        <f>K115</f>
        <v>Consultorio N° 3</v>
      </c>
      <c r="AP148" s="55">
        <f t="shared" ref="AP148:AQ148" si="113">K152</f>
        <v>0</v>
      </c>
      <c r="AQ148" s="55">
        <f t="shared" si="113"/>
        <v>0</v>
      </c>
      <c r="AR148" s="55">
        <f>AC152</f>
        <v>0</v>
      </c>
      <c r="AS148" s="55">
        <f>AA152</f>
        <v>0</v>
      </c>
      <c r="AT148" s="55">
        <f>AA153</f>
        <v>0</v>
      </c>
      <c r="AU148" s="55">
        <f>AC153</f>
        <v>0</v>
      </c>
      <c r="AV148" s="55">
        <f>AA154</f>
        <v>0</v>
      </c>
      <c r="AW148" s="55">
        <f>AC154</f>
        <v>0</v>
      </c>
      <c r="AX148" s="55">
        <f>AC155</f>
        <v>0</v>
      </c>
      <c r="AY148" s="55">
        <f>N155</f>
        <v>0</v>
      </c>
      <c r="AZ148" s="56"/>
      <c r="BA148" s="56"/>
      <c r="BB148" s="56"/>
      <c r="BC148" s="56"/>
      <c r="BD148" s="56"/>
      <c r="BE148" s="56"/>
      <c r="BF148" s="56"/>
      <c r="BG148" s="56"/>
      <c r="BH148" s="56"/>
      <c r="BI148" s="56"/>
      <c r="BJ148" s="56"/>
      <c r="BK148" s="56"/>
      <c r="BL148" s="56"/>
      <c r="BM148" s="56"/>
      <c r="BN148" s="56"/>
    </row>
    <row r="149" spans="1:66" ht="11.25" customHeight="1">
      <c r="A149" s="220"/>
      <c r="B149" s="38"/>
      <c r="C149" s="205"/>
      <c r="D149" s="208"/>
      <c r="E149" s="57" t="s">
        <v>42</v>
      </c>
      <c r="F149" s="58" t="str">
        <f>IF(D148&lt;&gt;"", VLOOKUP(D148,'Base de Datos'!$A$2:$D1268,3,FALSE()),"")</f>
        <v/>
      </c>
      <c r="G149" s="205"/>
      <c r="H149" s="208"/>
      <c r="I149" s="57" t="s">
        <v>42</v>
      </c>
      <c r="J149" s="58" t="str">
        <f>IF(H148&lt;&gt;"", VLOOKUP(H148,'Base de Datos'!$A$2:$D1268,3,FALSE()),"")</f>
        <v/>
      </c>
      <c r="K149" s="205"/>
      <c r="L149" s="208"/>
      <c r="M149" s="57" t="s">
        <v>42</v>
      </c>
      <c r="N149" s="58" t="str">
        <f>IF(L148&lt;&gt;"", VLOOKUP(L148,'Base de Datos'!$A$2:$D1268,3,FALSE()),"")</f>
        <v/>
      </c>
      <c r="O149" s="43"/>
      <c r="P149" s="3"/>
      <c r="Q149" s="3"/>
      <c r="R149" s="15"/>
      <c r="S149" s="229"/>
      <c r="T149" s="230"/>
      <c r="U149" s="59"/>
      <c r="V149" s="47"/>
      <c r="W149" s="229"/>
      <c r="X149" s="230"/>
      <c r="Y149" s="59"/>
      <c r="Z149" s="47"/>
      <c r="AA149" s="229"/>
      <c r="AB149" s="230"/>
      <c r="AC149" s="59"/>
      <c r="AD149" s="48"/>
      <c r="AE149" s="235">
        <f>A114</f>
        <v>46300</v>
      </c>
      <c r="AF149" s="236"/>
      <c r="AG149" s="236"/>
      <c r="AH149" s="236"/>
      <c r="AI149" s="236"/>
      <c r="AJ149" s="236"/>
      <c r="AK149" s="236"/>
      <c r="AL149" s="237"/>
      <c r="AM149" s="48"/>
      <c r="AN149" s="155">
        <f>A114</f>
        <v>46300</v>
      </c>
      <c r="AO149" s="156" t="str">
        <f>K115</f>
        <v>Consultorio N° 3</v>
      </c>
      <c r="AP149" s="156">
        <f t="shared" ref="AP149:AQ149" si="114">K156</f>
        <v>0</v>
      </c>
      <c r="AQ149" s="156">
        <f t="shared" si="114"/>
        <v>0</v>
      </c>
      <c r="AR149" s="156">
        <f>AC156</f>
        <v>0</v>
      </c>
      <c r="AS149" s="156">
        <f>AA156</f>
        <v>0</v>
      </c>
      <c r="AT149" s="156">
        <f>AA157</f>
        <v>0</v>
      </c>
      <c r="AU149" s="156">
        <f>AC157</f>
        <v>0</v>
      </c>
      <c r="AV149" s="156">
        <f>AA158</f>
        <v>0</v>
      </c>
      <c r="AW149" s="156">
        <f>AC158</f>
        <v>0</v>
      </c>
      <c r="AX149" s="156">
        <f>AC159</f>
        <v>0</v>
      </c>
      <c r="AY149" s="156">
        <f>N159</f>
        <v>0</v>
      </c>
      <c r="AZ149" s="48"/>
      <c r="BA149" s="48"/>
      <c r="BB149" s="48"/>
      <c r="BC149" s="48"/>
      <c r="BD149" s="48"/>
      <c r="BE149" s="48"/>
      <c r="BF149" s="48"/>
      <c r="BG149" s="48"/>
      <c r="BH149" s="48"/>
      <c r="BI149" s="48"/>
      <c r="BJ149" s="48"/>
      <c r="BK149" s="48"/>
      <c r="BL149" s="48"/>
      <c r="BM149" s="48"/>
      <c r="BN149" s="48"/>
    </row>
    <row r="150" spans="1:66" ht="11.25" customHeight="1">
      <c r="A150" s="220"/>
      <c r="B150" s="38"/>
      <c r="C150" s="205"/>
      <c r="D150" s="208"/>
      <c r="E150" s="57" t="s">
        <v>44</v>
      </c>
      <c r="F150" s="58" t="str">
        <f>IF(D148&lt;&gt;"", VLOOKUP(D148,'Base de Datos'!$A$2:$D1268,4,FALSE()),"")</f>
        <v/>
      </c>
      <c r="G150" s="205"/>
      <c r="H150" s="208"/>
      <c r="I150" s="57" t="s">
        <v>44</v>
      </c>
      <c r="J150" s="58" t="str">
        <f>IF(H148&lt;&gt;"", VLOOKUP(H148,'Base de Datos'!$A$2:$D1268,4,FALSE()),"")</f>
        <v/>
      </c>
      <c r="K150" s="205"/>
      <c r="L150" s="208"/>
      <c r="M150" s="57" t="s">
        <v>44</v>
      </c>
      <c r="N150" s="58" t="str">
        <f>IF(L148&lt;&gt;"", VLOOKUP(L148,'Base de Datos'!$A$2:$D1268,4,FALSE()),"")</f>
        <v/>
      </c>
      <c r="O150" s="43"/>
      <c r="P150" s="3"/>
      <c r="Q150" s="3"/>
      <c r="R150" s="15"/>
      <c r="S150" s="229"/>
      <c r="T150" s="230"/>
      <c r="U150" s="59"/>
      <c r="V150" s="47"/>
      <c r="W150" s="229"/>
      <c r="X150" s="230"/>
      <c r="Y150" s="59"/>
      <c r="Z150" s="47"/>
      <c r="AA150" s="229"/>
      <c r="AB150" s="230"/>
      <c r="AC150" s="59"/>
      <c r="AD150" s="48"/>
      <c r="AE150" s="238" t="s">
        <v>20</v>
      </c>
      <c r="AF150" s="239"/>
      <c r="AG150" s="157" t="s">
        <v>21</v>
      </c>
      <c r="AH150" s="158" t="s">
        <v>22</v>
      </c>
      <c r="AI150" s="159" t="s">
        <v>23</v>
      </c>
      <c r="AJ150" s="159" t="s">
        <v>24</v>
      </c>
      <c r="AK150" s="159" t="s">
        <v>25</v>
      </c>
      <c r="AL150" s="160" t="s">
        <v>26</v>
      </c>
      <c r="AM150" s="48"/>
      <c r="AN150" s="155">
        <f>A114</f>
        <v>46300</v>
      </c>
      <c r="AO150" s="156" t="str">
        <f>K115</f>
        <v>Consultorio N° 3</v>
      </c>
      <c r="AP150" s="156">
        <f t="shared" ref="AP150:AQ150" si="115">K160</f>
        <v>0</v>
      </c>
      <c r="AQ150" s="156">
        <f t="shared" si="115"/>
        <v>0</v>
      </c>
      <c r="AR150" s="156">
        <f>AC160</f>
        <v>0</v>
      </c>
      <c r="AS150" s="156">
        <f>AA160</f>
        <v>0</v>
      </c>
      <c r="AT150" s="156">
        <f>AA161</f>
        <v>0</v>
      </c>
      <c r="AU150" s="156">
        <f>AC161</f>
        <v>0</v>
      </c>
      <c r="AV150" s="156">
        <f>AA162</f>
        <v>0</v>
      </c>
      <c r="AW150" s="156">
        <f>AC162</f>
        <v>0</v>
      </c>
      <c r="AX150" s="156">
        <f>AC163</f>
        <v>0</v>
      </c>
      <c r="AY150" s="156">
        <f>N163</f>
        <v>0</v>
      </c>
      <c r="AZ150" s="48"/>
      <c r="BA150" s="48"/>
      <c r="BB150" s="48"/>
      <c r="BC150" s="48"/>
      <c r="BD150" s="48"/>
      <c r="BE150" s="48"/>
      <c r="BF150" s="48"/>
      <c r="BG150" s="48"/>
      <c r="BH150" s="48"/>
      <c r="BI150" s="48"/>
      <c r="BJ150" s="48"/>
      <c r="BK150" s="48"/>
      <c r="BL150" s="48"/>
      <c r="BM150" s="48"/>
      <c r="BN150" s="48"/>
    </row>
    <row r="151" spans="1:66" ht="11.25" customHeight="1">
      <c r="A151" s="221"/>
      <c r="B151" s="38"/>
      <c r="C151" s="206"/>
      <c r="D151" s="209"/>
      <c r="E151" s="85" t="s">
        <v>46</v>
      </c>
      <c r="F151" s="86"/>
      <c r="G151" s="206"/>
      <c r="H151" s="209"/>
      <c r="I151" s="85" t="s">
        <v>46</v>
      </c>
      <c r="J151" s="108"/>
      <c r="K151" s="206"/>
      <c r="L151" s="209"/>
      <c r="M151" s="85" t="s">
        <v>46</v>
      </c>
      <c r="N151" s="108"/>
      <c r="O151" s="43"/>
      <c r="P151" s="3"/>
      <c r="Q151" s="3"/>
      <c r="R151" s="15"/>
      <c r="S151" s="227" t="str">
        <f>IF(OR(S148="Empleado",S148="Familiar"),"Nombre del Empleado","N° Factura")</f>
        <v>N° Factura</v>
      </c>
      <c r="T151" s="228"/>
      <c r="U151" s="89"/>
      <c r="V151" s="47"/>
      <c r="W151" s="227" t="str">
        <f>IF(OR(W148="Empleado",W148="Familiar"),"Nombre del Empleado","N° Factura")</f>
        <v>N° Factura</v>
      </c>
      <c r="X151" s="228"/>
      <c r="Y151" s="89"/>
      <c r="Z151" s="47"/>
      <c r="AA151" s="227" t="str">
        <f>IF(OR(AA148="Empleado",AA148="Familiar"),"Nombre del Empleado","N° Factura")</f>
        <v>N° Factura</v>
      </c>
      <c r="AB151" s="228"/>
      <c r="AC151" s="89"/>
      <c r="AD151" s="48"/>
      <c r="AE151" s="240" t="s">
        <v>38</v>
      </c>
      <c r="AF151" s="230"/>
      <c r="AG151" s="161">
        <f t="array" aca="1" ref="AG151" ca="1">COUNTIFS(AP116:AP156, "💲", AY116:AY156, INDIRECT("AE" &amp; ROW())) + COUNTIFS(AP116:AP156, "📦", AY116:AY156, INDIRECT("AE" &amp; ROW())) + COUNTIFS(AP116:AP156, "✅", AY116:AY156, INDIRECT("AE" &amp; ROW()))</f>
        <v>0</v>
      </c>
      <c r="AH151" s="162">
        <f t="array" aca="1" ref="AH151" ca="1">COUNTIFS(AP116:AP156, "💲", AY116:AY156, INDIRECT("AE" &amp; ROW())) + COUNTIFS(AP116:AP156, "📦", AY116:AY156, INDIRECT("AE" &amp; ROW()))</f>
        <v>0</v>
      </c>
      <c r="AI151" s="139">
        <f t="array" aca="1" ref="AI151" ca="1">SUMIFS(AR116:AR156, AY116:AY156, INDIRECT("AE" &amp; ROW()), AP116:AP156, "💲") + SUMIFS(AR116:AR156, AY116:AY156, INDIRECT("AE" &amp; ROW()), AP116:AP156, "📦")</f>
        <v>0</v>
      </c>
      <c r="AJ151" s="139">
        <f t="array" aca="1" ref="AJ151" ca="1">(
    SUMIFS(AR116:AR156, AY116:AY156, INDIRECT("AE" &amp; ROW()), AP116:AP156, "💲") +
    SUMIFS(AR116:AR156, AY116:AY156, INDIRECT("AE" &amp; ROW()), AP116:AP156, "📦")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
        SUMIFS(AR116:AR156, AY116:AY156, INDIRECT("AE" &amp; ROW()), AP116:AP156, "💲", AS116:AS156, "Familiar") +
        SUMIFS(AR116:AR156, AY116:AY156, INDIRECT("AE" &amp; ROW()), AP116:AP156, "📦", AS116:AS156, "Familiar")
    ) / 2
)  -
(
    (
        SUMIFS(AR116:AR156, AY116:AY156, INDIRECT("AE" &amp; ROW()), AP116:AP156, "💲", AS116:AS156, "Exonerado ADH") +
        SUMIFS(AR116:AR156, AY116:AY156, INDIRECT("AE" &amp; ROW()), AP116:AP156, "📦", AS116:AS156, "Exonerado ADH")
    ) / 2
)  -
(
    (
        SUMIFS(AR116:AR156, AY116:AY156, INDIRECT("AE" &amp; ROW()), AP116:AP156, "💲", AS116:AS156, "Exonerado Doctor") +
        SUMIFS(AR116:AR156, AY116:AY156, INDIRECT("AE" &amp; ROW()), AP116:AP156, "📦", AS116:AS156, "Exonerado Doctor")
    ) / 2
)</f>
        <v>0</v>
      </c>
      <c r="AK151" s="139">
        <f t="array" aca="1" ref="AK151" ca="1">(
    SUMIFS(AR116:AR156, AY116:AY156, INDIRECT("AE" &amp; ROW()), AP116:AP156, "💲") +
    SUMIFS(AR116:AR156, AY116:AY156, INDIRECT("AE" &amp; ROW()), AP116:AP156, "📦")
) -
(
    SUMIFS(AR116:AR156, AY116:AY156, INDIRECT("AE" &amp; ROW()), AP116:AP156, "💲", AS116:AS156, "Familiar") +
    SUMIFS(AR116:AR156, AY116:AY156, INDIRECT("AE" &amp; ROW()), AP116:AP156, "📦", AS116:AS156, "Familiar")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SUMIFS(AR116:AR156, AY116:AY156, INDIRECT("AE" &amp; ROW()), AP116:AP156, "💲", AS116:AS156, "Exonerado ADH") +
    SUMIFS(AR116:AR156, AY116:AY156, INDIRECT("AE" &amp; ROW()), AP116:AP156, "📦", AS116:AS156, "Exonerado ADH")
) -
(
    (
        SUMIFS(AR116:AR156, AY116:AY156, INDIRECT("AE" &amp; ROW()), AP116:AP156, "💲", AS116:AS156, "Exonerado Doctor") +
        SUMIFS(AR116:AR156, AY116:AY156, INDIRECT("AE" &amp; ROW()), AP116:AP156, "📦", AS116:AS156, "Exonerado Doctor")
    ) / 2
) -
(
    (
        SUMIFS(AR116:AR156, AY116:AY156, INDIRECT("AE" &amp; ROW()), AP116:AP156, "💲", AS116:AS156, "") +
        SUMIFS(AR116:AR156, AY116:AY156, INDIRECT("AE" &amp; ROW()), AP116:AP156, "📦", AS116:AS156, "")
    ) / 2
)</f>
        <v>0</v>
      </c>
      <c r="AL151" s="140">
        <f t="array" aca="1" ref="AL151" ca="1">(
    SUMIFS(AR116:AR156, AY116:AY156, INDIRECT("AE" &amp; ROW()), AP116:AP156, "💲") +
    SUMIFS(AR116:AR156, AY116:AY156, INDIRECT("AE" &amp; ROW()), AP116:AP156, "📦")
) -
(
    (
        SUMIFS(AR116:AR156, AY116:AY156, INDIRECT("AE" &amp; ROW()), AP116:AP156, "💲", AS116:AS156, "Familiar") +
        SUMIFS(AR116:AR156, AY116:AY156, INDIRECT("AE" &amp; ROW()), AP116:AP156, "📦", AS116:AS156, "Familiar")
    ) / 2
) -
(
    (
        SUMIFS(AR116:AR156, AY116:AY156, INDIRECT("AE" &amp; ROW()), AP116:AP156, "💲", AS116:AS156, "Participante") +
        SUMIFS(AR116:AR156, AY116:AY156, INDIRECT("AE" &amp; ROW()), AP116:AP156, "📦", AS116:AS156, "Participante")
    ) / 2
) -
(
    (
        SUMIFS(AR116:AR156, AY116:AY156, INDIRECT("AE" &amp; ROW()), AP116:AP156, "💲", AS116:AS156, "Empleado") +
        SUMIFS(AR116:AR156, AY116:AY156, INDIRECT("AE" &amp; ROW()), AP116:AP156, "📦", AS116:AS156, "Empleado")
    ) / 2
) -
(
    (
        SUMIFS(AR116:AR156, AY116:AY156, INDIRECT("AE" &amp; ROW()), AP116:AP156, "💲", AS116:AS156, "Exonerado ADH") +
        SUMIFS(AR116:AR156, AY116:AY156, INDIRECT("AE" &amp; ROW()), AP116:AP156, "📦", AS116:AS156, "Exonerado ADH")
    ) / 2
) -
(
    SUMIFS(AR116:AR156, AY116:AY156, INDIRECT("AE" &amp; ROW()), AP116:AP156, "💲", AS116:AS156, "Exonerado Doctor") +
    SUMIFS(AR116:AR156, AY116:AY156, INDIRECT("AE" &amp; ROW()), AP116:AP156, "📦", AS116:AS156, "Exonerado Doctor")
) -
(
    (
        SUMIFS(AR116:AR156, AY116:AY156, INDIRECT("AE" &amp; ROW()), AP116:AP156, "💲", AS116:AS156, "") +
        SUMIFS(AR116:AR156, AY116:AY156, INDIRECT("AE" &amp; ROW()), AP116:AP156, "📦", AS116:AS156, "")
    ) / 2
)</f>
        <v>0</v>
      </c>
      <c r="AM151" s="48"/>
      <c r="AN151" s="155">
        <f>A114</f>
        <v>46300</v>
      </c>
      <c r="AO151" s="156" t="str">
        <f>K115</f>
        <v>Consultorio N° 3</v>
      </c>
      <c r="AP151" s="156">
        <f t="shared" ref="AP151:AQ151" si="116">K164</f>
        <v>0</v>
      </c>
      <c r="AQ151" s="156">
        <f t="shared" si="116"/>
        <v>0</v>
      </c>
      <c r="AR151" s="156">
        <f>AC164</f>
        <v>0</v>
      </c>
      <c r="AS151" s="156">
        <f>AA164</f>
        <v>0</v>
      </c>
      <c r="AT151" s="156">
        <f>AA165</f>
        <v>0</v>
      </c>
      <c r="AU151" s="156">
        <f>AC165</f>
        <v>0</v>
      </c>
      <c r="AV151" s="156">
        <f>AA166</f>
        <v>0</v>
      </c>
      <c r="AW151" s="156">
        <f>AC166</f>
        <v>0</v>
      </c>
      <c r="AX151" s="156">
        <f>AC167</f>
        <v>0</v>
      </c>
      <c r="AY151" s="156">
        <f>N167</f>
        <v>0</v>
      </c>
      <c r="AZ151" s="48"/>
      <c r="BA151" s="48"/>
      <c r="BB151" s="48"/>
      <c r="BC151" s="48"/>
      <c r="BD151" s="48"/>
      <c r="BE151" s="48"/>
      <c r="BF151" s="48"/>
      <c r="BG151" s="48"/>
      <c r="BH151" s="48"/>
      <c r="BI151" s="48"/>
      <c r="BJ151" s="48"/>
      <c r="BK151" s="48"/>
      <c r="BL151" s="48"/>
      <c r="BM151" s="48"/>
      <c r="BN151" s="48"/>
    </row>
    <row r="152" spans="1:66" ht="11.25" customHeight="1">
      <c r="A152" s="222">
        <f>A148+$Q$13/1440</f>
        <v>0.70833333333333315</v>
      </c>
      <c r="B152" s="38"/>
      <c r="C152" s="204"/>
      <c r="D152" s="207"/>
      <c r="E152" s="40" t="s">
        <v>36</v>
      </c>
      <c r="F152" s="42" t="str">
        <f>IF(D152&lt;&gt;"", VLOOKUP(D152,'Base de Datos'!$A$2:$D1268,2,FALSE()),"")</f>
        <v/>
      </c>
      <c r="G152" s="204"/>
      <c r="H152" s="216"/>
      <c r="I152" s="40" t="s">
        <v>36</v>
      </c>
      <c r="J152" s="42" t="str">
        <f>IF(H152&lt;&gt;"", VLOOKUP(H152,'Base de Datos'!$A$2:$D1268,2,FALSE()),"")</f>
        <v/>
      </c>
      <c r="K152" s="204"/>
      <c r="L152" s="216"/>
      <c r="M152" s="40" t="s">
        <v>36</v>
      </c>
      <c r="N152" s="42" t="str">
        <f>IF(L152&lt;&gt;"", VLOOKUP(L152,'Base de Datos'!$A$2:$D1268,2,FALSE()),"")</f>
        <v/>
      </c>
      <c r="O152" s="43"/>
      <c r="P152" s="163"/>
      <c r="Q152" s="3"/>
      <c r="R152" s="15"/>
      <c r="S152" s="45"/>
      <c r="T152" s="45" t="s">
        <v>37</v>
      </c>
      <c r="U152" s="46"/>
      <c r="V152" s="47"/>
      <c r="W152" s="45"/>
      <c r="X152" s="45" t="s">
        <v>37</v>
      </c>
      <c r="Y152" s="46"/>
      <c r="Z152" s="47"/>
      <c r="AA152" s="45"/>
      <c r="AB152" s="45" t="s">
        <v>37</v>
      </c>
      <c r="AC152" s="46"/>
      <c r="AD152" s="48"/>
      <c r="AE152" s="240" t="s">
        <v>43</v>
      </c>
      <c r="AF152" s="230"/>
      <c r="AG152" s="161">
        <f t="array" aca="1" ref="AG152" ca="1">COUNTIFS(AP116:AP156, "💲", AY116:AY156, INDIRECT("AE" &amp; ROW())) + COUNTIFS(AP116:AP156, "📦", AY116:AY156, INDIRECT("AE" &amp; ROW())) + COUNTIFS(AP116:AP156, "✅", AY116:AY156, INDIRECT("AE" &amp; ROW()))</f>
        <v>0</v>
      </c>
      <c r="AH152" s="162">
        <f t="array" aca="1" ref="AH152" ca="1">COUNTIFS(AP116:AP156, "💲", AY116:AY156, INDIRECT("AE" &amp; ROW())) + COUNTIFS(AP116:AP156, "📦", AY116:AY156, INDIRECT("AE" &amp; ROW()))</f>
        <v>0</v>
      </c>
      <c r="AI152" s="139">
        <f t="array" aca="1" ref="AI152" ca="1">SUMIFS(AR116:AR156, AY116:AY156, INDIRECT("AE" &amp; ROW()), AP116:AP156, "💲") + SUMIFS(AR116:AR156, AY116:AY156, INDIRECT("AE" &amp; ROW()), AP116:AP156, "📦")</f>
        <v>0</v>
      </c>
      <c r="AJ152" s="139">
        <f t="array" aca="1" ref="AJ152" ca="1">(
    SUMIFS(AR116:AR156, AY116:AY156, INDIRECT("AE" &amp; ROW()), AP116:AP156, "💲") +
    SUMIFS(AR116:AR156, AY116:AY156, INDIRECT("AE" &amp; ROW()), AP116:AP156, "📦")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
        SUMIFS(AR116:AR156, AY116:AY156, INDIRECT("AE" &amp; ROW()), AP116:AP156, "💲", AS116:AS156, "Familiar") +
        SUMIFS(AR116:AR156, AY116:AY156, INDIRECT("AE" &amp; ROW()), AP116:AP156, "📦", AS116:AS156, "Familiar")
    ) / 2
)  -
(
    (
        SUMIFS(AR116:AR156, AY116:AY156, INDIRECT("AE" &amp; ROW()), AP116:AP156, "💲", AS116:AS156, "Exonerado ADH") +
        SUMIFS(AR116:AR156, AY116:AY156, INDIRECT("AE" &amp; ROW()), AP116:AP156, "📦", AS116:AS156, "Exonerado ADH")
    ) / 2
)  -
(
    (
        SUMIFS(AR116:AR156, AY116:AY156, INDIRECT("AE" &amp; ROW()), AP116:AP156, "💲", AS116:AS156, "Exonerado Doctor") +
        SUMIFS(AR116:AR156, AY116:AY156, INDIRECT("AE" &amp; ROW()), AP116:AP156, "📦", AS116:AS156, "Exonerado Doctor")
    ) / 2
)</f>
        <v>0</v>
      </c>
      <c r="AK152" s="139">
        <f t="array" aca="1" ref="AK152" ca="1">(
    SUMIFS(AR116:AR156, AY116:AY156, INDIRECT("AE" &amp; ROW()), AP116:AP156, "💲") +
    SUMIFS(AR116:AR156, AY116:AY156, INDIRECT("AE" &amp; ROW()), AP116:AP156, "📦")
) -
(
    SUMIFS(AR116:AR156, AY116:AY156, INDIRECT("AE" &amp; ROW()), AP116:AP156, "💲", AS116:AS156, "Familiar") +
    SUMIFS(AR116:AR156, AY116:AY156, INDIRECT("AE" &amp; ROW()), AP116:AP156, "📦", AS116:AS156, "Familiar")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SUMIFS(AR116:AR156, AY116:AY156, INDIRECT("AE" &amp; ROW()), AP116:AP156, "💲", AS116:AS156, "Exonerado ADH") +
    SUMIFS(AR116:AR156, AY116:AY156, INDIRECT("AE" &amp; ROW()), AP116:AP156, "📦", AS116:AS156, "Exonerado ADH")
) -
(
    (
        SUMIFS(AR116:AR156, AY116:AY156, INDIRECT("AE" &amp; ROW()), AP116:AP156, "💲", AS116:AS156, "Exonerado Doctor") +
        SUMIFS(AR116:AR156, AY116:AY156, INDIRECT("AE" &amp; ROW()), AP116:AP156, "📦", AS116:AS156, "Exonerado Doctor")
    ) / 2
) -
(
    (
        SUMIFS(AR116:AR156, AY116:AY156, INDIRECT("AE" &amp; ROW()), AP116:AP156, "💲", AS116:AS156, "") +
        SUMIFS(AR116:AR156, AY116:AY156, INDIRECT("AE" &amp; ROW()), AP116:AP156, "📦", AS116:AS156, "")
    ) / 2
)</f>
        <v>0</v>
      </c>
      <c r="AL152" s="140">
        <f t="array" aca="1" ref="AL152" ca="1">(
    SUMIFS(AR116:AR156, AY116:AY156, INDIRECT("AE" &amp; ROW()), AP116:AP156, "💲") +
    SUMIFS(AR116:AR156, AY116:AY156, INDIRECT("AE" &amp; ROW()), AP116:AP156, "📦")
) -
(
    (
        SUMIFS(AR116:AR156, AY116:AY156, INDIRECT("AE" &amp; ROW()), AP116:AP156, "💲", AS116:AS156, "Familiar") +
        SUMIFS(AR116:AR156, AY116:AY156, INDIRECT("AE" &amp; ROW()), AP116:AP156, "📦", AS116:AS156, "Familiar")
    ) / 2
) -
(
    (
        SUMIFS(AR116:AR156, AY116:AY156, INDIRECT("AE" &amp; ROW()), AP116:AP156, "💲", AS116:AS156, "Participante") +
        SUMIFS(AR116:AR156, AY116:AY156, INDIRECT("AE" &amp; ROW()), AP116:AP156, "📦", AS116:AS156, "Participante")
    ) / 2
) -
(
    (
        SUMIFS(AR116:AR156, AY116:AY156, INDIRECT("AE" &amp; ROW()), AP116:AP156, "💲", AS116:AS156, "Empleado") +
        SUMIFS(AR116:AR156, AY116:AY156, INDIRECT("AE" &amp; ROW()), AP116:AP156, "📦", AS116:AS156, "Empleado")
    ) / 2
) -
(
    (
        SUMIFS(AR116:AR156, AY116:AY156, INDIRECT("AE" &amp; ROW()), AP116:AP156, "💲", AS116:AS156, "Exonerado ADH") +
        SUMIFS(AR116:AR156, AY116:AY156, INDIRECT("AE" &amp; ROW()), AP116:AP156, "📦", AS116:AS156, "Exonerado ADH")
    ) / 2
) -
(
    SUMIFS(AR116:AR156, AY116:AY156, INDIRECT("AE" &amp; ROW()), AP116:AP156, "💲", AS116:AS156, "Exonerado Doctor") +
    SUMIFS(AR116:AR156, AY116:AY156, INDIRECT("AE" &amp; ROW()), AP116:AP156, "📦", AS116:AS156, "Exonerado Doctor")
) -
(
    (
        SUMIFS(AR116:AR156, AY116:AY156, INDIRECT("AE" &amp; ROW()), AP116:AP156, "💲", AS116:AS156, "") +
        SUMIFS(AR116:AR156, AY116:AY156, INDIRECT("AE" &amp; ROW()), AP116:AP156, "📦", AS116:AS156, "")
    ) / 2
)</f>
        <v>0</v>
      </c>
      <c r="AM152" s="48"/>
      <c r="AN152" s="156"/>
      <c r="AO152" s="156"/>
      <c r="AP152" s="156"/>
      <c r="AQ152" s="156">
        <f>L160</f>
        <v>0</v>
      </c>
      <c r="AR152" s="156"/>
      <c r="AS152" s="156"/>
      <c r="AT152" s="156"/>
      <c r="AU152" s="156"/>
      <c r="AV152" s="156"/>
      <c r="AW152" s="156"/>
      <c r="AX152" s="156"/>
      <c r="AY152" s="156">
        <f>N155</f>
        <v>0</v>
      </c>
      <c r="AZ152" s="48"/>
      <c r="BA152" s="48"/>
      <c r="BB152" s="48"/>
      <c r="BC152" s="48"/>
      <c r="BD152" s="48"/>
      <c r="BE152" s="48"/>
      <c r="BF152" s="48"/>
      <c r="BG152" s="48"/>
      <c r="BH152" s="48"/>
      <c r="BI152" s="48"/>
      <c r="BJ152" s="48"/>
      <c r="BK152" s="48"/>
      <c r="BL152" s="48"/>
      <c r="BM152" s="48"/>
      <c r="BN152" s="48"/>
    </row>
    <row r="153" spans="1:66" ht="11.25" customHeight="1">
      <c r="A153" s="220"/>
      <c r="B153" s="38"/>
      <c r="C153" s="205"/>
      <c r="D153" s="208"/>
      <c r="E153" s="57" t="s">
        <v>42</v>
      </c>
      <c r="F153" s="58" t="str">
        <f>IF(D152&lt;&gt;"", VLOOKUP(D152,'Base de Datos'!$A$2:$D1268,3,FALSE()),"")</f>
        <v/>
      </c>
      <c r="G153" s="205"/>
      <c r="H153" s="208"/>
      <c r="I153" s="57" t="s">
        <v>42</v>
      </c>
      <c r="J153" s="58" t="str">
        <f>IF(H152&lt;&gt;"", VLOOKUP(H152,'Base de Datos'!$A$2:$D1268,3,FALSE()),"")</f>
        <v/>
      </c>
      <c r="K153" s="205"/>
      <c r="L153" s="208"/>
      <c r="M153" s="57" t="s">
        <v>42</v>
      </c>
      <c r="N153" s="58" t="str">
        <f>IF(L152&lt;&gt;"", VLOOKUP(L152,'Base de Datos'!$A$2:$D1268,3,FALSE()),"")</f>
        <v/>
      </c>
      <c r="O153" s="43"/>
      <c r="P153" s="163"/>
      <c r="Q153" s="3"/>
      <c r="R153" s="15"/>
      <c r="S153" s="229"/>
      <c r="T153" s="230"/>
      <c r="U153" s="59"/>
      <c r="V153" s="47"/>
      <c r="W153" s="229"/>
      <c r="X153" s="230"/>
      <c r="Y153" s="59"/>
      <c r="Z153" s="47"/>
      <c r="AA153" s="229"/>
      <c r="AB153" s="230"/>
      <c r="AC153" s="59"/>
      <c r="AD153" s="48"/>
      <c r="AE153" s="240" t="s">
        <v>45</v>
      </c>
      <c r="AF153" s="230"/>
      <c r="AG153" s="161">
        <f t="array" aca="1" ref="AG153" ca="1">COUNTIFS(AP116:AP156, "💲", AY116:AY156, INDIRECT("AE" &amp; ROW())) + COUNTIFS(AP116:AP156, "📦", AY116:AY156, INDIRECT("AE" &amp; ROW())) + COUNTIFS(AP116:AP156, "✅", AY116:AY156, INDIRECT("AE" &amp; ROW()))</f>
        <v>0</v>
      </c>
      <c r="AH153" s="162">
        <f t="array" aca="1" ref="AH153" ca="1">COUNTIFS(AP116:AP156, "💲", AY116:AY156, INDIRECT("AE" &amp; ROW())) + COUNTIFS(AP116:AP156, "📦", AY116:AY156, INDIRECT("AE" &amp; ROW()))</f>
        <v>0</v>
      </c>
      <c r="AI153" s="139">
        <f t="array" aca="1" ref="AI153" ca="1">SUMIFS(AR116:AR156, AY116:AY156, INDIRECT("AE" &amp; ROW()), AP116:AP156, "💲") + SUMIFS(AR116:AR156, AY116:AY156, INDIRECT("AE" &amp; ROW()), AP116:AP156, "📦")</f>
        <v>0</v>
      </c>
      <c r="AJ153" s="139">
        <f t="array" aca="1" ref="AJ153" ca="1">(
    SUMIFS(AR116:AR156, AY116:AY156, INDIRECT("AE" &amp; ROW()), AP116:AP156, "💲") +
    SUMIFS(AR116:AR156, AY116:AY156, INDIRECT("AE" &amp; ROW()), AP116:AP156, "📦")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
        SUMIFS(AR116:AR156, AY116:AY156, INDIRECT("AE" &amp; ROW()), AP116:AP156, "💲", AS116:AS156, "Familiar") +
        SUMIFS(AR116:AR156, AY116:AY156, INDIRECT("AE" &amp; ROW()), AP116:AP156, "📦", AS116:AS156, "Familiar")
    ) / 2
)  -
(
    (
        SUMIFS(AR116:AR156, AY116:AY156, INDIRECT("AE" &amp; ROW()), AP116:AP156, "💲", AS116:AS156, "Exonerado ADH") +
        SUMIFS(AR116:AR156, AY116:AY156, INDIRECT("AE" &amp; ROW()), AP116:AP156, "📦", AS116:AS156, "Exonerado ADH")
    ) / 2
)  -
(
    (
        SUMIFS(AR116:AR156, AY116:AY156, INDIRECT("AE" &amp; ROW()), AP116:AP156, "💲", AS116:AS156, "Exonerado Doctor") +
        SUMIFS(AR116:AR156, AY116:AY156, INDIRECT("AE" &amp; ROW()), AP116:AP156, "📦", AS116:AS156, "Exonerado Doctor")
    ) / 2
)</f>
        <v>0</v>
      </c>
      <c r="AK153" s="139">
        <f t="array" aca="1" ref="AK153" ca="1">(
    SUMIFS(AR116:AR156, AY116:AY156, INDIRECT("AE" &amp; ROW()), AP116:AP156, "💲") +
    SUMIFS(AR116:AR156, AY116:AY156, INDIRECT("AE" &amp; ROW()), AP116:AP156, "📦")
) -
(
    SUMIFS(AR116:AR156, AY116:AY156, INDIRECT("AE" &amp; ROW()), AP116:AP156, "💲", AS116:AS156, "Familiar") +
    SUMIFS(AR116:AR156, AY116:AY156, INDIRECT("AE" &amp; ROW()), AP116:AP156, "📦", AS116:AS156, "Familiar")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SUMIFS(AR116:AR156, AY116:AY156, INDIRECT("AE" &amp; ROW()), AP116:AP156, "💲", AS116:AS156, "Exonerado ADH") +
    SUMIFS(AR116:AR156, AY116:AY156, INDIRECT("AE" &amp; ROW()), AP116:AP156, "📦", AS116:AS156, "Exonerado ADH")
) -
(
    (
        SUMIFS(AR116:AR156, AY116:AY156, INDIRECT("AE" &amp; ROW()), AP116:AP156, "💲", AS116:AS156, "Exonerado Doctor") +
        SUMIFS(AR116:AR156, AY116:AY156, INDIRECT("AE" &amp; ROW()), AP116:AP156, "📦", AS116:AS156, "Exonerado Doctor")
    ) / 2
) -
(
    (
        SUMIFS(AR116:AR156, AY116:AY156, INDIRECT("AE" &amp; ROW()), AP116:AP156, "💲", AS116:AS156, "") +
        SUMIFS(AR116:AR156, AY116:AY156, INDIRECT("AE" &amp; ROW()), AP116:AP156, "📦", AS116:AS156, "")
    ) / 2
)</f>
        <v>0</v>
      </c>
      <c r="AL153" s="140">
        <f t="array" aca="1" ref="AL153" ca="1">(
    SUMIFS(AR116:AR156, AY116:AY156, INDIRECT("AE" &amp; ROW()), AP116:AP156, "💲") +
    SUMIFS(AR116:AR156, AY116:AY156, INDIRECT("AE" &amp; ROW()), AP116:AP156, "📦")
) -
(
    (
        SUMIFS(AR116:AR156, AY116:AY156, INDIRECT("AE" &amp; ROW()), AP116:AP156, "💲", AS116:AS156, "Familiar") +
        SUMIFS(AR116:AR156, AY116:AY156, INDIRECT("AE" &amp; ROW()), AP116:AP156, "📦", AS116:AS156, "Familiar")
    ) / 2
) -
(
    (
        SUMIFS(AR116:AR156, AY116:AY156, INDIRECT("AE" &amp; ROW()), AP116:AP156, "💲", AS116:AS156, "Participante") +
        SUMIFS(AR116:AR156, AY116:AY156, INDIRECT("AE" &amp; ROW()), AP116:AP156, "📦", AS116:AS156, "Participante")
    ) / 2
) -
(
    (
        SUMIFS(AR116:AR156, AY116:AY156, INDIRECT("AE" &amp; ROW()), AP116:AP156, "💲", AS116:AS156, "Empleado") +
        SUMIFS(AR116:AR156, AY116:AY156, INDIRECT("AE" &amp; ROW()), AP116:AP156, "📦", AS116:AS156, "Empleado")
    ) / 2
) -
(
    (
        SUMIFS(AR116:AR156, AY116:AY156, INDIRECT("AE" &amp; ROW()), AP116:AP156, "💲", AS116:AS156, "Exonerado ADH") +
        SUMIFS(AR116:AR156, AY116:AY156, INDIRECT("AE" &amp; ROW()), AP116:AP156, "📦", AS116:AS156, "Exonerado ADH")
    ) / 2
) -
(
    SUMIFS(AR116:AR156, AY116:AY156, INDIRECT("AE" &amp; ROW()), AP116:AP156, "💲", AS116:AS156, "Exonerado Doctor") +
    SUMIFS(AR116:AR156, AY116:AY156, INDIRECT("AE" &amp; ROW()), AP116:AP156, "📦", AS116:AS156, "Exonerado Doctor")
) -
(
    (
        SUMIFS(AR116:AR156, AY116:AY156, INDIRECT("AE" &amp; ROW()), AP116:AP156, "💲", AS116:AS156, "") +
        SUMIFS(AR116:AR156, AY116:AY156, INDIRECT("AE" &amp; ROW()), AP116:AP156, "📦", AS116:AS156, "")
    ) / 2
)</f>
        <v>0</v>
      </c>
      <c r="AM153" s="48"/>
      <c r="AN153" s="156"/>
      <c r="AO153" s="156"/>
      <c r="AP153" s="156"/>
      <c r="AQ153" s="156">
        <f>L164</f>
        <v>0</v>
      </c>
      <c r="AR153" s="156"/>
      <c r="AS153" s="156"/>
      <c r="AT153" s="156"/>
      <c r="AU153" s="156"/>
      <c r="AV153" s="156"/>
      <c r="AW153" s="156"/>
      <c r="AX153" s="156"/>
      <c r="AY153" s="156">
        <f>N159</f>
        <v>0</v>
      </c>
      <c r="AZ153" s="48"/>
      <c r="BA153" s="48"/>
      <c r="BB153" s="48"/>
      <c r="BC153" s="48"/>
      <c r="BD153" s="48"/>
      <c r="BE153" s="48"/>
      <c r="BF153" s="48"/>
      <c r="BG153" s="48"/>
      <c r="BH153" s="48"/>
      <c r="BI153" s="48"/>
      <c r="BJ153" s="48"/>
      <c r="BK153" s="48"/>
      <c r="BL153" s="48"/>
      <c r="BM153" s="48"/>
      <c r="BN153" s="48"/>
    </row>
    <row r="154" spans="1:66" ht="11.25" customHeight="1">
      <c r="A154" s="220"/>
      <c r="B154" s="38"/>
      <c r="C154" s="205"/>
      <c r="D154" s="208"/>
      <c r="E154" s="57" t="s">
        <v>44</v>
      </c>
      <c r="F154" s="58" t="str">
        <f>IF(D152&lt;&gt;"", VLOOKUP(D152,'Base de Datos'!$A$2:$D1268,4,FALSE()),"")</f>
        <v/>
      </c>
      <c r="G154" s="205"/>
      <c r="H154" s="208"/>
      <c r="I154" s="57" t="s">
        <v>44</v>
      </c>
      <c r="J154" s="58" t="str">
        <f>IF(H152&lt;&gt;"", VLOOKUP(H152,'Base de Datos'!$A$2:$D1268,4,FALSE()),"")</f>
        <v/>
      </c>
      <c r="K154" s="205"/>
      <c r="L154" s="208"/>
      <c r="M154" s="57" t="s">
        <v>44</v>
      </c>
      <c r="N154" s="58" t="str">
        <f>IF(L152&lt;&gt;"", VLOOKUP(L152,'Base de Datos'!$A$2:$D1268,4,FALSE()),"")</f>
        <v/>
      </c>
      <c r="O154" s="43"/>
      <c r="P154" s="163"/>
      <c r="Q154" s="3"/>
      <c r="R154" s="15"/>
      <c r="S154" s="229"/>
      <c r="T154" s="230"/>
      <c r="U154" s="59"/>
      <c r="V154" s="47"/>
      <c r="W154" s="229"/>
      <c r="X154" s="230"/>
      <c r="Y154" s="59"/>
      <c r="Z154" s="47"/>
      <c r="AA154" s="229"/>
      <c r="AB154" s="230"/>
      <c r="AC154" s="59"/>
      <c r="AD154" s="48"/>
      <c r="AE154" s="240" t="s">
        <v>47</v>
      </c>
      <c r="AF154" s="230"/>
      <c r="AG154" s="161">
        <f t="array" aca="1" ref="AG154" ca="1">COUNTIFS(AP116:AP156, "💲", AY116:AY156, INDIRECT("AE" &amp; ROW())) + COUNTIFS(AP116:AP156, "📦", AY116:AY156, INDIRECT("AE" &amp; ROW())) + COUNTIFS(AP116:AP156, "✅", AY116:AY156, INDIRECT("AE" &amp; ROW()))</f>
        <v>0</v>
      </c>
      <c r="AH154" s="162">
        <f t="array" aca="1" ref="AH154" ca="1">COUNTIFS(AP116:AP156, "💲", AY116:AY156, INDIRECT("AE" &amp; ROW())) + COUNTIFS(AP116:AP156, "📦", AY116:AY156, INDIRECT("AE" &amp; ROW()))</f>
        <v>0</v>
      </c>
      <c r="AI154" s="139">
        <f t="array" aca="1" ref="AI154" ca="1">SUMIFS(AR116:AR156, AY116:AY156, INDIRECT("AE" &amp; ROW()), AP116:AP156, "💲") + SUMIFS(AR116:AR156, AY116:AY156, INDIRECT("AE" &amp; ROW()), AP116:AP156, "📦")</f>
        <v>0</v>
      </c>
      <c r="AJ154" s="139">
        <f t="array" aca="1" ref="AJ154" ca="1">(
    SUMIFS(AR116:AR156, AY116:AY156, INDIRECT("AE" &amp; ROW()), AP116:AP156, "💲") +
    SUMIFS(AR116:AR156, AY116:AY156, INDIRECT("AE" &amp; ROW()), AP116:AP156, "📦")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
        SUMIFS(AR116:AR156, AY116:AY156, INDIRECT("AE" &amp; ROW()), AP116:AP156, "💲", AS116:AS156, "Familiar") +
        SUMIFS(AR116:AR156, AY116:AY156, INDIRECT("AE" &amp; ROW()), AP116:AP156, "📦", AS116:AS156, "Familiar")
    ) / 2
)  -
(
    (
        SUMIFS(AR116:AR156, AY116:AY156, INDIRECT("AE" &amp; ROW()), AP116:AP156, "💲", AS116:AS156, "Exonerado ADH") +
        SUMIFS(AR116:AR156, AY116:AY156, INDIRECT("AE" &amp; ROW()), AP116:AP156, "📦", AS116:AS156, "Exonerado ADH")
    ) / 2
)  -
(
    (
        SUMIFS(AR116:AR156, AY116:AY156, INDIRECT("AE" &amp; ROW()), AP116:AP156, "💲", AS116:AS156, "Exonerado Doctor") +
        SUMIFS(AR116:AR156, AY116:AY156, INDIRECT("AE" &amp; ROW()), AP116:AP156, "📦", AS116:AS156, "Exonerado Doctor")
    ) / 2
)</f>
        <v>0</v>
      </c>
      <c r="AK154" s="139">
        <f t="array" aca="1" ref="AK154" ca="1">(
    SUMIFS(AR116:AR156, AY116:AY156, INDIRECT("AE" &amp; ROW()), AP116:AP156, "💲") +
    SUMIFS(AR116:AR156, AY116:AY156, INDIRECT("AE" &amp; ROW()), AP116:AP156, "📦")
) -
(
    SUMIFS(AR116:AR156, AY116:AY156, INDIRECT("AE" &amp; ROW()), AP116:AP156, "💲", AS116:AS156, "Familiar") +
    SUMIFS(AR116:AR156, AY116:AY156, INDIRECT("AE" &amp; ROW()), AP116:AP156, "📦", AS116:AS156, "Familiar")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SUMIFS(AR116:AR156, AY116:AY156, INDIRECT("AE" &amp; ROW()), AP116:AP156, "💲", AS116:AS156, "Exonerado ADH") +
    SUMIFS(AR116:AR156, AY116:AY156, INDIRECT("AE" &amp; ROW()), AP116:AP156, "📦", AS116:AS156, "Exonerado ADH")
) -
(
    (
        SUMIFS(AR116:AR156, AY116:AY156, INDIRECT("AE" &amp; ROW()), AP116:AP156, "💲", AS116:AS156, "Exonerado Doctor") +
        SUMIFS(AR116:AR156, AY116:AY156, INDIRECT("AE" &amp; ROW()), AP116:AP156, "📦", AS116:AS156, "Exonerado Doctor")
    ) / 2
) -
(
    (
        SUMIFS(AR116:AR156, AY116:AY156, INDIRECT("AE" &amp; ROW()), AP116:AP156, "💲", AS116:AS156, "") +
        SUMIFS(AR116:AR156, AY116:AY156, INDIRECT("AE" &amp; ROW()), AP116:AP156, "📦", AS116:AS156, "")
    ) / 2
)</f>
        <v>0</v>
      </c>
      <c r="AL154" s="140">
        <f t="array" aca="1" ref="AL154" ca="1">(
    SUMIFS(AR116:AR156, AY116:AY156, INDIRECT("AE" &amp; ROW()), AP116:AP156, "💲") +
    SUMIFS(AR116:AR156, AY116:AY156, INDIRECT("AE" &amp; ROW()), AP116:AP156, "📦")
) -
(
    (
        SUMIFS(AR116:AR156, AY116:AY156, INDIRECT("AE" &amp; ROW()), AP116:AP156, "💲", AS116:AS156, "Familiar") +
        SUMIFS(AR116:AR156, AY116:AY156, INDIRECT("AE" &amp; ROW()), AP116:AP156, "📦", AS116:AS156, "Familiar")
    ) / 2
) -
(
    (
        SUMIFS(AR116:AR156, AY116:AY156, INDIRECT("AE" &amp; ROW()), AP116:AP156, "💲", AS116:AS156, "Participante") +
        SUMIFS(AR116:AR156, AY116:AY156, INDIRECT("AE" &amp; ROW()), AP116:AP156, "📦", AS116:AS156, "Participante")
    ) / 2
) -
(
    (
        SUMIFS(AR116:AR156, AY116:AY156, INDIRECT("AE" &amp; ROW()), AP116:AP156, "💲", AS116:AS156, "Empleado") +
        SUMIFS(AR116:AR156, AY116:AY156, INDIRECT("AE" &amp; ROW()), AP116:AP156, "📦", AS116:AS156, "Empleado")
    ) / 2
) -
(
    (
        SUMIFS(AR116:AR156, AY116:AY156, INDIRECT("AE" &amp; ROW()), AP116:AP156, "💲", AS116:AS156, "Exonerado ADH") +
        SUMIFS(AR116:AR156, AY116:AY156, INDIRECT("AE" &amp; ROW()), AP116:AP156, "📦", AS116:AS156, "Exonerado ADH")
    ) / 2
) -
(
    SUMIFS(AR116:AR156, AY116:AY156, INDIRECT("AE" &amp; ROW()), AP116:AP156, "💲", AS116:AS156, "Exonerado Doctor") +
    SUMIFS(AR116:AR156, AY116:AY156, INDIRECT("AE" &amp; ROW()), AP116:AP156, "📦", AS116:AS156, "Exonerado Doctor")
) -
(
    (
        SUMIFS(AR116:AR156, AY116:AY156, INDIRECT("AE" &amp; ROW()), AP116:AP156, "💲", AS116:AS156, "") +
        SUMIFS(AR116:AR156, AY116:AY156, INDIRECT("AE" &amp; ROW()), AP116:AP156, "📦", AS116:AS156, "")
    ) / 2
)</f>
        <v>0</v>
      </c>
      <c r="AM154" s="48"/>
      <c r="AN154" s="156"/>
      <c r="AO154" s="156"/>
      <c r="AP154" s="156"/>
      <c r="AQ154" s="156"/>
      <c r="AR154" s="156"/>
      <c r="AS154" s="156"/>
      <c r="AT154" s="156"/>
      <c r="AU154" s="156"/>
      <c r="AV154" s="156"/>
      <c r="AW154" s="156"/>
      <c r="AX154" s="156"/>
      <c r="AY154" s="156">
        <f>N163</f>
        <v>0</v>
      </c>
      <c r="AZ154" s="48"/>
      <c r="BA154" s="48"/>
      <c r="BB154" s="48"/>
      <c r="BC154" s="48"/>
      <c r="BD154" s="48"/>
      <c r="BE154" s="48"/>
      <c r="BF154" s="48"/>
      <c r="BG154" s="48"/>
      <c r="BH154" s="48"/>
      <c r="BI154" s="48"/>
      <c r="BJ154" s="48"/>
      <c r="BK154" s="48"/>
      <c r="BL154" s="48"/>
      <c r="BM154" s="48"/>
      <c r="BN154" s="48"/>
    </row>
    <row r="155" spans="1:66" ht="11.25" customHeight="1">
      <c r="A155" s="221"/>
      <c r="B155" s="38"/>
      <c r="C155" s="206"/>
      <c r="D155" s="209"/>
      <c r="E155" s="85" t="s">
        <v>46</v>
      </c>
      <c r="F155" s="86"/>
      <c r="G155" s="206"/>
      <c r="H155" s="209"/>
      <c r="I155" s="85" t="s">
        <v>46</v>
      </c>
      <c r="J155" s="108"/>
      <c r="K155" s="206"/>
      <c r="L155" s="209"/>
      <c r="M155" s="85" t="s">
        <v>46</v>
      </c>
      <c r="N155" s="108"/>
      <c r="O155" s="43"/>
      <c r="P155" s="163"/>
      <c r="Q155" s="3"/>
      <c r="R155" s="15"/>
      <c r="S155" s="227" t="str">
        <f>IF(OR(S152="Empleado",S152="Familiar"),"Nombre del Empleado","N° Factura")</f>
        <v>N° Factura</v>
      </c>
      <c r="T155" s="228"/>
      <c r="U155" s="89"/>
      <c r="V155" s="47"/>
      <c r="W155" s="227" t="str">
        <f>IF(OR(W152="Empleado",W152="Familiar"),"Nombre del Empleado","N° Factura")</f>
        <v>N° Factura</v>
      </c>
      <c r="X155" s="228"/>
      <c r="Y155" s="89"/>
      <c r="Z155" s="47"/>
      <c r="AA155" s="227" t="str">
        <f>IF(OR(AA152="Empleado",AA152="Familiar"),"Nombre del Empleado","N° Factura")</f>
        <v>N° Factura</v>
      </c>
      <c r="AB155" s="228"/>
      <c r="AC155" s="111"/>
      <c r="AD155" s="48"/>
      <c r="AE155" s="240" t="s">
        <v>48</v>
      </c>
      <c r="AF155" s="230"/>
      <c r="AG155" s="161">
        <f t="array" aca="1" ref="AG155" ca="1">COUNTIFS(AP116:AP156, "💲", AY116:AY156, INDIRECT("AE" &amp; ROW())) + COUNTIFS(AP116:AP156, "📦", AY116:AY156, INDIRECT("AE" &amp; ROW())) + COUNTIFS(AP116:AP156, "✅", AY116:AY156, INDIRECT("AE" &amp; ROW()))</f>
        <v>0</v>
      </c>
      <c r="AH155" s="162">
        <f t="array" aca="1" ref="AH155" ca="1">COUNTIFS(AP116:AP156, "💲", AY116:AY156, INDIRECT("AE" &amp; ROW())) + COUNTIFS(AP116:AP156, "📦", AY116:AY156, INDIRECT("AE" &amp; ROW()))</f>
        <v>0</v>
      </c>
      <c r="AI155" s="139">
        <f t="array" aca="1" ref="AI155" ca="1">SUMIFS(AR116:AR156, AY116:AY156, INDIRECT("AE" &amp; ROW()), AP116:AP156, "💲") + SUMIFS(AR116:AR156, AY116:AY156, INDIRECT("AE" &amp; ROW()), AP116:AP156, "📦")</f>
        <v>0</v>
      </c>
      <c r="AJ155" s="139">
        <f t="array" aca="1" ref="AJ155" ca="1">(
    SUMIFS(AR116:AR156, AY116:AY156, INDIRECT("AE" &amp; ROW()), AP116:AP156, "💲") +
    SUMIFS(AR116:AR156, AY116:AY156, INDIRECT("AE" &amp; ROW()), AP116:AP156, "📦")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
        SUMIFS(AR116:AR156, AY116:AY156, INDIRECT("AE" &amp; ROW()), AP116:AP156, "💲", AS116:AS156, "Familiar") +
        SUMIFS(AR116:AR156, AY116:AY156, INDIRECT("AE" &amp; ROW()), AP116:AP156, "📦", AS116:AS156, "Familiar")
    ) / 2
)  -
(
    (
        SUMIFS(AR116:AR156, AY116:AY156, INDIRECT("AE" &amp; ROW()), AP116:AP156, "💲", AS116:AS156, "Exonerado ADH") +
        SUMIFS(AR116:AR156, AY116:AY156, INDIRECT("AE" &amp; ROW()), AP116:AP156, "📦", AS116:AS156, "Exonerado ADH")
    ) / 2
)  -
(
    (
        SUMIFS(AR116:AR156, AY116:AY156, INDIRECT("AE" &amp; ROW()), AP116:AP156, "💲", AS116:AS156, "Exonerado Doctor") +
        SUMIFS(AR116:AR156, AY116:AY156, INDIRECT("AE" &amp; ROW()), AP116:AP156, "📦", AS116:AS156, "Exonerado Doctor")
    ) / 2
)</f>
        <v>0</v>
      </c>
      <c r="AK155" s="139">
        <f t="array" aca="1" ref="AK155" ca="1">(
    SUMIFS(AR116:AR156, AY116:AY156, INDIRECT("AE" &amp; ROW()), AP116:AP156, "💲") +
    SUMIFS(AR116:AR156, AY116:AY156, INDIRECT("AE" &amp; ROW()), AP116:AP156, "📦")
) -
(
    SUMIFS(AR116:AR156, AY116:AY156, INDIRECT("AE" &amp; ROW()), AP116:AP156, "💲", AS116:AS156, "Familiar") +
    SUMIFS(AR116:AR156, AY116:AY156, INDIRECT("AE" &amp; ROW()), AP116:AP156, "📦", AS116:AS156, "Familiar")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SUMIFS(AR116:AR156, AY116:AY156, INDIRECT("AE" &amp; ROW()), AP116:AP156, "💲", AS116:AS156, "Exonerado ADH") +
    SUMIFS(AR116:AR156, AY116:AY156, INDIRECT("AE" &amp; ROW()), AP116:AP156, "📦", AS116:AS156, "Exonerado ADH")
) -
(
    (
        SUMIFS(AR116:AR156, AY116:AY156, INDIRECT("AE" &amp; ROW()), AP116:AP156, "💲", AS116:AS156, "Exonerado Doctor") +
        SUMIFS(AR116:AR156, AY116:AY156, INDIRECT("AE" &amp; ROW()), AP116:AP156, "📦", AS116:AS156, "Exonerado Doctor")
    ) / 2
) -
(
    (
        SUMIFS(AR116:AR156, AY116:AY156, INDIRECT("AE" &amp; ROW()), AP116:AP156, "💲", AS116:AS156, "") +
        SUMIFS(AR116:AR156, AY116:AY156, INDIRECT("AE" &amp; ROW()), AP116:AP156, "📦", AS116:AS156, "")
    ) / 2
)</f>
        <v>0</v>
      </c>
      <c r="AL155" s="140">
        <f t="array" aca="1" ref="AL155" ca="1">(
    SUMIFS(AR116:AR156, AY116:AY156, INDIRECT("AE" &amp; ROW()), AP116:AP156, "💲") +
    SUMIFS(AR116:AR156, AY116:AY156, INDIRECT("AE" &amp; ROW()), AP116:AP156, "📦")
) -
(
    (
        SUMIFS(AR116:AR156, AY116:AY156, INDIRECT("AE" &amp; ROW()), AP116:AP156, "💲", AS116:AS156, "Familiar") +
        SUMIFS(AR116:AR156, AY116:AY156, INDIRECT("AE" &amp; ROW()), AP116:AP156, "📦", AS116:AS156, "Familiar")
    ) / 2
) -
(
    (
        SUMIFS(AR116:AR156, AY116:AY156, INDIRECT("AE" &amp; ROW()), AP116:AP156, "💲", AS116:AS156, "Participante") +
        SUMIFS(AR116:AR156, AY116:AY156, INDIRECT("AE" &amp; ROW()), AP116:AP156, "📦", AS116:AS156, "Participante")
    ) / 2
) -
(
    (
        SUMIFS(AR116:AR156, AY116:AY156, INDIRECT("AE" &amp; ROW()), AP116:AP156, "💲", AS116:AS156, "Empleado") +
        SUMIFS(AR116:AR156, AY116:AY156, INDIRECT("AE" &amp; ROW()), AP116:AP156, "📦", AS116:AS156, "Empleado")
    ) / 2
) -
(
    (
        SUMIFS(AR116:AR156, AY116:AY156, INDIRECT("AE" &amp; ROW()), AP116:AP156, "💲", AS116:AS156, "Exonerado ADH") +
        SUMIFS(AR116:AR156, AY116:AY156, INDIRECT("AE" &amp; ROW()), AP116:AP156, "📦", AS116:AS156, "Exonerado ADH")
    ) / 2
) -
(
    SUMIFS(AR116:AR156, AY116:AY156, INDIRECT("AE" &amp; ROW()), AP116:AP156, "💲", AS116:AS156, "Exonerado Doctor") +
    SUMIFS(AR116:AR156, AY116:AY156, INDIRECT("AE" &amp; ROW()), AP116:AP156, "📦", AS116:AS156, "Exonerado Doctor")
) -
(
    (
        SUMIFS(AR116:AR156, AY116:AY156, INDIRECT("AE" &amp; ROW()), AP116:AP156, "💲", AS116:AS156, "") +
        SUMIFS(AR116:AR156, AY116:AY156, INDIRECT("AE" &amp; ROW()), AP116:AP156, "📦", AS116:AS156, "")
    ) / 2
)</f>
        <v>0</v>
      </c>
      <c r="AM155" s="48"/>
      <c r="AN155" s="156"/>
      <c r="AO155" s="156"/>
      <c r="AP155" s="156"/>
      <c r="AQ155" s="156"/>
      <c r="AR155" s="156"/>
      <c r="AS155" s="156"/>
      <c r="AT155" s="156"/>
      <c r="AU155" s="156"/>
      <c r="AV155" s="156"/>
      <c r="AW155" s="156"/>
      <c r="AX155" s="156"/>
      <c r="AY155" s="156">
        <f>N167</f>
        <v>0</v>
      </c>
      <c r="AZ155" s="48"/>
      <c r="BA155" s="48"/>
      <c r="BB155" s="48"/>
      <c r="BC155" s="48"/>
      <c r="BD155" s="48"/>
      <c r="BE155" s="48"/>
      <c r="BF155" s="48"/>
      <c r="BG155" s="48"/>
      <c r="BH155" s="48"/>
      <c r="BI155" s="48"/>
      <c r="BJ155" s="48"/>
      <c r="BK155" s="48"/>
      <c r="BL155" s="48"/>
      <c r="BM155" s="48"/>
      <c r="BN155" s="48"/>
    </row>
    <row r="156" spans="1:66" ht="11.25" customHeight="1">
      <c r="A156" s="222">
        <f>A152+$Q$13/1440</f>
        <v>0.74999999999999978</v>
      </c>
      <c r="B156" s="38"/>
      <c r="C156" s="204"/>
      <c r="D156" s="207"/>
      <c r="E156" s="40" t="s">
        <v>36</v>
      </c>
      <c r="F156" s="42" t="str">
        <f>IF(D156&lt;&gt;"", VLOOKUP(D156,'Base de Datos'!$A$2:$D1268,2,FALSE()),"")</f>
        <v/>
      </c>
      <c r="G156" s="204"/>
      <c r="H156" s="216"/>
      <c r="I156" s="40" t="s">
        <v>36</v>
      </c>
      <c r="J156" s="42" t="str">
        <f>IF(H156&lt;&gt;"", VLOOKUP(H156,'Base de Datos'!$A$2:$D1268,2,FALSE()),"")</f>
        <v/>
      </c>
      <c r="K156" s="204"/>
      <c r="L156" s="216"/>
      <c r="M156" s="40" t="s">
        <v>36</v>
      </c>
      <c r="N156" s="42" t="str">
        <f>IF(L156&lt;&gt;"", VLOOKUP(L156,'Base de Datos'!$A$2:$D1268,2,FALSE()),"")</f>
        <v/>
      </c>
      <c r="O156" s="43"/>
      <c r="P156" s="163"/>
      <c r="Q156" s="3"/>
      <c r="R156" s="15"/>
      <c r="S156" s="45"/>
      <c r="T156" s="45" t="s">
        <v>37</v>
      </c>
      <c r="U156" s="46"/>
      <c r="V156" s="47"/>
      <c r="W156" s="45"/>
      <c r="X156" s="45" t="s">
        <v>37</v>
      </c>
      <c r="Y156" s="46"/>
      <c r="Z156" s="47"/>
      <c r="AA156" s="45"/>
      <c r="AB156" s="45" t="s">
        <v>37</v>
      </c>
      <c r="AC156" s="46"/>
      <c r="AD156" s="48"/>
      <c r="AE156" s="240" t="s">
        <v>49</v>
      </c>
      <c r="AF156" s="230"/>
      <c r="AG156" s="161">
        <f t="array" aca="1" ref="AG156" ca="1">COUNTIFS(AP116:AP156, "💲", AY116:AY156, INDIRECT("AE" &amp; ROW())) + COUNTIFS(AP116:AP156, "📦", AY116:AY156, INDIRECT("AE" &amp; ROW())) + COUNTIFS(AP116:AP156, "✅", AY116:AY156, INDIRECT("AE" &amp; ROW()))</f>
        <v>0</v>
      </c>
      <c r="AH156" s="162">
        <f t="array" aca="1" ref="AH156" ca="1">COUNTIFS(AP116:AP156, "💲", AY116:AY156, INDIRECT("AE" &amp; ROW())) + COUNTIFS(AP116:AP156, "📦", AY116:AY156, INDIRECT("AE" &amp; ROW()))</f>
        <v>0</v>
      </c>
      <c r="AI156" s="139">
        <f t="array" aca="1" ref="AI156" ca="1">SUMIFS(AR116:AR156, AY116:AY156, INDIRECT("AE" &amp; ROW()), AP116:AP156, "💲") + SUMIFS(AR116:AR156, AY116:AY156, INDIRECT("AE" &amp; ROW()), AP116:AP156, "📦")</f>
        <v>0</v>
      </c>
      <c r="AJ156" s="139">
        <f t="array" aca="1" ref="AJ156" ca="1">(
    SUMIFS(AR116:AR156, AY116:AY156, INDIRECT("AE" &amp; ROW()), AP116:AP156, "💲") +
    SUMIFS(AR116:AR156, AY116:AY156, INDIRECT("AE" &amp; ROW()), AP116:AP156, "📦")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
        SUMIFS(AR116:AR156, AY116:AY156, INDIRECT("AE" &amp; ROW()), AP116:AP156, "💲", AS116:AS156, "Familiar") +
        SUMIFS(AR116:AR156, AY116:AY156, INDIRECT("AE" &amp; ROW()), AP116:AP156, "📦", AS116:AS156, "Familiar")
    ) / 2
)  -
(
    (
        SUMIFS(AR116:AR156, AY116:AY156, INDIRECT("AE" &amp; ROW()), AP116:AP156, "💲", AS116:AS156, "Exonerado ADH") +
        SUMIFS(AR116:AR156, AY116:AY156, INDIRECT("AE" &amp; ROW()), AP116:AP156, "📦", AS116:AS156, "Exonerado ADH")
    ) / 2
)  -
(
    (
        SUMIFS(AR116:AR156, AY116:AY156, INDIRECT("AE" &amp; ROW()), AP116:AP156, "💲", AS116:AS156, "Exonerado Doctor") +
        SUMIFS(AR116:AR156, AY116:AY156, INDIRECT("AE" &amp; ROW()), AP116:AP156, "📦", AS116:AS156, "Exonerado Doctor")
    ) / 2
)</f>
        <v>0</v>
      </c>
      <c r="AK156" s="139">
        <f t="array" aca="1" ref="AK156" ca="1">(
    SUMIFS(AR116:AR156, AY116:AY156, INDIRECT("AE" &amp; ROW()), AP116:AP156, "💲") +
    SUMIFS(AR116:AR156, AY116:AY156, INDIRECT("AE" &amp; ROW()), AP116:AP156, "📦")
) -
(
    SUMIFS(AR116:AR156, AY116:AY156, INDIRECT("AE" &amp; ROW()), AP116:AP156, "💲", AS116:AS156, "Familiar") +
    SUMIFS(AR116:AR156, AY116:AY156, INDIRECT("AE" &amp; ROW()), AP116:AP156, "📦", AS116:AS156, "Familiar")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SUMIFS(AR116:AR156, AY116:AY156, INDIRECT("AE" &amp; ROW()), AP116:AP156, "💲", AS116:AS156, "Exonerado ADH") +
    SUMIFS(AR116:AR156, AY116:AY156, INDIRECT("AE" &amp; ROW()), AP116:AP156, "📦", AS116:AS156, "Exonerado ADH")
) -
(
    (
        SUMIFS(AR116:AR156, AY116:AY156, INDIRECT("AE" &amp; ROW()), AP116:AP156, "💲", AS116:AS156, "Exonerado Doctor") +
        SUMIFS(AR116:AR156, AY116:AY156, INDIRECT("AE" &amp; ROW()), AP116:AP156, "📦", AS116:AS156, "Exonerado Doctor")
    ) / 2
) -
(
    (
        SUMIFS(AR116:AR156, AY116:AY156, INDIRECT("AE" &amp; ROW()), AP116:AP156, "💲", AS116:AS156, "") +
        SUMIFS(AR116:AR156, AY116:AY156, INDIRECT("AE" &amp; ROW()), AP116:AP156, "📦", AS116:AS156, "")
    ) / 2
)</f>
        <v>0</v>
      </c>
      <c r="AL156" s="140">
        <f t="array" aca="1" ref="AL156" ca="1">(
    SUMIFS(AR116:AR156, AY116:AY156, INDIRECT("AE" &amp; ROW()), AP116:AP156, "💲") +
    SUMIFS(AR116:AR156, AY116:AY156, INDIRECT("AE" &amp; ROW()), AP116:AP156, "📦")
) -
(
    (
        SUMIFS(AR116:AR156, AY116:AY156, INDIRECT("AE" &amp; ROW()), AP116:AP156, "💲", AS116:AS156, "Familiar") +
        SUMIFS(AR116:AR156, AY116:AY156, INDIRECT("AE" &amp; ROW()), AP116:AP156, "📦", AS116:AS156, "Familiar")
    ) / 2
) -
(
    (
        SUMIFS(AR116:AR156, AY116:AY156, INDIRECT("AE" &amp; ROW()), AP116:AP156, "💲", AS116:AS156, "Participante") +
        SUMIFS(AR116:AR156, AY116:AY156, INDIRECT("AE" &amp; ROW()), AP116:AP156, "📦", AS116:AS156, "Participante")
    ) / 2
) -
(
    (
        SUMIFS(AR116:AR156, AY116:AY156, INDIRECT("AE" &amp; ROW()), AP116:AP156, "💲", AS116:AS156, "Empleado") +
        SUMIFS(AR116:AR156, AY116:AY156, INDIRECT("AE" &amp; ROW()), AP116:AP156, "📦", AS116:AS156, "Empleado")
    ) / 2
) -
(
    (
        SUMIFS(AR116:AR156, AY116:AY156, INDIRECT("AE" &amp; ROW()), AP116:AP156, "💲", AS116:AS156, "Exonerado ADH") +
        SUMIFS(AR116:AR156, AY116:AY156, INDIRECT("AE" &amp; ROW()), AP116:AP156, "📦", AS116:AS156, "Exonerado ADH")
    ) / 2
) -
(
    SUMIFS(AR116:AR156, AY116:AY156, INDIRECT("AE" &amp; ROW()), AP116:AP156, "💲", AS116:AS156, "Exonerado Doctor") +
    SUMIFS(AR116:AR156, AY116:AY156, INDIRECT("AE" &amp; ROW()), AP116:AP156, "📦", AS116:AS156, "Exonerado Doctor")
) -
(
    (
        SUMIFS(AR116:AR156, AY116:AY156, INDIRECT("AE" &amp; ROW()), AP116:AP156, "💲", AS116:AS156, "") +
        SUMIFS(AR116:AR156, AY116:AY156, INDIRECT("AE" &amp; ROW()), AP116:AP156, "📦", AS116:AS156, "")
    ) / 2
)</f>
        <v>0</v>
      </c>
      <c r="AM156" s="48"/>
      <c r="AN156" s="156"/>
      <c r="AO156" s="156"/>
      <c r="AP156" s="156"/>
      <c r="AQ156" s="156"/>
      <c r="AR156" s="156"/>
      <c r="AS156" s="156"/>
      <c r="AT156" s="156"/>
      <c r="AU156" s="156"/>
      <c r="AV156" s="156"/>
      <c r="AW156" s="156"/>
      <c r="AX156" s="156"/>
      <c r="AY156" s="156"/>
      <c r="AZ156" s="48"/>
      <c r="BA156" s="48"/>
      <c r="BB156" s="48"/>
      <c r="BC156" s="48"/>
      <c r="BD156" s="48"/>
      <c r="BE156" s="48"/>
      <c r="BF156" s="48"/>
      <c r="BG156" s="48"/>
      <c r="BH156" s="48"/>
      <c r="BI156" s="48"/>
      <c r="BJ156" s="48"/>
      <c r="BK156" s="48"/>
      <c r="BL156" s="48"/>
      <c r="BM156" s="48"/>
      <c r="BN156" s="48"/>
    </row>
    <row r="157" spans="1:66" ht="11.25" customHeight="1">
      <c r="A157" s="220"/>
      <c r="B157" s="38"/>
      <c r="C157" s="205"/>
      <c r="D157" s="208"/>
      <c r="E157" s="57" t="s">
        <v>42</v>
      </c>
      <c r="F157" s="58" t="str">
        <f>IF(D156&lt;&gt;"", VLOOKUP(D156,'Base de Datos'!$A$2:$D1268,3,FALSE()),"")</f>
        <v/>
      </c>
      <c r="G157" s="205"/>
      <c r="H157" s="208"/>
      <c r="I157" s="57" t="s">
        <v>42</v>
      </c>
      <c r="J157" s="58" t="str">
        <f>IF(H156&lt;&gt;"", VLOOKUP(H156,'Base de Datos'!$A$2:$D1268,3,FALSE()),"")</f>
        <v/>
      </c>
      <c r="K157" s="205"/>
      <c r="L157" s="208"/>
      <c r="M157" s="57" t="s">
        <v>42</v>
      </c>
      <c r="N157" s="58" t="str">
        <f>IF(L156&lt;&gt;"", VLOOKUP(L156,'Base de Datos'!$A$2:$D1268,3,FALSE()),"")</f>
        <v/>
      </c>
      <c r="O157" s="43"/>
      <c r="P157" s="163"/>
      <c r="Q157" s="3"/>
      <c r="R157" s="15"/>
      <c r="S157" s="229"/>
      <c r="T157" s="230"/>
      <c r="U157" s="59"/>
      <c r="V157" s="47"/>
      <c r="W157" s="229"/>
      <c r="X157" s="230"/>
      <c r="Y157" s="59"/>
      <c r="Z157" s="47"/>
      <c r="AA157" s="229"/>
      <c r="AB157" s="230"/>
      <c r="AC157" s="59"/>
      <c r="AD157" s="48"/>
      <c r="AE157" s="240" t="s">
        <v>51</v>
      </c>
      <c r="AF157" s="230"/>
      <c r="AG157" s="161">
        <f t="array" aca="1" ref="AG157" ca="1">COUNTIFS(AP116:AP156, "💲", AY116:AY156, INDIRECT("AE" &amp; ROW())) + COUNTIFS(AP116:AP156, "📦", AY116:AY156, INDIRECT("AE" &amp; ROW())) + COUNTIFS(AP116:AP156, "✅", AY116:AY156, INDIRECT("AE" &amp; ROW()))</f>
        <v>0</v>
      </c>
      <c r="AH157" s="162">
        <f t="array" aca="1" ref="AH157" ca="1">COUNTIFS(AP116:AP156, "💲", AY116:AY156, INDIRECT("AE" &amp; ROW())) + COUNTIFS(AP116:AP156, "📦", AY116:AY156, INDIRECT("AE" &amp; ROW()))</f>
        <v>0</v>
      </c>
      <c r="AI157" s="139">
        <f t="array" aca="1" ref="AI157" ca="1">SUMIFS(AR116:AR156, AY116:AY156, INDIRECT("AE" &amp; ROW()), AP116:AP156, "💲") + SUMIFS(AR116:AR156, AY116:AY156, INDIRECT("AE" &amp; ROW()), AP116:AP156, "📦")</f>
        <v>0</v>
      </c>
      <c r="AJ157" s="139">
        <f t="array" aca="1" ref="AJ157" ca="1">(
    SUMIFS(AR116:AR156, AY116:AY156, INDIRECT("AE" &amp; ROW()), AP116:AP156, "💲") +
    SUMIFS(AR116:AR156, AY116:AY156, INDIRECT("AE" &amp; ROW()), AP116:AP156, "📦")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
        SUMIFS(AR116:AR156, AY116:AY156, INDIRECT("AE" &amp; ROW()), AP116:AP156, "💲", AS116:AS156, "Familiar") +
        SUMIFS(AR116:AR156, AY116:AY156, INDIRECT("AE" &amp; ROW()), AP116:AP156, "📦", AS116:AS156, "Familiar")
    ) / 2
)  -
(
    (
        SUMIFS(AR116:AR156, AY116:AY156, INDIRECT("AE" &amp; ROW()), AP116:AP156, "💲", AS116:AS156, "Exonerado ADH") +
        SUMIFS(AR116:AR156, AY116:AY156, INDIRECT("AE" &amp; ROW()), AP116:AP156, "📦", AS116:AS156, "Exonerado ADH")
    ) / 2
)  -
(
    (
        SUMIFS(AR116:AR156, AY116:AY156, INDIRECT("AE" &amp; ROW()), AP116:AP156, "💲", AS116:AS156, "Exonerado Doctor") +
        SUMIFS(AR116:AR156, AY116:AY156, INDIRECT("AE" &amp; ROW()), AP116:AP156, "📦", AS116:AS156, "Exonerado Doctor")
    ) / 2
)</f>
        <v>0</v>
      </c>
      <c r="AK157" s="139">
        <f t="array" aca="1" ref="AK157" ca="1">(
    SUMIFS(AR116:AR156, AY116:AY156, INDIRECT("AE" &amp; ROW()), AP116:AP156, "💲") +
    SUMIFS(AR116:AR156, AY116:AY156, INDIRECT("AE" &amp; ROW()), AP116:AP156, "📦")
) -
(
    SUMIFS(AR116:AR156, AY116:AY156, INDIRECT("AE" &amp; ROW()), AP116:AP156, "💲", AS116:AS156, "Familiar") +
    SUMIFS(AR116:AR156, AY116:AY156, INDIRECT("AE" &amp; ROW()), AP116:AP156, "📦", AS116:AS156, "Familiar")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SUMIFS(AR116:AR156, AY116:AY156, INDIRECT("AE" &amp; ROW()), AP116:AP156, "💲", AS116:AS156, "Exonerado ADH") +
    SUMIFS(AR116:AR156, AY116:AY156, INDIRECT("AE" &amp; ROW()), AP116:AP156, "📦", AS116:AS156, "Exonerado ADH")
) -
(
    (
        SUMIFS(AR116:AR156, AY116:AY156, INDIRECT("AE" &amp; ROW()), AP116:AP156, "💲", AS116:AS156, "Exonerado Doctor") +
        SUMIFS(AR116:AR156, AY116:AY156, INDIRECT("AE" &amp; ROW()), AP116:AP156, "📦", AS116:AS156, "Exonerado Doctor")
    ) / 2
) -
(
    (
        SUMIFS(AR116:AR156, AY116:AY156, INDIRECT("AE" &amp; ROW()), AP116:AP156, "💲", AS116:AS156, "") +
        SUMIFS(AR116:AR156, AY116:AY156, INDIRECT("AE" &amp; ROW()), AP116:AP156, "📦", AS116:AS156, "")
    ) / 2
)</f>
        <v>0</v>
      </c>
      <c r="AL157" s="140">
        <f t="array" aca="1" ref="AL157" ca="1">(
    SUMIFS(AR116:AR156, AY116:AY156, INDIRECT("AE" &amp; ROW()), AP116:AP156, "💲") +
    SUMIFS(AR116:AR156, AY116:AY156, INDIRECT("AE" &amp; ROW()), AP116:AP156, "📦")
) -
(
    (
        SUMIFS(AR116:AR156, AY116:AY156, INDIRECT("AE" &amp; ROW()), AP116:AP156, "💲", AS116:AS156, "Familiar") +
        SUMIFS(AR116:AR156, AY116:AY156, INDIRECT("AE" &amp; ROW()), AP116:AP156, "📦", AS116:AS156, "Familiar")
    ) / 2
) -
(
    (
        SUMIFS(AR116:AR156, AY116:AY156, INDIRECT("AE" &amp; ROW()), AP116:AP156, "💲", AS116:AS156, "Participante") +
        SUMIFS(AR116:AR156, AY116:AY156, INDIRECT("AE" &amp; ROW()), AP116:AP156, "📦", AS116:AS156, "Participante")
    ) / 2
) -
(
    (
        SUMIFS(AR116:AR156, AY116:AY156, INDIRECT("AE" &amp; ROW()), AP116:AP156, "💲", AS116:AS156, "Empleado") +
        SUMIFS(AR116:AR156, AY116:AY156, INDIRECT("AE" &amp; ROW()), AP116:AP156, "📦", AS116:AS156, "Empleado")
    ) / 2
) -
(
    (
        SUMIFS(AR116:AR156, AY116:AY156, INDIRECT("AE" &amp; ROW()), AP116:AP156, "💲", AS116:AS156, "Exonerado ADH") +
        SUMIFS(AR116:AR156, AY116:AY156, INDIRECT("AE" &amp; ROW()), AP116:AP156, "📦", AS116:AS156, "Exonerado ADH")
    ) / 2
) -
(
    SUMIFS(AR116:AR156, AY116:AY156, INDIRECT("AE" &amp; ROW()), AP116:AP156, "💲", AS116:AS156, "Exonerado Doctor") +
    SUMIFS(AR116:AR156, AY116:AY156, INDIRECT("AE" &amp; ROW()), AP116:AP156, "📦", AS116:AS156, "Exonerado Doctor")
) -
(
    (
        SUMIFS(AR116:AR156, AY116:AY156, INDIRECT("AE" &amp; ROW()), AP116:AP156, "💲", AS116:AS156, "") +
        SUMIFS(AR116:AR156, AY116:AY156, INDIRECT("AE" &amp; ROW()), AP116:AP156, "📦", AS116:AS156, "")
    ) / 2
)</f>
        <v>0</v>
      </c>
      <c r="AM157" s="48"/>
      <c r="AN157" s="48"/>
      <c r="AO157" s="48"/>
      <c r="AP157" s="48"/>
      <c r="AQ157" s="48"/>
      <c r="AR157" s="48"/>
      <c r="AS157" s="48"/>
      <c r="AT157" s="48"/>
      <c r="AU157" s="48"/>
      <c r="AV157" s="48"/>
      <c r="AW157" s="48"/>
      <c r="AX157" s="48"/>
      <c r="AY157" s="48"/>
      <c r="AZ157" s="48"/>
      <c r="BA157" s="48"/>
      <c r="BB157" s="48"/>
      <c r="BC157" s="48"/>
      <c r="BD157" s="48"/>
      <c r="BE157" s="48"/>
      <c r="BF157" s="48"/>
      <c r="BG157" s="48"/>
      <c r="BH157" s="48"/>
      <c r="BI157" s="48"/>
      <c r="BJ157" s="48"/>
      <c r="BK157" s="48"/>
      <c r="BL157" s="48"/>
      <c r="BM157" s="48"/>
      <c r="BN157" s="48"/>
    </row>
    <row r="158" spans="1:66" ht="11.25" customHeight="1">
      <c r="A158" s="220"/>
      <c r="B158" s="38"/>
      <c r="C158" s="205"/>
      <c r="D158" s="208"/>
      <c r="E158" s="57" t="s">
        <v>44</v>
      </c>
      <c r="F158" s="58" t="str">
        <f>IF(D156&lt;&gt;"", VLOOKUP(D156,'Base de Datos'!$A$2:$D1268,4,FALSE()),"")</f>
        <v/>
      </c>
      <c r="G158" s="205"/>
      <c r="H158" s="208"/>
      <c r="I158" s="57" t="s">
        <v>44</v>
      </c>
      <c r="J158" s="58" t="str">
        <f>IF(H156&lt;&gt;"", VLOOKUP(H156,'Base de Datos'!$A$2:$D1268,4,FALSE()),"")</f>
        <v/>
      </c>
      <c r="K158" s="205"/>
      <c r="L158" s="208"/>
      <c r="M158" s="57" t="s">
        <v>44</v>
      </c>
      <c r="N158" s="58" t="str">
        <f>IF(L156&lt;&gt;"", VLOOKUP(L156,'Base de Datos'!$A$2:$D1268,4,FALSE()),"")</f>
        <v/>
      </c>
      <c r="O158" s="43"/>
      <c r="P158" s="163"/>
      <c r="Q158" s="3"/>
      <c r="R158" s="15"/>
      <c r="S158" s="229"/>
      <c r="T158" s="230"/>
      <c r="U158" s="59"/>
      <c r="V158" s="47"/>
      <c r="W158" s="229"/>
      <c r="X158" s="230"/>
      <c r="Y158" s="59"/>
      <c r="Z158" s="47"/>
      <c r="AA158" s="229"/>
      <c r="AB158" s="230"/>
      <c r="AC158" s="59"/>
      <c r="AD158" s="48"/>
      <c r="AE158" s="240" t="s">
        <v>55</v>
      </c>
      <c r="AF158" s="230"/>
      <c r="AG158" s="161">
        <f t="array" aca="1" ref="AG158" ca="1">COUNTIFS(AP116:AP156, "💲", AY116:AY156, INDIRECT("AE" &amp; ROW())) + COUNTIFS(AP116:AP156, "📦", AY116:AY156, INDIRECT("AE" &amp; ROW())) + COUNTIFS(AP116:AP156, "✅", AY116:AY156, INDIRECT("AE" &amp; ROW()))</f>
        <v>0</v>
      </c>
      <c r="AH158" s="162">
        <f t="array" aca="1" ref="AH158" ca="1">COUNTIFS(AP116:AP156, "💲", AY116:AY156, INDIRECT("AE" &amp; ROW())) + COUNTIFS(AP116:AP156, "📦", AY116:AY156, INDIRECT("AE" &amp; ROW()))</f>
        <v>0</v>
      </c>
      <c r="AI158" s="139">
        <f t="array" aca="1" ref="AI158" ca="1">SUMIFS(AR116:AR156, AY116:AY156, INDIRECT("AE" &amp; ROW()), AP116:AP156, "💲") + SUMIFS(AR116:AR156, AY116:AY156, INDIRECT("AE" &amp; ROW()), AP116:AP156, "📦")</f>
        <v>0</v>
      </c>
      <c r="AJ158" s="139">
        <f t="array" aca="1" ref="AJ158" ca="1">(
    SUMIFS(AR116:AR156, AY116:AY156, INDIRECT("AE" &amp; ROW()), AP116:AP156, "💲") +
    SUMIFS(AR116:AR156, AY116:AY156, INDIRECT("AE" &amp; ROW()), AP116:AP156, "📦")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
        SUMIFS(AR116:AR156, AY116:AY156, INDIRECT("AE" &amp; ROW()), AP116:AP156, "💲", AS116:AS156, "Familiar") +
        SUMIFS(AR116:AR156, AY116:AY156, INDIRECT("AE" &amp; ROW()), AP116:AP156, "📦", AS116:AS156, "Familiar")
    ) / 2
)  -
(
    (
        SUMIFS(AR116:AR156, AY116:AY156, INDIRECT("AE" &amp; ROW()), AP116:AP156, "💲", AS116:AS156, "Exonerado ADH") +
        SUMIFS(AR116:AR156, AY116:AY156, INDIRECT("AE" &amp; ROW()), AP116:AP156, "📦", AS116:AS156, "Exonerado ADH")
    ) / 2
)  -
(
    (
        SUMIFS(AR116:AR156, AY116:AY156, INDIRECT("AE" &amp; ROW()), AP116:AP156, "💲", AS116:AS156, "Exonerado Doctor") +
        SUMIFS(AR116:AR156, AY116:AY156, INDIRECT("AE" &amp; ROW()), AP116:AP156, "📦", AS116:AS156, "Exonerado Doctor")
    ) / 2
)</f>
        <v>0</v>
      </c>
      <c r="AK158" s="139">
        <f t="array" aca="1" ref="AK158" ca="1">(
    SUMIFS(AR116:AR156, AY116:AY156, INDIRECT("AE" &amp; ROW()), AP116:AP156, "💲") +
    SUMIFS(AR116:AR156, AY116:AY156, INDIRECT("AE" &amp; ROW()), AP116:AP156, "📦")
) -
(
    SUMIFS(AR116:AR156, AY116:AY156, INDIRECT("AE" &amp; ROW()), AP116:AP156, "💲", AS116:AS156, "Familiar") +
    SUMIFS(AR116:AR156, AY116:AY156, INDIRECT("AE" &amp; ROW()), AP116:AP156, "📦", AS116:AS156, "Familiar")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SUMIFS(AR116:AR156, AY116:AY156, INDIRECT("AE" &amp; ROW()), AP116:AP156, "💲", AS116:AS156, "Exonerado ADH") +
    SUMIFS(AR116:AR156, AY116:AY156, INDIRECT("AE" &amp; ROW()), AP116:AP156, "📦", AS116:AS156, "Exonerado ADH")
) -
(
    (
        SUMIFS(AR116:AR156, AY116:AY156, INDIRECT("AE" &amp; ROW()), AP116:AP156, "💲", AS116:AS156, "Exonerado Doctor") +
        SUMIFS(AR116:AR156, AY116:AY156, INDIRECT("AE" &amp; ROW()), AP116:AP156, "📦", AS116:AS156, "Exonerado Doctor")
    ) / 2
) -
(
    (
        SUMIFS(AR116:AR156, AY116:AY156, INDIRECT("AE" &amp; ROW()), AP116:AP156, "💲", AS116:AS156, "") +
        SUMIFS(AR116:AR156, AY116:AY156, INDIRECT("AE" &amp; ROW()), AP116:AP156, "📦", AS116:AS156, "")
    ) / 2
)</f>
        <v>0</v>
      </c>
      <c r="AL158" s="140">
        <f t="array" aca="1" ref="AL158" ca="1">(
    SUMIFS(AR116:AR156, AY116:AY156, INDIRECT("AE" &amp; ROW()), AP116:AP156, "💲") +
    SUMIFS(AR116:AR156, AY116:AY156, INDIRECT("AE" &amp; ROW()), AP116:AP156, "📦")
) -
(
    (
        SUMIFS(AR116:AR156, AY116:AY156, INDIRECT("AE" &amp; ROW()), AP116:AP156, "💲", AS116:AS156, "Familiar") +
        SUMIFS(AR116:AR156, AY116:AY156, INDIRECT("AE" &amp; ROW()), AP116:AP156, "📦", AS116:AS156, "Familiar")
    ) / 2
) -
(
    (
        SUMIFS(AR116:AR156, AY116:AY156, INDIRECT("AE" &amp; ROW()), AP116:AP156, "💲", AS116:AS156, "Participante") +
        SUMIFS(AR116:AR156, AY116:AY156, INDIRECT("AE" &amp; ROW()), AP116:AP156, "📦", AS116:AS156, "Participante")
    ) / 2
) -
(
    (
        SUMIFS(AR116:AR156, AY116:AY156, INDIRECT("AE" &amp; ROW()), AP116:AP156, "💲", AS116:AS156, "Empleado") +
        SUMIFS(AR116:AR156, AY116:AY156, INDIRECT("AE" &amp; ROW()), AP116:AP156, "📦", AS116:AS156, "Empleado")
    ) / 2
) -
(
    (
        SUMIFS(AR116:AR156, AY116:AY156, INDIRECT("AE" &amp; ROW()), AP116:AP156, "💲", AS116:AS156, "Exonerado ADH") +
        SUMIFS(AR116:AR156, AY116:AY156, INDIRECT("AE" &amp; ROW()), AP116:AP156, "📦", AS116:AS156, "Exonerado ADH")
    ) / 2
) -
(
    SUMIFS(AR116:AR156, AY116:AY156, INDIRECT("AE" &amp; ROW()), AP116:AP156, "💲", AS116:AS156, "Exonerado Doctor") +
    SUMIFS(AR116:AR156, AY116:AY156, INDIRECT("AE" &amp; ROW()), AP116:AP156, "📦", AS116:AS156, "Exonerado Doctor")
) -
(
    (
        SUMIFS(AR116:AR156, AY116:AY156, INDIRECT("AE" &amp; ROW()), AP116:AP156, "💲", AS116:AS156, "") +
        SUMIFS(AR116:AR156, AY116:AY156, INDIRECT("AE" &amp; ROW()), AP116:AP156, "📦", AS116:AS156, "")
    ) / 2
)</f>
        <v>0</v>
      </c>
      <c r="AM158" s="48"/>
      <c r="AN158" s="48"/>
      <c r="AO158" s="48"/>
      <c r="AP158" s="48"/>
      <c r="AQ158" s="48"/>
      <c r="AR158" s="48"/>
      <c r="AS158" s="48"/>
      <c r="AT158" s="48"/>
      <c r="AU158" s="48"/>
      <c r="AV158" s="48"/>
      <c r="AW158" s="48"/>
      <c r="AX158" s="48"/>
      <c r="AY158" s="48"/>
      <c r="AZ158" s="48"/>
      <c r="BA158" s="48"/>
      <c r="BB158" s="48"/>
      <c r="BC158" s="48"/>
      <c r="BD158" s="48"/>
      <c r="BE158" s="48"/>
      <c r="BF158" s="48"/>
      <c r="BG158" s="48"/>
      <c r="BH158" s="48"/>
      <c r="BI158" s="48"/>
      <c r="BJ158" s="48"/>
      <c r="BK158" s="48"/>
      <c r="BL158" s="48"/>
      <c r="BM158" s="48"/>
      <c r="BN158" s="48"/>
    </row>
    <row r="159" spans="1:66" ht="11.25" customHeight="1">
      <c r="A159" s="221"/>
      <c r="B159" s="38"/>
      <c r="C159" s="206"/>
      <c r="D159" s="209"/>
      <c r="E159" s="85" t="s">
        <v>46</v>
      </c>
      <c r="F159" s="86"/>
      <c r="G159" s="206"/>
      <c r="H159" s="209"/>
      <c r="I159" s="85" t="s">
        <v>46</v>
      </c>
      <c r="J159" s="108"/>
      <c r="K159" s="206"/>
      <c r="L159" s="209"/>
      <c r="M159" s="85" t="s">
        <v>46</v>
      </c>
      <c r="N159" s="108"/>
      <c r="O159" s="43"/>
      <c r="P159" s="163"/>
      <c r="Q159" s="3"/>
      <c r="R159" s="15"/>
      <c r="S159" s="227" t="str">
        <f>IF(OR(S156="Empleado",S156="Familiar"),"Nombre del Empleado","N° Factura")</f>
        <v>N° Factura</v>
      </c>
      <c r="T159" s="228"/>
      <c r="U159" s="89"/>
      <c r="V159" s="47"/>
      <c r="W159" s="227" t="str">
        <f>IF(OR(W156="Empleado",W156="Familiar"),"Nombre del Empleado","N° Factura")</f>
        <v>N° Factura</v>
      </c>
      <c r="X159" s="228"/>
      <c r="Y159" s="89"/>
      <c r="Z159" s="47"/>
      <c r="AA159" s="227" t="str">
        <f>IF(OR(AA156="Empleado",AA156="Familiar"),"Nombre del Empleado","N° Factura")</f>
        <v>N° Factura</v>
      </c>
      <c r="AB159" s="228"/>
      <c r="AC159" s="89"/>
      <c r="AD159" s="48"/>
      <c r="AE159" s="240" t="s">
        <v>57</v>
      </c>
      <c r="AF159" s="230"/>
      <c r="AG159" s="161">
        <f t="array" aca="1" ref="AG159" ca="1">COUNTIFS(AP116:AP156, "💲", AY116:AY156, INDIRECT("AE" &amp; ROW())) + COUNTIFS(AP116:AP156, "📦", AY116:AY156, INDIRECT("AE" &amp; ROW())) + COUNTIFS(AP116:AP156, "✅", AY116:AY156, INDIRECT("AE" &amp; ROW()))</f>
        <v>0</v>
      </c>
      <c r="AH159" s="162">
        <f t="array" aca="1" ref="AH159" ca="1">COUNTIFS(AP116:AP156, "💲", AY116:AY156, INDIRECT("AE" &amp; ROW())) + COUNTIFS(AP116:AP156, "📦", AY116:AY156, INDIRECT("AE" &amp; ROW()))</f>
        <v>0</v>
      </c>
      <c r="AI159" s="139">
        <f t="array" aca="1" ref="AI159" ca="1">SUMIFS(AR116:AR156, AY116:AY156, INDIRECT("AE" &amp; ROW()), AP116:AP156, "💲") + SUMIFS(AR116:AR156, AY116:AY156, INDIRECT("AE" &amp; ROW()), AP116:AP156, "📦")</f>
        <v>0</v>
      </c>
      <c r="AJ159" s="139">
        <f t="array" aca="1" ref="AJ159" ca="1">(
    SUMIFS(AR116:AR156, AY116:AY156, INDIRECT("AE" &amp; ROW()), AP116:AP156, "💲") +
    SUMIFS(AR116:AR156, AY116:AY156, INDIRECT("AE" &amp; ROW()), AP116:AP156, "📦")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
        SUMIFS(AR116:AR156, AY116:AY156, INDIRECT("AE" &amp; ROW()), AP116:AP156, "💲", AS116:AS156, "Familiar") +
        SUMIFS(AR116:AR156, AY116:AY156, INDIRECT("AE" &amp; ROW()), AP116:AP156, "📦", AS116:AS156, "Familiar")
    ) / 2
)  -
(
    (
        SUMIFS(AR116:AR156, AY116:AY156, INDIRECT("AE" &amp; ROW()), AP116:AP156, "💲", AS116:AS156, "Exonerado ADH") +
        SUMIFS(AR116:AR156, AY116:AY156, INDIRECT("AE" &amp; ROW()), AP116:AP156, "📦", AS116:AS156, "Exonerado ADH")
    ) / 2
)  -
(
    (
        SUMIFS(AR116:AR156, AY116:AY156, INDIRECT("AE" &amp; ROW()), AP116:AP156, "💲", AS116:AS156, "Exonerado Doctor") +
        SUMIFS(AR116:AR156, AY116:AY156, INDIRECT("AE" &amp; ROW()), AP116:AP156, "📦", AS116:AS156, "Exonerado Doctor")
    ) / 2
)</f>
        <v>0</v>
      </c>
      <c r="AK159" s="139">
        <f t="array" aca="1" ref="AK159" ca="1">(
    SUMIFS(AR116:AR156, AY116:AY156, INDIRECT("AE" &amp; ROW()), AP116:AP156, "💲") +
    SUMIFS(AR116:AR156, AY116:AY156, INDIRECT("AE" &amp; ROW()), AP116:AP156, "📦")
) -
(
    SUMIFS(AR116:AR156, AY116:AY156, INDIRECT("AE" &amp; ROW()), AP116:AP156, "💲", AS116:AS156, "Familiar") +
    SUMIFS(AR116:AR156, AY116:AY156, INDIRECT("AE" &amp; ROW()), AP116:AP156, "📦", AS116:AS156, "Familiar")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SUMIFS(AR116:AR156, AY116:AY156, INDIRECT("AE" &amp; ROW()), AP116:AP156, "💲", AS116:AS156, "Exonerado ADH") +
    SUMIFS(AR116:AR156, AY116:AY156, INDIRECT("AE" &amp; ROW()), AP116:AP156, "📦", AS116:AS156, "Exonerado ADH")
) -
(
    (
        SUMIFS(AR116:AR156, AY116:AY156, INDIRECT("AE" &amp; ROW()), AP116:AP156, "💲", AS116:AS156, "Exonerado Doctor") +
        SUMIFS(AR116:AR156, AY116:AY156, INDIRECT("AE" &amp; ROW()), AP116:AP156, "📦", AS116:AS156, "Exonerado Doctor")
    ) / 2
) -
(
    (
        SUMIFS(AR116:AR156, AY116:AY156, INDIRECT("AE" &amp; ROW()), AP116:AP156, "💲", AS116:AS156, "") +
        SUMIFS(AR116:AR156, AY116:AY156, INDIRECT("AE" &amp; ROW()), AP116:AP156, "📦", AS116:AS156, "")
    ) / 2
)</f>
        <v>0</v>
      </c>
      <c r="AL159" s="140">
        <f t="array" aca="1" ref="AL159" ca="1">(
    SUMIFS(AR116:AR156, AY116:AY156, INDIRECT("AE" &amp; ROW()), AP116:AP156, "💲") +
    SUMIFS(AR116:AR156, AY116:AY156, INDIRECT("AE" &amp; ROW()), AP116:AP156, "📦")
) -
(
    (
        SUMIFS(AR116:AR156, AY116:AY156, INDIRECT("AE" &amp; ROW()), AP116:AP156, "💲", AS116:AS156, "Familiar") +
        SUMIFS(AR116:AR156, AY116:AY156, INDIRECT("AE" &amp; ROW()), AP116:AP156, "📦", AS116:AS156, "Familiar")
    ) / 2
) -
(
    (
        SUMIFS(AR116:AR156, AY116:AY156, INDIRECT("AE" &amp; ROW()), AP116:AP156, "💲", AS116:AS156, "Participante") +
        SUMIFS(AR116:AR156, AY116:AY156, INDIRECT("AE" &amp; ROW()), AP116:AP156, "📦", AS116:AS156, "Participante")
    ) / 2
) -
(
    (
        SUMIFS(AR116:AR156, AY116:AY156, INDIRECT("AE" &amp; ROW()), AP116:AP156, "💲", AS116:AS156, "Empleado") +
        SUMIFS(AR116:AR156, AY116:AY156, INDIRECT("AE" &amp; ROW()), AP116:AP156, "📦", AS116:AS156, "Empleado")
    ) / 2
) -
(
    (
        SUMIFS(AR116:AR156, AY116:AY156, INDIRECT("AE" &amp; ROW()), AP116:AP156, "💲", AS116:AS156, "Exonerado ADH") +
        SUMIFS(AR116:AR156, AY116:AY156, INDIRECT("AE" &amp; ROW()), AP116:AP156, "📦", AS116:AS156, "Exonerado ADH")
    ) / 2
) -
(
    SUMIFS(AR116:AR156, AY116:AY156, INDIRECT("AE" &amp; ROW()), AP116:AP156, "💲", AS116:AS156, "Exonerado Doctor") +
    SUMIFS(AR116:AR156, AY116:AY156, INDIRECT("AE" &amp; ROW()), AP116:AP156, "📦", AS116:AS156, "Exonerado Doctor")
) -
(
    (
        SUMIFS(AR116:AR156, AY116:AY156, INDIRECT("AE" &amp; ROW()), AP116:AP156, "💲", AS116:AS156, "") +
        SUMIFS(AR116:AR156, AY116:AY156, INDIRECT("AE" &amp; ROW()), AP116:AP156, "📦", AS116:AS156, "")
    ) / 2
)</f>
        <v>0</v>
      </c>
      <c r="AM159" s="48"/>
      <c r="AN159" s="48"/>
      <c r="AO159" s="48"/>
      <c r="AP159" s="48"/>
      <c r="AQ159" s="48"/>
      <c r="AR159" s="48"/>
      <c r="AS159" s="48"/>
      <c r="AT159" s="48"/>
      <c r="AU159" s="48"/>
      <c r="AV159" s="48"/>
      <c r="AW159" s="48"/>
      <c r="AX159" s="48"/>
      <c r="AY159" s="48"/>
      <c r="AZ159" s="48"/>
      <c r="BA159" s="48"/>
      <c r="BB159" s="48"/>
      <c r="BC159" s="48"/>
      <c r="BD159" s="48"/>
      <c r="BE159" s="48"/>
      <c r="BF159" s="48"/>
      <c r="BG159" s="48"/>
      <c r="BH159" s="48"/>
      <c r="BI159" s="48"/>
      <c r="BJ159" s="48"/>
      <c r="BK159" s="48"/>
      <c r="BL159" s="48"/>
      <c r="BM159" s="48"/>
      <c r="BN159" s="48"/>
    </row>
    <row r="160" spans="1:66" ht="11.25" customHeight="1">
      <c r="A160" s="222">
        <f>A156+$Q$13/1440</f>
        <v>0.79166666666666641</v>
      </c>
      <c r="B160" s="164"/>
      <c r="C160" s="204"/>
      <c r="D160" s="207"/>
      <c r="E160" s="177" t="s">
        <v>36</v>
      </c>
      <c r="F160" s="42" t="str">
        <f>IF(D160&lt;&gt;"", VLOOKUP(D160,'Base de Datos'!$A$2:$D1268,2,FALSE()),"")</f>
        <v/>
      </c>
      <c r="G160" s="204"/>
      <c r="H160" s="216"/>
      <c r="I160" s="177" t="s">
        <v>36</v>
      </c>
      <c r="J160" s="42" t="str">
        <f>IF(H160&lt;&gt;"", VLOOKUP(H160,'Base de Datos'!$A$2:$D1268,2,FALSE()),"")</f>
        <v/>
      </c>
      <c r="K160" s="204"/>
      <c r="L160" s="216"/>
      <c r="M160" s="177" t="s">
        <v>36</v>
      </c>
      <c r="N160" s="42" t="str">
        <f>IF(L160&lt;&gt;"", VLOOKUP(L160,'Base de Datos'!$A$2:$D1268,2,FALSE()),"")</f>
        <v/>
      </c>
      <c r="O160" s="165"/>
      <c r="P160" s="165"/>
      <c r="Q160" s="165"/>
      <c r="R160" s="166"/>
      <c r="S160" s="167"/>
      <c r="T160" s="45" t="s">
        <v>37</v>
      </c>
      <c r="U160" s="168"/>
      <c r="V160" s="169"/>
      <c r="W160" s="167"/>
      <c r="X160" s="45" t="s">
        <v>37</v>
      </c>
      <c r="Y160" s="168"/>
      <c r="Z160" s="169"/>
      <c r="AA160" s="167"/>
      <c r="AB160" s="45" t="s">
        <v>37</v>
      </c>
      <c r="AC160" s="168"/>
      <c r="AD160" s="56"/>
      <c r="AE160" s="240" t="s">
        <v>59</v>
      </c>
      <c r="AF160" s="230"/>
      <c r="AG160" s="161">
        <f t="array" aca="1" ref="AG160" ca="1">COUNTIFS(AP116:AP156, "💲", AY116:AY156, INDIRECT("AE" &amp; ROW())) + COUNTIFS(AP116:AP156, "📦", AY116:AY156, INDIRECT("AE" &amp; ROW())) + COUNTIFS(AP116:AP156, "✅", AY116:AY156, INDIRECT("AE" &amp; ROW()))</f>
        <v>0</v>
      </c>
      <c r="AH160" s="162">
        <f t="array" aca="1" ref="AH160" ca="1">COUNTIFS(AP116:AP156, "💲", AY116:AY156, INDIRECT("AE" &amp; ROW())) + COUNTIFS(AP116:AP156, "📦", AY116:AY156, INDIRECT("AE" &amp; ROW()))</f>
        <v>0</v>
      </c>
      <c r="AI160" s="139">
        <f t="array" aca="1" ref="AI160" ca="1">SUMIFS(AR116:AR156, AY116:AY156, INDIRECT("AE" &amp; ROW()), AP116:AP156, "💲") + SUMIFS(AR116:AR156, AY116:AY156, INDIRECT("AE" &amp; ROW()), AP116:AP156, "📦")</f>
        <v>0</v>
      </c>
      <c r="AJ160" s="139">
        <f t="array" aca="1" ref="AJ160" ca="1">(
    SUMIFS(AR116:AR156, AY116:AY156, INDIRECT("AE" &amp; ROW()), AP116:AP156, "💲") +
    SUMIFS(AR116:AR156, AY116:AY156, INDIRECT("AE" &amp; ROW()), AP116:AP156, "📦")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
        SUMIFS(AR116:AR156, AY116:AY156, INDIRECT("AE" &amp; ROW()), AP116:AP156, "💲", AS116:AS156, "Familiar") +
        SUMIFS(AR116:AR156, AY116:AY156, INDIRECT("AE" &amp; ROW()), AP116:AP156, "📦", AS116:AS156, "Familiar")
    ) / 2
)  -
(
    (
        SUMIFS(AR116:AR156, AY116:AY156, INDIRECT("AE" &amp; ROW()), AP116:AP156, "💲", AS116:AS156, "Exonerado ADH") +
        SUMIFS(AR116:AR156, AY116:AY156, INDIRECT("AE" &amp; ROW()), AP116:AP156, "📦", AS116:AS156, "Exonerado ADH")
    ) / 2
)  -
(
    (
        SUMIFS(AR116:AR156, AY116:AY156, INDIRECT("AE" &amp; ROW()), AP116:AP156, "💲", AS116:AS156, "Exonerado Doctor") +
        SUMIFS(AR116:AR156, AY116:AY156, INDIRECT("AE" &amp; ROW()), AP116:AP156, "📦", AS116:AS156, "Exonerado Doctor")
    ) / 2
)</f>
        <v>0</v>
      </c>
      <c r="AK160" s="139">
        <f t="array" aca="1" ref="AK160" ca="1">(
    SUMIFS(AR116:AR156, AY116:AY156, INDIRECT("AE" &amp; ROW()), AP116:AP156, "💲") +
    SUMIFS(AR116:AR156, AY116:AY156, INDIRECT("AE" &amp; ROW()), AP116:AP156, "📦")
) -
(
    SUMIFS(AR116:AR156, AY116:AY156, INDIRECT("AE" &amp; ROW()), AP116:AP156, "💲", AS116:AS156, "Familiar") +
    SUMIFS(AR116:AR156, AY116:AY156, INDIRECT("AE" &amp; ROW()), AP116:AP156, "📦", AS116:AS156, "Familiar")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SUMIFS(AR116:AR156, AY116:AY156, INDIRECT("AE" &amp; ROW()), AP116:AP156, "💲", AS116:AS156, "Exonerado ADH") +
    SUMIFS(AR116:AR156, AY116:AY156, INDIRECT("AE" &amp; ROW()), AP116:AP156, "📦", AS116:AS156, "Exonerado ADH")
) -
(
    (
        SUMIFS(AR116:AR156, AY116:AY156, INDIRECT("AE" &amp; ROW()), AP116:AP156, "💲", AS116:AS156, "Exonerado Doctor") +
        SUMIFS(AR116:AR156, AY116:AY156, INDIRECT("AE" &amp; ROW()), AP116:AP156, "📦", AS116:AS156, "Exonerado Doctor")
    ) / 2
) -
(
    (
        SUMIFS(AR116:AR156, AY116:AY156, INDIRECT("AE" &amp; ROW()), AP116:AP156, "💲", AS116:AS156, "") +
        SUMIFS(AR116:AR156, AY116:AY156, INDIRECT("AE" &amp; ROW()), AP116:AP156, "📦", AS116:AS156, "")
    ) / 2
)</f>
        <v>0</v>
      </c>
      <c r="AL160" s="140">
        <f t="array" aca="1" ref="AL160" ca="1">(
    SUMIFS(AR116:AR156, AY116:AY156, INDIRECT("AE" &amp; ROW()), AP116:AP156, "💲") +
    SUMIFS(AR116:AR156, AY116:AY156, INDIRECT("AE" &amp; ROW()), AP116:AP156, "📦")
) -
(
    (
        SUMIFS(AR116:AR156, AY116:AY156, INDIRECT("AE" &amp; ROW()), AP116:AP156, "💲", AS116:AS156, "Familiar") +
        SUMIFS(AR116:AR156, AY116:AY156, INDIRECT("AE" &amp; ROW()), AP116:AP156, "📦", AS116:AS156, "Familiar")
    ) / 2
) -
(
    (
        SUMIFS(AR116:AR156, AY116:AY156, INDIRECT("AE" &amp; ROW()), AP116:AP156, "💲", AS116:AS156, "Participante") +
        SUMIFS(AR116:AR156, AY116:AY156, INDIRECT("AE" &amp; ROW()), AP116:AP156, "📦", AS116:AS156, "Participante")
    ) / 2
) -
(
    (
        SUMIFS(AR116:AR156, AY116:AY156, INDIRECT("AE" &amp; ROW()), AP116:AP156, "💲", AS116:AS156, "Empleado") +
        SUMIFS(AR116:AR156, AY116:AY156, INDIRECT("AE" &amp; ROW()), AP116:AP156, "📦", AS116:AS156, "Empleado")
    ) / 2
) -
(
    (
        SUMIFS(AR116:AR156, AY116:AY156, INDIRECT("AE" &amp; ROW()), AP116:AP156, "💲", AS116:AS156, "Exonerado ADH") +
        SUMIFS(AR116:AR156, AY116:AY156, INDIRECT("AE" &amp; ROW()), AP116:AP156, "📦", AS116:AS156, "Exonerado ADH")
    ) / 2
) -
(
    SUMIFS(AR116:AR156, AY116:AY156, INDIRECT("AE" &amp; ROW()), AP116:AP156, "💲", AS116:AS156, "Exonerado Doctor") +
    SUMIFS(AR116:AR156, AY116:AY156, INDIRECT("AE" &amp; ROW()), AP116:AP156, "📦", AS116:AS156, "Exonerado Doctor")
) -
(
    (
        SUMIFS(AR116:AR156, AY116:AY156, INDIRECT("AE" &amp; ROW()), AP116:AP156, "💲", AS116:AS156, "") +
        SUMIFS(AR116:AR156, AY116:AY156, INDIRECT("AE" &amp; ROW()), AP116:AP156, "📦", AS116:AS156, "")
    ) / 2
)</f>
        <v>0</v>
      </c>
      <c r="AM160" s="56"/>
      <c r="AN160" s="56"/>
      <c r="AO160" s="56"/>
      <c r="AP160" s="56"/>
      <c r="AQ160" s="56"/>
      <c r="AR160" s="56"/>
      <c r="AS160" s="56"/>
      <c r="AT160" s="56"/>
      <c r="AU160" s="56"/>
      <c r="AV160" s="56"/>
      <c r="AW160" s="56"/>
      <c r="AX160" s="56"/>
      <c r="AY160" s="56"/>
      <c r="AZ160" s="56"/>
      <c r="BA160" s="56"/>
      <c r="BB160" s="56"/>
      <c r="BC160" s="56"/>
      <c r="BD160" s="56"/>
      <c r="BE160" s="56"/>
      <c r="BF160" s="56"/>
      <c r="BG160" s="56"/>
      <c r="BH160" s="56"/>
      <c r="BI160" s="56"/>
      <c r="BJ160" s="56"/>
      <c r="BK160" s="56"/>
      <c r="BL160" s="56"/>
      <c r="BM160" s="56"/>
      <c r="BN160" s="56"/>
    </row>
    <row r="161" spans="1:66" ht="11.25" customHeight="1">
      <c r="A161" s="220"/>
      <c r="B161" s="164"/>
      <c r="C161" s="205"/>
      <c r="D161" s="208"/>
      <c r="E161" s="178" t="s">
        <v>42</v>
      </c>
      <c r="F161" s="58" t="str">
        <f>IF(D160&lt;&gt;"", VLOOKUP(D160,'Base de Datos'!$A$2:$D1268,3,FALSE()),"")</f>
        <v/>
      </c>
      <c r="G161" s="205"/>
      <c r="H161" s="208"/>
      <c r="I161" s="178" t="s">
        <v>42</v>
      </c>
      <c r="J161" s="58" t="str">
        <f>IF(H160&lt;&gt;"", VLOOKUP(H160,'Base de Datos'!$A$2:$D1268,3,FALSE()),"")</f>
        <v/>
      </c>
      <c r="K161" s="205"/>
      <c r="L161" s="208"/>
      <c r="M161" s="178" t="s">
        <v>42</v>
      </c>
      <c r="N161" s="58" t="str">
        <f>IF(L160&lt;&gt;"", VLOOKUP(L160,'Base de Datos'!$A$2:$D1268,3,FALSE()),"")</f>
        <v/>
      </c>
      <c r="O161" s="165"/>
      <c r="P161" s="165"/>
      <c r="Q161" s="165"/>
      <c r="R161" s="166"/>
      <c r="S161" s="231"/>
      <c r="T161" s="230"/>
      <c r="U161" s="170"/>
      <c r="V161" s="169"/>
      <c r="W161" s="231"/>
      <c r="X161" s="230"/>
      <c r="Y161" s="170"/>
      <c r="Z161" s="169"/>
      <c r="AA161" s="231"/>
      <c r="AB161" s="230"/>
      <c r="AC161" s="170"/>
      <c r="AD161" s="56"/>
      <c r="AE161" s="240" t="s">
        <v>63</v>
      </c>
      <c r="AF161" s="230"/>
      <c r="AG161" s="161">
        <f t="array" aca="1" ref="AG161" ca="1">COUNTIFS(AP116:AP156, "💲", AY116:AY156, INDIRECT("AE" &amp; ROW())) + COUNTIFS(AP116:AP156, "📦", AY116:AY156, INDIRECT("AE" &amp; ROW())) + COUNTIFS(AP116:AP156, "✅", AY116:AY156, INDIRECT("AE" &amp; ROW()))</f>
        <v>0</v>
      </c>
      <c r="AH161" s="162">
        <f t="array" aca="1" ref="AH161" ca="1">COUNTIFS(AP116:AP156, "💲", AY116:AY156, INDIRECT("AE" &amp; ROW())) + COUNTIFS(AP116:AP156, "📦", AY116:AY156, INDIRECT("AE" &amp; ROW()))</f>
        <v>0</v>
      </c>
      <c r="AI161" s="139">
        <f t="array" aca="1" ref="AI161" ca="1">SUMIFS(AR116:AR156, AY116:AY156, INDIRECT("AE" &amp; ROW()), AP116:AP156, "💲") + SUMIFS(AR116:AR156, AY116:AY156, INDIRECT("AE" &amp; ROW()), AP116:AP156, "📦")</f>
        <v>0</v>
      </c>
      <c r="AJ161" s="139">
        <f t="array" aca="1" ref="AJ161" ca="1">(
    SUMIFS(AR116:AR156, AY116:AY156, INDIRECT("AE" &amp; ROW()), AP116:AP156, "💲") +
    SUMIFS(AR116:AR156, AY116:AY156, INDIRECT("AE" &amp; ROW()), AP116:AP156, "📦")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
        SUMIFS(AR116:AR156, AY116:AY156, INDIRECT("AE" &amp; ROW()), AP116:AP156, "💲", AS116:AS156, "Familiar") +
        SUMIFS(AR116:AR156, AY116:AY156, INDIRECT("AE" &amp; ROW()), AP116:AP156, "📦", AS116:AS156, "Familiar")
    ) / 2
)  -
(
    (
        SUMIFS(AR116:AR156, AY116:AY156, INDIRECT("AE" &amp; ROW()), AP116:AP156, "💲", AS116:AS156, "Exonerado ADH") +
        SUMIFS(AR116:AR156, AY116:AY156, INDIRECT("AE" &amp; ROW()), AP116:AP156, "📦", AS116:AS156, "Exonerado ADH")
    ) / 2
)  -
(
    (
        SUMIFS(AR116:AR156, AY116:AY156, INDIRECT("AE" &amp; ROW()), AP116:AP156, "💲", AS116:AS156, "Exonerado Doctor") +
        SUMIFS(AR116:AR156, AY116:AY156, INDIRECT("AE" &amp; ROW()), AP116:AP156, "📦", AS116:AS156, "Exonerado Doctor")
    ) / 2
)</f>
        <v>0</v>
      </c>
      <c r="AK161" s="139">
        <f t="array" aca="1" ref="AK161" ca="1">(
    SUMIFS(AR116:AR156, AY116:AY156, INDIRECT("AE" &amp; ROW()), AP116:AP156, "💲") +
    SUMIFS(AR116:AR156, AY116:AY156, INDIRECT("AE" &amp; ROW()), AP116:AP156, "📦")
) -
(
    SUMIFS(AR116:AR156, AY116:AY156, INDIRECT("AE" &amp; ROW()), AP116:AP156, "💲", AS116:AS156, "Familiar") +
    SUMIFS(AR116:AR156, AY116:AY156, INDIRECT("AE" &amp; ROW()), AP116:AP156, "📦", AS116:AS156, "Familiar")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SUMIFS(AR116:AR156, AY116:AY156, INDIRECT("AE" &amp; ROW()), AP116:AP156, "💲", AS116:AS156, "Exonerado ADH") +
    SUMIFS(AR116:AR156, AY116:AY156, INDIRECT("AE" &amp; ROW()), AP116:AP156, "📦", AS116:AS156, "Exonerado ADH")
) -
(
    (
        SUMIFS(AR116:AR156, AY116:AY156, INDIRECT("AE" &amp; ROW()), AP116:AP156, "💲", AS116:AS156, "Exonerado Doctor") +
        SUMIFS(AR116:AR156, AY116:AY156, INDIRECT("AE" &amp; ROW()), AP116:AP156, "📦", AS116:AS156, "Exonerado Doctor")
    ) / 2
) -
(
    (
        SUMIFS(AR116:AR156, AY116:AY156, INDIRECT("AE" &amp; ROW()), AP116:AP156, "💲", AS116:AS156, "") +
        SUMIFS(AR116:AR156, AY116:AY156, INDIRECT("AE" &amp; ROW()), AP116:AP156, "📦", AS116:AS156, "")
    ) / 2
)</f>
        <v>0</v>
      </c>
      <c r="AL161" s="140">
        <f t="array" aca="1" ref="AL161" ca="1">(
    SUMIFS(AR116:AR156, AY116:AY156, INDIRECT("AE" &amp; ROW()), AP116:AP156, "💲") +
    SUMIFS(AR116:AR156, AY116:AY156, INDIRECT("AE" &amp; ROW()), AP116:AP156, "📦")
) -
(
    (
        SUMIFS(AR116:AR156, AY116:AY156, INDIRECT("AE" &amp; ROW()), AP116:AP156, "💲", AS116:AS156, "Familiar") +
        SUMIFS(AR116:AR156, AY116:AY156, INDIRECT("AE" &amp; ROW()), AP116:AP156, "📦", AS116:AS156, "Familiar")
    ) / 2
) -
(
    (
        SUMIFS(AR116:AR156, AY116:AY156, INDIRECT("AE" &amp; ROW()), AP116:AP156, "💲", AS116:AS156, "Participante") +
        SUMIFS(AR116:AR156, AY116:AY156, INDIRECT("AE" &amp; ROW()), AP116:AP156, "📦", AS116:AS156, "Participante")
    ) / 2
) -
(
    (
        SUMIFS(AR116:AR156, AY116:AY156, INDIRECT("AE" &amp; ROW()), AP116:AP156, "💲", AS116:AS156, "Empleado") +
        SUMIFS(AR116:AR156, AY116:AY156, INDIRECT("AE" &amp; ROW()), AP116:AP156, "📦", AS116:AS156, "Empleado")
    ) / 2
) -
(
    (
        SUMIFS(AR116:AR156, AY116:AY156, INDIRECT("AE" &amp; ROW()), AP116:AP156, "💲", AS116:AS156, "Exonerado ADH") +
        SUMIFS(AR116:AR156, AY116:AY156, INDIRECT("AE" &amp; ROW()), AP116:AP156, "📦", AS116:AS156, "Exonerado ADH")
    ) / 2
) -
(
    SUMIFS(AR116:AR156, AY116:AY156, INDIRECT("AE" &amp; ROW()), AP116:AP156, "💲", AS116:AS156, "Exonerado Doctor") +
    SUMIFS(AR116:AR156, AY116:AY156, INDIRECT("AE" &amp; ROW()), AP116:AP156, "📦", AS116:AS156, "Exonerado Doctor")
) -
(
    (
        SUMIFS(AR116:AR156, AY116:AY156, INDIRECT("AE" &amp; ROW()), AP116:AP156, "💲", AS116:AS156, "") +
        SUMIFS(AR116:AR156, AY116:AY156, INDIRECT("AE" &amp; ROW()), AP116:AP156, "📦", AS116:AS156, "")
    ) / 2
)</f>
        <v>0</v>
      </c>
      <c r="AM161" s="56"/>
      <c r="AN161" s="56"/>
      <c r="AO161" s="56"/>
      <c r="AP161" s="56"/>
      <c r="AQ161" s="56"/>
      <c r="AR161" s="56"/>
      <c r="AS161" s="56"/>
      <c r="AT161" s="56"/>
      <c r="AU161" s="56"/>
      <c r="AV161" s="56"/>
      <c r="AW161" s="56"/>
      <c r="AX161" s="56"/>
      <c r="AY161" s="56"/>
      <c r="AZ161" s="56"/>
      <c r="BA161" s="56"/>
      <c r="BB161" s="56"/>
      <c r="BC161" s="56"/>
      <c r="BD161" s="56"/>
      <c r="BE161" s="56"/>
      <c r="BF161" s="56"/>
      <c r="BG161" s="56"/>
      <c r="BH161" s="56"/>
      <c r="BI161" s="56"/>
      <c r="BJ161" s="56"/>
      <c r="BK161" s="56"/>
      <c r="BL161" s="56"/>
      <c r="BM161" s="56"/>
      <c r="BN161" s="56"/>
    </row>
    <row r="162" spans="1:66" ht="11.25" customHeight="1">
      <c r="A162" s="220"/>
      <c r="B162" s="164"/>
      <c r="C162" s="205"/>
      <c r="D162" s="208"/>
      <c r="E162" s="178" t="s">
        <v>44</v>
      </c>
      <c r="F162" s="58" t="str">
        <f>IF(D160&lt;&gt;"", VLOOKUP(D160,'Base de Datos'!$A$2:$D1268,4,FALSE()),"")</f>
        <v/>
      </c>
      <c r="G162" s="205"/>
      <c r="H162" s="208"/>
      <c r="I162" s="178" t="s">
        <v>44</v>
      </c>
      <c r="J162" s="58" t="str">
        <f>IF(H160&lt;&gt;"", VLOOKUP(H160,'Base de Datos'!$A$2:$D1268,4,FALSE()),"")</f>
        <v/>
      </c>
      <c r="K162" s="205"/>
      <c r="L162" s="208"/>
      <c r="M162" s="178" t="s">
        <v>44</v>
      </c>
      <c r="N162" s="58" t="str">
        <f>IF(L160&lt;&gt;"", VLOOKUP(L160,'Base de Datos'!$A$2:$D1268,4,FALSE()),"")</f>
        <v/>
      </c>
      <c r="O162" s="165"/>
      <c r="P162" s="165"/>
      <c r="Q162" s="165"/>
      <c r="R162" s="166"/>
      <c r="S162" s="231"/>
      <c r="T162" s="230"/>
      <c r="U162" s="170"/>
      <c r="V162" s="169"/>
      <c r="W162" s="231"/>
      <c r="X162" s="230"/>
      <c r="Y162" s="170"/>
      <c r="Z162" s="169"/>
      <c r="AA162" s="231"/>
      <c r="AB162" s="230"/>
      <c r="AC162" s="170"/>
      <c r="AD162" s="56"/>
      <c r="AE162" s="240" t="s">
        <v>66</v>
      </c>
      <c r="AF162" s="230"/>
      <c r="AG162" s="161">
        <f t="array" aca="1" ref="AG162" ca="1">COUNTIFS(AP116:AP156, "💲", AY116:AY156, INDIRECT("AE" &amp; ROW())) + COUNTIFS(AP116:AP156, "📦", AY116:AY156, INDIRECT("AE" &amp; ROW())) + COUNTIFS(AP116:AP156, "✅", AY116:AY156, INDIRECT("AE" &amp; ROW()))</f>
        <v>0</v>
      </c>
      <c r="AH162" s="162">
        <f t="array" aca="1" ref="AH162" ca="1">COUNTIFS(AP116:AP156, "💲", AY116:AY156, INDIRECT("AE" &amp; ROW())) + COUNTIFS(AP116:AP156, "📦", AY116:AY156, INDIRECT("AE" &amp; ROW()))</f>
        <v>0</v>
      </c>
      <c r="AI162" s="139">
        <f t="array" aca="1" ref="AI162" ca="1">SUMIFS(AR116:AR156, AY116:AY156, INDIRECT("AE" &amp; ROW()), AP116:AP156, "💲") + SUMIFS(AR116:AR156, AY116:AY156, INDIRECT("AE" &amp; ROW()), AP116:AP156, "📦")</f>
        <v>0</v>
      </c>
      <c r="AJ162" s="139">
        <f t="array" aca="1" ref="AJ162" ca="1">(
    SUMIFS(AR116:AR156, AY116:AY156, INDIRECT("AE" &amp; ROW()), AP116:AP156, "💲") +
    SUMIFS(AR116:AR156, AY116:AY156, INDIRECT("AE" &amp; ROW()), AP116:AP156, "📦")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
        SUMIFS(AR116:AR156, AY116:AY156, INDIRECT("AE" &amp; ROW()), AP116:AP156, "💲", AS116:AS156, "Familiar") +
        SUMIFS(AR116:AR156, AY116:AY156, INDIRECT("AE" &amp; ROW()), AP116:AP156, "📦", AS116:AS156, "Familiar")
    ) / 2
)  -
(
    (
        SUMIFS(AR116:AR156, AY116:AY156, INDIRECT("AE" &amp; ROW()), AP116:AP156, "💲", AS116:AS156, "Exonerado ADH") +
        SUMIFS(AR116:AR156, AY116:AY156, INDIRECT("AE" &amp; ROW()), AP116:AP156, "📦", AS116:AS156, "Exonerado ADH")
    ) / 2
)  -
(
    (
        SUMIFS(AR116:AR156, AY116:AY156, INDIRECT("AE" &amp; ROW()), AP116:AP156, "💲", AS116:AS156, "Exonerado Doctor") +
        SUMIFS(AR116:AR156, AY116:AY156, INDIRECT("AE" &amp; ROW()), AP116:AP156, "📦", AS116:AS156, "Exonerado Doctor")
    ) / 2
)</f>
        <v>0</v>
      </c>
      <c r="AK162" s="139">
        <f t="array" aca="1" ref="AK162" ca="1">(
    SUMIFS(AR116:AR156, AY116:AY156, INDIRECT("AE" &amp; ROW()), AP116:AP156, "💲") +
    SUMIFS(AR116:AR156, AY116:AY156, INDIRECT("AE" &amp; ROW()), AP116:AP156, "📦")
) -
(
    SUMIFS(AR116:AR156, AY116:AY156, INDIRECT("AE" &amp; ROW()), AP116:AP156, "💲", AS116:AS156, "Familiar") +
    SUMIFS(AR116:AR156, AY116:AY156, INDIRECT("AE" &amp; ROW()), AP116:AP156, "📦", AS116:AS156, "Familiar")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SUMIFS(AR116:AR156, AY116:AY156, INDIRECT("AE" &amp; ROW()), AP116:AP156, "💲", AS116:AS156, "Exonerado ADH") +
    SUMIFS(AR116:AR156, AY116:AY156, INDIRECT("AE" &amp; ROW()), AP116:AP156, "📦", AS116:AS156, "Exonerado ADH")
) -
(
    (
        SUMIFS(AR116:AR156, AY116:AY156, INDIRECT("AE" &amp; ROW()), AP116:AP156, "💲", AS116:AS156, "Exonerado Doctor") +
        SUMIFS(AR116:AR156, AY116:AY156, INDIRECT("AE" &amp; ROW()), AP116:AP156, "📦", AS116:AS156, "Exonerado Doctor")
    ) / 2
) -
(
    (
        SUMIFS(AR116:AR156, AY116:AY156, INDIRECT("AE" &amp; ROW()), AP116:AP156, "💲", AS116:AS156, "") +
        SUMIFS(AR116:AR156, AY116:AY156, INDIRECT("AE" &amp; ROW()), AP116:AP156, "📦", AS116:AS156, "")
    ) / 2
)</f>
        <v>0</v>
      </c>
      <c r="AL162" s="140">
        <f t="array" aca="1" ref="AL162" ca="1">(
    SUMIFS(AR116:AR156, AY116:AY156, INDIRECT("AE" &amp; ROW()), AP116:AP156, "💲") +
    SUMIFS(AR116:AR156, AY116:AY156, INDIRECT("AE" &amp; ROW()), AP116:AP156, "📦")
) -
(
    (
        SUMIFS(AR116:AR156, AY116:AY156, INDIRECT("AE" &amp; ROW()), AP116:AP156, "💲", AS116:AS156, "Familiar") +
        SUMIFS(AR116:AR156, AY116:AY156, INDIRECT("AE" &amp; ROW()), AP116:AP156, "📦", AS116:AS156, "Familiar")
    ) / 2
) -
(
    (
        SUMIFS(AR116:AR156, AY116:AY156, INDIRECT("AE" &amp; ROW()), AP116:AP156, "💲", AS116:AS156, "Participante") +
        SUMIFS(AR116:AR156, AY116:AY156, INDIRECT("AE" &amp; ROW()), AP116:AP156, "📦", AS116:AS156, "Participante")
    ) / 2
) -
(
    (
        SUMIFS(AR116:AR156, AY116:AY156, INDIRECT("AE" &amp; ROW()), AP116:AP156, "💲", AS116:AS156, "Empleado") +
        SUMIFS(AR116:AR156, AY116:AY156, INDIRECT("AE" &amp; ROW()), AP116:AP156, "📦", AS116:AS156, "Empleado")
    ) / 2
) -
(
    (
        SUMIFS(AR116:AR156, AY116:AY156, INDIRECT("AE" &amp; ROW()), AP116:AP156, "💲", AS116:AS156, "Exonerado ADH") +
        SUMIFS(AR116:AR156, AY116:AY156, INDIRECT("AE" &amp; ROW()), AP116:AP156, "📦", AS116:AS156, "Exonerado ADH")
    ) / 2
) -
(
    SUMIFS(AR116:AR156, AY116:AY156, INDIRECT("AE" &amp; ROW()), AP116:AP156, "💲", AS116:AS156, "Exonerado Doctor") +
    SUMIFS(AR116:AR156, AY116:AY156, INDIRECT("AE" &amp; ROW()), AP116:AP156, "📦", AS116:AS156, "Exonerado Doctor")
) -
(
    (
        SUMIFS(AR116:AR156, AY116:AY156, INDIRECT("AE" &amp; ROW()), AP116:AP156, "💲", AS116:AS156, "") +
        SUMIFS(AR116:AR156, AY116:AY156, INDIRECT("AE" &amp; ROW()), AP116:AP156, "📦", AS116:AS156, "")
    ) / 2
)</f>
        <v>0</v>
      </c>
      <c r="AM162" s="56"/>
      <c r="AN162" s="56"/>
      <c r="AO162" s="56"/>
      <c r="AP162" s="56"/>
      <c r="AQ162" s="56"/>
      <c r="AR162" s="56"/>
      <c r="AS162" s="56"/>
      <c r="AT162" s="56"/>
      <c r="AU162" s="56"/>
      <c r="AV162" s="56"/>
      <c r="AW162" s="56"/>
      <c r="AX162" s="56"/>
      <c r="AY162" s="56"/>
      <c r="AZ162" s="56"/>
      <c r="BA162" s="56"/>
      <c r="BB162" s="56"/>
      <c r="BC162" s="56"/>
      <c r="BD162" s="56"/>
      <c r="BE162" s="56"/>
      <c r="BF162" s="56"/>
      <c r="BG162" s="56"/>
      <c r="BH162" s="56"/>
      <c r="BI162" s="56"/>
      <c r="BJ162" s="56"/>
      <c r="BK162" s="56"/>
      <c r="BL162" s="56"/>
      <c r="BM162" s="56"/>
      <c r="BN162" s="56"/>
    </row>
    <row r="163" spans="1:66" ht="11.25" customHeight="1">
      <c r="A163" s="221"/>
      <c r="B163" s="164"/>
      <c r="C163" s="206"/>
      <c r="D163" s="209"/>
      <c r="E163" s="179" t="s">
        <v>46</v>
      </c>
      <c r="F163" s="180"/>
      <c r="G163" s="206"/>
      <c r="H163" s="209"/>
      <c r="I163" s="179" t="s">
        <v>46</v>
      </c>
      <c r="J163" s="180"/>
      <c r="K163" s="206"/>
      <c r="L163" s="209"/>
      <c r="M163" s="179" t="s">
        <v>46</v>
      </c>
      <c r="N163" s="180"/>
      <c r="O163" s="165"/>
      <c r="P163" s="165"/>
      <c r="Q163" s="165"/>
      <c r="R163" s="166"/>
      <c r="S163" s="227" t="str">
        <f>IF(OR(S160="Empleado",S160="Familiar"),"Nombre del Empleado","N° Factura")</f>
        <v>N° Factura</v>
      </c>
      <c r="T163" s="228"/>
      <c r="U163" s="89"/>
      <c r="V163" s="169"/>
      <c r="W163" s="227" t="str">
        <f>IF(OR(W160="Empleado",W160="Familiar"),"Nombre del Empleado","N° Factura")</f>
        <v>N° Factura</v>
      </c>
      <c r="X163" s="228"/>
      <c r="Y163" s="89"/>
      <c r="Z163" s="169"/>
      <c r="AA163" s="227" t="str">
        <f>IF(OR(AA160="Empleado",AA160="Familiar"),"Nombre del Empleado","N° Factura")</f>
        <v>N° Factura</v>
      </c>
      <c r="AB163" s="228"/>
      <c r="AC163" s="89"/>
      <c r="AD163" s="56"/>
      <c r="AE163" s="240" t="s">
        <v>69</v>
      </c>
      <c r="AF163" s="230"/>
      <c r="AG163" s="161">
        <f t="array" aca="1" ref="AG163" ca="1">COUNTIFS(AP116:AP156, "💲", AY116:AY156, INDIRECT("AE" &amp; ROW())) + COUNTIFS(AP116:AP156, "📦", AY116:AY156, INDIRECT("AE" &amp; ROW())) + COUNTIFS(AP116:AP156, "✅", AY116:AY156, INDIRECT("AE" &amp; ROW()))</f>
        <v>0</v>
      </c>
      <c r="AH163" s="162">
        <f t="array" aca="1" ref="AH163" ca="1">COUNTIFS(AP116:AP156, "💲", AY116:AY156, INDIRECT("AE" &amp; ROW())) + COUNTIFS(AP116:AP156, "📦", AY116:AY156, INDIRECT("AE" &amp; ROW()))</f>
        <v>0</v>
      </c>
      <c r="AI163" s="139">
        <f t="array" aca="1" ref="AI163" ca="1">SUMIFS(AR116:AR156, AY116:AY156, INDIRECT("AE" &amp; ROW()), AP116:AP156, "💲") + SUMIFS(AR116:AR156, AY116:AY156, INDIRECT("AE" &amp; ROW()), AP116:AP156, "📦")</f>
        <v>0</v>
      </c>
      <c r="AJ163" s="66">
        <f t="array" aca="1" ref="AJ163" ca="1">(
    SUMIFS(AR116:AR156, AY116:AY156, INDIRECT("AE" &amp; ROW()), AP116:AP156, "💲") +
    SUMIFS(AR116:AR156, AY116:AY156, INDIRECT("AE" &amp; ROW()), AP116:AP156, "📦")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
        SUMIFS(AR116:AR156, AY116:AY156, INDIRECT("AE" &amp; ROW()), AP116:AP156, "💲", AS116:AS156, "Familiar") +
        SUMIFS(AR116:AR156, AY116:AY156, INDIRECT("AE" &amp; ROW()), AP116:AP156, "📦", AS116:AS156, "Familiar")
    ) / 2
)  -
(
    (
        SUMIFS(AR116:AR156, AY116:AY156, INDIRECT("AE" &amp; ROW()), AP116:AP156, "💲", AS116:AS156, "Exonerado ADH") +
        SUMIFS(AR116:AR156, AY116:AY156, INDIRECT("AE" &amp; ROW()), AP116:AP156, "📦", AS116:AS156, "Exonerado ADH")
    ) / 2
)  -
(
    (
        SUMIFS(AR116:AR156, AY116:AY156, INDIRECT("AE" &amp; ROW()), AP116:AP156, "💲", AS116:AS156, "Exonerado Doctor") +
        SUMIFS(AR116:AR156, AY116:AY156, INDIRECT("AE" &amp; ROW()), AP116:AP156, "📦", AS116:AS156, "Exonerado Doctor")
    ) / 2
)</f>
        <v>0</v>
      </c>
      <c r="AK163" s="139">
        <f t="array" aca="1" ref="AK163" ca="1">(
    SUMIFS(AR116:AR156, AY116:AY156, INDIRECT("AE" &amp; ROW()), AP116:AP156, "💲") +
    SUMIFS(AR116:AR156, AY116:AY156, INDIRECT("AE" &amp; ROW()), AP116:AP156, "📦")
) -
(
    SUMIFS(AR116:AR156, AY116:AY156, INDIRECT("AE" &amp; ROW()), AP116:AP156, "💲", AS116:AS156, "Familiar") +
    SUMIFS(AR116:AR156, AY116:AY156, INDIRECT("AE" &amp; ROW()), AP116:AP156, "📦", AS116:AS156, "Familiar")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SUMIFS(AR116:AR156, AY116:AY156, INDIRECT("AE" &amp; ROW()), AP116:AP156, "💲", AS116:AS156, "Exonerado ADH") +
    SUMIFS(AR116:AR156, AY116:AY156, INDIRECT("AE" &amp; ROW()), AP116:AP156, "📦", AS116:AS156, "Exonerado ADH")
) -
(
    (
        SUMIFS(AR116:AR156, AY116:AY156, INDIRECT("AE" &amp; ROW()), AP116:AP156, "💲", AS116:AS156, "Exonerado Doctor") +
        SUMIFS(AR116:AR156, AY116:AY156, INDIRECT("AE" &amp; ROW()), AP116:AP156, "📦", AS116:AS156, "Exonerado Doctor")
    ) / 2
) -
(
    (
        SUMIFS(AR116:AR156, AY116:AY156, INDIRECT("AE" &amp; ROW()), AP116:AP156, "💲", AS116:AS156, "") +
        SUMIFS(AR116:AR156, AY116:AY156, INDIRECT("AE" &amp; ROW()), AP116:AP156, "📦", AS116:AS156, "")
    ) / 2
)</f>
        <v>0</v>
      </c>
      <c r="AL163" s="140">
        <f t="array" aca="1" ref="AL163" ca="1">(
    SUMIFS(AR116:AR156, AY116:AY156, INDIRECT("AE" &amp; ROW()), AP116:AP156, "💲") +
    SUMIFS(AR116:AR156, AY116:AY156, INDIRECT("AE" &amp; ROW()), AP116:AP156, "📦")
) -
(
    (
        SUMIFS(AR116:AR156, AY116:AY156, INDIRECT("AE" &amp; ROW()), AP116:AP156, "💲", AS116:AS156, "Familiar") +
        SUMIFS(AR116:AR156, AY116:AY156, INDIRECT("AE" &amp; ROW()), AP116:AP156, "📦", AS116:AS156, "Familiar")
    ) / 2
) -
(
    (
        SUMIFS(AR116:AR156, AY116:AY156, INDIRECT("AE" &amp; ROW()), AP116:AP156, "💲", AS116:AS156, "Participante") +
        SUMIFS(AR116:AR156, AY116:AY156, INDIRECT("AE" &amp; ROW()), AP116:AP156, "📦", AS116:AS156, "Participante")
    ) / 2
) -
(
    (
        SUMIFS(AR116:AR156, AY116:AY156, INDIRECT("AE" &amp; ROW()), AP116:AP156, "💲", AS116:AS156, "Empleado") +
        SUMIFS(AR116:AR156, AY116:AY156, INDIRECT("AE" &amp; ROW()), AP116:AP156, "📦", AS116:AS156, "Empleado")
    ) / 2
) -
(
    (
        SUMIFS(AR116:AR156, AY116:AY156, INDIRECT("AE" &amp; ROW()), AP116:AP156, "💲", AS116:AS156, "Exonerado ADH") +
        SUMIFS(AR116:AR156, AY116:AY156, INDIRECT("AE" &amp; ROW()), AP116:AP156, "📦", AS116:AS156, "Exonerado ADH")
    ) / 2
) -
(
    SUMIFS(AR116:AR156, AY116:AY156, INDIRECT("AE" &amp; ROW()), AP116:AP156, "💲", AS116:AS156, "Exonerado Doctor") +
    SUMIFS(AR116:AR156, AY116:AY156, INDIRECT("AE" &amp; ROW()), AP116:AP156, "📦", AS116:AS156, "Exonerado Doctor")
) -
(
    (
        SUMIFS(AR116:AR156, AY116:AY156, INDIRECT("AE" &amp; ROW()), AP116:AP156, "💲", AS116:AS156, "") +
        SUMIFS(AR116:AR156, AY116:AY156, INDIRECT("AE" &amp; ROW()), AP116:AP156, "📦", AS116:AS156, "")
    ) / 2
)</f>
        <v>0</v>
      </c>
      <c r="AM163" s="56"/>
      <c r="AN163" s="56"/>
      <c r="AO163" s="56"/>
      <c r="AP163" s="56"/>
      <c r="AQ163" s="56"/>
      <c r="AR163" s="56"/>
      <c r="AS163" s="56"/>
      <c r="AT163" s="56"/>
      <c r="AU163" s="56"/>
      <c r="AV163" s="56"/>
      <c r="AW163" s="56"/>
      <c r="AX163" s="56"/>
      <c r="AY163" s="56"/>
      <c r="AZ163" s="56"/>
      <c r="BA163" s="56"/>
      <c r="BB163" s="56"/>
      <c r="BC163" s="56"/>
      <c r="BD163" s="56"/>
      <c r="BE163" s="56"/>
      <c r="BF163" s="56"/>
      <c r="BG163" s="56"/>
      <c r="BH163" s="56"/>
      <c r="BI163" s="56"/>
      <c r="BJ163" s="56"/>
      <c r="BK163" s="56"/>
      <c r="BL163" s="56"/>
      <c r="BM163" s="56"/>
      <c r="BN163" s="56"/>
    </row>
    <row r="164" spans="1:66" ht="11.25" customHeight="1">
      <c r="A164" s="222">
        <f>A160+$Q$13/1440</f>
        <v>0.83333333333333304</v>
      </c>
      <c r="B164" s="164"/>
      <c r="C164" s="204"/>
      <c r="D164" s="207"/>
      <c r="E164" s="177" t="s">
        <v>36</v>
      </c>
      <c r="F164" s="42" t="str">
        <f>IF(D164&lt;&gt;"", VLOOKUP(D164,'Base de Datos'!$A$2:$D1268,2,FALSE()),"")</f>
        <v/>
      </c>
      <c r="G164" s="204"/>
      <c r="H164" s="216"/>
      <c r="I164" s="177" t="s">
        <v>36</v>
      </c>
      <c r="J164" s="42" t="str">
        <f>IF(H164&lt;&gt;"", VLOOKUP(H164,'Base de Datos'!$A$2:$D1268,2,FALSE()),"")</f>
        <v/>
      </c>
      <c r="K164" s="204"/>
      <c r="L164" s="216"/>
      <c r="M164" s="177" t="s">
        <v>36</v>
      </c>
      <c r="N164" s="42" t="str">
        <f>IF(L164&lt;&gt;"", VLOOKUP(L164,'Base de Datos'!$A$2:$D1268,2,FALSE()),"")</f>
        <v/>
      </c>
      <c r="O164" s="165"/>
      <c r="P164" s="165"/>
      <c r="Q164" s="165"/>
      <c r="R164" s="166"/>
      <c r="S164" s="167"/>
      <c r="T164" s="45" t="s">
        <v>37</v>
      </c>
      <c r="U164" s="168"/>
      <c r="V164" s="169"/>
      <c r="W164" s="167"/>
      <c r="X164" s="45" t="s">
        <v>37</v>
      </c>
      <c r="Y164" s="168"/>
      <c r="Z164" s="169"/>
      <c r="AA164" s="167"/>
      <c r="AB164" s="45" t="s">
        <v>37</v>
      </c>
      <c r="AC164" s="168"/>
      <c r="AD164" s="56"/>
      <c r="AE164" s="232" t="s">
        <v>72</v>
      </c>
      <c r="AF164" s="230"/>
      <c r="AG164" s="90">
        <f t="array" aca="1" ref="AG164" ca="1">COUNTIFS(AP116:AP156, "💲", AY116:AY156, INDIRECT("AE" &amp; ROW())) + COUNTIFS(AP116:AP156, "📦", AY116:AY156, INDIRECT("AE" &amp; ROW())) + COUNTIFS(AP116:AP156, "✅", AY116:AY156, INDIRECT("AE" &amp; ROW()))</f>
        <v>0</v>
      </c>
      <c r="AH164" s="68">
        <f t="array" aca="1" ref="AH164" ca="1">COUNTIFS(AP116:AP156, "💲", AY116:AY156, INDIRECT("AE" &amp; ROW())) + COUNTIFS(AP116:AP156, "📦", AY116:AY156, INDIRECT("AE" &amp; ROW()))</f>
        <v>0</v>
      </c>
      <c r="AI164" s="139">
        <f t="array" aca="1" ref="AI164" ca="1">SUMIFS(AR116:AR156, AY116:AY156, INDIRECT("AE" &amp; ROW()), AP116:AP156, "💲") + SUMIFS(AR116:AR156, AY116:AY156, INDIRECT("AE" &amp; ROW()), AP116:AP156, "📦")</f>
        <v>0</v>
      </c>
      <c r="AJ164" s="139">
        <f t="array" aca="1" ref="AJ164" ca="1">(
    SUMIFS(AR116:AR156, AY116:AY156, INDIRECT("AE" &amp; ROW()), AP116:AP156, "💲") +
    SUMIFS(AR116:AR156, AY116:AY156, INDIRECT("AE" &amp; ROW()), AP116:AP156, "📦")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
        SUMIFS(AR116:AR156, AY116:AY156, INDIRECT("AE" &amp; ROW()), AP116:AP156, "💲", AS116:AS156, "Familiar") +
        SUMIFS(AR116:AR156, AY116:AY156, INDIRECT("AE" &amp; ROW()), AP116:AP156, "📦", AS116:AS156, "Familiar")
    ) / 2
)  -
(
    (
        SUMIFS(AR116:AR156, AY116:AY156, INDIRECT("AE" &amp; ROW()), AP116:AP156, "💲", AS116:AS156, "Exonerado ADH") +
        SUMIFS(AR116:AR156, AY116:AY156, INDIRECT("AE" &amp; ROW()), AP116:AP156, "📦", AS116:AS156, "Exonerado ADH")
    ) / 2
)  -
(
    (
        SUMIFS(AR116:AR156, AY116:AY156, INDIRECT("AE" &amp; ROW()), AP116:AP156, "💲", AS116:AS156, "Exonerado Doctor") +
        SUMIFS(AR116:AR156, AY116:AY156, INDIRECT("AE" &amp; ROW()), AP116:AP156, "📦", AS116:AS156, "Exonerado Doctor")
    ) / 2
)</f>
        <v>0</v>
      </c>
      <c r="AK164" s="139">
        <f t="array" aca="1" ref="AK164" ca="1">(
    SUMIFS(AR116:AR156, AY116:AY156, INDIRECT("AE" &amp; ROW()), AP116:AP156, "💲") +
    SUMIFS(AR116:AR156, AY116:AY156, INDIRECT("AE" &amp; ROW()), AP116:AP156, "📦")
) -
(
    SUMIFS(AR116:AR156, AY116:AY156, INDIRECT("AE" &amp; ROW()), AP116:AP156, "💲", AS116:AS156, "Familiar") +
    SUMIFS(AR116:AR156, AY116:AY156, INDIRECT("AE" &amp; ROW()), AP116:AP156, "📦", AS116:AS156, "Familiar")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SUMIFS(AR116:AR156, AY116:AY156, INDIRECT("AE" &amp; ROW()), AP116:AP156, "💲", AS116:AS156, "Exonerado ADH") +
    SUMIFS(AR116:AR156, AY116:AY156, INDIRECT("AE" &amp; ROW()), AP116:AP156, "📦", AS116:AS156, "Exonerado ADH")
) -
(
    (
        SUMIFS(AR116:AR156, AY116:AY156, INDIRECT("AE" &amp; ROW()), AP116:AP156, "💲", AS116:AS156, "Exonerado Doctor") +
        SUMIFS(AR116:AR156, AY116:AY156, INDIRECT("AE" &amp; ROW()), AP116:AP156, "📦", AS116:AS156, "Exonerado Doctor")
    ) / 2
) -
(
    (
        SUMIFS(AR116:AR156, AY116:AY156, INDIRECT("AE" &amp; ROW()), AP116:AP156, "💲", AS116:AS156, "") +
        SUMIFS(AR116:AR156, AY116:AY156, INDIRECT("AE" &amp; ROW()), AP116:AP156, "📦", AS116:AS156, "")
    ) / 2
)</f>
        <v>0</v>
      </c>
      <c r="AL164" s="140">
        <f t="array" aca="1" ref="AL164" ca="1">(
    SUMIFS(AR116:AR156, AY116:AY156, INDIRECT("AE" &amp; ROW()), AP116:AP156, "💲") +
    SUMIFS(AR116:AR156, AY116:AY156, INDIRECT("AE" &amp; ROW()), AP116:AP156, "📦")
) -
(
    (
        SUMIFS(AR116:AR156, AY116:AY156, INDIRECT("AE" &amp; ROW()), AP116:AP156, "💲", AS116:AS156, "Familiar") +
        SUMIFS(AR116:AR156, AY116:AY156, INDIRECT("AE" &amp; ROW()), AP116:AP156, "📦", AS116:AS156, "Familiar")
    ) / 2
) -
(
    (
        SUMIFS(AR116:AR156, AY116:AY156, INDIRECT("AE" &amp; ROW()), AP116:AP156, "💲", AS116:AS156, "Participante") +
        SUMIFS(AR116:AR156, AY116:AY156, INDIRECT("AE" &amp; ROW()), AP116:AP156, "📦", AS116:AS156, "Participante")
    ) / 2
) -
(
    (
        SUMIFS(AR116:AR156, AY116:AY156, INDIRECT("AE" &amp; ROW()), AP116:AP156, "💲", AS116:AS156, "Empleado") +
        SUMIFS(AR116:AR156, AY116:AY156, INDIRECT("AE" &amp; ROW()), AP116:AP156, "📦", AS116:AS156, "Empleado")
    ) / 2
) -
(
    (
        SUMIFS(AR116:AR156, AY116:AY156, INDIRECT("AE" &amp; ROW()), AP116:AP156, "💲", AS116:AS156, "Exonerado ADH") +
        SUMIFS(AR116:AR156, AY116:AY156, INDIRECT("AE" &amp; ROW()), AP116:AP156, "📦", AS116:AS156, "Exonerado ADH")
    ) / 2
) -
(
    SUMIFS(AR116:AR156, AY116:AY156, INDIRECT("AE" &amp; ROW()), AP116:AP156, "💲", AS116:AS156, "Exonerado Doctor") +
    SUMIFS(AR116:AR156, AY116:AY156, INDIRECT("AE" &amp; ROW()), AP116:AP156, "📦", AS116:AS156, "Exonerado Doctor")
) -
(
    (
        SUMIFS(AR116:AR156, AY116:AY156, INDIRECT("AE" &amp; ROW()), AP116:AP156, "💲", AS116:AS156, "") +
        SUMIFS(AR116:AR156, AY116:AY156, INDIRECT("AE" &amp; ROW()), AP116:AP156, "📦", AS116:AS156, "")
    ) / 2
)</f>
        <v>0</v>
      </c>
      <c r="AM164" s="56"/>
      <c r="AN164" s="56"/>
      <c r="AO164" s="56"/>
      <c r="AP164" s="56"/>
      <c r="AQ164" s="56"/>
      <c r="AR164" s="56"/>
      <c r="AS164" s="56"/>
      <c r="AT164" s="56"/>
      <c r="AU164" s="56"/>
      <c r="AV164" s="56"/>
      <c r="AW164" s="56"/>
      <c r="AX164" s="56"/>
      <c r="AY164" s="56"/>
      <c r="AZ164" s="56"/>
      <c r="BA164" s="56"/>
      <c r="BB164" s="56"/>
      <c r="BC164" s="56"/>
      <c r="BD164" s="56"/>
      <c r="BE164" s="56"/>
      <c r="BF164" s="56"/>
      <c r="BG164" s="56"/>
      <c r="BH164" s="56"/>
      <c r="BI164" s="56"/>
      <c r="BJ164" s="56"/>
      <c r="BK164" s="56"/>
      <c r="BL164" s="56"/>
      <c r="BM164" s="56"/>
      <c r="BN164" s="56"/>
    </row>
    <row r="165" spans="1:66" ht="11.25" customHeight="1">
      <c r="A165" s="220"/>
      <c r="B165" s="164"/>
      <c r="C165" s="205"/>
      <c r="D165" s="208"/>
      <c r="E165" s="178" t="s">
        <v>42</v>
      </c>
      <c r="F165" s="58" t="str">
        <f>IF(D164&lt;&gt;"", VLOOKUP(D164,'Base de Datos'!$A$2:$D1268,3,FALSE()),"")</f>
        <v/>
      </c>
      <c r="G165" s="205"/>
      <c r="H165" s="208"/>
      <c r="I165" s="178" t="s">
        <v>42</v>
      </c>
      <c r="J165" s="58" t="str">
        <f>IF(H164&lt;&gt;"", VLOOKUP(H164,'Base de Datos'!$A$2:$D1268,3,FALSE()),"")</f>
        <v/>
      </c>
      <c r="K165" s="205"/>
      <c r="L165" s="208"/>
      <c r="M165" s="178" t="s">
        <v>42</v>
      </c>
      <c r="N165" s="58" t="str">
        <f>IF(L164&lt;&gt;"", VLOOKUP(L164,'Base de Datos'!$A$2:$D1268,3,FALSE()),"")</f>
        <v/>
      </c>
      <c r="O165" s="165"/>
      <c r="P165" s="165"/>
      <c r="Q165" s="165"/>
      <c r="R165" s="166"/>
      <c r="S165" s="231"/>
      <c r="T165" s="230"/>
      <c r="U165" s="170"/>
      <c r="V165" s="169"/>
      <c r="W165" s="231"/>
      <c r="X165" s="230"/>
      <c r="Y165" s="170"/>
      <c r="Z165" s="169"/>
      <c r="AA165" s="231"/>
      <c r="AB165" s="230"/>
      <c r="AC165" s="170"/>
      <c r="AD165" s="56"/>
      <c r="AE165" s="232" t="s">
        <v>75</v>
      </c>
      <c r="AF165" s="230"/>
      <c r="AG165" s="90">
        <f t="array" aca="1" ref="AG165" ca="1">COUNTIFS(AP116:AP156, "💲", AY116:AY156, INDIRECT("AE" &amp; ROW())) + COUNTIFS(AP116:AP156, "📦", AY116:AY156, INDIRECT("AE" &amp; ROW())) + COUNTIFS(AP116:AP156, "✅", AY116:AY156, INDIRECT("AE" &amp; ROW()))</f>
        <v>0</v>
      </c>
      <c r="AH165" s="68">
        <f t="array" aca="1" ref="AH165" ca="1">COUNTIFS(AP116:AP156, "💲", AY116:AY156, INDIRECT("AE" &amp; ROW())) + COUNTIFS(AP116:AP156, "📦", AY116:AY156, INDIRECT("AE" &amp; ROW()))</f>
        <v>0</v>
      </c>
      <c r="AI165" s="139">
        <f t="array" aca="1" ref="AI165" ca="1">SUMIFS(AR116:AR156, AY116:AY156, INDIRECT("AE" &amp; ROW()), AP116:AP156, "💲") + SUMIFS(AR116:AR156, AY116:AY156, INDIRECT("AE" &amp; ROW()), AP116:AP156, "📦")</f>
        <v>0</v>
      </c>
      <c r="AJ165" s="139">
        <f t="array" aca="1" ref="AJ165" ca="1">(
    SUMIFS(AR116:AR156, AY116:AY156, INDIRECT("AE" &amp; ROW()), AP116:AP156, "💲") +
    SUMIFS(AR116:AR156, AY116:AY156, INDIRECT("AE" &amp; ROW()), AP116:AP156, "📦")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
        SUMIFS(AR116:AR156, AY116:AY156, INDIRECT("AE" &amp; ROW()), AP116:AP156, "💲", AS116:AS156, "Familiar") +
        SUMIFS(AR116:AR156, AY116:AY156, INDIRECT("AE" &amp; ROW()), AP116:AP156, "📦", AS116:AS156, "Familiar")
    ) / 2
)  -
(
    (
        SUMIFS(AR116:AR156, AY116:AY156, INDIRECT("AE" &amp; ROW()), AP116:AP156, "💲", AS116:AS156, "Exonerado ADH") +
        SUMIFS(AR116:AR156, AY116:AY156, INDIRECT("AE" &amp; ROW()), AP116:AP156, "📦", AS116:AS156, "Exonerado ADH")
    ) / 2
)  -
(
    (
        SUMIFS(AR116:AR156, AY116:AY156, INDIRECT("AE" &amp; ROW()), AP116:AP156, "💲", AS116:AS156, "Exonerado Doctor") +
        SUMIFS(AR116:AR156, AY116:AY156, INDIRECT("AE" &amp; ROW()), AP116:AP156, "📦", AS116:AS156, "Exonerado Doctor")
    ) / 2
)</f>
        <v>0</v>
      </c>
      <c r="AK165" s="139">
        <f t="array" aca="1" ref="AK165" ca="1">(
    SUMIFS(AR116:AR156, AY116:AY156, INDIRECT("AE" &amp; ROW()), AP116:AP156, "💲") +
    SUMIFS(AR116:AR156, AY116:AY156, INDIRECT("AE" &amp; ROW()), AP116:AP156, "📦")
) -
(
    SUMIFS(AR116:AR156, AY116:AY156, INDIRECT("AE" &amp; ROW()), AP116:AP156, "💲", AS116:AS156, "Familiar") +
    SUMIFS(AR116:AR156, AY116:AY156, INDIRECT("AE" &amp; ROW()), AP116:AP156, "📦", AS116:AS156, "Familiar")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SUMIFS(AR116:AR156, AY116:AY156, INDIRECT("AE" &amp; ROW()), AP116:AP156, "💲", AS116:AS156, "Exonerado ADH") +
    SUMIFS(AR116:AR156, AY116:AY156, INDIRECT("AE" &amp; ROW()), AP116:AP156, "📦", AS116:AS156, "Exonerado ADH")
) -
(
    (
        SUMIFS(AR116:AR156, AY116:AY156, INDIRECT("AE" &amp; ROW()), AP116:AP156, "💲", AS116:AS156, "Exonerado Doctor") +
        SUMIFS(AR116:AR156, AY116:AY156, INDIRECT("AE" &amp; ROW()), AP116:AP156, "📦", AS116:AS156, "Exonerado Doctor")
    ) / 2
) -
(
    (
        SUMIFS(AR116:AR156, AY116:AY156, INDIRECT("AE" &amp; ROW()), AP116:AP156, "💲", AS116:AS156, "") +
        SUMIFS(AR116:AR156, AY116:AY156, INDIRECT("AE" &amp; ROW()), AP116:AP156, "📦", AS116:AS156, "")
    ) / 2
)</f>
        <v>0</v>
      </c>
      <c r="AL165" s="140">
        <f t="array" aca="1" ref="AL165" ca="1">(
    SUMIFS(AR116:AR156, AY116:AY156, INDIRECT("AE" &amp; ROW()), AP116:AP156, "💲") +
    SUMIFS(AR116:AR156, AY116:AY156, INDIRECT("AE" &amp; ROW()), AP116:AP156, "📦")
) -
(
    (
        SUMIFS(AR116:AR156, AY116:AY156, INDIRECT("AE" &amp; ROW()), AP116:AP156, "💲", AS116:AS156, "Familiar") +
        SUMIFS(AR116:AR156, AY116:AY156, INDIRECT("AE" &amp; ROW()), AP116:AP156, "📦", AS116:AS156, "Familiar")
    ) / 2
) -
(
    (
        SUMIFS(AR116:AR156, AY116:AY156, INDIRECT("AE" &amp; ROW()), AP116:AP156, "💲", AS116:AS156, "Participante") +
        SUMIFS(AR116:AR156, AY116:AY156, INDIRECT("AE" &amp; ROW()), AP116:AP156, "📦", AS116:AS156, "Participante")
    ) / 2
) -
(
    (
        SUMIFS(AR116:AR156, AY116:AY156, INDIRECT("AE" &amp; ROW()), AP116:AP156, "💲", AS116:AS156, "Empleado") +
        SUMIFS(AR116:AR156, AY116:AY156, INDIRECT("AE" &amp; ROW()), AP116:AP156, "📦", AS116:AS156, "Empleado")
    ) / 2
) -
(
    (
        SUMIFS(AR116:AR156, AY116:AY156, INDIRECT("AE" &amp; ROW()), AP116:AP156, "💲", AS116:AS156, "Exonerado ADH") +
        SUMIFS(AR116:AR156, AY116:AY156, INDIRECT("AE" &amp; ROW()), AP116:AP156, "📦", AS116:AS156, "Exonerado ADH")
    ) / 2
) -
(
    SUMIFS(AR116:AR156, AY116:AY156, INDIRECT("AE" &amp; ROW()), AP116:AP156, "💲", AS116:AS156, "Exonerado Doctor") +
    SUMIFS(AR116:AR156, AY116:AY156, INDIRECT("AE" &amp; ROW()), AP116:AP156, "📦", AS116:AS156, "Exonerado Doctor")
) -
(
    (
        SUMIFS(AR116:AR156, AY116:AY156, INDIRECT("AE" &amp; ROW()), AP116:AP156, "💲", AS116:AS156, "") +
        SUMIFS(AR116:AR156, AY116:AY156, INDIRECT("AE" &amp; ROW()), AP116:AP156, "📦", AS116:AS156, "")
    ) / 2
)</f>
        <v>0</v>
      </c>
      <c r="AM165" s="56"/>
      <c r="AN165" s="56"/>
      <c r="AO165" s="56"/>
      <c r="AP165" s="56"/>
      <c r="AQ165" s="56"/>
      <c r="AR165" s="56"/>
      <c r="AS165" s="56"/>
      <c r="AT165" s="56"/>
      <c r="AU165" s="56"/>
      <c r="AV165" s="56"/>
      <c r="AW165" s="56"/>
      <c r="AX165" s="56"/>
      <c r="AY165" s="56"/>
      <c r="AZ165" s="56"/>
      <c r="BA165" s="56"/>
      <c r="BB165" s="56"/>
      <c r="BC165" s="56"/>
      <c r="BD165" s="56"/>
      <c r="BE165" s="56"/>
      <c r="BF165" s="56"/>
      <c r="BG165" s="56"/>
      <c r="BH165" s="56"/>
      <c r="BI165" s="56"/>
      <c r="BJ165" s="56"/>
      <c r="BK165" s="56"/>
      <c r="BL165" s="56"/>
      <c r="BM165" s="56"/>
      <c r="BN165" s="56"/>
    </row>
    <row r="166" spans="1:66" ht="11.25" customHeight="1">
      <c r="A166" s="220"/>
      <c r="B166" s="164"/>
      <c r="C166" s="205"/>
      <c r="D166" s="208"/>
      <c r="E166" s="178" t="s">
        <v>44</v>
      </c>
      <c r="F166" s="58" t="str">
        <f>IF(D164&lt;&gt;"", VLOOKUP(D164,'Base de Datos'!$A$2:$D1268,4,FALSE()),"")</f>
        <v/>
      </c>
      <c r="G166" s="205"/>
      <c r="H166" s="208"/>
      <c r="I166" s="178" t="s">
        <v>44</v>
      </c>
      <c r="J166" s="58" t="str">
        <f>IF(H164&lt;&gt;"", VLOOKUP(H164,'Base de Datos'!$A$2:$D1268,4,FALSE()),"")</f>
        <v/>
      </c>
      <c r="K166" s="205"/>
      <c r="L166" s="208"/>
      <c r="M166" s="178" t="s">
        <v>44</v>
      </c>
      <c r="N166" s="58" t="str">
        <f>IF(L164&lt;&gt;"", VLOOKUP(L164,'Base de Datos'!$A$2:$D1268,4,FALSE()),"")</f>
        <v/>
      </c>
      <c r="O166" s="165"/>
      <c r="P166" s="165"/>
      <c r="Q166" s="165"/>
      <c r="R166" s="166"/>
      <c r="S166" s="231"/>
      <c r="T166" s="230"/>
      <c r="U166" s="170"/>
      <c r="V166" s="169"/>
      <c r="W166" s="231"/>
      <c r="X166" s="230"/>
      <c r="Y166" s="170"/>
      <c r="Z166" s="169"/>
      <c r="AA166" s="231"/>
      <c r="AB166" s="230"/>
      <c r="AC166" s="170"/>
      <c r="AD166" s="56"/>
      <c r="AE166" s="232" t="s">
        <v>77</v>
      </c>
      <c r="AF166" s="230"/>
      <c r="AG166" s="90">
        <f t="array" aca="1" ref="AG166" ca="1">COUNTIFS(AP116:AP156, "💲", AY116:AY156, INDIRECT("AE" &amp; ROW())) + COUNTIFS(AP116:AP156, "📦", AY116:AY156, INDIRECT("AE" &amp; ROW())) + COUNTIFS(AP116:AP156, "✅", AY116:AY156, INDIRECT("AE" &amp; ROW()))</f>
        <v>0</v>
      </c>
      <c r="AH166" s="68">
        <f t="array" aca="1" ref="AH166" ca="1">COUNTIFS(AP116:AP156, "💲", AY116:AY156, INDIRECT("AE" &amp; ROW())) + COUNTIFS(AP116:AP156, "📦", AY116:AY156, INDIRECT("AE" &amp; ROW()))</f>
        <v>0</v>
      </c>
      <c r="AI166" s="139">
        <f t="array" aca="1" ref="AI166" ca="1">SUMIFS(AR116:AR156, AY116:AY156, INDIRECT("AE" &amp; ROW()), AP116:AP156, "💲") + SUMIFS(AR116:AR156, AY116:AY156, INDIRECT("AE" &amp; ROW()), AP116:AP156, "📦")</f>
        <v>0</v>
      </c>
      <c r="AJ166" s="139">
        <f t="array" aca="1" ref="AJ166" ca="1">(
    SUMIFS(AR116:AR156, AY116:AY156, INDIRECT("AE" &amp; ROW()), AP116:AP156, "💲") +
    SUMIFS(AR116:AR156, AY116:AY156, INDIRECT("AE" &amp; ROW()), AP116:AP156, "📦")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
        SUMIFS(AR116:AR156, AY116:AY156, INDIRECT("AE" &amp; ROW()), AP116:AP156, "💲", AS116:AS156, "Familiar") +
        SUMIFS(AR116:AR156, AY116:AY156, INDIRECT("AE" &amp; ROW()), AP116:AP156, "📦", AS116:AS156, "Familiar")
    ) / 2
)  -
(
    (
        SUMIFS(AR116:AR156, AY116:AY156, INDIRECT("AE" &amp; ROW()), AP116:AP156, "💲", AS116:AS156, "Exonerado ADH") +
        SUMIFS(AR116:AR156, AY116:AY156, INDIRECT("AE" &amp; ROW()), AP116:AP156, "📦", AS116:AS156, "Exonerado ADH")
    ) / 2
)  -
(
    (
        SUMIFS(AR116:AR156, AY116:AY156, INDIRECT("AE" &amp; ROW()), AP116:AP156, "💲", AS116:AS156, "Exonerado Doctor") +
        SUMIFS(AR116:AR156, AY116:AY156, INDIRECT("AE" &amp; ROW()), AP116:AP156, "📦", AS116:AS156, "Exonerado Doctor")
    ) / 2
)</f>
        <v>0</v>
      </c>
      <c r="AK166" s="139">
        <f t="array" aca="1" ref="AK166" ca="1">(
    SUMIFS(AR116:AR156, AY116:AY156, INDIRECT("AE" &amp; ROW()), AP116:AP156, "💲") +
    SUMIFS(AR116:AR156, AY116:AY156, INDIRECT("AE" &amp; ROW()), AP116:AP156, "📦")
) -
(
    SUMIFS(AR116:AR156, AY116:AY156, INDIRECT("AE" &amp; ROW()), AP116:AP156, "💲", AS116:AS156, "Familiar") +
    SUMIFS(AR116:AR156, AY116:AY156, INDIRECT("AE" &amp; ROW()), AP116:AP156, "📦", AS116:AS156, "Familiar")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SUMIFS(AR116:AR156, AY116:AY156, INDIRECT("AE" &amp; ROW()), AP116:AP156, "💲", AS116:AS156, "Exonerado ADH") +
    SUMIFS(AR116:AR156, AY116:AY156, INDIRECT("AE" &amp; ROW()), AP116:AP156, "📦", AS116:AS156, "Exonerado ADH")
) -
(
    (
        SUMIFS(AR116:AR156, AY116:AY156, INDIRECT("AE" &amp; ROW()), AP116:AP156, "💲", AS116:AS156, "Exonerado Doctor") +
        SUMIFS(AR116:AR156, AY116:AY156, INDIRECT("AE" &amp; ROW()), AP116:AP156, "📦", AS116:AS156, "Exonerado Doctor")
    ) / 2
) -
(
    (
        SUMIFS(AR116:AR156, AY116:AY156, INDIRECT("AE" &amp; ROW()), AP116:AP156, "💲", AS116:AS156, "") +
        SUMIFS(AR116:AR156, AY116:AY156, INDIRECT("AE" &amp; ROW()), AP116:AP156, "📦", AS116:AS156, "")
    ) / 2
)</f>
        <v>0</v>
      </c>
      <c r="AL166" s="140">
        <f t="array" aca="1" ref="AL166" ca="1">(
    SUMIFS(AR116:AR156, AY116:AY156, INDIRECT("AE" &amp; ROW()), AP116:AP156, "💲") +
    SUMIFS(AR116:AR156, AY116:AY156, INDIRECT("AE" &amp; ROW()), AP116:AP156, "📦")
) -
(
    (
        SUMIFS(AR116:AR156, AY116:AY156, INDIRECT("AE" &amp; ROW()), AP116:AP156, "💲", AS116:AS156, "Familiar") +
        SUMIFS(AR116:AR156, AY116:AY156, INDIRECT("AE" &amp; ROW()), AP116:AP156, "📦", AS116:AS156, "Familiar")
    ) / 2
) -
(
    (
        SUMIFS(AR116:AR156, AY116:AY156, INDIRECT("AE" &amp; ROW()), AP116:AP156, "💲", AS116:AS156, "Participante") +
        SUMIFS(AR116:AR156, AY116:AY156, INDIRECT("AE" &amp; ROW()), AP116:AP156, "📦", AS116:AS156, "Participante")
    ) / 2
) -
(
    (
        SUMIFS(AR116:AR156, AY116:AY156, INDIRECT("AE" &amp; ROW()), AP116:AP156, "💲", AS116:AS156, "Empleado") +
        SUMIFS(AR116:AR156, AY116:AY156, INDIRECT("AE" &amp; ROW()), AP116:AP156, "📦", AS116:AS156, "Empleado")
    ) / 2
) -
(
    (
        SUMIFS(AR116:AR156, AY116:AY156, INDIRECT("AE" &amp; ROW()), AP116:AP156, "💲", AS116:AS156, "Exonerado ADH") +
        SUMIFS(AR116:AR156, AY116:AY156, INDIRECT("AE" &amp; ROW()), AP116:AP156, "📦", AS116:AS156, "Exonerado ADH")
    ) / 2
) -
(
    SUMIFS(AR116:AR156, AY116:AY156, INDIRECT("AE" &amp; ROW()), AP116:AP156, "💲", AS116:AS156, "Exonerado Doctor") +
    SUMIFS(AR116:AR156, AY116:AY156, INDIRECT("AE" &amp; ROW()), AP116:AP156, "📦", AS116:AS156, "Exonerado Doctor")
) -
(
    (
        SUMIFS(AR116:AR156, AY116:AY156, INDIRECT("AE" &amp; ROW()), AP116:AP156, "💲", AS116:AS156, "") +
        SUMIFS(AR116:AR156, AY116:AY156, INDIRECT("AE" &amp; ROW()), AP116:AP156, "📦", AS116:AS156, "")
    ) / 2
)</f>
        <v>0</v>
      </c>
      <c r="AM166" s="56"/>
      <c r="AN166" s="56"/>
      <c r="AO166" s="56"/>
      <c r="AP166" s="56"/>
      <c r="AQ166" s="56"/>
      <c r="AR166" s="56"/>
      <c r="AS166" s="56"/>
      <c r="AT166" s="56"/>
      <c r="AU166" s="56"/>
      <c r="AV166" s="56"/>
      <c r="AW166" s="56"/>
      <c r="AX166" s="56"/>
      <c r="AY166" s="56"/>
      <c r="AZ166" s="56"/>
      <c r="BA166" s="56"/>
      <c r="BB166" s="56"/>
      <c r="BC166" s="56"/>
      <c r="BD166" s="56"/>
      <c r="BE166" s="56"/>
      <c r="BF166" s="56"/>
      <c r="BG166" s="56"/>
      <c r="BH166" s="56"/>
      <c r="BI166" s="56"/>
      <c r="BJ166" s="56"/>
      <c r="BK166" s="56"/>
      <c r="BL166" s="56"/>
      <c r="BM166" s="56"/>
      <c r="BN166" s="56"/>
    </row>
    <row r="167" spans="1:66" ht="11.25" customHeight="1">
      <c r="A167" s="221"/>
      <c r="B167" s="164"/>
      <c r="C167" s="206"/>
      <c r="D167" s="209"/>
      <c r="E167" s="179" t="s">
        <v>46</v>
      </c>
      <c r="F167" s="180"/>
      <c r="G167" s="206"/>
      <c r="H167" s="209"/>
      <c r="I167" s="179" t="s">
        <v>46</v>
      </c>
      <c r="J167" s="180"/>
      <c r="K167" s="206"/>
      <c r="L167" s="209"/>
      <c r="M167" s="179" t="s">
        <v>46</v>
      </c>
      <c r="N167" s="180"/>
      <c r="O167" s="165"/>
      <c r="P167" s="165"/>
      <c r="Q167" s="165"/>
      <c r="R167" s="166"/>
      <c r="S167" s="227" t="str">
        <f>IF(OR(S164="Empleado",S164="Familiar"),"Nombre del Empleado","N° Factura")</f>
        <v>N° Factura</v>
      </c>
      <c r="T167" s="228"/>
      <c r="U167" s="89"/>
      <c r="V167" s="169"/>
      <c r="W167" s="227" t="str">
        <f>IF(OR(W164="Empleado",W164="Familiar"),"Nombre del Empleado","N° Factura")</f>
        <v>N° Factura</v>
      </c>
      <c r="X167" s="228"/>
      <c r="Y167" s="89"/>
      <c r="Z167" s="169"/>
      <c r="AA167" s="227" t="str">
        <f>IF(OR(AA164="Empleado",AA164="Familiar"),"Nombre del Empleado","N° Factura")</f>
        <v>N° Factura</v>
      </c>
      <c r="AB167" s="228"/>
      <c r="AC167" s="89"/>
      <c r="AD167" s="56"/>
      <c r="AE167" s="233" t="s">
        <v>80</v>
      </c>
      <c r="AF167" s="228"/>
      <c r="AG167" s="143">
        <f t="array" aca="1" ref="AG167" ca="1">COUNTIFS(AP116:AP156, "💲", AY116:AY156, INDIRECT("AE" &amp; ROW())) + COUNTIFS(AP116:AP156, "📦", AY116:AY156, INDIRECT("AE" &amp; ROW())) + COUNTIFS(AP116:AP156, "✅", AY116:AY156, INDIRECT("AE" &amp; ROW()))</f>
        <v>0</v>
      </c>
      <c r="AH167" s="144">
        <f t="array" aca="1" ref="AH167" ca="1">COUNTIFS(AP116:AP156, "💲", AY116:AY156, INDIRECT("AE" &amp; ROW())) + COUNTIFS(AP116:AP156, "📦", AY116:AY156, INDIRECT("AE" &amp; ROW()))</f>
        <v>0</v>
      </c>
      <c r="AI167" s="145">
        <f t="array" aca="1" ref="AI167" ca="1">SUMIFS(AR116:AR156, AY116:AY156, INDIRECT("AE" &amp; ROW()), AP116:AP156, "💲") + SUMIFS(AR116:AR156, AY116:AY156, INDIRECT("AE" &amp; ROW()), AP116:AP156, "📦")</f>
        <v>0</v>
      </c>
      <c r="AJ167" s="145">
        <f t="array" aca="1" ref="AJ167" ca="1">(
    SUMIFS(AR116:AR156, AY116:AY156, INDIRECT("AE" &amp; ROW()), AP116:AP156, "💲") +
    SUMIFS(AR116:AR156, AY116:AY156, INDIRECT("AE" &amp; ROW()), AP116:AP156, "📦")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
        SUMIFS(AR116:AR156, AY116:AY156, INDIRECT("AE" &amp; ROW()), AP116:AP156, "💲", AS116:AS156, "Familiar") +
        SUMIFS(AR116:AR156, AY116:AY156, INDIRECT("AE" &amp; ROW()), AP116:AP156, "📦", AS116:AS156, "Familiar")
    ) / 2
)  -
(
    (
        SUMIFS(AR116:AR156, AY116:AY156, INDIRECT("AE" &amp; ROW()), AP116:AP156, "💲", AS116:AS156, "Exonerado ADH") +
        SUMIFS(AR116:AR156, AY116:AY156, INDIRECT("AE" &amp; ROW()), AP116:AP156, "📦", AS116:AS156, "Exonerado ADH")
    ) / 2
)  -
(
    (
        SUMIFS(AR116:AR156, AY116:AY156, INDIRECT("AE" &amp; ROW()), AP116:AP156, "💲", AS116:AS156, "Exonerado Doctor") +
        SUMIFS(AR116:AR156, AY116:AY156, INDIRECT("AE" &amp; ROW()), AP116:AP156, "📦", AS116:AS156, "Exonerado Doctor")
    ) / 2
)</f>
        <v>0</v>
      </c>
      <c r="AK167" s="145">
        <f t="array" aca="1" ref="AK167" ca="1">(
    SUMIFS(AR116:AR156, AY116:AY156, INDIRECT("AE" &amp; ROW()), AP116:AP156, "💲") +
    SUMIFS(AR116:AR156, AY116:AY156, INDIRECT("AE" &amp; ROW()), AP116:AP156, "📦")
) -
(
    SUMIFS(AR116:AR156, AY116:AY156, INDIRECT("AE" &amp; ROW()), AP116:AP156, "💲", AS116:AS156, "Familiar") +
    SUMIFS(AR116:AR156, AY116:AY156, INDIRECT("AE" &amp; ROW()), AP116:AP156, "📦", AS116:AS156, "Familiar")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SUMIFS(AR116:AR156, AY116:AY156, INDIRECT("AE" &amp; ROW()), AP116:AP156, "💲", AS116:AS156, "Exonerado ADH") +
    SUMIFS(AR116:AR156, AY116:AY156, INDIRECT("AE" &amp; ROW()), AP116:AP156, "📦", AS116:AS156, "Exonerado ADH")
) -
(
    (
        SUMIFS(AR116:AR156, AY116:AY156, INDIRECT("AE" &amp; ROW()), AP116:AP156, "💲", AS116:AS156, "Exonerado Doctor") +
        SUMIFS(AR116:AR156, AY116:AY156, INDIRECT("AE" &amp; ROW()), AP116:AP156, "📦", AS116:AS156, "Exonerado Doctor")
    ) / 2
) -
(
    (
        SUMIFS(AR116:AR156, AY116:AY156, INDIRECT("AE" &amp; ROW()), AP116:AP156, "💲", AS116:AS156, "") +
        SUMIFS(AR116:AR156, AY116:AY156, INDIRECT("AE" &amp; ROW()), AP116:AP156, "📦", AS116:AS156, "")
    ) / 2
)</f>
        <v>0</v>
      </c>
      <c r="AL167" s="146">
        <f t="array" aca="1" ref="AL167" ca="1">(
    SUMIFS(AR116:AR156, AY116:AY156, INDIRECT("AE" &amp; ROW()), AP116:AP156, "💲") +
    SUMIFS(AR116:AR156, AY116:AY156, INDIRECT("AE" &amp; ROW()), AP116:AP156, "📦")
) -
(
    (
        SUMIFS(AR116:AR156, AY116:AY156, INDIRECT("AE" &amp; ROW()), AP116:AP156, "💲", AS116:AS156, "Familiar") +
        SUMIFS(AR116:AR156, AY116:AY156, INDIRECT("AE" &amp; ROW()), AP116:AP156, "📦", AS116:AS156, "Familiar")
    ) / 2
) -
(
    (
        SUMIFS(AR116:AR156, AY116:AY156, INDIRECT("AE" &amp; ROW()), AP116:AP156, "💲", AS116:AS156, "Participante") +
        SUMIFS(AR116:AR156, AY116:AY156, INDIRECT("AE" &amp; ROW()), AP116:AP156, "📦", AS116:AS156, "Participante")
    ) / 2
) -
(
    (
        SUMIFS(AR116:AR156, AY116:AY156, INDIRECT("AE" &amp; ROW()), AP116:AP156, "💲", AS116:AS156, "Empleado") +
        SUMIFS(AR116:AR156, AY116:AY156, INDIRECT("AE" &amp; ROW()), AP116:AP156, "📦", AS116:AS156, "Empleado")
    ) / 2
) -
(
    (
        SUMIFS(AR116:AR156, AY116:AY156, INDIRECT("AE" &amp; ROW()), AP116:AP156, "💲", AS116:AS156, "Exonerado ADH") +
        SUMIFS(AR116:AR156, AY116:AY156, INDIRECT("AE" &amp; ROW()), AP116:AP156, "📦", AS116:AS156, "Exonerado ADH")
    ) / 2
) -
(
    SUMIFS(AR116:AR156, AY116:AY156, INDIRECT("AE" &amp; ROW()), AP116:AP156, "💲", AS116:AS156, "Exonerado Doctor") +
    SUMIFS(AR116:AR156, AY116:AY156, INDIRECT("AE" &amp; ROW()), AP116:AP156, "📦", AS116:AS156, "Exonerado Doctor")
) -
(
    (
        SUMIFS(AR116:AR156, AY116:AY156, INDIRECT("AE" &amp; ROW()), AP116:AP156, "💲", AS116:AS156, "") +
        SUMIFS(AR116:AR156, AY116:AY156, INDIRECT("AE" &amp; ROW()), AP116:AP156, "📦", AS116:AS156, "")
    ) / 2
)</f>
        <v>0</v>
      </c>
      <c r="AM167" s="56"/>
      <c r="AN167" s="56"/>
      <c r="AO167" s="56"/>
      <c r="AP167" s="56"/>
      <c r="AQ167" s="56"/>
      <c r="AR167" s="56"/>
      <c r="AS167" s="56"/>
      <c r="AT167" s="56"/>
      <c r="AU167" s="56"/>
      <c r="AV167" s="56"/>
      <c r="AW167" s="56"/>
      <c r="AX167" s="56"/>
      <c r="AY167" s="56"/>
      <c r="AZ167" s="56"/>
      <c r="BA167" s="56"/>
      <c r="BB167" s="56"/>
      <c r="BC167" s="56"/>
      <c r="BD167" s="56"/>
      <c r="BE167" s="56"/>
      <c r="BF167" s="56"/>
      <c r="BG167" s="56"/>
      <c r="BH167" s="56"/>
      <c r="BI167" s="56"/>
      <c r="BJ167" s="56"/>
      <c r="BK167" s="56"/>
      <c r="BL167" s="56"/>
      <c r="BM167" s="56"/>
      <c r="BN167" s="56"/>
    </row>
    <row r="168" spans="1:66" ht="11.25" customHeight="1">
      <c r="A168" s="3"/>
      <c r="B168" s="3"/>
      <c r="C168" s="3"/>
      <c r="D168" s="3"/>
      <c r="E168" s="3"/>
      <c r="F168" s="3"/>
      <c r="G168" s="3"/>
      <c r="H168" s="3"/>
      <c r="I168" s="3"/>
      <c r="J168" s="3"/>
      <c r="K168" s="3"/>
      <c r="L168" s="3"/>
      <c r="M168" s="3"/>
      <c r="N168" s="3"/>
      <c r="O168" s="1"/>
      <c r="P168" s="3"/>
      <c r="Q168" s="3"/>
      <c r="R168" s="15"/>
      <c r="S168" s="16"/>
      <c r="T168" s="16"/>
      <c r="U168" s="173"/>
      <c r="V168" s="6"/>
      <c r="W168" s="16"/>
      <c r="X168" s="16"/>
      <c r="Y168" s="173"/>
      <c r="Z168" s="48"/>
      <c r="AA168" s="173"/>
      <c r="AB168" s="173"/>
      <c r="AC168" s="173"/>
      <c r="AD168" s="174"/>
      <c r="AI168" s="148">
        <f t="shared" ref="AI168:AL168" ca="1" si="117">SUM(AI153:AI166)</f>
        <v>0</v>
      </c>
      <c r="AJ168" s="148">
        <f t="shared" ca="1" si="117"/>
        <v>0</v>
      </c>
      <c r="AK168" s="148">
        <f t="shared" ca="1" si="117"/>
        <v>0</v>
      </c>
      <c r="AL168" s="148">
        <f t="shared" ca="1" si="117"/>
        <v>0</v>
      </c>
      <c r="AM168" s="174"/>
      <c r="AN168" s="174"/>
      <c r="AO168" s="174"/>
      <c r="AP168" s="174"/>
      <c r="AQ168" s="174"/>
      <c r="AR168" s="174"/>
      <c r="AS168" s="174"/>
      <c r="AT168" s="174"/>
      <c r="AU168" s="174"/>
      <c r="AV168" s="174"/>
      <c r="AW168" s="174"/>
      <c r="AX168" s="174"/>
      <c r="AY168" s="174"/>
      <c r="AZ168" s="174"/>
      <c r="BA168" s="174"/>
      <c r="BB168" s="174"/>
      <c r="BC168" s="174"/>
      <c r="BD168" s="174"/>
      <c r="BE168" s="122"/>
      <c r="BF168" s="122"/>
      <c r="BG168" s="122"/>
      <c r="BH168" s="122"/>
      <c r="BI168" s="122"/>
      <c r="BJ168" s="174"/>
      <c r="BK168" s="174"/>
      <c r="BL168" s="174"/>
      <c r="BM168" s="174"/>
      <c r="BN168" s="174"/>
    </row>
    <row r="169" spans="1:66" ht="15" customHeight="1">
      <c r="A169" s="210">
        <f>IF(WEEKDAY(A114)=6, WORKDAY(A114+1, 1), A114+1)</f>
        <v>46301</v>
      </c>
      <c r="B169" s="211"/>
      <c r="C169" s="211"/>
      <c r="D169" s="211"/>
      <c r="E169" s="211"/>
      <c r="F169" s="211"/>
      <c r="G169" s="211"/>
      <c r="H169" s="211"/>
      <c r="I169" s="211"/>
      <c r="J169" s="211"/>
      <c r="K169" s="211"/>
      <c r="L169" s="211"/>
      <c r="M169" s="211"/>
      <c r="N169" s="212"/>
      <c r="O169" s="1"/>
      <c r="P169" s="1"/>
      <c r="Q169" s="1"/>
      <c r="R169" s="15"/>
      <c r="S169" s="22"/>
      <c r="T169" s="22"/>
      <c r="U169" s="241"/>
      <c r="V169" s="242"/>
      <c r="W169" s="242"/>
      <c r="X169" s="242"/>
      <c r="Y169" s="242"/>
      <c r="Z169" s="23"/>
      <c r="AA169" s="23"/>
      <c r="AB169" s="23"/>
      <c r="AC169" s="23"/>
      <c r="AD169" s="24"/>
      <c r="AE169" s="181"/>
      <c r="AF169" s="181"/>
      <c r="AG169" s="181"/>
      <c r="AH169" s="181"/>
      <c r="AI169" s="181"/>
      <c r="AJ169" s="181"/>
      <c r="AK169" s="181"/>
      <c r="AL169" s="181"/>
      <c r="AM169" s="24"/>
      <c r="AN169" s="24"/>
      <c r="AO169" s="24"/>
      <c r="AP169" s="24"/>
      <c r="AQ169" s="24"/>
      <c r="AR169" s="24"/>
      <c r="AS169" s="24"/>
      <c r="AT169" s="24"/>
      <c r="AU169" s="24"/>
      <c r="AV169" s="24"/>
      <c r="AW169" s="24"/>
      <c r="AX169" s="24"/>
      <c r="AY169" s="24"/>
      <c r="AZ169" s="24"/>
      <c r="BA169" s="24"/>
      <c r="BB169" s="24"/>
      <c r="BC169" s="24"/>
      <c r="BD169" s="24"/>
      <c r="BE169" s="24"/>
      <c r="BF169" s="24"/>
      <c r="BG169" s="24"/>
      <c r="BH169" s="24"/>
      <c r="BI169" s="24"/>
      <c r="BJ169" s="24"/>
      <c r="BK169" s="24"/>
      <c r="BL169" s="24"/>
      <c r="BM169" s="24"/>
      <c r="BN169" s="24"/>
    </row>
    <row r="170" spans="1:66" ht="15" customHeight="1">
      <c r="A170" s="25" t="s">
        <v>15</v>
      </c>
      <c r="B170" s="25" t="s">
        <v>16</v>
      </c>
      <c r="C170" s="213" t="s">
        <v>17</v>
      </c>
      <c r="D170" s="214"/>
      <c r="E170" s="214"/>
      <c r="F170" s="215"/>
      <c r="G170" s="213" t="s">
        <v>18</v>
      </c>
      <c r="H170" s="214"/>
      <c r="I170" s="214"/>
      <c r="J170" s="215"/>
      <c r="K170" s="213" t="s">
        <v>19</v>
      </c>
      <c r="L170" s="214"/>
      <c r="M170" s="214"/>
      <c r="N170" s="215"/>
      <c r="O170" s="1"/>
      <c r="P170" s="1"/>
      <c r="Q170" s="1"/>
      <c r="R170" s="26"/>
      <c r="S170" s="234" t="s">
        <v>17</v>
      </c>
      <c r="T170" s="214"/>
      <c r="U170" s="215"/>
      <c r="V170" s="27"/>
      <c r="W170" s="234" t="s">
        <v>18</v>
      </c>
      <c r="X170" s="214"/>
      <c r="Y170" s="215"/>
      <c r="Z170" s="28"/>
      <c r="AA170" s="234" t="s">
        <v>19</v>
      </c>
      <c r="AB170" s="214"/>
      <c r="AC170" s="215"/>
      <c r="AD170" s="29"/>
      <c r="AE170" s="181"/>
      <c r="AF170" s="181"/>
      <c r="AG170" s="181"/>
      <c r="AH170" s="181"/>
      <c r="AI170" s="181"/>
      <c r="AJ170" s="181"/>
      <c r="AK170" s="181"/>
      <c r="AL170" s="181"/>
      <c r="AM170" s="29"/>
      <c r="AN170" s="34" t="s">
        <v>2</v>
      </c>
      <c r="AO170" s="34" t="s">
        <v>3</v>
      </c>
      <c r="AP170" s="34" t="s">
        <v>4</v>
      </c>
      <c r="AQ170" s="34" t="s">
        <v>5</v>
      </c>
      <c r="AR170" s="34" t="s">
        <v>6</v>
      </c>
      <c r="AS170" s="34" t="s">
        <v>7</v>
      </c>
      <c r="AT170" s="34" t="s">
        <v>27</v>
      </c>
      <c r="AU170" s="34" t="s">
        <v>28</v>
      </c>
      <c r="AV170" s="34" t="s">
        <v>29</v>
      </c>
      <c r="AW170" s="34" t="s">
        <v>30</v>
      </c>
      <c r="AX170" s="34" t="s">
        <v>12</v>
      </c>
      <c r="AY170" s="34" t="s">
        <v>20</v>
      </c>
      <c r="AZ170" s="35"/>
      <c r="BA170" s="35"/>
      <c r="BB170" s="35"/>
      <c r="BC170" s="35"/>
      <c r="BD170" s="35"/>
      <c r="BE170" s="35"/>
      <c r="BF170" s="35"/>
      <c r="BG170" s="35"/>
      <c r="BH170" s="35"/>
      <c r="BI170" s="35"/>
      <c r="BJ170" s="35"/>
      <c r="BK170" s="35"/>
      <c r="BL170" s="35"/>
      <c r="BM170" s="35"/>
      <c r="BN170" s="35"/>
    </row>
    <row r="171" spans="1:66" ht="11.25" customHeight="1">
      <c r="A171" s="219">
        <f>Q177</f>
        <v>0.33333333333333331</v>
      </c>
      <c r="B171" s="38"/>
      <c r="C171" s="204" t="s">
        <v>78</v>
      </c>
      <c r="D171" s="207" t="s">
        <v>234</v>
      </c>
      <c r="E171" s="40" t="s">
        <v>36</v>
      </c>
      <c r="F171" s="42" t="str">
        <f>IF(D171&lt;&gt;"", VLOOKUP(D171,'Base de Datos'!$A$2:$D1268,2,FALSE()),"")</f>
        <v>Jacqueline Buitrago</v>
      </c>
      <c r="G171" s="204"/>
      <c r="H171" s="216"/>
      <c r="I171" s="40" t="s">
        <v>36</v>
      </c>
      <c r="J171" s="42" t="str">
        <f>IF(H171&lt;&gt;"", VLOOKUP(H171,'Base de Datos'!$A$2:$D1268,2,FALSE()),"")</f>
        <v/>
      </c>
      <c r="K171" s="204"/>
      <c r="L171" s="216"/>
      <c r="M171" s="40" t="s">
        <v>36</v>
      </c>
      <c r="N171" s="42" t="str">
        <f>IF(L171&lt;&gt;"", VLOOKUP(L171,'Base de Datos'!$A$2:$D1268,2,FALSE()),"")</f>
        <v/>
      </c>
      <c r="O171" s="43"/>
      <c r="P171" s="1"/>
      <c r="Q171" s="44"/>
      <c r="R171" s="15"/>
      <c r="S171" s="45" t="s">
        <v>96</v>
      </c>
      <c r="T171" s="45" t="s">
        <v>37</v>
      </c>
      <c r="U171" s="46">
        <v>50</v>
      </c>
      <c r="V171" s="47"/>
      <c r="W171" s="45"/>
      <c r="X171" s="45" t="s">
        <v>37</v>
      </c>
      <c r="Y171" s="46"/>
      <c r="Z171" s="47"/>
      <c r="AA171" s="45"/>
      <c r="AB171" s="45" t="s">
        <v>37</v>
      </c>
      <c r="AC171" s="46"/>
      <c r="AD171" s="48"/>
      <c r="AE171" s="181"/>
      <c r="AF171" s="181"/>
      <c r="AG171" s="181"/>
      <c r="AH171" s="181"/>
      <c r="AI171" s="181"/>
      <c r="AJ171" s="181"/>
      <c r="AK171" s="181"/>
      <c r="AL171" s="181"/>
      <c r="AM171" s="48"/>
      <c r="AN171" s="53">
        <f>A169</f>
        <v>46301</v>
      </c>
      <c r="AO171" s="54" t="str">
        <f>C170</f>
        <v>Consultorio N° 1</v>
      </c>
      <c r="AP171" s="55" t="str">
        <f t="shared" ref="AP171:AQ171" si="118">C171</f>
        <v>📦</v>
      </c>
      <c r="AQ171" s="55" t="str">
        <f t="shared" si="118"/>
        <v xml:space="preserve">Fabio Pinto </v>
      </c>
      <c r="AR171" s="55">
        <f>U171</f>
        <v>50</v>
      </c>
      <c r="AS171" s="55" t="str">
        <f>S171</f>
        <v>Participante</v>
      </c>
      <c r="AT171" s="55">
        <f>S172</f>
        <v>0</v>
      </c>
      <c r="AU171" s="55">
        <f>U172</f>
        <v>0</v>
      </c>
      <c r="AV171" s="55">
        <f>S173</f>
        <v>0</v>
      </c>
      <c r="AW171" s="55">
        <f>U173</f>
        <v>0</v>
      </c>
      <c r="AX171" s="55">
        <f>U174</f>
        <v>0</v>
      </c>
      <c r="AY171" s="55" t="str">
        <f>F174</f>
        <v>Dra. Gerlly Mendoza</v>
      </c>
      <c r="AZ171" s="56"/>
      <c r="BA171" s="56"/>
      <c r="BB171" s="56"/>
      <c r="BC171" s="56"/>
      <c r="BD171" s="56"/>
      <c r="BE171" s="56"/>
      <c r="BF171" s="56"/>
      <c r="BG171" s="56"/>
      <c r="BH171" s="56"/>
      <c r="BI171" s="56"/>
      <c r="BJ171" s="56"/>
      <c r="BK171" s="56"/>
      <c r="BL171" s="56"/>
      <c r="BM171" s="56"/>
      <c r="BN171" s="56"/>
    </row>
    <row r="172" spans="1:66" ht="11.25" customHeight="1">
      <c r="A172" s="220"/>
      <c r="B172" s="38"/>
      <c r="C172" s="205"/>
      <c r="D172" s="208"/>
      <c r="E172" s="57" t="s">
        <v>42</v>
      </c>
      <c r="F172" s="58">
        <f>IF(D171&lt;&gt;"", VLOOKUP(D171,'Base de Datos'!$A$2:$D1268,3,FALSE()),"")</f>
        <v>4143891791</v>
      </c>
      <c r="G172" s="205"/>
      <c r="H172" s="208"/>
      <c r="I172" s="57" t="s">
        <v>42</v>
      </c>
      <c r="J172" s="58" t="str">
        <f>IF(H171&lt;&gt;"", VLOOKUP(H171,'Base de Datos'!$A$2:$D1268,3,FALSE()),"")</f>
        <v/>
      </c>
      <c r="K172" s="205"/>
      <c r="L172" s="208"/>
      <c r="M172" s="57" t="s">
        <v>42</v>
      </c>
      <c r="N172" s="58" t="str">
        <f>IF(L171&lt;&gt;"", VLOOKUP(L171,'Base de Datos'!$A$2:$D1268,3,FALSE()),"")</f>
        <v/>
      </c>
      <c r="O172" s="43"/>
      <c r="P172" s="1"/>
      <c r="Q172" s="44"/>
      <c r="R172" s="15"/>
      <c r="S172" s="229"/>
      <c r="T172" s="230"/>
      <c r="U172" s="59"/>
      <c r="V172" s="47"/>
      <c r="W172" s="229"/>
      <c r="X172" s="230"/>
      <c r="Y172" s="59"/>
      <c r="Z172" s="47"/>
      <c r="AA172" s="229"/>
      <c r="AB172" s="230"/>
      <c r="AC172" s="59"/>
      <c r="AD172" s="48"/>
      <c r="AE172" s="181"/>
      <c r="AF172" s="181"/>
      <c r="AG172" s="181"/>
      <c r="AH172" s="181"/>
      <c r="AI172" s="181"/>
      <c r="AJ172" s="181"/>
      <c r="AK172" s="181"/>
      <c r="AL172" s="181"/>
      <c r="AM172" s="48"/>
      <c r="AN172" s="53">
        <f>A169</f>
        <v>46301</v>
      </c>
      <c r="AO172" s="54" t="str">
        <f>C170</f>
        <v>Consultorio N° 1</v>
      </c>
      <c r="AP172" s="55">
        <f t="shared" ref="AP172:AQ172" si="119">C175</f>
        <v>0</v>
      </c>
      <c r="AQ172" s="55">
        <f t="shared" si="119"/>
        <v>0</v>
      </c>
      <c r="AR172" s="64">
        <f>U175</f>
        <v>0</v>
      </c>
      <c r="AS172" s="55">
        <f>S175</f>
        <v>0</v>
      </c>
      <c r="AT172" s="55">
        <f>S176</f>
        <v>0</v>
      </c>
      <c r="AU172" s="55">
        <f>U176</f>
        <v>0</v>
      </c>
      <c r="AV172" s="55">
        <f>S177</f>
        <v>0</v>
      </c>
      <c r="AW172" s="55">
        <f>U177</f>
        <v>0</v>
      </c>
      <c r="AX172" s="55">
        <f>U178</f>
        <v>0</v>
      </c>
      <c r="AY172" s="55">
        <f>F178</f>
        <v>0</v>
      </c>
      <c r="AZ172" s="56"/>
      <c r="BA172" s="56"/>
      <c r="BB172" s="56"/>
      <c r="BC172" s="56"/>
      <c r="BD172" s="56"/>
      <c r="BE172" s="56"/>
      <c r="BF172" s="56"/>
      <c r="BG172" s="56"/>
      <c r="BH172" s="56"/>
      <c r="BI172" s="56"/>
      <c r="BJ172" s="56"/>
      <c r="BK172" s="56"/>
      <c r="BL172" s="56"/>
      <c r="BM172" s="56"/>
      <c r="BN172" s="56"/>
    </row>
    <row r="173" spans="1:66" ht="11.25" customHeight="1">
      <c r="A173" s="220"/>
      <c r="B173" s="38"/>
      <c r="C173" s="205"/>
      <c r="D173" s="208"/>
      <c r="E173" s="57" t="s">
        <v>44</v>
      </c>
      <c r="F173" s="58" t="str">
        <f>IF(D171&lt;&gt;"", VLOOKUP(D171,'Base de Datos'!$A$2:$D1268,4,FALSE()),"")</f>
        <v>V32990319</v>
      </c>
      <c r="G173" s="205"/>
      <c r="H173" s="208"/>
      <c r="I173" s="57" t="s">
        <v>44</v>
      </c>
      <c r="J173" s="58" t="str">
        <f>IF(H171&lt;&gt;"", VLOOKUP(H171,'Base de Datos'!$A$2:$D1268,4,FALSE()),"")</f>
        <v/>
      </c>
      <c r="K173" s="205"/>
      <c r="L173" s="208"/>
      <c r="M173" s="57" t="s">
        <v>44</v>
      </c>
      <c r="N173" s="58" t="str">
        <f>IF(L171&lt;&gt;"", VLOOKUP(L171,'Base de Datos'!$A$2:$D1268,4,FALSE()),"")</f>
        <v/>
      </c>
      <c r="O173" s="43"/>
      <c r="P173" s="1"/>
      <c r="Q173" s="44"/>
      <c r="R173" s="15"/>
      <c r="S173" s="229"/>
      <c r="T173" s="230"/>
      <c r="U173" s="59"/>
      <c r="V173" s="47"/>
      <c r="W173" s="229"/>
      <c r="X173" s="230"/>
      <c r="Y173" s="59"/>
      <c r="Z173" s="47"/>
      <c r="AA173" s="229"/>
      <c r="AB173" s="230"/>
      <c r="AC173" s="59"/>
      <c r="AD173" s="48"/>
      <c r="AE173" s="181"/>
      <c r="AF173" s="181"/>
      <c r="AG173" s="181"/>
      <c r="AH173" s="181"/>
      <c r="AI173" s="181"/>
      <c r="AJ173" s="181"/>
      <c r="AK173" s="181"/>
      <c r="AL173" s="181"/>
      <c r="AM173" s="48"/>
      <c r="AN173" s="53">
        <f>A169</f>
        <v>46301</v>
      </c>
      <c r="AO173" s="54" t="str">
        <f>C170</f>
        <v>Consultorio N° 1</v>
      </c>
      <c r="AP173" s="55">
        <f t="shared" ref="AP173:AQ173" si="120">C179</f>
        <v>0</v>
      </c>
      <c r="AQ173" s="55">
        <f t="shared" si="120"/>
        <v>0</v>
      </c>
      <c r="AR173" s="64">
        <f>U179</f>
        <v>0</v>
      </c>
      <c r="AS173" s="55">
        <f>S179</f>
        <v>0</v>
      </c>
      <c r="AT173" s="55">
        <f>S180</f>
        <v>0</v>
      </c>
      <c r="AU173" s="55">
        <f>U180</f>
        <v>0</v>
      </c>
      <c r="AV173" s="55">
        <f>S181</f>
        <v>0</v>
      </c>
      <c r="AW173" s="55">
        <f>U181</f>
        <v>0</v>
      </c>
      <c r="AX173" s="55">
        <f>U182</f>
        <v>0</v>
      </c>
      <c r="AY173" s="55">
        <f>F182</f>
        <v>0</v>
      </c>
      <c r="AZ173" s="56"/>
      <c r="BA173" s="56"/>
      <c r="BB173" s="56"/>
      <c r="BC173" s="56"/>
      <c r="BD173" s="56"/>
      <c r="BE173" s="56"/>
      <c r="BF173" s="56"/>
      <c r="BG173" s="56"/>
      <c r="BH173" s="56"/>
      <c r="BI173" s="56"/>
      <c r="BJ173" s="56"/>
      <c r="BK173" s="56"/>
      <c r="BL173" s="56"/>
      <c r="BM173" s="56"/>
      <c r="BN173" s="56"/>
    </row>
    <row r="174" spans="1:66" ht="11.25" customHeight="1">
      <c r="A174" s="221"/>
      <c r="B174" s="38"/>
      <c r="C174" s="206"/>
      <c r="D174" s="209"/>
      <c r="E174" s="85" t="s">
        <v>46</v>
      </c>
      <c r="F174" s="86" t="s">
        <v>80</v>
      </c>
      <c r="G174" s="206"/>
      <c r="H174" s="209"/>
      <c r="I174" s="87" t="s">
        <v>46</v>
      </c>
      <c r="J174" s="88"/>
      <c r="K174" s="206"/>
      <c r="L174" s="209"/>
      <c r="M174" s="87" t="s">
        <v>46</v>
      </c>
      <c r="N174" s="88"/>
      <c r="O174" s="43"/>
      <c r="P174" s="1"/>
      <c r="Q174" s="44"/>
      <c r="R174" s="15"/>
      <c r="S174" s="227" t="str">
        <f>IF(OR(S171="Empleado",S171="Familiar"),"Nombre del Empleado","N° Factura")</f>
        <v>N° Factura</v>
      </c>
      <c r="T174" s="228"/>
      <c r="U174" s="89"/>
      <c r="V174" s="47"/>
      <c r="W174" s="227" t="str">
        <f>IF(OR(W171="Empleado",W171="Familiar"),"Nombre del Empleado","N° Factura")</f>
        <v>N° Factura</v>
      </c>
      <c r="X174" s="228"/>
      <c r="Y174" s="89"/>
      <c r="Z174" s="47"/>
      <c r="AA174" s="227" t="str">
        <f>IF(OR(AA171="Empleado",AA171="Familiar"),"Nombre del Empleado","N° Factura")</f>
        <v>N° Factura</v>
      </c>
      <c r="AB174" s="228"/>
      <c r="AC174" s="89"/>
      <c r="AD174" s="48"/>
      <c r="AE174" s="181"/>
      <c r="AF174" s="181"/>
      <c r="AG174" s="181"/>
      <c r="AH174" s="181"/>
      <c r="AI174" s="181"/>
      <c r="AJ174" s="181"/>
      <c r="AK174" s="181"/>
      <c r="AL174" s="181"/>
      <c r="AM174" s="48"/>
      <c r="AN174" s="53">
        <f>A169</f>
        <v>46301</v>
      </c>
      <c r="AO174" s="54" t="str">
        <f>C170</f>
        <v>Consultorio N° 1</v>
      </c>
      <c r="AP174" s="55">
        <f t="shared" ref="AP174:AQ174" si="121">C183</f>
        <v>0</v>
      </c>
      <c r="AQ174" s="55">
        <f t="shared" si="121"/>
        <v>0</v>
      </c>
      <c r="AR174" s="64">
        <f>U183</f>
        <v>0</v>
      </c>
      <c r="AS174" s="55">
        <f>S183</f>
        <v>0</v>
      </c>
      <c r="AT174" s="55">
        <f>S184</f>
        <v>0</v>
      </c>
      <c r="AU174" s="64">
        <f>U184</f>
        <v>0</v>
      </c>
      <c r="AV174" s="55">
        <f>S185</f>
        <v>0</v>
      </c>
      <c r="AW174" s="55">
        <f>U185</f>
        <v>0</v>
      </c>
      <c r="AX174" s="55">
        <f>U186</f>
        <v>0</v>
      </c>
      <c r="AY174" s="55">
        <f>F186</f>
        <v>0</v>
      </c>
      <c r="AZ174" s="56"/>
      <c r="BA174" s="56"/>
      <c r="BB174" s="56"/>
      <c r="BC174" s="56"/>
      <c r="BD174" s="56"/>
      <c r="BE174" s="56"/>
      <c r="BF174" s="56"/>
      <c r="BG174" s="56"/>
      <c r="BH174" s="56"/>
      <c r="BI174" s="56"/>
      <c r="BJ174" s="56"/>
      <c r="BK174" s="56"/>
      <c r="BL174" s="56"/>
      <c r="BM174" s="56"/>
      <c r="BN174" s="56"/>
    </row>
    <row r="175" spans="1:66" ht="11.25" customHeight="1">
      <c r="A175" s="222">
        <f>A171+$Q$13/1440</f>
        <v>0.375</v>
      </c>
      <c r="B175" s="38"/>
      <c r="C175" s="204"/>
      <c r="D175" s="207"/>
      <c r="E175" s="40" t="s">
        <v>36</v>
      </c>
      <c r="F175" s="42" t="str">
        <f>IF(D175&lt;&gt;"", VLOOKUP(D175,'Base de Datos'!$A$2:$D1268,2,FALSE()),"")</f>
        <v/>
      </c>
      <c r="G175" s="204" t="s">
        <v>52</v>
      </c>
      <c r="H175" s="216" t="s">
        <v>153</v>
      </c>
      <c r="I175" s="40" t="s">
        <v>36</v>
      </c>
      <c r="J175" s="42" t="str">
        <f>IF(H175&lt;&gt;"", VLOOKUP(H175,'Base de Datos'!$A$2:$D1268,2,FALSE()),"")</f>
        <v>Maria Consuelo Zerpa</v>
      </c>
      <c r="K175" s="204"/>
      <c r="L175" s="216"/>
      <c r="M175" s="40" t="s">
        <v>36</v>
      </c>
      <c r="N175" s="42" t="str">
        <f>IF(L175&lt;&gt;"", VLOOKUP(L175,'Base de Datos'!$A$2:$D1268,2,FALSE()),"")</f>
        <v/>
      </c>
      <c r="O175" s="262" t="s">
        <v>32</v>
      </c>
      <c r="P175" s="242"/>
      <c r="Q175" s="263">
        <f ca="1">$N$2</f>
        <v>888.89089999999999</v>
      </c>
      <c r="R175" s="15"/>
      <c r="S175" s="45"/>
      <c r="T175" s="45" t="s">
        <v>37</v>
      </c>
      <c r="U175" s="103"/>
      <c r="V175" s="47"/>
      <c r="W175" s="45"/>
      <c r="X175" s="45" t="s">
        <v>37</v>
      </c>
      <c r="Y175" s="46">
        <v>50</v>
      </c>
      <c r="Z175" s="47"/>
      <c r="AA175" s="45"/>
      <c r="AB175" s="45" t="s">
        <v>37</v>
      </c>
      <c r="AC175" s="46"/>
      <c r="AD175" s="48"/>
      <c r="AE175" s="181"/>
      <c r="AF175" s="181"/>
      <c r="AG175" s="181"/>
      <c r="AH175" s="181"/>
      <c r="AI175" s="181"/>
      <c r="AJ175" s="181"/>
      <c r="AK175" s="181"/>
      <c r="AL175" s="181"/>
      <c r="AM175" s="48"/>
      <c r="AN175" s="53">
        <f>A169</f>
        <v>46301</v>
      </c>
      <c r="AO175" s="54" t="str">
        <f>C170</f>
        <v>Consultorio N° 1</v>
      </c>
      <c r="AP175" s="55">
        <f t="shared" ref="AP175:AQ175" si="122">C187</f>
        <v>0</v>
      </c>
      <c r="AQ175" s="55">
        <f t="shared" si="122"/>
        <v>0</v>
      </c>
      <c r="AR175" s="64">
        <f>U187</f>
        <v>0</v>
      </c>
      <c r="AS175" s="55">
        <f>S187</f>
        <v>0</v>
      </c>
      <c r="AT175" s="55">
        <f>S188</f>
        <v>0</v>
      </c>
      <c r="AU175" s="55">
        <f>U188</f>
        <v>0</v>
      </c>
      <c r="AV175" s="55">
        <f>S189</f>
        <v>0</v>
      </c>
      <c r="AW175" s="55">
        <f>U189</f>
        <v>0</v>
      </c>
      <c r="AX175" s="55">
        <f>U190</f>
        <v>0</v>
      </c>
      <c r="AY175" s="55">
        <f>F190</f>
        <v>0</v>
      </c>
      <c r="AZ175" s="56"/>
      <c r="BA175" s="56"/>
      <c r="BB175" s="56"/>
      <c r="BC175" s="56"/>
      <c r="BD175" s="56"/>
      <c r="BE175" s="56"/>
      <c r="BF175" s="56"/>
      <c r="BG175" s="56"/>
      <c r="BH175" s="56"/>
      <c r="BI175" s="56"/>
      <c r="BJ175" s="56"/>
      <c r="BK175" s="56"/>
      <c r="BL175" s="56"/>
      <c r="BM175" s="56"/>
      <c r="BN175" s="56"/>
    </row>
    <row r="176" spans="1:66" ht="11.25" customHeight="1">
      <c r="A176" s="220"/>
      <c r="B176" s="38"/>
      <c r="C176" s="205"/>
      <c r="D176" s="208"/>
      <c r="E176" s="57" t="s">
        <v>42</v>
      </c>
      <c r="F176" s="58" t="str">
        <f>IF(D175&lt;&gt;"", VLOOKUP(D175,'Base de Datos'!$A$2:$D1268,3,FALSE()),"")</f>
        <v/>
      </c>
      <c r="G176" s="205"/>
      <c r="H176" s="208"/>
      <c r="I176" s="57" t="s">
        <v>42</v>
      </c>
      <c r="J176" s="58">
        <f>IF(H175&lt;&gt;"", VLOOKUP(H175,'Base de Datos'!$A$2:$D1268,3,FALSE()),"")</f>
        <v>4142652057</v>
      </c>
      <c r="K176" s="205"/>
      <c r="L176" s="208"/>
      <c r="M176" s="57" t="s">
        <v>42</v>
      </c>
      <c r="N176" s="58" t="str">
        <f>IF(L175&lt;&gt;"", VLOOKUP(L175,'Base de Datos'!$A$2:$D1268,3,FALSE()),"")</f>
        <v/>
      </c>
      <c r="O176" s="242"/>
      <c r="P176" s="242"/>
      <c r="Q176" s="264"/>
      <c r="R176" s="15"/>
      <c r="S176" s="229"/>
      <c r="T176" s="230"/>
      <c r="U176" s="59"/>
      <c r="V176" s="47"/>
      <c r="W176" s="229" t="s">
        <v>126</v>
      </c>
      <c r="X176" s="230"/>
      <c r="Y176" s="59">
        <v>50</v>
      </c>
      <c r="Z176" s="47"/>
      <c r="AA176" s="229"/>
      <c r="AB176" s="230"/>
      <c r="AC176" s="59"/>
      <c r="AD176" s="48"/>
      <c r="AE176" s="181"/>
      <c r="AF176" s="181"/>
      <c r="AG176" s="181"/>
      <c r="AH176" s="181"/>
      <c r="AI176" s="181"/>
      <c r="AJ176" s="181"/>
      <c r="AK176" s="181"/>
      <c r="AL176" s="181"/>
      <c r="AM176" s="48"/>
      <c r="AN176" s="53">
        <f>A169</f>
        <v>46301</v>
      </c>
      <c r="AO176" s="54" t="str">
        <f>C170</f>
        <v>Consultorio N° 1</v>
      </c>
      <c r="AP176" s="55">
        <f t="shared" ref="AP176:AQ176" si="123">C191</f>
        <v>0</v>
      </c>
      <c r="AQ176" s="55">
        <f t="shared" si="123"/>
        <v>0</v>
      </c>
      <c r="AR176" s="55">
        <f>U191</f>
        <v>0</v>
      </c>
      <c r="AS176" s="55">
        <f>S191</f>
        <v>0</v>
      </c>
      <c r="AT176" s="55">
        <f>S192</f>
        <v>0</v>
      </c>
      <c r="AU176" s="55">
        <f>U192</f>
        <v>0</v>
      </c>
      <c r="AV176" s="55">
        <f>S193</f>
        <v>0</v>
      </c>
      <c r="AW176" s="55">
        <f>U193</f>
        <v>0</v>
      </c>
      <c r="AX176" s="55">
        <f>U194</f>
        <v>0</v>
      </c>
      <c r="AY176" s="55">
        <f>F194</f>
        <v>0</v>
      </c>
      <c r="AZ176" s="56"/>
      <c r="BA176" s="56"/>
      <c r="BB176" s="56"/>
      <c r="BC176" s="56"/>
      <c r="BD176" s="56"/>
      <c r="BE176" s="56"/>
      <c r="BF176" s="56"/>
      <c r="BG176" s="56"/>
      <c r="BH176" s="56"/>
      <c r="BI176" s="56"/>
      <c r="BJ176" s="56"/>
      <c r="BK176" s="56"/>
      <c r="BL176" s="56"/>
      <c r="BM176" s="56"/>
      <c r="BN176" s="56"/>
    </row>
    <row r="177" spans="1:66" ht="11.25" customHeight="1">
      <c r="A177" s="220"/>
      <c r="B177" s="38"/>
      <c r="C177" s="205"/>
      <c r="D177" s="208"/>
      <c r="E177" s="57" t="s">
        <v>44</v>
      </c>
      <c r="F177" s="58" t="str">
        <f>IF(D175&lt;&gt;"", VLOOKUP(D175,'Base de Datos'!$A$2:$D1268,4,FALSE()),"")</f>
        <v/>
      </c>
      <c r="G177" s="205"/>
      <c r="H177" s="208"/>
      <c r="I177" s="57" t="s">
        <v>44</v>
      </c>
      <c r="J177" s="58" t="str">
        <f>IF(H175&lt;&gt;"", VLOOKUP(H175,'Base de Datos'!$A$2:$D1268,4,FALSE()),"")</f>
        <v>V26214571</v>
      </c>
      <c r="K177" s="205"/>
      <c r="L177" s="208"/>
      <c r="M177" s="57" t="s">
        <v>44</v>
      </c>
      <c r="N177" s="58" t="str">
        <f>IF(L175&lt;&gt;"", VLOOKUP(L175,'Base de Datos'!$A$2:$D1268,4,FALSE()),"")</f>
        <v/>
      </c>
      <c r="O177" s="43"/>
      <c r="P177" s="104" t="s">
        <v>50</v>
      </c>
      <c r="Q177" s="110">
        <v>0.33333333333333331</v>
      </c>
      <c r="R177" s="15"/>
      <c r="S177" s="229"/>
      <c r="T177" s="230"/>
      <c r="U177" s="59"/>
      <c r="V177" s="47"/>
      <c r="W177" s="229"/>
      <c r="X177" s="230"/>
      <c r="Y177" s="59"/>
      <c r="Z177" s="47"/>
      <c r="AA177" s="229"/>
      <c r="AB177" s="230"/>
      <c r="AC177" s="59"/>
      <c r="AD177" s="48"/>
      <c r="AE177" s="181"/>
      <c r="AF177" s="181"/>
      <c r="AG177" s="181"/>
      <c r="AH177" s="181"/>
      <c r="AI177" s="181"/>
      <c r="AJ177" s="181"/>
      <c r="AK177" s="181"/>
      <c r="AL177" s="181"/>
      <c r="AM177" s="48"/>
      <c r="AN177" s="53">
        <f>A169</f>
        <v>46301</v>
      </c>
      <c r="AO177" s="54" t="str">
        <f>C170</f>
        <v>Consultorio N° 1</v>
      </c>
      <c r="AP177" s="55">
        <f t="shared" ref="AP177:AQ177" si="124">C195</f>
        <v>0</v>
      </c>
      <c r="AQ177" s="55">
        <f t="shared" si="124"/>
        <v>0</v>
      </c>
      <c r="AR177" s="55">
        <f>U195</f>
        <v>0</v>
      </c>
      <c r="AS177" s="55">
        <f>S195</f>
        <v>0</v>
      </c>
      <c r="AT177" s="55">
        <f>S196</f>
        <v>0</v>
      </c>
      <c r="AU177" s="55">
        <f>U196</f>
        <v>0</v>
      </c>
      <c r="AV177" s="55">
        <f>S197</f>
        <v>0</v>
      </c>
      <c r="AW177" s="55">
        <f>U197</f>
        <v>0</v>
      </c>
      <c r="AX177" s="55">
        <f>U198</f>
        <v>0</v>
      </c>
      <c r="AY177" s="55">
        <f>F198</f>
        <v>0</v>
      </c>
      <c r="AZ177" s="56"/>
      <c r="BA177" s="56"/>
      <c r="BB177" s="56"/>
      <c r="BC177" s="56"/>
      <c r="BD177" s="56"/>
      <c r="BE177" s="56"/>
      <c r="BF177" s="56"/>
      <c r="BG177" s="56"/>
      <c r="BH177" s="56"/>
      <c r="BI177" s="56"/>
      <c r="BJ177" s="56"/>
      <c r="BK177" s="56"/>
      <c r="BL177" s="56"/>
      <c r="BM177" s="56"/>
      <c r="BN177" s="56"/>
    </row>
    <row r="178" spans="1:66" ht="11.25" customHeight="1">
      <c r="A178" s="221"/>
      <c r="B178" s="38"/>
      <c r="C178" s="206"/>
      <c r="D178" s="209"/>
      <c r="E178" s="85" t="s">
        <v>46</v>
      </c>
      <c r="F178" s="107"/>
      <c r="G178" s="206"/>
      <c r="H178" s="209"/>
      <c r="I178" s="85" t="s">
        <v>46</v>
      </c>
      <c r="J178" s="108" t="s">
        <v>59</v>
      </c>
      <c r="K178" s="206"/>
      <c r="L178" s="209"/>
      <c r="M178" s="85" t="s">
        <v>46</v>
      </c>
      <c r="N178" s="108"/>
      <c r="O178" s="43"/>
      <c r="P178" s="104" t="s">
        <v>54</v>
      </c>
      <c r="Q178" s="109">
        <v>60</v>
      </c>
      <c r="R178" s="15"/>
      <c r="S178" s="227" t="str">
        <f>IF(OR(S175="Empleado",S175="Familiar"),"Nombre del Empleado","N° Factura")</f>
        <v>N° Factura</v>
      </c>
      <c r="T178" s="228"/>
      <c r="U178" s="89"/>
      <c r="V178" s="47"/>
      <c r="W178" s="227" t="str">
        <f>IF(OR(W175="Empleado",W175="Familiar"),"Nombre del Empleado","N° Factura")</f>
        <v>N° Factura</v>
      </c>
      <c r="X178" s="228"/>
      <c r="Y178" s="111"/>
      <c r="Z178" s="47"/>
      <c r="AA178" s="227" t="str">
        <f>IF(OR(AA175="Empleado",AA175="Familiar"),"Nombre del Empleado","N° Factura")</f>
        <v>N° Factura</v>
      </c>
      <c r="AB178" s="228"/>
      <c r="AC178" s="111"/>
      <c r="AD178" s="48"/>
      <c r="AE178" s="181"/>
      <c r="AF178" s="181"/>
      <c r="AG178" s="181"/>
      <c r="AH178" s="181"/>
      <c r="AI178" s="181"/>
      <c r="AJ178" s="181"/>
      <c r="AK178" s="181"/>
      <c r="AL178" s="181"/>
      <c r="AM178" s="48"/>
      <c r="AN178" s="53">
        <f>A169</f>
        <v>46301</v>
      </c>
      <c r="AO178" s="54" t="str">
        <f>C170</f>
        <v>Consultorio N° 1</v>
      </c>
      <c r="AP178" s="55">
        <f t="shared" ref="AP178:AQ178" si="125">C199</f>
        <v>0</v>
      </c>
      <c r="AQ178" s="55">
        <f t="shared" si="125"/>
        <v>0</v>
      </c>
      <c r="AR178" s="55">
        <f>U199</f>
        <v>0</v>
      </c>
      <c r="AS178" s="55">
        <f>S199</f>
        <v>0</v>
      </c>
      <c r="AT178" s="55">
        <f>S200</f>
        <v>0</v>
      </c>
      <c r="AU178" s="55">
        <f>U200</f>
        <v>0</v>
      </c>
      <c r="AV178" s="55">
        <f>S201</f>
        <v>0</v>
      </c>
      <c r="AW178" s="55">
        <f>U201</f>
        <v>0</v>
      </c>
      <c r="AX178" s="55">
        <f>U202</f>
        <v>0</v>
      </c>
      <c r="AY178" s="55">
        <f>F202</f>
        <v>0</v>
      </c>
      <c r="AZ178" s="56"/>
      <c r="BA178" s="56"/>
      <c r="BB178" s="56"/>
      <c r="BC178" s="56"/>
      <c r="BD178" s="56"/>
      <c r="BE178" s="56"/>
      <c r="BF178" s="56"/>
      <c r="BG178" s="56"/>
      <c r="BH178" s="56"/>
      <c r="BI178" s="56"/>
      <c r="BJ178" s="56"/>
      <c r="BK178" s="56"/>
      <c r="BL178" s="56"/>
      <c r="BM178" s="56"/>
      <c r="BN178" s="56"/>
    </row>
    <row r="179" spans="1:66" ht="11.25" customHeight="1">
      <c r="A179" s="222">
        <f>A175+$Q$13/1440</f>
        <v>0.41666666666666669</v>
      </c>
      <c r="B179" s="38"/>
      <c r="C179" s="204"/>
      <c r="D179" s="207"/>
      <c r="E179" s="40" t="s">
        <v>36</v>
      </c>
      <c r="F179" s="42" t="str">
        <f>IF(D179&lt;&gt;"", VLOOKUP(D179,'Base de Datos'!$A$2:$D1268,2,FALSE()),"")</f>
        <v/>
      </c>
      <c r="G179" s="218" t="s">
        <v>52</v>
      </c>
      <c r="H179" s="217" t="s">
        <v>380</v>
      </c>
      <c r="I179" s="118" t="s">
        <v>36</v>
      </c>
      <c r="J179" s="42">
        <f>IF(H179&lt;&gt;"", VLOOKUP(H179,'Base de Datos'!$A$2:$D1268,2,FALSE()),"")</f>
        <v>0</v>
      </c>
      <c r="K179" s="218"/>
      <c r="L179" s="217"/>
      <c r="M179" s="118" t="s">
        <v>36</v>
      </c>
      <c r="N179" s="42" t="str">
        <f>IF(L179&lt;&gt;"", VLOOKUP(L179,'Base de Datos'!$A$2:$D1268,2,FALSE()),"")</f>
        <v/>
      </c>
      <c r="O179" s="43"/>
      <c r="P179" s="1"/>
      <c r="Q179" s="1"/>
      <c r="R179" s="15"/>
      <c r="S179" s="45"/>
      <c r="T179" s="45" t="s">
        <v>37</v>
      </c>
      <c r="U179" s="46"/>
      <c r="V179" s="47"/>
      <c r="W179" s="45"/>
      <c r="X179" s="45" t="s">
        <v>37</v>
      </c>
      <c r="Y179" s="46">
        <v>50</v>
      </c>
      <c r="Z179" s="47"/>
      <c r="AA179" s="45"/>
      <c r="AB179" s="45" t="s">
        <v>37</v>
      </c>
      <c r="AC179" s="46"/>
      <c r="AD179" s="48"/>
      <c r="AE179" s="181"/>
      <c r="AF179" s="181"/>
      <c r="AG179" s="181"/>
      <c r="AH179" s="181"/>
      <c r="AI179" s="181"/>
      <c r="AJ179" s="181"/>
      <c r="AK179" s="181"/>
      <c r="AL179" s="181"/>
      <c r="AM179" s="48"/>
      <c r="AN179" s="53">
        <f>A169</f>
        <v>46301</v>
      </c>
      <c r="AO179" s="54" t="str">
        <f>C170</f>
        <v>Consultorio N° 1</v>
      </c>
      <c r="AP179" s="55">
        <f t="shared" ref="AP179:AQ179" si="126">C203</f>
        <v>0</v>
      </c>
      <c r="AQ179" s="55">
        <f t="shared" si="126"/>
        <v>0</v>
      </c>
      <c r="AR179" s="55">
        <f>U203</f>
        <v>0</v>
      </c>
      <c r="AS179" s="55">
        <f>S203</f>
        <v>0</v>
      </c>
      <c r="AT179" s="55">
        <f>S204</f>
        <v>0</v>
      </c>
      <c r="AU179" s="55">
        <f>U204</f>
        <v>0</v>
      </c>
      <c r="AV179" s="55">
        <f>S205</f>
        <v>0</v>
      </c>
      <c r="AW179" s="55">
        <f>U205</f>
        <v>0</v>
      </c>
      <c r="AX179" s="55">
        <f>U206</f>
        <v>0</v>
      </c>
      <c r="AY179" s="55">
        <f>F206</f>
        <v>0</v>
      </c>
      <c r="AZ179" s="56"/>
      <c r="BA179" s="56"/>
      <c r="BB179" s="56"/>
      <c r="BC179" s="56"/>
      <c r="BD179" s="56"/>
      <c r="BE179" s="56"/>
      <c r="BF179" s="56"/>
      <c r="BG179" s="56"/>
      <c r="BH179" s="56"/>
      <c r="BI179" s="56"/>
      <c r="BJ179" s="56"/>
      <c r="BK179" s="56"/>
      <c r="BL179" s="56"/>
      <c r="BM179" s="56"/>
      <c r="BN179" s="56"/>
    </row>
    <row r="180" spans="1:66" ht="11.25" customHeight="1">
      <c r="A180" s="220"/>
      <c r="B180" s="38"/>
      <c r="C180" s="205"/>
      <c r="D180" s="208"/>
      <c r="E180" s="57" t="s">
        <v>42</v>
      </c>
      <c r="F180" s="58" t="str">
        <f>IF(D179&lt;&gt;"", VLOOKUP(D179,'Base de Datos'!$A$2:$D1268,3,FALSE()),"")</f>
        <v/>
      </c>
      <c r="G180" s="205"/>
      <c r="H180" s="208"/>
      <c r="I180" s="57" t="s">
        <v>42</v>
      </c>
      <c r="J180" s="58">
        <f>IF(H179&lt;&gt;"", VLOOKUP(H179,'Base de Datos'!$A$2:$D1268,3,FALSE()),"")</f>
        <v>4142652057</v>
      </c>
      <c r="K180" s="205"/>
      <c r="L180" s="208"/>
      <c r="M180" s="57" t="s">
        <v>42</v>
      </c>
      <c r="N180" s="58" t="str">
        <f>IF(L179&lt;&gt;"", VLOOKUP(L179,'Base de Datos'!$A$2:$D1268,3,FALSE()),"")</f>
        <v/>
      </c>
      <c r="O180" s="43"/>
      <c r="P180" s="119" t="s">
        <v>58</v>
      </c>
      <c r="Q180" s="44"/>
      <c r="R180" s="15"/>
      <c r="S180" s="229"/>
      <c r="T180" s="230"/>
      <c r="U180" s="59"/>
      <c r="V180" s="47"/>
      <c r="W180" s="229" t="s">
        <v>126</v>
      </c>
      <c r="X180" s="230"/>
      <c r="Y180" s="59">
        <v>50</v>
      </c>
      <c r="Z180" s="47"/>
      <c r="AA180" s="229"/>
      <c r="AB180" s="230"/>
      <c r="AC180" s="59"/>
      <c r="AD180" s="48"/>
      <c r="AE180" s="181"/>
      <c r="AF180" s="181"/>
      <c r="AG180" s="181"/>
      <c r="AH180" s="181"/>
      <c r="AI180" s="181"/>
      <c r="AJ180" s="181"/>
      <c r="AK180" s="181"/>
      <c r="AL180" s="181"/>
      <c r="AM180" s="48"/>
      <c r="AN180" s="53">
        <f>A169</f>
        <v>46301</v>
      </c>
      <c r="AO180" s="54" t="str">
        <f>C170</f>
        <v>Consultorio N° 1</v>
      </c>
      <c r="AP180" s="55">
        <f t="shared" ref="AP180:AQ180" si="127">C207</f>
        <v>0</v>
      </c>
      <c r="AQ180" s="55">
        <f t="shared" si="127"/>
        <v>0</v>
      </c>
      <c r="AR180" s="55">
        <f>U207</f>
        <v>0</v>
      </c>
      <c r="AS180" s="55">
        <f>S207</f>
        <v>0</v>
      </c>
      <c r="AT180" s="55">
        <f>S208</f>
        <v>0</v>
      </c>
      <c r="AU180" s="55">
        <f>U208</f>
        <v>0</v>
      </c>
      <c r="AV180" s="55">
        <f>S209</f>
        <v>0</v>
      </c>
      <c r="AW180" s="55">
        <f>U209</f>
        <v>0</v>
      </c>
      <c r="AX180" s="55">
        <f>U210</f>
        <v>0</v>
      </c>
      <c r="AY180" s="55">
        <f>F210</f>
        <v>0</v>
      </c>
      <c r="AZ180" s="56"/>
      <c r="BA180" s="56"/>
      <c r="BB180" s="56"/>
      <c r="BC180" s="56"/>
      <c r="BD180" s="56"/>
      <c r="BE180" s="56"/>
      <c r="BF180" s="56"/>
      <c r="BG180" s="56"/>
      <c r="BH180" s="56"/>
      <c r="BI180" s="56"/>
      <c r="BJ180" s="56"/>
      <c r="BK180" s="56"/>
      <c r="BL180" s="56"/>
      <c r="BM180" s="56"/>
      <c r="BN180" s="56"/>
    </row>
    <row r="181" spans="1:66" ht="11.25" customHeight="1">
      <c r="A181" s="220"/>
      <c r="B181" s="38"/>
      <c r="C181" s="205"/>
      <c r="D181" s="208"/>
      <c r="E181" s="57" t="s">
        <v>44</v>
      </c>
      <c r="F181" s="58" t="str">
        <f>IF(D179&lt;&gt;"", VLOOKUP(D179,'Base de Datos'!$A$2:$D1268,4,FALSE()),"")</f>
        <v/>
      </c>
      <c r="G181" s="205"/>
      <c r="H181" s="208"/>
      <c r="I181" s="57" t="s">
        <v>44</v>
      </c>
      <c r="J181" s="58" t="str">
        <f>IF(H179&lt;&gt;"", VLOOKUP(H179,'Base de Datos'!$A$2:$D1268,4,FALSE()),"")</f>
        <v>V5206728</v>
      </c>
      <c r="K181" s="205"/>
      <c r="L181" s="208"/>
      <c r="M181" s="57" t="s">
        <v>44</v>
      </c>
      <c r="N181" s="58" t="str">
        <f>IF(L179&lt;&gt;"", VLOOKUP(L179,'Base de Datos'!$A$2:$D1268,4,FALSE()),"")</f>
        <v/>
      </c>
      <c r="O181" s="43"/>
      <c r="P181" s="120" t="s">
        <v>61</v>
      </c>
      <c r="Q181" s="121" t="s">
        <v>62</v>
      </c>
      <c r="R181" s="15"/>
      <c r="S181" s="229"/>
      <c r="T181" s="230"/>
      <c r="U181" s="59"/>
      <c r="V181" s="47"/>
      <c r="W181" s="229"/>
      <c r="X181" s="230"/>
      <c r="Y181" s="59"/>
      <c r="Z181" s="47"/>
      <c r="AA181" s="229"/>
      <c r="AB181" s="230"/>
      <c r="AC181" s="59"/>
      <c r="AD181" s="48"/>
      <c r="AE181" s="181"/>
      <c r="AF181" s="181"/>
      <c r="AG181" s="181"/>
      <c r="AH181" s="181"/>
      <c r="AI181" s="181"/>
      <c r="AJ181" s="181"/>
      <c r="AK181" s="181"/>
      <c r="AL181" s="181"/>
      <c r="AM181" s="48"/>
      <c r="AN181" s="53">
        <f>A169</f>
        <v>46301</v>
      </c>
      <c r="AO181" s="54" t="s">
        <v>17</v>
      </c>
      <c r="AP181" s="55">
        <f t="shared" ref="AP181:AQ181" si="128">C211</f>
        <v>0</v>
      </c>
      <c r="AQ181" s="55">
        <f t="shared" si="128"/>
        <v>0</v>
      </c>
      <c r="AR181" s="55">
        <f>U211</f>
        <v>0</v>
      </c>
      <c r="AS181" s="55">
        <f>S211</f>
        <v>0</v>
      </c>
      <c r="AT181" s="55">
        <f>S212</f>
        <v>0</v>
      </c>
      <c r="AU181" s="55">
        <f>U212</f>
        <v>0</v>
      </c>
      <c r="AV181" s="55">
        <f>S213</f>
        <v>0</v>
      </c>
      <c r="AW181" s="55">
        <f>U213</f>
        <v>0</v>
      </c>
      <c r="AX181" s="55">
        <f>U214</f>
        <v>0</v>
      </c>
      <c r="AY181" s="55">
        <f>F214</f>
        <v>0</v>
      </c>
      <c r="AZ181" s="56"/>
      <c r="BA181" s="56"/>
      <c r="BB181" s="56"/>
      <c r="BC181" s="56"/>
      <c r="BD181" s="56"/>
      <c r="BE181" s="56"/>
      <c r="BF181" s="56"/>
      <c r="BG181" s="56"/>
      <c r="BH181" s="56"/>
      <c r="BI181" s="56"/>
      <c r="BJ181" s="56"/>
      <c r="BK181" s="56"/>
      <c r="BL181" s="56"/>
      <c r="BM181" s="56"/>
      <c r="BN181" s="56"/>
    </row>
    <row r="182" spans="1:66" ht="11.25" customHeight="1">
      <c r="A182" s="221"/>
      <c r="B182" s="38"/>
      <c r="C182" s="206"/>
      <c r="D182" s="209"/>
      <c r="E182" s="85" t="s">
        <v>46</v>
      </c>
      <c r="F182" s="86"/>
      <c r="G182" s="206"/>
      <c r="H182" s="209"/>
      <c r="I182" s="85" t="s">
        <v>46</v>
      </c>
      <c r="J182" s="108" t="s">
        <v>59</v>
      </c>
      <c r="K182" s="206"/>
      <c r="L182" s="209"/>
      <c r="M182" s="85" t="s">
        <v>46</v>
      </c>
      <c r="N182" s="108"/>
      <c r="O182" s="43"/>
      <c r="P182" s="123" t="s">
        <v>64</v>
      </c>
      <c r="Q182" s="124" t="s">
        <v>65</v>
      </c>
      <c r="R182" s="15"/>
      <c r="S182" s="227" t="str">
        <f>IF(OR(S179="Empleado",S179="Familiar"),"Nombre del Empleado","N° Factura")</f>
        <v>N° Factura</v>
      </c>
      <c r="T182" s="228"/>
      <c r="U182" s="89"/>
      <c r="V182" s="47"/>
      <c r="W182" s="227" t="str">
        <f>IF(OR(W179="Empleado",W179="Familiar"),"Nombre del Empleado","N° Factura")</f>
        <v>N° Factura</v>
      </c>
      <c r="X182" s="228"/>
      <c r="Y182" s="89"/>
      <c r="Z182" s="47"/>
      <c r="AA182" s="227" t="str">
        <f>IF(OR(AA179="Empleado",AA179="Familiar"),"Nombre del Empleado","N° Factura")</f>
        <v>N° Factura</v>
      </c>
      <c r="AB182" s="228"/>
      <c r="AC182" s="89"/>
      <c r="AD182" s="48"/>
      <c r="AE182" s="181"/>
      <c r="AF182" s="181"/>
      <c r="AG182" s="181"/>
      <c r="AH182" s="181"/>
      <c r="AI182" s="181"/>
      <c r="AJ182" s="181"/>
      <c r="AK182" s="181"/>
      <c r="AL182" s="181"/>
      <c r="AM182" s="48"/>
      <c r="AN182" s="53">
        <f>A169</f>
        <v>46301</v>
      </c>
      <c r="AO182" s="54" t="s">
        <v>17</v>
      </c>
      <c r="AP182" s="55">
        <f t="shared" ref="AP182:AQ182" si="129">C215</f>
        <v>0</v>
      </c>
      <c r="AQ182" s="55">
        <f t="shared" si="129"/>
        <v>0</v>
      </c>
      <c r="AR182" s="55">
        <f>U215</f>
        <v>0</v>
      </c>
      <c r="AS182" s="55">
        <f>S215</f>
        <v>0</v>
      </c>
      <c r="AT182" s="55">
        <f>S216</f>
        <v>0</v>
      </c>
      <c r="AU182" s="55">
        <f>U216</f>
        <v>0</v>
      </c>
      <c r="AV182" s="55">
        <f>S217</f>
        <v>0</v>
      </c>
      <c r="AW182" s="55">
        <f>U217</f>
        <v>0</v>
      </c>
      <c r="AX182" s="55">
        <f>U218</f>
        <v>0</v>
      </c>
      <c r="AY182" s="55">
        <f>F218</f>
        <v>0</v>
      </c>
      <c r="AZ182" s="56"/>
      <c r="BA182" s="56"/>
      <c r="BB182" s="56"/>
      <c r="BC182" s="56"/>
      <c r="BD182" s="56"/>
      <c r="BE182" s="56"/>
      <c r="BF182" s="56"/>
      <c r="BG182" s="56"/>
      <c r="BH182" s="56"/>
      <c r="BI182" s="56"/>
      <c r="BJ182" s="56"/>
      <c r="BK182" s="56"/>
      <c r="BL182" s="56"/>
      <c r="BM182" s="56"/>
      <c r="BN182" s="56"/>
    </row>
    <row r="183" spans="1:66" ht="11.25" customHeight="1">
      <c r="A183" s="222">
        <f>A179+$Q$13/1440</f>
        <v>0.45833333333333337</v>
      </c>
      <c r="B183" s="38"/>
      <c r="C183" s="204"/>
      <c r="D183" s="207"/>
      <c r="E183" s="40" t="s">
        <v>36</v>
      </c>
      <c r="F183" s="42" t="str">
        <f>IF(D183&lt;&gt;"", VLOOKUP(D183,'Base de Datos'!$A$2:$D1268,2,FALSE()),"")</f>
        <v/>
      </c>
      <c r="G183" s="204"/>
      <c r="H183" s="216"/>
      <c r="I183" s="40" t="s">
        <v>36</v>
      </c>
      <c r="J183" s="42" t="str">
        <f>IF(H183&lt;&gt;"", VLOOKUP(H183,'Base de Datos'!$A$2:$D1268,2,FALSE()),"")</f>
        <v/>
      </c>
      <c r="K183" s="204"/>
      <c r="L183" s="216"/>
      <c r="M183" s="40" t="s">
        <v>36</v>
      </c>
      <c r="N183" s="42" t="str">
        <f>IF(L183&lt;&gt;"", VLOOKUP(L183,'Base de Datos'!$A$2:$D1268,2,FALSE()),"")</f>
        <v/>
      </c>
      <c r="O183" s="43"/>
      <c r="P183" s="127" t="s">
        <v>67</v>
      </c>
      <c r="Q183" s="128" t="s">
        <v>68</v>
      </c>
      <c r="R183" s="15"/>
      <c r="S183" s="45"/>
      <c r="T183" s="45" t="s">
        <v>37</v>
      </c>
      <c r="U183" s="46"/>
      <c r="V183" s="47"/>
      <c r="W183" s="45"/>
      <c r="X183" s="45" t="s">
        <v>37</v>
      </c>
      <c r="Y183" s="46"/>
      <c r="Z183" s="47"/>
      <c r="AA183" s="45"/>
      <c r="AB183" s="45" t="s">
        <v>37</v>
      </c>
      <c r="AC183" s="46"/>
      <c r="AD183" s="48"/>
      <c r="AE183" s="181"/>
      <c r="AF183" s="181"/>
      <c r="AG183" s="181"/>
      <c r="AH183" s="181"/>
      <c r="AI183" s="181"/>
      <c r="AJ183" s="181"/>
      <c r="AK183" s="181"/>
      <c r="AL183" s="181"/>
      <c r="AM183" s="48"/>
      <c r="AN183" s="53">
        <f>A169</f>
        <v>46301</v>
      </c>
      <c r="AO183" s="54" t="s">
        <v>17</v>
      </c>
      <c r="AP183" s="55">
        <f t="shared" ref="AP183:AQ183" si="130">C219</f>
        <v>0</v>
      </c>
      <c r="AQ183" s="55">
        <f t="shared" si="130"/>
        <v>0</v>
      </c>
      <c r="AR183" s="55">
        <f>U219</f>
        <v>0</v>
      </c>
      <c r="AS183" s="55">
        <f>S219</f>
        <v>0</v>
      </c>
      <c r="AT183" s="55">
        <f>S220</f>
        <v>0</v>
      </c>
      <c r="AU183" s="55">
        <f>U220</f>
        <v>0</v>
      </c>
      <c r="AV183" s="55">
        <f>S221</f>
        <v>0</v>
      </c>
      <c r="AW183" s="55">
        <f>U221</f>
        <v>0</v>
      </c>
      <c r="AX183" s="55">
        <f>U222</f>
        <v>0</v>
      </c>
      <c r="AY183" s="55">
        <f>F222</f>
        <v>0</v>
      </c>
      <c r="AZ183" s="56"/>
      <c r="BA183" s="56"/>
      <c r="BB183" s="56"/>
      <c r="BC183" s="56"/>
      <c r="BD183" s="56"/>
      <c r="BE183" s="56"/>
      <c r="BF183" s="56"/>
      <c r="BG183" s="56"/>
      <c r="BH183" s="56"/>
      <c r="BI183" s="56"/>
      <c r="BJ183" s="56"/>
      <c r="BK183" s="56"/>
      <c r="BL183" s="56"/>
      <c r="BM183" s="56"/>
      <c r="BN183" s="56"/>
    </row>
    <row r="184" spans="1:66" ht="11.25" customHeight="1">
      <c r="A184" s="220"/>
      <c r="B184" s="38"/>
      <c r="C184" s="205"/>
      <c r="D184" s="208"/>
      <c r="E184" s="57" t="s">
        <v>42</v>
      </c>
      <c r="F184" s="58" t="str">
        <f>IF(D183&lt;&gt;"", VLOOKUP(D183,'Base de Datos'!$A$2:$D1268,3,FALSE()),"")</f>
        <v/>
      </c>
      <c r="G184" s="205"/>
      <c r="H184" s="208"/>
      <c r="I184" s="57" t="s">
        <v>42</v>
      </c>
      <c r="J184" s="58" t="str">
        <f>IF(H183&lt;&gt;"", VLOOKUP(H183,'Base de Datos'!$A$2:$D1268,3,FALSE()),"")</f>
        <v/>
      </c>
      <c r="K184" s="205"/>
      <c r="L184" s="208"/>
      <c r="M184" s="57" t="s">
        <v>42</v>
      </c>
      <c r="N184" s="58" t="str">
        <f>IF(L183&lt;&gt;"", VLOOKUP(L183,'Base de Datos'!$A$2:$D1268,3,FALSE()),"")</f>
        <v/>
      </c>
      <c r="O184" s="43"/>
      <c r="P184" s="130" t="s">
        <v>70</v>
      </c>
      <c r="Q184" s="131" t="s">
        <v>71</v>
      </c>
      <c r="R184" s="15"/>
      <c r="S184" s="229"/>
      <c r="T184" s="230"/>
      <c r="U184" s="59"/>
      <c r="V184" s="47"/>
      <c r="W184" s="229"/>
      <c r="X184" s="230"/>
      <c r="Y184" s="59"/>
      <c r="Z184" s="47"/>
      <c r="AA184" s="229"/>
      <c r="AB184" s="230"/>
      <c r="AC184" s="59"/>
      <c r="AD184" s="48"/>
      <c r="AE184" s="181"/>
      <c r="AF184" s="181"/>
      <c r="AG184" s="181"/>
      <c r="AH184" s="181"/>
      <c r="AI184" s="181"/>
      <c r="AJ184" s="181"/>
      <c r="AK184" s="181"/>
      <c r="AL184" s="181"/>
      <c r="AM184" s="48"/>
      <c r="AN184" s="53">
        <f>A169</f>
        <v>46301</v>
      </c>
      <c r="AO184" s="54" t="str">
        <f>G170</f>
        <v>Consultorio N° 2</v>
      </c>
      <c r="AP184" s="55">
        <f t="shared" ref="AP184:AQ184" si="131">G171</f>
        <v>0</v>
      </c>
      <c r="AQ184" s="55">
        <f t="shared" si="131"/>
        <v>0</v>
      </c>
      <c r="AR184" s="55">
        <f>Y171</f>
        <v>0</v>
      </c>
      <c r="AS184" s="55">
        <f>W171</f>
        <v>0</v>
      </c>
      <c r="AT184" s="55">
        <f>W172</f>
        <v>0</v>
      </c>
      <c r="AU184" s="55">
        <f>Y172</f>
        <v>0</v>
      </c>
      <c r="AV184" s="55">
        <f>W173</f>
        <v>0</v>
      </c>
      <c r="AW184" s="55">
        <f>Y173</f>
        <v>0</v>
      </c>
      <c r="AX184" s="55">
        <f>Y174</f>
        <v>0</v>
      </c>
      <c r="AY184" s="55">
        <f>J174</f>
        <v>0</v>
      </c>
      <c r="AZ184" s="56"/>
      <c r="BA184" s="56"/>
      <c r="BB184" s="56"/>
      <c r="BC184" s="56"/>
      <c r="BD184" s="56"/>
      <c r="BE184" s="56"/>
      <c r="BF184" s="56"/>
      <c r="BG184" s="56"/>
      <c r="BH184" s="56"/>
      <c r="BI184" s="56"/>
      <c r="BJ184" s="56"/>
      <c r="BK184" s="56"/>
      <c r="BL184" s="56"/>
      <c r="BM184" s="56"/>
      <c r="BN184" s="56"/>
    </row>
    <row r="185" spans="1:66" ht="11.25" customHeight="1">
      <c r="A185" s="220"/>
      <c r="B185" s="38"/>
      <c r="C185" s="205"/>
      <c r="D185" s="208"/>
      <c r="E185" s="57" t="s">
        <v>44</v>
      </c>
      <c r="F185" s="58" t="str">
        <f>IF(D183&lt;&gt;"", VLOOKUP(D183,'Base de Datos'!$A$2:$D1268,4,FALSE()),"")</f>
        <v/>
      </c>
      <c r="G185" s="205"/>
      <c r="H185" s="208"/>
      <c r="I185" s="57" t="s">
        <v>44</v>
      </c>
      <c r="J185" s="58" t="str">
        <f>IF(H183&lt;&gt;"", VLOOKUP(H183,'Base de Datos'!$A$2:$D1268,4,FALSE()),"")</f>
        <v/>
      </c>
      <c r="K185" s="205"/>
      <c r="L185" s="208"/>
      <c r="M185" s="57" t="s">
        <v>44</v>
      </c>
      <c r="N185" s="58" t="str">
        <f>IF(L183&lt;&gt;"", VLOOKUP(L183,'Base de Datos'!$A$2:$D1268,4,FALSE()),"")</f>
        <v/>
      </c>
      <c r="O185" s="43"/>
      <c r="P185" s="132" t="s">
        <v>73</v>
      </c>
      <c r="Q185" s="133" t="s">
        <v>74</v>
      </c>
      <c r="R185" s="15"/>
      <c r="S185" s="229"/>
      <c r="T185" s="230"/>
      <c r="U185" s="59"/>
      <c r="V185" s="47"/>
      <c r="W185" s="229"/>
      <c r="X185" s="230"/>
      <c r="Y185" s="59"/>
      <c r="Z185" s="47"/>
      <c r="AA185" s="229"/>
      <c r="AB185" s="230"/>
      <c r="AC185" s="59"/>
      <c r="AD185" s="48"/>
      <c r="AE185" s="181"/>
      <c r="AF185" s="181"/>
      <c r="AG185" s="181"/>
      <c r="AH185" s="181"/>
      <c r="AI185" s="181"/>
      <c r="AJ185" s="181"/>
      <c r="AK185" s="181"/>
      <c r="AL185" s="181"/>
      <c r="AM185" s="48"/>
      <c r="AN185" s="53">
        <f>A169</f>
        <v>46301</v>
      </c>
      <c r="AO185" s="54" t="str">
        <f>G170</f>
        <v>Consultorio N° 2</v>
      </c>
      <c r="AP185" s="55" t="str">
        <f t="shared" ref="AP185:AQ185" si="132">G175</f>
        <v>💲</v>
      </c>
      <c r="AQ185" s="55" t="str">
        <f t="shared" si="132"/>
        <v>Karem Andreina Diaz Zerpa</v>
      </c>
      <c r="AR185" s="55">
        <f>Y175</f>
        <v>50</v>
      </c>
      <c r="AS185" s="55">
        <f>W175</f>
        <v>0</v>
      </c>
      <c r="AT185" s="55" t="str">
        <f>W176</f>
        <v>Efectivo ($)</v>
      </c>
      <c r="AU185" s="55">
        <f>Y176</f>
        <v>50</v>
      </c>
      <c r="AV185" s="55">
        <f>W177</f>
        <v>0</v>
      </c>
      <c r="AW185" s="55">
        <f>Y177</f>
        <v>0</v>
      </c>
      <c r="AX185" s="55">
        <f>Y178</f>
        <v>0</v>
      </c>
      <c r="AY185" s="55" t="str">
        <f>J178</f>
        <v>Odo. Geraldine Cabrera</v>
      </c>
      <c r="AZ185" s="56"/>
      <c r="BA185" s="56"/>
      <c r="BB185" s="56"/>
      <c r="BC185" s="56"/>
      <c r="BD185" s="56"/>
      <c r="BE185" s="56"/>
      <c r="BF185" s="56"/>
      <c r="BG185" s="56"/>
      <c r="BH185" s="56"/>
      <c r="BI185" s="56"/>
      <c r="BJ185" s="56"/>
      <c r="BK185" s="56"/>
      <c r="BL185" s="56"/>
      <c r="BM185" s="56"/>
      <c r="BN185" s="56"/>
    </row>
    <row r="186" spans="1:66" ht="11.25" customHeight="1">
      <c r="A186" s="221"/>
      <c r="B186" s="38"/>
      <c r="C186" s="206"/>
      <c r="D186" s="209"/>
      <c r="E186" s="85" t="s">
        <v>46</v>
      </c>
      <c r="F186" s="86"/>
      <c r="G186" s="206"/>
      <c r="H186" s="209"/>
      <c r="I186" s="85" t="s">
        <v>46</v>
      </c>
      <c r="J186" s="108"/>
      <c r="K186" s="206"/>
      <c r="L186" s="209"/>
      <c r="M186" s="85" t="s">
        <v>46</v>
      </c>
      <c r="N186" s="108"/>
      <c r="O186" s="43"/>
      <c r="P186" s="137" t="s">
        <v>52</v>
      </c>
      <c r="Q186" s="138" t="s">
        <v>76</v>
      </c>
      <c r="R186" s="15"/>
      <c r="S186" s="227" t="str">
        <f>IF(OR(S183="Empleado",S183="Familiar"),"Nombre del Empleado","N° Factura")</f>
        <v>N° Factura</v>
      </c>
      <c r="T186" s="228"/>
      <c r="U186" s="89"/>
      <c r="V186" s="47"/>
      <c r="W186" s="227" t="str">
        <f>IF(OR(W183="Empleado",W183="Familiar"),"Nombre del Empleado","N° Factura")</f>
        <v>N° Factura</v>
      </c>
      <c r="X186" s="228"/>
      <c r="Y186" s="89"/>
      <c r="Z186" s="47"/>
      <c r="AA186" s="227" t="str">
        <f>IF(OR(AA183="Empleado",AA183="Familiar"),"Nombre del Empleado","N° Factura")</f>
        <v>N° Factura</v>
      </c>
      <c r="AB186" s="228"/>
      <c r="AC186" s="89"/>
      <c r="AD186" s="48"/>
      <c r="AE186" s="181"/>
      <c r="AF186" s="181"/>
      <c r="AG186" s="181"/>
      <c r="AH186" s="181"/>
      <c r="AI186" s="181"/>
      <c r="AJ186" s="181"/>
      <c r="AK186" s="181"/>
      <c r="AL186" s="181"/>
      <c r="AM186" s="48"/>
      <c r="AN186" s="53">
        <f>A169</f>
        <v>46301</v>
      </c>
      <c r="AO186" s="54" t="str">
        <f>G170</f>
        <v>Consultorio N° 2</v>
      </c>
      <c r="AP186" s="55" t="str">
        <f t="shared" ref="AP186:AQ186" si="133">G179</f>
        <v>💲</v>
      </c>
      <c r="AQ186" s="55" t="str">
        <f t="shared" si="133"/>
        <v>María Consuelo Zerpa</v>
      </c>
      <c r="AR186" s="55">
        <f>Y179</f>
        <v>50</v>
      </c>
      <c r="AS186" s="55">
        <f>W179</f>
        <v>0</v>
      </c>
      <c r="AT186" s="55" t="str">
        <f>W180</f>
        <v>Efectivo ($)</v>
      </c>
      <c r="AU186" s="55">
        <f>Y180</f>
        <v>50</v>
      </c>
      <c r="AV186" s="55">
        <f>W181</f>
        <v>0</v>
      </c>
      <c r="AW186" s="55">
        <f>Y181</f>
        <v>0</v>
      </c>
      <c r="AX186" s="55">
        <f>Y182</f>
        <v>0</v>
      </c>
      <c r="AY186" s="55" t="str">
        <f>J182</f>
        <v>Odo. Geraldine Cabrera</v>
      </c>
      <c r="AZ186" s="56"/>
      <c r="BA186" s="56"/>
      <c r="BB186" s="56"/>
      <c r="BC186" s="56"/>
      <c r="BD186" s="56"/>
      <c r="BE186" s="56"/>
      <c r="BF186" s="56"/>
      <c r="BG186" s="56"/>
      <c r="BH186" s="56"/>
      <c r="BI186" s="56"/>
      <c r="BJ186" s="56"/>
      <c r="BK186" s="56"/>
      <c r="BL186" s="56"/>
      <c r="BM186" s="56"/>
      <c r="BN186" s="56"/>
    </row>
    <row r="187" spans="1:66" ht="11.25" customHeight="1">
      <c r="A187" s="222">
        <f>A183+$Q$13/1440</f>
        <v>0.5</v>
      </c>
      <c r="B187" s="38"/>
      <c r="C187" s="204"/>
      <c r="D187" s="207"/>
      <c r="E187" s="40" t="s">
        <v>36</v>
      </c>
      <c r="F187" s="42" t="str">
        <f>IF(D187&lt;&gt;"", VLOOKUP(D187,'Base de Datos'!$A$2:$D1268,2,FALSE()),"")</f>
        <v/>
      </c>
      <c r="G187" s="204"/>
      <c r="H187" s="216"/>
      <c r="I187" s="40" t="s">
        <v>36</v>
      </c>
      <c r="J187" s="42" t="str">
        <f>IF(H187&lt;&gt;"", VLOOKUP(H187,'Base de Datos'!$A$2:$D1268,2,FALSE()),"")</f>
        <v/>
      </c>
      <c r="K187" s="204"/>
      <c r="L187" s="216"/>
      <c r="M187" s="40" t="s">
        <v>36</v>
      </c>
      <c r="N187" s="42" t="str">
        <f>IF(L187&lt;&gt;"", VLOOKUP(L187,'Base de Datos'!$A$2:$D1268,2,FALSE()),"")</f>
        <v/>
      </c>
      <c r="O187" s="43"/>
      <c r="P187" s="141" t="s">
        <v>78</v>
      </c>
      <c r="Q187" s="142" t="s">
        <v>79</v>
      </c>
      <c r="R187" s="15"/>
      <c r="S187" s="45"/>
      <c r="T187" s="45" t="s">
        <v>37</v>
      </c>
      <c r="U187" s="46"/>
      <c r="V187" s="47"/>
      <c r="W187" s="45"/>
      <c r="X187" s="45" t="s">
        <v>37</v>
      </c>
      <c r="Y187" s="46"/>
      <c r="Z187" s="47"/>
      <c r="AA187" s="45"/>
      <c r="AB187" s="45" t="s">
        <v>37</v>
      </c>
      <c r="AC187" s="46"/>
      <c r="AD187" s="48"/>
      <c r="AE187" s="181"/>
      <c r="AF187" s="181"/>
      <c r="AG187" s="181"/>
      <c r="AH187" s="181"/>
      <c r="AI187" s="181"/>
      <c r="AJ187" s="181"/>
      <c r="AK187" s="181"/>
      <c r="AL187" s="181"/>
      <c r="AM187" s="48"/>
      <c r="AN187" s="53">
        <f>A169</f>
        <v>46301</v>
      </c>
      <c r="AO187" s="54" t="str">
        <f>G170</f>
        <v>Consultorio N° 2</v>
      </c>
      <c r="AP187" s="55">
        <f t="shared" ref="AP187:AQ187" si="134">G183</f>
        <v>0</v>
      </c>
      <c r="AQ187" s="55">
        <f t="shared" si="134"/>
        <v>0</v>
      </c>
      <c r="AR187" s="55">
        <f>Y183</f>
        <v>0</v>
      </c>
      <c r="AS187" s="55">
        <f>W183</f>
        <v>0</v>
      </c>
      <c r="AT187" s="55">
        <f>W184</f>
        <v>0</v>
      </c>
      <c r="AU187" s="55">
        <f>Y184</f>
        <v>0</v>
      </c>
      <c r="AV187" s="55">
        <f>W185</f>
        <v>0</v>
      </c>
      <c r="AW187" s="55">
        <f>Y185</f>
        <v>0</v>
      </c>
      <c r="AX187" s="55">
        <f>Y186</f>
        <v>0</v>
      </c>
      <c r="AY187" s="55">
        <f>J186</f>
        <v>0</v>
      </c>
      <c r="AZ187" s="56"/>
      <c r="BA187" s="56"/>
      <c r="BB187" s="56"/>
      <c r="BC187" s="56"/>
      <c r="BD187" s="56"/>
      <c r="BE187" s="56"/>
      <c r="BF187" s="56"/>
      <c r="BG187" s="56"/>
      <c r="BH187" s="56"/>
      <c r="BI187" s="56"/>
      <c r="BJ187" s="56"/>
      <c r="BK187" s="56"/>
      <c r="BL187" s="56"/>
      <c r="BM187" s="56"/>
      <c r="BN187" s="56"/>
    </row>
    <row r="188" spans="1:66" ht="11.25" customHeight="1">
      <c r="A188" s="220"/>
      <c r="B188" s="38"/>
      <c r="C188" s="205"/>
      <c r="D188" s="208"/>
      <c r="E188" s="57" t="s">
        <v>42</v>
      </c>
      <c r="F188" s="58" t="str">
        <f>IF(D187&lt;&gt;"", VLOOKUP(D187,'Base de Datos'!$A$2:$D1268,3,FALSE()),"")</f>
        <v/>
      </c>
      <c r="G188" s="205"/>
      <c r="H188" s="208"/>
      <c r="I188" s="57" t="s">
        <v>42</v>
      </c>
      <c r="J188" s="58" t="str">
        <f>IF(H187&lt;&gt;"", VLOOKUP(H187,'Base de Datos'!$A$2:$D1268,3,FALSE()),"")</f>
        <v/>
      </c>
      <c r="K188" s="205"/>
      <c r="L188" s="208"/>
      <c r="M188" s="57" t="s">
        <v>42</v>
      </c>
      <c r="N188" s="58" t="str">
        <f>IF(L187&lt;&gt;"", VLOOKUP(L187,'Base de Datos'!$A$2:$D1268,3,FALSE()),"")</f>
        <v/>
      </c>
      <c r="O188" s="43"/>
      <c r="P188" s="1"/>
      <c r="Q188" s="147"/>
      <c r="R188" s="15"/>
      <c r="S188" s="229"/>
      <c r="T188" s="230"/>
      <c r="U188" s="59"/>
      <c r="V188" s="47"/>
      <c r="W188" s="229"/>
      <c r="X188" s="230"/>
      <c r="Y188" s="59"/>
      <c r="Z188" s="47"/>
      <c r="AA188" s="229"/>
      <c r="AB188" s="230"/>
      <c r="AC188" s="59"/>
      <c r="AD188" s="48"/>
      <c r="AE188" s="181"/>
      <c r="AF188" s="181"/>
      <c r="AG188" s="181"/>
      <c r="AH188" s="181"/>
      <c r="AI188" s="181"/>
      <c r="AJ188" s="181"/>
      <c r="AK188" s="181"/>
      <c r="AL188" s="181"/>
      <c r="AM188" s="48"/>
      <c r="AN188" s="53">
        <f>A169</f>
        <v>46301</v>
      </c>
      <c r="AO188" s="149" t="str">
        <f>G170</f>
        <v>Consultorio N° 2</v>
      </c>
      <c r="AP188" s="55">
        <f t="shared" ref="AP188:AQ188" si="135">G187</f>
        <v>0</v>
      </c>
      <c r="AQ188" s="55">
        <f t="shared" si="135"/>
        <v>0</v>
      </c>
      <c r="AR188" s="55">
        <f>Y187</f>
        <v>0</v>
      </c>
      <c r="AS188" s="55">
        <f>W187</f>
        <v>0</v>
      </c>
      <c r="AT188" s="55">
        <f>W188</f>
        <v>0</v>
      </c>
      <c r="AU188" s="55">
        <f>Y188</f>
        <v>0</v>
      </c>
      <c r="AV188" s="55">
        <f>W189</f>
        <v>0</v>
      </c>
      <c r="AW188" s="55">
        <f>Y189</f>
        <v>0</v>
      </c>
      <c r="AX188" s="55">
        <f>Y190</f>
        <v>0</v>
      </c>
      <c r="AY188" s="55">
        <f>J190</f>
        <v>0</v>
      </c>
      <c r="AZ188" s="56"/>
      <c r="BA188" s="56"/>
      <c r="BB188" s="56"/>
      <c r="BC188" s="56"/>
      <c r="BD188" s="56"/>
      <c r="BE188" s="56"/>
      <c r="BF188" s="56"/>
      <c r="BG188" s="56"/>
      <c r="BH188" s="56"/>
      <c r="BI188" s="56"/>
      <c r="BJ188" s="56"/>
      <c r="BK188" s="56"/>
      <c r="BL188" s="56"/>
      <c r="BM188" s="56"/>
      <c r="BN188" s="56"/>
    </row>
    <row r="189" spans="1:66" ht="11.25" customHeight="1">
      <c r="A189" s="220"/>
      <c r="B189" s="38"/>
      <c r="C189" s="205"/>
      <c r="D189" s="208"/>
      <c r="E189" s="57" t="s">
        <v>44</v>
      </c>
      <c r="F189" s="58" t="str">
        <f>IF(D187&lt;&gt;"", VLOOKUP(D187,'Base de Datos'!$A$2:$D1268,4,FALSE()),"")</f>
        <v/>
      </c>
      <c r="G189" s="205"/>
      <c r="H189" s="208"/>
      <c r="I189" s="57" t="s">
        <v>44</v>
      </c>
      <c r="J189" s="58" t="str">
        <f>IF(H187&lt;&gt;"", VLOOKUP(H187,'Base de Datos'!$A$2:$D1268,4,FALSE()),"")</f>
        <v/>
      </c>
      <c r="K189" s="205"/>
      <c r="L189" s="208"/>
      <c r="M189" s="57" t="s">
        <v>44</v>
      </c>
      <c r="N189" s="58" t="str">
        <f>IF(L187&lt;&gt;"", VLOOKUP(L187,'Base de Datos'!$A$2:$D1268,4,FALSE()),"")</f>
        <v/>
      </c>
      <c r="O189" s="43"/>
      <c r="P189" s="1"/>
      <c r="Q189" s="150"/>
      <c r="R189" s="15"/>
      <c r="S189" s="229"/>
      <c r="T189" s="230"/>
      <c r="U189" s="59"/>
      <c r="V189" s="47"/>
      <c r="W189" s="229"/>
      <c r="X189" s="230"/>
      <c r="Y189" s="59"/>
      <c r="Z189" s="47"/>
      <c r="AA189" s="229"/>
      <c r="AB189" s="230"/>
      <c r="AC189" s="59"/>
      <c r="AD189" s="48"/>
      <c r="AE189" s="181"/>
      <c r="AF189" s="181"/>
      <c r="AG189" s="181"/>
      <c r="AH189" s="181"/>
      <c r="AI189" s="181"/>
      <c r="AJ189" s="181"/>
      <c r="AK189" s="181"/>
      <c r="AL189" s="181"/>
      <c r="AM189" s="48"/>
      <c r="AN189" s="53">
        <f>A169</f>
        <v>46301</v>
      </c>
      <c r="AO189" s="54" t="str">
        <f>G170</f>
        <v>Consultorio N° 2</v>
      </c>
      <c r="AP189" s="55">
        <f t="shared" ref="AP189:AQ189" si="136">G191</f>
        <v>0</v>
      </c>
      <c r="AQ189" s="55">
        <f t="shared" si="136"/>
        <v>0</v>
      </c>
      <c r="AR189" s="55">
        <f>Y191</f>
        <v>0</v>
      </c>
      <c r="AS189" s="55">
        <f>W191</f>
        <v>0</v>
      </c>
      <c r="AT189" s="55">
        <f>W192</f>
        <v>0</v>
      </c>
      <c r="AU189" s="55">
        <f>Y192</f>
        <v>0</v>
      </c>
      <c r="AV189" s="55">
        <f>W193</f>
        <v>0</v>
      </c>
      <c r="AW189" s="55">
        <f>Y193</f>
        <v>0</v>
      </c>
      <c r="AX189" s="55">
        <f>Y194</f>
        <v>0</v>
      </c>
      <c r="AY189" s="55">
        <f>J194</f>
        <v>0</v>
      </c>
      <c r="AZ189" s="56"/>
      <c r="BA189" s="56"/>
      <c r="BB189" s="56"/>
      <c r="BC189" s="56"/>
      <c r="BD189" s="56"/>
      <c r="BE189" s="56"/>
      <c r="BF189" s="56"/>
      <c r="BG189" s="56"/>
      <c r="BH189" s="56"/>
      <c r="BI189" s="56"/>
      <c r="BJ189" s="56"/>
      <c r="BK189" s="56"/>
      <c r="BL189" s="56"/>
      <c r="BM189" s="56"/>
      <c r="BN189" s="56"/>
    </row>
    <row r="190" spans="1:66" ht="11.25" customHeight="1">
      <c r="A190" s="221"/>
      <c r="B190" s="38"/>
      <c r="C190" s="206"/>
      <c r="D190" s="209"/>
      <c r="E190" s="85" t="s">
        <v>46</v>
      </c>
      <c r="F190" s="86"/>
      <c r="G190" s="206"/>
      <c r="H190" s="209"/>
      <c r="I190" s="85" t="s">
        <v>46</v>
      </c>
      <c r="J190" s="108"/>
      <c r="K190" s="206"/>
      <c r="L190" s="209"/>
      <c r="M190" s="85" t="s">
        <v>46</v>
      </c>
      <c r="N190" s="108"/>
      <c r="O190" s="43"/>
      <c r="P190" s="1"/>
      <c r="Q190" s="150"/>
      <c r="R190" s="15"/>
      <c r="S190" s="227" t="str">
        <f>IF(OR(S187="Empleado",S187="Familiar"),"Nombre del Empleado","N° Factura")</f>
        <v>N° Factura</v>
      </c>
      <c r="T190" s="228"/>
      <c r="U190" s="89"/>
      <c r="V190" s="47"/>
      <c r="W190" s="227" t="str">
        <f>IF(OR(W187="Empleado",W187="Familiar"),"Nombre del Empleado","N° Factura")</f>
        <v>N° Factura</v>
      </c>
      <c r="X190" s="228"/>
      <c r="Y190" s="89"/>
      <c r="Z190" s="47"/>
      <c r="AA190" s="227" t="str">
        <f>IF(OR(AA187="Empleado",AA187="Familiar"),"Nombre del Empleado","N° Factura")</f>
        <v>N° Factura</v>
      </c>
      <c r="AB190" s="228"/>
      <c r="AC190" s="89"/>
      <c r="AD190" s="48"/>
      <c r="AE190" s="181"/>
      <c r="AF190" s="181"/>
      <c r="AG190" s="181"/>
      <c r="AH190" s="181"/>
      <c r="AI190" s="181"/>
      <c r="AJ190" s="181"/>
      <c r="AK190" s="181"/>
      <c r="AL190" s="181"/>
      <c r="AM190" s="48"/>
      <c r="AN190" s="53">
        <f>A169</f>
        <v>46301</v>
      </c>
      <c r="AO190" s="54" t="str">
        <f>G170</f>
        <v>Consultorio N° 2</v>
      </c>
      <c r="AP190" s="55">
        <f t="shared" ref="AP190:AQ190" si="137">G195</f>
        <v>0</v>
      </c>
      <c r="AQ190" s="55">
        <f t="shared" si="137"/>
        <v>0</v>
      </c>
      <c r="AR190" s="55">
        <f>Y195</f>
        <v>0</v>
      </c>
      <c r="AS190" s="55">
        <f>W195</f>
        <v>0</v>
      </c>
      <c r="AT190" s="55">
        <f>W196</f>
        <v>0</v>
      </c>
      <c r="AU190" s="55">
        <f>Y196</f>
        <v>0</v>
      </c>
      <c r="AV190" s="55">
        <f>W197</f>
        <v>0</v>
      </c>
      <c r="AW190" s="55">
        <f>Y197</f>
        <v>0</v>
      </c>
      <c r="AX190" s="55">
        <f>Y198</f>
        <v>0</v>
      </c>
      <c r="AY190" s="55">
        <f>J198</f>
        <v>0</v>
      </c>
      <c r="AZ190" s="56"/>
      <c r="BA190" s="56"/>
      <c r="BB190" s="56"/>
      <c r="BC190" s="56"/>
      <c r="BD190" s="56"/>
      <c r="BE190" s="56"/>
      <c r="BF190" s="56"/>
      <c r="BG190" s="56"/>
      <c r="BH190" s="56"/>
      <c r="BI190" s="56"/>
      <c r="BJ190" s="56"/>
      <c r="BK190" s="56"/>
      <c r="BL190" s="56"/>
      <c r="BM190" s="56"/>
      <c r="BN190" s="56"/>
    </row>
    <row r="191" spans="1:66" ht="11.25" customHeight="1">
      <c r="A191" s="222">
        <f>A187+$Q$13/1440</f>
        <v>0.54166666666666663</v>
      </c>
      <c r="B191" s="38"/>
      <c r="C191" s="204"/>
      <c r="D191" s="207"/>
      <c r="E191" s="40" t="s">
        <v>36</v>
      </c>
      <c r="F191" s="42" t="str">
        <f>IF(D191&lt;&gt;"", VLOOKUP(D191,'Base de Datos'!$A$2:$D1268,2,FALSE()),"")</f>
        <v/>
      </c>
      <c r="G191" s="204"/>
      <c r="H191" s="216"/>
      <c r="I191" s="40" t="s">
        <v>36</v>
      </c>
      <c r="J191" s="42" t="str">
        <f>IF(H191&lt;&gt;"", VLOOKUP(H191,'Base de Datos'!$A$2:$D1268,2,FALSE()),"")</f>
        <v/>
      </c>
      <c r="K191" s="204"/>
      <c r="L191" s="216"/>
      <c r="M191" s="40" t="s">
        <v>36</v>
      </c>
      <c r="N191" s="42" t="str">
        <f>IF(L191&lt;&gt;"", VLOOKUP(L191,'Base de Datos'!$A$2:$D1268,2,FALSE()),"")</f>
        <v/>
      </c>
      <c r="O191" s="43"/>
      <c r="P191" s="1"/>
      <c r="Q191" s="150"/>
      <c r="R191" s="15"/>
      <c r="S191" s="45"/>
      <c r="T191" s="45" t="s">
        <v>37</v>
      </c>
      <c r="U191" s="46"/>
      <c r="V191" s="47"/>
      <c r="W191" s="45"/>
      <c r="X191" s="45" t="s">
        <v>37</v>
      </c>
      <c r="Y191" s="46"/>
      <c r="Z191" s="47"/>
      <c r="AA191" s="45"/>
      <c r="AB191" s="45" t="s">
        <v>37</v>
      </c>
      <c r="AC191" s="46"/>
      <c r="AD191" s="48"/>
      <c r="AE191" s="181"/>
      <c r="AF191" s="181"/>
      <c r="AG191" s="181"/>
      <c r="AH191" s="181"/>
      <c r="AI191" s="181"/>
      <c r="AJ191" s="181"/>
      <c r="AK191" s="181"/>
      <c r="AL191" s="181"/>
      <c r="AM191" s="48"/>
      <c r="AN191" s="53">
        <f>A169</f>
        <v>46301</v>
      </c>
      <c r="AO191" s="54" t="str">
        <f>G170</f>
        <v>Consultorio N° 2</v>
      </c>
      <c r="AP191" s="55">
        <f t="shared" ref="AP191:AQ191" si="138">G199</f>
        <v>0</v>
      </c>
      <c r="AQ191" s="55">
        <f t="shared" si="138"/>
        <v>0</v>
      </c>
      <c r="AR191" s="55">
        <f>Y199</f>
        <v>0</v>
      </c>
      <c r="AS191" s="55">
        <f>W199</f>
        <v>0</v>
      </c>
      <c r="AT191" s="55">
        <f>W200</f>
        <v>0</v>
      </c>
      <c r="AU191" s="55">
        <f>Y200</f>
        <v>0</v>
      </c>
      <c r="AV191" s="55">
        <f>W201</f>
        <v>0</v>
      </c>
      <c r="AW191" s="55">
        <f>Y201</f>
        <v>0</v>
      </c>
      <c r="AX191" s="55">
        <f>Y202</f>
        <v>0</v>
      </c>
      <c r="AY191" s="55">
        <f>J202</f>
        <v>0</v>
      </c>
      <c r="AZ191" s="56"/>
      <c r="BA191" s="56"/>
      <c r="BB191" s="56"/>
      <c r="BC191" s="56"/>
      <c r="BD191" s="56"/>
      <c r="BE191" s="56"/>
      <c r="BF191" s="56"/>
      <c r="BG191" s="56"/>
      <c r="BH191" s="56"/>
      <c r="BI191" s="56"/>
      <c r="BJ191" s="56"/>
      <c r="BK191" s="56"/>
      <c r="BL191" s="56"/>
      <c r="BM191" s="56"/>
      <c r="BN191" s="56"/>
    </row>
    <row r="192" spans="1:66" ht="11.25" customHeight="1">
      <c r="A192" s="220"/>
      <c r="B192" s="38"/>
      <c r="C192" s="205"/>
      <c r="D192" s="208"/>
      <c r="E192" s="57" t="s">
        <v>42</v>
      </c>
      <c r="F192" s="58" t="str">
        <f>IF(D191&lt;&gt;"", VLOOKUP(D191,'Base de Datos'!$A$2:$D1268,3,FALSE()),"")</f>
        <v/>
      </c>
      <c r="G192" s="205"/>
      <c r="H192" s="208"/>
      <c r="I192" s="57" t="s">
        <v>42</v>
      </c>
      <c r="J192" s="58" t="str">
        <f>IF(H191&lt;&gt;"", VLOOKUP(H191,'Base de Datos'!$A$2:$D1268,3,FALSE()),"")</f>
        <v/>
      </c>
      <c r="K192" s="205"/>
      <c r="L192" s="208"/>
      <c r="M192" s="57" t="s">
        <v>42</v>
      </c>
      <c r="N192" s="58" t="str">
        <f>IF(L191&lt;&gt;"", VLOOKUP(L191,'Base de Datos'!$A$2:$D1268,3,FALSE()),"")</f>
        <v/>
      </c>
      <c r="O192" s="43"/>
      <c r="P192" s="1"/>
      <c r="Q192" s="1"/>
      <c r="R192" s="15"/>
      <c r="S192" s="229"/>
      <c r="T192" s="230"/>
      <c r="U192" s="59"/>
      <c r="V192" s="47"/>
      <c r="W192" s="229"/>
      <c r="X192" s="230"/>
      <c r="Y192" s="59"/>
      <c r="Z192" s="47"/>
      <c r="AA192" s="229"/>
      <c r="AB192" s="230"/>
      <c r="AC192" s="59"/>
      <c r="AD192" s="48"/>
      <c r="AE192" s="181"/>
      <c r="AF192" s="181"/>
      <c r="AG192" s="181"/>
      <c r="AH192" s="181"/>
      <c r="AI192" s="181"/>
      <c r="AJ192" s="181"/>
      <c r="AK192" s="181"/>
      <c r="AL192" s="181"/>
      <c r="AM192" s="48"/>
      <c r="AN192" s="53">
        <f>A169</f>
        <v>46301</v>
      </c>
      <c r="AO192" s="54" t="str">
        <f>G170</f>
        <v>Consultorio N° 2</v>
      </c>
      <c r="AP192" s="55">
        <f t="shared" ref="AP192:AQ192" si="139">G203</f>
        <v>0</v>
      </c>
      <c r="AQ192" s="55">
        <f t="shared" si="139"/>
        <v>0</v>
      </c>
      <c r="AR192" s="55">
        <f>Y203</f>
        <v>0</v>
      </c>
      <c r="AS192" s="55">
        <f>W203</f>
        <v>0</v>
      </c>
      <c r="AT192" s="55">
        <f>W204</f>
        <v>0</v>
      </c>
      <c r="AU192" s="55">
        <f>Y204</f>
        <v>0</v>
      </c>
      <c r="AV192" s="55">
        <f>W205</f>
        <v>0</v>
      </c>
      <c r="AW192" s="55">
        <f>Y205</f>
        <v>0</v>
      </c>
      <c r="AX192" s="55">
        <f>Y206</f>
        <v>0</v>
      </c>
      <c r="AY192" s="55">
        <f>J206</f>
        <v>0</v>
      </c>
      <c r="AZ192" s="56"/>
      <c r="BA192" s="56"/>
      <c r="BB192" s="56"/>
      <c r="BC192" s="56"/>
      <c r="BD192" s="56"/>
      <c r="BE192" s="56"/>
      <c r="BF192" s="56"/>
      <c r="BG192" s="56"/>
      <c r="BH192" s="56"/>
      <c r="BI192" s="56"/>
      <c r="BJ192" s="56"/>
      <c r="BK192" s="56"/>
      <c r="BL192" s="56"/>
      <c r="BM192" s="56"/>
      <c r="BN192" s="56"/>
    </row>
    <row r="193" spans="1:66" ht="11.25" customHeight="1">
      <c r="A193" s="220"/>
      <c r="B193" s="38"/>
      <c r="C193" s="205"/>
      <c r="D193" s="208"/>
      <c r="E193" s="57" t="s">
        <v>44</v>
      </c>
      <c r="F193" s="58" t="str">
        <f>IF(D191&lt;&gt;"", VLOOKUP(D191,'Base de Datos'!$A$2:$D1268,4,FALSE()),"")</f>
        <v/>
      </c>
      <c r="G193" s="205"/>
      <c r="H193" s="208"/>
      <c r="I193" s="57" t="s">
        <v>44</v>
      </c>
      <c r="J193" s="58" t="str">
        <f>IF(H191&lt;&gt;"", VLOOKUP(H191,'Base de Datos'!$A$2:$D1268,4,FALSE()),"")</f>
        <v/>
      </c>
      <c r="K193" s="205"/>
      <c r="L193" s="208"/>
      <c r="M193" s="57" t="s">
        <v>44</v>
      </c>
      <c r="N193" s="58" t="str">
        <f>IF(L191&lt;&gt;"", VLOOKUP(L191,'Base de Datos'!$A$2:$D1268,4,FALSE()),"")</f>
        <v/>
      </c>
      <c r="O193" s="1"/>
      <c r="P193" s="1"/>
      <c r="Q193" s="1"/>
      <c r="R193" s="15"/>
      <c r="S193" s="229"/>
      <c r="T193" s="230"/>
      <c r="U193" s="59"/>
      <c r="V193" s="47"/>
      <c r="W193" s="229"/>
      <c r="X193" s="230"/>
      <c r="Y193" s="59"/>
      <c r="Z193" s="47"/>
      <c r="AA193" s="229"/>
      <c r="AB193" s="230"/>
      <c r="AC193" s="59"/>
      <c r="AD193" s="48"/>
      <c r="AE193" s="181"/>
      <c r="AF193" s="181"/>
      <c r="AG193" s="181"/>
      <c r="AH193" s="181"/>
      <c r="AI193" s="181"/>
      <c r="AJ193" s="181"/>
      <c r="AK193" s="181"/>
      <c r="AL193" s="181"/>
      <c r="AM193" s="48"/>
      <c r="AN193" s="53">
        <f>A169</f>
        <v>46301</v>
      </c>
      <c r="AO193" s="54" t="str">
        <f>G170</f>
        <v>Consultorio N° 2</v>
      </c>
      <c r="AP193" s="55">
        <f t="shared" ref="AP193:AQ193" si="140">G207</f>
        <v>0</v>
      </c>
      <c r="AQ193" s="55">
        <f t="shared" si="140"/>
        <v>0</v>
      </c>
      <c r="AR193" s="55">
        <f>Y207</f>
        <v>0</v>
      </c>
      <c r="AS193" s="55">
        <f>W207</f>
        <v>0</v>
      </c>
      <c r="AT193" s="55">
        <f>W208</f>
        <v>0</v>
      </c>
      <c r="AU193" s="55">
        <f>Y208</f>
        <v>0</v>
      </c>
      <c r="AV193" s="55">
        <f>W209</f>
        <v>0</v>
      </c>
      <c r="AW193" s="55">
        <f>Y209</f>
        <v>0</v>
      </c>
      <c r="AX193" s="55">
        <f>Y210</f>
        <v>0</v>
      </c>
      <c r="AY193" s="55">
        <f>J210</f>
        <v>0</v>
      </c>
      <c r="AZ193" s="56"/>
      <c r="BA193" s="56"/>
      <c r="BB193" s="56"/>
      <c r="BC193" s="56"/>
      <c r="BD193" s="56"/>
      <c r="BE193" s="56"/>
      <c r="BF193" s="56"/>
      <c r="BG193" s="56"/>
      <c r="BH193" s="56"/>
      <c r="BI193" s="56"/>
      <c r="BJ193" s="56"/>
      <c r="BK193" s="56"/>
      <c r="BL193" s="56"/>
      <c r="BM193" s="56"/>
      <c r="BN193" s="56"/>
    </row>
    <row r="194" spans="1:66" ht="11.25" customHeight="1">
      <c r="A194" s="221"/>
      <c r="B194" s="38"/>
      <c r="C194" s="206"/>
      <c r="D194" s="209"/>
      <c r="E194" s="85" t="s">
        <v>46</v>
      </c>
      <c r="F194" s="86"/>
      <c r="G194" s="206"/>
      <c r="H194" s="209"/>
      <c r="I194" s="85" t="s">
        <v>46</v>
      </c>
      <c r="J194" s="108"/>
      <c r="K194" s="206"/>
      <c r="L194" s="209"/>
      <c r="M194" s="85" t="s">
        <v>46</v>
      </c>
      <c r="N194" s="108"/>
      <c r="O194" s="43"/>
      <c r="P194" s="1"/>
      <c r="Q194" s="1"/>
      <c r="R194" s="15"/>
      <c r="S194" s="227" t="str">
        <f>IF(OR(S191="Empleado",S191="Familiar"),"Nombre del Empleado","N° Factura")</f>
        <v>N° Factura</v>
      </c>
      <c r="T194" s="228"/>
      <c r="U194" s="89"/>
      <c r="V194" s="47"/>
      <c r="W194" s="227" t="str">
        <f>IF(OR(W191="Empleado",W191="Familiar"),"Nombre del Empleado","N° Factura")</f>
        <v>N° Factura</v>
      </c>
      <c r="X194" s="228"/>
      <c r="Y194" s="89"/>
      <c r="Z194" s="47"/>
      <c r="AA194" s="227" t="str">
        <f>IF(OR(AA191="Empleado",AA191="Familiar"),"Nombre del Empleado","N° Factura")</f>
        <v>N° Factura</v>
      </c>
      <c r="AB194" s="228"/>
      <c r="AC194" s="89"/>
      <c r="AD194" s="48"/>
      <c r="AE194" s="181"/>
      <c r="AF194" s="181"/>
      <c r="AG194" s="181"/>
      <c r="AH194" s="181"/>
      <c r="AI194" s="181"/>
      <c r="AJ194" s="181"/>
      <c r="AK194" s="181"/>
      <c r="AL194" s="181"/>
      <c r="AM194" s="48"/>
      <c r="AN194" s="53">
        <f>A169</f>
        <v>46301</v>
      </c>
      <c r="AO194" s="54" t="str">
        <f>K170</f>
        <v>Consultorio N° 3</v>
      </c>
      <c r="AP194" s="55">
        <f t="shared" ref="AP194:AQ194" si="141">K171</f>
        <v>0</v>
      </c>
      <c r="AQ194" s="55">
        <f t="shared" si="141"/>
        <v>0</v>
      </c>
      <c r="AR194" s="55">
        <f>AC171</f>
        <v>0</v>
      </c>
      <c r="AS194" s="55">
        <f>AA171</f>
        <v>0</v>
      </c>
      <c r="AT194" s="55">
        <f>AA172</f>
        <v>0</v>
      </c>
      <c r="AU194" s="55">
        <f>AC172</f>
        <v>0</v>
      </c>
      <c r="AV194" s="55">
        <f>AA173</f>
        <v>0</v>
      </c>
      <c r="AW194" s="55">
        <f>AC173</f>
        <v>0</v>
      </c>
      <c r="AX194" s="55">
        <f>AC174</f>
        <v>0</v>
      </c>
      <c r="AY194" s="55">
        <f>N174</f>
        <v>0</v>
      </c>
      <c r="AZ194" s="56"/>
      <c r="BA194" s="56"/>
      <c r="BB194" s="56"/>
      <c r="BC194" s="56"/>
      <c r="BD194" s="56"/>
      <c r="BE194" s="56"/>
      <c r="BF194" s="56"/>
      <c r="BG194" s="56"/>
      <c r="BH194" s="56"/>
      <c r="BI194" s="56"/>
      <c r="BJ194" s="56"/>
      <c r="BK194" s="56"/>
      <c r="BL194" s="56"/>
      <c r="BM194" s="56"/>
      <c r="BN194" s="56"/>
    </row>
    <row r="195" spans="1:66" ht="11.25" customHeight="1">
      <c r="A195" s="222">
        <f>A191+$Q$13/1440</f>
        <v>0.58333333333333326</v>
      </c>
      <c r="B195" s="38"/>
      <c r="C195" s="204"/>
      <c r="D195" s="207"/>
      <c r="E195" s="40" t="s">
        <v>36</v>
      </c>
      <c r="F195" s="42" t="str">
        <f>IF(D195&lt;&gt;"", VLOOKUP(D195,'Base de Datos'!$A$2:$D1268,2,FALSE()),"")</f>
        <v/>
      </c>
      <c r="G195" s="204"/>
      <c r="H195" s="216"/>
      <c r="I195" s="40" t="s">
        <v>36</v>
      </c>
      <c r="J195" s="42" t="str">
        <f>IF(H195&lt;&gt;"", VLOOKUP(H195,'Base de Datos'!$A$2:$D1268,2,FALSE()),"")</f>
        <v/>
      </c>
      <c r="K195" s="204"/>
      <c r="L195" s="216"/>
      <c r="M195" s="40" t="s">
        <v>36</v>
      </c>
      <c r="N195" s="42" t="str">
        <f>IF(L195&lt;&gt;"", VLOOKUP(L195,'Base de Datos'!$A$2:$D1268,2,FALSE()),"")</f>
        <v/>
      </c>
      <c r="O195" s="43"/>
      <c r="P195" s="151"/>
      <c r="Q195" s="1"/>
      <c r="R195" s="15"/>
      <c r="S195" s="45"/>
      <c r="T195" s="45" t="s">
        <v>37</v>
      </c>
      <c r="U195" s="46"/>
      <c r="V195" s="47"/>
      <c r="W195" s="45"/>
      <c r="X195" s="45" t="s">
        <v>37</v>
      </c>
      <c r="Y195" s="46"/>
      <c r="Z195" s="47"/>
      <c r="AA195" s="45"/>
      <c r="AB195" s="45" t="s">
        <v>37</v>
      </c>
      <c r="AC195" s="46"/>
      <c r="AD195" s="48"/>
      <c r="AE195" s="181"/>
      <c r="AF195" s="181"/>
      <c r="AG195" s="181"/>
      <c r="AH195" s="181"/>
      <c r="AI195" s="181"/>
      <c r="AJ195" s="181"/>
      <c r="AK195" s="181"/>
      <c r="AL195" s="181"/>
      <c r="AM195" s="48"/>
      <c r="AN195" s="53">
        <f>A169</f>
        <v>46301</v>
      </c>
      <c r="AO195" s="54" t="str">
        <f>K170</f>
        <v>Consultorio N° 3</v>
      </c>
      <c r="AP195" s="55">
        <f t="shared" ref="AP195:AQ195" si="142">K175</f>
        <v>0</v>
      </c>
      <c r="AQ195" s="55">
        <f t="shared" si="142"/>
        <v>0</v>
      </c>
      <c r="AR195" s="55">
        <f>AC175</f>
        <v>0</v>
      </c>
      <c r="AS195" s="55">
        <f>AA175</f>
        <v>0</v>
      </c>
      <c r="AT195" s="55">
        <f>AA176</f>
        <v>0</v>
      </c>
      <c r="AU195" s="55">
        <f>AC176</f>
        <v>0</v>
      </c>
      <c r="AV195" s="55">
        <f>AA177</f>
        <v>0</v>
      </c>
      <c r="AW195" s="55">
        <f>AC177</f>
        <v>0</v>
      </c>
      <c r="AX195" s="55">
        <f>AC178</f>
        <v>0</v>
      </c>
      <c r="AY195" s="55">
        <f>N178</f>
        <v>0</v>
      </c>
      <c r="AZ195" s="56"/>
      <c r="BA195" s="56"/>
      <c r="BB195" s="56"/>
      <c r="BC195" s="56"/>
      <c r="BD195" s="56"/>
      <c r="BE195" s="56"/>
      <c r="BF195" s="56"/>
      <c r="BG195" s="56"/>
      <c r="BH195" s="56"/>
      <c r="BI195" s="56"/>
      <c r="BJ195" s="56"/>
      <c r="BK195" s="56"/>
      <c r="BL195" s="56"/>
      <c r="BM195" s="56"/>
      <c r="BN195" s="56"/>
    </row>
    <row r="196" spans="1:66" ht="11.25" customHeight="1">
      <c r="A196" s="220"/>
      <c r="B196" s="38"/>
      <c r="C196" s="205"/>
      <c r="D196" s="208"/>
      <c r="E196" s="57" t="s">
        <v>42</v>
      </c>
      <c r="F196" s="58" t="str">
        <f>IF(D195&lt;&gt;"", VLOOKUP(D195,'Base de Datos'!$A$2:$D1268,3,FALSE()),"")</f>
        <v/>
      </c>
      <c r="G196" s="205"/>
      <c r="H196" s="208"/>
      <c r="I196" s="57" t="s">
        <v>42</v>
      </c>
      <c r="J196" s="58" t="str">
        <f>IF(H195&lt;&gt;"", VLOOKUP(H195,'Base de Datos'!$A$2:$D1268,3,FALSE()),"")</f>
        <v/>
      </c>
      <c r="K196" s="205"/>
      <c r="L196" s="208"/>
      <c r="M196" s="57" t="s">
        <v>42</v>
      </c>
      <c r="N196" s="58" t="str">
        <f>IF(L195&lt;&gt;"", VLOOKUP(L195,'Base de Datos'!$A$2:$D1268,3,FALSE()),"")</f>
        <v/>
      </c>
      <c r="O196" s="43"/>
      <c r="P196" s="151"/>
      <c r="Q196" s="152"/>
      <c r="R196" s="15"/>
      <c r="S196" s="229"/>
      <c r="T196" s="230"/>
      <c r="U196" s="59"/>
      <c r="V196" s="47"/>
      <c r="W196" s="229"/>
      <c r="X196" s="230"/>
      <c r="Y196" s="59"/>
      <c r="Z196" s="47"/>
      <c r="AA196" s="229"/>
      <c r="AB196" s="230"/>
      <c r="AC196" s="59"/>
      <c r="AD196" s="48"/>
      <c r="AE196" s="181"/>
      <c r="AF196" s="181"/>
      <c r="AG196" s="181"/>
      <c r="AH196" s="181"/>
      <c r="AI196" s="181"/>
      <c r="AJ196" s="181"/>
      <c r="AK196" s="181"/>
      <c r="AL196" s="181"/>
      <c r="AM196" s="48"/>
      <c r="AN196" s="53">
        <f>A169</f>
        <v>46301</v>
      </c>
      <c r="AO196" s="54" t="str">
        <f>K170</f>
        <v>Consultorio N° 3</v>
      </c>
      <c r="AP196" s="55">
        <f t="shared" ref="AP196:AQ196" si="143">K179</f>
        <v>0</v>
      </c>
      <c r="AQ196" s="55">
        <f t="shared" si="143"/>
        <v>0</v>
      </c>
      <c r="AR196" s="55">
        <f>AC179</f>
        <v>0</v>
      </c>
      <c r="AS196" s="55">
        <f>AA179</f>
        <v>0</v>
      </c>
      <c r="AT196" s="55">
        <f>AA180</f>
        <v>0</v>
      </c>
      <c r="AU196" s="55">
        <f>AC180</f>
        <v>0</v>
      </c>
      <c r="AV196" s="55">
        <f>AA181</f>
        <v>0</v>
      </c>
      <c r="AW196" s="55">
        <f>AC181</f>
        <v>0</v>
      </c>
      <c r="AX196" s="55">
        <f>AC182</f>
        <v>0</v>
      </c>
      <c r="AY196" s="55">
        <f>N182</f>
        <v>0</v>
      </c>
      <c r="AZ196" s="56"/>
      <c r="BA196" s="56"/>
      <c r="BB196" s="56"/>
      <c r="BC196" s="56"/>
      <c r="BD196" s="56"/>
      <c r="BE196" s="56"/>
      <c r="BF196" s="56"/>
      <c r="BG196" s="56"/>
      <c r="BH196" s="56"/>
      <c r="BI196" s="56"/>
      <c r="BJ196" s="56"/>
      <c r="BK196" s="56"/>
      <c r="BL196" s="56"/>
      <c r="BM196" s="56"/>
      <c r="BN196" s="56"/>
    </row>
    <row r="197" spans="1:66" ht="11.25" customHeight="1">
      <c r="A197" s="220"/>
      <c r="B197" s="38"/>
      <c r="C197" s="205"/>
      <c r="D197" s="208"/>
      <c r="E197" s="57" t="s">
        <v>44</v>
      </c>
      <c r="F197" s="58" t="str">
        <f>IF(D195&lt;&gt;"", VLOOKUP(D195,'Base de Datos'!$A$2:$D1268,4,FALSE()),"")</f>
        <v/>
      </c>
      <c r="G197" s="205"/>
      <c r="H197" s="208"/>
      <c r="I197" s="57" t="s">
        <v>44</v>
      </c>
      <c r="J197" s="58" t="str">
        <f>IF(H195&lt;&gt;"", VLOOKUP(H195,'Base de Datos'!$A$2:$D1268,4,FALSE()),"")</f>
        <v/>
      </c>
      <c r="K197" s="205"/>
      <c r="L197" s="208"/>
      <c r="M197" s="57" t="s">
        <v>44</v>
      </c>
      <c r="N197" s="58" t="str">
        <f>IF(L195&lt;&gt;"", VLOOKUP(L195,'Base de Datos'!$A$2:$D1268,4,FALSE()),"")</f>
        <v/>
      </c>
      <c r="O197" s="43"/>
      <c r="P197" s="151"/>
      <c r="Q197" s="152"/>
      <c r="R197" s="15"/>
      <c r="S197" s="229"/>
      <c r="T197" s="230"/>
      <c r="U197" s="59"/>
      <c r="V197" s="47"/>
      <c r="W197" s="229"/>
      <c r="X197" s="230"/>
      <c r="Y197" s="59"/>
      <c r="Z197" s="47"/>
      <c r="AA197" s="229"/>
      <c r="AB197" s="230"/>
      <c r="AC197" s="59"/>
      <c r="AD197" s="48"/>
      <c r="AE197" s="181"/>
      <c r="AF197" s="181"/>
      <c r="AG197" s="181"/>
      <c r="AH197" s="181"/>
      <c r="AI197" s="181"/>
      <c r="AJ197" s="181"/>
      <c r="AK197" s="181"/>
      <c r="AL197" s="181"/>
      <c r="AM197" s="48"/>
      <c r="AN197" s="53">
        <f>A169</f>
        <v>46301</v>
      </c>
      <c r="AO197" s="54" t="str">
        <f>K170</f>
        <v>Consultorio N° 3</v>
      </c>
      <c r="AP197" s="55">
        <f t="shared" ref="AP197:AQ197" si="144">K183</f>
        <v>0</v>
      </c>
      <c r="AQ197" s="55">
        <f t="shared" si="144"/>
        <v>0</v>
      </c>
      <c r="AR197" s="55">
        <f>AC183</f>
        <v>0</v>
      </c>
      <c r="AS197" s="55">
        <f>AA183</f>
        <v>0</v>
      </c>
      <c r="AT197" s="55">
        <f>AA184</f>
        <v>0</v>
      </c>
      <c r="AU197" s="55">
        <f>AC184</f>
        <v>0</v>
      </c>
      <c r="AV197" s="55">
        <f>AA185</f>
        <v>0</v>
      </c>
      <c r="AW197" s="55">
        <f>AC185</f>
        <v>0</v>
      </c>
      <c r="AX197" s="55">
        <f>AC186</f>
        <v>0</v>
      </c>
      <c r="AY197" s="55">
        <f>N186</f>
        <v>0</v>
      </c>
      <c r="AZ197" s="56"/>
      <c r="BA197" s="56"/>
      <c r="BB197" s="56"/>
      <c r="BC197" s="56"/>
      <c r="BD197" s="56"/>
      <c r="BE197" s="56"/>
      <c r="BF197" s="56"/>
      <c r="BG197" s="56"/>
      <c r="BH197" s="56"/>
      <c r="BI197" s="56"/>
      <c r="BJ197" s="56"/>
      <c r="BK197" s="56"/>
      <c r="BL197" s="56"/>
      <c r="BM197" s="56"/>
      <c r="BN197" s="56"/>
    </row>
    <row r="198" spans="1:66" ht="11.25" customHeight="1">
      <c r="A198" s="221"/>
      <c r="B198" s="38"/>
      <c r="C198" s="206"/>
      <c r="D198" s="209"/>
      <c r="E198" s="85" t="s">
        <v>46</v>
      </c>
      <c r="F198" s="86"/>
      <c r="G198" s="206"/>
      <c r="H198" s="209"/>
      <c r="I198" s="85" t="s">
        <v>46</v>
      </c>
      <c r="J198" s="108"/>
      <c r="K198" s="206"/>
      <c r="L198" s="209"/>
      <c r="M198" s="85" t="s">
        <v>46</v>
      </c>
      <c r="N198" s="108"/>
      <c r="O198" s="43"/>
      <c r="P198" s="151"/>
      <c r="Q198" s="1"/>
      <c r="R198" s="15"/>
      <c r="S198" s="227" t="str">
        <f>IF(OR(S195="Empleado",S195="Familiar"),"Nombre del Empleado","N° Factura")</f>
        <v>N° Factura</v>
      </c>
      <c r="T198" s="228"/>
      <c r="U198" s="89"/>
      <c r="V198" s="47"/>
      <c r="W198" s="227" t="str">
        <f>IF(OR(W195="Empleado",W195="Familiar"),"Nombre del Empleado","N° Factura")</f>
        <v>N° Factura</v>
      </c>
      <c r="X198" s="228"/>
      <c r="Y198" s="89"/>
      <c r="Z198" s="47"/>
      <c r="AA198" s="227" t="str">
        <f>IF(OR(AA195="Empleado",AA195="Familiar"),"Nombre del Empleado","N° Factura")</f>
        <v>N° Factura</v>
      </c>
      <c r="AB198" s="228"/>
      <c r="AC198" s="89"/>
      <c r="AD198" s="48"/>
      <c r="AE198" s="181"/>
      <c r="AF198" s="181"/>
      <c r="AG198" s="181"/>
      <c r="AH198" s="181"/>
      <c r="AI198" s="181"/>
      <c r="AJ198" s="181"/>
      <c r="AK198" s="181"/>
      <c r="AL198" s="181"/>
      <c r="AM198" s="48"/>
      <c r="AN198" s="53">
        <f>A169</f>
        <v>46301</v>
      </c>
      <c r="AO198" s="54" t="str">
        <f>K170</f>
        <v>Consultorio N° 3</v>
      </c>
      <c r="AP198" s="55">
        <f t="shared" ref="AP198:AQ198" si="145">K187</f>
        <v>0</v>
      </c>
      <c r="AQ198" s="55">
        <f t="shared" si="145"/>
        <v>0</v>
      </c>
      <c r="AR198" s="55">
        <f>AC187</f>
        <v>0</v>
      </c>
      <c r="AS198" s="55">
        <f>AA187</f>
        <v>0</v>
      </c>
      <c r="AT198" s="55">
        <f>AA188</f>
        <v>0</v>
      </c>
      <c r="AU198" s="55">
        <f>AC188</f>
        <v>0</v>
      </c>
      <c r="AV198" s="55">
        <f>AA189</f>
        <v>0</v>
      </c>
      <c r="AW198" s="55">
        <f>AC189</f>
        <v>0</v>
      </c>
      <c r="AX198" s="55">
        <f>AC190</f>
        <v>0</v>
      </c>
      <c r="AY198" s="55">
        <f>N190</f>
        <v>0</v>
      </c>
      <c r="AZ198" s="56"/>
      <c r="BA198" s="56"/>
      <c r="BB198" s="56"/>
      <c r="BC198" s="56"/>
      <c r="BD198" s="56"/>
      <c r="BE198" s="56"/>
      <c r="BF198" s="56"/>
      <c r="BG198" s="56"/>
      <c r="BH198" s="56"/>
      <c r="BI198" s="56"/>
      <c r="BJ198" s="56"/>
      <c r="BK198" s="56"/>
      <c r="BL198" s="56"/>
      <c r="BM198" s="56"/>
      <c r="BN198" s="56"/>
    </row>
    <row r="199" spans="1:66" ht="11.25" customHeight="1">
      <c r="A199" s="222">
        <f>A195+$Q$13/1440</f>
        <v>0.62499999999999989</v>
      </c>
      <c r="B199" s="38"/>
      <c r="C199" s="204"/>
      <c r="D199" s="207"/>
      <c r="E199" s="40" t="s">
        <v>36</v>
      </c>
      <c r="F199" s="42" t="str">
        <f>IF(D199&lt;&gt;"", VLOOKUP(D199,'Base de Datos'!$A$2:$D1268,2,FALSE()),"")</f>
        <v/>
      </c>
      <c r="G199" s="204"/>
      <c r="H199" s="216"/>
      <c r="I199" s="40" t="s">
        <v>36</v>
      </c>
      <c r="J199" s="42" t="str">
        <f>IF(H199&lt;&gt;"", VLOOKUP(H199,'Base de Datos'!$A$2:$D1268,2,FALSE()),"")</f>
        <v/>
      </c>
      <c r="K199" s="204"/>
      <c r="L199" s="216"/>
      <c r="M199" s="40" t="s">
        <v>36</v>
      </c>
      <c r="N199" s="42" t="str">
        <f>IF(L199&lt;&gt;"", VLOOKUP(L199,'Base de Datos'!$A$2:$D1268,2,FALSE()),"")</f>
        <v/>
      </c>
      <c r="O199" s="43"/>
      <c r="P199" s="153"/>
      <c r="Q199" s="154"/>
      <c r="R199" s="15"/>
      <c r="S199" s="45"/>
      <c r="T199" s="45" t="s">
        <v>37</v>
      </c>
      <c r="U199" s="46"/>
      <c r="V199" s="47"/>
      <c r="W199" s="45"/>
      <c r="X199" s="45" t="s">
        <v>37</v>
      </c>
      <c r="Y199" s="46"/>
      <c r="Z199" s="47"/>
      <c r="AA199" s="45"/>
      <c r="AB199" s="45" t="s">
        <v>37</v>
      </c>
      <c r="AC199" s="46"/>
      <c r="AD199" s="48"/>
      <c r="AE199" s="181"/>
      <c r="AF199" s="181"/>
      <c r="AG199" s="181"/>
      <c r="AH199" s="181"/>
      <c r="AI199" s="181"/>
      <c r="AJ199" s="181"/>
      <c r="AK199" s="181"/>
      <c r="AL199" s="181"/>
      <c r="AM199" s="48"/>
      <c r="AN199" s="53">
        <f>A169</f>
        <v>46301</v>
      </c>
      <c r="AO199" s="54" t="str">
        <f>K170</f>
        <v>Consultorio N° 3</v>
      </c>
      <c r="AP199" s="55">
        <f t="shared" ref="AP199:AQ199" si="146">K191</f>
        <v>0</v>
      </c>
      <c r="AQ199" s="55">
        <f t="shared" si="146"/>
        <v>0</v>
      </c>
      <c r="AR199" s="55">
        <f>AC191</f>
        <v>0</v>
      </c>
      <c r="AS199" s="55">
        <f>AA191</f>
        <v>0</v>
      </c>
      <c r="AT199" s="55">
        <f>AA192</f>
        <v>0</v>
      </c>
      <c r="AU199" s="55">
        <f>AC192</f>
        <v>0</v>
      </c>
      <c r="AV199" s="55">
        <f>AA193</f>
        <v>0</v>
      </c>
      <c r="AW199" s="55">
        <f>AC193</f>
        <v>0</v>
      </c>
      <c r="AX199" s="55">
        <f>AC194</f>
        <v>0</v>
      </c>
      <c r="AY199" s="55">
        <f>N194</f>
        <v>0</v>
      </c>
      <c r="AZ199" s="56"/>
      <c r="BA199" s="56"/>
      <c r="BB199" s="56"/>
      <c r="BC199" s="56"/>
      <c r="BD199" s="56"/>
      <c r="BE199" s="56"/>
      <c r="BF199" s="56"/>
      <c r="BG199" s="56"/>
      <c r="BH199" s="56"/>
      <c r="BI199" s="56"/>
      <c r="BJ199" s="56"/>
      <c r="BK199" s="56"/>
      <c r="BL199" s="56"/>
      <c r="BM199" s="56"/>
      <c r="BN199" s="56"/>
    </row>
    <row r="200" spans="1:66" ht="11.25" customHeight="1">
      <c r="A200" s="220"/>
      <c r="B200" s="38"/>
      <c r="C200" s="205"/>
      <c r="D200" s="208"/>
      <c r="E200" s="57" t="s">
        <v>42</v>
      </c>
      <c r="F200" s="58" t="str">
        <f>IF(D199&lt;&gt;"", VLOOKUP(D199,'Base de Datos'!$A$2:$D1268,3,FALSE()),"")</f>
        <v/>
      </c>
      <c r="G200" s="205"/>
      <c r="H200" s="208"/>
      <c r="I200" s="57" t="s">
        <v>42</v>
      </c>
      <c r="J200" s="58" t="str">
        <f>IF(H199&lt;&gt;"", VLOOKUP(H199,'Base de Datos'!$A$2:$D1268,3,FALSE()),"")</f>
        <v/>
      </c>
      <c r="K200" s="205"/>
      <c r="L200" s="208"/>
      <c r="M200" s="57" t="s">
        <v>42</v>
      </c>
      <c r="N200" s="58" t="str">
        <f>IF(L199&lt;&gt;"", VLOOKUP(L199,'Base de Datos'!$A$2:$D1268,3,FALSE()),"")</f>
        <v/>
      </c>
      <c r="O200" s="43"/>
      <c r="P200" s="153"/>
      <c r="Q200" s="154"/>
      <c r="R200" s="15"/>
      <c r="S200" s="229"/>
      <c r="T200" s="230"/>
      <c r="U200" s="59"/>
      <c r="V200" s="47"/>
      <c r="W200" s="229"/>
      <c r="X200" s="230"/>
      <c r="Y200" s="59"/>
      <c r="Z200" s="47"/>
      <c r="AA200" s="229"/>
      <c r="AB200" s="230"/>
      <c r="AC200" s="59"/>
      <c r="AD200" s="48"/>
      <c r="AE200" s="181"/>
      <c r="AF200" s="181"/>
      <c r="AG200" s="181"/>
      <c r="AH200" s="181"/>
      <c r="AI200" s="181"/>
      <c r="AJ200" s="181"/>
      <c r="AK200" s="181"/>
      <c r="AL200" s="181"/>
      <c r="AM200" s="48"/>
      <c r="AN200" s="53">
        <f>A169</f>
        <v>46301</v>
      </c>
      <c r="AO200" s="54" t="str">
        <f>K170</f>
        <v>Consultorio N° 3</v>
      </c>
      <c r="AP200" s="55">
        <f t="shared" ref="AP200:AQ200" si="147">K195</f>
        <v>0</v>
      </c>
      <c r="AQ200" s="55">
        <f t="shared" si="147"/>
        <v>0</v>
      </c>
      <c r="AR200" s="55">
        <f>AC195</f>
        <v>0</v>
      </c>
      <c r="AS200" s="55">
        <f>AA195</f>
        <v>0</v>
      </c>
      <c r="AT200" s="55">
        <f>AA196</f>
        <v>0</v>
      </c>
      <c r="AU200" s="55">
        <f>AC196</f>
        <v>0</v>
      </c>
      <c r="AV200" s="55">
        <f>AA197</f>
        <v>0</v>
      </c>
      <c r="AW200" s="55">
        <f>AC197</f>
        <v>0</v>
      </c>
      <c r="AX200" s="55">
        <f>AC198</f>
        <v>0</v>
      </c>
      <c r="AY200" s="55">
        <f>N198</f>
        <v>0</v>
      </c>
      <c r="AZ200" s="56"/>
      <c r="BA200" s="56"/>
      <c r="BB200" s="56"/>
      <c r="BC200" s="56"/>
      <c r="BD200" s="56"/>
      <c r="BE200" s="56"/>
      <c r="BF200" s="56"/>
      <c r="BG200" s="56"/>
      <c r="BH200" s="56"/>
      <c r="BI200" s="56"/>
      <c r="BJ200" s="56"/>
      <c r="BK200" s="56"/>
      <c r="BL200" s="56"/>
      <c r="BM200" s="56"/>
      <c r="BN200" s="56"/>
    </row>
    <row r="201" spans="1:66" ht="11.25" customHeight="1">
      <c r="A201" s="220"/>
      <c r="B201" s="38"/>
      <c r="C201" s="205"/>
      <c r="D201" s="208"/>
      <c r="E201" s="57" t="s">
        <v>44</v>
      </c>
      <c r="F201" s="58" t="str">
        <f>IF(D199&lt;&gt;"", VLOOKUP(D199,'Base de Datos'!$A$2:$D1268,4,FALSE()),"")</f>
        <v/>
      </c>
      <c r="G201" s="205"/>
      <c r="H201" s="208"/>
      <c r="I201" s="57" t="s">
        <v>44</v>
      </c>
      <c r="J201" s="58" t="str">
        <f>IF(H199&lt;&gt;"", VLOOKUP(H199,'Base de Datos'!$A$2:$D1268,4,FALSE()),"")</f>
        <v/>
      </c>
      <c r="K201" s="205"/>
      <c r="L201" s="208"/>
      <c r="M201" s="57" t="s">
        <v>44</v>
      </c>
      <c r="N201" s="58" t="str">
        <f>IF(L199&lt;&gt;"", VLOOKUP(L199,'Base de Datos'!$A$2:$D1268,4,FALSE()),"")</f>
        <v/>
      </c>
      <c r="O201" s="43"/>
      <c r="P201" s="153"/>
      <c r="Q201" s="154"/>
      <c r="R201" s="15"/>
      <c r="S201" s="229"/>
      <c r="T201" s="230"/>
      <c r="U201" s="59"/>
      <c r="V201" s="47"/>
      <c r="W201" s="229"/>
      <c r="X201" s="230"/>
      <c r="Y201" s="59"/>
      <c r="Z201" s="47"/>
      <c r="AA201" s="229"/>
      <c r="AB201" s="230"/>
      <c r="AC201" s="59"/>
      <c r="AD201" s="48"/>
      <c r="AE201" s="181"/>
      <c r="AF201" s="181"/>
      <c r="AG201" s="181"/>
      <c r="AH201" s="181"/>
      <c r="AI201" s="181"/>
      <c r="AJ201" s="181"/>
      <c r="AK201" s="181"/>
      <c r="AL201" s="181"/>
      <c r="AM201" s="48"/>
      <c r="AN201" s="53">
        <f>A169</f>
        <v>46301</v>
      </c>
      <c r="AO201" s="54" t="str">
        <f>K170</f>
        <v>Consultorio N° 3</v>
      </c>
      <c r="AP201" s="55">
        <f t="shared" ref="AP201:AQ201" si="148">K199</f>
        <v>0</v>
      </c>
      <c r="AQ201" s="55">
        <f t="shared" si="148"/>
        <v>0</v>
      </c>
      <c r="AR201" s="55">
        <f>AC199</f>
        <v>0</v>
      </c>
      <c r="AS201" s="55">
        <f>AA199</f>
        <v>0</v>
      </c>
      <c r="AT201" s="55">
        <f>AA200</f>
        <v>0</v>
      </c>
      <c r="AU201" s="55">
        <f>AC200</f>
        <v>0</v>
      </c>
      <c r="AV201" s="55">
        <f>AA201</f>
        <v>0</v>
      </c>
      <c r="AW201" s="55">
        <f>AC201</f>
        <v>0</v>
      </c>
      <c r="AX201" s="55">
        <f>AC202</f>
        <v>0</v>
      </c>
      <c r="AY201" s="55">
        <f>N202</f>
        <v>0</v>
      </c>
      <c r="AZ201" s="56"/>
      <c r="BA201" s="56"/>
      <c r="BB201" s="56"/>
      <c r="BC201" s="56"/>
      <c r="BD201" s="56"/>
      <c r="BE201" s="56"/>
      <c r="BF201" s="56"/>
      <c r="BG201" s="56"/>
      <c r="BH201" s="56"/>
      <c r="BI201" s="56"/>
      <c r="BJ201" s="56"/>
      <c r="BK201" s="56"/>
      <c r="BL201" s="56"/>
      <c r="BM201" s="56"/>
      <c r="BN201" s="56"/>
    </row>
    <row r="202" spans="1:66" ht="11.25" customHeight="1">
      <c r="A202" s="221"/>
      <c r="B202" s="38"/>
      <c r="C202" s="206"/>
      <c r="D202" s="209"/>
      <c r="E202" s="85" t="s">
        <v>46</v>
      </c>
      <c r="F202" s="86"/>
      <c r="G202" s="206"/>
      <c r="H202" s="209"/>
      <c r="I202" s="85" t="s">
        <v>46</v>
      </c>
      <c r="J202" s="108"/>
      <c r="K202" s="206"/>
      <c r="L202" s="209"/>
      <c r="M202" s="85" t="s">
        <v>46</v>
      </c>
      <c r="N202" s="108"/>
      <c r="O202" s="43"/>
      <c r="P202" s="153"/>
      <c r="Q202" s="154"/>
      <c r="R202" s="15"/>
      <c r="S202" s="227" t="str">
        <f>IF(OR(S199="Empleado",S199="Familiar"),"Nombre del Empleado","N° Factura")</f>
        <v>N° Factura</v>
      </c>
      <c r="T202" s="228"/>
      <c r="U202" s="89"/>
      <c r="V202" s="47"/>
      <c r="W202" s="227" t="str">
        <f>IF(OR(W199="Empleado",W199="Familiar"),"Nombre del Empleado","N° Factura")</f>
        <v>N° Factura</v>
      </c>
      <c r="X202" s="228"/>
      <c r="Y202" s="89"/>
      <c r="Z202" s="47"/>
      <c r="AA202" s="227" t="str">
        <f>IF(OR(AA199="Empleado",AA199="Familiar"),"Nombre del Empleado","N° Factura")</f>
        <v>N° Factura</v>
      </c>
      <c r="AB202" s="228"/>
      <c r="AC202" s="89"/>
      <c r="AD202" s="48"/>
      <c r="AE202" s="181"/>
      <c r="AF202" s="181"/>
      <c r="AG202" s="181"/>
      <c r="AH202" s="181"/>
      <c r="AI202" s="181"/>
      <c r="AJ202" s="181"/>
      <c r="AK202" s="181"/>
      <c r="AL202" s="181"/>
      <c r="AM202" s="48"/>
      <c r="AN202" s="53">
        <f>A169</f>
        <v>46301</v>
      </c>
      <c r="AO202" s="54" t="str">
        <f>K170</f>
        <v>Consultorio N° 3</v>
      </c>
      <c r="AP202" s="55">
        <f t="shared" ref="AP202:AQ202" si="149">K203</f>
        <v>0</v>
      </c>
      <c r="AQ202" s="55">
        <f t="shared" si="149"/>
        <v>0</v>
      </c>
      <c r="AR202" s="55">
        <f>AC203</f>
        <v>0</v>
      </c>
      <c r="AS202" s="55">
        <f>AA203</f>
        <v>0</v>
      </c>
      <c r="AT202" s="55">
        <f>AA204</f>
        <v>0</v>
      </c>
      <c r="AU202" s="55">
        <f>AC204</f>
        <v>0</v>
      </c>
      <c r="AV202" s="55">
        <f>AA205</f>
        <v>0</v>
      </c>
      <c r="AW202" s="55">
        <f>AC205</f>
        <v>0</v>
      </c>
      <c r="AX202" s="55">
        <f>AC206</f>
        <v>0</v>
      </c>
      <c r="AY202" s="55">
        <f>N206</f>
        <v>0</v>
      </c>
      <c r="AZ202" s="56"/>
      <c r="BA202" s="56"/>
      <c r="BB202" s="56"/>
      <c r="BC202" s="56"/>
      <c r="BD202" s="56"/>
      <c r="BE202" s="56"/>
      <c r="BF202" s="56"/>
      <c r="BG202" s="56"/>
      <c r="BH202" s="56"/>
      <c r="BI202" s="56"/>
      <c r="BJ202" s="56"/>
      <c r="BK202" s="56"/>
      <c r="BL202" s="56"/>
      <c r="BM202" s="56"/>
      <c r="BN202" s="56"/>
    </row>
    <row r="203" spans="1:66" ht="11.25" customHeight="1">
      <c r="A203" s="222">
        <f>A199+$Q$13/1440</f>
        <v>0.66666666666666652</v>
      </c>
      <c r="B203" s="38"/>
      <c r="C203" s="204"/>
      <c r="D203" s="207"/>
      <c r="E203" s="40" t="s">
        <v>36</v>
      </c>
      <c r="F203" s="42" t="str">
        <f>IF(D203&lt;&gt;"", VLOOKUP(D203,'Base de Datos'!$A$2:$D1268,2,FALSE()),"")</f>
        <v/>
      </c>
      <c r="G203" s="204"/>
      <c r="H203" s="216"/>
      <c r="I203" s="40" t="s">
        <v>36</v>
      </c>
      <c r="J203" s="42" t="str">
        <f>IF(H203&lt;&gt;"", VLOOKUP(H203,'Base de Datos'!$A$2:$D1268,2,FALSE()),"")</f>
        <v/>
      </c>
      <c r="K203" s="204"/>
      <c r="L203" s="216"/>
      <c r="M203" s="40" t="s">
        <v>36</v>
      </c>
      <c r="N203" s="42" t="str">
        <f>IF(L203&lt;&gt;"", VLOOKUP(L203,'Base de Datos'!$A$2:$D1268,2,FALSE()),"")</f>
        <v/>
      </c>
      <c r="O203" s="43"/>
      <c r="P203" s="3"/>
      <c r="Q203" s="3"/>
      <c r="R203" s="15"/>
      <c r="S203" s="45"/>
      <c r="T203" s="45" t="s">
        <v>37</v>
      </c>
      <c r="U203" s="46"/>
      <c r="V203" s="47"/>
      <c r="W203" s="45"/>
      <c r="X203" s="45" t="s">
        <v>37</v>
      </c>
      <c r="Y203" s="46"/>
      <c r="Z203" s="47"/>
      <c r="AA203" s="45"/>
      <c r="AB203" s="45" t="s">
        <v>37</v>
      </c>
      <c r="AC203" s="46"/>
      <c r="AD203" s="48"/>
      <c r="AE203" s="181"/>
      <c r="AF203" s="181"/>
      <c r="AG203" s="181"/>
      <c r="AH203" s="181"/>
      <c r="AI203" s="181"/>
      <c r="AJ203" s="181"/>
      <c r="AK203" s="181"/>
      <c r="AL203" s="181"/>
      <c r="AM203" s="48"/>
      <c r="AN203" s="53">
        <f>A169</f>
        <v>46301</v>
      </c>
      <c r="AO203" s="54" t="str">
        <f>K170</f>
        <v>Consultorio N° 3</v>
      </c>
      <c r="AP203" s="55">
        <f t="shared" ref="AP203:AQ203" si="150">K207</f>
        <v>0</v>
      </c>
      <c r="AQ203" s="55">
        <f t="shared" si="150"/>
        <v>0</v>
      </c>
      <c r="AR203" s="55">
        <f>AC207</f>
        <v>0</v>
      </c>
      <c r="AS203" s="55">
        <f>AA207</f>
        <v>0</v>
      </c>
      <c r="AT203" s="55">
        <f>AA208</f>
        <v>0</v>
      </c>
      <c r="AU203" s="55">
        <f>AC208</f>
        <v>0</v>
      </c>
      <c r="AV203" s="55">
        <f>AA209</f>
        <v>0</v>
      </c>
      <c r="AW203" s="55">
        <f>AC209</f>
        <v>0</v>
      </c>
      <c r="AX203" s="55">
        <f>AC210</f>
        <v>0</v>
      </c>
      <c r="AY203" s="55">
        <f>N210</f>
        <v>0</v>
      </c>
      <c r="AZ203" s="56"/>
      <c r="BA203" s="56"/>
      <c r="BB203" s="56"/>
      <c r="BC203" s="56"/>
      <c r="BD203" s="56"/>
      <c r="BE203" s="56"/>
      <c r="BF203" s="56"/>
      <c r="BG203" s="56"/>
      <c r="BH203" s="56"/>
      <c r="BI203" s="56"/>
      <c r="BJ203" s="56"/>
      <c r="BK203" s="56"/>
      <c r="BL203" s="56"/>
      <c r="BM203" s="56"/>
      <c r="BN203" s="56"/>
    </row>
    <row r="204" spans="1:66" ht="11.25" customHeight="1">
      <c r="A204" s="220"/>
      <c r="B204" s="38"/>
      <c r="C204" s="205"/>
      <c r="D204" s="208"/>
      <c r="E204" s="57" t="s">
        <v>42</v>
      </c>
      <c r="F204" s="58" t="str">
        <f>IF(D203&lt;&gt;"", VLOOKUP(D203,'Base de Datos'!$A$2:$D1268,3,FALSE()),"")</f>
        <v/>
      </c>
      <c r="G204" s="205"/>
      <c r="H204" s="208"/>
      <c r="I204" s="57" t="s">
        <v>42</v>
      </c>
      <c r="J204" s="58" t="str">
        <f>IF(H203&lt;&gt;"", VLOOKUP(H203,'Base de Datos'!$A$2:$D1268,3,FALSE()),"")</f>
        <v/>
      </c>
      <c r="K204" s="205"/>
      <c r="L204" s="208"/>
      <c r="M204" s="57" t="s">
        <v>42</v>
      </c>
      <c r="N204" s="58" t="str">
        <f>IF(L203&lt;&gt;"", VLOOKUP(L203,'Base de Datos'!$A$2:$D1268,3,FALSE()),"")</f>
        <v/>
      </c>
      <c r="O204" s="43"/>
      <c r="P204" s="3"/>
      <c r="Q204" s="3"/>
      <c r="R204" s="15"/>
      <c r="S204" s="229"/>
      <c r="T204" s="230"/>
      <c r="U204" s="59"/>
      <c r="V204" s="47"/>
      <c r="W204" s="229"/>
      <c r="X204" s="230"/>
      <c r="Y204" s="59"/>
      <c r="Z204" s="47"/>
      <c r="AA204" s="229"/>
      <c r="AB204" s="230"/>
      <c r="AC204" s="59"/>
      <c r="AD204" s="48"/>
      <c r="AE204" s="235">
        <f>A169</f>
        <v>46301</v>
      </c>
      <c r="AF204" s="236"/>
      <c r="AG204" s="236"/>
      <c r="AH204" s="236"/>
      <c r="AI204" s="236"/>
      <c r="AJ204" s="236"/>
      <c r="AK204" s="236"/>
      <c r="AL204" s="237"/>
      <c r="AM204" s="48"/>
      <c r="AN204" s="155">
        <f>A169</f>
        <v>46301</v>
      </c>
      <c r="AO204" s="156" t="str">
        <f>K170</f>
        <v>Consultorio N° 3</v>
      </c>
      <c r="AP204" s="156">
        <f t="shared" ref="AP204:AQ204" si="151">K211</f>
        <v>0</v>
      </c>
      <c r="AQ204" s="156">
        <f t="shared" si="151"/>
        <v>0</v>
      </c>
      <c r="AR204" s="156">
        <f>AC211</f>
        <v>0</v>
      </c>
      <c r="AS204" s="156">
        <f>AA211</f>
        <v>0</v>
      </c>
      <c r="AT204" s="156">
        <f>AA212</f>
        <v>0</v>
      </c>
      <c r="AU204" s="156">
        <f>AC212</f>
        <v>0</v>
      </c>
      <c r="AV204" s="156">
        <f>AA213</f>
        <v>0</v>
      </c>
      <c r="AW204" s="156">
        <f>AC213</f>
        <v>0</v>
      </c>
      <c r="AX204" s="156">
        <f>AC214</f>
        <v>0</v>
      </c>
      <c r="AY204" s="156">
        <f>N214</f>
        <v>0</v>
      </c>
      <c r="AZ204" s="48"/>
      <c r="BA204" s="48"/>
      <c r="BB204" s="48"/>
      <c r="BC204" s="48"/>
      <c r="BD204" s="48"/>
      <c r="BE204" s="48"/>
      <c r="BF204" s="48"/>
      <c r="BG204" s="48"/>
      <c r="BH204" s="48"/>
      <c r="BI204" s="48"/>
      <c r="BJ204" s="48"/>
      <c r="BK204" s="48"/>
      <c r="BL204" s="48"/>
      <c r="BM204" s="48"/>
      <c r="BN204" s="48"/>
    </row>
    <row r="205" spans="1:66" ht="11.25" customHeight="1">
      <c r="A205" s="220"/>
      <c r="B205" s="38"/>
      <c r="C205" s="205"/>
      <c r="D205" s="208"/>
      <c r="E205" s="57" t="s">
        <v>44</v>
      </c>
      <c r="F205" s="58" t="str">
        <f>IF(D203&lt;&gt;"", VLOOKUP(D203,'Base de Datos'!$A$2:$D1268,4,FALSE()),"")</f>
        <v/>
      </c>
      <c r="G205" s="205"/>
      <c r="H205" s="208"/>
      <c r="I205" s="57" t="s">
        <v>44</v>
      </c>
      <c r="J205" s="58" t="str">
        <f>IF(H203&lt;&gt;"", VLOOKUP(H203,'Base de Datos'!$A$2:$D1268,4,FALSE()),"")</f>
        <v/>
      </c>
      <c r="K205" s="205"/>
      <c r="L205" s="208"/>
      <c r="M205" s="57" t="s">
        <v>44</v>
      </c>
      <c r="N205" s="58" t="str">
        <f>IF(L203&lt;&gt;"", VLOOKUP(L203,'Base de Datos'!$A$2:$D1268,4,FALSE()),"")</f>
        <v/>
      </c>
      <c r="O205" s="43"/>
      <c r="P205" s="3"/>
      <c r="Q205" s="3"/>
      <c r="R205" s="15"/>
      <c r="S205" s="229"/>
      <c r="T205" s="230"/>
      <c r="U205" s="59"/>
      <c r="V205" s="47"/>
      <c r="W205" s="229"/>
      <c r="X205" s="230"/>
      <c r="Y205" s="59"/>
      <c r="Z205" s="47"/>
      <c r="AA205" s="229"/>
      <c r="AB205" s="230"/>
      <c r="AC205" s="59"/>
      <c r="AD205" s="48"/>
      <c r="AE205" s="238" t="s">
        <v>20</v>
      </c>
      <c r="AF205" s="239"/>
      <c r="AG205" s="157" t="s">
        <v>21</v>
      </c>
      <c r="AH205" s="158" t="s">
        <v>22</v>
      </c>
      <c r="AI205" s="159" t="s">
        <v>23</v>
      </c>
      <c r="AJ205" s="159" t="s">
        <v>24</v>
      </c>
      <c r="AK205" s="159" t="s">
        <v>25</v>
      </c>
      <c r="AL205" s="160" t="s">
        <v>26</v>
      </c>
      <c r="AM205" s="48"/>
      <c r="AN205" s="155">
        <f>A169</f>
        <v>46301</v>
      </c>
      <c r="AO205" s="156" t="str">
        <f>K170</f>
        <v>Consultorio N° 3</v>
      </c>
      <c r="AP205" s="156">
        <f t="shared" ref="AP205:AQ205" si="152">K215</f>
        <v>0</v>
      </c>
      <c r="AQ205" s="156">
        <f t="shared" si="152"/>
        <v>0</v>
      </c>
      <c r="AR205" s="156">
        <f>AC215</f>
        <v>0</v>
      </c>
      <c r="AS205" s="156">
        <f>AA215</f>
        <v>0</v>
      </c>
      <c r="AT205" s="156">
        <f>AA216</f>
        <v>0</v>
      </c>
      <c r="AU205" s="156">
        <f>AC216</f>
        <v>0</v>
      </c>
      <c r="AV205" s="156">
        <f>AA217</f>
        <v>0</v>
      </c>
      <c r="AW205" s="156">
        <f>AC217</f>
        <v>0</v>
      </c>
      <c r="AX205" s="156">
        <f>AC218</f>
        <v>0</v>
      </c>
      <c r="AY205" s="156">
        <f>N218</f>
        <v>0</v>
      </c>
      <c r="AZ205" s="48"/>
      <c r="BA205" s="48"/>
      <c r="BB205" s="48"/>
      <c r="BC205" s="48"/>
      <c r="BD205" s="48"/>
      <c r="BE205" s="48"/>
      <c r="BF205" s="48"/>
      <c r="BG205" s="48"/>
      <c r="BH205" s="48"/>
      <c r="BI205" s="48"/>
      <c r="BJ205" s="48"/>
      <c r="BK205" s="48"/>
      <c r="BL205" s="48"/>
      <c r="BM205" s="48"/>
      <c r="BN205" s="48"/>
    </row>
    <row r="206" spans="1:66" ht="11.25" customHeight="1">
      <c r="A206" s="221"/>
      <c r="B206" s="38"/>
      <c r="C206" s="206"/>
      <c r="D206" s="209"/>
      <c r="E206" s="85" t="s">
        <v>46</v>
      </c>
      <c r="F206" s="86"/>
      <c r="G206" s="206"/>
      <c r="H206" s="209"/>
      <c r="I206" s="85" t="s">
        <v>46</v>
      </c>
      <c r="J206" s="108"/>
      <c r="K206" s="206"/>
      <c r="L206" s="209"/>
      <c r="M206" s="85" t="s">
        <v>46</v>
      </c>
      <c r="N206" s="108"/>
      <c r="O206" s="43"/>
      <c r="P206" s="3"/>
      <c r="Q206" s="3"/>
      <c r="R206" s="15"/>
      <c r="S206" s="227" t="str">
        <f>IF(OR(S203="Empleado",S203="Familiar"),"Nombre del Empleado","N° Factura")</f>
        <v>N° Factura</v>
      </c>
      <c r="T206" s="228"/>
      <c r="U206" s="89"/>
      <c r="V206" s="47"/>
      <c r="W206" s="227" t="str">
        <f>IF(OR(W203="Empleado",W203="Familiar"),"Nombre del Empleado","N° Factura")</f>
        <v>N° Factura</v>
      </c>
      <c r="X206" s="228"/>
      <c r="Y206" s="89"/>
      <c r="Z206" s="47"/>
      <c r="AA206" s="227" t="str">
        <f>IF(OR(AA203="Empleado",AA203="Familiar"),"Nombre del Empleado","N° Factura")</f>
        <v>N° Factura</v>
      </c>
      <c r="AB206" s="228"/>
      <c r="AC206" s="89"/>
      <c r="AD206" s="48"/>
      <c r="AE206" s="240" t="s">
        <v>38</v>
      </c>
      <c r="AF206" s="230"/>
      <c r="AG206" s="161">
        <f t="array" aca="1" ref="AG206" ca="1">COUNTIFS(AP171:AP211, "💲", AY171:AY211, INDIRECT("AE" &amp; ROW())) + COUNTIFS(AP171:AP211, "📦", AY171:AY211, INDIRECT("AE" &amp; ROW())) + COUNTIFS(AP171:AP211, "✅", AY171:AY211, INDIRECT("AE" &amp; ROW()))</f>
        <v>0</v>
      </c>
      <c r="AH206" s="162">
        <f t="array" aca="1" ref="AH206" ca="1">COUNTIFS(AP171:AP211, "💲", AY171:AY211, INDIRECT("AE" &amp; ROW())) + COUNTIFS(AP171:AP211, "📦", AY171:AY211, INDIRECT("AE" &amp; ROW()))</f>
        <v>0</v>
      </c>
      <c r="AI206" s="139">
        <f t="array" aca="1" ref="AI206" ca="1">SUMIFS(AR171:AR211, AY171:AY211, INDIRECT("AE" &amp; ROW()), AP171:AP211, "💲") + SUMIFS(AR171:AR211, AY171:AY211, INDIRECT("AE" &amp; ROW()), AP171:AP211, "📦")</f>
        <v>0</v>
      </c>
      <c r="AJ206" s="139">
        <f t="array" aca="1" ref="AJ206" ca="1">(
    SUMIFS(AR171:AR211, AY171:AY211, INDIRECT("AE" &amp; ROW()), AP171:AP211, "💲") +
    SUMIFS(AR171:AR211, AY171:AY211, INDIRECT("AE" &amp; ROW()), AP171:AP211, "📦")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
        SUMIFS(AR171:AR211, AY171:AY211, INDIRECT("AE" &amp; ROW()), AP171:AP211, "💲", AS171:AS211, "Familiar") +
        SUMIFS(AR171:AR211, AY171:AY211, INDIRECT("AE" &amp; ROW()), AP171:AP211, "📦", AS171:AS211, "Familiar")
    ) / 2
)  -
(
    (
        SUMIFS(AR171:AR211, AY171:AY211, INDIRECT("AE" &amp; ROW()), AP171:AP211, "💲", AS171:AS211, "Exonerado ADH") +
        SUMIFS(AR171:AR211, AY171:AY211, INDIRECT("AE" &amp; ROW()), AP171:AP211, "📦", AS171:AS211, "Exonerado ADH")
    ) / 2
)  -
(
    (
        SUMIFS(AR171:AR211, AY171:AY211, INDIRECT("AE" &amp; ROW()), AP171:AP211, "💲", AS171:AS211, "Exonerado Doctor") +
        SUMIFS(AR171:AR211, AY171:AY211, INDIRECT("AE" &amp; ROW()), AP171:AP211, "📦", AS171:AS211, "Exonerado Doctor")
    ) / 2
)</f>
        <v>0</v>
      </c>
      <c r="AK206" s="139">
        <f t="array" aca="1" ref="AK206" ca="1">(
    SUMIFS(AR171:AR211, AY171:AY211, INDIRECT("AE" &amp; ROW()), AP171:AP211, "💲") +
    SUMIFS(AR171:AR211, AY171:AY211, INDIRECT("AE" &amp; ROW()), AP171:AP211, "📦")
) -
(
    SUMIFS(AR171:AR211, AY171:AY211, INDIRECT("AE" &amp; ROW()), AP171:AP211, "💲", AS171:AS211, "Familiar") +
    SUMIFS(AR171:AR211, AY171:AY211, INDIRECT("AE" &amp; ROW()), AP171:AP211, "📦", AS171:AS211, "Familiar")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SUMIFS(AR171:AR211, AY171:AY211, INDIRECT("AE" &amp; ROW()), AP171:AP211, "💲", AS171:AS211, "Exonerado ADH") +
    SUMIFS(AR171:AR211, AY171:AY211, INDIRECT("AE" &amp; ROW()), AP171:AP211, "📦", AS171:AS211, "Exonerado ADH")
) -
(
    (
        SUMIFS(AR171:AR211, AY171:AY211, INDIRECT("AE" &amp; ROW()), AP171:AP211, "💲", AS171:AS211, "Exonerado Doctor") +
        SUMIFS(AR171:AR211, AY171:AY211, INDIRECT("AE" &amp; ROW()), AP171:AP211, "📦", AS171:AS211, "Exonerado Doctor")
    ) / 2
) -
(
    (
        SUMIFS(AR171:AR211, AY171:AY211, INDIRECT("AE" &amp; ROW()), AP171:AP211, "💲", AS171:AS211, "") +
        SUMIFS(AR171:AR211, AY171:AY211, INDIRECT("AE" &amp; ROW()), AP171:AP211, "📦", AS171:AS211, "")
    ) / 2
)</f>
        <v>0</v>
      </c>
      <c r="AL206" s="140">
        <f t="array" aca="1" ref="AL206" ca="1">(
    SUMIFS(AR171:AR211, AY171:AY211, INDIRECT("AE" &amp; ROW()), AP171:AP211, "💲") +
    SUMIFS(AR171:AR211, AY171:AY211, INDIRECT("AE" &amp; ROW()), AP171:AP211, "📦")
) -
(
    (
        SUMIFS(AR171:AR211, AY171:AY211, INDIRECT("AE" &amp; ROW()), AP171:AP211, "💲", AS171:AS211, "Familiar") +
        SUMIFS(AR171:AR211, AY171:AY211, INDIRECT("AE" &amp; ROW()), AP171:AP211, "📦", AS171:AS211, "Familiar")
    ) / 2
) -
(
    (
        SUMIFS(AR171:AR211, AY171:AY211, INDIRECT("AE" &amp; ROW()), AP171:AP211, "💲", AS171:AS211, "Participante") +
        SUMIFS(AR171:AR211, AY171:AY211, INDIRECT("AE" &amp; ROW()), AP171:AP211, "📦", AS171:AS211, "Participante")
    ) / 2
) -
(
    (
        SUMIFS(AR171:AR211, AY171:AY211, INDIRECT("AE" &amp; ROW()), AP171:AP211, "💲", AS171:AS211, "Empleado") +
        SUMIFS(AR171:AR211, AY171:AY211, INDIRECT("AE" &amp; ROW()), AP171:AP211, "📦", AS171:AS211, "Empleado")
    ) / 2
) -
(
    (
        SUMIFS(AR171:AR211, AY171:AY211, INDIRECT("AE" &amp; ROW()), AP171:AP211, "💲", AS171:AS211, "Exonerado ADH") +
        SUMIFS(AR171:AR211, AY171:AY211, INDIRECT("AE" &amp; ROW()), AP171:AP211, "📦", AS171:AS211, "Exonerado ADH")
    ) / 2
) -
(
    SUMIFS(AR171:AR211, AY171:AY211, INDIRECT("AE" &amp; ROW()), AP171:AP211, "💲", AS171:AS211, "Exonerado Doctor") +
    SUMIFS(AR171:AR211, AY171:AY211, INDIRECT("AE" &amp; ROW()), AP171:AP211, "📦", AS171:AS211, "Exonerado Doctor")
) -
(
    (
        SUMIFS(AR171:AR211, AY171:AY211, INDIRECT("AE" &amp; ROW()), AP171:AP211, "💲", AS171:AS211, "") +
        SUMIFS(AR171:AR211, AY171:AY211, INDIRECT("AE" &amp; ROW()), AP171:AP211, "📦", AS171:AS211, "")
    ) / 2
)</f>
        <v>0</v>
      </c>
      <c r="AM206" s="48"/>
      <c r="AN206" s="155">
        <f>A169</f>
        <v>46301</v>
      </c>
      <c r="AO206" s="156" t="str">
        <f>K170</f>
        <v>Consultorio N° 3</v>
      </c>
      <c r="AP206" s="156">
        <f t="shared" ref="AP206:AQ206" si="153">K219</f>
        <v>0</v>
      </c>
      <c r="AQ206" s="156">
        <f t="shared" si="153"/>
        <v>0</v>
      </c>
      <c r="AR206" s="156">
        <f>AC219</f>
        <v>0</v>
      </c>
      <c r="AS206" s="156">
        <f>AA219</f>
        <v>0</v>
      </c>
      <c r="AT206" s="156">
        <f>AA220</f>
        <v>0</v>
      </c>
      <c r="AU206" s="156">
        <f>AC220</f>
        <v>0</v>
      </c>
      <c r="AV206" s="156">
        <f>AA221</f>
        <v>0</v>
      </c>
      <c r="AW206" s="156">
        <f>AC221</f>
        <v>0</v>
      </c>
      <c r="AX206" s="156">
        <f>AC222</f>
        <v>0</v>
      </c>
      <c r="AY206" s="156">
        <f>N222</f>
        <v>0</v>
      </c>
      <c r="AZ206" s="48"/>
      <c r="BA206" s="48"/>
      <c r="BB206" s="48"/>
      <c r="BC206" s="48"/>
      <c r="BD206" s="48"/>
      <c r="BE206" s="48"/>
      <c r="BF206" s="48"/>
      <c r="BG206" s="48"/>
      <c r="BH206" s="48"/>
      <c r="BI206" s="48"/>
      <c r="BJ206" s="48"/>
      <c r="BK206" s="48"/>
      <c r="BL206" s="48"/>
      <c r="BM206" s="48"/>
      <c r="BN206" s="48"/>
    </row>
    <row r="207" spans="1:66" ht="11.25" customHeight="1">
      <c r="A207" s="222">
        <f>A203+$Q$13/1440</f>
        <v>0.70833333333333315</v>
      </c>
      <c r="B207" s="38"/>
      <c r="C207" s="204"/>
      <c r="D207" s="207"/>
      <c r="E207" s="40" t="s">
        <v>36</v>
      </c>
      <c r="F207" s="42" t="str">
        <f>IF(D207&lt;&gt;"", VLOOKUP(D207,'Base de Datos'!$A$2:$D1268,2,FALSE()),"")</f>
        <v/>
      </c>
      <c r="G207" s="204"/>
      <c r="H207" s="216"/>
      <c r="I207" s="40" t="s">
        <v>36</v>
      </c>
      <c r="J207" s="42" t="str">
        <f>IF(H207&lt;&gt;"", VLOOKUP(H207,'Base de Datos'!$A$2:$D1268,2,FALSE()),"")</f>
        <v/>
      </c>
      <c r="K207" s="204"/>
      <c r="L207" s="216"/>
      <c r="M207" s="40" t="s">
        <v>36</v>
      </c>
      <c r="N207" s="42" t="str">
        <f>IF(L207&lt;&gt;"", VLOOKUP(L207,'Base de Datos'!$A$2:$D1268,2,FALSE()),"")</f>
        <v/>
      </c>
      <c r="O207" s="43"/>
      <c r="P207" s="163"/>
      <c r="Q207" s="3"/>
      <c r="R207" s="15"/>
      <c r="S207" s="45"/>
      <c r="T207" s="45" t="s">
        <v>37</v>
      </c>
      <c r="U207" s="46"/>
      <c r="V207" s="47"/>
      <c r="W207" s="45"/>
      <c r="X207" s="45" t="s">
        <v>37</v>
      </c>
      <c r="Y207" s="46"/>
      <c r="Z207" s="47"/>
      <c r="AA207" s="45"/>
      <c r="AB207" s="45" t="s">
        <v>37</v>
      </c>
      <c r="AC207" s="46"/>
      <c r="AD207" s="48"/>
      <c r="AE207" s="240" t="s">
        <v>43</v>
      </c>
      <c r="AF207" s="230"/>
      <c r="AG207" s="161">
        <f t="array" aca="1" ref="AG207" ca="1">COUNTIFS(AP171:AP211, "💲", AY171:AY211, INDIRECT("AE" &amp; ROW())) + COUNTIFS(AP171:AP211, "📦", AY171:AY211, INDIRECT("AE" &amp; ROW())) + COUNTIFS(AP171:AP211, "✅", AY171:AY211, INDIRECT("AE" &amp; ROW()))</f>
        <v>0</v>
      </c>
      <c r="AH207" s="162">
        <f t="array" aca="1" ref="AH207" ca="1">COUNTIFS(AP171:AP211, "💲", AY171:AY211, INDIRECT("AE" &amp; ROW())) + COUNTIFS(AP171:AP211, "📦", AY171:AY211, INDIRECT("AE" &amp; ROW()))</f>
        <v>0</v>
      </c>
      <c r="AI207" s="139">
        <f t="array" aca="1" ref="AI207" ca="1">SUMIFS(AR171:AR211, AY171:AY211, INDIRECT("AE" &amp; ROW()), AP171:AP211, "💲") + SUMIFS(AR171:AR211, AY171:AY211, INDIRECT("AE" &amp; ROW()), AP171:AP211, "📦")</f>
        <v>0</v>
      </c>
      <c r="AJ207" s="139">
        <f t="array" aca="1" ref="AJ207" ca="1">(
    SUMIFS(AR171:AR211, AY171:AY211, INDIRECT("AE" &amp; ROW()), AP171:AP211, "💲") +
    SUMIFS(AR171:AR211, AY171:AY211, INDIRECT("AE" &amp; ROW()), AP171:AP211, "📦")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
        SUMIFS(AR171:AR211, AY171:AY211, INDIRECT("AE" &amp; ROW()), AP171:AP211, "💲", AS171:AS211, "Familiar") +
        SUMIFS(AR171:AR211, AY171:AY211, INDIRECT("AE" &amp; ROW()), AP171:AP211, "📦", AS171:AS211, "Familiar")
    ) / 2
)  -
(
    (
        SUMIFS(AR171:AR211, AY171:AY211, INDIRECT("AE" &amp; ROW()), AP171:AP211, "💲", AS171:AS211, "Exonerado ADH") +
        SUMIFS(AR171:AR211, AY171:AY211, INDIRECT("AE" &amp; ROW()), AP171:AP211, "📦", AS171:AS211, "Exonerado ADH")
    ) / 2
)  -
(
    (
        SUMIFS(AR171:AR211, AY171:AY211, INDIRECT("AE" &amp; ROW()), AP171:AP211, "💲", AS171:AS211, "Exonerado Doctor") +
        SUMIFS(AR171:AR211, AY171:AY211, INDIRECT("AE" &amp; ROW()), AP171:AP211, "📦", AS171:AS211, "Exonerado Doctor")
    ) / 2
)</f>
        <v>0</v>
      </c>
      <c r="AK207" s="139">
        <f t="array" aca="1" ref="AK207" ca="1">(
    SUMIFS(AR171:AR211, AY171:AY211, INDIRECT("AE" &amp; ROW()), AP171:AP211, "💲") +
    SUMIFS(AR171:AR211, AY171:AY211, INDIRECT("AE" &amp; ROW()), AP171:AP211, "📦")
) -
(
    SUMIFS(AR171:AR211, AY171:AY211, INDIRECT("AE" &amp; ROW()), AP171:AP211, "💲", AS171:AS211, "Familiar") +
    SUMIFS(AR171:AR211, AY171:AY211, INDIRECT("AE" &amp; ROW()), AP171:AP211, "📦", AS171:AS211, "Familiar")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SUMIFS(AR171:AR211, AY171:AY211, INDIRECT("AE" &amp; ROW()), AP171:AP211, "💲", AS171:AS211, "Exonerado ADH") +
    SUMIFS(AR171:AR211, AY171:AY211, INDIRECT("AE" &amp; ROW()), AP171:AP211, "📦", AS171:AS211, "Exonerado ADH")
) -
(
    (
        SUMIFS(AR171:AR211, AY171:AY211, INDIRECT("AE" &amp; ROW()), AP171:AP211, "💲", AS171:AS211, "Exonerado Doctor") +
        SUMIFS(AR171:AR211, AY171:AY211, INDIRECT("AE" &amp; ROW()), AP171:AP211, "📦", AS171:AS211, "Exonerado Doctor")
    ) / 2
) -
(
    (
        SUMIFS(AR171:AR211, AY171:AY211, INDIRECT("AE" &amp; ROW()), AP171:AP211, "💲", AS171:AS211, "") +
        SUMIFS(AR171:AR211, AY171:AY211, INDIRECT("AE" &amp; ROW()), AP171:AP211, "📦", AS171:AS211, "")
    ) / 2
)</f>
        <v>0</v>
      </c>
      <c r="AL207" s="140">
        <f t="array" aca="1" ref="AL207" ca="1">(
    SUMIFS(AR171:AR211, AY171:AY211, INDIRECT("AE" &amp; ROW()), AP171:AP211, "💲") +
    SUMIFS(AR171:AR211, AY171:AY211, INDIRECT("AE" &amp; ROW()), AP171:AP211, "📦")
) -
(
    (
        SUMIFS(AR171:AR211, AY171:AY211, INDIRECT("AE" &amp; ROW()), AP171:AP211, "💲", AS171:AS211, "Familiar") +
        SUMIFS(AR171:AR211, AY171:AY211, INDIRECT("AE" &amp; ROW()), AP171:AP211, "📦", AS171:AS211, "Familiar")
    ) / 2
) -
(
    (
        SUMIFS(AR171:AR211, AY171:AY211, INDIRECT("AE" &amp; ROW()), AP171:AP211, "💲", AS171:AS211, "Participante") +
        SUMIFS(AR171:AR211, AY171:AY211, INDIRECT("AE" &amp; ROW()), AP171:AP211, "📦", AS171:AS211, "Participante")
    ) / 2
) -
(
    (
        SUMIFS(AR171:AR211, AY171:AY211, INDIRECT("AE" &amp; ROW()), AP171:AP211, "💲", AS171:AS211, "Empleado") +
        SUMIFS(AR171:AR211, AY171:AY211, INDIRECT("AE" &amp; ROW()), AP171:AP211, "📦", AS171:AS211, "Empleado")
    ) / 2
) -
(
    (
        SUMIFS(AR171:AR211, AY171:AY211, INDIRECT("AE" &amp; ROW()), AP171:AP211, "💲", AS171:AS211, "Exonerado ADH") +
        SUMIFS(AR171:AR211, AY171:AY211, INDIRECT("AE" &amp; ROW()), AP171:AP211, "📦", AS171:AS211, "Exonerado ADH")
    ) / 2
) -
(
    SUMIFS(AR171:AR211, AY171:AY211, INDIRECT("AE" &amp; ROW()), AP171:AP211, "💲", AS171:AS211, "Exonerado Doctor") +
    SUMIFS(AR171:AR211, AY171:AY211, INDIRECT("AE" &amp; ROW()), AP171:AP211, "📦", AS171:AS211, "Exonerado Doctor")
) -
(
    (
        SUMIFS(AR171:AR211, AY171:AY211, INDIRECT("AE" &amp; ROW()), AP171:AP211, "💲", AS171:AS211, "") +
        SUMIFS(AR171:AR211, AY171:AY211, INDIRECT("AE" &amp; ROW()), AP171:AP211, "📦", AS171:AS211, "")
    ) / 2
)</f>
        <v>0</v>
      </c>
      <c r="AM207" s="48"/>
      <c r="AN207" s="156"/>
      <c r="AO207" s="156"/>
      <c r="AP207" s="156"/>
      <c r="AQ207" s="156">
        <f>L215</f>
        <v>0</v>
      </c>
      <c r="AR207" s="156"/>
      <c r="AS207" s="156"/>
      <c r="AT207" s="156"/>
      <c r="AU207" s="156"/>
      <c r="AV207" s="156"/>
      <c r="AW207" s="156"/>
      <c r="AX207" s="156"/>
      <c r="AY207" s="156">
        <f>N210</f>
        <v>0</v>
      </c>
      <c r="AZ207" s="48"/>
      <c r="BA207" s="48"/>
      <c r="BB207" s="48"/>
      <c r="BC207" s="48"/>
      <c r="BD207" s="48"/>
      <c r="BE207" s="48"/>
      <c r="BF207" s="48"/>
      <c r="BG207" s="48"/>
      <c r="BH207" s="48"/>
      <c r="BI207" s="48"/>
      <c r="BJ207" s="48"/>
      <c r="BK207" s="48"/>
      <c r="BL207" s="48"/>
      <c r="BM207" s="48"/>
      <c r="BN207" s="48"/>
    </row>
    <row r="208" spans="1:66" ht="11.25" customHeight="1">
      <c r="A208" s="220"/>
      <c r="B208" s="38"/>
      <c r="C208" s="205"/>
      <c r="D208" s="208"/>
      <c r="E208" s="57" t="s">
        <v>42</v>
      </c>
      <c r="F208" s="58" t="str">
        <f>IF(D207&lt;&gt;"", VLOOKUP(D207,'Base de Datos'!$A$2:$D1268,3,FALSE()),"")</f>
        <v/>
      </c>
      <c r="G208" s="205"/>
      <c r="H208" s="208"/>
      <c r="I208" s="57" t="s">
        <v>42</v>
      </c>
      <c r="J208" s="58" t="str">
        <f>IF(H207&lt;&gt;"", VLOOKUP(H207,'Base de Datos'!$A$2:$D1268,3,FALSE()),"")</f>
        <v/>
      </c>
      <c r="K208" s="205"/>
      <c r="L208" s="208"/>
      <c r="M208" s="57" t="s">
        <v>42</v>
      </c>
      <c r="N208" s="58" t="str">
        <f>IF(L207&lt;&gt;"", VLOOKUP(L207,'Base de Datos'!$A$2:$D1268,3,FALSE()),"")</f>
        <v/>
      </c>
      <c r="O208" s="43"/>
      <c r="P208" s="163"/>
      <c r="Q208" s="3"/>
      <c r="R208" s="15"/>
      <c r="S208" s="229"/>
      <c r="T208" s="230"/>
      <c r="U208" s="59"/>
      <c r="V208" s="47"/>
      <c r="W208" s="229"/>
      <c r="X208" s="230"/>
      <c r="Y208" s="59"/>
      <c r="Z208" s="47"/>
      <c r="AA208" s="229"/>
      <c r="AB208" s="230"/>
      <c r="AC208" s="59"/>
      <c r="AD208" s="48"/>
      <c r="AE208" s="240" t="s">
        <v>45</v>
      </c>
      <c r="AF208" s="230"/>
      <c r="AG208" s="161">
        <f t="array" aca="1" ref="AG208" ca="1">COUNTIFS(AP171:AP211, "💲", AY171:AY211, INDIRECT("AE" &amp; ROW())) + COUNTIFS(AP171:AP211, "📦", AY171:AY211, INDIRECT("AE" &amp; ROW())) + COUNTIFS(AP171:AP211, "✅", AY171:AY211, INDIRECT("AE" &amp; ROW()))</f>
        <v>0</v>
      </c>
      <c r="AH208" s="162">
        <f t="array" aca="1" ref="AH208" ca="1">COUNTIFS(AP171:AP211, "💲", AY171:AY211, INDIRECT("AE" &amp; ROW())) + COUNTIFS(AP171:AP211, "📦", AY171:AY211, INDIRECT("AE" &amp; ROW()))</f>
        <v>0</v>
      </c>
      <c r="AI208" s="139">
        <f t="array" aca="1" ref="AI208" ca="1">SUMIFS(AR171:AR211, AY171:AY211, INDIRECT("AE" &amp; ROW()), AP171:AP211, "💲") + SUMIFS(AR171:AR211, AY171:AY211, INDIRECT("AE" &amp; ROW()), AP171:AP211, "📦")</f>
        <v>0</v>
      </c>
      <c r="AJ208" s="139">
        <f t="array" aca="1" ref="AJ208" ca="1">(
    SUMIFS(AR171:AR211, AY171:AY211, INDIRECT("AE" &amp; ROW()), AP171:AP211, "💲") +
    SUMIFS(AR171:AR211, AY171:AY211, INDIRECT("AE" &amp; ROW()), AP171:AP211, "📦")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
        SUMIFS(AR171:AR211, AY171:AY211, INDIRECT("AE" &amp; ROW()), AP171:AP211, "💲", AS171:AS211, "Familiar") +
        SUMIFS(AR171:AR211, AY171:AY211, INDIRECT("AE" &amp; ROW()), AP171:AP211, "📦", AS171:AS211, "Familiar")
    ) / 2
)  -
(
    (
        SUMIFS(AR171:AR211, AY171:AY211, INDIRECT("AE" &amp; ROW()), AP171:AP211, "💲", AS171:AS211, "Exonerado ADH") +
        SUMIFS(AR171:AR211, AY171:AY211, INDIRECT("AE" &amp; ROW()), AP171:AP211, "📦", AS171:AS211, "Exonerado ADH")
    ) / 2
)  -
(
    (
        SUMIFS(AR171:AR211, AY171:AY211, INDIRECT("AE" &amp; ROW()), AP171:AP211, "💲", AS171:AS211, "Exonerado Doctor") +
        SUMIFS(AR171:AR211, AY171:AY211, INDIRECT("AE" &amp; ROW()), AP171:AP211, "📦", AS171:AS211, "Exonerado Doctor")
    ) / 2
)</f>
        <v>0</v>
      </c>
      <c r="AK208" s="139">
        <f t="array" aca="1" ref="AK208" ca="1">(
    SUMIFS(AR171:AR211, AY171:AY211, INDIRECT("AE" &amp; ROW()), AP171:AP211, "💲") +
    SUMIFS(AR171:AR211, AY171:AY211, INDIRECT("AE" &amp; ROW()), AP171:AP211, "📦")
) -
(
    SUMIFS(AR171:AR211, AY171:AY211, INDIRECT("AE" &amp; ROW()), AP171:AP211, "💲", AS171:AS211, "Familiar") +
    SUMIFS(AR171:AR211, AY171:AY211, INDIRECT("AE" &amp; ROW()), AP171:AP211, "📦", AS171:AS211, "Familiar")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SUMIFS(AR171:AR211, AY171:AY211, INDIRECT("AE" &amp; ROW()), AP171:AP211, "💲", AS171:AS211, "Exonerado ADH") +
    SUMIFS(AR171:AR211, AY171:AY211, INDIRECT("AE" &amp; ROW()), AP171:AP211, "📦", AS171:AS211, "Exonerado ADH")
) -
(
    (
        SUMIFS(AR171:AR211, AY171:AY211, INDIRECT("AE" &amp; ROW()), AP171:AP211, "💲", AS171:AS211, "Exonerado Doctor") +
        SUMIFS(AR171:AR211, AY171:AY211, INDIRECT("AE" &amp; ROW()), AP171:AP211, "📦", AS171:AS211, "Exonerado Doctor")
    ) / 2
) -
(
    (
        SUMIFS(AR171:AR211, AY171:AY211, INDIRECT("AE" &amp; ROW()), AP171:AP211, "💲", AS171:AS211, "") +
        SUMIFS(AR171:AR211, AY171:AY211, INDIRECT("AE" &amp; ROW()), AP171:AP211, "📦", AS171:AS211, "")
    ) / 2
)</f>
        <v>0</v>
      </c>
      <c r="AL208" s="140">
        <f t="array" aca="1" ref="AL208" ca="1">(
    SUMIFS(AR171:AR211, AY171:AY211, INDIRECT("AE" &amp; ROW()), AP171:AP211, "💲") +
    SUMIFS(AR171:AR211, AY171:AY211, INDIRECT("AE" &amp; ROW()), AP171:AP211, "📦")
) -
(
    (
        SUMIFS(AR171:AR211, AY171:AY211, INDIRECT("AE" &amp; ROW()), AP171:AP211, "💲", AS171:AS211, "Familiar") +
        SUMIFS(AR171:AR211, AY171:AY211, INDIRECT("AE" &amp; ROW()), AP171:AP211, "📦", AS171:AS211, "Familiar")
    ) / 2
) -
(
    (
        SUMIFS(AR171:AR211, AY171:AY211, INDIRECT("AE" &amp; ROW()), AP171:AP211, "💲", AS171:AS211, "Participante") +
        SUMIFS(AR171:AR211, AY171:AY211, INDIRECT("AE" &amp; ROW()), AP171:AP211, "📦", AS171:AS211, "Participante")
    ) / 2
) -
(
    (
        SUMIFS(AR171:AR211, AY171:AY211, INDIRECT("AE" &amp; ROW()), AP171:AP211, "💲", AS171:AS211, "Empleado") +
        SUMIFS(AR171:AR211, AY171:AY211, INDIRECT("AE" &amp; ROW()), AP171:AP211, "📦", AS171:AS211, "Empleado")
    ) / 2
) -
(
    (
        SUMIFS(AR171:AR211, AY171:AY211, INDIRECT("AE" &amp; ROW()), AP171:AP211, "💲", AS171:AS211, "Exonerado ADH") +
        SUMIFS(AR171:AR211, AY171:AY211, INDIRECT("AE" &amp; ROW()), AP171:AP211, "📦", AS171:AS211, "Exonerado ADH")
    ) / 2
) -
(
    SUMIFS(AR171:AR211, AY171:AY211, INDIRECT("AE" &amp; ROW()), AP171:AP211, "💲", AS171:AS211, "Exonerado Doctor") +
    SUMIFS(AR171:AR211, AY171:AY211, INDIRECT("AE" &amp; ROW()), AP171:AP211, "📦", AS171:AS211, "Exonerado Doctor")
) -
(
    (
        SUMIFS(AR171:AR211, AY171:AY211, INDIRECT("AE" &amp; ROW()), AP171:AP211, "💲", AS171:AS211, "") +
        SUMIFS(AR171:AR211, AY171:AY211, INDIRECT("AE" &amp; ROW()), AP171:AP211, "📦", AS171:AS211, "")
    ) / 2
)</f>
        <v>0</v>
      </c>
      <c r="AM208" s="48"/>
      <c r="AN208" s="156"/>
      <c r="AO208" s="156"/>
      <c r="AP208" s="156"/>
      <c r="AQ208" s="156">
        <f>L219</f>
        <v>0</v>
      </c>
      <c r="AR208" s="156"/>
      <c r="AS208" s="156"/>
      <c r="AT208" s="156"/>
      <c r="AU208" s="156"/>
      <c r="AV208" s="156"/>
      <c r="AW208" s="156"/>
      <c r="AX208" s="156"/>
      <c r="AY208" s="156">
        <f>N214</f>
        <v>0</v>
      </c>
      <c r="AZ208" s="48"/>
      <c r="BA208" s="48"/>
      <c r="BB208" s="48"/>
      <c r="BC208" s="48"/>
      <c r="BD208" s="48"/>
      <c r="BE208" s="48"/>
      <c r="BF208" s="48"/>
      <c r="BG208" s="48"/>
      <c r="BH208" s="48"/>
      <c r="BI208" s="48"/>
      <c r="BJ208" s="48"/>
      <c r="BK208" s="48"/>
      <c r="BL208" s="48"/>
      <c r="BM208" s="48"/>
      <c r="BN208" s="48"/>
    </row>
    <row r="209" spans="1:66" ht="11.25" customHeight="1">
      <c r="A209" s="220"/>
      <c r="B209" s="38"/>
      <c r="C209" s="205"/>
      <c r="D209" s="208"/>
      <c r="E209" s="57" t="s">
        <v>44</v>
      </c>
      <c r="F209" s="58" t="str">
        <f>IF(D207&lt;&gt;"", VLOOKUP(D207,'Base de Datos'!$A$2:$D1268,4,FALSE()),"")</f>
        <v/>
      </c>
      <c r="G209" s="205"/>
      <c r="H209" s="208"/>
      <c r="I209" s="57" t="s">
        <v>44</v>
      </c>
      <c r="J209" s="58" t="str">
        <f>IF(H207&lt;&gt;"", VLOOKUP(H207,'Base de Datos'!$A$2:$D1268,4,FALSE()),"")</f>
        <v/>
      </c>
      <c r="K209" s="205"/>
      <c r="L209" s="208"/>
      <c r="M209" s="57" t="s">
        <v>44</v>
      </c>
      <c r="N209" s="58" t="str">
        <f>IF(L207&lt;&gt;"", VLOOKUP(L207,'Base de Datos'!$A$2:$D1268,4,FALSE()),"")</f>
        <v/>
      </c>
      <c r="O209" s="43"/>
      <c r="P209" s="163"/>
      <c r="Q209" s="3"/>
      <c r="R209" s="15"/>
      <c r="S209" s="229"/>
      <c r="T209" s="230"/>
      <c r="U209" s="59"/>
      <c r="V209" s="47"/>
      <c r="W209" s="229"/>
      <c r="X209" s="230"/>
      <c r="Y209" s="59"/>
      <c r="Z209" s="47"/>
      <c r="AA209" s="229"/>
      <c r="AB209" s="230"/>
      <c r="AC209" s="59"/>
      <c r="AD209" s="48"/>
      <c r="AE209" s="240" t="s">
        <v>47</v>
      </c>
      <c r="AF209" s="230"/>
      <c r="AG209" s="161">
        <f t="array" aca="1" ref="AG209" ca="1">COUNTIFS(AP171:AP211, "💲", AY171:AY211, INDIRECT("AE" &amp; ROW())) + COUNTIFS(AP171:AP211, "📦", AY171:AY211, INDIRECT("AE" &amp; ROW())) + COUNTIFS(AP171:AP211, "✅", AY171:AY211, INDIRECT("AE" &amp; ROW()))</f>
        <v>0</v>
      </c>
      <c r="AH209" s="162">
        <f t="array" aca="1" ref="AH209" ca="1">COUNTIFS(AP171:AP211, "💲", AY171:AY211, INDIRECT("AE" &amp; ROW())) + COUNTIFS(AP171:AP211, "📦", AY171:AY211, INDIRECT("AE" &amp; ROW()))</f>
        <v>0</v>
      </c>
      <c r="AI209" s="139">
        <f t="array" aca="1" ref="AI209" ca="1">SUMIFS(AR171:AR211, AY171:AY211, INDIRECT("AE" &amp; ROW()), AP171:AP211, "💲") + SUMIFS(AR171:AR211, AY171:AY211, INDIRECT("AE" &amp; ROW()), AP171:AP211, "📦")</f>
        <v>0</v>
      </c>
      <c r="AJ209" s="139">
        <f t="array" aca="1" ref="AJ209" ca="1">(
    SUMIFS(AR171:AR211, AY171:AY211, INDIRECT("AE" &amp; ROW()), AP171:AP211, "💲") +
    SUMIFS(AR171:AR211, AY171:AY211, INDIRECT("AE" &amp; ROW()), AP171:AP211, "📦")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
        SUMIFS(AR171:AR211, AY171:AY211, INDIRECT("AE" &amp; ROW()), AP171:AP211, "💲", AS171:AS211, "Familiar") +
        SUMIFS(AR171:AR211, AY171:AY211, INDIRECT("AE" &amp; ROW()), AP171:AP211, "📦", AS171:AS211, "Familiar")
    ) / 2
)  -
(
    (
        SUMIFS(AR171:AR211, AY171:AY211, INDIRECT("AE" &amp; ROW()), AP171:AP211, "💲", AS171:AS211, "Exonerado ADH") +
        SUMIFS(AR171:AR211, AY171:AY211, INDIRECT("AE" &amp; ROW()), AP171:AP211, "📦", AS171:AS211, "Exonerado ADH")
    ) / 2
)  -
(
    (
        SUMIFS(AR171:AR211, AY171:AY211, INDIRECT("AE" &amp; ROW()), AP171:AP211, "💲", AS171:AS211, "Exonerado Doctor") +
        SUMIFS(AR171:AR211, AY171:AY211, INDIRECT("AE" &amp; ROW()), AP171:AP211, "📦", AS171:AS211, "Exonerado Doctor")
    ) / 2
)</f>
        <v>0</v>
      </c>
      <c r="AK209" s="139">
        <f t="array" aca="1" ref="AK209" ca="1">(
    SUMIFS(AR171:AR211, AY171:AY211, INDIRECT("AE" &amp; ROW()), AP171:AP211, "💲") +
    SUMIFS(AR171:AR211, AY171:AY211, INDIRECT("AE" &amp; ROW()), AP171:AP211, "📦")
) -
(
    SUMIFS(AR171:AR211, AY171:AY211, INDIRECT("AE" &amp; ROW()), AP171:AP211, "💲", AS171:AS211, "Familiar") +
    SUMIFS(AR171:AR211, AY171:AY211, INDIRECT("AE" &amp; ROW()), AP171:AP211, "📦", AS171:AS211, "Familiar")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SUMIFS(AR171:AR211, AY171:AY211, INDIRECT("AE" &amp; ROW()), AP171:AP211, "💲", AS171:AS211, "Exonerado ADH") +
    SUMIFS(AR171:AR211, AY171:AY211, INDIRECT("AE" &amp; ROW()), AP171:AP211, "📦", AS171:AS211, "Exonerado ADH")
) -
(
    (
        SUMIFS(AR171:AR211, AY171:AY211, INDIRECT("AE" &amp; ROW()), AP171:AP211, "💲", AS171:AS211, "Exonerado Doctor") +
        SUMIFS(AR171:AR211, AY171:AY211, INDIRECT("AE" &amp; ROW()), AP171:AP211, "📦", AS171:AS211, "Exonerado Doctor")
    ) / 2
) -
(
    (
        SUMIFS(AR171:AR211, AY171:AY211, INDIRECT("AE" &amp; ROW()), AP171:AP211, "💲", AS171:AS211, "") +
        SUMIFS(AR171:AR211, AY171:AY211, INDIRECT("AE" &amp; ROW()), AP171:AP211, "📦", AS171:AS211, "")
    ) / 2
)</f>
        <v>0</v>
      </c>
      <c r="AL209" s="140">
        <f t="array" aca="1" ref="AL209" ca="1">(
    SUMIFS(AR171:AR211, AY171:AY211, INDIRECT("AE" &amp; ROW()), AP171:AP211, "💲") +
    SUMIFS(AR171:AR211, AY171:AY211, INDIRECT("AE" &amp; ROW()), AP171:AP211, "📦")
) -
(
    (
        SUMIFS(AR171:AR211, AY171:AY211, INDIRECT("AE" &amp; ROW()), AP171:AP211, "💲", AS171:AS211, "Familiar") +
        SUMIFS(AR171:AR211, AY171:AY211, INDIRECT("AE" &amp; ROW()), AP171:AP211, "📦", AS171:AS211, "Familiar")
    ) / 2
) -
(
    (
        SUMIFS(AR171:AR211, AY171:AY211, INDIRECT("AE" &amp; ROW()), AP171:AP211, "💲", AS171:AS211, "Participante") +
        SUMIFS(AR171:AR211, AY171:AY211, INDIRECT("AE" &amp; ROW()), AP171:AP211, "📦", AS171:AS211, "Participante")
    ) / 2
) -
(
    (
        SUMIFS(AR171:AR211, AY171:AY211, INDIRECT("AE" &amp; ROW()), AP171:AP211, "💲", AS171:AS211, "Empleado") +
        SUMIFS(AR171:AR211, AY171:AY211, INDIRECT("AE" &amp; ROW()), AP171:AP211, "📦", AS171:AS211, "Empleado")
    ) / 2
) -
(
    (
        SUMIFS(AR171:AR211, AY171:AY211, INDIRECT("AE" &amp; ROW()), AP171:AP211, "💲", AS171:AS211, "Exonerado ADH") +
        SUMIFS(AR171:AR211, AY171:AY211, INDIRECT("AE" &amp; ROW()), AP171:AP211, "📦", AS171:AS211, "Exonerado ADH")
    ) / 2
) -
(
    SUMIFS(AR171:AR211, AY171:AY211, INDIRECT("AE" &amp; ROW()), AP171:AP211, "💲", AS171:AS211, "Exonerado Doctor") +
    SUMIFS(AR171:AR211, AY171:AY211, INDIRECT("AE" &amp; ROW()), AP171:AP211, "📦", AS171:AS211, "Exonerado Doctor")
) -
(
    (
        SUMIFS(AR171:AR211, AY171:AY211, INDIRECT("AE" &amp; ROW()), AP171:AP211, "💲", AS171:AS211, "") +
        SUMIFS(AR171:AR211, AY171:AY211, INDIRECT("AE" &amp; ROW()), AP171:AP211, "📦", AS171:AS211, "")
    ) / 2
)</f>
        <v>0</v>
      </c>
      <c r="AM209" s="48"/>
      <c r="AN209" s="156"/>
      <c r="AO209" s="156"/>
      <c r="AP209" s="156"/>
      <c r="AQ209" s="156"/>
      <c r="AR209" s="156"/>
      <c r="AS209" s="156"/>
      <c r="AT209" s="156"/>
      <c r="AU209" s="156"/>
      <c r="AV209" s="156"/>
      <c r="AW209" s="156"/>
      <c r="AX209" s="156"/>
      <c r="AY209" s="156">
        <f>N218</f>
        <v>0</v>
      </c>
      <c r="AZ209" s="48"/>
      <c r="BA209" s="48"/>
      <c r="BB209" s="48"/>
      <c r="BC209" s="48"/>
      <c r="BD209" s="48"/>
      <c r="BE209" s="48"/>
      <c r="BF209" s="48"/>
      <c r="BG209" s="48"/>
      <c r="BH209" s="48"/>
      <c r="BI209" s="48"/>
      <c r="BJ209" s="48"/>
      <c r="BK209" s="48"/>
      <c r="BL209" s="48"/>
      <c r="BM209" s="48"/>
      <c r="BN209" s="48"/>
    </row>
    <row r="210" spans="1:66" ht="11.25" customHeight="1">
      <c r="A210" s="221"/>
      <c r="B210" s="38"/>
      <c r="C210" s="206"/>
      <c r="D210" s="209"/>
      <c r="E210" s="85" t="s">
        <v>46</v>
      </c>
      <c r="F210" s="86"/>
      <c r="G210" s="206"/>
      <c r="H210" s="209"/>
      <c r="I210" s="85" t="s">
        <v>46</v>
      </c>
      <c r="J210" s="108"/>
      <c r="K210" s="206"/>
      <c r="L210" s="209"/>
      <c r="M210" s="85" t="s">
        <v>46</v>
      </c>
      <c r="N210" s="108"/>
      <c r="O210" s="43"/>
      <c r="P210" s="163"/>
      <c r="Q210" s="3"/>
      <c r="R210" s="15"/>
      <c r="S210" s="227" t="str">
        <f>IF(OR(S207="Empleado",S207="Familiar"),"Nombre del Empleado","N° Factura")</f>
        <v>N° Factura</v>
      </c>
      <c r="T210" s="228"/>
      <c r="U210" s="89"/>
      <c r="V210" s="47"/>
      <c r="W210" s="227" t="str">
        <f>IF(OR(W207="Empleado",W207="Familiar"),"Nombre del Empleado","N° Factura")</f>
        <v>N° Factura</v>
      </c>
      <c r="X210" s="228"/>
      <c r="Y210" s="89"/>
      <c r="Z210" s="47"/>
      <c r="AA210" s="227" t="str">
        <f>IF(OR(AA207="Empleado",AA207="Familiar"),"Nombre del Empleado","N° Factura")</f>
        <v>N° Factura</v>
      </c>
      <c r="AB210" s="228"/>
      <c r="AC210" s="111"/>
      <c r="AD210" s="48"/>
      <c r="AE210" s="240" t="s">
        <v>48</v>
      </c>
      <c r="AF210" s="230"/>
      <c r="AG210" s="161">
        <f t="array" aca="1" ref="AG210" ca="1">COUNTIFS(AP171:AP211, "💲", AY171:AY211, INDIRECT("AE" &amp; ROW())) + COUNTIFS(AP171:AP211, "📦", AY171:AY211, INDIRECT("AE" &amp; ROW())) + COUNTIFS(AP171:AP211, "✅", AY171:AY211, INDIRECT("AE" &amp; ROW()))</f>
        <v>0</v>
      </c>
      <c r="AH210" s="162">
        <f t="array" aca="1" ref="AH210" ca="1">COUNTIFS(AP171:AP211, "💲", AY171:AY211, INDIRECT("AE" &amp; ROW())) + COUNTIFS(AP171:AP211, "📦", AY171:AY211, INDIRECT("AE" &amp; ROW()))</f>
        <v>0</v>
      </c>
      <c r="AI210" s="139">
        <f t="array" aca="1" ref="AI210" ca="1">SUMIFS(AR171:AR211, AY171:AY211, INDIRECT("AE" &amp; ROW()), AP171:AP211, "💲") + SUMIFS(AR171:AR211, AY171:AY211, INDIRECT("AE" &amp; ROW()), AP171:AP211, "📦")</f>
        <v>0</v>
      </c>
      <c r="AJ210" s="139">
        <f t="array" aca="1" ref="AJ210" ca="1">(
    SUMIFS(AR171:AR211, AY171:AY211, INDIRECT("AE" &amp; ROW()), AP171:AP211, "💲") +
    SUMIFS(AR171:AR211, AY171:AY211, INDIRECT("AE" &amp; ROW()), AP171:AP211, "📦")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
        SUMIFS(AR171:AR211, AY171:AY211, INDIRECT("AE" &amp; ROW()), AP171:AP211, "💲", AS171:AS211, "Familiar") +
        SUMIFS(AR171:AR211, AY171:AY211, INDIRECT("AE" &amp; ROW()), AP171:AP211, "📦", AS171:AS211, "Familiar")
    ) / 2
)  -
(
    (
        SUMIFS(AR171:AR211, AY171:AY211, INDIRECT("AE" &amp; ROW()), AP171:AP211, "💲", AS171:AS211, "Exonerado ADH") +
        SUMIFS(AR171:AR211, AY171:AY211, INDIRECT("AE" &amp; ROW()), AP171:AP211, "📦", AS171:AS211, "Exonerado ADH")
    ) / 2
)  -
(
    (
        SUMIFS(AR171:AR211, AY171:AY211, INDIRECT("AE" &amp; ROW()), AP171:AP211, "💲", AS171:AS211, "Exonerado Doctor") +
        SUMIFS(AR171:AR211, AY171:AY211, INDIRECT("AE" &amp; ROW()), AP171:AP211, "📦", AS171:AS211, "Exonerado Doctor")
    ) / 2
)</f>
        <v>0</v>
      </c>
      <c r="AK210" s="139">
        <f t="array" aca="1" ref="AK210" ca="1">(
    SUMIFS(AR171:AR211, AY171:AY211, INDIRECT("AE" &amp; ROW()), AP171:AP211, "💲") +
    SUMIFS(AR171:AR211, AY171:AY211, INDIRECT("AE" &amp; ROW()), AP171:AP211, "📦")
) -
(
    SUMIFS(AR171:AR211, AY171:AY211, INDIRECT("AE" &amp; ROW()), AP171:AP211, "💲", AS171:AS211, "Familiar") +
    SUMIFS(AR171:AR211, AY171:AY211, INDIRECT("AE" &amp; ROW()), AP171:AP211, "📦", AS171:AS211, "Familiar")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SUMIFS(AR171:AR211, AY171:AY211, INDIRECT("AE" &amp; ROW()), AP171:AP211, "💲", AS171:AS211, "Exonerado ADH") +
    SUMIFS(AR171:AR211, AY171:AY211, INDIRECT("AE" &amp; ROW()), AP171:AP211, "📦", AS171:AS211, "Exonerado ADH")
) -
(
    (
        SUMIFS(AR171:AR211, AY171:AY211, INDIRECT("AE" &amp; ROW()), AP171:AP211, "💲", AS171:AS211, "Exonerado Doctor") +
        SUMIFS(AR171:AR211, AY171:AY211, INDIRECT("AE" &amp; ROW()), AP171:AP211, "📦", AS171:AS211, "Exonerado Doctor")
    ) / 2
) -
(
    (
        SUMIFS(AR171:AR211, AY171:AY211, INDIRECT("AE" &amp; ROW()), AP171:AP211, "💲", AS171:AS211, "") +
        SUMIFS(AR171:AR211, AY171:AY211, INDIRECT("AE" &amp; ROW()), AP171:AP211, "📦", AS171:AS211, "")
    ) / 2
)</f>
        <v>0</v>
      </c>
      <c r="AL210" s="140">
        <f t="array" aca="1" ref="AL210" ca="1">(
    SUMIFS(AR171:AR211, AY171:AY211, INDIRECT("AE" &amp; ROW()), AP171:AP211, "💲") +
    SUMIFS(AR171:AR211, AY171:AY211, INDIRECT("AE" &amp; ROW()), AP171:AP211, "📦")
) -
(
    (
        SUMIFS(AR171:AR211, AY171:AY211, INDIRECT("AE" &amp; ROW()), AP171:AP211, "💲", AS171:AS211, "Familiar") +
        SUMIFS(AR171:AR211, AY171:AY211, INDIRECT("AE" &amp; ROW()), AP171:AP211, "📦", AS171:AS211, "Familiar")
    ) / 2
) -
(
    (
        SUMIFS(AR171:AR211, AY171:AY211, INDIRECT("AE" &amp; ROW()), AP171:AP211, "💲", AS171:AS211, "Participante") +
        SUMIFS(AR171:AR211, AY171:AY211, INDIRECT("AE" &amp; ROW()), AP171:AP211, "📦", AS171:AS211, "Participante")
    ) / 2
) -
(
    (
        SUMIFS(AR171:AR211, AY171:AY211, INDIRECT("AE" &amp; ROW()), AP171:AP211, "💲", AS171:AS211, "Empleado") +
        SUMIFS(AR171:AR211, AY171:AY211, INDIRECT("AE" &amp; ROW()), AP171:AP211, "📦", AS171:AS211, "Empleado")
    ) / 2
) -
(
    (
        SUMIFS(AR171:AR211, AY171:AY211, INDIRECT("AE" &amp; ROW()), AP171:AP211, "💲", AS171:AS211, "Exonerado ADH") +
        SUMIFS(AR171:AR211, AY171:AY211, INDIRECT("AE" &amp; ROW()), AP171:AP211, "📦", AS171:AS211, "Exonerado ADH")
    ) / 2
) -
(
    SUMIFS(AR171:AR211, AY171:AY211, INDIRECT("AE" &amp; ROW()), AP171:AP211, "💲", AS171:AS211, "Exonerado Doctor") +
    SUMIFS(AR171:AR211, AY171:AY211, INDIRECT("AE" &amp; ROW()), AP171:AP211, "📦", AS171:AS211, "Exonerado Doctor")
) -
(
    (
        SUMIFS(AR171:AR211, AY171:AY211, INDIRECT("AE" &amp; ROW()), AP171:AP211, "💲", AS171:AS211, "") +
        SUMIFS(AR171:AR211, AY171:AY211, INDIRECT("AE" &amp; ROW()), AP171:AP211, "📦", AS171:AS211, "")
    ) / 2
)</f>
        <v>0</v>
      </c>
      <c r="AM210" s="48"/>
      <c r="AN210" s="156"/>
      <c r="AO210" s="156"/>
      <c r="AP210" s="156"/>
      <c r="AQ210" s="156"/>
      <c r="AR210" s="156"/>
      <c r="AS210" s="156"/>
      <c r="AT210" s="156"/>
      <c r="AU210" s="156"/>
      <c r="AV210" s="156"/>
      <c r="AW210" s="156"/>
      <c r="AX210" s="156"/>
      <c r="AY210" s="156">
        <f>N222</f>
        <v>0</v>
      </c>
      <c r="AZ210" s="48"/>
      <c r="BA210" s="48"/>
      <c r="BB210" s="48"/>
      <c r="BC210" s="48"/>
      <c r="BD210" s="48"/>
      <c r="BE210" s="48"/>
      <c r="BF210" s="48"/>
      <c r="BG210" s="48"/>
      <c r="BH210" s="48"/>
      <c r="BI210" s="48"/>
      <c r="BJ210" s="48"/>
      <c r="BK210" s="48"/>
      <c r="BL210" s="48"/>
      <c r="BM210" s="48"/>
      <c r="BN210" s="48"/>
    </row>
    <row r="211" spans="1:66" ht="11.25" customHeight="1">
      <c r="A211" s="222">
        <f>A207+$Q$13/1440</f>
        <v>0.74999999999999978</v>
      </c>
      <c r="B211" s="38"/>
      <c r="C211" s="204"/>
      <c r="D211" s="207"/>
      <c r="E211" s="40" t="s">
        <v>36</v>
      </c>
      <c r="F211" s="42" t="str">
        <f>IF(D211&lt;&gt;"", VLOOKUP(D211,'Base de Datos'!$A$2:$D1268,2,FALSE()),"")</f>
        <v/>
      </c>
      <c r="G211" s="204"/>
      <c r="H211" s="216"/>
      <c r="I211" s="40" t="s">
        <v>36</v>
      </c>
      <c r="J211" s="42" t="str">
        <f>IF(H211&lt;&gt;"", VLOOKUP(H211,'Base de Datos'!$A$2:$D1268,2,FALSE()),"")</f>
        <v/>
      </c>
      <c r="K211" s="204"/>
      <c r="L211" s="216"/>
      <c r="M211" s="40" t="s">
        <v>36</v>
      </c>
      <c r="N211" s="42" t="str">
        <f>IF(L211&lt;&gt;"", VLOOKUP(L211,'Base de Datos'!$A$2:$D1268,2,FALSE()),"")</f>
        <v/>
      </c>
      <c r="O211" s="43"/>
      <c r="P211" s="163"/>
      <c r="Q211" s="3"/>
      <c r="R211" s="15"/>
      <c r="S211" s="45"/>
      <c r="T211" s="45" t="s">
        <v>37</v>
      </c>
      <c r="U211" s="46"/>
      <c r="V211" s="47"/>
      <c r="W211" s="45"/>
      <c r="X211" s="45" t="s">
        <v>37</v>
      </c>
      <c r="Y211" s="46"/>
      <c r="Z211" s="47"/>
      <c r="AA211" s="45"/>
      <c r="AB211" s="45" t="s">
        <v>37</v>
      </c>
      <c r="AC211" s="46"/>
      <c r="AD211" s="48"/>
      <c r="AE211" s="240" t="s">
        <v>49</v>
      </c>
      <c r="AF211" s="230"/>
      <c r="AG211" s="161">
        <f t="array" aca="1" ref="AG211" ca="1">COUNTIFS(AP171:AP211, "💲", AY171:AY211, INDIRECT("AE" &amp; ROW())) + COUNTIFS(AP171:AP211, "📦", AY171:AY211, INDIRECT("AE" &amp; ROW())) + COUNTIFS(AP171:AP211, "✅", AY171:AY211, INDIRECT("AE" &amp; ROW()))</f>
        <v>0</v>
      </c>
      <c r="AH211" s="162">
        <f t="array" aca="1" ref="AH211" ca="1">COUNTIFS(AP171:AP211, "💲", AY171:AY211, INDIRECT("AE" &amp; ROW())) + COUNTIFS(AP171:AP211, "📦", AY171:AY211, INDIRECT("AE" &amp; ROW()))</f>
        <v>0</v>
      </c>
      <c r="AI211" s="139">
        <f t="array" aca="1" ref="AI211" ca="1">SUMIFS(AR171:AR211, AY171:AY211, INDIRECT("AE" &amp; ROW()), AP171:AP211, "💲") + SUMIFS(AR171:AR211, AY171:AY211, INDIRECT("AE" &amp; ROW()), AP171:AP211, "📦")</f>
        <v>0</v>
      </c>
      <c r="AJ211" s="139">
        <f t="array" aca="1" ref="AJ211" ca="1">(
    SUMIFS(AR171:AR211, AY171:AY211, INDIRECT("AE" &amp; ROW()), AP171:AP211, "💲") +
    SUMIFS(AR171:AR211, AY171:AY211, INDIRECT("AE" &amp; ROW()), AP171:AP211, "📦")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
        SUMIFS(AR171:AR211, AY171:AY211, INDIRECT("AE" &amp; ROW()), AP171:AP211, "💲", AS171:AS211, "Familiar") +
        SUMIFS(AR171:AR211, AY171:AY211, INDIRECT("AE" &amp; ROW()), AP171:AP211, "📦", AS171:AS211, "Familiar")
    ) / 2
)  -
(
    (
        SUMIFS(AR171:AR211, AY171:AY211, INDIRECT("AE" &amp; ROW()), AP171:AP211, "💲", AS171:AS211, "Exonerado ADH") +
        SUMIFS(AR171:AR211, AY171:AY211, INDIRECT("AE" &amp; ROW()), AP171:AP211, "📦", AS171:AS211, "Exonerado ADH")
    ) / 2
)  -
(
    (
        SUMIFS(AR171:AR211, AY171:AY211, INDIRECT("AE" &amp; ROW()), AP171:AP211, "💲", AS171:AS211, "Exonerado Doctor") +
        SUMIFS(AR171:AR211, AY171:AY211, INDIRECT("AE" &amp; ROW()), AP171:AP211, "📦", AS171:AS211, "Exonerado Doctor")
    ) / 2
)</f>
        <v>0</v>
      </c>
      <c r="AK211" s="139">
        <f t="array" aca="1" ref="AK211" ca="1">(
    SUMIFS(AR171:AR211, AY171:AY211, INDIRECT("AE" &amp; ROW()), AP171:AP211, "💲") +
    SUMIFS(AR171:AR211, AY171:AY211, INDIRECT("AE" &amp; ROW()), AP171:AP211, "📦")
) -
(
    SUMIFS(AR171:AR211, AY171:AY211, INDIRECT("AE" &amp; ROW()), AP171:AP211, "💲", AS171:AS211, "Familiar") +
    SUMIFS(AR171:AR211, AY171:AY211, INDIRECT("AE" &amp; ROW()), AP171:AP211, "📦", AS171:AS211, "Familiar")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SUMIFS(AR171:AR211, AY171:AY211, INDIRECT("AE" &amp; ROW()), AP171:AP211, "💲", AS171:AS211, "Exonerado ADH") +
    SUMIFS(AR171:AR211, AY171:AY211, INDIRECT("AE" &amp; ROW()), AP171:AP211, "📦", AS171:AS211, "Exonerado ADH")
) -
(
    (
        SUMIFS(AR171:AR211, AY171:AY211, INDIRECT("AE" &amp; ROW()), AP171:AP211, "💲", AS171:AS211, "Exonerado Doctor") +
        SUMIFS(AR171:AR211, AY171:AY211, INDIRECT("AE" &amp; ROW()), AP171:AP211, "📦", AS171:AS211, "Exonerado Doctor")
    ) / 2
) -
(
    (
        SUMIFS(AR171:AR211, AY171:AY211, INDIRECT("AE" &amp; ROW()), AP171:AP211, "💲", AS171:AS211, "") +
        SUMIFS(AR171:AR211, AY171:AY211, INDIRECT("AE" &amp; ROW()), AP171:AP211, "📦", AS171:AS211, "")
    ) / 2
)</f>
        <v>0</v>
      </c>
      <c r="AL211" s="140">
        <f t="array" aca="1" ref="AL211" ca="1">(
    SUMIFS(AR171:AR211, AY171:AY211, INDIRECT("AE" &amp; ROW()), AP171:AP211, "💲") +
    SUMIFS(AR171:AR211, AY171:AY211, INDIRECT("AE" &amp; ROW()), AP171:AP211, "📦")
) -
(
    (
        SUMIFS(AR171:AR211, AY171:AY211, INDIRECT("AE" &amp; ROW()), AP171:AP211, "💲", AS171:AS211, "Familiar") +
        SUMIFS(AR171:AR211, AY171:AY211, INDIRECT("AE" &amp; ROW()), AP171:AP211, "📦", AS171:AS211, "Familiar")
    ) / 2
) -
(
    (
        SUMIFS(AR171:AR211, AY171:AY211, INDIRECT("AE" &amp; ROW()), AP171:AP211, "💲", AS171:AS211, "Participante") +
        SUMIFS(AR171:AR211, AY171:AY211, INDIRECT("AE" &amp; ROW()), AP171:AP211, "📦", AS171:AS211, "Participante")
    ) / 2
) -
(
    (
        SUMIFS(AR171:AR211, AY171:AY211, INDIRECT("AE" &amp; ROW()), AP171:AP211, "💲", AS171:AS211, "Empleado") +
        SUMIFS(AR171:AR211, AY171:AY211, INDIRECT("AE" &amp; ROW()), AP171:AP211, "📦", AS171:AS211, "Empleado")
    ) / 2
) -
(
    (
        SUMIFS(AR171:AR211, AY171:AY211, INDIRECT("AE" &amp; ROW()), AP171:AP211, "💲", AS171:AS211, "Exonerado ADH") +
        SUMIFS(AR171:AR211, AY171:AY211, INDIRECT("AE" &amp; ROW()), AP171:AP211, "📦", AS171:AS211, "Exonerado ADH")
    ) / 2
) -
(
    SUMIFS(AR171:AR211, AY171:AY211, INDIRECT("AE" &amp; ROW()), AP171:AP211, "💲", AS171:AS211, "Exonerado Doctor") +
    SUMIFS(AR171:AR211, AY171:AY211, INDIRECT("AE" &amp; ROW()), AP171:AP211, "📦", AS171:AS211, "Exonerado Doctor")
) -
(
    (
        SUMIFS(AR171:AR211, AY171:AY211, INDIRECT("AE" &amp; ROW()), AP171:AP211, "💲", AS171:AS211, "") +
        SUMIFS(AR171:AR211, AY171:AY211, INDIRECT("AE" &amp; ROW()), AP171:AP211, "📦", AS171:AS211, "")
    ) / 2
)</f>
        <v>0</v>
      </c>
      <c r="AM211" s="48"/>
      <c r="AN211" s="156"/>
      <c r="AO211" s="156"/>
      <c r="AP211" s="156"/>
      <c r="AQ211" s="156"/>
      <c r="AR211" s="156"/>
      <c r="AS211" s="156"/>
      <c r="AT211" s="156"/>
      <c r="AU211" s="156"/>
      <c r="AV211" s="156"/>
      <c r="AW211" s="156"/>
      <c r="AX211" s="156"/>
      <c r="AY211" s="156"/>
      <c r="AZ211" s="48"/>
      <c r="BA211" s="48"/>
      <c r="BB211" s="48"/>
      <c r="BC211" s="48"/>
      <c r="BD211" s="48"/>
      <c r="BE211" s="48"/>
      <c r="BF211" s="48"/>
      <c r="BG211" s="48"/>
      <c r="BH211" s="48"/>
      <c r="BI211" s="48"/>
      <c r="BJ211" s="48"/>
      <c r="BK211" s="48"/>
      <c r="BL211" s="48"/>
      <c r="BM211" s="48"/>
      <c r="BN211" s="48"/>
    </row>
    <row r="212" spans="1:66" ht="11.25" customHeight="1">
      <c r="A212" s="220"/>
      <c r="B212" s="38"/>
      <c r="C212" s="205"/>
      <c r="D212" s="208"/>
      <c r="E212" s="57" t="s">
        <v>42</v>
      </c>
      <c r="F212" s="58" t="str">
        <f>IF(D211&lt;&gt;"", VLOOKUP(D211,'Base de Datos'!$A$2:$D1268,3,FALSE()),"")</f>
        <v/>
      </c>
      <c r="G212" s="205"/>
      <c r="H212" s="208"/>
      <c r="I212" s="57" t="s">
        <v>42</v>
      </c>
      <c r="J212" s="58" t="str">
        <f>IF(H211&lt;&gt;"", VLOOKUP(H211,'Base de Datos'!$A$2:$D1268,3,FALSE()),"")</f>
        <v/>
      </c>
      <c r="K212" s="205"/>
      <c r="L212" s="208"/>
      <c r="M212" s="57" t="s">
        <v>42</v>
      </c>
      <c r="N212" s="58" t="str">
        <f>IF(L211&lt;&gt;"", VLOOKUP(L211,'Base de Datos'!$A$2:$D1268,3,FALSE()),"")</f>
        <v/>
      </c>
      <c r="O212" s="43"/>
      <c r="P212" s="163"/>
      <c r="Q212" s="3"/>
      <c r="R212" s="15"/>
      <c r="S212" s="229"/>
      <c r="T212" s="230"/>
      <c r="U212" s="59"/>
      <c r="V212" s="47"/>
      <c r="W212" s="229"/>
      <c r="X212" s="230"/>
      <c r="Y212" s="59"/>
      <c r="Z212" s="47"/>
      <c r="AA212" s="229"/>
      <c r="AB212" s="230"/>
      <c r="AC212" s="59"/>
      <c r="AD212" s="48"/>
      <c r="AE212" s="240" t="s">
        <v>51</v>
      </c>
      <c r="AF212" s="230"/>
      <c r="AG212" s="161">
        <f t="array" aca="1" ref="AG212" ca="1">COUNTIFS(AP171:AP211, "💲", AY171:AY211, INDIRECT("AE" &amp; ROW())) + COUNTIFS(AP171:AP211, "📦", AY171:AY211, INDIRECT("AE" &amp; ROW())) + COUNTIFS(AP171:AP211, "✅", AY171:AY211, INDIRECT("AE" &amp; ROW()))</f>
        <v>0</v>
      </c>
      <c r="AH212" s="162">
        <f t="array" aca="1" ref="AH212" ca="1">COUNTIFS(AP171:AP211, "💲", AY171:AY211, INDIRECT("AE" &amp; ROW())) + COUNTIFS(AP171:AP211, "📦", AY171:AY211, INDIRECT("AE" &amp; ROW()))</f>
        <v>0</v>
      </c>
      <c r="AI212" s="139">
        <f t="array" aca="1" ref="AI212" ca="1">SUMIFS(AR171:AR211, AY171:AY211, INDIRECT("AE" &amp; ROW()), AP171:AP211, "💲") + SUMIFS(AR171:AR211, AY171:AY211, INDIRECT("AE" &amp; ROW()), AP171:AP211, "📦")</f>
        <v>0</v>
      </c>
      <c r="AJ212" s="139">
        <f t="array" aca="1" ref="AJ212" ca="1">(
    SUMIFS(AR171:AR211, AY171:AY211, INDIRECT("AE" &amp; ROW()), AP171:AP211, "💲") +
    SUMIFS(AR171:AR211, AY171:AY211, INDIRECT("AE" &amp; ROW()), AP171:AP211, "📦")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
        SUMIFS(AR171:AR211, AY171:AY211, INDIRECT("AE" &amp; ROW()), AP171:AP211, "💲", AS171:AS211, "Familiar") +
        SUMIFS(AR171:AR211, AY171:AY211, INDIRECT("AE" &amp; ROW()), AP171:AP211, "📦", AS171:AS211, "Familiar")
    ) / 2
)  -
(
    (
        SUMIFS(AR171:AR211, AY171:AY211, INDIRECT("AE" &amp; ROW()), AP171:AP211, "💲", AS171:AS211, "Exonerado ADH") +
        SUMIFS(AR171:AR211, AY171:AY211, INDIRECT("AE" &amp; ROW()), AP171:AP211, "📦", AS171:AS211, "Exonerado ADH")
    ) / 2
)  -
(
    (
        SUMIFS(AR171:AR211, AY171:AY211, INDIRECT("AE" &amp; ROW()), AP171:AP211, "💲", AS171:AS211, "Exonerado Doctor") +
        SUMIFS(AR171:AR211, AY171:AY211, INDIRECT("AE" &amp; ROW()), AP171:AP211, "📦", AS171:AS211, "Exonerado Doctor")
    ) / 2
)</f>
        <v>0</v>
      </c>
      <c r="AK212" s="139">
        <f t="array" aca="1" ref="AK212" ca="1">(
    SUMIFS(AR171:AR211, AY171:AY211, INDIRECT("AE" &amp; ROW()), AP171:AP211, "💲") +
    SUMIFS(AR171:AR211, AY171:AY211, INDIRECT("AE" &amp; ROW()), AP171:AP211, "📦")
) -
(
    SUMIFS(AR171:AR211, AY171:AY211, INDIRECT("AE" &amp; ROW()), AP171:AP211, "💲", AS171:AS211, "Familiar") +
    SUMIFS(AR171:AR211, AY171:AY211, INDIRECT("AE" &amp; ROW()), AP171:AP211, "📦", AS171:AS211, "Familiar")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SUMIFS(AR171:AR211, AY171:AY211, INDIRECT("AE" &amp; ROW()), AP171:AP211, "💲", AS171:AS211, "Exonerado ADH") +
    SUMIFS(AR171:AR211, AY171:AY211, INDIRECT("AE" &amp; ROW()), AP171:AP211, "📦", AS171:AS211, "Exonerado ADH")
) -
(
    (
        SUMIFS(AR171:AR211, AY171:AY211, INDIRECT("AE" &amp; ROW()), AP171:AP211, "💲", AS171:AS211, "Exonerado Doctor") +
        SUMIFS(AR171:AR211, AY171:AY211, INDIRECT("AE" &amp; ROW()), AP171:AP211, "📦", AS171:AS211, "Exonerado Doctor")
    ) / 2
) -
(
    (
        SUMIFS(AR171:AR211, AY171:AY211, INDIRECT("AE" &amp; ROW()), AP171:AP211, "💲", AS171:AS211, "") +
        SUMIFS(AR171:AR211, AY171:AY211, INDIRECT("AE" &amp; ROW()), AP171:AP211, "📦", AS171:AS211, "")
    ) / 2
)</f>
        <v>0</v>
      </c>
      <c r="AL212" s="140">
        <f t="array" aca="1" ref="AL212" ca="1">(
    SUMIFS(AR171:AR211, AY171:AY211, INDIRECT("AE" &amp; ROW()), AP171:AP211, "💲") +
    SUMIFS(AR171:AR211, AY171:AY211, INDIRECT("AE" &amp; ROW()), AP171:AP211, "📦")
) -
(
    (
        SUMIFS(AR171:AR211, AY171:AY211, INDIRECT("AE" &amp; ROW()), AP171:AP211, "💲", AS171:AS211, "Familiar") +
        SUMIFS(AR171:AR211, AY171:AY211, INDIRECT("AE" &amp; ROW()), AP171:AP211, "📦", AS171:AS211, "Familiar")
    ) / 2
) -
(
    (
        SUMIFS(AR171:AR211, AY171:AY211, INDIRECT("AE" &amp; ROW()), AP171:AP211, "💲", AS171:AS211, "Participante") +
        SUMIFS(AR171:AR211, AY171:AY211, INDIRECT("AE" &amp; ROW()), AP171:AP211, "📦", AS171:AS211, "Participante")
    ) / 2
) -
(
    (
        SUMIFS(AR171:AR211, AY171:AY211, INDIRECT("AE" &amp; ROW()), AP171:AP211, "💲", AS171:AS211, "Empleado") +
        SUMIFS(AR171:AR211, AY171:AY211, INDIRECT("AE" &amp; ROW()), AP171:AP211, "📦", AS171:AS211, "Empleado")
    ) / 2
) -
(
    (
        SUMIFS(AR171:AR211, AY171:AY211, INDIRECT("AE" &amp; ROW()), AP171:AP211, "💲", AS171:AS211, "Exonerado ADH") +
        SUMIFS(AR171:AR211, AY171:AY211, INDIRECT("AE" &amp; ROW()), AP171:AP211, "📦", AS171:AS211, "Exonerado ADH")
    ) / 2
) -
(
    SUMIFS(AR171:AR211, AY171:AY211, INDIRECT("AE" &amp; ROW()), AP171:AP211, "💲", AS171:AS211, "Exonerado Doctor") +
    SUMIFS(AR171:AR211, AY171:AY211, INDIRECT("AE" &amp; ROW()), AP171:AP211, "📦", AS171:AS211, "Exonerado Doctor")
) -
(
    (
        SUMIFS(AR171:AR211, AY171:AY211, INDIRECT("AE" &amp; ROW()), AP171:AP211, "💲", AS171:AS211, "") +
        SUMIFS(AR171:AR211, AY171:AY211, INDIRECT("AE" &amp; ROW()), AP171:AP211, "📦", AS171:AS211, "")
    ) / 2
)</f>
        <v>0</v>
      </c>
      <c r="AM212" s="48"/>
      <c r="AN212" s="48"/>
      <c r="AO212" s="48"/>
      <c r="AP212" s="48"/>
      <c r="AQ212" s="48"/>
      <c r="AR212" s="48"/>
      <c r="AS212" s="48"/>
      <c r="AT212" s="48"/>
      <c r="AU212" s="48"/>
      <c r="AV212" s="48"/>
      <c r="AW212" s="48"/>
      <c r="AX212" s="48"/>
      <c r="AY212" s="48"/>
      <c r="AZ212" s="48"/>
      <c r="BA212" s="48"/>
      <c r="BB212" s="48"/>
      <c r="BC212" s="48"/>
      <c r="BD212" s="48"/>
      <c r="BE212" s="48"/>
      <c r="BF212" s="48"/>
      <c r="BG212" s="48"/>
      <c r="BH212" s="48"/>
      <c r="BI212" s="48"/>
      <c r="BJ212" s="48"/>
      <c r="BK212" s="48"/>
      <c r="BL212" s="48"/>
      <c r="BM212" s="48"/>
      <c r="BN212" s="48"/>
    </row>
    <row r="213" spans="1:66" ht="11.25" customHeight="1">
      <c r="A213" s="220"/>
      <c r="B213" s="38"/>
      <c r="C213" s="205"/>
      <c r="D213" s="208"/>
      <c r="E213" s="57" t="s">
        <v>44</v>
      </c>
      <c r="F213" s="58" t="str">
        <f>IF(D211&lt;&gt;"", VLOOKUP(D211,'Base de Datos'!$A$2:$D1268,4,FALSE()),"")</f>
        <v/>
      </c>
      <c r="G213" s="205"/>
      <c r="H213" s="208"/>
      <c r="I213" s="57" t="s">
        <v>44</v>
      </c>
      <c r="J213" s="58" t="str">
        <f>IF(H211&lt;&gt;"", VLOOKUP(H211,'Base de Datos'!$A$2:$D1268,4,FALSE()),"")</f>
        <v/>
      </c>
      <c r="K213" s="205"/>
      <c r="L213" s="208"/>
      <c r="M213" s="57" t="s">
        <v>44</v>
      </c>
      <c r="N213" s="58" t="str">
        <f>IF(L211&lt;&gt;"", VLOOKUP(L211,'Base de Datos'!$A$2:$D1268,4,FALSE()),"")</f>
        <v/>
      </c>
      <c r="O213" s="43"/>
      <c r="P213" s="163"/>
      <c r="Q213" s="3"/>
      <c r="R213" s="15"/>
      <c r="S213" s="229"/>
      <c r="T213" s="230"/>
      <c r="U213" s="59"/>
      <c r="V213" s="47"/>
      <c r="W213" s="229"/>
      <c r="X213" s="230"/>
      <c r="Y213" s="59"/>
      <c r="Z213" s="47"/>
      <c r="AA213" s="229"/>
      <c r="AB213" s="230"/>
      <c r="AC213" s="59"/>
      <c r="AD213" s="48"/>
      <c r="AE213" s="240" t="s">
        <v>55</v>
      </c>
      <c r="AF213" s="230"/>
      <c r="AG213" s="161">
        <f t="array" aca="1" ref="AG213" ca="1">COUNTIFS(AP171:AP211, "💲", AY171:AY211, INDIRECT("AE" &amp; ROW())) + COUNTIFS(AP171:AP211, "📦", AY171:AY211, INDIRECT("AE" &amp; ROW())) + COUNTIFS(AP171:AP211, "✅", AY171:AY211, INDIRECT("AE" &amp; ROW()))</f>
        <v>0</v>
      </c>
      <c r="AH213" s="162">
        <f t="array" aca="1" ref="AH213" ca="1">COUNTIFS(AP171:AP211, "💲", AY171:AY211, INDIRECT("AE" &amp; ROW())) + COUNTIFS(AP171:AP211, "📦", AY171:AY211, INDIRECT("AE" &amp; ROW()))</f>
        <v>0</v>
      </c>
      <c r="AI213" s="139">
        <f t="array" aca="1" ref="AI213" ca="1">SUMIFS(AR171:AR211, AY171:AY211, INDIRECT("AE" &amp; ROW()), AP171:AP211, "💲") + SUMIFS(AR171:AR211, AY171:AY211, INDIRECT("AE" &amp; ROW()), AP171:AP211, "📦")</f>
        <v>0</v>
      </c>
      <c r="AJ213" s="139">
        <f t="array" aca="1" ref="AJ213" ca="1">(
    SUMIFS(AR171:AR211, AY171:AY211, INDIRECT("AE" &amp; ROW()), AP171:AP211, "💲") +
    SUMIFS(AR171:AR211, AY171:AY211, INDIRECT("AE" &amp; ROW()), AP171:AP211, "📦")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
        SUMIFS(AR171:AR211, AY171:AY211, INDIRECT("AE" &amp; ROW()), AP171:AP211, "💲", AS171:AS211, "Familiar") +
        SUMIFS(AR171:AR211, AY171:AY211, INDIRECT("AE" &amp; ROW()), AP171:AP211, "📦", AS171:AS211, "Familiar")
    ) / 2
)  -
(
    (
        SUMIFS(AR171:AR211, AY171:AY211, INDIRECT("AE" &amp; ROW()), AP171:AP211, "💲", AS171:AS211, "Exonerado ADH") +
        SUMIFS(AR171:AR211, AY171:AY211, INDIRECT("AE" &amp; ROW()), AP171:AP211, "📦", AS171:AS211, "Exonerado ADH")
    ) / 2
)  -
(
    (
        SUMIFS(AR171:AR211, AY171:AY211, INDIRECT("AE" &amp; ROW()), AP171:AP211, "💲", AS171:AS211, "Exonerado Doctor") +
        SUMIFS(AR171:AR211, AY171:AY211, INDIRECT("AE" &amp; ROW()), AP171:AP211, "📦", AS171:AS211, "Exonerado Doctor")
    ) / 2
)</f>
        <v>0</v>
      </c>
      <c r="AK213" s="139">
        <f t="array" aca="1" ref="AK213" ca="1">(
    SUMIFS(AR171:AR211, AY171:AY211, INDIRECT("AE" &amp; ROW()), AP171:AP211, "💲") +
    SUMIFS(AR171:AR211, AY171:AY211, INDIRECT("AE" &amp; ROW()), AP171:AP211, "📦")
) -
(
    SUMIFS(AR171:AR211, AY171:AY211, INDIRECT("AE" &amp; ROW()), AP171:AP211, "💲", AS171:AS211, "Familiar") +
    SUMIFS(AR171:AR211, AY171:AY211, INDIRECT("AE" &amp; ROW()), AP171:AP211, "📦", AS171:AS211, "Familiar")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SUMIFS(AR171:AR211, AY171:AY211, INDIRECT("AE" &amp; ROW()), AP171:AP211, "💲", AS171:AS211, "Exonerado ADH") +
    SUMIFS(AR171:AR211, AY171:AY211, INDIRECT("AE" &amp; ROW()), AP171:AP211, "📦", AS171:AS211, "Exonerado ADH")
) -
(
    (
        SUMIFS(AR171:AR211, AY171:AY211, INDIRECT("AE" &amp; ROW()), AP171:AP211, "💲", AS171:AS211, "Exonerado Doctor") +
        SUMIFS(AR171:AR211, AY171:AY211, INDIRECT("AE" &amp; ROW()), AP171:AP211, "📦", AS171:AS211, "Exonerado Doctor")
    ) / 2
) -
(
    (
        SUMIFS(AR171:AR211, AY171:AY211, INDIRECT("AE" &amp; ROW()), AP171:AP211, "💲", AS171:AS211, "") +
        SUMIFS(AR171:AR211, AY171:AY211, INDIRECT("AE" &amp; ROW()), AP171:AP211, "📦", AS171:AS211, "")
    ) / 2
)</f>
        <v>0</v>
      </c>
      <c r="AL213" s="140">
        <f t="array" aca="1" ref="AL213" ca="1">(
    SUMIFS(AR171:AR211, AY171:AY211, INDIRECT("AE" &amp; ROW()), AP171:AP211, "💲") +
    SUMIFS(AR171:AR211, AY171:AY211, INDIRECT("AE" &amp; ROW()), AP171:AP211, "📦")
) -
(
    (
        SUMIFS(AR171:AR211, AY171:AY211, INDIRECT("AE" &amp; ROW()), AP171:AP211, "💲", AS171:AS211, "Familiar") +
        SUMIFS(AR171:AR211, AY171:AY211, INDIRECT("AE" &amp; ROW()), AP171:AP211, "📦", AS171:AS211, "Familiar")
    ) / 2
) -
(
    (
        SUMIFS(AR171:AR211, AY171:AY211, INDIRECT("AE" &amp; ROW()), AP171:AP211, "💲", AS171:AS211, "Participante") +
        SUMIFS(AR171:AR211, AY171:AY211, INDIRECT("AE" &amp; ROW()), AP171:AP211, "📦", AS171:AS211, "Participante")
    ) / 2
) -
(
    (
        SUMIFS(AR171:AR211, AY171:AY211, INDIRECT("AE" &amp; ROW()), AP171:AP211, "💲", AS171:AS211, "Empleado") +
        SUMIFS(AR171:AR211, AY171:AY211, INDIRECT("AE" &amp; ROW()), AP171:AP211, "📦", AS171:AS211, "Empleado")
    ) / 2
) -
(
    (
        SUMIFS(AR171:AR211, AY171:AY211, INDIRECT("AE" &amp; ROW()), AP171:AP211, "💲", AS171:AS211, "Exonerado ADH") +
        SUMIFS(AR171:AR211, AY171:AY211, INDIRECT("AE" &amp; ROW()), AP171:AP211, "📦", AS171:AS211, "Exonerado ADH")
    ) / 2
) -
(
    SUMIFS(AR171:AR211, AY171:AY211, INDIRECT("AE" &amp; ROW()), AP171:AP211, "💲", AS171:AS211, "Exonerado Doctor") +
    SUMIFS(AR171:AR211, AY171:AY211, INDIRECT("AE" &amp; ROW()), AP171:AP211, "📦", AS171:AS211, "Exonerado Doctor")
) -
(
    (
        SUMIFS(AR171:AR211, AY171:AY211, INDIRECT("AE" &amp; ROW()), AP171:AP211, "💲", AS171:AS211, "") +
        SUMIFS(AR171:AR211, AY171:AY211, INDIRECT("AE" &amp; ROW()), AP171:AP211, "📦", AS171:AS211, "")
    ) / 2
)</f>
        <v>0</v>
      </c>
      <c r="AM213" s="48"/>
      <c r="AN213" s="48"/>
      <c r="AO213" s="48"/>
      <c r="AP213" s="48"/>
      <c r="AQ213" s="48"/>
      <c r="AR213" s="48"/>
      <c r="AS213" s="48"/>
      <c r="AT213" s="48"/>
      <c r="AU213" s="48"/>
      <c r="AV213" s="48"/>
      <c r="AW213" s="48"/>
      <c r="AX213" s="48"/>
      <c r="AY213" s="48"/>
      <c r="AZ213" s="48"/>
      <c r="BA213" s="48"/>
      <c r="BB213" s="48"/>
      <c r="BC213" s="48"/>
      <c r="BD213" s="48"/>
      <c r="BE213" s="48"/>
      <c r="BF213" s="48"/>
      <c r="BG213" s="48"/>
      <c r="BH213" s="48"/>
      <c r="BI213" s="48"/>
      <c r="BJ213" s="48"/>
      <c r="BK213" s="48"/>
      <c r="BL213" s="48"/>
      <c r="BM213" s="48"/>
      <c r="BN213" s="48"/>
    </row>
    <row r="214" spans="1:66" ht="11.25" customHeight="1">
      <c r="A214" s="221"/>
      <c r="B214" s="38"/>
      <c r="C214" s="206"/>
      <c r="D214" s="209"/>
      <c r="E214" s="85" t="s">
        <v>46</v>
      </c>
      <c r="F214" s="86"/>
      <c r="G214" s="206"/>
      <c r="H214" s="209"/>
      <c r="I214" s="85" t="s">
        <v>46</v>
      </c>
      <c r="J214" s="108"/>
      <c r="K214" s="206"/>
      <c r="L214" s="209"/>
      <c r="M214" s="85" t="s">
        <v>46</v>
      </c>
      <c r="N214" s="108"/>
      <c r="O214" s="43"/>
      <c r="P214" s="163"/>
      <c r="Q214" s="3"/>
      <c r="R214" s="15"/>
      <c r="S214" s="227" t="str">
        <f>IF(OR(S211="Empleado",S211="Familiar"),"Nombre del Empleado","N° Factura")</f>
        <v>N° Factura</v>
      </c>
      <c r="T214" s="228"/>
      <c r="U214" s="89"/>
      <c r="V214" s="47"/>
      <c r="W214" s="227" t="str">
        <f>IF(OR(W211="Empleado",W211="Familiar"),"Nombre del Empleado","N° Factura")</f>
        <v>N° Factura</v>
      </c>
      <c r="X214" s="228"/>
      <c r="Y214" s="89"/>
      <c r="Z214" s="47"/>
      <c r="AA214" s="227" t="str">
        <f>IF(OR(AA211="Empleado",AA211="Familiar"),"Nombre del Empleado","N° Factura")</f>
        <v>N° Factura</v>
      </c>
      <c r="AB214" s="228"/>
      <c r="AC214" s="89"/>
      <c r="AD214" s="48"/>
      <c r="AE214" s="240" t="s">
        <v>57</v>
      </c>
      <c r="AF214" s="230"/>
      <c r="AG214" s="161">
        <f t="array" aca="1" ref="AG214" ca="1">COUNTIFS(AP171:AP211, "💲", AY171:AY211, INDIRECT("AE" &amp; ROW())) + COUNTIFS(AP171:AP211, "📦", AY171:AY211, INDIRECT("AE" &amp; ROW())) + COUNTIFS(AP171:AP211, "✅", AY171:AY211, INDIRECT("AE" &amp; ROW()))</f>
        <v>0</v>
      </c>
      <c r="AH214" s="162">
        <f t="array" aca="1" ref="AH214" ca="1">COUNTIFS(AP171:AP211, "💲", AY171:AY211, INDIRECT("AE" &amp; ROW())) + COUNTIFS(AP171:AP211, "📦", AY171:AY211, INDIRECT("AE" &amp; ROW()))</f>
        <v>0</v>
      </c>
      <c r="AI214" s="139">
        <f t="array" aca="1" ref="AI214" ca="1">SUMIFS(AR171:AR211, AY171:AY211, INDIRECT("AE" &amp; ROW()), AP171:AP211, "💲") + SUMIFS(AR171:AR211, AY171:AY211, INDIRECT("AE" &amp; ROW()), AP171:AP211, "📦")</f>
        <v>0</v>
      </c>
      <c r="AJ214" s="139">
        <f t="array" aca="1" ref="AJ214" ca="1">(
    SUMIFS(AR171:AR211, AY171:AY211, INDIRECT("AE" &amp; ROW()), AP171:AP211, "💲") +
    SUMIFS(AR171:AR211, AY171:AY211, INDIRECT("AE" &amp; ROW()), AP171:AP211, "📦")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
        SUMIFS(AR171:AR211, AY171:AY211, INDIRECT("AE" &amp; ROW()), AP171:AP211, "💲", AS171:AS211, "Familiar") +
        SUMIFS(AR171:AR211, AY171:AY211, INDIRECT("AE" &amp; ROW()), AP171:AP211, "📦", AS171:AS211, "Familiar")
    ) / 2
)  -
(
    (
        SUMIFS(AR171:AR211, AY171:AY211, INDIRECT("AE" &amp; ROW()), AP171:AP211, "💲", AS171:AS211, "Exonerado ADH") +
        SUMIFS(AR171:AR211, AY171:AY211, INDIRECT("AE" &amp; ROW()), AP171:AP211, "📦", AS171:AS211, "Exonerado ADH")
    ) / 2
)  -
(
    (
        SUMIFS(AR171:AR211, AY171:AY211, INDIRECT("AE" &amp; ROW()), AP171:AP211, "💲", AS171:AS211, "Exonerado Doctor") +
        SUMIFS(AR171:AR211, AY171:AY211, INDIRECT("AE" &amp; ROW()), AP171:AP211, "📦", AS171:AS211, "Exonerado Doctor")
    ) / 2
)</f>
        <v>0</v>
      </c>
      <c r="AK214" s="139">
        <f t="array" aca="1" ref="AK214" ca="1">(
    SUMIFS(AR171:AR211, AY171:AY211, INDIRECT("AE" &amp; ROW()), AP171:AP211, "💲") +
    SUMIFS(AR171:AR211, AY171:AY211, INDIRECT("AE" &amp; ROW()), AP171:AP211, "📦")
) -
(
    SUMIFS(AR171:AR211, AY171:AY211, INDIRECT("AE" &amp; ROW()), AP171:AP211, "💲", AS171:AS211, "Familiar") +
    SUMIFS(AR171:AR211, AY171:AY211, INDIRECT("AE" &amp; ROW()), AP171:AP211, "📦", AS171:AS211, "Familiar")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SUMIFS(AR171:AR211, AY171:AY211, INDIRECT("AE" &amp; ROW()), AP171:AP211, "💲", AS171:AS211, "Exonerado ADH") +
    SUMIFS(AR171:AR211, AY171:AY211, INDIRECT("AE" &amp; ROW()), AP171:AP211, "📦", AS171:AS211, "Exonerado ADH")
) -
(
    (
        SUMIFS(AR171:AR211, AY171:AY211, INDIRECT("AE" &amp; ROW()), AP171:AP211, "💲", AS171:AS211, "Exonerado Doctor") +
        SUMIFS(AR171:AR211, AY171:AY211, INDIRECT("AE" &amp; ROW()), AP171:AP211, "📦", AS171:AS211, "Exonerado Doctor")
    ) / 2
) -
(
    (
        SUMIFS(AR171:AR211, AY171:AY211, INDIRECT("AE" &amp; ROW()), AP171:AP211, "💲", AS171:AS211, "") +
        SUMIFS(AR171:AR211, AY171:AY211, INDIRECT("AE" &amp; ROW()), AP171:AP211, "📦", AS171:AS211, "")
    ) / 2
)</f>
        <v>0</v>
      </c>
      <c r="AL214" s="140">
        <f t="array" aca="1" ref="AL214" ca="1">(
    SUMIFS(AR171:AR211, AY171:AY211, INDIRECT("AE" &amp; ROW()), AP171:AP211, "💲") +
    SUMIFS(AR171:AR211, AY171:AY211, INDIRECT("AE" &amp; ROW()), AP171:AP211, "📦")
) -
(
    (
        SUMIFS(AR171:AR211, AY171:AY211, INDIRECT("AE" &amp; ROW()), AP171:AP211, "💲", AS171:AS211, "Familiar") +
        SUMIFS(AR171:AR211, AY171:AY211, INDIRECT("AE" &amp; ROW()), AP171:AP211, "📦", AS171:AS211, "Familiar")
    ) / 2
) -
(
    (
        SUMIFS(AR171:AR211, AY171:AY211, INDIRECT("AE" &amp; ROW()), AP171:AP211, "💲", AS171:AS211, "Participante") +
        SUMIFS(AR171:AR211, AY171:AY211, INDIRECT("AE" &amp; ROW()), AP171:AP211, "📦", AS171:AS211, "Participante")
    ) / 2
) -
(
    (
        SUMIFS(AR171:AR211, AY171:AY211, INDIRECT("AE" &amp; ROW()), AP171:AP211, "💲", AS171:AS211, "Empleado") +
        SUMIFS(AR171:AR211, AY171:AY211, INDIRECT("AE" &amp; ROW()), AP171:AP211, "📦", AS171:AS211, "Empleado")
    ) / 2
) -
(
    (
        SUMIFS(AR171:AR211, AY171:AY211, INDIRECT("AE" &amp; ROW()), AP171:AP211, "💲", AS171:AS211, "Exonerado ADH") +
        SUMIFS(AR171:AR211, AY171:AY211, INDIRECT("AE" &amp; ROW()), AP171:AP211, "📦", AS171:AS211, "Exonerado ADH")
    ) / 2
) -
(
    SUMIFS(AR171:AR211, AY171:AY211, INDIRECT("AE" &amp; ROW()), AP171:AP211, "💲", AS171:AS211, "Exonerado Doctor") +
    SUMIFS(AR171:AR211, AY171:AY211, INDIRECT("AE" &amp; ROW()), AP171:AP211, "📦", AS171:AS211, "Exonerado Doctor")
) -
(
    (
        SUMIFS(AR171:AR211, AY171:AY211, INDIRECT("AE" &amp; ROW()), AP171:AP211, "💲", AS171:AS211, "") +
        SUMIFS(AR171:AR211, AY171:AY211, INDIRECT("AE" &amp; ROW()), AP171:AP211, "📦", AS171:AS211, "")
    ) / 2
)</f>
        <v>0</v>
      </c>
      <c r="AM214" s="48"/>
      <c r="AN214" s="48"/>
      <c r="AO214" s="48"/>
      <c r="AP214" s="48"/>
      <c r="AQ214" s="48"/>
      <c r="AR214" s="48"/>
      <c r="AS214" s="48"/>
      <c r="AT214" s="48"/>
      <c r="AU214" s="48"/>
      <c r="AV214" s="48"/>
      <c r="AW214" s="48"/>
      <c r="AX214" s="48"/>
      <c r="AY214" s="48"/>
      <c r="AZ214" s="48"/>
      <c r="BA214" s="48"/>
      <c r="BB214" s="48"/>
      <c r="BC214" s="48"/>
      <c r="BD214" s="48"/>
      <c r="BE214" s="48"/>
      <c r="BF214" s="48"/>
      <c r="BG214" s="48"/>
      <c r="BH214" s="48"/>
      <c r="BI214" s="48"/>
      <c r="BJ214" s="48"/>
      <c r="BK214" s="48"/>
      <c r="BL214" s="48"/>
      <c r="BM214" s="48"/>
      <c r="BN214" s="48"/>
    </row>
    <row r="215" spans="1:66" ht="11.25" customHeight="1">
      <c r="A215" s="222">
        <f>A211+$Q$13/1440</f>
        <v>0.79166666666666641</v>
      </c>
      <c r="B215" s="164"/>
      <c r="C215" s="204"/>
      <c r="D215" s="207"/>
      <c r="E215" s="177" t="s">
        <v>36</v>
      </c>
      <c r="F215" s="42" t="str">
        <f>IF(D215&lt;&gt;"", VLOOKUP(D215,'Base de Datos'!$A$2:$D1268,2,FALSE()),"")</f>
        <v/>
      </c>
      <c r="G215" s="204"/>
      <c r="H215" s="216"/>
      <c r="I215" s="177" t="s">
        <v>36</v>
      </c>
      <c r="J215" s="42" t="str">
        <f>IF(H215&lt;&gt;"", VLOOKUP(H215,'Base de Datos'!$A$2:$D1268,2,FALSE()),"")</f>
        <v/>
      </c>
      <c r="K215" s="204"/>
      <c r="L215" s="216"/>
      <c r="M215" s="177" t="s">
        <v>36</v>
      </c>
      <c r="N215" s="42" t="str">
        <f>IF(L215&lt;&gt;"", VLOOKUP(L215,'Base de Datos'!$A$2:$D1268,2,FALSE()),"")</f>
        <v/>
      </c>
      <c r="O215" s="165"/>
      <c r="P215" s="165"/>
      <c r="Q215" s="165"/>
      <c r="R215" s="166"/>
      <c r="S215" s="167"/>
      <c r="T215" s="45" t="s">
        <v>37</v>
      </c>
      <c r="U215" s="168"/>
      <c r="V215" s="169"/>
      <c r="W215" s="167"/>
      <c r="X215" s="45" t="s">
        <v>37</v>
      </c>
      <c r="Y215" s="168"/>
      <c r="Z215" s="169"/>
      <c r="AA215" s="167"/>
      <c r="AB215" s="45" t="s">
        <v>37</v>
      </c>
      <c r="AC215" s="168"/>
      <c r="AD215" s="56"/>
      <c r="AE215" s="240" t="s">
        <v>59</v>
      </c>
      <c r="AF215" s="230"/>
      <c r="AG215" s="161">
        <f t="array" aca="1" ref="AG215" ca="1">COUNTIFS(AP171:AP211, "💲", AY171:AY211, INDIRECT("AE" &amp; ROW())) + COUNTIFS(AP171:AP211, "📦", AY171:AY211, INDIRECT("AE" &amp; ROW())) + COUNTIFS(AP171:AP211, "✅", AY171:AY211, INDIRECT("AE" &amp; ROW()))</f>
        <v>2</v>
      </c>
      <c r="AH215" s="162">
        <f t="array" aca="1" ref="AH215" ca="1">COUNTIFS(AP171:AP211, "💲", AY171:AY211, INDIRECT("AE" &amp; ROW())) + COUNTIFS(AP171:AP211, "📦", AY171:AY211, INDIRECT("AE" &amp; ROW()))</f>
        <v>2</v>
      </c>
      <c r="AI215" s="139">
        <f t="array" aca="1" ref="AI215" ca="1">SUMIFS(AR171:AR211, AY171:AY211, INDIRECT("AE" &amp; ROW()), AP171:AP211, "💲") + SUMIFS(AR171:AR211, AY171:AY211, INDIRECT("AE" &amp; ROW()), AP171:AP211, "📦")</f>
        <v>100</v>
      </c>
      <c r="AJ215" s="139">
        <f t="array" aca="1" ref="AJ215" ca="1">(
    SUMIFS(AR171:AR211, AY171:AY211, INDIRECT("AE" &amp; ROW()), AP171:AP211, "💲") +
    SUMIFS(AR171:AR211, AY171:AY211, INDIRECT("AE" &amp; ROW()), AP171:AP211, "📦")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
        SUMIFS(AR171:AR211, AY171:AY211, INDIRECT("AE" &amp; ROW()), AP171:AP211, "💲", AS171:AS211, "Familiar") +
        SUMIFS(AR171:AR211, AY171:AY211, INDIRECT("AE" &amp; ROW()), AP171:AP211, "📦", AS171:AS211, "Familiar")
    ) / 2
)  -
(
    (
        SUMIFS(AR171:AR211, AY171:AY211, INDIRECT("AE" &amp; ROW()), AP171:AP211, "💲", AS171:AS211, "Exonerado ADH") +
        SUMIFS(AR171:AR211, AY171:AY211, INDIRECT("AE" &amp; ROW()), AP171:AP211, "📦", AS171:AS211, "Exonerado ADH")
    ) / 2
)  -
(
    (
        SUMIFS(AR171:AR211, AY171:AY211, INDIRECT("AE" &amp; ROW()), AP171:AP211, "💲", AS171:AS211, "Exonerado Doctor") +
        SUMIFS(AR171:AR211, AY171:AY211, INDIRECT("AE" &amp; ROW()), AP171:AP211, "📦", AS171:AS211, "Exonerado Doctor")
    ) / 2
)</f>
        <v>100</v>
      </c>
      <c r="AK215" s="139">
        <f t="array" aca="1" ref="AK215" ca="1">(
    SUMIFS(AR171:AR211, AY171:AY211, INDIRECT("AE" &amp; ROW()), AP171:AP211, "💲") +
    SUMIFS(AR171:AR211, AY171:AY211, INDIRECT("AE" &amp; ROW()), AP171:AP211, "📦")
) -
(
    SUMIFS(AR171:AR211, AY171:AY211, INDIRECT("AE" &amp; ROW()), AP171:AP211, "💲", AS171:AS211, "Familiar") +
    SUMIFS(AR171:AR211, AY171:AY211, INDIRECT("AE" &amp; ROW()), AP171:AP211, "📦", AS171:AS211, "Familiar")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SUMIFS(AR171:AR211, AY171:AY211, INDIRECT("AE" &amp; ROW()), AP171:AP211, "💲", AS171:AS211, "Exonerado ADH") +
    SUMIFS(AR171:AR211, AY171:AY211, INDIRECT("AE" &amp; ROW()), AP171:AP211, "📦", AS171:AS211, "Exonerado ADH")
) -
(
    (
        SUMIFS(AR171:AR211, AY171:AY211, INDIRECT("AE" &amp; ROW()), AP171:AP211, "💲", AS171:AS211, "Exonerado Doctor") +
        SUMIFS(AR171:AR211, AY171:AY211, INDIRECT("AE" &amp; ROW()), AP171:AP211, "📦", AS171:AS211, "Exonerado Doctor")
    ) / 2
) -
(
    (
        SUMIFS(AR171:AR211, AY171:AY211, INDIRECT("AE" &amp; ROW()), AP171:AP211, "💲", AS171:AS211, "") +
        SUMIFS(AR171:AR211, AY171:AY211, INDIRECT("AE" &amp; ROW()), AP171:AP211, "📦", AS171:AS211, "")
    ) / 2
)</f>
        <v>100</v>
      </c>
      <c r="AL215" s="140">
        <f t="array" aca="1" ref="AL215" ca="1">(
    SUMIFS(AR171:AR211, AY171:AY211, INDIRECT("AE" &amp; ROW()), AP171:AP211, "💲") +
    SUMIFS(AR171:AR211, AY171:AY211, INDIRECT("AE" &amp; ROW()), AP171:AP211, "📦")
) -
(
    (
        SUMIFS(AR171:AR211, AY171:AY211, INDIRECT("AE" &amp; ROW()), AP171:AP211, "💲", AS171:AS211, "Familiar") +
        SUMIFS(AR171:AR211, AY171:AY211, INDIRECT("AE" &amp; ROW()), AP171:AP211, "📦", AS171:AS211, "Familiar")
    ) / 2
) -
(
    (
        SUMIFS(AR171:AR211, AY171:AY211, INDIRECT("AE" &amp; ROW()), AP171:AP211, "💲", AS171:AS211, "Participante") +
        SUMIFS(AR171:AR211, AY171:AY211, INDIRECT("AE" &amp; ROW()), AP171:AP211, "📦", AS171:AS211, "Participante")
    ) / 2
) -
(
    (
        SUMIFS(AR171:AR211, AY171:AY211, INDIRECT("AE" &amp; ROW()), AP171:AP211, "💲", AS171:AS211, "Empleado") +
        SUMIFS(AR171:AR211, AY171:AY211, INDIRECT("AE" &amp; ROW()), AP171:AP211, "📦", AS171:AS211, "Empleado")
    ) / 2
) -
(
    (
        SUMIFS(AR171:AR211, AY171:AY211, INDIRECT("AE" &amp; ROW()), AP171:AP211, "💲", AS171:AS211, "Exonerado ADH") +
        SUMIFS(AR171:AR211, AY171:AY211, INDIRECT("AE" &amp; ROW()), AP171:AP211, "📦", AS171:AS211, "Exonerado ADH")
    ) / 2
) -
(
    SUMIFS(AR171:AR211, AY171:AY211, INDIRECT("AE" &amp; ROW()), AP171:AP211, "💲", AS171:AS211, "Exonerado Doctor") +
    SUMIFS(AR171:AR211, AY171:AY211, INDIRECT("AE" &amp; ROW()), AP171:AP211, "📦", AS171:AS211, "Exonerado Doctor")
) -
(
    (
        SUMIFS(AR171:AR211, AY171:AY211, INDIRECT("AE" &amp; ROW()), AP171:AP211, "💲", AS171:AS211, "") +
        SUMIFS(AR171:AR211, AY171:AY211, INDIRECT("AE" &amp; ROW()), AP171:AP211, "📦", AS171:AS211, "")
    ) / 2
)</f>
        <v>100</v>
      </c>
      <c r="AM215" s="56"/>
      <c r="AN215" s="56"/>
      <c r="AO215" s="56"/>
      <c r="AP215" s="56"/>
      <c r="AQ215" s="56"/>
      <c r="AR215" s="56"/>
      <c r="AS215" s="56"/>
      <c r="AT215" s="56"/>
      <c r="AU215" s="56"/>
      <c r="AV215" s="56"/>
      <c r="AW215" s="56"/>
      <c r="AX215" s="56"/>
      <c r="AY215" s="56"/>
      <c r="AZ215" s="56"/>
      <c r="BA215" s="56"/>
      <c r="BB215" s="56"/>
      <c r="BC215" s="56"/>
      <c r="BD215" s="56"/>
      <c r="BE215" s="56"/>
      <c r="BF215" s="56"/>
      <c r="BG215" s="56"/>
      <c r="BH215" s="56"/>
      <c r="BI215" s="56"/>
      <c r="BJ215" s="56"/>
      <c r="BK215" s="56"/>
      <c r="BL215" s="56"/>
      <c r="BM215" s="56"/>
      <c r="BN215" s="56"/>
    </row>
    <row r="216" spans="1:66" ht="11.25" customHeight="1">
      <c r="A216" s="220"/>
      <c r="B216" s="164"/>
      <c r="C216" s="205"/>
      <c r="D216" s="208"/>
      <c r="E216" s="178" t="s">
        <v>42</v>
      </c>
      <c r="F216" s="58" t="str">
        <f>IF(D215&lt;&gt;"", VLOOKUP(D215,'Base de Datos'!$A$2:$D1268,3,FALSE()),"")</f>
        <v/>
      </c>
      <c r="G216" s="205"/>
      <c r="H216" s="208"/>
      <c r="I216" s="178" t="s">
        <v>42</v>
      </c>
      <c r="J216" s="58" t="str">
        <f>IF(H215&lt;&gt;"", VLOOKUP(H215,'Base de Datos'!$A$2:$D1268,3,FALSE()),"")</f>
        <v/>
      </c>
      <c r="K216" s="205"/>
      <c r="L216" s="208"/>
      <c r="M216" s="178" t="s">
        <v>42</v>
      </c>
      <c r="N216" s="58" t="str">
        <f>IF(L215&lt;&gt;"", VLOOKUP(L215,'Base de Datos'!$A$2:$D1268,3,FALSE()),"")</f>
        <v/>
      </c>
      <c r="O216" s="165"/>
      <c r="P216" s="165"/>
      <c r="Q216" s="165"/>
      <c r="R216" s="166"/>
      <c r="S216" s="231"/>
      <c r="T216" s="230"/>
      <c r="U216" s="170"/>
      <c r="V216" s="169"/>
      <c r="W216" s="231"/>
      <c r="X216" s="230"/>
      <c r="Y216" s="170"/>
      <c r="Z216" s="169"/>
      <c r="AA216" s="231"/>
      <c r="AB216" s="230"/>
      <c r="AC216" s="170"/>
      <c r="AD216" s="56"/>
      <c r="AE216" s="240" t="s">
        <v>63</v>
      </c>
      <c r="AF216" s="230"/>
      <c r="AG216" s="161">
        <f t="array" aca="1" ref="AG216" ca="1">COUNTIFS(AP171:AP211, "💲", AY171:AY211, INDIRECT("AE" &amp; ROW())) + COUNTIFS(AP171:AP211, "📦", AY171:AY211, INDIRECT("AE" &amp; ROW())) + COUNTIFS(AP171:AP211, "✅", AY171:AY211, INDIRECT("AE" &amp; ROW()))</f>
        <v>0</v>
      </c>
      <c r="AH216" s="162">
        <f t="array" aca="1" ref="AH216" ca="1">COUNTIFS(AP171:AP211, "💲", AY171:AY211, INDIRECT("AE" &amp; ROW())) + COUNTIFS(AP171:AP211, "📦", AY171:AY211, INDIRECT("AE" &amp; ROW()))</f>
        <v>0</v>
      </c>
      <c r="AI216" s="139">
        <f t="array" aca="1" ref="AI216" ca="1">SUMIFS(AR171:AR211, AY171:AY211, INDIRECT("AE" &amp; ROW()), AP171:AP211, "💲") + SUMIFS(AR171:AR211, AY171:AY211, INDIRECT("AE" &amp; ROW()), AP171:AP211, "📦")</f>
        <v>0</v>
      </c>
      <c r="AJ216" s="139">
        <f t="array" aca="1" ref="AJ216" ca="1">(
    SUMIFS(AR171:AR211, AY171:AY211, INDIRECT("AE" &amp; ROW()), AP171:AP211, "💲") +
    SUMIFS(AR171:AR211, AY171:AY211, INDIRECT("AE" &amp; ROW()), AP171:AP211, "📦")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
        SUMIFS(AR171:AR211, AY171:AY211, INDIRECT("AE" &amp; ROW()), AP171:AP211, "💲", AS171:AS211, "Familiar") +
        SUMIFS(AR171:AR211, AY171:AY211, INDIRECT("AE" &amp; ROW()), AP171:AP211, "📦", AS171:AS211, "Familiar")
    ) / 2
)  -
(
    (
        SUMIFS(AR171:AR211, AY171:AY211, INDIRECT("AE" &amp; ROW()), AP171:AP211, "💲", AS171:AS211, "Exonerado ADH") +
        SUMIFS(AR171:AR211, AY171:AY211, INDIRECT("AE" &amp; ROW()), AP171:AP211, "📦", AS171:AS211, "Exonerado ADH")
    ) / 2
)  -
(
    (
        SUMIFS(AR171:AR211, AY171:AY211, INDIRECT("AE" &amp; ROW()), AP171:AP211, "💲", AS171:AS211, "Exonerado Doctor") +
        SUMIFS(AR171:AR211, AY171:AY211, INDIRECT("AE" &amp; ROW()), AP171:AP211, "📦", AS171:AS211, "Exonerado Doctor")
    ) / 2
)</f>
        <v>0</v>
      </c>
      <c r="AK216" s="139">
        <f t="array" aca="1" ref="AK216" ca="1">(
    SUMIFS(AR171:AR211, AY171:AY211, INDIRECT("AE" &amp; ROW()), AP171:AP211, "💲") +
    SUMIFS(AR171:AR211, AY171:AY211, INDIRECT("AE" &amp; ROW()), AP171:AP211, "📦")
) -
(
    SUMIFS(AR171:AR211, AY171:AY211, INDIRECT("AE" &amp; ROW()), AP171:AP211, "💲", AS171:AS211, "Familiar") +
    SUMIFS(AR171:AR211, AY171:AY211, INDIRECT("AE" &amp; ROW()), AP171:AP211, "📦", AS171:AS211, "Familiar")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SUMIFS(AR171:AR211, AY171:AY211, INDIRECT("AE" &amp; ROW()), AP171:AP211, "💲", AS171:AS211, "Exonerado ADH") +
    SUMIFS(AR171:AR211, AY171:AY211, INDIRECT("AE" &amp; ROW()), AP171:AP211, "📦", AS171:AS211, "Exonerado ADH")
) -
(
    (
        SUMIFS(AR171:AR211, AY171:AY211, INDIRECT("AE" &amp; ROW()), AP171:AP211, "💲", AS171:AS211, "Exonerado Doctor") +
        SUMIFS(AR171:AR211, AY171:AY211, INDIRECT("AE" &amp; ROW()), AP171:AP211, "📦", AS171:AS211, "Exonerado Doctor")
    ) / 2
) -
(
    (
        SUMIFS(AR171:AR211, AY171:AY211, INDIRECT("AE" &amp; ROW()), AP171:AP211, "💲", AS171:AS211, "") +
        SUMIFS(AR171:AR211, AY171:AY211, INDIRECT("AE" &amp; ROW()), AP171:AP211, "📦", AS171:AS211, "")
    ) / 2
)</f>
        <v>0</v>
      </c>
      <c r="AL216" s="140">
        <f t="array" aca="1" ref="AL216" ca="1">(
    SUMIFS(AR171:AR211, AY171:AY211, INDIRECT("AE" &amp; ROW()), AP171:AP211, "💲") +
    SUMIFS(AR171:AR211, AY171:AY211, INDIRECT("AE" &amp; ROW()), AP171:AP211, "📦")
) -
(
    (
        SUMIFS(AR171:AR211, AY171:AY211, INDIRECT("AE" &amp; ROW()), AP171:AP211, "💲", AS171:AS211, "Familiar") +
        SUMIFS(AR171:AR211, AY171:AY211, INDIRECT("AE" &amp; ROW()), AP171:AP211, "📦", AS171:AS211, "Familiar")
    ) / 2
) -
(
    (
        SUMIFS(AR171:AR211, AY171:AY211, INDIRECT("AE" &amp; ROW()), AP171:AP211, "💲", AS171:AS211, "Participante") +
        SUMIFS(AR171:AR211, AY171:AY211, INDIRECT("AE" &amp; ROW()), AP171:AP211, "📦", AS171:AS211, "Participante")
    ) / 2
) -
(
    (
        SUMIFS(AR171:AR211, AY171:AY211, INDIRECT("AE" &amp; ROW()), AP171:AP211, "💲", AS171:AS211, "Empleado") +
        SUMIFS(AR171:AR211, AY171:AY211, INDIRECT("AE" &amp; ROW()), AP171:AP211, "📦", AS171:AS211, "Empleado")
    ) / 2
) -
(
    (
        SUMIFS(AR171:AR211, AY171:AY211, INDIRECT("AE" &amp; ROW()), AP171:AP211, "💲", AS171:AS211, "Exonerado ADH") +
        SUMIFS(AR171:AR211, AY171:AY211, INDIRECT("AE" &amp; ROW()), AP171:AP211, "📦", AS171:AS211, "Exonerado ADH")
    ) / 2
) -
(
    SUMIFS(AR171:AR211, AY171:AY211, INDIRECT("AE" &amp; ROW()), AP171:AP211, "💲", AS171:AS211, "Exonerado Doctor") +
    SUMIFS(AR171:AR211, AY171:AY211, INDIRECT("AE" &amp; ROW()), AP171:AP211, "📦", AS171:AS211, "Exonerado Doctor")
) -
(
    (
        SUMIFS(AR171:AR211, AY171:AY211, INDIRECT("AE" &amp; ROW()), AP171:AP211, "💲", AS171:AS211, "") +
        SUMIFS(AR171:AR211, AY171:AY211, INDIRECT("AE" &amp; ROW()), AP171:AP211, "📦", AS171:AS211, "")
    ) / 2
)</f>
        <v>0</v>
      </c>
      <c r="AM216" s="56"/>
      <c r="AN216" s="56"/>
      <c r="AO216" s="56"/>
      <c r="AP216" s="56"/>
      <c r="AQ216" s="56"/>
      <c r="AR216" s="56"/>
      <c r="AS216" s="56"/>
      <c r="AT216" s="56"/>
      <c r="AU216" s="56"/>
      <c r="AV216" s="56"/>
      <c r="AW216" s="56"/>
      <c r="AX216" s="56"/>
      <c r="AY216" s="56"/>
      <c r="AZ216" s="56"/>
      <c r="BA216" s="56"/>
      <c r="BB216" s="56"/>
      <c r="BC216" s="56"/>
      <c r="BD216" s="56"/>
      <c r="BE216" s="56"/>
      <c r="BF216" s="56"/>
      <c r="BG216" s="56"/>
      <c r="BH216" s="56"/>
      <c r="BI216" s="56"/>
      <c r="BJ216" s="56"/>
      <c r="BK216" s="56"/>
      <c r="BL216" s="56"/>
      <c r="BM216" s="56"/>
      <c r="BN216" s="56"/>
    </row>
    <row r="217" spans="1:66" ht="11.25" customHeight="1">
      <c r="A217" s="220"/>
      <c r="B217" s="164"/>
      <c r="C217" s="205"/>
      <c r="D217" s="208"/>
      <c r="E217" s="178" t="s">
        <v>44</v>
      </c>
      <c r="F217" s="58" t="str">
        <f>IF(D215&lt;&gt;"", VLOOKUP(D215,'Base de Datos'!$A$2:$D1268,4,FALSE()),"")</f>
        <v/>
      </c>
      <c r="G217" s="205"/>
      <c r="H217" s="208"/>
      <c r="I217" s="178" t="s">
        <v>44</v>
      </c>
      <c r="J217" s="58" t="str">
        <f>IF(H215&lt;&gt;"", VLOOKUP(H215,'Base de Datos'!$A$2:$D1268,4,FALSE()),"")</f>
        <v/>
      </c>
      <c r="K217" s="205"/>
      <c r="L217" s="208"/>
      <c r="M217" s="178" t="s">
        <v>44</v>
      </c>
      <c r="N217" s="58" t="str">
        <f>IF(L215&lt;&gt;"", VLOOKUP(L215,'Base de Datos'!$A$2:$D1268,4,FALSE()),"")</f>
        <v/>
      </c>
      <c r="O217" s="165"/>
      <c r="P217" s="165"/>
      <c r="Q217" s="165"/>
      <c r="R217" s="166"/>
      <c r="S217" s="231"/>
      <c r="T217" s="230"/>
      <c r="U217" s="170"/>
      <c r="V217" s="169"/>
      <c r="W217" s="231"/>
      <c r="X217" s="230"/>
      <c r="Y217" s="170"/>
      <c r="Z217" s="169"/>
      <c r="AA217" s="231"/>
      <c r="AB217" s="230"/>
      <c r="AC217" s="170"/>
      <c r="AD217" s="56"/>
      <c r="AE217" s="240" t="s">
        <v>66</v>
      </c>
      <c r="AF217" s="230"/>
      <c r="AG217" s="161">
        <f t="array" aca="1" ref="AG217" ca="1">COUNTIFS(AP171:AP211, "💲", AY171:AY211, INDIRECT("AE" &amp; ROW())) + COUNTIFS(AP171:AP211, "📦", AY171:AY211, INDIRECT("AE" &amp; ROW())) + COUNTIFS(AP171:AP211, "✅", AY171:AY211, INDIRECT("AE" &amp; ROW()))</f>
        <v>0</v>
      </c>
      <c r="AH217" s="162">
        <f t="array" aca="1" ref="AH217" ca="1">COUNTIFS(AP171:AP211, "💲", AY171:AY211, INDIRECT("AE" &amp; ROW())) + COUNTIFS(AP171:AP211, "📦", AY171:AY211, INDIRECT("AE" &amp; ROW()))</f>
        <v>0</v>
      </c>
      <c r="AI217" s="139">
        <f t="array" aca="1" ref="AI217" ca="1">SUMIFS(AR171:AR211, AY171:AY211, INDIRECT("AE" &amp; ROW()), AP171:AP211, "💲") + SUMIFS(AR171:AR211, AY171:AY211, INDIRECT("AE" &amp; ROW()), AP171:AP211, "📦")</f>
        <v>0</v>
      </c>
      <c r="AJ217" s="139">
        <f t="array" aca="1" ref="AJ217" ca="1">(
    SUMIFS(AR171:AR211, AY171:AY211, INDIRECT("AE" &amp; ROW()), AP171:AP211, "💲") +
    SUMIFS(AR171:AR211, AY171:AY211, INDIRECT("AE" &amp; ROW()), AP171:AP211, "📦")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
        SUMIFS(AR171:AR211, AY171:AY211, INDIRECT("AE" &amp; ROW()), AP171:AP211, "💲", AS171:AS211, "Familiar") +
        SUMIFS(AR171:AR211, AY171:AY211, INDIRECT("AE" &amp; ROW()), AP171:AP211, "📦", AS171:AS211, "Familiar")
    ) / 2
)  -
(
    (
        SUMIFS(AR171:AR211, AY171:AY211, INDIRECT("AE" &amp; ROW()), AP171:AP211, "💲", AS171:AS211, "Exonerado ADH") +
        SUMIFS(AR171:AR211, AY171:AY211, INDIRECT("AE" &amp; ROW()), AP171:AP211, "📦", AS171:AS211, "Exonerado ADH")
    ) / 2
)  -
(
    (
        SUMIFS(AR171:AR211, AY171:AY211, INDIRECT("AE" &amp; ROW()), AP171:AP211, "💲", AS171:AS211, "Exonerado Doctor") +
        SUMIFS(AR171:AR211, AY171:AY211, INDIRECT("AE" &amp; ROW()), AP171:AP211, "📦", AS171:AS211, "Exonerado Doctor")
    ) / 2
)</f>
        <v>0</v>
      </c>
      <c r="AK217" s="139">
        <f t="array" aca="1" ref="AK217" ca="1">(
    SUMIFS(AR171:AR211, AY171:AY211, INDIRECT("AE" &amp; ROW()), AP171:AP211, "💲") +
    SUMIFS(AR171:AR211, AY171:AY211, INDIRECT("AE" &amp; ROW()), AP171:AP211, "📦")
) -
(
    SUMIFS(AR171:AR211, AY171:AY211, INDIRECT("AE" &amp; ROW()), AP171:AP211, "💲", AS171:AS211, "Familiar") +
    SUMIFS(AR171:AR211, AY171:AY211, INDIRECT("AE" &amp; ROW()), AP171:AP211, "📦", AS171:AS211, "Familiar")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SUMIFS(AR171:AR211, AY171:AY211, INDIRECT("AE" &amp; ROW()), AP171:AP211, "💲", AS171:AS211, "Exonerado ADH") +
    SUMIFS(AR171:AR211, AY171:AY211, INDIRECT("AE" &amp; ROW()), AP171:AP211, "📦", AS171:AS211, "Exonerado ADH")
) -
(
    (
        SUMIFS(AR171:AR211, AY171:AY211, INDIRECT("AE" &amp; ROW()), AP171:AP211, "💲", AS171:AS211, "Exonerado Doctor") +
        SUMIFS(AR171:AR211, AY171:AY211, INDIRECT("AE" &amp; ROW()), AP171:AP211, "📦", AS171:AS211, "Exonerado Doctor")
    ) / 2
) -
(
    (
        SUMIFS(AR171:AR211, AY171:AY211, INDIRECT("AE" &amp; ROW()), AP171:AP211, "💲", AS171:AS211, "") +
        SUMIFS(AR171:AR211, AY171:AY211, INDIRECT("AE" &amp; ROW()), AP171:AP211, "📦", AS171:AS211, "")
    ) / 2
)</f>
        <v>0</v>
      </c>
      <c r="AL217" s="140">
        <f t="array" aca="1" ref="AL217" ca="1">(
    SUMIFS(AR171:AR211, AY171:AY211, INDIRECT("AE" &amp; ROW()), AP171:AP211, "💲") +
    SUMIFS(AR171:AR211, AY171:AY211, INDIRECT("AE" &amp; ROW()), AP171:AP211, "📦")
) -
(
    (
        SUMIFS(AR171:AR211, AY171:AY211, INDIRECT("AE" &amp; ROW()), AP171:AP211, "💲", AS171:AS211, "Familiar") +
        SUMIFS(AR171:AR211, AY171:AY211, INDIRECT("AE" &amp; ROW()), AP171:AP211, "📦", AS171:AS211, "Familiar")
    ) / 2
) -
(
    (
        SUMIFS(AR171:AR211, AY171:AY211, INDIRECT("AE" &amp; ROW()), AP171:AP211, "💲", AS171:AS211, "Participante") +
        SUMIFS(AR171:AR211, AY171:AY211, INDIRECT("AE" &amp; ROW()), AP171:AP211, "📦", AS171:AS211, "Participante")
    ) / 2
) -
(
    (
        SUMIFS(AR171:AR211, AY171:AY211, INDIRECT("AE" &amp; ROW()), AP171:AP211, "💲", AS171:AS211, "Empleado") +
        SUMIFS(AR171:AR211, AY171:AY211, INDIRECT("AE" &amp; ROW()), AP171:AP211, "📦", AS171:AS211, "Empleado")
    ) / 2
) -
(
    (
        SUMIFS(AR171:AR211, AY171:AY211, INDIRECT("AE" &amp; ROW()), AP171:AP211, "💲", AS171:AS211, "Exonerado ADH") +
        SUMIFS(AR171:AR211, AY171:AY211, INDIRECT("AE" &amp; ROW()), AP171:AP211, "📦", AS171:AS211, "Exonerado ADH")
    ) / 2
) -
(
    SUMIFS(AR171:AR211, AY171:AY211, INDIRECT("AE" &amp; ROW()), AP171:AP211, "💲", AS171:AS211, "Exonerado Doctor") +
    SUMIFS(AR171:AR211, AY171:AY211, INDIRECT("AE" &amp; ROW()), AP171:AP211, "📦", AS171:AS211, "Exonerado Doctor")
) -
(
    (
        SUMIFS(AR171:AR211, AY171:AY211, INDIRECT("AE" &amp; ROW()), AP171:AP211, "💲", AS171:AS211, "") +
        SUMIFS(AR171:AR211, AY171:AY211, INDIRECT("AE" &amp; ROW()), AP171:AP211, "📦", AS171:AS211, "")
    ) / 2
)</f>
        <v>0</v>
      </c>
      <c r="AM217" s="56"/>
      <c r="AN217" s="56"/>
      <c r="AO217" s="56"/>
      <c r="AP217" s="56"/>
      <c r="AQ217" s="56"/>
      <c r="AR217" s="56"/>
      <c r="AS217" s="56"/>
      <c r="AT217" s="56"/>
      <c r="AU217" s="56"/>
      <c r="AV217" s="56"/>
      <c r="AW217" s="56"/>
      <c r="AX217" s="56"/>
      <c r="AY217" s="56"/>
      <c r="AZ217" s="56"/>
      <c r="BA217" s="56"/>
      <c r="BB217" s="56"/>
      <c r="BC217" s="56"/>
      <c r="BD217" s="56"/>
      <c r="BE217" s="56"/>
      <c r="BF217" s="56"/>
      <c r="BG217" s="56"/>
      <c r="BH217" s="56"/>
      <c r="BI217" s="56"/>
      <c r="BJ217" s="56"/>
      <c r="BK217" s="56"/>
      <c r="BL217" s="56"/>
      <c r="BM217" s="56"/>
      <c r="BN217" s="56"/>
    </row>
    <row r="218" spans="1:66" ht="11.25" customHeight="1">
      <c r="A218" s="221"/>
      <c r="B218" s="164"/>
      <c r="C218" s="206"/>
      <c r="D218" s="209"/>
      <c r="E218" s="179" t="s">
        <v>46</v>
      </c>
      <c r="F218" s="180"/>
      <c r="G218" s="206"/>
      <c r="H218" s="209"/>
      <c r="I218" s="179" t="s">
        <v>46</v>
      </c>
      <c r="J218" s="180"/>
      <c r="K218" s="206"/>
      <c r="L218" s="209"/>
      <c r="M218" s="179" t="s">
        <v>46</v>
      </c>
      <c r="N218" s="180"/>
      <c r="O218" s="165"/>
      <c r="P218" s="165"/>
      <c r="Q218" s="165"/>
      <c r="R218" s="166"/>
      <c r="S218" s="227" t="str">
        <f>IF(OR(S215="Empleado",S215="Familiar"),"Nombre del Empleado","N° Factura")</f>
        <v>N° Factura</v>
      </c>
      <c r="T218" s="228"/>
      <c r="U218" s="89"/>
      <c r="V218" s="169"/>
      <c r="W218" s="227" t="str">
        <f>IF(OR(W215="Empleado",W215="Familiar"),"Nombre del Empleado","N° Factura")</f>
        <v>N° Factura</v>
      </c>
      <c r="X218" s="228"/>
      <c r="Y218" s="89"/>
      <c r="Z218" s="169"/>
      <c r="AA218" s="227" t="str">
        <f>IF(OR(AA215="Empleado",AA215="Familiar"),"Nombre del Empleado","N° Factura")</f>
        <v>N° Factura</v>
      </c>
      <c r="AB218" s="228"/>
      <c r="AC218" s="89"/>
      <c r="AD218" s="56"/>
      <c r="AE218" s="240" t="s">
        <v>69</v>
      </c>
      <c r="AF218" s="230"/>
      <c r="AG218" s="161">
        <f t="array" aca="1" ref="AG218" ca="1">COUNTIFS(AP171:AP211, "💲", AY171:AY211, INDIRECT("AE" &amp; ROW())) + COUNTIFS(AP171:AP211, "📦", AY171:AY211, INDIRECT("AE" &amp; ROW())) + COUNTIFS(AP171:AP211, "✅", AY171:AY211, INDIRECT("AE" &amp; ROW()))</f>
        <v>0</v>
      </c>
      <c r="AH218" s="162">
        <f t="array" aca="1" ref="AH218" ca="1">COUNTIFS(AP171:AP211, "💲", AY171:AY211, INDIRECT("AE" &amp; ROW())) + COUNTIFS(AP171:AP211, "📦", AY171:AY211, INDIRECT("AE" &amp; ROW()))</f>
        <v>0</v>
      </c>
      <c r="AI218" s="139">
        <f t="array" aca="1" ref="AI218" ca="1">SUMIFS(AR171:AR211, AY171:AY211, INDIRECT("AE" &amp; ROW()), AP171:AP211, "💲") + SUMIFS(AR171:AR211, AY171:AY211, INDIRECT("AE" &amp; ROW()), AP171:AP211, "📦")</f>
        <v>0</v>
      </c>
      <c r="AJ218" s="66">
        <f t="array" aca="1" ref="AJ218" ca="1">(
    SUMIFS(AR171:AR211, AY171:AY211, INDIRECT("AE" &amp; ROW()), AP171:AP211, "💲") +
    SUMIFS(AR171:AR211, AY171:AY211, INDIRECT("AE" &amp; ROW()), AP171:AP211, "📦")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
        SUMIFS(AR171:AR211, AY171:AY211, INDIRECT("AE" &amp; ROW()), AP171:AP211, "💲", AS171:AS211, "Familiar") +
        SUMIFS(AR171:AR211, AY171:AY211, INDIRECT("AE" &amp; ROW()), AP171:AP211, "📦", AS171:AS211, "Familiar")
    ) / 2
)  -
(
    (
        SUMIFS(AR171:AR211, AY171:AY211, INDIRECT("AE" &amp; ROW()), AP171:AP211, "💲", AS171:AS211, "Exonerado ADH") +
        SUMIFS(AR171:AR211, AY171:AY211, INDIRECT("AE" &amp; ROW()), AP171:AP211, "📦", AS171:AS211, "Exonerado ADH")
    ) / 2
)  -
(
    (
        SUMIFS(AR171:AR211, AY171:AY211, INDIRECT("AE" &amp; ROW()), AP171:AP211, "💲", AS171:AS211, "Exonerado Doctor") +
        SUMIFS(AR171:AR211, AY171:AY211, INDIRECT("AE" &amp; ROW()), AP171:AP211, "📦", AS171:AS211, "Exonerado Doctor")
    ) / 2
)</f>
        <v>0</v>
      </c>
      <c r="AK218" s="139">
        <f t="array" aca="1" ref="AK218" ca="1">(
    SUMIFS(AR171:AR211, AY171:AY211, INDIRECT("AE" &amp; ROW()), AP171:AP211, "💲") +
    SUMIFS(AR171:AR211, AY171:AY211, INDIRECT("AE" &amp; ROW()), AP171:AP211, "📦")
) -
(
    SUMIFS(AR171:AR211, AY171:AY211, INDIRECT("AE" &amp; ROW()), AP171:AP211, "💲", AS171:AS211, "Familiar") +
    SUMIFS(AR171:AR211, AY171:AY211, INDIRECT("AE" &amp; ROW()), AP171:AP211, "📦", AS171:AS211, "Familiar")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SUMIFS(AR171:AR211, AY171:AY211, INDIRECT("AE" &amp; ROW()), AP171:AP211, "💲", AS171:AS211, "Exonerado ADH") +
    SUMIFS(AR171:AR211, AY171:AY211, INDIRECT("AE" &amp; ROW()), AP171:AP211, "📦", AS171:AS211, "Exonerado ADH")
) -
(
    (
        SUMIFS(AR171:AR211, AY171:AY211, INDIRECT("AE" &amp; ROW()), AP171:AP211, "💲", AS171:AS211, "Exonerado Doctor") +
        SUMIFS(AR171:AR211, AY171:AY211, INDIRECT("AE" &amp; ROW()), AP171:AP211, "📦", AS171:AS211, "Exonerado Doctor")
    ) / 2
) -
(
    (
        SUMIFS(AR171:AR211, AY171:AY211, INDIRECT("AE" &amp; ROW()), AP171:AP211, "💲", AS171:AS211, "") +
        SUMIFS(AR171:AR211, AY171:AY211, INDIRECT("AE" &amp; ROW()), AP171:AP211, "📦", AS171:AS211, "")
    ) / 2
)</f>
        <v>0</v>
      </c>
      <c r="AL218" s="140">
        <f t="array" aca="1" ref="AL218" ca="1">(
    SUMIFS(AR171:AR211, AY171:AY211, INDIRECT("AE" &amp; ROW()), AP171:AP211, "💲") +
    SUMIFS(AR171:AR211, AY171:AY211, INDIRECT("AE" &amp; ROW()), AP171:AP211, "📦")
) -
(
    (
        SUMIFS(AR171:AR211, AY171:AY211, INDIRECT("AE" &amp; ROW()), AP171:AP211, "💲", AS171:AS211, "Familiar") +
        SUMIFS(AR171:AR211, AY171:AY211, INDIRECT("AE" &amp; ROW()), AP171:AP211, "📦", AS171:AS211, "Familiar")
    ) / 2
) -
(
    (
        SUMIFS(AR171:AR211, AY171:AY211, INDIRECT("AE" &amp; ROW()), AP171:AP211, "💲", AS171:AS211, "Participante") +
        SUMIFS(AR171:AR211, AY171:AY211, INDIRECT("AE" &amp; ROW()), AP171:AP211, "📦", AS171:AS211, "Participante")
    ) / 2
) -
(
    (
        SUMIFS(AR171:AR211, AY171:AY211, INDIRECT("AE" &amp; ROW()), AP171:AP211, "💲", AS171:AS211, "Empleado") +
        SUMIFS(AR171:AR211, AY171:AY211, INDIRECT("AE" &amp; ROW()), AP171:AP211, "📦", AS171:AS211, "Empleado")
    ) / 2
) -
(
    (
        SUMIFS(AR171:AR211, AY171:AY211, INDIRECT("AE" &amp; ROW()), AP171:AP211, "💲", AS171:AS211, "Exonerado ADH") +
        SUMIFS(AR171:AR211, AY171:AY211, INDIRECT("AE" &amp; ROW()), AP171:AP211, "📦", AS171:AS211, "Exonerado ADH")
    ) / 2
) -
(
    SUMIFS(AR171:AR211, AY171:AY211, INDIRECT("AE" &amp; ROW()), AP171:AP211, "💲", AS171:AS211, "Exonerado Doctor") +
    SUMIFS(AR171:AR211, AY171:AY211, INDIRECT("AE" &amp; ROW()), AP171:AP211, "📦", AS171:AS211, "Exonerado Doctor")
) -
(
    (
        SUMIFS(AR171:AR211, AY171:AY211, INDIRECT("AE" &amp; ROW()), AP171:AP211, "💲", AS171:AS211, "") +
        SUMIFS(AR171:AR211, AY171:AY211, INDIRECT("AE" &amp; ROW()), AP171:AP211, "📦", AS171:AS211, "")
    ) / 2
)</f>
        <v>0</v>
      </c>
      <c r="AM218" s="56"/>
      <c r="AN218" s="56"/>
      <c r="AO218" s="56"/>
      <c r="AP218" s="56"/>
      <c r="AQ218" s="56"/>
      <c r="AR218" s="56"/>
      <c r="AS218" s="56"/>
      <c r="AT218" s="56"/>
      <c r="AU218" s="56"/>
      <c r="AV218" s="56"/>
      <c r="AW218" s="56"/>
      <c r="AX218" s="56"/>
      <c r="AY218" s="56"/>
      <c r="AZ218" s="56"/>
      <c r="BA218" s="56"/>
      <c r="BB218" s="56"/>
      <c r="BC218" s="56"/>
      <c r="BD218" s="56"/>
      <c r="BE218" s="56"/>
      <c r="BF218" s="56"/>
      <c r="BG218" s="56"/>
      <c r="BH218" s="56"/>
      <c r="BI218" s="56"/>
      <c r="BJ218" s="56"/>
      <c r="BK218" s="56"/>
      <c r="BL218" s="56"/>
      <c r="BM218" s="56"/>
      <c r="BN218" s="56"/>
    </row>
    <row r="219" spans="1:66" ht="11.25" customHeight="1">
      <c r="A219" s="222">
        <f>A215+$Q$13/1440</f>
        <v>0.83333333333333304</v>
      </c>
      <c r="B219" s="164"/>
      <c r="C219" s="204"/>
      <c r="D219" s="207"/>
      <c r="E219" s="177" t="s">
        <v>36</v>
      </c>
      <c r="F219" s="42" t="str">
        <f>IF(D219&lt;&gt;"", VLOOKUP(D219,'Base de Datos'!$A$2:$D1268,2,FALSE()),"")</f>
        <v/>
      </c>
      <c r="G219" s="204"/>
      <c r="H219" s="216"/>
      <c r="I219" s="177" t="s">
        <v>36</v>
      </c>
      <c r="J219" s="42" t="str">
        <f>IF(H219&lt;&gt;"", VLOOKUP(H219,'Base de Datos'!$A$2:$D1268,2,FALSE()),"")</f>
        <v/>
      </c>
      <c r="K219" s="204"/>
      <c r="L219" s="216"/>
      <c r="M219" s="177" t="s">
        <v>36</v>
      </c>
      <c r="N219" s="42" t="str">
        <f>IF(L219&lt;&gt;"", VLOOKUP(L219,'Base de Datos'!$A$2:$D1268,2,FALSE()),"")</f>
        <v/>
      </c>
      <c r="O219" s="165"/>
      <c r="P219" s="165"/>
      <c r="Q219" s="165"/>
      <c r="R219" s="166"/>
      <c r="S219" s="167"/>
      <c r="T219" s="45" t="s">
        <v>37</v>
      </c>
      <c r="U219" s="168"/>
      <c r="V219" s="169"/>
      <c r="W219" s="167"/>
      <c r="X219" s="45" t="s">
        <v>37</v>
      </c>
      <c r="Y219" s="168"/>
      <c r="Z219" s="169"/>
      <c r="AA219" s="167"/>
      <c r="AB219" s="45" t="s">
        <v>37</v>
      </c>
      <c r="AC219" s="168"/>
      <c r="AD219" s="56"/>
      <c r="AE219" s="232" t="s">
        <v>72</v>
      </c>
      <c r="AF219" s="230"/>
      <c r="AG219" s="90">
        <f t="array" aca="1" ref="AG219" ca="1">COUNTIFS(AP171:AP211, "💲", AY171:AY211, INDIRECT("AE" &amp; ROW())) + COUNTIFS(AP171:AP211, "📦", AY171:AY211, INDIRECT("AE" &amp; ROW())) + COUNTIFS(AP171:AP211, "✅", AY171:AY211, INDIRECT("AE" &amp; ROW()))</f>
        <v>0</v>
      </c>
      <c r="AH219" s="68">
        <f t="array" aca="1" ref="AH219" ca="1">COUNTIFS(AP171:AP211, "💲", AY171:AY211, INDIRECT("AE" &amp; ROW())) + COUNTIFS(AP171:AP211, "📦", AY171:AY211, INDIRECT("AE" &amp; ROW()))</f>
        <v>0</v>
      </c>
      <c r="AI219" s="139">
        <f t="array" aca="1" ref="AI219" ca="1">SUMIFS(AR171:AR211, AY171:AY211, INDIRECT("AE" &amp; ROW()), AP171:AP211, "💲") + SUMIFS(AR171:AR211, AY171:AY211, INDIRECT("AE" &amp; ROW()), AP171:AP211, "📦")</f>
        <v>0</v>
      </c>
      <c r="AJ219" s="139">
        <f t="array" aca="1" ref="AJ219" ca="1">(
    SUMIFS(AR171:AR211, AY171:AY211, INDIRECT("AE" &amp; ROW()), AP171:AP211, "💲") +
    SUMIFS(AR171:AR211, AY171:AY211, INDIRECT("AE" &amp; ROW()), AP171:AP211, "📦")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
        SUMIFS(AR171:AR211, AY171:AY211, INDIRECT("AE" &amp; ROW()), AP171:AP211, "💲", AS171:AS211, "Familiar") +
        SUMIFS(AR171:AR211, AY171:AY211, INDIRECT("AE" &amp; ROW()), AP171:AP211, "📦", AS171:AS211, "Familiar")
    ) / 2
)  -
(
    (
        SUMIFS(AR171:AR211, AY171:AY211, INDIRECT("AE" &amp; ROW()), AP171:AP211, "💲", AS171:AS211, "Exonerado ADH") +
        SUMIFS(AR171:AR211, AY171:AY211, INDIRECT("AE" &amp; ROW()), AP171:AP211, "📦", AS171:AS211, "Exonerado ADH")
    ) / 2
)  -
(
    (
        SUMIFS(AR171:AR211, AY171:AY211, INDIRECT("AE" &amp; ROW()), AP171:AP211, "💲", AS171:AS211, "Exonerado Doctor") +
        SUMIFS(AR171:AR211, AY171:AY211, INDIRECT("AE" &amp; ROW()), AP171:AP211, "📦", AS171:AS211, "Exonerado Doctor")
    ) / 2
)</f>
        <v>0</v>
      </c>
      <c r="AK219" s="139">
        <f t="array" aca="1" ref="AK219" ca="1">(
    SUMIFS(AR171:AR211, AY171:AY211, INDIRECT("AE" &amp; ROW()), AP171:AP211, "💲") +
    SUMIFS(AR171:AR211, AY171:AY211, INDIRECT("AE" &amp; ROW()), AP171:AP211, "📦")
) -
(
    SUMIFS(AR171:AR211, AY171:AY211, INDIRECT("AE" &amp; ROW()), AP171:AP211, "💲", AS171:AS211, "Familiar") +
    SUMIFS(AR171:AR211, AY171:AY211, INDIRECT("AE" &amp; ROW()), AP171:AP211, "📦", AS171:AS211, "Familiar")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SUMIFS(AR171:AR211, AY171:AY211, INDIRECT("AE" &amp; ROW()), AP171:AP211, "💲", AS171:AS211, "Exonerado ADH") +
    SUMIFS(AR171:AR211, AY171:AY211, INDIRECT("AE" &amp; ROW()), AP171:AP211, "📦", AS171:AS211, "Exonerado ADH")
) -
(
    (
        SUMIFS(AR171:AR211, AY171:AY211, INDIRECT("AE" &amp; ROW()), AP171:AP211, "💲", AS171:AS211, "Exonerado Doctor") +
        SUMIFS(AR171:AR211, AY171:AY211, INDIRECT("AE" &amp; ROW()), AP171:AP211, "📦", AS171:AS211, "Exonerado Doctor")
    ) / 2
) -
(
    (
        SUMIFS(AR171:AR211, AY171:AY211, INDIRECT("AE" &amp; ROW()), AP171:AP211, "💲", AS171:AS211, "") +
        SUMIFS(AR171:AR211, AY171:AY211, INDIRECT("AE" &amp; ROW()), AP171:AP211, "📦", AS171:AS211, "")
    ) / 2
)</f>
        <v>0</v>
      </c>
      <c r="AL219" s="140">
        <f t="array" aca="1" ref="AL219" ca="1">(
    SUMIFS(AR171:AR211, AY171:AY211, INDIRECT("AE" &amp; ROW()), AP171:AP211, "💲") +
    SUMIFS(AR171:AR211, AY171:AY211, INDIRECT("AE" &amp; ROW()), AP171:AP211, "📦")
) -
(
    (
        SUMIFS(AR171:AR211, AY171:AY211, INDIRECT("AE" &amp; ROW()), AP171:AP211, "💲", AS171:AS211, "Familiar") +
        SUMIFS(AR171:AR211, AY171:AY211, INDIRECT("AE" &amp; ROW()), AP171:AP211, "📦", AS171:AS211, "Familiar")
    ) / 2
) -
(
    (
        SUMIFS(AR171:AR211, AY171:AY211, INDIRECT("AE" &amp; ROW()), AP171:AP211, "💲", AS171:AS211, "Participante") +
        SUMIFS(AR171:AR211, AY171:AY211, INDIRECT("AE" &amp; ROW()), AP171:AP211, "📦", AS171:AS211, "Participante")
    ) / 2
) -
(
    (
        SUMIFS(AR171:AR211, AY171:AY211, INDIRECT("AE" &amp; ROW()), AP171:AP211, "💲", AS171:AS211, "Empleado") +
        SUMIFS(AR171:AR211, AY171:AY211, INDIRECT("AE" &amp; ROW()), AP171:AP211, "📦", AS171:AS211, "Empleado")
    ) / 2
) -
(
    (
        SUMIFS(AR171:AR211, AY171:AY211, INDIRECT("AE" &amp; ROW()), AP171:AP211, "💲", AS171:AS211, "Exonerado ADH") +
        SUMIFS(AR171:AR211, AY171:AY211, INDIRECT("AE" &amp; ROW()), AP171:AP211, "📦", AS171:AS211, "Exonerado ADH")
    ) / 2
) -
(
    SUMIFS(AR171:AR211, AY171:AY211, INDIRECT("AE" &amp; ROW()), AP171:AP211, "💲", AS171:AS211, "Exonerado Doctor") +
    SUMIFS(AR171:AR211, AY171:AY211, INDIRECT("AE" &amp; ROW()), AP171:AP211, "📦", AS171:AS211, "Exonerado Doctor")
) -
(
    (
        SUMIFS(AR171:AR211, AY171:AY211, INDIRECT("AE" &amp; ROW()), AP171:AP211, "💲", AS171:AS211, "") +
        SUMIFS(AR171:AR211, AY171:AY211, INDIRECT("AE" &amp; ROW()), AP171:AP211, "📦", AS171:AS211, "")
    ) / 2
)</f>
        <v>0</v>
      </c>
      <c r="AM219" s="56"/>
      <c r="AN219" s="56"/>
      <c r="AO219" s="56"/>
      <c r="AP219" s="56"/>
      <c r="AQ219" s="56"/>
      <c r="AR219" s="56"/>
      <c r="AS219" s="56"/>
      <c r="AT219" s="56"/>
      <c r="AU219" s="56"/>
      <c r="AV219" s="56"/>
      <c r="AW219" s="56"/>
      <c r="AX219" s="56"/>
      <c r="AY219" s="56"/>
      <c r="AZ219" s="56"/>
      <c r="BA219" s="56"/>
      <c r="BB219" s="56"/>
      <c r="BC219" s="56"/>
      <c r="BD219" s="56"/>
      <c r="BE219" s="56"/>
      <c r="BF219" s="56"/>
      <c r="BG219" s="56"/>
      <c r="BH219" s="56"/>
      <c r="BI219" s="56"/>
      <c r="BJ219" s="56"/>
      <c r="BK219" s="56"/>
      <c r="BL219" s="56"/>
      <c r="BM219" s="56"/>
      <c r="BN219" s="56"/>
    </row>
    <row r="220" spans="1:66" ht="11.25" customHeight="1">
      <c r="A220" s="220"/>
      <c r="B220" s="164"/>
      <c r="C220" s="205"/>
      <c r="D220" s="208"/>
      <c r="E220" s="178" t="s">
        <v>42</v>
      </c>
      <c r="F220" s="58" t="str">
        <f>IF(D219&lt;&gt;"", VLOOKUP(D219,'Base de Datos'!$A$2:$D1268,3,FALSE()),"")</f>
        <v/>
      </c>
      <c r="G220" s="205"/>
      <c r="H220" s="208"/>
      <c r="I220" s="178" t="s">
        <v>42</v>
      </c>
      <c r="J220" s="58" t="str">
        <f>IF(H219&lt;&gt;"", VLOOKUP(H219,'Base de Datos'!$A$2:$D1268,3,FALSE()),"")</f>
        <v/>
      </c>
      <c r="K220" s="205"/>
      <c r="L220" s="208"/>
      <c r="M220" s="178" t="s">
        <v>42</v>
      </c>
      <c r="N220" s="58" t="str">
        <f>IF(L219&lt;&gt;"", VLOOKUP(L219,'Base de Datos'!$A$2:$D1268,3,FALSE()),"")</f>
        <v/>
      </c>
      <c r="O220" s="165"/>
      <c r="P220" s="165"/>
      <c r="Q220" s="165"/>
      <c r="R220" s="166"/>
      <c r="S220" s="231"/>
      <c r="T220" s="230"/>
      <c r="U220" s="170"/>
      <c r="V220" s="169"/>
      <c r="W220" s="231"/>
      <c r="X220" s="230"/>
      <c r="Y220" s="170"/>
      <c r="Z220" s="169"/>
      <c r="AA220" s="231"/>
      <c r="AB220" s="230"/>
      <c r="AC220" s="170"/>
      <c r="AD220" s="56"/>
      <c r="AE220" s="232" t="s">
        <v>75</v>
      </c>
      <c r="AF220" s="230"/>
      <c r="AG220" s="90">
        <f t="array" aca="1" ref="AG220" ca="1">COUNTIFS(AP171:AP211, "💲", AY171:AY211, INDIRECT("AE" &amp; ROW())) + COUNTIFS(AP171:AP211, "📦", AY171:AY211, INDIRECT("AE" &amp; ROW())) + COUNTIFS(AP171:AP211, "✅", AY171:AY211, INDIRECT("AE" &amp; ROW()))</f>
        <v>0</v>
      </c>
      <c r="AH220" s="68">
        <f t="array" aca="1" ref="AH220" ca="1">COUNTIFS(AP171:AP211, "💲", AY171:AY211, INDIRECT("AE" &amp; ROW())) + COUNTIFS(AP171:AP211, "📦", AY171:AY211, INDIRECT("AE" &amp; ROW()))</f>
        <v>0</v>
      </c>
      <c r="AI220" s="139">
        <f t="array" aca="1" ref="AI220" ca="1">SUMIFS(AR171:AR211, AY171:AY211, INDIRECT("AE" &amp; ROW()), AP171:AP211, "💲") + SUMIFS(AR171:AR211, AY171:AY211, INDIRECT("AE" &amp; ROW()), AP171:AP211, "📦")</f>
        <v>0</v>
      </c>
      <c r="AJ220" s="139">
        <f t="array" aca="1" ref="AJ220" ca="1">(
    SUMIFS(AR171:AR211, AY171:AY211, INDIRECT("AE" &amp; ROW()), AP171:AP211, "💲") +
    SUMIFS(AR171:AR211, AY171:AY211, INDIRECT("AE" &amp; ROW()), AP171:AP211, "📦")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
        SUMIFS(AR171:AR211, AY171:AY211, INDIRECT("AE" &amp; ROW()), AP171:AP211, "💲", AS171:AS211, "Familiar") +
        SUMIFS(AR171:AR211, AY171:AY211, INDIRECT("AE" &amp; ROW()), AP171:AP211, "📦", AS171:AS211, "Familiar")
    ) / 2
)  -
(
    (
        SUMIFS(AR171:AR211, AY171:AY211, INDIRECT("AE" &amp; ROW()), AP171:AP211, "💲", AS171:AS211, "Exonerado ADH") +
        SUMIFS(AR171:AR211, AY171:AY211, INDIRECT("AE" &amp; ROW()), AP171:AP211, "📦", AS171:AS211, "Exonerado ADH")
    ) / 2
)  -
(
    (
        SUMIFS(AR171:AR211, AY171:AY211, INDIRECT("AE" &amp; ROW()), AP171:AP211, "💲", AS171:AS211, "Exonerado Doctor") +
        SUMIFS(AR171:AR211, AY171:AY211, INDIRECT("AE" &amp; ROW()), AP171:AP211, "📦", AS171:AS211, "Exonerado Doctor")
    ) / 2
)</f>
        <v>0</v>
      </c>
      <c r="AK220" s="139">
        <f t="array" aca="1" ref="AK220" ca="1">(
    SUMIFS(AR171:AR211, AY171:AY211, INDIRECT("AE" &amp; ROW()), AP171:AP211, "💲") +
    SUMIFS(AR171:AR211, AY171:AY211, INDIRECT("AE" &amp; ROW()), AP171:AP211, "📦")
) -
(
    SUMIFS(AR171:AR211, AY171:AY211, INDIRECT("AE" &amp; ROW()), AP171:AP211, "💲", AS171:AS211, "Familiar") +
    SUMIFS(AR171:AR211, AY171:AY211, INDIRECT("AE" &amp; ROW()), AP171:AP211, "📦", AS171:AS211, "Familiar")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SUMIFS(AR171:AR211, AY171:AY211, INDIRECT("AE" &amp; ROW()), AP171:AP211, "💲", AS171:AS211, "Exonerado ADH") +
    SUMIFS(AR171:AR211, AY171:AY211, INDIRECT("AE" &amp; ROW()), AP171:AP211, "📦", AS171:AS211, "Exonerado ADH")
) -
(
    (
        SUMIFS(AR171:AR211, AY171:AY211, INDIRECT("AE" &amp; ROW()), AP171:AP211, "💲", AS171:AS211, "Exonerado Doctor") +
        SUMIFS(AR171:AR211, AY171:AY211, INDIRECT("AE" &amp; ROW()), AP171:AP211, "📦", AS171:AS211, "Exonerado Doctor")
    ) / 2
) -
(
    (
        SUMIFS(AR171:AR211, AY171:AY211, INDIRECT("AE" &amp; ROW()), AP171:AP211, "💲", AS171:AS211, "") +
        SUMIFS(AR171:AR211, AY171:AY211, INDIRECT("AE" &amp; ROW()), AP171:AP211, "📦", AS171:AS211, "")
    ) / 2
)</f>
        <v>0</v>
      </c>
      <c r="AL220" s="140">
        <f t="array" aca="1" ref="AL220" ca="1">(
    SUMIFS(AR171:AR211, AY171:AY211, INDIRECT("AE" &amp; ROW()), AP171:AP211, "💲") +
    SUMIFS(AR171:AR211, AY171:AY211, INDIRECT("AE" &amp; ROW()), AP171:AP211, "📦")
) -
(
    (
        SUMIFS(AR171:AR211, AY171:AY211, INDIRECT("AE" &amp; ROW()), AP171:AP211, "💲", AS171:AS211, "Familiar") +
        SUMIFS(AR171:AR211, AY171:AY211, INDIRECT("AE" &amp; ROW()), AP171:AP211, "📦", AS171:AS211, "Familiar")
    ) / 2
) -
(
    (
        SUMIFS(AR171:AR211, AY171:AY211, INDIRECT("AE" &amp; ROW()), AP171:AP211, "💲", AS171:AS211, "Participante") +
        SUMIFS(AR171:AR211, AY171:AY211, INDIRECT("AE" &amp; ROW()), AP171:AP211, "📦", AS171:AS211, "Participante")
    ) / 2
) -
(
    (
        SUMIFS(AR171:AR211, AY171:AY211, INDIRECT("AE" &amp; ROW()), AP171:AP211, "💲", AS171:AS211, "Empleado") +
        SUMIFS(AR171:AR211, AY171:AY211, INDIRECT("AE" &amp; ROW()), AP171:AP211, "📦", AS171:AS211, "Empleado")
    ) / 2
) -
(
    (
        SUMIFS(AR171:AR211, AY171:AY211, INDIRECT("AE" &amp; ROW()), AP171:AP211, "💲", AS171:AS211, "Exonerado ADH") +
        SUMIFS(AR171:AR211, AY171:AY211, INDIRECT("AE" &amp; ROW()), AP171:AP211, "📦", AS171:AS211, "Exonerado ADH")
    ) / 2
) -
(
    SUMIFS(AR171:AR211, AY171:AY211, INDIRECT("AE" &amp; ROW()), AP171:AP211, "💲", AS171:AS211, "Exonerado Doctor") +
    SUMIFS(AR171:AR211, AY171:AY211, INDIRECT("AE" &amp; ROW()), AP171:AP211, "📦", AS171:AS211, "Exonerado Doctor")
) -
(
    (
        SUMIFS(AR171:AR211, AY171:AY211, INDIRECT("AE" &amp; ROW()), AP171:AP211, "💲", AS171:AS211, "") +
        SUMIFS(AR171:AR211, AY171:AY211, INDIRECT("AE" &amp; ROW()), AP171:AP211, "📦", AS171:AS211, "")
    ) / 2
)</f>
        <v>0</v>
      </c>
      <c r="AM220" s="56"/>
      <c r="AN220" s="56"/>
      <c r="AO220" s="56"/>
      <c r="AP220" s="56"/>
      <c r="AQ220" s="56"/>
      <c r="AR220" s="56"/>
      <c r="AS220" s="56"/>
      <c r="AT220" s="56"/>
      <c r="AU220" s="56"/>
      <c r="AV220" s="56"/>
      <c r="AW220" s="56"/>
      <c r="AX220" s="56"/>
      <c r="AY220" s="56"/>
      <c r="AZ220" s="56"/>
      <c r="BA220" s="56"/>
      <c r="BB220" s="56"/>
      <c r="BC220" s="56"/>
      <c r="BD220" s="56"/>
      <c r="BE220" s="56"/>
      <c r="BF220" s="56"/>
      <c r="BG220" s="56"/>
      <c r="BH220" s="56"/>
      <c r="BI220" s="56"/>
      <c r="BJ220" s="56"/>
      <c r="BK220" s="56"/>
      <c r="BL220" s="56"/>
      <c r="BM220" s="56"/>
      <c r="BN220" s="56"/>
    </row>
    <row r="221" spans="1:66" ht="11.25" customHeight="1">
      <c r="A221" s="220"/>
      <c r="B221" s="164"/>
      <c r="C221" s="205"/>
      <c r="D221" s="208"/>
      <c r="E221" s="178" t="s">
        <v>44</v>
      </c>
      <c r="F221" s="58" t="str">
        <f>IF(D219&lt;&gt;"", VLOOKUP(D219,'Base de Datos'!$A$2:$D1268,4,FALSE()),"")</f>
        <v/>
      </c>
      <c r="G221" s="205"/>
      <c r="H221" s="208"/>
      <c r="I221" s="178" t="s">
        <v>44</v>
      </c>
      <c r="J221" s="58" t="str">
        <f>IF(H219&lt;&gt;"", VLOOKUP(H219,'Base de Datos'!$A$2:$D1268,4,FALSE()),"")</f>
        <v/>
      </c>
      <c r="K221" s="205"/>
      <c r="L221" s="208"/>
      <c r="M221" s="178" t="s">
        <v>44</v>
      </c>
      <c r="N221" s="58" t="str">
        <f>IF(L219&lt;&gt;"", VLOOKUP(L219,'Base de Datos'!$A$2:$D1268,4,FALSE()),"")</f>
        <v/>
      </c>
      <c r="O221" s="165"/>
      <c r="P221" s="165"/>
      <c r="Q221" s="165"/>
      <c r="R221" s="166"/>
      <c r="S221" s="231"/>
      <c r="T221" s="230"/>
      <c r="U221" s="170"/>
      <c r="V221" s="169"/>
      <c r="W221" s="231"/>
      <c r="X221" s="230"/>
      <c r="Y221" s="170"/>
      <c r="Z221" s="169"/>
      <c r="AA221" s="231"/>
      <c r="AB221" s="230"/>
      <c r="AC221" s="170"/>
      <c r="AD221" s="56"/>
      <c r="AE221" s="232" t="s">
        <v>77</v>
      </c>
      <c r="AF221" s="230"/>
      <c r="AG221" s="90">
        <f t="array" aca="1" ref="AG221" ca="1">COUNTIFS(AP171:AP211, "💲", AY171:AY211, INDIRECT("AE" &amp; ROW())) + COUNTIFS(AP171:AP211, "📦", AY171:AY211, INDIRECT("AE" &amp; ROW())) + COUNTIFS(AP171:AP211, "✅", AY171:AY211, INDIRECT("AE" &amp; ROW()))</f>
        <v>0</v>
      </c>
      <c r="AH221" s="68">
        <f t="array" aca="1" ref="AH221" ca="1">COUNTIFS(AP171:AP211, "💲", AY171:AY211, INDIRECT("AE" &amp; ROW())) + COUNTIFS(AP171:AP211, "📦", AY171:AY211, INDIRECT("AE" &amp; ROW()))</f>
        <v>0</v>
      </c>
      <c r="AI221" s="139">
        <f t="array" aca="1" ref="AI221" ca="1">SUMIFS(AR171:AR211, AY171:AY211, INDIRECT("AE" &amp; ROW()), AP171:AP211, "💲") + SUMIFS(AR171:AR211, AY171:AY211, INDIRECT("AE" &amp; ROW()), AP171:AP211, "📦")</f>
        <v>0</v>
      </c>
      <c r="AJ221" s="139">
        <f t="array" aca="1" ref="AJ221" ca="1">(
    SUMIFS(AR171:AR211, AY171:AY211, INDIRECT("AE" &amp; ROW()), AP171:AP211, "💲") +
    SUMIFS(AR171:AR211, AY171:AY211, INDIRECT("AE" &amp; ROW()), AP171:AP211, "📦")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
        SUMIFS(AR171:AR211, AY171:AY211, INDIRECT("AE" &amp; ROW()), AP171:AP211, "💲", AS171:AS211, "Familiar") +
        SUMIFS(AR171:AR211, AY171:AY211, INDIRECT("AE" &amp; ROW()), AP171:AP211, "📦", AS171:AS211, "Familiar")
    ) / 2
)  -
(
    (
        SUMIFS(AR171:AR211, AY171:AY211, INDIRECT("AE" &amp; ROW()), AP171:AP211, "💲", AS171:AS211, "Exonerado ADH") +
        SUMIFS(AR171:AR211, AY171:AY211, INDIRECT("AE" &amp; ROW()), AP171:AP211, "📦", AS171:AS211, "Exonerado ADH")
    ) / 2
)  -
(
    (
        SUMIFS(AR171:AR211, AY171:AY211, INDIRECT("AE" &amp; ROW()), AP171:AP211, "💲", AS171:AS211, "Exonerado Doctor") +
        SUMIFS(AR171:AR211, AY171:AY211, INDIRECT("AE" &amp; ROW()), AP171:AP211, "📦", AS171:AS211, "Exonerado Doctor")
    ) / 2
)</f>
        <v>0</v>
      </c>
      <c r="AK221" s="139">
        <f t="array" aca="1" ref="AK221" ca="1">(
    SUMIFS(AR171:AR211, AY171:AY211, INDIRECT("AE" &amp; ROW()), AP171:AP211, "💲") +
    SUMIFS(AR171:AR211, AY171:AY211, INDIRECT("AE" &amp; ROW()), AP171:AP211, "📦")
) -
(
    SUMIFS(AR171:AR211, AY171:AY211, INDIRECT("AE" &amp; ROW()), AP171:AP211, "💲", AS171:AS211, "Familiar") +
    SUMIFS(AR171:AR211, AY171:AY211, INDIRECT("AE" &amp; ROW()), AP171:AP211, "📦", AS171:AS211, "Familiar")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SUMIFS(AR171:AR211, AY171:AY211, INDIRECT("AE" &amp; ROW()), AP171:AP211, "💲", AS171:AS211, "Exonerado ADH") +
    SUMIFS(AR171:AR211, AY171:AY211, INDIRECT("AE" &amp; ROW()), AP171:AP211, "📦", AS171:AS211, "Exonerado ADH")
) -
(
    (
        SUMIFS(AR171:AR211, AY171:AY211, INDIRECT("AE" &amp; ROW()), AP171:AP211, "💲", AS171:AS211, "Exonerado Doctor") +
        SUMIFS(AR171:AR211, AY171:AY211, INDIRECT("AE" &amp; ROW()), AP171:AP211, "📦", AS171:AS211, "Exonerado Doctor")
    ) / 2
) -
(
    (
        SUMIFS(AR171:AR211, AY171:AY211, INDIRECT("AE" &amp; ROW()), AP171:AP211, "💲", AS171:AS211, "") +
        SUMIFS(AR171:AR211, AY171:AY211, INDIRECT("AE" &amp; ROW()), AP171:AP211, "📦", AS171:AS211, "")
    ) / 2
)</f>
        <v>0</v>
      </c>
      <c r="AL221" s="140">
        <f t="array" aca="1" ref="AL221" ca="1">(
    SUMIFS(AR171:AR211, AY171:AY211, INDIRECT("AE" &amp; ROW()), AP171:AP211, "💲") +
    SUMIFS(AR171:AR211, AY171:AY211, INDIRECT("AE" &amp; ROW()), AP171:AP211, "📦")
) -
(
    (
        SUMIFS(AR171:AR211, AY171:AY211, INDIRECT("AE" &amp; ROW()), AP171:AP211, "💲", AS171:AS211, "Familiar") +
        SUMIFS(AR171:AR211, AY171:AY211, INDIRECT("AE" &amp; ROW()), AP171:AP211, "📦", AS171:AS211, "Familiar")
    ) / 2
) -
(
    (
        SUMIFS(AR171:AR211, AY171:AY211, INDIRECT("AE" &amp; ROW()), AP171:AP211, "💲", AS171:AS211, "Participante") +
        SUMIFS(AR171:AR211, AY171:AY211, INDIRECT("AE" &amp; ROW()), AP171:AP211, "📦", AS171:AS211, "Participante")
    ) / 2
) -
(
    (
        SUMIFS(AR171:AR211, AY171:AY211, INDIRECT("AE" &amp; ROW()), AP171:AP211, "💲", AS171:AS211, "Empleado") +
        SUMIFS(AR171:AR211, AY171:AY211, INDIRECT("AE" &amp; ROW()), AP171:AP211, "📦", AS171:AS211, "Empleado")
    ) / 2
) -
(
    (
        SUMIFS(AR171:AR211, AY171:AY211, INDIRECT("AE" &amp; ROW()), AP171:AP211, "💲", AS171:AS211, "Exonerado ADH") +
        SUMIFS(AR171:AR211, AY171:AY211, INDIRECT("AE" &amp; ROW()), AP171:AP211, "📦", AS171:AS211, "Exonerado ADH")
    ) / 2
) -
(
    SUMIFS(AR171:AR211, AY171:AY211, INDIRECT("AE" &amp; ROW()), AP171:AP211, "💲", AS171:AS211, "Exonerado Doctor") +
    SUMIFS(AR171:AR211, AY171:AY211, INDIRECT("AE" &amp; ROW()), AP171:AP211, "📦", AS171:AS211, "Exonerado Doctor")
) -
(
    (
        SUMIFS(AR171:AR211, AY171:AY211, INDIRECT("AE" &amp; ROW()), AP171:AP211, "💲", AS171:AS211, "") +
        SUMIFS(AR171:AR211, AY171:AY211, INDIRECT("AE" &amp; ROW()), AP171:AP211, "📦", AS171:AS211, "")
    ) / 2
)</f>
        <v>0</v>
      </c>
      <c r="AM221" s="56"/>
      <c r="AN221" s="56"/>
      <c r="AO221" s="56"/>
      <c r="AP221" s="56"/>
      <c r="AQ221" s="56"/>
      <c r="AR221" s="56"/>
      <c r="AS221" s="56"/>
      <c r="AT221" s="56"/>
      <c r="AU221" s="56"/>
      <c r="AV221" s="56"/>
      <c r="AW221" s="56"/>
      <c r="AX221" s="56"/>
      <c r="AY221" s="56"/>
      <c r="AZ221" s="56"/>
      <c r="BA221" s="56"/>
      <c r="BB221" s="56"/>
      <c r="BC221" s="56"/>
      <c r="BD221" s="56"/>
      <c r="BE221" s="56"/>
      <c r="BF221" s="56"/>
      <c r="BG221" s="56"/>
      <c r="BH221" s="56"/>
      <c r="BI221" s="56"/>
      <c r="BJ221" s="56"/>
      <c r="BK221" s="56"/>
      <c r="BL221" s="56"/>
      <c r="BM221" s="56"/>
      <c r="BN221" s="56"/>
    </row>
    <row r="222" spans="1:66" ht="11.25" customHeight="1">
      <c r="A222" s="221"/>
      <c r="B222" s="164"/>
      <c r="C222" s="206"/>
      <c r="D222" s="209"/>
      <c r="E222" s="179" t="s">
        <v>46</v>
      </c>
      <c r="F222" s="180"/>
      <c r="G222" s="206"/>
      <c r="H222" s="209"/>
      <c r="I222" s="179" t="s">
        <v>46</v>
      </c>
      <c r="J222" s="180"/>
      <c r="K222" s="206"/>
      <c r="L222" s="209"/>
      <c r="M222" s="179" t="s">
        <v>46</v>
      </c>
      <c r="N222" s="180"/>
      <c r="O222" s="165"/>
      <c r="P222" s="165"/>
      <c r="Q222" s="165"/>
      <c r="R222" s="166"/>
      <c r="S222" s="227" t="str">
        <f>IF(OR(S219="Empleado",S219="Familiar"),"Nombre del Empleado","N° Factura")</f>
        <v>N° Factura</v>
      </c>
      <c r="T222" s="228"/>
      <c r="U222" s="89"/>
      <c r="V222" s="169"/>
      <c r="W222" s="227" t="str">
        <f>IF(OR(W219="Empleado",W219="Familiar"),"Nombre del Empleado","N° Factura")</f>
        <v>N° Factura</v>
      </c>
      <c r="X222" s="228"/>
      <c r="Y222" s="89"/>
      <c r="Z222" s="169"/>
      <c r="AA222" s="227" t="str">
        <f>IF(OR(AA219="Empleado",AA219="Familiar"),"Nombre del Empleado","N° Factura")</f>
        <v>N° Factura</v>
      </c>
      <c r="AB222" s="228"/>
      <c r="AC222" s="89"/>
      <c r="AD222" s="56"/>
      <c r="AE222" s="233" t="s">
        <v>80</v>
      </c>
      <c r="AF222" s="228"/>
      <c r="AG222" s="143">
        <f t="array" aca="1" ref="AG222" ca="1">COUNTIFS(AP171:AP211, "💲", AY171:AY211, INDIRECT("AE" &amp; ROW())) + COUNTIFS(AP171:AP211, "📦", AY171:AY211, INDIRECT("AE" &amp; ROW())) + COUNTIFS(AP171:AP211, "✅", AY171:AY211, INDIRECT("AE" &amp; ROW()))</f>
        <v>1</v>
      </c>
      <c r="AH222" s="144">
        <f t="array" aca="1" ref="AH222" ca="1">COUNTIFS(AP171:AP211, "💲", AY171:AY211, INDIRECT("AE" &amp; ROW())) + COUNTIFS(AP171:AP211, "📦", AY171:AY211, INDIRECT("AE" &amp; ROW()))</f>
        <v>1</v>
      </c>
      <c r="AI222" s="145">
        <f t="array" aca="1" ref="AI222" ca="1">SUMIFS(AR171:AR211, AY171:AY211, INDIRECT("AE" &amp; ROW()), AP171:AP211, "💲") + SUMIFS(AR171:AR211, AY171:AY211, INDIRECT("AE" &amp; ROW()), AP171:AP211, "📦")</f>
        <v>50</v>
      </c>
      <c r="AJ222" s="145">
        <f t="array" aca="1" ref="AJ222" ca="1">(
    SUMIFS(AR171:AR211, AY171:AY211, INDIRECT("AE" &amp; ROW()), AP171:AP211, "💲") +
    SUMIFS(AR171:AR211, AY171:AY211, INDIRECT("AE" &amp; ROW()), AP171:AP211, "📦")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
        SUMIFS(AR171:AR211, AY171:AY211, INDIRECT("AE" &amp; ROW()), AP171:AP211, "💲", AS171:AS211, "Familiar") +
        SUMIFS(AR171:AR211, AY171:AY211, INDIRECT("AE" &amp; ROW()), AP171:AP211, "📦", AS171:AS211, "Familiar")
    ) / 2
)  -
(
    (
        SUMIFS(AR171:AR211, AY171:AY211, INDIRECT("AE" &amp; ROW()), AP171:AP211, "💲", AS171:AS211, "Exonerado ADH") +
        SUMIFS(AR171:AR211, AY171:AY211, INDIRECT("AE" &amp; ROW()), AP171:AP211, "📦", AS171:AS211, "Exonerado ADH")
    ) / 2
)  -
(
    (
        SUMIFS(AR171:AR211, AY171:AY211, INDIRECT("AE" &amp; ROW()), AP171:AP211, "💲", AS171:AS211, "Exonerado Doctor") +
        SUMIFS(AR171:AR211, AY171:AY211, INDIRECT("AE" &amp; ROW()), AP171:AP211, "📦", AS171:AS211, "Exonerado Doctor")
    ) / 2
)</f>
        <v>0</v>
      </c>
      <c r="AK222" s="145">
        <f t="array" aca="1" ref="AK222" ca="1">(
    SUMIFS(AR171:AR211, AY171:AY211, INDIRECT("AE" &amp; ROW()), AP171:AP211, "💲") +
    SUMIFS(AR171:AR211, AY171:AY211, INDIRECT("AE" &amp; ROW()), AP171:AP211, "📦")
) -
(
    SUMIFS(AR171:AR211, AY171:AY211, INDIRECT("AE" &amp; ROW()), AP171:AP211, "💲", AS171:AS211, "Familiar") +
    SUMIFS(AR171:AR211, AY171:AY211, INDIRECT("AE" &amp; ROW()), AP171:AP211, "📦", AS171:AS211, "Familiar")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SUMIFS(AR171:AR211, AY171:AY211, INDIRECT("AE" &amp; ROW()), AP171:AP211, "💲", AS171:AS211, "Exonerado ADH") +
    SUMIFS(AR171:AR211, AY171:AY211, INDIRECT("AE" &amp; ROW()), AP171:AP211, "📦", AS171:AS211, "Exonerado ADH")
) -
(
    (
        SUMIFS(AR171:AR211, AY171:AY211, INDIRECT("AE" &amp; ROW()), AP171:AP211, "💲", AS171:AS211, "Exonerado Doctor") +
        SUMIFS(AR171:AR211, AY171:AY211, INDIRECT("AE" &amp; ROW()), AP171:AP211, "📦", AS171:AS211, "Exonerado Doctor")
    ) / 2
) -
(
    (
        SUMIFS(AR171:AR211, AY171:AY211, INDIRECT("AE" &amp; ROW()), AP171:AP211, "💲", AS171:AS211, "") +
        SUMIFS(AR171:AR211, AY171:AY211, INDIRECT("AE" &amp; ROW()), AP171:AP211, "📦", AS171:AS211, "")
    ) / 2
)</f>
        <v>0</v>
      </c>
      <c r="AL222" s="146">
        <f t="array" aca="1" ref="AL222" ca="1">(
    SUMIFS(AR171:AR211, AY171:AY211, INDIRECT("AE" &amp; ROW()), AP171:AP211, "💲") +
    SUMIFS(AR171:AR211, AY171:AY211, INDIRECT("AE" &amp; ROW()), AP171:AP211, "📦")
) -
(
    (
        SUMIFS(AR171:AR211, AY171:AY211, INDIRECT("AE" &amp; ROW()), AP171:AP211, "💲", AS171:AS211, "Familiar") +
        SUMIFS(AR171:AR211, AY171:AY211, INDIRECT("AE" &amp; ROW()), AP171:AP211, "📦", AS171:AS211, "Familiar")
    ) / 2
) -
(
    (
        SUMIFS(AR171:AR211, AY171:AY211, INDIRECT("AE" &amp; ROW()), AP171:AP211, "💲", AS171:AS211, "Participante") +
        SUMIFS(AR171:AR211, AY171:AY211, INDIRECT("AE" &amp; ROW()), AP171:AP211, "📦", AS171:AS211, "Participante")
    ) / 2
) -
(
    (
        SUMIFS(AR171:AR211, AY171:AY211, INDIRECT("AE" &amp; ROW()), AP171:AP211, "💲", AS171:AS211, "Empleado") +
        SUMIFS(AR171:AR211, AY171:AY211, INDIRECT("AE" &amp; ROW()), AP171:AP211, "📦", AS171:AS211, "Empleado")
    ) / 2
) -
(
    (
        SUMIFS(AR171:AR211, AY171:AY211, INDIRECT("AE" &amp; ROW()), AP171:AP211, "💲", AS171:AS211, "Exonerado ADH") +
        SUMIFS(AR171:AR211, AY171:AY211, INDIRECT("AE" &amp; ROW()), AP171:AP211, "📦", AS171:AS211, "Exonerado ADH")
    ) / 2
) -
(
    SUMIFS(AR171:AR211, AY171:AY211, INDIRECT("AE" &amp; ROW()), AP171:AP211, "💲", AS171:AS211, "Exonerado Doctor") +
    SUMIFS(AR171:AR211, AY171:AY211, INDIRECT("AE" &amp; ROW()), AP171:AP211, "📦", AS171:AS211, "Exonerado Doctor")
) -
(
    (
        SUMIFS(AR171:AR211, AY171:AY211, INDIRECT("AE" &amp; ROW()), AP171:AP211, "💲", AS171:AS211, "") +
        SUMIFS(AR171:AR211, AY171:AY211, INDIRECT("AE" &amp; ROW()), AP171:AP211, "📦", AS171:AS211, "")
    ) / 2
)</f>
        <v>25</v>
      </c>
      <c r="AM222" s="56"/>
      <c r="AN222" s="56"/>
      <c r="AO222" s="56"/>
      <c r="AP222" s="56"/>
      <c r="AQ222" s="56"/>
      <c r="AR222" s="56"/>
      <c r="AS222" s="56"/>
      <c r="AT222" s="56"/>
      <c r="AU222" s="56"/>
      <c r="AV222" s="56"/>
      <c r="AW222" s="56"/>
      <c r="AX222" s="56"/>
      <c r="AY222" s="56"/>
      <c r="AZ222" s="56"/>
      <c r="BA222" s="56"/>
      <c r="BB222" s="56"/>
      <c r="BC222" s="56"/>
      <c r="BD222" s="56"/>
      <c r="BE222" s="56"/>
      <c r="BF222" s="56"/>
      <c r="BG222" s="56"/>
      <c r="BH222" s="56"/>
      <c r="BI222" s="56"/>
      <c r="BJ222" s="56"/>
      <c r="BK222" s="56"/>
      <c r="BL222" s="56"/>
      <c r="BM222" s="56"/>
      <c r="BN222" s="56"/>
    </row>
    <row r="223" spans="1:66" ht="11.25" customHeight="1">
      <c r="A223" s="3"/>
      <c r="B223" s="3"/>
      <c r="C223" s="3"/>
      <c r="D223" s="3"/>
      <c r="E223" s="3"/>
      <c r="F223" s="3"/>
      <c r="G223" s="3"/>
      <c r="H223" s="3"/>
      <c r="I223" s="3"/>
      <c r="J223" s="3"/>
      <c r="K223" s="3"/>
      <c r="L223" s="3"/>
      <c r="M223" s="3"/>
      <c r="N223" s="3"/>
      <c r="O223" s="1"/>
      <c r="P223" s="3"/>
      <c r="Q223" s="3"/>
      <c r="R223" s="15"/>
      <c r="S223" s="16"/>
      <c r="T223" s="16"/>
      <c r="U223" s="173"/>
      <c r="V223" s="6"/>
      <c r="W223" s="16"/>
      <c r="X223" s="16"/>
      <c r="Y223" s="173"/>
      <c r="Z223" s="48"/>
      <c r="AA223" s="173"/>
      <c r="AB223" s="173"/>
      <c r="AC223" s="173"/>
      <c r="AD223" s="174"/>
      <c r="AI223" s="148">
        <f t="shared" ref="AI223:AL223" ca="1" si="154">SUM(AI208:AI221)</f>
        <v>100</v>
      </c>
      <c r="AJ223" s="148">
        <f t="shared" ca="1" si="154"/>
        <v>100</v>
      </c>
      <c r="AK223" s="148">
        <f t="shared" ca="1" si="154"/>
        <v>100</v>
      </c>
      <c r="AL223" s="148">
        <f t="shared" ca="1" si="154"/>
        <v>100</v>
      </c>
      <c r="AM223" s="174"/>
      <c r="AN223" s="174"/>
      <c r="AO223" s="174"/>
      <c r="AP223" s="174"/>
      <c r="AQ223" s="174"/>
      <c r="AR223" s="174"/>
      <c r="AS223" s="174"/>
      <c r="AT223" s="174"/>
      <c r="AU223" s="174"/>
      <c r="AV223" s="174"/>
      <c r="AW223" s="174"/>
      <c r="AX223" s="174"/>
      <c r="AY223" s="174"/>
      <c r="AZ223" s="174"/>
      <c r="BA223" s="174"/>
      <c r="BB223" s="174"/>
      <c r="BC223" s="174"/>
      <c r="BD223" s="174"/>
      <c r="BE223" s="122"/>
      <c r="BF223" s="122"/>
      <c r="BG223" s="122"/>
      <c r="BH223" s="122"/>
      <c r="BI223" s="122"/>
      <c r="BJ223" s="174"/>
      <c r="BK223" s="174"/>
      <c r="BL223" s="174"/>
      <c r="BM223" s="174"/>
      <c r="BN223" s="174"/>
    </row>
    <row r="224" spans="1:66" ht="15" customHeight="1">
      <c r="A224" s="210">
        <f>IF(WEEKDAY(A169)=6, WORKDAY(A169+1, 1), A169+1)</f>
        <v>46302</v>
      </c>
      <c r="B224" s="211"/>
      <c r="C224" s="211"/>
      <c r="D224" s="211"/>
      <c r="E224" s="211"/>
      <c r="F224" s="211"/>
      <c r="G224" s="211"/>
      <c r="H224" s="211"/>
      <c r="I224" s="211"/>
      <c r="J224" s="211"/>
      <c r="K224" s="211"/>
      <c r="L224" s="211"/>
      <c r="M224" s="211"/>
      <c r="N224" s="212"/>
      <c r="O224" s="1"/>
      <c r="P224" s="1"/>
      <c r="Q224" s="1"/>
      <c r="R224" s="15"/>
      <c r="S224" s="22"/>
      <c r="T224" s="22"/>
      <c r="U224" s="241"/>
      <c r="V224" s="242"/>
      <c r="W224" s="242"/>
      <c r="X224" s="242"/>
      <c r="Y224" s="242"/>
      <c r="Z224" s="23"/>
      <c r="AA224" s="23"/>
      <c r="AB224" s="23"/>
      <c r="AC224" s="23"/>
      <c r="AD224" s="24"/>
      <c r="AE224" s="181"/>
      <c r="AF224" s="181"/>
      <c r="AG224" s="181"/>
      <c r="AH224" s="181"/>
      <c r="AI224" s="181"/>
      <c r="AJ224" s="181"/>
      <c r="AK224" s="181"/>
      <c r="AL224" s="181"/>
      <c r="AM224" s="24"/>
      <c r="AN224" s="24"/>
      <c r="AO224" s="24"/>
      <c r="AP224" s="24"/>
      <c r="AQ224" s="24"/>
      <c r="AR224" s="24"/>
      <c r="AS224" s="24"/>
      <c r="AT224" s="24"/>
      <c r="AU224" s="24"/>
      <c r="AV224" s="24"/>
      <c r="AW224" s="24"/>
      <c r="AX224" s="24"/>
      <c r="AY224" s="24"/>
      <c r="AZ224" s="24"/>
      <c r="BA224" s="24"/>
      <c r="BB224" s="24"/>
      <c r="BC224" s="24"/>
      <c r="BD224" s="24"/>
      <c r="BE224" s="24"/>
      <c r="BF224" s="24"/>
      <c r="BG224" s="24"/>
      <c r="BH224" s="24"/>
      <c r="BI224" s="24"/>
      <c r="BJ224" s="24"/>
      <c r="BK224" s="24"/>
      <c r="BL224" s="24"/>
      <c r="BM224" s="24"/>
      <c r="BN224" s="24"/>
    </row>
    <row r="225" spans="1:66" ht="15" customHeight="1">
      <c r="A225" s="25" t="s">
        <v>15</v>
      </c>
      <c r="B225" s="25" t="s">
        <v>16</v>
      </c>
      <c r="C225" s="213" t="s">
        <v>17</v>
      </c>
      <c r="D225" s="214"/>
      <c r="E225" s="214"/>
      <c r="F225" s="215"/>
      <c r="G225" s="213" t="s">
        <v>18</v>
      </c>
      <c r="H225" s="214"/>
      <c r="I225" s="214"/>
      <c r="J225" s="215"/>
      <c r="K225" s="213" t="s">
        <v>19</v>
      </c>
      <c r="L225" s="214"/>
      <c r="M225" s="214"/>
      <c r="N225" s="215"/>
      <c r="O225" s="1"/>
      <c r="P225" s="1"/>
      <c r="Q225" s="1"/>
      <c r="R225" s="26"/>
      <c r="S225" s="234" t="s">
        <v>17</v>
      </c>
      <c r="T225" s="214"/>
      <c r="U225" s="215"/>
      <c r="V225" s="27"/>
      <c r="W225" s="234" t="s">
        <v>18</v>
      </c>
      <c r="X225" s="214"/>
      <c r="Y225" s="215"/>
      <c r="Z225" s="28"/>
      <c r="AA225" s="234" t="s">
        <v>19</v>
      </c>
      <c r="AB225" s="214"/>
      <c r="AC225" s="215"/>
      <c r="AD225" s="29"/>
      <c r="AE225" s="181"/>
      <c r="AF225" s="181"/>
      <c r="AG225" s="181"/>
      <c r="AH225" s="181"/>
      <c r="AI225" s="181"/>
      <c r="AJ225" s="181"/>
      <c r="AK225" s="181"/>
      <c r="AL225" s="181"/>
      <c r="AM225" s="29"/>
      <c r="AN225" s="34" t="s">
        <v>2</v>
      </c>
      <c r="AO225" s="34" t="s">
        <v>3</v>
      </c>
      <c r="AP225" s="34" t="s">
        <v>4</v>
      </c>
      <c r="AQ225" s="34" t="s">
        <v>5</v>
      </c>
      <c r="AR225" s="34" t="s">
        <v>6</v>
      </c>
      <c r="AS225" s="34" t="s">
        <v>7</v>
      </c>
      <c r="AT225" s="34" t="s">
        <v>27</v>
      </c>
      <c r="AU225" s="34" t="s">
        <v>28</v>
      </c>
      <c r="AV225" s="34" t="s">
        <v>29</v>
      </c>
      <c r="AW225" s="34" t="s">
        <v>30</v>
      </c>
      <c r="AX225" s="34" t="s">
        <v>12</v>
      </c>
      <c r="AY225" s="34" t="s">
        <v>20</v>
      </c>
      <c r="AZ225" s="35"/>
      <c r="BA225" s="35"/>
      <c r="BB225" s="35"/>
      <c r="BC225" s="35"/>
      <c r="BD225" s="35"/>
      <c r="BE225" s="35"/>
      <c r="BF225" s="35"/>
      <c r="BG225" s="35"/>
      <c r="BH225" s="35"/>
      <c r="BI225" s="35"/>
      <c r="BJ225" s="35"/>
      <c r="BK225" s="35"/>
      <c r="BL225" s="35"/>
      <c r="BM225" s="35"/>
      <c r="BN225" s="35"/>
    </row>
    <row r="226" spans="1:66" ht="11.25" customHeight="1">
      <c r="A226" s="219">
        <f>Q232</f>
        <v>0.33333333333333331</v>
      </c>
      <c r="B226" s="38"/>
      <c r="C226" s="204"/>
      <c r="D226" s="207"/>
      <c r="E226" s="40" t="s">
        <v>36</v>
      </c>
      <c r="F226" s="42" t="str">
        <f>IF(D226&lt;&gt;"", VLOOKUP(D226,'Base de Datos'!$A$2:$D1268,2,FALSE()),"")</f>
        <v/>
      </c>
      <c r="G226" s="204"/>
      <c r="H226" s="216"/>
      <c r="I226" s="40" t="s">
        <v>36</v>
      </c>
      <c r="J226" s="42" t="str">
        <f>IF(H226&lt;&gt;"", VLOOKUP(H226,'Base de Datos'!$A$2:$D1268,2,FALSE()),"")</f>
        <v/>
      </c>
      <c r="K226" s="204"/>
      <c r="L226" s="216"/>
      <c r="M226" s="40" t="s">
        <v>36</v>
      </c>
      <c r="N226" s="42" t="str">
        <f>IF(L226&lt;&gt;"", VLOOKUP(L226,'Base de Datos'!$A$2:$D1268,2,FALSE()),"")</f>
        <v/>
      </c>
      <c r="O226" s="43"/>
      <c r="P226" s="1"/>
      <c r="Q226" s="44"/>
      <c r="R226" s="15"/>
      <c r="S226" s="45"/>
      <c r="T226" s="45" t="s">
        <v>37</v>
      </c>
      <c r="U226" s="46"/>
      <c r="V226" s="47"/>
      <c r="W226" s="45"/>
      <c r="X226" s="45" t="s">
        <v>37</v>
      </c>
      <c r="Y226" s="46"/>
      <c r="Z226" s="47"/>
      <c r="AA226" s="45"/>
      <c r="AB226" s="45" t="s">
        <v>37</v>
      </c>
      <c r="AC226" s="46"/>
      <c r="AD226" s="48"/>
      <c r="AE226" s="181"/>
      <c r="AF226" s="181"/>
      <c r="AG226" s="181"/>
      <c r="AH226" s="181"/>
      <c r="AI226" s="181"/>
      <c r="AJ226" s="181"/>
      <c r="AK226" s="181"/>
      <c r="AL226" s="181"/>
      <c r="AM226" s="48"/>
      <c r="AN226" s="53">
        <f>A224</f>
        <v>46302</v>
      </c>
      <c r="AO226" s="54" t="str">
        <f>C225</f>
        <v>Consultorio N° 1</v>
      </c>
      <c r="AP226" s="55">
        <f t="shared" ref="AP226:AQ226" si="155">C226</f>
        <v>0</v>
      </c>
      <c r="AQ226" s="55">
        <f t="shared" si="155"/>
        <v>0</v>
      </c>
      <c r="AR226" s="55">
        <f>U226</f>
        <v>0</v>
      </c>
      <c r="AS226" s="55">
        <f>S226</f>
        <v>0</v>
      </c>
      <c r="AT226" s="55">
        <f>S227</f>
        <v>0</v>
      </c>
      <c r="AU226" s="55">
        <f>U227</f>
        <v>0</v>
      </c>
      <c r="AV226" s="55">
        <f>S228</f>
        <v>0</v>
      </c>
      <c r="AW226" s="55">
        <f>U228</f>
        <v>0</v>
      </c>
      <c r="AX226" s="55">
        <f>U229</f>
        <v>0</v>
      </c>
      <c r="AY226" s="55">
        <f>F229</f>
        <v>0</v>
      </c>
      <c r="AZ226" s="56"/>
      <c r="BA226" s="56"/>
      <c r="BB226" s="56"/>
      <c r="BC226" s="56"/>
      <c r="BD226" s="56"/>
      <c r="BE226" s="56"/>
      <c r="BF226" s="56"/>
      <c r="BG226" s="56"/>
      <c r="BH226" s="56"/>
      <c r="BI226" s="56"/>
      <c r="BJ226" s="56"/>
      <c r="BK226" s="56"/>
      <c r="BL226" s="56"/>
      <c r="BM226" s="56"/>
      <c r="BN226" s="56"/>
    </row>
    <row r="227" spans="1:66" ht="11.25" customHeight="1">
      <c r="A227" s="220"/>
      <c r="B227" s="38"/>
      <c r="C227" s="205"/>
      <c r="D227" s="208"/>
      <c r="E227" s="57" t="s">
        <v>42</v>
      </c>
      <c r="F227" s="58" t="str">
        <f>IF(D226&lt;&gt;"", VLOOKUP(D226,'Base de Datos'!$A$2:$D1268,3,FALSE()),"")</f>
        <v/>
      </c>
      <c r="G227" s="205"/>
      <c r="H227" s="208"/>
      <c r="I227" s="57" t="s">
        <v>42</v>
      </c>
      <c r="J227" s="58" t="str">
        <f>IF(H226&lt;&gt;"", VLOOKUP(H226,'Base de Datos'!$A$2:$D1268,3,FALSE()),"")</f>
        <v/>
      </c>
      <c r="K227" s="205"/>
      <c r="L227" s="208"/>
      <c r="M227" s="57" t="s">
        <v>42</v>
      </c>
      <c r="N227" s="58" t="str">
        <f>IF(L226&lt;&gt;"", VLOOKUP(L226,'Base de Datos'!$A$2:$D1268,3,FALSE()),"")</f>
        <v/>
      </c>
      <c r="O227" s="43"/>
      <c r="P227" s="1"/>
      <c r="Q227" s="44"/>
      <c r="R227" s="15"/>
      <c r="S227" s="229"/>
      <c r="T227" s="230"/>
      <c r="U227" s="59"/>
      <c r="V227" s="47"/>
      <c r="W227" s="229"/>
      <c r="X227" s="230"/>
      <c r="Y227" s="59"/>
      <c r="Z227" s="47"/>
      <c r="AA227" s="229"/>
      <c r="AB227" s="230"/>
      <c r="AC227" s="59"/>
      <c r="AD227" s="48"/>
      <c r="AE227" s="181"/>
      <c r="AF227" s="181"/>
      <c r="AG227" s="181"/>
      <c r="AH227" s="181"/>
      <c r="AI227" s="181"/>
      <c r="AJ227" s="181"/>
      <c r="AK227" s="181"/>
      <c r="AL227" s="181"/>
      <c r="AM227" s="48"/>
      <c r="AN227" s="53">
        <f>A224</f>
        <v>46302</v>
      </c>
      <c r="AO227" s="54" t="str">
        <f>C225</f>
        <v>Consultorio N° 1</v>
      </c>
      <c r="AP227" s="55">
        <f t="shared" ref="AP227:AQ227" si="156">C230</f>
        <v>0</v>
      </c>
      <c r="AQ227" s="55">
        <f t="shared" si="156"/>
        <v>0</v>
      </c>
      <c r="AR227" s="64">
        <f>U230</f>
        <v>0</v>
      </c>
      <c r="AS227" s="55">
        <f>S230</f>
        <v>0</v>
      </c>
      <c r="AT227" s="55">
        <f>S231</f>
        <v>0</v>
      </c>
      <c r="AU227" s="55">
        <f>U231</f>
        <v>0</v>
      </c>
      <c r="AV227" s="55">
        <f>S232</f>
        <v>0</v>
      </c>
      <c r="AW227" s="55">
        <f>U232</f>
        <v>0</v>
      </c>
      <c r="AX227" s="55">
        <f>U233</f>
        <v>0</v>
      </c>
      <c r="AY227" s="55">
        <f>F233</f>
        <v>0</v>
      </c>
      <c r="AZ227" s="56"/>
      <c r="BA227" s="56"/>
      <c r="BB227" s="56"/>
      <c r="BC227" s="56"/>
      <c r="BD227" s="56"/>
      <c r="BE227" s="56"/>
      <c r="BF227" s="56"/>
      <c r="BG227" s="56"/>
      <c r="BH227" s="56"/>
      <c r="BI227" s="56"/>
      <c r="BJ227" s="56"/>
      <c r="BK227" s="56"/>
      <c r="BL227" s="56"/>
      <c r="BM227" s="56"/>
      <c r="BN227" s="56"/>
    </row>
    <row r="228" spans="1:66" ht="11.25" customHeight="1">
      <c r="A228" s="220"/>
      <c r="B228" s="38"/>
      <c r="C228" s="205"/>
      <c r="D228" s="208"/>
      <c r="E228" s="57" t="s">
        <v>44</v>
      </c>
      <c r="F228" s="58" t="str">
        <f>IF(D226&lt;&gt;"", VLOOKUP(D226,'Base de Datos'!$A$2:$D1268,4,FALSE()),"")</f>
        <v/>
      </c>
      <c r="G228" s="205"/>
      <c r="H228" s="208"/>
      <c r="I228" s="57" t="s">
        <v>44</v>
      </c>
      <c r="J228" s="58" t="str">
        <f>IF(H226&lt;&gt;"", VLOOKUP(H226,'Base de Datos'!$A$2:$D1268,4,FALSE()),"")</f>
        <v/>
      </c>
      <c r="K228" s="205"/>
      <c r="L228" s="208"/>
      <c r="M228" s="57" t="s">
        <v>44</v>
      </c>
      <c r="N228" s="58" t="str">
        <f>IF(L226&lt;&gt;"", VLOOKUP(L226,'Base de Datos'!$A$2:$D1268,4,FALSE()),"")</f>
        <v/>
      </c>
      <c r="O228" s="43"/>
      <c r="P228" s="1"/>
      <c r="Q228" s="44"/>
      <c r="R228" s="15"/>
      <c r="S228" s="229"/>
      <c r="T228" s="230"/>
      <c r="U228" s="59"/>
      <c r="V228" s="47"/>
      <c r="W228" s="229"/>
      <c r="X228" s="230"/>
      <c r="Y228" s="59"/>
      <c r="Z228" s="47"/>
      <c r="AA228" s="229"/>
      <c r="AB228" s="230"/>
      <c r="AC228" s="59"/>
      <c r="AD228" s="48"/>
      <c r="AE228" s="181"/>
      <c r="AF228" s="181"/>
      <c r="AG228" s="181"/>
      <c r="AH228" s="181"/>
      <c r="AI228" s="181"/>
      <c r="AJ228" s="181"/>
      <c r="AK228" s="181"/>
      <c r="AL228" s="181"/>
      <c r="AM228" s="48"/>
      <c r="AN228" s="53">
        <f>A224</f>
        <v>46302</v>
      </c>
      <c r="AO228" s="54" t="str">
        <f>C225</f>
        <v>Consultorio N° 1</v>
      </c>
      <c r="AP228" s="55">
        <f t="shared" ref="AP228:AQ228" si="157">C234</f>
        <v>0</v>
      </c>
      <c r="AQ228" s="55">
        <f t="shared" si="157"/>
        <v>0</v>
      </c>
      <c r="AR228" s="64">
        <f>U234</f>
        <v>0</v>
      </c>
      <c r="AS228" s="55">
        <f>S234</f>
        <v>0</v>
      </c>
      <c r="AT228" s="55">
        <f>S235</f>
        <v>0</v>
      </c>
      <c r="AU228" s="55">
        <f>U235</f>
        <v>0</v>
      </c>
      <c r="AV228" s="55">
        <f>S236</f>
        <v>0</v>
      </c>
      <c r="AW228" s="55">
        <f>U236</f>
        <v>0</v>
      </c>
      <c r="AX228" s="55">
        <f>U237</f>
        <v>0</v>
      </c>
      <c r="AY228" s="55">
        <f>F237</f>
        <v>0</v>
      </c>
      <c r="AZ228" s="56"/>
      <c r="BA228" s="56"/>
      <c r="BB228" s="56"/>
      <c r="BC228" s="56"/>
      <c r="BD228" s="56"/>
      <c r="BE228" s="56"/>
      <c r="BF228" s="56"/>
      <c r="BG228" s="56"/>
      <c r="BH228" s="56"/>
      <c r="BI228" s="56"/>
      <c r="BJ228" s="56"/>
      <c r="BK228" s="56"/>
      <c r="BL228" s="56"/>
      <c r="BM228" s="56"/>
      <c r="BN228" s="56"/>
    </row>
    <row r="229" spans="1:66" ht="11.25" customHeight="1">
      <c r="A229" s="221"/>
      <c r="B229" s="38"/>
      <c r="C229" s="206"/>
      <c r="D229" s="209"/>
      <c r="E229" s="85" t="s">
        <v>46</v>
      </c>
      <c r="F229" s="86"/>
      <c r="G229" s="206"/>
      <c r="H229" s="209"/>
      <c r="I229" s="87" t="s">
        <v>46</v>
      </c>
      <c r="J229" s="88"/>
      <c r="K229" s="206"/>
      <c r="L229" s="209"/>
      <c r="M229" s="87" t="s">
        <v>46</v>
      </c>
      <c r="N229" s="88"/>
      <c r="O229" s="43"/>
      <c r="P229" s="1"/>
      <c r="Q229" s="44"/>
      <c r="R229" s="15"/>
      <c r="S229" s="227" t="str">
        <f>IF(OR(S226="Empleado",S226="Familiar"),"Nombre del Empleado","N° Factura")</f>
        <v>N° Factura</v>
      </c>
      <c r="T229" s="228"/>
      <c r="U229" s="89"/>
      <c r="V229" s="47"/>
      <c r="W229" s="227" t="str">
        <f>IF(OR(W226="Empleado",W226="Familiar"),"Nombre del Empleado","N° Factura")</f>
        <v>N° Factura</v>
      </c>
      <c r="X229" s="228"/>
      <c r="Y229" s="89"/>
      <c r="Z229" s="47"/>
      <c r="AA229" s="227" t="str">
        <f>IF(OR(AA226="Empleado",AA226="Familiar"),"Nombre del Empleado","N° Factura")</f>
        <v>N° Factura</v>
      </c>
      <c r="AB229" s="228"/>
      <c r="AC229" s="89"/>
      <c r="AD229" s="48"/>
      <c r="AE229" s="181"/>
      <c r="AF229" s="181"/>
      <c r="AG229" s="181"/>
      <c r="AH229" s="181"/>
      <c r="AI229" s="181"/>
      <c r="AJ229" s="181"/>
      <c r="AK229" s="181"/>
      <c r="AL229" s="181"/>
      <c r="AM229" s="48"/>
      <c r="AN229" s="53">
        <f>A224</f>
        <v>46302</v>
      </c>
      <c r="AO229" s="54" t="str">
        <f>C225</f>
        <v>Consultorio N° 1</v>
      </c>
      <c r="AP229" s="55">
        <f t="shared" ref="AP229:AQ229" si="158">C238</f>
        <v>0</v>
      </c>
      <c r="AQ229" s="55">
        <f t="shared" si="158"/>
        <v>0</v>
      </c>
      <c r="AR229" s="64">
        <f>U238</f>
        <v>0</v>
      </c>
      <c r="AS229" s="55">
        <f>S238</f>
        <v>0</v>
      </c>
      <c r="AT229" s="55">
        <f>S239</f>
        <v>0</v>
      </c>
      <c r="AU229" s="64">
        <f>U239</f>
        <v>0</v>
      </c>
      <c r="AV229" s="55">
        <f>S240</f>
        <v>0</v>
      </c>
      <c r="AW229" s="55">
        <f>U240</f>
        <v>0</v>
      </c>
      <c r="AX229" s="55">
        <f>U241</f>
        <v>0</v>
      </c>
      <c r="AY229" s="55">
        <f>F241</f>
        <v>0</v>
      </c>
      <c r="AZ229" s="56"/>
      <c r="BA229" s="56"/>
      <c r="BB229" s="56"/>
      <c r="BC229" s="56"/>
      <c r="BD229" s="56"/>
      <c r="BE229" s="56"/>
      <c r="BF229" s="56"/>
      <c r="BG229" s="56"/>
      <c r="BH229" s="56"/>
      <c r="BI229" s="56"/>
      <c r="BJ229" s="56"/>
      <c r="BK229" s="56"/>
      <c r="BL229" s="56"/>
      <c r="BM229" s="56"/>
      <c r="BN229" s="56"/>
    </row>
    <row r="230" spans="1:66" ht="11.25" customHeight="1">
      <c r="A230" s="222">
        <f>A226+$Q$13/1440</f>
        <v>0.375</v>
      </c>
      <c r="B230" s="38"/>
      <c r="C230" s="204"/>
      <c r="D230" s="207"/>
      <c r="E230" s="40" t="s">
        <v>36</v>
      </c>
      <c r="F230" s="42" t="str">
        <f>IF(D230&lt;&gt;"", VLOOKUP(D230,'Base de Datos'!$A$2:$D1268,2,FALSE()),"")</f>
        <v/>
      </c>
      <c r="G230" s="204"/>
      <c r="H230" s="216"/>
      <c r="I230" s="40" t="s">
        <v>36</v>
      </c>
      <c r="J230" s="42" t="str">
        <f>IF(H230&lt;&gt;"", VLOOKUP(H230,'Base de Datos'!$A$2:$D1268,2,FALSE()),"")</f>
        <v/>
      </c>
      <c r="K230" s="204"/>
      <c r="L230" s="216"/>
      <c r="M230" s="40" t="s">
        <v>36</v>
      </c>
      <c r="N230" s="42" t="str">
        <f>IF(L230&lt;&gt;"", VLOOKUP(L230,'Base de Datos'!$A$2:$D1268,2,FALSE()),"")</f>
        <v/>
      </c>
      <c r="O230" s="262" t="s">
        <v>32</v>
      </c>
      <c r="P230" s="242"/>
      <c r="Q230" s="263">
        <f ca="1">$N$2</f>
        <v>888.89089999999999</v>
      </c>
      <c r="R230" s="15"/>
      <c r="S230" s="45"/>
      <c r="T230" s="45" t="s">
        <v>37</v>
      </c>
      <c r="U230" s="103"/>
      <c r="V230" s="47"/>
      <c r="W230" s="45"/>
      <c r="X230" s="45" t="s">
        <v>37</v>
      </c>
      <c r="Y230" s="46"/>
      <c r="Z230" s="47"/>
      <c r="AA230" s="45"/>
      <c r="AB230" s="45" t="s">
        <v>37</v>
      </c>
      <c r="AC230" s="46"/>
      <c r="AD230" s="48"/>
      <c r="AE230" s="181"/>
      <c r="AF230" s="181"/>
      <c r="AG230" s="181"/>
      <c r="AH230" s="181"/>
      <c r="AI230" s="181"/>
      <c r="AJ230" s="181"/>
      <c r="AK230" s="181"/>
      <c r="AL230" s="181"/>
      <c r="AM230" s="48"/>
      <c r="AN230" s="53">
        <f>A224</f>
        <v>46302</v>
      </c>
      <c r="AO230" s="54" t="str">
        <f>C225</f>
        <v>Consultorio N° 1</v>
      </c>
      <c r="AP230" s="55">
        <f t="shared" ref="AP230:AQ230" si="159">C242</f>
        <v>0</v>
      </c>
      <c r="AQ230" s="55">
        <f t="shared" si="159"/>
        <v>0</v>
      </c>
      <c r="AR230" s="64">
        <f>U242</f>
        <v>0</v>
      </c>
      <c r="AS230" s="55">
        <f>S242</f>
        <v>0</v>
      </c>
      <c r="AT230" s="55">
        <f>S243</f>
        <v>0</v>
      </c>
      <c r="AU230" s="55">
        <f>U243</f>
        <v>0</v>
      </c>
      <c r="AV230" s="55">
        <f>S244</f>
        <v>0</v>
      </c>
      <c r="AW230" s="55">
        <f>U244</f>
        <v>0</v>
      </c>
      <c r="AX230" s="55">
        <f>U245</f>
        <v>0</v>
      </c>
      <c r="AY230" s="55">
        <f>F245</f>
        <v>0</v>
      </c>
      <c r="AZ230" s="56"/>
      <c r="BA230" s="56"/>
      <c r="BB230" s="56"/>
      <c r="BC230" s="56"/>
      <c r="BD230" s="56"/>
      <c r="BE230" s="56"/>
      <c r="BF230" s="56"/>
      <c r="BG230" s="56"/>
      <c r="BH230" s="56"/>
      <c r="BI230" s="56"/>
      <c r="BJ230" s="56"/>
      <c r="BK230" s="56"/>
      <c r="BL230" s="56"/>
      <c r="BM230" s="56"/>
      <c r="BN230" s="56"/>
    </row>
    <row r="231" spans="1:66" ht="11.25" customHeight="1">
      <c r="A231" s="220"/>
      <c r="B231" s="38"/>
      <c r="C231" s="205"/>
      <c r="D231" s="208"/>
      <c r="E231" s="57" t="s">
        <v>42</v>
      </c>
      <c r="F231" s="58" t="str">
        <f>IF(D230&lt;&gt;"", VLOOKUP(D230,'Base de Datos'!$A$2:$D1268,3,FALSE()),"")</f>
        <v/>
      </c>
      <c r="G231" s="205"/>
      <c r="H231" s="208"/>
      <c r="I231" s="57" t="s">
        <v>42</v>
      </c>
      <c r="J231" s="58" t="str">
        <f>IF(H230&lt;&gt;"", VLOOKUP(H230,'Base de Datos'!$A$2:$D1268,3,FALSE()),"")</f>
        <v/>
      </c>
      <c r="K231" s="205"/>
      <c r="L231" s="208"/>
      <c r="M231" s="57" t="s">
        <v>42</v>
      </c>
      <c r="N231" s="58" t="str">
        <f>IF(L230&lt;&gt;"", VLOOKUP(L230,'Base de Datos'!$A$2:$D1268,3,FALSE()),"")</f>
        <v/>
      </c>
      <c r="O231" s="242"/>
      <c r="P231" s="242"/>
      <c r="Q231" s="264"/>
      <c r="R231" s="15"/>
      <c r="S231" s="229"/>
      <c r="T231" s="230"/>
      <c r="U231" s="59"/>
      <c r="V231" s="47"/>
      <c r="W231" s="229"/>
      <c r="X231" s="230"/>
      <c r="Y231" s="59"/>
      <c r="Z231" s="47"/>
      <c r="AA231" s="229"/>
      <c r="AB231" s="230"/>
      <c r="AC231" s="59"/>
      <c r="AD231" s="48"/>
      <c r="AE231" s="181"/>
      <c r="AF231" s="181"/>
      <c r="AG231" s="181"/>
      <c r="AH231" s="181"/>
      <c r="AI231" s="181"/>
      <c r="AJ231" s="181"/>
      <c r="AK231" s="181"/>
      <c r="AL231" s="181"/>
      <c r="AM231" s="48"/>
      <c r="AN231" s="53">
        <f>A224</f>
        <v>46302</v>
      </c>
      <c r="AO231" s="54" t="str">
        <f>C225</f>
        <v>Consultorio N° 1</v>
      </c>
      <c r="AP231" s="55">
        <f t="shared" ref="AP231:AQ231" si="160">C246</f>
        <v>0</v>
      </c>
      <c r="AQ231" s="55">
        <f t="shared" si="160"/>
        <v>0</v>
      </c>
      <c r="AR231" s="55">
        <f>U246</f>
        <v>0</v>
      </c>
      <c r="AS231" s="55">
        <f>S246</f>
        <v>0</v>
      </c>
      <c r="AT231" s="55">
        <f>S247</f>
        <v>0</v>
      </c>
      <c r="AU231" s="55">
        <f>U247</f>
        <v>0</v>
      </c>
      <c r="AV231" s="55">
        <f>S248</f>
        <v>0</v>
      </c>
      <c r="AW231" s="55">
        <f>U248</f>
        <v>0</v>
      </c>
      <c r="AX231" s="55">
        <f>U249</f>
        <v>0</v>
      </c>
      <c r="AY231" s="55">
        <f>F249</f>
        <v>0</v>
      </c>
      <c r="AZ231" s="56"/>
      <c r="BA231" s="56"/>
      <c r="BB231" s="56"/>
      <c r="BC231" s="56"/>
      <c r="BD231" s="56"/>
      <c r="BE231" s="56"/>
      <c r="BF231" s="56"/>
      <c r="BG231" s="56"/>
      <c r="BH231" s="56"/>
      <c r="BI231" s="56"/>
      <c r="BJ231" s="56"/>
      <c r="BK231" s="56"/>
      <c r="BL231" s="56"/>
      <c r="BM231" s="56"/>
      <c r="BN231" s="56"/>
    </row>
    <row r="232" spans="1:66" ht="11.25" customHeight="1">
      <c r="A232" s="220"/>
      <c r="B232" s="38"/>
      <c r="C232" s="205"/>
      <c r="D232" s="208"/>
      <c r="E232" s="57" t="s">
        <v>44</v>
      </c>
      <c r="F232" s="58" t="str">
        <f>IF(D230&lt;&gt;"", VLOOKUP(D230,'Base de Datos'!$A$2:$D1268,4,FALSE()),"")</f>
        <v/>
      </c>
      <c r="G232" s="205"/>
      <c r="H232" s="208"/>
      <c r="I232" s="57" t="s">
        <v>44</v>
      </c>
      <c r="J232" s="58" t="str">
        <f>IF(H230&lt;&gt;"", VLOOKUP(H230,'Base de Datos'!$A$2:$D1268,4,FALSE()),"")</f>
        <v/>
      </c>
      <c r="K232" s="205"/>
      <c r="L232" s="208"/>
      <c r="M232" s="57" t="s">
        <v>44</v>
      </c>
      <c r="N232" s="58" t="str">
        <f>IF(L230&lt;&gt;"", VLOOKUP(L230,'Base de Datos'!$A$2:$D1268,4,FALSE()),"")</f>
        <v/>
      </c>
      <c r="O232" s="43"/>
      <c r="P232" s="104" t="s">
        <v>50</v>
      </c>
      <c r="Q232" s="110">
        <v>0.33333333333333331</v>
      </c>
      <c r="R232" s="15"/>
      <c r="S232" s="229"/>
      <c r="T232" s="230"/>
      <c r="U232" s="59"/>
      <c r="V232" s="47"/>
      <c r="W232" s="229"/>
      <c r="X232" s="230"/>
      <c r="Y232" s="59"/>
      <c r="Z232" s="47"/>
      <c r="AA232" s="229"/>
      <c r="AB232" s="230"/>
      <c r="AC232" s="59"/>
      <c r="AD232" s="48"/>
      <c r="AE232" s="181"/>
      <c r="AF232" s="181"/>
      <c r="AG232" s="181"/>
      <c r="AH232" s="181"/>
      <c r="AI232" s="181"/>
      <c r="AJ232" s="181"/>
      <c r="AK232" s="181"/>
      <c r="AL232" s="181"/>
      <c r="AM232" s="48"/>
      <c r="AN232" s="53">
        <f>A224</f>
        <v>46302</v>
      </c>
      <c r="AO232" s="54" t="str">
        <f>C225</f>
        <v>Consultorio N° 1</v>
      </c>
      <c r="AP232" s="55">
        <f t="shared" ref="AP232:AQ232" si="161">C250</f>
        <v>0</v>
      </c>
      <c r="AQ232" s="55">
        <f t="shared" si="161"/>
        <v>0</v>
      </c>
      <c r="AR232" s="55">
        <f>U250</f>
        <v>0</v>
      </c>
      <c r="AS232" s="55">
        <f>S250</f>
        <v>0</v>
      </c>
      <c r="AT232" s="55">
        <f>S251</f>
        <v>0</v>
      </c>
      <c r="AU232" s="55">
        <f>U251</f>
        <v>0</v>
      </c>
      <c r="AV232" s="55">
        <f>S252</f>
        <v>0</v>
      </c>
      <c r="AW232" s="55">
        <f>U252</f>
        <v>0</v>
      </c>
      <c r="AX232" s="55">
        <f>U253</f>
        <v>0</v>
      </c>
      <c r="AY232" s="55">
        <f>F253</f>
        <v>0</v>
      </c>
      <c r="AZ232" s="56"/>
      <c r="BA232" s="56"/>
      <c r="BB232" s="56"/>
      <c r="BC232" s="56"/>
      <c r="BD232" s="56"/>
      <c r="BE232" s="56"/>
      <c r="BF232" s="56"/>
      <c r="BG232" s="56"/>
      <c r="BH232" s="56"/>
      <c r="BI232" s="56"/>
      <c r="BJ232" s="56"/>
      <c r="BK232" s="56"/>
      <c r="BL232" s="56"/>
      <c r="BM232" s="56"/>
      <c r="BN232" s="56"/>
    </row>
    <row r="233" spans="1:66" ht="11.25" customHeight="1">
      <c r="A233" s="221"/>
      <c r="B233" s="38"/>
      <c r="C233" s="206"/>
      <c r="D233" s="209"/>
      <c r="E233" s="85" t="s">
        <v>46</v>
      </c>
      <c r="F233" s="107"/>
      <c r="G233" s="206"/>
      <c r="H233" s="209"/>
      <c r="I233" s="85" t="s">
        <v>46</v>
      </c>
      <c r="J233" s="108"/>
      <c r="K233" s="206"/>
      <c r="L233" s="209"/>
      <c r="M233" s="85" t="s">
        <v>46</v>
      </c>
      <c r="N233" s="108"/>
      <c r="O233" s="43"/>
      <c r="P233" s="104" t="s">
        <v>54</v>
      </c>
      <c r="Q233" s="109">
        <v>60</v>
      </c>
      <c r="R233" s="15"/>
      <c r="S233" s="227" t="str">
        <f>IF(OR(S230="Empleado",S230="Familiar"),"Nombre del Empleado","N° Factura")</f>
        <v>N° Factura</v>
      </c>
      <c r="T233" s="228"/>
      <c r="U233" s="89"/>
      <c r="V233" s="47"/>
      <c r="W233" s="227" t="str">
        <f>IF(OR(W230="Empleado",W230="Familiar"),"Nombre del Empleado","N° Factura")</f>
        <v>N° Factura</v>
      </c>
      <c r="X233" s="228"/>
      <c r="Y233" s="111"/>
      <c r="Z233" s="47"/>
      <c r="AA233" s="227" t="str">
        <f>IF(OR(AA230="Empleado",AA230="Familiar"),"Nombre del Empleado","N° Factura")</f>
        <v>N° Factura</v>
      </c>
      <c r="AB233" s="228"/>
      <c r="AC233" s="111"/>
      <c r="AD233" s="48"/>
      <c r="AE233" s="181"/>
      <c r="AF233" s="181"/>
      <c r="AG233" s="181"/>
      <c r="AH233" s="181"/>
      <c r="AI233" s="181"/>
      <c r="AJ233" s="181"/>
      <c r="AK233" s="181"/>
      <c r="AL233" s="181"/>
      <c r="AM233" s="48"/>
      <c r="AN233" s="53">
        <f>A224</f>
        <v>46302</v>
      </c>
      <c r="AO233" s="54" t="str">
        <f>C225</f>
        <v>Consultorio N° 1</v>
      </c>
      <c r="AP233" s="55">
        <f t="shared" ref="AP233:AQ233" si="162">C254</f>
        <v>0</v>
      </c>
      <c r="AQ233" s="55">
        <f t="shared" si="162"/>
        <v>0</v>
      </c>
      <c r="AR233" s="55">
        <f>U254</f>
        <v>0</v>
      </c>
      <c r="AS233" s="55">
        <f>S254</f>
        <v>0</v>
      </c>
      <c r="AT233" s="55">
        <f>S255</f>
        <v>0</v>
      </c>
      <c r="AU233" s="55">
        <f>U255</f>
        <v>0</v>
      </c>
      <c r="AV233" s="55">
        <f>S256</f>
        <v>0</v>
      </c>
      <c r="AW233" s="55">
        <f>U256</f>
        <v>0</v>
      </c>
      <c r="AX233" s="55">
        <f>U257</f>
        <v>0</v>
      </c>
      <c r="AY233" s="55">
        <f>F257</f>
        <v>0</v>
      </c>
      <c r="AZ233" s="56"/>
      <c r="BA233" s="56"/>
      <c r="BB233" s="56"/>
      <c r="BC233" s="56"/>
      <c r="BD233" s="56"/>
      <c r="BE233" s="56"/>
      <c r="BF233" s="56"/>
      <c r="BG233" s="56"/>
      <c r="BH233" s="56"/>
      <c r="BI233" s="56"/>
      <c r="BJ233" s="56"/>
      <c r="BK233" s="56"/>
      <c r="BL233" s="56"/>
      <c r="BM233" s="56"/>
      <c r="BN233" s="56"/>
    </row>
    <row r="234" spans="1:66" ht="11.25" customHeight="1">
      <c r="A234" s="222">
        <f>A230+$Q$13/1440</f>
        <v>0.41666666666666669</v>
      </c>
      <c r="B234" s="38"/>
      <c r="C234" s="204"/>
      <c r="D234" s="207"/>
      <c r="E234" s="40" t="s">
        <v>36</v>
      </c>
      <c r="F234" s="42" t="str">
        <f>IF(D234&lt;&gt;"", VLOOKUP(D234,'Base de Datos'!$A$2:$D1268,2,FALSE()),"")</f>
        <v/>
      </c>
      <c r="G234" s="218"/>
      <c r="H234" s="217"/>
      <c r="I234" s="118" t="s">
        <v>36</v>
      </c>
      <c r="J234" s="42" t="str">
        <f>IF(H234&lt;&gt;"", VLOOKUP(H234,'Base de Datos'!$A$2:$D1268,2,FALSE()),"")</f>
        <v/>
      </c>
      <c r="K234" s="218"/>
      <c r="L234" s="217"/>
      <c r="M234" s="118" t="s">
        <v>36</v>
      </c>
      <c r="N234" s="42" t="str">
        <f>IF(L234&lt;&gt;"", VLOOKUP(L234,'Base de Datos'!$A$2:$D1268,2,FALSE()),"")</f>
        <v/>
      </c>
      <c r="O234" s="43"/>
      <c r="P234" s="1"/>
      <c r="Q234" s="1"/>
      <c r="R234" s="15"/>
      <c r="S234" s="45"/>
      <c r="T234" s="45" t="s">
        <v>37</v>
      </c>
      <c r="U234" s="46"/>
      <c r="V234" s="47"/>
      <c r="W234" s="45"/>
      <c r="X234" s="45" t="s">
        <v>37</v>
      </c>
      <c r="Y234" s="46"/>
      <c r="Z234" s="47"/>
      <c r="AA234" s="45"/>
      <c r="AB234" s="45" t="s">
        <v>37</v>
      </c>
      <c r="AC234" s="46"/>
      <c r="AD234" s="48"/>
      <c r="AE234" s="181"/>
      <c r="AF234" s="181"/>
      <c r="AG234" s="181"/>
      <c r="AH234" s="181"/>
      <c r="AI234" s="181"/>
      <c r="AJ234" s="181"/>
      <c r="AK234" s="181"/>
      <c r="AL234" s="181"/>
      <c r="AM234" s="48"/>
      <c r="AN234" s="53">
        <f>A224</f>
        <v>46302</v>
      </c>
      <c r="AO234" s="54" t="str">
        <f>C225</f>
        <v>Consultorio N° 1</v>
      </c>
      <c r="AP234" s="55">
        <f t="shared" ref="AP234:AQ234" si="163">C258</f>
        <v>0</v>
      </c>
      <c r="AQ234" s="55">
        <f t="shared" si="163"/>
        <v>0</v>
      </c>
      <c r="AR234" s="55">
        <f>U258</f>
        <v>0</v>
      </c>
      <c r="AS234" s="55">
        <f>S258</f>
        <v>0</v>
      </c>
      <c r="AT234" s="55">
        <f>S259</f>
        <v>0</v>
      </c>
      <c r="AU234" s="55">
        <f>U259</f>
        <v>0</v>
      </c>
      <c r="AV234" s="55">
        <f>S260</f>
        <v>0</v>
      </c>
      <c r="AW234" s="55">
        <f>U260</f>
        <v>0</v>
      </c>
      <c r="AX234" s="55">
        <f>U261</f>
        <v>0</v>
      </c>
      <c r="AY234" s="55">
        <f>F261</f>
        <v>0</v>
      </c>
      <c r="AZ234" s="56"/>
      <c r="BA234" s="56"/>
      <c r="BB234" s="56"/>
      <c r="BC234" s="56"/>
      <c r="BD234" s="56"/>
      <c r="BE234" s="56"/>
      <c r="BF234" s="56"/>
      <c r="BG234" s="56"/>
      <c r="BH234" s="56"/>
      <c r="BI234" s="56"/>
      <c r="BJ234" s="56"/>
      <c r="BK234" s="56"/>
      <c r="BL234" s="56"/>
      <c r="BM234" s="56"/>
      <c r="BN234" s="56"/>
    </row>
    <row r="235" spans="1:66" ht="11.25" customHeight="1">
      <c r="A235" s="220"/>
      <c r="B235" s="38"/>
      <c r="C235" s="205"/>
      <c r="D235" s="208"/>
      <c r="E235" s="57" t="s">
        <v>42</v>
      </c>
      <c r="F235" s="58" t="str">
        <f>IF(D234&lt;&gt;"", VLOOKUP(D234,'Base de Datos'!$A$2:$D1268,3,FALSE()),"")</f>
        <v/>
      </c>
      <c r="G235" s="205"/>
      <c r="H235" s="208"/>
      <c r="I235" s="57" t="s">
        <v>42</v>
      </c>
      <c r="J235" s="58" t="str">
        <f>IF(H234&lt;&gt;"", VLOOKUP(H234,'Base de Datos'!$A$2:$D1268,3,FALSE()),"")</f>
        <v/>
      </c>
      <c r="K235" s="205"/>
      <c r="L235" s="208"/>
      <c r="M235" s="57" t="s">
        <v>42</v>
      </c>
      <c r="N235" s="58" t="str">
        <f>IF(L234&lt;&gt;"", VLOOKUP(L234,'Base de Datos'!$A$2:$D1268,3,FALSE()),"")</f>
        <v/>
      </c>
      <c r="O235" s="43"/>
      <c r="P235" s="119" t="s">
        <v>58</v>
      </c>
      <c r="Q235" s="44"/>
      <c r="R235" s="15"/>
      <c r="S235" s="229"/>
      <c r="T235" s="230"/>
      <c r="U235" s="59"/>
      <c r="V235" s="47"/>
      <c r="W235" s="229"/>
      <c r="X235" s="230"/>
      <c r="Y235" s="59"/>
      <c r="Z235" s="47"/>
      <c r="AA235" s="229"/>
      <c r="AB235" s="230"/>
      <c r="AC235" s="59"/>
      <c r="AD235" s="48"/>
      <c r="AE235" s="181"/>
      <c r="AF235" s="181"/>
      <c r="AG235" s="181"/>
      <c r="AH235" s="181"/>
      <c r="AI235" s="181"/>
      <c r="AJ235" s="181"/>
      <c r="AK235" s="181"/>
      <c r="AL235" s="181"/>
      <c r="AM235" s="48"/>
      <c r="AN235" s="53">
        <f>A224</f>
        <v>46302</v>
      </c>
      <c r="AO235" s="54" t="str">
        <f>C225</f>
        <v>Consultorio N° 1</v>
      </c>
      <c r="AP235" s="55">
        <f t="shared" ref="AP235:AQ235" si="164">C262</f>
        <v>0</v>
      </c>
      <c r="AQ235" s="55">
        <f t="shared" si="164"/>
        <v>0</v>
      </c>
      <c r="AR235" s="55">
        <f>U262</f>
        <v>0</v>
      </c>
      <c r="AS235" s="55">
        <f>S262</f>
        <v>0</v>
      </c>
      <c r="AT235" s="55">
        <f>S263</f>
        <v>0</v>
      </c>
      <c r="AU235" s="55">
        <f>U263</f>
        <v>0</v>
      </c>
      <c r="AV235" s="55">
        <f>S264</f>
        <v>0</v>
      </c>
      <c r="AW235" s="55">
        <f>U264</f>
        <v>0</v>
      </c>
      <c r="AX235" s="55">
        <f>U265</f>
        <v>0</v>
      </c>
      <c r="AY235" s="55">
        <f>F265</f>
        <v>0</v>
      </c>
      <c r="AZ235" s="56"/>
      <c r="BA235" s="56"/>
      <c r="BB235" s="56"/>
      <c r="BC235" s="56"/>
      <c r="BD235" s="56"/>
      <c r="BE235" s="56"/>
      <c r="BF235" s="56"/>
      <c r="BG235" s="56"/>
      <c r="BH235" s="56"/>
      <c r="BI235" s="56"/>
      <c r="BJ235" s="56"/>
      <c r="BK235" s="56"/>
      <c r="BL235" s="56"/>
      <c r="BM235" s="56"/>
      <c r="BN235" s="56"/>
    </row>
    <row r="236" spans="1:66" ht="11.25" customHeight="1">
      <c r="A236" s="220"/>
      <c r="B236" s="38"/>
      <c r="C236" s="205"/>
      <c r="D236" s="208"/>
      <c r="E236" s="57" t="s">
        <v>44</v>
      </c>
      <c r="F236" s="58" t="str">
        <f>IF(D234&lt;&gt;"", VLOOKUP(D234,'Base de Datos'!$A$2:$D1268,4,FALSE()),"")</f>
        <v/>
      </c>
      <c r="G236" s="205"/>
      <c r="H236" s="208"/>
      <c r="I236" s="57" t="s">
        <v>44</v>
      </c>
      <c r="J236" s="58" t="str">
        <f>IF(H234&lt;&gt;"", VLOOKUP(H234,'Base de Datos'!$A$2:$D1268,4,FALSE()),"")</f>
        <v/>
      </c>
      <c r="K236" s="205"/>
      <c r="L236" s="208"/>
      <c r="M236" s="57" t="s">
        <v>44</v>
      </c>
      <c r="N236" s="58" t="str">
        <f>IF(L234&lt;&gt;"", VLOOKUP(L234,'Base de Datos'!$A$2:$D1268,4,FALSE()),"")</f>
        <v/>
      </c>
      <c r="O236" s="43"/>
      <c r="P236" s="120" t="s">
        <v>61</v>
      </c>
      <c r="Q236" s="121" t="s">
        <v>62</v>
      </c>
      <c r="R236" s="15"/>
      <c r="S236" s="229"/>
      <c r="T236" s="230"/>
      <c r="U236" s="59"/>
      <c r="V236" s="47"/>
      <c r="W236" s="229"/>
      <c r="X236" s="230"/>
      <c r="Y236" s="59"/>
      <c r="Z236" s="47"/>
      <c r="AA236" s="229"/>
      <c r="AB236" s="230"/>
      <c r="AC236" s="59"/>
      <c r="AD236" s="48"/>
      <c r="AE236" s="181"/>
      <c r="AF236" s="181"/>
      <c r="AG236" s="181"/>
      <c r="AH236" s="181"/>
      <c r="AI236" s="181"/>
      <c r="AJ236" s="181"/>
      <c r="AK236" s="181"/>
      <c r="AL236" s="181"/>
      <c r="AM236" s="48"/>
      <c r="AN236" s="53">
        <f>A224</f>
        <v>46302</v>
      </c>
      <c r="AO236" s="54" t="s">
        <v>17</v>
      </c>
      <c r="AP236" s="55">
        <f t="shared" ref="AP236:AQ236" si="165">C266</f>
        <v>0</v>
      </c>
      <c r="AQ236" s="55">
        <f t="shared" si="165"/>
        <v>0</v>
      </c>
      <c r="AR236" s="55">
        <f>U266</f>
        <v>0</v>
      </c>
      <c r="AS236" s="55">
        <f>S266</f>
        <v>0</v>
      </c>
      <c r="AT236" s="55">
        <f>S267</f>
        <v>0</v>
      </c>
      <c r="AU236" s="55">
        <f>U267</f>
        <v>0</v>
      </c>
      <c r="AV236" s="55">
        <f>S268</f>
        <v>0</v>
      </c>
      <c r="AW236" s="55">
        <f>U268</f>
        <v>0</v>
      </c>
      <c r="AX236" s="55">
        <f>U269</f>
        <v>0</v>
      </c>
      <c r="AY236" s="55">
        <f>F269</f>
        <v>0</v>
      </c>
      <c r="AZ236" s="56"/>
      <c r="BA236" s="56"/>
      <c r="BB236" s="56"/>
      <c r="BC236" s="56"/>
      <c r="BD236" s="56"/>
      <c r="BE236" s="56"/>
      <c r="BF236" s="56"/>
      <c r="BG236" s="56"/>
      <c r="BH236" s="56"/>
      <c r="BI236" s="56"/>
      <c r="BJ236" s="56"/>
      <c r="BK236" s="56"/>
      <c r="BL236" s="56"/>
      <c r="BM236" s="56"/>
      <c r="BN236" s="56"/>
    </row>
    <row r="237" spans="1:66" ht="11.25" customHeight="1">
      <c r="A237" s="221"/>
      <c r="B237" s="38"/>
      <c r="C237" s="206"/>
      <c r="D237" s="209"/>
      <c r="E237" s="85" t="s">
        <v>46</v>
      </c>
      <c r="F237" s="86"/>
      <c r="G237" s="206"/>
      <c r="H237" s="209"/>
      <c r="I237" s="85" t="s">
        <v>46</v>
      </c>
      <c r="J237" s="108"/>
      <c r="K237" s="206"/>
      <c r="L237" s="209"/>
      <c r="M237" s="85" t="s">
        <v>46</v>
      </c>
      <c r="N237" s="108"/>
      <c r="O237" s="43"/>
      <c r="P237" s="123" t="s">
        <v>64</v>
      </c>
      <c r="Q237" s="124" t="s">
        <v>65</v>
      </c>
      <c r="R237" s="15"/>
      <c r="S237" s="227" t="str">
        <f>IF(OR(S234="Empleado",S234="Familiar"),"Nombre del Empleado","N° Factura")</f>
        <v>N° Factura</v>
      </c>
      <c r="T237" s="228"/>
      <c r="U237" s="89"/>
      <c r="V237" s="47"/>
      <c r="W237" s="227" t="str">
        <f>IF(OR(W234="Empleado",W234="Familiar"),"Nombre del Empleado","N° Factura")</f>
        <v>N° Factura</v>
      </c>
      <c r="X237" s="228"/>
      <c r="Y237" s="89"/>
      <c r="Z237" s="47"/>
      <c r="AA237" s="227" t="str">
        <f>IF(OR(AA234="Empleado",AA234="Familiar"),"Nombre del Empleado","N° Factura")</f>
        <v>N° Factura</v>
      </c>
      <c r="AB237" s="228"/>
      <c r="AC237" s="89"/>
      <c r="AD237" s="48"/>
      <c r="AE237" s="181"/>
      <c r="AF237" s="181"/>
      <c r="AG237" s="181"/>
      <c r="AH237" s="181"/>
      <c r="AI237" s="181"/>
      <c r="AJ237" s="181"/>
      <c r="AK237" s="181"/>
      <c r="AL237" s="181"/>
      <c r="AM237" s="48"/>
      <c r="AN237" s="53">
        <f>A224</f>
        <v>46302</v>
      </c>
      <c r="AO237" s="54" t="s">
        <v>17</v>
      </c>
      <c r="AP237" s="55">
        <f t="shared" ref="AP237:AQ237" si="166">C270</f>
        <v>0</v>
      </c>
      <c r="AQ237" s="55">
        <f t="shared" si="166"/>
        <v>0</v>
      </c>
      <c r="AR237" s="55">
        <f>U270</f>
        <v>0</v>
      </c>
      <c r="AS237" s="55">
        <f>S270</f>
        <v>0</v>
      </c>
      <c r="AT237" s="55">
        <f>S271</f>
        <v>0</v>
      </c>
      <c r="AU237" s="55">
        <f>U271</f>
        <v>0</v>
      </c>
      <c r="AV237" s="55">
        <f>S272</f>
        <v>0</v>
      </c>
      <c r="AW237" s="55">
        <f>U272</f>
        <v>0</v>
      </c>
      <c r="AX237" s="55">
        <f>U273</f>
        <v>0</v>
      </c>
      <c r="AY237" s="55">
        <f>F273</f>
        <v>0</v>
      </c>
      <c r="AZ237" s="56"/>
      <c r="BA237" s="56"/>
      <c r="BB237" s="56"/>
      <c r="BC237" s="56"/>
      <c r="BD237" s="56"/>
      <c r="BE237" s="56"/>
      <c r="BF237" s="56"/>
      <c r="BG237" s="56"/>
      <c r="BH237" s="56"/>
      <c r="BI237" s="56"/>
      <c r="BJ237" s="56"/>
      <c r="BK237" s="56"/>
      <c r="BL237" s="56"/>
      <c r="BM237" s="56"/>
      <c r="BN237" s="56"/>
    </row>
    <row r="238" spans="1:66" ht="11.25" customHeight="1">
      <c r="A238" s="222">
        <f>A234+$Q$13/1440</f>
        <v>0.45833333333333337</v>
      </c>
      <c r="B238" s="38"/>
      <c r="C238" s="204"/>
      <c r="D238" s="207"/>
      <c r="E238" s="40" t="s">
        <v>36</v>
      </c>
      <c r="F238" s="42" t="str">
        <f>IF(D238&lt;&gt;"", VLOOKUP(D238,'Base de Datos'!$A$2:$D1268,2,FALSE()),"")</f>
        <v/>
      </c>
      <c r="G238" s="204"/>
      <c r="H238" s="216"/>
      <c r="I238" s="40" t="s">
        <v>36</v>
      </c>
      <c r="J238" s="42" t="str">
        <f>IF(H238&lt;&gt;"", VLOOKUP(H238,'Base de Datos'!$A$2:$D1268,2,FALSE()),"")</f>
        <v/>
      </c>
      <c r="K238" s="204"/>
      <c r="L238" s="216"/>
      <c r="M238" s="40" t="s">
        <v>36</v>
      </c>
      <c r="N238" s="42" t="str">
        <f>IF(L238&lt;&gt;"", VLOOKUP(L238,'Base de Datos'!$A$2:$D1268,2,FALSE()),"")</f>
        <v/>
      </c>
      <c r="O238" s="43"/>
      <c r="P238" s="127" t="s">
        <v>67</v>
      </c>
      <c r="Q238" s="128" t="s">
        <v>68</v>
      </c>
      <c r="R238" s="15"/>
      <c r="S238" s="45"/>
      <c r="T238" s="45" t="s">
        <v>37</v>
      </c>
      <c r="U238" s="46"/>
      <c r="V238" s="47"/>
      <c r="W238" s="45"/>
      <c r="X238" s="45" t="s">
        <v>37</v>
      </c>
      <c r="Y238" s="46"/>
      <c r="Z238" s="47"/>
      <c r="AA238" s="45"/>
      <c r="AB238" s="45" t="s">
        <v>37</v>
      </c>
      <c r="AC238" s="46"/>
      <c r="AD238" s="48"/>
      <c r="AE238" s="181"/>
      <c r="AF238" s="181"/>
      <c r="AG238" s="181"/>
      <c r="AH238" s="181"/>
      <c r="AI238" s="181"/>
      <c r="AJ238" s="181"/>
      <c r="AK238" s="181"/>
      <c r="AL238" s="181"/>
      <c r="AM238" s="48"/>
      <c r="AN238" s="53">
        <f>A224</f>
        <v>46302</v>
      </c>
      <c r="AO238" s="54" t="s">
        <v>17</v>
      </c>
      <c r="AP238" s="55">
        <f t="shared" ref="AP238:AQ238" si="167">C274</f>
        <v>0</v>
      </c>
      <c r="AQ238" s="55">
        <f t="shared" si="167"/>
        <v>0</v>
      </c>
      <c r="AR238" s="55">
        <f>U274</f>
        <v>0</v>
      </c>
      <c r="AS238" s="55">
        <f>S274</f>
        <v>0</v>
      </c>
      <c r="AT238" s="55">
        <f>S275</f>
        <v>0</v>
      </c>
      <c r="AU238" s="55">
        <f>U275</f>
        <v>0</v>
      </c>
      <c r="AV238" s="55">
        <f>S276</f>
        <v>0</v>
      </c>
      <c r="AW238" s="55">
        <f>U276</f>
        <v>0</v>
      </c>
      <c r="AX238" s="55">
        <f>U277</f>
        <v>0</v>
      </c>
      <c r="AY238" s="55">
        <f>F277</f>
        <v>0</v>
      </c>
      <c r="AZ238" s="56"/>
      <c r="BA238" s="56"/>
      <c r="BB238" s="56"/>
      <c r="BC238" s="56"/>
      <c r="BD238" s="56"/>
      <c r="BE238" s="56"/>
      <c r="BF238" s="56"/>
      <c r="BG238" s="56"/>
      <c r="BH238" s="56"/>
      <c r="BI238" s="56"/>
      <c r="BJ238" s="56"/>
      <c r="BK238" s="56"/>
      <c r="BL238" s="56"/>
      <c r="BM238" s="56"/>
      <c r="BN238" s="56"/>
    </row>
    <row r="239" spans="1:66" ht="11.25" customHeight="1">
      <c r="A239" s="220"/>
      <c r="B239" s="38"/>
      <c r="C239" s="205"/>
      <c r="D239" s="208"/>
      <c r="E239" s="57" t="s">
        <v>42</v>
      </c>
      <c r="F239" s="58" t="str">
        <f>IF(D238&lt;&gt;"", VLOOKUP(D238,'Base de Datos'!$A$2:$D1268,3,FALSE()),"")</f>
        <v/>
      </c>
      <c r="G239" s="205"/>
      <c r="H239" s="208"/>
      <c r="I239" s="57" t="s">
        <v>42</v>
      </c>
      <c r="J239" s="58" t="str">
        <f>IF(H238&lt;&gt;"", VLOOKUP(H238,'Base de Datos'!$A$2:$D1268,3,FALSE()),"")</f>
        <v/>
      </c>
      <c r="K239" s="205"/>
      <c r="L239" s="208"/>
      <c r="M239" s="57" t="s">
        <v>42</v>
      </c>
      <c r="N239" s="58" t="str">
        <f>IF(L238&lt;&gt;"", VLOOKUP(L238,'Base de Datos'!$A$2:$D1268,3,FALSE()),"")</f>
        <v/>
      </c>
      <c r="O239" s="43"/>
      <c r="P239" s="130" t="s">
        <v>70</v>
      </c>
      <c r="Q239" s="131" t="s">
        <v>71</v>
      </c>
      <c r="R239" s="15"/>
      <c r="S239" s="229"/>
      <c r="T239" s="230"/>
      <c r="U239" s="59"/>
      <c r="V239" s="47"/>
      <c r="W239" s="229"/>
      <c r="X239" s="230"/>
      <c r="Y239" s="59"/>
      <c r="Z239" s="47"/>
      <c r="AA239" s="229"/>
      <c r="AB239" s="230"/>
      <c r="AC239" s="59"/>
      <c r="AD239" s="48"/>
      <c r="AE239" s="181"/>
      <c r="AF239" s="181"/>
      <c r="AG239" s="181"/>
      <c r="AH239" s="181"/>
      <c r="AI239" s="181"/>
      <c r="AJ239" s="181"/>
      <c r="AK239" s="181"/>
      <c r="AL239" s="181"/>
      <c r="AM239" s="48"/>
      <c r="AN239" s="53">
        <f>A224</f>
        <v>46302</v>
      </c>
      <c r="AO239" s="54" t="str">
        <f>G225</f>
        <v>Consultorio N° 2</v>
      </c>
      <c r="AP239" s="55">
        <f t="shared" ref="AP239:AQ239" si="168">G226</f>
        <v>0</v>
      </c>
      <c r="AQ239" s="55">
        <f t="shared" si="168"/>
        <v>0</v>
      </c>
      <c r="AR239" s="55">
        <f>Y226</f>
        <v>0</v>
      </c>
      <c r="AS239" s="55">
        <f>W226</f>
        <v>0</v>
      </c>
      <c r="AT239" s="55">
        <f>W227</f>
        <v>0</v>
      </c>
      <c r="AU239" s="55">
        <f>Y227</f>
        <v>0</v>
      </c>
      <c r="AV239" s="55">
        <f>W228</f>
        <v>0</v>
      </c>
      <c r="AW239" s="55">
        <f>Y228</f>
        <v>0</v>
      </c>
      <c r="AX239" s="55">
        <f>Y229</f>
        <v>0</v>
      </c>
      <c r="AY239" s="55">
        <f>J229</f>
        <v>0</v>
      </c>
      <c r="AZ239" s="56"/>
      <c r="BA239" s="56"/>
      <c r="BB239" s="56"/>
      <c r="BC239" s="56"/>
      <c r="BD239" s="56"/>
      <c r="BE239" s="56"/>
      <c r="BF239" s="56"/>
      <c r="BG239" s="56"/>
      <c r="BH239" s="56"/>
      <c r="BI239" s="56"/>
      <c r="BJ239" s="56"/>
      <c r="BK239" s="56"/>
      <c r="BL239" s="56"/>
      <c r="BM239" s="56"/>
      <c r="BN239" s="56"/>
    </row>
    <row r="240" spans="1:66" ht="11.25" customHeight="1">
      <c r="A240" s="220"/>
      <c r="B240" s="38"/>
      <c r="C240" s="205"/>
      <c r="D240" s="208"/>
      <c r="E240" s="57" t="s">
        <v>44</v>
      </c>
      <c r="F240" s="58" t="str">
        <f>IF(D238&lt;&gt;"", VLOOKUP(D238,'Base de Datos'!$A$2:$D1268,4,FALSE()),"")</f>
        <v/>
      </c>
      <c r="G240" s="205"/>
      <c r="H240" s="208"/>
      <c r="I240" s="57" t="s">
        <v>44</v>
      </c>
      <c r="J240" s="58" t="str">
        <f>IF(H238&lt;&gt;"", VLOOKUP(H238,'Base de Datos'!$A$2:$D1268,4,FALSE()),"")</f>
        <v/>
      </c>
      <c r="K240" s="205"/>
      <c r="L240" s="208"/>
      <c r="M240" s="57" t="s">
        <v>44</v>
      </c>
      <c r="N240" s="58" t="str">
        <f>IF(L238&lt;&gt;"", VLOOKUP(L238,'Base de Datos'!$A$2:$D1268,4,FALSE()),"")</f>
        <v/>
      </c>
      <c r="O240" s="43"/>
      <c r="P240" s="132" t="s">
        <v>73</v>
      </c>
      <c r="Q240" s="133" t="s">
        <v>74</v>
      </c>
      <c r="R240" s="15"/>
      <c r="S240" s="229"/>
      <c r="T240" s="230"/>
      <c r="U240" s="59"/>
      <c r="V240" s="47"/>
      <c r="W240" s="229"/>
      <c r="X240" s="230"/>
      <c r="Y240" s="59"/>
      <c r="Z240" s="47"/>
      <c r="AA240" s="229"/>
      <c r="AB240" s="230"/>
      <c r="AC240" s="59"/>
      <c r="AD240" s="48"/>
      <c r="AE240" s="181"/>
      <c r="AF240" s="181"/>
      <c r="AG240" s="181"/>
      <c r="AH240" s="181"/>
      <c r="AI240" s="181"/>
      <c r="AJ240" s="181"/>
      <c r="AK240" s="181"/>
      <c r="AL240" s="181"/>
      <c r="AM240" s="48"/>
      <c r="AN240" s="53">
        <f>A224</f>
        <v>46302</v>
      </c>
      <c r="AO240" s="54" t="str">
        <f>G225</f>
        <v>Consultorio N° 2</v>
      </c>
      <c r="AP240" s="55">
        <f t="shared" ref="AP240:AQ240" si="169">G230</f>
        <v>0</v>
      </c>
      <c r="AQ240" s="55">
        <f t="shared" si="169"/>
        <v>0</v>
      </c>
      <c r="AR240" s="55">
        <f>Y230</f>
        <v>0</v>
      </c>
      <c r="AS240" s="55">
        <f>W230</f>
        <v>0</v>
      </c>
      <c r="AT240" s="55">
        <f>W231</f>
        <v>0</v>
      </c>
      <c r="AU240" s="55">
        <f>Y231</f>
        <v>0</v>
      </c>
      <c r="AV240" s="55">
        <f>W232</f>
        <v>0</v>
      </c>
      <c r="AW240" s="55">
        <f>Y232</f>
        <v>0</v>
      </c>
      <c r="AX240" s="55">
        <f>Y233</f>
        <v>0</v>
      </c>
      <c r="AY240" s="55">
        <f>J233</f>
        <v>0</v>
      </c>
      <c r="AZ240" s="56"/>
      <c r="BA240" s="56"/>
      <c r="BB240" s="56"/>
      <c r="BC240" s="56"/>
      <c r="BD240" s="56"/>
      <c r="BE240" s="56"/>
      <c r="BF240" s="56"/>
      <c r="BG240" s="56"/>
      <c r="BH240" s="56"/>
      <c r="BI240" s="56"/>
      <c r="BJ240" s="56"/>
      <c r="BK240" s="56"/>
      <c r="BL240" s="56"/>
      <c r="BM240" s="56"/>
      <c r="BN240" s="56"/>
    </row>
    <row r="241" spans="1:66" ht="11.25" customHeight="1">
      <c r="A241" s="221"/>
      <c r="B241" s="38"/>
      <c r="C241" s="206"/>
      <c r="D241" s="209"/>
      <c r="E241" s="85" t="s">
        <v>46</v>
      </c>
      <c r="F241" s="86"/>
      <c r="G241" s="206"/>
      <c r="H241" s="209"/>
      <c r="I241" s="85" t="s">
        <v>46</v>
      </c>
      <c r="J241" s="108"/>
      <c r="K241" s="206"/>
      <c r="L241" s="209"/>
      <c r="M241" s="85" t="s">
        <v>46</v>
      </c>
      <c r="N241" s="108"/>
      <c r="O241" s="43"/>
      <c r="P241" s="137" t="s">
        <v>52</v>
      </c>
      <c r="Q241" s="138" t="s">
        <v>76</v>
      </c>
      <c r="R241" s="15"/>
      <c r="S241" s="227" t="str">
        <f>IF(OR(S238="Empleado",S238="Familiar"),"Nombre del Empleado","N° Factura")</f>
        <v>N° Factura</v>
      </c>
      <c r="T241" s="228"/>
      <c r="U241" s="89"/>
      <c r="V241" s="47"/>
      <c r="W241" s="227" t="str">
        <f>IF(OR(W238="Empleado",W238="Familiar"),"Nombre del Empleado","N° Factura")</f>
        <v>N° Factura</v>
      </c>
      <c r="X241" s="228"/>
      <c r="Y241" s="89"/>
      <c r="Z241" s="47"/>
      <c r="AA241" s="227" t="str">
        <f>IF(OR(AA238="Empleado",AA238="Familiar"),"Nombre del Empleado","N° Factura")</f>
        <v>N° Factura</v>
      </c>
      <c r="AB241" s="228"/>
      <c r="AC241" s="89"/>
      <c r="AD241" s="48"/>
      <c r="AE241" s="181"/>
      <c r="AF241" s="181"/>
      <c r="AG241" s="181"/>
      <c r="AH241" s="181"/>
      <c r="AI241" s="181"/>
      <c r="AJ241" s="181"/>
      <c r="AK241" s="181"/>
      <c r="AL241" s="181"/>
      <c r="AM241" s="48"/>
      <c r="AN241" s="53">
        <f>A224</f>
        <v>46302</v>
      </c>
      <c r="AO241" s="54" t="str">
        <f>G225</f>
        <v>Consultorio N° 2</v>
      </c>
      <c r="AP241" s="55">
        <f t="shared" ref="AP241:AQ241" si="170">G234</f>
        <v>0</v>
      </c>
      <c r="AQ241" s="55">
        <f t="shared" si="170"/>
        <v>0</v>
      </c>
      <c r="AR241" s="55">
        <f>Y234</f>
        <v>0</v>
      </c>
      <c r="AS241" s="55">
        <f>W234</f>
        <v>0</v>
      </c>
      <c r="AT241" s="55">
        <f>W235</f>
        <v>0</v>
      </c>
      <c r="AU241" s="55">
        <f>Y235</f>
        <v>0</v>
      </c>
      <c r="AV241" s="55">
        <f>W236</f>
        <v>0</v>
      </c>
      <c r="AW241" s="55">
        <f>Y236</f>
        <v>0</v>
      </c>
      <c r="AX241" s="55">
        <f>Y237</f>
        <v>0</v>
      </c>
      <c r="AY241" s="55">
        <f>J237</f>
        <v>0</v>
      </c>
      <c r="AZ241" s="56"/>
      <c r="BA241" s="56"/>
      <c r="BB241" s="56"/>
      <c r="BC241" s="56"/>
      <c r="BD241" s="56"/>
      <c r="BE241" s="56"/>
      <c r="BF241" s="56"/>
      <c r="BG241" s="56"/>
      <c r="BH241" s="56"/>
      <c r="BI241" s="56"/>
      <c r="BJ241" s="56"/>
      <c r="BK241" s="56"/>
      <c r="BL241" s="56"/>
      <c r="BM241" s="56"/>
      <c r="BN241" s="56"/>
    </row>
    <row r="242" spans="1:66" ht="11.25" customHeight="1">
      <c r="A242" s="222">
        <f>A238+$Q$13/1440</f>
        <v>0.5</v>
      </c>
      <c r="B242" s="38"/>
      <c r="C242" s="204"/>
      <c r="D242" s="207"/>
      <c r="E242" s="40" t="s">
        <v>36</v>
      </c>
      <c r="F242" s="42" t="str">
        <f>IF(D242&lt;&gt;"", VLOOKUP(D242,'Base de Datos'!$A$2:$D1268,2,FALSE()),"")</f>
        <v/>
      </c>
      <c r="G242" s="204"/>
      <c r="H242" s="216"/>
      <c r="I242" s="40" t="s">
        <v>36</v>
      </c>
      <c r="J242" s="42" t="str">
        <f>IF(H242&lt;&gt;"", VLOOKUP(H242,'Base de Datos'!$A$2:$D1268,2,FALSE()),"")</f>
        <v/>
      </c>
      <c r="K242" s="204"/>
      <c r="L242" s="216"/>
      <c r="M242" s="40" t="s">
        <v>36</v>
      </c>
      <c r="N242" s="42" t="str">
        <f>IF(L242&lt;&gt;"", VLOOKUP(L242,'Base de Datos'!$A$2:$D1268,2,FALSE()),"")</f>
        <v/>
      </c>
      <c r="O242" s="43"/>
      <c r="P242" s="141" t="s">
        <v>78</v>
      </c>
      <c r="Q242" s="142" t="s">
        <v>79</v>
      </c>
      <c r="R242" s="15"/>
      <c r="S242" s="45"/>
      <c r="T242" s="45" t="s">
        <v>37</v>
      </c>
      <c r="U242" s="46"/>
      <c r="V242" s="47"/>
      <c r="W242" s="45"/>
      <c r="X242" s="45" t="s">
        <v>37</v>
      </c>
      <c r="Y242" s="46"/>
      <c r="Z242" s="47"/>
      <c r="AA242" s="45"/>
      <c r="AB242" s="45" t="s">
        <v>37</v>
      </c>
      <c r="AC242" s="46"/>
      <c r="AD242" s="48"/>
      <c r="AE242" s="181"/>
      <c r="AF242" s="181"/>
      <c r="AG242" s="181"/>
      <c r="AH242" s="181"/>
      <c r="AI242" s="181"/>
      <c r="AJ242" s="181"/>
      <c r="AK242" s="181"/>
      <c r="AL242" s="181"/>
      <c r="AM242" s="48"/>
      <c r="AN242" s="53">
        <f>A224</f>
        <v>46302</v>
      </c>
      <c r="AO242" s="54" t="str">
        <f>G225</f>
        <v>Consultorio N° 2</v>
      </c>
      <c r="AP242" s="55">
        <f t="shared" ref="AP242:AQ242" si="171">G238</f>
        <v>0</v>
      </c>
      <c r="AQ242" s="55">
        <f t="shared" si="171"/>
        <v>0</v>
      </c>
      <c r="AR242" s="55">
        <f>Y238</f>
        <v>0</v>
      </c>
      <c r="AS242" s="55">
        <f>W238</f>
        <v>0</v>
      </c>
      <c r="AT242" s="55">
        <f>W239</f>
        <v>0</v>
      </c>
      <c r="AU242" s="55">
        <f>Y239</f>
        <v>0</v>
      </c>
      <c r="AV242" s="55">
        <f>W240</f>
        <v>0</v>
      </c>
      <c r="AW242" s="55">
        <f>Y240</f>
        <v>0</v>
      </c>
      <c r="AX242" s="55">
        <f>Y241</f>
        <v>0</v>
      </c>
      <c r="AY242" s="55">
        <f>J241</f>
        <v>0</v>
      </c>
      <c r="AZ242" s="56"/>
      <c r="BA242" s="56"/>
      <c r="BB242" s="56"/>
      <c r="BC242" s="56"/>
      <c r="BD242" s="56"/>
      <c r="BE242" s="56"/>
      <c r="BF242" s="56"/>
      <c r="BG242" s="56"/>
      <c r="BH242" s="56"/>
      <c r="BI242" s="56"/>
      <c r="BJ242" s="56"/>
      <c r="BK242" s="56"/>
      <c r="BL242" s="56"/>
      <c r="BM242" s="56"/>
      <c r="BN242" s="56"/>
    </row>
    <row r="243" spans="1:66" ht="11.25" customHeight="1">
      <c r="A243" s="220"/>
      <c r="B243" s="38"/>
      <c r="C243" s="205"/>
      <c r="D243" s="208"/>
      <c r="E243" s="57" t="s">
        <v>42</v>
      </c>
      <c r="F243" s="58" t="str">
        <f>IF(D242&lt;&gt;"", VLOOKUP(D242,'Base de Datos'!$A$2:$D1268,3,FALSE()),"")</f>
        <v/>
      </c>
      <c r="G243" s="205"/>
      <c r="H243" s="208"/>
      <c r="I243" s="57" t="s">
        <v>42</v>
      </c>
      <c r="J243" s="58" t="str">
        <f>IF(H242&lt;&gt;"", VLOOKUP(H242,'Base de Datos'!$A$2:$D1268,3,FALSE()),"")</f>
        <v/>
      </c>
      <c r="K243" s="205"/>
      <c r="L243" s="208"/>
      <c r="M243" s="57" t="s">
        <v>42</v>
      </c>
      <c r="N243" s="58" t="str">
        <f>IF(L242&lt;&gt;"", VLOOKUP(L242,'Base de Datos'!$A$2:$D1268,3,FALSE()),"")</f>
        <v/>
      </c>
      <c r="O243" s="43"/>
      <c r="P243" s="1"/>
      <c r="Q243" s="147"/>
      <c r="R243" s="15"/>
      <c r="S243" s="229"/>
      <c r="T243" s="230"/>
      <c r="U243" s="59"/>
      <c r="V243" s="47"/>
      <c r="W243" s="229"/>
      <c r="X243" s="230"/>
      <c r="Y243" s="59"/>
      <c r="Z243" s="47"/>
      <c r="AA243" s="229"/>
      <c r="AB243" s="230"/>
      <c r="AC243" s="59"/>
      <c r="AD243" s="48"/>
      <c r="AE243" s="181"/>
      <c r="AF243" s="181"/>
      <c r="AG243" s="181"/>
      <c r="AH243" s="181"/>
      <c r="AI243" s="181"/>
      <c r="AJ243" s="181"/>
      <c r="AK243" s="181"/>
      <c r="AL243" s="181"/>
      <c r="AM243" s="48"/>
      <c r="AN243" s="53">
        <f>A224</f>
        <v>46302</v>
      </c>
      <c r="AO243" s="149" t="str">
        <f>G225</f>
        <v>Consultorio N° 2</v>
      </c>
      <c r="AP243" s="55">
        <f t="shared" ref="AP243:AQ243" si="172">G242</f>
        <v>0</v>
      </c>
      <c r="AQ243" s="55">
        <f t="shared" si="172"/>
        <v>0</v>
      </c>
      <c r="AR243" s="55">
        <f>Y242</f>
        <v>0</v>
      </c>
      <c r="AS243" s="55">
        <f>W242</f>
        <v>0</v>
      </c>
      <c r="AT243" s="55">
        <f>W243</f>
        <v>0</v>
      </c>
      <c r="AU243" s="55">
        <f>Y243</f>
        <v>0</v>
      </c>
      <c r="AV243" s="55">
        <f>W244</f>
        <v>0</v>
      </c>
      <c r="AW243" s="55">
        <f>Y244</f>
        <v>0</v>
      </c>
      <c r="AX243" s="55">
        <f>Y245</f>
        <v>0</v>
      </c>
      <c r="AY243" s="55">
        <f>J245</f>
        <v>0</v>
      </c>
      <c r="AZ243" s="56"/>
      <c r="BA243" s="56"/>
      <c r="BB243" s="56"/>
      <c r="BC243" s="56"/>
      <c r="BD243" s="56"/>
      <c r="BE243" s="56"/>
      <c r="BF243" s="56"/>
      <c r="BG243" s="56"/>
      <c r="BH243" s="56"/>
      <c r="BI243" s="56"/>
      <c r="BJ243" s="56"/>
      <c r="BK243" s="56"/>
      <c r="BL243" s="56"/>
      <c r="BM243" s="56"/>
      <c r="BN243" s="56"/>
    </row>
    <row r="244" spans="1:66" ht="11.25" customHeight="1">
      <c r="A244" s="220"/>
      <c r="B244" s="38"/>
      <c r="C244" s="205"/>
      <c r="D244" s="208"/>
      <c r="E244" s="57" t="s">
        <v>44</v>
      </c>
      <c r="F244" s="58" t="str">
        <f>IF(D242&lt;&gt;"", VLOOKUP(D242,'Base de Datos'!$A$2:$D1268,4,FALSE()),"")</f>
        <v/>
      </c>
      <c r="G244" s="205"/>
      <c r="H244" s="208"/>
      <c r="I244" s="57" t="s">
        <v>44</v>
      </c>
      <c r="J244" s="58" t="str">
        <f>IF(H242&lt;&gt;"", VLOOKUP(H242,'Base de Datos'!$A$2:$D1268,4,FALSE()),"")</f>
        <v/>
      </c>
      <c r="K244" s="205"/>
      <c r="L244" s="208"/>
      <c r="M244" s="57" t="s">
        <v>44</v>
      </c>
      <c r="N244" s="58" t="str">
        <f>IF(L242&lt;&gt;"", VLOOKUP(L242,'Base de Datos'!$A$2:$D1268,4,FALSE()),"")</f>
        <v/>
      </c>
      <c r="O244" s="43"/>
      <c r="P244" s="1"/>
      <c r="Q244" s="150"/>
      <c r="R244" s="15"/>
      <c r="S244" s="229"/>
      <c r="T244" s="230"/>
      <c r="U244" s="59"/>
      <c r="V244" s="47"/>
      <c r="W244" s="229"/>
      <c r="X244" s="230"/>
      <c r="Y244" s="59"/>
      <c r="Z244" s="47"/>
      <c r="AA244" s="229"/>
      <c r="AB244" s="230"/>
      <c r="AC244" s="59"/>
      <c r="AD244" s="48"/>
      <c r="AE244" s="181"/>
      <c r="AF244" s="181"/>
      <c r="AG244" s="181"/>
      <c r="AH244" s="181"/>
      <c r="AI244" s="181"/>
      <c r="AJ244" s="181"/>
      <c r="AK244" s="181"/>
      <c r="AL244" s="181"/>
      <c r="AM244" s="48"/>
      <c r="AN244" s="53">
        <f>A224</f>
        <v>46302</v>
      </c>
      <c r="AO244" s="54" t="str">
        <f>G225</f>
        <v>Consultorio N° 2</v>
      </c>
      <c r="AP244" s="55">
        <f t="shared" ref="AP244:AQ244" si="173">G246</f>
        <v>0</v>
      </c>
      <c r="AQ244" s="55">
        <f t="shared" si="173"/>
        <v>0</v>
      </c>
      <c r="AR244" s="55">
        <f>Y246</f>
        <v>0</v>
      </c>
      <c r="AS244" s="55">
        <f>W246</f>
        <v>0</v>
      </c>
      <c r="AT244" s="55">
        <f>W247</f>
        <v>0</v>
      </c>
      <c r="AU244" s="55">
        <f>Y247</f>
        <v>0</v>
      </c>
      <c r="AV244" s="55">
        <f>W248</f>
        <v>0</v>
      </c>
      <c r="AW244" s="55">
        <f>Y248</f>
        <v>0</v>
      </c>
      <c r="AX244" s="55">
        <f>Y249</f>
        <v>0</v>
      </c>
      <c r="AY244" s="55">
        <f>J249</f>
        <v>0</v>
      </c>
      <c r="AZ244" s="56"/>
      <c r="BA244" s="56"/>
      <c r="BB244" s="56"/>
      <c r="BC244" s="56"/>
      <c r="BD244" s="56"/>
      <c r="BE244" s="56"/>
      <c r="BF244" s="56"/>
      <c r="BG244" s="56"/>
      <c r="BH244" s="56"/>
      <c r="BI244" s="56"/>
      <c r="BJ244" s="56"/>
      <c r="BK244" s="56"/>
      <c r="BL244" s="56"/>
      <c r="BM244" s="56"/>
      <c r="BN244" s="56"/>
    </row>
    <row r="245" spans="1:66" ht="11.25" customHeight="1">
      <c r="A245" s="221"/>
      <c r="B245" s="38"/>
      <c r="C245" s="206"/>
      <c r="D245" s="209"/>
      <c r="E245" s="85" t="s">
        <v>46</v>
      </c>
      <c r="F245" s="86"/>
      <c r="G245" s="206"/>
      <c r="H245" s="209"/>
      <c r="I245" s="85" t="s">
        <v>46</v>
      </c>
      <c r="J245" s="108"/>
      <c r="K245" s="206"/>
      <c r="L245" s="209"/>
      <c r="M245" s="85" t="s">
        <v>46</v>
      </c>
      <c r="N245" s="108"/>
      <c r="O245" s="43"/>
      <c r="P245" s="1"/>
      <c r="Q245" s="150"/>
      <c r="R245" s="15"/>
      <c r="S245" s="227" t="str">
        <f>IF(OR(S242="Empleado",S242="Familiar"),"Nombre del Empleado","N° Factura")</f>
        <v>N° Factura</v>
      </c>
      <c r="T245" s="228"/>
      <c r="U245" s="89"/>
      <c r="V245" s="47"/>
      <c r="W245" s="227" t="str">
        <f>IF(OR(W242="Empleado",W242="Familiar"),"Nombre del Empleado","N° Factura")</f>
        <v>N° Factura</v>
      </c>
      <c r="X245" s="228"/>
      <c r="Y245" s="89"/>
      <c r="Z245" s="47"/>
      <c r="AA245" s="227" t="str">
        <f>IF(OR(AA242="Empleado",AA242="Familiar"),"Nombre del Empleado","N° Factura")</f>
        <v>N° Factura</v>
      </c>
      <c r="AB245" s="228"/>
      <c r="AC245" s="89"/>
      <c r="AD245" s="48"/>
      <c r="AE245" s="181"/>
      <c r="AF245" s="181"/>
      <c r="AG245" s="181"/>
      <c r="AH245" s="181"/>
      <c r="AI245" s="181"/>
      <c r="AJ245" s="181"/>
      <c r="AK245" s="181"/>
      <c r="AL245" s="181"/>
      <c r="AM245" s="48"/>
      <c r="AN245" s="53">
        <f>A224</f>
        <v>46302</v>
      </c>
      <c r="AO245" s="54" t="str">
        <f>G225</f>
        <v>Consultorio N° 2</v>
      </c>
      <c r="AP245" s="55">
        <f t="shared" ref="AP245:AQ245" si="174">G250</f>
        <v>0</v>
      </c>
      <c r="AQ245" s="55">
        <f t="shared" si="174"/>
        <v>0</v>
      </c>
      <c r="AR245" s="55">
        <f>Y250</f>
        <v>0</v>
      </c>
      <c r="AS245" s="55">
        <f>W250</f>
        <v>0</v>
      </c>
      <c r="AT245" s="55">
        <f>W251</f>
        <v>0</v>
      </c>
      <c r="AU245" s="55">
        <f>Y251</f>
        <v>0</v>
      </c>
      <c r="AV245" s="55">
        <f>W252</f>
        <v>0</v>
      </c>
      <c r="AW245" s="55">
        <f>Y252</f>
        <v>0</v>
      </c>
      <c r="AX245" s="55">
        <f>Y253</f>
        <v>0</v>
      </c>
      <c r="AY245" s="55">
        <f>J253</f>
        <v>0</v>
      </c>
      <c r="AZ245" s="56"/>
      <c r="BA245" s="56"/>
      <c r="BB245" s="56"/>
      <c r="BC245" s="56"/>
      <c r="BD245" s="56"/>
      <c r="BE245" s="56"/>
      <c r="BF245" s="56"/>
      <c r="BG245" s="56"/>
      <c r="BH245" s="56"/>
      <c r="BI245" s="56"/>
      <c r="BJ245" s="56"/>
      <c r="BK245" s="56"/>
      <c r="BL245" s="56"/>
      <c r="BM245" s="56"/>
      <c r="BN245" s="56"/>
    </row>
    <row r="246" spans="1:66" ht="11.25" customHeight="1">
      <c r="A246" s="222">
        <f>A242+$Q$13/1440</f>
        <v>0.54166666666666663</v>
      </c>
      <c r="B246" s="38"/>
      <c r="C246" s="204"/>
      <c r="D246" s="207"/>
      <c r="E246" s="40" t="s">
        <v>36</v>
      </c>
      <c r="F246" s="42" t="str">
        <f>IF(D246&lt;&gt;"", VLOOKUP(D246,'Base de Datos'!$A$2:$D1268,2,FALSE()),"")</f>
        <v/>
      </c>
      <c r="G246" s="204"/>
      <c r="H246" s="216"/>
      <c r="I246" s="40" t="s">
        <v>36</v>
      </c>
      <c r="J246" s="42" t="str">
        <f>IF(H246&lt;&gt;"", VLOOKUP(H246,'Base de Datos'!$A$2:$D1268,2,FALSE()),"")</f>
        <v/>
      </c>
      <c r="K246" s="204" t="s">
        <v>73</v>
      </c>
      <c r="L246" s="216" t="s">
        <v>482</v>
      </c>
      <c r="M246" s="40" t="s">
        <v>36</v>
      </c>
      <c r="N246" s="42">
        <f>IF(L246&lt;&gt;"", VLOOKUP(L246,'Base de Datos'!$A$2:$D1268,2,FALSE()),"")</f>
        <v>0</v>
      </c>
      <c r="O246" s="43"/>
      <c r="P246" s="1"/>
      <c r="Q246" s="150"/>
      <c r="R246" s="15"/>
      <c r="S246" s="45"/>
      <c r="T246" s="45" t="s">
        <v>37</v>
      </c>
      <c r="U246" s="46"/>
      <c r="V246" s="47"/>
      <c r="W246" s="45"/>
      <c r="X246" s="45" t="s">
        <v>37</v>
      </c>
      <c r="Y246" s="46"/>
      <c r="Z246" s="47"/>
      <c r="AA246" s="45"/>
      <c r="AB246" s="45" t="s">
        <v>37</v>
      </c>
      <c r="AC246" s="46"/>
      <c r="AD246" s="48"/>
      <c r="AE246" s="181"/>
      <c r="AF246" s="181"/>
      <c r="AG246" s="181"/>
      <c r="AH246" s="181"/>
      <c r="AI246" s="181"/>
      <c r="AJ246" s="181"/>
      <c r="AK246" s="181"/>
      <c r="AL246" s="181"/>
      <c r="AM246" s="48"/>
      <c r="AN246" s="53">
        <f>A224</f>
        <v>46302</v>
      </c>
      <c r="AO246" s="54" t="str">
        <f>G225</f>
        <v>Consultorio N° 2</v>
      </c>
      <c r="AP246" s="55">
        <f t="shared" ref="AP246:AQ246" si="175">G254</f>
        <v>0</v>
      </c>
      <c r="AQ246" s="55">
        <f t="shared" si="175"/>
        <v>0</v>
      </c>
      <c r="AR246" s="55">
        <f>Y254</f>
        <v>0</v>
      </c>
      <c r="AS246" s="55">
        <f>W254</f>
        <v>0</v>
      </c>
      <c r="AT246" s="55">
        <f>W255</f>
        <v>0</v>
      </c>
      <c r="AU246" s="55">
        <f>Y255</f>
        <v>0</v>
      </c>
      <c r="AV246" s="55">
        <f>W256</f>
        <v>0</v>
      </c>
      <c r="AW246" s="55">
        <f>Y256</f>
        <v>0</v>
      </c>
      <c r="AX246" s="55">
        <f>Y257</f>
        <v>0</v>
      </c>
      <c r="AY246" s="55">
        <f>J257</f>
        <v>0</v>
      </c>
      <c r="AZ246" s="56"/>
      <c r="BA246" s="56"/>
      <c r="BB246" s="56"/>
      <c r="BC246" s="56"/>
      <c r="BD246" s="56"/>
      <c r="BE246" s="56"/>
      <c r="BF246" s="56"/>
      <c r="BG246" s="56"/>
      <c r="BH246" s="56"/>
      <c r="BI246" s="56"/>
      <c r="BJ246" s="56"/>
      <c r="BK246" s="56"/>
      <c r="BL246" s="56"/>
      <c r="BM246" s="56"/>
      <c r="BN246" s="56"/>
    </row>
    <row r="247" spans="1:66" ht="11.25" customHeight="1">
      <c r="A247" s="220"/>
      <c r="B247" s="38"/>
      <c r="C247" s="205"/>
      <c r="D247" s="208"/>
      <c r="E247" s="57" t="s">
        <v>42</v>
      </c>
      <c r="F247" s="58" t="str">
        <f>IF(D246&lt;&gt;"", VLOOKUP(D246,'Base de Datos'!$A$2:$D1268,3,FALSE()),"")</f>
        <v/>
      </c>
      <c r="G247" s="205"/>
      <c r="H247" s="208"/>
      <c r="I247" s="57" t="s">
        <v>42</v>
      </c>
      <c r="J247" s="58" t="str">
        <f>IF(H246&lt;&gt;"", VLOOKUP(H246,'Base de Datos'!$A$2:$D1268,3,FALSE()),"")</f>
        <v/>
      </c>
      <c r="K247" s="205"/>
      <c r="L247" s="208"/>
      <c r="M247" s="57" t="s">
        <v>42</v>
      </c>
      <c r="N247" s="58">
        <f>IF(L246&lt;&gt;"", VLOOKUP(L246,'Base de Datos'!$A$2:$D1268,3,FALSE()),"")</f>
        <v>4248243240</v>
      </c>
      <c r="O247" s="43"/>
      <c r="P247" s="1"/>
      <c r="Q247" s="1"/>
      <c r="R247" s="15"/>
      <c r="S247" s="229"/>
      <c r="T247" s="230"/>
      <c r="U247" s="59"/>
      <c r="V247" s="47"/>
      <c r="W247" s="229"/>
      <c r="X247" s="230"/>
      <c r="Y247" s="59"/>
      <c r="Z247" s="47"/>
      <c r="AA247" s="229"/>
      <c r="AB247" s="230"/>
      <c r="AC247" s="59"/>
      <c r="AD247" s="48"/>
      <c r="AE247" s="181"/>
      <c r="AF247" s="181"/>
      <c r="AG247" s="181"/>
      <c r="AH247" s="181"/>
      <c r="AI247" s="181"/>
      <c r="AJ247" s="181"/>
      <c r="AK247" s="181"/>
      <c r="AL247" s="181"/>
      <c r="AM247" s="48"/>
      <c r="AN247" s="53">
        <f>A224</f>
        <v>46302</v>
      </c>
      <c r="AO247" s="54" t="str">
        <f>G225</f>
        <v>Consultorio N° 2</v>
      </c>
      <c r="AP247" s="55">
        <f t="shared" ref="AP247:AQ247" si="176">G258</f>
        <v>0</v>
      </c>
      <c r="AQ247" s="55">
        <f t="shared" si="176"/>
        <v>0</v>
      </c>
      <c r="AR247" s="55">
        <f>Y258</f>
        <v>0</v>
      </c>
      <c r="AS247" s="55">
        <f>W258</f>
        <v>0</v>
      </c>
      <c r="AT247" s="55">
        <f>W259</f>
        <v>0</v>
      </c>
      <c r="AU247" s="55">
        <f>Y259</f>
        <v>0</v>
      </c>
      <c r="AV247" s="55">
        <f>W260</f>
        <v>0</v>
      </c>
      <c r="AW247" s="55">
        <f>Y260</f>
        <v>0</v>
      </c>
      <c r="AX247" s="55">
        <f>Y261</f>
        <v>0</v>
      </c>
      <c r="AY247" s="55">
        <f>J261</f>
        <v>0</v>
      </c>
      <c r="AZ247" s="56"/>
      <c r="BA247" s="56"/>
      <c r="BB247" s="56"/>
      <c r="BC247" s="56"/>
      <c r="BD247" s="56"/>
      <c r="BE247" s="56"/>
      <c r="BF247" s="56"/>
      <c r="BG247" s="56"/>
      <c r="BH247" s="56"/>
      <c r="BI247" s="56"/>
      <c r="BJ247" s="56"/>
      <c r="BK247" s="56"/>
      <c r="BL247" s="56"/>
      <c r="BM247" s="56"/>
      <c r="BN247" s="56"/>
    </row>
    <row r="248" spans="1:66" ht="11.25" customHeight="1">
      <c r="A248" s="220"/>
      <c r="B248" s="38"/>
      <c r="C248" s="205"/>
      <c r="D248" s="208"/>
      <c r="E248" s="57" t="s">
        <v>44</v>
      </c>
      <c r="F248" s="58" t="str">
        <f>IF(D246&lt;&gt;"", VLOOKUP(D246,'Base de Datos'!$A$2:$D1268,4,FALSE()),"")</f>
        <v/>
      </c>
      <c r="G248" s="205"/>
      <c r="H248" s="208"/>
      <c r="I248" s="57" t="s">
        <v>44</v>
      </c>
      <c r="J248" s="58" t="str">
        <f>IF(H246&lt;&gt;"", VLOOKUP(H246,'Base de Datos'!$A$2:$D1268,4,FALSE()),"")</f>
        <v/>
      </c>
      <c r="K248" s="205"/>
      <c r="L248" s="208"/>
      <c r="M248" s="57" t="s">
        <v>44</v>
      </c>
      <c r="N248" s="58" t="str">
        <f>IF(L246&lt;&gt;"", VLOOKUP(L246,'Base de Datos'!$A$2:$D1268,4,FALSE()),"")</f>
        <v>V23805782</v>
      </c>
      <c r="O248" s="1"/>
      <c r="P248" s="1"/>
      <c r="Q248" s="1"/>
      <c r="R248" s="15"/>
      <c r="S248" s="229"/>
      <c r="T248" s="230"/>
      <c r="U248" s="59"/>
      <c r="V248" s="47"/>
      <c r="W248" s="229"/>
      <c r="X248" s="230"/>
      <c r="Y248" s="59"/>
      <c r="Z248" s="47"/>
      <c r="AA248" s="229"/>
      <c r="AB248" s="230"/>
      <c r="AC248" s="59"/>
      <c r="AD248" s="48"/>
      <c r="AE248" s="181"/>
      <c r="AF248" s="181"/>
      <c r="AG248" s="181"/>
      <c r="AH248" s="181"/>
      <c r="AI248" s="181"/>
      <c r="AJ248" s="181"/>
      <c r="AK248" s="181"/>
      <c r="AL248" s="181"/>
      <c r="AM248" s="48"/>
      <c r="AN248" s="53">
        <f>A224</f>
        <v>46302</v>
      </c>
      <c r="AO248" s="54" t="str">
        <f>G225</f>
        <v>Consultorio N° 2</v>
      </c>
      <c r="AP248" s="55">
        <f t="shared" ref="AP248:AQ248" si="177">G262</f>
        <v>0</v>
      </c>
      <c r="AQ248" s="55">
        <f t="shared" si="177"/>
        <v>0</v>
      </c>
      <c r="AR248" s="55">
        <f>Y262</f>
        <v>0</v>
      </c>
      <c r="AS248" s="55">
        <f>W262</f>
        <v>0</v>
      </c>
      <c r="AT248" s="55">
        <f>W263</f>
        <v>0</v>
      </c>
      <c r="AU248" s="55">
        <f>Y263</f>
        <v>0</v>
      </c>
      <c r="AV248" s="55">
        <f>W264</f>
        <v>0</v>
      </c>
      <c r="AW248" s="55">
        <f>Y264</f>
        <v>0</v>
      </c>
      <c r="AX248" s="55">
        <f>Y265</f>
        <v>0</v>
      </c>
      <c r="AY248" s="55">
        <f>J265</f>
        <v>0</v>
      </c>
      <c r="AZ248" s="56"/>
      <c r="BA248" s="56"/>
      <c r="BB248" s="56"/>
      <c r="BC248" s="56"/>
      <c r="BD248" s="56"/>
      <c r="BE248" s="56"/>
      <c r="BF248" s="56"/>
      <c r="BG248" s="56"/>
      <c r="BH248" s="56"/>
      <c r="BI248" s="56"/>
      <c r="BJ248" s="56"/>
      <c r="BK248" s="56"/>
      <c r="BL248" s="56"/>
      <c r="BM248" s="56"/>
      <c r="BN248" s="56"/>
    </row>
    <row r="249" spans="1:66" ht="11.25" customHeight="1">
      <c r="A249" s="221"/>
      <c r="B249" s="38"/>
      <c r="C249" s="206"/>
      <c r="D249" s="209"/>
      <c r="E249" s="85" t="s">
        <v>46</v>
      </c>
      <c r="F249" s="86"/>
      <c r="G249" s="206"/>
      <c r="H249" s="209"/>
      <c r="I249" s="85" t="s">
        <v>46</v>
      </c>
      <c r="J249" s="108"/>
      <c r="K249" s="206"/>
      <c r="L249" s="209"/>
      <c r="M249" s="85" t="s">
        <v>46</v>
      </c>
      <c r="N249" s="108" t="s">
        <v>77</v>
      </c>
      <c r="O249" s="43"/>
      <c r="P249" s="1"/>
      <c r="Q249" s="1"/>
      <c r="R249" s="15"/>
      <c r="S249" s="227" t="str">
        <f>IF(OR(S246="Empleado",S246="Familiar"),"Nombre del Empleado","N° Factura")</f>
        <v>N° Factura</v>
      </c>
      <c r="T249" s="228"/>
      <c r="U249" s="89"/>
      <c r="V249" s="47"/>
      <c r="W249" s="227" t="str">
        <f>IF(OR(W246="Empleado",W246="Familiar"),"Nombre del Empleado","N° Factura")</f>
        <v>N° Factura</v>
      </c>
      <c r="X249" s="228"/>
      <c r="Y249" s="89"/>
      <c r="Z249" s="47"/>
      <c r="AA249" s="227" t="str">
        <f>IF(OR(AA246="Empleado",AA246="Familiar"),"Nombre del Empleado","N° Factura")</f>
        <v>N° Factura</v>
      </c>
      <c r="AB249" s="228"/>
      <c r="AC249" s="89"/>
      <c r="AD249" s="48"/>
      <c r="AE249" s="181"/>
      <c r="AF249" s="181"/>
      <c r="AG249" s="181"/>
      <c r="AH249" s="181"/>
      <c r="AI249" s="181"/>
      <c r="AJ249" s="181"/>
      <c r="AK249" s="181"/>
      <c r="AL249" s="181"/>
      <c r="AM249" s="48"/>
      <c r="AN249" s="53">
        <f>A224</f>
        <v>46302</v>
      </c>
      <c r="AO249" s="54" t="str">
        <f>K225</f>
        <v>Consultorio N° 3</v>
      </c>
      <c r="AP249" s="55">
        <f t="shared" ref="AP249:AQ249" si="178">K226</f>
        <v>0</v>
      </c>
      <c r="AQ249" s="55">
        <f t="shared" si="178"/>
        <v>0</v>
      </c>
      <c r="AR249" s="55">
        <f>AC226</f>
        <v>0</v>
      </c>
      <c r="AS249" s="55">
        <f>AA226</f>
        <v>0</v>
      </c>
      <c r="AT249" s="55">
        <f>AA227</f>
        <v>0</v>
      </c>
      <c r="AU249" s="55">
        <f>AC227</f>
        <v>0</v>
      </c>
      <c r="AV249" s="55">
        <f>AA228</f>
        <v>0</v>
      </c>
      <c r="AW249" s="55">
        <f>AC228</f>
        <v>0</v>
      </c>
      <c r="AX249" s="55">
        <f>AC229</f>
        <v>0</v>
      </c>
      <c r="AY249" s="55">
        <f>N229</f>
        <v>0</v>
      </c>
      <c r="AZ249" s="56"/>
      <c r="BA249" s="56"/>
      <c r="BB249" s="56"/>
      <c r="BC249" s="56"/>
      <c r="BD249" s="56"/>
      <c r="BE249" s="56"/>
      <c r="BF249" s="56"/>
      <c r="BG249" s="56"/>
      <c r="BH249" s="56"/>
      <c r="BI249" s="56"/>
      <c r="BJ249" s="56"/>
      <c r="BK249" s="56"/>
      <c r="BL249" s="56"/>
      <c r="BM249" s="56"/>
      <c r="BN249" s="56"/>
    </row>
    <row r="250" spans="1:66" ht="11.25" customHeight="1">
      <c r="A250" s="222">
        <f>A246+$Q$13/1440</f>
        <v>0.58333333333333326</v>
      </c>
      <c r="B250" s="38"/>
      <c r="C250" s="204"/>
      <c r="D250" s="207"/>
      <c r="E250" s="40" t="s">
        <v>36</v>
      </c>
      <c r="F250" s="42" t="str">
        <f>IF(D250&lt;&gt;"", VLOOKUP(D250,'Base de Datos'!$A$2:$D1268,2,FALSE()),"")</f>
        <v/>
      </c>
      <c r="G250" s="204"/>
      <c r="H250" s="216"/>
      <c r="I250" s="40" t="s">
        <v>36</v>
      </c>
      <c r="J250" s="42" t="str">
        <f>IF(H250&lt;&gt;"", VLOOKUP(H250,'Base de Datos'!$A$2:$D1268,2,FALSE()),"")</f>
        <v/>
      </c>
      <c r="K250" s="204"/>
      <c r="L250" s="216"/>
      <c r="M250" s="40" t="s">
        <v>36</v>
      </c>
      <c r="N250" s="42" t="str">
        <f>IF(L250&lt;&gt;"", VLOOKUP(L250,'Base de Datos'!$A$2:$D1268,2,FALSE()),"")</f>
        <v/>
      </c>
      <c r="O250" s="43"/>
      <c r="P250" s="151"/>
      <c r="Q250" s="1"/>
      <c r="R250" s="15"/>
      <c r="S250" s="45"/>
      <c r="T250" s="45" t="s">
        <v>37</v>
      </c>
      <c r="U250" s="46"/>
      <c r="V250" s="47"/>
      <c r="W250" s="45"/>
      <c r="X250" s="45" t="s">
        <v>37</v>
      </c>
      <c r="Y250" s="46"/>
      <c r="Z250" s="47"/>
      <c r="AA250" s="45"/>
      <c r="AB250" s="45" t="s">
        <v>37</v>
      </c>
      <c r="AC250" s="46"/>
      <c r="AD250" s="48"/>
      <c r="AE250" s="181"/>
      <c r="AF250" s="181"/>
      <c r="AG250" s="181"/>
      <c r="AH250" s="181"/>
      <c r="AI250" s="181"/>
      <c r="AJ250" s="181"/>
      <c r="AK250" s="181"/>
      <c r="AL250" s="181"/>
      <c r="AM250" s="48"/>
      <c r="AN250" s="53">
        <f>A224</f>
        <v>46302</v>
      </c>
      <c r="AO250" s="54" t="str">
        <f>K225</f>
        <v>Consultorio N° 3</v>
      </c>
      <c r="AP250" s="55">
        <f t="shared" ref="AP250:AQ250" si="179">K230</f>
        <v>0</v>
      </c>
      <c r="AQ250" s="55">
        <f t="shared" si="179"/>
        <v>0</v>
      </c>
      <c r="AR250" s="55">
        <f>AC230</f>
        <v>0</v>
      </c>
      <c r="AS250" s="55">
        <f>AA230</f>
        <v>0</v>
      </c>
      <c r="AT250" s="55">
        <f>AA231</f>
        <v>0</v>
      </c>
      <c r="AU250" s="55">
        <f>AC231</f>
        <v>0</v>
      </c>
      <c r="AV250" s="55">
        <f>AA232</f>
        <v>0</v>
      </c>
      <c r="AW250" s="55">
        <f>AC232</f>
        <v>0</v>
      </c>
      <c r="AX250" s="55">
        <f>AC233</f>
        <v>0</v>
      </c>
      <c r="AY250" s="55">
        <f>N233</f>
        <v>0</v>
      </c>
      <c r="AZ250" s="56"/>
      <c r="BA250" s="56"/>
      <c r="BB250" s="56"/>
      <c r="BC250" s="56"/>
      <c r="BD250" s="56"/>
      <c r="BE250" s="56"/>
      <c r="BF250" s="56"/>
      <c r="BG250" s="56"/>
      <c r="BH250" s="56"/>
      <c r="BI250" s="56"/>
      <c r="BJ250" s="56"/>
      <c r="BK250" s="56"/>
      <c r="BL250" s="56"/>
      <c r="BM250" s="56"/>
      <c r="BN250" s="56"/>
    </row>
    <row r="251" spans="1:66" ht="11.25" customHeight="1">
      <c r="A251" s="220"/>
      <c r="B251" s="38"/>
      <c r="C251" s="205"/>
      <c r="D251" s="208"/>
      <c r="E251" s="57" t="s">
        <v>42</v>
      </c>
      <c r="F251" s="58" t="str">
        <f>IF(D250&lt;&gt;"", VLOOKUP(D250,'Base de Datos'!$A$2:$D1268,3,FALSE()),"")</f>
        <v/>
      </c>
      <c r="G251" s="205"/>
      <c r="H251" s="208"/>
      <c r="I251" s="57" t="s">
        <v>42</v>
      </c>
      <c r="J251" s="58" t="str">
        <f>IF(H250&lt;&gt;"", VLOOKUP(H250,'Base de Datos'!$A$2:$D1268,3,FALSE()),"")</f>
        <v/>
      </c>
      <c r="K251" s="205"/>
      <c r="L251" s="208"/>
      <c r="M251" s="57" t="s">
        <v>42</v>
      </c>
      <c r="N251" s="58" t="str">
        <f>IF(L250&lt;&gt;"", VLOOKUP(L250,'Base de Datos'!$A$2:$D1268,3,FALSE()),"")</f>
        <v/>
      </c>
      <c r="O251" s="43"/>
      <c r="P251" s="151"/>
      <c r="Q251" s="152"/>
      <c r="R251" s="15"/>
      <c r="S251" s="229"/>
      <c r="T251" s="230"/>
      <c r="U251" s="59"/>
      <c r="V251" s="47"/>
      <c r="W251" s="229"/>
      <c r="X251" s="230"/>
      <c r="Y251" s="59"/>
      <c r="Z251" s="47"/>
      <c r="AA251" s="229"/>
      <c r="AB251" s="230"/>
      <c r="AC251" s="59"/>
      <c r="AD251" s="48"/>
      <c r="AE251" s="181"/>
      <c r="AF251" s="181"/>
      <c r="AG251" s="181"/>
      <c r="AH251" s="181"/>
      <c r="AI251" s="181"/>
      <c r="AJ251" s="181"/>
      <c r="AK251" s="181"/>
      <c r="AL251" s="181"/>
      <c r="AM251" s="48"/>
      <c r="AN251" s="53">
        <f>A224</f>
        <v>46302</v>
      </c>
      <c r="AO251" s="54" t="str">
        <f>K225</f>
        <v>Consultorio N° 3</v>
      </c>
      <c r="AP251" s="55">
        <f t="shared" ref="AP251:AQ251" si="180">K234</f>
        <v>0</v>
      </c>
      <c r="AQ251" s="55">
        <f t="shared" si="180"/>
        <v>0</v>
      </c>
      <c r="AR251" s="55">
        <f>AC234</f>
        <v>0</v>
      </c>
      <c r="AS251" s="55">
        <f>AA234</f>
        <v>0</v>
      </c>
      <c r="AT251" s="55">
        <f>AA235</f>
        <v>0</v>
      </c>
      <c r="AU251" s="55">
        <f>AC235</f>
        <v>0</v>
      </c>
      <c r="AV251" s="55">
        <f>AA236</f>
        <v>0</v>
      </c>
      <c r="AW251" s="55">
        <f>AC236</f>
        <v>0</v>
      </c>
      <c r="AX251" s="55">
        <f>AC237</f>
        <v>0</v>
      </c>
      <c r="AY251" s="55">
        <f>N237</f>
        <v>0</v>
      </c>
      <c r="AZ251" s="56"/>
      <c r="BA251" s="56"/>
      <c r="BB251" s="56"/>
      <c r="BC251" s="56"/>
      <c r="BD251" s="56"/>
      <c r="BE251" s="56"/>
      <c r="BF251" s="56"/>
      <c r="BG251" s="56"/>
      <c r="BH251" s="56"/>
      <c r="BI251" s="56"/>
      <c r="BJ251" s="56"/>
      <c r="BK251" s="56"/>
      <c r="BL251" s="56"/>
      <c r="BM251" s="56"/>
      <c r="BN251" s="56"/>
    </row>
    <row r="252" spans="1:66" ht="11.25" customHeight="1">
      <c r="A252" s="220"/>
      <c r="B252" s="38"/>
      <c r="C252" s="205"/>
      <c r="D252" s="208"/>
      <c r="E252" s="57" t="s">
        <v>44</v>
      </c>
      <c r="F252" s="58" t="str">
        <f>IF(D250&lt;&gt;"", VLOOKUP(D250,'Base de Datos'!$A$2:$D1268,4,FALSE()),"")</f>
        <v/>
      </c>
      <c r="G252" s="205"/>
      <c r="H252" s="208"/>
      <c r="I252" s="57" t="s">
        <v>44</v>
      </c>
      <c r="J252" s="58" t="str">
        <f>IF(H250&lt;&gt;"", VLOOKUP(H250,'Base de Datos'!$A$2:$D1268,4,FALSE()),"")</f>
        <v/>
      </c>
      <c r="K252" s="205"/>
      <c r="L252" s="208"/>
      <c r="M252" s="57" t="s">
        <v>44</v>
      </c>
      <c r="N252" s="58" t="str">
        <f>IF(L250&lt;&gt;"", VLOOKUP(L250,'Base de Datos'!$A$2:$D1268,4,FALSE()),"")</f>
        <v/>
      </c>
      <c r="O252" s="43"/>
      <c r="P252" s="151"/>
      <c r="Q252" s="152"/>
      <c r="R252" s="15"/>
      <c r="S252" s="229"/>
      <c r="T252" s="230"/>
      <c r="U252" s="59"/>
      <c r="V252" s="47"/>
      <c r="W252" s="229"/>
      <c r="X252" s="230"/>
      <c r="Y252" s="59"/>
      <c r="Z252" s="47"/>
      <c r="AA252" s="229"/>
      <c r="AB252" s="230"/>
      <c r="AC252" s="59"/>
      <c r="AD252" s="48"/>
      <c r="AE252" s="181"/>
      <c r="AF252" s="181"/>
      <c r="AG252" s="181"/>
      <c r="AH252" s="181"/>
      <c r="AI252" s="181"/>
      <c r="AJ252" s="181"/>
      <c r="AK252" s="181"/>
      <c r="AL252" s="181"/>
      <c r="AM252" s="48"/>
      <c r="AN252" s="53">
        <f>A224</f>
        <v>46302</v>
      </c>
      <c r="AO252" s="54" t="str">
        <f>K225</f>
        <v>Consultorio N° 3</v>
      </c>
      <c r="AP252" s="55">
        <f t="shared" ref="AP252:AQ252" si="181">K238</f>
        <v>0</v>
      </c>
      <c r="AQ252" s="55">
        <f t="shared" si="181"/>
        <v>0</v>
      </c>
      <c r="AR252" s="55">
        <f>AC238</f>
        <v>0</v>
      </c>
      <c r="AS252" s="55">
        <f>AA238</f>
        <v>0</v>
      </c>
      <c r="AT252" s="55">
        <f>AA239</f>
        <v>0</v>
      </c>
      <c r="AU252" s="55">
        <f>AC239</f>
        <v>0</v>
      </c>
      <c r="AV252" s="55">
        <f>AA240</f>
        <v>0</v>
      </c>
      <c r="AW252" s="55">
        <f>AC240</f>
        <v>0</v>
      </c>
      <c r="AX252" s="55">
        <f>AC241</f>
        <v>0</v>
      </c>
      <c r="AY252" s="55">
        <f>N241</f>
        <v>0</v>
      </c>
      <c r="AZ252" s="56"/>
      <c r="BA252" s="56"/>
      <c r="BB252" s="56"/>
      <c r="BC252" s="56"/>
      <c r="BD252" s="56"/>
      <c r="BE252" s="56"/>
      <c r="BF252" s="56"/>
      <c r="BG252" s="56"/>
      <c r="BH252" s="56"/>
      <c r="BI252" s="56"/>
      <c r="BJ252" s="56"/>
      <c r="BK252" s="56"/>
      <c r="BL252" s="56"/>
      <c r="BM252" s="56"/>
      <c r="BN252" s="56"/>
    </row>
    <row r="253" spans="1:66" ht="11.25" customHeight="1">
      <c r="A253" s="221"/>
      <c r="B253" s="38"/>
      <c r="C253" s="206"/>
      <c r="D253" s="209"/>
      <c r="E253" s="85" t="s">
        <v>46</v>
      </c>
      <c r="F253" s="86"/>
      <c r="G253" s="206"/>
      <c r="H253" s="209"/>
      <c r="I253" s="85" t="s">
        <v>46</v>
      </c>
      <c r="J253" s="108"/>
      <c r="K253" s="206"/>
      <c r="L253" s="209"/>
      <c r="M253" s="85" t="s">
        <v>46</v>
      </c>
      <c r="N253" s="108"/>
      <c r="O253" s="43"/>
      <c r="P253" s="151"/>
      <c r="Q253" s="1"/>
      <c r="R253" s="15"/>
      <c r="S253" s="227" t="str">
        <f>IF(OR(S250="Empleado",S250="Familiar"),"Nombre del Empleado","N° Factura")</f>
        <v>N° Factura</v>
      </c>
      <c r="T253" s="228"/>
      <c r="U253" s="89"/>
      <c r="V253" s="47"/>
      <c r="W253" s="227" t="str">
        <f>IF(OR(W250="Empleado",W250="Familiar"),"Nombre del Empleado","N° Factura")</f>
        <v>N° Factura</v>
      </c>
      <c r="X253" s="228"/>
      <c r="Y253" s="89"/>
      <c r="Z253" s="47"/>
      <c r="AA253" s="227" t="str">
        <f>IF(OR(AA250="Empleado",AA250="Familiar"),"Nombre del Empleado","N° Factura")</f>
        <v>N° Factura</v>
      </c>
      <c r="AB253" s="228"/>
      <c r="AC253" s="89"/>
      <c r="AD253" s="48"/>
      <c r="AE253" s="181"/>
      <c r="AF253" s="181"/>
      <c r="AG253" s="181"/>
      <c r="AH253" s="181"/>
      <c r="AI253" s="181"/>
      <c r="AJ253" s="181"/>
      <c r="AK253" s="181"/>
      <c r="AL253" s="181"/>
      <c r="AM253" s="48"/>
      <c r="AN253" s="53">
        <f>A224</f>
        <v>46302</v>
      </c>
      <c r="AO253" s="54" t="str">
        <f>K225</f>
        <v>Consultorio N° 3</v>
      </c>
      <c r="AP253" s="55">
        <f t="shared" ref="AP253:AQ253" si="182">K242</f>
        <v>0</v>
      </c>
      <c r="AQ253" s="55">
        <f t="shared" si="182"/>
        <v>0</v>
      </c>
      <c r="AR253" s="55">
        <f>AC242</f>
        <v>0</v>
      </c>
      <c r="AS253" s="55">
        <f>AA242</f>
        <v>0</v>
      </c>
      <c r="AT253" s="55">
        <f>AA243</f>
        <v>0</v>
      </c>
      <c r="AU253" s="55">
        <f>AC243</f>
        <v>0</v>
      </c>
      <c r="AV253" s="55">
        <f>AA244</f>
        <v>0</v>
      </c>
      <c r="AW253" s="55">
        <f>AC244</f>
        <v>0</v>
      </c>
      <c r="AX253" s="55">
        <f>AC245</f>
        <v>0</v>
      </c>
      <c r="AY253" s="55">
        <f>N245</f>
        <v>0</v>
      </c>
      <c r="AZ253" s="56"/>
      <c r="BA253" s="56"/>
      <c r="BB253" s="56"/>
      <c r="BC253" s="56"/>
      <c r="BD253" s="56"/>
      <c r="BE253" s="56"/>
      <c r="BF253" s="56"/>
      <c r="BG253" s="56"/>
      <c r="BH253" s="56"/>
      <c r="BI253" s="56"/>
      <c r="BJ253" s="56"/>
      <c r="BK253" s="56"/>
      <c r="BL253" s="56"/>
      <c r="BM253" s="56"/>
      <c r="BN253" s="56"/>
    </row>
    <row r="254" spans="1:66" ht="11.25" customHeight="1">
      <c r="A254" s="222">
        <f>A250+$Q$13/1440</f>
        <v>0.62499999999999989</v>
      </c>
      <c r="B254" s="38"/>
      <c r="C254" s="204"/>
      <c r="D254" s="207"/>
      <c r="E254" s="40" t="s">
        <v>36</v>
      </c>
      <c r="F254" s="42" t="str">
        <f>IF(D254&lt;&gt;"", VLOOKUP(D254,'Base de Datos'!$A$2:$D1268,2,FALSE()),"")</f>
        <v/>
      </c>
      <c r="G254" s="204"/>
      <c r="H254" s="216"/>
      <c r="I254" s="40" t="s">
        <v>36</v>
      </c>
      <c r="J254" s="42" t="str">
        <f>IF(H254&lt;&gt;"", VLOOKUP(H254,'Base de Datos'!$A$2:$D1268,2,FALSE()),"")</f>
        <v/>
      </c>
      <c r="K254" s="204"/>
      <c r="L254" s="216"/>
      <c r="M254" s="40" t="s">
        <v>36</v>
      </c>
      <c r="N254" s="42" t="str">
        <f>IF(L254&lt;&gt;"", VLOOKUP(L254,'Base de Datos'!$A$2:$D1268,2,FALSE()),"")</f>
        <v/>
      </c>
      <c r="O254" s="43"/>
      <c r="P254" s="153"/>
      <c r="Q254" s="154"/>
      <c r="R254" s="15"/>
      <c r="S254" s="45"/>
      <c r="T254" s="45" t="s">
        <v>37</v>
      </c>
      <c r="U254" s="46"/>
      <c r="V254" s="47"/>
      <c r="W254" s="45"/>
      <c r="X254" s="45" t="s">
        <v>37</v>
      </c>
      <c r="Y254" s="46"/>
      <c r="Z254" s="47"/>
      <c r="AA254" s="45"/>
      <c r="AB254" s="45" t="s">
        <v>37</v>
      </c>
      <c r="AC254" s="46"/>
      <c r="AD254" s="48"/>
      <c r="AE254" s="181"/>
      <c r="AF254" s="181"/>
      <c r="AG254" s="181"/>
      <c r="AH254" s="181"/>
      <c r="AI254" s="181"/>
      <c r="AJ254" s="181"/>
      <c r="AK254" s="181"/>
      <c r="AL254" s="181"/>
      <c r="AM254" s="48"/>
      <c r="AN254" s="53">
        <f>A224</f>
        <v>46302</v>
      </c>
      <c r="AO254" s="54" t="str">
        <f>K225</f>
        <v>Consultorio N° 3</v>
      </c>
      <c r="AP254" s="55" t="str">
        <f t="shared" ref="AP254:AQ254" si="183">K246</f>
        <v>🚫</v>
      </c>
      <c r="AQ254" s="55" t="str">
        <f t="shared" si="183"/>
        <v>Angelica Morales</v>
      </c>
      <c r="AR254" s="55">
        <f>AC246</f>
        <v>0</v>
      </c>
      <c r="AS254" s="55">
        <f>AA246</f>
        <v>0</v>
      </c>
      <c r="AT254" s="55">
        <f>AA247</f>
        <v>0</v>
      </c>
      <c r="AU254" s="55">
        <f>AC247</f>
        <v>0</v>
      </c>
      <c r="AV254" s="55">
        <f>AA248</f>
        <v>0</v>
      </c>
      <c r="AW254" s="55">
        <f>AC248</f>
        <v>0</v>
      </c>
      <c r="AX254" s="55">
        <f>AC249</f>
        <v>0</v>
      </c>
      <c r="AY254" s="55" t="str">
        <f>N249</f>
        <v>Dra. Gabriela Berbis</v>
      </c>
      <c r="AZ254" s="56"/>
      <c r="BA254" s="56"/>
      <c r="BB254" s="56"/>
      <c r="BC254" s="56"/>
      <c r="BD254" s="56"/>
      <c r="BE254" s="56"/>
      <c r="BF254" s="56"/>
      <c r="BG254" s="56"/>
      <c r="BH254" s="56"/>
      <c r="BI254" s="56"/>
      <c r="BJ254" s="56"/>
      <c r="BK254" s="56"/>
      <c r="BL254" s="56"/>
      <c r="BM254" s="56"/>
      <c r="BN254" s="56"/>
    </row>
    <row r="255" spans="1:66" ht="11.25" customHeight="1">
      <c r="A255" s="220"/>
      <c r="B255" s="38"/>
      <c r="C255" s="205"/>
      <c r="D255" s="208"/>
      <c r="E255" s="57" t="s">
        <v>42</v>
      </c>
      <c r="F255" s="58" t="str">
        <f>IF(D254&lt;&gt;"", VLOOKUP(D254,'Base de Datos'!$A$2:$D1268,3,FALSE()),"")</f>
        <v/>
      </c>
      <c r="G255" s="205"/>
      <c r="H255" s="208"/>
      <c r="I255" s="57" t="s">
        <v>42</v>
      </c>
      <c r="J255" s="58" t="str">
        <f>IF(H254&lt;&gt;"", VLOOKUP(H254,'Base de Datos'!$A$2:$D1268,3,FALSE()),"")</f>
        <v/>
      </c>
      <c r="K255" s="205"/>
      <c r="L255" s="208"/>
      <c r="M255" s="57" t="s">
        <v>42</v>
      </c>
      <c r="N255" s="58" t="str">
        <f>IF(L254&lt;&gt;"", VLOOKUP(L254,'Base de Datos'!$A$2:$D1268,3,FALSE()),"")</f>
        <v/>
      </c>
      <c r="O255" s="43"/>
      <c r="P255" s="153"/>
      <c r="Q255" s="154"/>
      <c r="R255" s="15"/>
      <c r="S255" s="229"/>
      <c r="T255" s="230"/>
      <c r="U255" s="59"/>
      <c r="V255" s="47"/>
      <c r="W255" s="229"/>
      <c r="X255" s="230"/>
      <c r="Y255" s="59"/>
      <c r="Z255" s="47"/>
      <c r="AA255" s="229"/>
      <c r="AB255" s="230"/>
      <c r="AC255" s="59"/>
      <c r="AD255" s="48"/>
      <c r="AE255" s="181"/>
      <c r="AF255" s="181"/>
      <c r="AG255" s="181"/>
      <c r="AH255" s="181"/>
      <c r="AI255" s="181"/>
      <c r="AJ255" s="181"/>
      <c r="AK255" s="181"/>
      <c r="AL255" s="181"/>
      <c r="AM255" s="48"/>
      <c r="AN255" s="53">
        <f>A224</f>
        <v>46302</v>
      </c>
      <c r="AO255" s="54" t="str">
        <f>K225</f>
        <v>Consultorio N° 3</v>
      </c>
      <c r="AP255" s="55">
        <f t="shared" ref="AP255:AQ255" si="184">K250</f>
        <v>0</v>
      </c>
      <c r="AQ255" s="55">
        <f t="shared" si="184"/>
        <v>0</v>
      </c>
      <c r="AR255" s="55">
        <f>AC250</f>
        <v>0</v>
      </c>
      <c r="AS255" s="55">
        <f>AA250</f>
        <v>0</v>
      </c>
      <c r="AT255" s="55">
        <f>AA251</f>
        <v>0</v>
      </c>
      <c r="AU255" s="55">
        <f>AC251</f>
        <v>0</v>
      </c>
      <c r="AV255" s="55">
        <f>AA252</f>
        <v>0</v>
      </c>
      <c r="AW255" s="55">
        <f>AC252</f>
        <v>0</v>
      </c>
      <c r="AX255" s="55">
        <f>AC253</f>
        <v>0</v>
      </c>
      <c r="AY255" s="55">
        <f>N253</f>
        <v>0</v>
      </c>
      <c r="AZ255" s="56"/>
      <c r="BA255" s="56"/>
      <c r="BB255" s="56"/>
      <c r="BC255" s="56"/>
      <c r="BD255" s="56"/>
      <c r="BE255" s="56"/>
      <c r="BF255" s="56"/>
      <c r="BG255" s="56"/>
      <c r="BH255" s="56"/>
      <c r="BI255" s="56"/>
      <c r="BJ255" s="56"/>
      <c r="BK255" s="56"/>
      <c r="BL255" s="56"/>
      <c r="BM255" s="56"/>
      <c r="BN255" s="56"/>
    </row>
    <row r="256" spans="1:66" ht="11.25" customHeight="1">
      <c r="A256" s="220"/>
      <c r="B256" s="38"/>
      <c r="C256" s="205"/>
      <c r="D256" s="208"/>
      <c r="E256" s="57" t="s">
        <v>44</v>
      </c>
      <c r="F256" s="58" t="str">
        <f>IF(D254&lt;&gt;"", VLOOKUP(D254,'Base de Datos'!$A$2:$D1268,4,FALSE()),"")</f>
        <v/>
      </c>
      <c r="G256" s="205"/>
      <c r="H256" s="208"/>
      <c r="I256" s="57" t="s">
        <v>44</v>
      </c>
      <c r="J256" s="58" t="str">
        <f>IF(H254&lt;&gt;"", VLOOKUP(H254,'Base de Datos'!$A$2:$D1268,4,FALSE()),"")</f>
        <v/>
      </c>
      <c r="K256" s="205"/>
      <c r="L256" s="208"/>
      <c r="M256" s="57" t="s">
        <v>44</v>
      </c>
      <c r="N256" s="58" t="str">
        <f>IF(L254&lt;&gt;"", VLOOKUP(L254,'Base de Datos'!$A$2:$D1268,4,FALSE()),"")</f>
        <v/>
      </c>
      <c r="O256" s="43"/>
      <c r="P256" s="153"/>
      <c r="Q256" s="154"/>
      <c r="R256" s="15"/>
      <c r="S256" s="229"/>
      <c r="T256" s="230"/>
      <c r="U256" s="59"/>
      <c r="V256" s="47"/>
      <c r="W256" s="229"/>
      <c r="X256" s="230"/>
      <c r="Y256" s="59"/>
      <c r="Z256" s="47"/>
      <c r="AA256" s="229"/>
      <c r="AB256" s="230"/>
      <c r="AC256" s="59"/>
      <c r="AD256" s="48"/>
      <c r="AE256" s="181"/>
      <c r="AF256" s="181"/>
      <c r="AG256" s="181"/>
      <c r="AH256" s="181"/>
      <c r="AI256" s="181"/>
      <c r="AJ256" s="181"/>
      <c r="AK256" s="181"/>
      <c r="AL256" s="181"/>
      <c r="AM256" s="48"/>
      <c r="AN256" s="53">
        <f>A224</f>
        <v>46302</v>
      </c>
      <c r="AO256" s="54" t="str">
        <f>K225</f>
        <v>Consultorio N° 3</v>
      </c>
      <c r="AP256" s="55">
        <f t="shared" ref="AP256:AQ256" si="185">K254</f>
        <v>0</v>
      </c>
      <c r="AQ256" s="55">
        <f t="shared" si="185"/>
        <v>0</v>
      </c>
      <c r="AR256" s="55">
        <f>AC254</f>
        <v>0</v>
      </c>
      <c r="AS256" s="55">
        <f>AA254</f>
        <v>0</v>
      </c>
      <c r="AT256" s="55">
        <f>AA255</f>
        <v>0</v>
      </c>
      <c r="AU256" s="55">
        <f>AC255</f>
        <v>0</v>
      </c>
      <c r="AV256" s="55">
        <f>AA256</f>
        <v>0</v>
      </c>
      <c r="AW256" s="55">
        <f>AC256</f>
        <v>0</v>
      </c>
      <c r="AX256" s="55">
        <f>AC257</f>
        <v>0</v>
      </c>
      <c r="AY256" s="55">
        <f>N257</f>
        <v>0</v>
      </c>
      <c r="AZ256" s="56"/>
      <c r="BA256" s="56"/>
      <c r="BB256" s="56"/>
      <c r="BC256" s="56"/>
      <c r="BD256" s="56"/>
      <c r="BE256" s="56"/>
      <c r="BF256" s="56"/>
      <c r="BG256" s="56"/>
      <c r="BH256" s="56"/>
      <c r="BI256" s="56"/>
      <c r="BJ256" s="56"/>
      <c r="BK256" s="56"/>
      <c r="BL256" s="56"/>
      <c r="BM256" s="56"/>
      <c r="BN256" s="56"/>
    </row>
    <row r="257" spans="1:66" ht="11.25" customHeight="1">
      <c r="A257" s="221"/>
      <c r="B257" s="38"/>
      <c r="C257" s="206"/>
      <c r="D257" s="209"/>
      <c r="E257" s="85" t="s">
        <v>46</v>
      </c>
      <c r="F257" s="86"/>
      <c r="G257" s="206"/>
      <c r="H257" s="209"/>
      <c r="I257" s="85" t="s">
        <v>46</v>
      </c>
      <c r="J257" s="108"/>
      <c r="K257" s="206"/>
      <c r="L257" s="209"/>
      <c r="M257" s="85" t="s">
        <v>46</v>
      </c>
      <c r="N257" s="108"/>
      <c r="O257" s="43"/>
      <c r="P257" s="153"/>
      <c r="Q257" s="154"/>
      <c r="R257" s="15"/>
      <c r="S257" s="227" t="str">
        <f>IF(OR(S254="Empleado",S254="Familiar"),"Nombre del Empleado","N° Factura")</f>
        <v>N° Factura</v>
      </c>
      <c r="T257" s="228"/>
      <c r="U257" s="89"/>
      <c r="V257" s="47"/>
      <c r="W257" s="227" t="str">
        <f>IF(OR(W254="Empleado",W254="Familiar"),"Nombre del Empleado","N° Factura")</f>
        <v>N° Factura</v>
      </c>
      <c r="X257" s="228"/>
      <c r="Y257" s="89"/>
      <c r="Z257" s="47"/>
      <c r="AA257" s="227" t="str">
        <f>IF(OR(AA254="Empleado",AA254="Familiar"),"Nombre del Empleado","N° Factura")</f>
        <v>N° Factura</v>
      </c>
      <c r="AB257" s="228"/>
      <c r="AC257" s="89"/>
      <c r="AD257" s="48"/>
      <c r="AE257" s="181"/>
      <c r="AF257" s="181"/>
      <c r="AG257" s="181"/>
      <c r="AH257" s="181"/>
      <c r="AI257" s="181"/>
      <c r="AJ257" s="181"/>
      <c r="AK257" s="181"/>
      <c r="AL257" s="181"/>
      <c r="AM257" s="48"/>
      <c r="AN257" s="53">
        <f>A224</f>
        <v>46302</v>
      </c>
      <c r="AO257" s="54" t="str">
        <f>K225</f>
        <v>Consultorio N° 3</v>
      </c>
      <c r="AP257" s="55">
        <f t="shared" ref="AP257:AQ257" si="186">K258</f>
        <v>0</v>
      </c>
      <c r="AQ257" s="55">
        <f t="shared" si="186"/>
        <v>0</v>
      </c>
      <c r="AR257" s="55">
        <f>AC258</f>
        <v>0</v>
      </c>
      <c r="AS257" s="55">
        <f>AA258</f>
        <v>0</v>
      </c>
      <c r="AT257" s="55">
        <f>AA259</f>
        <v>0</v>
      </c>
      <c r="AU257" s="55">
        <f>AC259</f>
        <v>0</v>
      </c>
      <c r="AV257" s="55">
        <f>AA260</f>
        <v>0</v>
      </c>
      <c r="AW257" s="55">
        <f>AC260</f>
        <v>0</v>
      </c>
      <c r="AX257" s="55">
        <f>AC261</f>
        <v>0</v>
      </c>
      <c r="AY257" s="55">
        <f>N261</f>
        <v>0</v>
      </c>
      <c r="AZ257" s="56"/>
      <c r="BA257" s="56"/>
      <c r="BB257" s="56"/>
      <c r="BC257" s="56"/>
      <c r="BD257" s="56"/>
      <c r="BE257" s="56"/>
      <c r="BF257" s="56"/>
      <c r="BG257" s="56"/>
      <c r="BH257" s="56"/>
      <c r="BI257" s="56"/>
      <c r="BJ257" s="56"/>
      <c r="BK257" s="56"/>
      <c r="BL257" s="56"/>
      <c r="BM257" s="56"/>
      <c r="BN257" s="56"/>
    </row>
    <row r="258" spans="1:66" ht="11.25" customHeight="1">
      <c r="A258" s="222">
        <f>A254+$Q$13/1440</f>
        <v>0.66666666666666652</v>
      </c>
      <c r="B258" s="38"/>
      <c r="C258" s="204"/>
      <c r="D258" s="207"/>
      <c r="E258" s="40" t="s">
        <v>36</v>
      </c>
      <c r="F258" s="42" t="str">
        <f>IF(D258&lt;&gt;"", VLOOKUP(D258,'Base de Datos'!$A$2:$D1268,2,FALSE()),"")</f>
        <v/>
      </c>
      <c r="G258" s="204"/>
      <c r="H258" s="216"/>
      <c r="I258" s="40" t="s">
        <v>36</v>
      </c>
      <c r="J258" s="42" t="str">
        <f>IF(H258&lt;&gt;"", VLOOKUP(H258,'Base de Datos'!$A$2:$D1268,2,FALSE()),"")</f>
        <v/>
      </c>
      <c r="K258" s="204"/>
      <c r="L258" s="216"/>
      <c r="M258" s="40" t="s">
        <v>36</v>
      </c>
      <c r="N258" s="42" t="str">
        <f>IF(L258&lt;&gt;"", VLOOKUP(L258,'Base de Datos'!$A$2:$D1268,2,FALSE()),"")</f>
        <v/>
      </c>
      <c r="O258" s="43"/>
      <c r="P258" s="3"/>
      <c r="Q258" s="3"/>
      <c r="R258" s="15"/>
      <c r="S258" s="45"/>
      <c r="T258" s="45" t="s">
        <v>37</v>
      </c>
      <c r="U258" s="46"/>
      <c r="V258" s="47"/>
      <c r="W258" s="45"/>
      <c r="X258" s="45" t="s">
        <v>37</v>
      </c>
      <c r="Y258" s="46"/>
      <c r="Z258" s="47"/>
      <c r="AA258" s="45"/>
      <c r="AB258" s="45" t="s">
        <v>37</v>
      </c>
      <c r="AC258" s="46"/>
      <c r="AD258" s="48"/>
      <c r="AE258" s="181"/>
      <c r="AF258" s="181"/>
      <c r="AG258" s="181"/>
      <c r="AH258" s="181"/>
      <c r="AI258" s="181"/>
      <c r="AJ258" s="181"/>
      <c r="AK258" s="181"/>
      <c r="AL258" s="181"/>
      <c r="AM258" s="48"/>
      <c r="AN258" s="53">
        <f>A224</f>
        <v>46302</v>
      </c>
      <c r="AO258" s="54" t="str">
        <f>K225</f>
        <v>Consultorio N° 3</v>
      </c>
      <c r="AP258" s="55">
        <f t="shared" ref="AP258:AQ258" si="187">K262</f>
        <v>0</v>
      </c>
      <c r="AQ258" s="55">
        <f t="shared" si="187"/>
        <v>0</v>
      </c>
      <c r="AR258" s="55">
        <f>AC262</f>
        <v>0</v>
      </c>
      <c r="AS258" s="55">
        <f>AA262</f>
        <v>0</v>
      </c>
      <c r="AT258" s="55">
        <f>AA263</f>
        <v>0</v>
      </c>
      <c r="AU258" s="55">
        <f>AC263</f>
        <v>0</v>
      </c>
      <c r="AV258" s="55">
        <f>AA264</f>
        <v>0</v>
      </c>
      <c r="AW258" s="55">
        <f>AC264</f>
        <v>0</v>
      </c>
      <c r="AX258" s="55">
        <f>AC265</f>
        <v>0</v>
      </c>
      <c r="AY258" s="55">
        <f>N265</f>
        <v>0</v>
      </c>
      <c r="AZ258" s="56"/>
      <c r="BA258" s="56"/>
      <c r="BB258" s="56"/>
      <c r="BC258" s="56"/>
      <c r="BD258" s="56"/>
      <c r="BE258" s="56"/>
      <c r="BF258" s="56"/>
      <c r="BG258" s="56"/>
      <c r="BH258" s="56"/>
      <c r="BI258" s="56"/>
      <c r="BJ258" s="56"/>
      <c r="BK258" s="56"/>
      <c r="BL258" s="56"/>
      <c r="BM258" s="56"/>
      <c r="BN258" s="56"/>
    </row>
    <row r="259" spans="1:66" ht="11.25" customHeight="1">
      <c r="A259" s="220"/>
      <c r="B259" s="38"/>
      <c r="C259" s="205"/>
      <c r="D259" s="208"/>
      <c r="E259" s="57" t="s">
        <v>42</v>
      </c>
      <c r="F259" s="58" t="str">
        <f>IF(D258&lt;&gt;"", VLOOKUP(D258,'Base de Datos'!$A$2:$D1268,3,FALSE()),"")</f>
        <v/>
      </c>
      <c r="G259" s="205"/>
      <c r="H259" s="208"/>
      <c r="I259" s="57" t="s">
        <v>42</v>
      </c>
      <c r="J259" s="58" t="str">
        <f>IF(H258&lt;&gt;"", VLOOKUP(H258,'Base de Datos'!$A$2:$D1268,3,FALSE()),"")</f>
        <v/>
      </c>
      <c r="K259" s="205"/>
      <c r="L259" s="208"/>
      <c r="M259" s="57" t="s">
        <v>42</v>
      </c>
      <c r="N259" s="58" t="str">
        <f>IF(L258&lt;&gt;"", VLOOKUP(L258,'Base de Datos'!$A$2:$D1268,3,FALSE()),"")</f>
        <v/>
      </c>
      <c r="O259" s="43"/>
      <c r="P259" s="3"/>
      <c r="Q259" s="3"/>
      <c r="R259" s="15"/>
      <c r="S259" s="229"/>
      <c r="T259" s="230"/>
      <c r="U259" s="59"/>
      <c r="V259" s="47"/>
      <c r="W259" s="229"/>
      <c r="X259" s="230"/>
      <c r="Y259" s="59"/>
      <c r="Z259" s="47"/>
      <c r="AA259" s="229"/>
      <c r="AB259" s="230"/>
      <c r="AC259" s="59"/>
      <c r="AD259" s="48"/>
      <c r="AE259" s="235">
        <f>A224</f>
        <v>46302</v>
      </c>
      <c r="AF259" s="236"/>
      <c r="AG259" s="236"/>
      <c r="AH259" s="236"/>
      <c r="AI259" s="236"/>
      <c r="AJ259" s="236"/>
      <c r="AK259" s="236"/>
      <c r="AL259" s="237"/>
      <c r="AM259" s="48"/>
      <c r="AN259" s="155">
        <f>A224</f>
        <v>46302</v>
      </c>
      <c r="AO259" s="156" t="str">
        <f>K225</f>
        <v>Consultorio N° 3</v>
      </c>
      <c r="AP259" s="156">
        <f t="shared" ref="AP259:AQ259" si="188">K266</f>
        <v>0</v>
      </c>
      <c r="AQ259" s="156">
        <f t="shared" si="188"/>
        <v>0</v>
      </c>
      <c r="AR259" s="156">
        <f>AC266</f>
        <v>0</v>
      </c>
      <c r="AS259" s="156">
        <f>AA266</f>
        <v>0</v>
      </c>
      <c r="AT259" s="156">
        <f>AA267</f>
        <v>0</v>
      </c>
      <c r="AU259" s="156">
        <f>AC267</f>
        <v>0</v>
      </c>
      <c r="AV259" s="156">
        <f>AA268</f>
        <v>0</v>
      </c>
      <c r="AW259" s="156">
        <f>AC268</f>
        <v>0</v>
      </c>
      <c r="AX259" s="156">
        <f>AC269</f>
        <v>0</v>
      </c>
      <c r="AY259" s="156">
        <f>N269</f>
        <v>0</v>
      </c>
      <c r="AZ259" s="48"/>
      <c r="BA259" s="48"/>
      <c r="BB259" s="48"/>
      <c r="BC259" s="48"/>
      <c r="BD259" s="48"/>
      <c r="BE259" s="48"/>
      <c r="BF259" s="48"/>
      <c r="BG259" s="48"/>
      <c r="BH259" s="48"/>
      <c r="BI259" s="48"/>
      <c r="BJ259" s="48"/>
      <c r="BK259" s="48"/>
      <c r="BL259" s="48"/>
      <c r="BM259" s="48"/>
      <c r="BN259" s="48"/>
    </row>
    <row r="260" spans="1:66" ht="11.25" customHeight="1">
      <c r="A260" s="220"/>
      <c r="B260" s="38"/>
      <c r="C260" s="205"/>
      <c r="D260" s="208"/>
      <c r="E260" s="57" t="s">
        <v>44</v>
      </c>
      <c r="F260" s="58" t="str">
        <f>IF(D258&lt;&gt;"", VLOOKUP(D258,'Base de Datos'!$A$2:$D1268,4,FALSE()),"")</f>
        <v/>
      </c>
      <c r="G260" s="205"/>
      <c r="H260" s="208"/>
      <c r="I260" s="57" t="s">
        <v>44</v>
      </c>
      <c r="J260" s="58" t="str">
        <f>IF(H258&lt;&gt;"", VLOOKUP(H258,'Base de Datos'!$A$2:$D1268,4,FALSE()),"")</f>
        <v/>
      </c>
      <c r="K260" s="205"/>
      <c r="L260" s="208"/>
      <c r="M260" s="57" t="s">
        <v>44</v>
      </c>
      <c r="N260" s="58" t="str">
        <f>IF(L258&lt;&gt;"", VLOOKUP(L258,'Base de Datos'!$A$2:$D1268,4,FALSE()),"")</f>
        <v/>
      </c>
      <c r="O260" s="43"/>
      <c r="P260" s="3"/>
      <c r="Q260" s="3"/>
      <c r="R260" s="15"/>
      <c r="S260" s="229"/>
      <c r="T260" s="230"/>
      <c r="U260" s="59"/>
      <c r="V260" s="47"/>
      <c r="W260" s="229"/>
      <c r="X260" s="230"/>
      <c r="Y260" s="59"/>
      <c r="Z260" s="47"/>
      <c r="AA260" s="229"/>
      <c r="AB260" s="230"/>
      <c r="AC260" s="59"/>
      <c r="AD260" s="48"/>
      <c r="AE260" s="238" t="s">
        <v>20</v>
      </c>
      <c r="AF260" s="239"/>
      <c r="AG260" s="157" t="s">
        <v>21</v>
      </c>
      <c r="AH260" s="158" t="s">
        <v>22</v>
      </c>
      <c r="AI260" s="159" t="s">
        <v>23</v>
      </c>
      <c r="AJ260" s="159" t="s">
        <v>24</v>
      </c>
      <c r="AK260" s="159" t="s">
        <v>25</v>
      </c>
      <c r="AL260" s="160" t="s">
        <v>26</v>
      </c>
      <c r="AM260" s="48"/>
      <c r="AN260" s="155">
        <f>A224</f>
        <v>46302</v>
      </c>
      <c r="AO260" s="156" t="str">
        <f>K225</f>
        <v>Consultorio N° 3</v>
      </c>
      <c r="AP260" s="156">
        <f t="shared" ref="AP260:AQ260" si="189">K270</f>
        <v>0</v>
      </c>
      <c r="AQ260" s="156">
        <f t="shared" si="189"/>
        <v>0</v>
      </c>
      <c r="AR260" s="156">
        <f>AC270</f>
        <v>0</v>
      </c>
      <c r="AS260" s="156">
        <f>AA270</f>
        <v>0</v>
      </c>
      <c r="AT260" s="156">
        <f>AA271</f>
        <v>0</v>
      </c>
      <c r="AU260" s="156">
        <f>AC271</f>
        <v>0</v>
      </c>
      <c r="AV260" s="156">
        <f>AA272</f>
        <v>0</v>
      </c>
      <c r="AW260" s="156">
        <f>AC272</f>
        <v>0</v>
      </c>
      <c r="AX260" s="156">
        <f>AC273</f>
        <v>0</v>
      </c>
      <c r="AY260" s="156">
        <f>N273</f>
        <v>0</v>
      </c>
      <c r="AZ260" s="48"/>
      <c r="BA260" s="48"/>
      <c r="BB260" s="48"/>
      <c r="BC260" s="48"/>
      <c r="BD260" s="48"/>
      <c r="BE260" s="48"/>
      <c r="BF260" s="48"/>
      <c r="BG260" s="48"/>
      <c r="BH260" s="48"/>
      <c r="BI260" s="48"/>
      <c r="BJ260" s="48"/>
      <c r="BK260" s="48"/>
      <c r="BL260" s="48"/>
      <c r="BM260" s="48"/>
      <c r="BN260" s="48"/>
    </row>
    <row r="261" spans="1:66" ht="11.25" customHeight="1">
      <c r="A261" s="221"/>
      <c r="B261" s="38"/>
      <c r="C261" s="206"/>
      <c r="D261" s="209"/>
      <c r="E261" s="85" t="s">
        <v>46</v>
      </c>
      <c r="F261" s="86"/>
      <c r="G261" s="206"/>
      <c r="H261" s="209"/>
      <c r="I261" s="85" t="s">
        <v>46</v>
      </c>
      <c r="J261" s="108"/>
      <c r="K261" s="206"/>
      <c r="L261" s="209"/>
      <c r="M261" s="85" t="s">
        <v>46</v>
      </c>
      <c r="N261" s="108"/>
      <c r="O261" s="43"/>
      <c r="P261" s="3"/>
      <c r="Q261" s="3"/>
      <c r="R261" s="15"/>
      <c r="S261" s="227" t="str">
        <f>IF(OR(S258="Empleado",S258="Familiar"),"Nombre del Empleado","N° Factura")</f>
        <v>N° Factura</v>
      </c>
      <c r="T261" s="228"/>
      <c r="U261" s="89"/>
      <c r="V261" s="47"/>
      <c r="W261" s="227" t="str">
        <f>IF(OR(W258="Empleado",W258="Familiar"),"Nombre del Empleado","N° Factura")</f>
        <v>N° Factura</v>
      </c>
      <c r="X261" s="228"/>
      <c r="Y261" s="89"/>
      <c r="Z261" s="47"/>
      <c r="AA261" s="227" t="str">
        <f>IF(OR(AA258="Empleado",AA258="Familiar"),"Nombre del Empleado","N° Factura")</f>
        <v>N° Factura</v>
      </c>
      <c r="AB261" s="228"/>
      <c r="AC261" s="89"/>
      <c r="AD261" s="48"/>
      <c r="AE261" s="240" t="s">
        <v>38</v>
      </c>
      <c r="AF261" s="230"/>
      <c r="AG261" s="161">
        <f t="array" aca="1" ref="AG261" ca="1">COUNTIFS(AP226:AP266, "💲", AY226:AY266, INDIRECT("AE" &amp; ROW())) + COUNTIFS(AP226:AP266, "📦", AY226:AY266, INDIRECT("AE" &amp; ROW())) + COUNTIFS(AP226:AP266, "✅", AY226:AY266, INDIRECT("AE" &amp; ROW()))</f>
        <v>0</v>
      </c>
      <c r="AH261" s="162">
        <f t="array" aca="1" ref="AH261" ca="1">COUNTIFS(AP226:AP266, "💲", AY226:AY266, INDIRECT("AE" &amp; ROW())) + COUNTIFS(AP226:AP266, "📦", AY226:AY266, INDIRECT("AE" &amp; ROW()))</f>
        <v>0</v>
      </c>
      <c r="AI261" s="139">
        <f t="array" aca="1" ref="AI261" ca="1">SUMIFS(AR226:AR266, AY226:AY266, INDIRECT("AE" &amp; ROW()), AP226:AP266, "💲") + SUMIFS(AR226:AR266, AY226:AY266, INDIRECT("AE" &amp; ROW()), AP226:AP266, "📦")</f>
        <v>0</v>
      </c>
      <c r="AJ261" s="139">
        <f t="array" aca="1" ref="AJ261" ca="1">(
    SUMIFS(AR226:AR266, AY226:AY266, INDIRECT("AE" &amp; ROW()), AP226:AP266, "💲") +
    SUMIFS(AR226:AR266, AY226:AY266, INDIRECT("AE" &amp; ROW()), AP226:AP266, "📦")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
        SUMIFS(AR226:AR266, AY226:AY266, INDIRECT("AE" &amp; ROW()), AP226:AP266, "💲", AS226:AS266, "Familiar") +
        SUMIFS(AR226:AR266, AY226:AY266, INDIRECT("AE" &amp; ROW()), AP226:AP266, "📦", AS226:AS266, "Familiar")
    ) / 2
)  -
(
    (
        SUMIFS(AR226:AR266, AY226:AY266, INDIRECT("AE" &amp; ROW()), AP226:AP266, "💲", AS226:AS266, "Exonerado ADH") +
        SUMIFS(AR226:AR266, AY226:AY266, INDIRECT("AE" &amp; ROW()), AP226:AP266, "📦", AS226:AS266, "Exonerado ADH")
    ) / 2
)  -
(
    (
        SUMIFS(AR226:AR266, AY226:AY266, INDIRECT("AE" &amp; ROW()), AP226:AP266, "💲", AS226:AS266, "Exonerado Doctor") +
        SUMIFS(AR226:AR266, AY226:AY266, INDIRECT("AE" &amp; ROW()), AP226:AP266, "📦", AS226:AS266, "Exonerado Doctor")
    ) / 2
)</f>
        <v>0</v>
      </c>
      <c r="AK261" s="139">
        <f t="array" aca="1" ref="AK261" ca="1">(
    SUMIFS(AR226:AR266, AY226:AY266, INDIRECT("AE" &amp; ROW()), AP226:AP266, "💲") +
    SUMIFS(AR226:AR266, AY226:AY266, INDIRECT("AE" &amp; ROW()), AP226:AP266, "📦")
) -
(
    SUMIFS(AR226:AR266, AY226:AY266, INDIRECT("AE" &amp; ROW()), AP226:AP266, "💲", AS226:AS266, "Familiar") +
    SUMIFS(AR226:AR266, AY226:AY266, INDIRECT("AE" &amp; ROW()), AP226:AP266, "📦", AS226:AS266, "Familiar")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SUMIFS(AR226:AR266, AY226:AY266, INDIRECT("AE" &amp; ROW()), AP226:AP266, "💲", AS226:AS266, "Exonerado ADH") +
    SUMIFS(AR226:AR266, AY226:AY266, INDIRECT("AE" &amp; ROW()), AP226:AP266, "📦", AS226:AS266, "Exonerado ADH")
) -
(
    (
        SUMIFS(AR226:AR266, AY226:AY266, INDIRECT("AE" &amp; ROW()), AP226:AP266, "💲", AS226:AS266, "Exonerado Doctor") +
        SUMIFS(AR226:AR266, AY226:AY266, INDIRECT("AE" &amp; ROW()), AP226:AP266, "📦", AS226:AS266, "Exonerado Doctor")
    ) / 2
) -
(
    (
        SUMIFS(AR226:AR266, AY226:AY266, INDIRECT("AE" &amp; ROW()), AP226:AP266, "💲", AS226:AS266, "") +
        SUMIFS(AR226:AR266, AY226:AY266, INDIRECT("AE" &amp; ROW()), AP226:AP266, "📦", AS226:AS266, "")
    ) / 2
)</f>
        <v>0</v>
      </c>
      <c r="AL261" s="140">
        <f t="array" aca="1" ref="AL261" ca="1">(
    SUMIFS(AR226:AR266, AY226:AY266, INDIRECT("AE" &amp; ROW()), AP226:AP266, "💲") +
    SUMIFS(AR226:AR266, AY226:AY266, INDIRECT("AE" &amp; ROW()), AP226:AP266, "📦")
) -
(
    (
        SUMIFS(AR226:AR266, AY226:AY266, INDIRECT("AE" &amp; ROW()), AP226:AP266, "💲", AS226:AS266, "Familiar") +
        SUMIFS(AR226:AR266, AY226:AY266, INDIRECT("AE" &amp; ROW()), AP226:AP266, "📦", AS226:AS266, "Familiar")
    ) / 2
) -
(
    (
        SUMIFS(AR226:AR266, AY226:AY266, INDIRECT("AE" &amp; ROW()), AP226:AP266, "💲", AS226:AS266, "Participante") +
        SUMIFS(AR226:AR266, AY226:AY266, INDIRECT("AE" &amp; ROW()), AP226:AP266, "📦", AS226:AS266, "Participante")
    ) / 2
) -
(
    (
        SUMIFS(AR226:AR266, AY226:AY266, INDIRECT("AE" &amp; ROW()), AP226:AP266, "💲", AS226:AS266, "Empleado") +
        SUMIFS(AR226:AR266, AY226:AY266, INDIRECT("AE" &amp; ROW()), AP226:AP266, "📦", AS226:AS266, "Empleado")
    ) / 2
) -
(
    (
        SUMIFS(AR226:AR266, AY226:AY266, INDIRECT("AE" &amp; ROW()), AP226:AP266, "💲", AS226:AS266, "Exonerado ADH") +
        SUMIFS(AR226:AR266, AY226:AY266, INDIRECT("AE" &amp; ROW()), AP226:AP266, "📦", AS226:AS266, "Exonerado ADH")
    ) / 2
) -
(
    SUMIFS(AR226:AR266, AY226:AY266, INDIRECT("AE" &amp; ROW()), AP226:AP266, "💲", AS226:AS266, "Exonerado Doctor") +
    SUMIFS(AR226:AR266, AY226:AY266, INDIRECT("AE" &amp; ROW()), AP226:AP266, "📦", AS226:AS266, "Exonerado Doctor")
) -
(
    (
        SUMIFS(AR226:AR266, AY226:AY266, INDIRECT("AE" &amp; ROW()), AP226:AP266, "💲", AS226:AS266, "") +
        SUMIFS(AR226:AR266, AY226:AY266, INDIRECT("AE" &amp; ROW()), AP226:AP266, "📦", AS226:AS266, "")
    ) / 2
)</f>
        <v>0</v>
      </c>
      <c r="AM261" s="48"/>
      <c r="AN261" s="155">
        <f>A224</f>
        <v>46302</v>
      </c>
      <c r="AO261" s="156" t="str">
        <f>K225</f>
        <v>Consultorio N° 3</v>
      </c>
      <c r="AP261" s="156">
        <f t="shared" ref="AP261:AQ261" si="190">K274</f>
        <v>0</v>
      </c>
      <c r="AQ261" s="156">
        <f t="shared" si="190"/>
        <v>0</v>
      </c>
      <c r="AR261" s="156">
        <f>AC274</f>
        <v>0</v>
      </c>
      <c r="AS261" s="156">
        <f>AA274</f>
        <v>0</v>
      </c>
      <c r="AT261" s="156">
        <f>AA275</f>
        <v>0</v>
      </c>
      <c r="AU261" s="156">
        <f>AC275</f>
        <v>0</v>
      </c>
      <c r="AV261" s="156">
        <f>AA276</f>
        <v>0</v>
      </c>
      <c r="AW261" s="156">
        <f>AC276</f>
        <v>0</v>
      </c>
      <c r="AX261" s="156">
        <f>AC277</f>
        <v>0</v>
      </c>
      <c r="AY261" s="156">
        <f>N277</f>
        <v>0</v>
      </c>
      <c r="AZ261" s="48"/>
      <c r="BA261" s="48"/>
      <c r="BB261" s="48"/>
      <c r="BC261" s="48"/>
      <c r="BD261" s="48"/>
      <c r="BE261" s="48"/>
      <c r="BF261" s="48"/>
      <c r="BG261" s="48"/>
      <c r="BH261" s="48"/>
      <c r="BI261" s="48"/>
      <c r="BJ261" s="48"/>
      <c r="BK261" s="48"/>
      <c r="BL261" s="48"/>
      <c r="BM261" s="48"/>
      <c r="BN261" s="48"/>
    </row>
    <row r="262" spans="1:66" ht="11.25" customHeight="1">
      <c r="A262" s="222">
        <f>A258+$Q$13/1440</f>
        <v>0.70833333333333315</v>
      </c>
      <c r="B262" s="38"/>
      <c r="C262" s="204"/>
      <c r="D262" s="207"/>
      <c r="E262" s="40" t="s">
        <v>36</v>
      </c>
      <c r="F262" s="42" t="str">
        <f>IF(D262&lt;&gt;"", VLOOKUP(D262,'Base de Datos'!$A$2:$D1268,2,FALSE()),"")</f>
        <v/>
      </c>
      <c r="G262" s="204"/>
      <c r="H262" s="216"/>
      <c r="I262" s="40" t="s">
        <v>36</v>
      </c>
      <c r="J262" s="42" t="str">
        <f>IF(H262&lt;&gt;"", VLOOKUP(H262,'Base de Datos'!$A$2:$D1268,2,FALSE()),"")</f>
        <v/>
      </c>
      <c r="K262" s="204"/>
      <c r="L262" s="216"/>
      <c r="M262" s="40" t="s">
        <v>36</v>
      </c>
      <c r="N262" s="42" t="str">
        <f>IF(L262&lt;&gt;"", VLOOKUP(L262,'Base de Datos'!$A$2:$D1268,2,FALSE()),"")</f>
        <v/>
      </c>
      <c r="O262" s="43"/>
      <c r="P262" s="163"/>
      <c r="Q262" s="3"/>
      <c r="R262" s="15"/>
      <c r="S262" s="45"/>
      <c r="T262" s="45" t="s">
        <v>37</v>
      </c>
      <c r="U262" s="46"/>
      <c r="V262" s="47"/>
      <c r="W262" s="45"/>
      <c r="X262" s="45" t="s">
        <v>37</v>
      </c>
      <c r="Y262" s="46"/>
      <c r="Z262" s="47"/>
      <c r="AA262" s="45"/>
      <c r="AB262" s="45" t="s">
        <v>37</v>
      </c>
      <c r="AC262" s="46"/>
      <c r="AD262" s="48"/>
      <c r="AE262" s="240" t="s">
        <v>43</v>
      </c>
      <c r="AF262" s="230"/>
      <c r="AG262" s="161">
        <f t="array" aca="1" ref="AG262" ca="1">COUNTIFS(AP226:AP266, "💲", AY226:AY266, INDIRECT("AE" &amp; ROW())) + COUNTIFS(AP226:AP266, "📦", AY226:AY266, INDIRECT("AE" &amp; ROW())) + COUNTIFS(AP226:AP266, "✅", AY226:AY266, INDIRECT("AE" &amp; ROW()))</f>
        <v>0</v>
      </c>
      <c r="AH262" s="162">
        <f t="array" aca="1" ref="AH262" ca="1">COUNTIFS(AP226:AP266, "💲", AY226:AY266, INDIRECT("AE" &amp; ROW())) + COUNTIFS(AP226:AP266, "📦", AY226:AY266, INDIRECT("AE" &amp; ROW()))</f>
        <v>0</v>
      </c>
      <c r="AI262" s="139">
        <f t="array" aca="1" ref="AI262" ca="1">SUMIFS(AR226:AR266, AY226:AY266, INDIRECT("AE" &amp; ROW()), AP226:AP266, "💲") + SUMIFS(AR226:AR266, AY226:AY266, INDIRECT("AE" &amp; ROW()), AP226:AP266, "📦")</f>
        <v>0</v>
      </c>
      <c r="AJ262" s="139">
        <f t="array" aca="1" ref="AJ262" ca="1">(
    SUMIFS(AR226:AR266, AY226:AY266, INDIRECT("AE" &amp; ROW()), AP226:AP266, "💲") +
    SUMIFS(AR226:AR266, AY226:AY266, INDIRECT("AE" &amp; ROW()), AP226:AP266, "📦")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
        SUMIFS(AR226:AR266, AY226:AY266, INDIRECT("AE" &amp; ROW()), AP226:AP266, "💲", AS226:AS266, "Familiar") +
        SUMIFS(AR226:AR266, AY226:AY266, INDIRECT("AE" &amp; ROW()), AP226:AP266, "📦", AS226:AS266, "Familiar")
    ) / 2
)  -
(
    (
        SUMIFS(AR226:AR266, AY226:AY266, INDIRECT("AE" &amp; ROW()), AP226:AP266, "💲", AS226:AS266, "Exonerado ADH") +
        SUMIFS(AR226:AR266, AY226:AY266, INDIRECT("AE" &amp; ROW()), AP226:AP266, "📦", AS226:AS266, "Exonerado ADH")
    ) / 2
)  -
(
    (
        SUMIFS(AR226:AR266, AY226:AY266, INDIRECT("AE" &amp; ROW()), AP226:AP266, "💲", AS226:AS266, "Exonerado Doctor") +
        SUMIFS(AR226:AR266, AY226:AY266, INDIRECT("AE" &amp; ROW()), AP226:AP266, "📦", AS226:AS266, "Exonerado Doctor")
    ) / 2
)</f>
        <v>0</v>
      </c>
      <c r="AK262" s="139">
        <f t="array" aca="1" ref="AK262" ca="1">(
    SUMIFS(AR226:AR266, AY226:AY266, INDIRECT("AE" &amp; ROW()), AP226:AP266, "💲") +
    SUMIFS(AR226:AR266, AY226:AY266, INDIRECT("AE" &amp; ROW()), AP226:AP266, "📦")
) -
(
    SUMIFS(AR226:AR266, AY226:AY266, INDIRECT("AE" &amp; ROW()), AP226:AP266, "💲", AS226:AS266, "Familiar") +
    SUMIFS(AR226:AR266, AY226:AY266, INDIRECT("AE" &amp; ROW()), AP226:AP266, "📦", AS226:AS266, "Familiar")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SUMIFS(AR226:AR266, AY226:AY266, INDIRECT("AE" &amp; ROW()), AP226:AP266, "💲", AS226:AS266, "Exonerado ADH") +
    SUMIFS(AR226:AR266, AY226:AY266, INDIRECT("AE" &amp; ROW()), AP226:AP266, "📦", AS226:AS266, "Exonerado ADH")
) -
(
    (
        SUMIFS(AR226:AR266, AY226:AY266, INDIRECT("AE" &amp; ROW()), AP226:AP266, "💲", AS226:AS266, "Exonerado Doctor") +
        SUMIFS(AR226:AR266, AY226:AY266, INDIRECT("AE" &amp; ROW()), AP226:AP266, "📦", AS226:AS266, "Exonerado Doctor")
    ) / 2
) -
(
    (
        SUMIFS(AR226:AR266, AY226:AY266, INDIRECT("AE" &amp; ROW()), AP226:AP266, "💲", AS226:AS266, "") +
        SUMIFS(AR226:AR266, AY226:AY266, INDIRECT("AE" &amp; ROW()), AP226:AP266, "📦", AS226:AS266, "")
    ) / 2
)</f>
        <v>0</v>
      </c>
      <c r="AL262" s="140">
        <f t="array" aca="1" ref="AL262" ca="1">(
    SUMIFS(AR226:AR266, AY226:AY266, INDIRECT("AE" &amp; ROW()), AP226:AP266, "💲") +
    SUMIFS(AR226:AR266, AY226:AY266, INDIRECT("AE" &amp; ROW()), AP226:AP266, "📦")
) -
(
    (
        SUMIFS(AR226:AR266, AY226:AY266, INDIRECT("AE" &amp; ROW()), AP226:AP266, "💲", AS226:AS266, "Familiar") +
        SUMIFS(AR226:AR266, AY226:AY266, INDIRECT("AE" &amp; ROW()), AP226:AP266, "📦", AS226:AS266, "Familiar")
    ) / 2
) -
(
    (
        SUMIFS(AR226:AR266, AY226:AY266, INDIRECT("AE" &amp; ROW()), AP226:AP266, "💲", AS226:AS266, "Participante") +
        SUMIFS(AR226:AR266, AY226:AY266, INDIRECT("AE" &amp; ROW()), AP226:AP266, "📦", AS226:AS266, "Participante")
    ) / 2
) -
(
    (
        SUMIFS(AR226:AR266, AY226:AY266, INDIRECT("AE" &amp; ROW()), AP226:AP266, "💲", AS226:AS266, "Empleado") +
        SUMIFS(AR226:AR266, AY226:AY266, INDIRECT("AE" &amp; ROW()), AP226:AP266, "📦", AS226:AS266, "Empleado")
    ) / 2
) -
(
    (
        SUMIFS(AR226:AR266, AY226:AY266, INDIRECT("AE" &amp; ROW()), AP226:AP266, "💲", AS226:AS266, "Exonerado ADH") +
        SUMIFS(AR226:AR266, AY226:AY266, INDIRECT("AE" &amp; ROW()), AP226:AP266, "📦", AS226:AS266, "Exonerado ADH")
    ) / 2
) -
(
    SUMIFS(AR226:AR266, AY226:AY266, INDIRECT("AE" &amp; ROW()), AP226:AP266, "💲", AS226:AS266, "Exonerado Doctor") +
    SUMIFS(AR226:AR266, AY226:AY266, INDIRECT("AE" &amp; ROW()), AP226:AP266, "📦", AS226:AS266, "Exonerado Doctor")
) -
(
    (
        SUMIFS(AR226:AR266, AY226:AY266, INDIRECT("AE" &amp; ROW()), AP226:AP266, "💲", AS226:AS266, "") +
        SUMIFS(AR226:AR266, AY226:AY266, INDIRECT("AE" &amp; ROW()), AP226:AP266, "📦", AS226:AS266, "")
    ) / 2
)</f>
        <v>0</v>
      </c>
      <c r="AM262" s="48"/>
      <c r="AN262" s="156"/>
      <c r="AO262" s="156"/>
      <c r="AP262" s="156"/>
      <c r="AQ262" s="156">
        <f>L270</f>
        <v>0</v>
      </c>
      <c r="AR262" s="156"/>
      <c r="AS262" s="156"/>
      <c r="AT262" s="156"/>
      <c r="AU262" s="156"/>
      <c r="AV262" s="156"/>
      <c r="AW262" s="156"/>
      <c r="AX262" s="156"/>
      <c r="AY262" s="156">
        <f>N265</f>
        <v>0</v>
      </c>
      <c r="AZ262" s="48"/>
      <c r="BA262" s="48"/>
      <c r="BB262" s="48"/>
      <c r="BC262" s="48"/>
      <c r="BD262" s="48"/>
      <c r="BE262" s="48"/>
      <c r="BF262" s="48"/>
      <c r="BG262" s="48"/>
      <c r="BH262" s="48"/>
      <c r="BI262" s="48"/>
      <c r="BJ262" s="48"/>
      <c r="BK262" s="48"/>
      <c r="BL262" s="48"/>
      <c r="BM262" s="48"/>
      <c r="BN262" s="48"/>
    </row>
    <row r="263" spans="1:66" ht="11.25" customHeight="1">
      <c r="A263" s="220"/>
      <c r="B263" s="38"/>
      <c r="C263" s="205"/>
      <c r="D263" s="208"/>
      <c r="E263" s="57" t="s">
        <v>42</v>
      </c>
      <c r="F263" s="58" t="str">
        <f>IF(D262&lt;&gt;"", VLOOKUP(D262,'Base de Datos'!$A$2:$D1268,3,FALSE()),"")</f>
        <v/>
      </c>
      <c r="G263" s="205"/>
      <c r="H263" s="208"/>
      <c r="I263" s="57" t="s">
        <v>42</v>
      </c>
      <c r="J263" s="58" t="str">
        <f>IF(H262&lt;&gt;"", VLOOKUP(H262,'Base de Datos'!$A$2:$D1268,3,FALSE()),"")</f>
        <v/>
      </c>
      <c r="K263" s="205"/>
      <c r="L263" s="208"/>
      <c r="M263" s="57" t="s">
        <v>42</v>
      </c>
      <c r="N263" s="58" t="str">
        <f>IF(L262&lt;&gt;"", VLOOKUP(L262,'Base de Datos'!$A$2:$D1268,3,FALSE()),"")</f>
        <v/>
      </c>
      <c r="O263" s="43"/>
      <c r="P263" s="163"/>
      <c r="Q263" s="3"/>
      <c r="R263" s="15"/>
      <c r="S263" s="229"/>
      <c r="T263" s="230"/>
      <c r="U263" s="59"/>
      <c r="V263" s="47"/>
      <c r="W263" s="229"/>
      <c r="X263" s="230"/>
      <c r="Y263" s="59"/>
      <c r="Z263" s="47"/>
      <c r="AA263" s="229"/>
      <c r="AB263" s="230"/>
      <c r="AC263" s="59"/>
      <c r="AD263" s="48"/>
      <c r="AE263" s="240" t="s">
        <v>45</v>
      </c>
      <c r="AF263" s="230"/>
      <c r="AG263" s="161">
        <f t="array" aca="1" ref="AG263" ca="1">COUNTIFS(AP226:AP266, "💲", AY226:AY266, INDIRECT("AE" &amp; ROW())) + COUNTIFS(AP226:AP266, "📦", AY226:AY266, INDIRECT("AE" &amp; ROW())) + COUNTIFS(AP226:AP266, "✅", AY226:AY266, INDIRECT("AE" &amp; ROW()))</f>
        <v>0</v>
      </c>
      <c r="AH263" s="162">
        <f t="array" aca="1" ref="AH263" ca="1">COUNTIFS(AP226:AP266, "💲", AY226:AY266, INDIRECT("AE" &amp; ROW())) + COUNTIFS(AP226:AP266, "📦", AY226:AY266, INDIRECT("AE" &amp; ROW()))</f>
        <v>0</v>
      </c>
      <c r="AI263" s="139">
        <f t="array" aca="1" ref="AI263" ca="1">SUMIFS(AR226:AR266, AY226:AY266, INDIRECT("AE" &amp; ROW()), AP226:AP266, "💲") + SUMIFS(AR226:AR266, AY226:AY266, INDIRECT("AE" &amp; ROW()), AP226:AP266, "📦")</f>
        <v>0</v>
      </c>
      <c r="AJ263" s="139">
        <f t="array" aca="1" ref="AJ263" ca="1">(
    SUMIFS(AR226:AR266, AY226:AY266, INDIRECT("AE" &amp; ROW()), AP226:AP266, "💲") +
    SUMIFS(AR226:AR266, AY226:AY266, INDIRECT("AE" &amp; ROW()), AP226:AP266, "📦")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
        SUMIFS(AR226:AR266, AY226:AY266, INDIRECT("AE" &amp; ROW()), AP226:AP266, "💲", AS226:AS266, "Familiar") +
        SUMIFS(AR226:AR266, AY226:AY266, INDIRECT("AE" &amp; ROW()), AP226:AP266, "📦", AS226:AS266, "Familiar")
    ) / 2
)  -
(
    (
        SUMIFS(AR226:AR266, AY226:AY266, INDIRECT("AE" &amp; ROW()), AP226:AP266, "💲", AS226:AS266, "Exonerado ADH") +
        SUMIFS(AR226:AR266, AY226:AY266, INDIRECT("AE" &amp; ROW()), AP226:AP266, "📦", AS226:AS266, "Exonerado ADH")
    ) / 2
)  -
(
    (
        SUMIFS(AR226:AR266, AY226:AY266, INDIRECT("AE" &amp; ROW()), AP226:AP266, "💲", AS226:AS266, "Exonerado Doctor") +
        SUMIFS(AR226:AR266, AY226:AY266, INDIRECT("AE" &amp; ROW()), AP226:AP266, "📦", AS226:AS266, "Exonerado Doctor")
    ) / 2
)</f>
        <v>0</v>
      </c>
      <c r="AK263" s="139">
        <f t="array" aca="1" ref="AK263" ca="1">(
    SUMIFS(AR226:AR266, AY226:AY266, INDIRECT("AE" &amp; ROW()), AP226:AP266, "💲") +
    SUMIFS(AR226:AR266, AY226:AY266, INDIRECT("AE" &amp; ROW()), AP226:AP266, "📦")
) -
(
    SUMIFS(AR226:AR266, AY226:AY266, INDIRECT("AE" &amp; ROW()), AP226:AP266, "💲", AS226:AS266, "Familiar") +
    SUMIFS(AR226:AR266, AY226:AY266, INDIRECT("AE" &amp; ROW()), AP226:AP266, "📦", AS226:AS266, "Familiar")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SUMIFS(AR226:AR266, AY226:AY266, INDIRECT("AE" &amp; ROW()), AP226:AP266, "💲", AS226:AS266, "Exonerado ADH") +
    SUMIFS(AR226:AR266, AY226:AY266, INDIRECT("AE" &amp; ROW()), AP226:AP266, "📦", AS226:AS266, "Exonerado ADH")
) -
(
    (
        SUMIFS(AR226:AR266, AY226:AY266, INDIRECT("AE" &amp; ROW()), AP226:AP266, "💲", AS226:AS266, "Exonerado Doctor") +
        SUMIFS(AR226:AR266, AY226:AY266, INDIRECT("AE" &amp; ROW()), AP226:AP266, "📦", AS226:AS266, "Exonerado Doctor")
    ) / 2
) -
(
    (
        SUMIFS(AR226:AR266, AY226:AY266, INDIRECT("AE" &amp; ROW()), AP226:AP266, "💲", AS226:AS266, "") +
        SUMIFS(AR226:AR266, AY226:AY266, INDIRECT("AE" &amp; ROW()), AP226:AP266, "📦", AS226:AS266, "")
    ) / 2
)</f>
        <v>0</v>
      </c>
      <c r="AL263" s="140">
        <f t="array" aca="1" ref="AL263" ca="1">(
    SUMIFS(AR226:AR266, AY226:AY266, INDIRECT("AE" &amp; ROW()), AP226:AP266, "💲") +
    SUMIFS(AR226:AR266, AY226:AY266, INDIRECT("AE" &amp; ROW()), AP226:AP266, "📦")
) -
(
    (
        SUMIFS(AR226:AR266, AY226:AY266, INDIRECT("AE" &amp; ROW()), AP226:AP266, "💲", AS226:AS266, "Familiar") +
        SUMIFS(AR226:AR266, AY226:AY266, INDIRECT("AE" &amp; ROW()), AP226:AP266, "📦", AS226:AS266, "Familiar")
    ) / 2
) -
(
    (
        SUMIFS(AR226:AR266, AY226:AY266, INDIRECT("AE" &amp; ROW()), AP226:AP266, "💲", AS226:AS266, "Participante") +
        SUMIFS(AR226:AR266, AY226:AY266, INDIRECT("AE" &amp; ROW()), AP226:AP266, "📦", AS226:AS266, "Participante")
    ) / 2
) -
(
    (
        SUMIFS(AR226:AR266, AY226:AY266, INDIRECT("AE" &amp; ROW()), AP226:AP266, "💲", AS226:AS266, "Empleado") +
        SUMIFS(AR226:AR266, AY226:AY266, INDIRECT("AE" &amp; ROW()), AP226:AP266, "📦", AS226:AS266, "Empleado")
    ) / 2
) -
(
    (
        SUMIFS(AR226:AR266, AY226:AY266, INDIRECT("AE" &amp; ROW()), AP226:AP266, "💲", AS226:AS266, "Exonerado ADH") +
        SUMIFS(AR226:AR266, AY226:AY266, INDIRECT("AE" &amp; ROW()), AP226:AP266, "📦", AS226:AS266, "Exonerado ADH")
    ) / 2
) -
(
    SUMIFS(AR226:AR266, AY226:AY266, INDIRECT("AE" &amp; ROW()), AP226:AP266, "💲", AS226:AS266, "Exonerado Doctor") +
    SUMIFS(AR226:AR266, AY226:AY266, INDIRECT("AE" &amp; ROW()), AP226:AP266, "📦", AS226:AS266, "Exonerado Doctor")
) -
(
    (
        SUMIFS(AR226:AR266, AY226:AY266, INDIRECT("AE" &amp; ROW()), AP226:AP266, "💲", AS226:AS266, "") +
        SUMIFS(AR226:AR266, AY226:AY266, INDIRECT("AE" &amp; ROW()), AP226:AP266, "📦", AS226:AS266, "")
    ) / 2
)</f>
        <v>0</v>
      </c>
      <c r="AM263" s="48"/>
      <c r="AN263" s="156"/>
      <c r="AO263" s="156"/>
      <c r="AP263" s="156"/>
      <c r="AQ263" s="156">
        <f>L274</f>
        <v>0</v>
      </c>
      <c r="AR263" s="156"/>
      <c r="AS263" s="156"/>
      <c r="AT263" s="156"/>
      <c r="AU263" s="156"/>
      <c r="AV263" s="156"/>
      <c r="AW263" s="156"/>
      <c r="AX263" s="156"/>
      <c r="AY263" s="156">
        <f>N269</f>
        <v>0</v>
      </c>
      <c r="AZ263" s="48"/>
      <c r="BA263" s="48"/>
      <c r="BB263" s="48"/>
      <c r="BC263" s="48"/>
      <c r="BD263" s="48"/>
      <c r="BE263" s="48"/>
      <c r="BF263" s="48"/>
      <c r="BG263" s="48"/>
      <c r="BH263" s="48"/>
      <c r="BI263" s="48"/>
      <c r="BJ263" s="48"/>
      <c r="BK263" s="48"/>
      <c r="BL263" s="48"/>
      <c r="BM263" s="48"/>
      <c r="BN263" s="48"/>
    </row>
    <row r="264" spans="1:66" ht="11.25" customHeight="1">
      <c r="A264" s="220"/>
      <c r="B264" s="38"/>
      <c r="C264" s="205"/>
      <c r="D264" s="208"/>
      <c r="E264" s="57" t="s">
        <v>44</v>
      </c>
      <c r="F264" s="58" t="str">
        <f>IF(D262&lt;&gt;"", VLOOKUP(D262,'Base de Datos'!$A$2:$D1268,4,FALSE()),"")</f>
        <v/>
      </c>
      <c r="G264" s="205"/>
      <c r="H264" s="208"/>
      <c r="I264" s="57" t="s">
        <v>44</v>
      </c>
      <c r="J264" s="58" t="str">
        <f>IF(H262&lt;&gt;"", VLOOKUP(H262,'Base de Datos'!$A$2:$D1268,4,FALSE()),"")</f>
        <v/>
      </c>
      <c r="K264" s="205"/>
      <c r="L264" s="208"/>
      <c r="M264" s="57" t="s">
        <v>44</v>
      </c>
      <c r="N264" s="58" t="str">
        <f>IF(L262&lt;&gt;"", VLOOKUP(L262,'Base de Datos'!$A$2:$D1268,4,FALSE()),"")</f>
        <v/>
      </c>
      <c r="O264" s="43"/>
      <c r="P264" s="163"/>
      <c r="Q264" s="3"/>
      <c r="R264" s="15"/>
      <c r="S264" s="229"/>
      <c r="T264" s="230"/>
      <c r="U264" s="59"/>
      <c r="V264" s="47"/>
      <c r="W264" s="229"/>
      <c r="X264" s="230"/>
      <c r="Y264" s="59"/>
      <c r="Z264" s="47"/>
      <c r="AA264" s="229"/>
      <c r="AB264" s="230"/>
      <c r="AC264" s="59"/>
      <c r="AD264" s="48"/>
      <c r="AE264" s="240" t="s">
        <v>47</v>
      </c>
      <c r="AF264" s="230"/>
      <c r="AG264" s="161">
        <f t="array" aca="1" ref="AG264" ca="1">COUNTIFS(AP226:AP266, "💲", AY226:AY266, INDIRECT("AE" &amp; ROW())) + COUNTIFS(AP226:AP266, "📦", AY226:AY266, INDIRECT("AE" &amp; ROW())) + COUNTIFS(AP226:AP266, "✅", AY226:AY266, INDIRECT("AE" &amp; ROW()))</f>
        <v>0</v>
      </c>
      <c r="AH264" s="162">
        <f t="array" aca="1" ref="AH264" ca="1">COUNTIFS(AP226:AP266, "💲", AY226:AY266, INDIRECT("AE" &amp; ROW())) + COUNTIFS(AP226:AP266, "📦", AY226:AY266, INDIRECT("AE" &amp; ROW()))</f>
        <v>0</v>
      </c>
      <c r="AI264" s="139">
        <f t="array" aca="1" ref="AI264" ca="1">SUMIFS(AR226:AR266, AY226:AY266, INDIRECT("AE" &amp; ROW()), AP226:AP266, "💲") + SUMIFS(AR226:AR266, AY226:AY266, INDIRECT("AE" &amp; ROW()), AP226:AP266, "📦")</f>
        <v>0</v>
      </c>
      <c r="AJ264" s="139">
        <f t="array" aca="1" ref="AJ264" ca="1">(
    SUMIFS(AR226:AR266, AY226:AY266, INDIRECT("AE" &amp; ROW()), AP226:AP266, "💲") +
    SUMIFS(AR226:AR266, AY226:AY266, INDIRECT("AE" &amp; ROW()), AP226:AP266, "📦")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
        SUMIFS(AR226:AR266, AY226:AY266, INDIRECT("AE" &amp; ROW()), AP226:AP266, "💲", AS226:AS266, "Familiar") +
        SUMIFS(AR226:AR266, AY226:AY266, INDIRECT("AE" &amp; ROW()), AP226:AP266, "📦", AS226:AS266, "Familiar")
    ) / 2
)  -
(
    (
        SUMIFS(AR226:AR266, AY226:AY266, INDIRECT("AE" &amp; ROW()), AP226:AP266, "💲", AS226:AS266, "Exonerado ADH") +
        SUMIFS(AR226:AR266, AY226:AY266, INDIRECT("AE" &amp; ROW()), AP226:AP266, "📦", AS226:AS266, "Exonerado ADH")
    ) / 2
)  -
(
    (
        SUMIFS(AR226:AR266, AY226:AY266, INDIRECT("AE" &amp; ROW()), AP226:AP266, "💲", AS226:AS266, "Exonerado Doctor") +
        SUMIFS(AR226:AR266, AY226:AY266, INDIRECT("AE" &amp; ROW()), AP226:AP266, "📦", AS226:AS266, "Exonerado Doctor")
    ) / 2
)</f>
        <v>0</v>
      </c>
      <c r="AK264" s="139">
        <f t="array" aca="1" ref="AK264" ca="1">(
    SUMIFS(AR226:AR266, AY226:AY266, INDIRECT("AE" &amp; ROW()), AP226:AP266, "💲") +
    SUMIFS(AR226:AR266, AY226:AY266, INDIRECT("AE" &amp; ROW()), AP226:AP266, "📦")
) -
(
    SUMIFS(AR226:AR266, AY226:AY266, INDIRECT("AE" &amp; ROW()), AP226:AP266, "💲", AS226:AS266, "Familiar") +
    SUMIFS(AR226:AR266, AY226:AY266, INDIRECT("AE" &amp; ROW()), AP226:AP266, "📦", AS226:AS266, "Familiar")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SUMIFS(AR226:AR266, AY226:AY266, INDIRECT("AE" &amp; ROW()), AP226:AP266, "💲", AS226:AS266, "Exonerado ADH") +
    SUMIFS(AR226:AR266, AY226:AY266, INDIRECT("AE" &amp; ROW()), AP226:AP266, "📦", AS226:AS266, "Exonerado ADH")
) -
(
    (
        SUMIFS(AR226:AR266, AY226:AY266, INDIRECT("AE" &amp; ROW()), AP226:AP266, "💲", AS226:AS266, "Exonerado Doctor") +
        SUMIFS(AR226:AR266, AY226:AY266, INDIRECT("AE" &amp; ROW()), AP226:AP266, "📦", AS226:AS266, "Exonerado Doctor")
    ) / 2
) -
(
    (
        SUMIFS(AR226:AR266, AY226:AY266, INDIRECT("AE" &amp; ROW()), AP226:AP266, "💲", AS226:AS266, "") +
        SUMIFS(AR226:AR266, AY226:AY266, INDIRECT("AE" &amp; ROW()), AP226:AP266, "📦", AS226:AS266, "")
    ) / 2
)</f>
        <v>0</v>
      </c>
      <c r="AL264" s="140">
        <f t="array" aca="1" ref="AL264" ca="1">(
    SUMIFS(AR226:AR266, AY226:AY266, INDIRECT("AE" &amp; ROW()), AP226:AP266, "💲") +
    SUMIFS(AR226:AR266, AY226:AY266, INDIRECT("AE" &amp; ROW()), AP226:AP266, "📦")
) -
(
    (
        SUMIFS(AR226:AR266, AY226:AY266, INDIRECT("AE" &amp; ROW()), AP226:AP266, "💲", AS226:AS266, "Familiar") +
        SUMIFS(AR226:AR266, AY226:AY266, INDIRECT("AE" &amp; ROW()), AP226:AP266, "📦", AS226:AS266, "Familiar")
    ) / 2
) -
(
    (
        SUMIFS(AR226:AR266, AY226:AY266, INDIRECT("AE" &amp; ROW()), AP226:AP266, "💲", AS226:AS266, "Participante") +
        SUMIFS(AR226:AR266, AY226:AY266, INDIRECT("AE" &amp; ROW()), AP226:AP266, "📦", AS226:AS266, "Participante")
    ) / 2
) -
(
    (
        SUMIFS(AR226:AR266, AY226:AY266, INDIRECT("AE" &amp; ROW()), AP226:AP266, "💲", AS226:AS266, "Empleado") +
        SUMIFS(AR226:AR266, AY226:AY266, INDIRECT("AE" &amp; ROW()), AP226:AP266, "📦", AS226:AS266, "Empleado")
    ) / 2
) -
(
    (
        SUMIFS(AR226:AR266, AY226:AY266, INDIRECT("AE" &amp; ROW()), AP226:AP266, "💲", AS226:AS266, "Exonerado ADH") +
        SUMIFS(AR226:AR266, AY226:AY266, INDIRECT("AE" &amp; ROW()), AP226:AP266, "📦", AS226:AS266, "Exonerado ADH")
    ) / 2
) -
(
    SUMIFS(AR226:AR266, AY226:AY266, INDIRECT("AE" &amp; ROW()), AP226:AP266, "💲", AS226:AS266, "Exonerado Doctor") +
    SUMIFS(AR226:AR266, AY226:AY266, INDIRECT("AE" &amp; ROW()), AP226:AP266, "📦", AS226:AS266, "Exonerado Doctor")
) -
(
    (
        SUMIFS(AR226:AR266, AY226:AY266, INDIRECT("AE" &amp; ROW()), AP226:AP266, "💲", AS226:AS266, "") +
        SUMIFS(AR226:AR266, AY226:AY266, INDIRECT("AE" &amp; ROW()), AP226:AP266, "📦", AS226:AS266, "")
    ) / 2
)</f>
        <v>0</v>
      </c>
      <c r="AM264" s="48"/>
      <c r="AN264" s="156"/>
      <c r="AO264" s="156"/>
      <c r="AP264" s="156"/>
      <c r="AQ264" s="156"/>
      <c r="AR264" s="156"/>
      <c r="AS264" s="156"/>
      <c r="AT264" s="156"/>
      <c r="AU264" s="156"/>
      <c r="AV264" s="156"/>
      <c r="AW264" s="156"/>
      <c r="AX264" s="156"/>
      <c r="AY264" s="156">
        <f>N273</f>
        <v>0</v>
      </c>
      <c r="AZ264" s="48"/>
      <c r="BA264" s="48"/>
      <c r="BB264" s="48"/>
      <c r="BC264" s="48"/>
      <c r="BD264" s="48"/>
      <c r="BE264" s="48"/>
      <c r="BF264" s="48"/>
      <c r="BG264" s="48"/>
      <c r="BH264" s="48"/>
      <c r="BI264" s="48"/>
      <c r="BJ264" s="48"/>
      <c r="BK264" s="48"/>
      <c r="BL264" s="48"/>
      <c r="BM264" s="48"/>
      <c r="BN264" s="48"/>
    </row>
    <row r="265" spans="1:66" ht="11.25" customHeight="1">
      <c r="A265" s="221"/>
      <c r="B265" s="38"/>
      <c r="C265" s="206"/>
      <c r="D265" s="209"/>
      <c r="E265" s="85" t="s">
        <v>46</v>
      </c>
      <c r="F265" s="86"/>
      <c r="G265" s="206"/>
      <c r="H265" s="209"/>
      <c r="I265" s="85" t="s">
        <v>46</v>
      </c>
      <c r="J265" s="108"/>
      <c r="K265" s="206"/>
      <c r="L265" s="209"/>
      <c r="M265" s="85" t="s">
        <v>46</v>
      </c>
      <c r="N265" s="108"/>
      <c r="O265" s="43"/>
      <c r="P265" s="163"/>
      <c r="Q265" s="3"/>
      <c r="R265" s="15"/>
      <c r="S265" s="227" t="str">
        <f>IF(OR(S262="Empleado",S262="Familiar"),"Nombre del Empleado","N° Factura")</f>
        <v>N° Factura</v>
      </c>
      <c r="T265" s="228"/>
      <c r="U265" s="89"/>
      <c r="V265" s="47"/>
      <c r="W265" s="227" t="str">
        <f>IF(OR(W262="Empleado",W262="Familiar"),"Nombre del Empleado","N° Factura")</f>
        <v>N° Factura</v>
      </c>
      <c r="X265" s="228"/>
      <c r="Y265" s="89"/>
      <c r="Z265" s="47"/>
      <c r="AA265" s="227" t="str">
        <f>IF(OR(AA262="Empleado",AA262="Familiar"),"Nombre del Empleado","N° Factura")</f>
        <v>N° Factura</v>
      </c>
      <c r="AB265" s="228"/>
      <c r="AC265" s="111"/>
      <c r="AD265" s="48"/>
      <c r="AE265" s="240" t="s">
        <v>48</v>
      </c>
      <c r="AF265" s="230"/>
      <c r="AG265" s="161">
        <f t="array" aca="1" ref="AG265" ca="1">COUNTIFS(AP226:AP266, "💲", AY226:AY266, INDIRECT("AE" &amp; ROW())) + COUNTIFS(AP226:AP266, "📦", AY226:AY266, INDIRECT("AE" &amp; ROW())) + COUNTIFS(AP226:AP266, "✅", AY226:AY266, INDIRECT("AE" &amp; ROW()))</f>
        <v>0</v>
      </c>
      <c r="AH265" s="162">
        <f t="array" aca="1" ref="AH265" ca="1">COUNTIFS(AP226:AP266, "💲", AY226:AY266, INDIRECT("AE" &amp; ROW())) + COUNTIFS(AP226:AP266, "📦", AY226:AY266, INDIRECT("AE" &amp; ROW()))</f>
        <v>0</v>
      </c>
      <c r="AI265" s="139">
        <f t="array" aca="1" ref="AI265" ca="1">SUMIFS(AR226:AR266, AY226:AY266, INDIRECT("AE" &amp; ROW()), AP226:AP266, "💲") + SUMIFS(AR226:AR266, AY226:AY266, INDIRECT("AE" &amp; ROW()), AP226:AP266, "📦")</f>
        <v>0</v>
      </c>
      <c r="AJ265" s="139">
        <f t="array" aca="1" ref="AJ265" ca="1">(
    SUMIFS(AR226:AR266, AY226:AY266, INDIRECT("AE" &amp; ROW()), AP226:AP266, "💲") +
    SUMIFS(AR226:AR266, AY226:AY266, INDIRECT("AE" &amp; ROW()), AP226:AP266, "📦")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
        SUMIFS(AR226:AR266, AY226:AY266, INDIRECT("AE" &amp; ROW()), AP226:AP266, "💲", AS226:AS266, "Familiar") +
        SUMIFS(AR226:AR266, AY226:AY266, INDIRECT("AE" &amp; ROW()), AP226:AP266, "📦", AS226:AS266, "Familiar")
    ) / 2
)  -
(
    (
        SUMIFS(AR226:AR266, AY226:AY266, INDIRECT("AE" &amp; ROW()), AP226:AP266, "💲", AS226:AS266, "Exonerado ADH") +
        SUMIFS(AR226:AR266, AY226:AY266, INDIRECT("AE" &amp; ROW()), AP226:AP266, "📦", AS226:AS266, "Exonerado ADH")
    ) / 2
)  -
(
    (
        SUMIFS(AR226:AR266, AY226:AY266, INDIRECT("AE" &amp; ROW()), AP226:AP266, "💲", AS226:AS266, "Exonerado Doctor") +
        SUMIFS(AR226:AR266, AY226:AY266, INDIRECT("AE" &amp; ROW()), AP226:AP266, "📦", AS226:AS266, "Exonerado Doctor")
    ) / 2
)</f>
        <v>0</v>
      </c>
      <c r="AK265" s="139">
        <f t="array" aca="1" ref="AK265" ca="1">(
    SUMIFS(AR226:AR266, AY226:AY266, INDIRECT("AE" &amp; ROW()), AP226:AP266, "💲") +
    SUMIFS(AR226:AR266, AY226:AY266, INDIRECT("AE" &amp; ROW()), AP226:AP266, "📦")
) -
(
    SUMIFS(AR226:AR266, AY226:AY266, INDIRECT("AE" &amp; ROW()), AP226:AP266, "💲", AS226:AS266, "Familiar") +
    SUMIFS(AR226:AR266, AY226:AY266, INDIRECT("AE" &amp; ROW()), AP226:AP266, "📦", AS226:AS266, "Familiar")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SUMIFS(AR226:AR266, AY226:AY266, INDIRECT("AE" &amp; ROW()), AP226:AP266, "💲", AS226:AS266, "Exonerado ADH") +
    SUMIFS(AR226:AR266, AY226:AY266, INDIRECT("AE" &amp; ROW()), AP226:AP266, "📦", AS226:AS266, "Exonerado ADH")
) -
(
    (
        SUMIFS(AR226:AR266, AY226:AY266, INDIRECT("AE" &amp; ROW()), AP226:AP266, "💲", AS226:AS266, "Exonerado Doctor") +
        SUMIFS(AR226:AR266, AY226:AY266, INDIRECT("AE" &amp; ROW()), AP226:AP266, "📦", AS226:AS266, "Exonerado Doctor")
    ) / 2
) -
(
    (
        SUMIFS(AR226:AR266, AY226:AY266, INDIRECT("AE" &amp; ROW()), AP226:AP266, "💲", AS226:AS266, "") +
        SUMIFS(AR226:AR266, AY226:AY266, INDIRECT("AE" &amp; ROW()), AP226:AP266, "📦", AS226:AS266, "")
    ) / 2
)</f>
        <v>0</v>
      </c>
      <c r="AL265" s="140">
        <f t="array" aca="1" ref="AL265" ca="1">(
    SUMIFS(AR226:AR266, AY226:AY266, INDIRECT("AE" &amp; ROW()), AP226:AP266, "💲") +
    SUMIFS(AR226:AR266, AY226:AY266, INDIRECT("AE" &amp; ROW()), AP226:AP266, "📦")
) -
(
    (
        SUMIFS(AR226:AR266, AY226:AY266, INDIRECT("AE" &amp; ROW()), AP226:AP266, "💲", AS226:AS266, "Familiar") +
        SUMIFS(AR226:AR266, AY226:AY266, INDIRECT("AE" &amp; ROW()), AP226:AP266, "📦", AS226:AS266, "Familiar")
    ) / 2
) -
(
    (
        SUMIFS(AR226:AR266, AY226:AY266, INDIRECT("AE" &amp; ROW()), AP226:AP266, "💲", AS226:AS266, "Participante") +
        SUMIFS(AR226:AR266, AY226:AY266, INDIRECT("AE" &amp; ROW()), AP226:AP266, "📦", AS226:AS266, "Participante")
    ) / 2
) -
(
    (
        SUMIFS(AR226:AR266, AY226:AY266, INDIRECT("AE" &amp; ROW()), AP226:AP266, "💲", AS226:AS266, "Empleado") +
        SUMIFS(AR226:AR266, AY226:AY266, INDIRECT("AE" &amp; ROW()), AP226:AP266, "📦", AS226:AS266, "Empleado")
    ) / 2
) -
(
    (
        SUMIFS(AR226:AR266, AY226:AY266, INDIRECT("AE" &amp; ROW()), AP226:AP266, "💲", AS226:AS266, "Exonerado ADH") +
        SUMIFS(AR226:AR266, AY226:AY266, INDIRECT("AE" &amp; ROW()), AP226:AP266, "📦", AS226:AS266, "Exonerado ADH")
    ) / 2
) -
(
    SUMIFS(AR226:AR266, AY226:AY266, INDIRECT("AE" &amp; ROW()), AP226:AP266, "💲", AS226:AS266, "Exonerado Doctor") +
    SUMIFS(AR226:AR266, AY226:AY266, INDIRECT("AE" &amp; ROW()), AP226:AP266, "📦", AS226:AS266, "Exonerado Doctor")
) -
(
    (
        SUMIFS(AR226:AR266, AY226:AY266, INDIRECT("AE" &amp; ROW()), AP226:AP266, "💲", AS226:AS266, "") +
        SUMIFS(AR226:AR266, AY226:AY266, INDIRECT("AE" &amp; ROW()), AP226:AP266, "📦", AS226:AS266, "")
    ) / 2
)</f>
        <v>0</v>
      </c>
      <c r="AM265" s="48"/>
      <c r="AN265" s="156"/>
      <c r="AO265" s="156"/>
      <c r="AP265" s="156"/>
      <c r="AQ265" s="156"/>
      <c r="AR265" s="156"/>
      <c r="AS265" s="156"/>
      <c r="AT265" s="156"/>
      <c r="AU265" s="156"/>
      <c r="AV265" s="156"/>
      <c r="AW265" s="156"/>
      <c r="AX265" s="156"/>
      <c r="AY265" s="156">
        <f>N277</f>
        <v>0</v>
      </c>
      <c r="AZ265" s="48"/>
      <c r="BA265" s="48"/>
      <c r="BB265" s="48"/>
      <c r="BC265" s="48"/>
      <c r="BD265" s="48"/>
      <c r="BE265" s="48"/>
      <c r="BF265" s="48"/>
      <c r="BG265" s="48"/>
      <c r="BH265" s="48"/>
      <c r="BI265" s="48"/>
      <c r="BJ265" s="48"/>
      <c r="BK265" s="48"/>
      <c r="BL265" s="48"/>
      <c r="BM265" s="48"/>
      <c r="BN265" s="48"/>
    </row>
    <row r="266" spans="1:66" ht="11.25" customHeight="1">
      <c r="A266" s="222">
        <f>A262+$Q$13/1440</f>
        <v>0.74999999999999978</v>
      </c>
      <c r="B266" s="38"/>
      <c r="C266" s="204"/>
      <c r="D266" s="207"/>
      <c r="E266" s="40" t="s">
        <v>36</v>
      </c>
      <c r="F266" s="42" t="str">
        <f>IF(D266&lt;&gt;"", VLOOKUP(D266,'Base de Datos'!$A$2:$D1268,2,FALSE()),"")</f>
        <v/>
      </c>
      <c r="G266" s="204"/>
      <c r="H266" s="216"/>
      <c r="I266" s="40" t="s">
        <v>36</v>
      </c>
      <c r="J266" s="42" t="str">
        <f>IF(H266&lt;&gt;"", VLOOKUP(H266,'Base de Datos'!$A$2:$D1268,2,FALSE()),"")</f>
        <v/>
      </c>
      <c r="K266" s="204"/>
      <c r="L266" s="216"/>
      <c r="M266" s="40" t="s">
        <v>36</v>
      </c>
      <c r="N266" s="42" t="str">
        <f>IF(L266&lt;&gt;"", VLOOKUP(L266,'Base de Datos'!$A$2:$D1268,2,FALSE()),"")</f>
        <v/>
      </c>
      <c r="O266" s="43"/>
      <c r="P266" s="163"/>
      <c r="Q266" s="3"/>
      <c r="R266" s="15"/>
      <c r="S266" s="45"/>
      <c r="T266" s="45" t="s">
        <v>37</v>
      </c>
      <c r="U266" s="46"/>
      <c r="V266" s="47"/>
      <c r="W266" s="45"/>
      <c r="X266" s="45" t="s">
        <v>37</v>
      </c>
      <c r="Y266" s="46"/>
      <c r="Z266" s="47"/>
      <c r="AA266" s="45"/>
      <c r="AB266" s="45" t="s">
        <v>37</v>
      </c>
      <c r="AC266" s="46"/>
      <c r="AD266" s="48"/>
      <c r="AE266" s="240" t="s">
        <v>49</v>
      </c>
      <c r="AF266" s="230"/>
      <c r="AG266" s="161">
        <f t="array" aca="1" ref="AG266" ca="1">COUNTIFS(AP226:AP266, "💲", AY226:AY266, INDIRECT("AE" &amp; ROW())) + COUNTIFS(AP226:AP266, "📦", AY226:AY266, INDIRECT("AE" &amp; ROW())) + COUNTIFS(AP226:AP266, "✅", AY226:AY266, INDIRECT("AE" &amp; ROW()))</f>
        <v>0</v>
      </c>
      <c r="AH266" s="162">
        <f t="array" aca="1" ref="AH266" ca="1">COUNTIFS(AP226:AP266, "💲", AY226:AY266, INDIRECT("AE" &amp; ROW())) + COUNTIFS(AP226:AP266, "📦", AY226:AY266, INDIRECT("AE" &amp; ROW()))</f>
        <v>0</v>
      </c>
      <c r="AI266" s="139">
        <f t="array" aca="1" ref="AI266" ca="1">SUMIFS(AR226:AR266, AY226:AY266, INDIRECT("AE" &amp; ROW()), AP226:AP266, "💲") + SUMIFS(AR226:AR266, AY226:AY266, INDIRECT("AE" &amp; ROW()), AP226:AP266, "📦")</f>
        <v>0</v>
      </c>
      <c r="AJ266" s="139">
        <f t="array" aca="1" ref="AJ266" ca="1">(
    SUMIFS(AR226:AR266, AY226:AY266, INDIRECT("AE" &amp; ROW()), AP226:AP266, "💲") +
    SUMIFS(AR226:AR266, AY226:AY266, INDIRECT("AE" &amp; ROW()), AP226:AP266, "📦")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
        SUMIFS(AR226:AR266, AY226:AY266, INDIRECT("AE" &amp; ROW()), AP226:AP266, "💲", AS226:AS266, "Familiar") +
        SUMIFS(AR226:AR266, AY226:AY266, INDIRECT("AE" &amp; ROW()), AP226:AP266, "📦", AS226:AS266, "Familiar")
    ) / 2
)  -
(
    (
        SUMIFS(AR226:AR266, AY226:AY266, INDIRECT("AE" &amp; ROW()), AP226:AP266, "💲", AS226:AS266, "Exonerado ADH") +
        SUMIFS(AR226:AR266, AY226:AY266, INDIRECT("AE" &amp; ROW()), AP226:AP266, "📦", AS226:AS266, "Exonerado ADH")
    ) / 2
)  -
(
    (
        SUMIFS(AR226:AR266, AY226:AY266, INDIRECT("AE" &amp; ROW()), AP226:AP266, "💲", AS226:AS266, "Exonerado Doctor") +
        SUMIFS(AR226:AR266, AY226:AY266, INDIRECT("AE" &amp; ROW()), AP226:AP266, "📦", AS226:AS266, "Exonerado Doctor")
    ) / 2
)</f>
        <v>0</v>
      </c>
      <c r="AK266" s="139">
        <f t="array" aca="1" ref="AK266" ca="1">(
    SUMIFS(AR226:AR266, AY226:AY266, INDIRECT("AE" &amp; ROW()), AP226:AP266, "💲") +
    SUMIFS(AR226:AR266, AY226:AY266, INDIRECT("AE" &amp; ROW()), AP226:AP266, "📦")
) -
(
    SUMIFS(AR226:AR266, AY226:AY266, INDIRECT("AE" &amp; ROW()), AP226:AP266, "💲", AS226:AS266, "Familiar") +
    SUMIFS(AR226:AR266, AY226:AY266, INDIRECT("AE" &amp; ROW()), AP226:AP266, "📦", AS226:AS266, "Familiar")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SUMIFS(AR226:AR266, AY226:AY266, INDIRECT("AE" &amp; ROW()), AP226:AP266, "💲", AS226:AS266, "Exonerado ADH") +
    SUMIFS(AR226:AR266, AY226:AY266, INDIRECT("AE" &amp; ROW()), AP226:AP266, "📦", AS226:AS266, "Exonerado ADH")
) -
(
    (
        SUMIFS(AR226:AR266, AY226:AY266, INDIRECT("AE" &amp; ROW()), AP226:AP266, "💲", AS226:AS266, "Exonerado Doctor") +
        SUMIFS(AR226:AR266, AY226:AY266, INDIRECT("AE" &amp; ROW()), AP226:AP266, "📦", AS226:AS266, "Exonerado Doctor")
    ) / 2
) -
(
    (
        SUMIFS(AR226:AR266, AY226:AY266, INDIRECT("AE" &amp; ROW()), AP226:AP266, "💲", AS226:AS266, "") +
        SUMIFS(AR226:AR266, AY226:AY266, INDIRECT("AE" &amp; ROW()), AP226:AP266, "📦", AS226:AS266, "")
    ) / 2
)</f>
        <v>0</v>
      </c>
      <c r="AL266" s="140">
        <f t="array" aca="1" ref="AL266" ca="1">(
    SUMIFS(AR226:AR266, AY226:AY266, INDIRECT("AE" &amp; ROW()), AP226:AP266, "💲") +
    SUMIFS(AR226:AR266, AY226:AY266, INDIRECT("AE" &amp; ROW()), AP226:AP266, "📦")
) -
(
    (
        SUMIFS(AR226:AR266, AY226:AY266, INDIRECT("AE" &amp; ROW()), AP226:AP266, "💲", AS226:AS266, "Familiar") +
        SUMIFS(AR226:AR266, AY226:AY266, INDIRECT("AE" &amp; ROW()), AP226:AP266, "📦", AS226:AS266, "Familiar")
    ) / 2
) -
(
    (
        SUMIFS(AR226:AR266, AY226:AY266, INDIRECT("AE" &amp; ROW()), AP226:AP266, "💲", AS226:AS266, "Participante") +
        SUMIFS(AR226:AR266, AY226:AY266, INDIRECT("AE" &amp; ROW()), AP226:AP266, "📦", AS226:AS266, "Participante")
    ) / 2
) -
(
    (
        SUMIFS(AR226:AR266, AY226:AY266, INDIRECT("AE" &amp; ROW()), AP226:AP266, "💲", AS226:AS266, "Empleado") +
        SUMIFS(AR226:AR266, AY226:AY266, INDIRECT("AE" &amp; ROW()), AP226:AP266, "📦", AS226:AS266, "Empleado")
    ) / 2
) -
(
    (
        SUMIFS(AR226:AR266, AY226:AY266, INDIRECT("AE" &amp; ROW()), AP226:AP266, "💲", AS226:AS266, "Exonerado ADH") +
        SUMIFS(AR226:AR266, AY226:AY266, INDIRECT("AE" &amp; ROW()), AP226:AP266, "📦", AS226:AS266, "Exonerado ADH")
    ) / 2
) -
(
    SUMIFS(AR226:AR266, AY226:AY266, INDIRECT("AE" &amp; ROW()), AP226:AP266, "💲", AS226:AS266, "Exonerado Doctor") +
    SUMIFS(AR226:AR266, AY226:AY266, INDIRECT("AE" &amp; ROW()), AP226:AP266, "📦", AS226:AS266, "Exonerado Doctor")
) -
(
    (
        SUMIFS(AR226:AR266, AY226:AY266, INDIRECT("AE" &amp; ROW()), AP226:AP266, "💲", AS226:AS266, "") +
        SUMIFS(AR226:AR266, AY226:AY266, INDIRECT("AE" &amp; ROW()), AP226:AP266, "📦", AS226:AS266, "")
    ) / 2
)</f>
        <v>0</v>
      </c>
      <c r="AM266" s="48"/>
      <c r="AN266" s="156"/>
      <c r="AO266" s="156"/>
      <c r="AP266" s="156"/>
      <c r="AQ266" s="156"/>
      <c r="AR266" s="156"/>
      <c r="AS266" s="156"/>
      <c r="AT266" s="156"/>
      <c r="AU266" s="156"/>
      <c r="AV266" s="156"/>
      <c r="AW266" s="156"/>
      <c r="AX266" s="156"/>
      <c r="AY266" s="156"/>
      <c r="AZ266" s="48"/>
      <c r="BA266" s="48"/>
      <c r="BB266" s="48"/>
      <c r="BC266" s="48"/>
      <c r="BD266" s="48"/>
      <c r="BE266" s="48"/>
      <c r="BF266" s="48"/>
      <c r="BG266" s="48"/>
      <c r="BH266" s="48"/>
      <c r="BI266" s="48"/>
      <c r="BJ266" s="48"/>
      <c r="BK266" s="48"/>
      <c r="BL266" s="48"/>
      <c r="BM266" s="48"/>
      <c r="BN266" s="48"/>
    </row>
    <row r="267" spans="1:66" ht="11.25" customHeight="1">
      <c r="A267" s="220"/>
      <c r="B267" s="38"/>
      <c r="C267" s="205"/>
      <c r="D267" s="208"/>
      <c r="E267" s="57" t="s">
        <v>42</v>
      </c>
      <c r="F267" s="58" t="str">
        <f>IF(D266&lt;&gt;"", VLOOKUP(D266,'Base de Datos'!$A$2:$D1268,3,FALSE()),"")</f>
        <v/>
      </c>
      <c r="G267" s="205"/>
      <c r="H267" s="208"/>
      <c r="I267" s="57" t="s">
        <v>42</v>
      </c>
      <c r="J267" s="58" t="str">
        <f>IF(H266&lt;&gt;"", VLOOKUP(H266,'Base de Datos'!$A$2:$D1268,3,FALSE()),"")</f>
        <v/>
      </c>
      <c r="K267" s="205"/>
      <c r="L267" s="208"/>
      <c r="M267" s="57" t="s">
        <v>42</v>
      </c>
      <c r="N267" s="58" t="str">
        <f>IF(L266&lt;&gt;"", VLOOKUP(L266,'Base de Datos'!$A$2:$D1268,3,FALSE()),"")</f>
        <v/>
      </c>
      <c r="O267" s="43"/>
      <c r="P267" s="163"/>
      <c r="Q267" s="3"/>
      <c r="R267" s="15"/>
      <c r="S267" s="229"/>
      <c r="T267" s="230"/>
      <c r="U267" s="59"/>
      <c r="V267" s="47"/>
      <c r="W267" s="229"/>
      <c r="X267" s="230"/>
      <c r="Y267" s="59"/>
      <c r="Z267" s="47"/>
      <c r="AA267" s="229"/>
      <c r="AB267" s="230"/>
      <c r="AC267" s="59"/>
      <c r="AD267" s="48"/>
      <c r="AE267" s="240" t="s">
        <v>51</v>
      </c>
      <c r="AF267" s="230"/>
      <c r="AG267" s="161">
        <f t="array" aca="1" ref="AG267" ca="1">COUNTIFS(AP226:AP266, "💲", AY226:AY266, INDIRECT("AE" &amp; ROW())) + COUNTIFS(AP226:AP266, "📦", AY226:AY266, INDIRECT("AE" &amp; ROW())) + COUNTIFS(AP226:AP266, "✅", AY226:AY266, INDIRECT("AE" &amp; ROW()))</f>
        <v>0</v>
      </c>
      <c r="AH267" s="162">
        <f t="array" aca="1" ref="AH267" ca="1">COUNTIFS(AP226:AP266, "💲", AY226:AY266, INDIRECT("AE" &amp; ROW())) + COUNTIFS(AP226:AP266, "📦", AY226:AY266, INDIRECT("AE" &amp; ROW()))</f>
        <v>0</v>
      </c>
      <c r="AI267" s="139">
        <f t="array" aca="1" ref="AI267" ca="1">SUMIFS(AR226:AR266, AY226:AY266, INDIRECT("AE" &amp; ROW()), AP226:AP266, "💲") + SUMIFS(AR226:AR266, AY226:AY266, INDIRECT("AE" &amp; ROW()), AP226:AP266, "📦")</f>
        <v>0</v>
      </c>
      <c r="AJ267" s="139">
        <f t="array" aca="1" ref="AJ267" ca="1">(
    SUMIFS(AR226:AR266, AY226:AY266, INDIRECT("AE" &amp; ROW()), AP226:AP266, "💲") +
    SUMIFS(AR226:AR266, AY226:AY266, INDIRECT("AE" &amp; ROW()), AP226:AP266, "📦")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
        SUMIFS(AR226:AR266, AY226:AY266, INDIRECT("AE" &amp; ROW()), AP226:AP266, "💲", AS226:AS266, "Familiar") +
        SUMIFS(AR226:AR266, AY226:AY266, INDIRECT("AE" &amp; ROW()), AP226:AP266, "📦", AS226:AS266, "Familiar")
    ) / 2
)  -
(
    (
        SUMIFS(AR226:AR266, AY226:AY266, INDIRECT("AE" &amp; ROW()), AP226:AP266, "💲", AS226:AS266, "Exonerado ADH") +
        SUMIFS(AR226:AR266, AY226:AY266, INDIRECT("AE" &amp; ROW()), AP226:AP266, "📦", AS226:AS266, "Exonerado ADH")
    ) / 2
)  -
(
    (
        SUMIFS(AR226:AR266, AY226:AY266, INDIRECT("AE" &amp; ROW()), AP226:AP266, "💲", AS226:AS266, "Exonerado Doctor") +
        SUMIFS(AR226:AR266, AY226:AY266, INDIRECT("AE" &amp; ROW()), AP226:AP266, "📦", AS226:AS266, "Exonerado Doctor")
    ) / 2
)</f>
        <v>0</v>
      </c>
      <c r="AK267" s="139">
        <f t="array" aca="1" ref="AK267" ca="1">(
    SUMIFS(AR226:AR266, AY226:AY266, INDIRECT("AE" &amp; ROW()), AP226:AP266, "💲") +
    SUMIFS(AR226:AR266, AY226:AY266, INDIRECT("AE" &amp; ROW()), AP226:AP266, "📦")
) -
(
    SUMIFS(AR226:AR266, AY226:AY266, INDIRECT("AE" &amp; ROW()), AP226:AP266, "💲", AS226:AS266, "Familiar") +
    SUMIFS(AR226:AR266, AY226:AY266, INDIRECT("AE" &amp; ROW()), AP226:AP266, "📦", AS226:AS266, "Familiar")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SUMIFS(AR226:AR266, AY226:AY266, INDIRECT("AE" &amp; ROW()), AP226:AP266, "💲", AS226:AS266, "Exonerado ADH") +
    SUMIFS(AR226:AR266, AY226:AY266, INDIRECT("AE" &amp; ROW()), AP226:AP266, "📦", AS226:AS266, "Exonerado ADH")
) -
(
    (
        SUMIFS(AR226:AR266, AY226:AY266, INDIRECT("AE" &amp; ROW()), AP226:AP266, "💲", AS226:AS266, "Exonerado Doctor") +
        SUMIFS(AR226:AR266, AY226:AY266, INDIRECT("AE" &amp; ROW()), AP226:AP266, "📦", AS226:AS266, "Exonerado Doctor")
    ) / 2
) -
(
    (
        SUMIFS(AR226:AR266, AY226:AY266, INDIRECT("AE" &amp; ROW()), AP226:AP266, "💲", AS226:AS266, "") +
        SUMIFS(AR226:AR266, AY226:AY266, INDIRECT("AE" &amp; ROW()), AP226:AP266, "📦", AS226:AS266, "")
    ) / 2
)</f>
        <v>0</v>
      </c>
      <c r="AL267" s="140">
        <f t="array" aca="1" ref="AL267" ca="1">(
    SUMIFS(AR226:AR266, AY226:AY266, INDIRECT("AE" &amp; ROW()), AP226:AP266, "💲") +
    SUMIFS(AR226:AR266, AY226:AY266, INDIRECT("AE" &amp; ROW()), AP226:AP266, "📦")
) -
(
    (
        SUMIFS(AR226:AR266, AY226:AY266, INDIRECT("AE" &amp; ROW()), AP226:AP266, "💲", AS226:AS266, "Familiar") +
        SUMIFS(AR226:AR266, AY226:AY266, INDIRECT("AE" &amp; ROW()), AP226:AP266, "📦", AS226:AS266, "Familiar")
    ) / 2
) -
(
    (
        SUMIFS(AR226:AR266, AY226:AY266, INDIRECT("AE" &amp; ROW()), AP226:AP266, "💲", AS226:AS266, "Participante") +
        SUMIFS(AR226:AR266, AY226:AY266, INDIRECT("AE" &amp; ROW()), AP226:AP266, "📦", AS226:AS266, "Participante")
    ) / 2
) -
(
    (
        SUMIFS(AR226:AR266, AY226:AY266, INDIRECT("AE" &amp; ROW()), AP226:AP266, "💲", AS226:AS266, "Empleado") +
        SUMIFS(AR226:AR266, AY226:AY266, INDIRECT("AE" &amp; ROW()), AP226:AP266, "📦", AS226:AS266, "Empleado")
    ) / 2
) -
(
    (
        SUMIFS(AR226:AR266, AY226:AY266, INDIRECT("AE" &amp; ROW()), AP226:AP266, "💲", AS226:AS266, "Exonerado ADH") +
        SUMIFS(AR226:AR266, AY226:AY266, INDIRECT("AE" &amp; ROW()), AP226:AP266, "📦", AS226:AS266, "Exonerado ADH")
    ) / 2
) -
(
    SUMIFS(AR226:AR266, AY226:AY266, INDIRECT("AE" &amp; ROW()), AP226:AP266, "💲", AS226:AS266, "Exonerado Doctor") +
    SUMIFS(AR226:AR266, AY226:AY266, INDIRECT("AE" &amp; ROW()), AP226:AP266, "📦", AS226:AS266, "Exonerado Doctor")
) -
(
    (
        SUMIFS(AR226:AR266, AY226:AY266, INDIRECT("AE" &amp; ROW()), AP226:AP266, "💲", AS226:AS266, "") +
        SUMIFS(AR226:AR266, AY226:AY266, INDIRECT("AE" &amp; ROW()), AP226:AP266, "📦", AS226:AS266, "")
    ) / 2
)</f>
        <v>0</v>
      </c>
      <c r="AM267" s="48"/>
      <c r="AN267" s="48"/>
      <c r="AO267" s="48"/>
      <c r="AP267" s="48"/>
      <c r="AQ267" s="48"/>
      <c r="AR267" s="48"/>
      <c r="AS267" s="48"/>
      <c r="AT267" s="48"/>
      <c r="AU267" s="48"/>
      <c r="AV267" s="48"/>
      <c r="AW267" s="48"/>
      <c r="AX267" s="48"/>
      <c r="AY267" s="48"/>
      <c r="AZ267" s="48"/>
      <c r="BA267" s="48"/>
      <c r="BB267" s="48"/>
      <c r="BC267" s="48"/>
      <c r="BD267" s="48"/>
      <c r="BE267" s="48"/>
      <c r="BF267" s="48"/>
      <c r="BG267" s="48"/>
      <c r="BH267" s="48"/>
      <c r="BI267" s="48"/>
      <c r="BJ267" s="48"/>
      <c r="BK267" s="48"/>
      <c r="BL267" s="48"/>
      <c r="BM267" s="48"/>
      <c r="BN267" s="48"/>
    </row>
    <row r="268" spans="1:66" ht="11.25" customHeight="1">
      <c r="A268" s="220"/>
      <c r="B268" s="38"/>
      <c r="C268" s="205"/>
      <c r="D268" s="208"/>
      <c r="E268" s="57" t="s">
        <v>44</v>
      </c>
      <c r="F268" s="58" t="str">
        <f>IF(D266&lt;&gt;"", VLOOKUP(D266,'Base de Datos'!$A$2:$D1268,4,FALSE()),"")</f>
        <v/>
      </c>
      <c r="G268" s="205"/>
      <c r="H268" s="208"/>
      <c r="I268" s="57" t="s">
        <v>44</v>
      </c>
      <c r="J268" s="58" t="str">
        <f>IF(H266&lt;&gt;"", VLOOKUP(H266,'Base de Datos'!$A$2:$D1268,4,FALSE()),"")</f>
        <v/>
      </c>
      <c r="K268" s="205"/>
      <c r="L268" s="208"/>
      <c r="M268" s="57" t="s">
        <v>44</v>
      </c>
      <c r="N268" s="58" t="str">
        <f>IF(L266&lt;&gt;"", VLOOKUP(L266,'Base de Datos'!$A$2:$D1268,4,FALSE()),"")</f>
        <v/>
      </c>
      <c r="O268" s="43"/>
      <c r="P268" s="163"/>
      <c r="Q268" s="3"/>
      <c r="R268" s="15"/>
      <c r="S268" s="229"/>
      <c r="T268" s="230"/>
      <c r="U268" s="59"/>
      <c r="V268" s="47"/>
      <c r="W268" s="229"/>
      <c r="X268" s="230"/>
      <c r="Y268" s="59"/>
      <c r="Z268" s="47"/>
      <c r="AA268" s="229"/>
      <c r="AB268" s="230"/>
      <c r="AC268" s="59"/>
      <c r="AD268" s="48"/>
      <c r="AE268" s="240" t="s">
        <v>55</v>
      </c>
      <c r="AF268" s="230"/>
      <c r="AG268" s="161">
        <f t="array" aca="1" ref="AG268" ca="1">COUNTIFS(AP226:AP266, "💲", AY226:AY266, INDIRECT("AE" &amp; ROW())) + COUNTIFS(AP226:AP266, "📦", AY226:AY266, INDIRECT("AE" &amp; ROW())) + COUNTIFS(AP226:AP266, "✅", AY226:AY266, INDIRECT("AE" &amp; ROW()))</f>
        <v>0</v>
      </c>
      <c r="AH268" s="162">
        <f t="array" aca="1" ref="AH268" ca="1">COUNTIFS(AP226:AP266, "💲", AY226:AY266, INDIRECT("AE" &amp; ROW())) + COUNTIFS(AP226:AP266, "📦", AY226:AY266, INDIRECT("AE" &amp; ROW()))</f>
        <v>0</v>
      </c>
      <c r="AI268" s="139">
        <f t="array" aca="1" ref="AI268" ca="1">SUMIFS(AR226:AR266, AY226:AY266, INDIRECT("AE" &amp; ROW()), AP226:AP266, "💲") + SUMIFS(AR226:AR266, AY226:AY266, INDIRECT("AE" &amp; ROW()), AP226:AP266, "📦")</f>
        <v>0</v>
      </c>
      <c r="AJ268" s="139">
        <f t="array" aca="1" ref="AJ268" ca="1">(
    SUMIFS(AR226:AR266, AY226:AY266, INDIRECT("AE" &amp; ROW()), AP226:AP266, "💲") +
    SUMIFS(AR226:AR266, AY226:AY266, INDIRECT("AE" &amp; ROW()), AP226:AP266, "📦")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
        SUMIFS(AR226:AR266, AY226:AY266, INDIRECT("AE" &amp; ROW()), AP226:AP266, "💲", AS226:AS266, "Familiar") +
        SUMIFS(AR226:AR266, AY226:AY266, INDIRECT("AE" &amp; ROW()), AP226:AP266, "📦", AS226:AS266, "Familiar")
    ) / 2
)  -
(
    (
        SUMIFS(AR226:AR266, AY226:AY266, INDIRECT("AE" &amp; ROW()), AP226:AP266, "💲", AS226:AS266, "Exonerado ADH") +
        SUMIFS(AR226:AR266, AY226:AY266, INDIRECT("AE" &amp; ROW()), AP226:AP266, "📦", AS226:AS266, "Exonerado ADH")
    ) / 2
)  -
(
    (
        SUMIFS(AR226:AR266, AY226:AY266, INDIRECT("AE" &amp; ROW()), AP226:AP266, "💲", AS226:AS266, "Exonerado Doctor") +
        SUMIFS(AR226:AR266, AY226:AY266, INDIRECT("AE" &amp; ROW()), AP226:AP266, "📦", AS226:AS266, "Exonerado Doctor")
    ) / 2
)</f>
        <v>0</v>
      </c>
      <c r="AK268" s="139">
        <f t="array" aca="1" ref="AK268" ca="1">(
    SUMIFS(AR226:AR266, AY226:AY266, INDIRECT("AE" &amp; ROW()), AP226:AP266, "💲") +
    SUMIFS(AR226:AR266, AY226:AY266, INDIRECT("AE" &amp; ROW()), AP226:AP266, "📦")
) -
(
    SUMIFS(AR226:AR266, AY226:AY266, INDIRECT("AE" &amp; ROW()), AP226:AP266, "💲", AS226:AS266, "Familiar") +
    SUMIFS(AR226:AR266, AY226:AY266, INDIRECT("AE" &amp; ROW()), AP226:AP266, "📦", AS226:AS266, "Familiar")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SUMIFS(AR226:AR266, AY226:AY266, INDIRECT("AE" &amp; ROW()), AP226:AP266, "💲", AS226:AS266, "Exonerado ADH") +
    SUMIFS(AR226:AR266, AY226:AY266, INDIRECT("AE" &amp; ROW()), AP226:AP266, "📦", AS226:AS266, "Exonerado ADH")
) -
(
    (
        SUMIFS(AR226:AR266, AY226:AY266, INDIRECT("AE" &amp; ROW()), AP226:AP266, "💲", AS226:AS266, "Exonerado Doctor") +
        SUMIFS(AR226:AR266, AY226:AY266, INDIRECT("AE" &amp; ROW()), AP226:AP266, "📦", AS226:AS266, "Exonerado Doctor")
    ) / 2
) -
(
    (
        SUMIFS(AR226:AR266, AY226:AY266, INDIRECT("AE" &amp; ROW()), AP226:AP266, "💲", AS226:AS266, "") +
        SUMIFS(AR226:AR266, AY226:AY266, INDIRECT("AE" &amp; ROW()), AP226:AP266, "📦", AS226:AS266, "")
    ) / 2
)</f>
        <v>0</v>
      </c>
      <c r="AL268" s="140">
        <f t="array" aca="1" ref="AL268" ca="1">(
    SUMIFS(AR226:AR266, AY226:AY266, INDIRECT("AE" &amp; ROW()), AP226:AP266, "💲") +
    SUMIFS(AR226:AR266, AY226:AY266, INDIRECT("AE" &amp; ROW()), AP226:AP266, "📦")
) -
(
    (
        SUMIFS(AR226:AR266, AY226:AY266, INDIRECT("AE" &amp; ROW()), AP226:AP266, "💲", AS226:AS266, "Familiar") +
        SUMIFS(AR226:AR266, AY226:AY266, INDIRECT("AE" &amp; ROW()), AP226:AP266, "📦", AS226:AS266, "Familiar")
    ) / 2
) -
(
    (
        SUMIFS(AR226:AR266, AY226:AY266, INDIRECT("AE" &amp; ROW()), AP226:AP266, "💲", AS226:AS266, "Participante") +
        SUMIFS(AR226:AR266, AY226:AY266, INDIRECT("AE" &amp; ROW()), AP226:AP266, "📦", AS226:AS266, "Participante")
    ) / 2
) -
(
    (
        SUMIFS(AR226:AR266, AY226:AY266, INDIRECT("AE" &amp; ROW()), AP226:AP266, "💲", AS226:AS266, "Empleado") +
        SUMIFS(AR226:AR266, AY226:AY266, INDIRECT("AE" &amp; ROW()), AP226:AP266, "📦", AS226:AS266, "Empleado")
    ) / 2
) -
(
    (
        SUMIFS(AR226:AR266, AY226:AY266, INDIRECT("AE" &amp; ROW()), AP226:AP266, "💲", AS226:AS266, "Exonerado ADH") +
        SUMIFS(AR226:AR266, AY226:AY266, INDIRECT("AE" &amp; ROW()), AP226:AP266, "📦", AS226:AS266, "Exonerado ADH")
    ) / 2
) -
(
    SUMIFS(AR226:AR266, AY226:AY266, INDIRECT("AE" &amp; ROW()), AP226:AP266, "💲", AS226:AS266, "Exonerado Doctor") +
    SUMIFS(AR226:AR266, AY226:AY266, INDIRECT("AE" &amp; ROW()), AP226:AP266, "📦", AS226:AS266, "Exonerado Doctor")
) -
(
    (
        SUMIFS(AR226:AR266, AY226:AY266, INDIRECT("AE" &amp; ROW()), AP226:AP266, "💲", AS226:AS266, "") +
        SUMIFS(AR226:AR266, AY226:AY266, INDIRECT("AE" &amp; ROW()), AP226:AP266, "📦", AS226:AS266, "")
    ) / 2
)</f>
        <v>0</v>
      </c>
      <c r="AM268" s="48"/>
      <c r="AN268" s="48"/>
      <c r="AO268" s="48"/>
      <c r="AP268" s="48"/>
      <c r="AQ268" s="48"/>
      <c r="AR268" s="48"/>
      <c r="AS268" s="48"/>
      <c r="AT268" s="48"/>
      <c r="AU268" s="48"/>
      <c r="AV268" s="48"/>
      <c r="AW268" s="48"/>
      <c r="AX268" s="48"/>
      <c r="AY268" s="48"/>
      <c r="AZ268" s="48"/>
      <c r="BA268" s="48"/>
      <c r="BB268" s="48"/>
      <c r="BC268" s="48"/>
      <c r="BD268" s="48"/>
      <c r="BE268" s="48"/>
      <c r="BF268" s="48"/>
      <c r="BG268" s="48"/>
      <c r="BH268" s="48"/>
      <c r="BI268" s="48"/>
      <c r="BJ268" s="48"/>
      <c r="BK268" s="48"/>
      <c r="BL268" s="48"/>
      <c r="BM268" s="48"/>
      <c r="BN268" s="48"/>
    </row>
    <row r="269" spans="1:66" ht="11.25" customHeight="1">
      <c r="A269" s="221"/>
      <c r="B269" s="38"/>
      <c r="C269" s="206"/>
      <c r="D269" s="209"/>
      <c r="E269" s="85" t="s">
        <v>46</v>
      </c>
      <c r="F269" s="86"/>
      <c r="G269" s="206"/>
      <c r="H269" s="209"/>
      <c r="I269" s="85" t="s">
        <v>46</v>
      </c>
      <c r="J269" s="108"/>
      <c r="K269" s="206"/>
      <c r="L269" s="209"/>
      <c r="M269" s="85" t="s">
        <v>46</v>
      </c>
      <c r="N269" s="108"/>
      <c r="O269" s="43"/>
      <c r="P269" s="163"/>
      <c r="Q269" s="3"/>
      <c r="R269" s="15"/>
      <c r="S269" s="227" t="str">
        <f>IF(OR(S266="Empleado",S266="Familiar"),"Nombre del Empleado","N° Factura")</f>
        <v>N° Factura</v>
      </c>
      <c r="T269" s="228"/>
      <c r="U269" s="89"/>
      <c r="V269" s="47"/>
      <c r="W269" s="227" t="str">
        <f>IF(OR(W266="Empleado",W266="Familiar"),"Nombre del Empleado","N° Factura")</f>
        <v>N° Factura</v>
      </c>
      <c r="X269" s="228"/>
      <c r="Y269" s="89"/>
      <c r="Z269" s="47"/>
      <c r="AA269" s="227" t="str">
        <f>IF(OR(AA266="Empleado",AA266="Familiar"),"Nombre del Empleado","N° Factura")</f>
        <v>N° Factura</v>
      </c>
      <c r="AB269" s="228"/>
      <c r="AC269" s="89"/>
      <c r="AD269" s="48"/>
      <c r="AE269" s="240" t="s">
        <v>57</v>
      </c>
      <c r="AF269" s="230"/>
      <c r="AG269" s="161">
        <f t="array" aca="1" ref="AG269" ca="1">COUNTIFS(AP226:AP266, "💲", AY226:AY266, INDIRECT("AE" &amp; ROW())) + COUNTIFS(AP226:AP266, "📦", AY226:AY266, INDIRECT("AE" &amp; ROW())) + COUNTIFS(AP226:AP266, "✅", AY226:AY266, INDIRECT("AE" &amp; ROW()))</f>
        <v>0</v>
      </c>
      <c r="AH269" s="162">
        <f t="array" aca="1" ref="AH269" ca="1">COUNTIFS(AP226:AP266, "💲", AY226:AY266, INDIRECT("AE" &amp; ROW())) + COUNTIFS(AP226:AP266, "📦", AY226:AY266, INDIRECT("AE" &amp; ROW()))</f>
        <v>0</v>
      </c>
      <c r="AI269" s="139">
        <f t="array" aca="1" ref="AI269" ca="1">SUMIFS(AR226:AR266, AY226:AY266, INDIRECT("AE" &amp; ROW()), AP226:AP266, "💲") + SUMIFS(AR226:AR266, AY226:AY266, INDIRECT("AE" &amp; ROW()), AP226:AP266, "📦")</f>
        <v>0</v>
      </c>
      <c r="AJ269" s="139">
        <f t="array" aca="1" ref="AJ269" ca="1">(
    SUMIFS(AR226:AR266, AY226:AY266, INDIRECT("AE" &amp; ROW()), AP226:AP266, "💲") +
    SUMIFS(AR226:AR266, AY226:AY266, INDIRECT("AE" &amp; ROW()), AP226:AP266, "📦")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
        SUMIFS(AR226:AR266, AY226:AY266, INDIRECT("AE" &amp; ROW()), AP226:AP266, "💲", AS226:AS266, "Familiar") +
        SUMIFS(AR226:AR266, AY226:AY266, INDIRECT("AE" &amp; ROW()), AP226:AP266, "📦", AS226:AS266, "Familiar")
    ) / 2
)  -
(
    (
        SUMIFS(AR226:AR266, AY226:AY266, INDIRECT("AE" &amp; ROW()), AP226:AP266, "💲", AS226:AS266, "Exonerado ADH") +
        SUMIFS(AR226:AR266, AY226:AY266, INDIRECT("AE" &amp; ROW()), AP226:AP266, "📦", AS226:AS266, "Exonerado ADH")
    ) / 2
)  -
(
    (
        SUMIFS(AR226:AR266, AY226:AY266, INDIRECT("AE" &amp; ROW()), AP226:AP266, "💲", AS226:AS266, "Exonerado Doctor") +
        SUMIFS(AR226:AR266, AY226:AY266, INDIRECT("AE" &amp; ROW()), AP226:AP266, "📦", AS226:AS266, "Exonerado Doctor")
    ) / 2
)</f>
        <v>0</v>
      </c>
      <c r="AK269" s="139">
        <f t="array" aca="1" ref="AK269" ca="1">(
    SUMIFS(AR226:AR266, AY226:AY266, INDIRECT("AE" &amp; ROW()), AP226:AP266, "💲") +
    SUMIFS(AR226:AR266, AY226:AY266, INDIRECT("AE" &amp; ROW()), AP226:AP266, "📦")
) -
(
    SUMIFS(AR226:AR266, AY226:AY266, INDIRECT("AE" &amp; ROW()), AP226:AP266, "💲", AS226:AS266, "Familiar") +
    SUMIFS(AR226:AR266, AY226:AY266, INDIRECT("AE" &amp; ROW()), AP226:AP266, "📦", AS226:AS266, "Familiar")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SUMIFS(AR226:AR266, AY226:AY266, INDIRECT("AE" &amp; ROW()), AP226:AP266, "💲", AS226:AS266, "Exonerado ADH") +
    SUMIFS(AR226:AR266, AY226:AY266, INDIRECT("AE" &amp; ROW()), AP226:AP266, "📦", AS226:AS266, "Exonerado ADH")
) -
(
    (
        SUMIFS(AR226:AR266, AY226:AY266, INDIRECT("AE" &amp; ROW()), AP226:AP266, "💲", AS226:AS266, "Exonerado Doctor") +
        SUMIFS(AR226:AR266, AY226:AY266, INDIRECT("AE" &amp; ROW()), AP226:AP266, "📦", AS226:AS266, "Exonerado Doctor")
    ) / 2
) -
(
    (
        SUMIFS(AR226:AR266, AY226:AY266, INDIRECT("AE" &amp; ROW()), AP226:AP266, "💲", AS226:AS266, "") +
        SUMIFS(AR226:AR266, AY226:AY266, INDIRECT("AE" &amp; ROW()), AP226:AP266, "📦", AS226:AS266, "")
    ) / 2
)</f>
        <v>0</v>
      </c>
      <c r="AL269" s="140">
        <f t="array" aca="1" ref="AL269" ca="1">(
    SUMIFS(AR226:AR266, AY226:AY266, INDIRECT("AE" &amp; ROW()), AP226:AP266, "💲") +
    SUMIFS(AR226:AR266, AY226:AY266, INDIRECT("AE" &amp; ROW()), AP226:AP266, "📦")
) -
(
    (
        SUMIFS(AR226:AR266, AY226:AY266, INDIRECT("AE" &amp; ROW()), AP226:AP266, "💲", AS226:AS266, "Familiar") +
        SUMIFS(AR226:AR266, AY226:AY266, INDIRECT("AE" &amp; ROW()), AP226:AP266, "📦", AS226:AS266, "Familiar")
    ) / 2
) -
(
    (
        SUMIFS(AR226:AR266, AY226:AY266, INDIRECT("AE" &amp; ROW()), AP226:AP266, "💲", AS226:AS266, "Participante") +
        SUMIFS(AR226:AR266, AY226:AY266, INDIRECT("AE" &amp; ROW()), AP226:AP266, "📦", AS226:AS266, "Participante")
    ) / 2
) -
(
    (
        SUMIFS(AR226:AR266, AY226:AY266, INDIRECT("AE" &amp; ROW()), AP226:AP266, "💲", AS226:AS266, "Empleado") +
        SUMIFS(AR226:AR266, AY226:AY266, INDIRECT("AE" &amp; ROW()), AP226:AP266, "📦", AS226:AS266, "Empleado")
    ) / 2
) -
(
    (
        SUMIFS(AR226:AR266, AY226:AY266, INDIRECT("AE" &amp; ROW()), AP226:AP266, "💲", AS226:AS266, "Exonerado ADH") +
        SUMIFS(AR226:AR266, AY226:AY266, INDIRECT("AE" &amp; ROW()), AP226:AP266, "📦", AS226:AS266, "Exonerado ADH")
    ) / 2
) -
(
    SUMIFS(AR226:AR266, AY226:AY266, INDIRECT("AE" &amp; ROW()), AP226:AP266, "💲", AS226:AS266, "Exonerado Doctor") +
    SUMIFS(AR226:AR266, AY226:AY266, INDIRECT("AE" &amp; ROW()), AP226:AP266, "📦", AS226:AS266, "Exonerado Doctor")
) -
(
    (
        SUMIFS(AR226:AR266, AY226:AY266, INDIRECT("AE" &amp; ROW()), AP226:AP266, "💲", AS226:AS266, "") +
        SUMIFS(AR226:AR266, AY226:AY266, INDIRECT("AE" &amp; ROW()), AP226:AP266, "📦", AS226:AS266, "")
    ) / 2
)</f>
        <v>0</v>
      </c>
      <c r="AM269" s="48"/>
      <c r="AN269" s="48"/>
      <c r="AO269" s="48"/>
      <c r="AP269" s="48"/>
      <c r="AQ269" s="48"/>
      <c r="AR269" s="48"/>
      <c r="AS269" s="48"/>
      <c r="AT269" s="48"/>
      <c r="AU269" s="48"/>
      <c r="AV269" s="48"/>
      <c r="AW269" s="48"/>
      <c r="AX269" s="48"/>
      <c r="AY269" s="48"/>
      <c r="AZ269" s="48"/>
      <c r="BA269" s="48"/>
      <c r="BB269" s="48"/>
      <c r="BC269" s="48"/>
      <c r="BD269" s="48"/>
      <c r="BE269" s="48"/>
      <c r="BF269" s="48"/>
      <c r="BG269" s="48"/>
      <c r="BH269" s="48"/>
      <c r="BI269" s="48"/>
      <c r="BJ269" s="48"/>
      <c r="BK269" s="48"/>
      <c r="BL269" s="48"/>
      <c r="BM269" s="48"/>
      <c r="BN269" s="48"/>
    </row>
    <row r="270" spans="1:66" ht="11.25" customHeight="1">
      <c r="A270" s="222">
        <f>A266+$Q$13/1440</f>
        <v>0.79166666666666641</v>
      </c>
      <c r="B270" s="164"/>
      <c r="C270" s="204"/>
      <c r="D270" s="207"/>
      <c r="E270" s="177" t="s">
        <v>36</v>
      </c>
      <c r="F270" s="42" t="str">
        <f>IF(D270&lt;&gt;"", VLOOKUP(D270,'Base de Datos'!$A$2:$D1268,2,FALSE()),"")</f>
        <v/>
      </c>
      <c r="G270" s="204"/>
      <c r="H270" s="216"/>
      <c r="I270" s="177" t="s">
        <v>36</v>
      </c>
      <c r="J270" s="42" t="str">
        <f>IF(H270&lt;&gt;"", VLOOKUP(H270,'Base de Datos'!$A$2:$D1268,2,FALSE()),"")</f>
        <v/>
      </c>
      <c r="K270" s="204"/>
      <c r="L270" s="216"/>
      <c r="M270" s="177" t="s">
        <v>36</v>
      </c>
      <c r="N270" s="42" t="str">
        <f>IF(L270&lt;&gt;"", VLOOKUP(L270,'Base de Datos'!$A$2:$D1268,2,FALSE()),"")</f>
        <v/>
      </c>
      <c r="O270" s="165"/>
      <c r="P270" s="165"/>
      <c r="Q270" s="165"/>
      <c r="R270" s="166"/>
      <c r="S270" s="167"/>
      <c r="T270" s="45" t="s">
        <v>37</v>
      </c>
      <c r="U270" s="168"/>
      <c r="V270" s="169"/>
      <c r="W270" s="167"/>
      <c r="X270" s="45" t="s">
        <v>37</v>
      </c>
      <c r="Y270" s="168"/>
      <c r="Z270" s="169"/>
      <c r="AA270" s="167"/>
      <c r="AB270" s="45" t="s">
        <v>37</v>
      </c>
      <c r="AC270" s="168"/>
      <c r="AD270" s="56"/>
      <c r="AE270" s="240" t="s">
        <v>59</v>
      </c>
      <c r="AF270" s="230"/>
      <c r="AG270" s="161">
        <f t="array" aca="1" ref="AG270" ca="1">COUNTIFS(AP226:AP266, "💲", AY226:AY266, INDIRECT("AE" &amp; ROW())) + COUNTIFS(AP226:AP266, "📦", AY226:AY266, INDIRECT("AE" &amp; ROW())) + COUNTIFS(AP226:AP266, "✅", AY226:AY266, INDIRECT("AE" &amp; ROW()))</f>
        <v>0</v>
      </c>
      <c r="AH270" s="162">
        <f t="array" aca="1" ref="AH270" ca="1">COUNTIFS(AP226:AP266, "💲", AY226:AY266, INDIRECT("AE" &amp; ROW())) + COUNTIFS(AP226:AP266, "📦", AY226:AY266, INDIRECT("AE" &amp; ROW()))</f>
        <v>0</v>
      </c>
      <c r="AI270" s="139">
        <f t="array" aca="1" ref="AI270" ca="1">SUMIFS(AR226:AR266, AY226:AY266, INDIRECT("AE" &amp; ROW()), AP226:AP266, "💲") + SUMIFS(AR226:AR266, AY226:AY266, INDIRECT("AE" &amp; ROW()), AP226:AP266, "📦")</f>
        <v>0</v>
      </c>
      <c r="AJ270" s="139">
        <f t="array" aca="1" ref="AJ270" ca="1">(
    SUMIFS(AR226:AR266, AY226:AY266, INDIRECT("AE" &amp; ROW()), AP226:AP266, "💲") +
    SUMIFS(AR226:AR266, AY226:AY266, INDIRECT("AE" &amp; ROW()), AP226:AP266, "📦")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
        SUMIFS(AR226:AR266, AY226:AY266, INDIRECT("AE" &amp; ROW()), AP226:AP266, "💲", AS226:AS266, "Familiar") +
        SUMIFS(AR226:AR266, AY226:AY266, INDIRECT("AE" &amp; ROW()), AP226:AP266, "📦", AS226:AS266, "Familiar")
    ) / 2
)  -
(
    (
        SUMIFS(AR226:AR266, AY226:AY266, INDIRECT("AE" &amp; ROW()), AP226:AP266, "💲", AS226:AS266, "Exonerado ADH") +
        SUMIFS(AR226:AR266, AY226:AY266, INDIRECT("AE" &amp; ROW()), AP226:AP266, "📦", AS226:AS266, "Exonerado ADH")
    ) / 2
)  -
(
    (
        SUMIFS(AR226:AR266, AY226:AY266, INDIRECT("AE" &amp; ROW()), AP226:AP266, "💲", AS226:AS266, "Exonerado Doctor") +
        SUMIFS(AR226:AR266, AY226:AY266, INDIRECT("AE" &amp; ROW()), AP226:AP266, "📦", AS226:AS266, "Exonerado Doctor")
    ) / 2
)</f>
        <v>0</v>
      </c>
      <c r="AK270" s="139">
        <f t="array" aca="1" ref="AK270" ca="1">(
    SUMIFS(AR226:AR266, AY226:AY266, INDIRECT("AE" &amp; ROW()), AP226:AP266, "💲") +
    SUMIFS(AR226:AR266, AY226:AY266, INDIRECT("AE" &amp; ROW()), AP226:AP266, "📦")
) -
(
    SUMIFS(AR226:AR266, AY226:AY266, INDIRECT("AE" &amp; ROW()), AP226:AP266, "💲", AS226:AS266, "Familiar") +
    SUMIFS(AR226:AR266, AY226:AY266, INDIRECT("AE" &amp; ROW()), AP226:AP266, "📦", AS226:AS266, "Familiar")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SUMIFS(AR226:AR266, AY226:AY266, INDIRECT("AE" &amp; ROW()), AP226:AP266, "💲", AS226:AS266, "Exonerado ADH") +
    SUMIFS(AR226:AR266, AY226:AY266, INDIRECT("AE" &amp; ROW()), AP226:AP266, "📦", AS226:AS266, "Exonerado ADH")
) -
(
    (
        SUMIFS(AR226:AR266, AY226:AY266, INDIRECT("AE" &amp; ROW()), AP226:AP266, "💲", AS226:AS266, "Exonerado Doctor") +
        SUMIFS(AR226:AR266, AY226:AY266, INDIRECT("AE" &amp; ROW()), AP226:AP266, "📦", AS226:AS266, "Exonerado Doctor")
    ) / 2
) -
(
    (
        SUMIFS(AR226:AR266, AY226:AY266, INDIRECT("AE" &amp; ROW()), AP226:AP266, "💲", AS226:AS266, "") +
        SUMIFS(AR226:AR266, AY226:AY266, INDIRECT("AE" &amp; ROW()), AP226:AP266, "📦", AS226:AS266, "")
    ) / 2
)</f>
        <v>0</v>
      </c>
      <c r="AL270" s="140">
        <f t="array" aca="1" ref="AL270" ca="1">(
    SUMIFS(AR226:AR266, AY226:AY266, INDIRECT("AE" &amp; ROW()), AP226:AP266, "💲") +
    SUMIFS(AR226:AR266, AY226:AY266, INDIRECT("AE" &amp; ROW()), AP226:AP266, "📦")
) -
(
    (
        SUMIFS(AR226:AR266, AY226:AY266, INDIRECT("AE" &amp; ROW()), AP226:AP266, "💲", AS226:AS266, "Familiar") +
        SUMIFS(AR226:AR266, AY226:AY266, INDIRECT("AE" &amp; ROW()), AP226:AP266, "📦", AS226:AS266, "Familiar")
    ) / 2
) -
(
    (
        SUMIFS(AR226:AR266, AY226:AY266, INDIRECT("AE" &amp; ROW()), AP226:AP266, "💲", AS226:AS266, "Participante") +
        SUMIFS(AR226:AR266, AY226:AY266, INDIRECT("AE" &amp; ROW()), AP226:AP266, "📦", AS226:AS266, "Participante")
    ) / 2
) -
(
    (
        SUMIFS(AR226:AR266, AY226:AY266, INDIRECT("AE" &amp; ROW()), AP226:AP266, "💲", AS226:AS266, "Empleado") +
        SUMIFS(AR226:AR266, AY226:AY266, INDIRECT("AE" &amp; ROW()), AP226:AP266, "📦", AS226:AS266, "Empleado")
    ) / 2
) -
(
    (
        SUMIFS(AR226:AR266, AY226:AY266, INDIRECT("AE" &amp; ROW()), AP226:AP266, "💲", AS226:AS266, "Exonerado ADH") +
        SUMIFS(AR226:AR266, AY226:AY266, INDIRECT("AE" &amp; ROW()), AP226:AP266, "📦", AS226:AS266, "Exonerado ADH")
    ) / 2
) -
(
    SUMIFS(AR226:AR266, AY226:AY266, INDIRECT("AE" &amp; ROW()), AP226:AP266, "💲", AS226:AS266, "Exonerado Doctor") +
    SUMIFS(AR226:AR266, AY226:AY266, INDIRECT("AE" &amp; ROW()), AP226:AP266, "📦", AS226:AS266, "Exonerado Doctor")
) -
(
    (
        SUMIFS(AR226:AR266, AY226:AY266, INDIRECT("AE" &amp; ROW()), AP226:AP266, "💲", AS226:AS266, "") +
        SUMIFS(AR226:AR266, AY226:AY266, INDIRECT("AE" &amp; ROW()), AP226:AP266, "📦", AS226:AS266, "")
    ) / 2
)</f>
        <v>0</v>
      </c>
      <c r="AM270" s="56"/>
      <c r="AN270" s="56"/>
      <c r="AO270" s="56"/>
      <c r="AP270" s="56"/>
      <c r="AQ270" s="56"/>
      <c r="AR270" s="56"/>
      <c r="AS270" s="56"/>
      <c r="AT270" s="56"/>
      <c r="AU270" s="56"/>
      <c r="AV270" s="56"/>
      <c r="AW270" s="56"/>
      <c r="AX270" s="56"/>
      <c r="AY270" s="56"/>
      <c r="AZ270" s="56"/>
      <c r="BA270" s="56"/>
      <c r="BB270" s="56"/>
      <c r="BC270" s="56"/>
      <c r="BD270" s="56"/>
      <c r="BE270" s="56"/>
      <c r="BF270" s="56"/>
      <c r="BG270" s="56"/>
      <c r="BH270" s="56"/>
      <c r="BI270" s="56"/>
      <c r="BJ270" s="56"/>
      <c r="BK270" s="56"/>
      <c r="BL270" s="56"/>
      <c r="BM270" s="56"/>
      <c r="BN270" s="56"/>
    </row>
    <row r="271" spans="1:66" ht="11.25" customHeight="1">
      <c r="A271" s="220"/>
      <c r="B271" s="164"/>
      <c r="C271" s="205"/>
      <c r="D271" s="208"/>
      <c r="E271" s="178" t="s">
        <v>42</v>
      </c>
      <c r="F271" s="58" t="str">
        <f>IF(D270&lt;&gt;"", VLOOKUP(D270,'Base de Datos'!$A$2:$D1268,3,FALSE()),"")</f>
        <v/>
      </c>
      <c r="G271" s="205"/>
      <c r="H271" s="208"/>
      <c r="I271" s="178" t="s">
        <v>42</v>
      </c>
      <c r="J271" s="58" t="str">
        <f>IF(H270&lt;&gt;"", VLOOKUP(H270,'Base de Datos'!$A$2:$D1268,3,FALSE()),"")</f>
        <v/>
      </c>
      <c r="K271" s="205"/>
      <c r="L271" s="208"/>
      <c r="M271" s="178" t="s">
        <v>42</v>
      </c>
      <c r="N271" s="58" t="str">
        <f>IF(L270&lt;&gt;"", VLOOKUP(L270,'Base de Datos'!$A$2:$D1268,3,FALSE()),"")</f>
        <v/>
      </c>
      <c r="O271" s="165"/>
      <c r="P271" s="165"/>
      <c r="Q271" s="165"/>
      <c r="R271" s="166"/>
      <c r="S271" s="231"/>
      <c r="T271" s="230"/>
      <c r="U271" s="170"/>
      <c r="V271" s="169"/>
      <c r="W271" s="231"/>
      <c r="X271" s="230"/>
      <c r="Y271" s="170"/>
      <c r="Z271" s="169"/>
      <c r="AA271" s="231"/>
      <c r="AB271" s="230"/>
      <c r="AC271" s="170"/>
      <c r="AD271" s="56"/>
      <c r="AE271" s="240" t="s">
        <v>63</v>
      </c>
      <c r="AF271" s="230"/>
      <c r="AG271" s="161">
        <f t="array" aca="1" ref="AG271" ca="1">COUNTIFS(AP226:AP266, "💲", AY226:AY266, INDIRECT("AE" &amp; ROW())) + COUNTIFS(AP226:AP266, "📦", AY226:AY266, INDIRECT("AE" &amp; ROW())) + COUNTIFS(AP226:AP266, "✅", AY226:AY266, INDIRECT("AE" &amp; ROW()))</f>
        <v>0</v>
      </c>
      <c r="AH271" s="162">
        <f t="array" aca="1" ref="AH271" ca="1">COUNTIFS(AP226:AP266, "💲", AY226:AY266, INDIRECT("AE" &amp; ROW())) + COUNTIFS(AP226:AP266, "📦", AY226:AY266, INDIRECT("AE" &amp; ROW()))</f>
        <v>0</v>
      </c>
      <c r="AI271" s="139">
        <f t="array" aca="1" ref="AI271" ca="1">SUMIFS(AR226:AR266, AY226:AY266, INDIRECT("AE" &amp; ROW()), AP226:AP266, "💲") + SUMIFS(AR226:AR266, AY226:AY266, INDIRECT("AE" &amp; ROW()), AP226:AP266, "📦")</f>
        <v>0</v>
      </c>
      <c r="AJ271" s="139">
        <f t="array" aca="1" ref="AJ271" ca="1">(
    SUMIFS(AR226:AR266, AY226:AY266, INDIRECT("AE" &amp; ROW()), AP226:AP266, "💲") +
    SUMIFS(AR226:AR266, AY226:AY266, INDIRECT("AE" &amp; ROW()), AP226:AP266, "📦")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
        SUMIFS(AR226:AR266, AY226:AY266, INDIRECT("AE" &amp; ROW()), AP226:AP266, "💲", AS226:AS266, "Familiar") +
        SUMIFS(AR226:AR266, AY226:AY266, INDIRECT("AE" &amp; ROW()), AP226:AP266, "📦", AS226:AS266, "Familiar")
    ) / 2
)  -
(
    (
        SUMIFS(AR226:AR266, AY226:AY266, INDIRECT("AE" &amp; ROW()), AP226:AP266, "💲", AS226:AS266, "Exonerado ADH") +
        SUMIFS(AR226:AR266, AY226:AY266, INDIRECT("AE" &amp; ROW()), AP226:AP266, "📦", AS226:AS266, "Exonerado ADH")
    ) / 2
)  -
(
    (
        SUMIFS(AR226:AR266, AY226:AY266, INDIRECT("AE" &amp; ROW()), AP226:AP266, "💲", AS226:AS266, "Exonerado Doctor") +
        SUMIFS(AR226:AR266, AY226:AY266, INDIRECT("AE" &amp; ROW()), AP226:AP266, "📦", AS226:AS266, "Exonerado Doctor")
    ) / 2
)</f>
        <v>0</v>
      </c>
      <c r="AK271" s="139">
        <f t="array" aca="1" ref="AK271" ca="1">(
    SUMIFS(AR226:AR266, AY226:AY266, INDIRECT("AE" &amp; ROW()), AP226:AP266, "💲") +
    SUMIFS(AR226:AR266, AY226:AY266, INDIRECT("AE" &amp; ROW()), AP226:AP266, "📦")
) -
(
    SUMIFS(AR226:AR266, AY226:AY266, INDIRECT("AE" &amp; ROW()), AP226:AP266, "💲", AS226:AS266, "Familiar") +
    SUMIFS(AR226:AR266, AY226:AY266, INDIRECT("AE" &amp; ROW()), AP226:AP266, "📦", AS226:AS266, "Familiar")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SUMIFS(AR226:AR266, AY226:AY266, INDIRECT("AE" &amp; ROW()), AP226:AP266, "💲", AS226:AS266, "Exonerado ADH") +
    SUMIFS(AR226:AR266, AY226:AY266, INDIRECT("AE" &amp; ROW()), AP226:AP266, "📦", AS226:AS266, "Exonerado ADH")
) -
(
    (
        SUMIFS(AR226:AR266, AY226:AY266, INDIRECT("AE" &amp; ROW()), AP226:AP266, "💲", AS226:AS266, "Exonerado Doctor") +
        SUMIFS(AR226:AR266, AY226:AY266, INDIRECT("AE" &amp; ROW()), AP226:AP266, "📦", AS226:AS266, "Exonerado Doctor")
    ) / 2
) -
(
    (
        SUMIFS(AR226:AR266, AY226:AY266, INDIRECT("AE" &amp; ROW()), AP226:AP266, "💲", AS226:AS266, "") +
        SUMIFS(AR226:AR266, AY226:AY266, INDIRECT("AE" &amp; ROW()), AP226:AP266, "📦", AS226:AS266, "")
    ) / 2
)</f>
        <v>0</v>
      </c>
      <c r="AL271" s="140">
        <f t="array" aca="1" ref="AL271" ca="1">(
    SUMIFS(AR226:AR266, AY226:AY266, INDIRECT("AE" &amp; ROW()), AP226:AP266, "💲") +
    SUMIFS(AR226:AR266, AY226:AY266, INDIRECT("AE" &amp; ROW()), AP226:AP266, "📦")
) -
(
    (
        SUMIFS(AR226:AR266, AY226:AY266, INDIRECT("AE" &amp; ROW()), AP226:AP266, "💲", AS226:AS266, "Familiar") +
        SUMIFS(AR226:AR266, AY226:AY266, INDIRECT("AE" &amp; ROW()), AP226:AP266, "📦", AS226:AS266, "Familiar")
    ) / 2
) -
(
    (
        SUMIFS(AR226:AR266, AY226:AY266, INDIRECT("AE" &amp; ROW()), AP226:AP266, "💲", AS226:AS266, "Participante") +
        SUMIFS(AR226:AR266, AY226:AY266, INDIRECT("AE" &amp; ROW()), AP226:AP266, "📦", AS226:AS266, "Participante")
    ) / 2
) -
(
    (
        SUMIFS(AR226:AR266, AY226:AY266, INDIRECT("AE" &amp; ROW()), AP226:AP266, "💲", AS226:AS266, "Empleado") +
        SUMIFS(AR226:AR266, AY226:AY266, INDIRECT("AE" &amp; ROW()), AP226:AP266, "📦", AS226:AS266, "Empleado")
    ) / 2
) -
(
    (
        SUMIFS(AR226:AR266, AY226:AY266, INDIRECT("AE" &amp; ROW()), AP226:AP266, "💲", AS226:AS266, "Exonerado ADH") +
        SUMIFS(AR226:AR266, AY226:AY266, INDIRECT("AE" &amp; ROW()), AP226:AP266, "📦", AS226:AS266, "Exonerado ADH")
    ) / 2
) -
(
    SUMIFS(AR226:AR266, AY226:AY266, INDIRECT("AE" &amp; ROW()), AP226:AP266, "💲", AS226:AS266, "Exonerado Doctor") +
    SUMIFS(AR226:AR266, AY226:AY266, INDIRECT("AE" &amp; ROW()), AP226:AP266, "📦", AS226:AS266, "Exonerado Doctor")
) -
(
    (
        SUMIFS(AR226:AR266, AY226:AY266, INDIRECT("AE" &amp; ROW()), AP226:AP266, "💲", AS226:AS266, "") +
        SUMIFS(AR226:AR266, AY226:AY266, INDIRECT("AE" &amp; ROW()), AP226:AP266, "📦", AS226:AS266, "")
    ) / 2
)</f>
        <v>0</v>
      </c>
      <c r="AM271" s="56"/>
      <c r="AN271" s="56"/>
      <c r="AO271" s="56"/>
      <c r="AP271" s="56"/>
      <c r="AQ271" s="56"/>
      <c r="AR271" s="56"/>
      <c r="AS271" s="56"/>
      <c r="AT271" s="56"/>
      <c r="AU271" s="56"/>
      <c r="AV271" s="56"/>
      <c r="AW271" s="56"/>
      <c r="AX271" s="56"/>
      <c r="AY271" s="56"/>
      <c r="AZ271" s="56"/>
      <c r="BA271" s="56"/>
      <c r="BB271" s="56"/>
      <c r="BC271" s="56"/>
      <c r="BD271" s="56"/>
      <c r="BE271" s="56"/>
      <c r="BF271" s="56"/>
      <c r="BG271" s="56"/>
      <c r="BH271" s="56"/>
      <c r="BI271" s="56"/>
      <c r="BJ271" s="56"/>
      <c r="BK271" s="56"/>
      <c r="BL271" s="56"/>
      <c r="BM271" s="56"/>
      <c r="BN271" s="56"/>
    </row>
    <row r="272" spans="1:66" ht="11.25" customHeight="1">
      <c r="A272" s="220"/>
      <c r="B272" s="164"/>
      <c r="C272" s="205"/>
      <c r="D272" s="208"/>
      <c r="E272" s="178" t="s">
        <v>44</v>
      </c>
      <c r="F272" s="58" t="str">
        <f>IF(D270&lt;&gt;"", VLOOKUP(D270,'Base de Datos'!$A$2:$D1268,4,FALSE()),"")</f>
        <v/>
      </c>
      <c r="G272" s="205"/>
      <c r="H272" s="208"/>
      <c r="I272" s="178" t="s">
        <v>44</v>
      </c>
      <c r="J272" s="58" t="str">
        <f>IF(H270&lt;&gt;"", VLOOKUP(H270,'Base de Datos'!$A$2:$D1268,4,FALSE()),"")</f>
        <v/>
      </c>
      <c r="K272" s="205"/>
      <c r="L272" s="208"/>
      <c r="M272" s="178" t="s">
        <v>44</v>
      </c>
      <c r="N272" s="58" t="str">
        <f>IF(L270&lt;&gt;"", VLOOKUP(L270,'Base de Datos'!$A$2:$D1268,4,FALSE()),"")</f>
        <v/>
      </c>
      <c r="O272" s="165"/>
      <c r="P272" s="165"/>
      <c r="Q272" s="165"/>
      <c r="R272" s="166"/>
      <c r="S272" s="231"/>
      <c r="T272" s="230"/>
      <c r="U272" s="170"/>
      <c r="V272" s="169"/>
      <c r="W272" s="231"/>
      <c r="X272" s="230"/>
      <c r="Y272" s="170"/>
      <c r="Z272" s="169"/>
      <c r="AA272" s="231"/>
      <c r="AB272" s="230"/>
      <c r="AC272" s="170"/>
      <c r="AD272" s="56"/>
      <c r="AE272" s="240" t="s">
        <v>66</v>
      </c>
      <c r="AF272" s="230"/>
      <c r="AG272" s="161">
        <f t="array" aca="1" ref="AG272" ca="1">COUNTIFS(AP226:AP266, "💲", AY226:AY266, INDIRECT("AE" &amp; ROW())) + COUNTIFS(AP226:AP266, "📦", AY226:AY266, INDIRECT("AE" &amp; ROW())) + COUNTIFS(AP226:AP266, "✅", AY226:AY266, INDIRECT("AE" &amp; ROW()))</f>
        <v>0</v>
      </c>
      <c r="AH272" s="162">
        <f t="array" aca="1" ref="AH272" ca="1">COUNTIFS(AP226:AP266, "💲", AY226:AY266, INDIRECT("AE" &amp; ROW())) + COUNTIFS(AP226:AP266, "📦", AY226:AY266, INDIRECT("AE" &amp; ROW()))</f>
        <v>0</v>
      </c>
      <c r="AI272" s="139">
        <f t="array" aca="1" ref="AI272" ca="1">SUMIFS(AR226:AR266, AY226:AY266, INDIRECT("AE" &amp; ROW()), AP226:AP266, "💲") + SUMIFS(AR226:AR266, AY226:AY266, INDIRECT("AE" &amp; ROW()), AP226:AP266, "📦")</f>
        <v>0</v>
      </c>
      <c r="AJ272" s="139">
        <f t="array" aca="1" ref="AJ272" ca="1">(
    SUMIFS(AR226:AR266, AY226:AY266, INDIRECT("AE" &amp; ROW()), AP226:AP266, "💲") +
    SUMIFS(AR226:AR266, AY226:AY266, INDIRECT("AE" &amp; ROW()), AP226:AP266, "📦")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
        SUMIFS(AR226:AR266, AY226:AY266, INDIRECT("AE" &amp; ROW()), AP226:AP266, "💲", AS226:AS266, "Familiar") +
        SUMIFS(AR226:AR266, AY226:AY266, INDIRECT("AE" &amp; ROW()), AP226:AP266, "📦", AS226:AS266, "Familiar")
    ) / 2
)  -
(
    (
        SUMIFS(AR226:AR266, AY226:AY266, INDIRECT("AE" &amp; ROW()), AP226:AP266, "💲", AS226:AS266, "Exonerado ADH") +
        SUMIFS(AR226:AR266, AY226:AY266, INDIRECT("AE" &amp; ROW()), AP226:AP266, "📦", AS226:AS266, "Exonerado ADH")
    ) / 2
)  -
(
    (
        SUMIFS(AR226:AR266, AY226:AY266, INDIRECT("AE" &amp; ROW()), AP226:AP266, "💲", AS226:AS266, "Exonerado Doctor") +
        SUMIFS(AR226:AR266, AY226:AY266, INDIRECT("AE" &amp; ROW()), AP226:AP266, "📦", AS226:AS266, "Exonerado Doctor")
    ) / 2
)</f>
        <v>0</v>
      </c>
      <c r="AK272" s="139">
        <f t="array" aca="1" ref="AK272" ca="1">(
    SUMIFS(AR226:AR266, AY226:AY266, INDIRECT("AE" &amp; ROW()), AP226:AP266, "💲") +
    SUMIFS(AR226:AR266, AY226:AY266, INDIRECT("AE" &amp; ROW()), AP226:AP266, "📦")
) -
(
    SUMIFS(AR226:AR266, AY226:AY266, INDIRECT("AE" &amp; ROW()), AP226:AP266, "💲", AS226:AS266, "Familiar") +
    SUMIFS(AR226:AR266, AY226:AY266, INDIRECT("AE" &amp; ROW()), AP226:AP266, "📦", AS226:AS266, "Familiar")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SUMIFS(AR226:AR266, AY226:AY266, INDIRECT("AE" &amp; ROW()), AP226:AP266, "💲", AS226:AS266, "Exonerado ADH") +
    SUMIFS(AR226:AR266, AY226:AY266, INDIRECT("AE" &amp; ROW()), AP226:AP266, "📦", AS226:AS266, "Exonerado ADH")
) -
(
    (
        SUMIFS(AR226:AR266, AY226:AY266, INDIRECT("AE" &amp; ROW()), AP226:AP266, "💲", AS226:AS266, "Exonerado Doctor") +
        SUMIFS(AR226:AR266, AY226:AY266, INDIRECT("AE" &amp; ROW()), AP226:AP266, "📦", AS226:AS266, "Exonerado Doctor")
    ) / 2
) -
(
    (
        SUMIFS(AR226:AR266, AY226:AY266, INDIRECT("AE" &amp; ROW()), AP226:AP266, "💲", AS226:AS266, "") +
        SUMIFS(AR226:AR266, AY226:AY266, INDIRECT("AE" &amp; ROW()), AP226:AP266, "📦", AS226:AS266, "")
    ) / 2
)</f>
        <v>0</v>
      </c>
      <c r="AL272" s="140">
        <f t="array" aca="1" ref="AL272" ca="1">(
    SUMIFS(AR226:AR266, AY226:AY266, INDIRECT("AE" &amp; ROW()), AP226:AP266, "💲") +
    SUMIFS(AR226:AR266, AY226:AY266, INDIRECT("AE" &amp; ROW()), AP226:AP266, "📦")
) -
(
    (
        SUMIFS(AR226:AR266, AY226:AY266, INDIRECT("AE" &amp; ROW()), AP226:AP266, "💲", AS226:AS266, "Familiar") +
        SUMIFS(AR226:AR266, AY226:AY266, INDIRECT("AE" &amp; ROW()), AP226:AP266, "📦", AS226:AS266, "Familiar")
    ) / 2
) -
(
    (
        SUMIFS(AR226:AR266, AY226:AY266, INDIRECT("AE" &amp; ROW()), AP226:AP266, "💲", AS226:AS266, "Participante") +
        SUMIFS(AR226:AR266, AY226:AY266, INDIRECT("AE" &amp; ROW()), AP226:AP266, "📦", AS226:AS266, "Participante")
    ) / 2
) -
(
    (
        SUMIFS(AR226:AR266, AY226:AY266, INDIRECT("AE" &amp; ROW()), AP226:AP266, "💲", AS226:AS266, "Empleado") +
        SUMIFS(AR226:AR266, AY226:AY266, INDIRECT("AE" &amp; ROW()), AP226:AP266, "📦", AS226:AS266, "Empleado")
    ) / 2
) -
(
    (
        SUMIFS(AR226:AR266, AY226:AY266, INDIRECT("AE" &amp; ROW()), AP226:AP266, "💲", AS226:AS266, "Exonerado ADH") +
        SUMIFS(AR226:AR266, AY226:AY266, INDIRECT("AE" &amp; ROW()), AP226:AP266, "📦", AS226:AS266, "Exonerado ADH")
    ) / 2
) -
(
    SUMIFS(AR226:AR266, AY226:AY266, INDIRECT("AE" &amp; ROW()), AP226:AP266, "💲", AS226:AS266, "Exonerado Doctor") +
    SUMIFS(AR226:AR266, AY226:AY266, INDIRECT("AE" &amp; ROW()), AP226:AP266, "📦", AS226:AS266, "Exonerado Doctor")
) -
(
    (
        SUMIFS(AR226:AR266, AY226:AY266, INDIRECT("AE" &amp; ROW()), AP226:AP266, "💲", AS226:AS266, "") +
        SUMIFS(AR226:AR266, AY226:AY266, INDIRECT("AE" &amp; ROW()), AP226:AP266, "📦", AS226:AS266, "")
    ) / 2
)</f>
        <v>0</v>
      </c>
      <c r="AM272" s="56"/>
      <c r="AN272" s="56"/>
      <c r="AO272" s="56"/>
      <c r="AP272" s="56"/>
      <c r="AQ272" s="56"/>
      <c r="AR272" s="56"/>
      <c r="AS272" s="56"/>
      <c r="AT272" s="56"/>
      <c r="AU272" s="56"/>
      <c r="AV272" s="56"/>
      <c r="AW272" s="56"/>
      <c r="AX272" s="56"/>
      <c r="AY272" s="56"/>
      <c r="AZ272" s="56"/>
      <c r="BA272" s="56"/>
      <c r="BB272" s="56"/>
      <c r="BC272" s="56"/>
      <c r="BD272" s="56"/>
      <c r="BE272" s="56"/>
      <c r="BF272" s="56"/>
      <c r="BG272" s="56"/>
      <c r="BH272" s="56"/>
      <c r="BI272" s="56"/>
      <c r="BJ272" s="56"/>
      <c r="BK272" s="56"/>
      <c r="BL272" s="56"/>
      <c r="BM272" s="56"/>
      <c r="BN272" s="56"/>
    </row>
    <row r="273" spans="1:66" ht="11.25" customHeight="1">
      <c r="A273" s="221"/>
      <c r="B273" s="164"/>
      <c r="C273" s="206"/>
      <c r="D273" s="209"/>
      <c r="E273" s="179" t="s">
        <v>46</v>
      </c>
      <c r="F273" s="180"/>
      <c r="G273" s="206"/>
      <c r="H273" s="209"/>
      <c r="I273" s="179" t="s">
        <v>46</v>
      </c>
      <c r="J273" s="180"/>
      <c r="K273" s="206"/>
      <c r="L273" s="209"/>
      <c r="M273" s="179" t="s">
        <v>46</v>
      </c>
      <c r="N273" s="180"/>
      <c r="O273" s="165"/>
      <c r="P273" s="165"/>
      <c r="Q273" s="165"/>
      <c r="R273" s="166"/>
      <c r="S273" s="227" t="str">
        <f>IF(OR(S270="Empleado",S270="Familiar"),"Nombre del Empleado","N° Factura")</f>
        <v>N° Factura</v>
      </c>
      <c r="T273" s="228"/>
      <c r="U273" s="89"/>
      <c r="V273" s="169"/>
      <c r="W273" s="227" t="str">
        <f>IF(OR(W270="Empleado",W270="Familiar"),"Nombre del Empleado","N° Factura")</f>
        <v>N° Factura</v>
      </c>
      <c r="X273" s="228"/>
      <c r="Y273" s="89"/>
      <c r="Z273" s="169"/>
      <c r="AA273" s="227" t="str">
        <f>IF(OR(AA270="Empleado",AA270="Familiar"),"Nombre del Empleado","N° Factura")</f>
        <v>N° Factura</v>
      </c>
      <c r="AB273" s="228"/>
      <c r="AC273" s="89"/>
      <c r="AD273" s="56"/>
      <c r="AE273" s="240" t="s">
        <v>69</v>
      </c>
      <c r="AF273" s="230"/>
      <c r="AG273" s="161">
        <f t="array" aca="1" ref="AG273" ca="1">COUNTIFS(AP226:AP266, "💲", AY226:AY266, INDIRECT("AE" &amp; ROW())) + COUNTIFS(AP226:AP266, "📦", AY226:AY266, INDIRECT("AE" &amp; ROW())) + COUNTIFS(AP226:AP266, "✅", AY226:AY266, INDIRECT("AE" &amp; ROW()))</f>
        <v>0</v>
      </c>
      <c r="AH273" s="162">
        <f t="array" aca="1" ref="AH273" ca="1">COUNTIFS(AP226:AP266, "💲", AY226:AY266, INDIRECT("AE" &amp; ROW())) + COUNTIFS(AP226:AP266, "📦", AY226:AY266, INDIRECT("AE" &amp; ROW()))</f>
        <v>0</v>
      </c>
      <c r="AI273" s="139">
        <f t="array" aca="1" ref="AI273" ca="1">SUMIFS(AR226:AR266, AY226:AY266, INDIRECT("AE" &amp; ROW()), AP226:AP266, "💲") + SUMIFS(AR226:AR266, AY226:AY266, INDIRECT("AE" &amp; ROW()), AP226:AP266, "📦")</f>
        <v>0</v>
      </c>
      <c r="AJ273" s="66">
        <f t="array" aca="1" ref="AJ273" ca="1">(
    SUMIFS(AR226:AR266, AY226:AY266, INDIRECT("AE" &amp; ROW()), AP226:AP266, "💲") +
    SUMIFS(AR226:AR266, AY226:AY266, INDIRECT("AE" &amp; ROW()), AP226:AP266, "📦")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
        SUMIFS(AR226:AR266, AY226:AY266, INDIRECT("AE" &amp; ROW()), AP226:AP266, "💲", AS226:AS266, "Familiar") +
        SUMIFS(AR226:AR266, AY226:AY266, INDIRECT("AE" &amp; ROW()), AP226:AP266, "📦", AS226:AS266, "Familiar")
    ) / 2
)  -
(
    (
        SUMIFS(AR226:AR266, AY226:AY266, INDIRECT("AE" &amp; ROW()), AP226:AP266, "💲", AS226:AS266, "Exonerado ADH") +
        SUMIFS(AR226:AR266, AY226:AY266, INDIRECT("AE" &amp; ROW()), AP226:AP266, "📦", AS226:AS266, "Exonerado ADH")
    ) / 2
)  -
(
    (
        SUMIFS(AR226:AR266, AY226:AY266, INDIRECT("AE" &amp; ROW()), AP226:AP266, "💲", AS226:AS266, "Exonerado Doctor") +
        SUMIFS(AR226:AR266, AY226:AY266, INDIRECT("AE" &amp; ROW()), AP226:AP266, "📦", AS226:AS266, "Exonerado Doctor")
    ) / 2
)</f>
        <v>0</v>
      </c>
      <c r="AK273" s="139">
        <f t="array" aca="1" ref="AK273" ca="1">(
    SUMIFS(AR226:AR266, AY226:AY266, INDIRECT("AE" &amp; ROW()), AP226:AP266, "💲") +
    SUMIFS(AR226:AR266, AY226:AY266, INDIRECT("AE" &amp; ROW()), AP226:AP266, "📦")
) -
(
    SUMIFS(AR226:AR266, AY226:AY266, INDIRECT("AE" &amp; ROW()), AP226:AP266, "💲", AS226:AS266, "Familiar") +
    SUMIFS(AR226:AR266, AY226:AY266, INDIRECT("AE" &amp; ROW()), AP226:AP266, "📦", AS226:AS266, "Familiar")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SUMIFS(AR226:AR266, AY226:AY266, INDIRECT("AE" &amp; ROW()), AP226:AP266, "💲", AS226:AS266, "Exonerado ADH") +
    SUMIFS(AR226:AR266, AY226:AY266, INDIRECT("AE" &amp; ROW()), AP226:AP266, "📦", AS226:AS266, "Exonerado ADH")
) -
(
    (
        SUMIFS(AR226:AR266, AY226:AY266, INDIRECT("AE" &amp; ROW()), AP226:AP266, "💲", AS226:AS266, "Exonerado Doctor") +
        SUMIFS(AR226:AR266, AY226:AY266, INDIRECT("AE" &amp; ROW()), AP226:AP266, "📦", AS226:AS266, "Exonerado Doctor")
    ) / 2
) -
(
    (
        SUMIFS(AR226:AR266, AY226:AY266, INDIRECT("AE" &amp; ROW()), AP226:AP266, "💲", AS226:AS266, "") +
        SUMIFS(AR226:AR266, AY226:AY266, INDIRECT("AE" &amp; ROW()), AP226:AP266, "📦", AS226:AS266, "")
    ) / 2
)</f>
        <v>0</v>
      </c>
      <c r="AL273" s="140">
        <f t="array" aca="1" ref="AL273" ca="1">(
    SUMIFS(AR226:AR266, AY226:AY266, INDIRECT("AE" &amp; ROW()), AP226:AP266, "💲") +
    SUMIFS(AR226:AR266, AY226:AY266, INDIRECT("AE" &amp; ROW()), AP226:AP266, "📦")
) -
(
    (
        SUMIFS(AR226:AR266, AY226:AY266, INDIRECT("AE" &amp; ROW()), AP226:AP266, "💲", AS226:AS266, "Familiar") +
        SUMIFS(AR226:AR266, AY226:AY266, INDIRECT("AE" &amp; ROW()), AP226:AP266, "📦", AS226:AS266, "Familiar")
    ) / 2
) -
(
    (
        SUMIFS(AR226:AR266, AY226:AY266, INDIRECT("AE" &amp; ROW()), AP226:AP266, "💲", AS226:AS266, "Participante") +
        SUMIFS(AR226:AR266, AY226:AY266, INDIRECT("AE" &amp; ROW()), AP226:AP266, "📦", AS226:AS266, "Participante")
    ) / 2
) -
(
    (
        SUMIFS(AR226:AR266, AY226:AY266, INDIRECT("AE" &amp; ROW()), AP226:AP266, "💲", AS226:AS266, "Empleado") +
        SUMIFS(AR226:AR266, AY226:AY266, INDIRECT("AE" &amp; ROW()), AP226:AP266, "📦", AS226:AS266, "Empleado")
    ) / 2
) -
(
    (
        SUMIFS(AR226:AR266, AY226:AY266, INDIRECT("AE" &amp; ROW()), AP226:AP266, "💲", AS226:AS266, "Exonerado ADH") +
        SUMIFS(AR226:AR266, AY226:AY266, INDIRECT("AE" &amp; ROW()), AP226:AP266, "📦", AS226:AS266, "Exonerado ADH")
    ) / 2
) -
(
    SUMIFS(AR226:AR266, AY226:AY266, INDIRECT("AE" &amp; ROW()), AP226:AP266, "💲", AS226:AS266, "Exonerado Doctor") +
    SUMIFS(AR226:AR266, AY226:AY266, INDIRECT("AE" &amp; ROW()), AP226:AP266, "📦", AS226:AS266, "Exonerado Doctor")
) -
(
    (
        SUMIFS(AR226:AR266, AY226:AY266, INDIRECT("AE" &amp; ROW()), AP226:AP266, "💲", AS226:AS266, "") +
        SUMIFS(AR226:AR266, AY226:AY266, INDIRECT("AE" &amp; ROW()), AP226:AP266, "📦", AS226:AS266, "")
    ) / 2
)</f>
        <v>0</v>
      </c>
      <c r="AM273" s="56"/>
      <c r="AN273" s="56"/>
      <c r="AO273" s="56"/>
      <c r="AP273" s="56"/>
      <c r="AQ273" s="56"/>
      <c r="AR273" s="56"/>
      <c r="AS273" s="56"/>
      <c r="AT273" s="56"/>
      <c r="AU273" s="56"/>
      <c r="AV273" s="56"/>
      <c r="AW273" s="56"/>
      <c r="AX273" s="56"/>
      <c r="AY273" s="56"/>
      <c r="AZ273" s="56"/>
      <c r="BA273" s="56"/>
      <c r="BB273" s="56"/>
      <c r="BC273" s="56"/>
      <c r="BD273" s="56"/>
      <c r="BE273" s="56"/>
      <c r="BF273" s="56"/>
      <c r="BG273" s="56"/>
      <c r="BH273" s="56"/>
      <c r="BI273" s="56"/>
      <c r="BJ273" s="56"/>
      <c r="BK273" s="56"/>
      <c r="BL273" s="56"/>
      <c r="BM273" s="56"/>
      <c r="BN273" s="56"/>
    </row>
    <row r="274" spans="1:66" ht="11.25" customHeight="1">
      <c r="A274" s="222">
        <f>A270+$Q$13/1440</f>
        <v>0.83333333333333304</v>
      </c>
      <c r="B274" s="164"/>
      <c r="C274" s="204"/>
      <c r="D274" s="207"/>
      <c r="E274" s="177" t="s">
        <v>36</v>
      </c>
      <c r="F274" s="42" t="str">
        <f>IF(D274&lt;&gt;"", VLOOKUP(D274,'Base de Datos'!$A$2:$D1268,2,FALSE()),"")</f>
        <v/>
      </c>
      <c r="G274" s="204"/>
      <c r="H274" s="216"/>
      <c r="I274" s="177" t="s">
        <v>36</v>
      </c>
      <c r="J274" s="42" t="str">
        <f>IF(H274&lt;&gt;"", VLOOKUP(H274,'Base de Datos'!$A$2:$D1268,2,FALSE()),"")</f>
        <v/>
      </c>
      <c r="K274" s="204"/>
      <c r="L274" s="216"/>
      <c r="M274" s="177" t="s">
        <v>36</v>
      </c>
      <c r="N274" s="42" t="str">
        <f>IF(L274&lt;&gt;"", VLOOKUP(L274,'Base de Datos'!$A$2:$D1268,2,FALSE()),"")</f>
        <v/>
      </c>
      <c r="O274" s="165"/>
      <c r="P274" s="165"/>
      <c r="Q274" s="165"/>
      <c r="R274" s="166"/>
      <c r="S274" s="167"/>
      <c r="T274" s="45" t="s">
        <v>37</v>
      </c>
      <c r="U274" s="168"/>
      <c r="V274" s="169"/>
      <c r="W274" s="167"/>
      <c r="X274" s="45" t="s">
        <v>37</v>
      </c>
      <c r="Y274" s="168"/>
      <c r="Z274" s="169"/>
      <c r="AA274" s="167"/>
      <c r="AB274" s="45" t="s">
        <v>37</v>
      </c>
      <c r="AC274" s="168"/>
      <c r="AD274" s="56"/>
      <c r="AE274" s="232" t="s">
        <v>72</v>
      </c>
      <c r="AF274" s="230"/>
      <c r="AG274" s="90">
        <f t="array" aca="1" ref="AG274" ca="1">COUNTIFS(AP226:AP266, "💲", AY226:AY266, INDIRECT("AE" &amp; ROW())) + COUNTIFS(AP226:AP266, "📦", AY226:AY266, INDIRECT("AE" &amp; ROW())) + COUNTIFS(AP226:AP266, "✅", AY226:AY266, INDIRECT("AE" &amp; ROW()))</f>
        <v>0</v>
      </c>
      <c r="AH274" s="68">
        <f t="array" aca="1" ref="AH274" ca="1">COUNTIFS(AP226:AP266, "💲", AY226:AY266, INDIRECT("AE" &amp; ROW())) + COUNTIFS(AP226:AP266, "📦", AY226:AY266, INDIRECT("AE" &amp; ROW()))</f>
        <v>0</v>
      </c>
      <c r="AI274" s="139">
        <f t="array" aca="1" ref="AI274" ca="1">SUMIFS(AR226:AR266, AY226:AY266, INDIRECT("AE" &amp; ROW()), AP226:AP266, "💲") + SUMIFS(AR226:AR266, AY226:AY266, INDIRECT("AE" &amp; ROW()), AP226:AP266, "📦")</f>
        <v>0</v>
      </c>
      <c r="AJ274" s="139">
        <f t="array" aca="1" ref="AJ274" ca="1">(
    SUMIFS(AR226:AR266, AY226:AY266, INDIRECT("AE" &amp; ROW()), AP226:AP266, "💲") +
    SUMIFS(AR226:AR266, AY226:AY266, INDIRECT("AE" &amp; ROW()), AP226:AP266, "📦")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
        SUMIFS(AR226:AR266, AY226:AY266, INDIRECT("AE" &amp; ROW()), AP226:AP266, "💲", AS226:AS266, "Familiar") +
        SUMIFS(AR226:AR266, AY226:AY266, INDIRECT("AE" &amp; ROW()), AP226:AP266, "📦", AS226:AS266, "Familiar")
    ) / 2
)  -
(
    (
        SUMIFS(AR226:AR266, AY226:AY266, INDIRECT("AE" &amp; ROW()), AP226:AP266, "💲", AS226:AS266, "Exonerado ADH") +
        SUMIFS(AR226:AR266, AY226:AY266, INDIRECT("AE" &amp; ROW()), AP226:AP266, "📦", AS226:AS266, "Exonerado ADH")
    ) / 2
)  -
(
    (
        SUMIFS(AR226:AR266, AY226:AY266, INDIRECT("AE" &amp; ROW()), AP226:AP266, "💲", AS226:AS266, "Exonerado Doctor") +
        SUMIFS(AR226:AR266, AY226:AY266, INDIRECT("AE" &amp; ROW()), AP226:AP266, "📦", AS226:AS266, "Exonerado Doctor")
    ) / 2
)</f>
        <v>0</v>
      </c>
      <c r="AK274" s="139">
        <f t="array" aca="1" ref="AK274" ca="1">(
    SUMIFS(AR226:AR266, AY226:AY266, INDIRECT("AE" &amp; ROW()), AP226:AP266, "💲") +
    SUMIFS(AR226:AR266, AY226:AY266, INDIRECT("AE" &amp; ROW()), AP226:AP266, "📦")
) -
(
    SUMIFS(AR226:AR266, AY226:AY266, INDIRECT("AE" &amp; ROW()), AP226:AP266, "💲", AS226:AS266, "Familiar") +
    SUMIFS(AR226:AR266, AY226:AY266, INDIRECT("AE" &amp; ROW()), AP226:AP266, "📦", AS226:AS266, "Familiar")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SUMIFS(AR226:AR266, AY226:AY266, INDIRECT("AE" &amp; ROW()), AP226:AP266, "💲", AS226:AS266, "Exonerado ADH") +
    SUMIFS(AR226:AR266, AY226:AY266, INDIRECT("AE" &amp; ROW()), AP226:AP266, "📦", AS226:AS266, "Exonerado ADH")
) -
(
    (
        SUMIFS(AR226:AR266, AY226:AY266, INDIRECT("AE" &amp; ROW()), AP226:AP266, "💲", AS226:AS266, "Exonerado Doctor") +
        SUMIFS(AR226:AR266, AY226:AY266, INDIRECT("AE" &amp; ROW()), AP226:AP266, "📦", AS226:AS266, "Exonerado Doctor")
    ) / 2
) -
(
    (
        SUMIFS(AR226:AR266, AY226:AY266, INDIRECT("AE" &amp; ROW()), AP226:AP266, "💲", AS226:AS266, "") +
        SUMIFS(AR226:AR266, AY226:AY266, INDIRECT("AE" &amp; ROW()), AP226:AP266, "📦", AS226:AS266, "")
    ) / 2
)</f>
        <v>0</v>
      </c>
      <c r="AL274" s="140">
        <f t="array" aca="1" ref="AL274" ca="1">(
    SUMIFS(AR226:AR266, AY226:AY266, INDIRECT("AE" &amp; ROW()), AP226:AP266, "💲") +
    SUMIFS(AR226:AR266, AY226:AY266, INDIRECT("AE" &amp; ROW()), AP226:AP266, "📦")
) -
(
    (
        SUMIFS(AR226:AR266, AY226:AY266, INDIRECT("AE" &amp; ROW()), AP226:AP266, "💲", AS226:AS266, "Familiar") +
        SUMIFS(AR226:AR266, AY226:AY266, INDIRECT("AE" &amp; ROW()), AP226:AP266, "📦", AS226:AS266, "Familiar")
    ) / 2
) -
(
    (
        SUMIFS(AR226:AR266, AY226:AY266, INDIRECT("AE" &amp; ROW()), AP226:AP266, "💲", AS226:AS266, "Participante") +
        SUMIFS(AR226:AR266, AY226:AY266, INDIRECT("AE" &amp; ROW()), AP226:AP266, "📦", AS226:AS266, "Participante")
    ) / 2
) -
(
    (
        SUMIFS(AR226:AR266, AY226:AY266, INDIRECT("AE" &amp; ROW()), AP226:AP266, "💲", AS226:AS266, "Empleado") +
        SUMIFS(AR226:AR266, AY226:AY266, INDIRECT("AE" &amp; ROW()), AP226:AP266, "📦", AS226:AS266, "Empleado")
    ) / 2
) -
(
    (
        SUMIFS(AR226:AR266, AY226:AY266, INDIRECT("AE" &amp; ROW()), AP226:AP266, "💲", AS226:AS266, "Exonerado ADH") +
        SUMIFS(AR226:AR266, AY226:AY266, INDIRECT("AE" &amp; ROW()), AP226:AP266, "📦", AS226:AS266, "Exonerado ADH")
    ) / 2
) -
(
    SUMIFS(AR226:AR266, AY226:AY266, INDIRECT("AE" &amp; ROW()), AP226:AP266, "💲", AS226:AS266, "Exonerado Doctor") +
    SUMIFS(AR226:AR266, AY226:AY266, INDIRECT("AE" &amp; ROW()), AP226:AP266, "📦", AS226:AS266, "Exonerado Doctor")
) -
(
    (
        SUMIFS(AR226:AR266, AY226:AY266, INDIRECT("AE" &amp; ROW()), AP226:AP266, "💲", AS226:AS266, "") +
        SUMIFS(AR226:AR266, AY226:AY266, INDIRECT("AE" &amp; ROW()), AP226:AP266, "📦", AS226:AS266, "")
    ) / 2
)</f>
        <v>0</v>
      </c>
      <c r="AM274" s="56"/>
      <c r="AN274" s="56"/>
      <c r="AO274" s="56"/>
      <c r="AP274" s="56"/>
      <c r="AQ274" s="56"/>
      <c r="AR274" s="56"/>
      <c r="AS274" s="56"/>
      <c r="AT274" s="56"/>
      <c r="AU274" s="56"/>
      <c r="AV274" s="56"/>
      <c r="AW274" s="56"/>
      <c r="AX274" s="56"/>
      <c r="AY274" s="56"/>
      <c r="AZ274" s="56"/>
      <c r="BA274" s="56"/>
      <c r="BB274" s="56"/>
      <c r="BC274" s="56"/>
      <c r="BD274" s="56"/>
      <c r="BE274" s="56"/>
      <c r="BF274" s="56"/>
      <c r="BG274" s="56"/>
      <c r="BH274" s="56"/>
      <c r="BI274" s="56"/>
      <c r="BJ274" s="56"/>
      <c r="BK274" s="56"/>
      <c r="BL274" s="56"/>
      <c r="BM274" s="56"/>
      <c r="BN274" s="56"/>
    </row>
    <row r="275" spans="1:66" ht="11.25" customHeight="1">
      <c r="A275" s="220"/>
      <c r="B275" s="164"/>
      <c r="C275" s="205"/>
      <c r="D275" s="208"/>
      <c r="E275" s="178" t="s">
        <v>42</v>
      </c>
      <c r="F275" s="58" t="str">
        <f>IF(D274&lt;&gt;"", VLOOKUP(D274,'Base de Datos'!$A$2:$D1268,3,FALSE()),"")</f>
        <v/>
      </c>
      <c r="G275" s="205"/>
      <c r="H275" s="208"/>
      <c r="I275" s="178" t="s">
        <v>42</v>
      </c>
      <c r="J275" s="58" t="str">
        <f>IF(H274&lt;&gt;"", VLOOKUP(H274,'Base de Datos'!$A$2:$D1268,3,FALSE()),"")</f>
        <v/>
      </c>
      <c r="K275" s="205"/>
      <c r="L275" s="208"/>
      <c r="M275" s="178" t="s">
        <v>42</v>
      </c>
      <c r="N275" s="58" t="str">
        <f>IF(L274&lt;&gt;"", VLOOKUP(L274,'Base de Datos'!$A$2:$D1268,3,FALSE()),"")</f>
        <v/>
      </c>
      <c r="O275" s="165"/>
      <c r="P275" s="165"/>
      <c r="Q275" s="165"/>
      <c r="R275" s="166"/>
      <c r="S275" s="231"/>
      <c r="T275" s="230"/>
      <c r="U275" s="170"/>
      <c r="V275" s="169"/>
      <c r="W275" s="231"/>
      <c r="X275" s="230"/>
      <c r="Y275" s="170"/>
      <c r="Z275" s="169"/>
      <c r="AA275" s="231"/>
      <c r="AB275" s="230"/>
      <c r="AC275" s="170"/>
      <c r="AD275" s="56"/>
      <c r="AE275" s="232" t="s">
        <v>75</v>
      </c>
      <c r="AF275" s="230"/>
      <c r="AG275" s="90">
        <f t="array" aca="1" ref="AG275" ca="1">COUNTIFS(AP226:AP266, "💲", AY226:AY266, INDIRECT("AE" &amp; ROW())) + COUNTIFS(AP226:AP266, "📦", AY226:AY266, INDIRECT("AE" &amp; ROW())) + COUNTIFS(AP226:AP266, "✅", AY226:AY266, INDIRECT("AE" &amp; ROW()))</f>
        <v>0</v>
      </c>
      <c r="AH275" s="68">
        <f t="array" aca="1" ref="AH275" ca="1">COUNTIFS(AP226:AP266, "💲", AY226:AY266, INDIRECT("AE" &amp; ROW())) + COUNTIFS(AP226:AP266, "📦", AY226:AY266, INDIRECT("AE" &amp; ROW()))</f>
        <v>0</v>
      </c>
      <c r="AI275" s="139">
        <f t="array" aca="1" ref="AI275" ca="1">SUMIFS(AR226:AR266, AY226:AY266, INDIRECT("AE" &amp; ROW()), AP226:AP266, "💲") + SUMIFS(AR226:AR266, AY226:AY266, INDIRECT("AE" &amp; ROW()), AP226:AP266, "📦")</f>
        <v>0</v>
      </c>
      <c r="AJ275" s="139">
        <f t="array" aca="1" ref="AJ275" ca="1">(
    SUMIFS(AR226:AR266, AY226:AY266, INDIRECT("AE" &amp; ROW()), AP226:AP266, "💲") +
    SUMIFS(AR226:AR266, AY226:AY266, INDIRECT("AE" &amp; ROW()), AP226:AP266, "📦")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
        SUMIFS(AR226:AR266, AY226:AY266, INDIRECT("AE" &amp; ROW()), AP226:AP266, "💲", AS226:AS266, "Familiar") +
        SUMIFS(AR226:AR266, AY226:AY266, INDIRECT("AE" &amp; ROW()), AP226:AP266, "📦", AS226:AS266, "Familiar")
    ) / 2
)  -
(
    (
        SUMIFS(AR226:AR266, AY226:AY266, INDIRECT("AE" &amp; ROW()), AP226:AP266, "💲", AS226:AS266, "Exonerado ADH") +
        SUMIFS(AR226:AR266, AY226:AY266, INDIRECT("AE" &amp; ROW()), AP226:AP266, "📦", AS226:AS266, "Exonerado ADH")
    ) / 2
)  -
(
    (
        SUMIFS(AR226:AR266, AY226:AY266, INDIRECT("AE" &amp; ROW()), AP226:AP266, "💲", AS226:AS266, "Exonerado Doctor") +
        SUMIFS(AR226:AR266, AY226:AY266, INDIRECT("AE" &amp; ROW()), AP226:AP266, "📦", AS226:AS266, "Exonerado Doctor")
    ) / 2
)</f>
        <v>0</v>
      </c>
      <c r="AK275" s="139">
        <f t="array" aca="1" ref="AK275" ca="1">(
    SUMIFS(AR226:AR266, AY226:AY266, INDIRECT("AE" &amp; ROW()), AP226:AP266, "💲") +
    SUMIFS(AR226:AR266, AY226:AY266, INDIRECT("AE" &amp; ROW()), AP226:AP266, "📦")
) -
(
    SUMIFS(AR226:AR266, AY226:AY266, INDIRECT("AE" &amp; ROW()), AP226:AP266, "💲", AS226:AS266, "Familiar") +
    SUMIFS(AR226:AR266, AY226:AY266, INDIRECT("AE" &amp; ROW()), AP226:AP266, "📦", AS226:AS266, "Familiar")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SUMIFS(AR226:AR266, AY226:AY266, INDIRECT("AE" &amp; ROW()), AP226:AP266, "💲", AS226:AS266, "Exonerado ADH") +
    SUMIFS(AR226:AR266, AY226:AY266, INDIRECT("AE" &amp; ROW()), AP226:AP266, "📦", AS226:AS266, "Exonerado ADH")
) -
(
    (
        SUMIFS(AR226:AR266, AY226:AY266, INDIRECT("AE" &amp; ROW()), AP226:AP266, "💲", AS226:AS266, "Exonerado Doctor") +
        SUMIFS(AR226:AR266, AY226:AY266, INDIRECT("AE" &amp; ROW()), AP226:AP266, "📦", AS226:AS266, "Exonerado Doctor")
    ) / 2
) -
(
    (
        SUMIFS(AR226:AR266, AY226:AY266, INDIRECT("AE" &amp; ROW()), AP226:AP266, "💲", AS226:AS266, "") +
        SUMIFS(AR226:AR266, AY226:AY266, INDIRECT("AE" &amp; ROW()), AP226:AP266, "📦", AS226:AS266, "")
    ) / 2
)</f>
        <v>0</v>
      </c>
      <c r="AL275" s="140">
        <f t="array" aca="1" ref="AL275" ca="1">(
    SUMIFS(AR226:AR266, AY226:AY266, INDIRECT("AE" &amp; ROW()), AP226:AP266, "💲") +
    SUMIFS(AR226:AR266, AY226:AY266, INDIRECT("AE" &amp; ROW()), AP226:AP266, "📦")
) -
(
    (
        SUMIFS(AR226:AR266, AY226:AY266, INDIRECT("AE" &amp; ROW()), AP226:AP266, "💲", AS226:AS266, "Familiar") +
        SUMIFS(AR226:AR266, AY226:AY266, INDIRECT("AE" &amp; ROW()), AP226:AP266, "📦", AS226:AS266, "Familiar")
    ) / 2
) -
(
    (
        SUMIFS(AR226:AR266, AY226:AY266, INDIRECT("AE" &amp; ROW()), AP226:AP266, "💲", AS226:AS266, "Participante") +
        SUMIFS(AR226:AR266, AY226:AY266, INDIRECT("AE" &amp; ROW()), AP226:AP266, "📦", AS226:AS266, "Participante")
    ) / 2
) -
(
    (
        SUMIFS(AR226:AR266, AY226:AY266, INDIRECT("AE" &amp; ROW()), AP226:AP266, "💲", AS226:AS266, "Empleado") +
        SUMIFS(AR226:AR266, AY226:AY266, INDIRECT("AE" &amp; ROW()), AP226:AP266, "📦", AS226:AS266, "Empleado")
    ) / 2
) -
(
    (
        SUMIFS(AR226:AR266, AY226:AY266, INDIRECT("AE" &amp; ROW()), AP226:AP266, "💲", AS226:AS266, "Exonerado ADH") +
        SUMIFS(AR226:AR266, AY226:AY266, INDIRECT("AE" &amp; ROW()), AP226:AP266, "📦", AS226:AS266, "Exonerado ADH")
    ) / 2
) -
(
    SUMIFS(AR226:AR266, AY226:AY266, INDIRECT("AE" &amp; ROW()), AP226:AP266, "💲", AS226:AS266, "Exonerado Doctor") +
    SUMIFS(AR226:AR266, AY226:AY266, INDIRECT("AE" &amp; ROW()), AP226:AP266, "📦", AS226:AS266, "Exonerado Doctor")
) -
(
    (
        SUMIFS(AR226:AR266, AY226:AY266, INDIRECT("AE" &amp; ROW()), AP226:AP266, "💲", AS226:AS266, "") +
        SUMIFS(AR226:AR266, AY226:AY266, INDIRECT("AE" &amp; ROW()), AP226:AP266, "📦", AS226:AS266, "")
    ) / 2
)</f>
        <v>0</v>
      </c>
      <c r="AM275" s="56"/>
      <c r="AN275" s="56"/>
      <c r="AO275" s="56"/>
      <c r="AP275" s="56"/>
      <c r="AQ275" s="56"/>
      <c r="AR275" s="56"/>
      <c r="AS275" s="56"/>
      <c r="AT275" s="56"/>
      <c r="AU275" s="56"/>
      <c r="AV275" s="56"/>
      <c r="AW275" s="56"/>
      <c r="AX275" s="56"/>
      <c r="AY275" s="56"/>
      <c r="AZ275" s="56"/>
      <c r="BA275" s="56"/>
      <c r="BB275" s="56"/>
      <c r="BC275" s="56"/>
      <c r="BD275" s="56"/>
      <c r="BE275" s="56"/>
      <c r="BF275" s="56"/>
      <c r="BG275" s="56"/>
      <c r="BH275" s="56"/>
      <c r="BI275" s="56"/>
      <c r="BJ275" s="56"/>
      <c r="BK275" s="56"/>
      <c r="BL275" s="56"/>
      <c r="BM275" s="56"/>
      <c r="BN275" s="56"/>
    </row>
    <row r="276" spans="1:66" ht="11.25" customHeight="1">
      <c r="A276" s="220"/>
      <c r="B276" s="164"/>
      <c r="C276" s="205"/>
      <c r="D276" s="208"/>
      <c r="E276" s="178" t="s">
        <v>44</v>
      </c>
      <c r="F276" s="58" t="str">
        <f>IF(D274&lt;&gt;"", VLOOKUP(D274,'Base de Datos'!$A$2:$D1268,4,FALSE()),"")</f>
        <v/>
      </c>
      <c r="G276" s="205"/>
      <c r="H276" s="208"/>
      <c r="I276" s="178" t="s">
        <v>44</v>
      </c>
      <c r="J276" s="58" t="str">
        <f>IF(H274&lt;&gt;"", VLOOKUP(H274,'Base de Datos'!$A$2:$D1268,4,FALSE()),"")</f>
        <v/>
      </c>
      <c r="K276" s="205"/>
      <c r="L276" s="208"/>
      <c r="M276" s="178" t="s">
        <v>44</v>
      </c>
      <c r="N276" s="58" t="str">
        <f>IF(L274&lt;&gt;"", VLOOKUP(L274,'Base de Datos'!$A$2:$D1268,4,FALSE()),"")</f>
        <v/>
      </c>
      <c r="O276" s="165"/>
      <c r="P276" s="165"/>
      <c r="Q276" s="165"/>
      <c r="R276" s="166"/>
      <c r="S276" s="231"/>
      <c r="T276" s="230"/>
      <c r="U276" s="170"/>
      <c r="V276" s="169"/>
      <c r="W276" s="231"/>
      <c r="X276" s="230"/>
      <c r="Y276" s="170"/>
      <c r="Z276" s="169"/>
      <c r="AA276" s="231"/>
      <c r="AB276" s="230"/>
      <c r="AC276" s="170"/>
      <c r="AD276" s="56"/>
      <c r="AE276" s="232" t="s">
        <v>77</v>
      </c>
      <c r="AF276" s="230"/>
      <c r="AG276" s="90">
        <f t="array" aca="1" ref="AG276" ca="1">COUNTIFS(AP226:AP266, "💲", AY226:AY266, INDIRECT("AE" &amp; ROW())) + COUNTIFS(AP226:AP266, "📦", AY226:AY266, INDIRECT("AE" &amp; ROW())) + COUNTIFS(AP226:AP266, "✅", AY226:AY266, INDIRECT("AE" &amp; ROW()))</f>
        <v>0</v>
      </c>
      <c r="AH276" s="68">
        <f t="array" aca="1" ref="AH276" ca="1">COUNTIFS(AP226:AP266, "💲", AY226:AY266, INDIRECT("AE" &amp; ROW())) + COUNTIFS(AP226:AP266, "📦", AY226:AY266, INDIRECT("AE" &amp; ROW()))</f>
        <v>0</v>
      </c>
      <c r="AI276" s="139">
        <f t="array" aca="1" ref="AI276" ca="1">SUMIFS(AR226:AR266, AY226:AY266, INDIRECT("AE" &amp; ROW()), AP226:AP266, "💲") + SUMIFS(AR226:AR266, AY226:AY266, INDIRECT("AE" &amp; ROW()), AP226:AP266, "📦")</f>
        <v>0</v>
      </c>
      <c r="AJ276" s="139">
        <f t="array" aca="1" ref="AJ276" ca="1">(
    SUMIFS(AR226:AR266, AY226:AY266, INDIRECT("AE" &amp; ROW()), AP226:AP266, "💲") +
    SUMIFS(AR226:AR266, AY226:AY266, INDIRECT("AE" &amp; ROW()), AP226:AP266, "📦")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
        SUMIFS(AR226:AR266, AY226:AY266, INDIRECT("AE" &amp; ROW()), AP226:AP266, "💲", AS226:AS266, "Familiar") +
        SUMIFS(AR226:AR266, AY226:AY266, INDIRECT("AE" &amp; ROW()), AP226:AP266, "📦", AS226:AS266, "Familiar")
    ) / 2
)  -
(
    (
        SUMIFS(AR226:AR266, AY226:AY266, INDIRECT("AE" &amp; ROW()), AP226:AP266, "💲", AS226:AS266, "Exonerado ADH") +
        SUMIFS(AR226:AR266, AY226:AY266, INDIRECT("AE" &amp; ROW()), AP226:AP266, "📦", AS226:AS266, "Exonerado ADH")
    ) / 2
)  -
(
    (
        SUMIFS(AR226:AR266, AY226:AY266, INDIRECT("AE" &amp; ROW()), AP226:AP266, "💲", AS226:AS266, "Exonerado Doctor") +
        SUMIFS(AR226:AR266, AY226:AY266, INDIRECT("AE" &amp; ROW()), AP226:AP266, "📦", AS226:AS266, "Exonerado Doctor")
    ) / 2
)</f>
        <v>0</v>
      </c>
      <c r="AK276" s="139">
        <f t="array" aca="1" ref="AK276" ca="1">(
    SUMIFS(AR226:AR266, AY226:AY266, INDIRECT("AE" &amp; ROW()), AP226:AP266, "💲") +
    SUMIFS(AR226:AR266, AY226:AY266, INDIRECT("AE" &amp; ROW()), AP226:AP266, "📦")
) -
(
    SUMIFS(AR226:AR266, AY226:AY266, INDIRECT("AE" &amp; ROW()), AP226:AP266, "💲", AS226:AS266, "Familiar") +
    SUMIFS(AR226:AR266, AY226:AY266, INDIRECT("AE" &amp; ROW()), AP226:AP266, "📦", AS226:AS266, "Familiar")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SUMIFS(AR226:AR266, AY226:AY266, INDIRECT("AE" &amp; ROW()), AP226:AP266, "💲", AS226:AS266, "Exonerado ADH") +
    SUMIFS(AR226:AR266, AY226:AY266, INDIRECT("AE" &amp; ROW()), AP226:AP266, "📦", AS226:AS266, "Exonerado ADH")
) -
(
    (
        SUMIFS(AR226:AR266, AY226:AY266, INDIRECT("AE" &amp; ROW()), AP226:AP266, "💲", AS226:AS266, "Exonerado Doctor") +
        SUMIFS(AR226:AR266, AY226:AY266, INDIRECT("AE" &amp; ROW()), AP226:AP266, "📦", AS226:AS266, "Exonerado Doctor")
    ) / 2
) -
(
    (
        SUMIFS(AR226:AR266, AY226:AY266, INDIRECT("AE" &amp; ROW()), AP226:AP266, "💲", AS226:AS266, "") +
        SUMIFS(AR226:AR266, AY226:AY266, INDIRECT("AE" &amp; ROW()), AP226:AP266, "📦", AS226:AS266, "")
    ) / 2
)</f>
        <v>0</v>
      </c>
      <c r="AL276" s="140">
        <f t="array" aca="1" ref="AL276" ca="1">(
    SUMIFS(AR226:AR266, AY226:AY266, INDIRECT("AE" &amp; ROW()), AP226:AP266, "💲") +
    SUMIFS(AR226:AR266, AY226:AY266, INDIRECT("AE" &amp; ROW()), AP226:AP266, "📦")
) -
(
    (
        SUMIFS(AR226:AR266, AY226:AY266, INDIRECT("AE" &amp; ROW()), AP226:AP266, "💲", AS226:AS266, "Familiar") +
        SUMIFS(AR226:AR266, AY226:AY266, INDIRECT("AE" &amp; ROW()), AP226:AP266, "📦", AS226:AS266, "Familiar")
    ) / 2
) -
(
    (
        SUMIFS(AR226:AR266, AY226:AY266, INDIRECT("AE" &amp; ROW()), AP226:AP266, "💲", AS226:AS266, "Participante") +
        SUMIFS(AR226:AR266, AY226:AY266, INDIRECT("AE" &amp; ROW()), AP226:AP266, "📦", AS226:AS266, "Participante")
    ) / 2
) -
(
    (
        SUMIFS(AR226:AR266, AY226:AY266, INDIRECT("AE" &amp; ROW()), AP226:AP266, "💲", AS226:AS266, "Empleado") +
        SUMIFS(AR226:AR266, AY226:AY266, INDIRECT("AE" &amp; ROW()), AP226:AP266, "📦", AS226:AS266, "Empleado")
    ) / 2
) -
(
    (
        SUMIFS(AR226:AR266, AY226:AY266, INDIRECT("AE" &amp; ROW()), AP226:AP266, "💲", AS226:AS266, "Exonerado ADH") +
        SUMIFS(AR226:AR266, AY226:AY266, INDIRECT("AE" &amp; ROW()), AP226:AP266, "📦", AS226:AS266, "Exonerado ADH")
    ) / 2
) -
(
    SUMIFS(AR226:AR266, AY226:AY266, INDIRECT("AE" &amp; ROW()), AP226:AP266, "💲", AS226:AS266, "Exonerado Doctor") +
    SUMIFS(AR226:AR266, AY226:AY266, INDIRECT("AE" &amp; ROW()), AP226:AP266, "📦", AS226:AS266, "Exonerado Doctor")
) -
(
    (
        SUMIFS(AR226:AR266, AY226:AY266, INDIRECT("AE" &amp; ROW()), AP226:AP266, "💲", AS226:AS266, "") +
        SUMIFS(AR226:AR266, AY226:AY266, INDIRECT("AE" &amp; ROW()), AP226:AP266, "📦", AS226:AS266, "")
    ) / 2
)</f>
        <v>0</v>
      </c>
      <c r="AM276" s="56"/>
      <c r="AN276" s="56"/>
      <c r="AO276" s="56"/>
      <c r="AP276" s="56"/>
      <c r="AQ276" s="56"/>
      <c r="AR276" s="56"/>
      <c r="AS276" s="56"/>
      <c r="AT276" s="56"/>
      <c r="AU276" s="56"/>
      <c r="AV276" s="56"/>
      <c r="AW276" s="56"/>
      <c r="AX276" s="56"/>
      <c r="AY276" s="56"/>
      <c r="AZ276" s="56"/>
      <c r="BA276" s="56"/>
      <c r="BB276" s="56"/>
      <c r="BC276" s="56"/>
      <c r="BD276" s="56"/>
      <c r="BE276" s="56"/>
      <c r="BF276" s="56"/>
      <c r="BG276" s="56"/>
      <c r="BH276" s="56"/>
      <c r="BI276" s="56"/>
      <c r="BJ276" s="56"/>
      <c r="BK276" s="56"/>
      <c r="BL276" s="56"/>
      <c r="BM276" s="56"/>
      <c r="BN276" s="56"/>
    </row>
    <row r="277" spans="1:66" ht="11.25" customHeight="1">
      <c r="A277" s="221"/>
      <c r="B277" s="164"/>
      <c r="C277" s="206"/>
      <c r="D277" s="209"/>
      <c r="E277" s="179" t="s">
        <v>46</v>
      </c>
      <c r="F277" s="180"/>
      <c r="G277" s="206"/>
      <c r="H277" s="209"/>
      <c r="I277" s="179" t="s">
        <v>46</v>
      </c>
      <c r="J277" s="180"/>
      <c r="K277" s="206"/>
      <c r="L277" s="209"/>
      <c r="M277" s="179" t="s">
        <v>46</v>
      </c>
      <c r="N277" s="180"/>
      <c r="O277" s="165"/>
      <c r="P277" s="165"/>
      <c r="Q277" s="165"/>
      <c r="R277" s="166"/>
      <c r="S277" s="227" t="str">
        <f>IF(OR(S274="Empleado",S274="Familiar"),"Nombre del Empleado","N° Factura")</f>
        <v>N° Factura</v>
      </c>
      <c r="T277" s="228"/>
      <c r="U277" s="89"/>
      <c r="V277" s="169"/>
      <c r="W277" s="227" t="str">
        <f>IF(OR(W274="Empleado",W274="Familiar"),"Nombre del Empleado","N° Factura")</f>
        <v>N° Factura</v>
      </c>
      <c r="X277" s="228"/>
      <c r="Y277" s="89"/>
      <c r="Z277" s="169"/>
      <c r="AA277" s="227" t="str">
        <f>IF(OR(AA274="Empleado",AA274="Familiar"),"Nombre del Empleado","N° Factura")</f>
        <v>N° Factura</v>
      </c>
      <c r="AB277" s="228"/>
      <c r="AC277" s="89"/>
      <c r="AD277" s="56"/>
      <c r="AE277" s="233" t="s">
        <v>80</v>
      </c>
      <c r="AF277" s="228"/>
      <c r="AG277" s="143">
        <f t="array" aca="1" ref="AG277" ca="1">COUNTIFS(AP226:AP266, "💲", AY226:AY266, INDIRECT("AE" &amp; ROW())) + COUNTIFS(AP226:AP266, "📦", AY226:AY266, INDIRECT("AE" &amp; ROW())) + COUNTIFS(AP226:AP266, "✅", AY226:AY266, INDIRECT("AE" &amp; ROW()))</f>
        <v>0</v>
      </c>
      <c r="AH277" s="144">
        <f t="array" aca="1" ref="AH277" ca="1">COUNTIFS(AP226:AP266, "💲", AY226:AY266, INDIRECT("AE" &amp; ROW())) + COUNTIFS(AP226:AP266, "📦", AY226:AY266, INDIRECT("AE" &amp; ROW()))</f>
        <v>0</v>
      </c>
      <c r="AI277" s="145">
        <f t="array" aca="1" ref="AI277" ca="1">SUMIFS(AR226:AR266, AY226:AY266, INDIRECT("AE" &amp; ROW()), AP226:AP266, "💲") + SUMIFS(AR226:AR266, AY226:AY266, INDIRECT("AE" &amp; ROW()), AP226:AP266, "📦")</f>
        <v>0</v>
      </c>
      <c r="AJ277" s="145">
        <f t="array" aca="1" ref="AJ277" ca="1">(
    SUMIFS(AR226:AR266, AY226:AY266, INDIRECT("AE" &amp; ROW()), AP226:AP266, "💲") +
    SUMIFS(AR226:AR266, AY226:AY266, INDIRECT("AE" &amp; ROW()), AP226:AP266, "📦")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
        SUMIFS(AR226:AR266, AY226:AY266, INDIRECT("AE" &amp; ROW()), AP226:AP266, "💲", AS226:AS266, "Familiar") +
        SUMIFS(AR226:AR266, AY226:AY266, INDIRECT("AE" &amp; ROW()), AP226:AP266, "📦", AS226:AS266, "Familiar")
    ) / 2
)  -
(
    (
        SUMIFS(AR226:AR266, AY226:AY266, INDIRECT("AE" &amp; ROW()), AP226:AP266, "💲", AS226:AS266, "Exonerado ADH") +
        SUMIFS(AR226:AR266, AY226:AY266, INDIRECT("AE" &amp; ROW()), AP226:AP266, "📦", AS226:AS266, "Exonerado ADH")
    ) / 2
)  -
(
    (
        SUMIFS(AR226:AR266, AY226:AY266, INDIRECT("AE" &amp; ROW()), AP226:AP266, "💲", AS226:AS266, "Exonerado Doctor") +
        SUMIFS(AR226:AR266, AY226:AY266, INDIRECT("AE" &amp; ROW()), AP226:AP266, "📦", AS226:AS266, "Exonerado Doctor")
    ) / 2
)</f>
        <v>0</v>
      </c>
      <c r="AK277" s="145">
        <f t="array" aca="1" ref="AK277" ca="1">(
    SUMIFS(AR226:AR266, AY226:AY266, INDIRECT("AE" &amp; ROW()), AP226:AP266, "💲") +
    SUMIFS(AR226:AR266, AY226:AY266, INDIRECT("AE" &amp; ROW()), AP226:AP266, "📦")
) -
(
    SUMIFS(AR226:AR266, AY226:AY266, INDIRECT("AE" &amp; ROW()), AP226:AP266, "💲", AS226:AS266, "Familiar") +
    SUMIFS(AR226:AR266, AY226:AY266, INDIRECT("AE" &amp; ROW()), AP226:AP266, "📦", AS226:AS266, "Familiar")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SUMIFS(AR226:AR266, AY226:AY266, INDIRECT("AE" &amp; ROW()), AP226:AP266, "💲", AS226:AS266, "Exonerado ADH") +
    SUMIFS(AR226:AR266, AY226:AY266, INDIRECT("AE" &amp; ROW()), AP226:AP266, "📦", AS226:AS266, "Exonerado ADH")
) -
(
    (
        SUMIFS(AR226:AR266, AY226:AY266, INDIRECT("AE" &amp; ROW()), AP226:AP266, "💲", AS226:AS266, "Exonerado Doctor") +
        SUMIFS(AR226:AR266, AY226:AY266, INDIRECT("AE" &amp; ROW()), AP226:AP266, "📦", AS226:AS266, "Exonerado Doctor")
    ) / 2
) -
(
    (
        SUMIFS(AR226:AR266, AY226:AY266, INDIRECT("AE" &amp; ROW()), AP226:AP266, "💲", AS226:AS266, "") +
        SUMIFS(AR226:AR266, AY226:AY266, INDIRECT("AE" &amp; ROW()), AP226:AP266, "📦", AS226:AS266, "")
    ) / 2
)</f>
        <v>0</v>
      </c>
      <c r="AL277" s="146">
        <f t="array" aca="1" ref="AL277" ca="1">(
    SUMIFS(AR226:AR266, AY226:AY266, INDIRECT("AE" &amp; ROW()), AP226:AP266, "💲") +
    SUMIFS(AR226:AR266, AY226:AY266, INDIRECT("AE" &amp; ROW()), AP226:AP266, "📦")
) -
(
    (
        SUMIFS(AR226:AR266, AY226:AY266, INDIRECT("AE" &amp; ROW()), AP226:AP266, "💲", AS226:AS266, "Familiar") +
        SUMIFS(AR226:AR266, AY226:AY266, INDIRECT("AE" &amp; ROW()), AP226:AP266, "📦", AS226:AS266, "Familiar")
    ) / 2
) -
(
    (
        SUMIFS(AR226:AR266, AY226:AY266, INDIRECT("AE" &amp; ROW()), AP226:AP266, "💲", AS226:AS266, "Participante") +
        SUMIFS(AR226:AR266, AY226:AY266, INDIRECT("AE" &amp; ROW()), AP226:AP266, "📦", AS226:AS266, "Participante")
    ) / 2
) -
(
    (
        SUMIFS(AR226:AR266, AY226:AY266, INDIRECT("AE" &amp; ROW()), AP226:AP266, "💲", AS226:AS266, "Empleado") +
        SUMIFS(AR226:AR266, AY226:AY266, INDIRECT("AE" &amp; ROW()), AP226:AP266, "📦", AS226:AS266, "Empleado")
    ) / 2
) -
(
    (
        SUMIFS(AR226:AR266, AY226:AY266, INDIRECT("AE" &amp; ROW()), AP226:AP266, "💲", AS226:AS266, "Exonerado ADH") +
        SUMIFS(AR226:AR266, AY226:AY266, INDIRECT("AE" &amp; ROW()), AP226:AP266, "📦", AS226:AS266, "Exonerado ADH")
    ) / 2
) -
(
    SUMIFS(AR226:AR266, AY226:AY266, INDIRECT("AE" &amp; ROW()), AP226:AP266, "💲", AS226:AS266, "Exonerado Doctor") +
    SUMIFS(AR226:AR266, AY226:AY266, INDIRECT("AE" &amp; ROW()), AP226:AP266, "📦", AS226:AS266, "Exonerado Doctor")
) -
(
    (
        SUMIFS(AR226:AR266, AY226:AY266, INDIRECT("AE" &amp; ROW()), AP226:AP266, "💲", AS226:AS266, "") +
        SUMIFS(AR226:AR266, AY226:AY266, INDIRECT("AE" &amp; ROW()), AP226:AP266, "📦", AS226:AS266, "")
    ) / 2
)</f>
        <v>0</v>
      </c>
      <c r="AM277" s="56"/>
      <c r="AN277" s="56"/>
      <c r="AO277" s="56"/>
      <c r="AP277" s="56"/>
      <c r="AQ277" s="56"/>
      <c r="AR277" s="56"/>
      <c r="AS277" s="56"/>
      <c r="AT277" s="56"/>
      <c r="AU277" s="56"/>
      <c r="AV277" s="56"/>
      <c r="AW277" s="56"/>
      <c r="AX277" s="56"/>
      <c r="AY277" s="56"/>
      <c r="AZ277" s="56"/>
      <c r="BA277" s="56"/>
      <c r="BB277" s="56"/>
      <c r="BC277" s="56"/>
      <c r="BD277" s="56"/>
      <c r="BE277" s="56"/>
      <c r="BF277" s="56"/>
      <c r="BG277" s="56"/>
      <c r="BH277" s="56"/>
      <c r="BI277" s="56"/>
      <c r="BJ277" s="56"/>
      <c r="BK277" s="56"/>
      <c r="BL277" s="56"/>
      <c r="BM277" s="56"/>
      <c r="BN277" s="56"/>
    </row>
    <row r="278" spans="1:66" ht="11.25" customHeight="1">
      <c r="A278" s="3"/>
      <c r="B278" s="3"/>
      <c r="C278" s="3"/>
      <c r="D278" s="3"/>
      <c r="E278" s="3"/>
      <c r="F278" s="3"/>
      <c r="G278" s="3"/>
      <c r="H278" s="3"/>
      <c r="I278" s="3"/>
      <c r="J278" s="3"/>
      <c r="K278" s="3"/>
      <c r="L278" s="3"/>
      <c r="M278" s="3"/>
      <c r="N278" s="3"/>
      <c r="O278" s="1"/>
      <c r="P278" s="3"/>
      <c r="Q278" s="3"/>
      <c r="R278" s="15"/>
      <c r="S278" s="16"/>
      <c r="T278" s="16"/>
      <c r="U278" s="173"/>
      <c r="V278" s="6"/>
      <c r="W278" s="16"/>
      <c r="X278" s="16"/>
      <c r="Y278" s="173"/>
      <c r="Z278" s="48"/>
      <c r="AA278" s="173"/>
      <c r="AB278" s="173"/>
      <c r="AC278" s="173"/>
      <c r="AD278" s="174"/>
      <c r="AI278" s="148">
        <f t="shared" ref="AI278:AL278" ca="1" si="191">SUM(AI263:AI276)</f>
        <v>0</v>
      </c>
      <c r="AJ278" s="148">
        <f t="shared" ca="1" si="191"/>
        <v>0</v>
      </c>
      <c r="AK278" s="148">
        <f t="shared" ca="1" si="191"/>
        <v>0</v>
      </c>
      <c r="AL278" s="148">
        <f t="shared" ca="1" si="191"/>
        <v>0</v>
      </c>
      <c r="AM278" s="174"/>
      <c r="AN278" s="174"/>
      <c r="AO278" s="174"/>
      <c r="AP278" s="174"/>
      <c r="AQ278" s="174"/>
      <c r="AR278" s="174"/>
      <c r="AS278" s="174"/>
      <c r="AT278" s="174"/>
      <c r="AU278" s="174"/>
      <c r="AV278" s="174"/>
      <c r="AW278" s="174"/>
      <c r="AX278" s="174"/>
      <c r="AY278" s="174"/>
      <c r="AZ278" s="174"/>
      <c r="BA278" s="174"/>
      <c r="BB278" s="174"/>
      <c r="BC278" s="174"/>
      <c r="BD278" s="174"/>
      <c r="BE278" s="122"/>
      <c r="BF278" s="122"/>
      <c r="BG278" s="122"/>
      <c r="BH278" s="122"/>
      <c r="BI278" s="122"/>
      <c r="BJ278" s="174"/>
      <c r="BK278" s="174"/>
      <c r="BL278" s="174"/>
      <c r="BM278" s="174"/>
      <c r="BN278" s="174"/>
    </row>
    <row r="279" spans="1:66" ht="15" customHeight="1">
      <c r="A279" s="210">
        <f>IF(WEEKDAY(A224)=6, WORKDAY(A224+1, 1), A224+1)</f>
        <v>46303</v>
      </c>
      <c r="B279" s="211"/>
      <c r="C279" s="211"/>
      <c r="D279" s="211"/>
      <c r="E279" s="211"/>
      <c r="F279" s="211"/>
      <c r="G279" s="211"/>
      <c r="H279" s="211"/>
      <c r="I279" s="211"/>
      <c r="J279" s="211"/>
      <c r="K279" s="211"/>
      <c r="L279" s="211"/>
      <c r="M279" s="211"/>
      <c r="N279" s="212"/>
      <c r="O279" s="1"/>
      <c r="P279" s="1"/>
      <c r="Q279" s="1"/>
      <c r="R279" s="15"/>
      <c r="S279" s="22"/>
      <c r="T279" s="22"/>
      <c r="U279" s="241"/>
      <c r="V279" s="242"/>
      <c r="W279" s="242"/>
      <c r="X279" s="242"/>
      <c r="Y279" s="242"/>
      <c r="Z279" s="23"/>
      <c r="AA279" s="23"/>
      <c r="AB279" s="23"/>
      <c r="AC279" s="23"/>
      <c r="AD279" s="24"/>
      <c r="AE279" s="181"/>
      <c r="AF279" s="181"/>
      <c r="AG279" s="181"/>
      <c r="AH279" s="181"/>
      <c r="AI279" s="181"/>
      <c r="AJ279" s="181"/>
      <c r="AK279" s="181"/>
      <c r="AL279" s="181"/>
      <c r="AM279" s="24"/>
      <c r="AN279" s="24"/>
      <c r="AO279" s="24"/>
      <c r="AP279" s="24"/>
      <c r="AQ279" s="24"/>
      <c r="AR279" s="24"/>
      <c r="AS279" s="24"/>
      <c r="AT279" s="24"/>
      <c r="AU279" s="24"/>
      <c r="AV279" s="24"/>
      <c r="AW279" s="24"/>
      <c r="AX279" s="24"/>
      <c r="AY279" s="24"/>
      <c r="AZ279" s="24"/>
      <c r="BA279" s="24"/>
      <c r="BB279" s="24"/>
      <c r="BC279" s="24"/>
      <c r="BD279" s="24"/>
      <c r="BE279" s="24"/>
      <c r="BF279" s="24"/>
      <c r="BG279" s="24"/>
      <c r="BH279" s="24"/>
      <c r="BI279" s="24"/>
      <c r="BJ279" s="24"/>
      <c r="BK279" s="24"/>
      <c r="BL279" s="24"/>
      <c r="BM279" s="24"/>
      <c r="BN279" s="24"/>
    </row>
    <row r="280" spans="1:66" ht="15" customHeight="1">
      <c r="A280" s="25" t="s">
        <v>15</v>
      </c>
      <c r="B280" s="25" t="s">
        <v>16</v>
      </c>
      <c r="C280" s="213" t="s">
        <v>17</v>
      </c>
      <c r="D280" s="214"/>
      <c r="E280" s="214"/>
      <c r="F280" s="215"/>
      <c r="G280" s="213" t="s">
        <v>18</v>
      </c>
      <c r="H280" s="214"/>
      <c r="I280" s="214"/>
      <c r="J280" s="215"/>
      <c r="K280" s="213" t="s">
        <v>19</v>
      </c>
      <c r="L280" s="214"/>
      <c r="M280" s="214"/>
      <c r="N280" s="215"/>
      <c r="O280" s="1"/>
      <c r="P280" s="1"/>
      <c r="Q280" s="1"/>
      <c r="R280" s="26"/>
      <c r="S280" s="234" t="s">
        <v>17</v>
      </c>
      <c r="T280" s="214"/>
      <c r="U280" s="215"/>
      <c r="V280" s="27"/>
      <c r="W280" s="234" t="s">
        <v>18</v>
      </c>
      <c r="X280" s="214"/>
      <c r="Y280" s="215"/>
      <c r="Z280" s="28"/>
      <c r="AA280" s="234" t="s">
        <v>19</v>
      </c>
      <c r="AB280" s="214"/>
      <c r="AC280" s="215"/>
      <c r="AD280" s="29"/>
      <c r="AE280" s="181"/>
      <c r="AF280" s="181"/>
      <c r="AG280" s="181"/>
      <c r="AH280" s="181"/>
      <c r="AI280" s="181"/>
      <c r="AJ280" s="181"/>
      <c r="AK280" s="181"/>
      <c r="AL280" s="181"/>
      <c r="AM280" s="29"/>
      <c r="AN280" s="34" t="s">
        <v>2</v>
      </c>
      <c r="AO280" s="34" t="s">
        <v>3</v>
      </c>
      <c r="AP280" s="34" t="s">
        <v>4</v>
      </c>
      <c r="AQ280" s="34" t="s">
        <v>5</v>
      </c>
      <c r="AR280" s="34" t="s">
        <v>6</v>
      </c>
      <c r="AS280" s="34" t="s">
        <v>7</v>
      </c>
      <c r="AT280" s="34" t="s">
        <v>27</v>
      </c>
      <c r="AU280" s="34" t="s">
        <v>28</v>
      </c>
      <c r="AV280" s="34" t="s">
        <v>29</v>
      </c>
      <c r="AW280" s="34" t="s">
        <v>30</v>
      </c>
      <c r="AX280" s="34" t="s">
        <v>12</v>
      </c>
      <c r="AY280" s="34" t="s">
        <v>20</v>
      </c>
      <c r="AZ280" s="35"/>
      <c r="BA280" s="35"/>
      <c r="BB280" s="35"/>
      <c r="BC280" s="35"/>
      <c r="BD280" s="35"/>
      <c r="BE280" s="35"/>
      <c r="BF280" s="35"/>
      <c r="BG280" s="35"/>
      <c r="BH280" s="35"/>
      <c r="BI280" s="35"/>
      <c r="BJ280" s="35"/>
      <c r="BK280" s="35"/>
      <c r="BL280" s="35"/>
      <c r="BM280" s="35"/>
      <c r="BN280" s="35"/>
    </row>
    <row r="281" spans="1:66" ht="11.25" customHeight="1">
      <c r="A281" s="219">
        <f>Q287</f>
        <v>0.33333333333333331</v>
      </c>
      <c r="B281" s="38"/>
      <c r="C281" s="204"/>
      <c r="D281" s="207"/>
      <c r="E281" s="40" t="s">
        <v>36</v>
      </c>
      <c r="F281" s="42" t="str">
        <f>IF(D281&lt;&gt;"", VLOOKUP(D281,'Base de Datos'!$A$2:$D1268,2,FALSE()),"")</f>
        <v/>
      </c>
      <c r="G281" s="204"/>
      <c r="H281" s="216"/>
      <c r="I281" s="40" t="s">
        <v>36</v>
      </c>
      <c r="J281" s="42" t="str">
        <f>IF(H281&lt;&gt;"", VLOOKUP(H281,'Base de Datos'!$A$2:$D1268,2,FALSE()),"")</f>
        <v/>
      </c>
      <c r="K281" s="204"/>
      <c r="L281" s="216"/>
      <c r="M281" s="40" t="s">
        <v>36</v>
      </c>
      <c r="N281" s="42" t="str">
        <f>IF(L281&lt;&gt;"", VLOOKUP(L281,'Base de Datos'!$A$2:$D1268,2,FALSE()),"")</f>
        <v/>
      </c>
      <c r="O281" s="43"/>
      <c r="P281" s="1"/>
      <c r="Q281" s="44"/>
      <c r="R281" s="15"/>
      <c r="S281" s="45"/>
      <c r="T281" s="45" t="s">
        <v>37</v>
      </c>
      <c r="U281" s="46"/>
      <c r="V281" s="47"/>
      <c r="W281" s="45"/>
      <c r="X281" s="45" t="s">
        <v>37</v>
      </c>
      <c r="Y281" s="46"/>
      <c r="Z281" s="47"/>
      <c r="AA281" s="45"/>
      <c r="AB281" s="45" t="s">
        <v>37</v>
      </c>
      <c r="AC281" s="46"/>
      <c r="AD281" s="48"/>
      <c r="AE281" s="181"/>
      <c r="AF281" s="181"/>
      <c r="AG281" s="181"/>
      <c r="AH281" s="181"/>
      <c r="AI281" s="181"/>
      <c r="AJ281" s="181"/>
      <c r="AK281" s="181"/>
      <c r="AL281" s="181"/>
      <c r="AM281" s="48"/>
      <c r="AN281" s="53">
        <f>A279</f>
        <v>46303</v>
      </c>
      <c r="AO281" s="54" t="str">
        <f>C280</f>
        <v>Consultorio N° 1</v>
      </c>
      <c r="AP281" s="55">
        <f t="shared" ref="AP281:AQ281" si="192">C281</f>
        <v>0</v>
      </c>
      <c r="AQ281" s="55">
        <f t="shared" si="192"/>
        <v>0</v>
      </c>
      <c r="AR281" s="55">
        <f>U281</f>
        <v>0</v>
      </c>
      <c r="AS281" s="55">
        <f>S281</f>
        <v>0</v>
      </c>
      <c r="AT281" s="55">
        <f>S282</f>
        <v>0</v>
      </c>
      <c r="AU281" s="55">
        <f>U282</f>
        <v>0</v>
      </c>
      <c r="AV281" s="55">
        <f>S283</f>
        <v>0</v>
      </c>
      <c r="AW281" s="55">
        <f>U283</f>
        <v>0</v>
      </c>
      <c r="AX281" s="55">
        <f>U284</f>
        <v>0</v>
      </c>
      <c r="AY281" s="55">
        <f>F284</f>
        <v>0</v>
      </c>
      <c r="AZ281" s="56"/>
      <c r="BA281" s="56"/>
      <c r="BB281" s="56"/>
      <c r="BC281" s="56"/>
      <c r="BD281" s="56"/>
      <c r="BE281" s="56"/>
      <c r="BF281" s="56"/>
      <c r="BG281" s="56"/>
      <c r="BH281" s="56"/>
      <c r="BI281" s="56"/>
      <c r="BJ281" s="56"/>
      <c r="BK281" s="56"/>
      <c r="BL281" s="56"/>
      <c r="BM281" s="56"/>
      <c r="BN281" s="56"/>
    </row>
    <row r="282" spans="1:66" ht="11.25" customHeight="1">
      <c r="A282" s="220"/>
      <c r="B282" s="38"/>
      <c r="C282" s="205"/>
      <c r="D282" s="208"/>
      <c r="E282" s="57" t="s">
        <v>42</v>
      </c>
      <c r="F282" s="58" t="str">
        <f>IF(D281&lt;&gt;"", VLOOKUP(D281,'Base de Datos'!$A$2:$D1268,3,FALSE()),"")</f>
        <v/>
      </c>
      <c r="G282" s="205"/>
      <c r="H282" s="208"/>
      <c r="I282" s="57" t="s">
        <v>42</v>
      </c>
      <c r="J282" s="58" t="str">
        <f>IF(H281&lt;&gt;"", VLOOKUP(H281,'Base de Datos'!$A$2:$D1268,3,FALSE()),"")</f>
        <v/>
      </c>
      <c r="K282" s="205"/>
      <c r="L282" s="208"/>
      <c r="M282" s="57" t="s">
        <v>42</v>
      </c>
      <c r="N282" s="58" t="str">
        <f>IF(L281&lt;&gt;"", VLOOKUP(L281,'Base de Datos'!$A$2:$D1268,3,FALSE()),"")</f>
        <v/>
      </c>
      <c r="O282" s="43"/>
      <c r="P282" s="1"/>
      <c r="Q282" s="44"/>
      <c r="R282" s="15"/>
      <c r="S282" s="229"/>
      <c r="T282" s="230"/>
      <c r="U282" s="59"/>
      <c r="V282" s="47"/>
      <c r="W282" s="229"/>
      <c r="X282" s="230"/>
      <c r="Y282" s="59"/>
      <c r="Z282" s="47"/>
      <c r="AA282" s="229"/>
      <c r="AB282" s="230"/>
      <c r="AC282" s="59"/>
      <c r="AD282" s="48"/>
      <c r="AE282" s="181"/>
      <c r="AF282" s="181"/>
      <c r="AG282" s="181"/>
      <c r="AH282" s="181"/>
      <c r="AI282" s="181"/>
      <c r="AJ282" s="181"/>
      <c r="AK282" s="181"/>
      <c r="AL282" s="181"/>
      <c r="AM282" s="48"/>
      <c r="AN282" s="53">
        <f>A279</f>
        <v>46303</v>
      </c>
      <c r="AO282" s="54" t="str">
        <f>C280</f>
        <v>Consultorio N° 1</v>
      </c>
      <c r="AP282" s="55" t="str">
        <f t="shared" ref="AP282:AQ282" si="193">C285</f>
        <v>📦</v>
      </c>
      <c r="AQ282" s="55" t="str">
        <f t="shared" si="193"/>
        <v>Sofía Fernández</v>
      </c>
      <c r="AR282" s="64">
        <f>U285</f>
        <v>50</v>
      </c>
      <c r="AS282" s="55">
        <f>S285</f>
        <v>0</v>
      </c>
      <c r="AT282" s="55" t="str">
        <f>S286</f>
        <v>Punto de venta</v>
      </c>
      <c r="AU282" s="55">
        <f>U286</f>
        <v>61231.1</v>
      </c>
      <c r="AV282" s="55">
        <f>S287</f>
        <v>0</v>
      </c>
      <c r="AW282" s="55">
        <f>U287</f>
        <v>0</v>
      </c>
      <c r="AX282" s="55">
        <f>U288</f>
        <v>0</v>
      </c>
      <c r="AY282" s="55" t="str">
        <f>F288</f>
        <v>Dra. Conchita Sánchez</v>
      </c>
      <c r="AZ282" s="56"/>
      <c r="BA282" s="56"/>
      <c r="BB282" s="56"/>
      <c r="BC282" s="56"/>
      <c r="BD282" s="56"/>
      <c r="BE282" s="56"/>
      <c r="BF282" s="56"/>
      <c r="BG282" s="56"/>
      <c r="BH282" s="56"/>
      <c r="BI282" s="56"/>
      <c r="BJ282" s="56"/>
      <c r="BK282" s="56"/>
      <c r="BL282" s="56"/>
      <c r="BM282" s="56"/>
      <c r="BN282" s="56"/>
    </row>
    <row r="283" spans="1:66" ht="11.25" customHeight="1">
      <c r="A283" s="220"/>
      <c r="B283" s="38"/>
      <c r="C283" s="205"/>
      <c r="D283" s="208"/>
      <c r="E283" s="57" t="s">
        <v>44</v>
      </c>
      <c r="F283" s="58" t="str">
        <f>IF(D281&lt;&gt;"", VLOOKUP(D281,'Base de Datos'!$A$2:$D1268,4,FALSE()),"")</f>
        <v/>
      </c>
      <c r="G283" s="205"/>
      <c r="H283" s="208"/>
      <c r="I283" s="57" t="s">
        <v>44</v>
      </c>
      <c r="J283" s="58" t="str">
        <f>IF(H281&lt;&gt;"", VLOOKUP(H281,'Base de Datos'!$A$2:$D1268,4,FALSE()),"")</f>
        <v/>
      </c>
      <c r="K283" s="205"/>
      <c r="L283" s="208"/>
      <c r="M283" s="57" t="s">
        <v>44</v>
      </c>
      <c r="N283" s="58" t="str">
        <f>IF(L281&lt;&gt;"", VLOOKUP(L281,'Base de Datos'!$A$2:$D1268,4,FALSE()),"")</f>
        <v/>
      </c>
      <c r="O283" s="43"/>
      <c r="P283" s="1"/>
      <c r="Q283" s="44"/>
      <c r="R283" s="15"/>
      <c r="S283" s="229"/>
      <c r="T283" s="230"/>
      <c r="U283" s="59"/>
      <c r="V283" s="47"/>
      <c r="W283" s="229"/>
      <c r="X283" s="230"/>
      <c r="Y283" s="59"/>
      <c r="Z283" s="47"/>
      <c r="AA283" s="229"/>
      <c r="AB283" s="230"/>
      <c r="AC283" s="59"/>
      <c r="AD283" s="48"/>
      <c r="AE283" s="181"/>
      <c r="AF283" s="181"/>
      <c r="AG283" s="181"/>
      <c r="AH283" s="181"/>
      <c r="AI283" s="181"/>
      <c r="AJ283" s="181"/>
      <c r="AK283" s="181"/>
      <c r="AL283" s="181"/>
      <c r="AM283" s="48"/>
      <c r="AN283" s="53">
        <f>A279</f>
        <v>46303</v>
      </c>
      <c r="AO283" s="54" t="str">
        <f>C280</f>
        <v>Consultorio N° 1</v>
      </c>
      <c r="AP283" s="55">
        <f t="shared" ref="AP283:AQ283" si="194">C289</f>
        <v>0</v>
      </c>
      <c r="AQ283" s="55">
        <f t="shared" si="194"/>
        <v>0</v>
      </c>
      <c r="AR283" s="64">
        <f>U289</f>
        <v>0</v>
      </c>
      <c r="AS283" s="55">
        <f>S289</f>
        <v>0</v>
      </c>
      <c r="AT283" s="55">
        <f>S290</f>
        <v>0</v>
      </c>
      <c r="AU283" s="55">
        <f>U290</f>
        <v>0</v>
      </c>
      <c r="AV283" s="55">
        <f>S291</f>
        <v>0</v>
      </c>
      <c r="AW283" s="55">
        <f>U291</f>
        <v>0</v>
      </c>
      <c r="AX283" s="55">
        <f>U292</f>
        <v>0</v>
      </c>
      <c r="AY283" s="55">
        <f>F292</f>
        <v>0</v>
      </c>
      <c r="AZ283" s="56"/>
      <c r="BA283" s="56"/>
      <c r="BB283" s="56"/>
      <c r="BC283" s="56"/>
      <c r="BD283" s="56"/>
      <c r="BE283" s="56"/>
      <c r="BF283" s="56"/>
      <c r="BG283" s="56"/>
      <c r="BH283" s="56"/>
      <c r="BI283" s="56"/>
      <c r="BJ283" s="56"/>
      <c r="BK283" s="56"/>
      <c r="BL283" s="56"/>
      <c r="BM283" s="56"/>
      <c r="BN283" s="56"/>
    </row>
    <row r="284" spans="1:66" ht="11.25" customHeight="1">
      <c r="A284" s="221"/>
      <c r="B284" s="38"/>
      <c r="C284" s="206"/>
      <c r="D284" s="209"/>
      <c r="E284" s="85" t="s">
        <v>46</v>
      </c>
      <c r="F284" s="86"/>
      <c r="G284" s="206"/>
      <c r="H284" s="209"/>
      <c r="I284" s="87" t="s">
        <v>46</v>
      </c>
      <c r="J284" s="88"/>
      <c r="K284" s="206"/>
      <c r="L284" s="209"/>
      <c r="M284" s="87" t="s">
        <v>46</v>
      </c>
      <c r="N284" s="88"/>
      <c r="O284" s="43"/>
      <c r="P284" s="1"/>
      <c r="Q284" s="44"/>
      <c r="R284" s="15"/>
      <c r="S284" s="227" t="str">
        <f>IF(OR(S281="Empleado",S281="Familiar"),"Nombre del Empleado","N° Factura")</f>
        <v>N° Factura</v>
      </c>
      <c r="T284" s="228"/>
      <c r="U284" s="89"/>
      <c r="V284" s="47"/>
      <c r="W284" s="227" t="str">
        <f>IF(OR(W281="Empleado",W281="Familiar"),"Nombre del Empleado","N° Factura")</f>
        <v>N° Factura</v>
      </c>
      <c r="X284" s="228"/>
      <c r="Y284" s="89"/>
      <c r="Z284" s="47"/>
      <c r="AA284" s="227" t="str">
        <f>IF(OR(AA281="Empleado",AA281="Familiar"),"Nombre del Empleado","N° Factura")</f>
        <v>N° Factura</v>
      </c>
      <c r="AB284" s="228"/>
      <c r="AC284" s="89"/>
      <c r="AD284" s="48"/>
      <c r="AE284" s="181"/>
      <c r="AF284" s="181"/>
      <c r="AG284" s="181"/>
      <c r="AH284" s="181"/>
      <c r="AI284" s="181"/>
      <c r="AJ284" s="181"/>
      <c r="AK284" s="181"/>
      <c r="AL284" s="181"/>
      <c r="AM284" s="48"/>
      <c r="AN284" s="53">
        <f>A279</f>
        <v>46303</v>
      </c>
      <c r="AO284" s="54" t="str">
        <f>C280</f>
        <v>Consultorio N° 1</v>
      </c>
      <c r="AP284" s="55">
        <f t="shared" ref="AP284:AQ284" si="195">C293</f>
        <v>0</v>
      </c>
      <c r="AQ284" s="55">
        <f t="shared" si="195"/>
        <v>0</v>
      </c>
      <c r="AR284" s="64">
        <f>U293</f>
        <v>0</v>
      </c>
      <c r="AS284" s="55">
        <f>S293</f>
        <v>0</v>
      </c>
      <c r="AT284" s="55">
        <f>S294</f>
        <v>0</v>
      </c>
      <c r="AU284" s="64">
        <f>U294</f>
        <v>0</v>
      </c>
      <c r="AV284" s="55">
        <f>S295</f>
        <v>0</v>
      </c>
      <c r="AW284" s="55">
        <f>U295</f>
        <v>0</v>
      </c>
      <c r="AX284" s="55">
        <f>U296</f>
        <v>0</v>
      </c>
      <c r="AY284" s="55">
        <f>F296</f>
        <v>0</v>
      </c>
      <c r="AZ284" s="56"/>
      <c r="BA284" s="56"/>
      <c r="BB284" s="56"/>
      <c r="BC284" s="56"/>
      <c r="BD284" s="56"/>
      <c r="BE284" s="56"/>
      <c r="BF284" s="56"/>
      <c r="BG284" s="56"/>
      <c r="BH284" s="56"/>
      <c r="BI284" s="56"/>
      <c r="BJ284" s="56"/>
      <c r="BK284" s="56"/>
      <c r="BL284" s="56"/>
      <c r="BM284" s="56"/>
      <c r="BN284" s="56"/>
    </row>
    <row r="285" spans="1:66" ht="11.25" customHeight="1">
      <c r="A285" s="222">
        <f>A281+$Q$13/1440</f>
        <v>0.375</v>
      </c>
      <c r="B285" s="38"/>
      <c r="C285" s="204" t="s">
        <v>78</v>
      </c>
      <c r="D285" s="207" t="s">
        <v>377</v>
      </c>
      <c r="E285" s="40" t="s">
        <v>36</v>
      </c>
      <c r="F285" s="42" t="str">
        <f>IF(D285&lt;&gt;"", VLOOKUP(D285,'Base de Datos'!$A$2:$D1268,2,FALSE()),"")</f>
        <v>María Mendez</v>
      </c>
      <c r="G285" s="204" t="s">
        <v>52</v>
      </c>
      <c r="H285" s="216" t="s">
        <v>306</v>
      </c>
      <c r="I285" s="40" t="s">
        <v>36</v>
      </c>
      <c r="J285" s="42" t="str">
        <f>IF(H285&lt;&gt;"", VLOOKUP(H285,'Base de Datos'!$A$2:$D1268,2,FALSE()),"")</f>
        <v>Nora Sabino</v>
      </c>
      <c r="K285" s="204"/>
      <c r="L285" s="216"/>
      <c r="M285" s="40" t="s">
        <v>36</v>
      </c>
      <c r="N285" s="42" t="str">
        <f>IF(L285&lt;&gt;"", VLOOKUP(L285,'Base de Datos'!$A$2:$D1268,2,FALSE()),"")</f>
        <v/>
      </c>
      <c r="O285" s="262" t="s">
        <v>32</v>
      </c>
      <c r="P285" s="242"/>
      <c r="Q285" s="263">
        <f ca="1">$N$2</f>
        <v>888.89089999999999</v>
      </c>
      <c r="R285" s="15"/>
      <c r="S285" s="45"/>
      <c r="T285" s="45" t="s">
        <v>37</v>
      </c>
      <c r="U285" s="103">
        <v>50</v>
      </c>
      <c r="V285" s="47"/>
      <c r="W285" s="45"/>
      <c r="X285" s="45" t="s">
        <v>37</v>
      </c>
      <c r="Y285" s="46">
        <v>70</v>
      </c>
      <c r="Z285" s="47"/>
      <c r="AA285" s="45"/>
      <c r="AB285" s="45" t="s">
        <v>37</v>
      </c>
      <c r="AC285" s="46"/>
      <c r="AD285" s="48"/>
      <c r="AE285" s="181"/>
      <c r="AF285" s="181"/>
      <c r="AG285" s="181"/>
      <c r="AH285" s="181"/>
      <c r="AI285" s="181"/>
      <c r="AJ285" s="181"/>
      <c r="AK285" s="181"/>
      <c r="AL285" s="181"/>
      <c r="AM285" s="48"/>
      <c r="AN285" s="53">
        <f>A279</f>
        <v>46303</v>
      </c>
      <c r="AO285" s="54" t="str">
        <f>C280</f>
        <v>Consultorio N° 1</v>
      </c>
      <c r="AP285" s="55">
        <f t="shared" ref="AP285:AQ285" si="196">C297</f>
        <v>0</v>
      </c>
      <c r="AQ285" s="55">
        <f t="shared" si="196"/>
        <v>0</v>
      </c>
      <c r="AR285" s="64">
        <f>U297</f>
        <v>0</v>
      </c>
      <c r="AS285" s="55">
        <f>S297</f>
        <v>0</v>
      </c>
      <c r="AT285" s="55">
        <f>S298</f>
        <v>0</v>
      </c>
      <c r="AU285" s="55">
        <f>U298</f>
        <v>0</v>
      </c>
      <c r="AV285" s="55">
        <f>S299</f>
        <v>0</v>
      </c>
      <c r="AW285" s="55">
        <f>U299</f>
        <v>0</v>
      </c>
      <c r="AX285" s="55">
        <f>U300</f>
        <v>0</v>
      </c>
      <c r="AY285" s="55">
        <f>F300</f>
        <v>0</v>
      </c>
      <c r="AZ285" s="56"/>
      <c r="BA285" s="56"/>
      <c r="BB285" s="56"/>
      <c r="BC285" s="56"/>
      <c r="BD285" s="56"/>
      <c r="BE285" s="56"/>
      <c r="BF285" s="56"/>
      <c r="BG285" s="56"/>
      <c r="BH285" s="56"/>
      <c r="BI285" s="56"/>
      <c r="BJ285" s="56"/>
      <c r="BK285" s="56"/>
      <c r="BL285" s="56"/>
      <c r="BM285" s="56"/>
      <c r="BN285" s="56"/>
    </row>
    <row r="286" spans="1:66" ht="11.25" customHeight="1">
      <c r="A286" s="220"/>
      <c r="B286" s="38"/>
      <c r="C286" s="205"/>
      <c r="D286" s="208"/>
      <c r="E286" s="57" t="s">
        <v>42</v>
      </c>
      <c r="F286" s="58">
        <f>IF(D285&lt;&gt;"", VLOOKUP(D285,'Base de Datos'!$A$2:$D1268,3,FALSE()),"")</f>
        <v>4141306160</v>
      </c>
      <c r="G286" s="205"/>
      <c r="H286" s="208"/>
      <c r="I286" s="57" t="s">
        <v>42</v>
      </c>
      <c r="J286" s="58">
        <f>IF(H285&lt;&gt;"", VLOOKUP(H285,'Base de Datos'!$A$2:$D1268,3,FALSE()),"")</f>
        <v>4129543048</v>
      </c>
      <c r="K286" s="205"/>
      <c r="L286" s="208"/>
      <c r="M286" s="57" t="s">
        <v>42</v>
      </c>
      <c r="N286" s="58" t="str">
        <f>IF(L285&lt;&gt;"", VLOOKUP(L285,'Base de Datos'!$A$2:$D1268,3,FALSE()),"")</f>
        <v/>
      </c>
      <c r="O286" s="242"/>
      <c r="P286" s="242"/>
      <c r="Q286" s="264"/>
      <c r="R286" s="15"/>
      <c r="S286" s="229" t="s">
        <v>56</v>
      </c>
      <c r="T286" s="230"/>
      <c r="U286" s="59">
        <v>61231.1</v>
      </c>
      <c r="V286" s="47"/>
      <c r="W286" s="229" t="s">
        <v>56</v>
      </c>
      <c r="X286" s="230"/>
      <c r="Y286" s="59"/>
      <c r="Z286" s="47"/>
      <c r="AA286" s="229"/>
      <c r="AB286" s="230"/>
      <c r="AC286" s="59"/>
      <c r="AD286" s="48"/>
      <c r="AE286" s="181"/>
      <c r="AF286" s="181"/>
      <c r="AG286" s="181"/>
      <c r="AH286" s="181"/>
      <c r="AI286" s="181"/>
      <c r="AJ286" s="181"/>
      <c r="AK286" s="181"/>
      <c r="AL286" s="181"/>
      <c r="AM286" s="48"/>
      <c r="AN286" s="53">
        <f>A279</f>
        <v>46303</v>
      </c>
      <c r="AO286" s="54" t="str">
        <f>C280</f>
        <v>Consultorio N° 1</v>
      </c>
      <c r="AP286" s="55">
        <f t="shared" ref="AP286:AQ286" si="197">C301</f>
        <v>0</v>
      </c>
      <c r="AQ286" s="55">
        <f t="shared" si="197"/>
        <v>0</v>
      </c>
      <c r="AR286" s="55">
        <f>U301</f>
        <v>0</v>
      </c>
      <c r="AS286" s="55">
        <f>S301</f>
        <v>0</v>
      </c>
      <c r="AT286" s="55">
        <f>S302</f>
        <v>0</v>
      </c>
      <c r="AU286" s="55">
        <f>U302</f>
        <v>0</v>
      </c>
      <c r="AV286" s="55">
        <f>S303</f>
        <v>0</v>
      </c>
      <c r="AW286" s="55">
        <f>U303</f>
        <v>0</v>
      </c>
      <c r="AX286" s="55">
        <f>U304</f>
        <v>0</v>
      </c>
      <c r="AY286" s="55">
        <f>F304</f>
        <v>0</v>
      </c>
      <c r="AZ286" s="56"/>
      <c r="BA286" s="56"/>
      <c r="BB286" s="56"/>
      <c r="BC286" s="56"/>
      <c r="BD286" s="56"/>
      <c r="BE286" s="56"/>
      <c r="BF286" s="56"/>
      <c r="BG286" s="56"/>
      <c r="BH286" s="56"/>
      <c r="BI286" s="56"/>
      <c r="BJ286" s="56"/>
      <c r="BK286" s="56"/>
      <c r="BL286" s="56"/>
      <c r="BM286" s="56"/>
      <c r="BN286" s="56"/>
    </row>
    <row r="287" spans="1:66" ht="11.25" customHeight="1">
      <c r="A287" s="220"/>
      <c r="B287" s="38"/>
      <c r="C287" s="205"/>
      <c r="D287" s="208"/>
      <c r="E287" s="57" t="s">
        <v>44</v>
      </c>
      <c r="F287" s="58" t="str">
        <f>IF(D285&lt;&gt;"", VLOOKUP(D285,'Base de Datos'!$A$2:$D1268,4,FALSE()),"")</f>
        <v>V33432306</v>
      </c>
      <c r="G287" s="205"/>
      <c r="H287" s="208"/>
      <c r="I287" s="57" t="s">
        <v>44</v>
      </c>
      <c r="J287" s="58" t="str">
        <f>IF(H285&lt;&gt;"", VLOOKUP(H285,'Base de Datos'!$A$2:$D1268,4,FALSE()),"")</f>
        <v>V</v>
      </c>
      <c r="K287" s="205"/>
      <c r="L287" s="208"/>
      <c r="M287" s="57" t="s">
        <v>44</v>
      </c>
      <c r="N287" s="58" t="str">
        <f>IF(L285&lt;&gt;"", VLOOKUP(L285,'Base de Datos'!$A$2:$D1268,4,FALSE()),"")</f>
        <v/>
      </c>
      <c r="O287" s="43"/>
      <c r="P287" s="104" t="s">
        <v>50</v>
      </c>
      <c r="Q287" s="106">
        <v>0.33333333333333331</v>
      </c>
      <c r="R287" s="15"/>
      <c r="S287" s="229"/>
      <c r="T287" s="230"/>
      <c r="U287" s="59"/>
      <c r="V287" s="47"/>
      <c r="W287" s="229"/>
      <c r="X287" s="230"/>
      <c r="Y287" s="59"/>
      <c r="Z287" s="47"/>
      <c r="AA287" s="229"/>
      <c r="AB287" s="230"/>
      <c r="AC287" s="59"/>
      <c r="AD287" s="48"/>
      <c r="AE287" s="181"/>
      <c r="AF287" s="181"/>
      <c r="AG287" s="181"/>
      <c r="AH287" s="181"/>
      <c r="AI287" s="181"/>
      <c r="AJ287" s="181"/>
      <c r="AK287" s="181"/>
      <c r="AL287" s="181"/>
      <c r="AM287" s="48"/>
      <c r="AN287" s="53">
        <f>A279</f>
        <v>46303</v>
      </c>
      <c r="AO287" s="54" t="str">
        <f>C280</f>
        <v>Consultorio N° 1</v>
      </c>
      <c r="AP287" s="55">
        <f t="shared" ref="AP287:AQ287" si="198">C305</f>
        <v>0</v>
      </c>
      <c r="AQ287" s="55">
        <f t="shared" si="198"/>
        <v>0</v>
      </c>
      <c r="AR287" s="55">
        <f>U305</f>
        <v>0</v>
      </c>
      <c r="AS287" s="55">
        <f>S305</f>
        <v>0</v>
      </c>
      <c r="AT287" s="55">
        <f>S306</f>
        <v>0</v>
      </c>
      <c r="AU287" s="55">
        <f>U306</f>
        <v>0</v>
      </c>
      <c r="AV287" s="55">
        <f>S307</f>
        <v>0</v>
      </c>
      <c r="AW287" s="55">
        <f>U307</f>
        <v>0</v>
      </c>
      <c r="AX287" s="55">
        <f>U308</f>
        <v>0</v>
      </c>
      <c r="AY287" s="55">
        <f>F308</f>
        <v>0</v>
      </c>
      <c r="AZ287" s="56"/>
      <c r="BA287" s="56"/>
      <c r="BB287" s="56"/>
      <c r="BC287" s="56"/>
      <c r="BD287" s="56"/>
      <c r="BE287" s="56"/>
      <c r="BF287" s="56"/>
      <c r="BG287" s="56"/>
      <c r="BH287" s="56"/>
      <c r="BI287" s="56"/>
      <c r="BJ287" s="56"/>
      <c r="BK287" s="56"/>
      <c r="BL287" s="56"/>
      <c r="BM287" s="56"/>
      <c r="BN287" s="56"/>
    </row>
    <row r="288" spans="1:66" ht="11.25" customHeight="1">
      <c r="A288" s="221"/>
      <c r="B288" s="38"/>
      <c r="C288" s="206"/>
      <c r="D288" s="209"/>
      <c r="E288" s="85" t="s">
        <v>46</v>
      </c>
      <c r="F288" s="107" t="s">
        <v>55</v>
      </c>
      <c r="G288" s="206"/>
      <c r="H288" s="209"/>
      <c r="I288" s="85" t="s">
        <v>46</v>
      </c>
      <c r="J288" s="108" t="s">
        <v>69</v>
      </c>
      <c r="K288" s="206"/>
      <c r="L288" s="209"/>
      <c r="M288" s="85" t="s">
        <v>46</v>
      </c>
      <c r="N288" s="108"/>
      <c r="O288" s="43"/>
      <c r="P288" s="104" t="s">
        <v>54</v>
      </c>
      <c r="Q288" s="109">
        <v>60</v>
      </c>
      <c r="R288" s="15"/>
      <c r="S288" s="227" t="str">
        <f>IF(OR(S285="Empleado",S285="Familiar"),"Nombre del Empleado","N° Factura")</f>
        <v>N° Factura</v>
      </c>
      <c r="T288" s="228"/>
      <c r="U288" s="89"/>
      <c r="V288" s="47"/>
      <c r="W288" s="227" t="str">
        <f>IF(OR(W285="Empleado",W285="Familiar"),"Nombre del Empleado","N° Factura")</f>
        <v>N° Factura</v>
      </c>
      <c r="X288" s="228"/>
      <c r="Y288" s="111"/>
      <c r="Z288" s="47"/>
      <c r="AA288" s="227" t="str">
        <f>IF(OR(AA285="Empleado",AA285="Familiar"),"Nombre del Empleado","N° Factura")</f>
        <v>N° Factura</v>
      </c>
      <c r="AB288" s="228"/>
      <c r="AC288" s="111"/>
      <c r="AD288" s="48"/>
      <c r="AE288" s="181"/>
      <c r="AF288" s="181"/>
      <c r="AG288" s="181"/>
      <c r="AH288" s="181"/>
      <c r="AI288" s="181"/>
      <c r="AJ288" s="181"/>
      <c r="AK288" s="181"/>
      <c r="AL288" s="181"/>
      <c r="AM288" s="48"/>
      <c r="AN288" s="53">
        <f>A279</f>
        <v>46303</v>
      </c>
      <c r="AO288" s="54" t="str">
        <f>C280</f>
        <v>Consultorio N° 1</v>
      </c>
      <c r="AP288" s="55">
        <f t="shared" ref="AP288:AQ288" si="199">C309</f>
        <v>0</v>
      </c>
      <c r="AQ288" s="55">
        <f t="shared" si="199"/>
        <v>0</v>
      </c>
      <c r="AR288" s="55">
        <f>U309</f>
        <v>0</v>
      </c>
      <c r="AS288" s="55">
        <f>S309</f>
        <v>0</v>
      </c>
      <c r="AT288" s="55">
        <f>S310</f>
        <v>0</v>
      </c>
      <c r="AU288" s="55">
        <f>U310</f>
        <v>0</v>
      </c>
      <c r="AV288" s="55">
        <f>S311</f>
        <v>0</v>
      </c>
      <c r="AW288" s="55">
        <f>U311</f>
        <v>0</v>
      </c>
      <c r="AX288" s="55">
        <f>U312</f>
        <v>0</v>
      </c>
      <c r="AY288" s="55">
        <f>F312</f>
        <v>0</v>
      </c>
      <c r="AZ288" s="56"/>
      <c r="BA288" s="56"/>
      <c r="BB288" s="56"/>
      <c r="BC288" s="56"/>
      <c r="BD288" s="56"/>
      <c r="BE288" s="56"/>
      <c r="BF288" s="56"/>
      <c r="BG288" s="56"/>
      <c r="BH288" s="56"/>
      <c r="BI288" s="56"/>
      <c r="BJ288" s="56"/>
      <c r="BK288" s="56"/>
      <c r="BL288" s="56"/>
      <c r="BM288" s="56"/>
      <c r="BN288" s="56"/>
    </row>
    <row r="289" spans="1:66" ht="11.25" customHeight="1">
      <c r="A289" s="222">
        <f>A285+$Q$13/1440</f>
        <v>0.41666666666666669</v>
      </c>
      <c r="B289" s="38"/>
      <c r="C289" s="204"/>
      <c r="D289" s="207"/>
      <c r="E289" s="40" t="s">
        <v>36</v>
      </c>
      <c r="F289" s="42" t="str">
        <f>IF(D289&lt;&gt;"", VLOOKUP(D289,'Base de Datos'!$A$2:$D1268,2,FALSE()),"")</f>
        <v/>
      </c>
      <c r="G289" s="218" t="s">
        <v>52</v>
      </c>
      <c r="H289" s="217" t="s">
        <v>667</v>
      </c>
      <c r="I289" s="118" t="s">
        <v>36</v>
      </c>
      <c r="J289" s="42" t="str">
        <f>IF(H289&lt;&gt;"", VLOOKUP(H289,'Base de Datos'!$A$2:$D1268,2,FALSE()),"")</f>
        <v>Felipe Figuera</v>
      </c>
      <c r="K289" s="218"/>
      <c r="L289" s="217"/>
      <c r="M289" s="118" t="s">
        <v>36</v>
      </c>
      <c r="N289" s="42" t="str">
        <f>IF(L289&lt;&gt;"", VLOOKUP(L289,'Base de Datos'!$A$2:$D1268,2,FALSE()),"")</f>
        <v/>
      </c>
      <c r="O289" s="43"/>
      <c r="P289" s="1"/>
      <c r="Q289" s="1"/>
      <c r="R289" s="15"/>
      <c r="S289" s="45"/>
      <c r="T289" s="45" t="s">
        <v>37</v>
      </c>
      <c r="U289" s="46"/>
      <c r="V289" s="47"/>
      <c r="W289" s="45"/>
      <c r="X289" s="45" t="s">
        <v>37</v>
      </c>
      <c r="Y289" s="46">
        <v>50</v>
      </c>
      <c r="Z289" s="47"/>
      <c r="AA289" s="45"/>
      <c r="AB289" s="45" t="s">
        <v>37</v>
      </c>
      <c r="AC289" s="46"/>
      <c r="AD289" s="48"/>
      <c r="AE289" s="181"/>
      <c r="AF289" s="181"/>
      <c r="AG289" s="181"/>
      <c r="AH289" s="181"/>
      <c r="AI289" s="181"/>
      <c r="AJ289" s="181"/>
      <c r="AK289" s="181"/>
      <c r="AL289" s="181"/>
      <c r="AM289" s="48"/>
      <c r="AN289" s="53">
        <f>A279</f>
        <v>46303</v>
      </c>
      <c r="AO289" s="54" t="str">
        <f>C280</f>
        <v>Consultorio N° 1</v>
      </c>
      <c r="AP289" s="55">
        <f t="shared" ref="AP289:AQ289" si="200">C313</f>
        <v>0</v>
      </c>
      <c r="AQ289" s="55">
        <f t="shared" si="200"/>
        <v>0</v>
      </c>
      <c r="AR289" s="55">
        <f>U313</f>
        <v>0</v>
      </c>
      <c r="AS289" s="55">
        <f>S313</f>
        <v>0</v>
      </c>
      <c r="AT289" s="55">
        <f>S314</f>
        <v>0</v>
      </c>
      <c r="AU289" s="55">
        <f>U314</f>
        <v>0</v>
      </c>
      <c r="AV289" s="55">
        <f>S315</f>
        <v>0</v>
      </c>
      <c r="AW289" s="55">
        <f>U315</f>
        <v>0</v>
      </c>
      <c r="AX289" s="55">
        <f>U316</f>
        <v>0</v>
      </c>
      <c r="AY289" s="55">
        <f>F316</f>
        <v>0</v>
      </c>
      <c r="AZ289" s="56"/>
      <c r="BA289" s="56"/>
      <c r="BB289" s="56"/>
      <c r="BC289" s="56"/>
      <c r="BD289" s="56"/>
      <c r="BE289" s="56"/>
      <c r="BF289" s="56"/>
      <c r="BG289" s="56"/>
      <c r="BH289" s="56"/>
      <c r="BI289" s="56"/>
      <c r="BJ289" s="56"/>
      <c r="BK289" s="56"/>
      <c r="BL289" s="56"/>
      <c r="BM289" s="56"/>
      <c r="BN289" s="56"/>
    </row>
    <row r="290" spans="1:66" ht="11.25" customHeight="1">
      <c r="A290" s="220"/>
      <c r="B290" s="38"/>
      <c r="C290" s="205"/>
      <c r="D290" s="208"/>
      <c r="E290" s="57" t="s">
        <v>42</v>
      </c>
      <c r="F290" s="58" t="str">
        <f>IF(D289&lt;&gt;"", VLOOKUP(D289,'Base de Datos'!$A$2:$D1268,3,FALSE()),"")</f>
        <v/>
      </c>
      <c r="G290" s="205"/>
      <c r="H290" s="208"/>
      <c r="I290" s="57" t="s">
        <v>42</v>
      </c>
      <c r="J290" s="58">
        <f>IF(H289&lt;&gt;"", VLOOKUP(H289,'Base de Datos'!$A$2:$D1268,3,FALSE()),"")</f>
        <v>4126367622</v>
      </c>
      <c r="K290" s="205"/>
      <c r="L290" s="208"/>
      <c r="M290" s="57" t="s">
        <v>42</v>
      </c>
      <c r="N290" s="58" t="str">
        <f>IF(L289&lt;&gt;"", VLOOKUP(L289,'Base de Datos'!$A$2:$D1268,3,FALSE()),"")</f>
        <v/>
      </c>
      <c r="O290" s="43"/>
      <c r="P290" s="119" t="s">
        <v>58</v>
      </c>
      <c r="Q290" s="44"/>
      <c r="R290" s="15"/>
      <c r="S290" s="229"/>
      <c r="T290" s="230"/>
      <c r="U290" s="59"/>
      <c r="V290" s="47"/>
      <c r="W290" s="229" t="s">
        <v>126</v>
      </c>
      <c r="X290" s="230"/>
      <c r="Y290" s="59">
        <v>50</v>
      </c>
      <c r="Z290" s="47"/>
      <c r="AA290" s="229"/>
      <c r="AB290" s="230"/>
      <c r="AC290" s="59"/>
      <c r="AD290" s="48"/>
      <c r="AE290" s="181"/>
      <c r="AF290" s="181"/>
      <c r="AG290" s="181"/>
      <c r="AH290" s="181"/>
      <c r="AI290" s="181"/>
      <c r="AJ290" s="181"/>
      <c r="AK290" s="181"/>
      <c r="AL290" s="181"/>
      <c r="AM290" s="48"/>
      <c r="AN290" s="53">
        <f>A279</f>
        <v>46303</v>
      </c>
      <c r="AO290" s="54" t="str">
        <f>C280</f>
        <v>Consultorio N° 1</v>
      </c>
      <c r="AP290" s="55">
        <f t="shared" ref="AP290:AQ290" si="201">C317</f>
        <v>0</v>
      </c>
      <c r="AQ290" s="55">
        <f t="shared" si="201"/>
        <v>0</v>
      </c>
      <c r="AR290" s="55">
        <f>U317</f>
        <v>0</v>
      </c>
      <c r="AS290" s="55">
        <f>S317</f>
        <v>0</v>
      </c>
      <c r="AT290" s="55">
        <f>S318</f>
        <v>0</v>
      </c>
      <c r="AU290" s="55">
        <f>U318</f>
        <v>0</v>
      </c>
      <c r="AV290" s="55">
        <f>S319</f>
        <v>0</v>
      </c>
      <c r="AW290" s="55">
        <f>U319</f>
        <v>0</v>
      </c>
      <c r="AX290" s="55">
        <f>U320</f>
        <v>0</v>
      </c>
      <c r="AY290" s="55">
        <f>F320</f>
        <v>0</v>
      </c>
      <c r="AZ290" s="56"/>
      <c r="BA290" s="56"/>
      <c r="BB290" s="56"/>
      <c r="BC290" s="56"/>
      <c r="BD290" s="56"/>
      <c r="BE290" s="56"/>
      <c r="BF290" s="56"/>
      <c r="BG290" s="56"/>
      <c r="BH290" s="56"/>
      <c r="BI290" s="56"/>
      <c r="BJ290" s="56"/>
      <c r="BK290" s="56"/>
      <c r="BL290" s="56"/>
      <c r="BM290" s="56"/>
      <c r="BN290" s="56"/>
    </row>
    <row r="291" spans="1:66" ht="11.25" customHeight="1">
      <c r="A291" s="220"/>
      <c r="B291" s="38"/>
      <c r="C291" s="205"/>
      <c r="D291" s="208"/>
      <c r="E291" s="57" t="s">
        <v>44</v>
      </c>
      <c r="F291" s="58" t="str">
        <f>IF(D289&lt;&gt;"", VLOOKUP(D289,'Base de Datos'!$A$2:$D1268,4,FALSE()),"")</f>
        <v/>
      </c>
      <c r="G291" s="205"/>
      <c r="H291" s="208"/>
      <c r="I291" s="57" t="s">
        <v>44</v>
      </c>
      <c r="J291" s="58" t="str">
        <f>IF(H289&lt;&gt;"", VLOOKUP(H289,'Base de Datos'!$A$2:$D1268,4,FALSE()),"")</f>
        <v>V19314010</v>
      </c>
      <c r="K291" s="205"/>
      <c r="L291" s="208"/>
      <c r="M291" s="57" t="s">
        <v>44</v>
      </c>
      <c r="N291" s="58" t="str">
        <f>IF(L289&lt;&gt;"", VLOOKUP(L289,'Base de Datos'!$A$2:$D1268,4,FALSE()),"")</f>
        <v/>
      </c>
      <c r="O291" s="43"/>
      <c r="P291" s="120" t="s">
        <v>61</v>
      </c>
      <c r="Q291" s="121" t="s">
        <v>62</v>
      </c>
      <c r="R291" s="15"/>
      <c r="S291" s="229"/>
      <c r="T291" s="230"/>
      <c r="U291" s="59"/>
      <c r="V291" s="47"/>
      <c r="W291" s="229"/>
      <c r="X291" s="230"/>
      <c r="Y291" s="59"/>
      <c r="Z291" s="47"/>
      <c r="AA291" s="229"/>
      <c r="AB291" s="230"/>
      <c r="AC291" s="59"/>
      <c r="AD291" s="48"/>
      <c r="AE291" s="181"/>
      <c r="AF291" s="181"/>
      <c r="AG291" s="181"/>
      <c r="AH291" s="181"/>
      <c r="AI291" s="181"/>
      <c r="AJ291" s="181"/>
      <c r="AK291" s="181"/>
      <c r="AL291" s="181"/>
      <c r="AM291" s="48"/>
      <c r="AN291" s="53">
        <f>A279</f>
        <v>46303</v>
      </c>
      <c r="AO291" s="54" t="s">
        <v>17</v>
      </c>
      <c r="AP291" s="55">
        <f t="shared" ref="AP291:AQ291" si="202">C321</f>
        <v>0</v>
      </c>
      <c r="AQ291" s="55">
        <f t="shared" si="202"/>
        <v>0</v>
      </c>
      <c r="AR291" s="55">
        <f>U321</f>
        <v>0</v>
      </c>
      <c r="AS291" s="55">
        <f>S321</f>
        <v>0</v>
      </c>
      <c r="AT291" s="55">
        <f>S322</f>
        <v>0</v>
      </c>
      <c r="AU291" s="55">
        <f>U322</f>
        <v>0</v>
      </c>
      <c r="AV291" s="55">
        <f>S323</f>
        <v>0</v>
      </c>
      <c r="AW291" s="55">
        <f>U323</f>
        <v>0</v>
      </c>
      <c r="AX291" s="55">
        <f>U324</f>
        <v>0</v>
      </c>
      <c r="AY291" s="55">
        <f>F324</f>
        <v>0</v>
      </c>
      <c r="AZ291" s="56"/>
      <c r="BA291" s="56"/>
      <c r="BB291" s="56"/>
      <c r="BC291" s="56"/>
      <c r="BD291" s="56"/>
      <c r="BE291" s="56"/>
      <c r="BF291" s="56"/>
      <c r="BG291" s="56"/>
      <c r="BH291" s="56"/>
      <c r="BI291" s="56"/>
      <c r="BJ291" s="56"/>
      <c r="BK291" s="56"/>
      <c r="BL291" s="56"/>
      <c r="BM291" s="56"/>
      <c r="BN291" s="56"/>
    </row>
    <row r="292" spans="1:66" ht="11.25" customHeight="1">
      <c r="A292" s="221"/>
      <c r="B292" s="38"/>
      <c r="C292" s="206"/>
      <c r="D292" s="209"/>
      <c r="E292" s="85" t="s">
        <v>46</v>
      </c>
      <c r="F292" s="86"/>
      <c r="G292" s="206"/>
      <c r="H292" s="209"/>
      <c r="I292" s="85" t="s">
        <v>46</v>
      </c>
      <c r="J292" s="108" t="s">
        <v>69</v>
      </c>
      <c r="K292" s="206"/>
      <c r="L292" s="209"/>
      <c r="M292" s="85" t="s">
        <v>46</v>
      </c>
      <c r="N292" s="108"/>
      <c r="O292" s="43"/>
      <c r="P292" s="123" t="s">
        <v>64</v>
      </c>
      <c r="Q292" s="124" t="s">
        <v>65</v>
      </c>
      <c r="R292" s="15"/>
      <c r="S292" s="227" t="str">
        <f>IF(OR(S289="Empleado",S289="Familiar"),"Nombre del Empleado","N° Factura")</f>
        <v>N° Factura</v>
      </c>
      <c r="T292" s="228"/>
      <c r="U292" s="89"/>
      <c r="V292" s="47"/>
      <c r="W292" s="227" t="str">
        <f>IF(OR(W289="Empleado",W289="Familiar"),"Nombre del Empleado","N° Factura")</f>
        <v>N° Factura</v>
      </c>
      <c r="X292" s="228"/>
      <c r="Y292" s="89"/>
      <c r="Z292" s="47"/>
      <c r="AA292" s="227" t="str">
        <f>IF(OR(AA289="Empleado",AA289="Familiar"),"Nombre del Empleado","N° Factura")</f>
        <v>N° Factura</v>
      </c>
      <c r="AB292" s="228"/>
      <c r="AC292" s="89"/>
      <c r="AD292" s="48"/>
      <c r="AE292" s="181"/>
      <c r="AF292" s="181"/>
      <c r="AG292" s="181"/>
      <c r="AH292" s="181"/>
      <c r="AI292" s="181"/>
      <c r="AJ292" s="181"/>
      <c r="AK292" s="181"/>
      <c r="AL292" s="181"/>
      <c r="AM292" s="48"/>
      <c r="AN292" s="53">
        <f>A279</f>
        <v>46303</v>
      </c>
      <c r="AO292" s="54" t="s">
        <v>17</v>
      </c>
      <c r="AP292" s="55">
        <f t="shared" ref="AP292:AQ292" si="203">C325</f>
        <v>0</v>
      </c>
      <c r="AQ292" s="55">
        <f t="shared" si="203"/>
        <v>0</v>
      </c>
      <c r="AR292" s="55">
        <f>U325</f>
        <v>0</v>
      </c>
      <c r="AS292" s="55">
        <f>S325</f>
        <v>0</v>
      </c>
      <c r="AT292" s="55">
        <f>S326</f>
        <v>0</v>
      </c>
      <c r="AU292" s="55">
        <f>U326</f>
        <v>0</v>
      </c>
      <c r="AV292" s="55">
        <f>S327</f>
        <v>0</v>
      </c>
      <c r="AW292" s="55">
        <f>U327</f>
        <v>0</v>
      </c>
      <c r="AX292" s="55">
        <f>U328</f>
        <v>0</v>
      </c>
      <c r="AY292" s="55">
        <f>F328</f>
        <v>0</v>
      </c>
      <c r="AZ292" s="56"/>
      <c r="BA292" s="56"/>
      <c r="BB292" s="56"/>
      <c r="BC292" s="56"/>
      <c r="BD292" s="56"/>
      <c r="BE292" s="56"/>
      <c r="BF292" s="56"/>
      <c r="BG292" s="56"/>
      <c r="BH292" s="56"/>
      <c r="BI292" s="56"/>
      <c r="BJ292" s="56"/>
      <c r="BK292" s="56"/>
      <c r="BL292" s="56"/>
      <c r="BM292" s="56"/>
      <c r="BN292" s="56"/>
    </row>
    <row r="293" spans="1:66" ht="11.25" customHeight="1">
      <c r="A293" s="222">
        <f>A289+$Q$13/1440</f>
        <v>0.45833333333333337</v>
      </c>
      <c r="B293" s="38"/>
      <c r="C293" s="204"/>
      <c r="D293" s="207"/>
      <c r="E293" s="40" t="s">
        <v>36</v>
      </c>
      <c r="F293" s="42" t="str">
        <f>IF(D293&lt;&gt;"", VLOOKUP(D293,'Base de Datos'!$A$2:$D1268,2,FALSE()),"")</f>
        <v/>
      </c>
      <c r="G293" s="204"/>
      <c r="H293" s="216"/>
      <c r="I293" s="40" t="s">
        <v>36</v>
      </c>
      <c r="J293" s="42" t="str">
        <f>IF(H293&lt;&gt;"", VLOOKUP(H293,'Base de Datos'!$A$2:$D1268,2,FALSE()),"")</f>
        <v/>
      </c>
      <c r="K293" s="204"/>
      <c r="L293" s="216"/>
      <c r="M293" s="40" t="s">
        <v>36</v>
      </c>
      <c r="N293" s="42" t="str">
        <f>IF(L293&lt;&gt;"", VLOOKUP(L293,'Base de Datos'!$A$2:$D1268,2,FALSE()),"")</f>
        <v/>
      </c>
      <c r="O293" s="43"/>
      <c r="P293" s="127" t="s">
        <v>67</v>
      </c>
      <c r="Q293" s="128" t="s">
        <v>68</v>
      </c>
      <c r="R293" s="15"/>
      <c r="S293" s="45"/>
      <c r="T293" s="45" t="s">
        <v>37</v>
      </c>
      <c r="U293" s="46"/>
      <c r="V293" s="47"/>
      <c r="W293" s="45"/>
      <c r="X293" s="45" t="s">
        <v>37</v>
      </c>
      <c r="Y293" s="46"/>
      <c r="Z293" s="47"/>
      <c r="AA293" s="45"/>
      <c r="AB293" s="45" t="s">
        <v>37</v>
      </c>
      <c r="AC293" s="46"/>
      <c r="AD293" s="48"/>
      <c r="AE293" s="181"/>
      <c r="AF293" s="181"/>
      <c r="AG293" s="181"/>
      <c r="AH293" s="181"/>
      <c r="AI293" s="181"/>
      <c r="AJ293" s="181"/>
      <c r="AK293" s="181"/>
      <c r="AL293" s="181"/>
      <c r="AM293" s="48"/>
      <c r="AN293" s="53">
        <f>A279</f>
        <v>46303</v>
      </c>
      <c r="AO293" s="54" t="s">
        <v>17</v>
      </c>
      <c r="AP293" s="55">
        <f t="shared" ref="AP293:AQ293" si="204">C329</f>
        <v>0</v>
      </c>
      <c r="AQ293" s="55">
        <f t="shared" si="204"/>
        <v>0</v>
      </c>
      <c r="AR293" s="55">
        <f>U329</f>
        <v>0</v>
      </c>
      <c r="AS293" s="55">
        <f>S329</f>
        <v>0</v>
      </c>
      <c r="AT293" s="55">
        <f>S330</f>
        <v>0</v>
      </c>
      <c r="AU293" s="55">
        <f>U330</f>
        <v>0</v>
      </c>
      <c r="AV293" s="55">
        <f>S331</f>
        <v>0</v>
      </c>
      <c r="AW293" s="55">
        <f>U331</f>
        <v>0</v>
      </c>
      <c r="AX293" s="55">
        <f>U332</f>
        <v>0</v>
      </c>
      <c r="AY293" s="55">
        <f>F332</f>
        <v>0</v>
      </c>
      <c r="AZ293" s="56"/>
      <c r="BA293" s="56"/>
      <c r="BB293" s="56"/>
      <c r="BC293" s="56"/>
      <c r="BD293" s="56"/>
      <c r="BE293" s="56"/>
      <c r="BF293" s="56"/>
      <c r="BG293" s="56"/>
      <c r="BH293" s="56"/>
      <c r="BI293" s="56"/>
      <c r="BJ293" s="56"/>
      <c r="BK293" s="56"/>
      <c r="BL293" s="56"/>
      <c r="BM293" s="56"/>
      <c r="BN293" s="56"/>
    </row>
    <row r="294" spans="1:66" ht="11.25" customHeight="1">
      <c r="A294" s="220"/>
      <c r="B294" s="38"/>
      <c r="C294" s="205"/>
      <c r="D294" s="208"/>
      <c r="E294" s="57" t="s">
        <v>42</v>
      </c>
      <c r="F294" s="58" t="str">
        <f>IF(D293&lt;&gt;"", VLOOKUP(D293,'Base de Datos'!$A$2:$D1268,3,FALSE()),"")</f>
        <v/>
      </c>
      <c r="G294" s="205"/>
      <c r="H294" s="208"/>
      <c r="I294" s="57" t="s">
        <v>42</v>
      </c>
      <c r="J294" s="58" t="str">
        <f>IF(H293&lt;&gt;"", VLOOKUP(H293,'Base de Datos'!$A$2:$D1268,3,FALSE()),"")</f>
        <v/>
      </c>
      <c r="K294" s="205"/>
      <c r="L294" s="208"/>
      <c r="M294" s="57" t="s">
        <v>42</v>
      </c>
      <c r="N294" s="58" t="str">
        <f>IF(L293&lt;&gt;"", VLOOKUP(L293,'Base de Datos'!$A$2:$D1268,3,FALSE()),"")</f>
        <v/>
      </c>
      <c r="O294" s="43"/>
      <c r="P294" s="130" t="s">
        <v>70</v>
      </c>
      <c r="Q294" s="131" t="s">
        <v>71</v>
      </c>
      <c r="R294" s="15"/>
      <c r="S294" s="229"/>
      <c r="T294" s="230"/>
      <c r="U294" s="59"/>
      <c r="V294" s="47"/>
      <c r="W294" s="229"/>
      <c r="X294" s="230"/>
      <c r="Y294" s="59"/>
      <c r="Z294" s="47"/>
      <c r="AA294" s="229"/>
      <c r="AB294" s="230"/>
      <c r="AC294" s="59"/>
      <c r="AD294" s="48"/>
      <c r="AE294" s="181"/>
      <c r="AF294" s="181"/>
      <c r="AG294" s="181"/>
      <c r="AH294" s="181"/>
      <c r="AI294" s="181"/>
      <c r="AJ294" s="181"/>
      <c r="AK294" s="181"/>
      <c r="AL294" s="181"/>
      <c r="AM294" s="48"/>
      <c r="AN294" s="53">
        <f>A279</f>
        <v>46303</v>
      </c>
      <c r="AO294" s="54" t="str">
        <f>G280</f>
        <v>Consultorio N° 2</v>
      </c>
      <c r="AP294" s="55">
        <f t="shared" ref="AP294:AQ294" si="205">G281</f>
        <v>0</v>
      </c>
      <c r="AQ294" s="55">
        <f t="shared" si="205"/>
        <v>0</v>
      </c>
      <c r="AR294" s="55">
        <f>Y281</f>
        <v>0</v>
      </c>
      <c r="AS294" s="55">
        <f>W281</f>
        <v>0</v>
      </c>
      <c r="AT294" s="55">
        <f>W282</f>
        <v>0</v>
      </c>
      <c r="AU294" s="55">
        <f>Y282</f>
        <v>0</v>
      </c>
      <c r="AV294" s="55">
        <f>W283</f>
        <v>0</v>
      </c>
      <c r="AW294" s="55">
        <f>Y283</f>
        <v>0</v>
      </c>
      <c r="AX294" s="55">
        <f>Y284</f>
        <v>0</v>
      </c>
      <c r="AY294" s="55">
        <f>J284</f>
        <v>0</v>
      </c>
      <c r="AZ294" s="56"/>
      <c r="BA294" s="56"/>
      <c r="BB294" s="56"/>
      <c r="BC294" s="56"/>
      <c r="BD294" s="56"/>
      <c r="BE294" s="56"/>
      <c r="BF294" s="56"/>
      <c r="BG294" s="56"/>
      <c r="BH294" s="56"/>
      <c r="BI294" s="56"/>
      <c r="BJ294" s="56"/>
      <c r="BK294" s="56"/>
      <c r="BL294" s="56"/>
      <c r="BM294" s="56"/>
      <c r="BN294" s="56"/>
    </row>
    <row r="295" spans="1:66" ht="11.25" customHeight="1">
      <c r="A295" s="220"/>
      <c r="B295" s="38"/>
      <c r="C295" s="205"/>
      <c r="D295" s="208"/>
      <c r="E295" s="57" t="s">
        <v>44</v>
      </c>
      <c r="F295" s="58" t="str">
        <f>IF(D293&lt;&gt;"", VLOOKUP(D293,'Base de Datos'!$A$2:$D1268,4,FALSE()),"")</f>
        <v/>
      </c>
      <c r="G295" s="205"/>
      <c r="H295" s="208"/>
      <c r="I295" s="57" t="s">
        <v>44</v>
      </c>
      <c r="J295" s="58" t="str">
        <f>IF(H293&lt;&gt;"", VLOOKUP(H293,'Base de Datos'!$A$2:$D1268,4,FALSE()),"")</f>
        <v/>
      </c>
      <c r="K295" s="205"/>
      <c r="L295" s="208"/>
      <c r="M295" s="57" t="s">
        <v>44</v>
      </c>
      <c r="N295" s="58" t="str">
        <f>IF(L293&lt;&gt;"", VLOOKUP(L293,'Base de Datos'!$A$2:$D1268,4,FALSE()),"")</f>
        <v/>
      </c>
      <c r="O295" s="43"/>
      <c r="P295" s="132" t="s">
        <v>73</v>
      </c>
      <c r="Q295" s="133" t="s">
        <v>74</v>
      </c>
      <c r="R295" s="15"/>
      <c r="S295" s="229"/>
      <c r="T295" s="230"/>
      <c r="U295" s="59"/>
      <c r="V295" s="47"/>
      <c r="W295" s="229"/>
      <c r="X295" s="230"/>
      <c r="Y295" s="59"/>
      <c r="Z295" s="47"/>
      <c r="AA295" s="229"/>
      <c r="AB295" s="230"/>
      <c r="AC295" s="59"/>
      <c r="AD295" s="48"/>
      <c r="AE295" s="181"/>
      <c r="AF295" s="181"/>
      <c r="AG295" s="181"/>
      <c r="AH295" s="181"/>
      <c r="AI295" s="181"/>
      <c r="AJ295" s="181"/>
      <c r="AK295" s="181"/>
      <c r="AL295" s="181"/>
      <c r="AM295" s="48"/>
      <c r="AN295" s="53">
        <f>A279</f>
        <v>46303</v>
      </c>
      <c r="AO295" s="54" t="str">
        <f>G280</f>
        <v>Consultorio N° 2</v>
      </c>
      <c r="AP295" s="55" t="str">
        <f t="shared" ref="AP295:AQ295" si="206">G285</f>
        <v>💲</v>
      </c>
      <c r="AQ295" s="55" t="str">
        <f t="shared" si="206"/>
        <v>Dian Carlos Sabino</v>
      </c>
      <c r="AR295" s="55">
        <f>Y285</f>
        <v>70</v>
      </c>
      <c r="AS295" s="55">
        <f>W285</f>
        <v>0</v>
      </c>
      <c r="AT295" s="55" t="str">
        <f>W286</f>
        <v>Punto de venta</v>
      </c>
      <c r="AU295" s="55">
        <f>Y286</f>
        <v>0</v>
      </c>
      <c r="AV295" s="55">
        <f>W287</f>
        <v>0</v>
      </c>
      <c r="AW295" s="55">
        <f>Y287</f>
        <v>0</v>
      </c>
      <c r="AX295" s="55">
        <f>Y288</f>
        <v>0</v>
      </c>
      <c r="AY295" s="55" t="str">
        <f>J288</f>
        <v>Dra. Evelyn Tranchino</v>
      </c>
      <c r="AZ295" s="56"/>
      <c r="BA295" s="56"/>
      <c r="BB295" s="56"/>
      <c r="BC295" s="56"/>
      <c r="BD295" s="56"/>
      <c r="BE295" s="56"/>
      <c r="BF295" s="56"/>
      <c r="BG295" s="56"/>
      <c r="BH295" s="56"/>
      <c r="BI295" s="56"/>
      <c r="BJ295" s="56"/>
      <c r="BK295" s="56"/>
      <c r="BL295" s="56"/>
      <c r="BM295" s="56"/>
      <c r="BN295" s="56"/>
    </row>
    <row r="296" spans="1:66" ht="11.25" customHeight="1">
      <c r="A296" s="221"/>
      <c r="B296" s="38"/>
      <c r="C296" s="206"/>
      <c r="D296" s="209"/>
      <c r="E296" s="85" t="s">
        <v>46</v>
      </c>
      <c r="F296" s="86"/>
      <c r="G296" s="206"/>
      <c r="H296" s="209"/>
      <c r="I296" s="85" t="s">
        <v>46</v>
      </c>
      <c r="J296" s="108"/>
      <c r="K296" s="206"/>
      <c r="L296" s="209"/>
      <c r="M296" s="85" t="s">
        <v>46</v>
      </c>
      <c r="N296" s="108"/>
      <c r="O296" s="43"/>
      <c r="P296" s="137" t="s">
        <v>52</v>
      </c>
      <c r="Q296" s="138" t="s">
        <v>76</v>
      </c>
      <c r="R296" s="15"/>
      <c r="S296" s="227" t="str">
        <f>IF(OR(S293="Empleado",S293="Familiar"),"Nombre del Empleado","N° Factura")</f>
        <v>N° Factura</v>
      </c>
      <c r="T296" s="228"/>
      <c r="U296" s="89"/>
      <c r="V296" s="47"/>
      <c r="W296" s="227" t="str">
        <f>IF(OR(W293="Empleado",W293="Familiar"),"Nombre del Empleado","N° Factura")</f>
        <v>N° Factura</v>
      </c>
      <c r="X296" s="228"/>
      <c r="Y296" s="89"/>
      <c r="Z296" s="47"/>
      <c r="AA296" s="227" t="str">
        <f>IF(OR(AA293="Empleado",AA293="Familiar"),"Nombre del Empleado","N° Factura")</f>
        <v>N° Factura</v>
      </c>
      <c r="AB296" s="228"/>
      <c r="AC296" s="89"/>
      <c r="AD296" s="48"/>
      <c r="AE296" s="181"/>
      <c r="AF296" s="181"/>
      <c r="AG296" s="181"/>
      <c r="AH296" s="181"/>
      <c r="AI296" s="181"/>
      <c r="AJ296" s="181"/>
      <c r="AK296" s="181"/>
      <c r="AL296" s="181"/>
      <c r="AM296" s="48"/>
      <c r="AN296" s="53">
        <f>A279</f>
        <v>46303</v>
      </c>
      <c r="AO296" s="54" t="str">
        <f>G280</f>
        <v>Consultorio N° 2</v>
      </c>
      <c r="AP296" s="55" t="str">
        <f t="shared" ref="AP296:AQ296" si="207">G289</f>
        <v>💲</v>
      </c>
      <c r="AQ296" s="55" t="str">
        <f t="shared" si="207"/>
        <v>Felipe Figuera Fuentes</v>
      </c>
      <c r="AR296" s="55">
        <f>Y289</f>
        <v>50</v>
      </c>
      <c r="AS296" s="55">
        <f>W289</f>
        <v>0</v>
      </c>
      <c r="AT296" s="55" t="str">
        <f>W290</f>
        <v>Efectivo ($)</v>
      </c>
      <c r="AU296" s="55">
        <f>Y290</f>
        <v>50</v>
      </c>
      <c r="AV296" s="55">
        <f>W291</f>
        <v>0</v>
      </c>
      <c r="AW296" s="55">
        <f>Y291</f>
        <v>0</v>
      </c>
      <c r="AX296" s="55">
        <f>Y292</f>
        <v>0</v>
      </c>
      <c r="AY296" s="55" t="str">
        <f>J292</f>
        <v>Dra. Evelyn Tranchino</v>
      </c>
      <c r="AZ296" s="56"/>
      <c r="BA296" s="56"/>
      <c r="BB296" s="56"/>
      <c r="BC296" s="56"/>
      <c r="BD296" s="56"/>
      <c r="BE296" s="56"/>
      <c r="BF296" s="56"/>
      <c r="BG296" s="56"/>
      <c r="BH296" s="56"/>
      <c r="BI296" s="56"/>
      <c r="BJ296" s="56"/>
      <c r="BK296" s="56"/>
      <c r="BL296" s="56"/>
      <c r="BM296" s="56"/>
      <c r="BN296" s="56"/>
    </row>
    <row r="297" spans="1:66" ht="11.25" customHeight="1">
      <c r="A297" s="222">
        <f>A293+$Q$13/1440</f>
        <v>0.5</v>
      </c>
      <c r="B297" s="38"/>
      <c r="C297" s="204"/>
      <c r="D297" s="207"/>
      <c r="E297" s="40" t="s">
        <v>36</v>
      </c>
      <c r="F297" s="42" t="str">
        <f>IF(D297&lt;&gt;"", VLOOKUP(D297,'Base de Datos'!$A$2:$D1268,2,FALSE()),"")</f>
        <v/>
      </c>
      <c r="G297" s="204"/>
      <c r="H297" s="216"/>
      <c r="I297" s="40" t="s">
        <v>36</v>
      </c>
      <c r="J297" s="42" t="str">
        <f>IF(H297&lt;&gt;"", VLOOKUP(H297,'Base de Datos'!$A$2:$D1268,2,FALSE()),"")</f>
        <v/>
      </c>
      <c r="K297" s="204"/>
      <c r="L297" s="216"/>
      <c r="M297" s="40" t="s">
        <v>36</v>
      </c>
      <c r="N297" s="42" t="str">
        <f>IF(L297&lt;&gt;"", VLOOKUP(L297,'Base de Datos'!$A$2:$D1268,2,FALSE()),"")</f>
        <v/>
      </c>
      <c r="O297" s="43"/>
      <c r="P297" s="141" t="s">
        <v>78</v>
      </c>
      <c r="Q297" s="142" t="s">
        <v>79</v>
      </c>
      <c r="R297" s="15"/>
      <c r="S297" s="45"/>
      <c r="T297" s="45" t="s">
        <v>37</v>
      </c>
      <c r="U297" s="46"/>
      <c r="V297" s="47"/>
      <c r="W297" s="45"/>
      <c r="X297" s="45" t="s">
        <v>37</v>
      </c>
      <c r="Y297" s="46"/>
      <c r="Z297" s="47"/>
      <c r="AA297" s="45"/>
      <c r="AB297" s="45" t="s">
        <v>37</v>
      </c>
      <c r="AC297" s="46"/>
      <c r="AD297" s="48"/>
      <c r="AE297" s="181"/>
      <c r="AF297" s="181"/>
      <c r="AG297" s="181"/>
      <c r="AH297" s="181"/>
      <c r="AI297" s="181"/>
      <c r="AJ297" s="181"/>
      <c r="AK297" s="181"/>
      <c r="AL297" s="181"/>
      <c r="AM297" s="48"/>
      <c r="AN297" s="53">
        <f>A279</f>
        <v>46303</v>
      </c>
      <c r="AO297" s="54" t="str">
        <f>G280</f>
        <v>Consultorio N° 2</v>
      </c>
      <c r="AP297" s="55">
        <f t="shared" ref="AP297:AQ297" si="208">G293</f>
        <v>0</v>
      </c>
      <c r="AQ297" s="55">
        <f t="shared" si="208"/>
        <v>0</v>
      </c>
      <c r="AR297" s="55">
        <f>Y293</f>
        <v>0</v>
      </c>
      <c r="AS297" s="55">
        <f>W293</f>
        <v>0</v>
      </c>
      <c r="AT297" s="55">
        <f>W294</f>
        <v>0</v>
      </c>
      <c r="AU297" s="55">
        <f>Y294</f>
        <v>0</v>
      </c>
      <c r="AV297" s="55">
        <f>W295</f>
        <v>0</v>
      </c>
      <c r="AW297" s="55">
        <f>Y295</f>
        <v>0</v>
      </c>
      <c r="AX297" s="55">
        <f>Y296</f>
        <v>0</v>
      </c>
      <c r="AY297" s="55">
        <f>J296</f>
        <v>0</v>
      </c>
      <c r="AZ297" s="56"/>
      <c r="BA297" s="56"/>
      <c r="BB297" s="56"/>
      <c r="BC297" s="56"/>
      <c r="BD297" s="56"/>
      <c r="BE297" s="56"/>
      <c r="BF297" s="56"/>
      <c r="BG297" s="56"/>
      <c r="BH297" s="56"/>
      <c r="BI297" s="56"/>
      <c r="BJ297" s="56"/>
      <c r="BK297" s="56"/>
      <c r="BL297" s="56"/>
      <c r="BM297" s="56"/>
      <c r="BN297" s="56"/>
    </row>
    <row r="298" spans="1:66" ht="11.25" customHeight="1">
      <c r="A298" s="220"/>
      <c r="B298" s="38"/>
      <c r="C298" s="205"/>
      <c r="D298" s="208"/>
      <c r="E298" s="57" t="s">
        <v>42</v>
      </c>
      <c r="F298" s="58" t="str">
        <f>IF(D297&lt;&gt;"", VLOOKUP(D297,'Base de Datos'!$A$2:$D1268,3,FALSE()),"")</f>
        <v/>
      </c>
      <c r="G298" s="205"/>
      <c r="H298" s="208"/>
      <c r="I298" s="57" t="s">
        <v>42</v>
      </c>
      <c r="J298" s="58" t="str">
        <f>IF(H297&lt;&gt;"", VLOOKUP(H297,'Base de Datos'!$A$2:$D1268,3,FALSE()),"")</f>
        <v/>
      </c>
      <c r="K298" s="205"/>
      <c r="L298" s="208"/>
      <c r="M298" s="57" t="s">
        <v>42</v>
      </c>
      <c r="N298" s="58" t="str">
        <f>IF(L297&lt;&gt;"", VLOOKUP(L297,'Base de Datos'!$A$2:$D1268,3,FALSE()),"")</f>
        <v/>
      </c>
      <c r="O298" s="43"/>
      <c r="P298" s="1"/>
      <c r="Q298" s="147"/>
      <c r="R298" s="15"/>
      <c r="S298" s="229"/>
      <c r="T298" s="230"/>
      <c r="U298" s="59"/>
      <c r="V298" s="47"/>
      <c r="W298" s="229"/>
      <c r="X298" s="230"/>
      <c r="Y298" s="59"/>
      <c r="Z298" s="47"/>
      <c r="AA298" s="229"/>
      <c r="AB298" s="230"/>
      <c r="AC298" s="59"/>
      <c r="AD298" s="48"/>
      <c r="AE298" s="181"/>
      <c r="AF298" s="181"/>
      <c r="AG298" s="181"/>
      <c r="AH298" s="181"/>
      <c r="AI298" s="181"/>
      <c r="AJ298" s="181"/>
      <c r="AK298" s="181"/>
      <c r="AL298" s="181"/>
      <c r="AM298" s="48"/>
      <c r="AN298" s="53">
        <f>A279</f>
        <v>46303</v>
      </c>
      <c r="AO298" s="149" t="str">
        <f>G280</f>
        <v>Consultorio N° 2</v>
      </c>
      <c r="AP298" s="55">
        <f t="shared" ref="AP298:AQ298" si="209">G297</f>
        <v>0</v>
      </c>
      <c r="AQ298" s="55">
        <f t="shared" si="209"/>
        <v>0</v>
      </c>
      <c r="AR298" s="55">
        <f>Y297</f>
        <v>0</v>
      </c>
      <c r="AS298" s="55">
        <f>W297</f>
        <v>0</v>
      </c>
      <c r="AT298" s="55">
        <f>W298</f>
        <v>0</v>
      </c>
      <c r="AU298" s="55">
        <f>Y298</f>
        <v>0</v>
      </c>
      <c r="AV298" s="55">
        <f>W299</f>
        <v>0</v>
      </c>
      <c r="AW298" s="55">
        <f>Y299</f>
        <v>0</v>
      </c>
      <c r="AX298" s="55">
        <f>Y300</f>
        <v>0</v>
      </c>
      <c r="AY298" s="55">
        <f>J300</f>
        <v>0</v>
      </c>
      <c r="AZ298" s="56"/>
      <c r="BA298" s="56"/>
      <c r="BB298" s="56"/>
      <c r="BC298" s="56"/>
      <c r="BD298" s="56"/>
      <c r="BE298" s="56"/>
      <c r="BF298" s="56"/>
      <c r="BG298" s="56"/>
      <c r="BH298" s="56"/>
      <c r="BI298" s="56"/>
      <c r="BJ298" s="56"/>
      <c r="BK298" s="56"/>
      <c r="BL298" s="56"/>
      <c r="BM298" s="56"/>
      <c r="BN298" s="56"/>
    </row>
    <row r="299" spans="1:66" ht="11.25" customHeight="1">
      <c r="A299" s="220"/>
      <c r="B299" s="38"/>
      <c r="C299" s="205"/>
      <c r="D299" s="208"/>
      <c r="E299" s="57" t="s">
        <v>44</v>
      </c>
      <c r="F299" s="58" t="str">
        <f>IF(D297&lt;&gt;"", VLOOKUP(D297,'Base de Datos'!$A$2:$D1268,4,FALSE()),"")</f>
        <v/>
      </c>
      <c r="G299" s="205"/>
      <c r="H299" s="208"/>
      <c r="I299" s="57" t="s">
        <v>44</v>
      </c>
      <c r="J299" s="58" t="str">
        <f>IF(H297&lt;&gt;"", VLOOKUP(H297,'Base de Datos'!$A$2:$D1268,4,FALSE()),"")</f>
        <v/>
      </c>
      <c r="K299" s="205"/>
      <c r="L299" s="208"/>
      <c r="M299" s="57" t="s">
        <v>44</v>
      </c>
      <c r="N299" s="58" t="str">
        <f>IF(L297&lt;&gt;"", VLOOKUP(L297,'Base de Datos'!$A$2:$D1268,4,FALSE()),"")</f>
        <v/>
      </c>
      <c r="O299" s="43"/>
      <c r="P299" s="1"/>
      <c r="Q299" s="150"/>
      <c r="R299" s="15"/>
      <c r="S299" s="229"/>
      <c r="T299" s="230"/>
      <c r="U299" s="59"/>
      <c r="V299" s="47"/>
      <c r="W299" s="229"/>
      <c r="X299" s="230"/>
      <c r="Y299" s="59"/>
      <c r="Z299" s="47"/>
      <c r="AA299" s="229"/>
      <c r="AB299" s="230"/>
      <c r="AC299" s="59"/>
      <c r="AD299" s="48"/>
      <c r="AE299" s="181"/>
      <c r="AF299" s="181"/>
      <c r="AG299" s="181"/>
      <c r="AH299" s="181"/>
      <c r="AI299" s="181"/>
      <c r="AJ299" s="181"/>
      <c r="AK299" s="181"/>
      <c r="AL299" s="181"/>
      <c r="AM299" s="48"/>
      <c r="AN299" s="53">
        <f>A279</f>
        <v>46303</v>
      </c>
      <c r="AO299" s="54" t="str">
        <f>G280</f>
        <v>Consultorio N° 2</v>
      </c>
      <c r="AP299" s="55">
        <f t="shared" ref="AP299:AQ299" si="210">G301</f>
        <v>0</v>
      </c>
      <c r="AQ299" s="55">
        <f t="shared" si="210"/>
        <v>0</v>
      </c>
      <c r="AR299" s="55">
        <f>Y301</f>
        <v>0</v>
      </c>
      <c r="AS299" s="55">
        <f>W301</f>
        <v>0</v>
      </c>
      <c r="AT299" s="55">
        <f>W302</f>
        <v>0</v>
      </c>
      <c r="AU299" s="55">
        <f>Y302</f>
        <v>0</v>
      </c>
      <c r="AV299" s="55">
        <f>W303</f>
        <v>0</v>
      </c>
      <c r="AW299" s="55">
        <f>Y303</f>
        <v>0</v>
      </c>
      <c r="AX299" s="55">
        <f>Y304</f>
        <v>0</v>
      </c>
      <c r="AY299" s="55">
        <f>J304</f>
        <v>0</v>
      </c>
      <c r="AZ299" s="56"/>
      <c r="BA299" s="56"/>
      <c r="BB299" s="56"/>
      <c r="BC299" s="56"/>
      <c r="BD299" s="56"/>
      <c r="BE299" s="56"/>
      <c r="BF299" s="56"/>
      <c r="BG299" s="56"/>
      <c r="BH299" s="56"/>
      <c r="BI299" s="56"/>
      <c r="BJ299" s="56"/>
      <c r="BK299" s="56"/>
      <c r="BL299" s="56"/>
      <c r="BM299" s="56"/>
      <c r="BN299" s="56"/>
    </row>
    <row r="300" spans="1:66" ht="11.25" customHeight="1">
      <c r="A300" s="221"/>
      <c r="B300" s="38"/>
      <c r="C300" s="206"/>
      <c r="D300" s="209"/>
      <c r="E300" s="85" t="s">
        <v>46</v>
      </c>
      <c r="F300" s="86"/>
      <c r="G300" s="206"/>
      <c r="H300" s="209"/>
      <c r="I300" s="85" t="s">
        <v>46</v>
      </c>
      <c r="J300" s="108"/>
      <c r="K300" s="206"/>
      <c r="L300" s="209"/>
      <c r="M300" s="85" t="s">
        <v>46</v>
      </c>
      <c r="N300" s="108"/>
      <c r="O300" s="43"/>
      <c r="P300" s="1"/>
      <c r="Q300" s="150"/>
      <c r="R300" s="15"/>
      <c r="S300" s="227" t="str">
        <f>IF(OR(S297="Empleado",S297="Familiar"),"Nombre del Empleado","N° Factura")</f>
        <v>N° Factura</v>
      </c>
      <c r="T300" s="228"/>
      <c r="U300" s="89"/>
      <c r="V300" s="47"/>
      <c r="W300" s="227" t="str">
        <f>IF(OR(W297="Empleado",W297="Familiar"),"Nombre del Empleado","N° Factura")</f>
        <v>N° Factura</v>
      </c>
      <c r="X300" s="228"/>
      <c r="Y300" s="89"/>
      <c r="Z300" s="47"/>
      <c r="AA300" s="227" t="str">
        <f>IF(OR(AA297="Empleado",AA297="Familiar"),"Nombre del Empleado","N° Factura")</f>
        <v>N° Factura</v>
      </c>
      <c r="AB300" s="228"/>
      <c r="AC300" s="89"/>
      <c r="AD300" s="48"/>
      <c r="AE300" s="181"/>
      <c r="AF300" s="181"/>
      <c r="AG300" s="181"/>
      <c r="AH300" s="181"/>
      <c r="AI300" s="181"/>
      <c r="AJ300" s="181"/>
      <c r="AK300" s="181"/>
      <c r="AL300" s="181"/>
      <c r="AM300" s="48"/>
      <c r="AN300" s="53">
        <f>A279</f>
        <v>46303</v>
      </c>
      <c r="AO300" s="54" t="str">
        <f>G280</f>
        <v>Consultorio N° 2</v>
      </c>
      <c r="AP300" s="55">
        <f t="shared" ref="AP300:AQ300" si="211">G305</f>
        <v>0</v>
      </c>
      <c r="AQ300" s="55">
        <f t="shared" si="211"/>
        <v>0</v>
      </c>
      <c r="AR300" s="55">
        <f>Y305</f>
        <v>0</v>
      </c>
      <c r="AS300" s="55">
        <f>W305</f>
        <v>0</v>
      </c>
      <c r="AT300" s="55">
        <f>W306</f>
        <v>0</v>
      </c>
      <c r="AU300" s="55">
        <f>Y306</f>
        <v>0</v>
      </c>
      <c r="AV300" s="55">
        <f>W307</f>
        <v>0</v>
      </c>
      <c r="AW300" s="55">
        <f>Y307</f>
        <v>0</v>
      </c>
      <c r="AX300" s="55">
        <f>Y308</f>
        <v>0</v>
      </c>
      <c r="AY300" s="55">
        <f>J308</f>
        <v>0</v>
      </c>
      <c r="AZ300" s="56"/>
      <c r="BA300" s="56"/>
      <c r="BB300" s="56"/>
      <c r="BC300" s="56"/>
      <c r="BD300" s="56"/>
      <c r="BE300" s="56"/>
      <c r="BF300" s="56"/>
      <c r="BG300" s="56"/>
      <c r="BH300" s="56"/>
      <c r="BI300" s="56"/>
      <c r="BJ300" s="56"/>
      <c r="BK300" s="56"/>
      <c r="BL300" s="56"/>
      <c r="BM300" s="56"/>
      <c r="BN300" s="56"/>
    </row>
    <row r="301" spans="1:66" ht="11.25" customHeight="1">
      <c r="A301" s="222">
        <f>A297+$Q$13/1440</f>
        <v>0.54166666666666663</v>
      </c>
      <c r="B301" s="38"/>
      <c r="C301" s="204"/>
      <c r="D301" s="207"/>
      <c r="E301" s="40" t="s">
        <v>36</v>
      </c>
      <c r="F301" s="42" t="str">
        <f>IF(D301&lt;&gt;"", VLOOKUP(D301,'Base de Datos'!$A$2:$D1268,2,FALSE()),"")</f>
        <v/>
      </c>
      <c r="G301" s="204"/>
      <c r="H301" s="216"/>
      <c r="I301" s="40" t="s">
        <v>36</v>
      </c>
      <c r="J301" s="42" t="str">
        <f>IF(H301&lt;&gt;"", VLOOKUP(H301,'Base de Datos'!$A$2:$D1268,2,FALSE()),"")</f>
        <v/>
      </c>
      <c r="K301" s="204"/>
      <c r="L301" s="216"/>
      <c r="M301" s="40" t="s">
        <v>36</v>
      </c>
      <c r="N301" s="42" t="str">
        <f>IF(L301&lt;&gt;"", VLOOKUP(L301,'Base de Datos'!$A$2:$D$240,2,FALSE()),"")</f>
        <v/>
      </c>
      <c r="O301" s="43"/>
      <c r="P301" s="1"/>
      <c r="Q301" s="150"/>
      <c r="R301" s="15"/>
      <c r="S301" s="45"/>
      <c r="T301" s="45" t="s">
        <v>37</v>
      </c>
      <c r="U301" s="46"/>
      <c r="V301" s="47"/>
      <c r="W301" s="45"/>
      <c r="X301" s="45" t="s">
        <v>37</v>
      </c>
      <c r="Y301" s="46"/>
      <c r="Z301" s="47"/>
      <c r="AA301" s="45"/>
      <c r="AB301" s="45" t="s">
        <v>37</v>
      </c>
      <c r="AC301" s="46"/>
      <c r="AD301" s="48"/>
      <c r="AE301" s="181"/>
      <c r="AF301" s="181"/>
      <c r="AG301" s="181"/>
      <c r="AH301" s="181"/>
      <c r="AI301" s="181"/>
      <c r="AJ301" s="181"/>
      <c r="AK301" s="181"/>
      <c r="AL301" s="181"/>
      <c r="AM301" s="48"/>
      <c r="AN301" s="53">
        <f>A279</f>
        <v>46303</v>
      </c>
      <c r="AO301" s="54" t="str">
        <f>G280</f>
        <v>Consultorio N° 2</v>
      </c>
      <c r="AP301" s="55">
        <f t="shared" ref="AP301:AQ301" si="212">G309</f>
        <v>0</v>
      </c>
      <c r="AQ301" s="55">
        <f t="shared" si="212"/>
        <v>0</v>
      </c>
      <c r="AR301" s="55">
        <f>Y309</f>
        <v>0</v>
      </c>
      <c r="AS301" s="55">
        <f>W309</f>
        <v>0</v>
      </c>
      <c r="AT301" s="55">
        <f>W310</f>
        <v>0</v>
      </c>
      <c r="AU301" s="55">
        <f>Y310</f>
        <v>0</v>
      </c>
      <c r="AV301" s="55">
        <f>W311</f>
        <v>0</v>
      </c>
      <c r="AW301" s="55">
        <f>Y311</f>
        <v>0</v>
      </c>
      <c r="AX301" s="55">
        <f>Y312</f>
        <v>0</v>
      </c>
      <c r="AY301" s="55">
        <f>J312</f>
        <v>0</v>
      </c>
      <c r="AZ301" s="56"/>
      <c r="BA301" s="56"/>
      <c r="BB301" s="56"/>
      <c r="BC301" s="56"/>
      <c r="BD301" s="56"/>
      <c r="BE301" s="56"/>
      <c r="BF301" s="56"/>
      <c r="BG301" s="56"/>
      <c r="BH301" s="56"/>
      <c r="BI301" s="56"/>
      <c r="BJ301" s="56"/>
      <c r="BK301" s="56"/>
      <c r="BL301" s="56"/>
      <c r="BM301" s="56"/>
      <c r="BN301" s="56"/>
    </row>
    <row r="302" spans="1:66" ht="11.25" customHeight="1">
      <c r="A302" s="220"/>
      <c r="B302" s="38"/>
      <c r="C302" s="205"/>
      <c r="D302" s="208"/>
      <c r="E302" s="57" t="s">
        <v>42</v>
      </c>
      <c r="F302" s="58" t="str">
        <f>IF(D301&lt;&gt;"", VLOOKUP(D301,'Base de Datos'!$A$2:$D1268,3,FALSE()),"")</f>
        <v/>
      </c>
      <c r="G302" s="205"/>
      <c r="H302" s="208"/>
      <c r="I302" s="57" t="s">
        <v>42</v>
      </c>
      <c r="J302" s="58" t="str">
        <f>IF(H301&lt;&gt;"", VLOOKUP(H301,'Base de Datos'!$A$2:$D1268,3,FALSE()),"")</f>
        <v/>
      </c>
      <c r="K302" s="205"/>
      <c r="L302" s="208"/>
      <c r="M302" s="57" t="s">
        <v>42</v>
      </c>
      <c r="N302" s="182" t="str">
        <f>IF(L301&lt;&gt;"", VLOOKUP(L301,'Base de Datos'!$A$2:$D$240,3,FALSE()),"")</f>
        <v/>
      </c>
      <c r="O302" s="43"/>
      <c r="P302" s="1"/>
      <c r="Q302" s="1"/>
      <c r="R302" s="15"/>
      <c r="S302" s="229"/>
      <c r="T302" s="230"/>
      <c r="U302" s="59"/>
      <c r="V302" s="47"/>
      <c r="W302" s="229"/>
      <c r="X302" s="230"/>
      <c r="Y302" s="59"/>
      <c r="Z302" s="47"/>
      <c r="AA302" s="229"/>
      <c r="AB302" s="230"/>
      <c r="AC302" s="59"/>
      <c r="AD302" s="48"/>
      <c r="AE302" s="181"/>
      <c r="AF302" s="181"/>
      <c r="AG302" s="181"/>
      <c r="AH302" s="181"/>
      <c r="AI302" s="181"/>
      <c r="AJ302" s="181"/>
      <c r="AK302" s="181"/>
      <c r="AL302" s="181"/>
      <c r="AM302" s="48"/>
      <c r="AN302" s="53">
        <f>A279</f>
        <v>46303</v>
      </c>
      <c r="AO302" s="54" t="str">
        <f>G280</f>
        <v>Consultorio N° 2</v>
      </c>
      <c r="AP302" s="55">
        <f t="shared" ref="AP302:AQ302" si="213">G313</f>
        <v>0</v>
      </c>
      <c r="AQ302" s="55">
        <f t="shared" si="213"/>
        <v>0</v>
      </c>
      <c r="AR302" s="55">
        <f>Y313</f>
        <v>0</v>
      </c>
      <c r="AS302" s="55">
        <f>W313</f>
        <v>0</v>
      </c>
      <c r="AT302" s="55">
        <f>W314</f>
        <v>0</v>
      </c>
      <c r="AU302" s="55">
        <f>Y314</f>
        <v>0</v>
      </c>
      <c r="AV302" s="55">
        <f>W315</f>
        <v>0</v>
      </c>
      <c r="AW302" s="55">
        <f>Y315</f>
        <v>0</v>
      </c>
      <c r="AX302" s="55">
        <f>Y316</f>
        <v>0</v>
      </c>
      <c r="AY302" s="55">
        <f>J316</f>
        <v>0</v>
      </c>
      <c r="AZ302" s="56"/>
      <c r="BA302" s="56"/>
      <c r="BB302" s="56"/>
      <c r="BC302" s="56"/>
      <c r="BD302" s="56"/>
      <c r="BE302" s="56"/>
      <c r="BF302" s="56"/>
      <c r="BG302" s="56"/>
      <c r="BH302" s="56"/>
      <c r="BI302" s="56"/>
      <c r="BJ302" s="56"/>
      <c r="BK302" s="56"/>
      <c r="BL302" s="56"/>
      <c r="BM302" s="56"/>
      <c r="BN302" s="56"/>
    </row>
    <row r="303" spans="1:66" ht="11.25" customHeight="1">
      <c r="A303" s="220"/>
      <c r="B303" s="38"/>
      <c r="C303" s="205"/>
      <c r="D303" s="208"/>
      <c r="E303" s="57" t="s">
        <v>44</v>
      </c>
      <c r="F303" s="58" t="str">
        <f>IF(D301&lt;&gt;"", VLOOKUP(D301,'Base de Datos'!$A$2:$D1268,4,FALSE()),"")</f>
        <v/>
      </c>
      <c r="G303" s="205"/>
      <c r="H303" s="208"/>
      <c r="I303" s="57" t="s">
        <v>44</v>
      </c>
      <c r="J303" s="58" t="str">
        <f>IF(H301&lt;&gt;"", VLOOKUP(H301,'Base de Datos'!$A$2:$D1268,4,FALSE()),"")</f>
        <v/>
      </c>
      <c r="K303" s="205"/>
      <c r="L303" s="208"/>
      <c r="M303" s="57" t="s">
        <v>44</v>
      </c>
      <c r="N303" s="182" t="str">
        <f>IF(L301&lt;&gt;"", VLOOKUP(L301,'Base de Datos'!$A$2:$D$240,4,FALSE()),"")</f>
        <v/>
      </c>
      <c r="O303" s="1"/>
      <c r="P303" s="1"/>
      <c r="Q303" s="1"/>
      <c r="R303" s="15"/>
      <c r="S303" s="229"/>
      <c r="T303" s="230"/>
      <c r="U303" s="59"/>
      <c r="V303" s="47"/>
      <c r="W303" s="229"/>
      <c r="X303" s="230"/>
      <c r="Y303" s="59"/>
      <c r="Z303" s="47"/>
      <c r="AA303" s="229"/>
      <c r="AB303" s="230"/>
      <c r="AC303" s="59"/>
      <c r="AD303" s="48"/>
      <c r="AE303" s="181"/>
      <c r="AF303" s="181"/>
      <c r="AG303" s="181"/>
      <c r="AH303" s="181"/>
      <c r="AI303" s="181"/>
      <c r="AJ303" s="181"/>
      <c r="AK303" s="181"/>
      <c r="AL303" s="181"/>
      <c r="AM303" s="48"/>
      <c r="AN303" s="53">
        <f>A279</f>
        <v>46303</v>
      </c>
      <c r="AO303" s="54" t="str">
        <f>G280</f>
        <v>Consultorio N° 2</v>
      </c>
      <c r="AP303" s="55">
        <f t="shared" ref="AP303:AQ303" si="214">G317</f>
        <v>0</v>
      </c>
      <c r="AQ303" s="55">
        <f t="shared" si="214"/>
        <v>0</v>
      </c>
      <c r="AR303" s="55">
        <f>Y317</f>
        <v>0</v>
      </c>
      <c r="AS303" s="55">
        <f>W317</f>
        <v>0</v>
      </c>
      <c r="AT303" s="55">
        <f>W318</f>
        <v>0</v>
      </c>
      <c r="AU303" s="55">
        <f>Y318</f>
        <v>0</v>
      </c>
      <c r="AV303" s="55">
        <f>W319</f>
        <v>0</v>
      </c>
      <c r="AW303" s="55">
        <f>Y319</f>
        <v>0</v>
      </c>
      <c r="AX303" s="55">
        <f>Y320</f>
        <v>0</v>
      </c>
      <c r="AY303" s="55">
        <f>J320</f>
        <v>0</v>
      </c>
      <c r="AZ303" s="56"/>
      <c r="BA303" s="56"/>
      <c r="BB303" s="56"/>
      <c r="BC303" s="56"/>
      <c r="BD303" s="56"/>
      <c r="BE303" s="56"/>
      <c r="BF303" s="56"/>
      <c r="BG303" s="56"/>
      <c r="BH303" s="56"/>
      <c r="BI303" s="56"/>
      <c r="BJ303" s="56"/>
      <c r="BK303" s="56"/>
      <c r="BL303" s="56"/>
      <c r="BM303" s="56"/>
      <c r="BN303" s="56"/>
    </row>
    <row r="304" spans="1:66" ht="11.25" customHeight="1">
      <c r="A304" s="221"/>
      <c r="B304" s="38"/>
      <c r="C304" s="206"/>
      <c r="D304" s="209"/>
      <c r="E304" s="85" t="s">
        <v>46</v>
      </c>
      <c r="F304" s="86"/>
      <c r="G304" s="206"/>
      <c r="H304" s="209"/>
      <c r="I304" s="85" t="s">
        <v>46</v>
      </c>
      <c r="J304" s="108"/>
      <c r="K304" s="206"/>
      <c r="L304" s="209"/>
      <c r="M304" s="85" t="s">
        <v>46</v>
      </c>
      <c r="N304" s="108"/>
      <c r="O304" s="43"/>
      <c r="P304" s="1"/>
      <c r="Q304" s="1"/>
      <c r="R304" s="15"/>
      <c r="S304" s="227" t="str">
        <f>IF(OR(S301="Empleado",S301="Familiar"),"Nombre del Empleado","N° Factura")</f>
        <v>N° Factura</v>
      </c>
      <c r="T304" s="228"/>
      <c r="U304" s="89"/>
      <c r="V304" s="47"/>
      <c r="W304" s="227" t="str">
        <f>IF(OR(W301="Empleado",W301="Familiar"),"Nombre del Empleado","N° Factura")</f>
        <v>N° Factura</v>
      </c>
      <c r="X304" s="228"/>
      <c r="Y304" s="89"/>
      <c r="Z304" s="47"/>
      <c r="AA304" s="227" t="str">
        <f>IF(OR(AA301="Empleado",AA301="Familiar"),"Nombre del Empleado","N° Factura")</f>
        <v>N° Factura</v>
      </c>
      <c r="AB304" s="228"/>
      <c r="AC304" s="89"/>
      <c r="AD304" s="48"/>
      <c r="AE304" s="181"/>
      <c r="AF304" s="181"/>
      <c r="AG304" s="181"/>
      <c r="AH304" s="181"/>
      <c r="AI304" s="181"/>
      <c r="AJ304" s="181"/>
      <c r="AK304" s="181"/>
      <c r="AL304" s="181"/>
      <c r="AM304" s="48"/>
      <c r="AN304" s="53">
        <f>A279</f>
        <v>46303</v>
      </c>
      <c r="AO304" s="54" t="str">
        <f>K280</f>
        <v>Consultorio N° 3</v>
      </c>
      <c r="AP304" s="55">
        <f t="shared" ref="AP304:AQ304" si="215">K281</f>
        <v>0</v>
      </c>
      <c r="AQ304" s="55">
        <f t="shared" si="215"/>
        <v>0</v>
      </c>
      <c r="AR304" s="55">
        <f>AC281</f>
        <v>0</v>
      </c>
      <c r="AS304" s="55">
        <f>AA281</f>
        <v>0</v>
      </c>
      <c r="AT304" s="55">
        <f>AA282</f>
        <v>0</v>
      </c>
      <c r="AU304" s="55">
        <f>AC282</f>
        <v>0</v>
      </c>
      <c r="AV304" s="55">
        <f>AA283</f>
        <v>0</v>
      </c>
      <c r="AW304" s="55">
        <f>AC283</f>
        <v>0</v>
      </c>
      <c r="AX304" s="55">
        <f>AC284</f>
        <v>0</v>
      </c>
      <c r="AY304" s="55">
        <f>N284</f>
        <v>0</v>
      </c>
      <c r="AZ304" s="56"/>
      <c r="BA304" s="56"/>
      <c r="BB304" s="56"/>
      <c r="BC304" s="56"/>
      <c r="BD304" s="56"/>
      <c r="BE304" s="56"/>
      <c r="BF304" s="56"/>
      <c r="BG304" s="56"/>
      <c r="BH304" s="56"/>
      <c r="BI304" s="56"/>
      <c r="BJ304" s="56"/>
      <c r="BK304" s="56"/>
      <c r="BL304" s="56"/>
      <c r="BM304" s="56"/>
      <c r="BN304" s="56"/>
    </row>
    <row r="305" spans="1:66" ht="11.25" customHeight="1">
      <c r="A305" s="222">
        <f>A301+$Q$13/1440</f>
        <v>0.58333333333333326</v>
      </c>
      <c r="B305" s="38"/>
      <c r="C305" s="204"/>
      <c r="D305" s="207"/>
      <c r="E305" s="40" t="s">
        <v>36</v>
      </c>
      <c r="F305" s="42" t="str">
        <f>IF(D305&lt;&gt;"", VLOOKUP(D305,'Base de Datos'!$A$2:$D1268,2,FALSE()),"")</f>
        <v/>
      </c>
      <c r="G305" s="204"/>
      <c r="H305" s="216"/>
      <c r="I305" s="40" t="s">
        <v>36</v>
      </c>
      <c r="J305" s="42" t="str">
        <f>IF(H305&lt;&gt;"", VLOOKUP(H305,'Base de Datos'!$A$2:$D1268,2,FALSE()),"")</f>
        <v/>
      </c>
      <c r="K305" s="204"/>
      <c r="L305" s="216"/>
      <c r="M305" s="40" t="s">
        <v>36</v>
      </c>
      <c r="N305" s="42" t="str">
        <f>IF(L305&lt;&gt;"", VLOOKUP(L305,'Base de Datos'!$A$2:$D1268,2,FALSE()),"")</f>
        <v/>
      </c>
      <c r="O305" s="43"/>
      <c r="P305" s="151"/>
      <c r="Q305" s="1"/>
      <c r="R305" s="15"/>
      <c r="S305" s="45"/>
      <c r="T305" s="45" t="s">
        <v>37</v>
      </c>
      <c r="U305" s="46"/>
      <c r="V305" s="47"/>
      <c r="W305" s="45"/>
      <c r="X305" s="45" t="s">
        <v>37</v>
      </c>
      <c r="Y305" s="46"/>
      <c r="Z305" s="47"/>
      <c r="AA305" s="45"/>
      <c r="AB305" s="45" t="s">
        <v>37</v>
      </c>
      <c r="AC305" s="46"/>
      <c r="AD305" s="48"/>
      <c r="AE305" s="181"/>
      <c r="AF305" s="181"/>
      <c r="AG305" s="181"/>
      <c r="AH305" s="181"/>
      <c r="AI305" s="181"/>
      <c r="AJ305" s="181"/>
      <c r="AK305" s="181"/>
      <c r="AL305" s="181"/>
      <c r="AM305" s="48"/>
      <c r="AN305" s="53">
        <f>A279</f>
        <v>46303</v>
      </c>
      <c r="AO305" s="54" t="str">
        <f>K280</f>
        <v>Consultorio N° 3</v>
      </c>
      <c r="AP305" s="55">
        <f t="shared" ref="AP305:AQ305" si="216">K285</f>
        <v>0</v>
      </c>
      <c r="AQ305" s="55">
        <f t="shared" si="216"/>
        <v>0</v>
      </c>
      <c r="AR305" s="55">
        <f>AC285</f>
        <v>0</v>
      </c>
      <c r="AS305" s="55">
        <f>AA285</f>
        <v>0</v>
      </c>
      <c r="AT305" s="55">
        <f>AA286</f>
        <v>0</v>
      </c>
      <c r="AU305" s="55">
        <f>AC286</f>
        <v>0</v>
      </c>
      <c r="AV305" s="55">
        <f>AA287</f>
        <v>0</v>
      </c>
      <c r="AW305" s="55">
        <f>AC287</f>
        <v>0</v>
      </c>
      <c r="AX305" s="55">
        <f>AC288</f>
        <v>0</v>
      </c>
      <c r="AY305" s="55">
        <f>N288</f>
        <v>0</v>
      </c>
      <c r="AZ305" s="56"/>
      <c r="BA305" s="56"/>
      <c r="BB305" s="56"/>
      <c r="BC305" s="56"/>
      <c r="BD305" s="56"/>
      <c r="BE305" s="56"/>
      <c r="BF305" s="56"/>
      <c r="BG305" s="56"/>
      <c r="BH305" s="56"/>
      <c r="BI305" s="56"/>
      <c r="BJ305" s="56"/>
      <c r="BK305" s="56"/>
      <c r="BL305" s="56"/>
      <c r="BM305" s="56"/>
      <c r="BN305" s="56"/>
    </row>
    <row r="306" spans="1:66" ht="11.25" customHeight="1">
      <c r="A306" s="220"/>
      <c r="B306" s="38"/>
      <c r="C306" s="205"/>
      <c r="D306" s="208"/>
      <c r="E306" s="57" t="s">
        <v>42</v>
      </c>
      <c r="F306" s="58" t="str">
        <f>IF(D305&lt;&gt;"", VLOOKUP(D305,'Base de Datos'!$A$2:$D1268,3,FALSE()),"")</f>
        <v/>
      </c>
      <c r="G306" s="205"/>
      <c r="H306" s="208"/>
      <c r="I306" s="57" t="s">
        <v>42</v>
      </c>
      <c r="J306" s="58" t="str">
        <f>IF(H305&lt;&gt;"", VLOOKUP(H305,'Base de Datos'!$A$2:$D1268,3,FALSE()),"")</f>
        <v/>
      </c>
      <c r="K306" s="205"/>
      <c r="L306" s="208"/>
      <c r="M306" s="57" t="s">
        <v>42</v>
      </c>
      <c r="N306" s="58" t="str">
        <f>IF(L305&lt;&gt;"", VLOOKUP(L305,'Base de Datos'!$A$2:$D1268,3,FALSE()),"")</f>
        <v/>
      </c>
      <c r="O306" s="43"/>
      <c r="P306" s="151"/>
      <c r="Q306" s="152"/>
      <c r="R306" s="15"/>
      <c r="S306" s="229"/>
      <c r="T306" s="230"/>
      <c r="U306" s="59"/>
      <c r="V306" s="47"/>
      <c r="W306" s="229"/>
      <c r="X306" s="230"/>
      <c r="Y306" s="59"/>
      <c r="Z306" s="47"/>
      <c r="AA306" s="229"/>
      <c r="AB306" s="230"/>
      <c r="AC306" s="59"/>
      <c r="AD306" s="48"/>
      <c r="AE306" s="181"/>
      <c r="AF306" s="181"/>
      <c r="AG306" s="181"/>
      <c r="AH306" s="181"/>
      <c r="AI306" s="181"/>
      <c r="AJ306" s="181"/>
      <c r="AK306" s="181"/>
      <c r="AL306" s="181"/>
      <c r="AM306" s="48"/>
      <c r="AN306" s="53">
        <f>A279</f>
        <v>46303</v>
      </c>
      <c r="AO306" s="54" t="str">
        <f>K280</f>
        <v>Consultorio N° 3</v>
      </c>
      <c r="AP306" s="55">
        <f t="shared" ref="AP306:AQ306" si="217">K289</f>
        <v>0</v>
      </c>
      <c r="AQ306" s="55">
        <f t="shared" si="217"/>
        <v>0</v>
      </c>
      <c r="AR306" s="55">
        <f>AC289</f>
        <v>0</v>
      </c>
      <c r="AS306" s="55">
        <f>AA289</f>
        <v>0</v>
      </c>
      <c r="AT306" s="55">
        <f>AA290</f>
        <v>0</v>
      </c>
      <c r="AU306" s="55">
        <f>AC290</f>
        <v>0</v>
      </c>
      <c r="AV306" s="55">
        <f>AA291</f>
        <v>0</v>
      </c>
      <c r="AW306" s="55">
        <f>AC291</f>
        <v>0</v>
      </c>
      <c r="AX306" s="55">
        <f>AC292</f>
        <v>0</v>
      </c>
      <c r="AY306" s="55">
        <f>N292</f>
        <v>0</v>
      </c>
      <c r="AZ306" s="56"/>
      <c r="BA306" s="56"/>
      <c r="BB306" s="56"/>
      <c r="BC306" s="56"/>
      <c r="BD306" s="56"/>
      <c r="BE306" s="56"/>
      <c r="BF306" s="56"/>
      <c r="BG306" s="56"/>
      <c r="BH306" s="56"/>
      <c r="BI306" s="56"/>
      <c r="BJ306" s="56"/>
      <c r="BK306" s="56"/>
      <c r="BL306" s="56"/>
      <c r="BM306" s="56"/>
      <c r="BN306" s="56"/>
    </row>
    <row r="307" spans="1:66" ht="11.25" customHeight="1">
      <c r="A307" s="220"/>
      <c r="B307" s="38"/>
      <c r="C307" s="205"/>
      <c r="D307" s="208"/>
      <c r="E307" s="57" t="s">
        <v>44</v>
      </c>
      <c r="F307" s="58" t="str">
        <f>IF(D305&lt;&gt;"", VLOOKUP(D305,'Base de Datos'!$A$2:$D1268,4,FALSE()),"")</f>
        <v/>
      </c>
      <c r="G307" s="205"/>
      <c r="H307" s="208"/>
      <c r="I307" s="57" t="s">
        <v>44</v>
      </c>
      <c r="J307" s="58" t="str">
        <f>IF(H305&lt;&gt;"", VLOOKUP(H305,'Base de Datos'!$A$2:$D1268,4,FALSE()),"")</f>
        <v/>
      </c>
      <c r="K307" s="205"/>
      <c r="L307" s="208"/>
      <c r="M307" s="57" t="s">
        <v>44</v>
      </c>
      <c r="N307" s="58" t="str">
        <f>IF(L305&lt;&gt;"", VLOOKUP(L305,'Base de Datos'!$A$2:$D1268,4,FALSE()),"")</f>
        <v/>
      </c>
      <c r="O307" s="43"/>
      <c r="P307" s="151"/>
      <c r="Q307" s="152"/>
      <c r="R307" s="15"/>
      <c r="S307" s="229"/>
      <c r="T307" s="230"/>
      <c r="U307" s="59"/>
      <c r="V307" s="47"/>
      <c r="W307" s="229"/>
      <c r="X307" s="230"/>
      <c r="Y307" s="59"/>
      <c r="Z307" s="47"/>
      <c r="AA307" s="229"/>
      <c r="AB307" s="230"/>
      <c r="AC307" s="59"/>
      <c r="AD307" s="48"/>
      <c r="AE307" s="181"/>
      <c r="AF307" s="181"/>
      <c r="AG307" s="181"/>
      <c r="AH307" s="181"/>
      <c r="AI307" s="181"/>
      <c r="AJ307" s="181"/>
      <c r="AK307" s="181"/>
      <c r="AL307" s="181"/>
      <c r="AM307" s="48"/>
      <c r="AN307" s="53">
        <f>A279</f>
        <v>46303</v>
      </c>
      <c r="AO307" s="54" t="str">
        <f>K280</f>
        <v>Consultorio N° 3</v>
      </c>
      <c r="AP307" s="55">
        <f t="shared" ref="AP307:AQ307" si="218">K293</f>
        <v>0</v>
      </c>
      <c r="AQ307" s="55">
        <f t="shared" si="218"/>
        <v>0</v>
      </c>
      <c r="AR307" s="55">
        <f>AC293</f>
        <v>0</v>
      </c>
      <c r="AS307" s="55">
        <f>AA293</f>
        <v>0</v>
      </c>
      <c r="AT307" s="55">
        <f>AA294</f>
        <v>0</v>
      </c>
      <c r="AU307" s="55">
        <f>AC294</f>
        <v>0</v>
      </c>
      <c r="AV307" s="55">
        <f>AA295</f>
        <v>0</v>
      </c>
      <c r="AW307" s="55">
        <f>AC295</f>
        <v>0</v>
      </c>
      <c r="AX307" s="55">
        <f>AC296</f>
        <v>0</v>
      </c>
      <c r="AY307" s="55">
        <f>N296</f>
        <v>0</v>
      </c>
      <c r="AZ307" s="56"/>
      <c r="BA307" s="56"/>
      <c r="BB307" s="56"/>
      <c r="BC307" s="56"/>
      <c r="BD307" s="56"/>
      <c r="BE307" s="56"/>
      <c r="BF307" s="56"/>
      <c r="BG307" s="56"/>
      <c r="BH307" s="56"/>
      <c r="BI307" s="56"/>
      <c r="BJ307" s="56"/>
      <c r="BK307" s="56"/>
      <c r="BL307" s="56"/>
      <c r="BM307" s="56"/>
      <c r="BN307" s="56"/>
    </row>
    <row r="308" spans="1:66" ht="11.25" customHeight="1">
      <c r="A308" s="221"/>
      <c r="B308" s="38"/>
      <c r="C308" s="206"/>
      <c r="D308" s="209"/>
      <c r="E308" s="85" t="s">
        <v>46</v>
      </c>
      <c r="F308" s="86"/>
      <c r="G308" s="206"/>
      <c r="H308" s="209"/>
      <c r="I308" s="85" t="s">
        <v>46</v>
      </c>
      <c r="J308" s="108"/>
      <c r="K308" s="206"/>
      <c r="L308" s="209"/>
      <c r="M308" s="85" t="s">
        <v>46</v>
      </c>
      <c r="N308" s="108"/>
      <c r="O308" s="43"/>
      <c r="P308" s="151"/>
      <c r="Q308" s="1"/>
      <c r="R308" s="15"/>
      <c r="S308" s="227" t="str">
        <f>IF(OR(S305="Empleado",S305="Familiar"),"Nombre del Empleado","N° Factura")</f>
        <v>N° Factura</v>
      </c>
      <c r="T308" s="228"/>
      <c r="U308" s="89"/>
      <c r="V308" s="47"/>
      <c r="W308" s="227" t="str">
        <f>IF(OR(W305="Empleado",W305="Familiar"),"Nombre del Empleado","N° Factura")</f>
        <v>N° Factura</v>
      </c>
      <c r="X308" s="228"/>
      <c r="Y308" s="89"/>
      <c r="Z308" s="47"/>
      <c r="AA308" s="227" t="str">
        <f>IF(OR(AA305="Empleado",AA305="Familiar"),"Nombre del Empleado","N° Factura")</f>
        <v>N° Factura</v>
      </c>
      <c r="AB308" s="228"/>
      <c r="AC308" s="89"/>
      <c r="AD308" s="48"/>
      <c r="AE308" s="181"/>
      <c r="AF308" s="181"/>
      <c r="AG308" s="181"/>
      <c r="AH308" s="181"/>
      <c r="AI308" s="181"/>
      <c r="AJ308" s="181"/>
      <c r="AK308" s="181"/>
      <c r="AL308" s="181"/>
      <c r="AM308" s="48"/>
      <c r="AN308" s="53">
        <f>A279</f>
        <v>46303</v>
      </c>
      <c r="AO308" s="54" t="str">
        <f>K280</f>
        <v>Consultorio N° 3</v>
      </c>
      <c r="AP308" s="55">
        <f t="shared" ref="AP308:AQ308" si="219">K297</f>
        <v>0</v>
      </c>
      <c r="AQ308" s="55">
        <f t="shared" si="219"/>
        <v>0</v>
      </c>
      <c r="AR308" s="55">
        <f>AC297</f>
        <v>0</v>
      </c>
      <c r="AS308" s="55">
        <f>AA297</f>
        <v>0</v>
      </c>
      <c r="AT308" s="55">
        <f>AA298</f>
        <v>0</v>
      </c>
      <c r="AU308" s="55">
        <f>AC298</f>
        <v>0</v>
      </c>
      <c r="AV308" s="55">
        <f>AA299</f>
        <v>0</v>
      </c>
      <c r="AW308" s="55">
        <f>AC299</f>
        <v>0</v>
      </c>
      <c r="AX308" s="55">
        <f>AC300</f>
        <v>0</v>
      </c>
      <c r="AY308" s="55">
        <f>N300</f>
        <v>0</v>
      </c>
      <c r="AZ308" s="56"/>
      <c r="BA308" s="56"/>
      <c r="BB308" s="56"/>
      <c r="BC308" s="56"/>
      <c r="BD308" s="56"/>
      <c r="BE308" s="56"/>
      <c r="BF308" s="56"/>
      <c r="BG308" s="56"/>
      <c r="BH308" s="56"/>
      <c r="BI308" s="56"/>
      <c r="BJ308" s="56"/>
      <c r="BK308" s="56"/>
      <c r="BL308" s="56"/>
      <c r="BM308" s="56"/>
      <c r="BN308" s="56"/>
    </row>
    <row r="309" spans="1:66" ht="11.25" customHeight="1">
      <c r="A309" s="222">
        <f>A305+$Q$13/1440</f>
        <v>0.62499999999999989</v>
      </c>
      <c r="B309" s="38"/>
      <c r="C309" s="204"/>
      <c r="D309" s="207"/>
      <c r="E309" s="40" t="s">
        <v>36</v>
      </c>
      <c r="F309" s="42" t="str">
        <f>IF(D309&lt;&gt;"", VLOOKUP(D309,'Base de Datos'!$A$2:$D1268,2,FALSE()),"")</f>
        <v/>
      </c>
      <c r="G309" s="204"/>
      <c r="H309" s="216"/>
      <c r="I309" s="40" t="s">
        <v>36</v>
      </c>
      <c r="J309" s="42" t="str">
        <f>IF(H309&lt;&gt;"", VLOOKUP(H309,'Base de Datos'!$A$2:$D1268,2,FALSE()),"")</f>
        <v/>
      </c>
      <c r="K309" s="204"/>
      <c r="L309" s="216"/>
      <c r="M309" s="40" t="s">
        <v>36</v>
      </c>
      <c r="N309" s="42" t="str">
        <f>IF(L309&lt;&gt;"", VLOOKUP(L309,'Base de Datos'!$A$2:$D1268,2,FALSE()),"")</f>
        <v/>
      </c>
      <c r="O309" s="43"/>
      <c r="P309" s="153"/>
      <c r="Q309" s="154"/>
      <c r="R309" s="15"/>
      <c r="S309" s="45"/>
      <c r="T309" s="45" t="s">
        <v>37</v>
      </c>
      <c r="U309" s="59"/>
      <c r="V309" s="47"/>
      <c r="W309" s="45"/>
      <c r="X309" s="45" t="s">
        <v>37</v>
      </c>
      <c r="Y309" s="46"/>
      <c r="Z309" s="47"/>
      <c r="AA309" s="45"/>
      <c r="AB309" s="45" t="s">
        <v>37</v>
      </c>
      <c r="AC309" s="46"/>
      <c r="AD309" s="48"/>
      <c r="AE309" s="181"/>
      <c r="AF309" s="181"/>
      <c r="AG309" s="181"/>
      <c r="AH309" s="181"/>
      <c r="AI309" s="181"/>
      <c r="AJ309" s="181"/>
      <c r="AK309" s="181"/>
      <c r="AL309" s="181"/>
      <c r="AM309" s="48"/>
      <c r="AN309" s="53">
        <f>A279</f>
        <v>46303</v>
      </c>
      <c r="AO309" s="54" t="str">
        <f>K280</f>
        <v>Consultorio N° 3</v>
      </c>
      <c r="AP309" s="55">
        <f t="shared" ref="AP309:AQ309" si="220">K301</f>
        <v>0</v>
      </c>
      <c r="AQ309" s="55">
        <f t="shared" si="220"/>
        <v>0</v>
      </c>
      <c r="AR309" s="55">
        <f>AC301</f>
        <v>0</v>
      </c>
      <c r="AS309" s="55">
        <f>AA301</f>
        <v>0</v>
      </c>
      <c r="AT309" s="55">
        <f>AA302</f>
        <v>0</v>
      </c>
      <c r="AU309" s="55">
        <f>AC302</f>
        <v>0</v>
      </c>
      <c r="AV309" s="55">
        <f>AA303</f>
        <v>0</v>
      </c>
      <c r="AW309" s="55">
        <f>AC303</f>
        <v>0</v>
      </c>
      <c r="AX309" s="55">
        <f>AC304</f>
        <v>0</v>
      </c>
      <c r="AY309" s="55">
        <f>N304</f>
        <v>0</v>
      </c>
      <c r="AZ309" s="56"/>
      <c r="BA309" s="56"/>
      <c r="BB309" s="56"/>
      <c r="BC309" s="56"/>
      <c r="BD309" s="56"/>
      <c r="BE309" s="56"/>
      <c r="BF309" s="56"/>
      <c r="BG309" s="56"/>
      <c r="BH309" s="56"/>
      <c r="BI309" s="56"/>
      <c r="BJ309" s="56"/>
      <c r="BK309" s="56"/>
      <c r="BL309" s="56"/>
      <c r="BM309" s="56"/>
      <c r="BN309" s="56"/>
    </row>
    <row r="310" spans="1:66" ht="11.25" customHeight="1">
      <c r="A310" s="220"/>
      <c r="B310" s="38"/>
      <c r="C310" s="205"/>
      <c r="D310" s="208"/>
      <c r="E310" s="57" t="s">
        <v>42</v>
      </c>
      <c r="F310" s="58" t="str">
        <f>IF(D309&lt;&gt;"", VLOOKUP(D309,'Base de Datos'!$A$2:$D1268,3,FALSE()),"")</f>
        <v/>
      </c>
      <c r="G310" s="205"/>
      <c r="H310" s="208"/>
      <c r="I310" s="57" t="s">
        <v>42</v>
      </c>
      <c r="J310" s="58" t="str">
        <f>IF(H309&lt;&gt;"", VLOOKUP(H309,'Base de Datos'!$A$2:$D1268,3,FALSE()),"")</f>
        <v/>
      </c>
      <c r="K310" s="205"/>
      <c r="L310" s="208"/>
      <c r="M310" s="57" t="s">
        <v>42</v>
      </c>
      <c r="N310" s="58" t="str">
        <f>IF(L309&lt;&gt;"", VLOOKUP(L309,'Base de Datos'!$A$2:$D1268,3,FALSE()),"")</f>
        <v/>
      </c>
      <c r="O310" s="43"/>
      <c r="P310" s="153"/>
      <c r="Q310" s="154"/>
      <c r="R310" s="15"/>
      <c r="S310" s="229"/>
      <c r="T310" s="230"/>
      <c r="U310" s="59"/>
      <c r="V310" s="47"/>
      <c r="W310" s="229"/>
      <c r="X310" s="230"/>
      <c r="Y310" s="59"/>
      <c r="Z310" s="47"/>
      <c r="AA310" s="229"/>
      <c r="AB310" s="230"/>
      <c r="AC310" s="59"/>
      <c r="AD310" s="48"/>
      <c r="AE310" s="181"/>
      <c r="AF310" s="181"/>
      <c r="AG310" s="181"/>
      <c r="AH310" s="181"/>
      <c r="AI310" s="181"/>
      <c r="AJ310" s="181"/>
      <c r="AK310" s="181"/>
      <c r="AL310" s="181"/>
      <c r="AM310" s="48"/>
      <c r="AN310" s="53">
        <f>A279</f>
        <v>46303</v>
      </c>
      <c r="AO310" s="54" t="str">
        <f>K280</f>
        <v>Consultorio N° 3</v>
      </c>
      <c r="AP310" s="55">
        <f t="shared" ref="AP310:AQ310" si="221">K305</f>
        <v>0</v>
      </c>
      <c r="AQ310" s="55">
        <f t="shared" si="221"/>
        <v>0</v>
      </c>
      <c r="AR310" s="55">
        <f>AC305</f>
        <v>0</v>
      </c>
      <c r="AS310" s="55">
        <f>AA305</f>
        <v>0</v>
      </c>
      <c r="AT310" s="55">
        <f>AA306</f>
        <v>0</v>
      </c>
      <c r="AU310" s="55">
        <f>AC306</f>
        <v>0</v>
      </c>
      <c r="AV310" s="55">
        <f>AA307</f>
        <v>0</v>
      </c>
      <c r="AW310" s="55">
        <f>AC307</f>
        <v>0</v>
      </c>
      <c r="AX310" s="55">
        <f>AC308</f>
        <v>0</v>
      </c>
      <c r="AY310" s="55">
        <f>N308</f>
        <v>0</v>
      </c>
      <c r="AZ310" s="56"/>
      <c r="BA310" s="56"/>
      <c r="BB310" s="56"/>
      <c r="BC310" s="56"/>
      <c r="BD310" s="56"/>
      <c r="BE310" s="56"/>
      <c r="BF310" s="56"/>
      <c r="BG310" s="56"/>
      <c r="BH310" s="56"/>
      <c r="BI310" s="56"/>
      <c r="BJ310" s="56"/>
      <c r="BK310" s="56"/>
      <c r="BL310" s="56"/>
      <c r="BM310" s="56"/>
      <c r="BN310" s="56"/>
    </row>
    <row r="311" spans="1:66" ht="11.25" customHeight="1">
      <c r="A311" s="220"/>
      <c r="B311" s="38"/>
      <c r="C311" s="205"/>
      <c r="D311" s="208"/>
      <c r="E311" s="57" t="s">
        <v>44</v>
      </c>
      <c r="F311" s="58" t="str">
        <f>IF(D309&lt;&gt;"", VLOOKUP(D309,'Base de Datos'!$A$2:$D1268,4,FALSE()),"")</f>
        <v/>
      </c>
      <c r="G311" s="205"/>
      <c r="H311" s="208"/>
      <c r="I311" s="57" t="s">
        <v>44</v>
      </c>
      <c r="J311" s="58" t="str">
        <f>IF(H309&lt;&gt;"", VLOOKUP(H309,'Base de Datos'!$A$2:$D1268,4,FALSE()),"")</f>
        <v/>
      </c>
      <c r="K311" s="205"/>
      <c r="L311" s="208"/>
      <c r="M311" s="57" t="s">
        <v>44</v>
      </c>
      <c r="N311" s="58" t="str">
        <f>IF(L309&lt;&gt;"", VLOOKUP(L309,'Base de Datos'!$A$2:$D1268,4,FALSE()),"")</f>
        <v/>
      </c>
      <c r="O311" s="43"/>
      <c r="P311" s="153"/>
      <c r="Q311" s="154"/>
      <c r="R311" s="15"/>
      <c r="S311" s="229"/>
      <c r="T311" s="230"/>
      <c r="U311" s="59"/>
      <c r="V311" s="47"/>
      <c r="W311" s="229"/>
      <c r="X311" s="230"/>
      <c r="Y311" s="59"/>
      <c r="Z311" s="47"/>
      <c r="AA311" s="229"/>
      <c r="AB311" s="230"/>
      <c r="AC311" s="59"/>
      <c r="AD311" s="48"/>
      <c r="AE311" s="181"/>
      <c r="AF311" s="181"/>
      <c r="AG311" s="181"/>
      <c r="AH311" s="181"/>
      <c r="AI311" s="181"/>
      <c r="AJ311" s="181"/>
      <c r="AK311" s="181"/>
      <c r="AL311" s="181"/>
      <c r="AM311" s="48"/>
      <c r="AN311" s="53">
        <f>A279</f>
        <v>46303</v>
      </c>
      <c r="AO311" s="54" t="str">
        <f>K280</f>
        <v>Consultorio N° 3</v>
      </c>
      <c r="AP311" s="55">
        <f t="shared" ref="AP311:AQ311" si="222">K309</f>
        <v>0</v>
      </c>
      <c r="AQ311" s="55">
        <f t="shared" si="222"/>
        <v>0</v>
      </c>
      <c r="AR311" s="55">
        <f>AC309</f>
        <v>0</v>
      </c>
      <c r="AS311" s="55">
        <f>AA309</f>
        <v>0</v>
      </c>
      <c r="AT311" s="55">
        <f>AA310</f>
        <v>0</v>
      </c>
      <c r="AU311" s="55">
        <f>AC310</f>
        <v>0</v>
      </c>
      <c r="AV311" s="55">
        <f>AA311</f>
        <v>0</v>
      </c>
      <c r="AW311" s="55">
        <f>AC311</f>
        <v>0</v>
      </c>
      <c r="AX311" s="55">
        <f>AC312</f>
        <v>0</v>
      </c>
      <c r="AY311" s="55">
        <f>N312</f>
        <v>0</v>
      </c>
      <c r="AZ311" s="56"/>
      <c r="BA311" s="56"/>
      <c r="BB311" s="56"/>
      <c r="BC311" s="56"/>
      <c r="BD311" s="56"/>
      <c r="BE311" s="56"/>
      <c r="BF311" s="56"/>
      <c r="BG311" s="56"/>
      <c r="BH311" s="56"/>
      <c r="BI311" s="56"/>
      <c r="BJ311" s="56"/>
      <c r="BK311" s="56"/>
      <c r="BL311" s="56"/>
      <c r="BM311" s="56"/>
      <c r="BN311" s="56"/>
    </row>
    <row r="312" spans="1:66" ht="11.25" customHeight="1">
      <c r="A312" s="221"/>
      <c r="B312" s="38"/>
      <c r="C312" s="206"/>
      <c r="D312" s="209"/>
      <c r="E312" s="85" t="s">
        <v>46</v>
      </c>
      <c r="F312" s="86"/>
      <c r="G312" s="206"/>
      <c r="H312" s="209"/>
      <c r="I312" s="85" t="s">
        <v>46</v>
      </c>
      <c r="J312" s="108"/>
      <c r="K312" s="206"/>
      <c r="L312" s="209"/>
      <c r="M312" s="85" t="s">
        <v>46</v>
      </c>
      <c r="N312" s="108"/>
      <c r="O312" s="43"/>
      <c r="P312" s="153"/>
      <c r="Q312" s="154"/>
      <c r="R312" s="15"/>
      <c r="S312" s="227"/>
      <c r="T312" s="228"/>
      <c r="U312" s="89"/>
      <c r="V312" s="47"/>
      <c r="W312" s="227" t="str">
        <f>IF(OR(W309="Empleado",W309="Familiar"),"Nombre del Empleado","N° Factura")</f>
        <v>N° Factura</v>
      </c>
      <c r="X312" s="228"/>
      <c r="Y312" s="89"/>
      <c r="Z312" s="47"/>
      <c r="AA312" s="227" t="str">
        <f>IF(OR(AA309="Empleado",AA309="Familiar"),"Nombre del Empleado","N° Factura")</f>
        <v>N° Factura</v>
      </c>
      <c r="AB312" s="228"/>
      <c r="AC312" s="89"/>
      <c r="AD312" s="48"/>
      <c r="AE312" s="181"/>
      <c r="AF312" s="181"/>
      <c r="AG312" s="181"/>
      <c r="AH312" s="181"/>
      <c r="AI312" s="181"/>
      <c r="AJ312" s="181"/>
      <c r="AK312" s="181"/>
      <c r="AL312" s="181"/>
      <c r="AM312" s="48"/>
      <c r="AN312" s="53">
        <f>A279</f>
        <v>46303</v>
      </c>
      <c r="AO312" s="54" t="str">
        <f>K280</f>
        <v>Consultorio N° 3</v>
      </c>
      <c r="AP312" s="55">
        <f t="shared" ref="AP312:AQ312" si="223">K313</f>
        <v>0</v>
      </c>
      <c r="AQ312" s="55">
        <f t="shared" si="223"/>
        <v>0</v>
      </c>
      <c r="AR312" s="55">
        <f>AC313</f>
        <v>0</v>
      </c>
      <c r="AS312" s="55">
        <f>AA313</f>
        <v>0</v>
      </c>
      <c r="AT312" s="55">
        <f>AA314</f>
        <v>0</v>
      </c>
      <c r="AU312" s="55">
        <f>AC314</f>
        <v>0</v>
      </c>
      <c r="AV312" s="55">
        <f>AA315</f>
        <v>0</v>
      </c>
      <c r="AW312" s="55">
        <f>AC315</f>
        <v>0</v>
      </c>
      <c r="AX312" s="55">
        <f>AC316</f>
        <v>0</v>
      </c>
      <c r="AY312" s="55">
        <f>N316</f>
        <v>0</v>
      </c>
      <c r="AZ312" s="56"/>
      <c r="BA312" s="56"/>
      <c r="BB312" s="56"/>
      <c r="BC312" s="56"/>
      <c r="BD312" s="56"/>
      <c r="BE312" s="56"/>
      <c r="BF312" s="56"/>
      <c r="BG312" s="56"/>
      <c r="BH312" s="56"/>
      <c r="BI312" s="56"/>
      <c r="BJ312" s="56"/>
      <c r="BK312" s="56"/>
      <c r="BL312" s="56"/>
      <c r="BM312" s="56"/>
      <c r="BN312" s="56"/>
    </row>
    <row r="313" spans="1:66" ht="11.25" customHeight="1">
      <c r="A313" s="222">
        <f>A309+$Q$13/1440</f>
        <v>0.66666666666666652</v>
      </c>
      <c r="B313" s="38"/>
      <c r="C313" s="204"/>
      <c r="D313" s="207"/>
      <c r="E313" s="40" t="s">
        <v>36</v>
      </c>
      <c r="F313" s="42" t="str">
        <f>IF(D313&lt;&gt;"", VLOOKUP(D313,'Base de Datos'!$A$2:$D1268,2,FALSE()),"")</f>
        <v/>
      </c>
      <c r="G313" s="204"/>
      <c r="H313" s="216"/>
      <c r="I313" s="40" t="s">
        <v>36</v>
      </c>
      <c r="J313" s="42" t="str">
        <f>IF(H313&lt;&gt;"", VLOOKUP(H313,'Base de Datos'!$A$2:$D1268,2,FALSE()),"")</f>
        <v/>
      </c>
      <c r="K313" s="204"/>
      <c r="L313" s="216"/>
      <c r="M313" s="40" t="s">
        <v>36</v>
      </c>
      <c r="N313" s="42" t="str">
        <f>IF(L313&lt;&gt;"", VLOOKUP(L313,'Base de Datos'!$A$2:$D1268,2,FALSE()),"")</f>
        <v/>
      </c>
      <c r="O313" s="43"/>
      <c r="P313" s="3"/>
      <c r="Q313" s="3"/>
      <c r="R313" s="15"/>
      <c r="S313" s="45"/>
      <c r="T313" s="45" t="s">
        <v>37</v>
      </c>
      <c r="U313" s="46"/>
      <c r="V313" s="47"/>
      <c r="W313" s="45"/>
      <c r="X313" s="45" t="s">
        <v>37</v>
      </c>
      <c r="Y313" s="46"/>
      <c r="Z313" s="47"/>
      <c r="AA313" s="45"/>
      <c r="AB313" s="45" t="s">
        <v>37</v>
      </c>
      <c r="AC313" s="46"/>
      <c r="AD313" s="48"/>
      <c r="AE313" s="181"/>
      <c r="AF313" s="181"/>
      <c r="AG313" s="181"/>
      <c r="AH313" s="181"/>
      <c r="AI313" s="181"/>
      <c r="AJ313" s="181"/>
      <c r="AK313" s="181"/>
      <c r="AL313" s="181"/>
      <c r="AM313" s="48"/>
      <c r="AN313" s="53">
        <f>A279</f>
        <v>46303</v>
      </c>
      <c r="AO313" s="54" t="str">
        <f>K280</f>
        <v>Consultorio N° 3</v>
      </c>
      <c r="AP313" s="55">
        <f t="shared" ref="AP313:AQ313" si="224">K317</f>
        <v>0</v>
      </c>
      <c r="AQ313" s="55">
        <f t="shared" si="224"/>
        <v>0</v>
      </c>
      <c r="AR313" s="55">
        <f>AC317</f>
        <v>0</v>
      </c>
      <c r="AS313" s="55">
        <f>AA317</f>
        <v>0</v>
      </c>
      <c r="AT313" s="55">
        <f>AA318</f>
        <v>0</v>
      </c>
      <c r="AU313" s="55">
        <f>AC318</f>
        <v>0</v>
      </c>
      <c r="AV313" s="55">
        <f>AA319</f>
        <v>0</v>
      </c>
      <c r="AW313" s="55">
        <f>AC319</f>
        <v>0</v>
      </c>
      <c r="AX313" s="55">
        <f>AC320</f>
        <v>0</v>
      </c>
      <c r="AY313" s="55">
        <f>N320</f>
        <v>0</v>
      </c>
      <c r="AZ313" s="56"/>
      <c r="BA313" s="56"/>
      <c r="BB313" s="56"/>
      <c r="BC313" s="56"/>
      <c r="BD313" s="56"/>
      <c r="BE313" s="56"/>
      <c r="BF313" s="56"/>
      <c r="BG313" s="56"/>
      <c r="BH313" s="56"/>
      <c r="BI313" s="56"/>
      <c r="BJ313" s="56"/>
      <c r="BK313" s="56"/>
      <c r="BL313" s="56"/>
      <c r="BM313" s="56"/>
      <c r="BN313" s="56"/>
    </row>
    <row r="314" spans="1:66" ht="11.25" customHeight="1">
      <c r="A314" s="220"/>
      <c r="B314" s="38"/>
      <c r="C314" s="205"/>
      <c r="D314" s="208"/>
      <c r="E314" s="57" t="s">
        <v>42</v>
      </c>
      <c r="F314" s="58" t="str">
        <f>IF(D313&lt;&gt;"", VLOOKUP(D313,'Base de Datos'!$A$2:$D1268,3,FALSE()),"")</f>
        <v/>
      </c>
      <c r="G314" s="205"/>
      <c r="H314" s="208"/>
      <c r="I314" s="57" t="s">
        <v>42</v>
      </c>
      <c r="J314" s="58" t="str">
        <f>IF(H313&lt;&gt;"", VLOOKUP(H313,'Base de Datos'!$A$2:$D1268,3,FALSE()),"")</f>
        <v/>
      </c>
      <c r="K314" s="205"/>
      <c r="L314" s="208"/>
      <c r="M314" s="57" t="s">
        <v>42</v>
      </c>
      <c r="N314" s="58" t="str">
        <f>IF(L313&lt;&gt;"", VLOOKUP(L313,'Base de Datos'!$A$2:$D1268,3,FALSE()),"")</f>
        <v/>
      </c>
      <c r="O314" s="43"/>
      <c r="P314" s="3"/>
      <c r="Q314" s="3"/>
      <c r="R314" s="15"/>
      <c r="S314" s="229"/>
      <c r="T314" s="230"/>
      <c r="U314" s="59"/>
      <c r="V314" s="47"/>
      <c r="W314" s="229"/>
      <c r="X314" s="230"/>
      <c r="Y314" s="59"/>
      <c r="Z314" s="47"/>
      <c r="AA314" s="229"/>
      <c r="AB314" s="230"/>
      <c r="AC314" s="59"/>
      <c r="AD314" s="48"/>
      <c r="AE314" s="235">
        <f>A279</f>
        <v>46303</v>
      </c>
      <c r="AF314" s="236"/>
      <c r="AG314" s="236"/>
      <c r="AH314" s="236"/>
      <c r="AI314" s="236"/>
      <c r="AJ314" s="236"/>
      <c r="AK314" s="236"/>
      <c r="AL314" s="237"/>
      <c r="AM314" s="48"/>
      <c r="AN314" s="155">
        <f>A279</f>
        <v>46303</v>
      </c>
      <c r="AO314" s="156" t="str">
        <f>K280</f>
        <v>Consultorio N° 3</v>
      </c>
      <c r="AP314" s="156">
        <f t="shared" ref="AP314:AQ314" si="225">K321</f>
        <v>0</v>
      </c>
      <c r="AQ314" s="156">
        <f t="shared" si="225"/>
        <v>0</v>
      </c>
      <c r="AR314" s="156">
        <f>AC321</f>
        <v>0</v>
      </c>
      <c r="AS314" s="156">
        <f>AA321</f>
        <v>0</v>
      </c>
      <c r="AT314" s="156">
        <f>AA322</f>
        <v>0</v>
      </c>
      <c r="AU314" s="156">
        <f>AC322</f>
        <v>0</v>
      </c>
      <c r="AV314" s="156">
        <f>AA323</f>
        <v>0</v>
      </c>
      <c r="AW314" s="156">
        <f>AC323</f>
        <v>0</v>
      </c>
      <c r="AX314" s="156">
        <f>AC324</f>
        <v>0</v>
      </c>
      <c r="AY314" s="156">
        <f>N324</f>
        <v>0</v>
      </c>
      <c r="AZ314" s="48"/>
      <c r="BA314" s="48"/>
      <c r="BB314" s="48"/>
      <c r="BC314" s="48"/>
      <c r="BD314" s="48"/>
      <c r="BE314" s="48"/>
      <c r="BF314" s="48"/>
      <c r="BG314" s="48"/>
      <c r="BH314" s="48"/>
      <c r="BI314" s="48"/>
      <c r="BJ314" s="48"/>
      <c r="BK314" s="48"/>
      <c r="BL314" s="48"/>
      <c r="BM314" s="48"/>
      <c r="BN314" s="48"/>
    </row>
    <row r="315" spans="1:66" ht="11.25" customHeight="1">
      <c r="A315" s="220"/>
      <c r="B315" s="38"/>
      <c r="C315" s="205"/>
      <c r="D315" s="208"/>
      <c r="E315" s="57" t="s">
        <v>44</v>
      </c>
      <c r="F315" s="58" t="str">
        <f>IF(D313&lt;&gt;"", VLOOKUP(D313,'Base de Datos'!$A$2:$D1268,4,FALSE()),"")</f>
        <v/>
      </c>
      <c r="G315" s="205"/>
      <c r="H315" s="208"/>
      <c r="I315" s="57" t="s">
        <v>44</v>
      </c>
      <c r="J315" s="58" t="str">
        <f>IF(H313&lt;&gt;"", VLOOKUP(H313,'Base de Datos'!$A$2:$D1268,4,FALSE()),"")</f>
        <v/>
      </c>
      <c r="K315" s="205"/>
      <c r="L315" s="208"/>
      <c r="M315" s="57" t="s">
        <v>44</v>
      </c>
      <c r="N315" s="58" t="str">
        <f>IF(L313&lt;&gt;"", VLOOKUP(L313,'Base de Datos'!$A$2:$D1268,4,FALSE()),"")</f>
        <v/>
      </c>
      <c r="O315" s="43"/>
      <c r="P315" s="3"/>
      <c r="Q315" s="3"/>
      <c r="R315" s="15"/>
      <c r="S315" s="229"/>
      <c r="T315" s="230"/>
      <c r="U315" s="59"/>
      <c r="V315" s="47"/>
      <c r="W315" s="229"/>
      <c r="X315" s="230"/>
      <c r="Y315" s="59"/>
      <c r="Z315" s="47"/>
      <c r="AA315" s="229"/>
      <c r="AB315" s="230"/>
      <c r="AC315" s="59"/>
      <c r="AD315" s="48"/>
      <c r="AE315" s="238" t="s">
        <v>20</v>
      </c>
      <c r="AF315" s="239"/>
      <c r="AG315" s="157" t="s">
        <v>21</v>
      </c>
      <c r="AH315" s="158" t="s">
        <v>22</v>
      </c>
      <c r="AI315" s="159" t="s">
        <v>23</v>
      </c>
      <c r="AJ315" s="159" t="s">
        <v>24</v>
      </c>
      <c r="AK315" s="159" t="s">
        <v>25</v>
      </c>
      <c r="AL315" s="160" t="s">
        <v>26</v>
      </c>
      <c r="AM315" s="48"/>
      <c r="AN315" s="155">
        <f>A279</f>
        <v>46303</v>
      </c>
      <c r="AO315" s="156" t="str">
        <f>K280</f>
        <v>Consultorio N° 3</v>
      </c>
      <c r="AP315" s="156">
        <f t="shared" ref="AP315:AQ315" si="226">K325</f>
        <v>0</v>
      </c>
      <c r="AQ315" s="156">
        <f t="shared" si="226"/>
        <v>0</v>
      </c>
      <c r="AR315" s="156">
        <f>AC325</f>
        <v>0</v>
      </c>
      <c r="AS315" s="156">
        <f>AA325</f>
        <v>0</v>
      </c>
      <c r="AT315" s="156">
        <f>AA326</f>
        <v>0</v>
      </c>
      <c r="AU315" s="156">
        <f>AC326</f>
        <v>0</v>
      </c>
      <c r="AV315" s="156">
        <f>AA327</f>
        <v>0</v>
      </c>
      <c r="AW315" s="156">
        <f>AC327</f>
        <v>0</v>
      </c>
      <c r="AX315" s="156">
        <f>AC328</f>
        <v>0</v>
      </c>
      <c r="AY315" s="156">
        <f>N328</f>
        <v>0</v>
      </c>
      <c r="AZ315" s="48"/>
      <c r="BA315" s="48"/>
      <c r="BB315" s="48"/>
      <c r="BC315" s="48"/>
      <c r="BD315" s="48"/>
      <c r="BE315" s="48"/>
      <c r="BF315" s="48"/>
      <c r="BG315" s="48"/>
      <c r="BH315" s="48"/>
      <c r="BI315" s="48"/>
      <c r="BJ315" s="48"/>
      <c r="BK315" s="48"/>
      <c r="BL315" s="48"/>
      <c r="BM315" s="48"/>
      <c r="BN315" s="48"/>
    </row>
    <row r="316" spans="1:66" ht="11.25" customHeight="1">
      <c r="A316" s="221"/>
      <c r="B316" s="38"/>
      <c r="C316" s="206"/>
      <c r="D316" s="209"/>
      <c r="E316" s="85" t="s">
        <v>46</v>
      </c>
      <c r="F316" s="86"/>
      <c r="G316" s="206"/>
      <c r="H316" s="209"/>
      <c r="I316" s="85" t="s">
        <v>46</v>
      </c>
      <c r="J316" s="108"/>
      <c r="K316" s="206"/>
      <c r="L316" s="209"/>
      <c r="M316" s="85" t="s">
        <v>46</v>
      </c>
      <c r="N316" s="108"/>
      <c r="O316" s="43"/>
      <c r="P316" s="3"/>
      <c r="Q316" s="3"/>
      <c r="R316" s="15"/>
      <c r="S316" s="227" t="str">
        <f>IF(OR(S313="Empleado",S313="Familiar"),"Nombre del Empleado","N° Factura")</f>
        <v>N° Factura</v>
      </c>
      <c r="T316" s="228"/>
      <c r="U316" s="89"/>
      <c r="V316" s="47"/>
      <c r="W316" s="227" t="str">
        <f>IF(OR(W313="Empleado",W313="Familiar"),"Nombre del Empleado","N° Factura")</f>
        <v>N° Factura</v>
      </c>
      <c r="X316" s="228"/>
      <c r="Y316" s="89"/>
      <c r="Z316" s="47"/>
      <c r="AA316" s="227" t="str">
        <f>IF(OR(AA313="Empleado",AA313="Familiar"),"Nombre del Empleado","N° Factura")</f>
        <v>N° Factura</v>
      </c>
      <c r="AB316" s="228"/>
      <c r="AC316" s="89"/>
      <c r="AD316" s="48"/>
      <c r="AE316" s="240" t="s">
        <v>38</v>
      </c>
      <c r="AF316" s="230"/>
      <c r="AG316" s="161">
        <f t="array" aca="1" ref="AG316" ca="1">COUNTIFS(AP281:AP321, "💲", AY281:AY321, INDIRECT("AE" &amp; ROW())) + COUNTIFS(AP281:AP321, "📦", AY281:AY321, INDIRECT("AE" &amp; ROW())) + COUNTIFS(AP281:AP321, "✅", AY281:AY321, INDIRECT("AE" &amp; ROW()))</f>
        <v>0</v>
      </c>
      <c r="AH316" s="162">
        <f t="array" aca="1" ref="AH316" ca="1">COUNTIFS(AP281:AP321, "💲", AY281:AY321, INDIRECT("AE" &amp; ROW())) + COUNTIFS(AP281:AP321, "📦", AY281:AY321, INDIRECT("AE" &amp; ROW()))</f>
        <v>0</v>
      </c>
      <c r="AI316" s="139">
        <f t="array" aca="1" ref="AI316" ca="1">SUMIFS(AR281:AR321, AY281:AY321, INDIRECT("AE" &amp; ROW()), AP281:AP321, "💲") + SUMIFS(AR281:AR321, AY281:AY321, INDIRECT("AE" &amp; ROW()), AP281:AP321, "📦")</f>
        <v>0</v>
      </c>
      <c r="AJ316" s="139">
        <f t="array" aca="1" ref="AJ316" ca="1">(
    SUMIFS(AR281:AR321, AY281:AY321, INDIRECT("AE" &amp; ROW()), AP281:AP321, "💲") +
    SUMIFS(AR281:AR321, AY281:AY321, INDIRECT("AE" &amp; ROW()), AP281:AP321, "📦")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
        SUMIFS(AR281:AR321, AY281:AY321, INDIRECT("AE" &amp; ROW()), AP281:AP321, "💲", AS281:AS321, "Familiar") +
        SUMIFS(AR281:AR321, AY281:AY321, INDIRECT("AE" &amp; ROW()), AP281:AP321, "📦", AS281:AS321, "Familiar")
    ) / 2
)  -
(
    (
        SUMIFS(AR281:AR321, AY281:AY321, INDIRECT("AE" &amp; ROW()), AP281:AP321, "💲", AS281:AS321, "Exonerado ADH") +
        SUMIFS(AR281:AR321, AY281:AY321, INDIRECT("AE" &amp; ROW()), AP281:AP321, "📦", AS281:AS321, "Exonerado ADH")
    ) / 2
)  -
(
    (
        SUMIFS(AR281:AR321, AY281:AY321, INDIRECT("AE" &amp; ROW()), AP281:AP321, "💲", AS281:AS321, "Exonerado Doctor") +
        SUMIFS(AR281:AR321, AY281:AY321, INDIRECT("AE" &amp; ROW()), AP281:AP321, "📦", AS281:AS321, "Exonerado Doctor")
    ) / 2
)</f>
        <v>0</v>
      </c>
      <c r="AK316" s="139">
        <f t="array" aca="1" ref="AK316" ca="1">(
    SUMIFS(AR281:AR321, AY281:AY321, INDIRECT("AE" &amp; ROW()), AP281:AP321, "💲") +
    SUMIFS(AR281:AR321, AY281:AY321, INDIRECT("AE" &amp; ROW()), AP281:AP321, "📦")
) -
(
    SUMIFS(AR281:AR321, AY281:AY321, INDIRECT("AE" &amp; ROW()), AP281:AP321, "💲", AS281:AS321, "Familiar") +
    SUMIFS(AR281:AR321, AY281:AY321, INDIRECT("AE" &amp; ROW()), AP281:AP321, "📦", AS281:AS321, "Familiar")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SUMIFS(AR281:AR321, AY281:AY321, INDIRECT("AE" &amp; ROW()), AP281:AP321, "💲", AS281:AS321, "Exonerado ADH") +
    SUMIFS(AR281:AR321, AY281:AY321, INDIRECT("AE" &amp; ROW()), AP281:AP321, "📦", AS281:AS321, "Exonerado ADH")
) -
(
    (
        SUMIFS(AR281:AR321, AY281:AY321, INDIRECT("AE" &amp; ROW()), AP281:AP321, "💲", AS281:AS321, "Exonerado Doctor") +
        SUMIFS(AR281:AR321, AY281:AY321, INDIRECT("AE" &amp; ROW()), AP281:AP321, "📦", AS281:AS321, "Exonerado Doctor")
    ) / 2
) -
(
    (
        SUMIFS(AR281:AR321, AY281:AY321, INDIRECT("AE" &amp; ROW()), AP281:AP321, "💲", AS281:AS321, "") +
        SUMIFS(AR281:AR321, AY281:AY321, INDIRECT("AE" &amp; ROW()), AP281:AP321, "📦", AS281:AS321, "")
    ) / 2
)</f>
        <v>0</v>
      </c>
      <c r="AL316" s="140">
        <f t="array" aca="1" ref="AL316" ca="1">(
    SUMIFS(AR281:AR321, AY281:AY321, INDIRECT("AE" &amp; ROW()), AP281:AP321, "💲") +
    SUMIFS(AR281:AR321, AY281:AY321, INDIRECT("AE" &amp; ROW()), AP281:AP321, "📦")
) -
(
    (
        SUMIFS(AR281:AR321, AY281:AY321, INDIRECT("AE" &amp; ROW()), AP281:AP321, "💲", AS281:AS321, "Familiar") +
        SUMIFS(AR281:AR321, AY281:AY321, INDIRECT("AE" &amp; ROW()), AP281:AP321, "📦", AS281:AS321, "Familiar")
    ) / 2
) -
(
    (
        SUMIFS(AR281:AR321, AY281:AY321, INDIRECT("AE" &amp; ROW()), AP281:AP321, "💲", AS281:AS321, "Participante") +
        SUMIFS(AR281:AR321, AY281:AY321, INDIRECT("AE" &amp; ROW()), AP281:AP321, "📦", AS281:AS321, "Participante")
    ) / 2
) -
(
    (
        SUMIFS(AR281:AR321, AY281:AY321, INDIRECT("AE" &amp; ROW()), AP281:AP321, "💲", AS281:AS321, "Empleado") +
        SUMIFS(AR281:AR321, AY281:AY321, INDIRECT("AE" &amp; ROW()), AP281:AP321, "📦", AS281:AS321, "Empleado")
    ) / 2
) -
(
    (
        SUMIFS(AR281:AR321, AY281:AY321, INDIRECT("AE" &amp; ROW()), AP281:AP321, "💲", AS281:AS321, "Exonerado ADH") +
        SUMIFS(AR281:AR321, AY281:AY321, INDIRECT("AE" &amp; ROW()), AP281:AP321, "📦", AS281:AS321, "Exonerado ADH")
    ) / 2
) -
(
    SUMIFS(AR281:AR321, AY281:AY321, INDIRECT("AE" &amp; ROW()), AP281:AP321, "💲", AS281:AS321, "Exonerado Doctor") +
    SUMIFS(AR281:AR321, AY281:AY321, INDIRECT("AE" &amp; ROW()), AP281:AP321, "📦", AS281:AS321, "Exonerado Doctor")
) -
(
    (
        SUMIFS(AR281:AR321, AY281:AY321, INDIRECT("AE" &amp; ROW()), AP281:AP321, "💲", AS281:AS321, "") +
        SUMIFS(AR281:AR321, AY281:AY321, INDIRECT("AE" &amp; ROW()), AP281:AP321, "📦", AS281:AS321, "")
    ) / 2
)</f>
        <v>0</v>
      </c>
      <c r="AM316" s="48"/>
      <c r="AN316" s="155">
        <f>A279</f>
        <v>46303</v>
      </c>
      <c r="AO316" s="156" t="str">
        <f>K280</f>
        <v>Consultorio N° 3</v>
      </c>
      <c r="AP316" s="156">
        <f t="shared" ref="AP316:AQ316" si="227">K329</f>
        <v>0</v>
      </c>
      <c r="AQ316" s="156">
        <f t="shared" si="227"/>
        <v>0</v>
      </c>
      <c r="AR316" s="156">
        <f>AC329</f>
        <v>0</v>
      </c>
      <c r="AS316" s="156">
        <f>AA329</f>
        <v>0</v>
      </c>
      <c r="AT316" s="156">
        <f>AA330</f>
        <v>0</v>
      </c>
      <c r="AU316" s="156">
        <f>AC330</f>
        <v>0</v>
      </c>
      <c r="AV316" s="156">
        <f>AA331</f>
        <v>0</v>
      </c>
      <c r="AW316" s="156">
        <f>AC331</f>
        <v>0</v>
      </c>
      <c r="AX316" s="156">
        <f>AC332</f>
        <v>0</v>
      </c>
      <c r="AY316" s="156">
        <f>N332</f>
        <v>0</v>
      </c>
      <c r="AZ316" s="48"/>
      <c r="BA316" s="48"/>
      <c r="BB316" s="48"/>
      <c r="BC316" s="48"/>
      <c r="BD316" s="48"/>
      <c r="BE316" s="48"/>
      <c r="BF316" s="48"/>
      <c r="BG316" s="48"/>
      <c r="BH316" s="48"/>
      <c r="BI316" s="48"/>
      <c r="BJ316" s="48"/>
      <c r="BK316" s="48"/>
      <c r="BL316" s="48"/>
      <c r="BM316" s="48"/>
      <c r="BN316" s="48"/>
    </row>
    <row r="317" spans="1:66" ht="11.25" customHeight="1">
      <c r="A317" s="222">
        <f>A313+$Q$13/1440</f>
        <v>0.70833333333333315</v>
      </c>
      <c r="B317" s="38"/>
      <c r="C317" s="204"/>
      <c r="D317" s="207"/>
      <c r="E317" s="40" t="s">
        <v>36</v>
      </c>
      <c r="F317" s="42" t="str">
        <f>IF(D317&lt;&gt;"", VLOOKUP(D317,'Base de Datos'!$A$2:$D1268,2,FALSE()),"")</f>
        <v/>
      </c>
      <c r="G317" s="204"/>
      <c r="H317" s="216"/>
      <c r="I317" s="40" t="s">
        <v>36</v>
      </c>
      <c r="J317" s="42" t="str">
        <f>IF(H317&lt;&gt;"", VLOOKUP(H317,'Base de Datos'!$A$2:$D1268,2,FALSE()),"")</f>
        <v/>
      </c>
      <c r="K317" s="204"/>
      <c r="L317" s="216"/>
      <c r="M317" s="40" t="s">
        <v>36</v>
      </c>
      <c r="N317" s="42" t="str">
        <f>IF(L317&lt;&gt;"", VLOOKUP(L317,'Base de Datos'!$A$2:$D1268,2,FALSE()),"")</f>
        <v/>
      </c>
      <c r="O317" s="43"/>
      <c r="P317" s="163"/>
      <c r="Q317" s="3"/>
      <c r="R317" s="15"/>
      <c r="S317" s="45"/>
      <c r="T317" s="45" t="s">
        <v>37</v>
      </c>
      <c r="U317" s="46"/>
      <c r="V317" s="47"/>
      <c r="W317" s="45"/>
      <c r="X317" s="45" t="s">
        <v>37</v>
      </c>
      <c r="Y317" s="46"/>
      <c r="Z317" s="47"/>
      <c r="AA317" s="45"/>
      <c r="AB317" s="45" t="s">
        <v>37</v>
      </c>
      <c r="AC317" s="46"/>
      <c r="AD317" s="48"/>
      <c r="AE317" s="240" t="s">
        <v>43</v>
      </c>
      <c r="AF317" s="230"/>
      <c r="AG317" s="161">
        <f t="array" aca="1" ref="AG317" ca="1">COUNTIFS(AP281:AP321, "💲", AY281:AY321, INDIRECT("AE" &amp; ROW())) + COUNTIFS(AP281:AP321, "📦", AY281:AY321, INDIRECT("AE" &amp; ROW())) + COUNTIFS(AP281:AP321, "✅", AY281:AY321, INDIRECT("AE" &amp; ROW()))</f>
        <v>0</v>
      </c>
      <c r="AH317" s="162">
        <f t="array" aca="1" ref="AH317" ca="1">COUNTIFS(AP281:AP321, "💲", AY281:AY321, INDIRECT("AE" &amp; ROW())) + COUNTIFS(AP281:AP321, "📦", AY281:AY321, INDIRECT("AE" &amp; ROW()))</f>
        <v>0</v>
      </c>
      <c r="AI317" s="139">
        <f t="array" aca="1" ref="AI317" ca="1">SUMIFS(AR281:AR321, AY281:AY321, INDIRECT("AE" &amp; ROW()), AP281:AP321, "💲") + SUMIFS(AR281:AR321, AY281:AY321, INDIRECT("AE" &amp; ROW()), AP281:AP321, "📦")</f>
        <v>0</v>
      </c>
      <c r="AJ317" s="139">
        <f t="array" aca="1" ref="AJ317" ca="1">(
    SUMIFS(AR281:AR321, AY281:AY321, INDIRECT("AE" &amp; ROW()), AP281:AP321, "💲") +
    SUMIFS(AR281:AR321, AY281:AY321, INDIRECT("AE" &amp; ROW()), AP281:AP321, "📦")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
        SUMIFS(AR281:AR321, AY281:AY321, INDIRECT("AE" &amp; ROW()), AP281:AP321, "💲", AS281:AS321, "Familiar") +
        SUMIFS(AR281:AR321, AY281:AY321, INDIRECT("AE" &amp; ROW()), AP281:AP321, "📦", AS281:AS321, "Familiar")
    ) / 2
)  -
(
    (
        SUMIFS(AR281:AR321, AY281:AY321, INDIRECT("AE" &amp; ROW()), AP281:AP321, "💲", AS281:AS321, "Exonerado ADH") +
        SUMIFS(AR281:AR321, AY281:AY321, INDIRECT("AE" &amp; ROW()), AP281:AP321, "📦", AS281:AS321, "Exonerado ADH")
    ) / 2
)  -
(
    (
        SUMIFS(AR281:AR321, AY281:AY321, INDIRECT("AE" &amp; ROW()), AP281:AP321, "💲", AS281:AS321, "Exonerado Doctor") +
        SUMIFS(AR281:AR321, AY281:AY321, INDIRECT("AE" &amp; ROW()), AP281:AP321, "📦", AS281:AS321, "Exonerado Doctor")
    ) / 2
)</f>
        <v>0</v>
      </c>
      <c r="AK317" s="139">
        <f t="array" aca="1" ref="AK317" ca="1">(
    SUMIFS(AR281:AR321, AY281:AY321, INDIRECT("AE" &amp; ROW()), AP281:AP321, "💲") +
    SUMIFS(AR281:AR321, AY281:AY321, INDIRECT("AE" &amp; ROW()), AP281:AP321, "📦")
) -
(
    SUMIFS(AR281:AR321, AY281:AY321, INDIRECT("AE" &amp; ROW()), AP281:AP321, "💲", AS281:AS321, "Familiar") +
    SUMIFS(AR281:AR321, AY281:AY321, INDIRECT("AE" &amp; ROW()), AP281:AP321, "📦", AS281:AS321, "Familiar")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SUMIFS(AR281:AR321, AY281:AY321, INDIRECT("AE" &amp; ROW()), AP281:AP321, "💲", AS281:AS321, "Exonerado ADH") +
    SUMIFS(AR281:AR321, AY281:AY321, INDIRECT("AE" &amp; ROW()), AP281:AP321, "📦", AS281:AS321, "Exonerado ADH")
) -
(
    (
        SUMIFS(AR281:AR321, AY281:AY321, INDIRECT("AE" &amp; ROW()), AP281:AP321, "💲", AS281:AS321, "Exonerado Doctor") +
        SUMIFS(AR281:AR321, AY281:AY321, INDIRECT("AE" &amp; ROW()), AP281:AP321, "📦", AS281:AS321, "Exonerado Doctor")
    ) / 2
) -
(
    (
        SUMIFS(AR281:AR321, AY281:AY321, INDIRECT("AE" &amp; ROW()), AP281:AP321, "💲", AS281:AS321, "") +
        SUMIFS(AR281:AR321, AY281:AY321, INDIRECT("AE" &amp; ROW()), AP281:AP321, "📦", AS281:AS321, "")
    ) / 2
)</f>
        <v>0</v>
      </c>
      <c r="AL317" s="140">
        <f t="array" aca="1" ref="AL317" ca="1">(
    SUMIFS(AR281:AR321, AY281:AY321, INDIRECT("AE" &amp; ROW()), AP281:AP321, "💲") +
    SUMIFS(AR281:AR321, AY281:AY321, INDIRECT("AE" &amp; ROW()), AP281:AP321, "📦")
) -
(
    (
        SUMIFS(AR281:AR321, AY281:AY321, INDIRECT("AE" &amp; ROW()), AP281:AP321, "💲", AS281:AS321, "Familiar") +
        SUMIFS(AR281:AR321, AY281:AY321, INDIRECT("AE" &amp; ROW()), AP281:AP321, "📦", AS281:AS321, "Familiar")
    ) / 2
) -
(
    (
        SUMIFS(AR281:AR321, AY281:AY321, INDIRECT("AE" &amp; ROW()), AP281:AP321, "💲", AS281:AS321, "Participante") +
        SUMIFS(AR281:AR321, AY281:AY321, INDIRECT("AE" &amp; ROW()), AP281:AP321, "📦", AS281:AS321, "Participante")
    ) / 2
) -
(
    (
        SUMIFS(AR281:AR321, AY281:AY321, INDIRECT("AE" &amp; ROW()), AP281:AP321, "💲", AS281:AS321, "Empleado") +
        SUMIFS(AR281:AR321, AY281:AY321, INDIRECT("AE" &amp; ROW()), AP281:AP321, "📦", AS281:AS321, "Empleado")
    ) / 2
) -
(
    (
        SUMIFS(AR281:AR321, AY281:AY321, INDIRECT("AE" &amp; ROW()), AP281:AP321, "💲", AS281:AS321, "Exonerado ADH") +
        SUMIFS(AR281:AR321, AY281:AY321, INDIRECT("AE" &amp; ROW()), AP281:AP321, "📦", AS281:AS321, "Exonerado ADH")
    ) / 2
) -
(
    SUMIFS(AR281:AR321, AY281:AY321, INDIRECT("AE" &amp; ROW()), AP281:AP321, "💲", AS281:AS321, "Exonerado Doctor") +
    SUMIFS(AR281:AR321, AY281:AY321, INDIRECT("AE" &amp; ROW()), AP281:AP321, "📦", AS281:AS321, "Exonerado Doctor")
) -
(
    (
        SUMIFS(AR281:AR321, AY281:AY321, INDIRECT("AE" &amp; ROW()), AP281:AP321, "💲", AS281:AS321, "") +
        SUMIFS(AR281:AR321, AY281:AY321, INDIRECT("AE" &amp; ROW()), AP281:AP321, "📦", AS281:AS321, "")
    ) / 2
)</f>
        <v>0</v>
      </c>
      <c r="AM317" s="48"/>
      <c r="AN317" s="156"/>
      <c r="AO317" s="156"/>
      <c r="AP317" s="156"/>
      <c r="AQ317" s="156">
        <f>L325</f>
        <v>0</v>
      </c>
      <c r="AR317" s="156"/>
      <c r="AS317" s="156"/>
      <c r="AT317" s="156"/>
      <c r="AU317" s="156"/>
      <c r="AV317" s="156"/>
      <c r="AW317" s="156"/>
      <c r="AX317" s="156"/>
      <c r="AY317" s="156">
        <f>N320</f>
        <v>0</v>
      </c>
      <c r="AZ317" s="48"/>
      <c r="BA317" s="48"/>
      <c r="BB317" s="48"/>
      <c r="BC317" s="48"/>
      <c r="BD317" s="48"/>
      <c r="BE317" s="48"/>
      <c r="BF317" s="48"/>
      <c r="BG317" s="48"/>
      <c r="BH317" s="48"/>
      <c r="BI317" s="48"/>
      <c r="BJ317" s="48"/>
      <c r="BK317" s="48"/>
      <c r="BL317" s="48"/>
      <c r="BM317" s="48"/>
      <c r="BN317" s="48"/>
    </row>
    <row r="318" spans="1:66" ht="11.25" customHeight="1">
      <c r="A318" s="220"/>
      <c r="B318" s="38"/>
      <c r="C318" s="205"/>
      <c r="D318" s="208"/>
      <c r="E318" s="57" t="s">
        <v>42</v>
      </c>
      <c r="F318" s="58" t="str">
        <f>IF(D317&lt;&gt;"", VLOOKUP(D317,'Base de Datos'!$A$2:$D1268,3,FALSE()),"")</f>
        <v/>
      </c>
      <c r="G318" s="205"/>
      <c r="H318" s="208"/>
      <c r="I318" s="57" t="s">
        <v>42</v>
      </c>
      <c r="J318" s="58" t="str">
        <f>IF(H317&lt;&gt;"", VLOOKUP(H317,'Base de Datos'!$A$2:$D1268,3,FALSE()),"")</f>
        <v/>
      </c>
      <c r="K318" s="205"/>
      <c r="L318" s="208"/>
      <c r="M318" s="57" t="s">
        <v>42</v>
      </c>
      <c r="N318" s="58" t="str">
        <f>IF(L317&lt;&gt;"", VLOOKUP(L317,'Base de Datos'!$A$2:$D1268,3,FALSE()),"")</f>
        <v/>
      </c>
      <c r="O318" s="43"/>
      <c r="P318" s="163"/>
      <c r="Q318" s="3"/>
      <c r="R318" s="15"/>
      <c r="S318" s="229"/>
      <c r="T318" s="230"/>
      <c r="U318" s="59"/>
      <c r="V318" s="47"/>
      <c r="W318" s="229"/>
      <c r="X318" s="230"/>
      <c r="Y318" s="59"/>
      <c r="Z318" s="47"/>
      <c r="AA318" s="229"/>
      <c r="AB318" s="230"/>
      <c r="AC318" s="59"/>
      <c r="AD318" s="48"/>
      <c r="AE318" s="240" t="s">
        <v>45</v>
      </c>
      <c r="AF318" s="230"/>
      <c r="AG318" s="161">
        <f t="array" aca="1" ref="AG318" ca="1">COUNTIFS(AP281:AP321, "💲", AY281:AY321, INDIRECT("AE" &amp; ROW())) + COUNTIFS(AP281:AP321, "📦", AY281:AY321, INDIRECT("AE" &amp; ROW())) + COUNTIFS(AP281:AP321, "✅", AY281:AY321, INDIRECT("AE" &amp; ROW()))</f>
        <v>0</v>
      </c>
      <c r="AH318" s="162">
        <f t="array" aca="1" ref="AH318" ca="1">COUNTIFS(AP281:AP321, "💲", AY281:AY321, INDIRECT("AE" &amp; ROW())) + COUNTIFS(AP281:AP321, "📦", AY281:AY321, INDIRECT("AE" &amp; ROW()))</f>
        <v>0</v>
      </c>
      <c r="AI318" s="139">
        <f t="array" aca="1" ref="AI318" ca="1">SUMIFS(AR281:AR321, AY281:AY321, INDIRECT("AE" &amp; ROW()), AP281:AP321, "💲") + SUMIFS(AR281:AR321, AY281:AY321, INDIRECT("AE" &amp; ROW()), AP281:AP321, "📦")</f>
        <v>0</v>
      </c>
      <c r="AJ318" s="139">
        <f t="array" aca="1" ref="AJ318" ca="1">(
    SUMIFS(AR281:AR321, AY281:AY321, INDIRECT("AE" &amp; ROW()), AP281:AP321, "💲") +
    SUMIFS(AR281:AR321, AY281:AY321, INDIRECT("AE" &amp; ROW()), AP281:AP321, "📦")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
        SUMIFS(AR281:AR321, AY281:AY321, INDIRECT("AE" &amp; ROW()), AP281:AP321, "💲", AS281:AS321, "Familiar") +
        SUMIFS(AR281:AR321, AY281:AY321, INDIRECT("AE" &amp; ROW()), AP281:AP321, "📦", AS281:AS321, "Familiar")
    ) / 2
)  -
(
    (
        SUMIFS(AR281:AR321, AY281:AY321, INDIRECT("AE" &amp; ROW()), AP281:AP321, "💲", AS281:AS321, "Exonerado ADH") +
        SUMIFS(AR281:AR321, AY281:AY321, INDIRECT("AE" &amp; ROW()), AP281:AP321, "📦", AS281:AS321, "Exonerado ADH")
    ) / 2
)  -
(
    (
        SUMIFS(AR281:AR321, AY281:AY321, INDIRECT("AE" &amp; ROW()), AP281:AP321, "💲", AS281:AS321, "Exonerado Doctor") +
        SUMIFS(AR281:AR321, AY281:AY321, INDIRECT("AE" &amp; ROW()), AP281:AP321, "📦", AS281:AS321, "Exonerado Doctor")
    ) / 2
)</f>
        <v>0</v>
      </c>
      <c r="AK318" s="139">
        <f t="array" aca="1" ref="AK318" ca="1">(
    SUMIFS(AR281:AR321, AY281:AY321, INDIRECT("AE" &amp; ROW()), AP281:AP321, "💲") +
    SUMIFS(AR281:AR321, AY281:AY321, INDIRECT("AE" &amp; ROW()), AP281:AP321, "📦")
) -
(
    SUMIFS(AR281:AR321, AY281:AY321, INDIRECT("AE" &amp; ROW()), AP281:AP321, "💲", AS281:AS321, "Familiar") +
    SUMIFS(AR281:AR321, AY281:AY321, INDIRECT("AE" &amp; ROW()), AP281:AP321, "📦", AS281:AS321, "Familiar")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SUMIFS(AR281:AR321, AY281:AY321, INDIRECT("AE" &amp; ROW()), AP281:AP321, "💲", AS281:AS321, "Exonerado ADH") +
    SUMIFS(AR281:AR321, AY281:AY321, INDIRECT("AE" &amp; ROW()), AP281:AP321, "📦", AS281:AS321, "Exonerado ADH")
) -
(
    (
        SUMIFS(AR281:AR321, AY281:AY321, INDIRECT("AE" &amp; ROW()), AP281:AP321, "💲", AS281:AS321, "Exonerado Doctor") +
        SUMIFS(AR281:AR321, AY281:AY321, INDIRECT("AE" &amp; ROW()), AP281:AP321, "📦", AS281:AS321, "Exonerado Doctor")
    ) / 2
) -
(
    (
        SUMIFS(AR281:AR321, AY281:AY321, INDIRECT("AE" &amp; ROW()), AP281:AP321, "💲", AS281:AS321, "") +
        SUMIFS(AR281:AR321, AY281:AY321, INDIRECT("AE" &amp; ROW()), AP281:AP321, "📦", AS281:AS321, "")
    ) / 2
)</f>
        <v>0</v>
      </c>
      <c r="AL318" s="140">
        <f t="array" aca="1" ref="AL318" ca="1">(
    SUMIFS(AR281:AR321, AY281:AY321, INDIRECT("AE" &amp; ROW()), AP281:AP321, "💲") +
    SUMIFS(AR281:AR321, AY281:AY321, INDIRECT("AE" &amp; ROW()), AP281:AP321, "📦")
) -
(
    (
        SUMIFS(AR281:AR321, AY281:AY321, INDIRECT("AE" &amp; ROW()), AP281:AP321, "💲", AS281:AS321, "Familiar") +
        SUMIFS(AR281:AR321, AY281:AY321, INDIRECT("AE" &amp; ROW()), AP281:AP321, "📦", AS281:AS321, "Familiar")
    ) / 2
) -
(
    (
        SUMIFS(AR281:AR321, AY281:AY321, INDIRECT("AE" &amp; ROW()), AP281:AP321, "💲", AS281:AS321, "Participante") +
        SUMIFS(AR281:AR321, AY281:AY321, INDIRECT("AE" &amp; ROW()), AP281:AP321, "📦", AS281:AS321, "Participante")
    ) / 2
) -
(
    (
        SUMIFS(AR281:AR321, AY281:AY321, INDIRECT("AE" &amp; ROW()), AP281:AP321, "💲", AS281:AS321, "Empleado") +
        SUMIFS(AR281:AR321, AY281:AY321, INDIRECT("AE" &amp; ROW()), AP281:AP321, "📦", AS281:AS321, "Empleado")
    ) / 2
) -
(
    (
        SUMIFS(AR281:AR321, AY281:AY321, INDIRECT("AE" &amp; ROW()), AP281:AP321, "💲", AS281:AS321, "Exonerado ADH") +
        SUMIFS(AR281:AR321, AY281:AY321, INDIRECT("AE" &amp; ROW()), AP281:AP321, "📦", AS281:AS321, "Exonerado ADH")
    ) / 2
) -
(
    SUMIFS(AR281:AR321, AY281:AY321, INDIRECT("AE" &amp; ROW()), AP281:AP321, "💲", AS281:AS321, "Exonerado Doctor") +
    SUMIFS(AR281:AR321, AY281:AY321, INDIRECT("AE" &amp; ROW()), AP281:AP321, "📦", AS281:AS321, "Exonerado Doctor")
) -
(
    (
        SUMIFS(AR281:AR321, AY281:AY321, INDIRECT("AE" &amp; ROW()), AP281:AP321, "💲", AS281:AS321, "") +
        SUMIFS(AR281:AR321, AY281:AY321, INDIRECT("AE" &amp; ROW()), AP281:AP321, "📦", AS281:AS321, "")
    ) / 2
)</f>
        <v>0</v>
      </c>
      <c r="AM318" s="48"/>
      <c r="AN318" s="156"/>
      <c r="AO318" s="156"/>
      <c r="AP318" s="156"/>
      <c r="AQ318" s="156">
        <f>L329</f>
        <v>0</v>
      </c>
      <c r="AR318" s="156"/>
      <c r="AS318" s="156"/>
      <c r="AT318" s="156"/>
      <c r="AU318" s="156"/>
      <c r="AV318" s="156"/>
      <c r="AW318" s="156"/>
      <c r="AX318" s="156"/>
      <c r="AY318" s="156">
        <f>N324</f>
        <v>0</v>
      </c>
      <c r="AZ318" s="48"/>
      <c r="BA318" s="48"/>
      <c r="BB318" s="48"/>
      <c r="BC318" s="48"/>
      <c r="BD318" s="48"/>
      <c r="BE318" s="48"/>
      <c r="BF318" s="48"/>
      <c r="BG318" s="48"/>
      <c r="BH318" s="48"/>
      <c r="BI318" s="48"/>
      <c r="BJ318" s="48"/>
      <c r="BK318" s="48"/>
      <c r="BL318" s="48"/>
      <c r="BM318" s="48"/>
      <c r="BN318" s="48"/>
    </row>
    <row r="319" spans="1:66" ht="11.25" customHeight="1">
      <c r="A319" s="220"/>
      <c r="B319" s="38"/>
      <c r="C319" s="205"/>
      <c r="D319" s="208"/>
      <c r="E319" s="57" t="s">
        <v>44</v>
      </c>
      <c r="F319" s="58" t="str">
        <f>IF(D317&lt;&gt;"", VLOOKUP(D317,'Base de Datos'!$A$2:$D1268,4,FALSE()),"")</f>
        <v/>
      </c>
      <c r="G319" s="205"/>
      <c r="H319" s="208"/>
      <c r="I319" s="57" t="s">
        <v>44</v>
      </c>
      <c r="J319" s="58" t="str">
        <f>IF(H317&lt;&gt;"", VLOOKUP(H317,'Base de Datos'!$A$2:$D1268,4,FALSE()),"")</f>
        <v/>
      </c>
      <c r="K319" s="205"/>
      <c r="L319" s="208"/>
      <c r="M319" s="57" t="s">
        <v>44</v>
      </c>
      <c r="N319" s="58" t="str">
        <f>IF(L317&lt;&gt;"", VLOOKUP(L317,'Base de Datos'!$A$2:$D1268,4,FALSE()),"")</f>
        <v/>
      </c>
      <c r="O319" s="43"/>
      <c r="P319" s="163"/>
      <c r="Q319" s="3"/>
      <c r="R319" s="15"/>
      <c r="S319" s="229"/>
      <c r="T319" s="230"/>
      <c r="U319" s="59"/>
      <c r="V319" s="47"/>
      <c r="W319" s="229"/>
      <c r="X319" s="230"/>
      <c r="Y319" s="59"/>
      <c r="Z319" s="47"/>
      <c r="AA319" s="229"/>
      <c r="AB319" s="230"/>
      <c r="AC319" s="59"/>
      <c r="AD319" s="48"/>
      <c r="AE319" s="240" t="s">
        <v>47</v>
      </c>
      <c r="AF319" s="230"/>
      <c r="AG319" s="161">
        <f t="array" aca="1" ref="AG319" ca="1">COUNTIFS(AP281:AP321, "💲", AY281:AY321, INDIRECT("AE" &amp; ROW())) + COUNTIFS(AP281:AP321, "📦", AY281:AY321, INDIRECT("AE" &amp; ROW())) + COUNTIFS(AP281:AP321, "✅", AY281:AY321, INDIRECT("AE" &amp; ROW()))</f>
        <v>0</v>
      </c>
      <c r="AH319" s="162">
        <f t="array" aca="1" ref="AH319" ca="1">COUNTIFS(AP281:AP321, "💲", AY281:AY321, INDIRECT("AE" &amp; ROW())) + COUNTIFS(AP281:AP321, "📦", AY281:AY321, INDIRECT("AE" &amp; ROW()))</f>
        <v>0</v>
      </c>
      <c r="AI319" s="139">
        <f t="array" aca="1" ref="AI319" ca="1">SUMIFS(AR281:AR321, AY281:AY321, INDIRECT("AE" &amp; ROW()), AP281:AP321, "💲") + SUMIFS(AR281:AR321, AY281:AY321, INDIRECT("AE" &amp; ROW()), AP281:AP321, "📦")</f>
        <v>0</v>
      </c>
      <c r="AJ319" s="139">
        <f t="array" aca="1" ref="AJ319" ca="1">(
    SUMIFS(AR281:AR321, AY281:AY321, INDIRECT("AE" &amp; ROW()), AP281:AP321, "💲") +
    SUMIFS(AR281:AR321, AY281:AY321, INDIRECT("AE" &amp; ROW()), AP281:AP321, "📦")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
        SUMIFS(AR281:AR321, AY281:AY321, INDIRECT("AE" &amp; ROW()), AP281:AP321, "💲", AS281:AS321, "Familiar") +
        SUMIFS(AR281:AR321, AY281:AY321, INDIRECT("AE" &amp; ROW()), AP281:AP321, "📦", AS281:AS321, "Familiar")
    ) / 2
)  -
(
    (
        SUMIFS(AR281:AR321, AY281:AY321, INDIRECT("AE" &amp; ROW()), AP281:AP321, "💲", AS281:AS321, "Exonerado ADH") +
        SUMIFS(AR281:AR321, AY281:AY321, INDIRECT("AE" &amp; ROW()), AP281:AP321, "📦", AS281:AS321, "Exonerado ADH")
    ) / 2
)  -
(
    (
        SUMIFS(AR281:AR321, AY281:AY321, INDIRECT("AE" &amp; ROW()), AP281:AP321, "💲", AS281:AS321, "Exonerado Doctor") +
        SUMIFS(AR281:AR321, AY281:AY321, INDIRECT("AE" &amp; ROW()), AP281:AP321, "📦", AS281:AS321, "Exonerado Doctor")
    ) / 2
)</f>
        <v>0</v>
      </c>
      <c r="AK319" s="139">
        <f t="array" aca="1" ref="AK319" ca="1">(
    SUMIFS(AR281:AR321, AY281:AY321, INDIRECT("AE" &amp; ROW()), AP281:AP321, "💲") +
    SUMIFS(AR281:AR321, AY281:AY321, INDIRECT("AE" &amp; ROW()), AP281:AP321, "📦")
) -
(
    SUMIFS(AR281:AR321, AY281:AY321, INDIRECT("AE" &amp; ROW()), AP281:AP321, "💲", AS281:AS321, "Familiar") +
    SUMIFS(AR281:AR321, AY281:AY321, INDIRECT("AE" &amp; ROW()), AP281:AP321, "📦", AS281:AS321, "Familiar")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SUMIFS(AR281:AR321, AY281:AY321, INDIRECT("AE" &amp; ROW()), AP281:AP321, "💲", AS281:AS321, "Exonerado ADH") +
    SUMIFS(AR281:AR321, AY281:AY321, INDIRECT("AE" &amp; ROW()), AP281:AP321, "📦", AS281:AS321, "Exonerado ADH")
) -
(
    (
        SUMIFS(AR281:AR321, AY281:AY321, INDIRECT("AE" &amp; ROW()), AP281:AP321, "💲", AS281:AS321, "Exonerado Doctor") +
        SUMIFS(AR281:AR321, AY281:AY321, INDIRECT("AE" &amp; ROW()), AP281:AP321, "📦", AS281:AS321, "Exonerado Doctor")
    ) / 2
) -
(
    (
        SUMIFS(AR281:AR321, AY281:AY321, INDIRECT("AE" &amp; ROW()), AP281:AP321, "💲", AS281:AS321, "") +
        SUMIFS(AR281:AR321, AY281:AY321, INDIRECT("AE" &amp; ROW()), AP281:AP321, "📦", AS281:AS321, "")
    ) / 2
)</f>
        <v>0</v>
      </c>
      <c r="AL319" s="140">
        <f t="array" aca="1" ref="AL319" ca="1">(
    SUMIFS(AR281:AR321, AY281:AY321, INDIRECT("AE" &amp; ROW()), AP281:AP321, "💲") +
    SUMIFS(AR281:AR321, AY281:AY321, INDIRECT("AE" &amp; ROW()), AP281:AP321, "📦")
) -
(
    (
        SUMIFS(AR281:AR321, AY281:AY321, INDIRECT("AE" &amp; ROW()), AP281:AP321, "💲", AS281:AS321, "Familiar") +
        SUMIFS(AR281:AR321, AY281:AY321, INDIRECT("AE" &amp; ROW()), AP281:AP321, "📦", AS281:AS321, "Familiar")
    ) / 2
) -
(
    (
        SUMIFS(AR281:AR321, AY281:AY321, INDIRECT("AE" &amp; ROW()), AP281:AP321, "💲", AS281:AS321, "Participante") +
        SUMIFS(AR281:AR321, AY281:AY321, INDIRECT("AE" &amp; ROW()), AP281:AP321, "📦", AS281:AS321, "Participante")
    ) / 2
) -
(
    (
        SUMIFS(AR281:AR321, AY281:AY321, INDIRECT("AE" &amp; ROW()), AP281:AP321, "💲", AS281:AS321, "Empleado") +
        SUMIFS(AR281:AR321, AY281:AY321, INDIRECT("AE" &amp; ROW()), AP281:AP321, "📦", AS281:AS321, "Empleado")
    ) / 2
) -
(
    (
        SUMIFS(AR281:AR321, AY281:AY321, INDIRECT("AE" &amp; ROW()), AP281:AP321, "💲", AS281:AS321, "Exonerado ADH") +
        SUMIFS(AR281:AR321, AY281:AY321, INDIRECT("AE" &amp; ROW()), AP281:AP321, "📦", AS281:AS321, "Exonerado ADH")
    ) / 2
) -
(
    SUMIFS(AR281:AR321, AY281:AY321, INDIRECT("AE" &amp; ROW()), AP281:AP321, "💲", AS281:AS321, "Exonerado Doctor") +
    SUMIFS(AR281:AR321, AY281:AY321, INDIRECT("AE" &amp; ROW()), AP281:AP321, "📦", AS281:AS321, "Exonerado Doctor")
) -
(
    (
        SUMIFS(AR281:AR321, AY281:AY321, INDIRECT("AE" &amp; ROW()), AP281:AP321, "💲", AS281:AS321, "") +
        SUMIFS(AR281:AR321, AY281:AY321, INDIRECT("AE" &amp; ROW()), AP281:AP321, "📦", AS281:AS321, "")
    ) / 2
)</f>
        <v>0</v>
      </c>
      <c r="AM319" s="48"/>
      <c r="AN319" s="156"/>
      <c r="AO319" s="156"/>
      <c r="AP319" s="156"/>
      <c r="AQ319" s="156"/>
      <c r="AR319" s="156"/>
      <c r="AS319" s="156"/>
      <c r="AT319" s="156"/>
      <c r="AU319" s="156"/>
      <c r="AV319" s="156"/>
      <c r="AW319" s="156"/>
      <c r="AX319" s="156"/>
      <c r="AY319" s="156">
        <f>N328</f>
        <v>0</v>
      </c>
      <c r="AZ319" s="48"/>
      <c r="BA319" s="48"/>
      <c r="BB319" s="48"/>
      <c r="BC319" s="48"/>
      <c r="BD319" s="48"/>
      <c r="BE319" s="48"/>
      <c r="BF319" s="48"/>
      <c r="BG319" s="48"/>
      <c r="BH319" s="48"/>
      <c r="BI319" s="48"/>
      <c r="BJ319" s="48"/>
      <c r="BK319" s="48"/>
      <c r="BL319" s="48"/>
      <c r="BM319" s="48"/>
      <c r="BN319" s="48"/>
    </row>
    <row r="320" spans="1:66" ht="11.25" customHeight="1">
      <c r="A320" s="221"/>
      <c r="B320" s="38"/>
      <c r="C320" s="206"/>
      <c r="D320" s="209"/>
      <c r="E320" s="85" t="s">
        <v>46</v>
      </c>
      <c r="F320" s="86"/>
      <c r="G320" s="206"/>
      <c r="H320" s="209"/>
      <c r="I320" s="85" t="s">
        <v>46</v>
      </c>
      <c r="J320" s="108"/>
      <c r="K320" s="206"/>
      <c r="L320" s="209"/>
      <c r="M320" s="85" t="s">
        <v>46</v>
      </c>
      <c r="N320" s="108"/>
      <c r="O320" s="43"/>
      <c r="P320" s="163"/>
      <c r="Q320" s="3"/>
      <c r="R320" s="15"/>
      <c r="S320" s="227" t="str">
        <f>IF(OR(S317="Empleado",S317="Familiar"),"Nombre del Empleado","N° Factura")</f>
        <v>N° Factura</v>
      </c>
      <c r="T320" s="228"/>
      <c r="U320" s="89"/>
      <c r="V320" s="47"/>
      <c r="W320" s="227" t="str">
        <f>IF(OR(W317="Empleado",W317="Familiar"),"Nombre del Empleado","N° Factura")</f>
        <v>N° Factura</v>
      </c>
      <c r="X320" s="228"/>
      <c r="Y320" s="89"/>
      <c r="Z320" s="47"/>
      <c r="AA320" s="227" t="str">
        <f>IF(OR(AA317="Empleado",AA317="Familiar"),"Nombre del Empleado","N° Factura")</f>
        <v>N° Factura</v>
      </c>
      <c r="AB320" s="228"/>
      <c r="AC320" s="111"/>
      <c r="AD320" s="48"/>
      <c r="AE320" s="240" t="s">
        <v>48</v>
      </c>
      <c r="AF320" s="230"/>
      <c r="AG320" s="161">
        <f t="array" aca="1" ref="AG320" ca="1">COUNTIFS(AP281:AP321, "💲", AY281:AY321, INDIRECT("AE" &amp; ROW())) + COUNTIFS(AP281:AP321, "📦", AY281:AY321, INDIRECT("AE" &amp; ROW())) + COUNTIFS(AP281:AP321, "✅", AY281:AY321, INDIRECT("AE" &amp; ROW()))</f>
        <v>0</v>
      </c>
      <c r="AH320" s="162">
        <f t="array" aca="1" ref="AH320" ca="1">COUNTIFS(AP281:AP321, "💲", AY281:AY321, INDIRECT("AE" &amp; ROW())) + COUNTIFS(AP281:AP321, "📦", AY281:AY321, INDIRECT("AE" &amp; ROW()))</f>
        <v>0</v>
      </c>
      <c r="AI320" s="139">
        <f t="array" aca="1" ref="AI320" ca="1">SUMIFS(AR281:AR321, AY281:AY321, INDIRECT("AE" &amp; ROW()), AP281:AP321, "💲") + SUMIFS(AR281:AR321, AY281:AY321, INDIRECT("AE" &amp; ROW()), AP281:AP321, "📦")</f>
        <v>0</v>
      </c>
      <c r="AJ320" s="139">
        <f t="array" aca="1" ref="AJ320" ca="1">(
    SUMIFS(AR281:AR321, AY281:AY321, INDIRECT("AE" &amp; ROW()), AP281:AP321, "💲") +
    SUMIFS(AR281:AR321, AY281:AY321, INDIRECT("AE" &amp; ROW()), AP281:AP321, "📦")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
        SUMIFS(AR281:AR321, AY281:AY321, INDIRECT("AE" &amp; ROW()), AP281:AP321, "💲", AS281:AS321, "Familiar") +
        SUMIFS(AR281:AR321, AY281:AY321, INDIRECT("AE" &amp; ROW()), AP281:AP321, "📦", AS281:AS321, "Familiar")
    ) / 2
)  -
(
    (
        SUMIFS(AR281:AR321, AY281:AY321, INDIRECT("AE" &amp; ROW()), AP281:AP321, "💲", AS281:AS321, "Exonerado ADH") +
        SUMIFS(AR281:AR321, AY281:AY321, INDIRECT("AE" &amp; ROW()), AP281:AP321, "📦", AS281:AS321, "Exonerado ADH")
    ) / 2
)  -
(
    (
        SUMIFS(AR281:AR321, AY281:AY321, INDIRECT("AE" &amp; ROW()), AP281:AP321, "💲", AS281:AS321, "Exonerado Doctor") +
        SUMIFS(AR281:AR321, AY281:AY321, INDIRECT("AE" &amp; ROW()), AP281:AP321, "📦", AS281:AS321, "Exonerado Doctor")
    ) / 2
)</f>
        <v>0</v>
      </c>
      <c r="AK320" s="139">
        <f t="array" aca="1" ref="AK320" ca="1">(
    SUMIFS(AR281:AR321, AY281:AY321, INDIRECT("AE" &amp; ROW()), AP281:AP321, "💲") +
    SUMIFS(AR281:AR321, AY281:AY321, INDIRECT("AE" &amp; ROW()), AP281:AP321, "📦")
) -
(
    SUMIFS(AR281:AR321, AY281:AY321, INDIRECT("AE" &amp; ROW()), AP281:AP321, "💲", AS281:AS321, "Familiar") +
    SUMIFS(AR281:AR321, AY281:AY321, INDIRECT("AE" &amp; ROW()), AP281:AP321, "📦", AS281:AS321, "Familiar")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SUMIFS(AR281:AR321, AY281:AY321, INDIRECT("AE" &amp; ROW()), AP281:AP321, "💲", AS281:AS321, "Exonerado ADH") +
    SUMIFS(AR281:AR321, AY281:AY321, INDIRECT("AE" &amp; ROW()), AP281:AP321, "📦", AS281:AS321, "Exonerado ADH")
) -
(
    (
        SUMIFS(AR281:AR321, AY281:AY321, INDIRECT("AE" &amp; ROW()), AP281:AP321, "💲", AS281:AS321, "Exonerado Doctor") +
        SUMIFS(AR281:AR321, AY281:AY321, INDIRECT("AE" &amp; ROW()), AP281:AP321, "📦", AS281:AS321, "Exonerado Doctor")
    ) / 2
) -
(
    (
        SUMIFS(AR281:AR321, AY281:AY321, INDIRECT("AE" &amp; ROW()), AP281:AP321, "💲", AS281:AS321, "") +
        SUMIFS(AR281:AR321, AY281:AY321, INDIRECT("AE" &amp; ROW()), AP281:AP321, "📦", AS281:AS321, "")
    ) / 2
)</f>
        <v>0</v>
      </c>
      <c r="AL320" s="140">
        <f t="array" aca="1" ref="AL320" ca="1">(
    SUMIFS(AR281:AR321, AY281:AY321, INDIRECT("AE" &amp; ROW()), AP281:AP321, "💲") +
    SUMIFS(AR281:AR321, AY281:AY321, INDIRECT("AE" &amp; ROW()), AP281:AP321, "📦")
) -
(
    (
        SUMIFS(AR281:AR321, AY281:AY321, INDIRECT("AE" &amp; ROW()), AP281:AP321, "💲", AS281:AS321, "Familiar") +
        SUMIFS(AR281:AR321, AY281:AY321, INDIRECT("AE" &amp; ROW()), AP281:AP321, "📦", AS281:AS321, "Familiar")
    ) / 2
) -
(
    (
        SUMIFS(AR281:AR321, AY281:AY321, INDIRECT("AE" &amp; ROW()), AP281:AP321, "💲", AS281:AS321, "Participante") +
        SUMIFS(AR281:AR321, AY281:AY321, INDIRECT("AE" &amp; ROW()), AP281:AP321, "📦", AS281:AS321, "Participante")
    ) / 2
) -
(
    (
        SUMIFS(AR281:AR321, AY281:AY321, INDIRECT("AE" &amp; ROW()), AP281:AP321, "💲", AS281:AS321, "Empleado") +
        SUMIFS(AR281:AR321, AY281:AY321, INDIRECT("AE" &amp; ROW()), AP281:AP321, "📦", AS281:AS321, "Empleado")
    ) / 2
) -
(
    (
        SUMIFS(AR281:AR321, AY281:AY321, INDIRECT("AE" &amp; ROW()), AP281:AP321, "💲", AS281:AS321, "Exonerado ADH") +
        SUMIFS(AR281:AR321, AY281:AY321, INDIRECT("AE" &amp; ROW()), AP281:AP321, "📦", AS281:AS321, "Exonerado ADH")
    ) / 2
) -
(
    SUMIFS(AR281:AR321, AY281:AY321, INDIRECT("AE" &amp; ROW()), AP281:AP321, "💲", AS281:AS321, "Exonerado Doctor") +
    SUMIFS(AR281:AR321, AY281:AY321, INDIRECT("AE" &amp; ROW()), AP281:AP321, "📦", AS281:AS321, "Exonerado Doctor")
) -
(
    (
        SUMIFS(AR281:AR321, AY281:AY321, INDIRECT("AE" &amp; ROW()), AP281:AP321, "💲", AS281:AS321, "") +
        SUMIFS(AR281:AR321, AY281:AY321, INDIRECT("AE" &amp; ROW()), AP281:AP321, "📦", AS281:AS321, "")
    ) / 2
)</f>
        <v>0</v>
      </c>
      <c r="AM320" s="48"/>
      <c r="AN320" s="156"/>
      <c r="AO320" s="156"/>
      <c r="AP320" s="156"/>
      <c r="AQ320" s="156"/>
      <c r="AR320" s="156"/>
      <c r="AS320" s="156"/>
      <c r="AT320" s="156"/>
      <c r="AU320" s="156"/>
      <c r="AV320" s="156"/>
      <c r="AW320" s="156"/>
      <c r="AX320" s="156"/>
      <c r="AY320" s="156">
        <f>N332</f>
        <v>0</v>
      </c>
      <c r="AZ320" s="48"/>
      <c r="BA320" s="48"/>
      <c r="BB320" s="48"/>
      <c r="BC320" s="48"/>
      <c r="BD320" s="48"/>
      <c r="BE320" s="48"/>
      <c r="BF320" s="48"/>
      <c r="BG320" s="48"/>
      <c r="BH320" s="48"/>
      <c r="BI320" s="48"/>
      <c r="BJ320" s="48"/>
      <c r="BK320" s="48"/>
      <c r="BL320" s="48"/>
      <c r="BM320" s="48"/>
      <c r="BN320" s="48"/>
    </row>
    <row r="321" spans="1:66" ht="11.25" customHeight="1">
      <c r="A321" s="222">
        <f>A317+$Q$13/1440</f>
        <v>0.74999999999999978</v>
      </c>
      <c r="B321" s="38"/>
      <c r="C321" s="204"/>
      <c r="D321" s="207"/>
      <c r="E321" s="40" t="s">
        <v>36</v>
      </c>
      <c r="F321" s="42" t="str">
        <f>IF(D321&lt;&gt;"", VLOOKUP(D321,'Base de Datos'!$A$2:$D1268,2,FALSE()),"")</f>
        <v/>
      </c>
      <c r="G321" s="204"/>
      <c r="H321" s="216"/>
      <c r="I321" s="40" t="s">
        <v>36</v>
      </c>
      <c r="J321" s="42" t="str">
        <f>IF(H321&lt;&gt;"", VLOOKUP(H321,'Base de Datos'!$A$2:$D1268,2,FALSE()),"")</f>
        <v/>
      </c>
      <c r="K321" s="204"/>
      <c r="L321" s="216"/>
      <c r="M321" s="40" t="s">
        <v>36</v>
      </c>
      <c r="N321" s="42" t="str">
        <f>IF(L321&lt;&gt;"", VLOOKUP(L321,'Base de Datos'!$A$2:$D1268,2,FALSE()),"")</f>
        <v/>
      </c>
      <c r="O321" s="43"/>
      <c r="P321" s="163"/>
      <c r="Q321" s="3"/>
      <c r="R321" s="15"/>
      <c r="S321" s="45"/>
      <c r="T321" s="45" t="s">
        <v>37</v>
      </c>
      <c r="U321" s="46"/>
      <c r="V321" s="47"/>
      <c r="W321" s="45"/>
      <c r="X321" s="45" t="s">
        <v>37</v>
      </c>
      <c r="Y321" s="46"/>
      <c r="Z321" s="47"/>
      <c r="AA321" s="45"/>
      <c r="AB321" s="45" t="s">
        <v>37</v>
      </c>
      <c r="AC321" s="46"/>
      <c r="AD321" s="48"/>
      <c r="AE321" s="240" t="s">
        <v>49</v>
      </c>
      <c r="AF321" s="230"/>
      <c r="AG321" s="161">
        <f t="array" aca="1" ref="AG321" ca="1">COUNTIFS(AP281:AP321, "💲", AY281:AY321, INDIRECT("AE" &amp; ROW())) + COUNTIFS(AP281:AP321, "📦", AY281:AY321, INDIRECT("AE" &amp; ROW())) + COUNTIFS(AP281:AP321, "✅", AY281:AY321, INDIRECT("AE" &amp; ROW()))</f>
        <v>0</v>
      </c>
      <c r="AH321" s="162">
        <f t="array" aca="1" ref="AH321" ca="1">COUNTIFS(AP281:AP321, "💲", AY281:AY321, INDIRECT("AE" &amp; ROW())) + COUNTIFS(AP281:AP321, "📦", AY281:AY321, INDIRECT("AE" &amp; ROW()))</f>
        <v>0</v>
      </c>
      <c r="AI321" s="139">
        <f t="array" aca="1" ref="AI321" ca="1">SUMIFS(AR281:AR321, AY281:AY321, INDIRECT("AE" &amp; ROW()), AP281:AP321, "💲") + SUMIFS(AR281:AR321, AY281:AY321, INDIRECT("AE" &amp; ROW()), AP281:AP321, "📦")</f>
        <v>0</v>
      </c>
      <c r="AJ321" s="139">
        <f t="array" aca="1" ref="AJ321" ca="1">(
    SUMIFS(AR281:AR321, AY281:AY321, INDIRECT("AE" &amp; ROW()), AP281:AP321, "💲") +
    SUMIFS(AR281:AR321, AY281:AY321, INDIRECT("AE" &amp; ROW()), AP281:AP321, "📦")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
        SUMIFS(AR281:AR321, AY281:AY321, INDIRECT("AE" &amp; ROW()), AP281:AP321, "💲", AS281:AS321, "Familiar") +
        SUMIFS(AR281:AR321, AY281:AY321, INDIRECT("AE" &amp; ROW()), AP281:AP321, "📦", AS281:AS321, "Familiar")
    ) / 2
)  -
(
    (
        SUMIFS(AR281:AR321, AY281:AY321, INDIRECT("AE" &amp; ROW()), AP281:AP321, "💲", AS281:AS321, "Exonerado ADH") +
        SUMIFS(AR281:AR321, AY281:AY321, INDIRECT("AE" &amp; ROW()), AP281:AP321, "📦", AS281:AS321, "Exonerado ADH")
    ) / 2
)  -
(
    (
        SUMIFS(AR281:AR321, AY281:AY321, INDIRECT("AE" &amp; ROW()), AP281:AP321, "💲", AS281:AS321, "Exonerado Doctor") +
        SUMIFS(AR281:AR321, AY281:AY321, INDIRECT("AE" &amp; ROW()), AP281:AP321, "📦", AS281:AS321, "Exonerado Doctor")
    ) / 2
)</f>
        <v>0</v>
      </c>
      <c r="AK321" s="139">
        <f t="array" aca="1" ref="AK321" ca="1">(
    SUMIFS(AR281:AR321, AY281:AY321, INDIRECT("AE" &amp; ROW()), AP281:AP321, "💲") +
    SUMIFS(AR281:AR321, AY281:AY321, INDIRECT("AE" &amp; ROW()), AP281:AP321, "📦")
) -
(
    SUMIFS(AR281:AR321, AY281:AY321, INDIRECT("AE" &amp; ROW()), AP281:AP321, "💲", AS281:AS321, "Familiar") +
    SUMIFS(AR281:AR321, AY281:AY321, INDIRECT("AE" &amp; ROW()), AP281:AP321, "📦", AS281:AS321, "Familiar")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SUMIFS(AR281:AR321, AY281:AY321, INDIRECT("AE" &amp; ROW()), AP281:AP321, "💲", AS281:AS321, "Exonerado ADH") +
    SUMIFS(AR281:AR321, AY281:AY321, INDIRECT("AE" &amp; ROW()), AP281:AP321, "📦", AS281:AS321, "Exonerado ADH")
) -
(
    (
        SUMIFS(AR281:AR321, AY281:AY321, INDIRECT("AE" &amp; ROW()), AP281:AP321, "💲", AS281:AS321, "Exonerado Doctor") +
        SUMIFS(AR281:AR321, AY281:AY321, INDIRECT("AE" &amp; ROW()), AP281:AP321, "📦", AS281:AS321, "Exonerado Doctor")
    ) / 2
) -
(
    (
        SUMIFS(AR281:AR321, AY281:AY321, INDIRECT("AE" &amp; ROW()), AP281:AP321, "💲", AS281:AS321, "") +
        SUMIFS(AR281:AR321, AY281:AY321, INDIRECT("AE" &amp; ROW()), AP281:AP321, "📦", AS281:AS321, "")
    ) / 2
)</f>
        <v>0</v>
      </c>
      <c r="AL321" s="140">
        <f t="array" aca="1" ref="AL321" ca="1">(
    SUMIFS(AR281:AR321, AY281:AY321, INDIRECT("AE" &amp; ROW()), AP281:AP321, "💲") +
    SUMIFS(AR281:AR321, AY281:AY321, INDIRECT("AE" &amp; ROW()), AP281:AP321, "📦")
) -
(
    (
        SUMIFS(AR281:AR321, AY281:AY321, INDIRECT("AE" &amp; ROW()), AP281:AP321, "💲", AS281:AS321, "Familiar") +
        SUMIFS(AR281:AR321, AY281:AY321, INDIRECT("AE" &amp; ROW()), AP281:AP321, "📦", AS281:AS321, "Familiar")
    ) / 2
) -
(
    (
        SUMIFS(AR281:AR321, AY281:AY321, INDIRECT("AE" &amp; ROW()), AP281:AP321, "💲", AS281:AS321, "Participante") +
        SUMIFS(AR281:AR321, AY281:AY321, INDIRECT("AE" &amp; ROW()), AP281:AP321, "📦", AS281:AS321, "Participante")
    ) / 2
) -
(
    (
        SUMIFS(AR281:AR321, AY281:AY321, INDIRECT("AE" &amp; ROW()), AP281:AP321, "💲", AS281:AS321, "Empleado") +
        SUMIFS(AR281:AR321, AY281:AY321, INDIRECT("AE" &amp; ROW()), AP281:AP321, "📦", AS281:AS321, "Empleado")
    ) / 2
) -
(
    (
        SUMIFS(AR281:AR321, AY281:AY321, INDIRECT("AE" &amp; ROW()), AP281:AP321, "💲", AS281:AS321, "Exonerado ADH") +
        SUMIFS(AR281:AR321, AY281:AY321, INDIRECT("AE" &amp; ROW()), AP281:AP321, "📦", AS281:AS321, "Exonerado ADH")
    ) / 2
) -
(
    SUMIFS(AR281:AR321, AY281:AY321, INDIRECT("AE" &amp; ROW()), AP281:AP321, "💲", AS281:AS321, "Exonerado Doctor") +
    SUMIFS(AR281:AR321, AY281:AY321, INDIRECT("AE" &amp; ROW()), AP281:AP321, "📦", AS281:AS321, "Exonerado Doctor")
) -
(
    (
        SUMIFS(AR281:AR321, AY281:AY321, INDIRECT("AE" &amp; ROW()), AP281:AP321, "💲", AS281:AS321, "") +
        SUMIFS(AR281:AR321, AY281:AY321, INDIRECT("AE" &amp; ROW()), AP281:AP321, "📦", AS281:AS321, "")
    ) / 2
)</f>
        <v>0</v>
      </c>
      <c r="AM321" s="48"/>
      <c r="AN321" s="156"/>
      <c r="AO321" s="156"/>
      <c r="AP321" s="156"/>
      <c r="AQ321" s="156"/>
      <c r="AR321" s="156"/>
      <c r="AS321" s="156"/>
      <c r="AT321" s="156"/>
      <c r="AU321" s="156"/>
      <c r="AV321" s="156"/>
      <c r="AW321" s="156"/>
      <c r="AX321" s="156"/>
      <c r="AY321" s="156"/>
      <c r="AZ321" s="48"/>
      <c r="BA321" s="48"/>
      <c r="BB321" s="48"/>
      <c r="BC321" s="48"/>
      <c r="BD321" s="48"/>
      <c r="BE321" s="48"/>
      <c r="BF321" s="48"/>
      <c r="BG321" s="48"/>
      <c r="BH321" s="48"/>
      <c r="BI321" s="48"/>
      <c r="BJ321" s="48"/>
      <c r="BK321" s="48"/>
      <c r="BL321" s="48"/>
      <c r="BM321" s="48"/>
      <c r="BN321" s="48"/>
    </row>
    <row r="322" spans="1:66" ht="11.25" customHeight="1">
      <c r="A322" s="220"/>
      <c r="B322" s="38"/>
      <c r="C322" s="205"/>
      <c r="D322" s="208"/>
      <c r="E322" s="57" t="s">
        <v>42</v>
      </c>
      <c r="F322" s="58" t="str">
        <f>IF(D321&lt;&gt;"", VLOOKUP(D321,'Base de Datos'!$A$2:$D1268,3,FALSE()),"")</f>
        <v/>
      </c>
      <c r="G322" s="205"/>
      <c r="H322" s="208"/>
      <c r="I322" s="57" t="s">
        <v>42</v>
      </c>
      <c r="J322" s="58" t="str">
        <f>IF(H321&lt;&gt;"", VLOOKUP(H321,'Base de Datos'!$A$2:$D1268,3,FALSE()),"")</f>
        <v/>
      </c>
      <c r="K322" s="205"/>
      <c r="L322" s="208"/>
      <c r="M322" s="57" t="s">
        <v>42</v>
      </c>
      <c r="N322" s="58" t="str">
        <f>IF(L321&lt;&gt;"", VLOOKUP(L321,'Base de Datos'!$A$2:$D1268,3,FALSE()),"")</f>
        <v/>
      </c>
      <c r="O322" s="43"/>
      <c r="P322" s="163"/>
      <c r="Q322" s="3"/>
      <c r="R322" s="15"/>
      <c r="S322" s="229"/>
      <c r="T322" s="230"/>
      <c r="U322" s="59"/>
      <c r="V322" s="47"/>
      <c r="W322" s="229"/>
      <c r="X322" s="230"/>
      <c r="Y322" s="59"/>
      <c r="Z322" s="47"/>
      <c r="AA322" s="229"/>
      <c r="AB322" s="230"/>
      <c r="AC322" s="59"/>
      <c r="AD322" s="48"/>
      <c r="AE322" s="240" t="s">
        <v>51</v>
      </c>
      <c r="AF322" s="230"/>
      <c r="AG322" s="161">
        <f t="array" aca="1" ref="AG322" ca="1">COUNTIFS(AP281:AP321, "💲", AY281:AY321, INDIRECT("AE" &amp; ROW())) + COUNTIFS(AP281:AP321, "📦", AY281:AY321, INDIRECT("AE" &amp; ROW())) + COUNTIFS(AP281:AP321, "✅", AY281:AY321, INDIRECT("AE" &amp; ROW()))</f>
        <v>0</v>
      </c>
      <c r="AH322" s="162">
        <f t="array" aca="1" ref="AH322" ca="1">COUNTIFS(AP281:AP321, "💲", AY281:AY321, INDIRECT("AE" &amp; ROW())) + COUNTIFS(AP281:AP321, "📦", AY281:AY321, INDIRECT("AE" &amp; ROW()))</f>
        <v>0</v>
      </c>
      <c r="AI322" s="139">
        <f t="array" aca="1" ref="AI322" ca="1">SUMIFS(AR281:AR321, AY281:AY321, INDIRECT("AE" &amp; ROW()), AP281:AP321, "💲") + SUMIFS(AR281:AR321, AY281:AY321, INDIRECT("AE" &amp; ROW()), AP281:AP321, "📦")</f>
        <v>0</v>
      </c>
      <c r="AJ322" s="139">
        <f t="array" aca="1" ref="AJ322" ca="1">(
    SUMIFS(AR281:AR321, AY281:AY321, INDIRECT("AE" &amp; ROW()), AP281:AP321, "💲") +
    SUMIFS(AR281:AR321, AY281:AY321, INDIRECT("AE" &amp; ROW()), AP281:AP321, "📦")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
        SUMIFS(AR281:AR321, AY281:AY321, INDIRECT("AE" &amp; ROW()), AP281:AP321, "💲", AS281:AS321, "Familiar") +
        SUMIFS(AR281:AR321, AY281:AY321, INDIRECT("AE" &amp; ROW()), AP281:AP321, "📦", AS281:AS321, "Familiar")
    ) / 2
)  -
(
    (
        SUMIFS(AR281:AR321, AY281:AY321, INDIRECT("AE" &amp; ROW()), AP281:AP321, "💲", AS281:AS321, "Exonerado ADH") +
        SUMIFS(AR281:AR321, AY281:AY321, INDIRECT("AE" &amp; ROW()), AP281:AP321, "📦", AS281:AS321, "Exonerado ADH")
    ) / 2
)  -
(
    (
        SUMIFS(AR281:AR321, AY281:AY321, INDIRECT("AE" &amp; ROW()), AP281:AP321, "💲", AS281:AS321, "Exonerado Doctor") +
        SUMIFS(AR281:AR321, AY281:AY321, INDIRECT("AE" &amp; ROW()), AP281:AP321, "📦", AS281:AS321, "Exonerado Doctor")
    ) / 2
)</f>
        <v>0</v>
      </c>
      <c r="AK322" s="139">
        <f t="array" aca="1" ref="AK322" ca="1">(
    SUMIFS(AR281:AR321, AY281:AY321, INDIRECT("AE" &amp; ROW()), AP281:AP321, "💲") +
    SUMIFS(AR281:AR321, AY281:AY321, INDIRECT("AE" &amp; ROW()), AP281:AP321, "📦")
) -
(
    SUMIFS(AR281:AR321, AY281:AY321, INDIRECT("AE" &amp; ROW()), AP281:AP321, "💲", AS281:AS321, "Familiar") +
    SUMIFS(AR281:AR321, AY281:AY321, INDIRECT("AE" &amp; ROW()), AP281:AP321, "📦", AS281:AS321, "Familiar")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SUMIFS(AR281:AR321, AY281:AY321, INDIRECT("AE" &amp; ROW()), AP281:AP321, "💲", AS281:AS321, "Exonerado ADH") +
    SUMIFS(AR281:AR321, AY281:AY321, INDIRECT("AE" &amp; ROW()), AP281:AP321, "📦", AS281:AS321, "Exonerado ADH")
) -
(
    (
        SUMIFS(AR281:AR321, AY281:AY321, INDIRECT("AE" &amp; ROW()), AP281:AP321, "💲", AS281:AS321, "Exonerado Doctor") +
        SUMIFS(AR281:AR321, AY281:AY321, INDIRECT("AE" &amp; ROW()), AP281:AP321, "📦", AS281:AS321, "Exonerado Doctor")
    ) / 2
) -
(
    (
        SUMIFS(AR281:AR321, AY281:AY321, INDIRECT("AE" &amp; ROW()), AP281:AP321, "💲", AS281:AS321, "") +
        SUMIFS(AR281:AR321, AY281:AY321, INDIRECT("AE" &amp; ROW()), AP281:AP321, "📦", AS281:AS321, "")
    ) / 2
)</f>
        <v>0</v>
      </c>
      <c r="AL322" s="140">
        <f t="array" aca="1" ref="AL322" ca="1">(
    SUMIFS(AR281:AR321, AY281:AY321, INDIRECT("AE" &amp; ROW()), AP281:AP321, "💲") +
    SUMIFS(AR281:AR321, AY281:AY321, INDIRECT("AE" &amp; ROW()), AP281:AP321, "📦")
) -
(
    (
        SUMIFS(AR281:AR321, AY281:AY321, INDIRECT("AE" &amp; ROW()), AP281:AP321, "💲", AS281:AS321, "Familiar") +
        SUMIFS(AR281:AR321, AY281:AY321, INDIRECT("AE" &amp; ROW()), AP281:AP321, "📦", AS281:AS321, "Familiar")
    ) / 2
) -
(
    (
        SUMIFS(AR281:AR321, AY281:AY321, INDIRECT("AE" &amp; ROW()), AP281:AP321, "💲", AS281:AS321, "Participante") +
        SUMIFS(AR281:AR321, AY281:AY321, INDIRECT("AE" &amp; ROW()), AP281:AP321, "📦", AS281:AS321, "Participante")
    ) / 2
) -
(
    (
        SUMIFS(AR281:AR321, AY281:AY321, INDIRECT("AE" &amp; ROW()), AP281:AP321, "💲", AS281:AS321, "Empleado") +
        SUMIFS(AR281:AR321, AY281:AY321, INDIRECT("AE" &amp; ROW()), AP281:AP321, "📦", AS281:AS321, "Empleado")
    ) / 2
) -
(
    (
        SUMIFS(AR281:AR321, AY281:AY321, INDIRECT("AE" &amp; ROW()), AP281:AP321, "💲", AS281:AS321, "Exonerado ADH") +
        SUMIFS(AR281:AR321, AY281:AY321, INDIRECT("AE" &amp; ROW()), AP281:AP321, "📦", AS281:AS321, "Exonerado ADH")
    ) / 2
) -
(
    SUMIFS(AR281:AR321, AY281:AY321, INDIRECT("AE" &amp; ROW()), AP281:AP321, "💲", AS281:AS321, "Exonerado Doctor") +
    SUMIFS(AR281:AR321, AY281:AY321, INDIRECT("AE" &amp; ROW()), AP281:AP321, "📦", AS281:AS321, "Exonerado Doctor")
) -
(
    (
        SUMIFS(AR281:AR321, AY281:AY321, INDIRECT("AE" &amp; ROW()), AP281:AP321, "💲", AS281:AS321, "") +
        SUMIFS(AR281:AR321, AY281:AY321, INDIRECT("AE" &amp; ROW()), AP281:AP321, "📦", AS281:AS321, "")
    ) / 2
)</f>
        <v>0</v>
      </c>
      <c r="AM322" s="48"/>
      <c r="AN322" s="48"/>
      <c r="AO322" s="48"/>
      <c r="AP322" s="48"/>
      <c r="AQ322" s="48"/>
      <c r="AR322" s="48"/>
      <c r="AS322" s="48"/>
      <c r="AT322" s="48"/>
      <c r="AU322" s="48"/>
      <c r="AV322" s="48"/>
      <c r="AW322" s="48"/>
      <c r="AX322" s="48"/>
      <c r="AY322" s="48"/>
      <c r="AZ322" s="48"/>
      <c r="BA322" s="48"/>
      <c r="BB322" s="48"/>
      <c r="BC322" s="48"/>
      <c r="BD322" s="48"/>
      <c r="BE322" s="48"/>
      <c r="BF322" s="48"/>
      <c r="BG322" s="48"/>
      <c r="BH322" s="48"/>
      <c r="BI322" s="48"/>
      <c r="BJ322" s="48"/>
      <c r="BK322" s="48"/>
      <c r="BL322" s="48"/>
      <c r="BM322" s="48"/>
      <c r="BN322" s="48"/>
    </row>
    <row r="323" spans="1:66" ht="11.25" customHeight="1">
      <c r="A323" s="220"/>
      <c r="B323" s="38"/>
      <c r="C323" s="205"/>
      <c r="D323" s="208"/>
      <c r="E323" s="57" t="s">
        <v>44</v>
      </c>
      <c r="F323" s="58" t="str">
        <f>IF(D321&lt;&gt;"", VLOOKUP(D321,'Base de Datos'!$A$2:$D1268,4,FALSE()),"")</f>
        <v/>
      </c>
      <c r="G323" s="205"/>
      <c r="H323" s="208"/>
      <c r="I323" s="57" t="s">
        <v>44</v>
      </c>
      <c r="J323" s="58" t="str">
        <f>IF(H321&lt;&gt;"", VLOOKUP(H321,'Base de Datos'!$A$2:$D1268,4,FALSE()),"")</f>
        <v/>
      </c>
      <c r="K323" s="205"/>
      <c r="L323" s="208"/>
      <c r="M323" s="57" t="s">
        <v>44</v>
      </c>
      <c r="N323" s="58" t="str">
        <f>IF(L321&lt;&gt;"", VLOOKUP(L321,'Base de Datos'!$A$2:$D1268,4,FALSE()),"")</f>
        <v/>
      </c>
      <c r="O323" s="43"/>
      <c r="P323" s="163"/>
      <c r="Q323" s="3"/>
      <c r="R323" s="15"/>
      <c r="S323" s="229"/>
      <c r="T323" s="230"/>
      <c r="U323" s="59"/>
      <c r="V323" s="47"/>
      <c r="W323" s="229"/>
      <c r="X323" s="230"/>
      <c r="Y323" s="59"/>
      <c r="Z323" s="47"/>
      <c r="AA323" s="229"/>
      <c r="AB323" s="230"/>
      <c r="AC323" s="59"/>
      <c r="AD323" s="48"/>
      <c r="AE323" s="240" t="s">
        <v>55</v>
      </c>
      <c r="AF323" s="230"/>
      <c r="AG323" s="161">
        <f t="array" aca="1" ref="AG323" ca="1">COUNTIFS(AP281:AP321, "💲", AY281:AY321, INDIRECT("AE" &amp; ROW())) + COUNTIFS(AP281:AP321, "📦", AY281:AY321, INDIRECT("AE" &amp; ROW())) + COUNTIFS(AP281:AP321, "✅", AY281:AY321, INDIRECT("AE" &amp; ROW()))</f>
        <v>1</v>
      </c>
      <c r="AH323" s="162">
        <f t="array" aca="1" ref="AH323" ca="1">COUNTIFS(AP281:AP321, "💲", AY281:AY321, INDIRECT("AE" &amp; ROW())) + COUNTIFS(AP281:AP321, "📦", AY281:AY321, INDIRECT("AE" &amp; ROW()))</f>
        <v>1</v>
      </c>
      <c r="AI323" s="139">
        <f t="array" aca="1" ref="AI323" ca="1">SUMIFS(AR281:AR321, AY281:AY321, INDIRECT("AE" &amp; ROW()), AP281:AP321, "💲") + SUMIFS(AR281:AR321, AY281:AY321, INDIRECT("AE" &amp; ROW()), AP281:AP321, "📦")</f>
        <v>50</v>
      </c>
      <c r="AJ323" s="139">
        <f t="array" aca="1" ref="AJ323" ca="1">(
    SUMIFS(AR281:AR321, AY281:AY321, INDIRECT("AE" &amp; ROW()), AP281:AP321, "💲") +
    SUMIFS(AR281:AR321, AY281:AY321, INDIRECT("AE" &amp; ROW()), AP281:AP321, "📦")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
        SUMIFS(AR281:AR321, AY281:AY321, INDIRECT("AE" &amp; ROW()), AP281:AP321, "💲", AS281:AS321, "Familiar") +
        SUMIFS(AR281:AR321, AY281:AY321, INDIRECT("AE" &amp; ROW()), AP281:AP321, "📦", AS281:AS321, "Familiar")
    ) / 2
)  -
(
    (
        SUMIFS(AR281:AR321, AY281:AY321, INDIRECT("AE" &amp; ROW()), AP281:AP321, "💲", AS281:AS321, "Exonerado ADH") +
        SUMIFS(AR281:AR321, AY281:AY321, INDIRECT("AE" &amp; ROW()), AP281:AP321, "📦", AS281:AS321, "Exonerado ADH")
    ) / 2
)  -
(
    (
        SUMIFS(AR281:AR321, AY281:AY321, INDIRECT("AE" &amp; ROW()), AP281:AP321, "💲", AS281:AS321, "Exonerado Doctor") +
        SUMIFS(AR281:AR321, AY281:AY321, INDIRECT("AE" &amp; ROW()), AP281:AP321, "📦", AS281:AS321, "Exonerado Doctor")
    ) / 2
)</f>
        <v>50</v>
      </c>
      <c r="AK323" s="139">
        <f t="array" aca="1" ref="AK323" ca="1">(
    SUMIFS(AR281:AR321, AY281:AY321, INDIRECT("AE" &amp; ROW()), AP281:AP321, "💲") +
    SUMIFS(AR281:AR321, AY281:AY321, INDIRECT("AE" &amp; ROW()), AP281:AP321, "📦")
) -
(
    SUMIFS(AR281:AR321, AY281:AY321, INDIRECT("AE" &amp; ROW()), AP281:AP321, "💲", AS281:AS321, "Familiar") +
    SUMIFS(AR281:AR321, AY281:AY321, INDIRECT("AE" &amp; ROW()), AP281:AP321, "📦", AS281:AS321, "Familiar")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SUMIFS(AR281:AR321, AY281:AY321, INDIRECT("AE" &amp; ROW()), AP281:AP321, "💲", AS281:AS321, "Exonerado ADH") +
    SUMIFS(AR281:AR321, AY281:AY321, INDIRECT("AE" &amp; ROW()), AP281:AP321, "📦", AS281:AS321, "Exonerado ADH")
) -
(
    (
        SUMIFS(AR281:AR321, AY281:AY321, INDIRECT("AE" &amp; ROW()), AP281:AP321, "💲", AS281:AS321, "Exonerado Doctor") +
        SUMIFS(AR281:AR321, AY281:AY321, INDIRECT("AE" &amp; ROW()), AP281:AP321, "📦", AS281:AS321, "Exonerado Doctor")
    ) / 2
) -
(
    (
        SUMIFS(AR281:AR321, AY281:AY321, INDIRECT("AE" &amp; ROW()), AP281:AP321, "💲", AS281:AS321, "") +
        SUMIFS(AR281:AR321, AY281:AY321, INDIRECT("AE" &amp; ROW()), AP281:AP321, "📦", AS281:AS321, "")
    ) / 2
)</f>
        <v>50</v>
      </c>
      <c r="AL323" s="140">
        <f t="array" aca="1" ref="AL323" ca="1">(
    SUMIFS(AR281:AR321, AY281:AY321, INDIRECT("AE" &amp; ROW()), AP281:AP321, "💲") +
    SUMIFS(AR281:AR321, AY281:AY321, INDIRECT("AE" &amp; ROW()), AP281:AP321, "📦")
) -
(
    (
        SUMIFS(AR281:AR321, AY281:AY321, INDIRECT("AE" &amp; ROW()), AP281:AP321, "💲", AS281:AS321, "Familiar") +
        SUMIFS(AR281:AR321, AY281:AY321, INDIRECT("AE" &amp; ROW()), AP281:AP321, "📦", AS281:AS321, "Familiar")
    ) / 2
) -
(
    (
        SUMIFS(AR281:AR321, AY281:AY321, INDIRECT("AE" &amp; ROW()), AP281:AP321, "💲", AS281:AS321, "Participante") +
        SUMIFS(AR281:AR321, AY281:AY321, INDIRECT("AE" &amp; ROW()), AP281:AP321, "📦", AS281:AS321, "Participante")
    ) / 2
) -
(
    (
        SUMIFS(AR281:AR321, AY281:AY321, INDIRECT("AE" &amp; ROW()), AP281:AP321, "💲", AS281:AS321, "Empleado") +
        SUMIFS(AR281:AR321, AY281:AY321, INDIRECT("AE" &amp; ROW()), AP281:AP321, "📦", AS281:AS321, "Empleado")
    ) / 2
) -
(
    (
        SUMIFS(AR281:AR321, AY281:AY321, INDIRECT("AE" &amp; ROW()), AP281:AP321, "💲", AS281:AS321, "Exonerado ADH") +
        SUMIFS(AR281:AR321, AY281:AY321, INDIRECT("AE" &amp; ROW()), AP281:AP321, "📦", AS281:AS321, "Exonerado ADH")
    ) / 2
) -
(
    SUMIFS(AR281:AR321, AY281:AY321, INDIRECT("AE" &amp; ROW()), AP281:AP321, "💲", AS281:AS321, "Exonerado Doctor") +
    SUMIFS(AR281:AR321, AY281:AY321, INDIRECT("AE" &amp; ROW()), AP281:AP321, "📦", AS281:AS321, "Exonerado Doctor")
) -
(
    (
        SUMIFS(AR281:AR321, AY281:AY321, INDIRECT("AE" &amp; ROW()), AP281:AP321, "💲", AS281:AS321, "") +
        SUMIFS(AR281:AR321, AY281:AY321, INDIRECT("AE" &amp; ROW()), AP281:AP321, "📦", AS281:AS321, "")
    ) / 2
)</f>
        <v>50</v>
      </c>
      <c r="AM323" s="48"/>
      <c r="AN323" s="48"/>
      <c r="AO323" s="48"/>
      <c r="AP323" s="48"/>
      <c r="AQ323" s="48"/>
      <c r="AR323" s="48"/>
      <c r="AS323" s="48"/>
      <c r="AT323" s="48"/>
      <c r="AU323" s="48"/>
      <c r="AV323" s="48"/>
      <c r="AW323" s="48"/>
      <c r="AX323" s="48"/>
      <c r="AY323" s="48"/>
      <c r="AZ323" s="48"/>
      <c r="BA323" s="48"/>
      <c r="BB323" s="48"/>
      <c r="BC323" s="48"/>
      <c r="BD323" s="48"/>
      <c r="BE323" s="48"/>
      <c r="BF323" s="48"/>
      <c r="BG323" s="48"/>
      <c r="BH323" s="48"/>
      <c r="BI323" s="48"/>
      <c r="BJ323" s="48"/>
      <c r="BK323" s="48"/>
      <c r="BL323" s="48"/>
      <c r="BM323" s="48"/>
      <c r="BN323" s="48"/>
    </row>
    <row r="324" spans="1:66" ht="11.25" customHeight="1">
      <c r="A324" s="221"/>
      <c r="B324" s="38"/>
      <c r="C324" s="206"/>
      <c r="D324" s="209"/>
      <c r="E324" s="85" t="s">
        <v>46</v>
      </c>
      <c r="F324" s="86"/>
      <c r="G324" s="206"/>
      <c r="H324" s="209"/>
      <c r="I324" s="85" t="s">
        <v>46</v>
      </c>
      <c r="J324" s="108"/>
      <c r="K324" s="206"/>
      <c r="L324" s="209"/>
      <c r="M324" s="85" t="s">
        <v>46</v>
      </c>
      <c r="N324" s="108"/>
      <c r="O324" s="43"/>
      <c r="P324" s="163"/>
      <c r="Q324" s="3"/>
      <c r="R324" s="15"/>
      <c r="S324" s="227" t="str">
        <f>IF(OR(S321="Empleado",S321="Familiar"),"Nombre del Empleado","N° Factura")</f>
        <v>N° Factura</v>
      </c>
      <c r="T324" s="228"/>
      <c r="U324" s="89"/>
      <c r="V324" s="47"/>
      <c r="W324" s="227" t="str">
        <f>IF(OR(W321="Empleado",W321="Familiar"),"Nombre del Empleado","N° Factura")</f>
        <v>N° Factura</v>
      </c>
      <c r="X324" s="228"/>
      <c r="Y324" s="89"/>
      <c r="Z324" s="47"/>
      <c r="AA324" s="227" t="str">
        <f>IF(OR(AA321="Empleado",AA321="Familiar"),"Nombre del Empleado","N° Factura")</f>
        <v>N° Factura</v>
      </c>
      <c r="AB324" s="228"/>
      <c r="AC324" s="89"/>
      <c r="AD324" s="48"/>
      <c r="AE324" s="240" t="s">
        <v>57</v>
      </c>
      <c r="AF324" s="230"/>
      <c r="AG324" s="161">
        <f t="array" aca="1" ref="AG324" ca="1">COUNTIFS(AP281:AP321, "💲", AY281:AY321, INDIRECT("AE" &amp; ROW())) + COUNTIFS(AP281:AP321, "📦", AY281:AY321, INDIRECT("AE" &amp; ROW())) + COUNTIFS(AP281:AP321, "✅", AY281:AY321, INDIRECT("AE" &amp; ROW()))</f>
        <v>0</v>
      </c>
      <c r="AH324" s="162">
        <f t="array" aca="1" ref="AH324" ca="1">COUNTIFS(AP281:AP321, "💲", AY281:AY321, INDIRECT("AE" &amp; ROW())) + COUNTIFS(AP281:AP321, "📦", AY281:AY321, INDIRECT("AE" &amp; ROW()))</f>
        <v>0</v>
      </c>
      <c r="AI324" s="139">
        <f t="array" aca="1" ref="AI324" ca="1">SUMIFS(AR281:AR321, AY281:AY321, INDIRECT("AE" &amp; ROW()), AP281:AP321, "💲") + SUMIFS(AR281:AR321, AY281:AY321, INDIRECT("AE" &amp; ROW()), AP281:AP321, "📦")</f>
        <v>0</v>
      </c>
      <c r="AJ324" s="139">
        <f t="array" aca="1" ref="AJ324" ca="1">(
    SUMIFS(AR281:AR321, AY281:AY321, INDIRECT("AE" &amp; ROW()), AP281:AP321, "💲") +
    SUMIFS(AR281:AR321, AY281:AY321, INDIRECT("AE" &amp; ROW()), AP281:AP321, "📦")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
        SUMIFS(AR281:AR321, AY281:AY321, INDIRECT("AE" &amp; ROW()), AP281:AP321, "💲", AS281:AS321, "Familiar") +
        SUMIFS(AR281:AR321, AY281:AY321, INDIRECT("AE" &amp; ROW()), AP281:AP321, "📦", AS281:AS321, "Familiar")
    ) / 2
)  -
(
    (
        SUMIFS(AR281:AR321, AY281:AY321, INDIRECT("AE" &amp; ROW()), AP281:AP321, "💲", AS281:AS321, "Exonerado ADH") +
        SUMIFS(AR281:AR321, AY281:AY321, INDIRECT("AE" &amp; ROW()), AP281:AP321, "📦", AS281:AS321, "Exonerado ADH")
    ) / 2
)  -
(
    (
        SUMIFS(AR281:AR321, AY281:AY321, INDIRECT("AE" &amp; ROW()), AP281:AP321, "💲", AS281:AS321, "Exonerado Doctor") +
        SUMIFS(AR281:AR321, AY281:AY321, INDIRECT("AE" &amp; ROW()), AP281:AP321, "📦", AS281:AS321, "Exonerado Doctor")
    ) / 2
)</f>
        <v>0</v>
      </c>
      <c r="AK324" s="139">
        <f t="array" aca="1" ref="AK324" ca="1">(
    SUMIFS(AR281:AR321, AY281:AY321, INDIRECT("AE" &amp; ROW()), AP281:AP321, "💲") +
    SUMIFS(AR281:AR321, AY281:AY321, INDIRECT("AE" &amp; ROW()), AP281:AP321, "📦")
) -
(
    SUMIFS(AR281:AR321, AY281:AY321, INDIRECT("AE" &amp; ROW()), AP281:AP321, "💲", AS281:AS321, "Familiar") +
    SUMIFS(AR281:AR321, AY281:AY321, INDIRECT("AE" &amp; ROW()), AP281:AP321, "📦", AS281:AS321, "Familiar")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SUMIFS(AR281:AR321, AY281:AY321, INDIRECT("AE" &amp; ROW()), AP281:AP321, "💲", AS281:AS321, "Exonerado ADH") +
    SUMIFS(AR281:AR321, AY281:AY321, INDIRECT("AE" &amp; ROW()), AP281:AP321, "📦", AS281:AS321, "Exonerado ADH")
) -
(
    (
        SUMIFS(AR281:AR321, AY281:AY321, INDIRECT("AE" &amp; ROW()), AP281:AP321, "💲", AS281:AS321, "Exonerado Doctor") +
        SUMIFS(AR281:AR321, AY281:AY321, INDIRECT("AE" &amp; ROW()), AP281:AP321, "📦", AS281:AS321, "Exonerado Doctor")
    ) / 2
) -
(
    (
        SUMIFS(AR281:AR321, AY281:AY321, INDIRECT("AE" &amp; ROW()), AP281:AP321, "💲", AS281:AS321, "") +
        SUMIFS(AR281:AR321, AY281:AY321, INDIRECT("AE" &amp; ROW()), AP281:AP321, "📦", AS281:AS321, "")
    ) / 2
)</f>
        <v>0</v>
      </c>
      <c r="AL324" s="140">
        <f t="array" aca="1" ref="AL324" ca="1">(
    SUMIFS(AR281:AR321, AY281:AY321, INDIRECT("AE" &amp; ROW()), AP281:AP321, "💲") +
    SUMIFS(AR281:AR321, AY281:AY321, INDIRECT("AE" &amp; ROW()), AP281:AP321, "📦")
) -
(
    (
        SUMIFS(AR281:AR321, AY281:AY321, INDIRECT("AE" &amp; ROW()), AP281:AP321, "💲", AS281:AS321, "Familiar") +
        SUMIFS(AR281:AR321, AY281:AY321, INDIRECT("AE" &amp; ROW()), AP281:AP321, "📦", AS281:AS321, "Familiar")
    ) / 2
) -
(
    (
        SUMIFS(AR281:AR321, AY281:AY321, INDIRECT("AE" &amp; ROW()), AP281:AP321, "💲", AS281:AS321, "Participante") +
        SUMIFS(AR281:AR321, AY281:AY321, INDIRECT("AE" &amp; ROW()), AP281:AP321, "📦", AS281:AS321, "Participante")
    ) / 2
) -
(
    (
        SUMIFS(AR281:AR321, AY281:AY321, INDIRECT("AE" &amp; ROW()), AP281:AP321, "💲", AS281:AS321, "Empleado") +
        SUMIFS(AR281:AR321, AY281:AY321, INDIRECT("AE" &amp; ROW()), AP281:AP321, "📦", AS281:AS321, "Empleado")
    ) / 2
) -
(
    (
        SUMIFS(AR281:AR321, AY281:AY321, INDIRECT("AE" &amp; ROW()), AP281:AP321, "💲", AS281:AS321, "Exonerado ADH") +
        SUMIFS(AR281:AR321, AY281:AY321, INDIRECT("AE" &amp; ROW()), AP281:AP321, "📦", AS281:AS321, "Exonerado ADH")
    ) / 2
) -
(
    SUMIFS(AR281:AR321, AY281:AY321, INDIRECT("AE" &amp; ROW()), AP281:AP321, "💲", AS281:AS321, "Exonerado Doctor") +
    SUMIFS(AR281:AR321, AY281:AY321, INDIRECT("AE" &amp; ROW()), AP281:AP321, "📦", AS281:AS321, "Exonerado Doctor")
) -
(
    (
        SUMIFS(AR281:AR321, AY281:AY321, INDIRECT("AE" &amp; ROW()), AP281:AP321, "💲", AS281:AS321, "") +
        SUMIFS(AR281:AR321, AY281:AY321, INDIRECT("AE" &amp; ROW()), AP281:AP321, "📦", AS281:AS321, "")
    ) / 2
)</f>
        <v>0</v>
      </c>
      <c r="AM324" s="48"/>
      <c r="AN324" s="48"/>
      <c r="AO324" s="48"/>
      <c r="AP324" s="48"/>
      <c r="AQ324" s="48"/>
      <c r="AR324" s="48"/>
      <c r="AS324" s="48"/>
      <c r="AT324" s="48"/>
      <c r="AU324" s="48"/>
      <c r="AV324" s="48"/>
      <c r="AW324" s="48"/>
      <c r="AX324" s="48"/>
      <c r="AY324" s="48"/>
      <c r="AZ324" s="48"/>
      <c r="BA324" s="48"/>
      <c r="BB324" s="48"/>
      <c r="BC324" s="48"/>
      <c r="BD324" s="48"/>
      <c r="BE324" s="48"/>
      <c r="BF324" s="48"/>
      <c r="BG324" s="48"/>
      <c r="BH324" s="48"/>
      <c r="BI324" s="48"/>
      <c r="BJ324" s="48"/>
      <c r="BK324" s="48"/>
      <c r="BL324" s="48"/>
      <c r="BM324" s="48"/>
      <c r="BN324" s="48"/>
    </row>
    <row r="325" spans="1:66" ht="11.25" customHeight="1">
      <c r="A325" s="222">
        <f>A321+$Q$13/1440</f>
        <v>0.79166666666666641</v>
      </c>
      <c r="B325" s="164"/>
      <c r="C325" s="204"/>
      <c r="D325" s="207"/>
      <c r="E325" s="177" t="s">
        <v>36</v>
      </c>
      <c r="F325" s="42" t="str">
        <f>IF(D325&lt;&gt;"", VLOOKUP(D325,'Base de Datos'!$A$2:$D1268,2,FALSE()),"")</f>
        <v/>
      </c>
      <c r="G325" s="204"/>
      <c r="H325" s="216"/>
      <c r="I325" s="177" t="s">
        <v>36</v>
      </c>
      <c r="J325" s="42" t="str">
        <f>IF(H325&lt;&gt;"", VLOOKUP(H325,'Base de Datos'!$A$2:$D1268,2,FALSE()),"")</f>
        <v/>
      </c>
      <c r="K325" s="204"/>
      <c r="L325" s="216"/>
      <c r="M325" s="177" t="s">
        <v>36</v>
      </c>
      <c r="N325" s="42" t="str">
        <f>IF(L325&lt;&gt;"", VLOOKUP(L325,'Base de Datos'!$A$2:$D1268,2,FALSE()),"")</f>
        <v/>
      </c>
      <c r="O325" s="165"/>
      <c r="P325" s="165"/>
      <c r="Q325" s="165"/>
      <c r="R325" s="166"/>
      <c r="S325" s="167"/>
      <c r="T325" s="45" t="s">
        <v>37</v>
      </c>
      <c r="U325" s="168"/>
      <c r="V325" s="169"/>
      <c r="W325" s="167"/>
      <c r="X325" s="45" t="s">
        <v>37</v>
      </c>
      <c r="Y325" s="168"/>
      <c r="Z325" s="169"/>
      <c r="AA325" s="167"/>
      <c r="AB325" s="45" t="s">
        <v>37</v>
      </c>
      <c r="AC325" s="168"/>
      <c r="AD325" s="56"/>
      <c r="AE325" s="240" t="s">
        <v>59</v>
      </c>
      <c r="AF325" s="230"/>
      <c r="AG325" s="161">
        <f t="array" aca="1" ref="AG325" ca="1">COUNTIFS(AP281:AP321, "💲", AY281:AY321, INDIRECT("AE" &amp; ROW())) + COUNTIFS(AP281:AP321, "📦", AY281:AY321, INDIRECT("AE" &amp; ROW())) + COUNTIFS(AP281:AP321, "✅", AY281:AY321, INDIRECT("AE" &amp; ROW()))</f>
        <v>0</v>
      </c>
      <c r="AH325" s="162">
        <f t="array" aca="1" ref="AH325" ca="1">COUNTIFS(AP281:AP321, "💲", AY281:AY321, INDIRECT("AE" &amp; ROW())) + COUNTIFS(AP281:AP321, "📦", AY281:AY321, INDIRECT("AE" &amp; ROW()))</f>
        <v>0</v>
      </c>
      <c r="AI325" s="139">
        <f t="array" aca="1" ref="AI325" ca="1">SUMIFS(AR281:AR321, AY281:AY321, INDIRECT("AE" &amp; ROW()), AP281:AP321, "💲") + SUMIFS(AR281:AR321, AY281:AY321, INDIRECT("AE" &amp; ROW()), AP281:AP321, "📦")</f>
        <v>0</v>
      </c>
      <c r="AJ325" s="139">
        <f t="array" aca="1" ref="AJ325" ca="1">(
    SUMIFS(AR281:AR321, AY281:AY321, INDIRECT("AE" &amp; ROW()), AP281:AP321, "💲") +
    SUMIFS(AR281:AR321, AY281:AY321, INDIRECT("AE" &amp; ROW()), AP281:AP321, "📦")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
        SUMIFS(AR281:AR321, AY281:AY321, INDIRECT("AE" &amp; ROW()), AP281:AP321, "💲", AS281:AS321, "Familiar") +
        SUMIFS(AR281:AR321, AY281:AY321, INDIRECT("AE" &amp; ROW()), AP281:AP321, "📦", AS281:AS321, "Familiar")
    ) / 2
)  -
(
    (
        SUMIFS(AR281:AR321, AY281:AY321, INDIRECT("AE" &amp; ROW()), AP281:AP321, "💲", AS281:AS321, "Exonerado ADH") +
        SUMIFS(AR281:AR321, AY281:AY321, INDIRECT("AE" &amp; ROW()), AP281:AP321, "📦", AS281:AS321, "Exonerado ADH")
    ) / 2
)  -
(
    (
        SUMIFS(AR281:AR321, AY281:AY321, INDIRECT("AE" &amp; ROW()), AP281:AP321, "💲", AS281:AS321, "Exonerado Doctor") +
        SUMIFS(AR281:AR321, AY281:AY321, INDIRECT("AE" &amp; ROW()), AP281:AP321, "📦", AS281:AS321, "Exonerado Doctor")
    ) / 2
)</f>
        <v>0</v>
      </c>
      <c r="AK325" s="139">
        <f t="array" aca="1" ref="AK325" ca="1">(
    SUMIFS(AR281:AR321, AY281:AY321, INDIRECT("AE" &amp; ROW()), AP281:AP321, "💲") +
    SUMIFS(AR281:AR321, AY281:AY321, INDIRECT("AE" &amp; ROW()), AP281:AP321, "📦")
) -
(
    SUMIFS(AR281:AR321, AY281:AY321, INDIRECT("AE" &amp; ROW()), AP281:AP321, "💲", AS281:AS321, "Familiar") +
    SUMIFS(AR281:AR321, AY281:AY321, INDIRECT("AE" &amp; ROW()), AP281:AP321, "📦", AS281:AS321, "Familiar")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SUMIFS(AR281:AR321, AY281:AY321, INDIRECT("AE" &amp; ROW()), AP281:AP321, "💲", AS281:AS321, "Exonerado ADH") +
    SUMIFS(AR281:AR321, AY281:AY321, INDIRECT("AE" &amp; ROW()), AP281:AP321, "📦", AS281:AS321, "Exonerado ADH")
) -
(
    (
        SUMIFS(AR281:AR321, AY281:AY321, INDIRECT("AE" &amp; ROW()), AP281:AP321, "💲", AS281:AS321, "Exonerado Doctor") +
        SUMIFS(AR281:AR321, AY281:AY321, INDIRECT("AE" &amp; ROW()), AP281:AP321, "📦", AS281:AS321, "Exonerado Doctor")
    ) / 2
) -
(
    (
        SUMIFS(AR281:AR321, AY281:AY321, INDIRECT("AE" &amp; ROW()), AP281:AP321, "💲", AS281:AS321, "") +
        SUMIFS(AR281:AR321, AY281:AY321, INDIRECT("AE" &amp; ROW()), AP281:AP321, "📦", AS281:AS321, "")
    ) / 2
)</f>
        <v>0</v>
      </c>
      <c r="AL325" s="140">
        <f t="array" aca="1" ref="AL325" ca="1">(
    SUMIFS(AR281:AR321, AY281:AY321, INDIRECT("AE" &amp; ROW()), AP281:AP321, "💲") +
    SUMIFS(AR281:AR321, AY281:AY321, INDIRECT("AE" &amp; ROW()), AP281:AP321, "📦")
) -
(
    (
        SUMIFS(AR281:AR321, AY281:AY321, INDIRECT("AE" &amp; ROW()), AP281:AP321, "💲", AS281:AS321, "Familiar") +
        SUMIFS(AR281:AR321, AY281:AY321, INDIRECT("AE" &amp; ROW()), AP281:AP321, "📦", AS281:AS321, "Familiar")
    ) / 2
) -
(
    (
        SUMIFS(AR281:AR321, AY281:AY321, INDIRECT("AE" &amp; ROW()), AP281:AP321, "💲", AS281:AS321, "Participante") +
        SUMIFS(AR281:AR321, AY281:AY321, INDIRECT("AE" &amp; ROW()), AP281:AP321, "📦", AS281:AS321, "Participante")
    ) / 2
) -
(
    (
        SUMIFS(AR281:AR321, AY281:AY321, INDIRECT("AE" &amp; ROW()), AP281:AP321, "💲", AS281:AS321, "Empleado") +
        SUMIFS(AR281:AR321, AY281:AY321, INDIRECT("AE" &amp; ROW()), AP281:AP321, "📦", AS281:AS321, "Empleado")
    ) / 2
) -
(
    (
        SUMIFS(AR281:AR321, AY281:AY321, INDIRECT("AE" &amp; ROW()), AP281:AP321, "💲", AS281:AS321, "Exonerado ADH") +
        SUMIFS(AR281:AR321, AY281:AY321, INDIRECT("AE" &amp; ROW()), AP281:AP321, "📦", AS281:AS321, "Exonerado ADH")
    ) / 2
) -
(
    SUMIFS(AR281:AR321, AY281:AY321, INDIRECT("AE" &amp; ROW()), AP281:AP321, "💲", AS281:AS321, "Exonerado Doctor") +
    SUMIFS(AR281:AR321, AY281:AY321, INDIRECT("AE" &amp; ROW()), AP281:AP321, "📦", AS281:AS321, "Exonerado Doctor")
) -
(
    (
        SUMIFS(AR281:AR321, AY281:AY321, INDIRECT("AE" &amp; ROW()), AP281:AP321, "💲", AS281:AS321, "") +
        SUMIFS(AR281:AR321, AY281:AY321, INDIRECT("AE" &amp; ROW()), AP281:AP321, "📦", AS281:AS321, "")
    ) / 2
)</f>
        <v>0</v>
      </c>
      <c r="AM325" s="56"/>
      <c r="AN325" s="56"/>
      <c r="AO325" s="56"/>
      <c r="AP325" s="56"/>
      <c r="AQ325" s="56"/>
      <c r="AR325" s="56"/>
      <c r="AS325" s="56"/>
      <c r="AT325" s="56"/>
      <c r="AU325" s="56"/>
      <c r="AV325" s="56"/>
      <c r="AW325" s="56"/>
      <c r="AX325" s="56"/>
      <c r="AY325" s="56"/>
      <c r="AZ325" s="56"/>
      <c r="BA325" s="56"/>
      <c r="BB325" s="56"/>
      <c r="BC325" s="56"/>
      <c r="BD325" s="56"/>
      <c r="BE325" s="56"/>
      <c r="BF325" s="56"/>
      <c r="BG325" s="56"/>
      <c r="BH325" s="56"/>
      <c r="BI325" s="56"/>
      <c r="BJ325" s="56"/>
      <c r="BK325" s="56"/>
      <c r="BL325" s="56"/>
      <c r="BM325" s="56"/>
      <c r="BN325" s="56"/>
    </row>
    <row r="326" spans="1:66" ht="11.25" customHeight="1">
      <c r="A326" s="220"/>
      <c r="B326" s="164"/>
      <c r="C326" s="205"/>
      <c r="D326" s="208"/>
      <c r="E326" s="178" t="s">
        <v>42</v>
      </c>
      <c r="F326" s="58" t="str">
        <f>IF(D325&lt;&gt;"", VLOOKUP(D325,'Base de Datos'!$A$2:$D1268,3,FALSE()),"")</f>
        <v/>
      </c>
      <c r="G326" s="205"/>
      <c r="H326" s="208"/>
      <c r="I326" s="178" t="s">
        <v>42</v>
      </c>
      <c r="J326" s="58" t="str">
        <f>IF(H325&lt;&gt;"", VLOOKUP(H325,'Base de Datos'!$A$2:$D1268,3,FALSE()),"")</f>
        <v/>
      </c>
      <c r="K326" s="205"/>
      <c r="L326" s="208"/>
      <c r="M326" s="178" t="s">
        <v>42</v>
      </c>
      <c r="N326" s="58" t="str">
        <f>IF(L325&lt;&gt;"", VLOOKUP(L325,'Base de Datos'!$A$2:$D1268,3,FALSE()),"")</f>
        <v/>
      </c>
      <c r="O326" s="165"/>
      <c r="P326" s="165"/>
      <c r="Q326" s="165"/>
      <c r="R326" s="166"/>
      <c r="S326" s="231"/>
      <c r="T326" s="230"/>
      <c r="U326" s="170"/>
      <c r="V326" s="169"/>
      <c r="W326" s="231"/>
      <c r="X326" s="230"/>
      <c r="Y326" s="170"/>
      <c r="Z326" s="169"/>
      <c r="AA326" s="231"/>
      <c r="AB326" s="230"/>
      <c r="AC326" s="170"/>
      <c r="AD326" s="56"/>
      <c r="AE326" s="240" t="s">
        <v>63</v>
      </c>
      <c r="AF326" s="230"/>
      <c r="AG326" s="161">
        <f t="array" aca="1" ref="AG326" ca="1">COUNTIFS(AP281:AP321, "💲", AY281:AY321, INDIRECT("AE" &amp; ROW())) + COUNTIFS(AP281:AP321, "📦", AY281:AY321, INDIRECT("AE" &amp; ROW())) + COUNTIFS(AP281:AP321, "✅", AY281:AY321, INDIRECT("AE" &amp; ROW()))</f>
        <v>0</v>
      </c>
      <c r="AH326" s="162">
        <f t="array" aca="1" ref="AH326" ca="1">COUNTIFS(AP281:AP321, "💲", AY281:AY321, INDIRECT("AE" &amp; ROW())) + COUNTIFS(AP281:AP321, "📦", AY281:AY321, INDIRECT("AE" &amp; ROW()))</f>
        <v>0</v>
      </c>
      <c r="AI326" s="139">
        <f t="array" aca="1" ref="AI326" ca="1">SUMIFS(AR281:AR321, AY281:AY321, INDIRECT("AE" &amp; ROW()), AP281:AP321, "💲") + SUMIFS(AR281:AR321, AY281:AY321, INDIRECT("AE" &amp; ROW()), AP281:AP321, "📦")</f>
        <v>0</v>
      </c>
      <c r="AJ326" s="139">
        <f t="array" aca="1" ref="AJ326" ca="1">(
    SUMIFS(AR281:AR321, AY281:AY321, INDIRECT("AE" &amp; ROW()), AP281:AP321, "💲") +
    SUMIFS(AR281:AR321, AY281:AY321, INDIRECT("AE" &amp; ROW()), AP281:AP321, "📦")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
        SUMIFS(AR281:AR321, AY281:AY321, INDIRECT("AE" &amp; ROW()), AP281:AP321, "💲", AS281:AS321, "Familiar") +
        SUMIFS(AR281:AR321, AY281:AY321, INDIRECT("AE" &amp; ROW()), AP281:AP321, "📦", AS281:AS321, "Familiar")
    ) / 2
)  -
(
    (
        SUMIFS(AR281:AR321, AY281:AY321, INDIRECT("AE" &amp; ROW()), AP281:AP321, "💲", AS281:AS321, "Exonerado ADH") +
        SUMIFS(AR281:AR321, AY281:AY321, INDIRECT("AE" &amp; ROW()), AP281:AP321, "📦", AS281:AS321, "Exonerado ADH")
    ) / 2
)  -
(
    (
        SUMIFS(AR281:AR321, AY281:AY321, INDIRECT("AE" &amp; ROW()), AP281:AP321, "💲", AS281:AS321, "Exonerado Doctor") +
        SUMIFS(AR281:AR321, AY281:AY321, INDIRECT("AE" &amp; ROW()), AP281:AP321, "📦", AS281:AS321, "Exonerado Doctor")
    ) / 2
)</f>
        <v>0</v>
      </c>
      <c r="AK326" s="139">
        <f t="array" aca="1" ref="AK326" ca="1">(
    SUMIFS(AR281:AR321, AY281:AY321, INDIRECT("AE" &amp; ROW()), AP281:AP321, "💲") +
    SUMIFS(AR281:AR321, AY281:AY321, INDIRECT("AE" &amp; ROW()), AP281:AP321, "📦")
) -
(
    SUMIFS(AR281:AR321, AY281:AY321, INDIRECT("AE" &amp; ROW()), AP281:AP321, "💲", AS281:AS321, "Familiar") +
    SUMIFS(AR281:AR321, AY281:AY321, INDIRECT("AE" &amp; ROW()), AP281:AP321, "📦", AS281:AS321, "Familiar")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SUMIFS(AR281:AR321, AY281:AY321, INDIRECT("AE" &amp; ROW()), AP281:AP321, "💲", AS281:AS321, "Exonerado ADH") +
    SUMIFS(AR281:AR321, AY281:AY321, INDIRECT("AE" &amp; ROW()), AP281:AP321, "📦", AS281:AS321, "Exonerado ADH")
) -
(
    (
        SUMIFS(AR281:AR321, AY281:AY321, INDIRECT("AE" &amp; ROW()), AP281:AP321, "💲", AS281:AS321, "Exonerado Doctor") +
        SUMIFS(AR281:AR321, AY281:AY321, INDIRECT("AE" &amp; ROW()), AP281:AP321, "📦", AS281:AS321, "Exonerado Doctor")
    ) / 2
) -
(
    (
        SUMIFS(AR281:AR321, AY281:AY321, INDIRECT("AE" &amp; ROW()), AP281:AP321, "💲", AS281:AS321, "") +
        SUMIFS(AR281:AR321, AY281:AY321, INDIRECT("AE" &amp; ROW()), AP281:AP321, "📦", AS281:AS321, "")
    ) / 2
)</f>
        <v>0</v>
      </c>
      <c r="AL326" s="140">
        <f t="array" aca="1" ref="AL326" ca="1">(
    SUMIFS(AR281:AR321, AY281:AY321, INDIRECT("AE" &amp; ROW()), AP281:AP321, "💲") +
    SUMIFS(AR281:AR321, AY281:AY321, INDIRECT("AE" &amp; ROW()), AP281:AP321, "📦")
) -
(
    (
        SUMIFS(AR281:AR321, AY281:AY321, INDIRECT("AE" &amp; ROW()), AP281:AP321, "💲", AS281:AS321, "Familiar") +
        SUMIFS(AR281:AR321, AY281:AY321, INDIRECT("AE" &amp; ROW()), AP281:AP321, "📦", AS281:AS321, "Familiar")
    ) / 2
) -
(
    (
        SUMIFS(AR281:AR321, AY281:AY321, INDIRECT("AE" &amp; ROW()), AP281:AP321, "💲", AS281:AS321, "Participante") +
        SUMIFS(AR281:AR321, AY281:AY321, INDIRECT("AE" &amp; ROW()), AP281:AP321, "📦", AS281:AS321, "Participante")
    ) / 2
) -
(
    (
        SUMIFS(AR281:AR321, AY281:AY321, INDIRECT("AE" &amp; ROW()), AP281:AP321, "💲", AS281:AS321, "Empleado") +
        SUMIFS(AR281:AR321, AY281:AY321, INDIRECT("AE" &amp; ROW()), AP281:AP321, "📦", AS281:AS321, "Empleado")
    ) / 2
) -
(
    (
        SUMIFS(AR281:AR321, AY281:AY321, INDIRECT("AE" &amp; ROW()), AP281:AP321, "💲", AS281:AS321, "Exonerado ADH") +
        SUMIFS(AR281:AR321, AY281:AY321, INDIRECT("AE" &amp; ROW()), AP281:AP321, "📦", AS281:AS321, "Exonerado ADH")
    ) / 2
) -
(
    SUMIFS(AR281:AR321, AY281:AY321, INDIRECT("AE" &amp; ROW()), AP281:AP321, "💲", AS281:AS321, "Exonerado Doctor") +
    SUMIFS(AR281:AR321, AY281:AY321, INDIRECT("AE" &amp; ROW()), AP281:AP321, "📦", AS281:AS321, "Exonerado Doctor")
) -
(
    (
        SUMIFS(AR281:AR321, AY281:AY321, INDIRECT("AE" &amp; ROW()), AP281:AP321, "💲", AS281:AS321, "") +
        SUMIFS(AR281:AR321, AY281:AY321, INDIRECT("AE" &amp; ROW()), AP281:AP321, "📦", AS281:AS321, "")
    ) / 2
)</f>
        <v>0</v>
      </c>
      <c r="AM326" s="56"/>
      <c r="AN326" s="56"/>
      <c r="AO326" s="56"/>
      <c r="AP326" s="56"/>
      <c r="AQ326" s="56"/>
      <c r="AR326" s="56"/>
      <c r="AS326" s="56"/>
      <c r="AT326" s="56"/>
      <c r="AU326" s="56"/>
      <c r="AV326" s="56"/>
      <c r="AW326" s="56"/>
      <c r="AX326" s="56"/>
      <c r="AY326" s="56"/>
      <c r="AZ326" s="56"/>
      <c r="BA326" s="56"/>
      <c r="BB326" s="56"/>
      <c r="BC326" s="56"/>
      <c r="BD326" s="56"/>
      <c r="BE326" s="56"/>
      <c r="BF326" s="56"/>
      <c r="BG326" s="56"/>
      <c r="BH326" s="56"/>
      <c r="BI326" s="56"/>
      <c r="BJ326" s="56"/>
      <c r="BK326" s="56"/>
      <c r="BL326" s="56"/>
      <c r="BM326" s="56"/>
      <c r="BN326" s="56"/>
    </row>
    <row r="327" spans="1:66" ht="11.25" customHeight="1">
      <c r="A327" s="220"/>
      <c r="B327" s="164"/>
      <c r="C327" s="205"/>
      <c r="D327" s="208"/>
      <c r="E327" s="178" t="s">
        <v>44</v>
      </c>
      <c r="F327" s="58" t="str">
        <f>IF(D325&lt;&gt;"", VLOOKUP(D325,'Base de Datos'!$A$2:$D1268,4,FALSE()),"")</f>
        <v/>
      </c>
      <c r="G327" s="205"/>
      <c r="H327" s="208"/>
      <c r="I327" s="178" t="s">
        <v>44</v>
      </c>
      <c r="J327" s="58" t="str">
        <f>IF(H325&lt;&gt;"", VLOOKUP(H325,'Base de Datos'!$A$2:$D1268,4,FALSE()),"")</f>
        <v/>
      </c>
      <c r="K327" s="205"/>
      <c r="L327" s="208"/>
      <c r="M327" s="178" t="s">
        <v>44</v>
      </c>
      <c r="N327" s="58" t="str">
        <f>IF(L325&lt;&gt;"", VLOOKUP(L325,'Base de Datos'!$A$2:$D1268,4,FALSE()),"")</f>
        <v/>
      </c>
      <c r="O327" s="165"/>
      <c r="P327" s="165"/>
      <c r="Q327" s="165"/>
      <c r="R327" s="166"/>
      <c r="S327" s="231"/>
      <c r="T327" s="230"/>
      <c r="U327" s="170"/>
      <c r="V327" s="169"/>
      <c r="W327" s="231"/>
      <c r="X327" s="230"/>
      <c r="Y327" s="170"/>
      <c r="Z327" s="169"/>
      <c r="AA327" s="231"/>
      <c r="AB327" s="230"/>
      <c r="AC327" s="170"/>
      <c r="AD327" s="56"/>
      <c r="AE327" s="240" t="s">
        <v>66</v>
      </c>
      <c r="AF327" s="230"/>
      <c r="AG327" s="161">
        <f t="array" aca="1" ref="AG327" ca="1">COUNTIFS(AP281:AP321, "💲", AY281:AY321, INDIRECT("AE" &amp; ROW())) + COUNTIFS(AP281:AP321, "📦", AY281:AY321, INDIRECT("AE" &amp; ROW())) + COUNTIFS(AP281:AP321, "✅", AY281:AY321, INDIRECT("AE" &amp; ROW()))</f>
        <v>0</v>
      </c>
      <c r="AH327" s="162">
        <f t="array" aca="1" ref="AH327" ca="1">COUNTIFS(AP281:AP321, "💲", AY281:AY321, INDIRECT("AE" &amp; ROW())) + COUNTIFS(AP281:AP321, "📦", AY281:AY321, INDIRECT("AE" &amp; ROW()))</f>
        <v>0</v>
      </c>
      <c r="AI327" s="139">
        <f t="array" aca="1" ref="AI327" ca="1">SUMIFS(AR281:AR321, AY281:AY321, INDIRECT("AE" &amp; ROW()), AP281:AP321, "💲") + SUMIFS(AR281:AR321, AY281:AY321, INDIRECT("AE" &amp; ROW()), AP281:AP321, "📦")</f>
        <v>0</v>
      </c>
      <c r="AJ327" s="139">
        <f t="array" aca="1" ref="AJ327" ca="1">(
    SUMIFS(AR281:AR321, AY281:AY321, INDIRECT("AE" &amp; ROW()), AP281:AP321, "💲") +
    SUMIFS(AR281:AR321, AY281:AY321, INDIRECT("AE" &amp; ROW()), AP281:AP321, "📦")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
        SUMIFS(AR281:AR321, AY281:AY321, INDIRECT("AE" &amp; ROW()), AP281:AP321, "💲", AS281:AS321, "Familiar") +
        SUMIFS(AR281:AR321, AY281:AY321, INDIRECT("AE" &amp; ROW()), AP281:AP321, "📦", AS281:AS321, "Familiar")
    ) / 2
)  -
(
    (
        SUMIFS(AR281:AR321, AY281:AY321, INDIRECT("AE" &amp; ROW()), AP281:AP321, "💲", AS281:AS321, "Exonerado ADH") +
        SUMIFS(AR281:AR321, AY281:AY321, INDIRECT("AE" &amp; ROW()), AP281:AP321, "📦", AS281:AS321, "Exonerado ADH")
    ) / 2
)  -
(
    (
        SUMIFS(AR281:AR321, AY281:AY321, INDIRECT("AE" &amp; ROW()), AP281:AP321, "💲", AS281:AS321, "Exonerado Doctor") +
        SUMIFS(AR281:AR321, AY281:AY321, INDIRECT("AE" &amp; ROW()), AP281:AP321, "📦", AS281:AS321, "Exonerado Doctor")
    ) / 2
)</f>
        <v>0</v>
      </c>
      <c r="AK327" s="139">
        <f t="array" aca="1" ref="AK327" ca="1">(
    SUMIFS(AR281:AR321, AY281:AY321, INDIRECT("AE" &amp; ROW()), AP281:AP321, "💲") +
    SUMIFS(AR281:AR321, AY281:AY321, INDIRECT("AE" &amp; ROW()), AP281:AP321, "📦")
) -
(
    SUMIFS(AR281:AR321, AY281:AY321, INDIRECT("AE" &amp; ROW()), AP281:AP321, "💲", AS281:AS321, "Familiar") +
    SUMIFS(AR281:AR321, AY281:AY321, INDIRECT("AE" &amp; ROW()), AP281:AP321, "📦", AS281:AS321, "Familiar")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SUMIFS(AR281:AR321, AY281:AY321, INDIRECT("AE" &amp; ROW()), AP281:AP321, "💲", AS281:AS321, "Exonerado ADH") +
    SUMIFS(AR281:AR321, AY281:AY321, INDIRECT("AE" &amp; ROW()), AP281:AP321, "📦", AS281:AS321, "Exonerado ADH")
) -
(
    (
        SUMIFS(AR281:AR321, AY281:AY321, INDIRECT("AE" &amp; ROW()), AP281:AP321, "💲", AS281:AS321, "Exonerado Doctor") +
        SUMIFS(AR281:AR321, AY281:AY321, INDIRECT("AE" &amp; ROW()), AP281:AP321, "📦", AS281:AS321, "Exonerado Doctor")
    ) / 2
) -
(
    (
        SUMIFS(AR281:AR321, AY281:AY321, INDIRECT("AE" &amp; ROW()), AP281:AP321, "💲", AS281:AS321, "") +
        SUMIFS(AR281:AR321, AY281:AY321, INDIRECT("AE" &amp; ROW()), AP281:AP321, "📦", AS281:AS321, "")
    ) / 2
)</f>
        <v>0</v>
      </c>
      <c r="AL327" s="140">
        <f t="array" aca="1" ref="AL327" ca="1">(
    SUMIFS(AR281:AR321, AY281:AY321, INDIRECT("AE" &amp; ROW()), AP281:AP321, "💲") +
    SUMIFS(AR281:AR321, AY281:AY321, INDIRECT("AE" &amp; ROW()), AP281:AP321, "📦")
) -
(
    (
        SUMIFS(AR281:AR321, AY281:AY321, INDIRECT("AE" &amp; ROW()), AP281:AP321, "💲", AS281:AS321, "Familiar") +
        SUMIFS(AR281:AR321, AY281:AY321, INDIRECT("AE" &amp; ROW()), AP281:AP321, "📦", AS281:AS321, "Familiar")
    ) / 2
) -
(
    (
        SUMIFS(AR281:AR321, AY281:AY321, INDIRECT("AE" &amp; ROW()), AP281:AP321, "💲", AS281:AS321, "Participante") +
        SUMIFS(AR281:AR321, AY281:AY321, INDIRECT("AE" &amp; ROW()), AP281:AP321, "📦", AS281:AS321, "Participante")
    ) / 2
) -
(
    (
        SUMIFS(AR281:AR321, AY281:AY321, INDIRECT("AE" &amp; ROW()), AP281:AP321, "💲", AS281:AS321, "Empleado") +
        SUMIFS(AR281:AR321, AY281:AY321, INDIRECT("AE" &amp; ROW()), AP281:AP321, "📦", AS281:AS321, "Empleado")
    ) / 2
) -
(
    (
        SUMIFS(AR281:AR321, AY281:AY321, INDIRECT("AE" &amp; ROW()), AP281:AP321, "💲", AS281:AS321, "Exonerado ADH") +
        SUMIFS(AR281:AR321, AY281:AY321, INDIRECT("AE" &amp; ROW()), AP281:AP321, "📦", AS281:AS321, "Exonerado ADH")
    ) / 2
) -
(
    SUMIFS(AR281:AR321, AY281:AY321, INDIRECT("AE" &amp; ROW()), AP281:AP321, "💲", AS281:AS321, "Exonerado Doctor") +
    SUMIFS(AR281:AR321, AY281:AY321, INDIRECT("AE" &amp; ROW()), AP281:AP321, "📦", AS281:AS321, "Exonerado Doctor")
) -
(
    (
        SUMIFS(AR281:AR321, AY281:AY321, INDIRECT("AE" &amp; ROW()), AP281:AP321, "💲", AS281:AS321, "") +
        SUMIFS(AR281:AR321, AY281:AY321, INDIRECT("AE" &amp; ROW()), AP281:AP321, "📦", AS281:AS321, "")
    ) / 2
)</f>
        <v>0</v>
      </c>
      <c r="AM327" s="56"/>
      <c r="AN327" s="56"/>
      <c r="AO327" s="56"/>
      <c r="AP327" s="56"/>
      <c r="AQ327" s="56"/>
      <c r="AR327" s="56"/>
      <c r="AS327" s="56"/>
      <c r="AT327" s="56"/>
      <c r="AU327" s="56"/>
      <c r="AV327" s="56"/>
      <c r="AW327" s="56"/>
      <c r="AX327" s="56"/>
      <c r="AY327" s="56"/>
      <c r="AZ327" s="56"/>
      <c r="BA327" s="56"/>
      <c r="BB327" s="56"/>
      <c r="BC327" s="56"/>
      <c r="BD327" s="56"/>
      <c r="BE327" s="56"/>
      <c r="BF327" s="56"/>
      <c r="BG327" s="56"/>
      <c r="BH327" s="56"/>
      <c r="BI327" s="56"/>
      <c r="BJ327" s="56"/>
      <c r="BK327" s="56"/>
      <c r="BL327" s="56"/>
      <c r="BM327" s="56"/>
      <c r="BN327" s="56"/>
    </row>
    <row r="328" spans="1:66" ht="11.25" customHeight="1">
      <c r="A328" s="221"/>
      <c r="B328" s="164"/>
      <c r="C328" s="206"/>
      <c r="D328" s="209"/>
      <c r="E328" s="179" t="s">
        <v>46</v>
      </c>
      <c r="F328" s="183"/>
      <c r="G328" s="206"/>
      <c r="H328" s="209"/>
      <c r="I328" s="179" t="s">
        <v>46</v>
      </c>
      <c r="J328" s="183"/>
      <c r="K328" s="206"/>
      <c r="L328" s="209"/>
      <c r="M328" s="179" t="s">
        <v>46</v>
      </c>
      <c r="N328" s="183"/>
      <c r="O328" s="165"/>
      <c r="P328" s="165"/>
      <c r="Q328" s="165"/>
      <c r="R328" s="166"/>
      <c r="S328" s="227" t="str">
        <f>IF(OR(S325="Empleado",S325="Familiar"),"Nombre del Empleado","N° Factura")</f>
        <v>N° Factura</v>
      </c>
      <c r="T328" s="228"/>
      <c r="U328" s="89"/>
      <c r="V328" s="169"/>
      <c r="W328" s="227" t="str">
        <f>IF(OR(W325="Empleado",W325="Familiar"),"Nombre del Empleado","N° Factura")</f>
        <v>N° Factura</v>
      </c>
      <c r="X328" s="228"/>
      <c r="Y328" s="89"/>
      <c r="Z328" s="169"/>
      <c r="AA328" s="227" t="str">
        <f>IF(OR(AA325="Empleado",AA325="Familiar"),"Nombre del Empleado","N° Factura")</f>
        <v>N° Factura</v>
      </c>
      <c r="AB328" s="228"/>
      <c r="AC328" s="89"/>
      <c r="AD328" s="56"/>
      <c r="AE328" s="240" t="s">
        <v>69</v>
      </c>
      <c r="AF328" s="230"/>
      <c r="AG328" s="161">
        <f t="array" aca="1" ref="AG328" ca="1">COUNTIFS(AP281:AP321, "💲", AY281:AY321, INDIRECT("AE" &amp; ROW())) + COUNTIFS(AP281:AP321, "📦", AY281:AY321, INDIRECT("AE" &amp; ROW())) + COUNTIFS(AP281:AP321, "✅", AY281:AY321, INDIRECT("AE" &amp; ROW()))</f>
        <v>2</v>
      </c>
      <c r="AH328" s="162">
        <f t="array" aca="1" ref="AH328" ca="1">COUNTIFS(AP281:AP321, "💲", AY281:AY321, INDIRECT("AE" &amp; ROW())) + COUNTIFS(AP281:AP321, "📦", AY281:AY321, INDIRECT("AE" &amp; ROW()))</f>
        <v>2</v>
      </c>
      <c r="AI328" s="139">
        <f t="array" aca="1" ref="AI328" ca="1">SUMIFS(AR281:AR321, AY281:AY321, INDIRECT("AE" &amp; ROW()), AP281:AP321, "💲") + SUMIFS(AR281:AR321, AY281:AY321, INDIRECT("AE" &amp; ROW()), AP281:AP321, "📦")</f>
        <v>120</v>
      </c>
      <c r="AJ328" s="66">
        <f t="array" aca="1" ref="AJ328" ca="1">(
    SUMIFS(AR281:AR321, AY281:AY321, INDIRECT("AE" &amp; ROW()), AP281:AP321, "💲") +
    SUMIFS(AR281:AR321, AY281:AY321, INDIRECT("AE" &amp; ROW()), AP281:AP321, "📦")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
        SUMIFS(AR281:AR321, AY281:AY321, INDIRECT("AE" &amp; ROW()), AP281:AP321, "💲", AS281:AS321, "Familiar") +
        SUMIFS(AR281:AR321, AY281:AY321, INDIRECT("AE" &amp; ROW()), AP281:AP321, "📦", AS281:AS321, "Familiar")
    ) / 2
)  -
(
    (
        SUMIFS(AR281:AR321, AY281:AY321, INDIRECT("AE" &amp; ROW()), AP281:AP321, "💲", AS281:AS321, "Exonerado ADH") +
        SUMIFS(AR281:AR321, AY281:AY321, INDIRECT("AE" &amp; ROW()), AP281:AP321, "📦", AS281:AS321, "Exonerado ADH")
    ) / 2
)  -
(
    (
        SUMIFS(AR281:AR321, AY281:AY321, INDIRECT("AE" &amp; ROW()), AP281:AP321, "💲", AS281:AS321, "Exonerado Doctor") +
        SUMIFS(AR281:AR321, AY281:AY321, INDIRECT("AE" &amp; ROW()), AP281:AP321, "📦", AS281:AS321, "Exonerado Doctor")
    ) / 2
)</f>
        <v>120</v>
      </c>
      <c r="AK328" s="139">
        <f t="array" aca="1" ref="AK328" ca="1">(
    SUMIFS(AR281:AR321, AY281:AY321, INDIRECT("AE" &amp; ROW()), AP281:AP321, "💲") +
    SUMIFS(AR281:AR321, AY281:AY321, INDIRECT("AE" &amp; ROW()), AP281:AP321, "📦")
) -
(
    SUMIFS(AR281:AR321, AY281:AY321, INDIRECT("AE" &amp; ROW()), AP281:AP321, "💲", AS281:AS321, "Familiar") +
    SUMIFS(AR281:AR321, AY281:AY321, INDIRECT("AE" &amp; ROW()), AP281:AP321, "📦", AS281:AS321, "Familiar")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SUMIFS(AR281:AR321, AY281:AY321, INDIRECT("AE" &amp; ROW()), AP281:AP321, "💲", AS281:AS321, "Exonerado ADH") +
    SUMIFS(AR281:AR321, AY281:AY321, INDIRECT("AE" &amp; ROW()), AP281:AP321, "📦", AS281:AS321, "Exonerado ADH")
) -
(
    (
        SUMIFS(AR281:AR321, AY281:AY321, INDIRECT("AE" &amp; ROW()), AP281:AP321, "💲", AS281:AS321, "Exonerado Doctor") +
        SUMIFS(AR281:AR321, AY281:AY321, INDIRECT("AE" &amp; ROW()), AP281:AP321, "📦", AS281:AS321, "Exonerado Doctor")
    ) / 2
) -
(
    (
        SUMIFS(AR281:AR321, AY281:AY321, INDIRECT("AE" &amp; ROW()), AP281:AP321, "💲", AS281:AS321, "") +
        SUMIFS(AR281:AR321, AY281:AY321, INDIRECT("AE" &amp; ROW()), AP281:AP321, "📦", AS281:AS321, "")
    ) / 2
)</f>
        <v>120</v>
      </c>
      <c r="AL328" s="140">
        <f t="array" aca="1" ref="AL328" ca="1">(
    SUMIFS(AR281:AR321, AY281:AY321, INDIRECT("AE" &amp; ROW()), AP281:AP321, "💲") +
    SUMIFS(AR281:AR321, AY281:AY321, INDIRECT("AE" &amp; ROW()), AP281:AP321, "📦")
) -
(
    (
        SUMIFS(AR281:AR321, AY281:AY321, INDIRECT("AE" &amp; ROW()), AP281:AP321, "💲", AS281:AS321, "Familiar") +
        SUMIFS(AR281:AR321, AY281:AY321, INDIRECT("AE" &amp; ROW()), AP281:AP321, "📦", AS281:AS321, "Familiar")
    ) / 2
) -
(
    (
        SUMIFS(AR281:AR321, AY281:AY321, INDIRECT("AE" &amp; ROW()), AP281:AP321, "💲", AS281:AS321, "Participante") +
        SUMIFS(AR281:AR321, AY281:AY321, INDIRECT("AE" &amp; ROW()), AP281:AP321, "📦", AS281:AS321, "Participante")
    ) / 2
) -
(
    (
        SUMIFS(AR281:AR321, AY281:AY321, INDIRECT("AE" &amp; ROW()), AP281:AP321, "💲", AS281:AS321, "Empleado") +
        SUMIFS(AR281:AR321, AY281:AY321, INDIRECT("AE" &amp; ROW()), AP281:AP321, "📦", AS281:AS321, "Empleado")
    ) / 2
) -
(
    (
        SUMIFS(AR281:AR321, AY281:AY321, INDIRECT("AE" &amp; ROW()), AP281:AP321, "💲", AS281:AS321, "Exonerado ADH") +
        SUMIFS(AR281:AR321, AY281:AY321, INDIRECT("AE" &amp; ROW()), AP281:AP321, "📦", AS281:AS321, "Exonerado ADH")
    ) / 2
) -
(
    SUMIFS(AR281:AR321, AY281:AY321, INDIRECT("AE" &amp; ROW()), AP281:AP321, "💲", AS281:AS321, "Exonerado Doctor") +
    SUMIFS(AR281:AR321, AY281:AY321, INDIRECT("AE" &amp; ROW()), AP281:AP321, "📦", AS281:AS321, "Exonerado Doctor")
) -
(
    (
        SUMIFS(AR281:AR321, AY281:AY321, INDIRECT("AE" &amp; ROW()), AP281:AP321, "💲", AS281:AS321, "") +
        SUMIFS(AR281:AR321, AY281:AY321, INDIRECT("AE" &amp; ROW()), AP281:AP321, "📦", AS281:AS321, "")
    ) / 2
)</f>
        <v>120</v>
      </c>
      <c r="AM328" s="56"/>
      <c r="AN328" s="56"/>
      <c r="AO328" s="56"/>
      <c r="AP328" s="56"/>
      <c r="AQ328" s="56"/>
      <c r="AR328" s="56"/>
      <c r="AS328" s="56"/>
      <c r="AT328" s="56"/>
      <c r="AU328" s="56"/>
      <c r="AV328" s="56"/>
      <c r="AW328" s="56"/>
      <c r="AX328" s="56"/>
      <c r="AY328" s="56"/>
      <c r="AZ328" s="56"/>
      <c r="BA328" s="56"/>
      <c r="BB328" s="56"/>
      <c r="BC328" s="56"/>
      <c r="BD328" s="56"/>
      <c r="BE328" s="56"/>
      <c r="BF328" s="56"/>
      <c r="BG328" s="56"/>
      <c r="BH328" s="56"/>
      <c r="BI328" s="56"/>
      <c r="BJ328" s="56"/>
      <c r="BK328" s="56"/>
      <c r="BL328" s="56"/>
      <c r="BM328" s="56"/>
      <c r="BN328" s="56"/>
    </row>
    <row r="329" spans="1:66" ht="11.25" customHeight="1">
      <c r="A329" s="222">
        <f>A325+$Q$13/1440</f>
        <v>0.83333333333333304</v>
      </c>
      <c r="B329" s="164"/>
      <c r="C329" s="204"/>
      <c r="D329" s="207"/>
      <c r="E329" s="177" t="s">
        <v>36</v>
      </c>
      <c r="F329" s="42" t="str">
        <f>IF(D329&lt;&gt;"", VLOOKUP(D329,'Base de Datos'!$A$2:$D1268,2,FALSE()),"")</f>
        <v/>
      </c>
      <c r="G329" s="204"/>
      <c r="H329" s="216"/>
      <c r="I329" s="177" t="s">
        <v>36</v>
      </c>
      <c r="J329" s="42" t="str">
        <f>IF(H329&lt;&gt;"", VLOOKUP(H329,'Base de Datos'!$A$2:$D1268,2,FALSE()),"")</f>
        <v/>
      </c>
      <c r="K329" s="204"/>
      <c r="L329" s="216"/>
      <c r="M329" s="177" t="s">
        <v>36</v>
      </c>
      <c r="N329" s="42" t="str">
        <f>IF(L329&lt;&gt;"", VLOOKUP(L329,'Base de Datos'!$A$2:$D1268,2,FALSE()),"")</f>
        <v/>
      </c>
      <c r="O329" s="165"/>
      <c r="P329" s="165"/>
      <c r="Q329" s="165"/>
      <c r="R329" s="166"/>
      <c r="S329" s="167"/>
      <c r="T329" s="45" t="s">
        <v>37</v>
      </c>
      <c r="U329" s="168"/>
      <c r="V329" s="169"/>
      <c r="W329" s="167"/>
      <c r="X329" s="45" t="s">
        <v>37</v>
      </c>
      <c r="Y329" s="168"/>
      <c r="Z329" s="169"/>
      <c r="AA329" s="167"/>
      <c r="AB329" s="45" t="s">
        <v>37</v>
      </c>
      <c r="AC329" s="168"/>
      <c r="AD329" s="56"/>
      <c r="AE329" s="232" t="s">
        <v>72</v>
      </c>
      <c r="AF329" s="230"/>
      <c r="AG329" s="90">
        <f t="array" aca="1" ref="AG329" ca="1">COUNTIFS(AP281:AP321, "💲", AY281:AY321, INDIRECT("AE" &amp; ROW())) + COUNTIFS(AP281:AP321, "📦", AY281:AY321, INDIRECT("AE" &amp; ROW())) + COUNTIFS(AP281:AP321, "✅", AY281:AY321, INDIRECT("AE" &amp; ROW()))</f>
        <v>0</v>
      </c>
      <c r="AH329" s="68">
        <f t="array" aca="1" ref="AH329" ca="1">COUNTIFS(AP281:AP321, "💲", AY281:AY321, INDIRECT("AE" &amp; ROW())) + COUNTIFS(AP281:AP321, "📦", AY281:AY321, INDIRECT("AE" &amp; ROW()))</f>
        <v>0</v>
      </c>
      <c r="AI329" s="139">
        <f t="array" aca="1" ref="AI329" ca="1">SUMIFS(AR281:AR321, AY281:AY321, INDIRECT("AE" &amp; ROW()), AP281:AP321, "💲") + SUMIFS(AR281:AR321, AY281:AY321, INDIRECT("AE" &amp; ROW()), AP281:AP321, "📦")</f>
        <v>0</v>
      </c>
      <c r="AJ329" s="139">
        <f t="array" aca="1" ref="AJ329" ca="1">(
    SUMIFS(AR281:AR321, AY281:AY321, INDIRECT("AE" &amp; ROW()), AP281:AP321, "💲") +
    SUMIFS(AR281:AR321, AY281:AY321, INDIRECT("AE" &amp; ROW()), AP281:AP321, "📦")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
        SUMIFS(AR281:AR321, AY281:AY321, INDIRECT("AE" &amp; ROW()), AP281:AP321, "💲", AS281:AS321, "Familiar") +
        SUMIFS(AR281:AR321, AY281:AY321, INDIRECT("AE" &amp; ROW()), AP281:AP321, "📦", AS281:AS321, "Familiar")
    ) / 2
)  -
(
    (
        SUMIFS(AR281:AR321, AY281:AY321, INDIRECT("AE" &amp; ROW()), AP281:AP321, "💲", AS281:AS321, "Exonerado ADH") +
        SUMIFS(AR281:AR321, AY281:AY321, INDIRECT("AE" &amp; ROW()), AP281:AP321, "📦", AS281:AS321, "Exonerado ADH")
    ) / 2
)  -
(
    (
        SUMIFS(AR281:AR321, AY281:AY321, INDIRECT("AE" &amp; ROW()), AP281:AP321, "💲", AS281:AS321, "Exonerado Doctor") +
        SUMIFS(AR281:AR321, AY281:AY321, INDIRECT("AE" &amp; ROW()), AP281:AP321, "📦", AS281:AS321, "Exonerado Doctor")
    ) / 2
)</f>
        <v>0</v>
      </c>
      <c r="AK329" s="139">
        <f t="array" aca="1" ref="AK329" ca="1">(
    SUMIFS(AR281:AR321, AY281:AY321, INDIRECT("AE" &amp; ROW()), AP281:AP321, "💲") +
    SUMIFS(AR281:AR321, AY281:AY321, INDIRECT("AE" &amp; ROW()), AP281:AP321, "📦")
) -
(
    SUMIFS(AR281:AR321, AY281:AY321, INDIRECT("AE" &amp; ROW()), AP281:AP321, "💲", AS281:AS321, "Familiar") +
    SUMIFS(AR281:AR321, AY281:AY321, INDIRECT("AE" &amp; ROW()), AP281:AP321, "📦", AS281:AS321, "Familiar")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SUMIFS(AR281:AR321, AY281:AY321, INDIRECT("AE" &amp; ROW()), AP281:AP321, "💲", AS281:AS321, "Exonerado ADH") +
    SUMIFS(AR281:AR321, AY281:AY321, INDIRECT("AE" &amp; ROW()), AP281:AP321, "📦", AS281:AS321, "Exonerado ADH")
) -
(
    (
        SUMIFS(AR281:AR321, AY281:AY321, INDIRECT("AE" &amp; ROW()), AP281:AP321, "💲", AS281:AS321, "Exonerado Doctor") +
        SUMIFS(AR281:AR321, AY281:AY321, INDIRECT("AE" &amp; ROW()), AP281:AP321, "📦", AS281:AS321, "Exonerado Doctor")
    ) / 2
) -
(
    (
        SUMIFS(AR281:AR321, AY281:AY321, INDIRECT("AE" &amp; ROW()), AP281:AP321, "💲", AS281:AS321, "") +
        SUMIFS(AR281:AR321, AY281:AY321, INDIRECT("AE" &amp; ROW()), AP281:AP321, "📦", AS281:AS321, "")
    ) / 2
)</f>
        <v>0</v>
      </c>
      <c r="AL329" s="140">
        <f t="array" aca="1" ref="AL329" ca="1">(
    SUMIFS(AR281:AR321, AY281:AY321, INDIRECT("AE" &amp; ROW()), AP281:AP321, "💲") +
    SUMIFS(AR281:AR321, AY281:AY321, INDIRECT("AE" &amp; ROW()), AP281:AP321, "📦")
) -
(
    (
        SUMIFS(AR281:AR321, AY281:AY321, INDIRECT("AE" &amp; ROW()), AP281:AP321, "💲", AS281:AS321, "Familiar") +
        SUMIFS(AR281:AR321, AY281:AY321, INDIRECT("AE" &amp; ROW()), AP281:AP321, "📦", AS281:AS321, "Familiar")
    ) / 2
) -
(
    (
        SUMIFS(AR281:AR321, AY281:AY321, INDIRECT("AE" &amp; ROW()), AP281:AP321, "💲", AS281:AS321, "Participante") +
        SUMIFS(AR281:AR321, AY281:AY321, INDIRECT("AE" &amp; ROW()), AP281:AP321, "📦", AS281:AS321, "Participante")
    ) / 2
) -
(
    (
        SUMIFS(AR281:AR321, AY281:AY321, INDIRECT("AE" &amp; ROW()), AP281:AP321, "💲", AS281:AS321, "Empleado") +
        SUMIFS(AR281:AR321, AY281:AY321, INDIRECT("AE" &amp; ROW()), AP281:AP321, "📦", AS281:AS321, "Empleado")
    ) / 2
) -
(
    (
        SUMIFS(AR281:AR321, AY281:AY321, INDIRECT("AE" &amp; ROW()), AP281:AP321, "💲", AS281:AS321, "Exonerado ADH") +
        SUMIFS(AR281:AR321, AY281:AY321, INDIRECT("AE" &amp; ROW()), AP281:AP321, "📦", AS281:AS321, "Exonerado ADH")
    ) / 2
) -
(
    SUMIFS(AR281:AR321, AY281:AY321, INDIRECT("AE" &amp; ROW()), AP281:AP321, "💲", AS281:AS321, "Exonerado Doctor") +
    SUMIFS(AR281:AR321, AY281:AY321, INDIRECT("AE" &amp; ROW()), AP281:AP321, "📦", AS281:AS321, "Exonerado Doctor")
) -
(
    (
        SUMIFS(AR281:AR321, AY281:AY321, INDIRECT("AE" &amp; ROW()), AP281:AP321, "💲", AS281:AS321, "") +
        SUMIFS(AR281:AR321, AY281:AY321, INDIRECT("AE" &amp; ROW()), AP281:AP321, "📦", AS281:AS321, "")
    ) / 2
)</f>
        <v>0</v>
      </c>
      <c r="AM329" s="56"/>
      <c r="AN329" s="56"/>
      <c r="AO329" s="56"/>
      <c r="AP329" s="56"/>
      <c r="AQ329" s="56"/>
      <c r="AR329" s="56"/>
      <c r="AS329" s="56"/>
      <c r="AT329" s="56"/>
      <c r="AU329" s="56"/>
      <c r="AV329" s="56"/>
      <c r="AW329" s="56"/>
      <c r="AX329" s="56"/>
      <c r="AY329" s="56"/>
      <c r="AZ329" s="56"/>
      <c r="BA329" s="56"/>
      <c r="BB329" s="56"/>
      <c r="BC329" s="56"/>
      <c r="BD329" s="56"/>
      <c r="BE329" s="56"/>
      <c r="BF329" s="56"/>
      <c r="BG329" s="56"/>
      <c r="BH329" s="56"/>
      <c r="BI329" s="56"/>
      <c r="BJ329" s="56"/>
      <c r="BK329" s="56"/>
      <c r="BL329" s="56"/>
      <c r="BM329" s="56"/>
      <c r="BN329" s="56"/>
    </row>
    <row r="330" spans="1:66" ht="11.25" customHeight="1">
      <c r="A330" s="220"/>
      <c r="B330" s="164"/>
      <c r="C330" s="205"/>
      <c r="D330" s="208"/>
      <c r="E330" s="178" t="s">
        <v>42</v>
      </c>
      <c r="F330" s="58" t="str">
        <f>IF(D329&lt;&gt;"", VLOOKUP(D329,'Base de Datos'!$A$2:$D1268,3,FALSE()),"")</f>
        <v/>
      </c>
      <c r="G330" s="205"/>
      <c r="H330" s="208"/>
      <c r="I330" s="178" t="s">
        <v>42</v>
      </c>
      <c r="J330" s="58" t="str">
        <f>IF(H329&lt;&gt;"", VLOOKUP(H329,'Base de Datos'!$A$2:$D1268,3,FALSE()),"")</f>
        <v/>
      </c>
      <c r="K330" s="205"/>
      <c r="L330" s="208"/>
      <c r="M330" s="178" t="s">
        <v>42</v>
      </c>
      <c r="N330" s="58" t="str">
        <f>IF(L329&lt;&gt;"", VLOOKUP(L329,'Base de Datos'!$A$2:$D1268,3,FALSE()),"")</f>
        <v/>
      </c>
      <c r="O330" s="165"/>
      <c r="P330" s="165"/>
      <c r="Q330" s="165"/>
      <c r="R330" s="166"/>
      <c r="S330" s="231"/>
      <c r="T330" s="230"/>
      <c r="U330" s="170"/>
      <c r="V330" s="169"/>
      <c r="W330" s="231"/>
      <c r="X330" s="230"/>
      <c r="Y330" s="170"/>
      <c r="Z330" s="169"/>
      <c r="AA330" s="231"/>
      <c r="AB330" s="230"/>
      <c r="AC330" s="170"/>
      <c r="AD330" s="56"/>
      <c r="AE330" s="232" t="s">
        <v>75</v>
      </c>
      <c r="AF330" s="230"/>
      <c r="AG330" s="90">
        <f t="array" aca="1" ref="AG330" ca="1">COUNTIFS(AP281:AP321, "💲", AY281:AY321, INDIRECT("AE" &amp; ROW())) + COUNTIFS(AP281:AP321, "📦", AY281:AY321, INDIRECT("AE" &amp; ROW())) + COUNTIFS(AP281:AP321, "✅", AY281:AY321, INDIRECT("AE" &amp; ROW()))</f>
        <v>0</v>
      </c>
      <c r="AH330" s="68">
        <f t="array" aca="1" ref="AH330" ca="1">COUNTIFS(AP281:AP321, "💲", AY281:AY321, INDIRECT("AE" &amp; ROW())) + COUNTIFS(AP281:AP321, "📦", AY281:AY321, INDIRECT("AE" &amp; ROW()))</f>
        <v>0</v>
      </c>
      <c r="AI330" s="139">
        <f t="array" aca="1" ref="AI330" ca="1">SUMIFS(AR281:AR321, AY281:AY321, INDIRECT("AE" &amp; ROW()), AP281:AP321, "💲") + SUMIFS(AR281:AR321, AY281:AY321, INDIRECT("AE" &amp; ROW()), AP281:AP321, "📦")</f>
        <v>0</v>
      </c>
      <c r="AJ330" s="139">
        <f t="array" aca="1" ref="AJ330" ca="1">(
    SUMIFS(AR281:AR321, AY281:AY321, INDIRECT("AE" &amp; ROW()), AP281:AP321, "💲") +
    SUMIFS(AR281:AR321, AY281:AY321, INDIRECT("AE" &amp; ROW()), AP281:AP321, "📦")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
        SUMIFS(AR281:AR321, AY281:AY321, INDIRECT("AE" &amp; ROW()), AP281:AP321, "💲", AS281:AS321, "Familiar") +
        SUMIFS(AR281:AR321, AY281:AY321, INDIRECT("AE" &amp; ROW()), AP281:AP321, "📦", AS281:AS321, "Familiar")
    ) / 2
)  -
(
    (
        SUMIFS(AR281:AR321, AY281:AY321, INDIRECT("AE" &amp; ROW()), AP281:AP321, "💲", AS281:AS321, "Exonerado ADH") +
        SUMIFS(AR281:AR321, AY281:AY321, INDIRECT("AE" &amp; ROW()), AP281:AP321, "📦", AS281:AS321, "Exonerado ADH")
    ) / 2
)  -
(
    (
        SUMIFS(AR281:AR321, AY281:AY321, INDIRECT("AE" &amp; ROW()), AP281:AP321, "💲", AS281:AS321, "Exonerado Doctor") +
        SUMIFS(AR281:AR321, AY281:AY321, INDIRECT("AE" &amp; ROW()), AP281:AP321, "📦", AS281:AS321, "Exonerado Doctor")
    ) / 2
)</f>
        <v>0</v>
      </c>
      <c r="AK330" s="139">
        <f t="array" aca="1" ref="AK330" ca="1">(
    SUMIFS(AR281:AR321, AY281:AY321, INDIRECT("AE" &amp; ROW()), AP281:AP321, "💲") +
    SUMIFS(AR281:AR321, AY281:AY321, INDIRECT("AE" &amp; ROW()), AP281:AP321, "📦")
) -
(
    SUMIFS(AR281:AR321, AY281:AY321, INDIRECT("AE" &amp; ROW()), AP281:AP321, "💲", AS281:AS321, "Familiar") +
    SUMIFS(AR281:AR321, AY281:AY321, INDIRECT("AE" &amp; ROW()), AP281:AP321, "📦", AS281:AS321, "Familiar")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SUMIFS(AR281:AR321, AY281:AY321, INDIRECT("AE" &amp; ROW()), AP281:AP321, "💲", AS281:AS321, "Exonerado ADH") +
    SUMIFS(AR281:AR321, AY281:AY321, INDIRECT("AE" &amp; ROW()), AP281:AP321, "📦", AS281:AS321, "Exonerado ADH")
) -
(
    (
        SUMIFS(AR281:AR321, AY281:AY321, INDIRECT("AE" &amp; ROW()), AP281:AP321, "💲", AS281:AS321, "Exonerado Doctor") +
        SUMIFS(AR281:AR321, AY281:AY321, INDIRECT("AE" &amp; ROW()), AP281:AP321, "📦", AS281:AS321, "Exonerado Doctor")
    ) / 2
) -
(
    (
        SUMIFS(AR281:AR321, AY281:AY321, INDIRECT("AE" &amp; ROW()), AP281:AP321, "💲", AS281:AS321, "") +
        SUMIFS(AR281:AR321, AY281:AY321, INDIRECT("AE" &amp; ROW()), AP281:AP321, "📦", AS281:AS321, "")
    ) / 2
)</f>
        <v>0</v>
      </c>
      <c r="AL330" s="140">
        <f t="array" aca="1" ref="AL330" ca="1">(
    SUMIFS(AR281:AR321, AY281:AY321, INDIRECT("AE" &amp; ROW()), AP281:AP321, "💲") +
    SUMIFS(AR281:AR321, AY281:AY321, INDIRECT("AE" &amp; ROW()), AP281:AP321, "📦")
) -
(
    (
        SUMIFS(AR281:AR321, AY281:AY321, INDIRECT("AE" &amp; ROW()), AP281:AP321, "💲", AS281:AS321, "Familiar") +
        SUMIFS(AR281:AR321, AY281:AY321, INDIRECT("AE" &amp; ROW()), AP281:AP321, "📦", AS281:AS321, "Familiar")
    ) / 2
) -
(
    (
        SUMIFS(AR281:AR321, AY281:AY321, INDIRECT("AE" &amp; ROW()), AP281:AP321, "💲", AS281:AS321, "Participante") +
        SUMIFS(AR281:AR321, AY281:AY321, INDIRECT("AE" &amp; ROW()), AP281:AP321, "📦", AS281:AS321, "Participante")
    ) / 2
) -
(
    (
        SUMIFS(AR281:AR321, AY281:AY321, INDIRECT("AE" &amp; ROW()), AP281:AP321, "💲", AS281:AS321, "Empleado") +
        SUMIFS(AR281:AR321, AY281:AY321, INDIRECT("AE" &amp; ROW()), AP281:AP321, "📦", AS281:AS321, "Empleado")
    ) / 2
) -
(
    (
        SUMIFS(AR281:AR321, AY281:AY321, INDIRECT("AE" &amp; ROW()), AP281:AP321, "💲", AS281:AS321, "Exonerado ADH") +
        SUMIFS(AR281:AR321, AY281:AY321, INDIRECT("AE" &amp; ROW()), AP281:AP321, "📦", AS281:AS321, "Exonerado ADH")
    ) / 2
) -
(
    SUMIFS(AR281:AR321, AY281:AY321, INDIRECT("AE" &amp; ROW()), AP281:AP321, "💲", AS281:AS321, "Exonerado Doctor") +
    SUMIFS(AR281:AR321, AY281:AY321, INDIRECT("AE" &amp; ROW()), AP281:AP321, "📦", AS281:AS321, "Exonerado Doctor")
) -
(
    (
        SUMIFS(AR281:AR321, AY281:AY321, INDIRECT("AE" &amp; ROW()), AP281:AP321, "💲", AS281:AS321, "") +
        SUMIFS(AR281:AR321, AY281:AY321, INDIRECT("AE" &amp; ROW()), AP281:AP321, "📦", AS281:AS321, "")
    ) / 2
)</f>
        <v>0</v>
      </c>
      <c r="AM330" s="56"/>
      <c r="AN330" s="56"/>
      <c r="AO330" s="56"/>
      <c r="AP330" s="56"/>
      <c r="AQ330" s="56"/>
      <c r="AR330" s="56"/>
      <c r="AS330" s="56"/>
      <c r="AT330" s="56"/>
      <c r="AU330" s="56"/>
      <c r="AV330" s="56"/>
      <c r="AW330" s="56"/>
      <c r="AX330" s="56"/>
      <c r="AY330" s="56"/>
      <c r="AZ330" s="56"/>
      <c r="BA330" s="56"/>
      <c r="BB330" s="56"/>
      <c r="BC330" s="56"/>
      <c r="BD330" s="56"/>
      <c r="BE330" s="56"/>
      <c r="BF330" s="56"/>
      <c r="BG330" s="56"/>
      <c r="BH330" s="56"/>
      <c r="BI330" s="56"/>
      <c r="BJ330" s="56"/>
      <c r="BK330" s="56"/>
      <c r="BL330" s="56"/>
      <c r="BM330" s="56"/>
      <c r="BN330" s="56"/>
    </row>
    <row r="331" spans="1:66" ht="11.25" customHeight="1">
      <c r="A331" s="220"/>
      <c r="B331" s="164"/>
      <c r="C331" s="205"/>
      <c r="D331" s="208"/>
      <c r="E331" s="178" t="s">
        <v>44</v>
      </c>
      <c r="F331" s="58" t="str">
        <f>IF(D329&lt;&gt;"", VLOOKUP(D329,'Base de Datos'!$A$2:$D1268,4,FALSE()),"")</f>
        <v/>
      </c>
      <c r="G331" s="205"/>
      <c r="H331" s="208"/>
      <c r="I331" s="178" t="s">
        <v>44</v>
      </c>
      <c r="J331" s="58" t="str">
        <f>IF(H329&lt;&gt;"", VLOOKUP(H329,'Base de Datos'!$A$2:$D1268,4,FALSE()),"")</f>
        <v/>
      </c>
      <c r="K331" s="205"/>
      <c r="L331" s="208"/>
      <c r="M331" s="178" t="s">
        <v>44</v>
      </c>
      <c r="N331" s="58" t="str">
        <f>IF(L329&lt;&gt;"", VLOOKUP(L329,'Base de Datos'!$A$2:$D1268,4,FALSE()),"")</f>
        <v/>
      </c>
      <c r="O331" s="165"/>
      <c r="P331" s="165"/>
      <c r="Q331" s="165"/>
      <c r="R331" s="166"/>
      <c r="S331" s="231"/>
      <c r="T331" s="230"/>
      <c r="U331" s="170"/>
      <c r="V331" s="169"/>
      <c r="W331" s="231"/>
      <c r="X331" s="230"/>
      <c r="Y331" s="170"/>
      <c r="Z331" s="169"/>
      <c r="AA331" s="231"/>
      <c r="AB331" s="230"/>
      <c r="AC331" s="170"/>
      <c r="AD331" s="56"/>
      <c r="AE331" s="232" t="s">
        <v>77</v>
      </c>
      <c r="AF331" s="230"/>
      <c r="AG331" s="90">
        <f t="array" aca="1" ref="AG331" ca="1">COUNTIFS(AP281:AP321, "💲", AY281:AY321, INDIRECT("AE" &amp; ROW())) + COUNTIFS(AP281:AP321, "📦", AY281:AY321, INDIRECT("AE" &amp; ROW())) + COUNTIFS(AP281:AP321, "✅", AY281:AY321, INDIRECT("AE" &amp; ROW()))</f>
        <v>0</v>
      </c>
      <c r="AH331" s="68">
        <f t="array" aca="1" ref="AH331" ca="1">COUNTIFS(AP281:AP321, "💲", AY281:AY321, INDIRECT("AE" &amp; ROW())) + COUNTIFS(AP281:AP321, "📦", AY281:AY321, INDIRECT("AE" &amp; ROW()))</f>
        <v>0</v>
      </c>
      <c r="AI331" s="139">
        <f t="array" aca="1" ref="AI331" ca="1">SUMIFS(AR281:AR321, AY281:AY321, INDIRECT("AE" &amp; ROW()), AP281:AP321, "💲") + SUMIFS(AR281:AR321, AY281:AY321, INDIRECT("AE" &amp; ROW()), AP281:AP321, "📦")</f>
        <v>0</v>
      </c>
      <c r="AJ331" s="139">
        <f t="array" aca="1" ref="AJ331" ca="1">(
    SUMIFS(AR281:AR321, AY281:AY321, INDIRECT("AE" &amp; ROW()), AP281:AP321, "💲") +
    SUMIFS(AR281:AR321, AY281:AY321, INDIRECT("AE" &amp; ROW()), AP281:AP321, "📦")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
        SUMIFS(AR281:AR321, AY281:AY321, INDIRECT("AE" &amp; ROW()), AP281:AP321, "💲", AS281:AS321, "Familiar") +
        SUMIFS(AR281:AR321, AY281:AY321, INDIRECT("AE" &amp; ROW()), AP281:AP321, "📦", AS281:AS321, "Familiar")
    ) / 2
)  -
(
    (
        SUMIFS(AR281:AR321, AY281:AY321, INDIRECT("AE" &amp; ROW()), AP281:AP321, "💲", AS281:AS321, "Exonerado ADH") +
        SUMIFS(AR281:AR321, AY281:AY321, INDIRECT("AE" &amp; ROW()), AP281:AP321, "📦", AS281:AS321, "Exonerado ADH")
    ) / 2
)  -
(
    (
        SUMIFS(AR281:AR321, AY281:AY321, INDIRECT("AE" &amp; ROW()), AP281:AP321, "💲", AS281:AS321, "Exonerado Doctor") +
        SUMIFS(AR281:AR321, AY281:AY321, INDIRECT("AE" &amp; ROW()), AP281:AP321, "📦", AS281:AS321, "Exonerado Doctor")
    ) / 2
)</f>
        <v>0</v>
      </c>
      <c r="AK331" s="139">
        <f t="array" aca="1" ref="AK331" ca="1">(
    SUMIFS(AR281:AR321, AY281:AY321, INDIRECT("AE" &amp; ROW()), AP281:AP321, "💲") +
    SUMIFS(AR281:AR321, AY281:AY321, INDIRECT("AE" &amp; ROW()), AP281:AP321, "📦")
) -
(
    SUMIFS(AR281:AR321, AY281:AY321, INDIRECT("AE" &amp; ROW()), AP281:AP321, "💲", AS281:AS321, "Familiar") +
    SUMIFS(AR281:AR321, AY281:AY321, INDIRECT("AE" &amp; ROW()), AP281:AP321, "📦", AS281:AS321, "Familiar")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SUMIFS(AR281:AR321, AY281:AY321, INDIRECT("AE" &amp; ROW()), AP281:AP321, "💲", AS281:AS321, "Exonerado ADH") +
    SUMIFS(AR281:AR321, AY281:AY321, INDIRECT("AE" &amp; ROW()), AP281:AP321, "📦", AS281:AS321, "Exonerado ADH")
) -
(
    (
        SUMIFS(AR281:AR321, AY281:AY321, INDIRECT("AE" &amp; ROW()), AP281:AP321, "💲", AS281:AS321, "Exonerado Doctor") +
        SUMIFS(AR281:AR321, AY281:AY321, INDIRECT("AE" &amp; ROW()), AP281:AP321, "📦", AS281:AS321, "Exonerado Doctor")
    ) / 2
) -
(
    (
        SUMIFS(AR281:AR321, AY281:AY321, INDIRECT("AE" &amp; ROW()), AP281:AP321, "💲", AS281:AS321, "") +
        SUMIFS(AR281:AR321, AY281:AY321, INDIRECT("AE" &amp; ROW()), AP281:AP321, "📦", AS281:AS321, "")
    ) / 2
)</f>
        <v>0</v>
      </c>
      <c r="AL331" s="140">
        <f t="array" aca="1" ref="AL331" ca="1">(
    SUMIFS(AR281:AR321, AY281:AY321, INDIRECT("AE" &amp; ROW()), AP281:AP321, "💲") +
    SUMIFS(AR281:AR321, AY281:AY321, INDIRECT("AE" &amp; ROW()), AP281:AP321, "📦")
) -
(
    (
        SUMIFS(AR281:AR321, AY281:AY321, INDIRECT("AE" &amp; ROW()), AP281:AP321, "💲", AS281:AS321, "Familiar") +
        SUMIFS(AR281:AR321, AY281:AY321, INDIRECT("AE" &amp; ROW()), AP281:AP321, "📦", AS281:AS321, "Familiar")
    ) / 2
) -
(
    (
        SUMIFS(AR281:AR321, AY281:AY321, INDIRECT("AE" &amp; ROW()), AP281:AP321, "💲", AS281:AS321, "Participante") +
        SUMIFS(AR281:AR321, AY281:AY321, INDIRECT("AE" &amp; ROW()), AP281:AP321, "📦", AS281:AS321, "Participante")
    ) / 2
) -
(
    (
        SUMIFS(AR281:AR321, AY281:AY321, INDIRECT("AE" &amp; ROW()), AP281:AP321, "💲", AS281:AS321, "Empleado") +
        SUMIFS(AR281:AR321, AY281:AY321, INDIRECT("AE" &amp; ROW()), AP281:AP321, "📦", AS281:AS321, "Empleado")
    ) / 2
) -
(
    (
        SUMIFS(AR281:AR321, AY281:AY321, INDIRECT("AE" &amp; ROW()), AP281:AP321, "💲", AS281:AS321, "Exonerado ADH") +
        SUMIFS(AR281:AR321, AY281:AY321, INDIRECT("AE" &amp; ROW()), AP281:AP321, "📦", AS281:AS321, "Exonerado ADH")
    ) / 2
) -
(
    SUMIFS(AR281:AR321, AY281:AY321, INDIRECT("AE" &amp; ROW()), AP281:AP321, "💲", AS281:AS321, "Exonerado Doctor") +
    SUMIFS(AR281:AR321, AY281:AY321, INDIRECT("AE" &amp; ROW()), AP281:AP321, "📦", AS281:AS321, "Exonerado Doctor")
) -
(
    (
        SUMIFS(AR281:AR321, AY281:AY321, INDIRECT("AE" &amp; ROW()), AP281:AP321, "💲", AS281:AS321, "") +
        SUMIFS(AR281:AR321, AY281:AY321, INDIRECT("AE" &amp; ROW()), AP281:AP321, "📦", AS281:AS321, "")
    ) / 2
)</f>
        <v>0</v>
      </c>
      <c r="AM331" s="56"/>
      <c r="AN331" s="56"/>
      <c r="AO331" s="56"/>
      <c r="AP331" s="56"/>
      <c r="AQ331" s="56"/>
      <c r="AR331" s="56"/>
      <c r="AS331" s="56"/>
      <c r="AT331" s="56"/>
      <c r="AU331" s="56"/>
      <c r="AV331" s="56"/>
      <c r="AW331" s="56"/>
      <c r="AX331" s="56"/>
      <c r="AY331" s="56"/>
      <c r="AZ331" s="56"/>
      <c r="BA331" s="56"/>
      <c r="BB331" s="56"/>
      <c r="BC331" s="56"/>
      <c r="BD331" s="56"/>
      <c r="BE331" s="56"/>
      <c r="BF331" s="56"/>
      <c r="BG331" s="56"/>
      <c r="BH331" s="56"/>
      <c r="BI331" s="56"/>
      <c r="BJ331" s="56"/>
      <c r="BK331" s="56"/>
      <c r="BL331" s="56"/>
      <c r="BM331" s="56"/>
      <c r="BN331" s="56"/>
    </row>
    <row r="332" spans="1:66" ht="11.25" customHeight="1">
      <c r="A332" s="221"/>
      <c r="B332" s="164"/>
      <c r="C332" s="206"/>
      <c r="D332" s="209"/>
      <c r="E332" s="179" t="s">
        <v>46</v>
      </c>
      <c r="F332" s="183"/>
      <c r="G332" s="206"/>
      <c r="H332" s="209"/>
      <c r="I332" s="179" t="s">
        <v>46</v>
      </c>
      <c r="J332" s="183"/>
      <c r="K332" s="206"/>
      <c r="L332" s="209"/>
      <c r="M332" s="179" t="s">
        <v>46</v>
      </c>
      <c r="N332" s="183"/>
      <c r="O332" s="165"/>
      <c r="P332" s="165"/>
      <c r="Q332" s="165"/>
      <c r="R332" s="166"/>
      <c r="S332" s="227" t="str">
        <f>IF(OR(S329="Empleado",S329="Familiar"),"Nombre del Empleado","N° Factura")</f>
        <v>N° Factura</v>
      </c>
      <c r="T332" s="228"/>
      <c r="U332" s="89"/>
      <c r="V332" s="169"/>
      <c r="W332" s="227" t="str">
        <f>IF(OR(W329="Empleado",W329="Familiar"),"Nombre del Empleado","N° Factura")</f>
        <v>N° Factura</v>
      </c>
      <c r="X332" s="228"/>
      <c r="Y332" s="89"/>
      <c r="Z332" s="169"/>
      <c r="AA332" s="227" t="str">
        <f>IF(OR(AA329="Empleado",AA329="Familiar"),"Nombre del Empleado","N° Factura")</f>
        <v>N° Factura</v>
      </c>
      <c r="AB332" s="228"/>
      <c r="AC332" s="89"/>
      <c r="AD332" s="56"/>
      <c r="AE332" s="233" t="s">
        <v>80</v>
      </c>
      <c r="AF332" s="228"/>
      <c r="AG332" s="143">
        <f t="array" aca="1" ref="AG332" ca="1">COUNTIFS(AP281:AP321, "💲", AY281:AY321, INDIRECT("AE" &amp; ROW())) + COUNTIFS(AP281:AP321, "📦", AY281:AY321, INDIRECT("AE" &amp; ROW())) + COUNTIFS(AP281:AP321, "✅", AY281:AY321, INDIRECT("AE" &amp; ROW()))</f>
        <v>0</v>
      </c>
      <c r="AH332" s="144">
        <f t="array" aca="1" ref="AH332" ca="1">COUNTIFS(AP281:AP321, "💲", AY281:AY321, INDIRECT("AE" &amp; ROW())) + COUNTIFS(AP281:AP321, "📦", AY281:AY321, INDIRECT("AE" &amp; ROW()))</f>
        <v>0</v>
      </c>
      <c r="AI332" s="145">
        <f t="array" aca="1" ref="AI332" ca="1">SUMIFS(AR281:AR321, AY281:AY321, INDIRECT("AE" &amp; ROW()), AP281:AP321, "💲") + SUMIFS(AR281:AR321, AY281:AY321, INDIRECT("AE" &amp; ROW()), AP281:AP321, "📦")</f>
        <v>0</v>
      </c>
      <c r="AJ332" s="145">
        <f t="array" aca="1" ref="AJ332" ca="1">(
    SUMIFS(AR281:AR321, AY281:AY321, INDIRECT("AE" &amp; ROW()), AP281:AP321, "💲") +
    SUMIFS(AR281:AR321, AY281:AY321, INDIRECT("AE" &amp; ROW()), AP281:AP321, "📦")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
        SUMIFS(AR281:AR321, AY281:AY321, INDIRECT("AE" &amp; ROW()), AP281:AP321, "💲", AS281:AS321, "Familiar") +
        SUMIFS(AR281:AR321, AY281:AY321, INDIRECT("AE" &amp; ROW()), AP281:AP321, "📦", AS281:AS321, "Familiar")
    ) / 2
)  -
(
    (
        SUMIFS(AR281:AR321, AY281:AY321, INDIRECT("AE" &amp; ROW()), AP281:AP321, "💲", AS281:AS321, "Exonerado ADH") +
        SUMIFS(AR281:AR321, AY281:AY321, INDIRECT("AE" &amp; ROW()), AP281:AP321, "📦", AS281:AS321, "Exonerado ADH")
    ) / 2
)  -
(
    (
        SUMIFS(AR281:AR321, AY281:AY321, INDIRECT("AE" &amp; ROW()), AP281:AP321, "💲", AS281:AS321, "Exonerado Doctor") +
        SUMIFS(AR281:AR321, AY281:AY321, INDIRECT("AE" &amp; ROW()), AP281:AP321, "📦", AS281:AS321, "Exonerado Doctor")
    ) / 2
)</f>
        <v>0</v>
      </c>
      <c r="AK332" s="145">
        <f t="array" aca="1" ref="AK332" ca="1">(
    SUMIFS(AR281:AR321, AY281:AY321, INDIRECT("AE" &amp; ROW()), AP281:AP321, "💲") +
    SUMIFS(AR281:AR321, AY281:AY321, INDIRECT("AE" &amp; ROW()), AP281:AP321, "📦")
) -
(
    SUMIFS(AR281:AR321, AY281:AY321, INDIRECT("AE" &amp; ROW()), AP281:AP321, "💲", AS281:AS321, "Familiar") +
    SUMIFS(AR281:AR321, AY281:AY321, INDIRECT("AE" &amp; ROW()), AP281:AP321, "📦", AS281:AS321, "Familiar")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SUMIFS(AR281:AR321, AY281:AY321, INDIRECT("AE" &amp; ROW()), AP281:AP321, "💲", AS281:AS321, "Exonerado ADH") +
    SUMIFS(AR281:AR321, AY281:AY321, INDIRECT("AE" &amp; ROW()), AP281:AP321, "📦", AS281:AS321, "Exonerado ADH")
) -
(
    (
        SUMIFS(AR281:AR321, AY281:AY321, INDIRECT("AE" &amp; ROW()), AP281:AP321, "💲", AS281:AS321, "Exonerado Doctor") +
        SUMIFS(AR281:AR321, AY281:AY321, INDIRECT("AE" &amp; ROW()), AP281:AP321, "📦", AS281:AS321, "Exonerado Doctor")
    ) / 2
) -
(
    (
        SUMIFS(AR281:AR321, AY281:AY321, INDIRECT("AE" &amp; ROW()), AP281:AP321, "💲", AS281:AS321, "") +
        SUMIFS(AR281:AR321, AY281:AY321, INDIRECT("AE" &amp; ROW()), AP281:AP321, "📦", AS281:AS321, "")
    ) / 2
)</f>
        <v>0</v>
      </c>
      <c r="AL332" s="146">
        <f t="array" aca="1" ref="AL332" ca="1">(
    SUMIFS(AR281:AR321, AY281:AY321, INDIRECT("AE" &amp; ROW()), AP281:AP321, "💲") +
    SUMIFS(AR281:AR321, AY281:AY321, INDIRECT("AE" &amp; ROW()), AP281:AP321, "📦")
) -
(
    (
        SUMIFS(AR281:AR321, AY281:AY321, INDIRECT("AE" &amp; ROW()), AP281:AP321, "💲", AS281:AS321, "Familiar") +
        SUMIFS(AR281:AR321, AY281:AY321, INDIRECT("AE" &amp; ROW()), AP281:AP321, "📦", AS281:AS321, "Familiar")
    ) / 2
) -
(
    (
        SUMIFS(AR281:AR321, AY281:AY321, INDIRECT("AE" &amp; ROW()), AP281:AP321, "💲", AS281:AS321, "Participante") +
        SUMIFS(AR281:AR321, AY281:AY321, INDIRECT("AE" &amp; ROW()), AP281:AP321, "📦", AS281:AS321, "Participante")
    ) / 2
) -
(
    (
        SUMIFS(AR281:AR321, AY281:AY321, INDIRECT("AE" &amp; ROW()), AP281:AP321, "💲", AS281:AS321, "Empleado") +
        SUMIFS(AR281:AR321, AY281:AY321, INDIRECT("AE" &amp; ROW()), AP281:AP321, "📦", AS281:AS321, "Empleado")
    ) / 2
) -
(
    (
        SUMIFS(AR281:AR321, AY281:AY321, INDIRECT("AE" &amp; ROW()), AP281:AP321, "💲", AS281:AS321, "Exonerado ADH") +
        SUMIFS(AR281:AR321, AY281:AY321, INDIRECT("AE" &amp; ROW()), AP281:AP321, "📦", AS281:AS321, "Exonerado ADH")
    ) / 2
) -
(
    SUMIFS(AR281:AR321, AY281:AY321, INDIRECT("AE" &amp; ROW()), AP281:AP321, "💲", AS281:AS321, "Exonerado Doctor") +
    SUMIFS(AR281:AR321, AY281:AY321, INDIRECT("AE" &amp; ROW()), AP281:AP321, "📦", AS281:AS321, "Exonerado Doctor")
) -
(
    (
        SUMIFS(AR281:AR321, AY281:AY321, INDIRECT("AE" &amp; ROW()), AP281:AP321, "💲", AS281:AS321, "") +
        SUMIFS(AR281:AR321, AY281:AY321, INDIRECT("AE" &amp; ROW()), AP281:AP321, "📦", AS281:AS321, "")
    ) / 2
)</f>
        <v>0</v>
      </c>
      <c r="AM332" s="56"/>
      <c r="AN332" s="56"/>
      <c r="AO332" s="56"/>
      <c r="AP332" s="56"/>
      <c r="AQ332" s="56"/>
      <c r="AR332" s="56"/>
      <c r="AS332" s="56"/>
      <c r="AT332" s="56"/>
      <c r="AU332" s="56"/>
      <c r="AV332" s="56"/>
      <c r="AW332" s="56"/>
      <c r="AX332" s="56"/>
      <c r="AY332" s="56"/>
      <c r="AZ332" s="56"/>
      <c r="BA332" s="56"/>
      <c r="BB332" s="56"/>
      <c r="BC332" s="56"/>
      <c r="BD332" s="56"/>
      <c r="BE332" s="56"/>
      <c r="BF332" s="56"/>
      <c r="BG332" s="56"/>
      <c r="BH332" s="56"/>
      <c r="BI332" s="56"/>
      <c r="BJ332" s="56"/>
      <c r="BK332" s="56"/>
      <c r="BL332" s="56"/>
      <c r="BM332" s="56"/>
      <c r="BN332" s="56"/>
    </row>
    <row r="333" spans="1:66" ht="11.25" customHeight="1">
      <c r="A333" s="3"/>
      <c r="B333" s="3"/>
      <c r="C333" s="3"/>
      <c r="D333" s="3"/>
      <c r="E333" s="3"/>
      <c r="F333" s="3"/>
      <c r="G333" s="3"/>
      <c r="H333" s="3"/>
      <c r="I333" s="3"/>
      <c r="J333" s="3"/>
      <c r="K333" s="3"/>
      <c r="L333" s="3"/>
      <c r="M333" s="3"/>
      <c r="N333" s="3"/>
      <c r="O333" s="1"/>
      <c r="P333" s="3"/>
      <c r="Q333" s="3"/>
      <c r="R333" s="15"/>
      <c r="S333" s="16"/>
      <c r="T333" s="16"/>
      <c r="U333" s="173"/>
      <c r="V333" s="6"/>
      <c r="W333" s="16"/>
      <c r="X333" s="16"/>
      <c r="Y333" s="173"/>
      <c r="Z333" s="48"/>
      <c r="AA333" s="173"/>
      <c r="AB333" s="173"/>
      <c r="AC333" s="173"/>
      <c r="AD333" s="174"/>
      <c r="AI333" s="148">
        <f t="shared" ref="AI333:AL333" ca="1" si="228">SUM(AI318:AI331)</f>
        <v>170</v>
      </c>
      <c r="AJ333" s="148">
        <f t="shared" ca="1" si="228"/>
        <v>170</v>
      </c>
      <c r="AK333" s="148">
        <f t="shared" ca="1" si="228"/>
        <v>170</v>
      </c>
      <c r="AL333" s="148">
        <f t="shared" ca="1" si="228"/>
        <v>170</v>
      </c>
      <c r="AM333" s="174"/>
      <c r="AN333" s="174"/>
      <c r="AO333" s="174"/>
      <c r="AP333" s="174"/>
      <c r="AQ333" s="174"/>
      <c r="AR333" s="174"/>
      <c r="AS333" s="174"/>
      <c r="AT333" s="174"/>
      <c r="AU333" s="174"/>
      <c r="AV333" s="174"/>
      <c r="AW333" s="174"/>
      <c r="AX333" s="174"/>
      <c r="AY333" s="174"/>
      <c r="AZ333" s="174"/>
      <c r="BA333" s="174"/>
      <c r="BB333" s="174"/>
      <c r="BC333" s="174"/>
      <c r="BD333" s="174"/>
      <c r="BE333" s="122"/>
      <c r="BF333" s="122"/>
      <c r="BG333" s="122"/>
      <c r="BH333" s="122"/>
      <c r="BI333" s="122"/>
      <c r="BJ333" s="174"/>
      <c r="BK333" s="174"/>
      <c r="BL333" s="174"/>
      <c r="BM333" s="174"/>
      <c r="BN333" s="174"/>
    </row>
    <row r="334" spans="1:66" ht="15" customHeight="1">
      <c r="A334" s="210">
        <f>IF(WEEKDAY(A279)=6, WORKDAY(A279+1, 1), A279+1)</f>
        <v>46304</v>
      </c>
      <c r="B334" s="211"/>
      <c r="C334" s="211"/>
      <c r="D334" s="211"/>
      <c r="E334" s="211"/>
      <c r="F334" s="211"/>
      <c r="G334" s="211"/>
      <c r="H334" s="211"/>
      <c r="I334" s="211"/>
      <c r="J334" s="211"/>
      <c r="K334" s="211"/>
      <c r="L334" s="211"/>
      <c r="M334" s="211"/>
      <c r="N334" s="212"/>
      <c r="O334" s="1"/>
      <c r="P334" s="1"/>
      <c r="Q334" s="1"/>
      <c r="R334" s="15"/>
      <c r="S334" s="22"/>
      <c r="T334" s="22"/>
      <c r="U334" s="241"/>
      <c r="V334" s="242"/>
      <c r="W334" s="242"/>
      <c r="X334" s="242"/>
      <c r="Y334" s="242"/>
      <c r="Z334" s="23"/>
      <c r="AA334" s="23"/>
      <c r="AB334" s="23"/>
      <c r="AC334" s="23"/>
      <c r="AD334" s="24"/>
      <c r="AE334" s="181"/>
      <c r="AF334" s="181"/>
      <c r="AG334" s="181"/>
      <c r="AH334" s="181"/>
      <c r="AI334" s="181"/>
      <c r="AJ334" s="181"/>
      <c r="AK334" s="181"/>
      <c r="AL334" s="181"/>
      <c r="AM334" s="24"/>
      <c r="AN334" s="24"/>
      <c r="AO334" s="24"/>
      <c r="AP334" s="24"/>
      <c r="AQ334" s="24"/>
      <c r="AR334" s="24"/>
      <c r="AS334" s="24"/>
      <c r="AT334" s="24"/>
      <c r="AU334" s="24"/>
      <c r="AV334" s="24"/>
      <c r="AW334" s="24"/>
      <c r="AX334" s="24"/>
      <c r="AY334" s="24"/>
      <c r="AZ334" s="24"/>
      <c r="BA334" s="24"/>
      <c r="BB334" s="24"/>
      <c r="BC334" s="24"/>
      <c r="BD334" s="24"/>
      <c r="BE334" s="24"/>
      <c r="BF334" s="24"/>
      <c r="BG334" s="24"/>
      <c r="BH334" s="24"/>
      <c r="BI334" s="24"/>
      <c r="BJ334" s="24"/>
      <c r="BK334" s="24"/>
      <c r="BL334" s="24"/>
      <c r="BM334" s="24"/>
      <c r="BN334" s="24"/>
    </row>
    <row r="335" spans="1:66" ht="15" customHeight="1">
      <c r="A335" s="25" t="s">
        <v>15</v>
      </c>
      <c r="B335" s="25" t="s">
        <v>16</v>
      </c>
      <c r="C335" s="213" t="s">
        <v>17</v>
      </c>
      <c r="D335" s="214"/>
      <c r="E335" s="214"/>
      <c r="F335" s="215"/>
      <c r="G335" s="213" t="s">
        <v>18</v>
      </c>
      <c r="H335" s="214"/>
      <c r="I335" s="214"/>
      <c r="J335" s="215"/>
      <c r="K335" s="213" t="s">
        <v>19</v>
      </c>
      <c r="L335" s="214"/>
      <c r="M335" s="214"/>
      <c r="N335" s="215"/>
      <c r="O335" s="1"/>
      <c r="P335" s="1"/>
      <c r="Q335" s="1"/>
      <c r="R335" s="26"/>
      <c r="S335" s="234" t="s">
        <v>17</v>
      </c>
      <c r="T335" s="214"/>
      <c r="U335" s="215"/>
      <c r="V335" s="27"/>
      <c r="W335" s="234" t="s">
        <v>18</v>
      </c>
      <c r="X335" s="214"/>
      <c r="Y335" s="215"/>
      <c r="Z335" s="28"/>
      <c r="AA335" s="234" t="s">
        <v>19</v>
      </c>
      <c r="AB335" s="214"/>
      <c r="AC335" s="215"/>
      <c r="AD335" s="29"/>
      <c r="AE335" s="181"/>
      <c r="AF335" s="181"/>
      <c r="AG335" s="181"/>
      <c r="AH335" s="181"/>
      <c r="AI335" s="181"/>
      <c r="AJ335" s="181"/>
      <c r="AK335" s="181"/>
      <c r="AL335" s="181"/>
      <c r="AM335" s="29"/>
      <c r="AN335" s="34" t="s">
        <v>2</v>
      </c>
      <c r="AO335" s="34" t="s">
        <v>3</v>
      </c>
      <c r="AP335" s="34" t="s">
        <v>4</v>
      </c>
      <c r="AQ335" s="34" t="s">
        <v>5</v>
      </c>
      <c r="AR335" s="34" t="s">
        <v>6</v>
      </c>
      <c r="AS335" s="34" t="s">
        <v>7</v>
      </c>
      <c r="AT335" s="34" t="s">
        <v>27</v>
      </c>
      <c r="AU335" s="34" t="s">
        <v>28</v>
      </c>
      <c r="AV335" s="34" t="s">
        <v>29</v>
      </c>
      <c r="AW335" s="34" t="s">
        <v>30</v>
      </c>
      <c r="AX335" s="34" t="s">
        <v>12</v>
      </c>
      <c r="AY335" s="34" t="s">
        <v>20</v>
      </c>
      <c r="AZ335" s="35"/>
      <c r="BA335" s="35"/>
      <c r="BB335" s="35"/>
      <c r="BC335" s="35"/>
      <c r="BD335" s="35"/>
      <c r="BE335" s="35"/>
      <c r="BF335" s="35"/>
      <c r="BG335" s="35"/>
      <c r="BH335" s="35"/>
      <c r="BI335" s="35"/>
      <c r="BJ335" s="35"/>
      <c r="BK335" s="35"/>
      <c r="BL335" s="35"/>
      <c r="BM335" s="35"/>
      <c r="BN335" s="35"/>
    </row>
    <row r="336" spans="1:66" ht="11.25" customHeight="1">
      <c r="A336" s="219">
        <f>Q342</f>
        <v>0.33333333333333331</v>
      </c>
      <c r="B336" s="38"/>
      <c r="C336" s="204"/>
      <c r="D336" s="207"/>
      <c r="E336" s="40" t="s">
        <v>36</v>
      </c>
      <c r="F336" s="42" t="str">
        <f>IF(D336&lt;&gt;"", VLOOKUP(D336,'Base de Datos'!$A$2:$D1268,2,FALSE()),"")</f>
        <v/>
      </c>
      <c r="G336" s="204"/>
      <c r="H336" s="216"/>
      <c r="I336" s="40" t="s">
        <v>36</v>
      </c>
      <c r="J336" s="42" t="str">
        <f>IF(H336&lt;&gt;"", VLOOKUP(H336,'Base de Datos'!$A$2:$D1268,2,FALSE()),"")</f>
        <v/>
      </c>
      <c r="K336" s="204"/>
      <c r="L336" s="216"/>
      <c r="M336" s="40" t="s">
        <v>36</v>
      </c>
      <c r="N336" s="42" t="str">
        <f>IF(L336&lt;&gt;"", VLOOKUP(L336,'Base de Datos'!$A$2:$D1268,2,FALSE()),"")</f>
        <v/>
      </c>
      <c r="O336" s="43"/>
      <c r="P336" s="1"/>
      <c r="Q336" s="44"/>
      <c r="R336" s="15"/>
      <c r="S336" s="45"/>
      <c r="T336" s="45" t="s">
        <v>37</v>
      </c>
      <c r="U336" s="46"/>
      <c r="V336" s="47"/>
      <c r="W336" s="45"/>
      <c r="X336" s="45" t="s">
        <v>37</v>
      </c>
      <c r="Y336" s="46"/>
      <c r="Z336" s="47"/>
      <c r="AA336" s="45"/>
      <c r="AB336" s="45" t="s">
        <v>37</v>
      </c>
      <c r="AC336" s="46"/>
      <c r="AD336" s="48"/>
      <c r="AE336" s="181"/>
      <c r="AF336" s="181"/>
      <c r="AG336" s="181"/>
      <c r="AH336" s="181"/>
      <c r="AI336" s="181"/>
      <c r="AJ336" s="181"/>
      <c r="AK336" s="181"/>
      <c r="AL336" s="181"/>
      <c r="AM336" s="48"/>
      <c r="AN336" s="53">
        <f>A334</f>
        <v>46304</v>
      </c>
      <c r="AO336" s="54" t="str">
        <f>C335</f>
        <v>Consultorio N° 1</v>
      </c>
      <c r="AP336" s="55">
        <f t="shared" ref="AP336:AQ336" si="229">C336</f>
        <v>0</v>
      </c>
      <c r="AQ336" s="55">
        <f t="shared" si="229"/>
        <v>0</v>
      </c>
      <c r="AR336" s="55">
        <f>U336</f>
        <v>0</v>
      </c>
      <c r="AS336" s="55">
        <f>S336</f>
        <v>0</v>
      </c>
      <c r="AT336" s="55">
        <f>S337</f>
        <v>0</v>
      </c>
      <c r="AU336" s="55">
        <f>U337</f>
        <v>0</v>
      </c>
      <c r="AV336" s="55">
        <f>S338</f>
        <v>0</v>
      </c>
      <c r="AW336" s="55">
        <f>U338</f>
        <v>0</v>
      </c>
      <c r="AX336" s="55">
        <f>U339</f>
        <v>0</v>
      </c>
      <c r="AY336" s="55">
        <f>F339</f>
        <v>0</v>
      </c>
      <c r="AZ336" s="56"/>
      <c r="BA336" s="56"/>
      <c r="BB336" s="56"/>
      <c r="BC336" s="56"/>
      <c r="BD336" s="56"/>
      <c r="BE336" s="56"/>
      <c r="BF336" s="56"/>
      <c r="BG336" s="56"/>
      <c r="BH336" s="56"/>
      <c r="BI336" s="56"/>
      <c r="BJ336" s="56"/>
      <c r="BK336" s="56"/>
      <c r="BL336" s="56"/>
      <c r="BM336" s="56"/>
      <c r="BN336" s="56"/>
    </row>
    <row r="337" spans="1:66" ht="11.25" customHeight="1">
      <c r="A337" s="220"/>
      <c r="B337" s="38"/>
      <c r="C337" s="205"/>
      <c r="D337" s="208"/>
      <c r="E337" s="57" t="s">
        <v>42</v>
      </c>
      <c r="F337" s="58" t="str">
        <f>IF(D336&lt;&gt;"", VLOOKUP(D336,'Base de Datos'!$A$2:$D1268,3,FALSE()),"")</f>
        <v/>
      </c>
      <c r="G337" s="205"/>
      <c r="H337" s="208"/>
      <c r="I337" s="57" t="s">
        <v>42</v>
      </c>
      <c r="J337" s="58" t="str">
        <f>IF(H336&lt;&gt;"", VLOOKUP(H336,'Base de Datos'!$A$2:$D1268,3,FALSE()),"")</f>
        <v/>
      </c>
      <c r="K337" s="205"/>
      <c r="L337" s="208"/>
      <c r="M337" s="57" t="s">
        <v>42</v>
      </c>
      <c r="N337" s="58" t="str">
        <f>IF(L336&lt;&gt;"", VLOOKUP(L336,'Base de Datos'!$A$2:$D1268,3,FALSE()),"")</f>
        <v/>
      </c>
      <c r="O337" s="43"/>
      <c r="P337" s="1"/>
      <c r="Q337" s="44"/>
      <c r="R337" s="15"/>
      <c r="S337" s="229"/>
      <c r="T337" s="230"/>
      <c r="U337" s="59"/>
      <c r="V337" s="47"/>
      <c r="W337" s="229"/>
      <c r="X337" s="230"/>
      <c r="Y337" s="59"/>
      <c r="Z337" s="47"/>
      <c r="AA337" s="229"/>
      <c r="AB337" s="230"/>
      <c r="AC337" s="59"/>
      <c r="AD337" s="48"/>
      <c r="AE337" s="181"/>
      <c r="AF337" s="181"/>
      <c r="AG337" s="181"/>
      <c r="AH337" s="181"/>
      <c r="AI337" s="181"/>
      <c r="AJ337" s="181"/>
      <c r="AK337" s="181"/>
      <c r="AL337" s="181"/>
      <c r="AM337" s="48"/>
      <c r="AN337" s="53">
        <f>A334</f>
        <v>46304</v>
      </c>
      <c r="AO337" s="54" t="str">
        <f>C335</f>
        <v>Consultorio N° 1</v>
      </c>
      <c r="AP337" s="55">
        <f t="shared" ref="AP337:AQ337" si="230">C340</f>
        <v>0</v>
      </c>
      <c r="AQ337" s="55">
        <f t="shared" si="230"/>
        <v>0</v>
      </c>
      <c r="AR337" s="64">
        <f>U340</f>
        <v>0</v>
      </c>
      <c r="AS337" s="55">
        <f>S340</f>
        <v>0</v>
      </c>
      <c r="AT337" s="55">
        <f>S341</f>
        <v>0</v>
      </c>
      <c r="AU337" s="55">
        <f>U341</f>
        <v>0</v>
      </c>
      <c r="AV337" s="55">
        <f>S342</f>
        <v>0</v>
      </c>
      <c r="AW337" s="55">
        <f>U342</f>
        <v>0</v>
      </c>
      <c r="AX337" s="55">
        <f>U343</f>
        <v>0</v>
      </c>
      <c r="AY337" s="55">
        <f>F343</f>
        <v>0</v>
      </c>
      <c r="AZ337" s="56"/>
      <c r="BA337" s="56"/>
      <c r="BB337" s="56"/>
      <c r="BC337" s="56"/>
      <c r="BD337" s="56"/>
      <c r="BE337" s="56"/>
      <c r="BF337" s="56"/>
      <c r="BG337" s="56"/>
      <c r="BH337" s="56"/>
      <c r="BI337" s="56"/>
      <c r="BJ337" s="56"/>
      <c r="BK337" s="56"/>
      <c r="BL337" s="56"/>
      <c r="BM337" s="56"/>
      <c r="BN337" s="56"/>
    </row>
    <row r="338" spans="1:66" ht="11.25" customHeight="1">
      <c r="A338" s="220"/>
      <c r="B338" s="38"/>
      <c r="C338" s="205"/>
      <c r="D338" s="208"/>
      <c r="E338" s="57" t="s">
        <v>44</v>
      </c>
      <c r="F338" s="58" t="str">
        <f>IF(D336&lt;&gt;"", VLOOKUP(D336,'Base de Datos'!$A$2:$D1268,4,FALSE()),"")</f>
        <v/>
      </c>
      <c r="G338" s="205"/>
      <c r="H338" s="208"/>
      <c r="I338" s="57" t="s">
        <v>44</v>
      </c>
      <c r="J338" s="58" t="str">
        <f>IF(H336&lt;&gt;"", VLOOKUP(H336,'Base de Datos'!$A$2:$D1268,4,FALSE()),"")</f>
        <v/>
      </c>
      <c r="K338" s="205"/>
      <c r="L338" s="208"/>
      <c r="M338" s="57" t="s">
        <v>44</v>
      </c>
      <c r="N338" s="58" t="str">
        <f>IF(L336&lt;&gt;"", VLOOKUP(L336,'Base de Datos'!$A$2:$D1268,4,FALSE()),"")</f>
        <v/>
      </c>
      <c r="O338" s="43"/>
      <c r="P338" s="1"/>
      <c r="Q338" s="44"/>
      <c r="R338" s="15"/>
      <c r="S338" s="229"/>
      <c r="T338" s="230"/>
      <c r="U338" s="59"/>
      <c r="V338" s="47"/>
      <c r="W338" s="229"/>
      <c r="X338" s="230"/>
      <c r="Y338" s="59"/>
      <c r="Z338" s="47"/>
      <c r="AA338" s="229"/>
      <c r="AB338" s="230"/>
      <c r="AC338" s="59"/>
      <c r="AD338" s="48"/>
      <c r="AE338" s="181"/>
      <c r="AF338" s="181"/>
      <c r="AG338" s="181"/>
      <c r="AH338" s="181"/>
      <c r="AI338" s="181"/>
      <c r="AJ338" s="181"/>
      <c r="AK338" s="181"/>
      <c r="AL338" s="181"/>
      <c r="AM338" s="48"/>
      <c r="AN338" s="53">
        <f>A334</f>
        <v>46304</v>
      </c>
      <c r="AO338" s="54" t="str">
        <f>C335</f>
        <v>Consultorio N° 1</v>
      </c>
      <c r="AP338" s="55">
        <f t="shared" ref="AP338:AQ338" si="231">C344</f>
        <v>0</v>
      </c>
      <c r="AQ338" s="55">
        <f t="shared" si="231"/>
        <v>0</v>
      </c>
      <c r="AR338" s="64">
        <f>U344</f>
        <v>0</v>
      </c>
      <c r="AS338" s="55">
        <f>S344</f>
        <v>0</v>
      </c>
      <c r="AT338" s="55">
        <f>S345</f>
        <v>0</v>
      </c>
      <c r="AU338" s="55">
        <f>U345</f>
        <v>0</v>
      </c>
      <c r="AV338" s="55">
        <f>S346</f>
        <v>0</v>
      </c>
      <c r="AW338" s="55">
        <f>U346</f>
        <v>0</v>
      </c>
      <c r="AX338" s="55">
        <f>U347</f>
        <v>0</v>
      </c>
      <c r="AY338" s="55">
        <f>F347</f>
        <v>0</v>
      </c>
      <c r="AZ338" s="56"/>
      <c r="BA338" s="56"/>
      <c r="BB338" s="56"/>
      <c r="BC338" s="56"/>
      <c r="BD338" s="56"/>
      <c r="BE338" s="56"/>
      <c r="BF338" s="56"/>
      <c r="BG338" s="56"/>
      <c r="BH338" s="56"/>
      <c r="BI338" s="56"/>
      <c r="BJ338" s="56"/>
      <c r="BK338" s="56"/>
      <c r="BL338" s="56"/>
      <c r="BM338" s="56"/>
      <c r="BN338" s="56"/>
    </row>
    <row r="339" spans="1:66" ht="11.25" customHeight="1">
      <c r="A339" s="221"/>
      <c r="B339" s="38"/>
      <c r="C339" s="206"/>
      <c r="D339" s="209"/>
      <c r="E339" s="85" t="s">
        <v>46</v>
      </c>
      <c r="F339" s="86"/>
      <c r="G339" s="206"/>
      <c r="H339" s="209"/>
      <c r="I339" s="87" t="s">
        <v>46</v>
      </c>
      <c r="J339" s="88"/>
      <c r="K339" s="206"/>
      <c r="L339" s="209"/>
      <c r="M339" s="87" t="s">
        <v>46</v>
      </c>
      <c r="N339" s="88"/>
      <c r="O339" s="43"/>
      <c r="P339" s="1"/>
      <c r="Q339" s="44"/>
      <c r="R339" s="15"/>
      <c r="S339" s="227" t="str">
        <f>IF(OR(S336="Empleado",S336="Familiar"),"Nombre del Empleado","N° Factura")</f>
        <v>N° Factura</v>
      </c>
      <c r="T339" s="228"/>
      <c r="U339" s="89"/>
      <c r="V339" s="47"/>
      <c r="W339" s="227" t="str">
        <f>IF(OR(W336="Empleado",W336="Familiar"),"Nombre del Empleado","N° Factura")</f>
        <v>N° Factura</v>
      </c>
      <c r="X339" s="228"/>
      <c r="Y339" s="89"/>
      <c r="Z339" s="47"/>
      <c r="AA339" s="227" t="str">
        <f>IF(OR(AA336="Empleado",AA336="Familiar"),"Nombre del Empleado","N° Factura")</f>
        <v>N° Factura</v>
      </c>
      <c r="AB339" s="228"/>
      <c r="AC339" s="89"/>
      <c r="AD339" s="48"/>
      <c r="AE339" s="181"/>
      <c r="AF339" s="181"/>
      <c r="AG339" s="181"/>
      <c r="AH339" s="181"/>
      <c r="AI339" s="181"/>
      <c r="AJ339" s="181"/>
      <c r="AK339" s="181"/>
      <c r="AL339" s="181"/>
      <c r="AM339" s="48"/>
      <c r="AN339" s="53">
        <f>A334</f>
        <v>46304</v>
      </c>
      <c r="AO339" s="54" t="str">
        <f>C335</f>
        <v>Consultorio N° 1</v>
      </c>
      <c r="AP339" s="55">
        <f t="shared" ref="AP339:AQ339" si="232">C348</f>
        <v>0</v>
      </c>
      <c r="AQ339" s="55">
        <f t="shared" si="232"/>
        <v>0</v>
      </c>
      <c r="AR339" s="64">
        <f>U348</f>
        <v>0</v>
      </c>
      <c r="AS339" s="55">
        <f>S348</f>
        <v>0</v>
      </c>
      <c r="AT339" s="55">
        <f>S349</f>
        <v>0</v>
      </c>
      <c r="AU339" s="64">
        <f>U349</f>
        <v>0</v>
      </c>
      <c r="AV339" s="55">
        <f>S350</f>
        <v>0</v>
      </c>
      <c r="AW339" s="55">
        <f>U350</f>
        <v>0</v>
      </c>
      <c r="AX339" s="55">
        <f>U351</f>
        <v>0</v>
      </c>
      <c r="AY339" s="55">
        <f>F351</f>
        <v>0</v>
      </c>
      <c r="AZ339" s="56"/>
      <c r="BA339" s="56"/>
      <c r="BB339" s="56"/>
      <c r="BC339" s="56"/>
      <c r="BD339" s="56"/>
      <c r="BE339" s="56"/>
      <c r="BF339" s="56"/>
      <c r="BG339" s="56"/>
      <c r="BH339" s="56"/>
      <c r="BI339" s="56"/>
      <c r="BJ339" s="56"/>
      <c r="BK339" s="56"/>
      <c r="BL339" s="56"/>
      <c r="BM339" s="56"/>
      <c r="BN339" s="56"/>
    </row>
    <row r="340" spans="1:66" ht="11.25" customHeight="1">
      <c r="A340" s="222">
        <f>A336+$Q$13/1440</f>
        <v>0.375</v>
      </c>
      <c r="B340" s="38"/>
      <c r="C340" s="204"/>
      <c r="D340" s="207"/>
      <c r="E340" s="40" t="s">
        <v>36</v>
      </c>
      <c r="F340" s="42" t="str">
        <f>IF(D340&lt;&gt;"", VLOOKUP(D340,'Base de Datos'!$A$2:$D1268,2,FALSE()),"")</f>
        <v/>
      </c>
      <c r="G340" s="204" t="s">
        <v>52</v>
      </c>
      <c r="H340" s="216" t="s">
        <v>791</v>
      </c>
      <c r="I340" s="40" t="s">
        <v>36</v>
      </c>
      <c r="J340" s="42">
        <f>IF(H340&lt;&gt;"", VLOOKUP(H340,'Base de Datos'!$A$2:$D1268,2,FALSE()),"")</f>
        <v>0</v>
      </c>
      <c r="K340" s="204"/>
      <c r="L340" s="216"/>
      <c r="M340" s="40" t="s">
        <v>36</v>
      </c>
      <c r="N340" s="42" t="str">
        <f>IF(L340&lt;&gt;"", VLOOKUP(L340,'Base de Datos'!$A$2:$D1268,2,FALSE()),"")</f>
        <v/>
      </c>
      <c r="O340" s="262" t="s">
        <v>32</v>
      </c>
      <c r="P340" s="242"/>
      <c r="Q340" s="263">
        <f ca="1">$N$2</f>
        <v>888.89089999999999</v>
      </c>
      <c r="R340" s="15"/>
      <c r="S340" s="45"/>
      <c r="T340" s="45" t="s">
        <v>37</v>
      </c>
      <c r="U340" s="103"/>
      <c r="V340" s="47"/>
      <c r="W340" s="45"/>
      <c r="X340" s="45" t="s">
        <v>37</v>
      </c>
      <c r="Y340" s="46">
        <v>60</v>
      </c>
      <c r="Z340" s="47"/>
      <c r="AA340" s="45"/>
      <c r="AB340" s="45" t="s">
        <v>37</v>
      </c>
      <c r="AC340" s="46"/>
      <c r="AD340" s="48"/>
      <c r="AE340" s="181"/>
      <c r="AF340" s="181"/>
      <c r="AG340" s="181"/>
      <c r="AH340" s="181"/>
      <c r="AI340" s="181"/>
      <c r="AJ340" s="181"/>
      <c r="AK340" s="181"/>
      <c r="AL340" s="181"/>
      <c r="AM340" s="48"/>
      <c r="AN340" s="53">
        <f>A334</f>
        <v>46304</v>
      </c>
      <c r="AO340" s="54" t="str">
        <f>C335</f>
        <v>Consultorio N° 1</v>
      </c>
      <c r="AP340" s="55">
        <f t="shared" ref="AP340:AQ340" si="233">C352</f>
        <v>0</v>
      </c>
      <c r="AQ340" s="55">
        <f t="shared" si="233"/>
        <v>0</v>
      </c>
      <c r="AR340" s="64">
        <f>U352</f>
        <v>0</v>
      </c>
      <c r="AS340" s="55">
        <f>S352</f>
        <v>0</v>
      </c>
      <c r="AT340" s="55">
        <f>S353</f>
        <v>0</v>
      </c>
      <c r="AU340" s="55">
        <f>U353</f>
        <v>0</v>
      </c>
      <c r="AV340" s="55">
        <f>S354</f>
        <v>0</v>
      </c>
      <c r="AW340" s="55">
        <f>U354</f>
        <v>0</v>
      </c>
      <c r="AX340" s="55">
        <f>U355</f>
        <v>0</v>
      </c>
      <c r="AY340" s="55">
        <f>F355</f>
        <v>0</v>
      </c>
      <c r="AZ340" s="56"/>
      <c r="BA340" s="56"/>
      <c r="BB340" s="56"/>
      <c r="BC340" s="56"/>
      <c r="BD340" s="56"/>
      <c r="BE340" s="56"/>
      <c r="BF340" s="56"/>
      <c r="BG340" s="56"/>
      <c r="BH340" s="56"/>
      <c r="BI340" s="56"/>
      <c r="BJ340" s="56"/>
      <c r="BK340" s="56"/>
      <c r="BL340" s="56"/>
      <c r="BM340" s="56"/>
      <c r="BN340" s="56"/>
    </row>
    <row r="341" spans="1:66" ht="11.25" customHeight="1">
      <c r="A341" s="220"/>
      <c r="B341" s="38"/>
      <c r="C341" s="205"/>
      <c r="D341" s="208"/>
      <c r="E341" s="57" t="s">
        <v>42</v>
      </c>
      <c r="F341" s="58" t="str">
        <f>IF(D340&lt;&gt;"", VLOOKUP(D340,'Base de Datos'!$A$2:$D1268,3,FALSE()),"")</f>
        <v/>
      </c>
      <c r="G341" s="205"/>
      <c r="H341" s="208"/>
      <c r="I341" s="57" t="s">
        <v>42</v>
      </c>
      <c r="J341" s="58">
        <f>IF(H340&lt;&gt;"", VLOOKUP(H340,'Base de Datos'!$A$2:$D1268,3,FALSE()),"")</f>
        <v>4126043020</v>
      </c>
      <c r="K341" s="205"/>
      <c r="L341" s="208"/>
      <c r="M341" s="57" t="s">
        <v>42</v>
      </c>
      <c r="N341" s="58" t="str">
        <f>IF(L340&lt;&gt;"", VLOOKUP(L340,'Base de Datos'!$A$2:$D1268,3,FALSE()),"")</f>
        <v/>
      </c>
      <c r="O341" s="242"/>
      <c r="P341" s="242"/>
      <c r="Q341" s="264"/>
      <c r="R341" s="15"/>
      <c r="S341" s="229"/>
      <c r="T341" s="230"/>
      <c r="U341" s="59"/>
      <c r="V341" s="47"/>
      <c r="W341" s="229" t="s">
        <v>56</v>
      </c>
      <c r="X341" s="230"/>
      <c r="Y341" s="59">
        <v>26269.5</v>
      </c>
      <c r="Z341" s="47"/>
      <c r="AA341" s="229"/>
      <c r="AB341" s="230"/>
      <c r="AC341" s="59"/>
      <c r="AD341" s="48"/>
      <c r="AE341" s="181"/>
      <c r="AF341" s="181"/>
      <c r="AG341" s="181"/>
      <c r="AH341" s="181"/>
      <c r="AI341" s="181"/>
      <c r="AJ341" s="181"/>
      <c r="AK341" s="181"/>
      <c r="AL341" s="181"/>
      <c r="AM341" s="48"/>
      <c r="AN341" s="53">
        <f>A334</f>
        <v>46304</v>
      </c>
      <c r="AO341" s="54" t="str">
        <f>C335</f>
        <v>Consultorio N° 1</v>
      </c>
      <c r="AP341" s="55">
        <f t="shared" ref="AP341:AQ341" si="234">C356</f>
        <v>0</v>
      </c>
      <c r="AQ341" s="55">
        <f t="shared" si="234"/>
        <v>0</v>
      </c>
      <c r="AR341" s="55">
        <f>U356</f>
        <v>0</v>
      </c>
      <c r="AS341" s="55">
        <f>S356</f>
        <v>0</v>
      </c>
      <c r="AT341" s="55">
        <f>S357</f>
        <v>0</v>
      </c>
      <c r="AU341" s="55" t="str">
        <f>U357</f>
        <v xml:space="preserve">   </v>
      </c>
      <c r="AV341" s="55">
        <f>S358</f>
        <v>0</v>
      </c>
      <c r="AW341" s="55">
        <f>U358</f>
        <v>0</v>
      </c>
      <c r="AX341" s="55">
        <f>U359</f>
        <v>0</v>
      </c>
      <c r="AY341" s="55">
        <f>F359</f>
        <v>0</v>
      </c>
      <c r="AZ341" s="56"/>
      <c r="BA341" s="56"/>
      <c r="BB341" s="56"/>
      <c r="BC341" s="56"/>
      <c r="BD341" s="56"/>
      <c r="BE341" s="56"/>
      <c r="BF341" s="56"/>
      <c r="BG341" s="56"/>
      <c r="BH341" s="56"/>
      <c r="BI341" s="56"/>
      <c r="BJ341" s="56"/>
      <c r="BK341" s="56"/>
      <c r="BL341" s="56"/>
      <c r="BM341" s="56"/>
      <c r="BN341" s="56"/>
    </row>
    <row r="342" spans="1:66" ht="11.25" customHeight="1">
      <c r="A342" s="220"/>
      <c r="B342" s="38"/>
      <c r="C342" s="205"/>
      <c r="D342" s="208"/>
      <c r="E342" s="57" t="s">
        <v>44</v>
      </c>
      <c r="F342" s="58" t="str">
        <f>IF(D340&lt;&gt;"", VLOOKUP(D340,'Base de Datos'!$A$2:$D1268,4,FALSE()),"")</f>
        <v/>
      </c>
      <c r="G342" s="205"/>
      <c r="H342" s="208"/>
      <c r="I342" s="57" t="s">
        <v>44</v>
      </c>
      <c r="J342" s="58" t="str">
        <f>IF(H340&lt;&gt;"", VLOOKUP(H340,'Base de Datos'!$A$2:$D1268,4,FALSE()),"")</f>
        <v>V32559578</v>
      </c>
      <c r="K342" s="205"/>
      <c r="L342" s="208"/>
      <c r="M342" s="57" t="s">
        <v>44</v>
      </c>
      <c r="N342" s="58" t="str">
        <f>IF(L340&lt;&gt;"", VLOOKUP(L340,'Base de Datos'!$A$2:$D1268,4,FALSE()),"")</f>
        <v/>
      </c>
      <c r="O342" s="43"/>
      <c r="P342" s="104" t="s">
        <v>50</v>
      </c>
      <c r="Q342" s="110">
        <v>0.33333333333333331</v>
      </c>
      <c r="R342" s="15"/>
      <c r="S342" s="229"/>
      <c r="T342" s="230"/>
      <c r="U342" s="59"/>
      <c r="V342" s="47"/>
      <c r="W342" s="229"/>
      <c r="X342" s="230"/>
      <c r="Y342" s="59"/>
      <c r="Z342" s="47"/>
      <c r="AA342" s="229"/>
      <c r="AB342" s="230"/>
      <c r="AC342" s="59"/>
      <c r="AD342" s="48"/>
      <c r="AE342" s="181"/>
      <c r="AF342" s="181"/>
      <c r="AG342" s="181"/>
      <c r="AH342" s="181"/>
      <c r="AI342" s="181"/>
      <c r="AJ342" s="181"/>
      <c r="AK342" s="181"/>
      <c r="AL342" s="181"/>
      <c r="AM342" s="48"/>
      <c r="AN342" s="53">
        <f>A334</f>
        <v>46304</v>
      </c>
      <c r="AO342" s="54" t="str">
        <f>C335</f>
        <v>Consultorio N° 1</v>
      </c>
      <c r="AP342" s="55">
        <f t="shared" ref="AP342:AQ342" si="235">C360</f>
        <v>0</v>
      </c>
      <c r="AQ342" s="55">
        <f t="shared" si="235"/>
        <v>0</v>
      </c>
      <c r="AR342" s="55">
        <f>U360</f>
        <v>0</v>
      </c>
      <c r="AS342" s="55">
        <f>S360</f>
        <v>0</v>
      </c>
      <c r="AT342" s="55">
        <f>S361</f>
        <v>0</v>
      </c>
      <c r="AU342" s="55">
        <f>U361</f>
        <v>0</v>
      </c>
      <c r="AV342" s="55">
        <f>S362</f>
        <v>0</v>
      </c>
      <c r="AW342" s="55">
        <f>U362</f>
        <v>0</v>
      </c>
      <c r="AX342" s="55">
        <f>U363</f>
        <v>0</v>
      </c>
      <c r="AY342" s="55">
        <f>F363</f>
        <v>0</v>
      </c>
      <c r="AZ342" s="56"/>
      <c r="BA342" s="56"/>
      <c r="BB342" s="56"/>
      <c r="BC342" s="56"/>
      <c r="BD342" s="56"/>
      <c r="BE342" s="56"/>
      <c r="BF342" s="56"/>
      <c r="BG342" s="56"/>
      <c r="BH342" s="56"/>
      <c r="BI342" s="56"/>
      <c r="BJ342" s="56"/>
      <c r="BK342" s="56"/>
      <c r="BL342" s="56"/>
      <c r="BM342" s="56"/>
      <c r="BN342" s="56"/>
    </row>
    <row r="343" spans="1:66" ht="11.25" customHeight="1">
      <c r="A343" s="221"/>
      <c r="B343" s="38"/>
      <c r="C343" s="206"/>
      <c r="D343" s="209"/>
      <c r="E343" s="85" t="s">
        <v>46</v>
      </c>
      <c r="F343" s="107"/>
      <c r="G343" s="206"/>
      <c r="H343" s="209"/>
      <c r="I343" s="85" t="s">
        <v>46</v>
      </c>
      <c r="J343" s="108" t="s">
        <v>63</v>
      </c>
      <c r="K343" s="206"/>
      <c r="L343" s="209"/>
      <c r="M343" s="85" t="s">
        <v>46</v>
      </c>
      <c r="N343" s="108"/>
      <c r="O343" s="43"/>
      <c r="P343" s="104" t="s">
        <v>54</v>
      </c>
      <c r="Q343" s="109">
        <v>60</v>
      </c>
      <c r="R343" s="15"/>
      <c r="S343" s="227" t="str">
        <f>IF(OR(S340="Empleado",S340="Familiar"),"Nombre del Empleado","N° Factura")</f>
        <v>N° Factura</v>
      </c>
      <c r="T343" s="228"/>
      <c r="U343" s="89"/>
      <c r="V343" s="47"/>
      <c r="W343" s="227" t="str">
        <f>IF(OR(W340="Empleado",W340="Familiar"),"Nombre del Empleado","N° Factura")</f>
        <v>N° Factura</v>
      </c>
      <c r="X343" s="228"/>
      <c r="Y343" s="111"/>
      <c r="Z343" s="47"/>
      <c r="AA343" s="227" t="str">
        <f>IF(OR(AA340="Empleado",AA340="Familiar"),"Nombre del Empleado","N° Factura")</f>
        <v>N° Factura</v>
      </c>
      <c r="AB343" s="228"/>
      <c r="AC343" s="111"/>
      <c r="AD343" s="48"/>
      <c r="AE343" s="181"/>
      <c r="AF343" s="181"/>
      <c r="AG343" s="181"/>
      <c r="AH343" s="181"/>
      <c r="AI343" s="181"/>
      <c r="AJ343" s="181"/>
      <c r="AK343" s="181"/>
      <c r="AL343" s="181"/>
      <c r="AM343" s="48"/>
      <c r="AN343" s="53">
        <f>A334</f>
        <v>46304</v>
      </c>
      <c r="AO343" s="54" t="str">
        <f>C335</f>
        <v>Consultorio N° 1</v>
      </c>
      <c r="AP343" s="55">
        <f t="shared" ref="AP343:AQ343" si="236">C364</f>
        <v>0</v>
      </c>
      <c r="AQ343" s="55">
        <f t="shared" si="236"/>
        <v>0</v>
      </c>
      <c r="AR343" s="55">
        <f>U364</f>
        <v>0</v>
      </c>
      <c r="AS343" s="55">
        <f>S364</f>
        <v>0</v>
      </c>
      <c r="AT343" s="55">
        <f>S365</f>
        <v>0</v>
      </c>
      <c r="AU343" s="55">
        <f>U365</f>
        <v>0</v>
      </c>
      <c r="AV343" s="55">
        <f>S366</f>
        <v>0</v>
      </c>
      <c r="AW343" s="55">
        <f>U366</f>
        <v>0</v>
      </c>
      <c r="AX343" s="55">
        <f>U367</f>
        <v>0</v>
      </c>
      <c r="AY343" s="55">
        <f>F367</f>
        <v>0</v>
      </c>
      <c r="AZ343" s="56"/>
      <c r="BA343" s="56"/>
      <c r="BB343" s="56"/>
      <c r="BC343" s="56"/>
      <c r="BD343" s="56"/>
      <c r="BE343" s="56"/>
      <c r="BF343" s="56"/>
      <c r="BG343" s="56"/>
      <c r="BH343" s="56"/>
      <c r="BI343" s="56"/>
      <c r="BJ343" s="56"/>
      <c r="BK343" s="56"/>
      <c r="BL343" s="56"/>
      <c r="BM343" s="56"/>
      <c r="BN343" s="56"/>
    </row>
    <row r="344" spans="1:66" ht="11.25" customHeight="1">
      <c r="A344" s="222">
        <f>A340+$Q$13/1440</f>
        <v>0.41666666666666669</v>
      </c>
      <c r="B344" s="38"/>
      <c r="C344" s="204"/>
      <c r="D344" s="207"/>
      <c r="E344" s="40" t="s">
        <v>36</v>
      </c>
      <c r="F344" s="42" t="str">
        <f>IF(D344&lt;&gt;"", VLOOKUP(D344,'Base de Datos'!$A$2:$D1268,2,FALSE()),"")</f>
        <v/>
      </c>
      <c r="G344" s="218"/>
      <c r="H344" s="217"/>
      <c r="I344" s="118" t="s">
        <v>36</v>
      </c>
      <c r="J344" s="42" t="str">
        <f>IF(H344&lt;&gt;"", VLOOKUP(H344,'Base de Datos'!$A$2:$D1268,2,FALSE()),"")</f>
        <v/>
      </c>
      <c r="K344" s="218"/>
      <c r="L344" s="217"/>
      <c r="M344" s="118" t="s">
        <v>36</v>
      </c>
      <c r="N344" s="42" t="str">
        <f>IF(L344&lt;&gt;"", VLOOKUP(L344,'Base de Datos'!$A$2:$D1268,2,FALSE()),"")</f>
        <v/>
      </c>
      <c r="O344" s="43"/>
      <c r="P344" s="1"/>
      <c r="Q344" s="1"/>
      <c r="R344" s="15"/>
      <c r="S344" s="45"/>
      <c r="T344" s="45" t="s">
        <v>37</v>
      </c>
      <c r="U344" s="46"/>
      <c r="V344" s="47"/>
      <c r="W344" s="45"/>
      <c r="X344" s="45" t="s">
        <v>37</v>
      </c>
      <c r="Y344" s="46"/>
      <c r="Z344" s="47"/>
      <c r="AA344" s="45"/>
      <c r="AB344" s="45" t="s">
        <v>37</v>
      </c>
      <c r="AC344" s="46"/>
      <c r="AD344" s="48"/>
      <c r="AE344" s="181"/>
      <c r="AF344" s="181"/>
      <c r="AG344" s="181"/>
      <c r="AH344" s="181"/>
      <c r="AI344" s="181"/>
      <c r="AJ344" s="181"/>
      <c r="AK344" s="181"/>
      <c r="AL344" s="181"/>
      <c r="AM344" s="48"/>
      <c r="AN344" s="53">
        <f>A334</f>
        <v>46304</v>
      </c>
      <c r="AO344" s="54" t="str">
        <f>C335</f>
        <v>Consultorio N° 1</v>
      </c>
      <c r="AP344" s="55">
        <f t="shared" ref="AP344:AQ344" si="237">C368</f>
        <v>0</v>
      </c>
      <c r="AQ344" s="55">
        <f t="shared" si="237"/>
        <v>0</v>
      </c>
      <c r="AR344" s="55">
        <f>U368</f>
        <v>0</v>
      </c>
      <c r="AS344" s="55">
        <f>S368</f>
        <v>0</v>
      </c>
      <c r="AT344" s="55">
        <f>S369</f>
        <v>0</v>
      </c>
      <c r="AU344" s="55">
        <f>U369</f>
        <v>0</v>
      </c>
      <c r="AV344" s="55">
        <f>S370</f>
        <v>0</v>
      </c>
      <c r="AW344" s="55">
        <f>U370</f>
        <v>0</v>
      </c>
      <c r="AX344" s="55">
        <f>U371</f>
        <v>0</v>
      </c>
      <c r="AY344" s="55">
        <f>F371</f>
        <v>0</v>
      </c>
      <c r="AZ344" s="56"/>
      <c r="BA344" s="56"/>
      <c r="BB344" s="56"/>
      <c r="BC344" s="56"/>
      <c r="BD344" s="56"/>
      <c r="BE344" s="56"/>
      <c r="BF344" s="56"/>
      <c r="BG344" s="56"/>
      <c r="BH344" s="56"/>
      <c r="BI344" s="56"/>
      <c r="BJ344" s="56"/>
      <c r="BK344" s="56"/>
      <c r="BL344" s="56"/>
      <c r="BM344" s="56"/>
      <c r="BN344" s="56"/>
    </row>
    <row r="345" spans="1:66" ht="11.25" customHeight="1">
      <c r="A345" s="220"/>
      <c r="B345" s="38"/>
      <c r="C345" s="205"/>
      <c r="D345" s="208"/>
      <c r="E345" s="57" t="s">
        <v>42</v>
      </c>
      <c r="F345" s="58" t="str">
        <f>IF(D344&lt;&gt;"", VLOOKUP(D344,'Base de Datos'!$A$2:$D1268,3,FALSE()),"")</f>
        <v/>
      </c>
      <c r="G345" s="205"/>
      <c r="H345" s="208"/>
      <c r="I345" s="57" t="s">
        <v>42</v>
      </c>
      <c r="J345" s="58" t="str">
        <f>IF(H344&lt;&gt;"", VLOOKUP(H344,'Base de Datos'!$A$2:$D1268,3,FALSE()),"")</f>
        <v/>
      </c>
      <c r="K345" s="205"/>
      <c r="L345" s="208"/>
      <c r="M345" s="57" t="s">
        <v>42</v>
      </c>
      <c r="N345" s="58" t="str">
        <f>IF(L344&lt;&gt;"", VLOOKUP(L344,'Base de Datos'!$A$2:$D1268,3,FALSE()),"")</f>
        <v/>
      </c>
      <c r="O345" s="43"/>
      <c r="P345" s="119" t="s">
        <v>58</v>
      </c>
      <c r="Q345" s="44"/>
      <c r="R345" s="15"/>
      <c r="S345" s="229"/>
      <c r="T345" s="230"/>
      <c r="U345" s="59"/>
      <c r="V345" s="47"/>
      <c r="W345" s="229"/>
      <c r="X345" s="230"/>
      <c r="Y345" s="59"/>
      <c r="Z345" s="47"/>
      <c r="AA345" s="229"/>
      <c r="AB345" s="230"/>
      <c r="AC345" s="59"/>
      <c r="AD345" s="48"/>
      <c r="AE345" s="181"/>
      <c r="AF345" s="181"/>
      <c r="AG345" s="181"/>
      <c r="AH345" s="181"/>
      <c r="AI345" s="181"/>
      <c r="AJ345" s="181"/>
      <c r="AK345" s="181"/>
      <c r="AL345" s="181"/>
      <c r="AM345" s="48"/>
      <c r="AN345" s="53">
        <f>A334</f>
        <v>46304</v>
      </c>
      <c r="AO345" s="54" t="str">
        <f>C335</f>
        <v>Consultorio N° 1</v>
      </c>
      <c r="AP345" s="55">
        <f t="shared" ref="AP345:AQ345" si="238">C372</f>
        <v>0</v>
      </c>
      <c r="AQ345" s="55">
        <f t="shared" si="238"/>
        <v>0</v>
      </c>
      <c r="AR345" s="55">
        <f>U372</f>
        <v>0</v>
      </c>
      <c r="AS345" s="55">
        <f>S372</f>
        <v>0</v>
      </c>
      <c r="AT345" s="55">
        <f>S373</f>
        <v>0</v>
      </c>
      <c r="AU345" s="55">
        <f>U373</f>
        <v>0</v>
      </c>
      <c r="AV345" s="55">
        <f>S374</f>
        <v>0</v>
      </c>
      <c r="AW345" s="55">
        <f>U374</f>
        <v>0</v>
      </c>
      <c r="AX345" s="55">
        <f>U375</f>
        <v>0</v>
      </c>
      <c r="AY345" s="55">
        <f>F375</f>
        <v>0</v>
      </c>
      <c r="AZ345" s="56"/>
      <c r="BA345" s="56"/>
      <c r="BB345" s="56"/>
      <c r="BC345" s="56"/>
      <c r="BD345" s="56"/>
      <c r="BE345" s="56"/>
      <c r="BF345" s="56"/>
      <c r="BG345" s="56"/>
      <c r="BH345" s="56"/>
      <c r="BI345" s="56"/>
      <c r="BJ345" s="56"/>
      <c r="BK345" s="56"/>
      <c r="BL345" s="56"/>
      <c r="BM345" s="56"/>
      <c r="BN345" s="56"/>
    </row>
    <row r="346" spans="1:66" ht="11.25" customHeight="1">
      <c r="A346" s="220"/>
      <c r="B346" s="38"/>
      <c r="C346" s="205"/>
      <c r="D346" s="208"/>
      <c r="E346" s="57" t="s">
        <v>44</v>
      </c>
      <c r="F346" s="58" t="str">
        <f>IF(D344&lt;&gt;"", VLOOKUP(D344,'Base de Datos'!$A$2:$D1268,4,FALSE()),"")</f>
        <v/>
      </c>
      <c r="G346" s="205"/>
      <c r="H346" s="208"/>
      <c r="I346" s="57" t="s">
        <v>44</v>
      </c>
      <c r="J346" s="58" t="str">
        <f>IF(H344&lt;&gt;"", VLOOKUP(H344,'Base de Datos'!$A$2:$D1268,4,FALSE()),"")</f>
        <v/>
      </c>
      <c r="K346" s="205"/>
      <c r="L346" s="208"/>
      <c r="M346" s="57" t="s">
        <v>44</v>
      </c>
      <c r="N346" s="58" t="str">
        <f>IF(L344&lt;&gt;"", VLOOKUP(L344,'Base de Datos'!$A$2:$D1268,4,FALSE()),"")</f>
        <v/>
      </c>
      <c r="O346" s="43"/>
      <c r="P346" s="120" t="s">
        <v>61</v>
      </c>
      <c r="Q346" s="121" t="s">
        <v>62</v>
      </c>
      <c r="R346" s="15"/>
      <c r="S346" s="229"/>
      <c r="T346" s="230"/>
      <c r="U346" s="59"/>
      <c r="V346" s="47"/>
      <c r="W346" s="229"/>
      <c r="X346" s="230"/>
      <c r="Y346" s="59"/>
      <c r="Z346" s="47"/>
      <c r="AA346" s="229"/>
      <c r="AB346" s="230"/>
      <c r="AC346" s="59"/>
      <c r="AD346" s="48"/>
      <c r="AE346" s="181"/>
      <c r="AF346" s="181"/>
      <c r="AG346" s="181"/>
      <c r="AH346" s="181"/>
      <c r="AI346" s="181"/>
      <c r="AJ346" s="181"/>
      <c r="AK346" s="181"/>
      <c r="AL346" s="181"/>
      <c r="AM346" s="48"/>
      <c r="AN346" s="53">
        <f>A334</f>
        <v>46304</v>
      </c>
      <c r="AO346" s="54" t="s">
        <v>17</v>
      </c>
      <c r="AP346" s="55">
        <f t="shared" ref="AP346:AQ346" si="239">C376</f>
        <v>0</v>
      </c>
      <c r="AQ346" s="55">
        <f t="shared" si="239"/>
        <v>0</v>
      </c>
      <c r="AR346" s="55">
        <f>U376</f>
        <v>0</v>
      </c>
      <c r="AS346" s="55">
        <f>S376</f>
        <v>0</v>
      </c>
      <c r="AT346" s="55">
        <f>S377</f>
        <v>0</v>
      </c>
      <c r="AU346" s="55">
        <f>U377</f>
        <v>0</v>
      </c>
      <c r="AV346" s="55">
        <f>S378</f>
        <v>0</v>
      </c>
      <c r="AW346" s="55">
        <f>U378</f>
        <v>0</v>
      </c>
      <c r="AX346" s="55">
        <f>U379</f>
        <v>0</v>
      </c>
      <c r="AY346" s="55">
        <f>F379</f>
        <v>0</v>
      </c>
      <c r="AZ346" s="56"/>
      <c r="BA346" s="56"/>
      <c r="BB346" s="56"/>
      <c r="BC346" s="56"/>
      <c r="BD346" s="56"/>
      <c r="BE346" s="56"/>
      <c r="BF346" s="56"/>
      <c r="BG346" s="56"/>
      <c r="BH346" s="56"/>
      <c r="BI346" s="56"/>
      <c r="BJ346" s="56"/>
      <c r="BK346" s="56"/>
      <c r="BL346" s="56"/>
      <c r="BM346" s="56"/>
      <c r="BN346" s="56"/>
    </row>
    <row r="347" spans="1:66" ht="11.25" customHeight="1">
      <c r="A347" s="221"/>
      <c r="B347" s="38"/>
      <c r="C347" s="206"/>
      <c r="D347" s="209"/>
      <c r="E347" s="85" t="s">
        <v>46</v>
      </c>
      <c r="F347" s="86"/>
      <c r="G347" s="206"/>
      <c r="H347" s="209"/>
      <c r="I347" s="85" t="s">
        <v>46</v>
      </c>
      <c r="J347" s="108"/>
      <c r="K347" s="206"/>
      <c r="L347" s="209"/>
      <c r="M347" s="85" t="s">
        <v>46</v>
      </c>
      <c r="N347" s="108"/>
      <c r="O347" s="43"/>
      <c r="P347" s="123" t="s">
        <v>64</v>
      </c>
      <c r="Q347" s="124" t="s">
        <v>65</v>
      </c>
      <c r="R347" s="15"/>
      <c r="S347" s="227" t="str">
        <f>IF(OR(S344="Empleado",S344="Familiar"),"Nombre del Empleado","N° Factura")</f>
        <v>N° Factura</v>
      </c>
      <c r="T347" s="228"/>
      <c r="U347" s="89"/>
      <c r="V347" s="47"/>
      <c r="W347" s="227" t="str">
        <f>IF(OR(W344="Empleado",W344="Familiar"),"Nombre del Empleado","N° Factura")</f>
        <v>N° Factura</v>
      </c>
      <c r="X347" s="228"/>
      <c r="Y347" s="89"/>
      <c r="Z347" s="47"/>
      <c r="AA347" s="227" t="str">
        <f>IF(OR(AA344="Empleado",AA344="Familiar"),"Nombre del Empleado","N° Factura")</f>
        <v>N° Factura</v>
      </c>
      <c r="AB347" s="228"/>
      <c r="AC347" s="89"/>
      <c r="AD347" s="48"/>
      <c r="AE347" s="181"/>
      <c r="AF347" s="181"/>
      <c r="AG347" s="181"/>
      <c r="AH347" s="181"/>
      <c r="AI347" s="181"/>
      <c r="AJ347" s="181"/>
      <c r="AK347" s="181"/>
      <c r="AL347" s="181"/>
      <c r="AM347" s="48"/>
      <c r="AN347" s="53">
        <f>A334</f>
        <v>46304</v>
      </c>
      <c r="AO347" s="54" t="s">
        <v>17</v>
      </c>
      <c r="AP347" s="55">
        <f t="shared" ref="AP347:AQ347" si="240">C380</f>
        <v>0</v>
      </c>
      <c r="AQ347" s="55">
        <f t="shared" si="240"/>
        <v>0</v>
      </c>
      <c r="AR347" s="55">
        <f>U380</f>
        <v>0</v>
      </c>
      <c r="AS347" s="55">
        <f>S380</f>
        <v>0</v>
      </c>
      <c r="AT347" s="55">
        <f>S381</f>
        <v>0</v>
      </c>
      <c r="AU347" s="55">
        <f>U381</f>
        <v>0</v>
      </c>
      <c r="AV347" s="55">
        <f>S382</f>
        <v>0</v>
      </c>
      <c r="AW347" s="55">
        <f>U382</f>
        <v>0</v>
      </c>
      <c r="AX347" s="55">
        <f>U383</f>
        <v>0</v>
      </c>
      <c r="AY347" s="55">
        <f>F383</f>
        <v>0</v>
      </c>
      <c r="AZ347" s="56"/>
      <c r="BA347" s="56"/>
      <c r="BB347" s="56"/>
      <c r="BC347" s="56"/>
      <c r="BD347" s="56"/>
      <c r="BE347" s="56"/>
      <c r="BF347" s="56"/>
      <c r="BG347" s="56"/>
      <c r="BH347" s="56"/>
      <c r="BI347" s="56"/>
      <c r="BJ347" s="56"/>
      <c r="BK347" s="56"/>
      <c r="BL347" s="56"/>
      <c r="BM347" s="56"/>
      <c r="BN347" s="56"/>
    </row>
    <row r="348" spans="1:66" ht="11.25" customHeight="1">
      <c r="A348" s="222">
        <f>A344+$Q$13/1440</f>
        <v>0.45833333333333337</v>
      </c>
      <c r="B348" s="38"/>
      <c r="C348" s="204"/>
      <c r="D348" s="207"/>
      <c r="E348" s="40" t="s">
        <v>36</v>
      </c>
      <c r="F348" s="42" t="str">
        <f>IF(D348&lt;&gt;"", VLOOKUP(D348,'Base de Datos'!$A$2:$D1268,2,FALSE()),"")</f>
        <v/>
      </c>
      <c r="G348" s="204"/>
      <c r="H348" s="216"/>
      <c r="I348" s="40" t="s">
        <v>36</v>
      </c>
      <c r="J348" s="42" t="str">
        <f>IF(H348&lt;&gt;"", VLOOKUP(H348,'Base de Datos'!$A$2:$D1268,2,FALSE()),"")</f>
        <v/>
      </c>
      <c r="K348" s="204"/>
      <c r="L348" s="216"/>
      <c r="M348" s="40" t="s">
        <v>36</v>
      </c>
      <c r="N348" s="42" t="str">
        <f>IF(L348&lt;&gt;"", VLOOKUP(L348,'Base de Datos'!$A$2:$D1268,2,FALSE()),"")</f>
        <v/>
      </c>
      <c r="O348" s="43"/>
      <c r="P348" s="127" t="s">
        <v>67</v>
      </c>
      <c r="Q348" s="128" t="s">
        <v>68</v>
      </c>
      <c r="R348" s="15"/>
      <c r="S348" s="45"/>
      <c r="T348" s="45" t="s">
        <v>37</v>
      </c>
      <c r="U348" s="46"/>
      <c r="V348" s="47"/>
      <c r="W348" s="45"/>
      <c r="X348" s="45" t="s">
        <v>37</v>
      </c>
      <c r="Y348" s="46"/>
      <c r="Z348" s="47"/>
      <c r="AA348" s="45"/>
      <c r="AB348" s="45" t="s">
        <v>37</v>
      </c>
      <c r="AC348" s="46"/>
      <c r="AD348" s="48"/>
      <c r="AE348" s="181"/>
      <c r="AF348" s="181"/>
      <c r="AG348" s="181"/>
      <c r="AH348" s="181"/>
      <c r="AI348" s="181"/>
      <c r="AJ348" s="181"/>
      <c r="AK348" s="181"/>
      <c r="AL348" s="181"/>
      <c r="AM348" s="48"/>
      <c r="AN348" s="53">
        <f>A334</f>
        <v>46304</v>
      </c>
      <c r="AO348" s="54" t="s">
        <v>17</v>
      </c>
      <c r="AP348" s="55">
        <f t="shared" ref="AP348:AQ348" si="241">C384</f>
        <v>0</v>
      </c>
      <c r="AQ348" s="55">
        <f t="shared" si="241"/>
        <v>0</v>
      </c>
      <c r="AR348" s="55">
        <f>U384</f>
        <v>0</v>
      </c>
      <c r="AS348" s="55">
        <f>S384</f>
        <v>0</v>
      </c>
      <c r="AT348" s="55">
        <f>S385</f>
        <v>0</v>
      </c>
      <c r="AU348" s="55">
        <f>U385</f>
        <v>0</v>
      </c>
      <c r="AV348" s="55">
        <f>S386</f>
        <v>0</v>
      </c>
      <c r="AW348" s="55">
        <f>U386</f>
        <v>0</v>
      </c>
      <c r="AX348" s="55">
        <f>U387</f>
        <v>0</v>
      </c>
      <c r="AY348" s="55">
        <f>F387</f>
        <v>0</v>
      </c>
      <c r="AZ348" s="56"/>
      <c r="BA348" s="56"/>
      <c r="BB348" s="56"/>
      <c r="BC348" s="56"/>
      <c r="BD348" s="56"/>
      <c r="BE348" s="56"/>
      <c r="BF348" s="56"/>
      <c r="BG348" s="56"/>
      <c r="BH348" s="56"/>
      <c r="BI348" s="56"/>
      <c r="BJ348" s="56"/>
      <c r="BK348" s="56"/>
      <c r="BL348" s="56"/>
      <c r="BM348" s="56"/>
      <c r="BN348" s="56"/>
    </row>
    <row r="349" spans="1:66" ht="11.25" customHeight="1">
      <c r="A349" s="220"/>
      <c r="B349" s="38"/>
      <c r="C349" s="205"/>
      <c r="D349" s="208"/>
      <c r="E349" s="57" t="s">
        <v>42</v>
      </c>
      <c r="F349" s="58" t="str">
        <f>IF(D348&lt;&gt;"", VLOOKUP(D348,'Base de Datos'!$A$2:$D1268,3,FALSE()),"")</f>
        <v/>
      </c>
      <c r="G349" s="205"/>
      <c r="H349" s="208"/>
      <c r="I349" s="57" t="s">
        <v>42</v>
      </c>
      <c r="J349" s="58" t="str">
        <f>IF(H348&lt;&gt;"", VLOOKUP(H348,'Base de Datos'!$A$2:$D1268,3,FALSE()),"")</f>
        <v/>
      </c>
      <c r="K349" s="205"/>
      <c r="L349" s="208"/>
      <c r="M349" s="57" t="s">
        <v>42</v>
      </c>
      <c r="N349" s="58" t="str">
        <f>IF(L348&lt;&gt;"", VLOOKUP(L348,'Base de Datos'!$A$2:$D1268,3,FALSE()),"")</f>
        <v/>
      </c>
      <c r="O349" s="43"/>
      <c r="P349" s="130" t="s">
        <v>70</v>
      </c>
      <c r="Q349" s="131" t="s">
        <v>71</v>
      </c>
      <c r="R349" s="15"/>
      <c r="S349" s="229"/>
      <c r="T349" s="230"/>
      <c r="U349" s="59"/>
      <c r="V349" s="47"/>
      <c r="W349" s="229"/>
      <c r="X349" s="230"/>
      <c r="Y349" s="59"/>
      <c r="Z349" s="47"/>
      <c r="AA349" s="229"/>
      <c r="AB349" s="230"/>
      <c r="AC349" s="59"/>
      <c r="AD349" s="48"/>
      <c r="AE349" s="181"/>
      <c r="AF349" s="181"/>
      <c r="AG349" s="181"/>
      <c r="AH349" s="181"/>
      <c r="AI349" s="181"/>
      <c r="AJ349" s="181"/>
      <c r="AK349" s="181"/>
      <c r="AL349" s="181"/>
      <c r="AM349" s="48"/>
      <c r="AN349" s="53">
        <f>A334</f>
        <v>46304</v>
      </c>
      <c r="AO349" s="54" t="str">
        <f>G335</f>
        <v>Consultorio N° 2</v>
      </c>
      <c r="AP349" s="55">
        <f t="shared" ref="AP349:AQ349" si="242">G336</f>
        <v>0</v>
      </c>
      <c r="AQ349" s="55">
        <f t="shared" si="242"/>
        <v>0</v>
      </c>
      <c r="AR349" s="55">
        <f>Y336</f>
        <v>0</v>
      </c>
      <c r="AS349" s="55">
        <f>W336</f>
        <v>0</v>
      </c>
      <c r="AT349" s="55">
        <f>W337</f>
        <v>0</v>
      </c>
      <c r="AU349" s="55">
        <f>Y337</f>
        <v>0</v>
      </c>
      <c r="AV349" s="55">
        <f>W338</f>
        <v>0</v>
      </c>
      <c r="AW349" s="55">
        <f>Y338</f>
        <v>0</v>
      </c>
      <c r="AX349" s="55">
        <f>Y339</f>
        <v>0</v>
      </c>
      <c r="AY349" s="55">
        <f>J339</f>
        <v>0</v>
      </c>
      <c r="AZ349" s="56"/>
      <c r="BA349" s="56"/>
      <c r="BB349" s="56"/>
      <c r="BC349" s="56"/>
      <c r="BD349" s="56"/>
      <c r="BE349" s="56"/>
      <c r="BF349" s="56"/>
      <c r="BG349" s="56"/>
      <c r="BH349" s="56"/>
      <c r="BI349" s="56"/>
      <c r="BJ349" s="56"/>
      <c r="BK349" s="56"/>
      <c r="BL349" s="56"/>
      <c r="BM349" s="56"/>
      <c r="BN349" s="56"/>
    </row>
    <row r="350" spans="1:66" ht="11.25" customHeight="1">
      <c r="A350" s="220"/>
      <c r="B350" s="38"/>
      <c r="C350" s="205"/>
      <c r="D350" s="208"/>
      <c r="E350" s="57" t="s">
        <v>44</v>
      </c>
      <c r="F350" s="58" t="str">
        <f>IF(D348&lt;&gt;"", VLOOKUP(D348,'Base de Datos'!$A$2:$D1268,4,FALSE()),"")</f>
        <v/>
      </c>
      <c r="G350" s="205"/>
      <c r="H350" s="208"/>
      <c r="I350" s="57" t="s">
        <v>44</v>
      </c>
      <c r="J350" s="58" t="str">
        <f>IF(H348&lt;&gt;"", VLOOKUP(H348,'Base de Datos'!$A$2:$D1268,4,FALSE()),"")</f>
        <v/>
      </c>
      <c r="K350" s="205"/>
      <c r="L350" s="208"/>
      <c r="M350" s="57" t="s">
        <v>44</v>
      </c>
      <c r="N350" s="58" t="str">
        <f>IF(L348&lt;&gt;"", VLOOKUP(L348,'Base de Datos'!$A$2:$D1268,4,FALSE()),"")</f>
        <v/>
      </c>
      <c r="O350" s="43"/>
      <c r="P350" s="132" t="s">
        <v>73</v>
      </c>
      <c r="Q350" s="133" t="s">
        <v>74</v>
      </c>
      <c r="R350" s="15"/>
      <c r="S350" s="229"/>
      <c r="T350" s="230"/>
      <c r="U350" s="59"/>
      <c r="V350" s="47"/>
      <c r="W350" s="229"/>
      <c r="X350" s="230"/>
      <c r="Y350" s="59"/>
      <c r="Z350" s="47"/>
      <c r="AA350" s="229"/>
      <c r="AB350" s="230"/>
      <c r="AC350" s="59"/>
      <c r="AD350" s="48"/>
      <c r="AE350" s="181"/>
      <c r="AF350" s="181"/>
      <c r="AG350" s="181"/>
      <c r="AH350" s="181"/>
      <c r="AI350" s="181"/>
      <c r="AJ350" s="181"/>
      <c r="AK350" s="181"/>
      <c r="AL350" s="181"/>
      <c r="AM350" s="48"/>
      <c r="AN350" s="53">
        <f>A334</f>
        <v>46304</v>
      </c>
      <c r="AO350" s="54" t="str">
        <f>G335</f>
        <v>Consultorio N° 2</v>
      </c>
      <c r="AP350" s="55" t="str">
        <f t="shared" ref="AP350:AQ350" si="243">G340</f>
        <v>💲</v>
      </c>
      <c r="AQ350" s="55" t="str">
        <f t="shared" si="243"/>
        <v>Isabela Perez Urriola</v>
      </c>
      <c r="AR350" s="55">
        <f>Y340</f>
        <v>60</v>
      </c>
      <c r="AS350" s="55">
        <f>W340</f>
        <v>0</v>
      </c>
      <c r="AT350" s="55" t="str">
        <f>W341</f>
        <v>Punto de venta</v>
      </c>
      <c r="AU350" s="55">
        <f>Y341</f>
        <v>26269.5</v>
      </c>
      <c r="AV350" s="55">
        <f>W342</f>
        <v>0</v>
      </c>
      <c r="AW350" s="55">
        <f>Y342</f>
        <v>0</v>
      </c>
      <c r="AX350" s="55">
        <f>Y343</f>
        <v>0</v>
      </c>
      <c r="AY350" s="55" t="str">
        <f>J343</f>
        <v>Luzmir Fagúndez</v>
      </c>
      <c r="AZ350" s="56"/>
      <c r="BA350" s="56"/>
      <c r="BB350" s="56"/>
      <c r="BC350" s="56"/>
      <c r="BD350" s="56"/>
      <c r="BE350" s="56"/>
      <c r="BF350" s="56"/>
      <c r="BG350" s="56"/>
      <c r="BH350" s="56"/>
      <c r="BI350" s="56"/>
      <c r="BJ350" s="56"/>
      <c r="BK350" s="56"/>
      <c r="BL350" s="56"/>
      <c r="BM350" s="56"/>
      <c r="BN350" s="56"/>
    </row>
    <row r="351" spans="1:66" ht="11.25" customHeight="1">
      <c r="A351" s="221"/>
      <c r="B351" s="38"/>
      <c r="C351" s="206"/>
      <c r="D351" s="209"/>
      <c r="E351" s="85" t="s">
        <v>46</v>
      </c>
      <c r="F351" s="86"/>
      <c r="G351" s="206"/>
      <c r="H351" s="209"/>
      <c r="I351" s="85" t="s">
        <v>46</v>
      </c>
      <c r="J351" s="108"/>
      <c r="K351" s="206"/>
      <c r="L351" s="209"/>
      <c r="M351" s="85" t="s">
        <v>46</v>
      </c>
      <c r="N351" s="108"/>
      <c r="O351" s="43"/>
      <c r="P351" s="137" t="s">
        <v>52</v>
      </c>
      <c r="Q351" s="138" t="s">
        <v>76</v>
      </c>
      <c r="R351" s="15"/>
      <c r="S351" s="227" t="str">
        <f>IF(OR(S348="Empleado",S348="Familiar"),"Nombre del Empleado","N° Factura")</f>
        <v>N° Factura</v>
      </c>
      <c r="T351" s="228"/>
      <c r="U351" s="89"/>
      <c r="V351" s="47"/>
      <c r="W351" s="227" t="str">
        <f>IF(OR(W348="Empleado",W348="Familiar"),"Nombre del Empleado","N° Factura")</f>
        <v>N° Factura</v>
      </c>
      <c r="X351" s="228"/>
      <c r="Y351" s="89"/>
      <c r="Z351" s="47"/>
      <c r="AA351" s="227" t="str">
        <f>IF(OR(AA348="Empleado",AA348="Familiar"),"Nombre del Empleado","N° Factura")</f>
        <v>N° Factura</v>
      </c>
      <c r="AB351" s="228"/>
      <c r="AC351" s="89"/>
      <c r="AD351" s="48"/>
      <c r="AE351" s="181"/>
      <c r="AF351" s="181"/>
      <c r="AG351" s="181"/>
      <c r="AH351" s="181"/>
      <c r="AI351" s="181"/>
      <c r="AJ351" s="181"/>
      <c r="AK351" s="181"/>
      <c r="AL351" s="181"/>
      <c r="AM351" s="48"/>
      <c r="AN351" s="53">
        <f>A334</f>
        <v>46304</v>
      </c>
      <c r="AO351" s="54" t="str">
        <f>G335</f>
        <v>Consultorio N° 2</v>
      </c>
      <c r="AP351" s="55">
        <f t="shared" ref="AP351:AQ351" si="244">G344</f>
        <v>0</v>
      </c>
      <c r="AQ351" s="55">
        <f t="shared" si="244"/>
        <v>0</v>
      </c>
      <c r="AR351" s="55">
        <f>Y344</f>
        <v>0</v>
      </c>
      <c r="AS351" s="55">
        <f>W344</f>
        <v>0</v>
      </c>
      <c r="AT351" s="55">
        <f>W345</f>
        <v>0</v>
      </c>
      <c r="AU351" s="55">
        <f>Y345</f>
        <v>0</v>
      </c>
      <c r="AV351" s="55">
        <f>W346</f>
        <v>0</v>
      </c>
      <c r="AW351" s="55">
        <f>Y346</f>
        <v>0</v>
      </c>
      <c r="AX351" s="55">
        <f>Y347</f>
        <v>0</v>
      </c>
      <c r="AY351" s="55">
        <f>J347</f>
        <v>0</v>
      </c>
      <c r="AZ351" s="56"/>
      <c r="BA351" s="56"/>
      <c r="BB351" s="56"/>
      <c r="BC351" s="56"/>
      <c r="BD351" s="56"/>
      <c r="BE351" s="56"/>
      <c r="BF351" s="56"/>
      <c r="BG351" s="56"/>
      <c r="BH351" s="56"/>
      <c r="BI351" s="56"/>
      <c r="BJ351" s="56"/>
      <c r="BK351" s="56"/>
      <c r="BL351" s="56"/>
      <c r="BM351" s="56"/>
      <c r="BN351" s="56"/>
    </row>
    <row r="352" spans="1:66" ht="11.25" customHeight="1">
      <c r="A352" s="222">
        <f>A348+$Q$13/1440</f>
        <v>0.5</v>
      </c>
      <c r="B352" s="38"/>
      <c r="C352" s="204"/>
      <c r="D352" s="207"/>
      <c r="E352" s="40" t="s">
        <v>36</v>
      </c>
      <c r="F352" s="42" t="str">
        <f>IF(D352&lt;&gt;"", VLOOKUP(D352,'Base de Datos'!$A$2:$D1268,2,FALSE()),"")</f>
        <v/>
      </c>
      <c r="G352" s="204"/>
      <c r="H352" s="216"/>
      <c r="I352" s="40" t="s">
        <v>36</v>
      </c>
      <c r="J352" s="42" t="str">
        <f>IF(H352&lt;&gt;"", VLOOKUP(H352,'Base de Datos'!$A$2:$D1268,2,FALSE()),"")</f>
        <v/>
      </c>
      <c r="K352" s="204"/>
      <c r="L352" s="216"/>
      <c r="M352" s="40" t="s">
        <v>36</v>
      </c>
      <c r="N352" s="42" t="str">
        <f>IF(L352&lt;&gt;"", VLOOKUP(L352,'Base de Datos'!$A$2:$D1268,2,FALSE()),"")</f>
        <v/>
      </c>
      <c r="O352" s="43"/>
      <c r="P352" s="141" t="s">
        <v>78</v>
      </c>
      <c r="Q352" s="142" t="s">
        <v>79</v>
      </c>
      <c r="R352" s="15"/>
      <c r="S352" s="45"/>
      <c r="T352" s="45" t="s">
        <v>37</v>
      </c>
      <c r="U352" s="46"/>
      <c r="V352" s="47"/>
      <c r="W352" s="45"/>
      <c r="X352" s="45" t="s">
        <v>37</v>
      </c>
      <c r="Y352" s="46"/>
      <c r="Z352" s="47"/>
      <c r="AA352" s="45"/>
      <c r="AB352" s="45" t="s">
        <v>37</v>
      </c>
      <c r="AC352" s="46"/>
      <c r="AD352" s="48"/>
      <c r="AE352" s="181"/>
      <c r="AF352" s="181"/>
      <c r="AG352" s="181"/>
      <c r="AH352" s="181"/>
      <c r="AI352" s="181"/>
      <c r="AJ352" s="181"/>
      <c r="AK352" s="181"/>
      <c r="AL352" s="181"/>
      <c r="AM352" s="48"/>
      <c r="AN352" s="53">
        <f>A334</f>
        <v>46304</v>
      </c>
      <c r="AO352" s="54" t="str">
        <f>G335</f>
        <v>Consultorio N° 2</v>
      </c>
      <c r="AP352" s="55">
        <f t="shared" ref="AP352:AQ352" si="245">G348</f>
        <v>0</v>
      </c>
      <c r="AQ352" s="55">
        <f t="shared" si="245"/>
        <v>0</v>
      </c>
      <c r="AR352" s="55">
        <f>Y348</f>
        <v>0</v>
      </c>
      <c r="AS352" s="55">
        <f>W348</f>
        <v>0</v>
      </c>
      <c r="AT352" s="55">
        <f>W349</f>
        <v>0</v>
      </c>
      <c r="AU352" s="55">
        <f>Y349</f>
        <v>0</v>
      </c>
      <c r="AV352" s="55">
        <f>W350</f>
        <v>0</v>
      </c>
      <c r="AW352" s="55">
        <f>Y350</f>
        <v>0</v>
      </c>
      <c r="AX352" s="55">
        <f>Y351</f>
        <v>0</v>
      </c>
      <c r="AY352" s="55">
        <f>J351</f>
        <v>0</v>
      </c>
      <c r="AZ352" s="56"/>
      <c r="BA352" s="56"/>
      <c r="BB352" s="56"/>
      <c r="BC352" s="56"/>
      <c r="BD352" s="56"/>
      <c r="BE352" s="56"/>
      <c r="BF352" s="56"/>
      <c r="BG352" s="56"/>
      <c r="BH352" s="56"/>
      <c r="BI352" s="56"/>
      <c r="BJ352" s="56"/>
      <c r="BK352" s="56"/>
      <c r="BL352" s="56"/>
      <c r="BM352" s="56"/>
      <c r="BN352" s="56"/>
    </row>
    <row r="353" spans="1:66" ht="11.25" customHeight="1">
      <c r="A353" s="220"/>
      <c r="B353" s="38"/>
      <c r="C353" s="205"/>
      <c r="D353" s="208"/>
      <c r="E353" s="57" t="s">
        <v>42</v>
      </c>
      <c r="F353" s="58" t="str">
        <f>IF(D352&lt;&gt;"", VLOOKUP(D352,'Base de Datos'!$A$2:$D1268,3,FALSE()),"")</f>
        <v/>
      </c>
      <c r="G353" s="205"/>
      <c r="H353" s="208"/>
      <c r="I353" s="57" t="s">
        <v>42</v>
      </c>
      <c r="J353" s="58" t="str">
        <f>IF(H352&lt;&gt;"", VLOOKUP(H352,'Base de Datos'!$A$2:$D1268,3,FALSE()),"")</f>
        <v/>
      </c>
      <c r="K353" s="205"/>
      <c r="L353" s="208"/>
      <c r="M353" s="57" t="s">
        <v>42</v>
      </c>
      <c r="N353" s="58" t="str">
        <f>IF(L352&lt;&gt;"", VLOOKUP(L352,'Base de Datos'!$A$2:$D1268,3,FALSE()),"")</f>
        <v/>
      </c>
      <c r="O353" s="43"/>
      <c r="P353" s="1"/>
      <c r="Q353" s="147"/>
      <c r="R353" s="15"/>
      <c r="S353" s="229"/>
      <c r="T353" s="230"/>
      <c r="U353" s="59"/>
      <c r="V353" s="47"/>
      <c r="W353" s="229"/>
      <c r="X353" s="230"/>
      <c r="Y353" s="59"/>
      <c r="Z353" s="47"/>
      <c r="AA353" s="229"/>
      <c r="AB353" s="230"/>
      <c r="AC353" s="59"/>
      <c r="AD353" s="48"/>
      <c r="AE353" s="181"/>
      <c r="AF353" s="181"/>
      <c r="AG353" s="181"/>
      <c r="AH353" s="181"/>
      <c r="AI353" s="181"/>
      <c r="AJ353" s="181"/>
      <c r="AK353" s="181"/>
      <c r="AL353" s="181"/>
      <c r="AM353" s="48"/>
      <c r="AN353" s="53">
        <f>A334</f>
        <v>46304</v>
      </c>
      <c r="AO353" s="149" t="str">
        <f>G335</f>
        <v>Consultorio N° 2</v>
      </c>
      <c r="AP353" s="55">
        <f t="shared" ref="AP353:AQ353" si="246">G352</f>
        <v>0</v>
      </c>
      <c r="AQ353" s="55">
        <f t="shared" si="246"/>
        <v>0</v>
      </c>
      <c r="AR353" s="55">
        <f>Y352</f>
        <v>0</v>
      </c>
      <c r="AS353" s="55">
        <f>W352</f>
        <v>0</v>
      </c>
      <c r="AT353" s="55">
        <f>W353</f>
        <v>0</v>
      </c>
      <c r="AU353" s="55">
        <f>Y353</f>
        <v>0</v>
      </c>
      <c r="AV353" s="55">
        <f>W354</f>
        <v>0</v>
      </c>
      <c r="AW353" s="55">
        <f>Y354</f>
        <v>0</v>
      </c>
      <c r="AX353" s="55">
        <f>Y355</f>
        <v>0</v>
      </c>
      <c r="AY353" s="55">
        <f>J355</f>
        <v>0</v>
      </c>
      <c r="AZ353" s="56"/>
      <c r="BA353" s="56"/>
      <c r="BB353" s="56"/>
      <c r="BC353" s="56"/>
      <c r="BD353" s="56"/>
      <c r="BE353" s="56"/>
      <c r="BF353" s="56"/>
      <c r="BG353" s="56"/>
      <c r="BH353" s="56"/>
      <c r="BI353" s="56"/>
      <c r="BJ353" s="56"/>
      <c r="BK353" s="56"/>
      <c r="BL353" s="56"/>
      <c r="BM353" s="56"/>
      <c r="BN353" s="56"/>
    </row>
    <row r="354" spans="1:66" ht="11.25" customHeight="1">
      <c r="A354" s="220"/>
      <c r="B354" s="38"/>
      <c r="C354" s="205"/>
      <c r="D354" s="208"/>
      <c r="E354" s="57" t="s">
        <v>44</v>
      </c>
      <c r="F354" s="58" t="str">
        <f>IF(D352&lt;&gt;"", VLOOKUP(D352,'Base de Datos'!$A$2:$D1268,4,FALSE()),"")</f>
        <v/>
      </c>
      <c r="G354" s="205"/>
      <c r="H354" s="208"/>
      <c r="I354" s="57" t="s">
        <v>44</v>
      </c>
      <c r="J354" s="58" t="str">
        <f>IF(H352&lt;&gt;"", VLOOKUP(H352,'Base de Datos'!$A$2:$D1268,4,FALSE()),"")</f>
        <v/>
      </c>
      <c r="K354" s="205"/>
      <c r="L354" s="208"/>
      <c r="M354" s="57" t="s">
        <v>44</v>
      </c>
      <c r="N354" s="58" t="str">
        <f>IF(L352&lt;&gt;"", VLOOKUP(L352,'Base de Datos'!$A$2:$D1268,4,FALSE()),"")</f>
        <v/>
      </c>
      <c r="O354" s="43"/>
      <c r="P354" s="1"/>
      <c r="Q354" s="150"/>
      <c r="R354" s="15"/>
      <c r="S354" s="229"/>
      <c r="T354" s="230"/>
      <c r="U354" s="59"/>
      <c r="V354" s="47"/>
      <c r="W354" s="229"/>
      <c r="X354" s="230"/>
      <c r="Y354" s="59"/>
      <c r="Z354" s="47"/>
      <c r="AA354" s="229"/>
      <c r="AB354" s="230"/>
      <c r="AC354" s="59"/>
      <c r="AD354" s="48"/>
      <c r="AE354" s="181"/>
      <c r="AF354" s="181"/>
      <c r="AG354" s="181"/>
      <c r="AH354" s="181"/>
      <c r="AI354" s="181"/>
      <c r="AJ354" s="181"/>
      <c r="AK354" s="181"/>
      <c r="AL354" s="181"/>
      <c r="AM354" s="48"/>
      <c r="AN354" s="53">
        <f>A334</f>
        <v>46304</v>
      </c>
      <c r="AO354" s="54" t="str">
        <f>G335</f>
        <v>Consultorio N° 2</v>
      </c>
      <c r="AP354" s="55" t="str">
        <f t="shared" ref="AP354:AQ354" si="247">G356</f>
        <v>📦</v>
      </c>
      <c r="AQ354" s="55" t="str">
        <f t="shared" si="247"/>
        <v>Johanna Lopez</v>
      </c>
      <c r="AR354" s="55">
        <f>Y356</f>
        <v>50</v>
      </c>
      <c r="AS354" s="55" t="str">
        <f>W356</f>
        <v>Exonerado ADH</v>
      </c>
      <c r="AT354" s="55">
        <f>W357</f>
        <v>0</v>
      </c>
      <c r="AU354" s="55">
        <f>Y357</f>
        <v>0</v>
      </c>
      <c r="AV354" s="55">
        <f>W358</f>
        <v>0</v>
      </c>
      <c r="AW354" s="55">
        <f>Y358</f>
        <v>0</v>
      </c>
      <c r="AX354" s="55" t="str">
        <f>Y359</f>
        <v>Johana López</v>
      </c>
      <c r="AY354" s="55" t="str">
        <f>J359</f>
        <v>Odo. Geraldine Cabrera</v>
      </c>
      <c r="AZ354" s="56"/>
      <c r="BA354" s="56"/>
      <c r="BB354" s="56"/>
      <c r="BC354" s="56"/>
      <c r="BD354" s="56"/>
      <c r="BE354" s="56"/>
      <c r="BF354" s="56"/>
      <c r="BG354" s="56"/>
      <c r="BH354" s="56"/>
      <c r="BI354" s="56"/>
      <c r="BJ354" s="56"/>
      <c r="BK354" s="56"/>
      <c r="BL354" s="56"/>
      <c r="BM354" s="56"/>
      <c r="BN354" s="56"/>
    </row>
    <row r="355" spans="1:66" ht="11.25" customHeight="1">
      <c r="A355" s="221"/>
      <c r="B355" s="38"/>
      <c r="C355" s="206"/>
      <c r="D355" s="209"/>
      <c r="E355" s="85" t="s">
        <v>46</v>
      </c>
      <c r="F355" s="86"/>
      <c r="G355" s="206"/>
      <c r="H355" s="209"/>
      <c r="I355" s="85" t="s">
        <v>46</v>
      </c>
      <c r="J355" s="108"/>
      <c r="K355" s="206"/>
      <c r="L355" s="209"/>
      <c r="M355" s="85" t="s">
        <v>46</v>
      </c>
      <c r="N355" s="108"/>
      <c r="O355" s="43"/>
      <c r="P355" s="1"/>
      <c r="Q355" s="150"/>
      <c r="R355" s="15"/>
      <c r="S355" s="227" t="str">
        <f>IF(OR(S352="Empleado",S352="Familiar"),"Nombre del Empleado","N° Factura")</f>
        <v>N° Factura</v>
      </c>
      <c r="T355" s="228"/>
      <c r="U355" s="89"/>
      <c r="V355" s="47"/>
      <c r="W355" s="227" t="str">
        <f>IF(OR(W352="Empleado",W352="Familiar"),"Nombre del Empleado","N° Factura")</f>
        <v>N° Factura</v>
      </c>
      <c r="X355" s="228"/>
      <c r="Y355" s="89"/>
      <c r="Z355" s="47"/>
      <c r="AA355" s="227" t="str">
        <f>IF(OR(AA352="Empleado",AA352="Familiar"),"Nombre del Empleado","N° Factura")</f>
        <v>N° Factura</v>
      </c>
      <c r="AB355" s="228"/>
      <c r="AC355" s="89"/>
      <c r="AD355" s="48"/>
      <c r="AE355" s="181"/>
      <c r="AF355" s="181"/>
      <c r="AG355" s="181"/>
      <c r="AH355" s="181"/>
      <c r="AI355" s="181"/>
      <c r="AJ355" s="181"/>
      <c r="AK355" s="181"/>
      <c r="AL355" s="181"/>
      <c r="AM355" s="48"/>
      <c r="AN355" s="53">
        <f>A334</f>
        <v>46304</v>
      </c>
      <c r="AO355" s="54" t="str">
        <f>G335</f>
        <v>Consultorio N° 2</v>
      </c>
      <c r="AP355" s="55" t="str">
        <f t="shared" ref="AP355:AQ355" si="248">G360</f>
        <v>🚫</v>
      </c>
      <c r="AQ355" s="55" t="str">
        <f t="shared" si="248"/>
        <v xml:space="preserve">Andrea guzman </v>
      </c>
      <c r="AR355" s="55">
        <f>Y360</f>
        <v>0</v>
      </c>
      <c r="AS355" s="55">
        <f>W360</f>
        <v>0</v>
      </c>
      <c r="AT355" s="55">
        <f>W361</f>
        <v>0</v>
      </c>
      <c r="AU355" s="55">
        <f>Y361</f>
        <v>0</v>
      </c>
      <c r="AV355" s="55">
        <f>W362</f>
        <v>0</v>
      </c>
      <c r="AW355" s="55">
        <f>Y362</f>
        <v>0</v>
      </c>
      <c r="AX355" s="55">
        <f>Y363</f>
        <v>0</v>
      </c>
      <c r="AY355" s="55" t="str">
        <f>J363</f>
        <v>Odo. Geraldine Cabrera</v>
      </c>
      <c r="AZ355" s="56"/>
      <c r="BA355" s="56"/>
      <c r="BB355" s="56"/>
      <c r="BC355" s="56"/>
      <c r="BD355" s="56"/>
      <c r="BE355" s="56"/>
      <c r="BF355" s="56"/>
      <c r="BG355" s="56"/>
      <c r="BH355" s="56"/>
      <c r="BI355" s="56"/>
      <c r="BJ355" s="56"/>
      <c r="BK355" s="56"/>
      <c r="BL355" s="56"/>
      <c r="BM355" s="56"/>
      <c r="BN355" s="56"/>
    </row>
    <row r="356" spans="1:66" ht="11.25" customHeight="1">
      <c r="A356" s="222">
        <f>A352+$Q$13/1440</f>
        <v>0.54166666666666663</v>
      </c>
      <c r="B356" s="38"/>
      <c r="C356" s="204"/>
      <c r="D356" s="207"/>
      <c r="E356" s="40" t="s">
        <v>36</v>
      </c>
      <c r="F356" s="42" t="str">
        <f>IF(D356&lt;&gt;"", VLOOKUP(D356,'Base de Datos'!$A$2:$D1268,2,FALSE()),"")</f>
        <v/>
      </c>
      <c r="G356" s="204" t="s">
        <v>78</v>
      </c>
      <c r="H356" s="216" t="s">
        <v>824</v>
      </c>
      <c r="I356" s="40" t="s">
        <v>36</v>
      </c>
      <c r="J356" s="42">
        <f>IF(H356&lt;&gt;"", VLOOKUP(H356,'Base de Datos'!$A$2:$D1268,2,FALSE()),"")</f>
        <v>0</v>
      </c>
      <c r="K356" s="204"/>
      <c r="L356" s="216"/>
      <c r="M356" s="40" t="s">
        <v>36</v>
      </c>
      <c r="N356" s="42" t="str">
        <f>IF(L356&lt;&gt;"", VLOOKUP(L356,'Base de Datos'!$A$2:$D1268,2,FALSE()),"")</f>
        <v/>
      </c>
      <c r="O356" s="43"/>
      <c r="P356" s="1"/>
      <c r="Q356" s="150"/>
      <c r="R356" s="15"/>
      <c r="S356" s="45"/>
      <c r="T356" s="45" t="s">
        <v>37</v>
      </c>
      <c r="U356" s="46"/>
      <c r="V356" s="47"/>
      <c r="W356" s="45" t="s">
        <v>101</v>
      </c>
      <c r="X356" s="45" t="s">
        <v>37</v>
      </c>
      <c r="Y356" s="46">
        <v>50</v>
      </c>
      <c r="Z356" s="47"/>
      <c r="AA356" s="45"/>
      <c r="AB356" s="45" t="s">
        <v>37</v>
      </c>
      <c r="AC356" s="46"/>
      <c r="AD356" s="48"/>
      <c r="AE356" s="181"/>
      <c r="AF356" s="181"/>
      <c r="AG356" s="181"/>
      <c r="AH356" s="181"/>
      <c r="AI356" s="181"/>
      <c r="AJ356" s="181"/>
      <c r="AK356" s="181"/>
      <c r="AL356" s="181"/>
      <c r="AM356" s="48"/>
      <c r="AN356" s="53">
        <f>A334</f>
        <v>46304</v>
      </c>
      <c r="AO356" s="54" t="str">
        <f>G335</f>
        <v>Consultorio N° 2</v>
      </c>
      <c r="AP356" s="55" t="str">
        <f t="shared" ref="AP356:AQ356" si="249">G364</f>
        <v>🚫</v>
      </c>
      <c r="AQ356" s="55" t="str">
        <f t="shared" si="249"/>
        <v>Maria Carmela Hernandez</v>
      </c>
      <c r="AR356" s="55">
        <f>Y364</f>
        <v>0</v>
      </c>
      <c r="AS356" s="55">
        <f>W364</f>
        <v>0</v>
      </c>
      <c r="AT356" s="55">
        <f>W365</f>
        <v>0</v>
      </c>
      <c r="AU356" s="55">
        <f>Y365</f>
        <v>0</v>
      </c>
      <c r="AV356" s="55">
        <f>W366</f>
        <v>0</v>
      </c>
      <c r="AW356" s="55">
        <f>Y366</f>
        <v>0</v>
      </c>
      <c r="AX356" s="55">
        <f>Y367</f>
        <v>0</v>
      </c>
      <c r="AY356" s="55" t="str">
        <f>J367</f>
        <v>Odo. Geraldine Cabrera</v>
      </c>
      <c r="AZ356" s="56"/>
      <c r="BA356" s="56"/>
      <c r="BB356" s="56"/>
      <c r="BC356" s="56"/>
      <c r="BD356" s="56"/>
      <c r="BE356" s="56"/>
      <c r="BF356" s="56"/>
      <c r="BG356" s="56"/>
      <c r="BH356" s="56"/>
      <c r="BI356" s="56"/>
      <c r="BJ356" s="56"/>
      <c r="BK356" s="56"/>
      <c r="BL356" s="56"/>
      <c r="BM356" s="56"/>
      <c r="BN356" s="56"/>
    </row>
    <row r="357" spans="1:66" ht="11.25" customHeight="1">
      <c r="A357" s="220"/>
      <c r="B357" s="38"/>
      <c r="C357" s="205"/>
      <c r="D357" s="208"/>
      <c r="E357" s="57" t="s">
        <v>42</v>
      </c>
      <c r="F357" s="58" t="str">
        <f>IF(D356&lt;&gt;"", VLOOKUP(D356,'Base de Datos'!$A$2:$D1268,3,FALSE()),"")</f>
        <v/>
      </c>
      <c r="G357" s="205"/>
      <c r="H357" s="208"/>
      <c r="I357" s="57" t="s">
        <v>42</v>
      </c>
      <c r="J357" s="58">
        <f>IF(H356&lt;&gt;"", VLOOKUP(H356,'Base de Datos'!$A$2:$D1268,3,FALSE()),"")</f>
        <v>4241189554</v>
      </c>
      <c r="K357" s="205"/>
      <c r="L357" s="208"/>
      <c r="M357" s="57" t="s">
        <v>42</v>
      </c>
      <c r="N357" s="58" t="str">
        <f>IF(L356&lt;&gt;"", VLOOKUP(L356,'Base de Datos'!$A$2:$D1268,3,FALSE()),"")</f>
        <v/>
      </c>
      <c r="O357" s="43"/>
      <c r="P357" s="1"/>
      <c r="Q357" s="1"/>
      <c r="R357" s="15"/>
      <c r="S357" s="229"/>
      <c r="T357" s="230"/>
      <c r="U357" s="59" t="s">
        <v>140</v>
      </c>
      <c r="V357" s="47"/>
      <c r="W357" s="229"/>
      <c r="X357" s="230"/>
      <c r="Y357" s="59"/>
      <c r="Z357" s="47"/>
      <c r="AA357" s="229"/>
      <c r="AB357" s="230"/>
      <c r="AC357" s="59"/>
      <c r="AD357" s="48"/>
      <c r="AE357" s="181"/>
      <c r="AF357" s="181"/>
      <c r="AG357" s="181"/>
      <c r="AH357" s="181"/>
      <c r="AI357" s="181"/>
      <c r="AJ357" s="181"/>
      <c r="AK357" s="181"/>
      <c r="AL357" s="181"/>
      <c r="AM357" s="48"/>
      <c r="AN357" s="53">
        <f>A334</f>
        <v>46304</v>
      </c>
      <c r="AO357" s="54" t="str">
        <f>G335</f>
        <v>Consultorio N° 2</v>
      </c>
      <c r="AP357" s="55">
        <f t="shared" ref="AP357:AQ357" si="250">G368</f>
        <v>0</v>
      </c>
      <c r="AQ357" s="55">
        <f t="shared" si="250"/>
        <v>0</v>
      </c>
      <c r="AR357" s="55">
        <f>Y368</f>
        <v>0</v>
      </c>
      <c r="AS357" s="55">
        <f>W368</f>
        <v>0</v>
      </c>
      <c r="AT357" s="55">
        <f>W369</f>
        <v>0</v>
      </c>
      <c r="AU357" s="55">
        <f>Y369</f>
        <v>0</v>
      </c>
      <c r="AV357" s="55">
        <f>W370</f>
        <v>0</v>
      </c>
      <c r="AW357" s="55">
        <f>Y370</f>
        <v>0</v>
      </c>
      <c r="AX357" s="55">
        <f>Y371</f>
        <v>0</v>
      </c>
      <c r="AY357" s="55">
        <f>J371</f>
        <v>0</v>
      </c>
      <c r="AZ357" s="56"/>
      <c r="BA357" s="56"/>
      <c r="BB357" s="56"/>
      <c r="BC357" s="56"/>
      <c r="BD357" s="56"/>
      <c r="BE357" s="56"/>
      <c r="BF357" s="56"/>
      <c r="BG357" s="56"/>
      <c r="BH357" s="56"/>
      <c r="BI357" s="56"/>
      <c r="BJ357" s="56"/>
      <c r="BK357" s="56"/>
      <c r="BL357" s="56"/>
      <c r="BM357" s="56"/>
      <c r="BN357" s="56"/>
    </row>
    <row r="358" spans="1:66" ht="11.25" customHeight="1">
      <c r="A358" s="220"/>
      <c r="B358" s="38"/>
      <c r="C358" s="205"/>
      <c r="D358" s="208"/>
      <c r="E358" s="57" t="s">
        <v>44</v>
      </c>
      <c r="F358" s="58" t="str">
        <f>IF(D356&lt;&gt;"", VLOOKUP(D356,'Base de Datos'!$A$2:$D1268,4,FALSE()),"")</f>
        <v/>
      </c>
      <c r="G358" s="205"/>
      <c r="H358" s="208"/>
      <c r="I358" s="57" t="s">
        <v>44</v>
      </c>
      <c r="J358" s="58" t="str">
        <f>IF(H356&lt;&gt;"", VLOOKUP(H356,'Base de Datos'!$A$2:$D1268,4,FALSE()),"")</f>
        <v>V10819565</v>
      </c>
      <c r="K358" s="205"/>
      <c r="L358" s="208"/>
      <c r="M358" s="57" t="s">
        <v>44</v>
      </c>
      <c r="N358" s="58" t="str">
        <f>IF(L356&lt;&gt;"", VLOOKUP(L356,'Base de Datos'!$A$2:$D1268,4,FALSE()),"")</f>
        <v/>
      </c>
      <c r="O358" s="1"/>
      <c r="P358" s="1"/>
      <c r="Q358" s="1"/>
      <c r="R358" s="15"/>
      <c r="S358" s="229"/>
      <c r="T358" s="230"/>
      <c r="U358" s="59"/>
      <c r="V358" s="47"/>
      <c r="W358" s="229"/>
      <c r="X358" s="230"/>
      <c r="Y358" s="59"/>
      <c r="Z358" s="47"/>
      <c r="AA358" s="229"/>
      <c r="AB358" s="230"/>
      <c r="AC358" s="59"/>
      <c r="AD358" s="48"/>
      <c r="AE358" s="181"/>
      <c r="AF358" s="181"/>
      <c r="AG358" s="181"/>
      <c r="AH358" s="181"/>
      <c r="AI358" s="181"/>
      <c r="AJ358" s="181"/>
      <c r="AK358" s="181"/>
      <c r="AL358" s="181"/>
      <c r="AM358" s="48"/>
      <c r="AN358" s="53">
        <f>A334</f>
        <v>46304</v>
      </c>
      <c r="AO358" s="54" t="str">
        <f>G335</f>
        <v>Consultorio N° 2</v>
      </c>
      <c r="AP358" s="55">
        <f t="shared" ref="AP358:AQ358" si="251">G372</f>
        <v>0</v>
      </c>
      <c r="AQ358" s="55">
        <f t="shared" si="251"/>
        <v>0</v>
      </c>
      <c r="AR358" s="55">
        <f>Y372</f>
        <v>0</v>
      </c>
      <c r="AS358" s="55">
        <f>W372</f>
        <v>0</v>
      </c>
      <c r="AT358" s="55">
        <f>W373</f>
        <v>0</v>
      </c>
      <c r="AU358" s="55">
        <f>Y373</f>
        <v>0</v>
      </c>
      <c r="AV358" s="55">
        <f>W374</f>
        <v>0</v>
      </c>
      <c r="AW358" s="55">
        <f>Y374</f>
        <v>0</v>
      </c>
      <c r="AX358" s="55">
        <f>Y375</f>
        <v>0</v>
      </c>
      <c r="AY358" s="55">
        <f>J375</f>
        <v>0</v>
      </c>
      <c r="AZ358" s="56"/>
      <c r="BA358" s="56"/>
      <c r="BB358" s="56"/>
      <c r="BC358" s="56"/>
      <c r="BD358" s="56"/>
      <c r="BE358" s="56"/>
      <c r="BF358" s="56"/>
      <c r="BG358" s="56"/>
      <c r="BH358" s="56"/>
      <c r="BI358" s="56"/>
      <c r="BJ358" s="56"/>
      <c r="BK358" s="56"/>
      <c r="BL358" s="56"/>
      <c r="BM358" s="56"/>
      <c r="BN358" s="56"/>
    </row>
    <row r="359" spans="1:66" ht="11.25" customHeight="1">
      <c r="A359" s="221"/>
      <c r="B359" s="38"/>
      <c r="C359" s="206"/>
      <c r="D359" s="209"/>
      <c r="E359" s="85" t="s">
        <v>46</v>
      </c>
      <c r="F359" s="86"/>
      <c r="G359" s="206"/>
      <c r="H359" s="209"/>
      <c r="I359" s="85" t="s">
        <v>46</v>
      </c>
      <c r="J359" s="108" t="s">
        <v>59</v>
      </c>
      <c r="K359" s="206"/>
      <c r="L359" s="209"/>
      <c r="M359" s="85" t="s">
        <v>46</v>
      </c>
      <c r="N359" s="108"/>
      <c r="O359" s="43"/>
      <c r="P359" s="1"/>
      <c r="Q359" s="1"/>
      <c r="R359" s="15"/>
      <c r="S359" s="227" t="str">
        <f>IF(OR(S356="Empleado",S356="Familiar"),"Nombre del Empleado","N° Factura")</f>
        <v>N° Factura</v>
      </c>
      <c r="T359" s="228"/>
      <c r="U359" s="89"/>
      <c r="V359" s="47"/>
      <c r="W359" s="227" t="str">
        <f>IF(OR(W356="Empleado",W356="Familiar"),"Nombre del Empleado","N° Factura")</f>
        <v>N° Factura</v>
      </c>
      <c r="X359" s="228"/>
      <c r="Y359" s="89" t="s">
        <v>191</v>
      </c>
      <c r="Z359" s="47"/>
      <c r="AA359" s="227" t="str">
        <f>IF(OR(AA356="Empleado",AA356="Familiar"),"Nombre del Empleado","N° Factura")</f>
        <v>N° Factura</v>
      </c>
      <c r="AB359" s="228"/>
      <c r="AC359" s="89"/>
      <c r="AD359" s="48"/>
      <c r="AE359" s="181"/>
      <c r="AF359" s="181"/>
      <c r="AG359" s="181"/>
      <c r="AH359" s="181"/>
      <c r="AI359" s="181"/>
      <c r="AJ359" s="181"/>
      <c r="AK359" s="181"/>
      <c r="AL359" s="181"/>
      <c r="AM359" s="48"/>
      <c r="AN359" s="53">
        <f>A334</f>
        <v>46304</v>
      </c>
      <c r="AO359" s="54" t="str">
        <f>K335</f>
        <v>Consultorio N° 3</v>
      </c>
      <c r="AP359" s="55">
        <f t="shared" ref="AP359:AQ359" si="252">K336</f>
        <v>0</v>
      </c>
      <c r="AQ359" s="55">
        <f t="shared" si="252"/>
        <v>0</v>
      </c>
      <c r="AR359" s="55">
        <f>AC336</f>
        <v>0</v>
      </c>
      <c r="AS359" s="55">
        <f>AA336</f>
        <v>0</v>
      </c>
      <c r="AT359" s="55">
        <f>AA337</f>
        <v>0</v>
      </c>
      <c r="AU359" s="55">
        <f>AC337</f>
        <v>0</v>
      </c>
      <c r="AV359" s="55">
        <f>AA338</f>
        <v>0</v>
      </c>
      <c r="AW359" s="55">
        <f>AC338</f>
        <v>0</v>
      </c>
      <c r="AX359" s="55">
        <f>AC339</f>
        <v>0</v>
      </c>
      <c r="AY359" s="55">
        <f>N339</f>
        <v>0</v>
      </c>
      <c r="AZ359" s="56"/>
      <c r="BA359" s="56"/>
      <c r="BB359" s="56"/>
      <c r="BC359" s="56"/>
      <c r="BD359" s="56"/>
      <c r="BE359" s="56"/>
      <c r="BF359" s="56"/>
      <c r="BG359" s="56"/>
      <c r="BH359" s="56"/>
      <c r="BI359" s="56"/>
      <c r="BJ359" s="56"/>
      <c r="BK359" s="56"/>
      <c r="BL359" s="56"/>
      <c r="BM359" s="56"/>
      <c r="BN359" s="56"/>
    </row>
    <row r="360" spans="1:66" ht="11.25" customHeight="1">
      <c r="A360" s="222">
        <f>A356+$Q$13/1440</f>
        <v>0.58333333333333326</v>
      </c>
      <c r="B360" s="38"/>
      <c r="C360" s="204"/>
      <c r="D360" s="207"/>
      <c r="E360" s="40" t="s">
        <v>36</v>
      </c>
      <c r="F360" s="42" t="str">
        <f>IF(D360&lt;&gt;"", VLOOKUP(D360,'Base de Datos'!$A$2:$D1268,2,FALSE()),"")</f>
        <v/>
      </c>
      <c r="G360" s="204" t="s">
        <v>73</v>
      </c>
      <c r="H360" s="216" t="s">
        <v>463</v>
      </c>
      <c r="I360" s="40" t="s">
        <v>36</v>
      </c>
      <c r="J360" s="42">
        <f>IF(H360&lt;&gt;"", VLOOKUP(H360,'Base de Datos'!$A$2:$D1268,2,FALSE()),"")</f>
        <v>0</v>
      </c>
      <c r="K360" s="204"/>
      <c r="L360" s="216"/>
      <c r="M360" s="40" t="s">
        <v>36</v>
      </c>
      <c r="N360" s="42" t="str">
        <f>IF(L360&lt;&gt;"", VLOOKUP(L360,'Base de Datos'!$A$2:$D1268,2,FALSE()),"")</f>
        <v/>
      </c>
      <c r="O360" s="43"/>
      <c r="P360" s="151"/>
      <c r="Q360" s="1"/>
      <c r="R360" s="15"/>
      <c r="S360" s="45"/>
      <c r="T360" s="45" t="s">
        <v>37</v>
      </c>
      <c r="U360" s="46"/>
      <c r="V360" s="47"/>
      <c r="W360" s="45"/>
      <c r="X360" s="45" t="s">
        <v>37</v>
      </c>
      <c r="Y360" s="46"/>
      <c r="Z360" s="47"/>
      <c r="AA360" s="45"/>
      <c r="AB360" s="45" t="s">
        <v>37</v>
      </c>
      <c r="AC360" s="46"/>
      <c r="AD360" s="48"/>
      <c r="AE360" s="181"/>
      <c r="AF360" s="181"/>
      <c r="AG360" s="181"/>
      <c r="AH360" s="181"/>
      <c r="AI360" s="181"/>
      <c r="AJ360" s="181"/>
      <c r="AK360" s="181"/>
      <c r="AL360" s="181"/>
      <c r="AM360" s="48"/>
      <c r="AN360" s="53">
        <f>A334</f>
        <v>46304</v>
      </c>
      <c r="AO360" s="54" t="str">
        <f>K335</f>
        <v>Consultorio N° 3</v>
      </c>
      <c r="AP360" s="55">
        <f t="shared" ref="AP360:AQ360" si="253">K340</f>
        <v>0</v>
      </c>
      <c r="AQ360" s="55">
        <f t="shared" si="253"/>
        <v>0</v>
      </c>
      <c r="AR360" s="55">
        <f>AC340</f>
        <v>0</v>
      </c>
      <c r="AS360" s="55">
        <f>AA340</f>
        <v>0</v>
      </c>
      <c r="AT360" s="55">
        <f>AA341</f>
        <v>0</v>
      </c>
      <c r="AU360" s="55">
        <f>AC341</f>
        <v>0</v>
      </c>
      <c r="AV360" s="55">
        <f>AA342</f>
        <v>0</v>
      </c>
      <c r="AW360" s="55">
        <f>AC342</f>
        <v>0</v>
      </c>
      <c r="AX360" s="55">
        <f>AC343</f>
        <v>0</v>
      </c>
      <c r="AY360" s="55">
        <f>N343</f>
        <v>0</v>
      </c>
      <c r="AZ360" s="56"/>
      <c r="BA360" s="56"/>
      <c r="BB360" s="56"/>
      <c r="BC360" s="56"/>
      <c r="BD360" s="56"/>
      <c r="BE360" s="56"/>
      <c r="BF360" s="56"/>
      <c r="BG360" s="56"/>
      <c r="BH360" s="56"/>
      <c r="BI360" s="56"/>
      <c r="BJ360" s="56"/>
      <c r="BK360" s="56"/>
      <c r="BL360" s="56"/>
      <c r="BM360" s="56"/>
      <c r="BN360" s="56"/>
    </row>
    <row r="361" spans="1:66" ht="11.25" customHeight="1">
      <c r="A361" s="220"/>
      <c r="B361" s="38"/>
      <c r="C361" s="205"/>
      <c r="D361" s="208"/>
      <c r="E361" s="57" t="s">
        <v>42</v>
      </c>
      <c r="F361" s="58" t="str">
        <f>IF(D360&lt;&gt;"", VLOOKUP(D360,'Base de Datos'!$A$2:$D1268,3,FALSE()),"")</f>
        <v/>
      </c>
      <c r="G361" s="205"/>
      <c r="H361" s="208"/>
      <c r="I361" s="57" t="s">
        <v>42</v>
      </c>
      <c r="J361" s="58">
        <f>IF(H360&lt;&gt;"", VLOOKUP(H360,'Base de Datos'!$A$2:$D1268,3,FALSE()),"")</f>
        <v>0</v>
      </c>
      <c r="K361" s="205"/>
      <c r="L361" s="208"/>
      <c r="M361" s="57" t="s">
        <v>42</v>
      </c>
      <c r="N361" s="58" t="str">
        <f>IF(L360&lt;&gt;"", VLOOKUP(L360,'Base de Datos'!$A$2:$D1268,3,FALSE()),"")</f>
        <v/>
      </c>
      <c r="O361" s="43"/>
      <c r="P361" s="151"/>
      <c r="Q361" s="152"/>
      <c r="R361" s="15"/>
      <c r="S361" s="229"/>
      <c r="T361" s="230"/>
      <c r="U361" s="59"/>
      <c r="V361" s="47"/>
      <c r="W361" s="229"/>
      <c r="X361" s="230"/>
      <c r="Y361" s="59"/>
      <c r="Z361" s="47"/>
      <c r="AA361" s="229"/>
      <c r="AB361" s="230"/>
      <c r="AC361" s="59"/>
      <c r="AD361" s="48"/>
      <c r="AE361" s="181"/>
      <c r="AF361" s="181"/>
      <c r="AG361" s="181"/>
      <c r="AH361" s="181"/>
      <c r="AI361" s="181"/>
      <c r="AJ361" s="181"/>
      <c r="AK361" s="181"/>
      <c r="AL361" s="181"/>
      <c r="AM361" s="48"/>
      <c r="AN361" s="53">
        <f>A334</f>
        <v>46304</v>
      </c>
      <c r="AO361" s="54" t="str">
        <f>K335</f>
        <v>Consultorio N° 3</v>
      </c>
      <c r="AP361" s="55">
        <f t="shared" ref="AP361:AQ361" si="254">K344</f>
        <v>0</v>
      </c>
      <c r="AQ361" s="55">
        <f t="shared" si="254"/>
        <v>0</v>
      </c>
      <c r="AR361" s="55">
        <f>AC344</f>
        <v>0</v>
      </c>
      <c r="AS361" s="55">
        <f>AA344</f>
        <v>0</v>
      </c>
      <c r="AT361" s="55">
        <f>AA345</f>
        <v>0</v>
      </c>
      <c r="AU361" s="55">
        <f>AC345</f>
        <v>0</v>
      </c>
      <c r="AV361" s="55">
        <f>AA346</f>
        <v>0</v>
      </c>
      <c r="AW361" s="55">
        <f>AC346</f>
        <v>0</v>
      </c>
      <c r="AX361" s="55">
        <f>AC347</f>
        <v>0</v>
      </c>
      <c r="AY361" s="55">
        <f>N347</f>
        <v>0</v>
      </c>
      <c r="AZ361" s="56"/>
      <c r="BA361" s="56"/>
      <c r="BB361" s="56"/>
      <c r="BC361" s="56"/>
      <c r="BD361" s="56"/>
      <c r="BE361" s="56"/>
      <c r="BF361" s="56"/>
      <c r="BG361" s="56"/>
      <c r="BH361" s="56"/>
      <c r="BI361" s="56"/>
      <c r="BJ361" s="56"/>
      <c r="BK361" s="56"/>
      <c r="BL361" s="56"/>
      <c r="BM361" s="56"/>
      <c r="BN361" s="56"/>
    </row>
    <row r="362" spans="1:66" ht="11.25" customHeight="1">
      <c r="A362" s="220"/>
      <c r="B362" s="38"/>
      <c r="C362" s="205"/>
      <c r="D362" s="208"/>
      <c r="E362" s="57" t="s">
        <v>44</v>
      </c>
      <c r="F362" s="58" t="str">
        <f>IF(D360&lt;&gt;"", VLOOKUP(D360,'Base de Datos'!$A$2:$D1268,4,FALSE()),"")</f>
        <v/>
      </c>
      <c r="G362" s="205"/>
      <c r="H362" s="208"/>
      <c r="I362" s="57" t="s">
        <v>44</v>
      </c>
      <c r="J362" s="58">
        <f>IF(H360&lt;&gt;"", VLOOKUP(H360,'Base de Datos'!$A$2:$D1268,4,FALSE()),"")</f>
        <v>0</v>
      </c>
      <c r="K362" s="205"/>
      <c r="L362" s="208"/>
      <c r="M362" s="57" t="s">
        <v>44</v>
      </c>
      <c r="N362" s="58" t="str">
        <f>IF(L360&lt;&gt;"", VLOOKUP(L360,'Base de Datos'!$A$2:$D1268,4,FALSE()),"")</f>
        <v/>
      </c>
      <c r="O362" s="43"/>
      <c r="P362" s="151"/>
      <c r="Q362" s="152"/>
      <c r="R362" s="15"/>
      <c r="S362" s="229"/>
      <c r="T362" s="230"/>
      <c r="U362" s="59"/>
      <c r="V362" s="47"/>
      <c r="W362" s="229"/>
      <c r="X362" s="230"/>
      <c r="Y362" s="59"/>
      <c r="Z362" s="47"/>
      <c r="AA362" s="229"/>
      <c r="AB362" s="230"/>
      <c r="AC362" s="59"/>
      <c r="AD362" s="48"/>
      <c r="AE362" s="181"/>
      <c r="AF362" s="181"/>
      <c r="AG362" s="181"/>
      <c r="AH362" s="181"/>
      <c r="AI362" s="181"/>
      <c r="AJ362" s="181"/>
      <c r="AK362" s="181"/>
      <c r="AL362" s="181"/>
      <c r="AM362" s="48"/>
      <c r="AN362" s="53">
        <f>A334</f>
        <v>46304</v>
      </c>
      <c r="AO362" s="54" t="str">
        <f>K335</f>
        <v>Consultorio N° 3</v>
      </c>
      <c r="AP362" s="55">
        <f t="shared" ref="AP362:AQ362" si="255">K348</f>
        <v>0</v>
      </c>
      <c r="AQ362" s="55">
        <f t="shared" si="255"/>
        <v>0</v>
      </c>
      <c r="AR362" s="55">
        <f>AC348</f>
        <v>0</v>
      </c>
      <c r="AS362" s="55">
        <f>AA348</f>
        <v>0</v>
      </c>
      <c r="AT362" s="55">
        <f>AA349</f>
        <v>0</v>
      </c>
      <c r="AU362" s="55">
        <f>AC349</f>
        <v>0</v>
      </c>
      <c r="AV362" s="55">
        <f>AA350</f>
        <v>0</v>
      </c>
      <c r="AW362" s="55">
        <f>AC350</f>
        <v>0</v>
      </c>
      <c r="AX362" s="55">
        <f>AC351</f>
        <v>0</v>
      </c>
      <c r="AY362" s="55">
        <f>N351</f>
        <v>0</v>
      </c>
      <c r="AZ362" s="56"/>
      <c r="BA362" s="56"/>
      <c r="BB362" s="56"/>
      <c r="BC362" s="56"/>
      <c r="BD362" s="56"/>
      <c r="BE362" s="56"/>
      <c r="BF362" s="56"/>
      <c r="BG362" s="56"/>
      <c r="BH362" s="56"/>
      <c r="BI362" s="56"/>
      <c r="BJ362" s="56"/>
      <c r="BK362" s="56"/>
      <c r="BL362" s="56"/>
      <c r="BM362" s="56"/>
      <c r="BN362" s="56"/>
    </row>
    <row r="363" spans="1:66" ht="11.25" customHeight="1">
      <c r="A363" s="221"/>
      <c r="B363" s="38"/>
      <c r="C363" s="206"/>
      <c r="D363" s="209"/>
      <c r="E363" s="85" t="s">
        <v>46</v>
      </c>
      <c r="F363" s="86"/>
      <c r="G363" s="206"/>
      <c r="H363" s="209"/>
      <c r="I363" s="85" t="s">
        <v>46</v>
      </c>
      <c r="J363" s="108" t="s">
        <v>59</v>
      </c>
      <c r="K363" s="206"/>
      <c r="L363" s="209"/>
      <c r="M363" s="85" t="s">
        <v>46</v>
      </c>
      <c r="N363" s="108"/>
      <c r="O363" s="43"/>
      <c r="P363" s="151"/>
      <c r="Q363" s="1"/>
      <c r="R363" s="15"/>
      <c r="S363" s="227" t="str">
        <f>IF(OR(S360="Empleado",S360="Familiar"),"Nombre del Empleado","N° Factura")</f>
        <v>N° Factura</v>
      </c>
      <c r="T363" s="228"/>
      <c r="U363" s="89"/>
      <c r="V363" s="47"/>
      <c r="W363" s="227" t="str">
        <f>IF(OR(W360="Empleado",W360="Familiar"),"Nombre del Empleado","N° Factura")</f>
        <v>N° Factura</v>
      </c>
      <c r="X363" s="228"/>
      <c r="Y363" s="89"/>
      <c r="Z363" s="47"/>
      <c r="AA363" s="227" t="str">
        <f>IF(OR(AA360="Empleado",AA360="Familiar"),"Nombre del Empleado","N° Factura")</f>
        <v>N° Factura</v>
      </c>
      <c r="AB363" s="228"/>
      <c r="AC363" s="89"/>
      <c r="AD363" s="48"/>
      <c r="AE363" s="181"/>
      <c r="AF363" s="181"/>
      <c r="AG363" s="181"/>
      <c r="AH363" s="181"/>
      <c r="AI363" s="181"/>
      <c r="AJ363" s="181"/>
      <c r="AK363" s="181"/>
      <c r="AL363" s="181"/>
      <c r="AM363" s="48"/>
      <c r="AN363" s="53">
        <f>A334</f>
        <v>46304</v>
      </c>
      <c r="AO363" s="54" t="str">
        <f>K335</f>
        <v>Consultorio N° 3</v>
      </c>
      <c r="AP363" s="55">
        <f t="shared" ref="AP363:AQ363" si="256">K352</f>
        <v>0</v>
      </c>
      <c r="AQ363" s="55">
        <f t="shared" si="256"/>
        <v>0</v>
      </c>
      <c r="AR363" s="55">
        <f>AC352</f>
        <v>0</v>
      </c>
      <c r="AS363" s="55">
        <f>AA352</f>
        <v>0</v>
      </c>
      <c r="AT363" s="55">
        <f>AA353</f>
        <v>0</v>
      </c>
      <c r="AU363" s="55">
        <f>AC353</f>
        <v>0</v>
      </c>
      <c r="AV363" s="55">
        <f>AA354</f>
        <v>0</v>
      </c>
      <c r="AW363" s="55">
        <f>AC354</f>
        <v>0</v>
      </c>
      <c r="AX363" s="55">
        <f>AC355</f>
        <v>0</v>
      </c>
      <c r="AY363" s="55">
        <f>N355</f>
        <v>0</v>
      </c>
      <c r="AZ363" s="56"/>
      <c r="BA363" s="56"/>
      <c r="BB363" s="56"/>
      <c r="BC363" s="56"/>
      <c r="BD363" s="56"/>
      <c r="BE363" s="56"/>
      <c r="BF363" s="56"/>
      <c r="BG363" s="56"/>
      <c r="BH363" s="56"/>
      <c r="BI363" s="56"/>
      <c r="BJ363" s="56"/>
      <c r="BK363" s="56"/>
      <c r="BL363" s="56"/>
      <c r="BM363" s="56"/>
      <c r="BN363" s="56"/>
    </row>
    <row r="364" spans="1:66" ht="11.25" customHeight="1">
      <c r="A364" s="222">
        <f>A360+$Q$13/1440</f>
        <v>0.62499999999999989</v>
      </c>
      <c r="B364" s="38"/>
      <c r="C364" s="204"/>
      <c r="D364" s="207"/>
      <c r="E364" s="40" t="s">
        <v>36</v>
      </c>
      <c r="F364" s="42" t="str">
        <f>IF(D364&lt;&gt;"", VLOOKUP(D364,'Base de Datos'!$A$2:$D1268,2,FALSE()),"")</f>
        <v/>
      </c>
      <c r="G364" s="204" t="s">
        <v>73</v>
      </c>
      <c r="H364" s="216" t="s">
        <v>141</v>
      </c>
      <c r="I364" s="40" t="s">
        <v>36</v>
      </c>
      <c r="J364" s="42">
        <f>IF(H364&lt;&gt;"", VLOOKUP(H364,'Base de Datos'!$A$2:$D1268,2,FALSE()),"")</f>
        <v>0</v>
      </c>
      <c r="K364" s="204"/>
      <c r="L364" s="216"/>
      <c r="M364" s="40" t="s">
        <v>36</v>
      </c>
      <c r="N364" s="42" t="str">
        <f>IF(L364&lt;&gt;"", VLOOKUP(L364,'Base de Datos'!$A$2:$D1268,2,FALSE()),"")</f>
        <v/>
      </c>
      <c r="O364" s="43"/>
      <c r="P364" s="153"/>
      <c r="Q364" s="154"/>
      <c r="R364" s="15"/>
      <c r="S364" s="45"/>
      <c r="T364" s="45" t="s">
        <v>37</v>
      </c>
      <c r="U364" s="46"/>
      <c r="V364" s="47"/>
      <c r="W364" s="45"/>
      <c r="X364" s="45" t="s">
        <v>37</v>
      </c>
      <c r="Y364" s="46"/>
      <c r="Z364" s="47"/>
      <c r="AA364" s="45"/>
      <c r="AB364" s="45" t="s">
        <v>37</v>
      </c>
      <c r="AC364" s="46"/>
      <c r="AD364" s="48"/>
      <c r="AE364" s="181"/>
      <c r="AF364" s="181"/>
      <c r="AG364" s="181"/>
      <c r="AH364" s="181"/>
      <c r="AI364" s="181"/>
      <c r="AJ364" s="181"/>
      <c r="AK364" s="181"/>
      <c r="AL364" s="181"/>
      <c r="AM364" s="48"/>
      <c r="AN364" s="53">
        <f>A334</f>
        <v>46304</v>
      </c>
      <c r="AO364" s="54" t="str">
        <f>K335</f>
        <v>Consultorio N° 3</v>
      </c>
      <c r="AP364" s="55">
        <f t="shared" ref="AP364:AQ364" si="257">K356</f>
        <v>0</v>
      </c>
      <c r="AQ364" s="55">
        <f t="shared" si="257"/>
        <v>0</v>
      </c>
      <c r="AR364" s="55">
        <f>AC356</f>
        <v>0</v>
      </c>
      <c r="AS364" s="55">
        <f>AA356</f>
        <v>0</v>
      </c>
      <c r="AT364" s="55">
        <f>AA357</f>
        <v>0</v>
      </c>
      <c r="AU364" s="55">
        <f>AC357</f>
        <v>0</v>
      </c>
      <c r="AV364" s="55">
        <f>AA358</f>
        <v>0</v>
      </c>
      <c r="AW364" s="55">
        <f>AC358</f>
        <v>0</v>
      </c>
      <c r="AX364" s="55">
        <f>AC359</f>
        <v>0</v>
      </c>
      <c r="AY364" s="55">
        <f>N359</f>
        <v>0</v>
      </c>
      <c r="AZ364" s="56"/>
      <c r="BA364" s="56"/>
      <c r="BB364" s="56"/>
      <c r="BC364" s="56"/>
      <c r="BD364" s="56"/>
      <c r="BE364" s="56"/>
      <c r="BF364" s="56"/>
      <c r="BG364" s="56"/>
      <c r="BH364" s="56"/>
      <c r="BI364" s="56"/>
      <c r="BJ364" s="56"/>
      <c r="BK364" s="56"/>
      <c r="BL364" s="56"/>
      <c r="BM364" s="56"/>
      <c r="BN364" s="56"/>
    </row>
    <row r="365" spans="1:66" ht="11.25" customHeight="1">
      <c r="A365" s="220"/>
      <c r="B365" s="38"/>
      <c r="C365" s="205"/>
      <c r="D365" s="208"/>
      <c r="E365" s="57" t="s">
        <v>42</v>
      </c>
      <c r="F365" s="58" t="str">
        <f>IF(D364&lt;&gt;"", VLOOKUP(D364,'Base de Datos'!$A$2:$D1268,3,FALSE()),"")</f>
        <v/>
      </c>
      <c r="G365" s="205"/>
      <c r="H365" s="208"/>
      <c r="I365" s="57" t="s">
        <v>42</v>
      </c>
      <c r="J365" s="58">
        <f>IF(H364&lt;&gt;"", VLOOKUP(H364,'Base de Datos'!$A$2:$D1268,3,FALSE()),"")</f>
        <v>0</v>
      </c>
      <c r="K365" s="205"/>
      <c r="L365" s="208"/>
      <c r="M365" s="57" t="s">
        <v>42</v>
      </c>
      <c r="N365" s="58" t="str">
        <f>IF(L364&lt;&gt;"", VLOOKUP(L364,'Base de Datos'!$A$2:$D1268,3,FALSE()),"")</f>
        <v/>
      </c>
      <c r="O365" s="43"/>
      <c r="P365" s="153"/>
      <c r="Q365" s="154"/>
      <c r="R365" s="15"/>
      <c r="S365" s="229"/>
      <c r="T365" s="230"/>
      <c r="U365" s="59"/>
      <c r="V365" s="47"/>
      <c r="W365" s="229"/>
      <c r="X365" s="230"/>
      <c r="Y365" s="59"/>
      <c r="Z365" s="47"/>
      <c r="AA365" s="229"/>
      <c r="AB365" s="230"/>
      <c r="AC365" s="59"/>
      <c r="AD365" s="48"/>
      <c r="AE365" s="181"/>
      <c r="AF365" s="181"/>
      <c r="AG365" s="181"/>
      <c r="AH365" s="181"/>
      <c r="AI365" s="181"/>
      <c r="AJ365" s="181"/>
      <c r="AK365" s="181"/>
      <c r="AL365" s="181"/>
      <c r="AM365" s="48"/>
      <c r="AN365" s="53">
        <f>A334</f>
        <v>46304</v>
      </c>
      <c r="AO365" s="54" t="str">
        <f>K335</f>
        <v>Consultorio N° 3</v>
      </c>
      <c r="AP365" s="55">
        <f t="shared" ref="AP365:AQ365" si="258">K360</f>
        <v>0</v>
      </c>
      <c r="AQ365" s="55">
        <f t="shared" si="258"/>
        <v>0</v>
      </c>
      <c r="AR365" s="55">
        <f>AC360</f>
        <v>0</v>
      </c>
      <c r="AS365" s="55">
        <f>AA360</f>
        <v>0</v>
      </c>
      <c r="AT365" s="55">
        <f>AA361</f>
        <v>0</v>
      </c>
      <c r="AU365" s="55">
        <f>AC361</f>
        <v>0</v>
      </c>
      <c r="AV365" s="55">
        <f>AA362</f>
        <v>0</v>
      </c>
      <c r="AW365" s="55">
        <f>AC362</f>
        <v>0</v>
      </c>
      <c r="AX365" s="55">
        <f>AC363</f>
        <v>0</v>
      </c>
      <c r="AY365" s="55">
        <f>N363</f>
        <v>0</v>
      </c>
      <c r="AZ365" s="56"/>
      <c r="BA365" s="56"/>
      <c r="BB365" s="56"/>
      <c r="BC365" s="56"/>
      <c r="BD365" s="56"/>
      <c r="BE365" s="56"/>
      <c r="BF365" s="56"/>
      <c r="BG365" s="56"/>
      <c r="BH365" s="56"/>
      <c r="BI365" s="56"/>
      <c r="BJ365" s="56"/>
      <c r="BK365" s="56"/>
      <c r="BL365" s="56"/>
      <c r="BM365" s="56"/>
      <c r="BN365" s="56"/>
    </row>
    <row r="366" spans="1:66" ht="11.25" customHeight="1">
      <c r="A366" s="220"/>
      <c r="B366" s="38"/>
      <c r="C366" s="205"/>
      <c r="D366" s="208"/>
      <c r="E366" s="57" t="s">
        <v>44</v>
      </c>
      <c r="F366" s="58" t="str">
        <f>IF(D364&lt;&gt;"", VLOOKUP(D364,'Base de Datos'!$A$2:$D1268,4,FALSE()),"")</f>
        <v/>
      </c>
      <c r="G366" s="205"/>
      <c r="H366" s="208"/>
      <c r="I366" s="57" t="s">
        <v>44</v>
      </c>
      <c r="J366" s="58">
        <f>IF(H364&lt;&gt;"", VLOOKUP(H364,'Base de Datos'!$A$2:$D1268,4,FALSE()),"")</f>
        <v>0</v>
      </c>
      <c r="K366" s="205"/>
      <c r="L366" s="208"/>
      <c r="M366" s="57" t="s">
        <v>44</v>
      </c>
      <c r="N366" s="58" t="str">
        <f>IF(L364&lt;&gt;"", VLOOKUP(L364,'Base de Datos'!$A$2:$D1268,4,FALSE()),"")</f>
        <v/>
      </c>
      <c r="O366" s="43"/>
      <c r="P366" s="153"/>
      <c r="Q366" s="154"/>
      <c r="R366" s="15"/>
      <c r="S366" s="229"/>
      <c r="T366" s="230"/>
      <c r="U366" s="59"/>
      <c r="V366" s="47"/>
      <c r="W366" s="229"/>
      <c r="X366" s="230"/>
      <c r="Y366" s="59"/>
      <c r="Z366" s="47"/>
      <c r="AA366" s="229"/>
      <c r="AB366" s="230"/>
      <c r="AC366" s="59"/>
      <c r="AD366" s="48"/>
      <c r="AE366" s="181"/>
      <c r="AF366" s="181"/>
      <c r="AG366" s="181"/>
      <c r="AH366" s="181"/>
      <c r="AI366" s="181"/>
      <c r="AJ366" s="181"/>
      <c r="AK366" s="181"/>
      <c r="AL366" s="181"/>
      <c r="AM366" s="48"/>
      <c r="AN366" s="53">
        <f>A334</f>
        <v>46304</v>
      </c>
      <c r="AO366" s="54" t="str">
        <f>K335</f>
        <v>Consultorio N° 3</v>
      </c>
      <c r="AP366" s="55">
        <f t="shared" ref="AP366:AQ366" si="259">K364</f>
        <v>0</v>
      </c>
      <c r="AQ366" s="55">
        <f t="shared" si="259"/>
        <v>0</v>
      </c>
      <c r="AR366" s="55">
        <f>AC364</f>
        <v>0</v>
      </c>
      <c r="AS366" s="55">
        <f>AA364</f>
        <v>0</v>
      </c>
      <c r="AT366" s="55">
        <f>AA365</f>
        <v>0</v>
      </c>
      <c r="AU366" s="55">
        <f>AC365</f>
        <v>0</v>
      </c>
      <c r="AV366" s="55">
        <f>AA366</f>
        <v>0</v>
      </c>
      <c r="AW366" s="55">
        <f>AC366</f>
        <v>0</v>
      </c>
      <c r="AX366" s="55">
        <f>AC367</f>
        <v>0</v>
      </c>
      <c r="AY366" s="55">
        <f>N367</f>
        <v>0</v>
      </c>
      <c r="AZ366" s="56"/>
      <c r="BA366" s="56"/>
      <c r="BB366" s="56"/>
      <c r="BC366" s="56"/>
      <c r="BD366" s="56"/>
      <c r="BE366" s="56"/>
      <c r="BF366" s="56"/>
      <c r="BG366" s="56"/>
      <c r="BH366" s="56"/>
      <c r="BI366" s="56"/>
      <c r="BJ366" s="56"/>
      <c r="BK366" s="56"/>
      <c r="BL366" s="56"/>
      <c r="BM366" s="56"/>
      <c r="BN366" s="56"/>
    </row>
    <row r="367" spans="1:66" ht="11.25" customHeight="1">
      <c r="A367" s="221"/>
      <c r="B367" s="38"/>
      <c r="C367" s="206"/>
      <c r="D367" s="209"/>
      <c r="E367" s="85" t="s">
        <v>46</v>
      </c>
      <c r="F367" s="86"/>
      <c r="G367" s="206"/>
      <c r="H367" s="209"/>
      <c r="I367" s="85" t="s">
        <v>46</v>
      </c>
      <c r="J367" s="108" t="s">
        <v>59</v>
      </c>
      <c r="K367" s="206"/>
      <c r="L367" s="209"/>
      <c r="M367" s="85" t="s">
        <v>46</v>
      </c>
      <c r="N367" s="108"/>
      <c r="O367" s="43"/>
      <c r="P367" s="153"/>
      <c r="Q367" s="154"/>
      <c r="R367" s="15"/>
      <c r="S367" s="227" t="str">
        <f>IF(OR(S364="Empleado",S364="Familiar"),"Nombre del Empleado","N° Factura")</f>
        <v>N° Factura</v>
      </c>
      <c r="T367" s="228"/>
      <c r="U367" s="89"/>
      <c r="V367" s="47"/>
      <c r="W367" s="227" t="str">
        <f>IF(OR(W364="Empleado",W364="Familiar"),"Nombre del Empleado","N° Factura")</f>
        <v>N° Factura</v>
      </c>
      <c r="X367" s="228"/>
      <c r="Y367" s="89"/>
      <c r="Z367" s="47"/>
      <c r="AA367" s="227" t="str">
        <f>IF(OR(AA364="Empleado",AA364="Familiar"),"Nombre del Empleado","N° Factura")</f>
        <v>N° Factura</v>
      </c>
      <c r="AB367" s="228"/>
      <c r="AC367" s="89"/>
      <c r="AD367" s="48"/>
      <c r="AE367" s="181"/>
      <c r="AF367" s="181"/>
      <c r="AG367" s="181"/>
      <c r="AH367" s="181"/>
      <c r="AI367" s="181"/>
      <c r="AJ367" s="181"/>
      <c r="AK367" s="181"/>
      <c r="AL367" s="181"/>
      <c r="AM367" s="48"/>
      <c r="AN367" s="53">
        <f>A334</f>
        <v>46304</v>
      </c>
      <c r="AO367" s="54" t="str">
        <f>K335</f>
        <v>Consultorio N° 3</v>
      </c>
      <c r="AP367" s="55">
        <f t="shared" ref="AP367:AQ367" si="260">K368</f>
        <v>0</v>
      </c>
      <c r="AQ367" s="55">
        <f t="shared" si="260"/>
        <v>0</v>
      </c>
      <c r="AR367" s="55">
        <f>AC368</f>
        <v>0</v>
      </c>
      <c r="AS367" s="55">
        <f>AA368</f>
        <v>0</v>
      </c>
      <c r="AT367" s="55">
        <f>AA369</f>
        <v>0</v>
      </c>
      <c r="AU367" s="55">
        <f>AC369</f>
        <v>0</v>
      </c>
      <c r="AV367" s="55">
        <f>AA370</f>
        <v>0</v>
      </c>
      <c r="AW367" s="55">
        <f>AC370</f>
        <v>0</v>
      </c>
      <c r="AX367" s="55">
        <f>AC371</f>
        <v>0</v>
      </c>
      <c r="AY367" s="55">
        <f>N371</f>
        <v>0</v>
      </c>
      <c r="AZ367" s="56"/>
      <c r="BA367" s="56"/>
      <c r="BB367" s="56"/>
      <c r="BC367" s="56"/>
      <c r="BD367" s="56"/>
      <c r="BE367" s="56"/>
      <c r="BF367" s="56"/>
      <c r="BG367" s="56"/>
      <c r="BH367" s="56"/>
      <c r="BI367" s="56"/>
      <c r="BJ367" s="56"/>
      <c r="BK367" s="56"/>
      <c r="BL367" s="56"/>
      <c r="BM367" s="56"/>
      <c r="BN367" s="56"/>
    </row>
    <row r="368" spans="1:66" ht="11.25" customHeight="1">
      <c r="A368" s="222">
        <f>A364+$Q$13/1440</f>
        <v>0.66666666666666652</v>
      </c>
      <c r="B368" s="38"/>
      <c r="C368" s="204"/>
      <c r="D368" s="207"/>
      <c r="E368" s="40" t="s">
        <v>36</v>
      </c>
      <c r="F368" s="42" t="str">
        <f>IF(D368&lt;&gt;"", VLOOKUP(D368,'Base de Datos'!$A$2:$D1268,2,FALSE()),"")</f>
        <v/>
      </c>
      <c r="G368" s="204"/>
      <c r="H368" s="216"/>
      <c r="I368" s="40" t="s">
        <v>36</v>
      </c>
      <c r="J368" s="42" t="str">
        <f>IF(H368&lt;&gt;"", VLOOKUP(H368,'Base de Datos'!$A$2:$D1268,2,FALSE()),"")</f>
        <v/>
      </c>
      <c r="K368" s="204"/>
      <c r="L368" s="216"/>
      <c r="M368" s="40" t="s">
        <v>36</v>
      </c>
      <c r="N368" s="42" t="str">
        <f>IF(L368&lt;&gt;"", VLOOKUP(L368,'Base de Datos'!$A$2:$D1268,2,FALSE()),"")</f>
        <v/>
      </c>
      <c r="O368" s="43"/>
      <c r="P368" s="3"/>
      <c r="Q368" s="3"/>
      <c r="R368" s="15"/>
      <c r="S368" s="45"/>
      <c r="T368" s="45" t="s">
        <v>37</v>
      </c>
      <c r="U368" s="46"/>
      <c r="V368" s="47"/>
      <c r="W368" s="45"/>
      <c r="X368" s="45" t="s">
        <v>37</v>
      </c>
      <c r="Y368" s="46"/>
      <c r="Z368" s="47"/>
      <c r="AA368" s="45"/>
      <c r="AB368" s="45" t="s">
        <v>37</v>
      </c>
      <c r="AC368" s="46"/>
      <c r="AD368" s="48"/>
      <c r="AE368" s="181"/>
      <c r="AF368" s="181"/>
      <c r="AG368" s="181"/>
      <c r="AH368" s="181"/>
      <c r="AI368" s="181"/>
      <c r="AJ368" s="181"/>
      <c r="AK368" s="181"/>
      <c r="AL368" s="181"/>
      <c r="AM368" s="48"/>
      <c r="AN368" s="53">
        <f>A334</f>
        <v>46304</v>
      </c>
      <c r="AO368" s="54" t="str">
        <f>K335</f>
        <v>Consultorio N° 3</v>
      </c>
      <c r="AP368" s="55">
        <f t="shared" ref="AP368:AQ368" si="261">K372</f>
        <v>0</v>
      </c>
      <c r="AQ368" s="55">
        <f t="shared" si="261"/>
        <v>0</v>
      </c>
      <c r="AR368" s="55">
        <f>AC372</f>
        <v>0</v>
      </c>
      <c r="AS368" s="55">
        <f>AA372</f>
        <v>0</v>
      </c>
      <c r="AT368" s="55">
        <f>AA373</f>
        <v>0</v>
      </c>
      <c r="AU368" s="55">
        <f>AC373</f>
        <v>0</v>
      </c>
      <c r="AV368" s="55">
        <f>AA374</f>
        <v>0</v>
      </c>
      <c r="AW368" s="55">
        <f>AC374</f>
        <v>0</v>
      </c>
      <c r="AX368" s="55">
        <f>AC375</f>
        <v>0</v>
      </c>
      <c r="AY368" s="55">
        <f>N375</f>
        <v>0</v>
      </c>
      <c r="AZ368" s="56"/>
      <c r="BA368" s="56"/>
      <c r="BB368" s="56"/>
      <c r="BC368" s="56"/>
      <c r="BD368" s="56"/>
      <c r="BE368" s="56"/>
      <c r="BF368" s="56"/>
      <c r="BG368" s="56"/>
      <c r="BH368" s="56"/>
      <c r="BI368" s="56"/>
      <c r="BJ368" s="56"/>
      <c r="BK368" s="56"/>
      <c r="BL368" s="56"/>
      <c r="BM368" s="56"/>
      <c r="BN368" s="56"/>
    </row>
    <row r="369" spans="1:66" ht="11.25" customHeight="1">
      <c r="A369" s="220"/>
      <c r="B369" s="38"/>
      <c r="C369" s="205"/>
      <c r="D369" s="208"/>
      <c r="E369" s="57" t="s">
        <v>42</v>
      </c>
      <c r="F369" s="58" t="str">
        <f>IF(D368&lt;&gt;"", VLOOKUP(D368,'Base de Datos'!$A$2:$D1268,3,FALSE()),"")</f>
        <v/>
      </c>
      <c r="G369" s="205"/>
      <c r="H369" s="208"/>
      <c r="I369" s="57" t="s">
        <v>42</v>
      </c>
      <c r="J369" s="58" t="str">
        <f>IF(H368&lt;&gt;"", VLOOKUP(H368,'Base de Datos'!$A$2:$D1268,3,FALSE()),"")</f>
        <v/>
      </c>
      <c r="K369" s="205"/>
      <c r="L369" s="208"/>
      <c r="M369" s="57" t="s">
        <v>42</v>
      </c>
      <c r="N369" s="58" t="str">
        <f>IF(L368&lt;&gt;"", VLOOKUP(L368,'Base de Datos'!$A$2:$D1268,3,FALSE()),"")</f>
        <v/>
      </c>
      <c r="O369" s="43"/>
      <c r="P369" s="3"/>
      <c r="Q369" s="3"/>
      <c r="R369" s="15"/>
      <c r="S369" s="229"/>
      <c r="T369" s="230"/>
      <c r="U369" s="59"/>
      <c r="V369" s="47"/>
      <c r="W369" s="229"/>
      <c r="X369" s="230"/>
      <c r="Y369" s="59"/>
      <c r="Z369" s="47"/>
      <c r="AA369" s="229"/>
      <c r="AB369" s="230"/>
      <c r="AC369" s="59"/>
      <c r="AD369" s="48"/>
      <c r="AE369" s="235">
        <f>A334</f>
        <v>46304</v>
      </c>
      <c r="AF369" s="236"/>
      <c r="AG369" s="236"/>
      <c r="AH369" s="236"/>
      <c r="AI369" s="236"/>
      <c r="AJ369" s="236"/>
      <c r="AK369" s="236"/>
      <c r="AL369" s="237"/>
      <c r="AM369" s="48"/>
      <c r="AN369" s="155">
        <f>A334</f>
        <v>46304</v>
      </c>
      <c r="AO369" s="156" t="str">
        <f>K335</f>
        <v>Consultorio N° 3</v>
      </c>
      <c r="AP369" s="156">
        <f t="shared" ref="AP369:AQ369" si="262">K376</f>
        <v>0</v>
      </c>
      <c r="AQ369" s="156">
        <f t="shared" si="262"/>
        <v>0</v>
      </c>
      <c r="AR369" s="156">
        <f>AC376</f>
        <v>0</v>
      </c>
      <c r="AS369" s="156">
        <f>AA376</f>
        <v>0</v>
      </c>
      <c r="AT369" s="156">
        <f>AA377</f>
        <v>0</v>
      </c>
      <c r="AU369" s="156">
        <f>AC377</f>
        <v>0</v>
      </c>
      <c r="AV369" s="156">
        <f>AA378</f>
        <v>0</v>
      </c>
      <c r="AW369" s="156">
        <f>AC378</f>
        <v>0</v>
      </c>
      <c r="AX369" s="156">
        <f>AC379</f>
        <v>0</v>
      </c>
      <c r="AY369" s="156">
        <f>N379</f>
        <v>0</v>
      </c>
      <c r="AZ369" s="48"/>
      <c r="BA369" s="48"/>
      <c r="BB369" s="48"/>
      <c r="BC369" s="48"/>
      <c r="BD369" s="48"/>
      <c r="BE369" s="48"/>
      <c r="BF369" s="48"/>
      <c r="BG369" s="48"/>
      <c r="BH369" s="48"/>
      <c r="BI369" s="48"/>
      <c r="BJ369" s="48"/>
      <c r="BK369" s="48"/>
      <c r="BL369" s="48"/>
      <c r="BM369" s="48"/>
      <c r="BN369" s="48"/>
    </row>
    <row r="370" spans="1:66" ht="11.25" customHeight="1">
      <c r="A370" s="220"/>
      <c r="B370" s="38"/>
      <c r="C370" s="205"/>
      <c r="D370" s="208"/>
      <c r="E370" s="57" t="s">
        <v>44</v>
      </c>
      <c r="F370" s="58" t="str">
        <f>IF(D368&lt;&gt;"", VLOOKUP(D368,'Base de Datos'!$A$2:$D1268,4,FALSE()),"")</f>
        <v/>
      </c>
      <c r="G370" s="205"/>
      <c r="H370" s="208"/>
      <c r="I370" s="57" t="s">
        <v>44</v>
      </c>
      <c r="J370" s="58" t="str">
        <f>IF(H368&lt;&gt;"", VLOOKUP(H368,'Base de Datos'!$A$2:$D1268,4,FALSE()),"")</f>
        <v/>
      </c>
      <c r="K370" s="205"/>
      <c r="L370" s="208"/>
      <c r="M370" s="57" t="s">
        <v>44</v>
      </c>
      <c r="N370" s="58" t="str">
        <f>IF(L368&lt;&gt;"", VLOOKUP(L368,'Base de Datos'!$A$2:$D1268,4,FALSE()),"")</f>
        <v/>
      </c>
      <c r="O370" s="43"/>
      <c r="P370" s="3"/>
      <c r="Q370" s="3"/>
      <c r="R370" s="15"/>
      <c r="S370" s="229"/>
      <c r="T370" s="230"/>
      <c r="U370" s="59"/>
      <c r="V370" s="47"/>
      <c r="W370" s="229"/>
      <c r="X370" s="230"/>
      <c r="Y370" s="59"/>
      <c r="Z370" s="47"/>
      <c r="AA370" s="229"/>
      <c r="AB370" s="230"/>
      <c r="AC370" s="59"/>
      <c r="AD370" s="48"/>
      <c r="AE370" s="238" t="s">
        <v>20</v>
      </c>
      <c r="AF370" s="239"/>
      <c r="AG370" s="157" t="s">
        <v>21</v>
      </c>
      <c r="AH370" s="158" t="s">
        <v>22</v>
      </c>
      <c r="AI370" s="159" t="s">
        <v>23</v>
      </c>
      <c r="AJ370" s="159" t="s">
        <v>24</v>
      </c>
      <c r="AK370" s="159" t="s">
        <v>25</v>
      </c>
      <c r="AL370" s="160" t="s">
        <v>26</v>
      </c>
      <c r="AM370" s="48"/>
      <c r="AN370" s="155">
        <f>A334</f>
        <v>46304</v>
      </c>
      <c r="AO370" s="156" t="str">
        <f>K335</f>
        <v>Consultorio N° 3</v>
      </c>
      <c r="AP370" s="156">
        <f t="shared" ref="AP370:AQ370" si="263">K380</f>
        <v>0</v>
      </c>
      <c r="AQ370" s="156">
        <f t="shared" si="263"/>
        <v>0</v>
      </c>
      <c r="AR370" s="156">
        <f>AC380</f>
        <v>0</v>
      </c>
      <c r="AS370" s="156">
        <f>AA380</f>
        <v>0</v>
      </c>
      <c r="AT370" s="156">
        <f>AA381</f>
        <v>0</v>
      </c>
      <c r="AU370" s="156">
        <f>AC381</f>
        <v>0</v>
      </c>
      <c r="AV370" s="156">
        <f>AA382</f>
        <v>0</v>
      </c>
      <c r="AW370" s="156">
        <f>AC382</f>
        <v>0</v>
      </c>
      <c r="AX370" s="156">
        <f>AC383</f>
        <v>0</v>
      </c>
      <c r="AY370" s="156">
        <f>N383</f>
        <v>0</v>
      </c>
      <c r="AZ370" s="48"/>
      <c r="BA370" s="48"/>
      <c r="BB370" s="48"/>
      <c r="BC370" s="48"/>
      <c r="BD370" s="48"/>
      <c r="BE370" s="48"/>
      <c r="BF370" s="48"/>
      <c r="BG370" s="48"/>
      <c r="BH370" s="48"/>
      <c r="BI370" s="48"/>
      <c r="BJ370" s="48"/>
      <c r="BK370" s="48"/>
      <c r="BL370" s="48"/>
      <c r="BM370" s="48"/>
      <c r="BN370" s="48"/>
    </row>
    <row r="371" spans="1:66" ht="11.25" customHeight="1">
      <c r="A371" s="221"/>
      <c r="B371" s="38"/>
      <c r="C371" s="206"/>
      <c r="D371" s="209"/>
      <c r="E371" s="85" t="s">
        <v>46</v>
      </c>
      <c r="F371" s="86"/>
      <c r="G371" s="206"/>
      <c r="H371" s="209"/>
      <c r="I371" s="85" t="s">
        <v>46</v>
      </c>
      <c r="J371" s="108"/>
      <c r="K371" s="206"/>
      <c r="L371" s="209"/>
      <c r="M371" s="85" t="s">
        <v>46</v>
      </c>
      <c r="N371" s="108"/>
      <c r="O371" s="43"/>
      <c r="P371" s="3"/>
      <c r="Q371" s="3"/>
      <c r="R371" s="15"/>
      <c r="S371" s="227" t="str">
        <f>IF(OR(S368="Empleado",S368="Familiar"),"Nombre del Empleado","N° Factura")</f>
        <v>N° Factura</v>
      </c>
      <c r="T371" s="228"/>
      <c r="U371" s="89"/>
      <c r="V371" s="47"/>
      <c r="W371" s="227" t="str">
        <f>IF(OR(W368="Empleado",W368="Familiar"),"Nombre del Empleado","N° Factura")</f>
        <v>N° Factura</v>
      </c>
      <c r="X371" s="228"/>
      <c r="Y371" s="89"/>
      <c r="Z371" s="47"/>
      <c r="AA371" s="227" t="str">
        <f>IF(OR(AA368="Empleado",AA368="Familiar"),"Nombre del Empleado","N° Factura")</f>
        <v>N° Factura</v>
      </c>
      <c r="AB371" s="228"/>
      <c r="AC371" s="89"/>
      <c r="AD371" s="48"/>
      <c r="AE371" s="240" t="s">
        <v>38</v>
      </c>
      <c r="AF371" s="230"/>
      <c r="AG371" s="161">
        <f t="array" aca="1" ref="AG371" ca="1">COUNTIFS(AP336:AP376, "💲", AY336:AY376, INDIRECT("AE" &amp; ROW())) + COUNTIFS(AP336:AP376, "📦", AY336:AY376, INDIRECT("AE" &amp; ROW())) + COUNTIFS(AP336:AP376, "✅", AY336:AY376, INDIRECT("AE" &amp; ROW()))</f>
        <v>0</v>
      </c>
      <c r="AH371" s="162">
        <f t="array" aca="1" ref="AH371" ca="1">COUNTIFS(AP336:AP376, "💲", AY336:AY376, INDIRECT("AE" &amp; ROW())) + COUNTIFS(AP336:AP376, "📦", AY336:AY376, INDIRECT("AE" &amp; ROW()))</f>
        <v>0</v>
      </c>
      <c r="AI371" s="139">
        <f t="array" aca="1" ref="AI371" ca="1">SUMIFS(AR336:AR376, AY336:AY376, INDIRECT("AE" &amp; ROW()), AP336:AP376, "💲") + SUMIFS(AR336:AR376, AY336:AY376, INDIRECT("AE" &amp; ROW()), AP336:AP376, "📦")</f>
        <v>0</v>
      </c>
      <c r="AJ371" s="139">
        <f t="array" aca="1" ref="AJ371" ca="1">(
    SUMIFS(AR336:AR376, AY336:AY376, INDIRECT("AE" &amp; ROW()), AP336:AP376, "💲") +
    SUMIFS(AR336:AR376, AY336:AY376, INDIRECT("AE" &amp; ROW()), AP336:AP376, "📦")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
        SUMIFS(AR336:AR376, AY336:AY376, INDIRECT("AE" &amp; ROW()), AP336:AP376, "💲", AS336:AS376, "Familiar") +
        SUMIFS(AR336:AR376, AY336:AY376, INDIRECT("AE" &amp; ROW()), AP336:AP376, "📦", AS336:AS376, "Familiar")
    ) / 2
)  -
(
    (
        SUMIFS(AR336:AR376, AY336:AY376, INDIRECT("AE" &amp; ROW()), AP336:AP376, "💲", AS336:AS376, "Exonerado ADH") +
        SUMIFS(AR336:AR376, AY336:AY376, INDIRECT("AE" &amp; ROW()), AP336:AP376, "📦", AS336:AS376, "Exonerado ADH")
    ) / 2
)  -
(
    (
        SUMIFS(AR336:AR376, AY336:AY376, INDIRECT("AE" &amp; ROW()), AP336:AP376, "💲", AS336:AS376, "Exonerado Doctor") +
        SUMIFS(AR336:AR376, AY336:AY376, INDIRECT("AE" &amp; ROW()), AP336:AP376, "📦", AS336:AS376, "Exonerado Doctor")
    ) / 2
)</f>
        <v>0</v>
      </c>
      <c r="AK371" s="139">
        <f t="array" aca="1" ref="AK371" ca="1">(
    SUMIFS(AR336:AR376, AY336:AY376, INDIRECT("AE" &amp; ROW()), AP336:AP376, "💲") +
    SUMIFS(AR336:AR376, AY336:AY376, INDIRECT("AE" &amp; ROW()), AP336:AP376, "📦")
) -
(
    SUMIFS(AR336:AR376, AY336:AY376, INDIRECT("AE" &amp; ROW()), AP336:AP376, "💲", AS336:AS376, "Familiar") +
    SUMIFS(AR336:AR376, AY336:AY376, INDIRECT("AE" &amp; ROW()), AP336:AP376, "📦", AS336:AS376, "Familiar")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SUMIFS(AR336:AR376, AY336:AY376, INDIRECT("AE" &amp; ROW()), AP336:AP376, "💲", AS336:AS376, "Exonerado ADH") +
    SUMIFS(AR336:AR376, AY336:AY376, INDIRECT("AE" &amp; ROW()), AP336:AP376, "📦", AS336:AS376, "Exonerado ADH")
) -
(
    (
        SUMIFS(AR336:AR376, AY336:AY376, INDIRECT("AE" &amp; ROW()), AP336:AP376, "💲", AS336:AS376, "Exonerado Doctor") +
        SUMIFS(AR336:AR376, AY336:AY376, INDIRECT("AE" &amp; ROW()), AP336:AP376, "📦", AS336:AS376, "Exonerado Doctor")
    ) / 2
) -
(
    (
        SUMIFS(AR336:AR376, AY336:AY376, INDIRECT("AE" &amp; ROW()), AP336:AP376, "💲", AS336:AS376, "") +
        SUMIFS(AR336:AR376, AY336:AY376, INDIRECT("AE" &amp; ROW()), AP336:AP376, "📦", AS336:AS376, "")
    ) / 2
)</f>
        <v>0</v>
      </c>
      <c r="AL371" s="140">
        <f t="array" aca="1" ref="AL371" ca="1">(
    SUMIFS(AR336:AR376, AY336:AY376, INDIRECT("AE" &amp; ROW()), AP336:AP376, "💲") +
    SUMIFS(AR336:AR376, AY336:AY376, INDIRECT("AE" &amp; ROW()), AP336:AP376, "📦")
) -
(
    (
        SUMIFS(AR336:AR376, AY336:AY376, INDIRECT("AE" &amp; ROW()), AP336:AP376, "💲", AS336:AS376, "Familiar") +
        SUMIFS(AR336:AR376, AY336:AY376, INDIRECT("AE" &amp; ROW()), AP336:AP376, "📦", AS336:AS376, "Familiar")
    ) / 2
) -
(
    (
        SUMIFS(AR336:AR376, AY336:AY376, INDIRECT("AE" &amp; ROW()), AP336:AP376, "💲", AS336:AS376, "Participante") +
        SUMIFS(AR336:AR376, AY336:AY376, INDIRECT("AE" &amp; ROW()), AP336:AP376, "📦", AS336:AS376, "Participante")
    ) / 2
) -
(
    (
        SUMIFS(AR336:AR376, AY336:AY376, INDIRECT("AE" &amp; ROW()), AP336:AP376, "💲", AS336:AS376, "Empleado") +
        SUMIFS(AR336:AR376, AY336:AY376, INDIRECT("AE" &amp; ROW()), AP336:AP376, "📦", AS336:AS376, "Empleado")
    ) / 2
) -
(
    (
        SUMIFS(AR336:AR376, AY336:AY376, INDIRECT("AE" &amp; ROW()), AP336:AP376, "💲", AS336:AS376, "Exonerado ADH") +
        SUMIFS(AR336:AR376, AY336:AY376, INDIRECT("AE" &amp; ROW()), AP336:AP376, "📦", AS336:AS376, "Exonerado ADH")
    ) / 2
) -
(
    SUMIFS(AR336:AR376, AY336:AY376, INDIRECT("AE" &amp; ROW()), AP336:AP376, "💲", AS336:AS376, "Exonerado Doctor") +
    SUMIFS(AR336:AR376, AY336:AY376, INDIRECT("AE" &amp; ROW()), AP336:AP376, "📦", AS336:AS376, "Exonerado Doctor")
) -
(
    (
        SUMIFS(AR336:AR376, AY336:AY376, INDIRECT("AE" &amp; ROW()), AP336:AP376, "💲", AS336:AS376, "") +
        SUMIFS(AR336:AR376, AY336:AY376, INDIRECT("AE" &amp; ROW()), AP336:AP376, "📦", AS336:AS376, "")
    ) / 2
)</f>
        <v>0</v>
      </c>
      <c r="AM371" s="48"/>
      <c r="AN371" s="155">
        <f>A334</f>
        <v>46304</v>
      </c>
      <c r="AO371" s="156" t="str">
        <f>K335</f>
        <v>Consultorio N° 3</v>
      </c>
      <c r="AP371" s="156">
        <f t="shared" ref="AP371:AQ371" si="264">K384</f>
        <v>0</v>
      </c>
      <c r="AQ371" s="156">
        <f t="shared" si="264"/>
        <v>0</v>
      </c>
      <c r="AR371" s="156">
        <f>AC384</f>
        <v>0</v>
      </c>
      <c r="AS371" s="156">
        <f>AA384</f>
        <v>0</v>
      </c>
      <c r="AT371" s="156">
        <f>AA385</f>
        <v>0</v>
      </c>
      <c r="AU371" s="156">
        <f>AC385</f>
        <v>0</v>
      </c>
      <c r="AV371" s="156">
        <f>AA386</f>
        <v>0</v>
      </c>
      <c r="AW371" s="156">
        <f>AC386</f>
        <v>0</v>
      </c>
      <c r="AX371" s="156">
        <f>AC387</f>
        <v>0</v>
      </c>
      <c r="AY371" s="156">
        <f>N387</f>
        <v>0</v>
      </c>
      <c r="AZ371" s="48"/>
      <c r="BA371" s="48"/>
      <c r="BB371" s="48"/>
      <c r="BC371" s="48"/>
      <c r="BD371" s="48"/>
      <c r="BE371" s="48"/>
      <c r="BF371" s="48"/>
      <c r="BG371" s="48"/>
      <c r="BH371" s="48"/>
      <c r="BI371" s="48"/>
      <c r="BJ371" s="48"/>
      <c r="BK371" s="48"/>
      <c r="BL371" s="48"/>
      <c r="BM371" s="48"/>
      <c r="BN371" s="48"/>
    </row>
    <row r="372" spans="1:66" ht="11.25" customHeight="1">
      <c r="A372" s="222">
        <f>A368+$Q$13/1440</f>
        <v>0.70833333333333315</v>
      </c>
      <c r="B372" s="38"/>
      <c r="C372" s="204"/>
      <c r="D372" s="207"/>
      <c r="E372" s="40" t="s">
        <v>36</v>
      </c>
      <c r="F372" s="42" t="str">
        <f>IF(D372&lt;&gt;"", VLOOKUP(D372,'Base de Datos'!$A$2:$D1268,2,FALSE()),"")</f>
        <v/>
      </c>
      <c r="G372" s="204"/>
      <c r="H372" s="216"/>
      <c r="I372" s="40" t="s">
        <v>36</v>
      </c>
      <c r="J372" s="42" t="str">
        <f>IF(H372&lt;&gt;"", VLOOKUP(H372,'Base de Datos'!$A$2:$D1268,2,FALSE()),"")</f>
        <v/>
      </c>
      <c r="K372" s="204"/>
      <c r="L372" s="216"/>
      <c r="M372" s="40" t="s">
        <v>36</v>
      </c>
      <c r="N372" s="42" t="str">
        <f>IF(L372&lt;&gt;"", VLOOKUP(L372,'Base de Datos'!$A$2:$D1268,2,FALSE()),"")</f>
        <v/>
      </c>
      <c r="O372" s="43"/>
      <c r="P372" s="163"/>
      <c r="Q372" s="3"/>
      <c r="R372" s="15"/>
      <c r="S372" s="45"/>
      <c r="T372" s="45" t="s">
        <v>37</v>
      </c>
      <c r="U372" s="46"/>
      <c r="V372" s="47"/>
      <c r="W372" s="45"/>
      <c r="X372" s="45" t="s">
        <v>37</v>
      </c>
      <c r="Y372" s="46"/>
      <c r="Z372" s="47"/>
      <c r="AA372" s="45"/>
      <c r="AB372" s="45" t="s">
        <v>37</v>
      </c>
      <c r="AC372" s="46"/>
      <c r="AD372" s="48"/>
      <c r="AE372" s="240" t="s">
        <v>43</v>
      </c>
      <c r="AF372" s="230"/>
      <c r="AG372" s="161">
        <f t="array" aca="1" ref="AG372" ca="1">COUNTIFS(AP336:AP376, "💲", AY336:AY376, INDIRECT("AE" &amp; ROW())) + COUNTIFS(AP336:AP376, "📦", AY336:AY376, INDIRECT("AE" &amp; ROW())) + COUNTIFS(AP336:AP376, "✅", AY336:AY376, INDIRECT("AE" &amp; ROW()))</f>
        <v>0</v>
      </c>
      <c r="AH372" s="162">
        <f t="array" aca="1" ref="AH372" ca="1">COUNTIFS(AP336:AP376, "💲", AY336:AY376, INDIRECT("AE" &amp; ROW())) + COUNTIFS(AP336:AP376, "📦", AY336:AY376, INDIRECT("AE" &amp; ROW()))</f>
        <v>0</v>
      </c>
      <c r="AI372" s="139">
        <f t="array" aca="1" ref="AI372" ca="1">SUMIFS(AR336:AR376, AY336:AY376, INDIRECT("AE" &amp; ROW()), AP336:AP376, "💲") + SUMIFS(AR336:AR376, AY336:AY376, INDIRECT("AE" &amp; ROW()), AP336:AP376, "📦")</f>
        <v>0</v>
      </c>
      <c r="AJ372" s="139">
        <f t="array" aca="1" ref="AJ372" ca="1">(
    SUMIFS(AR336:AR376, AY336:AY376, INDIRECT("AE" &amp; ROW()), AP336:AP376, "💲") +
    SUMIFS(AR336:AR376, AY336:AY376, INDIRECT("AE" &amp; ROW()), AP336:AP376, "📦")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
        SUMIFS(AR336:AR376, AY336:AY376, INDIRECT("AE" &amp; ROW()), AP336:AP376, "💲", AS336:AS376, "Familiar") +
        SUMIFS(AR336:AR376, AY336:AY376, INDIRECT("AE" &amp; ROW()), AP336:AP376, "📦", AS336:AS376, "Familiar")
    ) / 2
)  -
(
    (
        SUMIFS(AR336:AR376, AY336:AY376, INDIRECT("AE" &amp; ROW()), AP336:AP376, "💲", AS336:AS376, "Exonerado ADH") +
        SUMIFS(AR336:AR376, AY336:AY376, INDIRECT("AE" &amp; ROW()), AP336:AP376, "📦", AS336:AS376, "Exonerado ADH")
    ) / 2
)  -
(
    (
        SUMIFS(AR336:AR376, AY336:AY376, INDIRECT("AE" &amp; ROW()), AP336:AP376, "💲", AS336:AS376, "Exonerado Doctor") +
        SUMIFS(AR336:AR376, AY336:AY376, INDIRECT("AE" &amp; ROW()), AP336:AP376, "📦", AS336:AS376, "Exonerado Doctor")
    ) / 2
)</f>
        <v>0</v>
      </c>
      <c r="AK372" s="139">
        <f t="array" aca="1" ref="AK372" ca="1">(
    SUMIFS(AR336:AR376, AY336:AY376, INDIRECT("AE" &amp; ROW()), AP336:AP376, "💲") +
    SUMIFS(AR336:AR376, AY336:AY376, INDIRECT("AE" &amp; ROW()), AP336:AP376, "📦")
) -
(
    SUMIFS(AR336:AR376, AY336:AY376, INDIRECT("AE" &amp; ROW()), AP336:AP376, "💲", AS336:AS376, "Familiar") +
    SUMIFS(AR336:AR376, AY336:AY376, INDIRECT("AE" &amp; ROW()), AP336:AP376, "📦", AS336:AS376, "Familiar")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SUMIFS(AR336:AR376, AY336:AY376, INDIRECT("AE" &amp; ROW()), AP336:AP376, "💲", AS336:AS376, "Exonerado ADH") +
    SUMIFS(AR336:AR376, AY336:AY376, INDIRECT("AE" &amp; ROW()), AP336:AP376, "📦", AS336:AS376, "Exonerado ADH")
) -
(
    (
        SUMIFS(AR336:AR376, AY336:AY376, INDIRECT("AE" &amp; ROW()), AP336:AP376, "💲", AS336:AS376, "Exonerado Doctor") +
        SUMIFS(AR336:AR376, AY336:AY376, INDIRECT("AE" &amp; ROW()), AP336:AP376, "📦", AS336:AS376, "Exonerado Doctor")
    ) / 2
) -
(
    (
        SUMIFS(AR336:AR376, AY336:AY376, INDIRECT("AE" &amp; ROW()), AP336:AP376, "💲", AS336:AS376, "") +
        SUMIFS(AR336:AR376, AY336:AY376, INDIRECT("AE" &amp; ROW()), AP336:AP376, "📦", AS336:AS376, "")
    ) / 2
)</f>
        <v>0</v>
      </c>
      <c r="AL372" s="140">
        <f t="array" aca="1" ref="AL372" ca="1">(
    SUMIFS(AR336:AR376, AY336:AY376, INDIRECT("AE" &amp; ROW()), AP336:AP376, "💲") +
    SUMIFS(AR336:AR376, AY336:AY376, INDIRECT("AE" &amp; ROW()), AP336:AP376, "📦")
) -
(
    (
        SUMIFS(AR336:AR376, AY336:AY376, INDIRECT("AE" &amp; ROW()), AP336:AP376, "💲", AS336:AS376, "Familiar") +
        SUMIFS(AR336:AR376, AY336:AY376, INDIRECT("AE" &amp; ROW()), AP336:AP376, "📦", AS336:AS376, "Familiar")
    ) / 2
) -
(
    (
        SUMIFS(AR336:AR376, AY336:AY376, INDIRECT("AE" &amp; ROW()), AP336:AP376, "💲", AS336:AS376, "Participante") +
        SUMIFS(AR336:AR376, AY336:AY376, INDIRECT("AE" &amp; ROW()), AP336:AP376, "📦", AS336:AS376, "Participante")
    ) / 2
) -
(
    (
        SUMIFS(AR336:AR376, AY336:AY376, INDIRECT("AE" &amp; ROW()), AP336:AP376, "💲", AS336:AS376, "Empleado") +
        SUMIFS(AR336:AR376, AY336:AY376, INDIRECT("AE" &amp; ROW()), AP336:AP376, "📦", AS336:AS376, "Empleado")
    ) / 2
) -
(
    (
        SUMIFS(AR336:AR376, AY336:AY376, INDIRECT("AE" &amp; ROW()), AP336:AP376, "💲", AS336:AS376, "Exonerado ADH") +
        SUMIFS(AR336:AR376, AY336:AY376, INDIRECT("AE" &amp; ROW()), AP336:AP376, "📦", AS336:AS376, "Exonerado ADH")
    ) / 2
) -
(
    SUMIFS(AR336:AR376, AY336:AY376, INDIRECT("AE" &amp; ROW()), AP336:AP376, "💲", AS336:AS376, "Exonerado Doctor") +
    SUMIFS(AR336:AR376, AY336:AY376, INDIRECT("AE" &amp; ROW()), AP336:AP376, "📦", AS336:AS376, "Exonerado Doctor")
) -
(
    (
        SUMIFS(AR336:AR376, AY336:AY376, INDIRECT("AE" &amp; ROW()), AP336:AP376, "💲", AS336:AS376, "") +
        SUMIFS(AR336:AR376, AY336:AY376, INDIRECT("AE" &amp; ROW()), AP336:AP376, "📦", AS336:AS376, "")
    ) / 2
)</f>
        <v>0</v>
      </c>
      <c r="AM372" s="48"/>
      <c r="AN372" s="156"/>
      <c r="AO372" s="156"/>
      <c r="AP372" s="156"/>
      <c r="AQ372" s="156">
        <f>L380</f>
        <v>0</v>
      </c>
      <c r="AR372" s="156"/>
      <c r="AS372" s="156"/>
      <c r="AT372" s="156"/>
      <c r="AU372" s="156"/>
      <c r="AV372" s="156"/>
      <c r="AW372" s="156"/>
      <c r="AX372" s="156"/>
      <c r="AY372" s="156">
        <f>N375</f>
        <v>0</v>
      </c>
      <c r="AZ372" s="48"/>
      <c r="BA372" s="48"/>
      <c r="BB372" s="48"/>
      <c r="BC372" s="48"/>
      <c r="BD372" s="48"/>
      <c r="BE372" s="48"/>
      <c r="BF372" s="48"/>
      <c r="BG372" s="48"/>
      <c r="BH372" s="48"/>
      <c r="BI372" s="48"/>
      <c r="BJ372" s="48"/>
      <c r="BK372" s="48"/>
      <c r="BL372" s="48"/>
      <c r="BM372" s="48"/>
      <c r="BN372" s="48"/>
    </row>
    <row r="373" spans="1:66" ht="11.25" customHeight="1">
      <c r="A373" s="220"/>
      <c r="B373" s="38"/>
      <c r="C373" s="205"/>
      <c r="D373" s="208"/>
      <c r="E373" s="57" t="s">
        <v>42</v>
      </c>
      <c r="F373" s="58" t="str">
        <f>IF(D372&lt;&gt;"", VLOOKUP(D372,'Base de Datos'!$A$2:$D1268,3,FALSE()),"")</f>
        <v/>
      </c>
      <c r="G373" s="205"/>
      <c r="H373" s="208"/>
      <c r="I373" s="57" t="s">
        <v>42</v>
      </c>
      <c r="J373" s="58" t="str">
        <f>IF(H372&lt;&gt;"", VLOOKUP(H372,'Base de Datos'!$A$2:$D1268,3,FALSE()),"")</f>
        <v/>
      </c>
      <c r="K373" s="205"/>
      <c r="L373" s="208"/>
      <c r="M373" s="57" t="s">
        <v>42</v>
      </c>
      <c r="N373" s="58" t="str">
        <f>IF(L372&lt;&gt;"", VLOOKUP(L372,'Base de Datos'!$A$2:$D1268,3,FALSE()),"")</f>
        <v/>
      </c>
      <c r="O373" s="43"/>
      <c r="P373" s="163"/>
      <c r="Q373" s="3"/>
      <c r="R373" s="15"/>
      <c r="S373" s="229"/>
      <c r="T373" s="230"/>
      <c r="U373" s="59"/>
      <c r="V373" s="47"/>
      <c r="W373" s="229"/>
      <c r="X373" s="230"/>
      <c r="Y373" s="59"/>
      <c r="Z373" s="47"/>
      <c r="AA373" s="229"/>
      <c r="AB373" s="230"/>
      <c r="AC373" s="59"/>
      <c r="AD373" s="48"/>
      <c r="AE373" s="240" t="s">
        <v>45</v>
      </c>
      <c r="AF373" s="230"/>
      <c r="AG373" s="161">
        <f t="array" aca="1" ref="AG373" ca="1">COUNTIFS(AP336:AP376, "💲", AY336:AY376, INDIRECT("AE" &amp; ROW())) + COUNTIFS(AP336:AP376, "📦", AY336:AY376, INDIRECT("AE" &amp; ROW())) + COUNTIFS(AP336:AP376, "✅", AY336:AY376, INDIRECT("AE" &amp; ROW()))</f>
        <v>0</v>
      </c>
      <c r="AH373" s="162">
        <f t="array" aca="1" ref="AH373" ca="1">COUNTIFS(AP336:AP376, "💲", AY336:AY376, INDIRECT("AE" &amp; ROW())) + COUNTIFS(AP336:AP376, "📦", AY336:AY376, INDIRECT("AE" &amp; ROW()))</f>
        <v>0</v>
      </c>
      <c r="AI373" s="139">
        <f t="array" aca="1" ref="AI373" ca="1">SUMIFS(AR336:AR376, AY336:AY376, INDIRECT("AE" &amp; ROW()), AP336:AP376, "💲") + SUMIFS(AR336:AR376, AY336:AY376, INDIRECT("AE" &amp; ROW()), AP336:AP376, "📦")</f>
        <v>0</v>
      </c>
      <c r="AJ373" s="139">
        <f t="array" aca="1" ref="AJ373" ca="1">(
    SUMIFS(AR336:AR376, AY336:AY376, INDIRECT("AE" &amp; ROW()), AP336:AP376, "💲") +
    SUMIFS(AR336:AR376, AY336:AY376, INDIRECT("AE" &amp; ROW()), AP336:AP376, "📦")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
        SUMIFS(AR336:AR376, AY336:AY376, INDIRECT("AE" &amp; ROW()), AP336:AP376, "💲", AS336:AS376, "Familiar") +
        SUMIFS(AR336:AR376, AY336:AY376, INDIRECT("AE" &amp; ROW()), AP336:AP376, "📦", AS336:AS376, "Familiar")
    ) / 2
)  -
(
    (
        SUMIFS(AR336:AR376, AY336:AY376, INDIRECT("AE" &amp; ROW()), AP336:AP376, "💲", AS336:AS376, "Exonerado ADH") +
        SUMIFS(AR336:AR376, AY336:AY376, INDIRECT("AE" &amp; ROW()), AP336:AP376, "📦", AS336:AS376, "Exonerado ADH")
    ) / 2
)  -
(
    (
        SUMIFS(AR336:AR376, AY336:AY376, INDIRECT("AE" &amp; ROW()), AP336:AP376, "💲", AS336:AS376, "Exonerado Doctor") +
        SUMIFS(AR336:AR376, AY336:AY376, INDIRECT("AE" &amp; ROW()), AP336:AP376, "📦", AS336:AS376, "Exonerado Doctor")
    ) / 2
)</f>
        <v>0</v>
      </c>
      <c r="AK373" s="139">
        <f t="array" aca="1" ref="AK373" ca="1">(
    SUMIFS(AR336:AR376, AY336:AY376, INDIRECT("AE" &amp; ROW()), AP336:AP376, "💲") +
    SUMIFS(AR336:AR376, AY336:AY376, INDIRECT("AE" &amp; ROW()), AP336:AP376, "📦")
) -
(
    SUMIFS(AR336:AR376, AY336:AY376, INDIRECT("AE" &amp; ROW()), AP336:AP376, "💲", AS336:AS376, "Familiar") +
    SUMIFS(AR336:AR376, AY336:AY376, INDIRECT("AE" &amp; ROW()), AP336:AP376, "📦", AS336:AS376, "Familiar")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SUMIFS(AR336:AR376, AY336:AY376, INDIRECT("AE" &amp; ROW()), AP336:AP376, "💲", AS336:AS376, "Exonerado ADH") +
    SUMIFS(AR336:AR376, AY336:AY376, INDIRECT("AE" &amp; ROW()), AP336:AP376, "📦", AS336:AS376, "Exonerado ADH")
) -
(
    (
        SUMIFS(AR336:AR376, AY336:AY376, INDIRECT("AE" &amp; ROW()), AP336:AP376, "💲", AS336:AS376, "Exonerado Doctor") +
        SUMIFS(AR336:AR376, AY336:AY376, INDIRECT("AE" &amp; ROW()), AP336:AP376, "📦", AS336:AS376, "Exonerado Doctor")
    ) / 2
) -
(
    (
        SUMIFS(AR336:AR376, AY336:AY376, INDIRECT("AE" &amp; ROW()), AP336:AP376, "💲", AS336:AS376, "") +
        SUMIFS(AR336:AR376, AY336:AY376, INDIRECT("AE" &amp; ROW()), AP336:AP376, "📦", AS336:AS376, "")
    ) / 2
)</f>
        <v>0</v>
      </c>
      <c r="AL373" s="140">
        <f t="array" aca="1" ref="AL373" ca="1">(
    SUMIFS(AR336:AR376, AY336:AY376, INDIRECT("AE" &amp; ROW()), AP336:AP376, "💲") +
    SUMIFS(AR336:AR376, AY336:AY376, INDIRECT("AE" &amp; ROW()), AP336:AP376, "📦")
) -
(
    (
        SUMIFS(AR336:AR376, AY336:AY376, INDIRECT("AE" &amp; ROW()), AP336:AP376, "💲", AS336:AS376, "Familiar") +
        SUMIFS(AR336:AR376, AY336:AY376, INDIRECT("AE" &amp; ROW()), AP336:AP376, "📦", AS336:AS376, "Familiar")
    ) / 2
) -
(
    (
        SUMIFS(AR336:AR376, AY336:AY376, INDIRECT("AE" &amp; ROW()), AP336:AP376, "💲", AS336:AS376, "Participante") +
        SUMIFS(AR336:AR376, AY336:AY376, INDIRECT("AE" &amp; ROW()), AP336:AP376, "📦", AS336:AS376, "Participante")
    ) / 2
) -
(
    (
        SUMIFS(AR336:AR376, AY336:AY376, INDIRECT("AE" &amp; ROW()), AP336:AP376, "💲", AS336:AS376, "Empleado") +
        SUMIFS(AR336:AR376, AY336:AY376, INDIRECT("AE" &amp; ROW()), AP336:AP376, "📦", AS336:AS376, "Empleado")
    ) / 2
) -
(
    (
        SUMIFS(AR336:AR376, AY336:AY376, INDIRECT("AE" &amp; ROW()), AP336:AP376, "💲", AS336:AS376, "Exonerado ADH") +
        SUMIFS(AR336:AR376, AY336:AY376, INDIRECT("AE" &amp; ROW()), AP336:AP376, "📦", AS336:AS376, "Exonerado ADH")
    ) / 2
) -
(
    SUMIFS(AR336:AR376, AY336:AY376, INDIRECT("AE" &amp; ROW()), AP336:AP376, "💲", AS336:AS376, "Exonerado Doctor") +
    SUMIFS(AR336:AR376, AY336:AY376, INDIRECT("AE" &amp; ROW()), AP336:AP376, "📦", AS336:AS376, "Exonerado Doctor")
) -
(
    (
        SUMIFS(AR336:AR376, AY336:AY376, INDIRECT("AE" &amp; ROW()), AP336:AP376, "💲", AS336:AS376, "") +
        SUMIFS(AR336:AR376, AY336:AY376, INDIRECT("AE" &amp; ROW()), AP336:AP376, "📦", AS336:AS376, "")
    ) / 2
)</f>
        <v>0</v>
      </c>
      <c r="AM373" s="48"/>
      <c r="AN373" s="156"/>
      <c r="AO373" s="156"/>
      <c r="AP373" s="156"/>
      <c r="AQ373" s="156">
        <f>L384</f>
        <v>0</v>
      </c>
      <c r="AR373" s="156"/>
      <c r="AS373" s="156"/>
      <c r="AT373" s="156"/>
      <c r="AU373" s="156"/>
      <c r="AV373" s="156"/>
      <c r="AW373" s="156"/>
      <c r="AX373" s="156"/>
      <c r="AY373" s="156">
        <f>N379</f>
        <v>0</v>
      </c>
      <c r="AZ373" s="48"/>
      <c r="BA373" s="48"/>
      <c r="BB373" s="48"/>
      <c r="BC373" s="48"/>
      <c r="BD373" s="48"/>
      <c r="BE373" s="48"/>
      <c r="BF373" s="48"/>
      <c r="BG373" s="48"/>
      <c r="BH373" s="48"/>
      <c r="BI373" s="48"/>
      <c r="BJ373" s="48"/>
      <c r="BK373" s="48"/>
      <c r="BL373" s="48"/>
      <c r="BM373" s="48"/>
      <c r="BN373" s="48"/>
    </row>
    <row r="374" spans="1:66" ht="11.25" customHeight="1">
      <c r="A374" s="220"/>
      <c r="B374" s="38"/>
      <c r="C374" s="205"/>
      <c r="D374" s="208"/>
      <c r="E374" s="57" t="s">
        <v>44</v>
      </c>
      <c r="F374" s="58" t="str">
        <f>IF(D372&lt;&gt;"", VLOOKUP(D372,'Base de Datos'!$A$2:$D1268,4,FALSE()),"")</f>
        <v/>
      </c>
      <c r="G374" s="205"/>
      <c r="H374" s="208"/>
      <c r="I374" s="57" t="s">
        <v>44</v>
      </c>
      <c r="J374" s="58" t="str">
        <f>IF(H372&lt;&gt;"", VLOOKUP(H372,'Base de Datos'!$A$2:$D1268,4,FALSE()),"")</f>
        <v/>
      </c>
      <c r="K374" s="205"/>
      <c r="L374" s="208"/>
      <c r="M374" s="57" t="s">
        <v>44</v>
      </c>
      <c r="N374" s="58" t="str">
        <f>IF(L372&lt;&gt;"", VLOOKUP(L372,'Base de Datos'!$A$2:$D1268,4,FALSE()),"")</f>
        <v/>
      </c>
      <c r="O374" s="43"/>
      <c r="P374" s="163"/>
      <c r="Q374" s="3"/>
      <c r="R374" s="15"/>
      <c r="S374" s="229"/>
      <c r="T374" s="230"/>
      <c r="U374" s="59"/>
      <c r="V374" s="47"/>
      <c r="W374" s="229"/>
      <c r="X374" s="230"/>
      <c r="Y374" s="59"/>
      <c r="Z374" s="47"/>
      <c r="AA374" s="229"/>
      <c r="AB374" s="230"/>
      <c r="AC374" s="59"/>
      <c r="AD374" s="48"/>
      <c r="AE374" s="240" t="s">
        <v>47</v>
      </c>
      <c r="AF374" s="230"/>
      <c r="AG374" s="161">
        <f t="array" aca="1" ref="AG374" ca="1">COUNTIFS(AP336:AP376, "💲", AY336:AY376, INDIRECT("AE" &amp; ROW())) + COUNTIFS(AP336:AP376, "📦", AY336:AY376, INDIRECT("AE" &amp; ROW())) + COUNTIFS(AP336:AP376, "✅", AY336:AY376, INDIRECT("AE" &amp; ROW()))</f>
        <v>0</v>
      </c>
      <c r="AH374" s="162">
        <f t="array" aca="1" ref="AH374" ca="1">COUNTIFS(AP336:AP376, "💲", AY336:AY376, INDIRECT("AE" &amp; ROW())) + COUNTIFS(AP336:AP376, "📦", AY336:AY376, INDIRECT("AE" &amp; ROW()))</f>
        <v>0</v>
      </c>
      <c r="AI374" s="139">
        <f t="array" aca="1" ref="AI374" ca="1">SUMIFS(AR336:AR376, AY336:AY376, INDIRECT("AE" &amp; ROW()), AP336:AP376, "💲") + SUMIFS(AR336:AR376, AY336:AY376, INDIRECT("AE" &amp; ROW()), AP336:AP376, "📦")</f>
        <v>0</v>
      </c>
      <c r="AJ374" s="139">
        <f t="array" aca="1" ref="AJ374" ca="1">(
    SUMIFS(AR336:AR376, AY336:AY376, INDIRECT("AE" &amp; ROW()), AP336:AP376, "💲") +
    SUMIFS(AR336:AR376, AY336:AY376, INDIRECT("AE" &amp; ROW()), AP336:AP376, "📦")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
        SUMIFS(AR336:AR376, AY336:AY376, INDIRECT("AE" &amp; ROW()), AP336:AP376, "💲", AS336:AS376, "Familiar") +
        SUMIFS(AR336:AR376, AY336:AY376, INDIRECT("AE" &amp; ROW()), AP336:AP376, "📦", AS336:AS376, "Familiar")
    ) / 2
)  -
(
    (
        SUMIFS(AR336:AR376, AY336:AY376, INDIRECT("AE" &amp; ROW()), AP336:AP376, "💲", AS336:AS376, "Exonerado ADH") +
        SUMIFS(AR336:AR376, AY336:AY376, INDIRECT("AE" &amp; ROW()), AP336:AP376, "📦", AS336:AS376, "Exonerado ADH")
    ) / 2
)  -
(
    (
        SUMIFS(AR336:AR376, AY336:AY376, INDIRECT("AE" &amp; ROW()), AP336:AP376, "💲", AS336:AS376, "Exonerado Doctor") +
        SUMIFS(AR336:AR376, AY336:AY376, INDIRECT("AE" &amp; ROW()), AP336:AP376, "📦", AS336:AS376, "Exonerado Doctor")
    ) / 2
)</f>
        <v>0</v>
      </c>
      <c r="AK374" s="139">
        <f t="array" aca="1" ref="AK374" ca="1">(
    SUMIFS(AR336:AR376, AY336:AY376, INDIRECT("AE" &amp; ROW()), AP336:AP376, "💲") +
    SUMIFS(AR336:AR376, AY336:AY376, INDIRECT("AE" &amp; ROW()), AP336:AP376, "📦")
) -
(
    SUMIFS(AR336:AR376, AY336:AY376, INDIRECT("AE" &amp; ROW()), AP336:AP376, "💲", AS336:AS376, "Familiar") +
    SUMIFS(AR336:AR376, AY336:AY376, INDIRECT("AE" &amp; ROW()), AP336:AP376, "📦", AS336:AS376, "Familiar")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SUMIFS(AR336:AR376, AY336:AY376, INDIRECT("AE" &amp; ROW()), AP336:AP376, "💲", AS336:AS376, "Exonerado ADH") +
    SUMIFS(AR336:AR376, AY336:AY376, INDIRECT("AE" &amp; ROW()), AP336:AP376, "📦", AS336:AS376, "Exonerado ADH")
) -
(
    (
        SUMIFS(AR336:AR376, AY336:AY376, INDIRECT("AE" &amp; ROW()), AP336:AP376, "💲", AS336:AS376, "Exonerado Doctor") +
        SUMIFS(AR336:AR376, AY336:AY376, INDIRECT("AE" &amp; ROW()), AP336:AP376, "📦", AS336:AS376, "Exonerado Doctor")
    ) / 2
) -
(
    (
        SUMIFS(AR336:AR376, AY336:AY376, INDIRECT("AE" &amp; ROW()), AP336:AP376, "💲", AS336:AS376, "") +
        SUMIFS(AR336:AR376, AY336:AY376, INDIRECT("AE" &amp; ROW()), AP336:AP376, "📦", AS336:AS376, "")
    ) / 2
)</f>
        <v>0</v>
      </c>
      <c r="AL374" s="140">
        <f t="array" aca="1" ref="AL374" ca="1">(
    SUMIFS(AR336:AR376, AY336:AY376, INDIRECT("AE" &amp; ROW()), AP336:AP376, "💲") +
    SUMIFS(AR336:AR376, AY336:AY376, INDIRECT("AE" &amp; ROW()), AP336:AP376, "📦")
) -
(
    (
        SUMIFS(AR336:AR376, AY336:AY376, INDIRECT("AE" &amp; ROW()), AP336:AP376, "💲", AS336:AS376, "Familiar") +
        SUMIFS(AR336:AR376, AY336:AY376, INDIRECT("AE" &amp; ROW()), AP336:AP376, "📦", AS336:AS376, "Familiar")
    ) / 2
) -
(
    (
        SUMIFS(AR336:AR376, AY336:AY376, INDIRECT("AE" &amp; ROW()), AP336:AP376, "💲", AS336:AS376, "Participante") +
        SUMIFS(AR336:AR376, AY336:AY376, INDIRECT("AE" &amp; ROW()), AP336:AP376, "📦", AS336:AS376, "Participante")
    ) / 2
) -
(
    (
        SUMIFS(AR336:AR376, AY336:AY376, INDIRECT("AE" &amp; ROW()), AP336:AP376, "💲", AS336:AS376, "Empleado") +
        SUMIFS(AR336:AR376, AY336:AY376, INDIRECT("AE" &amp; ROW()), AP336:AP376, "📦", AS336:AS376, "Empleado")
    ) / 2
) -
(
    (
        SUMIFS(AR336:AR376, AY336:AY376, INDIRECT("AE" &amp; ROW()), AP336:AP376, "💲", AS336:AS376, "Exonerado ADH") +
        SUMIFS(AR336:AR376, AY336:AY376, INDIRECT("AE" &amp; ROW()), AP336:AP376, "📦", AS336:AS376, "Exonerado ADH")
    ) / 2
) -
(
    SUMIFS(AR336:AR376, AY336:AY376, INDIRECT("AE" &amp; ROW()), AP336:AP376, "💲", AS336:AS376, "Exonerado Doctor") +
    SUMIFS(AR336:AR376, AY336:AY376, INDIRECT("AE" &amp; ROW()), AP336:AP376, "📦", AS336:AS376, "Exonerado Doctor")
) -
(
    (
        SUMIFS(AR336:AR376, AY336:AY376, INDIRECT("AE" &amp; ROW()), AP336:AP376, "💲", AS336:AS376, "") +
        SUMIFS(AR336:AR376, AY336:AY376, INDIRECT("AE" &amp; ROW()), AP336:AP376, "📦", AS336:AS376, "")
    ) / 2
)</f>
        <v>0</v>
      </c>
      <c r="AM374" s="48"/>
      <c r="AN374" s="156"/>
      <c r="AO374" s="156"/>
      <c r="AP374" s="156"/>
      <c r="AQ374" s="156"/>
      <c r="AR374" s="156"/>
      <c r="AS374" s="156"/>
      <c r="AT374" s="156"/>
      <c r="AU374" s="156"/>
      <c r="AV374" s="156"/>
      <c r="AW374" s="156"/>
      <c r="AX374" s="156"/>
      <c r="AY374" s="156">
        <f>N383</f>
        <v>0</v>
      </c>
      <c r="AZ374" s="48"/>
      <c r="BA374" s="48"/>
      <c r="BB374" s="48"/>
      <c r="BC374" s="48"/>
      <c r="BD374" s="48"/>
      <c r="BE374" s="48"/>
      <c r="BF374" s="48"/>
      <c r="BG374" s="48"/>
      <c r="BH374" s="48"/>
      <c r="BI374" s="48"/>
      <c r="BJ374" s="48"/>
      <c r="BK374" s="48"/>
      <c r="BL374" s="48"/>
      <c r="BM374" s="48"/>
      <c r="BN374" s="48"/>
    </row>
    <row r="375" spans="1:66" ht="11.25" customHeight="1">
      <c r="A375" s="221"/>
      <c r="B375" s="38"/>
      <c r="C375" s="206"/>
      <c r="D375" s="209"/>
      <c r="E375" s="85" t="s">
        <v>46</v>
      </c>
      <c r="F375" s="86"/>
      <c r="G375" s="206"/>
      <c r="H375" s="209"/>
      <c r="I375" s="85" t="s">
        <v>46</v>
      </c>
      <c r="J375" s="108"/>
      <c r="K375" s="206"/>
      <c r="L375" s="209"/>
      <c r="M375" s="85" t="s">
        <v>46</v>
      </c>
      <c r="N375" s="108"/>
      <c r="O375" s="43"/>
      <c r="P375" s="163"/>
      <c r="Q375" s="3"/>
      <c r="R375" s="15"/>
      <c r="S375" s="227" t="str">
        <f>IF(OR(S372="Empleado",S372="Familiar"),"Nombre del Empleado","N° Factura")</f>
        <v>N° Factura</v>
      </c>
      <c r="T375" s="228"/>
      <c r="U375" s="89"/>
      <c r="V375" s="47"/>
      <c r="W375" s="227" t="str">
        <f>IF(OR(W372="Empleado",W372="Familiar"),"Nombre del Empleado","N° Factura")</f>
        <v>N° Factura</v>
      </c>
      <c r="X375" s="228"/>
      <c r="Y375" s="89"/>
      <c r="Z375" s="47"/>
      <c r="AA375" s="227" t="str">
        <f>IF(OR(AA372="Empleado",AA372="Familiar"),"Nombre del Empleado","N° Factura")</f>
        <v>N° Factura</v>
      </c>
      <c r="AB375" s="228"/>
      <c r="AC375" s="111"/>
      <c r="AD375" s="48"/>
      <c r="AE375" s="240" t="s">
        <v>48</v>
      </c>
      <c r="AF375" s="230"/>
      <c r="AG375" s="161">
        <f t="array" aca="1" ref="AG375" ca="1">COUNTIFS(AP336:AP376, "💲", AY336:AY376, INDIRECT("AE" &amp; ROW())) + COUNTIFS(AP336:AP376, "📦", AY336:AY376, INDIRECT("AE" &amp; ROW())) + COUNTIFS(AP336:AP376, "✅", AY336:AY376, INDIRECT("AE" &amp; ROW()))</f>
        <v>0</v>
      </c>
      <c r="AH375" s="162">
        <f t="array" aca="1" ref="AH375" ca="1">COUNTIFS(AP336:AP376, "💲", AY336:AY376, INDIRECT("AE" &amp; ROW())) + COUNTIFS(AP336:AP376, "📦", AY336:AY376, INDIRECT("AE" &amp; ROW()))</f>
        <v>0</v>
      </c>
      <c r="AI375" s="139">
        <f t="array" aca="1" ref="AI375" ca="1">SUMIFS(AR336:AR376, AY336:AY376, INDIRECT("AE" &amp; ROW()), AP336:AP376, "💲") + SUMIFS(AR336:AR376, AY336:AY376, INDIRECT("AE" &amp; ROW()), AP336:AP376, "📦")</f>
        <v>0</v>
      </c>
      <c r="AJ375" s="139">
        <f t="array" aca="1" ref="AJ375" ca="1">(
    SUMIFS(AR336:AR376, AY336:AY376, INDIRECT("AE" &amp; ROW()), AP336:AP376, "💲") +
    SUMIFS(AR336:AR376, AY336:AY376, INDIRECT("AE" &amp; ROW()), AP336:AP376, "📦")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
        SUMIFS(AR336:AR376, AY336:AY376, INDIRECT("AE" &amp; ROW()), AP336:AP376, "💲", AS336:AS376, "Familiar") +
        SUMIFS(AR336:AR376, AY336:AY376, INDIRECT("AE" &amp; ROW()), AP336:AP376, "📦", AS336:AS376, "Familiar")
    ) / 2
)  -
(
    (
        SUMIFS(AR336:AR376, AY336:AY376, INDIRECT("AE" &amp; ROW()), AP336:AP376, "💲", AS336:AS376, "Exonerado ADH") +
        SUMIFS(AR336:AR376, AY336:AY376, INDIRECT("AE" &amp; ROW()), AP336:AP376, "📦", AS336:AS376, "Exonerado ADH")
    ) / 2
)  -
(
    (
        SUMIFS(AR336:AR376, AY336:AY376, INDIRECT("AE" &amp; ROW()), AP336:AP376, "💲", AS336:AS376, "Exonerado Doctor") +
        SUMIFS(AR336:AR376, AY336:AY376, INDIRECT("AE" &amp; ROW()), AP336:AP376, "📦", AS336:AS376, "Exonerado Doctor")
    ) / 2
)</f>
        <v>0</v>
      </c>
      <c r="AK375" s="139">
        <f t="array" aca="1" ref="AK375" ca="1">(
    SUMIFS(AR336:AR376, AY336:AY376, INDIRECT("AE" &amp; ROW()), AP336:AP376, "💲") +
    SUMIFS(AR336:AR376, AY336:AY376, INDIRECT("AE" &amp; ROW()), AP336:AP376, "📦")
) -
(
    SUMIFS(AR336:AR376, AY336:AY376, INDIRECT("AE" &amp; ROW()), AP336:AP376, "💲", AS336:AS376, "Familiar") +
    SUMIFS(AR336:AR376, AY336:AY376, INDIRECT("AE" &amp; ROW()), AP336:AP376, "📦", AS336:AS376, "Familiar")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SUMIFS(AR336:AR376, AY336:AY376, INDIRECT("AE" &amp; ROW()), AP336:AP376, "💲", AS336:AS376, "Exonerado ADH") +
    SUMIFS(AR336:AR376, AY336:AY376, INDIRECT("AE" &amp; ROW()), AP336:AP376, "📦", AS336:AS376, "Exonerado ADH")
) -
(
    (
        SUMIFS(AR336:AR376, AY336:AY376, INDIRECT("AE" &amp; ROW()), AP336:AP376, "💲", AS336:AS376, "Exonerado Doctor") +
        SUMIFS(AR336:AR376, AY336:AY376, INDIRECT("AE" &amp; ROW()), AP336:AP376, "📦", AS336:AS376, "Exonerado Doctor")
    ) / 2
) -
(
    (
        SUMIFS(AR336:AR376, AY336:AY376, INDIRECT("AE" &amp; ROW()), AP336:AP376, "💲", AS336:AS376, "") +
        SUMIFS(AR336:AR376, AY336:AY376, INDIRECT("AE" &amp; ROW()), AP336:AP376, "📦", AS336:AS376, "")
    ) / 2
)</f>
        <v>0</v>
      </c>
      <c r="AL375" s="140">
        <f t="array" aca="1" ref="AL375" ca="1">(
    SUMIFS(AR336:AR376, AY336:AY376, INDIRECT("AE" &amp; ROW()), AP336:AP376, "💲") +
    SUMIFS(AR336:AR376, AY336:AY376, INDIRECT("AE" &amp; ROW()), AP336:AP376, "📦")
) -
(
    (
        SUMIFS(AR336:AR376, AY336:AY376, INDIRECT("AE" &amp; ROW()), AP336:AP376, "💲", AS336:AS376, "Familiar") +
        SUMIFS(AR336:AR376, AY336:AY376, INDIRECT("AE" &amp; ROW()), AP336:AP376, "📦", AS336:AS376, "Familiar")
    ) / 2
) -
(
    (
        SUMIFS(AR336:AR376, AY336:AY376, INDIRECT("AE" &amp; ROW()), AP336:AP376, "💲", AS336:AS376, "Participante") +
        SUMIFS(AR336:AR376, AY336:AY376, INDIRECT("AE" &amp; ROW()), AP336:AP376, "📦", AS336:AS376, "Participante")
    ) / 2
) -
(
    (
        SUMIFS(AR336:AR376, AY336:AY376, INDIRECT("AE" &amp; ROW()), AP336:AP376, "💲", AS336:AS376, "Empleado") +
        SUMIFS(AR336:AR376, AY336:AY376, INDIRECT("AE" &amp; ROW()), AP336:AP376, "📦", AS336:AS376, "Empleado")
    ) / 2
) -
(
    (
        SUMIFS(AR336:AR376, AY336:AY376, INDIRECT("AE" &amp; ROW()), AP336:AP376, "💲", AS336:AS376, "Exonerado ADH") +
        SUMIFS(AR336:AR376, AY336:AY376, INDIRECT("AE" &amp; ROW()), AP336:AP376, "📦", AS336:AS376, "Exonerado ADH")
    ) / 2
) -
(
    SUMIFS(AR336:AR376, AY336:AY376, INDIRECT("AE" &amp; ROW()), AP336:AP376, "💲", AS336:AS376, "Exonerado Doctor") +
    SUMIFS(AR336:AR376, AY336:AY376, INDIRECT("AE" &amp; ROW()), AP336:AP376, "📦", AS336:AS376, "Exonerado Doctor")
) -
(
    (
        SUMIFS(AR336:AR376, AY336:AY376, INDIRECT("AE" &amp; ROW()), AP336:AP376, "💲", AS336:AS376, "") +
        SUMIFS(AR336:AR376, AY336:AY376, INDIRECT("AE" &amp; ROW()), AP336:AP376, "📦", AS336:AS376, "")
    ) / 2
)</f>
        <v>0</v>
      </c>
      <c r="AM375" s="48"/>
      <c r="AN375" s="156"/>
      <c r="AO375" s="156"/>
      <c r="AP375" s="156"/>
      <c r="AQ375" s="156"/>
      <c r="AR375" s="156"/>
      <c r="AS375" s="156"/>
      <c r="AT375" s="156"/>
      <c r="AU375" s="156"/>
      <c r="AV375" s="156"/>
      <c r="AW375" s="156"/>
      <c r="AX375" s="156"/>
      <c r="AY375" s="156">
        <f>N387</f>
        <v>0</v>
      </c>
      <c r="AZ375" s="48"/>
      <c r="BA375" s="48"/>
      <c r="BB375" s="48"/>
      <c r="BC375" s="48"/>
      <c r="BD375" s="48"/>
      <c r="BE375" s="48"/>
      <c r="BF375" s="48"/>
      <c r="BG375" s="48"/>
      <c r="BH375" s="48"/>
      <c r="BI375" s="48"/>
      <c r="BJ375" s="48"/>
      <c r="BK375" s="48"/>
      <c r="BL375" s="48"/>
      <c r="BM375" s="48"/>
      <c r="BN375" s="48"/>
    </row>
    <row r="376" spans="1:66" ht="11.25" customHeight="1">
      <c r="A376" s="222">
        <f>A372+$Q$13/1440</f>
        <v>0.74999999999999978</v>
      </c>
      <c r="B376" s="38"/>
      <c r="C376" s="204"/>
      <c r="D376" s="207"/>
      <c r="E376" s="40" t="s">
        <v>36</v>
      </c>
      <c r="F376" s="42" t="str">
        <f>IF(D376&lt;&gt;"", VLOOKUP(D376,'Base de Datos'!$A$2:$D1268,2,FALSE()),"")</f>
        <v/>
      </c>
      <c r="G376" s="204"/>
      <c r="H376" s="216"/>
      <c r="I376" s="40" t="s">
        <v>36</v>
      </c>
      <c r="J376" s="42" t="str">
        <f>IF(H376&lt;&gt;"", VLOOKUP(H376,'Base de Datos'!$A$2:$D1268,2,FALSE()),"")</f>
        <v/>
      </c>
      <c r="K376" s="204"/>
      <c r="L376" s="216"/>
      <c r="M376" s="40" t="s">
        <v>36</v>
      </c>
      <c r="N376" s="42" t="str">
        <f>IF(L376&lt;&gt;"", VLOOKUP(L376,'Base de Datos'!$A$2:$D1268,2,FALSE()),"")</f>
        <v/>
      </c>
      <c r="O376" s="43"/>
      <c r="P376" s="163"/>
      <c r="Q376" s="3"/>
      <c r="R376" s="15"/>
      <c r="S376" s="45"/>
      <c r="T376" s="45" t="s">
        <v>37</v>
      </c>
      <c r="U376" s="46"/>
      <c r="V376" s="47"/>
      <c r="W376" s="45"/>
      <c r="X376" s="45" t="s">
        <v>37</v>
      </c>
      <c r="Y376" s="46"/>
      <c r="Z376" s="47"/>
      <c r="AA376" s="45"/>
      <c r="AB376" s="45" t="s">
        <v>37</v>
      </c>
      <c r="AC376" s="46"/>
      <c r="AD376" s="48"/>
      <c r="AE376" s="240" t="s">
        <v>49</v>
      </c>
      <c r="AF376" s="230"/>
      <c r="AG376" s="161">
        <f t="array" aca="1" ref="AG376" ca="1">COUNTIFS(AP336:AP376, "💲", AY336:AY376, INDIRECT("AE" &amp; ROW())) + COUNTIFS(AP336:AP376, "📦", AY336:AY376, INDIRECT("AE" &amp; ROW())) + COUNTIFS(AP336:AP376, "✅", AY336:AY376, INDIRECT("AE" &amp; ROW()))</f>
        <v>0</v>
      </c>
      <c r="AH376" s="162">
        <f t="array" aca="1" ref="AH376" ca="1">COUNTIFS(AP336:AP376, "💲", AY336:AY376, INDIRECT("AE" &amp; ROW())) + COUNTIFS(AP336:AP376, "📦", AY336:AY376, INDIRECT("AE" &amp; ROW()))</f>
        <v>0</v>
      </c>
      <c r="AI376" s="139">
        <f t="array" aca="1" ref="AI376" ca="1">SUMIFS(AR336:AR376, AY336:AY376, INDIRECT("AE" &amp; ROW()), AP336:AP376, "💲") + SUMIFS(AR336:AR376, AY336:AY376, INDIRECT("AE" &amp; ROW()), AP336:AP376, "📦")</f>
        <v>0</v>
      </c>
      <c r="AJ376" s="139">
        <f t="array" aca="1" ref="AJ376" ca="1">(
    SUMIFS(AR336:AR376, AY336:AY376, INDIRECT("AE" &amp; ROW()), AP336:AP376, "💲") +
    SUMIFS(AR336:AR376, AY336:AY376, INDIRECT("AE" &amp; ROW()), AP336:AP376, "📦")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
        SUMIFS(AR336:AR376, AY336:AY376, INDIRECT("AE" &amp; ROW()), AP336:AP376, "💲", AS336:AS376, "Familiar") +
        SUMIFS(AR336:AR376, AY336:AY376, INDIRECT("AE" &amp; ROW()), AP336:AP376, "📦", AS336:AS376, "Familiar")
    ) / 2
)  -
(
    (
        SUMIFS(AR336:AR376, AY336:AY376, INDIRECT("AE" &amp; ROW()), AP336:AP376, "💲", AS336:AS376, "Exonerado ADH") +
        SUMIFS(AR336:AR376, AY336:AY376, INDIRECT("AE" &amp; ROW()), AP336:AP376, "📦", AS336:AS376, "Exonerado ADH")
    ) / 2
)  -
(
    (
        SUMIFS(AR336:AR376, AY336:AY376, INDIRECT("AE" &amp; ROW()), AP336:AP376, "💲", AS336:AS376, "Exonerado Doctor") +
        SUMIFS(AR336:AR376, AY336:AY376, INDIRECT("AE" &amp; ROW()), AP336:AP376, "📦", AS336:AS376, "Exonerado Doctor")
    ) / 2
)</f>
        <v>0</v>
      </c>
      <c r="AK376" s="139">
        <f t="array" aca="1" ref="AK376" ca="1">(
    SUMIFS(AR336:AR376, AY336:AY376, INDIRECT("AE" &amp; ROW()), AP336:AP376, "💲") +
    SUMIFS(AR336:AR376, AY336:AY376, INDIRECT("AE" &amp; ROW()), AP336:AP376, "📦")
) -
(
    SUMIFS(AR336:AR376, AY336:AY376, INDIRECT("AE" &amp; ROW()), AP336:AP376, "💲", AS336:AS376, "Familiar") +
    SUMIFS(AR336:AR376, AY336:AY376, INDIRECT("AE" &amp; ROW()), AP336:AP376, "📦", AS336:AS376, "Familiar")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SUMIFS(AR336:AR376, AY336:AY376, INDIRECT("AE" &amp; ROW()), AP336:AP376, "💲", AS336:AS376, "Exonerado ADH") +
    SUMIFS(AR336:AR376, AY336:AY376, INDIRECT("AE" &amp; ROW()), AP336:AP376, "📦", AS336:AS376, "Exonerado ADH")
) -
(
    (
        SUMIFS(AR336:AR376, AY336:AY376, INDIRECT("AE" &amp; ROW()), AP336:AP376, "💲", AS336:AS376, "Exonerado Doctor") +
        SUMIFS(AR336:AR376, AY336:AY376, INDIRECT("AE" &amp; ROW()), AP336:AP376, "📦", AS336:AS376, "Exonerado Doctor")
    ) / 2
) -
(
    (
        SUMIFS(AR336:AR376, AY336:AY376, INDIRECT("AE" &amp; ROW()), AP336:AP376, "💲", AS336:AS376, "") +
        SUMIFS(AR336:AR376, AY336:AY376, INDIRECT("AE" &amp; ROW()), AP336:AP376, "📦", AS336:AS376, "")
    ) / 2
)</f>
        <v>0</v>
      </c>
      <c r="AL376" s="140">
        <f t="array" aca="1" ref="AL376" ca="1">(
    SUMIFS(AR336:AR376, AY336:AY376, INDIRECT("AE" &amp; ROW()), AP336:AP376, "💲") +
    SUMIFS(AR336:AR376, AY336:AY376, INDIRECT("AE" &amp; ROW()), AP336:AP376, "📦")
) -
(
    (
        SUMIFS(AR336:AR376, AY336:AY376, INDIRECT("AE" &amp; ROW()), AP336:AP376, "💲", AS336:AS376, "Familiar") +
        SUMIFS(AR336:AR376, AY336:AY376, INDIRECT("AE" &amp; ROW()), AP336:AP376, "📦", AS336:AS376, "Familiar")
    ) / 2
) -
(
    (
        SUMIFS(AR336:AR376, AY336:AY376, INDIRECT("AE" &amp; ROW()), AP336:AP376, "💲", AS336:AS376, "Participante") +
        SUMIFS(AR336:AR376, AY336:AY376, INDIRECT("AE" &amp; ROW()), AP336:AP376, "📦", AS336:AS376, "Participante")
    ) / 2
) -
(
    (
        SUMIFS(AR336:AR376, AY336:AY376, INDIRECT("AE" &amp; ROW()), AP336:AP376, "💲", AS336:AS376, "Empleado") +
        SUMIFS(AR336:AR376, AY336:AY376, INDIRECT("AE" &amp; ROW()), AP336:AP376, "📦", AS336:AS376, "Empleado")
    ) / 2
) -
(
    (
        SUMIFS(AR336:AR376, AY336:AY376, INDIRECT("AE" &amp; ROW()), AP336:AP376, "💲", AS336:AS376, "Exonerado ADH") +
        SUMIFS(AR336:AR376, AY336:AY376, INDIRECT("AE" &amp; ROW()), AP336:AP376, "📦", AS336:AS376, "Exonerado ADH")
    ) / 2
) -
(
    SUMIFS(AR336:AR376, AY336:AY376, INDIRECT("AE" &amp; ROW()), AP336:AP376, "💲", AS336:AS376, "Exonerado Doctor") +
    SUMIFS(AR336:AR376, AY336:AY376, INDIRECT("AE" &amp; ROW()), AP336:AP376, "📦", AS336:AS376, "Exonerado Doctor")
) -
(
    (
        SUMIFS(AR336:AR376, AY336:AY376, INDIRECT("AE" &amp; ROW()), AP336:AP376, "💲", AS336:AS376, "") +
        SUMIFS(AR336:AR376, AY336:AY376, INDIRECT("AE" &amp; ROW()), AP336:AP376, "📦", AS336:AS376, "")
    ) / 2
)</f>
        <v>0</v>
      </c>
      <c r="AM376" s="48"/>
      <c r="AN376" s="156"/>
      <c r="AO376" s="156"/>
      <c r="AP376" s="156"/>
      <c r="AQ376" s="156"/>
      <c r="AR376" s="156"/>
      <c r="AS376" s="156"/>
      <c r="AT376" s="156"/>
      <c r="AU376" s="156"/>
      <c r="AV376" s="156"/>
      <c r="AW376" s="156"/>
      <c r="AX376" s="156"/>
      <c r="AY376" s="156"/>
      <c r="AZ376" s="48"/>
      <c r="BA376" s="48"/>
      <c r="BB376" s="48"/>
      <c r="BC376" s="48"/>
      <c r="BD376" s="48"/>
      <c r="BE376" s="48"/>
      <c r="BF376" s="48"/>
      <c r="BG376" s="48"/>
      <c r="BH376" s="48"/>
      <c r="BI376" s="48"/>
      <c r="BJ376" s="48"/>
      <c r="BK376" s="48"/>
      <c r="BL376" s="48"/>
      <c r="BM376" s="48"/>
      <c r="BN376" s="48"/>
    </row>
    <row r="377" spans="1:66" ht="11.25" customHeight="1">
      <c r="A377" s="220"/>
      <c r="B377" s="38"/>
      <c r="C377" s="205"/>
      <c r="D377" s="208"/>
      <c r="E377" s="57" t="s">
        <v>42</v>
      </c>
      <c r="F377" s="58" t="str">
        <f>IF(D376&lt;&gt;"", VLOOKUP(D376,'Base de Datos'!$A$2:$D1268,3,FALSE()),"")</f>
        <v/>
      </c>
      <c r="G377" s="205"/>
      <c r="H377" s="208"/>
      <c r="I377" s="57" t="s">
        <v>42</v>
      </c>
      <c r="J377" s="58" t="str">
        <f>IF(H376&lt;&gt;"", VLOOKUP(H376,'Base de Datos'!$A$2:$D1268,3,FALSE()),"")</f>
        <v/>
      </c>
      <c r="K377" s="205"/>
      <c r="L377" s="208"/>
      <c r="M377" s="57" t="s">
        <v>42</v>
      </c>
      <c r="N377" s="58" t="str">
        <f>IF(L376&lt;&gt;"", VLOOKUP(L376,'Base de Datos'!$A$2:$D1268,3,FALSE()),"")</f>
        <v/>
      </c>
      <c r="O377" s="43"/>
      <c r="P377" s="163"/>
      <c r="Q377" s="3"/>
      <c r="R377" s="15"/>
      <c r="S377" s="229"/>
      <c r="T377" s="230"/>
      <c r="U377" s="59"/>
      <c r="V377" s="47"/>
      <c r="W377" s="229"/>
      <c r="X377" s="230"/>
      <c r="Y377" s="59"/>
      <c r="Z377" s="47"/>
      <c r="AA377" s="229"/>
      <c r="AB377" s="230"/>
      <c r="AC377" s="59"/>
      <c r="AD377" s="48"/>
      <c r="AE377" s="240" t="s">
        <v>51</v>
      </c>
      <c r="AF377" s="230"/>
      <c r="AG377" s="161">
        <f t="array" aca="1" ref="AG377" ca="1">COUNTIFS(AP336:AP376, "💲", AY336:AY376, INDIRECT("AE" &amp; ROW())) + COUNTIFS(AP336:AP376, "📦", AY336:AY376, INDIRECT("AE" &amp; ROW())) + COUNTIFS(AP336:AP376, "✅", AY336:AY376, INDIRECT("AE" &amp; ROW()))</f>
        <v>0</v>
      </c>
      <c r="AH377" s="162">
        <f t="array" aca="1" ref="AH377" ca="1">COUNTIFS(AP336:AP376, "💲", AY336:AY376, INDIRECT("AE" &amp; ROW())) + COUNTIFS(AP336:AP376, "📦", AY336:AY376, INDIRECT("AE" &amp; ROW()))</f>
        <v>0</v>
      </c>
      <c r="AI377" s="139">
        <f t="array" aca="1" ref="AI377" ca="1">SUMIFS(AR336:AR376, AY336:AY376, INDIRECT("AE" &amp; ROW()), AP336:AP376, "💲") + SUMIFS(AR336:AR376, AY336:AY376, INDIRECT("AE" &amp; ROW()), AP336:AP376, "📦")</f>
        <v>0</v>
      </c>
      <c r="AJ377" s="139">
        <f t="array" aca="1" ref="AJ377" ca="1">(
    SUMIFS(AR336:AR376, AY336:AY376, INDIRECT("AE" &amp; ROW()), AP336:AP376, "💲") +
    SUMIFS(AR336:AR376, AY336:AY376, INDIRECT("AE" &amp; ROW()), AP336:AP376, "📦")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
        SUMIFS(AR336:AR376, AY336:AY376, INDIRECT("AE" &amp; ROW()), AP336:AP376, "💲", AS336:AS376, "Familiar") +
        SUMIFS(AR336:AR376, AY336:AY376, INDIRECT("AE" &amp; ROW()), AP336:AP376, "📦", AS336:AS376, "Familiar")
    ) / 2
)  -
(
    (
        SUMIFS(AR336:AR376, AY336:AY376, INDIRECT("AE" &amp; ROW()), AP336:AP376, "💲", AS336:AS376, "Exonerado ADH") +
        SUMIFS(AR336:AR376, AY336:AY376, INDIRECT("AE" &amp; ROW()), AP336:AP376, "📦", AS336:AS376, "Exonerado ADH")
    ) / 2
)  -
(
    (
        SUMIFS(AR336:AR376, AY336:AY376, INDIRECT("AE" &amp; ROW()), AP336:AP376, "💲", AS336:AS376, "Exonerado Doctor") +
        SUMIFS(AR336:AR376, AY336:AY376, INDIRECT("AE" &amp; ROW()), AP336:AP376, "📦", AS336:AS376, "Exonerado Doctor")
    ) / 2
)</f>
        <v>0</v>
      </c>
      <c r="AK377" s="139">
        <f t="array" aca="1" ref="AK377" ca="1">(
    SUMIFS(AR336:AR376, AY336:AY376, INDIRECT("AE" &amp; ROW()), AP336:AP376, "💲") +
    SUMIFS(AR336:AR376, AY336:AY376, INDIRECT("AE" &amp; ROW()), AP336:AP376, "📦")
) -
(
    SUMIFS(AR336:AR376, AY336:AY376, INDIRECT("AE" &amp; ROW()), AP336:AP376, "💲", AS336:AS376, "Familiar") +
    SUMIFS(AR336:AR376, AY336:AY376, INDIRECT("AE" &amp; ROW()), AP336:AP376, "📦", AS336:AS376, "Familiar")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SUMIFS(AR336:AR376, AY336:AY376, INDIRECT("AE" &amp; ROW()), AP336:AP376, "💲", AS336:AS376, "Exonerado ADH") +
    SUMIFS(AR336:AR376, AY336:AY376, INDIRECT("AE" &amp; ROW()), AP336:AP376, "📦", AS336:AS376, "Exonerado ADH")
) -
(
    (
        SUMIFS(AR336:AR376, AY336:AY376, INDIRECT("AE" &amp; ROW()), AP336:AP376, "💲", AS336:AS376, "Exonerado Doctor") +
        SUMIFS(AR336:AR376, AY336:AY376, INDIRECT("AE" &amp; ROW()), AP336:AP376, "📦", AS336:AS376, "Exonerado Doctor")
    ) / 2
) -
(
    (
        SUMIFS(AR336:AR376, AY336:AY376, INDIRECT("AE" &amp; ROW()), AP336:AP376, "💲", AS336:AS376, "") +
        SUMIFS(AR336:AR376, AY336:AY376, INDIRECT("AE" &amp; ROW()), AP336:AP376, "📦", AS336:AS376, "")
    ) / 2
)</f>
        <v>0</v>
      </c>
      <c r="AL377" s="140">
        <f t="array" aca="1" ref="AL377" ca="1">(
    SUMIFS(AR336:AR376, AY336:AY376, INDIRECT("AE" &amp; ROW()), AP336:AP376, "💲") +
    SUMIFS(AR336:AR376, AY336:AY376, INDIRECT("AE" &amp; ROW()), AP336:AP376, "📦")
) -
(
    (
        SUMIFS(AR336:AR376, AY336:AY376, INDIRECT("AE" &amp; ROW()), AP336:AP376, "💲", AS336:AS376, "Familiar") +
        SUMIFS(AR336:AR376, AY336:AY376, INDIRECT("AE" &amp; ROW()), AP336:AP376, "📦", AS336:AS376, "Familiar")
    ) / 2
) -
(
    (
        SUMIFS(AR336:AR376, AY336:AY376, INDIRECT("AE" &amp; ROW()), AP336:AP376, "💲", AS336:AS376, "Participante") +
        SUMIFS(AR336:AR376, AY336:AY376, INDIRECT("AE" &amp; ROW()), AP336:AP376, "📦", AS336:AS376, "Participante")
    ) / 2
) -
(
    (
        SUMIFS(AR336:AR376, AY336:AY376, INDIRECT("AE" &amp; ROW()), AP336:AP376, "💲", AS336:AS376, "Empleado") +
        SUMIFS(AR336:AR376, AY336:AY376, INDIRECT("AE" &amp; ROW()), AP336:AP376, "📦", AS336:AS376, "Empleado")
    ) / 2
) -
(
    (
        SUMIFS(AR336:AR376, AY336:AY376, INDIRECT("AE" &amp; ROW()), AP336:AP376, "💲", AS336:AS376, "Exonerado ADH") +
        SUMIFS(AR336:AR376, AY336:AY376, INDIRECT("AE" &amp; ROW()), AP336:AP376, "📦", AS336:AS376, "Exonerado ADH")
    ) / 2
) -
(
    SUMIFS(AR336:AR376, AY336:AY376, INDIRECT("AE" &amp; ROW()), AP336:AP376, "💲", AS336:AS376, "Exonerado Doctor") +
    SUMIFS(AR336:AR376, AY336:AY376, INDIRECT("AE" &amp; ROW()), AP336:AP376, "📦", AS336:AS376, "Exonerado Doctor")
) -
(
    (
        SUMIFS(AR336:AR376, AY336:AY376, INDIRECT("AE" &amp; ROW()), AP336:AP376, "💲", AS336:AS376, "") +
        SUMIFS(AR336:AR376, AY336:AY376, INDIRECT("AE" &amp; ROW()), AP336:AP376, "📦", AS336:AS376, "")
    ) / 2
)</f>
        <v>0</v>
      </c>
      <c r="AM377" s="48"/>
      <c r="AN377" s="48"/>
      <c r="AO377" s="48"/>
      <c r="AP377" s="48"/>
      <c r="AQ377" s="48"/>
      <c r="AR377" s="48"/>
      <c r="AS377" s="48"/>
      <c r="AT377" s="48"/>
      <c r="AU377" s="48"/>
      <c r="AV377" s="48"/>
      <c r="AW377" s="48"/>
      <c r="AX377" s="48"/>
      <c r="AY377" s="48"/>
      <c r="AZ377" s="48"/>
      <c r="BA377" s="48"/>
      <c r="BB377" s="48"/>
      <c r="BC377" s="48"/>
      <c r="BD377" s="48"/>
      <c r="BE377" s="48"/>
      <c r="BF377" s="48"/>
      <c r="BG377" s="48"/>
      <c r="BH377" s="48"/>
      <c r="BI377" s="48"/>
      <c r="BJ377" s="48"/>
      <c r="BK377" s="48"/>
      <c r="BL377" s="48"/>
      <c r="BM377" s="48"/>
      <c r="BN377" s="48"/>
    </row>
    <row r="378" spans="1:66" ht="11.25" customHeight="1">
      <c r="A378" s="220"/>
      <c r="B378" s="38"/>
      <c r="C378" s="205"/>
      <c r="D378" s="208"/>
      <c r="E378" s="57" t="s">
        <v>44</v>
      </c>
      <c r="F378" s="58" t="str">
        <f>IF(D376&lt;&gt;"", VLOOKUP(D376,'Base de Datos'!$A$2:$D1268,4,FALSE()),"")</f>
        <v/>
      </c>
      <c r="G378" s="205"/>
      <c r="H378" s="208"/>
      <c r="I378" s="57" t="s">
        <v>44</v>
      </c>
      <c r="J378" s="58" t="str">
        <f>IF(H376&lt;&gt;"", VLOOKUP(H376,'Base de Datos'!$A$2:$D1268,4,FALSE()),"")</f>
        <v/>
      </c>
      <c r="K378" s="205"/>
      <c r="L378" s="208"/>
      <c r="M378" s="57" t="s">
        <v>44</v>
      </c>
      <c r="N378" s="58" t="str">
        <f>IF(L376&lt;&gt;"", VLOOKUP(L376,'Base de Datos'!$A$2:$D1268,4,FALSE()),"")</f>
        <v/>
      </c>
      <c r="O378" s="43"/>
      <c r="P378" s="163"/>
      <c r="Q378" s="3"/>
      <c r="R378" s="15"/>
      <c r="S378" s="229"/>
      <c r="T378" s="230"/>
      <c r="U378" s="59"/>
      <c r="V378" s="47"/>
      <c r="W378" s="229"/>
      <c r="X378" s="230"/>
      <c r="Y378" s="59"/>
      <c r="Z378" s="47"/>
      <c r="AA378" s="229"/>
      <c r="AB378" s="230"/>
      <c r="AC378" s="59"/>
      <c r="AD378" s="48"/>
      <c r="AE378" s="240" t="s">
        <v>55</v>
      </c>
      <c r="AF378" s="230"/>
      <c r="AG378" s="161">
        <f t="array" aca="1" ref="AG378" ca="1">COUNTIFS(AP336:AP376, "💲", AY336:AY376, INDIRECT("AE" &amp; ROW())) + COUNTIFS(AP336:AP376, "📦", AY336:AY376, INDIRECT("AE" &amp; ROW())) + COUNTIFS(AP336:AP376, "✅", AY336:AY376, INDIRECT("AE" &amp; ROW()))</f>
        <v>0</v>
      </c>
      <c r="AH378" s="162">
        <f t="array" aca="1" ref="AH378" ca="1">COUNTIFS(AP336:AP376, "💲", AY336:AY376, INDIRECT("AE" &amp; ROW())) + COUNTIFS(AP336:AP376, "📦", AY336:AY376, INDIRECT("AE" &amp; ROW()))</f>
        <v>0</v>
      </c>
      <c r="AI378" s="139">
        <f t="array" aca="1" ref="AI378" ca="1">SUMIFS(AR336:AR376, AY336:AY376, INDIRECT("AE" &amp; ROW()), AP336:AP376, "💲") + SUMIFS(AR336:AR376, AY336:AY376, INDIRECT("AE" &amp; ROW()), AP336:AP376, "📦")</f>
        <v>0</v>
      </c>
      <c r="AJ378" s="139">
        <f t="array" aca="1" ref="AJ378" ca="1">(
    SUMIFS(AR336:AR376, AY336:AY376, INDIRECT("AE" &amp; ROW()), AP336:AP376, "💲") +
    SUMIFS(AR336:AR376, AY336:AY376, INDIRECT("AE" &amp; ROW()), AP336:AP376, "📦")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
        SUMIFS(AR336:AR376, AY336:AY376, INDIRECT("AE" &amp; ROW()), AP336:AP376, "💲", AS336:AS376, "Familiar") +
        SUMIFS(AR336:AR376, AY336:AY376, INDIRECT("AE" &amp; ROW()), AP336:AP376, "📦", AS336:AS376, "Familiar")
    ) / 2
)  -
(
    (
        SUMIFS(AR336:AR376, AY336:AY376, INDIRECT("AE" &amp; ROW()), AP336:AP376, "💲", AS336:AS376, "Exonerado ADH") +
        SUMIFS(AR336:AR376, AY336:AY376, INDIRECT("AE" &amp; ROW()), AP336:AP376, "📦", AS336:AS376, "Exonerado ADH")
    ) / 2
)  -
(
    (
        SUMIFS(AR336:AR376, AY336:AY376, INDIRECT("AE" &amp; ROW()), AP336:AP376, "💲", AS336:AS376, "Exonerado Doctor") +
        SUMIFS(AR336:AR376, AY336:AY376, INDIRECT("AE" &amp; ROW()), AP336:AP376, "📦", AS336:AS376, "Exonerado Doctor")
    ) / 2
)</f>
        <v>0</v>
      </c>
      <c r="AK378" s="139">
        <f t="array" aca="1" ref="AK378" ca="1">(
    SUMIFS(AR336:AR376, AY336:AY376, INDIRECT("AE" &amp; ROW()), AP336:AP376, "💲") +
    SUMIFS(AR336:AR376, AY336:AY376, INDIRECT("AE" &amp; ROW()), AP336:AP376, "📦")
) -
(
    SUMIFS(AR336:AR376, AY336:AY376, INDIRECT("AE" &amp; ROW()), AP336:AP376, "💲", AS336:AS376, "Familiar") +
    SUMIFS(AR336:AR376, AY336:AY376, INDIRECT("AE" &amp; ROW()), AP336:AP376, "📦", AS336:AS376, "Familiar")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SUMIFS(AR336:AR376, AY336:AY376, INDIRECT("AE" &amp; ROW()), AP336:AP376, "💲", AS336:AS376, "Exonerado ADH") +
    SUMIFS(AR336:AR376, AY336:AY376, INDIRECT("AE" &amp; ROW()), AP336:AP376, "📦", AS336:AS376, "Exonerado ADH")
) -
(
    (
        SUMIFS(AR336:AR376, AY336:AY376, INDIRECT("AE" &amp; ROW()), AP336:AP376, "💲", AS336:AS376, "Exonerado Doctor") +
        SUMIFS(AR336:AR376, AY336:AY376, INDIRECT("AE" &amp; ROW()), AP336:AP376, "📦", AS336:AS376, "Exonerado Doctor")
    ) / 2
) -
(
    (
        SUMIFS(AR336:AR376, AY336:AY376, INDIRECT("AE" &amp; ROW()), AP336:AP376, "💲", AS336:AS376, "") +
        SUMIFS(AR336:AR376, AY336:AY376, INDIRECT("AE" &amp; ROW()), AP336:AP376, "📦", AS336:AS376, "")
    ) / 2
)</f>
        <v>0</v>
      </c>
      <c r="AL378" s="140">
        <f t="array" aca="1" ref="AL378" ca="1">(
    SUMIFS(AR336:AR376, AY336:AY376, INDIRECT("AE" &amp; ROW()), AP336:AP376, "💲") +
    SUMIFS(AR336:AR376, AY336:AY376, INDIRECT("AE" &amp; ROW()), AP336:AP376, "📦")
) -
(
    (
        SUMIFS(AR336:AR376, AY336:AY376, INDIRECT("AE" &amp; ROW()), AP336:AP376, "💲", AS336:AS376, "Familiar") +
        SUMIFS(AR336:AR376, AY336:AY376, INDIRECT("AE" &amp; ROW()), AP336:AP376, "📦", AS336:AS376, "Familiar")
    ) / 2
) -
(
    (
        SUMIFS(AR336:AR376, AY336:AY376, INDIRECT("AE" &amp; ROW()), AP336:AP376, "💲", AS336:AS376, "Participante") +
        SUMIFS(AR336:AR376, AY336:AY376, INDIRECT("AE" &amp; ROW()), AP336:AP376, "📦", AS336:AS376, "Participante")
    ) / 2
) -
(
    (
        SUMIFS(AR336:AR376, AY336:AY376, INDIRECT("AE" &amp; ROW()), AP336:AP376, "💲", AS336:AS376, "Empleado") +
        SUMIFS(AR336:AR376, AY336:AY376, INDIRECT("AE" &amp; ROW()), AP336:AP376, "📦", AS336:AS376, "Empleado")
    ) / 2
) -
(
    (
        SUMIFS(AR336:AR376, AY336:AY376, INDIRECT("AE" &amp; ROW()), AP336:AP376, "💲", AS336:AS376, "Exonerado ADH") +
        SUMIFS(AR336:AR376, AY336:AY376, INDIRECT("AE" &amp; ROW()), AP336:AP376, "📦", AS336:AS376, "Exonerado ADH")
    ) / 2
) -
(
    SUMIFS(AR336:AR376, AY336:AY376, INDIRECT("AE" &amp; ROW()), AP336:AP376, "💲", AS336:AS376, "Exonerado Doctor") +
    SUMIFS(AR336:AR376, AY336:AY376, INDIRECT("AE" &amp; ROW()), AP336:AP376, "📦", AS336:AS376, "Exonerado Doctor")
) -
(
    (
        SUMIFS(AR336:AR376, AY336:AY376, INDIRECT("AE" &amp; ROW()), AP336:AP376, "💲", AS336:AS376, "") +
        SUMIFS(AR336:AR376, AY336:AY376, INDIRECT("AE" &amp; ROW()), AP336:AP376, "📦", AS336:AS376, "")
    ) / 2
)</f>
        <v>0</v>
      </c>
      <c r="AM378" s="48"/>
      <c r="AN378" s="48"/>
      <c r="AO378" s="48"/>
      <c r="AP378" s="48"/>
      <c r="AQ378" s="48"/>
      <c r="AR378" s="48"/>
      <c r="AS378" s="48"/>
      <c r="AT378" s="48"/>
      <c r="AU378" s="48"/>
      <c r="AV378" s="48"/>
      <c r="AW378" s="48"/>
      <c r="AX378" s="48"/>
      <c r="AY378" s="48"/>
      <c r="AZ378" s="48"/>
      <c r="BA378" s="48"/>
      <c r="BB378" s="48"/>
      <c r="BC378" s="48"/>
      <c r="BD378" s="48"/>
      <c r="BE378" s="48"/>
      <c r="BF378" s="48"/>
      <c r="BG378" s="48"/>
      <c r="BH378" s="48"/>
      <c r="BI378" s="48"/>
      <c r="BJ378" s="48"/>
      <c r="BK378" s="48"/>
      <c r="BL378" s="48"/>
      <c r="BM378" s="48"/>
      <c r="BN378" s="48"/>
    </row>
    <row r="379" spans="1:66" ht="11.25" customHeight="1">
      <c r="A379" s="221"/>
      <c r="B379" s="38"/>
      <c r="C379" s="206"/>
      <c r="D379" s="209"/>
      <c r="E379" s="85" t="s">
        <v>46</v>
      </c>
      <c r="F379" s="86"/>
      <c r="G379" s="206"/>
      <c r="H379" s="209"/>
      <c r="I379" s="85" t="s">
        <v>46</v>
      </c>
      <c r="J379" s="108"/>
      <c r="K379" s="206"/>
      <c r="L379" s="209"/>
      <c r="M379" s="85" t="s">
        <v>46</v>
      </c>
      <c r="N379" s="108"/>
      <c r="O379" s="43"/>
      <c r="P379" s="163"/>
      <c r="Q379" s="3"/>
      <c r="R379" s="15"/>
      <c r="S379" s="227" t="str">
        <f>IF(OR(S376="Empleado",S376="Familiar"),"Nombre del Empleado","N° Factura")</f>
        <v>N° Factura</v>
      </c>
      <c r="T379" s="228"/>
      <c r="U379" s="89"/>
      <c r="V379" s="47"/>
      <c r="W379" s="227" t="str">
        <f>IF(OR(W376="Empleado",W376="Familiar"),"Nombre del Empleado","N° Factura")</f>
        <v>N° Factura</v>
      </c>
      <c r="X379" s="228"/>
      <c r="Y379" s="89"/>
      <c r="Z379" s="47"/>
      <c r="AA379" s="227" t="str">
        <f>IF(OR(AA376="Empleado",AA376="Familiar"),"Nombre del Empleado","N° Factura")</f>
        <v>N° Factura</v>
      </c>
      <c r="AB379" s="228"/>
      <c r="AC379" s="89"/>
      <c r="AD379" s="48"/>
      <c r="AE379" s="240" t="s">
        <v>57</v>
      </c>
      <c r="AF379" s="230"/>
      <c r="AG379" s="161">
        <f t="array" aca="1" ref="AG379" ca="1">COUNTIFS(AP336:AP376, "💲", AY336:AY376, INDIRECT("AE" &amp; ROW())) + COUNTIFS(AP336:AP376, "📦", AY336:AY376, INDIRECT("AE" &amp; ROW())) + COUNTIFS(AP336:AP376, "✅", AY336:AY376, INDIRECT("AE" &amp; ROW()))</f>
        <v>0</v>
      </c>
      <c r="AH379" s="162">
        <f t="array" aca="1" ref="AH379" ca="1">COUNTIFS(AP336:AP376, "💲", AY336:AY376, INDIRECT("AE" &amp; ROW())) + COUNTIFS(AP336:AP376, "📦", AY336:AY376, INDIRECT("AE" &amp; ROW()))</f>
        <v>0</v>
      </c>
      <c r="AI379" s="139">
        <f t="array" aca="1" ref="AI379" ca="1">SUMIFS(AR336:AR376, AY336:AY376, INDIRECT("AE" &amp; ROW()), AP336:AP376, "💲") + SUMIFS(AR336:AR376, AY336:AY376, INDIRECT("AE" &amp; ROW()), AP336:AP376, "📦")</f>
        <v>0</v>
      </c>
      <c r="AJ379" s="139">
        <f t="array" aca="1" ref="AJ379" ca="1">(
    SUMIFS(AR336:AR376, AY336:AY376, INDIRECT("AE" &amp; ROW()), AP336:AP376, "💲") +
    SUMIFS(AR336:AR376, AY336:AY376, INDIRECT("AE" &amp; ROW()), AP336:AP376, "📦")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
        SUMIFS(AR336:AR376, AY336:AY376, INDIRECT("AE" &amp; ROW()), AP336:AP376, "💲", AS336:AS376, "Familiar") +
        SUMIFS(AR336:AR376, AY336:AY376, INDIRECT("AE" &amp; ROW()), AP336:AP376, "📦", AS336:AS376, "Familiar")
    ) / 2
)  -
(
    (
        SUMIFS(AR336:AR376, AY336:AY376, INDIRECT("AE" &amp; ROW()), AP336:AP376, "💲", AS336:AS376, "Exonerado ADH") +
        SUMIFS(AR336:AR376, AY336:AY376, INDIRECT("AE" &amp; ROW()), AP336:AP376, "📦", AS336:AS376, "Exonerado ADH")
    ) / 2
)  -
(
    (
        SUMIFS(AR336:AR376, AY336:AY376, INDIRECT("AE" &amp; ROW()), AP336:AP376, "💲", AS336:AS376, "Exonerado Doctor") +
        SUMIFS(AR336:AR376, AY336:AY376, INDIRECT("AE" &amp; ROW()), AP336:AP376, "📦", AS336:AS376, "Exonerado Doctor")
    ) / 2
)</f>
        <v>0</v>
      </c>
      <c r="AK379" s="139">
        <f t="array" aca="1" ref="AK379" ca="1">(
    SUMIFS(AR336:AR376, AY336:AY376, INDIRECT("AE" &amp; ROW()), AP336:AP376, "💲") +
    SUMIFS(AR336:AR376, AY336:AY376, INDIRECT("AE" &amp; ROW()), AP336:AP376, "📦")
) -
(
    SUMIFS(AR336:AR376, AY336:AY376, INDIRECT("AE" &amp; ROW()), AP336:AP376, "💲", AS336:AS376, "Familiar") +
    SUMIFS(AR336:AR376, AY336:AY376, INDIRECT("AE" &amp; ROW()), AP336:AP376, "📦", AS336:AS376, "Familiar")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SUMIFS(AR336:AR376, AY336:AY376, INDIRECT("AE" &amp; ROW()), AP336:AP376, "💲", AS336:AS376, "Exonerado ADH") +
    SUMIFS(AR336:AR376, AY336:AY376, INDIRECT("AE" &amp; ROW()), AP336:AP376, "📦", AS336:AS376, "Exonerado ADH")
) -
(
    (
        SUMIFS(AR336:AR376, AY336:AY376, INDIRECT("AE" &amp; ROW()), AP336:AP376, "💲", AS336:AS376, "Exonerado Doctor") +
        SUMIFS(AR336:AR376, AY336:AY376, INDIRECT("AE" &amp; ROW()), AP336:AP376, "📦", AS336:AS376, "Exonerado Doctor")
    ) / 2
) -
(
    (
        SUMIFS(AR336:AR376, AY336:AY376, INDIRECT("AE" &amp; ROW()), AP336:AP376, "💲", AS336:AS376, "") +
        SUMIFS(AR336:AR376, AY336:AY376, INDIRECT("AE" &amp; ROW()), AP336:AP376, "📦", AS336:AS376, "")
    ) / 2
)</f>
        <v>0</v>
      </c>
      <c r="AL379" s="140">
        <f t="array" aca="1" ref="AL379" ca="1">(
    SUMIFS(AR336:AR376, AY336:AY376, INDIRECT("AE" &amp; ROW()), AP336:AP376, "💲") +
    SUMIFS(AR336:AR376, AY336:AY376, INDIRECT("AE" &amp; ROW()), AP336:AP376, "📦")
) -
(
    (
        SUMIFS(AR336:AR376, AY336:AY376, INDIRECT("AE" &amp; ROW()), AP336:AP376, "💲", AS336:AS376, "Familiar") +
        SUMIFS(AR336:AR376, AY336:AY376, INDIRECT("AE" &amp; ROW()), AP336:AP376, "📦", AS336:AS376, "Familiar")
    ) / 2
) -
(
    (
        SUMIFS(AR336:AR376, AY336:AY376, INDIRECT("AE" &amp; ROW()), AP336:AP376, "💲", AS336:AS376, "Participante") +
        SUMIFS(AR336:AR376, AY336:AY376, INDIRECT("AE" &amp; ROW()), AP336:AP376, "📦", AS336:AS376, "Participante")
    ) / 2
) -
(
    (
        SUMIFS(AR336:AR376, AY336:AY376, INDIRECT("AE" &amp; ROW()), AP336:AP376, "💲", AS336:AS376, "Empleado") +
        SUMIFS(AR336:AR376, AY336:AY376, INDIRECT("AE" &amp; ROW()), AP336:AP376, "📦", AS336:AS376, "Empleado")
    ) / 2
) -
(
    (
        SUMIFS(AR336:AR376, AY336:AY376, INDIRECT("AE" &amp; ROW()), AP336:AP376, "💲", AS336:AS376, "Exonerado ADH") +
        SUMIFS(AR336:AR376, AY336:AY376, INDIRECT("AE" &amp; ROW()), AP336:AP376, "📦", AS336:AS376, "Exonerado ADH")
    ) / 2
) -
(
    SUMIFS(AR336:AR376, AY336:AY376, INDIRECT("AE" &amp; ROW()), AP336:AP376, "💲", AS336:AS376, "Exonerado Doctor") +
    SUMIFS(AR336:AR376, AY336:AY376, INDIRECT("AE" &amp; ROW()), AP336:AP376, "📦", AS336:AS376, "Exonerado Doctor")
) -
(
    (
        SUMIFS(AR336:AR376, AY336:AY376, INDIRECT("AE" &amp; ROW()), AP336:AP376, "💲", AS336:AS376, "") +
        SUMIFS(AR336:AR376, AY336:AY376, INDIRECT("AE" &amp; ROW()), AP336:AP376, "📦", AS336:AS376, "")
    ) / 2
)</f>
        <v>0</v>
      </c>
      <c r="AM379" s="48"/>
      <c r="AN379" s="48"/>
      <c r="AO379" s="48"/>
      <c r="AP379" s="48"/>
      <c r="AQ379" s="48"/>
      <c r="AR379" s="48"/>
      <c r="AS379" s="48"/>
      <c r="AT379" s="48"/>
      <c r="AU379" s="48"/>
      <c r="AV379" s="48"/>
      <c r="AW379" s="48"/>
      <c r="AX379" s="48"/>
      <c r="AY379" s="48"/>
      <c r="AZ379" s="48"/>
      <c r="BA379" s="48"/>
      <c r="BB379" s="48"/>
      <c r="BC379" s="48"/>
      <c r="BD379" s="48"/>
      <c r="BE379" s="48"/>
      <c r="BF379" s="48"/>
      <c r="BG379" s="48"/>
      <c r="BH379" s="48"/>
      <c r="BI379" s="48"/>
      <c r="BJ379" s="48"/>
      <c r="BK379" s="48"/>
      <c r="BL379" s="48"/>
      <c r="BM379" s="48"/>
      <c r="BN379" s="48"/>
    </row>
    <row r="380" spans="1:66" ht="11.25" customHeight="1">
      <c r="A380" s="222">
        <f>A376+$Q$13/1440</f>
        <v>0.79166666666666641</v>
      </c>
      <c r="B380" s="164"/>
      <c r="C380" s="204"/>
      <c r="D380" s="207"/>
      <c r="E380" s="177" t="s">
        <v>36</v>
      </c>
      <c r="F380" s="42" t="str">
        <f>IF(D380&lt;&gt;"", VLOOKUP(D380,'Base de Datos'!$A$2:$D1268,2,FALSE()),"")</f>
        <v/>
      </c>
      <c r="G380" s="204"/>
      <c r="H380" s="216"/>
      <c r="I380" s="177" t="s">
        <v>36</v>
      </c>
      <c r="J380" s="42" t="str">
        <f>IF(H380&lt;&gt;"", VLOOKUP(H380,'Base de Datos'!$A$2:$D1268,2,FALSE()),"")</f>
        <v/>
      </c>
      <c r="K380" s="204"/>
      <c r="L380" s="216"/>
      <c r="M380" s="177" t="s">
        <v>36</v>
      </c>
      <c r="N380" s="42" t="str">
        <f>IF(L380&lt;&gt;"", VLOOKUP(L380,'Base de Datos'!$A$2:$D1268,2,FALSE()),"")</f>
        <v/>
      </c>
      <c r="O380" s="165"/>
      <c r="P380" s="165"/>
      <c r="Q380" s="165"/>
      <c r="R380" s="166"/>
      <c r="S380" s="167"/>
      <c r="T380" s="45" t="s">
        <v>37</v>
      </c>
      <c r="U380" s="168"/>
      <c r="V380" s="169"/>
      <c r="W380" s="167"/>
      <c r="X380" s="45" t="s">
        <v>37</v>
      </c>
      <c r="Y380" s="168"/>
      <c r="Z380" s="169"/>
      <c r="AA380" s="167"/>
      <c r="AB380" s="45" t="s">
        <v>37</v>
      </c>
      <c r="AC380" s="168"/>
      <c r="AD380" s="56"/>
      <c r="AE380" s="240" t="s">
        <v>59</v>
      </c>
      <c r="AF380" s="230"/>
      <c r="AG380" s="161">
        <f t="array" aca="1" ref="AG380" ca="1">COUNTIFS(AP336:AP376, "💲", AY336:AY376, INDIRECT("AE" &amp; ROW())) + COUNTIFS(AP336:AP376, "📦", AY336:AY376, INDIRECT("AE" &amp; ROW())) + COUNTIFS(AP336:AP376, "✅", AY336:AY376, INDIRECT("AE" &amp; ROW()))</f>
        <v>1</v>
      </c>
      <c r="AH380" s="162">
        <f t="array" aca="1" ref="AH380" ca="1">COUNTIFS(AP336:AP376, "💲", AY336:AY376, INDIRECT("AE" &amp; ROW())) + COUNTIFS(AP336:AP376, "📦", AY336:AY376, INDIRECT("AE" &amp; ROW()))</f>
        <v>1</v>
      </c>
      <c r="AI380" s="139">
        <f t="array" aca="1" ref="AI380" ca="1">SUMIFS(AR336:AR376, AY336:AY376, INDIRECT("AE" &amp; ROW()), AP336:AP376, "💲") + SUMIFS(AR336:AR376, AY336:AY376, INDIRECT("AE" &amp; ROW()), AP336:AP376, "📦")</f>
        <v>50</v>
      </c>
      <c r="AJ380" s="139">
        <f t="array" aca="1" ref="AJ380" ca="1">(
    SUMIFS(AR336:AR376, AY336:AY376, INDIRECT("AE" &amp; ROW()), AP336:AP376, "💲") +
    SUMIFS(AR336:AR376, AY336:AY376, INDIRECT("AE" &amp; ROW()), AP336:AP376, "📦")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
        SUMIFS(AR336:AR376, AY336:AY376, INDIRECT("AE" &amp; ROW()), AP336:AP376, "💲", AS336:AS376, "Familiar") +
        SUMIFS(AR336:AR376, AY336:AY376, INDIRECT("AE" &amp; ROW()), AP336:AP376, "📦", AS336:AS376, "Familiar")
    ) / 2
)  -
(
    (
        SUMIFS(AR336:AR376, AY336:AY376, INDIRECT("AE" &amp; ROW()), AP336:AP376, "💲", AS336:AS376, "Exonerado ADH") +
        SUMIFS(AR336:AR376, AY336:AY376, INDIRECT("AE" &amp; ROW()), AP336:AP376, "📦", AS336:AS376, "Exonerado ADH")
    ) / 2
)  -
(
    (
        SUMIFS(AR336:AR376, AY336:AY376, INDIRECT("AE" &amp; ROW()), AP336:AP376, "💲", AS336:AS376, "Exonerado Doctor") +
        SUMIFS(AR336:AR376, AY336:AY376, INDIRECT("AE" &amp; ROW()), AP336:AP376, "📦", AS336:AS376, "Exonerado Doctor")
    ) / 2
)</f>
        <v>25</v>
      </c>
      <c r="AK380" s="139">
        <f t="array" aca="1" ref="AK380" ca="1">(
    SUMIFS(AR336:AR376, AY336:AY376, INDIRECT("AE" &amp; ROW()), AP336:AP376, "💲") +
    SUMIFS(AR336:AR376, AY336:AY376, INDIRECT("AE" &amp; ROW()), AP336:AP376, "📦")
) -
(
    SUMIFS(AR336:AR376, AY336:AY376, INDIRECT("AE" &amp; ROW()), AP336:AP376, "💲", AS336:AS376, "Familiar") +
    SUMIFS(AR336:AR376, AY336:AY376, INDIRECT("AE" &amp; ROW()), AP336:AP376, "📦", AS336:AS376, "Familiar")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SUMIFS(AR336:AR376, AY336:AY376, INDIRECT("AE" &amp; ROW()), AP336:AP376, "💲", AS336:AS376, "Exonerado ADH") +
    SUMIFS(AR336:AR376, AY336:AY376, INDIRECT("AE" &amp; ROW()), AP336:AP376, "📦", AS336:AS376, "Exonerado ADH")
) -
(
    (
        SUMIFS(AR336:AR376, AY336:AY376, INDIRECT("AE" &amp; ROW()), AP336:AP376, "💲", AS336:AS376, "Exonerado Doctor") +
        SUMIFS(AR336:AR376, AY336:AY376, INDIRECT("AE" &amp; ROW()), AP336:AP376, "📦", AS336:AS376, "Exonerado Doctor")
    ) / 2
) -
(
    (
        SUMIFS(AR336:AR376, AY336:AY376, INDIRECT("AE" &amp; ROW()), AP336:AP376, "💲", AS336:AS376, "") +
        SUMIFS(AR336:AR376, AY336:AY376, INDIRECT("AE" &amp; ROW()), AP336:AP376, "📦", AS336:AS376, "")
    ) / 2
)</f>
        <v>0</v>
      </c>
      <c r="AL380" s="140">
        <f t="array" aca="1" ref="AL380" ca="1">(
    SUMIFS(AR336:AR376, AY336:AY376, INDIRECT("AE" &amp; ROW()), AP336:AP376, "💲") +
    SUMIFS(AR336:AR376, AY336:AY376, INDIRECT("AE" &amp; ROW()), AP336:AP376, "📦")
) -
(
    (
        SUMIFS(AR336:AR376, AY336:AY376, INDIRECT("AE" &amp; ROW()), AP336:AP376, "💲", AS336:AS376, "Familiar") +
        SUMIFS(AR336:AR376, AY336:AY376, INDIRECT("AE" &amp; ROW()), AP336:AP376, "📦", AS336:AS376, "Familiar")
    ) / 2
) -
(
    (
        SUMIFS(AR336:AR376, AY336:AY376, INDIRECT("AE" &amp; ROW()), AP336:AP376, "💲", AS336:AS376, "Participante") +
        SUMIFS(AR336:AR376, AY336:AY376, INDIRECT("AE" &amp; ROW()), AP336:AP376, "📦", AS336:AS376, "Participante")
    ) / 2
) -
(
    (
        SUMIFS(AR336:AR376, AY336:AY376, INDIRECT("AE" &amp; ROW()), AP336:AP376, "💲", AS336:AS376, "Empleado") +
        SUMIFS(AR336:AR376, AY336:AY376, INDIRECT("AE" &amp; ROW()), AP336:AP376, "📦", AS336:AS376, "Empleado")
    ) / 2
) -
(
    (
        SUMIFS(AR336:AR376, AY336:AY376, INDIRECT("AE" &amp; ROW()), AP336:AP376, "💲", AS336:AS376, "Exonerado ADH") +
        SUMIFS(AR336:AR376, AY336:AY376, INDIRECT("AE" &amp; ROW()), AP336:AP376, "📦", AS336:AS376, "Exonerado ADH")
    ) / 2
) -
(
    SUMIFS(AR336:AR376, AY336:AY376, INDIRECT("AE" &amp; ROW()), AP336:AP376, "💲", AS336:AS376, "Exonerado Doctor") +
    SUMIFS(AR336:AR376, AY336:AY376, INDIRECT("AE" &amp; ROW()), AP336:AP376, "📦", AS336:AS376, "Exonerado Doctor")
) -
(
    (
        SUMIFS(AR336:AR376, AY336:AY376, INDIRECT("AE" &amp; ROW()), AP336:AP376, "💲", AS336:AS376, "") +
        SUMIFS(AR336:AR376, AY336:AY376, INDIRECT("AE" &amp; ROW()), AP336:AP376, "📦", AS336:AS376, "")
    ) / 2
)</f>
        <v>25</v>
      </c>
      <c r="AM380" s="56"/>
      <c r="AN380" s="56"/>
      <c r="AO380" s="56"/>
      <c r="AP380" s="56"/>
      <c r="AQ380" s="56"/>
      <c r="AR380" s="56"/>
      <c r="AS380" s="56"/>
      <c r="AT380" s="56"/>
      <c r="AU380" s="56"/>
      <c r="AV380" s="56"/>
      <c r="AW380" s="56"/>
      <c r="AX380" s="56"/>
      <c r="AY380" s="56"/>
      <c r="AZ380" s="56"/>
      <c r="BA380" s="56"/>
      <c r="BB380" s="56"/>
      <c r="BC380" s="56"/>
      <c r="BD380" s="56"/>
      <c r="BE380" s="56"/>
      <c r="BF380" s="56"/>
      <c r="BG380" s="56"/>
      <c r="BH380" s="56"/>
      <c r="BI380" s="56"/>
      <c r="BJ380" s="56"/>
      <c r="BK380" s="56"/>
      <c r="BL380" s="56"/>
      <c r="BM380" s="56"/>
      <c r="BN380" s="56"/>
    </row>
    <row r="381" spans="1:66" ht="11.25" customHeight="1">
      <c r="A381" s="220"/>
      <c r="B381" s="164"/>
      <c r="C381" s="205"/>
      <c r="D381" s="208"/>
      <c r="E381" s="178" t="s">
        <v>42</v>
      </c>
      <c r="F381" s="58" t="str">
        <f>IF(D380&lt;&gt;"", VLOOKUP(D380,'Base de Datos'!$A$2:$D1268,3,FALSE()),"")</f>
        <v/>
      </c>
      <c r="G381" s="205"/>
      <c r="H381" s="208"/>
      <c r="I381" s="178" t="s">
        <v>42</v>
      </c>
      <c r="J381" s="58" t="str">
        <f>IF(H380&lt;&gt;"", VLOOKUP(H380,'Base de Datos'!$A$2:$D1268,3,FALSE()),"")</f>
        <v/>
      </c>
      <c r="K381" s="205"/>
      <c r="L381" s="208"/>
      <c r="M381" s="178" t="s">
        <v>42</v>
      </c>
      <c r="N381" s="58" t="str">
        <f>IF(L380&lt;&gt;"", VLOOKUP(L380,'Base de Datos'!$A$2:$D1268,3,FALSE()),"")</f>
        <v/>
      </c>
      <c r="O381" s="165"/>
      <c r="P381" s="165"/>
      <c r="Q381" s="165"/>
      <c r="R381" s="166"/>
      <c r="S381" s="231"/>
      <c r="T381" s="230"/>
      <c r="U381" s="170"/>
      <c r="V381" s="169"/>
      <c r="W381" s="231"/>
      <c r="X381" s="230"/>
      <c r="Y381" s="170"/>
      <c r="Z381" s="169"/>
      <c r="AA381" s="231"/>
      <c r="AB381" s="230"/>
      <c r="AC381" s="170"/>
      <c r="AD381" s="56"/>
      <c r="AE381" s="240" t="s">
        <v>63</v>
      </c>
      <c r="AF381" s="230"/>
      <c r="AG381" s="161">
        <f t="array" aca="1" ref="AG381" ca="1">COUNTIFS(AP336:AP376, "💲", AY336:AY376, INDIRECT("AE" &amp; ROW())) + COUNTIFS(AP336:AP376, "📦", AY336:AY376, INDIRECT("AE" &amp; ROW())) + COUNTIFS(AP336:AP376, "✅", AY336:AY376, INDIRECT("AE" &amp; ROW()))</f>
        <v>1</v>
      </c>
      <c r="AH381" s="162">
        <f t="array" aca="1" ref="AH381" ca="1">COUNTIFS(AP336:AP376, "💲", AY336:AY376, INDIRECT("AE" &amp; ROW())) + COUNTIFS(AP336:AP376, "📦", AY336:AY376, INDIRECT("AE" &amp; ROW()))</f>
        <v>1</v>
      </c>
      <c r="AI381" s="139">
        <f t="array" aca="1" ref="AI381" ca="1">SUMIFS(AR336:AR376, AY336:AY376, INDIRECT("AE" &amp; ROW()), AP336:AP376, "💲") + SUMIFS(AR336:AR376, AY336:AY376, INDIRECT("AE" &amp; ROW()), AP336:AP376, "📦")</f>
        <v>60</v>
      </c>
      <c r="AJ381" s="139">
        <f t="array" aca="1" ref="AJ381" ca="1">(
    SUMIFS(AR336:AR376, AY336:AY376, INDIRECT("AE" &amp; ROW()), AP336:AP376, "💲") +
    SUMIFS(AR336:AR376, AY336:AY376, INDIRECT("AE" &amp; ROW()), AP336:AP376, "📦")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
        SUMIFS(AR336:AR376, AY336:AY376, INDIRECT("AE" &amp; ROW()), AP336:AP376, "💲", AS336:AS376, "Familiar") +
        SUMIFS(AR336:AR376, AY336:AY376, INDIRECT("AE" &amp; ROW()), AP336:AP376, "📦", AS336:AS376, "Familiar")
    ) / 2
)  -
(
    (
        SUMIFS(AR336:AR376, AY336:AY376, INDIRECT("AE" &amp; ROW()), AP336:AP376, "💲", AS336:AS376, "Exonerado ADH") +
        SUMIFS(AR336:AR376, AY336:AY376, INDIRECT("AE" &amp; ROW()), AP336:AP376, "📦", AS336:AS376, "Exonerado ADH")
    ) / 2
)  -
(
    (
        SUMIFS(AR336:AR376, AY336:AY376, INDIRECT("AE" &amp; ROW()), AP336:AP376, "💲", AS336:AS376, "Exonerado Doctor") +
        SUMIFS(AR336:AR376, AY336:AY376, INDIRECT("AE" &amp; ROW()), AP336:AP376, "📦", AS336:AS376, "Exonerado Doctor")
    ) / 2
)</f>
        <v>60</v>
      </c>
      <c r="AK381" s="139">
        <f t="array" aca="1" ref="AK381" ca="1">(
    SUMIFS(AR336:AR376, AY336:AY376, INDIRECT("AE" &amp; ROW()), AP336:AP376, "💲") +
    SUMIFS(AR336:AR376, AY336:AY376, INDIRECT("AE" &amp; ROW()), AP336:AP376, "📦")
) -
(
    SUMIFS(AR336:AR376, AY336:AY376, INDIRECT("AE" &amp; ROW()), AP336:AP376, "💲", AS336:AS376, "Familiar") +
    SUMIFS(AR336:AR376, AY336:AY376, INDIRECT("AE" &amp; ROW()), AP336:AP376, "📦", AS336:AS376, "Familiar")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SUMIFS(AR336:AR376, AY336:AY376, INDIRECT("AE" &amp; ROW()), AP336:AP376, "💲", AS336:AS376, "Exonerado ADH") +
    SUMIFS(AR336:AR376, AY336:AY376, INDIRECT("AE" &amp; ROW()), AP336:AP376, "📦", AS336:AS376, "Exonerado ADH")
) -
(
    (
        SUMIFS(AR336:AR376, AY336:AY376, INDIRECT("AE" &amp; ROW()), AP336:AP376, "💲", AS336:AS376, "Exonerado Doctor") +
        SUMIFS(AR336:AR376, AY336:AY376, INDIRECT("AE" &amp; ROW()), AP336:AP376, "📦", AS336:AS376, "Exonerado Doctor")
    ) / 2
) -
(
    (
        SUMIFS(AR336:AR376, AY336:AY376, INDIRECT("AE" &amp; ROW()), AP336:AP376, "💲", AS336:AS376, "") +
        SUMIFS(AR336:AR376, AY336:AY376, INDIRECT("AE" &amp; ROW()), AP336:AP376, "📦", AS336:AS376, "")
    ) / 2
)</f>
        <v>60</v>
      </c>
      <c r="AL381" s="140">
        <f t="array" aca="1" ref="AL381" ca="1">(
    SUMIFS(AR336:AR376, AY336:AY376, INDIRECT("AE" &amp; ROW()), AP336:AP376, "💲") +
    SUMIFS(AR336:AR376, AY336:AY376, INDIRECT("AE" &amp; ROW()), AP336:AP376, "📦")
) -
(
    (
        SUMIFS(AR336:AR376, AY336:AY376, INDIRECT("AE" &amp; ROW()), AP336:AP376, "💲", AS336:AS376, "Familiar") +
        SUMIFS(AR336:AR376, AY336:AY376, INDIRECT("AE" &amp; ROW()), AP336:AP376, "📦", AS336:AS376, "Familiar")
    ) / 2
) -
(
    (
        SUMIFS(AR336:AR376, AY336:AY376, INDIRECT("AE" &amp; ROW()), AP336:AP376, "💲", AS336:AS376, "Participante") +
        SUMIFS(AR336:AR376, AY336:AY376, INDIRECT("AE" &amp; ROW()), AP336:AP376, "📦", AS336:AS376, "Participante")
    ) / 2
) -
(
    (
        SUMIFS(AR336:AR376, AY336:AY376, INDIRECT("AE" &amp; ROW()), AP336:AP376, "💲", AS336:AS376, "Empleado") +
        SUMIFS(AR336:AR376, AY336:AY376, INDIRECT("AE" &amp; ROW()), AP336:AP376, "📦", AS336:AS376, "Empleado")
    ) / 2
) -
(
    (
        SUMIFS(AR336:AR376, AY336:AY376, INDIRECT("AE" &amp; ROW()), AP336:AP376, "💲", AS336:AS376, "Exonerado ADH") +
        SUMIFS(AR336:AR376, AY336:AY376, INDIRECT("AE" &amp; ROW()), AP336:AP376, "📦", AS336:AS376, "Exonerado ADH")
    ) / 2
) -
(
    SUMIFS(AR336:AR376, AY336:AY376, INDIRECT("AE" &amp; ROW()), AP336:AP376, "💲", AS336:AS376, "Exonerado Doctor") +
    SUMIFS(AR336:AR376, AY336:AY376, INDIRECT("AE" &amp; ROW()), AP336:AP376, "📦", AS336:AS376, "Exonerado Doctor")
) -
(
    (
        SUMIFS(AR336:AR376, AY336:AY376, INDIRECT("AE" &amp; ROW()), AP336:AP376, "💲", AS336:AS376, "") +
        SUMIFS(AR336:AR376, AY336:AY376, INDIRECT("AE" &amp; ROW()), AP336:AP376, "📦", AS336:AS376, "")
    ) / 2
)</f>
        <v>60</v>
      </c>
      <c r="AM381" s="56"/>
      <c r="AN381" s="56"/>
      <c r="AO381" s="56"/>
      <c r="AP381" s="56"/>
      <c r="AQ381" s="56"/>
      <c r="AR381" s="56"/>
      <c r="AS381" s="56"/>
      <c r="AT381" s="56"/>
      <c r="AU381" s="56"/>
      <c r="AV381" s="56"/>
      <c r="AW381" s="56"/>
      <c r="AX381" s="56"/>
      <c r="AY381" s="56"/>
      <c r="AZ381" s="56"/>
      <c r="BA381" s="56"/>
      <c r="BB381" s="56"/>
      <c r="BC381" s="56"/>
      <c r="BD381" s="56"/>
      <c r="BE381" s="56"/>
      <c r="BF381" s="56"/>
      <c r="BG381" s="56"/>
      <c r="BH381" s="56"/>
      <c r="BI381" s="56"/>
      <c r="BJ381" s="56"/>
      <c r="BK381" s="56"/>
      <c r="BL381" s="56"/>
      <c r="BM381" s="56"/>
      <c r="BN381" s="56"/>
    </row>
    <row r="382" spans="1:66" ht="11.25" customHeight="1">
      <c r="A382" s="220"/>
      <c r="B382" s="164"/>
      <c r="C382" s="205"/>
      <c r="D382" s="208"/>
      <c r="E382" s="178" t="s">
        <v>44</v>
      </c>
      <c r="F382" s="58" t="str">
        <f>IF(D380&lt;&gt;"", VLOOKUP(D380,'Base de Datos'!$A$2:$D1268,4,FALSE()),"")</f>
        <v/>
      </c>
      <c r="G382" s="205"/>
      <c r="H382" s="208"/>
      <c r="I382" s="178" t="s">
        <v>44</v>
      </c>
      <c r="J382" s="58" t="str">
        <f>IF(H380&lt;&gt;"", VLOOKUP(H380,'Base de Datos'!$A$2:$D1268,4,FALSE()),"")</f>
        <v/>
      </c>
      <c r="K382" s="205"/>
      <c r="L382" s="208"/>
      <c r="M382" s="178" t="s">
        <v>44</v>
      </c>
      <c r="N382" s="58" t="str">
        <f>IF(L380&lt;&gt;"", VLOOKUP(L380,'Base de Datos'!$A$2:$D1268,4,FALSE()),"")</f>
        <v/>
      </c>
      <c r="O382" s="165"/>
      <c r="P382" s="165"/>
      <c r="Q382" s="165"/>
      <c r="R382" s="166"/>
      <c r="S382" s="231"/>
      <c r="T382" s="230"/>
      <c r="U382" s="170"/>
      <c r="V382" s="169"/>
      <c r="W382" s="231"/>
      <c r="X382" s="230"/>
      <c r="Y382" s="170"/>
      <c r="Z382" s="169"/>
      <c r="AA382" s="231"/>
      <c r="AB382" s="230"/>
      <c r="AC382" s="170"/>
      <c r="AD382" s="56"/>
      <c r="AE382" s="240" t="s">
        <v>66</v>
      </c>
      <c r="AF382" s="230"/>
      <c r="AG382" s="161">
        <f t="array" aca="1" ref="AG382" ca="1">COUNTIFS(AP336:AP376, "💲", AY336:AY376, INDIRECT("AE" &amp; ROW())) + COUNTIFS(AP336:AP376, "📦", AY336:AY376, INDIRECT("AE" &amp; ROW())) + COUNTIFS(AP336:AP376, "✅", AY336:AY376, INDIRECT("AE" &amp; ROW()))</f>
        <v>0</v>
      </c>
      <c r="AH382" s="162">
        <f t="array" aca="1" ref="AH382" ca="1">COUNTIFS(AP336:AP376, "💲", AY336:AY376, INDIRECT("AE" &amp; ROW())) + COUNTIFS(AP336:AP376, "📦", AY336:AY376, INDIRECT("AE" &amp; ROW()))</f>
        <v>0</v>
      </c>
      <c r="AI382" s="139">
        <f t="array" aca="1" ref="AI382" ca="1">SUMIFS(AR336:AR376, AY336:AY376, INDIRECT("AE" &amp; ROW()), AP336:AP376, "💲") + SUMIFS(AR336:AR376, AY336:AY376, INDIRECT("AE" &amp; ROW()), AP336:AP376, "📦")</f>
        <v>0</v>
      </c>
      <c r="AJ382" s="139">
        <f t="array" aca="1" ref="AJ382" ca="1">(
    SUMIFS(AR336:AR376, AY336:AY376, INDIRECT("AE" &amp; ROW()), AP336:AP376, "💲") +
    SUMIFS(AR336:AR376, AY336:AY376, INDIRECT("AE" &amp; ROW()), AP336:AP376, "📦")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
        SUMIFS(AR336:AR376, AY336:AY376, INDIRECT("AE" &amp; ROW()), AP336:AP376, "💲", AS336:AS376, "Familiar") +
        SUMIFS(AR336:AR376, AY336:AY376, INDIRECT("AE" &amp; ROW()), AP336:AP376, "📦", AS336:AS376, "Familiar")
    ) / 2
)  -
(
    (
        SUMIFS(AR336:AR376, AY336:AY376, INDIRECT("AE" &amp; ROW()), AP336:AP376, "💲", AS336:AS376, "Exonerado ADH") +
        SUMIFS(AR336:AR376, AY336:AY376, INDIRECT("AE" &amp; ROW()), AP336:AP376, "📦", AS336:AS376, "Exonerado ADH")
    ) / 2
)  -
(
    (
        SUMIFS(AR336:AR376, AY336:AY376, INDIRECT("AE" &amp; ROW()), AP336:AP376, "💲", AS336:AS376, "Exonerado Doctor") +
        SUMIFS(AR336:AR376, AY336:AY376, INDIRECT("AE" &amp; ROW()), AP336:AP376, "📦", AS336:AS376, "Exonerado Doctor")
    ) / 2
)</f>
        <v>0</v>
      </c>
      <c r="AK382" s="139">
        <f t="array" aca="1" ref="AK382" ca="1">(
    SUMIFS(AR336:AR376, AY336:AY376, INDIRECT("AE" &amp; ROW()), AP336:AP376, "💲") +
    SUMIFS(AR336:AR376, AY336:AY376, INDIRECT("AE" &amp; ROW()), AP336:AP376, "📦")
) -
(
    SUMIFS(AR336:AR376, AY336:AY376, INDIRECT("AE" &amp; ROW()), AP336:AP376, "💲", AS336:AS376, "Familiar") +
    SUMIFS(AR336:AR376, AY336:AY376, INDIRECT("AE" &amp; ROW()), AP336:AP376, "📦", AS336:AS376, "Familiar")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SUMIFS(AR336:AR376, AY336:AY376, INDIRECT("AE" &amp; ROW()), AP336:AP376, "💲", AS336:AS376, "Exonerado ADH") +
    SUMIFS(AR336:AR376, AY336:AY376, INDIRECT("AE" &amp; ROW()), AP336:AP376, "📦", AS336:AS376, "Exonerado ADH")
) -
(
    (
        SUMIFS(AR336:AR376, AY336:AY376, INDIRECT("AE" &amp; ROW()), AP336:AP376, "💲", AS336:AS376, "Exonerado Doctor") +
        SUMIFS(AR336:AR376, AY336:AY376, INDIRECT("AE" &amp; ROW()), AP336:AP376, "📦", AS336:AS376, "Exonerado Doctor")
    ) / 2
) -
(
    (
        SUMIFS(AR336:AR376, AY336:AY376, INDIRECT("AE" &amp; ROW()), AP336:AP376, "💲", AS336:AS376, "") +
        SUMIFS(AR336:AR376, AY336:AY376, INDIRECT("AE" &amp; ROW()), AP336:AP376, "📦", AS336:AS376, "")
    ) / 2
)</f>
        <v>0</v>
      </c>
      <c r="AL382" s="140">
        <f t="array" aca="1" ref="AL382" ca="1">(
    SUMIFS(AR336:AR376, AY336:AY376, INDIRECT("AE" &amp; ROW()), AP336:AP376, "💲") +
    SUMIFS(AR336:AR376, AY336:AY376, INDIRECT("AE" &amp; ROW()), AP336:AP376, "📦")
) -
(
    (
        SUMIFS(AR336:AR376, AY336:AY376, INDIRECT("AE" &amp; ROW()), AP336:AP376, "💲", AS336:AS376, "Familiar") +
        SUMIFS(AR336:AR376, AY336:AY376, INDIRECT("AE" &amp; ROW()), AP336:AP376, "📦", AS336:AS376, "Familiar")
    ) / 2
) -
(
    (
        SUMIFS(AR336:AR376, AY336:AY376, INDIRECT("AE" &amp; ROW()), AP336:AP376, "💲", AS336:AS376, "Participante") +
        SUMIFS(AR336:AR376, AY336:AY376, INDIRECT("AE" &amp; ROW()), AP336:AP376, "📦", AS336:AS376, "Participante")
    ) / 2
) -
(
    (
        SUMIFS(AR336:AR376, AY336:AY376, INDIRECT("AE" &amp; ROW()), AP336:AP376, "💲", AS336:AS376, "Empleado") +
        SUMIFS(AR336:AR376, AY336:AY376, INDIRECT("AE" &amp; ROW()), AP336:AP376, "📦", AS336:AS376, "Empleado")
    ) / 2
) -
(
    (
        SUMIFS(AR336:AR376, AY336:AY376, INDIRECT("AE" &amp; ROW()), AP336:AP376, "💲", AS336:AS376, "Exonerado ADH") +
        SUMIFS(AR336:AR376, AY336:AY376, INDIRECT("AE" &amp; ROW()), AP336:AP376, "📦", AS336:AS376, "Exonerado ADH")
    ) / 2
) -
(
    SUMIFS(AR336:AR376, AY336:AY376, INDIRECT("AE" &amp; ROW()), AP336:AP376, "💲", AS336:AS376, "Exonerado Doctor") +
    SUMIFS(AR336:AR376, AY336:AY376, INDIRECT("AE" &amp; ROW()), AP336:AP376, "📦", AS336:AS376, "Exonerado Doctor")
) -
(
    (
        SUMIFS(AR336:AR376, AY336:AY376, INDIRECT("AE" &amp; ROW()), AP336:AP376, "💲", AS336:AS376, "") +
        SUMIFS(AR336:AR376, AY336:AY376, INDIRECT("AE" &amp; ROW()), AP336:AP376, "📦", AS336:AS376, "")
    ) / 2
)</f>
        <v>0</v>
      </c>
      <c r="AM382" s="56"/>
      <c r="AN382" s="56"/>
      <c r="AO382" s="56"/>
      <c r="AP382" s="56"/>
      <c r="AQ382" s="56"/>
      <c r="AR382" s="56"/>
      <c r="AS382" s="56"/>
      <c r="AT382" s="56"/>
      <c r="AU382" s="56"/>
      <c r="AV382" s="56"/>
      <c r="AW382" s="56"/>
      <c r="AX382" s="56"/>
      <c r="AY382" s="56"/>
      <c r="AZ382" s="56"/>
      <c r="BA382" s="56"/>
      <c r="BB382" s="56"/>
      <c r="BC382" s="56"/>
      <c r="BD382" s="56"/>
      <c r="BE382" s="56"/>
      <c r="BF382" s="56"/>
      <c r="BG382" s="56"/>
      <c r="BH382" s="56"/>
      <c r="BI382" s="56"/>
      <c r="BJ382" s="56"/>
      <c r="BK382" s="56"/>
      <c r="BL382" s="56"/>
      <c r="BM382" s="56"/>
      <c r="BN382" s="56"/>
    </row>
    <row r="383" spans="1:66" ht="11.25" customHeight="1">
      <c r="A383" s="221"/>
      <c r="B383" s="164"/>
      <c r="C383" s="206"/>
      <c r="D383" s="209"/>
      <c r="E383" s="179" t="s">
        <v>46</v>
      </c>
      <c r="F383" s="183"/>
      <c r="G383" s="206"/>
      <c r="H383" s="209"/>
      <c r="I383" s="179" t="s">
        <v>46</v>
      </c>
      <c r="J383" s="183"/>
      <c r="K383" s="206"/>
      <c r="L383" s="209"/>
      <c r="M383" s="179" t="s">
        <v>46</v>
      </c>
      <c r="N383" s="183"/>
      <c r="O383" s="165"/>
      <c r="P383" s="165"/>
      <c r="Q383" s="165"/>
      <c r="R383" s="166"/>
      <c r="S383" s="227" t="str">
        <f>IF(OR(S380="Empleado",S380="Familiar"),"Nombre del Empleado","N° Factura")</f>
        <v>N° Factura</v>
      </c>
      <c r="T383" s="228"/>
      <c r="U383" s="89"/>
      <c r="V383" s="169"/>
      <c r="W383" s="227" t="str">
        <f>IF(OR(W380="Empleado",W380="Familiar"),"Nombre del Empleado","N° Factura")</f>
        <v>N° Factura</v>
      </c>
      <c r="X383" s="228"/>
      <c r="Y383" s="89"/>
      <c r="Z383" s="169"/>
      <c r="AA383" s="227" t="str">
        <f>IF(OR(AA380="Empleado",AA380="Familiar"),"Nombre del Empleado","N° Factura")</f>
        <v>N° Factura</v>
      </c>
      <c r="AB383" s="228"/>
      <c r="AC383" s="89"/>
      <c r="AD383" s="56"/>
      <c r="AE383" s="240" t="s">
        <v>69</v>
      </c>
      <c r="AF383" s="230"/>
      <c r="AG383" s="161">
        <f t="array" aca="1" ref="AG383" ca="1">COUNTIFS(AP336:AP376, "💲", AY336:AY376, INDIRECT("AE" &amp; ROW())) + COUNTIFS(AP336:AP376, "📦", AY336:AY376, INDIRECT("AE" &amp; ROW())) + COUNTIFS(AP336:AP376, "✅", AY336:AY376, INDIRECT("AE" &amp; ROW()))</f>
        <v>0</v>
      </c>
      <c r="AH383" s="162">
        <f t="array" aca="1" ref="AH383" ca="1">COUNTIFS(AP336:AP376, "💲", AY336:AY376, INDIRECT("AE" &amp; ROW())) + COUNTIFS(AP336:AP376, "📦", AY336:AY376, INDIRECT("AE" &amp; ROW()))</f>
        <v>0</v>
      </c>
      <c r="AI383" s="139">
        <f t="array" aca="1" ref="AI383" ca="1">SUMIFS(AR336:AR376, AY336:AY376, INDIRECT("AE" &amp; ROW()), AP336:AP376, "💲") + SUMIFS(AR336:AR376, AY336:AY376, INDIRECT("AE" &amp; ROW()), AP336:AP376, "📦")</f>
        <v>0</v>
      </c>
      <c r="AJ383" s="66">
        <f t="array" aca="1" ref="AJ383" ca="1">(
    SUMIFS(AR336:AR376, AY336:AY376, INDIRECT("AE" &amp; ROW()), AP336:AP376, "💲") +
    SUMIFS(AR336:AR376, AY336:AY376, INDIRECT("AE" &amp; ROW()), AP336:AP376, "📦")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
        SUMIFS(AR336:AR376, AY336:AY376, INDIRECT("AE" &amp; ROW()), AP336:AP376, "💲", AS336:AS376, "Familiar") +
        SUMIFS(AR336:AR376, AY336:AY376, INDIRECT("AE" &amp; ROW()), AP336:AP376, "📦", AS336:AS376, "Familiar")
    ) / 2
)  -
(
    (
        SUMIFS(AR336:AR376, AY336:AY376, INDIRECT("AE" &amp; ROW()), AP336:AP376, "💲", AS336:AS376, "Exonerado ADH") +
        SUMIFS(AR336:AR376, AY336:AY376, INDIRECT("AE" &amp; ROW()), AP336:AP376, "📦", AS336:AS376, "Exonerado ADH")
    ) / 2
)  -
(
    (
        SUMIFS(AR336:AR376, AY336:AY376, INDIRECT("AE" &amp; ROW()), AP336:AP376, "💲", AS336:AS376, "Exonerado Doctor") +
        SUMIFS(AR336:AR376, AY336:AY376, INDIRECT("AE" &amp; ROW()), AP336:AP376, "📦", AS336:AS376, "Exonerado Doctor")
    ) / 2
)</f>
        <v>0</v>
      </c>
      <c r="AK383" s="139">
        <f t="array" aca="1" ref="AK383" ca="1">(
    SUMIFS(AR336:AR376, AY336:AY376, INDIRECT("AE" &amp; ROW()), AP336:AP376, "💲") +
    SUMIFS(AR336:AR376, AY336:AY376, INDIRECT("AE" &amp; ROW()), AP336:AP376, "📦")
) -
(
    SUMIFS(AR336:AR376, AY336:AY376, INDIRECT("AE" &amp; ROW()), AP336:AP376, "💲", AS336:AS376, "Familiar") +
    SUMIFS(AR336:AR376, AY336:AY376, INDIRECT("AE" &amp; ROW()), AP336:AP376, "📦", AS336:AS376, "Familiar")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SUMIFS(AR336:AR376, AY336:AY376, INDIRECT("AE" &amp; ROW()), AP336:AP376, "💲", AS336:AS376, "Exonerado ADH") +
    SUMIFS(AR336:AR376, AY336:AY376, INDIRECT("AE" &amp; ROW()), AP336:AP376, "📦", AS336:AS376, "Exonerado ADH")
) -
(
    (
        SUMIFS(AR336:AR376, AY336:AY376, INDIRECT("AE" &amp; ROW()), AP336:AP376, "💲", AS336:AS376, "Exonerado Doctor") +
        SUMIFS(AR336:AR376, AY336:AY376, INDIRECT("AE" &amp; ROW()), AP336:AP376, "📦", AS336:AS376, "Exonerado Doctor")
    ) / 2
) -
(
    (
        SUMIFS(AR336:AR376, AY336:AY376, INDIRECT("AE" &amp; ROW()), AP336:AP376, "💲", AS336:AS376, "") +
        SUMIFS(AR336:AR376, AY336:AY376, INDIRECT("AE" &amp; ROW()), AP336:AP376, "📦", AS336:AS376, "")
    ) / 2
)</f>
        <v>0</v>
      </c>
      <c r="AL383" s="140">
        <f t="array" aca="1" ref="AL383" ca="1">(
    SUMIFS(AR336:AR376, AY336:AY376, INDIRECT("AE" &amp; ROW()), AP336:AP376, "💲") +
    SUMIFS(AR336:AR376, AY336:AY376, INDIRECT("AE" &amp; ROW()), AP336:AP376, "📦")
) -
(
    (
        SUMIFS(AR336:AR376, AY336:AY376, INDIRECT("AE" &amp; ROW()), AP336:AP376, "💲", AS336:AS376, "Familiar") +
        SUMIFS(AR336:AR376, AY336:AY376, INDIRECT("AE" &amp; ROW()), AP336:AP376, "📦", AS336:AS376, "Familiar")
    ) / 2
) -
(
    (
        SUMIFS(AR336:AR376, AY336:AY376, INDIRECT("AE" &amp; ROW()), AP336:AP376, "💲", AS336:AS376, "Participante") +
        SUMIFS(AR336:AR376, AY336:AY376, INDIRECT("AE" &amp; ROW()), AP336:AP376, "📦", AS336:AS376, "Participante")
    ) / 2
) -
(
    (
        SUMIFS(AR336:AR376, AY336:AY376, INDIRECT("AE" &amp; ROW()), AP336:AP376, "💲", AS336:AS376, "Empleado") +
        SUMIFS(AR336:AR376, AY336:AY376, INDIRECT("AE" &amp; ROW()), AP336:AP376, "📦", AS336:AS376, "Empleado")
    ) / 2
) -
(
    (
        SUMIFS(AR336:AR376, AY336:AY376, INDIRECT("AE" &amp; ROW()), AP336:AP376, "💲", AS336:AS376, "Exonerado ADH") +
        SUMIFS(AR336:AR376, AY336:AY376, INDIRECT("AE" &amp; ROW()), AP336:AP376, "📦", AS336:AS376, "Exonerado ADH")
    ) / 2
) -
(
    SUMIFS(AR336:AR376, AY336:AY376, INDIRECT("AE" &amp; ROW()), AP336:AP376, "💲", AS336:AS376, "Exonerado Doctor") +
    SUMIFS(AR336:AR376, AY336:AY376, INDIRECT("AE" &amp; ROW()), AP336:AP376, "📦", AS336:AS376, "Exonerado Doctor")
) -
(
    (
        SUMIFS(AR336:AR376, AY336:AY376, INDIRECT("AE" &amp; ROW()), AP336:AP376, "💲", AS336:AS376, "") +
        SUMIFS(AR336:AR376, AY336:AY376, INDIRECT("AE" &amp; ROW()), AP336:AP376, "📦", AS336:AS376, "")
    ) / 2
)</f>
        <v>0</v>
      </c>
      <c r="AM383" s="56"/>
      <c r="AN383" s="56"/>
      <c r="AO383" s="56"/>
      <c r="AP383" s="56"/>
      <c r="AQ383" s="56"/>
      <c r="AR383" s="56"/>
      <c r="AS383" s="56"/>
      <c r="AT383" s="56"/>
      <c r="AU383" s="56"/>
      <c r="AV383" s="56"/>
      <c r="AW383" s="56"/>
      <c r="AX383" s="56"/>
      <c r="AY383" s="56"/>
      <c r="AZ383" s="56"/>
      <c r="BA383" s="56"/>
      <c r="BB383" s="56"/>
      <c r="BC383" s="56"/>
      <c r="BD383" s="56"/>
      <c r="BE383" s="56"/>
      <c r="BF383" s="56"/>
      <c r="BG383" s="56"/>
      <c r="BH383" s="56"/>
      <c r="BI383" s="56"/>
      <c r="BJ383" s="56"/>
      <c r="BK383" s="56"/>
      <c r="BL383" s="56"/>
      <c r="BM383" s="56"/>
      <c r="BN383" s="56"/>
    </row>
    <row r="384" spans="1:66" ht="11.25" customHeight="1">
      <c r="A384" s="222">
        <f>A380+$Q$13/1440</f>
        <v>0.83333333333333304</v>
      </c>
      <c r="B384" s="164"/>
      <c r="C384" s="204"/>
      <c r="D384" s="207"/>
      <c r="E384" s="177" t="s">
        <v>36</v>
      </c>
      <c r="F384" s="42" t="str">
        <f>IF(D384&lt;&gt;"", VLOOKUP(D384,'Base de Datos'!$A$2:$D1268,2,FALSE()),"")</f>
        <v/>
      </c>
      <c r="G384" s="204"/>
      <c r="H384" s="216"/>
      <c r="I384" s="177" t="s">
        <v>36</v>
      </c>
      <c r="J384" s="42" t="str">
        <f>IF(H384&lt;&gt;"", VLOOKUP(H384,'Base de Datos'!$A$2:$D1268,2,FALSE()),"")</f>
        <v/>
      </c>
      <c r="K384" s="204"/>
      <c r="L384" s="216"/>
      <c r="M384" s="177" t="s">
        <v>36</v>
      </c>
      <c r="N384" s="42" t="str">
        <f>IF(L384&lt;&gt;"", VLOOKUP(L384,'Base de Datos'!$A$2:$D1268,2,FALSE()),"")</f>
        <v/>
      </c>
      <c r="O384" s="165"/>
      <c r="P384" s="165"/>
      <c r="Q384" s="165"/>
      <c r="R384" s="166"/>
      <c r="S384" s="167"/>
      <c r="T384" s="45" t="s">
        <v>37</v>
      </c>
      <c r="U384" s="168"/>
      <c r="V384" s="169"/>
      <c r="W384" s="167"/>
      <c r="X384" s="45" t="s">
        <v>37</v>
      </c>
      <c r="Y384" s="168"/>
      <c r="Z384" s="169"/>
      <c r="AA384" s="167"/>
      <c r="AB384" s="45" t="s">
        <v>37</v>
      </c>
      <c r="AC384" s="168"/>
      <c r="AD384" s="56"/>
      <c r="AE384" s="232" t="s">
        <v>72</v>
      </c>
      <c r="AF384" s="230"/>
      <c r="AG384" s="90">
        <f t="array" aca="1" ref="AG384" ca="1">COUNTIFS(AP336:AP376, "💲", AY336:AY376, INDIRECT("AE" &amp; ROW())) + COUNTIFS(AP336:AP376, "📦", AY336:AY376, INDIRECT("AE" &amp; ROW())) + COUNTIFS(AP336:AP376, "✅", AY336:AY376, INDIRECT("AE" &amp; ROW()))</f>
        <v>0</v>
      </c>
      <c r="AH384" s="68">
        <f t="array" aca="1" ref="AH384" ca="1">COUNTIFS(AP336:AP376, "💲", AY336:AY376, INDIRECT("AE" &amp; ROW())) + COUNTIFS(AP336:AP376, "📦", AY336:AY376, INDIRECT("AE" &amp; ROW()))</f>
        <v>0</v>
      </c>
      <c r="AI384" s="139">
        <f t="array" aca="1" ref="AI384" ca="1">SUMIFS(AR336:AR376, AY336:AY376, INDIRECT("AE" &amp; ROW()), AP336:AP376, "💲") + SUMIFS(AR336:AR376, AY336:AY376, INDIRECT("AE" &amp; ROW()), AP336:AP376, "📦")</f>
        <v>0</v>
      </c>
      <c r="AJ384" s="139">
        <f t="array" aca="1" ref="AJ384" ca="1">(
    SUMIFS(AR336:AR376, AY336:AY376, INDIRECT("AE" &amp; ROW()), AP336:AP376, "💲") +
    SUMIFS(AR336:AR376, AY336:AY376, INDIRECT("AE" &amp; ROW()), AP336:AP376, "📦")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
        SUMIFS(AR336:AR376, AY336:AY376, INDIRECT("AE" &amp; ROW()), AP336:AP376, "💲", AS336:AS376, "Familiar") +
        SUMIFS(AR336:AR376, AY336:AY376, INDIRECT("AE" &amp; ROW()), AP336:AP376, "📦", AS336:AS376, "Familiar")
    ) / 2
)  -
(
    (
        SUMIFS(AR336:AR376, AY336:AY376, INDIRECT("AE" &amp; ROW()), AP336:AP376, "💲", AS336:AS376, "Exonerado ADH") +
        SUMIFS(AR336:AR376, AY336:AY376, INDIRECT("AE" &amp; ROW()), AP336:AP376, "📦", AS336:AS376, "Exonerado ADH")
    ) / 2
)  -
(
    (
        SUMIFS(AR336:AR376, AY336:AY376, INDIRECT("AE" &amp; ROW()), AP336:AP376, "💲", AS336:AS376, "Exonerado Doctor") +
        SUMIFS(AR336:AR376, AY336:AY376, INDIRECT("AE" &amp; ROW()), AP336:AP376, "📦", AS336:AS376, "Exonerado Doctor")
    ) / 2
)</f>
        <v>0</v>
      </c>
      <c r="AK384" s="139">
        <f t="array" aca="1" ref="AK384" ca="1">(
    SUMIFS(AR336:AR376, AY336:AY376, INDIRECT("AE" &amp; ROW()), AP336:AP376, "💲") +
    SUMIFS(AR336:AR376, AY336:AY376, INDIRECT("AE" &amp; ROW()), AP336:AP376, "📦")
) -
(
    SUMIFS(AR336:AR376, AY336:AY376, INDIRECT("AE" &amp; ROW()), AP336:AP376, "💲", AS336:AS376, "Familiar") +
    SUMIFS(AR336:AR376, AY336:AY376, INDIRECT("AE" &amp; ROW()), AP336:AP376, "📦", AS336:AS376, "Familiar")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SUMIFS(AR336:AR376, AY336:AY376, INDIRECT("AE" &amp; ROW()), AP336:AP376, "💲", AS336:AS376, "Exonerado ADH") +
    SUMIFS(AR336:AR376, AY336:AY376, INDIRECT("AE" &amp; ROW()), AP336:AP376, "📦", AS336:AS376, "Exonerado ADH")
) -
(
    (
        SUMIFS(AR336:AR376, AY336:AY376, INDIRECT("AE" &amp; ROW()), AP336:AP376, "💲", AS336:AS376, "Exonerado Doctor") +
        SUMIFS(AR336:AR376, AY336:AY376, INDIRECT("AE" &amp; ROW()), AP336:AP376, "📦", AS336:AS376, "Exonerado Doctor")
    ) / 2
) -
(
    (
        SUMIFS(AR336:AR376, AY336:AY376, INDIRECT("AE" &amp; ROW()), AP336:AP376, "💲", AS336:AS376, "") +
        SUMIFS(AR336:AR376, AY336:AY376, INDIRECT("AE" &amp; ROW()), AP336:AP376, "📦", AS336:AS376, "")
    ) / 2
)</f>
        <v>0</v>
      </c>
      <c r="AL384" s="140">
        <f t="array" aca="1" ref="AL384" ca="1">(
    SUMIFS(AR336:AR376, AY336:AY376, INDIRECT("AE" &amp; ROW()), AP336:AP376, "💲") +
    SUMIFS(AR336:AR376, AY336:AY376, INDIRECT("AE" &amp; ROW()), AP336:AP376, "📦")
) -
(
    (
        SUMIFS(AR336:AR376, AY336:AY376, INDIRECT("AE" &amp; ROW()), AP336:AP376, "💲", AS336:AS376, "Familiar") +
        SUMIFS(AR336:AR376, AY336:AY376, INDIRECT("AE" &amp; ROW()), AP336:AP376, "📦", AS336:AS376, "Familiar")
    ) / 2
) -
(
    (
        SUMIFS(AR336:AR376, AY336:AY376, INDIRECT("AE" &amp; ROW()), AP336:AP376, "💲", AS336:AS376, "Participante") +
        SUMIFS(AR336:AR376, AY336:AY376, INDIRECT("AE" &amp; ROW()), AP336:AP376, "📦", AS336:AS376, "Participante")
    ) / 2
) -
(
    (
        SUMIFS(AR336:AR376, AY336:AY376, INDIRECT("AE" &amp; ROW()), AP336:AP376, "💲", AS336:AS376, "Empleado") +
        SUMIFS(AR336:AR376, AY336:AY376, INDIRECT("AE" &amp; ROW()), AP336:AP376, "📦", AS336:AS376, "Empleado")
    ) / 2
) -
(
    (
        SUMIFS(AR336:AR376, AY336:AY376, INDIRECT("AE" &amp; ROW()), AP336:AP376, "💲", AS336:AS376, "Exonerado ADH") +
        SUMIFS(AR336:AR376, AY336:AY376, INDIRECT("AE" &amp; ROW()), AP336:AP376, "📦", AS336:AS376, "Exonerado ADH")
    ) / 2
) -
(
    SUMIFS(AR336:AR376, AY336:AY376, INDIRECT("AE" &amp; ROW()), AP336:AP376, "💲", AS336:AS376, "Exonerado Doctor") +
    SUMIFS(AR336:AR376, AY336:AY376, INDIRECT("AE" &amp; ROW()), AP336:AP376, "📦", AS336:AS376, "Exonerado Doctor")
) -
(
    (
        SUMIFS(AR336:AR376, AY336:AY376, INDIRECT("AE" &amp; ROW()), AP336:AP376, "💲", AS336:AS376, "") +
        SUMIFS(AR336:AR376, AY336:AY376, INDIRECT("AE" &amp; ROW()), AP336:AP376, "📦", AS336:AS376, "")
    ) / 2
)</f>
        <v>0</v>
      </c>
      <c r="AM384" s="56"/>
      <c r="AN384" s="56"/>
      <c r="AO384" s="56"/>
      <c r="AP384" s="56"/>
      <c r="AQ384" s="56"/>
      <c r="AR384" s="56"/>
      <c r="AS384" s="56"/>
      <c r="AT384" s="56"/>
      <c r="AU384" s="56"/>
      <c r="AV384" s="56"/>
      <c r="AW384" s="56"/>
      <c r="AX384" s="56"/>
      <c r="AY384" s="56"/>
      <c r="AZ384" s="56"/>
      <c r="BA384" s="56"/>
      <c r="BB384" s="56"/>
      <c r="BC384" s="56"/>
      <c r="BD384" s="56"/>
      <c r="BE384" s="56"/>
      <c r="BF384" s="56"/>
      <c r="BG384" s="56"/>
      <c r="BH384" s="56"/>
      <c r="BI384" s="56"/>
      <c r="BJ384" s="56"/>
      <c r="BK384" s="56"/>
      <c r="BL384" s="56"/>
      <c r="BM384" s="56"/>
      <c r="BN384" s="56"/>
    </row>
    <row r="385" spans="1:66" ht="11.25" customHeight="1">
      <c r="A385" s="220"/>
      <c r="B385" s="164"/>
      <c r="C385" s="205"/>
      <c r="D385" s="208"/>
      <c r="E385" s="178" t="s">
        <v>42</v>
      </c>
      <c r="F385" s="58" t="str">
        <f>IF(D384&lt;&gt;"", VLOOKUP(D384,'Base de Datos'!$A$2:$D1268,3,FALSE()),"")</f>
        <v/>
      </c>
      <c r="G385" s="205"/>
      <c r="H385" s="208"/>
      <c r="I385" s="178" t="s">
        <v>42</v>
      </c>
      <c r="J385" s="58" t="str">
        <f>IF(H384&lt;&gt;"", VLOOKUP(H384,'Base de Datos'!$A$2:$D1268,3,FALSE()),"")</f>
        <v/>
      </c>
      <c r="K385" s="205"/>
      <c r="L385" s="208"/>
      <c r="M385" s="178" t="s">
        <v>42</v>
      </c>
      <c r="N385" s="58" t="str">
        <f>IF(L384&lt;&gt;"", VLOOKUP(L384,'Base de Datos'!$A$2:$D1268,3,FALSE()),"")</f>
        <v/>
      </c>
      <c r="O385" s="165"/>
      <c r="P385" s="165"/>
      <c r="Q385" s="165"/>
      <c r="R385" s="166"/>
      <c r="S385" s="231"/>
      <c r="T385" s="230"/>
      <c r="U385" s="170"/>
      <c r="V385" s="169"/>
      <c r="W385" s="231"/>
      <c r="X385" s="230"/>
      <c r="Y385" s="170"/>
      <c r="Z385" s="169"/>
      <c r="AA385" s="231"/>
      <c r="AB385" s="230"/>
      <c r="AC385" s="170"/>
      <c r="AD385" s="56"/>
      <c r="AE385" s="232" t="s">
        <v>75</v>
      </c>
      <c r="AF385" s="230"/>
      <c r="AG385" s="90">
        <f t="array" aca="1" ref="AG385" ca="1">COUNTIFS(AP336:AP376, "💲", AY336:AY376, INDIRECT("AE" &amp; ROW())) + COUNTIFS(AP336:AP376, "📦", AY336:AY376, INDIRECT("AE" &amp; ROW())) + COUNTIFS(AP336:AP376, "✅", AY336:AY376, INDIRECT("AE" &amp; ROW()))</f>
        <v>0</v>
      </c>
      <c r="AH385" s="68">
        <f t="array" aca="1" ref="AH385" ca="1">COUNTIFS(AP336:AP376, "💲", AY336:AY376, INDIRECT("AE" &amp; ROW())) + COUNTIFS(AP336:AP376, "📦", AY336:AY376, INDIRECT("AE" &amp; ROW()))</f>
        <v>0</v>
      </c>
      <c r="AI385" s="139">
        <f t="array" aca="1" ref="AI385" ca="1">SUMIFS(AR336:AR376, AY336:AY376, INDIRECT("AE" &amp; ROW()), AP336:AP376, "💲") + SUMIFS(AR336:AR376, AY336:AY376, INDIRECT("AE" &amp; ROW()), AP336:AP376, "📦")</f>
        <v>0</v>
      </c>
      <c r="AJ385" s="139">
        <f t="array" aca="1" ref="AJ385" ca="1">(
    SUMIFS(AR336:AR376, AY336:AY376, INDIRECT("AE" &amp; ROW()), AP336:AP376, "💲") +
    SUMIFS(AR336:AR376, AY336:AY376, INDIRECT("AE" &amp; ROW()), AP336:AP376, "📦")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
        SUMIFS(AR336:AR376, AY336:AY376, INDIRECT("AE" &amp; ROW()), AP336:AP376, "💲", AS336:AS376, "Familiar") +
        SUMIFS(AR336:AR376, AY336:AY376, INDIRECT("AE" &amp; ROW()), AP336:AP376, "📦", AS336:AS376, "Familiar")
    ) / 2
)  -
(
    (
        SUMIFS(AR336:AR376, AY336:AY376, INDIRECT("AE" &amp; ROW()), AP336:AP376, "💲", AS336:AS376, "Exonerado ADH") +
        SUMIFS(AR336:AR376, AY336:AY376, INDIRECT("AE" &amp; ROW()), AP336:AP376, "📦", AS336:AS376, "Exonerado ADH")
    ) / 2
)  -
(
    (
        SUMIFS(AR336:AR376, AY336:AY376, INDIRECT("AE" &amp; ROW()), AP336:AP376, "💲", AS336:AS376, "Exonerado Doctor") +
        SUMIFS(AR336:AR376, AY336:AY376, INDIRECT("AE" &amp; ROW()), AP336:AP376, "📦", AS336:AS376, "Exonerado Doctor")
    ) / 2
)</f>
        <v>0</v>
      </c>
      <c r="AK385" s="139">
        <f t="array" aca="1" ref="AK385" ca="1">(
    SUMIFS(AR336:AR376, AY336:AY376, INDIRECT("AE" &amp; ROW()), AP336:AP376, "💲") +
    SUMIFS(AR336:AR376, AY336:AY376, INDIRECT("AE" &amp; ROW()), AP336:AP376, "📦")
) -
(
    SUMIFS(AR336:AR376, AY336:AY376, INDIRECT("AE" &amp; ROW()), AP336:AP376, "💲", AS336:AS376, "Familiar") +
    SUMIFS(AR336:AR376, AY336:AY376, INDIRECT("AE" &amp; ROW()), AP336:AP376, "📦", AS336:AS376, "Familiar")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SUMIFS(AR336:AR376, AY336:AY376, INDIRECT("AE" &amp; ROW()), AP336:AP376, "💲", AS336:AS376, "Exonerado ADH") +
    SUMIFS(AR336:AR376, AY336:AY376, INDIRECT("AE" &amp; ROW()), AP336:AP376, "📦", AS336:AS376, "Exonerado ADH")
) -
(
    (
        SUMIFS(AR336:AR376, AY336:AY376, INDIRECT("AE" &amp; ROW()), AP336:AP376, "💲", AS336:AS376, "Exonerado Doctor") +
        SUMIFS(AR336:AR376, AY336:AY376, INDIRECT("AE" &amp; ROW()), AP336:AP376, "📦", AS336:AS376, "Exonerado Doctor")
    ) / 2
) -
(
    (
        SUMIFS(AR336:AR376, AY336:AY376, INDIRECT("AE" &amp; ROW()), AP336:AP376, "💲", AS336:AS376, "") +
        SUMIFS(AR336:AR376, AY336:AY376, INDIRECT("AE" &amp; ROW()), AP336:AP376, "📦", AS336:AS376, "")
    ) / 2
)</f>
        <v>0</v>
      </c>
      <c r="AL385" s="140">
        <f t="array" aca="1" ref="AL385" ca="1">(
    SUMIFS(AR336:AR376, AY336:AY376, INDIRECT("AE" &amp; ROW()), AP336:AP376, "💲") +
    SUMIFS(AR336:AR376, AY336:AY376, INDIRECT("AE" &amp; ROW()), AP336:AP376, "📦")
) -
(
    (
        SUMIFS(AR336:AR376, AY336:AY376, INDIRECT("AE" &amp; ROW()), AP336:AP376, "💲", AS336:AS376, "Familiar") +
        SUMIFS(AR336:AR376, AY336:AY376, INDIRECT("AE" &amp; ROW()), AP336:AP376, "📦", AS336:AS376, "Familiar")
    ) / 2
) -
(
    (
        SUMIFS(AR336:AR376, AY336:AY376, INDIRECT("AE" &amp; ROW()), AP336:AP376, "💲", AS336:AS376, "Participante") +
        SUMIFS(AR336:AR376, AY336:AY376, INDIRECT("AE" &amp; ROW()), AP336:AP376, "📦", AS336:AS376, "Participante")
    ) / 2
) -
(
    (
        SUMIFS(AR336:AR376, AY336:AY376, INDIRECT("AE" &amp; ROW()), AP336:AP376, "💲", AS336:AS376, "Empleado") +
        SUMIFS(AR336:AR376, AY336:AY376, INDIRECT("AE" &amp; ROW()), AP336:AP376, "📦", AS336:AS376, "Empleado")
    ) / 2
) -
(
    (
        SUMIFS(AR336:AR376, AY336:AY376, INDIRECT("AE" &amp; ROW()), AP336:AP376, "💲", AS336:AS376, "Exonerado ADH") +
        SUMIFS(AR336:AR376, AY336:AY376, INDIRECT("AE" &amp; ROW()), AP336:AP376, "📦", AS336:AS376, "Exonerado ADH")
    ) / 2
) -
(
    SUMIFS(AR336:AR376, AY336:AY376, INDIRECT("AE" &amp; ROW()), AP336:AP376, "💲", AS336:AS376, "Exonerado Doctor") +
    SUMIFS(AR336:AR376, AY336:AY376, INDIRECT("AE" &amp; ROW()), AP336:AP376, "📦", AS336:AS376, "Exonerado Doctor")
) -
(
    (
        SUMIFS(AR336:AR376, AY336:AY376, INDIRECT("AE" &amp; ROW()), AP336:AP376, "💲", AS336:AS376, "") +
        SUMIFS(AR336:AR376, AY336:AY376, INDIRECT("AE" &amp; ROW()), AP336:AP376, "📦", AS336:AS376, "")
    ) / 2
)</f>
        <v>0</v>
      </c>
      <c r="AM385" s="56"/>
      <c r="AN385" s="56"/>
      <c r="AO385" s="56"/>
      <c r="AP385" s="56"/>
      <c r="AQ385" s="56"/>
      <c r="AR385" s="56"/>
      <c r="AS385" s="56"/>
      <c r="AT385" s="56"/>
      <c r="AU385" s="56"/>
      <c r="AV385" s="56"/>
      <c r="AW385" s="56"/>
      <c r="AX385" s="56"/>
      <c r="AY385" s="56"/>
      <c r="AZ385" s="56"/>
      <c r="BA385" s="56"/>
      <c r="BB385" s="56"/>
      <c r="BC385" s="56"/>
      <c r="BD385" s="56"/>
      <c r="BE385" s="56"/>
      <c r="BF385" s="56"/>
      <c r="BG385" s="56"/>
      <c r="BH385" s="56"/>
      <c r="BI385" s="56"/>
      <c r="BJ385" s="56"/>
      <c r="BK385" s="56"/>
      <c r="BL385" s="56"/>
      <c r="BM385" s="56"/>
      <c r="BN385" s="56"/>
    </row>
    <row r="386" spans="1:66" ht="11.25" customHeight="1">
      <c r="A386" s="220"/>
      <c r="B386" s="164"/>
      <c r="C386" s="205"/>
      <c r="D386" s="208"/>
      <c r="E386" s="178" t="s">
        <v>44</v>
      </c>
      <c r="F386" s="58" t="str">
        <f>IF(D384&lt;&gt;"", VLOOKUP(D384,'Base de Datos'!$A$2:$D1268,4,FALSE()),"")</f>
        <v/>
      </c>
      <c r="G386" s="205"/>
      <c r="H386" s="208"/>
      <c r="I386" s="178" t="s">
        <v>44</v>
      </c>
      <c r="J386" s="58" t="str">
        <f>IF(H384&lt;&gt;"", VLOOKUP(H384,'Base de Datos'!$A$2:$D1268,4,FALSE()),"")</f>
        <v/>
      </c>
      <c r="K386" s="205"/>
      <c r="L386" s="208"/>
      <c r="M386" s="178" t="s">
        <v>44</v>
      </c>
      <c r="N386" s="58" t="str">
        <f>IF(L384&lt;&gt;"", VLOOKUP(L384,'Base de Datos'!$A$2:$D1268,4,FALSE()),"")</f>
        <v/>
      </c>
      <c r="O386" s="165"/>
      <c r="P386" s="165"/>
      <c r="Q386" s="165"/>
      <c r="R386" s="166"/>
      <c r="S386" s="231"/>
      <c r="T386" s="230"/>
      <c r="U386" s="170"/>
      <c r="V386" s="169"/>
      <c r="W386" s="231"/>
      <c r="X386" s="230"/>
      <c r="Y386" s="170"/>
      <c r="Z386" s="169"/>
      <c r="AA386" s="231"/>
      <c r="AB386" s="230"/>
      <c r="AC386" s="170"/>
      <c r="AD386" s="56"/>
      <c r="AE386" s="232" t="s">
        <v>77</v>
      </c>
      <c r="AF386" s="230"/>
      <c r="AG386" s="90">
        <f t="array" aca="1" ref="AG386" ca="1">COUNTIFS(AP336:AP376, "💲", AY336:AY376, INDIRECT("AE" &amp; ROW())) + COUNTIFS(AP336:AP376, "📦", AY336:AY376, INDIRECT("AE" &amp; ROW())) + COUNTIFS(AP336:AP376, "✅", AY336:AY376, INDIRECT("AE" &amp; ROW()))</f>
        <v>0</v>
      </c>
      <c r="AH386" s="68">
        <f t="array" aca="1" ref="AH386" ca="1">COUNTIFS(AP336:AP376, "💲", AY336:AY376, INDIRECT("AE" &amp; ROW())) + COUNTIFS(AP336:AP376, "📦", AY336:AY376, INDIRECT("AE" &amp; ROW()))</f>
        <v>0</v>
      </c>
      <c r="AI386" s="139">
        <f t="array" aca="1" ref="AI386" ca="1">SUMIFS(AR336:AR376, AY336:AY376, INDIRECT("AE" &amp; ROW()), AP336:AP376, "💲") + SUMIFS(AR336:AR376, AY336:AY376, INDIRECT("AE" &amp; ROW()), AP336:AP376, "📦")</f>
        <v>0</v>
      </c>
      <c r="AJ386" s="139">
        <f t="array" aca="1" ref="AJ386" ca="1">(
    SUMIFS(AR336:AR376, AY336:AY376, INDIRECT("AE" &amp; ROW()), AP336:AP376, "💲") +
    SUMIFS(AR336:AR376, AY336:AY376, INDIRECT("AE" &amp; ROW()), AP336:AP376, "📦")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
        SUMIFS(AR336:AR376, AY336:AY376, INDIRECT("AE" &amp; ROW()), AP336:AP376, "💲", AS336:AS376, "Familiar") +
        SUMIFS(AR336:AR376, AY336:AY376, INDIRECT("AE" &amp; ROW()), AP336:AP376, "📦", AS336:AS376, "Familiar")
    ) / 2
)  -
(
    (
        SUMIFS(AR336:AR376, AY336:AY376, INDIRECT("AE" &amp; ROW()), AP336:AP376, "💲", AS336:AS376, "Exonerado ADH") +
        SUMIFS(AR336:AR376, AY336:AY376, INDIRECT("AE" &amp; ROW()), AP336:AP376, "📦", AS336:AS376, "Exonerado ADH")
    ) / 2
)  -
(
    (
        SUMIFS(AR336:AR376, AY336:AY376, INDIRECT("AE" &amp; ROW()), AP336:AP376, "💲", AS336:AS376, "Exonerado Doctor") +
        SUMIFS(AR336:AR376, AY336:AY376, INDIRECT("AE" &amp; ROW()), AP336:AP376, "📦", AS336:AS376, "Exonerado Doctor")
    ) / 2
)</f>
        <v>0</v>
      </c>
      <c r="AK386" s="139">
        <f t="array" aca="1" ref="AK386" ca="1">(
    SUMIFS(AR336:AR376, AY336:AY376, INDIRECT("AE" &amp; ROW()), AP336:AP376, "💲") +
    SUMIFS(AR336:AR376, AY336:AY376, INDIRECT("AE" &amp; ROW()), AP336:AP376, "📦")
) -
(
    SUMIFS(AR336:AR376, AY336:AY376, INDIRECT("AE" &amp; ROW()), AP336:AP376, "💲", AS336:AS376, "Familiar") +
    SUMIFS(AR336:AR376, AY336:AY376, INDIRECT("AE" &amp; ROW()), AP336:AP376, "📦", AS336:AS376, "Familiar")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SUMIFS(AR336:AR376, AY336:AY376, INDIRECT("AE" &amp; ROW()), AP336:AP376, "💲", AS336:AS376, "Exonerado ADH") +
    SUMIFS(AR336:AR376, AY336:AY376, INDIRECT("AE" &amp; ROW()), AP336:AP376, "📦", AS336:AS376, "Exonerado ADH")
) -
(
    (
        SUMIFS(AR336:AR376, AY336:AY376, INDIRECT("AE" &amp; ROW()), AP336:AP376, "💲", AS336:AS376, "Exonerado Doctor") +
        SUMIFS(AR336:AR376, AY336:AY376, INDIRECT("AE" &amp; ROW()), AP336:AP376, "📦", AS336:AS376, "Exonerado Doctor")
    ) / 2
) -
(
    (
        SUMIFS(AR336:AR376, AY336:AY376, INDIRECT("AE" &amp; ROW()), AP336:AP376, "💲", AS336:AS376, "") +
        SUMIFS(AR336:AR376, AY336:AY376, INDIRECT("AE" &amp; ROW()), AP336:AP376, "📦", AS336:AS376, "")
    ) / 2
)</f>
        <v>0</v>
      </c>
      <c r="AL386" s="140">
        <f t="array" aca="1" ref="AL386" ca="1">(
    SUMIFS(AR336:AR376, AY336:AY376, INDIRECT("AE" &amp; ROW()), AP336:AP376, "💲") +
    SUMIFS(AR336:AR376, AY336:AY376, INDIRECT("AE" &amp; ROW()), AP336:AP376, "📦")
) -
(
    (
        SUMIFS(AR336:AR376, AY336:AY376, INDIRECT("AE" &amp; ROW()), AP336:AP376, "💲", AS336:AS376, "Familiar") +
        SUMIFS(AR336:AR376, AY336:AY376, INDIRECT("AE" &amp; ROW()), AP336:AP376, "📦", AS336:AS376, "Familiar")
    ) / 2
) -
(
    (
        SUMIFS(AR336:AR376, AY336:AY376, INDIRECT("AE" &amp; ROW()), AP336:AP376, "💲", AS336:AS376, "Participante") +
        SUMIFS(AR336:AR376, AY336:AY376, INDIRECT("AE" &amp; ROW()), AP336:AP376, "📦", AS336:AS376, "Participante")
    ) / 2
) -
(
    (
        SUMIFS(AR336:AR376, AY336:AY376, INDIRECT("AE" &amp; ROW()), AP336:AP376, "💲", AS336:AS376, "Empleado") +
        SUMIFS(AR336:AR376, AY336:AY376, INDIRECT("AE" &amp; ROW()), AP336:AP376, "📦", AS336:AS376, "Empleado")
    ) / 2
) -
(
    (
        SUMIFS(AR336:AR376, AY336:AY376, INDIRECT("AE" &amp; ROW()), AP336:AP376, "💲", AS336:AS376, "Exonerado ADH") +
        SUMIFS(AR336:AR376, AY336:AY376, INDIRECT("AE" &amp; ROW()), AP336:AP376, "📦", AS336:AS376, "Exonerado ADH")
    ) / 2
) -
(
    SUMIFS(AR336:AR376, AY336:AY376, INDIRECT("AE" &amp; ROW()), AP336:AP376, "💲", AS336:AS376, "Exonerado Doctor") +
    SUMIFS(AR336:AR376, AY336:AY376, INDIRECT("AE" &amp; ROW()), AP336:AP376, "📦", AS336:AS376, "Exonerado Doctor")
) -
(
    (
        SUMIFS(AR336:AR376, AY336:AY376, INDIRECT("AE" &amp; ROW()), AP336:AP376, "💲", AS336:AS376, "") +
        SUMIFS(AR336:AR376, AY336:AY376, INDIRECT("AE" &amp; ROW()), AP336:AP376, "📦", AS336:AS376, "")
    ) / 2
)</f>
        <v>0</v>
      </c>
      <c r="AM386" s="56"/>
      <c r="AN386" s="56"/>
      <c r="AO386" s="56"/>
      <c r="AP386" s="56"/>
      <c r="AQ386" s="56"/>
      <c r="AR386" s="56"/>
      <c r="AS386" s="56"/>
      <c r="AT386" s="56"/>
      <c r="AU386" s="56"/>
      <c r="AV386" s="56"/>
      <c r="AW386" s="56"/>
      <c r="AX386" s="56"/>
      <c r="AY386" s="56"/>
      <c r="AZ386" s="56"/>
      <c r="BA386" s="56"/>
      <c r="BB386" s="56"/>
      <c r="BC386" s="56"/>
      <c r="BD386" s="56"/>
      <c r="BE386" s="56"/>
      <c r="BF386" s="56"/>
      <c r="BG386" s="56"/>
      <c r="BH386" s="56"/>
      <c r="BI386" s="56"/>
      <c r="BJ386" s="56"/>
      <c r="BK386" s="56"/>
      <c r="BL386" s="56"/>
      <c r="BM386" s="56"/>
      <c r="BN386" s="56"/>
    </row>
    <row r="387" spans="1:66" ht="11.25" customHeight="1">
      <c r="A387" s="221"/>
      <c r="B387" s="164"/>
      <c r="C387" s="206"/>
      <c r="D387" s="209"/>
      <c r="E387" s="179" t="s">
        <v>46</v>
      </c>
      <c r="F387" s="183"/>
      <c r="G387" s="206"/>
      <c r="H387" s="209"/>
      <c r="I387" s="179" t="s">
        <v>46</v>
      </c>
      <c r="J387" s="183"/>
      <c r="K387" s="206"/>
      <c r="L387" s="209"/>
      <c r="M387" s="179" t="s">
        <v>46</v>
      </c>
      <c r="N387" s="183"/>
      <c r="O387" s="165"/>
      <c r="P387" s="165"/>
      <c r="Q387" s="165"/>
      <c r="R387" s="166"/>
      <c r="S387" s="227" t="str">
        <f>IF(OR(S384="Empleado",S384="Familiar"),"Nombre del Empleado","N° Factura")</f>
        <v>N° Factura</v>
      </c>
      <c r="T387" s="228"/>
      <c r="U387" s="89"/>
      <c r="V387" s="169"/>
      <c r="W387" s="227" t="str">
        <f>IF(OR(W384="Empleado",W384="Familiar"),"Nombre del Empleado","N° Factura")</f>
        <v>N° Factura</v>
      </c>
      <c r="X387" s="228"/>
      <c r="Y387" s="89"/>
      <c r="Z387" s="169"/>
      <c r="AA387" s="227" t="str">
        <f>IF(OR(AA384="Empleado",AA384="Familiar"),"Nombre del Empleado","N° Factura")</f>
        <v>N° Factura</v>
      </c>
      <c r="AB387" s="228"/>
      <c r="AC387" s="89"/>
      <c r="AD387" s="56"/>
      <c r="AE387" s="233" t="s">
        <v>80</v>
      </c>
      <c r="AF387" s="228"/>
      <c r="AG387" s="143">
        <f t="array" aca="1" ref="AG387" ca="1">COUNTIFS(AP336:AP376, "💲", AY336:AY376, INDIRECT("AE" &amp; ROW())) + COUNTIFS(AP336:AP376, "📦", AY336:AY376, INDIRECT("AE" &amp; ROW())) + COUNTIFS(AP336:AP376, "✅", AY336:AY376, INDIRECT("AE" &amp; ROW()))</f>
        <v>0</v>
      </c>
      <c r="AH387" s="144">
        <f t="array" aca="1" ref="AH387" ca="1">COUNTIFS(AP336:AP376, "💲", AY336:AY376, INDIRECT("AE" &amp; ROW())) + COUNTIFS(AP336:AP376, "📦", AY336:AY376, INDIRECT("AE" &amp; ROW()))</f>
        <v>0</v>
      </c>
      <c r="AI387" s="145">
        <f t="array" aca="1" ref="AI387" ca="1">SUMIFS(AR336:AR376, AY336:AY376, INDIRECT("AE" &amp; ROW()), AP336:AP376, "💲") + SUMIFS(AR336:AR376, AY336:AY376, INDIRECT("AE" &amp; ROW()), AP336:AP376, "📦")</f>
        <v>0</v>
      </c>
      <c r="AJ387" s="145">
        <f t="array" aca="1" ref="AJ387" ca="1">(
    SUMIFS(AR336:AR376, AY336:AY376, INDIRECT("AE" &amp; ROW()), AP336:AP376, "💲") +
    SUMIFS(AR336:AR376, AY336:AY376, INDIRECT("AE" &amp; ROW()), AP336:AP376, "📦")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
        SUMIFS(AR336:AR376, AY336:AY376, INDIRECT("AE" &amp; ROW()), AP336:AP376, "💲", AS336:AS376, "Familiar") +
        SUMIFS(AR336:AR376, AY336:AY376, INDIRECT("AE" &amp; ROW()), AP336:AP376, "📦", AS336:AS376, "Familiar")
    ) / 2
)  -
(
    (
        SUMIFS(AR336:AR376, AY336:AY376, INDIRECT("AE" &amp; ROW()), AP336:AP376, "💲", AS336:AS376, "Exonerado ADH") +
        SUMIFS(AR336:AR376, AY336:AY376, INDIRECT("AE" &amp; ROW()), AP336:AP376, "📦", AS336:AS376, "Exonerado ADH")
    ) / 2
)  -
(
    (
        SUMIFS(AR336:AR376, AY336:AY376, INDIRECT("AE" &amp; ROW()), AP336:AP376, "💲", AS336:AS376, "Exonerado Doctor") +
        SUMIFS(AR336:AR376, AY336:AY376, INDIRECT("AE" &amp; ROW()), AP336:AP376, "📦", AS336:AS376, "Exonerado Doctor")
    ) / 2
)</f>
        <v>0</v>
      </c>
      <c r="AK387" s="145">
        <f t="array" aca="1" ref="AK387" ca="1">(
    SUMIFS(AR336:AR376, AY336:AY376, INDIRECT("AE" &amp; ROW()), AP336:AP376, "💲") +
    SUMIFS(AR336:AR376, AY336:AY376, INDIRECT("AE" &amp; ROW()), AP336:AP376, "📦")
) -
(
    SUMIFS(AR336:AR376, AY336:AY376, INDIRECT("AE" &amp; ROW()), AP336:AP376, "💲", AS336:AS376, "Familiar") +
    SUMIFS(AR336:AR376, AY336:AY376, INDIRECT("AE" &amp; ROW()), AP336:AP376, "📦", AS336:AS376, "Familiar")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SUMIFS(AR336:AR376, AY336:AY376, INDIRECT("AE" &amp; ROW()), AP336:AP376, "💲", AS336:AS376, "Exonerado ADH") +
    SUMIFS(AR336:AR376, AY336:AY376, INDIRECT("AE" &amp; ROW()), AP336:AP376, "📦", AS336:AS376, "Exonerado ADH")
) -
(
    (
        SUMIFS(AR336:AR376, AY336:AY376, INDIRECT("AE" &amp; ROW()), AP336:AP376, "💲", AS336:AS376, "Exonerado Doctor") +
        SUMIFS(AR336:AR376, AY336:AY376, INDIRECT("AE" &amp; ROW()), AP336:AP376, "📦", AS336:AS376, "Exonerado Doctor")
    ) / 2
) -
(
    (
        SUMIFS(AR336:AR376, AY336:AY376, INDIRECT("AE" &amp; ROW()), AP336:AP376, "💲", AS336:AS376, "") +
        SUMIFS(AR336:AR376, AY336:AY376, INDIRECT("AE" &amp; ROW()), AP336:AP376, "📦", AS336:AS376, "")
    ) / 2
)</f>
        <v>0</v>
      </c>
      <c r="AL387" s="146">
        <f t="array" aca="1" ref="AL387" ca="1">(
    SUMIFS(AR336:AR376, AY336:AY376, INDIRECT("AE" &amp; ROW()), AP336:AP376, "💲") +
    SUMIFS(AR336:AR376, AY336:AY376, INDIRECT("AE" &amp; ROW()), AP336:AP376, "📦")
) -
(
    (
        SUMIFS(AR336:AR376, AY336:AY376, INDIRECT("AE" &amp; ROW()), AP336:AP376, "💲", AS336:AS376, "Familiar") +
        SUMIFS(AR336:AR376, AY336:AY376, INDIRECT("AE" &amp; ROW()), AP336:AP376, "📦", AS336:AS376, "Familiar")
    ) / 2
) -
(
    (
        SUMIFS(AR336:AR376, AY336:AY376, INDIRECT("AE" &amp; ROW()), AP336:AP376, "💲", AS336:AS376, "Participante") +
        SUMIFS(AR336:AR376, AY336:AY376, INDIRECT("AE" &amp; ROW()), AP336:AP376, "📦", AS336:AS376, "Participante")
    ) / 2
) -
(
    (
        SUMIFS(AR336:AR376, AY336:AY376, INDIRECT("AE" &amp; ROW()), AP336:AP376, "💲", AS336:AS376, "Empleado") +
        SUMIFS(AR336:AR376, AY336:AY376, INDIRECT("AE" &amp; ROW()), AP336:AP376, "📦", AS336:AS376, "Empleado")
    ) / 2
) -
(
    (
        SUMIFS(AR336:AR376, AY336:AY376, INDIRECT("AE" &amp; ROW()), AP336:AP376, "💲", AS336:AS376, "Exonerado ADH") +
        SUMIFS(AR336:AR376, AY336:AY376, INDIRECT("AE" &amp; ROW()), AP336:AP376, "📦", AS336:AS376, "Exonerado ADH")
    ) / 2
) -
(
    SUMIFS(AR336:AR376, AY336:AY376, INDIRECT("AE" &amp; ROW()), AP336:AP376, "💲", AS336:AS376, "Exonerado Doctor") +
    SUMIFS(AR336:AR376, AY336:AY376, INDIRECT("AE" &amp; ROW()), AP336:AP376, "📦", AS336:AS376, "Exonerado Doctor")
) -
(
    (
        SUMIFS(AR336:AR376, AY336:AY376, INDIRECT("AE" &amp; ROW()), AP336:AP376, "💲", AS336:AS376, "") +
        SUMIFS(AR336:AR376, AY336:AY376, INDIRECT("AE" &amp; ROW()), AP336:AP376, "📦", AS336:AS376, "")
    ) / 2
)</f>
        <v>0</v>
      </c>
      <c r="AM387" s="56"/>
      <c r="AN387" s="56"/>
      <c r="AO387" s="56"/>
      <c r="AP387" s="56"/>
      <c r="AQ387" s="56"/>
      <c r="AR387" s="56"/>
      <c r="AS387" s="56"/>
      <c r="AT387" s="56"/>
      <c r="AU387" s="56"/>
      <c r="AV387" s="56"/>
      <c r="AW387" s="56"/>
      <c r="AX387" s="56"/>
      <c r="AY387" s="56"/>
      <c r="AZ387" s="56"/>
      <c r="BA387" s="56"/>
      <c r="BB387" s="56"/>
      <c r="BC387" s="56"/>
      <c r="BD387" s="56"/>
      <c r="BE387" s="56"/>
      <c r="BF387" s="56"/>
      <c r="BG387" s="56"/>
      <c r="BH387" s="56"/>
      <c r="BI387" s="56"/>
      <c r="BJ387" s="56"/>
      <c r="BK387" s="56"/>
      <c r="BL387" s="56"/>
      <c r="BM387" s="56"/>
      <c r="BN387" s="56"/>
    </row>
    <row r="388" spans="1:66" ht="11.25" customHeight="1">
      <c r="A388" s="3"/>
      <c r="B388" s="3"/>
      <c r="C388" s="3"/>
      <c r="D388" s="3"/>
      <c r="E388" s="3"/>
      <c r="F388" s="3"/>
      <c r="G388" s="3"/>
      <c r="H388" s="3"/>
      <c r="I388" s="3"/>
      <c r="J388" s="3"/>
      <c r="K388" s="3"/>
      <c r="L388" s="3"/>
      <c r="M388" s="3"/>
      <c r="N388" s="3"/>
      <c r="O388" s="1"/>
      <c r="P388" s="3"/>
      <c r="Q388" s="3"/>
      <c r="R388" s="15"/>
      <c r="S388" s="16"/>
      <c r="T388" s="16"/>
      <c r="U388" s="173"/>
      <c r="V388" s="6"/>
      <c r="W388" s="16"/>
      <c r="X388" s="16"/>
      <c r="Y388" s="173"/>
      <c r="Z388" s="48"/>
      <c r="AA388" s="173"/>
      <c r="AB388" s="173"/>
      <c r="AC388" s="173"/>
      <c r="AD388" s="174"/>
      <c r="AI388" s="148">
        <f t="shared" ref="AI388:AL388" ca="1" si="265">SUM(AI373:AI386)</f>
        <v>110</v>
      </c>
      <c r="AJ388" s="148">
        <f t="shared" ca="1" si="265"/>
        <v>85</v>
      </c>
      <c r="AK388" s="148">
        <f t="shared" ca="1" si="265"/>
        <v>60</v>
      </c>
      <c r="AL388" s="148">
        <f t="shared" ca="1" si="265"/>
        <v>85</v>
      </c>
      <c r="AM388" s="174"/>
      <c r="AN388" s="174"/>
      <c r="AO388" s="174"/>
      <c r="AP388" s="174"/>
      <c r="AQ388" s="174"/>
      <c r="AR388" s="174"/>
      <c r="AS388" s="174"/>
      <c r="AT388" s="174"/>
      <c r="AU388" s="174"/>
      <c r="AV388" s="174"/>
      <c r="AW388" s="174"/>
      <c r="AX388" s="174"/>
      <c r="AY388" s="174"/>
      <c r="AZ388" s="174"/>
      <c r="BA388" s="174"/>
      <c r="BB388" s="174"/>
      <c r="BC388" s="174"/>
      <c r="BD388" s="174"/>
      <c r="BE388" s="122"/>
      <c r="BF388" s="122"/>
      <c r="BG388" s="122"/>
      <c r="BH388" s="122"/>
      <c r="BI388" s="122"/>
      <c r="BJ388" s="174"/>
      <c r="BK388" s="174"/>
      <c r="BL388" s="174"/>
      <c r="BM388" s="174"/>
      <c r="BN388" s="174"/>
    </row>
    <row r="389" spans="1:66" ht="15" customHeight="1">
      <c r="A389" s="210">
        <f>IF(WEEKDAY(A334)=6, WORKDAY(A334+1, 1), A334+1)</f>
        <v>46307</v>
      </c>
      <c r="B389" s="211"/>
      <c r="C389" s="211"/>
      <c r="D389" s="211"/>
      <c r="E389" s="211"/>
      <c r="F389" s="211"/>
      <c r="G389" s="211"/>
      <c r="H389" s="211"/>
      <c r="I389" s="211"/>
      <c r="J389" s="211"/>
      <c r="K389" s="211"/>
      <c r="L389" s="211"/>
      <c r="M389" s="211"/>
      <c r="N389" s="212"/>
      <c r="O389" s="1"/>
      <c r="P389" s="1"/>
      <c r="Q389" s="1"/>
      <c r="R389" s="15"/>
      <c r="S389" s="22"/>
      <c r="T389" s="22"/>
      <c r="U389" s="241"/>
      <c r="V389" s="242"/>
      <c r="W389" s="242"/>
      <c r="X389" s="242"/>
      <c r="Y389" s="242"/>
      <c r="Z389" s="23"/>
      <c r="AA389" s="23"/>
      <c r="AB389" s="23"/>
      <c r="AC389" s="23"/>
      <c r="AD389" s="24"/>
      <c r="AE389" s="181"/>
      <c r="AF389" s="181"/>
      <c r="AG389" s="181"/>
      <c r="AH389" s="181"/>
      <c r="AI389" s="181"/>
      <c r="AJ389" s="181"/>
      <c r="AK389" s="181"/>
      <c r="AL389" s="181"/>
      <c r="AM389" s="24"/>
      <c r="AN389" s="24"/>
      <c r="AO389" s="24"/>
      <c r="AP389" s="24"/>
      <c r="AQ389" s="24"/>
      <c r="AR389" s="24"/>
      <c r="AS389" s="24"/>
      <c r="AT389" s="24"/>
      <c r="AU389" s="24"/>
      <c r="AV389" s="24"/>
      <c r="AW389" s="24"/>
      <c r="AX389" s="24"/>
      <c r="AY389" s="24"/>
      <c r="AZ389" s="24"/>
      <c r="BA389" s="24"/>
      <c r="BB389" s="24"/>
      <c r="BC389" s="24"/>
      <c r="BD389" s="24"/>
      <c r="BE389" s="24"/>
      <c r="BF389" s="24"/>
      <c r="BG389" s="24"/>
      <c r="BH389" s="24"/>
      <c r="BI389" s="24"/>
      <c r="BJ389" s="24"/>
      <c r="BK389" s="24"/>
      <c r="BL389" s="24"/>
      <c r="BM389" s="24"/>
      <c r="BN389" s="24"/>
    </row>
    <row r="390" spans="1:66" ht="15" customHeight="1">
      <c r="A390" s="25" t="s">
        <v>15</v>
      </c>
      <c r="B390" s="25" t="s">
        <v>16</v>
      </c>
      <c r="C390" s="213" t="s">
        <v>17</v>
      </c>
      <c r="D390" s="214"/>
      <c r="E390" s="214"/>
      <c r="F390" s="215"/>
      <c r="G390" s="213" t="s">
        <v>18</v>
      </c>
      <c r="H390" s="214"/>
      <c r="I390" s="214"/>
      <c r="J390" s="215"/>
      <c r="K390" s="213" t="s">
        <v>19</v>
      </c>
      <c r="L390" s="214"/>
      <c r="M390" s="214"/>
      <c r="N390" s="215"/>
      <c r="O390" s="1"/>
      <c r="P390" s="1"/>
      <c r="Q390" s="1"/>
      <c r="R390" s="26"/>
      <c r="S390" s="234" t="s">
        <v>17</v>
      </c>
      <c r="T390" s="214"/>
      <c r="U390" s="215"/>
      <c r="V390" s="27"/>
      <c r="W390" s="234" t="s">
        <v>18</v>
      </c>
      <c r="X390" s="214"/>
      <c r="Y390" s="215"/>
      <c r="Z390" s="28"/>
      <c r="AA390" s="234" t="s">
        <v>19</v>
      </c>
      <c r="AB390" s="214"/>
      <c r="AC390" s="215"/>
      <c r="AD390" s="29"/>
      <c r="AE390" s="181"/>
      <c r="AF390" s="181"/>
      <c r="AG390" s="181"/>
      <c r="AH390" s="181"/>
      <c r="AI390" s="181"/>
      <c r="AJ390" s="181"/>
      <c r="AK390" s="181"/>
      <c r="AL390" s="181"/>
      <c r="AM390" s="29"/>
      <c r="AN390" s="34" t="s">
        <v>2</v>
      </c>
      <c r="AO390" s="34" t="s">
        <v>3</v>
      </c>
      <c r="AP390" s="34" t="s">
        <v>4</v>
      </c>
      <c r="AQ390" s="34" t="s">
        <v>5</v>
      </c>
      <c r="AR390" s="34" t="s">
        <v>6</v>
      </c>
      <c r="AS390" s="34" t="s">
        <v>7</v>
      </c>
      <c r="AT390" s="34" t="s">
        <v>27</v>
      </c>
      <c r="AU390" s="34" t="s">
        <v>28</v>
      </c>
      <c r="AV390" s="34" t="s">
        <v>29</v>
      </c>
      <c r="AW390" s="34" t="s">
        <v>30</v>
      </c>
      <c r="AX390" s="34" t="s">
        <v>12</v>
      </c>
      <c r="AY390" s="34" t="s">
        <v>20</v>
      </c>
      <c r="AZ390" s="35"/>
      <c r="BA390" s="35"/>
      <c r="BB390" s="35"/>
      <c r="BC390" s="35"/>
      <c r="BD390" s="35"/>
      <c r="BE390" s="35"/>
      <c r="BF390" s="35"/>
      <c r="BG390" s="35"/>
      <c r="BH390" s="35"/>
      <c r="BI390" s="35"/>
      <c r="BJ390" s="35"/>
      <c r="BK390" s="35"/>
      <c r="BL390" s="35"/>
      <c r="BM390" s="35"/>
      <c r="BN390" s="35"/>
    </row>
    <row r="391" spans="1:66" ht="11.25" customHeight="1">
      <c r="A391" s="219">
        <f>Q397</f>
        <v>0.33333333333333331</v>
      </c>
      <c r="B391" s="38"/>
      <c r="C391" s="204"/>
      <c r="D391" s="207"/>
      <c r="E391" s="40" t="s">
        <v>36</v>
      </c>
      <c r="F391" s="42" t="str">
        <f>IF(D391&lt;&gt;"", VLOOKUP(D391,'Base de Datos'!$A$2:$D1268,2,FALSE()),"")</f>
        <v/>
      </c>
      <c r="G391" s="204"/>
      <c r="H391" s="216"/>
      <c r="I391" s="40" t="s">
        <v>36</v>
      </c>
      <c r="J391" s="42" t="str">
        <f>IF(H391&lt;&gt;"", VLOOKUP(H391,'Base de Datos'!$A$2:$D1268,2,FALSE()),"")</f>
        <v/>
      </c>
      <c r="K391" s="204"/>
      <c r="L391" s="216"/>
      <c r="M391" s="40" t="s">
        <v>36</v>
      </c>
      <c r="N391" s="42" t="str">
        <f>IF(L391&lt;&gt;"", VLOOKUP(L391,'Base de Datos'!$A$2:$D1268,2,FALSE()),"")</f>
        <v/>
      </c>
      <c r="O391" s="43"/>
      <c r="P391" s="1"/>
      <c r="Q391" s="44"/>
      <c r="R391" s="15"/>
      <c r="S391" s="45"/>
      <c r="T391" s="45" t="s">
        <v>37</v>
      </c>
      <c r="U391" s="46"/>
      <c r="V391" s="47"/>
      <c r="W391" s="45"/>
      <c r="X391" s="45" t="s">
        <v>37</v>
      </c>
      <c r="Y391" s="46"/>
      <c r="Z391" s="47"/>
      <c r="AA391" s="45"/>
      <c r="AB391" s="45" t="s">
        <v>37</v>
      </c>
      <c r="AC391" s="46"/>
      <c r="AD391" s="48"/>
      <c r="AE391" s="181"/>
      <c r="AF391" s="181"/>
      <c r="AG391" s="181"/>
      <c r="AH391" s="181"/>
      <c r="AI391" s="181"/>
      <c r="AJ391" s="181"/>
      <c r="AK391" s="181"/>
      <c r="AL391" s="181"/>
      <c r="AM391" s="48"/>
      <c r="AN391" s="53">
        <f>A389</f>
        <v>46307</v>
      </c>
      <c r="AO391" s="54" t="str">
        <f>C390</f>
        <v>Consultorio N° 1</v>
      </c>
      <c r="AP391" s="55">
        <f t="shared" ref="AP391:AQ391" si="266">C391</f>
        <v>0</v>
      </c>
      <c r="AQ391" s="55">
        <f t="shared" si="266"/>
        <v>0</v>
      </c>
      <c r="AR391" s="55">
        <f>U391</f>
        <v>0</v>
      </c>
      <c r="AS391" s="55">
        <f>S391</f>
        <v>0</v>
      </c>
      <c r="AT391" s="55">
        <f>S392</f>
        <v>0</v>
      </c>
      <c r="AU391" s="55">
        <f>U392</f>
        <v>0</v>
      </c>
      <c r="AV391" s="55">
        <f>S393</f>
        <v>0</v>
      </c>
      <c r="AW391" s="55">
        <f>U393</f>
        <v>0</v>
      </c>
      <c r="AX391" s="55">
        <f>U394</f>
        <v>0</v>
      </c>
      <c r="AY391" s="55">
        <f>F394</f>
        <v>0</v>
      </c>
      <c r="AZ391" s="56"/>
      <c r="BA391" s="56"/>
      <c r="BB391" s="56"/>
      <c r="BC391" s="56"/>
      <c r="BD391" s="56"/>
      <c r="BE391" s="56"/>
      <c r="BF391" s="56"/>
      <c r="BG391" s="56"/>
      <c r="BH391" s="56"/>
      <c r="BI391" s="56"/>
      <c r="BJ391" s="56"/>
      <c r="BK391" s="56"/>
      <c r="BL391" s="56"/>
      <c r="BM391" s="56"/>
      <c r="BN391" s="56"/>
    </row>
    <row r="392" spans="1:66" ht="11.25" customHeight="1">
      <c r="A392" s="220"/>
      <c r="B392" s="38"/>
      <c r="C392" s="205"/>
      <c r="D392" s="208"/>
      <c r="E392" s="57" t="s">
        <v>42</v>
      </c>
      <c r="F392" s="58" t="str">
        <f>IF(D391&lt;&gt;"", VLOOKUP(D391,'Base de Datos'!$A$2:$D1268,3,FALSE()),"")</f>
        <v/>
      </c>
      <c r="G392" s="205"/>
      <c r="H392" s="208"/>
      <c r="I392" s="57" t="s">
        <v>42</v>
      </c>
      <c r="J392" s="58" t="str">
        <f>IF(H391&lt;&gt;"", VLOOKUP(H391,'Base de Datos'!$A$2:$D1268,3,FALSE()),"")</f>
        <v/>
      </c>
      <c r="K392" s="205"/>
      <c r="L392" s="208"/>
      <c r="M392" s="57" t="s">
        <v>42</v>
      </c>
      <c r="N392" s="58" t="str">
        <f>IF(L391&lt;&gt;"", VLOOKUP(L391,'Base de Datos'!$A$2:$D1268,3,FALSE()),"")</f>
        <v/>
      </c>
      <c r="O392" s="43"/>
      <c r="P392" s="1"/>
      <c r="Q392" s="44"/>
      <c r="R392" s="15"/>
      <c r="S392" s="229"/>
      <c r="T392" s="230"/>
      <c r="U392" s="59"/>
      <c r="V392" s="47"/>
      <c r="W392" s="229"/>
      <c r="X392" s="230"/>
      <c r="Y392" s="59"/>
      <c r="Z392" s="47"/>
      <c r="AA392" s="229"/>
      <c r="AB392" s="230"/>
      <c r="AC392" s="59"/>
      <c r="AD392" s="48"/>
      <c r="AE392" s="181"/>
      <c r="AF392" s="181"/>
      <c r="AG392" s="181"/>
      <c r="AH392" s="181"/>
      <c r="AI392" s="181"/>
      <c r="AJ392" s="181"/>
      <c r="AK392" s="181"/>
      <c r="AL392" s="181"/>
      <c r="AM392" s="48"/>
      <c r="AN392" s="53">
        <f>A389</f>
        <v>46307</v>
      </c>
      <c r="AO392" s="54" t="str">
        <f>C390</f>
        <v>Consultorio N° 1</v>
      </c>
      <c r="AP392" s="55">
        <f t="shared" ref="AP392:AQ392" si="267">C395</f>
        <v>0</v>
      </c>
      <c r="AQ392" s="55">
        <f t="shared" si="267"/>
        <v>0</v>
      </c>
      <c r="AR392" s="64">
        <f>U395</f>
        <v>0</v>
      </c>
      <c r="AS392" s="55">
        <f>S395</f>
        <v>0</v>
      </c>
      <c r="AT392" s="55">
        <f>S396</f>
        <v>0</v>
      </c>
      <c r="AU392" s="55">
        <f>U396</f>
        <v>0</v>
      </c>
      <c r="AV392" s="55">
        <f>S397</f>
        <v>0</v>
      </c>
      <c r="AW392" s="55">
        <f>U397</f>
        <v>0</v>
      </c>
      <c r="AX392" s="55">
        <f>U398</f>
        <v>0</v>
      </c>
      <c r="AY392" s="55">
        <f>F398</f>
        <v>0</v>
      </c>
      <c r="AZ392" s="56"/>
      <c r="BA392" s="56"/>
      <c r="BB392" s="56"/>
      <c r="BC392" s="56"/>
      <c r="BD392" s="56"/>
      <c r="BE392" s="56"/>
      <c r="BF392" s="56"/>
      <c r="BG392" s="56"/>
      <c r="BH392" s="56"/>
      <c r="BI392" s="56"/>
      <c r="BJ392" s="56"/>
      <c r="BK392" s="56"/>
      <c r="BL392" s="56"/>
      <c r="BM392" s="56"/>
      <c r="BN392" s="56"/>
    </row>
    <row r="393" spans="1:66" ht="11.25" customHeight="1">
      <c r="A393" s="220"/>
      <c r="B393" s="38"/>
      <c r="C393" s="205"/>
      <c r="D393" s="208"/>
      <c r="E393" s="57" t="s">
        <v>44</v>
      </c>
      <c r="F393" s="58" t="str">
        <f>IF(D391&lt;&gt;"", VLOOKUP(D391,'Base de Datos'!$A$2:$D1268,4,FALSE()),"")</f>
        <v/>
      </c>
      <c r="G393" s="205"/>
      <c r="H393" s="208"/>
      <c r="I393" s="57" t="s">
        <v>44</v>
      </c>
      <c r="J393" s="58" t="str">
        <f>IF(H391&lt;&gt;"", VLOOKUP(H391,'Base de Datos'!$A$2:$D1268,4,FALSE()),"")</f>
        <v/>
      </c>
      <c r="K393" s="205"/>
      <c r="L393" s="208"/>
      <c r="M393" s="57" t="s">
        <v>44</v>
      </c>
      <c r="N393" s="58" t="str">
        <f>IF(L391&lt;&gt;"", VLOOKUP(L391,'Base de Datos'!$A$2:$D1268,4,FALSE()),"")</f>
        <v/>
      </c>
      <c r="O393" s="43"/>
      <c r="P393" s="1"/>
      <c r="Q393" s="44"/>
      <c r="R393" s="15"/>
      <c r="S393" s="229"/>
      <c r="T393" s="230"/>
      <c r="U393" s="59"/>
      <c r="V393" s="47"/>
      <c r="W393" s="229"/>
      <c r="X393" s="230"/>
      <c r="Y393" s="59"/>
      <c r="Z393" s="47"/>
      <c r="AA393" s="229"/>
      <c r="AB393" s="230"/>
      <c r="AC393" s="59"/>
      <c r="AD393" s="48"/>
      <c r="AE393" s="181"/>
      <c r="AF393" s="181"/>
      <c r="AG393" s="181"/>
      <c r="AH393" s="181"/>
      <c r="AI393" s="181"/>
      <c r="AJ393" s="181"/>
      <c r="AK393" s="181"/>
      <c r="AL393" s="181"/>
      <c r="AM393" s="48"/>
      <c r="AN393" s="53">
        <f>A389</f>
        <v>46307</v>
      </c>
      <c r="AO393" s="54" t="str">
        <f>C390</f>
        <v>Consultorio N° 1</v>
      </c>
      <c r="AP393" s="55">
        <f t="shared" ref="AP393:AQ393" si="268">C399</f>
        <v>0</v>
      </c>
      <c r="AQ393" s="55">
        <f t="shared" si="268"/>
        <v>0</v>
      </c>
      <c r="AR393" s="64">
        <f>U399</f>
        <v>0</v>
      </c>
      <c r="AS393" s="55">
        <f>S399</f>
        <v>0</v>
      </c>
      <c r="AT393" s="55">
        <f>S400</f>
        <v>0</v>
      </c>
      <c r="AU393" s="55">
        <f>U400</f>
        <v>0</v>
      </c>
      <c r="AV393" s="55">
        <f>S401</f>
        <v>0</v>
      </c>
      <c r="AW393" s="55">
        <f>U401</f>
        <v>0</v>
      </c>
      <c r="AX393" s="55">
        <f>U402</f>
        <v>0</v>
      </c>
      <c r="AY393" s="55">
        <f>F402</f>
        <v>0</v>
      </c>
      <c r="AZ393" s="56"/>
      <c r="BA393" s="56"/>
      <c r="BB393" s="56"/>
      <c r="BC393" s="56"/>
      <c r="BD393" s="56"/>
      <c r="BE393" s="56"/>
      <c r="BF393" s="56"/>
      <c r="BG393" s="56"/>
      <c r="BH393" s="56"/>
      <c r="BI393" s="56"/>
      <c r="BJ393" s="56"/>
      <c r="BK393" s="56"/>
      <c r="BL393" s="56"/>
      <c r="BM393" s="56"/>
      <c r="BN393" s="56"/>
    </row>
    <row r="394" spans="1:66" ht="11.25" customHeight="1">
      <c r="A394" s="221"/>
      <c r="B394" s="38"/>
      <c r="C394" s="206"/>
      <c r="D394" s="209"/>
      <c r="E394" s="85" t="s">
        <v>46</v>
      </c>
      <c r="F394" s="86"/>
      <c r="G394" s="206"/>
      <c r="H394" s="209"/>
      <c r="I394" s="87" t="s">
        <v>46</v>
      </c>
      <c r="J394" s="88"/>
      <c r="K394" s="206"/>
      <c r="L394" s="209"/>
      <c r="M394" s="87" t="s">
        <v>46</v>
      </c>
      <c r="N394" s="88"/>
      <c r="O394" s="43"/>
      <c r="P394" s="1"/>
      <c r="Q394" s="44"/>
      <c r="R394" s="15"/>
      <c r="S394" s="227" t="str">
        <f>IF(OR(S391="Empleado",S391="Familiar"),"Nombre del Empleado","N° Factura")</f>
        <v>N° Factura</v>
      </c>
      <c r="T394" s="228"/>
      <c r="U394" s="89"/>
      <c r="V394" s="47"/>
      <c r="W394" s="227" t="str">
        <f>IF(OR(W391="Empleado",W391="Familiar"),"Nombre del Empleado","N° Factura")</f>
        <v>N° Factura</v>
      </c>
      <c r="X394" s="228"/>
      <c r="Y394" s="89"/>
      <c r="Z394" s="47"/>
      <c r="AA394" s="227" t="str">
        <f>IF(OR(AA391="Empleado",AA391="Familiar"),"Nombre del Empleado","N° Factura")</f>
        <v>N° Factura</v>
      </c>
      <c r="AB394" s="228"/>
      <c r="AC394" s="89"/>
      <c r="AD394" s="48"/>
      <c r="AE394" s="181"/>
      <c r="AF394" s="181"/>
      <c r="AG394" s="181"/>
      <c r="AH394" s="181"/>
      <c r="AI394" s="181"/>
      <c r="AJ394" s="181"/>
      <c r="AK394" s="181"/>
      <c r="AL394" s="181"/>
      <c r="AM394" s="48"/>
      <c r="AN394" s="53">
        <f>A389</f>
        <v>46307</v>
      </c>
      <c r="AO394" s="54" t="str">
        <f>C390</f>
        <v>Consultorio N° 1</v>
      </c>
      <c r="AP394" s="55">
        <f t="shared" ref="AP394:AQ394" si="269">C403</f>
        <v>0</v>
      </c>
      <c r="AQ394" s="55">
        <f t="shared" si="269"/>
        <v>0</v>
      </c>
      <c r="AR394" s="64">
        <f>U403</f>
        <v>0</v>
      </c>
      <c r="AS394" s="55">
        <f>S403</f>
        <v>0</v>
      </c>
      <c r="AT394" s="55">
        <f>S404</f>
        <v>0</v>
      </c>
      <c r="AU394" s="64">
        <f>U404</f>
        <v>0</v>
      </c>
      <c r="AV394" s="55">
        <f>S405</f>
        <v>0</v>
      </c>
      <c r="AW394" s="55">
        <f>U405</f>
        <v>0</v>
      </c>
      <c r="AX394" s="55">
        <f>U406</f>
        <v>0</v>
      </c>
      <c r="AY394" s="55">
        <f>F406</f>
        <v>0</v>
      </c>
      <c r="AZ394" s="56"/>
      <c r="BA394" s="56"/>
      <c r="BB394" s="56"/>
      <c r="BC394" s="56"/>
      <c r="BD394" s="56"/>
      <c r="BE394" s="56"/>
      <c r="BF394" s="56"/>
      <c r="BG394" s="56"/>
      <c r="BH394" s="56"/>
      <c r="BI394" s="56"/>
      <c r="BJ394" s="56"/>
      <c r="BK394" s="56"/>
      <c r="BL394" s="56"/>
      <c r="BM394" s="56"/>
      <c r="BN394" s="56"/>
    </row>
    <row r="395" spans="1:66" ht="11.25" customHeight="1">
      <c r="A395" s="222">
        <f>A391+$Q$13/1440</f>
        <v>0.375</v>
      </c>
      <c r="B395" s="38"/>
      <c r="C395" s="204"/>
      <c r="D395" s="207"/>
      <c r="E395" s="40" t="s">
        <v>36</v>
      </c>
      <c r="F395" s="42" t="str">
        <f>IF(D395&lt;&gt;"", VLOOKUP(D395,'Base de Datos'!$A$2:$D1268,2,FALSE()),"")</f>
        <v/>
      </c>
      <c r="G395" s="204"/>
      <c r="H395" s="216"/>
      <c r="I395" s="40" t="s">
        <v>36</v>
      </c>
      <c r="J395" s="42" t="str">
        <f>IF(H395&lt;&gt;"", VLOOKUP(H395,'Base de Datos'!$A$2:$D1268,2,FALSE()),"")</f>
        <v/>
      </c>
      <c r="K395" s="204"/>
      <c r="L395" s="216"/>
      <c r="M395" s="40" t="s">
        <v>36</v>
      </c>
      <c r="N395" s="42" t="str">
        <f>IF(L395&lt;&gt;"", VLOOKUP(L395,'Base de Datos'!$A$2:$D1268,2,FALSE()),"")</f>
        <v/>
      </c>
      <c r="O395" s="262" t="s">
        <v>32</v>
      </c>
      <c r="P395" s="242"/>
      <c r="Q395" s="263">
        <f ca="1">$N$2</f>
        <v>888.89089999999999</v>
      </c>
      <c r="R395" s="15"/>
      <c r="S395" s="45"/>
      <c r="T395" s="45" t="s">
        <v>37</v>
      </c>
      <c r="U395" s="103"/>
      <c r="V395" s="47"/>
      <c r="W395" s="45"/>
      <c r="X395" s="45" t="s">
        <v>37</v>
      </c>
      <c r="Y395" s="46"/>
      <c r="Z395" s="47"/>
      <c r="AA395" s="45"/>
      <c r="AB395" s="45" t="s">
        <v>37</v>
      </c>
      <c r="AC395" s="46"/>
      <c r="AD395" s="48"/>
      <c r="AE395" s="181"/>
      <c r="AF395" s="181"/>
      <c r="AG395" s="181"/>
      <c r="AH395" s="181"/>
      <c r="AI395" s="181"/>
      <c r="AJ395" s="181"/>
      <c r="AK395" s="181"/>
      <c r="AL395" s="181"/>
      <c r="AM395" s="48"/>
      <c r="AN395" s="53">
        <f>A389</f>
        <v>46307</v>
      </c>
      <c r="AO395" s="54" t="str">
        <f>C390</f>
        <v>Consultorio N° 1</v>
      </c>
      <c r="AP395" s="55">
        <f t="shared" ref="AP395:AQ395" si="270">C407</f>
        <v>0</v>
      </c>
      <c r="AQ395" s="55">
        <f t="shared" si="270"/>
        <v>0</v>
      </c>
      <c r="AR395" s="64">
        <f>U407</f>
        <v>0</v>
      </c>
      <c r="AS395" s="55">
        <f>S407</f>
        <v>0</v>
      </c>
      <c r="AT395" s="55">
        <f>S408</f>
        <v>0</v>
      </c>
      <c r="AU395" s="55">
        <f>U408</f>
        <v>0</v>
      </c>
      <c r="AV395" s="55">
        <f>S409</f>
        <v>0</v>
      </c>
      <c r="AW395" s="55">
        <f>U409</f>
        <v>0</v>
      </c>
      <c r="AX395" s="55">
        <f>U410</f>
        <v>0</v>
      </c>
      <c r="AY395" s="55">
        <f>F410</f>
        <v>0</v>
      </c>
      <c r="AZ395" s="56"/>
      <c r="BA395" s="56"/>
      <c r="BB395" s="56"/>
      <c r="BC395" s="56"/>
      <c r="BD395" s="56"/>
      <c r="BE395" s="56"/>
      <c r="BF395" s="56"/>
      <c r="BG395" s="56"/>
      <c r="BH395" s="56"/>
      <c r="BI395" s="56"/>
      <c r="BJ395" s="56"/>
      <c r="BK395" s="56"/>
      <c r="BL395" s="56"/>
      <c r="BM395" s="56"/>
      <c r="BN395" s="56"/>
    </row>
    <row r="396" spans="1:66" ht="11.25" customHeight="1">
      <c r="A396" s="220"/>
      <c r="B396" s="38"/>
      <c r="C396" s="205"/>
      <c r="D396" s="208"/>
      <c r="E396" s="57" t="s">
        <v>42</v>
      </c>
      <c r="F396" s="58" t="str">
        <f>IF(D395&lt;&gt;"", VLOOKUP(D395,'Base de Datos'!$A$2:$D1268,3,FALSE()),"")</f>
        <v/>
      </c>
      <c r="G396" s="205"/>
      <c r="H396" s="208"/>
      <c r="I396" s="57" t="s">
        <v>42</v>
      </c>
      <c r="J396" s="58" t="str">
        <f>IF(H395&lt;&gt;"", VLOOKUP(H395,'Base de Datos'!$A$2:$D1268,3,FALSE()),"")</f>
        <v/>
      </c>
      <c r="K396" s="205"/>
      <c r="L396" s="208"/>
      <c r="M396" s="57" t="s">
        <v>42</v>
      </c>
      <c r="N396" s="58" t="str">
        <f>IF(L395&lt;&gt;"", VLOOKUP(L395,'Base de Datos'!$A$2:$D1268,3,FALSE()),"")</f>
        <v/>
      </c>
      <c r="O396" s="242"/>
      <c r="P396" s="242"/>
      <c r="Q396" s="264"/>
      <c r="R396" s="15"/>
      <c r="S396" s="229"/>
      <c r="T396" s="230"/>
      <c r="U396" s="59"/>
      <c r="V396" s="47"/>
      <c r="W396" s="229"/>
      <c r="X396" s="230"/>
      <c r="Y396" s="59"/>
      <c r="Z396" s="47"/>
      <c r="AA396" s="229"/>
      <c r="AB396" s="230"/>
      <c r="AC396" s="59"/>
      <c r="AD396" s="48"/>
      <c r="AE396" s="181"/>
      <c r="AF396" s="181"/>
      <c r="AG396" s="181"/>
      <c r="AH396" s="181"/>
      <c r="AI396" s="181"/>
      <c r="AJ396" s="181"/>
      <c r="AK396" s="181"/>
      <c r="AL396" s="181"/>
      <c r="AM396" s="48"/>
      <c r="AN396" s="53">
        <f>A389</f>
        <v>46307</v>
      </c>
      <c r="AO396" s="54" t="str">
        <f>C390</f>
        <v>Consultorio N° 1</v>
      </c>
      <c r="AP396" s="55">
        <f t="shared" ref="AP396:AQ396" si="271">C411</f>
        <v>0</v>
      </c>
      <c r="AQ396" s="55">
        <f t="shared" si="271"/>
        <v>0</v>
      </c>
      <c r="AR396" s="55">
        <f>U411</f>
        <v>0</v>
      </c>
      <c r="AS396" s="55">
        <f>S411</f>
        <v>0</v>
      </c>
      <c r="AT396" s="55">
        <f>S412</f>
        <v>0</v>
      </c>
      <c r="AU396" s="55">
        <f>U412</f>
        <v>0</v>
      </c>
      <c r="AV396" s="55">
        <f>S413</f>
        <v>0</v>
      </c>
      <c r="AW396" s="55">
        <f>U413</f>
        <v>0</v>
      </c>
      <c r="AX396" s="55">
        <f>U414</f>
        <v>0</v>
      </c>
      <c r="AY396" s="55">
        <f>F414</f>
        <v>0</v>
      </c>
      <c r="AZ396" s="56"/>
      <c r="BA396" s="56"/>
      <c r="BB396" s="56"/>
      <c r="BC396" s="56"/>
      <c r="BD396" s="56"/>
      <c r="BE396" s="56"/>
      <c r="BF396" s="56"/>
      <c r="BG396" s="56"/>
      <c r="BH396" s="56"/>
      <c r="BI396" s="56"/>
      <c r="BJ396" s="56"/>
      <c r="BK396" s="56"/>
      <c r="BL396" s="56"/>
      <c r="BM396" s="56"/>
      <c r="BN396" s="56"/>
    </row>
    <row r="397" spans="1:66" ht="11.25" customHeight="1">
      <c r="A397" s="220"/>
      <c r="B397" s="38"/>
      <c r="C397" s="205"/>
      <c r="D397" s="208"/>
      <c r="E397" s="57" t="s">
        <v>44</v>
      </c>
      <c r="F397" s="58" t="str">
        <f>IF(D395&lt;&gt;"", VLOOKUP(D395,'Base de Datos'!$A$2:$D1268,4,FALSE()),"")</f>
        <v/>
      </c>
      <c r="G397" s="205"/>
      <c r="H397" s="208"/>
      <c r="I397" s="57" t="s">
        <v>44</v>
      </c>
      <c r="J397" s="58" t="str">
        <f>IF(H395&lt;&gt;"", VLOOKUP(H395,'Base de Datos'!$A$2:$D1268,4,FALSE()),"")</f>
        <v/>
      </c>
      <c r="K397" s="205"/>
      <c r="L397" s="208"/>
      <c r="M397" s="57" t="s">
        <v>44</v>
      </c>
      <c r="N397" s="58" t="str">
        <f>IF(L395&lt;&gt;"", VLOOKUP(L395,'Base de Datos'!$A$2:$D1268,4,FALSE()),"")</f>
        <v/>
      </c>
      <c r="O397" s="43"/>
      <c r="P397" s="104" t="s">
        <v>50</v>
      </c>
      <c r="Q397" s="110">
        <v>0.33333333333333331</v>
      </c>
      <c r="R397" s="15"/>
      <c r="S397" s="229"/>
      <c r="T397" s="230"/>
      <c r="U397" s="59"/>
      <c r="V397" s="47"/>
      <c r="W397" s="229"/>
      <c r="X397" s="230"/>
      <c r="Y397" s="59"/>
      <c r="Z397" s="47"/>
      <c r="AA397" s="229"/>
      <c r="AB397" s="230"/>
      <c r="AC397" s="59"/>
      <c r="AD397" s="48"/>
      <c r="AE397" s="181"/>
      <c r="AF397" s="181"/>
      <c r="AG397" s="181"/>
      <c r="AH397" s="181"/>
      <c r="AI397" s="181"/>
      <c r="AJ397" s="181"/>
      <c r="AK397" s="181"/>
      <c r="AL397" s="181"/>
      <c r="AM397" s="48"/>
      <c r="AN397" s="53">
        <f>A389</f>
        <v>46307</v>
      </c>
      <c r="AO397" s="54" t="str">
        <f>C390</f>
        <v>Consultorio N° 1</v>
      </c>
      <c r="AP397" s="55">
        <f t="shared" ref="AP397:AQ397" si="272">C415</f>
        <v>0</v>
      </c>
      <c r="AQ397" s="55">
        <f t="shared" si="272"/>
        <v>0</v>
      </c>
      <c r="AR397" s="55">
        <f>U415</f>
        <v>0</v>
      </c>
      <c r="AS397" s="55">
        <f>S415</f>
        <v>0</v>
      </c>
      <c r="AT397" s="55">
        <f>S416</f>
        <v>0</v>
      </c>
      <c r="AU397" s="55">
        <f>U416</f>
        <v>0</v>
      </c>
      <c r="AV397" s="55">
        <f>S417</f>
        <v>0</v>
      </c>
      <c r="AW397" s="55">
        <f>U417</f>
        <v>0</v>
      </c>
      <c r="AX397" s="55">
        <f>U418</f>
        <v>0</v>
      </c>
      <c r="AY397" s="55">
        <f>F418</f>
        <v>0</v>
      </c>
      <c r="AZ397" s="56"/>
      <c r="BA397" s="56"/>
      <c r="BB397" s="56"/>
      <c r="BC397" s="56"/>
      <c r="BD397" s="56"/>
      <c r="BE397" s="56"/>
      <c r="BF397" s="56"/>
      <c r="BG397" s="56"/>
      <c r="BH397" s="56"/>
      <c r="BI397" s="56"/>
      <c r="BJ397" s="56"/>
      <c r="BK397" s="56"/>
      <c r="BL397" s="56"/>
      <c r="BM397" s="56"/>
      <c r="BN397" s="56"/>
    </row>
    <row r="398" spans="1:66" ht="11.25" customHeight="1">
      <c r="A398" s="221"/>
      <c r="B398" s="38"/>
      <c r="C398" s="206"/>
      <c r="D398" s="209"/>
      <c r="E398" s="85" t="s">
        <v>46</v>
      </c>
      <c r="F398" s="107"/>
      <c r="G398" s="206"/>
      <c r="H398" s="209"/>
      <c r="I398" s="85" t="s">
        <v>46</v>
      </c>
      <c r="J398" s="108"/>
      <c r="K398" s="206"/>
      <c r="L398" s="209"/>
      <c r="M398" s="85" t="s">
        <v>46</v>
      </c>
      <c r="N398" s="108"/>
      <c r="O398" s="43"/>
      <c r="P398" s="104" t="s">
        <v>54</v>
      </c>
      <c r="Q398" s="109">
        <v>60</v>
      </c>
      <c r="R398" s="15"/>
      <c r="S398" s="227" t="str">
        <f>IF(OR(S395="Empleado",S395="Familiar"),"Nombre del Empleado","N° Factura")</f>
        <v>N° Factura</v>
      </c>
      <c r="T398" s="228"/>
      <c r="U398" s="89"/>
      <c r="V398" s="47"/>
      <c r="W398" s="227" t="str">
        <f>IF(OR(W395="Empleado",W395="Familiar"),"Nombre del Empleado","N° Factura")</f>
        <v>N° Factura</v>
      </c>
      <c r="X398" s="228"/>
      <c r="Y398" s="111"/>
      <c r="Z398" s="47"/>
      <c r="AA398" s="227" t="str">
        <f>IF(OR(AA395="Empleado",AA395="Familiar"),"Nombre del Empleado","N° Factura")</f>
        <v>N° Factura</v>
      </c>
      <c r="AB398" s="228"/>
      <c r="AC398" s="111"/>
      <c r="AD398" s="48"/>
      <c r="AE398" s="181"/>
      <c r="AF398" s="181"/>
      <c r="AG398" s="181"/>
      <c r="AH398" s="181"/>
      <c r="AI398" s="181"/>
      <c r="AJ398" s="181"/>
      <c r="AK398" s="181"/>
      <c r="AL398" s="181"/>
      <c r="AM398" s="48"/>
      <c r="AN398" s="53">
        <f>A389</f>
        <v>46307</v>
      </c>
      <c r="AO398" s="54" t="str">
        <f>C390</f>
        <v>Consultorio N° 1</v>
      </c>
      <c r="AP398" s="55">
        <f t="shared" ref="AP398:AQ398" si="273">C419</f>
        <v>0</v>
      </c>
      <c r="AQ398" s="55">
        <f t="shared" si="273"/>
        <v>0</v>
      </c>
      <c r="AR398" s="55">
        <f>U419</f>
        <v>0</v>
      </c>
      <c r="AS398" s="55">
        <f>S419</f>
        <v>0</v>
      </c>
      <c r="AT398" s="55">
        <f>S420</f>
        <v>0</v>
      </c>
      <c r="AU398" s="55">
        <f>U420</f>
        <v>0</v>
      </c>
      <c r="AV398" s="55">
        <f>S421</f>
        <v>0</v>
      </c>
      <c r="AW398" s="55">
        <f>U421</f>
        <v>0</v>
      </c>
      <c r="AX398" s="55">
        <f>U422</f>
        <v>0</v>
      </c>
      <c r="AY398" s="55">
        <f>F422</f>
        <v>0</v>
      </c>
      <c r="AZ398" s="56"/>
      <c r="BA398" s="56"/>
      <c r="BB398" s="56"/>
      <c r="BC398" s="56"/>
      <c r="BD398" s="56"/>
      <c r="BE398" s="56"/>
      <c r="BF398" s="56"/>
      <c r="BG398" s="56"/>
      <c r="BH398" s="56"/>
      <c r="BI398" s="56"/>
      <c r="BJ398" s="56"/>
      <c r="BK398" s="56"/>
      <c r="BL398" s="56"/>
      <c r="BM398" s="56"/>
      <c r="BN398" s="56"/>
    </row>
    <row r="399" spans="1:66" ht="11.25" customHeight="1">
      <c r="A399" s="222">
        <f>A395+$Q$13/1440</f>
        <v>0.41666666666666669</v>
      </c>
      <c r="B399" s="38"/>
      <c r="C399" s="204"/>
      <c r="D399" s="207"/>
      <c r="E399" s="40" t="s">
        <v>36</v>
      </c>
      <c r="F399" s="42" t="str">
        <f>IF(D399&lt;&gt;"", VLOOKUP(D399,'Base de Datos'!$A$2:$D1268,2,FALSE()),"")</f>
        <v/>
      </c>
      <c r="G399" s="218"/>
      <c r="H399" s="217"/>
      <c r="I399" s="118" t="s">
        <v>36</v>
      </c>
      <c r="J399" s="42" t="str">
        <f>IF(H399&lt;&gt;"", VLOOKUP(H399,'Base de Datos'!$A$2:$D1268,2,FALSE()),"")</f>
        <v/>
      </c>
      <c r="K399" s="218"/>
      <c r="L399" s="217"/>
      <c r="M399" s="118" t="s">
        <v>36</v>
      </c>
      <c r="N399" s="42" t="str">
        <f>IF(L399&lt;&gt;"", VLOOKUP(L399,'Base de Datos'!$A$2:$D1268,2,FALSE()),"")</f>
        <v/>
      </c>
      <c r="O399" s="43"/>
      <c r="P399" s="1"/>
      <c r="Q399" s="1"/>
      <c r="R399" s="15"/>
      <c r="S399" s="45"/>
      <c r="T399" s="45" t="s">
        <v>37</v>
      </c>
      <c r="U399" s="46"/>
      <c r="V399" s="47"/>
      <c r="W399" s="45"/>
      <c r="X399" s="45" t="s">
        <v>37</v>
      </c>
      <c r="Y399" s="46"/>
      <c r="Z399" s="47"/>
      <c r="AA399" s="45"/>
      <c r="AB399" s="45" t="s">
        <v>37</v>
      </c>
      <c r="AC399" s="46"/>
      <c r="AD399" s="48"/>
      <c r="AE399" s="181"/>
      <c r="AF399" s="181"/>
      <c r="AG399" s="181"/>
      <c r="AH399" s="181"/>
      <c r="AI399" s="181"/>
      <c r="AJ399" s="181"/>
      <c r="AK399" s="181"/>
      <c r="AL399" s="181"/>
      <c r="AM399" s="48"/>
      <c r="AN399" s="53">
        <f>A389</f>
        <v>46307</v>
      </c>
      <c r="AO399" s="54" t="str">
        <f>C390</f>
        <v>Consultorio N° 1</v>
      </c>
      <c r="AP399" s="55">
        <f t="shared" ref="AP399:AQ399" si="274">C423</f>
        <v>0</v>
      </c>
      <c r="AQ399" s="55">
        <f t="shared" si="274"/>
        <v>0</v>
      </c>
      <c r="AR399" s="55">
        <f>U423</f>
        <v>0</v>
      </c>
      <c r="AS399" s="55">
        <f>S423</f>
        <v>0</v>
      </c>
      <c r="AT399" s="55">
        <f>S424</f>
        <v>0</v>
      </c>
      <c r="AU399" s="55">
        <f>U424</f>
        <v>0</v>
      </c>
      <c r="AV399" s="55">
        <f>S425</f>
        <v>0</v>
      </c>
      <c r="AW399" s="55">
        <f>U425</f>
        <v>0</v>
      </c>
      <c r="AX399" s="55">
        <f>U426</f>
        <v>0</v>
      </c>
      <c r="AY399" s="55">
        <f>F426</f>
        <v>0</v>
      </c>
      <c r="AZ399" s="56"/>
      <c r="BA399" s="56"/>
      <c r="BB399" s="56"/>
      <c r="BC399" s="56"/>
      <c r="BD399" s="56"/>
      <c r="BE399" s="56"/>
      <c r="BF399" s="56"/>
      <c r="BG399" s="56"/>
      <c r="BH399" s="56"/>
      <c r="BI399" s="56"/>
      <c r="BJ399" s="56"/>
      <c r="BK399" s="56"/>
      <c r="BL399" s="56"/>
      <c r="BM399" s="56"/>
      <c r="BN399" s="56"/>
    </row>
    <row r="400" spans="1:66" ht="11.25" customHeight="1">
      <c r="A400" s="220"/>
      <c r="B400" s="38"/>
      <c r="C400" s="205"/>
      <c r="D400" s="208"/>
      <c r="E400" s="57" t="s">
        <v>42</v>
      </c>
      <c r="F400" s="58" t="str">
        <f>IF(D399&lt;&gt;"", VLOOKUP(D399,'Base de Datos'!$A$2:$D1268,3,FALSE()),"")</f>
        <v/>
      </c>
      <c r="G400" s="205"/>
      <c r="H400" s="208"/>
      <c r="I400" s="57" t="s">
        <v>42</v>
      </c>
      <c r="J400" s="58" t="str">
        <f>IF(H399&lt;&gt;"", VLOOKUP(H399,'Base de Datos'!$A$2:$D1268,3,FALSE()),"")</f>
        <v/>
      </c>
      <c r="K400" s="205"/>
      <c r="L400" s="208"/>
      <c r="M400" s="57" t="s">
        <v>42</v>
      </c>
      <c r="N400" s="58" t="str">
        <f>IF(L399&lt;&gt;"", VLOOKUP(L399,'Base de Datos'!$A$2:$D1268,3,FALSE()),"")</f>
        <v/>
      </c>
      <c r="O400" s="43"/>
      <c r="P400" s="119" t="s">
        <v>58</v>
      </c>
      <c r="Q400" s="44"/>
      <c r="R400" s="15"/>
      <c r="S400" s="229"/>
      <c r="T400" s="230"/>
      <c r="U400" s="59"/>
      <c r="V400" s="47"/>
      <c r="W400" s="229"/>
      <c r="X400" s="230"/>
      <c r="Y400" s="59"/>
      <c r="Z400" s="47"/>
      <c r="AA400" s="229"/>
      <c r="AB400" s="230"/>
      <c r="AC400" s="59"/>
      <c r="AD400" s="48"/>
      <c r="AE400" s="181"/>
      <c r="AF400" s="181"/>
      <c r="AG400" s="181"/>
      <c r="AH400" s="181"/>
      <c r="AI400" s="181"/>
      <c r="AJ400" s="181"/>
      <c r="AK400" s="181"/>
      <c r="AL400" s="181"/>
      <c r="AM400" s="48"/>
      <c r="AN400" s="53">
        <f>A389</f>
        <v>46307</v>
      </c>
      <c r="AO400" s="54" t="str">
        <f>C390</f>
        <v>Consultorio N° 1</v>
      </c>
      <c r="AP400" s="55">
        <f t="shared" ref="AP400:AQ400" si="275">C427</f>
        <v>0</v>
      </c>
      <c r="AQ400" s="55">
        <f t="shared" si="275"/>
        <v>0</v>
      </c>
      <c r="AR400" s="55">
        <f>U427</f>
        <v>0</v>
      </c>
      <c r="AS400" s="55">
        <f>S427</f>
        <v>0</v>
      </c>
      <c r="AT400" s="55">
        <f>S428</f>
        <v>0</v>
      </c>
      <c r="AU400" s="55">
        <f>U428</f>
        <v>0</v>
      </c>
      <c r="AV400" s="55">
        <f>S429</f>
        <v>0</v>
      </c>
      <c r="AW400" s="55">
        <f>U429</f>
        <v>0</v>
      </c>
      <c r="AX400" s="55">
        <f>U430</f>
        <v>0</v>
      </c>
      <c r="AY400" s="55">
        <f>F430</f>
        <v>0</v>
      </c>
      <c r="AZ400" s="56"/>
      <c r="BA400" s="56"/>
      <c r="BB400" s="56"/>
      <c r="BC400" s="56"/>
      <c r="BD400" s="56"/>
      <c r="BE400" s="56"/>
      <c r="BF400" s="56"/>
      <c r="BG400" s="56"/>
      <c r="BH400" s="56"/>
      <c r="BI400" s="56"/>
      <c r="BJ400" s="56"/>
      <c r="BK400" s="56"/>
      <c r="BL400" s="56"/>
      <c r="BM400" s="56"/>
      <c r="BN400" s="56"/>
    </row>
    <row r="401" spans="1:66" ht="11.25" customHeight="1">
      <c r="A401" s="220"/>
      <c r="B401" s="38"/>
      <c r="C401" s="205"/>
      <c r="D401" s="208"/>
      <c r="E401" s="57" t="s">
        <v>44</v>
      </c>
      <c r="F401" s="58" t="str">
        <f>IF(D399&lt;&gt;"", VLOOKUP(D399,'Base de Datos'!$A$2:$D1268,4,FALSE()),"")</f>
        <v/>
      </c>
      <c r="G401" s="205"/>
      <c r="H401" s="208"/>
      <c r="I401" s="57" t="s">
        <v>44</v>
      </c>
      <c r="J401" s="58" t="str">
        <f>IF(H399&lt;&gt;"", VLOOKUP(H399,'Base de Datos'!$A$2:$D1268,4,FALSE()),"")</f>
        <v/>
      </c>
      <c r="K401" s="205"/>
      <c r="L401" s="208"/>
      <c r="M401" s="57" t="s">
        <v>44</v>
      </c>
      <c r="N401" s="58" t="str">
        <f>IF(L399&lt;&gt;"", VLOOKUP(L399,'Base de Datos'!$A$2:$D1268,4,FALSE()),"")</f>
        <v/>
      </c>
      <c r="O401" s="43"/>
      <c r="P401" s="120" t="s">
        <v>61</v>
      </c>
      <c r="Q401" s="121" t="s">
        <v>62</v>
      </c>
      <c r="R401" s="15"/>
      <c r="S401" s="229"/>
      <c r="T401" s="230"/>
      <c r="U401" s="59"/>
      <c r="V401" s="47"/>
      <c r="W401" s="229"/>
      <c r="X401" s="230"/>
      <c r="Y401" s="59"/>
      <c r="Z401" s="47"/>
      <c r="AA401" s="229"/>
      <c r="AB401" s="230"/>
      <c r="AC401" s="59"/>
      <c r="AD401" s="48"/>
      <c r="AE401" s="181"/>
      <c r="AF401" s="181"/>
      <c r="AG401" s="181"/>
      <c r="AH401" s="181"/>
      <c r="AI401" s="181"/>
      <c r="AJ401" s="181"/>
      <c r="AK401" s="181"/>
      <c r="AL401" s="181"/>
      <c r="AM401" s="48"/>
      <c r="AN401" s="53">
        <f>A389</f>
        <v>46307</v>
      </c>
      <c r="AO401" s="54" t="s">
        <v>17</v>
      </c>
      <c r="AP401" s="55">
        <f t="shared" ref="AP401:AQ401" si="276">C431</f>
        <v>0</v>
      </c>
      <c r="AQ401" s="55">
        <f t="shared" si="276"/>
        <v>0</v>
      </c>
      <c r="AR401" s="55">
        <f>U431</f>
        <v>0</v>
      </c>
      <c r="AS401" s="55">
        <f>S431</f>
        <v>0</v>
      </c>
      <c r="AT401" s="55">
        <f>S432</f>
        <v>0</v>
      </c>
      <c r="AU401" s="55">
        <f>U432</f>
        <v>0</v>
      </c>
      <c r="AV401" s="55">
        <f>S433</f>
        <v>0</v>
      </c>
      <c r="AW401" s="55">
        <f>U433</f>
        <v>0</v>
      </c>
      <c r="AX401" s="55">
        <f>U434</f>
        <v>0</v>
      </c>
      <c r="AY401" s="55">
        <f>F434</f>
        <v>0</v>
      </c>
      <c r="AZ401" s="56"/>
      <c r="BA401" s="56"/>
      <c r="BB401" s="56"/>
      <c r="BC401" s="56"/>
      <c r="BD401" s="56"/>
      <c r="BE401" s="56"/>
      <c r="BF401" s="56"/>
      <c r="BG401" s="56"/>
      <c r="BH401" s="56"/>
      <c r="BI401" s="56"/>
      <c r="BJ401" s="56"/>
      <c r="BK401" s="56"/>
      <c r="BL401" s="56"/>
      <c r="BM401" s="56"/>
      <c r="BN401" s="56"/>
    </row>
    <row r="402" spans="1:66" ht="11.25" customHeight="1">
      <c r="A402" s="221"/>
      <c r="B402" s="38"/>
      <c r="C402" s="206"/>
      <c r="D402" s="209"/>
      <c r="E402" s="85" t="s">
        <v>46</v>
      </c>
      <c r="F402" s="86"/>
      <c r="G402" s="206"/>
      <c r="H402" s="209"/>
      <c r="I402" s="85" t="s">
        <v>46</v>
      </c>
      <c r="J402" s="108"/>
      <c r="K402" s="206"/>
      <c r="L402" s="209"/>
      <c r="M402" s="85" t="s">
        <v>46</v>
      </c>
      <c r="N402" s="108"/>
      <c r="O402" s="43"/>
      <c r="P402" s="123" t="s">
        <v>64</v>
      </c>
      <c r="Q402" s="124" t="s">
        <v>65</v>
      </c>
      <c r="R402" s="15"/>
      <c r="S402" s="227" t="str">
        <f>IF(OR(S399="Empleado",S399="Familiar"),"Nombre del Empleado","N° Factura")</f>
        <v>N° Factura</v>
      </c>
      <c r="T402" s="228"/>
      <c r="U402" s="89"/>
      <c r="V402" s="47"/>
      <c r="W402" s="227" t="str">
        <f>IF(OR(W399="Empleado",W399="Familiar"),"Nombre del Empleado","N° Factura")</f>
        <v>N° Factura</v>
      </c>
      <c r="X402" s="228"/>
      <c r="Y402" s="89"/>
      <c r="Z402" s="47"/>
      <c r="AA402" s="227" t="str">
        <f>IF(OR(AA399="Empleado",AA399="Familiar"),"Nombre del Empleado","N° Factura")</f>
        <v>N° Factura</v>
      </c>
      <c r="AB402" s="228"/>
      <c r="AC402" s="89"/>
      <c r="AD402" s="48"/>
      <c r="AE402" s="181"/>
      <c r="AF402" s="181"/>
      <c r="AG402" s="181"/>
      <c r="AH402" s="181"/>
      <c r="AI402" s="181"/>
      <c r="AJ402" s="181"/>
      <c r="AK402" s="181"/>
      <c r="AL402" s="181"/>
      <c r="AM402" s="48"/>
      <c r="AN402" s="53">
        <f>A389</f>
        <v>46307</v>
      </c>
      <c r="AO402" s="54" t="s">
        <v>17</v>
      </c>
      <c r="AP402" s="55">
        <f t="shared" ref="AP402:AQ402" si="277">C435</f>
        <v>0</v>
      </c>
      <c r="AQ402" s="55">
        <f t="shared" si="277"/>
        <v>0</v>
      </c>
      <c r="AR402" s="55">
        <f>U435</f>
        <v>0</v>
      </c>
      <c r="AS402" s="55">
        <f>S435</f>
        <v>0</v>
      </c>
      <c r="AT402" s="55">
        <f>S436</f>
        <v>0</v>
      </c>
      <c r="AU402" s="55">
        <f>U436</f>
        <v>0</v>
      </c>
      <c r="AV402" s="55">
        <f>S437</f>
        <v>0</v>
      </c>
      <c r="AW402" s="55">
        <f>U437</f>
        <v>0</v>
      </c>
      <c r="AX402" s="55">
        <f>U438</f>
        <v>0</v>
      </c>
      <c r="AY402" s="55">
        <f>F438</f>
        <v>0</v>
      </c>
      <c r="AZ402" s="56"/>
      <c r="BA402" s="56"/>
      <c r="BB402" s="56"/>
      <c r="BC402" s="56"/>
      <c r="BD402" s="56"/>
      <c r="BE402" s="56"/>
      <c r="BF402" s="56"/>
      <c r="BG402" s="56"/>
      <c r="BH402" s="56"/>
      <c r="BI402" s="56"/>
      <c r="BJ402" s="56"/>
      <c r="BK402" s="56"/>
      <c r="BL402" s="56"/>
      <c r="BM402" s="56"/>
      <c r="BN402" s="56"/>
    </row>
    <row r="403" spans="1:66" ht="11.25" customHeight="1">
      <c r="A403" s="222">
        <f>A399+$Q$13/1440</f>
        <v>0.45833333333333337</v>
      </c>
      <c r="B403" s="38"/>
      <c r="C403" s="204"/>
      <c r="D403" s="207"/>
      <c r="E403" s="40" t="s">
        <v>36</v>
      </c>
      <c r="F403" s="42" t="str">
        <f>IF(D403&lt;&gt;"", VLOOKUP(D403,'Base de Datos'!$A$2:$D1268,2,FALSE()),"")</f>
        <v/>
      </c>
      <c r="G403" s="204"/>
      <c r="H403" s="216"/>
      <c r="I403" s="40" t="s">
        <v>36</v>
      </c>
      <c r="J403" s="42" t="str">
        <f>IF(H403&lt;&gt;"", VLOOKUP(H403,'Base de Datos'!$A$2:$D1268,2,FALSE()),"")</f>
        <v/>
      </c>
      <c r="K403" s="204"/>
      <c r="L403" s="216"/>
      <c r="M403" s="40" t="s">
        <v>36</v>
      </c>
      <c r="N403" s="42" t="str">
        <f>IF(L403&lt;&gt;"", VLOOKUP(L403,'Base de Datos'!$A$2:$D1268,2,FALSE()),"")</f>
        <v/>
      </c>
      <c r="O403" s="43"/>
      <c r="P403" s="127" t="s">
        <v>67</v>
      </c>
      <c r="Q403" s="128" t="s">
        <v>68</v>
      </c>
      <c r="R403" s="15"/>
      <c r="S403" s="45"/>
      <c r="T403" s="45" t="s">
        <v>37</v>
      </c>
      <c r="U403" s="46"/>
      <c r="V403" s="47"/>
      <c r="W403" s="45"/>
      <c r="X403" s="45" t="s">
        <v>37</v>
      </c>
      <c r="Y403" s="46"/>
      <c r="Z403" s="47"/>
      <c r="AA403" s="45"/>
      <c r="AB403" s="45" t="s">
        <v>37</v>
      </c>
      <c r="AC403" s="46"/>
      <c r="AD403" s="48"/>
      <c r="AE403" s="181"/>
      <c r="AF403" s="181"/>
      <c r="AG403" s="181"/>
      <c r="AH403" s="181"/>
      <c r="AI403" s="181"/>
      <c r="AJ403" s="181"/>
      <c r="AK403" s="181"/>
      <c r="AL403" s="181"/>
      <c r="AM403" s="48"/>
      <c r="AN403" s="53">
        <f>A389</f>
        <v>46307</v>
      </c>
      <c r="AO403" s="54" t="s">
        <v>17</v>
      </c>
      <c r="AP403" s="55">
        <f t="shared" ref="AP403:AQ403" si="278">C439</f>
        <v>0</v>
      </c>
      <c r="AQ403" s="55">
        <f t="shared" si="278"/>
        <v>0</v>
      </c>
      <c r="AR403" s="55">
        <f>U439</f>
        <v>0</v>
      </c>
      <c r="AS403" s="55">
        <f>S439</f>
        <v>0</v>
      </c>
      <c r="AT403" s="55">
        <f>S440</f>
        <v>0</v>
      </c>
      <c r="AU403" s="55">
        <f>U440</f>
        <v>0</v>
      </c>
      <c r="AV403" s="55">
        <f>S441</f>
        <v>0</v>
      </c>
      <c r="AW403" s="55">
        <f>U441</f>
        <v>0</v>
      </c>
      <c r="AX403" s="55">
        <f>U442</f>
        <v>0</v>
      </c>
      <c r="AY403" s="55">
        <f>F442</f>
        <v>0</v>
      </c>
      <c r="AZ403" s="56"/>
      <c r="BA403" s="56"/>
      <c r="BB403" s="56"/>
      <c r="BC403" s="56"/>
      <c r="BD403" s="56"/>
      <c r="BE403" s="56"/>
      <c r="BF403" s="56"/>
      <c r="BG403" s="56"/>
      <c r="BH403" s="56"/>
      <c r="BI403" s="56"/>
      <c r="BJ403" s="56"/>
      <c r="BK403" s="56"/>
      <c r="BL403" s="56"/>
      <c r="BM403" s="56"/>
      <c r="BN403" s="56"/>
    </row>
    <row r="404" spans="1:66" ht="11.25" customHeight="1">
      <c r="A404" s="220"/>
      <c r="B404" s="38"/>
      <c r="C404" s="205"/>
      <c r="D404" s="208"/>
      <c r="E404" s="57" t="s">
        <v>42</v>
      </c>
      <c r="F404" s="58" t="str">
        <f>IF(D403&lt;&gt;"", VLOOKUP(D403,'Base de Datos'!$A$2:$D1268,3,FALSE()),"")</f>
        <v/>
      </c>
      <c r="G404" s="205"/>
      <c r="H404" s="208"/>
      <c r="I404" s="57" t="s">
        <v>42</v>
      </c>
      <c r="J404" s="58" t="str">
        <f>IF(H403&lt;&gt;"", VLOOKUP(H403,'Base de Datos'!$A$2:$D1268,3,FALSE()),"")</f>
        <v/>
      </c>
      <c r="K404" s="205"/>
      <c r="L404" s="208"/>
      <c r="M404" s="57" t="s">
        <v>42</v>
      </c>
      <c r="N404" s="58" t="str">
        <f>IF(L403&lt;&gt;"", VLOOKUP(L403,'Base de Datos'!$A$2:$D1268,3,FALSE()),"")</f>
        <v/>
      </c>
      <c r="O404" s="43"/>
      <c r="P404" s="130" t="s">
        <v>70</v>
      </c>
      <c r="Q404" s="131" t="s">
        <v>71</v>
      </c>
      <c r="R404" s="15"/>
      <c r="S404" s="229"/>
      <c r="T404" s="230"/>
      <c r="U404" s="59"/>
      <c r="V404" s="47"/>
      <c r="W404" s="229"/>
      <c r="X404" s="230"/>
      <c r="Y404" s="59"/>
      <c r="Z404" s="47"/>
      <c r="AA404" s="229"/>
      <c r="AB404" s="230"/>
      <c r="AC404" s="59"/>
      <c r="AD404" s="48"/>
      <c r="AE404" s="181"/>
      <c r="AF404" s="181"/>
      <c r="AG404" s="181"/>
      <c r="AH404" s="181"/>
      <c r="AI404" s="181"/>
      <c r="AJ404" s="181"/>
      <c r="AK404" s="181"/>
      <c r="AL404" s="181"/>
      <c r="AM404" s="48"/>
      <c r="AN404" s="53">
        <f>A389</f>
        <v>46307</v>
      </c>
      <c r="AO404" s="54" t="str">
        <f>G390</f>
        <v>Consultorio N° 2</v>
      </c>
      <c r="AP404" s="55">
        <f t="shared" ref="AP404:AQ404" si="279">G391</f>
        <v>0</v>
      </c>
      <c r="AQ404" s="55">
        <f t="shared" si="279"/>
        <v>0</v>
      </c>
      <c r="AR404" s="55">
        <f>Y391</f>
        <v>0</v>
      </c>
      <c r="AS404" s="55">
        <f>W391</f>
        <v>0</v>
      </c>
      <c r="AT404" s="55">
        <f>W392</f>
        <v>0</v>
      </c>
      <c r="AU404" s="55">
        <f>Y392</f>
        <v>0</v>
      </c>
      <c r="AV404" s="55">
        <f>W393</f>
        <v>0</v>
      </c>
      <c r="AW404" s="55">
        <f>Y393</f>
        <v>0</v>
      </c>
      <c r="AX404" s="55">
        <f>Y394</f>
        <v>0</v>
      </c>
      <c r="AY404" s="55">
        <f>J394</f>
        <v>0</v>
      </c>
      <c r="AZ404" s="56"/>
      <c r="BA404" s="56"/>
      <c r="BB404" s="56"/>
      <c r="BC404" s="56"/>
      <c r="BD404" s="56"/>
      <c r="BE404" s="56"/>
      <c r="BF404" s="56"/>
      <c r="BG404" s="56"/>
      <c r="BH404" s="56"/>
      <c r="BI404" s="56"/>
      <c r="BJ404" s="56"/>
      <c r="BK404" s="56"/>
      <c r="BL404" s="56"/>
      <c r="BM404" s="56"/>
      <c r="BN404" s="56"/>
    </row>
    <row r="405" spans="1:66" ht="11.25" customHeight="1">
      <c r="A405" s="220"/>
      <c r="B405" s="38"/>
      <c r="C405" s="205"/>
      <c r="D405" s="208"/>
      <c r="E405" s="57" t="s">
        <v>44</v>
      </c>
      <c r="F405" s="58" t="str">
        <f>IF(D403&lt;&gt;"", VLOOKUP(D403,'Base de Datos'!$A$2:$D1268,4,FALSE()),"")</f>
        <v/>
      </c>
      <c r="G405" s="205"/>
      <c r="H405" s="208"/>
      <c r="I405" s="57" t="s">
        <v>44</v>
      </c>
      <c r="J405" s="58" t="str">
        <f>IF(H403&lt;&gt;"", VLOOKUP(H403,'Base de Datos'!$A$2:$D1268,4,FALSE()),"")</f>
        <v/>
      </c>
      <c r="K405" s="205"/>
      <c r="L405" s="208"/>
      <c r="M405" s="57" t="s">
        <v>44</v>
      </c>
      <c r="N405" s="58" t="str">
        <f>IF(L403&lt;&gt;"", VLOOKUP(L403,'Base de Datos'!$A$2:$D1268,4,FALSE()),"")</f>
        <v/>
      </c>
      <c r="O405" s="43"/>
      <c r="P405" s="132" t="s">
        <v>73</v>
      </c>
      <c r="Q405" s="133" t="s">
        <v>74</v>
      </c>
      <c r="R405" s="15"/>
      <c r="S405" s="229"/>
      <c r="T405" s="230"/>
      <c r="U405" s="59"/>
      <c r="V405" s="47"/>
      <c r="W405" s="229"/>
      <c r="X405" s="230"/>
      <c r="Y405" s="59"/>
      <c r="Z405" s="47"/>
      <c r="AA405" s="229"/>
      <c r="AB405" s="230"/>
      <c r="AC405" s="59"/>
      <c r="AD405" s="48"/>
      <c r="AE405" s="181"/>
      <c r="AF405" s="181"/>
      <c r="AG405" s="181"/>
      <c r="AH405" s="181"/>
      <c r="AI405" s="181"/>
      <c r="AJ405" s="181"/>
      <c r="AK405" s="181"/>
      <c r="AL405" s="181"/>
      <c r="AM405" s="48"/>
      <c r="AN405" s="53">
        <f>A389</f>
        <v>46307</v>
      </c>
      <c r="AO405" s="54" t="str">
        <f>G390</f>
        <v>Consultorio N° 2</v>
      </c>
      <c r="AP405" s="55">
        <f t="shared" ref="AP405:AQ405" si="280">G395</f>
        <v>0</v>
      </c>
      <c r="AQ405" s="55">
        <f t="shared" si="280"/>
        <v>0</v>
      </c>
      <c r="AR405" s="55">
        <f>Y395</f>
        <v>0</v>
      </c>
      <c r="AS405" s="55">
        <f>W395</f>
        <v>0</v>
      </c>
      <c r="AT405" s="55">
        <f>W396</f>
        <v>0</v>
      </c>
      <c r="AU405" s="55">
        <f>Y396</f>
        <v>0</v>
      </c>
      <c r="AV405" s="55">
        <f>W397</f>
        <v>0</v>
      </c>
      <c r="AW405" s="55">
        <f>Y397</f>
        <v>0</v>
      </c>
      <c r="AX405" s="55">
        <f>Y398</f>
        <v>0</v>
      </c>
      <c r="AY405" s="55">
        <f>J398</f>
        <v>0</v>
      </c>
      <c r="AZ405" s="56"/>
      <c r="BA405" s="56"/>
      <c r="BB405" s="56"/>
      <c r="BC405" s="56"/>
      <c r="BD405" s="56"/>
      <c r="BE405" s="56"/>
      <c r="BF405" s="56"/>
      <c r="BG405" s="56"/>
      <c r="BH405" s="56"/>
      <c r="BI405" s="56"/>
      <c r="BJ405" s="56"/>
      <c r="BK405" s="56"/>
      <c r="BL405" s="56"/>
      <c r="BM405" s="56"/>
      <c r="BN405" s="56"/>
    </row>
    <row r="406" spans="1:66" ht="11.25" customHeight="1">
      <c r="A406" s="221"/>
      <c r="B406" s="38"/>
      <c r="C406" s="206"/>
      <c r="D406" s="209"/>
      <c r="E406" s="85" t="s">
        <v>46</v>
      </c>
      <c r="F406" s="86"/>
      <c r="G406" s="206"/>
      <c r="H406" s="209"/>
      <c r="I406" s="85" t="s">
        <v>46</v>
      </c>
      <c r="J406" s="108"/>
      <c r="K406" s="206"/>
      <c r="L406" s="209"/>
      <c r="M406" s="85" t="s">
        <v>46</v>
      </c>
      <c r="N406" s="108"/>
      <c r="O406" s="43"/>
      <c r="P406" s="137" t="s">
        <v>52</v>
      </c>
      <c r="Q406" s="138" t="s">
        <v>76</v>
      </c>
      <c r="R406" s="15"/>
      <c r="S406" s="227" t="str">
        <f>IF(OR(S403="Empleado",S403="Familiar"),"Nombre del Empleado","N° Factura")</f>
        <v>N° Factura</v>
      </c>
      <c r="T406" s="228"/>
      <c r="U406" s="89"/>
      <c r="V406" s="47"/>
      <c r="W406" s="227" t="str">
        <f>IF(OR(W403="Empleado",W403="Familiar"),"Nombre del Empleado","N° Factura")</f>
        <v>N° Factura</v>
      </c>
      <c r="X406" s="228"/>
      <c r="Y406" s="89"/>
      <c r="Z406" s="47"/>
      <c r="AA406" s="227" t="str">
        <f>IF(OR(AA403="Empleado",AA403="Familiar"),"Nombre del Empleado","N° Factura")</f>
        <v>N° Factura</v>
      </c>
      <c r="AB406" s="228"/>
      <c r="AC406" s="89"/>
      <c r="AD406" s="48"/>
      <c r="AE406" s="181"/>
      <c r="AF406" s="181"/>
      <c r="AG406" s="181"/>
      <c r="AH406" s="181"/>
      <c r="AI406" s="181"/>
      <c r="AJ406" s="181"/>
      <c r="AK406" s="181"/>
      <c r="AL406" s="181"/>
      <c r="AM406" s="48"/>
      <c r="AN406" s="53">
        <f>A389</f>
        <v>46307</v>
      </c>
      <c r="AO406" s="54" t="str">
        <f>G390</f>
        <v>Consultorio N° 2</v>
      </c>
      <c r="AP406" s="55">
        <f t="shared" ref="AP406:AQ406" si="281">G399</f>
        <v>0</v>
      </c>
      <c r="AQ406" s="55">
        <f t="shared" si="281"/>
        <v>0</v>
      </c>
      <c r="AR406" s="55">
        <f>Y399</f>
        <v>0</v>
      </c>
      <c r="AS406" s="55">
        <f>W399</f>
        <v>0</v>
      </c>
      <c r="AT406" s="55">
        <f>W400</f>
        <v>0</v>
      </c>
      <c r="AU406" s="55">
        <f>Y400</f>
        <v>0</v>
      </c>
      <c r="AV406" s="55">
        <f>W401</f>
        <v>0</v>
      </c>
      <c r="AW406" s="55">
        <f>Y401</f>
        <v>0</v>
      </c>
      <c r="AX406" s="55">
        <f>Y402</f>
        <v>0</v>
      </c>
      <c r="AY406" s="55">
        <f>J402</f>
        <v>0</v>
      </c>
      <c r="AZ406" s="56"/>
      <c r="BA406" s="56"/>
      <c r="BB406" s="56"/>
      <c r="BC406" s="56"/>
      <c r="BD406" s="56"/>
      <c r="BE406" s="56"/>
      <c r="BF406" s="56"/>
      <c r="BG406" s="56"/>
      <c r="BH406" s="56"/>
      <c r="BI406" s="56"/>
      <c r="BJ406" s="56"/>
      <c r="BK406" s="56"/>
      <c r="BL406" s="56"/>
      <c r="BM406" s="56"/>
      <c r="BN406" s="56"/>
    </row>
    <row r="407" spans="1:66" ht="11.25" customHeight="1">
      <c r="A407" s="222">
        <f>A403+$Q$13/1440</f>
        <v>0.5</v>
      </c>
      <c r="B407" s="38"/>
      <c r="C407" s="204"/>
      <c r="D407" s="207"/>
      <c r="E407" s="40" t="s">
        <v>36</v>
      </c>
      <c r="F407" s="42" t="str">
        <f>IF(D407&lt;&gt;"", VLOOKUP(D407,'Base de Datos'!$A$2:$D1268,2,FALSE()),"")</f>
        <v/>
      </c>
      <c r="G407" s="204"/>
      <c r="H407" s="216"/>
      <c r="I407" s="40" t="s">
        <v>36</v>
      </c>
      <c r="J407" s="42" t="str">
        <f>IF(H407&lt;&gt;"", VLOOKUP(H407,'Base de Datos'!$A$2:$D1268,2,FALSE()),"")</f>
        <v/>
      </c>
      <c r="K407" s="204"/>
      <c r="L407" s="216"/>
      <c r="M407" s="40" t="s">
        <v>36</v>
      </c>
      <c r="N407" s="42" t="str">
        <f>IF(L407&lt;&gt;"", VLOOKUP(L407,'Base de Datos'!$A$2:$D1268,2,FALSE()),"")</f>
        <v/>
      </c>
      <c r="O407" s="43"/>
      <c r="P407" s="141" t="s">
        <v>78</v>
      </c>
      <c r="Q407" s="142" t="s">
        <v>79</v>
      </c>
      <c r="R407" s="15"/>
      <c r="S407" s="45"/>
      <c r="T407" s="45" t="s">
        <v>37</v>
      </c>
      <c r="U407" s="46"/>
      <c r="V407" s="47"/>
      <c r="W407" s="45"/>
      <c r="X407" s="45" t="s">
        <v>37</v>
      </c>
      <c r="Y407" s="46"/>
      <c r="Z407" s="47"/>
      <c r="AA407" s="45"/>
      <c r="AB407" s="45" t="s">
        <v>37</v>
      </c>
      <c r="AC407" s="46"/>
      <c r="AD407" s="48"/>
      <c r="AE407" s="181"/>
      <c r="AF407" s="181"/>
      <c r="AG407" s="181"/>
      <c r="AH407" s="181"/>
      <c r="AI407" s="181"/>
      <c r="AJ407" s="181"/>
      <c r="AK407" s="181"/>
      <c r="AL407" s="181"/>
      <c r="AM407" s="48"/>
      <c r="AN407" s="53">
        <f>A389</f>
        <v>46307</v>
      </c>
      <c r="AO407" s="54" t="str">
        <f>G390</f>
        <v>Consultorio N° 2</v>
      </c>
      <c r="AP407" s="55">
        <f t="shared" ref="AP407:AQ407" si="282">G403</f>
        <v>0</v>
      </c>
      <c r="AQ407" s="55">
        <f t="shared" si="282"/>
        <v>0</v>
      </c>
      <c r="AR407" s="55">
        <f>Y403</f>
        <v>0</v>
      </c>
      <c r="AS407" s="55">
        <f>W403</f>
        <v>0</v>
      </c>
      <c r="AT407" s="55">
        <f>W404</f>
        <v>0</v>
      </c>
      <c r="AU407" s="55">
        <f>Y404</f>
        <v>0</v>
      </c>
      <c r="AV407" s="55">
        <f>W405</f>
        <v>0</v>
      </c>
      <c r="AW407" s="55">
        <f>Y405</f>
        <v>0</v>
      </c>
      <c r="AX407" s="55">
        <f>Y406</f>
        <v>0</v>
      </c>
      <c r="AY407" s="55">
        <f>J406</f>
        <v>0</v>
      </c>
      <c r="AZ407" s="56"/>
      <c r="BA407" s="56"/>
      <c r="BB407" s="56"/>
      <c r="BC407" s="56"/>
      <c r="BD407" s="56"/>
      <c r="BE407" s="56"/>
      <c r="BF407" s="56"/>
      <c r="BG407" s="56"/>
      <c r="BH407" s="56"/>
      <c r="BI407" s="56"/>
      <c r="BJ407" s="56"/>
      <c r="BK407" s="56"/>
      <c r="BL407" s="56"/>
      <c r="BM407" s="56"/>
      <c r="BN407" s="56"/>
    </row>
    <row r="408" spans="1:66" ht="11.25" customHeight="1">
      <c r="A408" s="220"/>
      <c r="B408" s="38"/>
      <c r="C408" s="205"/>
      <c r="D408" s="208"/>
      <c r="E408" s="57" t="s">
        <v>42</v>
      </c>
      <c r="F408" s="58" t="str">
        <f>IF(D407&lt;&gt;"", VLOOKUP(D407,'Base de Datos'!$A$2:$D1268,3,FALSE()),"")</f>
        <v/>
      </c>
      <c r="G408" s="205"/>
      <c r="H408" s="208"/>
      <c r="I408" s="57" t="s">
        <v>42</v>
      </c>
      <c r="J408" s="58" t="str">
        <f>IF(H407&lt;&gt;"", VLOOKUP(H407,'Base de Datos'!$A$2:$D1268,3,FALSE()),"")</f>
        <v/>
      </c>
      <c r="K408" s="205"/>
      <c r="L408" s="208"/>
      <c r="M408" s="57" t="s">
        <v>42</v>
      </c>
      <c r="N408" s="58" t="str">
        <f>IF(L407&lt;&gt;"", VLOOKUP(L407,'Base de Datos'!$A$2:$D1268,3,FALSE()),"")</f>
        <v/>
      </c>
      <c r="O408" s="43"/>
      <c r="P408" s="1"/>
      <c r="Q408" s="147"/>
      <c r="R408" s="15"/>
      <c r="S408" s="229"/>
      <c r="T408" s="230"/>
      <c r="U408" s="59"/>
      <c r="V408" s="47"/>
      <c r="W408" s="229"/>
      <c r="X408" s="230"/>
      <c r="Y408" s="59"/>
      <c r="Z408" s="47"/>
      <c r="AA408" s="229"/>
      <c r="AB408" s="230"/>
      <c r="AC408" s="59"/>
      <c r="AD408" s="48"/>
      <c r="AE408" s="181"/>
      <c r="AF408" s="181"/>
      <c r="AG408" s="181"/>
      <c r="AH408" s="181"/>
      <c r="AI408" s="181"/>
      <c r="AJ408" s="181"/>
      <c r="AK408" s="181"/>
      <c r="AL408" s="181"/>
      <c r="AM408" s="48"/>
      <c r="AN408" s="53">
        <f>A389</f>
        <v>46307</v>
      </c>
      <c r="AO408" s="149" t="str">
        <f>G390</f>
        <v>Consultorio N° 2</v>
      </c>
      <c r="AP408" s="55">
        <f t="shared" ref="AP408:AQ408" si="283">G407</f>
        <v>0</v>
      </c>
      <c r="AQ408" s="55">
        <f t="shared" si="283"/>
        <v>0</v>
      </c>
      <c r="AR408" s="55">
        <f>Y407</f>
        <v>0</v>
      </c>
      <c r="AS408" s="55">
        <f>W407</f>
        <v>0</v>
      </c>
      <c r="AT408" s="55">
        <f>W408</f>
        <v>0</v>
      </c>
      <c r="AU408" s="55">
        <f>Y408</f>
        <v>0</v>
      </c>
      <c r="AV408" s="55">
        <f>W409</f>
        <v>0</v>
      </c>
      <c r="AW408" s="55">
        <f>Y409</f>
        <v>0</v>
      </c>
      <c r="AX408" s="55">
        <f>Y410</f>
        <v>0</v>
      </c>
      <c r="AY408" s="55">
        <f>J410</f>
        <v>0</v>
      </c>
      <c r="AZ408" s="56"/>
      <c r="BA408" s="56"/>
      <c r="BB408" s="56"/>
      <c r="BC408" s="56"/>
      <c r="BD408" s="56"/>
      <c r="BE408" s="56"/>
      <c r="BF408" s="56"/>
      <c r="BG408" s="56"/>
      <c r="BH408" s="56"/>
      <c r="BI408" s="56"/>
      <c r="BJ408" s="56"/>
      <c r="BK408" s="56"/>
      <c r="BL408" s="56"/>
      <c r="BM408" s="56"/>
      <c r="BN408" s="56"/>
    </row>
    <row r="409" spans="1:66" ht="11.25" customHeight="1">
      <c r="A409" s="220"/>
      <c r="B409" s="38"/>
      <c r="C409" s="205"/>
      <c r="D409" s="208"/>
      <c r="E409" s="57" t="s">
        <v>44</v>
      </c>
      <c r="F409" s="58" t="str">
        <f>IF(D407&lt;&gt;"", VLOOKUP(D407,'Base de Datos'!$A$2:$D1268,4,FALSE()),"")</f>
        <v/>
      </c>
      <c r="G409" s="205"/>
      <c r="H409" s="208"/>
      <c r="I409" s="57" t="s">
        <v>44</v>
      </c>
      <c r="J409" s="58" t="str">
        <f>IF(H407&lt;&gt;"", VLOOKUP(H407,'Base de Datos'!$A$2:$D1268,4,FALSE()),"")</f>
        <v/>
      </c>
      <c r="K409" s="205"/>
      <c r="L409" s="208"/>
      <c r="M409" s="57" t="s">
        <v>44</v>
      </c>
      <c r="N409" s="58" t="str">
        <f>IF(L407&lt;&gt;"", VLOOKUP(L407,'Base de Datos'!$A$2:$D1268,4,FALSE()),"")</f>
        <v/>
      </c>
      <c r="O409" s="43"/>
      <c r="P409" s="1"/>
      <c r="Q409" s="150"/>
      <c r="R409" s="15"/>
      <c r="S409" s="229"/>
      <c r="T409" s="230"/>
      <c r="U409" s="59"/>
      <c r="V409" s="47"/>
      <c r="W409" s="229"/>
      <c r="X409" s="230"/>
      <c r="Y409" s="59"/>
      <c r="Z409" s="47"/>
      <c r="AA409" s="229"/>
      <c r="AB409" s="230"/>
      <c r="AC409" s="59"/>
      <c r="AD409" s="48"/>
      <c r="AE409" s="181"/>
      <c r="AF409" s="181"/>
      <c r="AG409" s="181"/>
      <c r="AH409" s="181"/>
      <c r="AI409" s="181"/>
      <c r="AJ409" s="181"/>
      <c r="AK409" s="181"/>
      <c r="AL409" s="181"/>
      <c r="AM409" s="48"/>
      <c r="AN409" s="53">
        <f>A389</f>
        <v>46307</v>
      </c>
      <c r="AO409" s="54" t="str">
        <f>G390</f>
        <v>Consultorio N° 2</v>
      </c>
      <c r="AP409" s="55">
        <f t="shared" ref="AP409:AQ409" si="284">G411</f>
        <v>0</v>
      </c>
      <c r="AQ409" s="55">
        <f t="shared" si="284"/>
        <v>0</v>
      </c>
      <c r="AR409" s="55">
        <f>Y411</f>
        <v>0</v>
      </c>
      <c r="AS409" s="55">
        <f>W411</f>
        <v>0</v>
      </c>
      <c r="AT409" s="55">
        <f>W412</f>
        <v>0</v>
      </c>
      <c r="AU409" s="55">
        <f>Y412</f>
        <v>0</v>
      </c>
      <c r="AV409" s="55">
        <f>W413</f>
        <v>0</v>
      </c>
      <c r="AW409" s="55">
        <f>Y413</f>
        <v>0</v>
      </c>
      <c r="AX409" s="55">
        <f>Y414</f>
        <v>0</v>
      </c>
      <c r="AY409" s="55">
        <f>J414</f>
        <v>0</v>
      </c>
      <c r="AZ409" s="56"/>
      <c r="BA409" s="56"/>
      <c r="BB409" s="56"/>
      <c r="BC409" s="56"/>
      <c r="BD409" s="56"/>
      <c r="BE409" s="56"/>
      <c r="BF409" s="56"/>
      <c r="BG409" s="56"/>
      <c r="BH409" s="56"/>
      <c r="BI409" s="56"/>
      <c r="BJ409" s="56"/>
      <c r="BK409" s="56"/>
      <c r="BL409" s="56"/>
      <c r="BM409" s="56"/>
      <c r="BN409" s="56"/>
    </row>
    <row r="410" spans="1:66" ht="11.25" customHeight="1">
      <c r="A410" s="221"/>
      <c r="B410" s="38"/>
      <c r="C410" s="206"/>
      <c r="D410" s="209"/>
      <c r="E410" s="85" t="s">
        <v>46</v>
      </c>
      <c r="F410" s="86"/>
      <c r="G410" s="206"/>
      <c r="H410" s="209"/>
      <c r="I410" s="85" t="s">
        <v>46</v>
      </c>
      <c r="J410" s="108"/>
      <c r="K410" s="206"/>
      <c r="L410" s="209"/>
      <c r="M410" s="85" t="s">
        <v>46</v>
      </c>
      <c r="N410" s="108"/>
      <c r="O410" s="43"/>
      <c r="P410" s="1"/>
      <c r="Q410" s="150"/>
      <c r="R410" s="15"/>
      <c r="S410" s="227" t="str">
        <f>IF(OR(S407="Empleado",S407="Familiar"),"Nombre del Empleado","N° Factura")</f>
        <v>N° Factura</v>
      </c>
      <c r="T410" s="228"/>
      <c r="U410" s="89"/>
      <c r="V410" s="47"/>
      <c r="W410" s="227" t="str">
        <f>IF(OR(W407="Empleado",W407="Familiar"),"Nombre del Empleado","N° Factura")</f>
        <v>N° Factura</v>
      </c>
      <c r="X410" s="228"/>
      <c r="Y410" s="89"/>
      <c r="Z410" s="47"/>
      <c r="AA410" s="227" t="str">
        <f>IF(OR(AA407="Empleado",AA407="Familiar"),"Nombre del Empleado","N° Factura")</f>
        <v>N° Factura</v>
      </c>
      <c r="AB410" s="228"/>
      <c r="AC410" s="89"/>
      <c r="AD410" s="48"/>
      <c r="AE410" s="181"/>
      <c r="AF410" s="181"/>
      <c r="AG410" s="181"/>
      <c r="AH410" s="181"/>
      <c r="AI410" s="181"/>
      <c r="AJ410" s="181"/>
      <c r="AK410" s="181"/>
      <c r="AL410" s="181"/>
      <c r="AM410" s="48"/>
      <c r="AN410" s="53">
        <f>A389</f>
        <v>46307</v>
      </c>
      <c r="AO410" s="54" t="str">
        <f>G390</f>
        <v>Consultorio N° 2</v>
      </c>
      <c r="AP410" s="55">
        <f t="shared" ref="AP410:AQ410" si="285">G415</f>
        <v>0</v>
      </c>
      <c r="AQ410" s="55">
        <f t="shared" si="285"/>
        <v>0</v>
      </c>
      <c r="AR410" s="55">
        <f>Y415</f>
        <v>0</v>
      </c>
      <c r="AS410" s="55">
        <f>W415</f>
        <v>0</v>
      </c>
      <c r="AT410" s="55">
        <f>W416</f>
        <v>0</v>
      </c>
      <c r="AU410" s="55">
        <f>Y416</f>
        <v>0</v>
      </c>
      <c r="AV410" s="55">
        <f>W417</f>
        <v>0</v>
      </c>
      <c r="AW410" s="55">
        <f>Y417</f>
        <v>0</v>
      </c>
      <c r="AX410" s="55">
        <f>Y418</f>
        <v>0</v>
      </c>
      <c r="AY410" s="55">
        <f>J418</f>
        <v>0</v>
      </c>
      <c r="AZ410" s="56"/>
      <c r="BA410" s="56"/>
      <c r="BB410" s="56"/>
      <c r="BC410" s="56"/>
      <c r="BD410" s="56"/>
      <c r="BE410" s="56"/>
      <c r="BF410" s="56"/>
      <c r="BG410" s="56"/>
      <c r="BH410" s="56"/>
      <c r="BI410" s="56"/>
      <c r="BJ410" s="56"/>
      <c r="BK410" s="56"/>
      <c r="BL410" s="56"/>
      <c r="BM410" s="56"/>
      <c r="BN410" s="56"/>
    </row>
    <row r="411" spans="1:66" ht="11.25" customHeight="1">
      <c r="A411" s="222">
        <f>A407+$Q$13/1440</f>
        <v>0.54166666666666663</v>
      </c>
      <c r="B411" s="38"/>
      <c r="C411" s="204"/>
      <c r="D411" s="207"/>
      <c r="E411" s="40" t="s">
        <v>36</v>
      </c>
      <c r="F411" s="42" t="str">
        <f>IF(D411&lt;&gt;"", VLOOKUP(D411,'Base de Datos'!$A$2:$D1268,2,FALSE()),"")</f>
        <v/>
      </c>
      <c r="G411" s="204"/>
      <c r="H411" s="216"/>
      <c r="I411" s="40" t="s">
        <v>36</v>
      </c>
      <c r="J411" s="42" t="str">
        <f>IF(H411&lt;&gt;"", VLOOKUP(H411,'Base de Datos'!$A$2:$D1268,2,FALSE()),"")</f>
        <v/>
      </c>
      <c r="K411" s="204"/>
      <c r="L411" s="216"/>
      <c r="M411" s="40" t="s">
        <v>36</v>
      </c>
      <c r="N411" s="42" t="str">
        <f>IF(L411&lt;&gt;"", VLOOKUP(L411,'Base de Datos'!$A$2:$D1268,2,FALSE()),"")</f>
        <v/>
      </c>
      <c r="O411" s="43"/>
      <c r="P411" s="1"/>
      <c r="Q411" s="150"/>
      <c r="R411" s="15"/>
      <c r="S411" s="45"/>
      <c r="T411" s="45" t="s">
        <v>37</v>
      </c>
      <c r="U411" s="46"/>
      <c r="V411" s="47"/>
      <c r="W411" s="45"/>
      <c r="X411" s="45" t="s">
        <v>37</v>
      </c>
      <c r="Y411" s="46"/>
      <c r="Z411" s="47"/>
      <c r="AA411" s="45"/>
      <c r="AB411" s="45" t="s">
        <v>37</v>
      </c>
      <c r="AC411" s="46"/>
      <c r="AD411" s="48"/>
      <c r="AE411" s="181"/>
      <c r="AF411" s="181"/>
      <c r="AG411" s="181"/>
      <c r="AH411" s="181"/>
      <c r="AI411" s="181"/>
      <c r="AJ411" s="181"/>
      <c r="AK411" s="181"/>
      <c r="AL411" s="181"/>
      <c r="AM411" s="48"/>
      <c r="AN411" s="53">
        <f>A389</f>
        <v>46307</v>
      </c>
      <c r="AO411" s="54" t="str">
        <f>G390</f>
        <v>Consultorio N° 2</v>
      </c>
      <c r="AP411" s="55">
        <f t="shared" ref="AP411:AQ411" si="286">G419</f>
        <v>0</v>
      </c>
      <c r="AQ411" s="55">
        <f t="shared" si="286"/>
        <v>0</v>
      </c>
      <c r="AR411" s="55">
        <f>Y419</f>
        <v>0</v>
      </c>
      <c r="AS411" s="55">
        <f>W419</f>
        <v>0</v>
      </c>
      <c r="AT411" s="55">
        <f>W420</f>
        <v>0</v>
      </c>
      <c r="AU411" s="55">
        <f>Y420</f>
        <v>0</v>
      </c>
      <c r="AV411" s="55">
        <f>W421</f>
        <v>0</v>
      </c>
      <c r="AW411" s="55">
        <f>Y421</f>
        <v>0</v>
      </c>
      <c r="AX411" s="55">
        <f>Y422</f>
        <v>0</v>
      </c>
      <c r="AY411" s="55">
        <f>J422</f>
        <v>0</v>
      </c>
      <c r="AZ411" s="56"/>
      <c r="BA411" s="56"/>
      <c r="BB411" s="56"/>
      <c r="BC411" s="56"/>
      <c r="BD411" s="56"/>
      <c r="BE411" s="56"/>
      <c r="BF411" s="56"/>
      <c r="BG411" s="56"/>
      <c r="BH411" s="56"/>
      <c r="BI411" s="56"/>
      <c r="BJ411" s="56"/>
      <c r="BK411" s="56"/>
      <c r="BL411" s="56"/>
      <c r="BM411" s="56"/>
      <c r="BN411" s="56"/>
    </row>
    <row r="412" spans="1:66" ht="11.25" customHeight="1">
      <c r="A412" s="220"/>
      <c r="B412" s="38"/>
      <c r="C412" s="205"/>
      <c r="D412" s="208"/>
      <c r="E412" s="57" t="s">
        <v>42</v>
      </c>
      <c r="F412" s="58" t="str">
        <f>IF(D411&lt;&gt;"", VLOOKUP(D411,'Base de Datos'!$A$2:$D1268,3,FALSE()),"")</f>
        <v/>
      </c>
      <c r="G412" s="205"/>
      <c r="H412" s="208"/>
      <c r="I412" s="57" t="s">
        <v>42</v>
      </c>
      <c r="J412" s="58" t="str">
        <f>IF(H411&lt;&gt;"", VLOOKUP(H411,'Base de Datos'!$A$2:$D1268,3,FALSE()),"")</f>
        <v/>
      </c>
      <c r="K412" s="205"/>
      <c r="L412" s="208"/>
      <c r="M412" s="57" t="s">
        <v>42</v>
      </c>
      <c r="N412" s="58" t="str">
        <f>IF(L411&lt;&gt;"", VLOOKUP(L411,'Base de Datos'!$A$2:$D1268,3,FALSE()),"")</f>
        <v/>
      </c>
      <c r="O412" s="43"/>
      <c r="P412" s="1"/>
      <c r="Q412" s="1"/>
      <c r="R412" s="15"/>
      <c r="S412" s="229"/>
      <c r="T412" s="230"/>
      <c r="U412" s="59"/>
      <c r="V412" s="47"/>
      <c r="W412" s="229"/>
      <c r="X412" s="230"/>
      <c r="Y412" s="59"/>
      <c r="Z412" s="47"/>
      <c r="AA412" s="229"/>
      <c r="AB412" s="230"/>
      <c r="AC412" s="59"/>
      <c r="AD412" s="48"/>
      <c r="AE412" s="181"/>
      <c r="AF412" s="181"/>
      <c r="AG412" s="181"/>
      <c r="AH412" s="181"/>
      <c r="AI412" s="181"/>
      <c r="AJ412" s="181"/>
      <c r="AK412" s="181"/>
      <c r="AL412" s="181"/>
      <c r="AM412" s="48"/>
      <c r="AN412" s="53">
        <f>A389</f>
        <v>46307</v>
      </c>
      <c r="AO412" s="54" t="str">
        <f>G390</f>
        <v>Consultorio N° 2</v>
      </c>
      <c r="AP412" s="55">
        <f t="shared" ref="AP412:AQ412" si="287">G423</f>
        <v>0</v>
      </c>
      <c r="AQ412" s="55">
        <f t="shared" si="287"/>
        <v>0</v>
      </c>
      <c r="AR412" s="55">
        <f>Y423</f>
        <v>0</v>
      </c>
      <c r="AS412" s="55">
        <f>W423</f>
        <v>0</v>
      </c>
      <c r="AT412" s="55">
        <f>W424</f>
        <v>0</v>
      </c>
      <c r="AU412" s="55">
        <f>Y424</f>
        <v>0</v>
      </c>
      <c r="AV412" s="55">
        <f>W425</f>
        <v>0</v>
      </c>
      <c r="AW412" s="55">
        <f>Y425</f>
        <v>0</v>
      </c>
      <c r="AX412" s="55">
        <f>Y426</f>
        <v>0</v>
      </c>
      <c r="AY412" s="55">
        <f>J426</f>
        <v>0</v>
      </c>
      <c r="AZ412" s="56"/>
      <c r="BA412" s="56"/>
      <c r="BB412" s="56"/>
      <c r="BC412" s="56"/>
      <c r="BD412" s="56"/>
      <c r="BE412" s="56"/>
      <c r="BF412" s="56"/>
      <c r="BG412" s="56"/>
      <c r="BH412" s="56"/>
      <c r="BI412" s="56"/>
      <c r="BJ412" s="56"/>
      <c r="BK412" s="56"/>
      <c r="BL412" s="56"/>
      <c r="BM412" s="56"/>
      <c r="BN412" s="56"/>
    </row>
    <row r="413" spans="1:66" ht="11.25" customHeight="1">
      <c r="A413" s="220"/>
      <c r="B413" s="38"/>
      <c r="C413" s="205"/>
      <c r="D413" s="208"/>
      <c r="E413" s="57" t="s">
        <v>44</v>
      </c>
      <c r="F413" s="58" t="str">
        <f>IF(D411&lt;&gt;"", VLOOKUP(D411,'Base de Datos'!$A$2:$D1268,4,FALSE()),"")</f>
        <v/>
      </c>
      <c r="G413" s="205"/>
      <c r="H413" s="208"/>
      <c r="I413" s="57" t="s">
        <v>44</v>
      </c>
      <c r="J413" s="58" t="str">
        <f>IF(H411&lt;&gt;"", VLOOKUP(H411,'Base de Datos'!$A$2:$D1268,4,FALSE()),"")</f>
        <v/>
      </c>
      <c r="K413" s="205"/>
      <c r="L413" s="208"/>
      <c r="M413" s="57" t="s">
        <v>44</v>
      </c>
      <c r="N413" s="58" t="str">
        <f>IF(L411&lt;&gt;"", VLOOKUP(L411,'Base de Datos'!$A$2:$D1268,4,FALSE()),"")</f>
        <v/>
      </c>
      <c r="O413" s="1"/>
      <c r="P413" s="1"/>
      <c r="Q413" s="1"/>
      <c r="R413" s="15"/>
      <c r="S413" s="229"/>
      <c r="T413" s="230"/>
      <c r="U413" s="59"/>
      <c r="V413" s="47"/>
      <c r="W413" s="229"/>
      <c r="X413" s="230"/>
      <c r="Y413" s="59"/>
      <c r="Z413" s="47"/>
      <c r="AA413" s="229"/>
      <c r="AB413" s="230"/>
      <c r="AC413" s="59"/>
      <c r="AD413" s="48"/>
      <c r="AE413" s="181"/>
      <c r="AF413" s="181"/>
      <c r="AG413" s="181"/>
      <c r="AH413" s="181"/>
      <c r="AI413" s="181"/>
      <c r="AJ413" s="181"/>
      <c r="AK413" s="181"/>
      <c r="AL413" s="181"/>
      <c r="AM413" s="48"/>
      <c r="AN413" s="53">
        <f>A389</f>
        <v>46307</v>
      </c>
      <c r="AO413" s="54" t="str">
        <f>G390</f>
        <v>Consultorio N° 2</v>
      </c>
      <c r="AP413" s="55">
        <f t="shared" ref="AP413:AQ413" si="288">G427</f>
        <v>0</v>
      </c>
      <c r="AQ413" s="55">
        <f t="shared" si="288"/>
        <v>0</v>
      </c>
      <c r="AR413" s="55">
        <f>Y427</f>
        <v>0</v>
      </c>
      <c r="AS413" s="55">
        <f>W427</f>
        <v>0</v>
      </c>
      <c r="AT413" s="55">
        <f>W428</f>
        <v>0</v>
      </c>
      <c r="AU413" s="55">
        <f>Y428</f>
        <v>0</v>
      </c>
      <c r="AV413" s="55">
        <f>W429</f>
        <v>0</v>
      </c>
      <c r="AW413" s="55">
        <f>Y429</f>
        <v>0</v>
      </c>
      <c r="AX413" s="55">
        <f>Y430</f>
        <v>0</v>
      </c>
      <c r="AY413" s="55">
        <f>J430</f>
        <v>0</v>
      </c>
      <c r="AZ413" s="56"/>
      <c r="BA413" s="56"/>
      <c r="BB413" s="56"/>
      <c r="BC413" s="56"/>
      <c r="BD413" s="56"/>
      <c r="BE413" s="56"/>
      <c r="BF413" s="56"/>
      <c r="BG413" s="56"/>
      <c r="BH413" s="56"/>
      <c r="BI413" s="56"/>
      <c r="BJ413" s="56"/>
      <c r="BK413" s="56"/>
      <c r="BL413" s="56"/>
      <c r="BM413" s="56"/>
      <c r="BN413" s="56"/>
    </row>
    <row r="414" spans="1:66" ht="11.25" customHeight="1">
      <c r="A414" s="221"/>
      <c r="B414" s="38"/>
      <c r="C414" s="206"/>
      <c r="D414" s="209"/>
      <c r="E414" s="85" t="s">
        <v>46</v>
      </c>
      <c r="F414" s="86"/>
      <c r="G414" s="206"/>
      <c r="H414" s="209"/>
      <c r="I414" s="85" t="s">
        <v>46</v>
      </c>
      <c r="J414" s="108"/>
      <c r="K414" s="206"/>
      <c r="L414" s="209"/>
      <c r="M414" s="85" t="s">
        <v>46</v>
      </c>
      <c r="N414" s="108"/>
      <c r="O414" s="43"/>
      <c r="P414" s="1"/>
      <c r="Q414" s="1"/>
      <c r="R414" s="15"/>
      <c r="S414" s="227" t="str">
        <f>IF(OR(S411="Empleado",S411="Familiar"),"Nombre del Empleado","N° Factura")</f>
        <v>N° Factura</v>
      </c>
      <c r="T414" s="228"/>
      <c r="U414" s="89"/>
      <c r="V414" s="47"/>
      <c r="W414" s="227" t="str">
        <f>IF(OR(W411="Empleado",W411="Familiar"),"Nombre del Empleado","N° Factura")</f>
        <v>N° Factura</v>
      </c>
      <c r="X414" s="228"/>
      <c r="Y414" s="89"/>
      <c r="Z414" s="47"/>
      <c r="AA414" s="227" t="str">
        <f>IF(OR(AA411="Empleado",AA411="Familiar"),"Nombre del Empleado","N° Factura")</f>
        <v>N° Factura</v>
      </c>
      <c r="AB414" s="228"/>
      <c r="AC414" s="89"/>
      <c r="AD414" s="48"/>
      <c r="AE414" s="181"/>
      <c r="AF414" s="181"/>
      <c r="AG414" s="181"/>
      <c r="AH414" s="181"/>
      <c r="AI414" s="181"/>
      <c r="AJ414" s="181"/>
      <c r="AK414" s="181"/>
      <c r="AL414" s="181"/>
      <c r="AM414" s="48"/>
      <c r="AN414" s="53">
        <f>A389</f>
        <v>46307</v>
      </c>
      <c r="AO414" s="54" t="str">
        <f>K390</f>
        <v>Consultorio N° 3</v>
      </c>
      <c r="AP414" s="55">
        <f t="shared" ref="AP414:AQ414" si="289">K391</f>
        <v>0</v>
      </c>
      <c r="AQ414" s="55">
        <f t="shared" si="289"/>
        <v>0</v>
      </c>
      <c r="AR414" s="55">
        <f>AC391</f>
        <v>0</v>
      </c>
      <c r="AS414" s="55">
        <f>AA391</f>
        <v>0</v>
      </c>
      <c r="AT414" s="55">
        <f>AA392</f>
        <v>0</v>
      </c>
      <c r="AU414" s="55">
        <f>AC392</f>
        <v>0</v>
      </c>
      <c r="AV414" s="55">
        <f>AA393</f>
        <v>0</v>
      </c>
      <c r="AW414" s="55">
        <f>AC393</f>
        <v>0</v>
      </c>
      <c r="AX414" s="55">
        <f>AC394</f>
        <v>0</v>
      </c>
      <c r="AY414" s="55">
        <f>N394</f>
        <v>0</v>
      </c>
      <c r="AZ414" s="56"/>
      <c r="BA414" s="56"/>
      <c r="BB414" s="56"/>
      <c r="BC414" s="56"/>
      <c r="BD414" s="56"/>
      <c r="BE414" s="56"/>
      <c r="BF414" s="56"/>
      <c r="BG414" s="56"/>
      <c r="BH414" s="56"/>
      <c r="BI414" s="56"/>
      <c r="BJ414" s="56"/>
      <c r="BK414" s="56"/>
      <c r="BL414" s="56"/>
      <c r="BM414" s="56"/>
      <c r="BN414" s="56"/>
    </row>
    <row r="415" spans="1:66" ht="11.25" customHeight="1">
      <c r="A415" s="222">
        <f>A411+$Q$13/1440</f>
        <v>0.58333333333333326</v>
      </c>
      <c r="B415" s="38"/>
      <c r="C415" s="204"/>
      <c r="D415" s="207"/>
      <c r="E415" s="40" t="s">
        <v>36</v>
      </c>
      <c r="F415" s="42" t="str">
        <f>IF(D415&lt;&gt;"", VLOOKUP(D415,'Base de Datos'!$A$2:$D1268,2,FALSE()),"")</f>
        <v/>
      </c>
      <c r="G415" s="204"/>
      <c r="H415" s="216"/>
      <c r="I415" s="40" t="s">
        <v>36</v>
      </c>
      <c r="J415" s="42" t="str">
        <f>IF(H415&lt;&gt;"", VLOOKUP(H415,'Base de Datos'!$A$2:$D1268,2,FALSE()),"")</f>
        <v/>
      </c>
      <c r="K415" s="204"/>
      <c r="L415" s="216"/>
      <c r="M415" s="40" t="s">
        <v>36</v>
      </c>
      <c r="N415" s="42" t="str">
        <f>IF(L415&lt;&gt;"", VLOOKUP(L415,'Base de Datos'!$A$2:$D1268,2,FALSE()),"")</f>
        <v/>
      </c>
      <c r="O415" s="43"/>
      <c r="P415" s="151"/>
      <c r="Q415" s="1"/>
      <c r="R415" s="15"/>
      <c r="S415" s="45"/>
      <c r="T415" s="45" t="s">
        <v>37</v>
      </c>
      <c r="U415" s="46"/>
      <c r="V415" s="47"/>
      <c r="W415" s="45"/>
      <c r="X415" s="45" t="s">
        <v>37</v>
      </c>
      <c r="Y415" s="46"/>
      <c r="Z415" s="47"/>
      <c r="AA415" s="45"/>
      <c r="AB415" s="45" t="s">
        <v>37</v>
      </c>
      <c r="AC415" s="46"/>
      <c r="AD415" s="48"/>
      <c r="AE415" s="181"/>
      <c r="AF415" s="181"/>
      <c r="AG415" s="181"/>
      <c r="AH415" s="181"/>
      <c r="AI415" s="181"/>
      <c r="AJ415" s="181"/>
      <c r="AK415" s="181"/>
      <c r="AL415" s="181"/>
      <c r="AM415" s="48"/>
      <c r="AN415" s="53">
        <f>A389</f>
        <v>46307</v>
      </c>
      <c r="AO415" s="54" t="str">
        <f>K390</f>
        <v>Consultorio N° 3</v>
      </c>
      <c r="AP415" s="55">
        <f t="shared" ref="AP415:AQ415" si="290">K395</f>
        <v>0</v>
      </c>
      <c r="AQ415" s="55">
        <f t="shared" si="290"/>
        <v>0</v>
      </c>
      <c r="AR415" s="55">
        <f>AC395</f>
        <v>0</v>
      </c>
      <c r="AS415" s="55">
        <f>AA395</f>
        <v>0</v>
      </c>
      <c r="AT415" s="55">
        <f>AA396</f>
        <v>0</v>
      </c>
      <c r="AU415" s="55">
        <f>AC396</f>
        <v>0</v>
      </c>
      <c r="AV415" s="55">
        <f>AA397</f>
        <v>0</v>
      </c>
      <c r="AW415" s="55">
        <f>AC397</f>
        <v>0</v>
      </c>
      <c r="AX415" s="55">
        <f>AC398</f>
        <v>0</v>
      </c>
      <c r="AY415" s="55">
        <f>N398</f>
        <v>0</v>
      </c>
      <c r="AZ415" s="56"/>
      <c r="BA415" s="56"/>
      <c r="BB415" s="56"/>
      <c r="BC415" s="56"/>
      <c r="BD415" s="56"/>
      <c r="BE415" s="56"/>
      <c r="BF415" s="56"/>
      <c r="BG415" s="56"/>
      <c r="BH415" s="56"/>
      <c r="BI415" s="56"/>
      <c r="BJ415" s="56"/>
      <c r="BK415" s="56"/>
      <c r="BL415" s="56"/>
      <c r="BM415" s="56"/>
      <c r="BN415" s="56"/>
    </row>
    <row r="416" spans="1:66" ht="11.25" customHeight="1">
      <c r="A416" s="220"/>
      <c r="B416" s="38"/>
      <c r="C416" s="205"/>
      <c r="D416" s="208"/>
      <c r="E416" s="57" t="s">
        <v>42</v>
      </c>
      <c r="F416" s="58" t="str">
        <f>IF(D415&lt;&gt;"", VLOOKUP(D415,'Base de Datos'!$A$2:$D1268,3,FALSE()),"")</f>
        <v/>
      </c>
      <c r="G416" s="205"/>
      <c r="H416" s="208"/>
      <c r="I416" s="57" t="s">
        <v>42</v>
      </c>
      <c r="J416" s="58" t="str">
        <f>IF(H415&lt;&gt;"", VLOOKUP(H415,'Base de Datos'!$A$2:$D1268,3,FALSE()),"")</f>
        <v/>
      </c>
      <c r="K416" s="205"/>
      <c r="L416" s="208"/>
      <c r="M416" s="57" t="s">
        <v>42</v>
      </c>
      <c r="N416" s="58" t="str">
        <f>IF(L415&lt;&gt;"", VLOOKUP(L415,'Base de Datos'!$A$2:$D1268,3,FALSE()),"")</f>
        <v/>
      </c>
      <c r="O416" s="43"/>
      <c r="P416" s="151"/>
      <c r="Q416" s="152"/>
      <c r="R416" s="15"/>
      <c r="S416" s="229"/>
      <c r="T416" s="230"/>
      <c r="U416" s="59"/>
      <c r="V416" s="47"/>
      <c r="W416" s="229"/>
      <c r="X416" s="230"/>
      <c r="Y416" s="59"/>
      <c r="Z416" s="47"/>
      <c r="AA416" s="229"/>
      <c r="AB416" s="230"/>
      <c r="AC416" s="59"/>
      <c r="AD416" s="48"/>
      <c r="AE416" s="181"/>
      <c r="AF416" s="181"/>
      <c r="AG416" s="181"/>
      <c r="AH416" s="181"/>
      <c r="AI416" s="181"/>
      <c r="AJ416" s="181"/>
      <c r="AK416" s="181"/>
      <c r="AL416" s="181"/>
      <c r="AM416" s="48"/>
      <c r="AN416" s="53">
        <f>A389</f>
        <v>46307</v>
      </c>
      <c r="AO416" s="54" t="str">
        <f>K390</f>
        <v>Consultorio N° 3</v>
      </c>
      <c r="AP416" s="55">
        <f t="shared" ref="AP416:AQ416" si="291">K399</f>
        <v>0</v>
      </c>
      <c r="AQ416" s="55">
        <f t="shared" si="291"/>
        <v>0</v>
      </c>
      <c r="AR416" s="55">
        <f>AC399</f>
        <v>0</v>
      </c>
      <c r="AS416" s="55">
        <f>AA399</f>
        <v>0</v>
      </c>
      <c r="AT416" s="55">
        <f>AA400</f>
        <v>0</v>
      </c>
      <c r="AU416" s="55">
        <f>AC400</f>
        <v>0</v>
      </c>
      <c r="AV416" s="55">
        <f>AA401</f>
        <v>0</v>
      </c>
      <c r="AW416" s="55">
        <f>AC401</f>
        <v>0</v>
      </c>
      <c r="AX416" s="55">
        <f>AC402</f>
        <v>0</v>
      </c>
      <c r="AY416" s="55">
        <f>N402</f>
        <v>0</v>
      </c>
      <c r="AZ416" s="56"/>
      <c r="BA416" s="56"/>
      <c r="BB416" s="56"/>
      <c r="BC416" s="56"/>
      <c r="BD416" s="56"/>
      <c r="BE416" s="56"/>
      <c r="BF416" s="56"/>
      <c r="BG416" s="56"/>
      <c r="BH416" s="56"/>
      <c r="BI416" s="56"/>
      <c r="BJ416" s="56"/>
      <c r="BK416" s="56"/>
      <c r="BL416" s="56"/>
      <c r="BM416" s="56"/>
      <c r="BN416" s="56"/>
    </row>
    <row r="417" spans="1:66" ht="11.25" customHeight="1">
      <c r="A417" s="220"/>
      <c r="B417" s="38"/>
      <c r="C417" s="205"/>
      <c r="D417" s="208"/>
      <c r="E417" s="57" t="s">
        <v>44</v>
      </c>
      <c r="F417" s="58" t="str">
        <f>IF(D415&lt;&gt;"", VLOOKUP(D415,'Base de Datos'!$A$2:$D1268,4,FALSE()),"")</f>
        <v/>
      </c>
      <c r="G417" s="205"/>
      <c r="H417" s="208"/>
      <c r="I417" s="57" t="s">
        <v>44</v>
      </c>
      <c r="J417" s="58" t="str">
        <f>IF(H415&lt;&gt;"", VLOOKUP(H415,'Base de Datos'!$A$2:$D1268,4,FALSE()),"")</f>
        <v/>
      </c>
      <c r="K417" s="205"/>
      <c r="L417" s="208"/>
      <c r="M417" s="57" t="s">
        <v>44</v>
      </c>
      <c r="N417" s="58" t="str">
        <f>IF(L415&lt;&gt;"", VLOOKUP(L415,'Base de Datos'!$A$2:$D1268,4,FALSE()),"")</f>
        <v/>
      </c>
      <c r="O417" s="43"/>
      <c r="P417" s="151"/>
      <c r="Q417" s="152"/>
      <c r="R417" s="15"/>
      <c r="S417" s="229"/>
      <c r="T417" s="230"/>
      <c r="U417" s="59"/>
      <c r="V417" s="47"/>
      <c r="W417" s="229"/>
      <c r="X417" s="230"/>
      <c r="Y417" s="59"/>
      <c r="Z417" s="47"/>
      <c r="AA417" s="229"/>
      <c r="AB417" s="230"/>
      <c r="AC417" s="59"/>
      <c r="AD417" s="48"/>
      <c r="AE417" s="181"/>
      <c r="AF417" s="181"/>
      <c r="AG417" s="181"/>
      <c r="AH417" s="181"/>
      <c r="AI417" s="181"/>
      <c r="AJ417" s="181"/>
      <c r="AK417" s="181"/>
      <c r="AL417" s="181"/>
      <c r="AM417" s="48"/>
      <c r="AN417" s="53">
        <f>A389</f>
        <v>46307</v>
      </c>
      <c r="AO417" s="54" t="str">
        <f>K390</f>
        <v>Consultorio N° 3</v>
      </c>
      <c r="AP417" s="55">
        <f t="shared" ref="AP417:AQ417" si="292">K403</f>
        <v>0</v>
      </c>
      <c r="AQ417" s="55">
        <f t="shared" si="292"/>
        <v>0</v>
      </c>
      <c r="AR417" s="55">
        <f>AC403</f>
        <v>0</v>
      </c>
      <c r="AS417" s="55">
        <f>AA403</f>
        <v>0</v>
      </c>
      <c r="AT417" s="55">
        <f>AA404</f>
        <v>0</v>
      </c>
      <c r="AU417" s="55">
        <f>AC404</f>
        <v>0</v>
      </c>
      <c r="AV417" s="55">
        <f>AA405</f>
        <v>0</v>
      </c>
      <c r="AW417" s="55">
        <f>AC405</f>
        <v>0</v>
      </c>
      <c r="AX417" s="55">
        <f>AC406</f>
        <v>0</v>
      </c>
      <c r="AY417" s="55">
        <f>N406</f>
        <v>0</v>
      </c>
      <c r="AZ417" s="56"/>
      <c r="BA417" s="56"/>
      <c r="BB417" s="56"/>
      <c r="BC417" s="56"/>
      <c r="BD417" s="56"/>
      <c r="BE417" s="56"/>
      <c r="BF417" s="56"/>
      <c r="BG417" s="56"/>
      <c r="BH417" s="56"/>
      <c r="BI417" s="56"/>
      <c r="BJ417" s="56"/>
      <c r="BK417" s="56"/>
      <c r="BL417" s="56"/>
      <c r="BM417" s="56"/>
      <c r="BN417" s="56"/>
    </row>
    <row r="418" spans="1:66" ht="11.25" customHeight="1">
      <c r="A418" s="221"/>
      <c r="B418" s="38"/>
      <c r="C418" s="206"/>
      <c r="D418" s="209"/>
      <c r="E418" s="85" t="s">
        <v>46</v>
      </c>
      <c r="F418" s="86"/>
      <c r="G418" s="206"/>
      <c r="H418" s="209"/>
      <c r="I418" s="85" t="s">
        <v>46</v>
      </c>
      <c r="J418" s="108"/>
      <c r="K418" s="206"/>
      <c r="L418" s="209"/>
      <c r="M418" s="85" t="s">
        <v>46</v>
      </c>
      <c r="N418" s="108"/>
      <c r="O418" s="43"/>
      <c r="P418" s="151"/>
      <c r="Q418" s="1"/>
      <c r="R418" s="15"/>
      <c r="S418" s="227" t="str">
        <f>IF(OR(S415="Empleado",S415="Familiar"),"Nombre del Empleado","N° Factura")</f>
        <v>N° Factura</v>
      </c>
      <c r="T418" s="228"/>
      <c r="U418" s="89"/>
      <c r="V418" s="47"/>
      <c r="W418" s="227" t="str">
        <f>IF(OR(W415="Empleado",W415="Familiar"),"Nombre del Empleado","N° Factura")</f>
        <v>N° Factura</v>
      </c>
      <c r="X418" s="228"/>
      <c r="Y418" s="89"/>
      <c r="Z418" s="47"/>
      <c r="AA418" s="227" t="str">
        <f>IF(OR(AA415="Empleado",AA415="Familiar"),"Nombre del Empleado","N° Factura")</f>
        <v>N° Factura</v>
      </c>
      <c r="AB418" s="228"/>
      <c r="AC418" s="89"/>
      <c r="AD418" s="48"/>
      <c r="AE418" s="181"/>
      <c r="AF418" s="181"/>
      <c r="AG418" s="181"/>
      <c r="AH418" s="181"/>
      <c r="AI418" s="181"/>
      <c r="AJ418" s="181"/>
      <c r="AK418" s="181"/>
      <c r="AL418" s="181"/>
      <c r="AM418" s="48"/>
      <c r="AN418" s="53">
        <f>A389</f>
        <v>46307</v>
      </c>
      <c r="AO418" s="54" t="str">
        <f>K390</f>
        <v>Consultorio N° 3</v>
      </c>
      <c r="AP418" s="55">
        <f t="shared" ref="AP418:AQ418" si="293">K407</f>
        <v>0</v>
      </c>
      <c r="AQ418" s="55">
        <f t="shared" si="293"/>
        <v>0</v>
      </c>
      <c r="AR418" s="55">
        <f>AC407</f>
        <v>0</v>
      </c>
      <c r="AS418" s="55">
        <f>AA407</f>
        <v>0</v>
      </c>
      <c r="AT418" s="55">
        <f>AA408</f>
        <v>0</v>
      </c>
      <c r="AU418" s="55">
        <f>AC408</f>
        <v>0</v>
      </c>
      <c r="AV418" s="55">
        <f>AA409</f>
        <v>0</v>
      </c>
      <c r="AW418" s="55">
        <f>AC409</f>
        <v>0</v>
      </c>
      <c r="AX418" s="55">
        <f>AC410</f>
        <v>0</v>
      </c>
      <c r="AY418" s="55">
        <f>N410</f>
        <v>0</v>
      </c>
      <c r="AZ418" s="56"/>
      <c r="BA418" s="56"/>
      <c r="BB418" s="56"/>
      <c r="BC418" s="56"/>
      <c r="BD418" s="56"/>
      <c r="BE418" s="56"/>
      <c r="BF418" s="56"/>
      <c r="BG418" s="56"/>
      <c r="BH418" s="56"/>
      <c r="BI418" s="56"/>
      <c r="BJ418" s="56"/>
      <c r="BK418" s="56"/>
      <c r="BL418" s="56"/>
      <c r="BM418" s="56"/>
      <c r="BN418" s="56"/>
    </row>
    <row r="419" spans="1:66" ht="11.25" customHeight="1">
      <c r="A419" s="222">
        <f>A415+$Q$13/1440</f>
        <v>0.62499999999999989</v>
      </c>
      <c r="B419" s="38"/>
      <c r="C419" s="204"/>
      <c r="D419" s="207"/>
      <c r="E419" s="40" t="s">
        <v>36</v>
      </c>
      <c r="F419" s="42" t="str">
        <f>IF(D419&lt;&gt;"", VLOOKUP(D419,'Base de Datos'!$A$2:$D1268,2,FALSE()),"")</f>
        <v/>
      </c>
      <c r="G419" s="204"/>
      <c r="H419" s="216"/>
      <c r="I419" s="40" t="s">
        <v>36</v>
      </c>
      <c r="J419" s="42" t="str">
        <f>IF(H419&lt;&gt;"", VLOOKUP(H419,'Base de Datos'!$A$2:$D1268,2,FALSE()),"")</f>
        <v/>
      </c>
      <c r="K419" s="204"/>
      <c r="L419" s="216"/>
      <c r="M419" s="40" t="s">
        <v>36</v>
      </c>
      <c r="N419" s="42" t="str">
        <f>IF(L419&lt;&gt;"", VLOOKUP(L419,'Base de Datos'!$A$2:$D1268,2,FALSE()),"")</f>
        <v/>
      </c>
      <c r="O419" s="43"/>
      <c r="P419" s="153"/>
      <c r="Q419" s="154"/>
      <c r="R419" s="15"/>
      <c r="S419" s="45"/>
      <c r="T419" s="45" t="s">
        <v>37</v>
      </c>
      <c r="U419" s="46"/>
      <c r="V419" s="47"/>
      <c r="W419" s="45"/>
      <c r="X419" s="45" t="s">
        <v>37</v>
      </c>
      <c r="Y419" s="46"/>
      <c r="Z419" s="47"/>
      <c r="AA419" s="45"/>
      <c r="AB419" s="45" t="s">
        <v>37</v>
      </c>
      <c r="AC419" s="46"/>
      <c r="AD419" s="48"/>
      <c r="AE419" s="181"/>
      <c r="AF419" s="181"/>
      <c r="AG419" s="181"/>
      <c r="AH419" s="181"/>
      <c r="AI419" s="181"/>
      <c r="AJ419" s="181"/>
      <c r="AK419" s="181"/>
      <c r="AL419" s="181"/>
      <c r="AM419" s="48"/>
      <c r="AN419" s="53">
        <f>A389</f>
        <v>46307</v>
      </c>
      <c r="AO419" s="54" t="str">
        <f>K390</f>
        <v>Consultorio N° 3</v>
      </c>
      <c r="AP419" s="55">
        <f t="shared" ref="AP419:AQ419" si="294">K411</f>
        <v>0</v>
      </c>
      <c r="AQ419" s="55">
        <f t="shared" si="294"/>
        <v>0</v>
      </c>
      <c r="AR419" s="55">
        <f>AC411</f>
        <v>0</v>
      </c>
      <c r="AS419" s="55">
        <f>AA411</f>
        <v>0</v>
      </c>
      <c r="AT419" s="55">
        <f>AA412</f>
        <v>0</v>
      </c>
      <c r="AU419" s="55">
        <f>AC412</f>
        <v>0</v>
      </c>
      <c r="AV419" s="55">
        <f>AA413</f>
        <v>0</v>
      </c>
      <c r="AW419" s="55">
        <f>AC413</f>
        <v>0</v>
      </c>
      <c r="AX419" s="55">
        <f>AC414</f>
        <v>0</v>
      </c>
      <c r="AY419" s="55">
        <f>N414</f>
        <v>0</v>
      </c>
      <c r="AZ419" s="56"/>
      <c r="BA419" s="56"/>
      <c r="BB419" s="56"/>
      <c r="BC419" s="56"/>
      <c r="BD419" s="56"/>
      <c r="BE419" s="56"/>
      <c r="BF419" s="56"/>
      <c r="BG419" s="56"/>
      <c r="BH419" s="56"/>
      <c r="BI419" s="56"/>
      <c r="BJ419" s="56"/>
      <c r="BK419" s="56"/>
      <c r="BL419" s="56"/>
      <c r="BM419" s="56"/>
      <c r="BN419" s="56"/>
    </row>
    <row r="420" spans="1:66" ht="11.25" customHeight="1">
      <c r="A420" s="220"/>
      <c r="B420" s="38"/>
      <c r="C420" s="205"/>
      <c r="D420" s="208"/>
      <c r="E420" s="57" t="s">
        <v>42</v>
      </c>
      <c r="F420" s="58" t="str">
        <f>IF(D419&lt;&gt;"", VLOOKUP(D419,'Base de Datos'!$A$2:$D1268,3,FALSE()),"")</f>
        <v/>
      </c>
      <c r="G420" s="205"/>
      <c r="H420" s="208"/>
      <c r="I420" s="57" t="s">
        <v>42</v>
      </c>
      <c r="J420" s="58" t="str">
        <f>IF(H419&lt;&gt;"", VLOOKUP(H419,'Base de Datos'!$A$2:$D1268,3,FALSE()),"")</f>
        <v/>
      </c>
      <c r="K420" s="205"/>
      <c r="L420" s="208"/>
      <c r="M420" s="57" t="s">
        <v>42</v>
      </c>
      <c r="N420" s="58" t="str">
        <f>IF(L419&lt;&gt;"", VLOOKUP(L419,'Base de Datos'!$A$2:$D1268,3,FALSE()),"")</f>
        <v/>
      </c>
      <c r="O420" s="43"/>
      <c r="P420" s="153"/>
      <c r="Q420" s="154"/>
      <c r="R420" s="15"/>
      <c r="S420" s="229"/>
      <c r="T420" s="230"/>
      <c r="U420" s="59"/>
      <c r="V420" s="47"/>
      <c r="W420" s="229"/>
      <c r="X420" s="230"/>
      <c r="Y420" s="59"/>
      <c r="Z420" s="47"/>
      <c r="AA420" s="229"/>
      <c r="AB420" s="230"/>
      <c r="AC420" s="59"/>
      <c r="AD420" s="48"/>
      <c r="AE420" s="181"/>
      <c r="AF420" s="181"/>
      <c r="AG420" s="181"/>
      <c r="AH420" s="181"/>
      <c r="AI420" s="181"/>
      <c r="AJ420" s="181"/>
      <c r="AK420" s="181"/>
      <c r="AL420" s="181"/>
      <c r="AM420" s="48"/>
      <c r="AN420" s="53">
        <f>A389</f>
        <v>46307</v>
      </c>
      <c r="AO420" s="54" t="str">
        <f>K390</f>
        <v>Consultorio N° 3</v>
      </c>
      <c r="AP420" s="55">
        <f t="shared" ref="AP420:AQ420" si="295">K415</f>
        <v>0</v>
      </c>
      <c r="AQ420" s="55">
        <f t="shared" si="295"/>
        <v>0</v>
      </c>
      <c r="AR420" s="55">
        <f>AC415</f>
        <v>0</v>
      </c>
      <c r="AS420" s="55">
        <f>AA415</f>
        <v>0</v>
      </c>
      <c r="AT420" s="55">
        <f>AA416</f>
        <v>0</v>
      </c>
      <c r="AU420" s="55">
        <f>AC416</f>
        <v>0</v>
      </c>
      <c r="AV420" s="55">
        <f>AA417</f>
        <v>0</v>
      </c>
      <c r="AW420" s="55">
        <f>AC417</f>
        <v>0</v>
      </c>
      <c r="AX420" s="55">
        <f>AC418</f>
        <v>0</v>
      </c>
      <c r="AY420" s="55">
        <f>N418</f>
        <v>0</v>
      </c>
      <c r="AZ420" s="56"/>
      <c r="BA420" s="56"/>
      <c r="BB420" s="56"/>
      <c r="BC420" s="56"/>
      <c r="BD420" s="56"/>
      <c r="BE420" s="56"/>
      <c r="BF420" s="56"/>
      <c r="BG420" s="56"/>
      <c r="BH420" s="56"/>
      <c r="BI420" s="56"/>
      <c r="BJ420" s="56"/>
      <c r="BK420" s="56"/>
      <c r="BL420" s="56"/>
      <c r="BM420" s="56"/>
      <c r="BN420" s="56"/>
    </row>
    <row r="421" spans="1:66" ht="11.25" customHeight="1">
      <c r="A421" s="220"/>
      <c r="B421" s="38"/>
      <c r="C421" s="205"/>
      <c r="D421" s="208"/>
      <c r="E421" s="57" t="s">
        <v>44</v>
      </c>
      <c r="F421" s="58" t="str">
        <f>IF(D419&lt;&gt;"", VLOOKUP(D419,'Base de Datos'!$A$2:$D1268,4,FALSE()),"")</f>
        <v/>
      </c>
      <c r="G421" s="205"/>
      <c r="H421" s="208"/>
      <c r="I421" s="57" t="s">
        <v>44</v>
      </c>
      <c r="J421" s="58" t="str">
        <f>IF(H419&lt;&gt;"", VLOOKUP(H419,'Base de Datos'!$A$2:$D1268,4,FALSE()),"")</f>
        <v/>
      </c>
      <c r="K421" s="205"/>
      <c r="L421" s="208"/>
      <c r="M421" s="57" t="s">
        <v>44</v>
      </c>
      <c r="N421" s="58" t="str">
        <f>IF(L419&lt;&gt;"", VLOOKUP(L419,'Base de Datos'!$A$2:$D1268,4,FALSE()),"")</f>
        <v/>
      </c>
      <c r="O421" s="43"/>
      <c r="P421" s="153"/>
      <c r="Q421" s="154"/>
      <c r="R421" s="15"/>
      <c r="S421" s="229"/>
      <c r="T421" s="230"/>
      <c r="U421" s="59"/>
      <c r="V421" s="47"/>
      <c r="W421" s="229"/>
      <c r="X421" s="230"/>
      <c r="Y421" s="59"/>
      <c r="Z421" s="47"/>
      <c r="AA421" s="229"/>
      <c r="AB421" s="230"/>
      <c r="AC421" s="59"/>
      <c r="AD421" s="48"/>
      <c r="AE421" s="181"/>
      <c r="AF421" s="181"/>
      <c r="AG421" s="181"/>
      <c r="AH421" s="181"/>
      <c r="AI421" s="181"/>
      <c r="AJ421" s="181"/>
      <c r="AK421" s="181"/>
      <c r="AL421" s="181"/>
      <c r="AM421" s="48"/>
      <c r="AN421" s="53">
        <f>A389</f>
        <v>46307</v>
      </c>
      <c r="AO421" s="54" t="str">
        <f>K390</f>
        <v>Consultorio N° 3</v>
      </c>
      <c r="AP421" s="55">
        <f t="shared" ref="AP421:AQ421" si="296">K419</f>
        <v>0</v>
      </c>
      <c r="AQ421" s="55">
        <f t="shared" si="296"/>
        <v>0</v>
      </c>
      <c r="AR421" s="55">
        <f>AC419</f>
        <v>0</v>
      </c>
      <c r="AS421" s="55">
        <f>AA419</f>
        <v>0</v>
      </c>
      <c r="AT421" s="55">
        <f>AA420</f>
        <v>0</v>
      </c>
      <c r="AU421" s="55">
        <f>AC420</f>
        <v>0</v>
      </c>
      <c r="AV421" s="55">
        <f>AA421</f>
        <v>0</v>
      </c>
      <c r="AW421" s="55">
        <f>AC421</f>
        <v>0</v>
      </c>
      <c r="AX421" s="55">
        <f>AC422</f>
        <v>0</v>
      </c>
      <c r="AY421" s="55">
        <f>N422</f>
        <v>0</v>
      </c>
      <c r="AZ421" s="56"/>
      <c r="BA421" s="56"/>
      <c r="BB421" s="56"/>
      <c r="BC421" s="56"/>
      <c r="BD421" s="56"/>
      <c r="BE421" s="56"/>
      <c r="BF421" s="56"/>
      <c r="BG421" s="56"/>
      <c r="BH421" s="56"/>
      <c r="BI421" s="56"/>
      <c r="BJ421" s="56"/>
      <c r="BK421" s="56"/>
      <c r="BL421" s="56"/>
      <c r="BM421" s="56"/>
      <c r="BN421" s="56"/>
    </row>
    <row r="422" spans="1:66" ht="11.25" customHeight="1">
      <c r="A422" s="221"/>
      <c r="B422" s="38"/>
      <c r="C422" s="206"/>
      <c r="D422" s="209"/>
      <c r="E422" s="85" t="s">
        <v>46</v>
      </c>
      <c r="F422" s="86"/>
      <c r="G422" s="206"/>
      <c r="H422" s="209"/>
      <c r="I422" s="85" t="s">
        <v>46</v>
      </c>
      <c r="J422" s="108"/>
      <c r="K422" s="206"/>
      <c r="L422" s="209"/>
      <c r="M422" s="85" t="s">
        <v>46</v>
      </c>
      <c r="N422" s="108"/>
      <c r="O422" s="43"/>
      <c r="P422" s="153"/>
      <c r="Q422" s="154"/>
      <c r="R422" s="15"/>
      <c r="S422" s="227" t="str">
        <f>IF(OR(S419="Empleado",S419="Familiar"),"Nombre del Empleado","N° Factura")</f>
        <v>N° Factura</v>
      </c>
      <c r="T422" s="228"/>
      <c r="U422" s="89"/>
      <c r="V422" s="47"/>
      <c r="W422" s="227" t="str">
        <f>IF(OR(W419="Empleado",W419="Familiar"),"Nombre del Empleado","N° Factura")</f>
        <v>N° Factura</v>
      </c>
      <c r="X422" s="228"/>
      <c r="Y422" s="89"/>
      <c r="Z422" s="47"/>
      <c r="AA422" s="227" t="str">
        <f>IF(OR(AA419="Empleado",AA419="Familiar"),"Nombre del Empleado","N° Factura")</f>
        <v>N° Factura</v>
      </c>
      <c r="AB422" s="228"/>
      <c r="AC422" s="89"/>
      <c r="AD422" s="48"/>
      <c r="AE422" s="181"/>
      <c r="AF422" s="181"/>
      <c r="AG422" s="181"/>
      <c r="AH422" s="181"/>
      <c r="AI422" s="181"/>
      <c r="AJ422" s="181"/>
      <c r="AK422" s="181"/>
      <c r="AL422" s="181"/>
      <c r="AM422" s="48"/>
      <c r="AN422" s="53">
        <f>A389</f>
        <v>46307</v>
      </c>
      <c r="AO422" s="54" t="str">
        <f>K390</f>
        <v>Consultorio N° 3</v>
      </c>
      <c r="AP422" s="55">
        <f t="shared" ref="AP422:AQ422" si="297">K423</f>
        <v>0</v>
      </c>
      <c r="AQ422" s="55">
        <f t="shared" si="297"/>
        <v>0</v>
      </c>
      <c r="AR422" s="55">
        <f>AC423</f>
        <v>0</v>
      </c>
      <c r="AS422" s="55">
        <f>AA423</f>
        <v>0</v>
      </c>
      <c r="AT422" s="55">
        <f>AA424</f>
        <v>0</v>
      </c>
      <c r="AU422" s="55">
        <f>AC424</f>
        <v>0</v>
      </c>
      <c r="AV422" s="55">
        <f>AA425</f>
        <v>0</v>
      </c>
      <c r="AW422" s="55">
        <f>AC425</f>
        <v>0</v>
      </c>
      <c r="AX422" s="55">
        <f>AC426</f>
        <v>0</v>
      </c>
      <c r="AY422" s="55">
        <f>N426</f>
        <v>0</v>
      </c>
      <c r="AZ422" s="56"/>
      <c r="BA422" s="56"/>
      <c r="BB422" s="56"/>
      <c r="BC422" s="56"/>
      <c r="BD422" s="56"/>
      <c r="BE422" s="56"/>
      <c r="BF422" s="56"/>
      <c r="BG422" s="56"/>
      <c r="BH422" s="56"/>
      <c r="BI422" s="56"/>
      <c r="BJ422" s="56"/>
      <c r="BK422" s="56"/>
      <c r="BL422" s="56"/>
      <c r="BM422" s="56"/>
      <c r="BN422" s="56"/>
    </row>
    <row r="423" spans="1:66" ht="11.25" customHeight="1">
      <c r="A423" s="222">
        <f>A419+$Q$13/1440</f>
        <v>0.66666666666666652</v>
      </c>
      <c r="B423" s="38"/>
      <c r="C423" s="204"/>
      <c r="D423" s="207"/>
      <c r="E423" s="40" t="s">
        <v>36</v>
      </c>
      <c r="F423" s="42" t="str">
        <f>IF(D423&lt;&gt;"", VLOOKUP(D423,'Base de Datos'!$A$2:$D1268,2,FALSE()),"")</f>
        <v/>
      </c>
      <c r="G423" s="204"/>
      <c r="H423" s="216"/>
      <c r="I423" s="40" t="s">
        <v>36</v>
      </c>
      <c r="J423" s="42" t="str">
        <f>IF(H423&lt;&gt;"", VLOOKUP(H423,'Base de Datos'!$A$2:$D1268,2,FALSE()),"")</f>
        <v/>
      </c>
      <c r="K423" s="204"/>
      <c r="L423" s="216"/>
      <c r="M423" s="40" t="s">
        <v>36</v>
      </c>
      <c r="N423" s="42" t="str">
        <f>IF(L423&lt;&gt;"", VLOOKUP(L423,'Base de Datos'!$A$2:$D1268,2,FALSE()),"")</f>
        <v/>
      </c>
      <c r="O423" s="43"/>
      <c r="P423" s="3"/>
      <c r="Q423" s="3"/>
      <c r="R423" s="15"/>
      <c r="S423" s="45"/>
      <c r="T423" s="45" t="s">
        <v>37</v>
      </c>
      <c r="U423" s="46"/>
      <c r="V423" s="47"/>
      <c r="W423" s="45"/>
      <c r="X423" s="45" t="s">
        <v>37</v>
      </c>
      <c r="Y423" s="46"/>
      <c r="Z423" s="47"/>
      <c r="AA423" s="45"/>
      <c r="AB423" s="45" t="s">
        <v>37</v>
      </c>
      <c r="AC423" s="46"/>
      <c r="AD423" s="48"/>
      <c r="AE423" s="181"/>
      <c r="AF423" s="181"/>
      <c r="AG423" s="181"/>
      <c r="AH423" s="181"/>
      <c r="AI423" s="181"/>
      <c r="AJ423" s="181"/>
      <c r="AK423" s="181"/>
      <c r="AL423" s="181"/>
      <c r="AM423" s="48"/>
      <c r="AN423" s="53">
        <f>A389</f>
        <v>46307</v>
      </c>
      <c r="AO423" s="54" t="str">
        <f>K390</f>
        <v>Consultorio N° 3</v>
      </c>
      <c r="AP423" s="55">
        <f t="shared" ref="AP423:AQ423" si="298">K427</f>
        <v>0</v>
      </c>
      <c r="AQ423" s="55">
        <f t="shared" si="298"/>
        <v>0</v>
      </c>
      <c r="AR423" s="55">
        <f>AC427</f>
        <v>0</v>
      </c>
      <c r="AS423" s="55">
        <f>AA427</f>
        <v>0</v>
      </c>
      <c r="AT423" s="55">
        <f>AA428</f>
        <v>0</v>
      </c>
      <c r="AU423" s="55">
        <f>AC428</f>
        <v>0</v>
      </c>
      <c r="AV423" s="55">
        <f>AA429</f>
        <v>0</v>
      </c>
      <c r="AW423" s="55">
        <f>AC429</f>
        <v>0</v>
      </c>
      <c r="AX423" s="55">
        <f>AC430</f>
        <v>0</v>
      </c>
      <c r="AY423" s="55">
        <f>N430</f>
        <v>0</v>
      </c>
      <c r="AZ423" s="56"/>
      <c r="BA423" s="56"/>
      <c r="BB423" s="56"/>
      <c r="BC423" s="56"/>
      <c r="BD423" s="56"/>
      <c r="BE423" s="56"/>
      <c r="BF423" s="56"/>
      <c r="BG423" s="56"/>
      <c r="BH423" s="56"/>
      <c r="BI423" s="56"/>
      <c r="BJ423" s="56"/>
      <c r="BK423" s="56"/>
      <c r="BL423" s="56"/>
      <c r="BM423" s="56"/>
      <c r="BN423" s="56"/>
    </row>
    <row r="424" spans="1:66" ht="11.25" customHeight="1">
      <c r="A424" s="220"/>
      <c r="B424" s="38"/>
      <c r="C424" s="205"/>
      <c r="D424" s="208"/>
      <c r="E424" s="57" t="s">
        <v>42</v>
      </c>
      <c r="F424" s="58" t="str">
        <f>IF(D423&lt;&gt;"", VLOOKUP(D423,'Base de Datos'!$A$2:$D1268,3,FALSE()),"")</f>
        <v/>
      </c>
      <c r="G424" s="205"/>
      <c r="H424" s="208"/>
      <c r="I424" s="57" t="s">
        <v>42</v>
      </c>
      <c r="J424" s="58" t="str">
        <f>IF(H423&lt;&gt;"", VLOOKUP(H423,'Base de Datos'!$A$2:$D1268,3,FALSE()),"")</f>
        <v/>
      </c>
      <c r="K424" s="205"/>
      <c r="L424" s="208"/>
      <c r="M424" s="57" t="s">
        <v>42</v>
      </c>
      <c r="N424" s="58" t="str">
        <f>IF(L423&lt;&gt;"", VLOOKUP(L423,'Base de Datos'!$A$2:$D1268,3,FALSE()),"")</f>
        <v/>
      </c>
      <c r="O424" s="43"/>
      <c r="P424" s="3"/>
      <c r="Q424" s="3"/>
      <c r="R424" s="15"/>
      <c r="S424" s="229"/>
      <c r="T424" s="230"/>
      <c r="U424" s="59"/>
      <c r="V424" s="47"/>
      <c r="W424" s="229"/>
      <c r="X424" s="230"/>
      <c r="Y424" s="59"/>
      <c r="Z424" s="47"/>
      <c r="AA424" s="229"/>
      <c r="AB424" s="230"/>
      <c r="AC424" s="59"/>
      <c r="AD424" s="48"/>
      <c r="AE424" s="235">
        <f>A389</f>
        <v>46307</v>
      </c>
      <c r="AF424" s="236"/>
      <c r="AG424" s="236"/>
      <c r="AH424" s="236"/>
      <c r="AI424" s="236"/>
      <c r="AJ424" s="236"/>
      <c r="AK424" s="236"/>
      <c r="AL424" s="237"/>
      <c r="AM424" s="48"/>
      <c r="AN424" s="155">
        <f>A389</f>
        <v>46307</v>
      </c>
      <c r="AO424" s="156" t="str">
        <f>K390</f>
        <v>Consultorio N° 3</v>
      </c>
      <c r="AP424" s="156">
        <f t="shared" ref="AP424:AQ424" si="299">K431</f>
        <v>0</v>
      </c>
      <c r="AQ424" s="156">
        <f t="shared" si="299"/>
        <v>0</v>
      </c>
      <c r="AR424" s="156">
        <f>AC431</f>
        <v>0</v>
      </c>
      <c r="AS424" s="156">
        <f>AA431</f>
        <v>0</v>
      </c>
      <c r="AT424" s="156">
        <f>AA432</f>
        <v>0</v>
      </c>
      <c r="AU424" s="156">
        <f>AC432</f>
        <v>0</v>
      </c>
      <c r="AV424" s="156">
        <f>AA433</f>
        <v>0</v>
      </c>
      <c r="AW424" s="156">
        <f>AC433</f>
        <v>0</v>
      </c>
      <c r="AX424" s="156">
        <f>AC434</f>
        <v>0</v>
      </c>
      <c r="AY424" s="156">
        <f>N434</f>
        <v>0</v>
      </c>
      <c r="AZ424" s="48"/>
      <c r="BA424" s="48"/>
      <c r="BB424" s="48"/>
      <c r="BC424" s="48"/>
      <c r="BD424" s="48"/>
      <c r="BE424" s="48"/>
      <c r="BF424" s="48"/>
      <c r="BG424" s="48"/>
      <c r="BH424" s="48"/>
      <c r="BI424" s="48"/>
      <c r="BJ424" s="48"/>
      <c r="BK424" s="48"/>
      <c r="BL424" s="48"/>
      <c r="BM424" s="48"/>
      <c r="BN424" s="48"/>
    </row>
    <row r="425" spans="1:66" ht="11.25" customHeight="1">
      <c r="A425" s="220"/>
      <c r="B425" s="38"/>
      <c r="C425" s="205"/>
      <c r="D425" s="208"/>
      <c r="E425" s="57" t="s">
        <v>44</v>
      </c>
      <c r="F425" s="58" t="str">
        <f>IF(D423&lt;&gt;"", VLOOKUP(D423,'Base de Datos'!$A$2:$D1268,4,FALSE()),"")</f>
        <v/>
      </c>
      <c r="G425" s="205"/>
      <c r="H425" s="208"/>
      <c r="I425" s="57" t="s">
        <v>44</v>
      </c>
      <c r="J425" s="58" t="str">
        <f>IF(H423&lt;&gt;"", VLOOKUP(H423,'Base de Datos'!$A$2:$D1268,4,FALSE()),"")</f>
        <v/>
      </c>
      <c r="K425" s="205"/>
      <c r="L425" s="208"/>
      <c r="M425" s="57" t="s">
        <v>44</v>
      </c>
      <c r="N425" s="58" t="str">
        <f>IF(L423&lt;&gt;"", VLOOKUP(L423,'Base de Datos'!$A$2:$D1268,4,FALSE()),"")</f>
        <v/>
      </c>
      <c r="O425" s="43"/>
      <c r="P425" s="3"/>
      <c r="Q425" s="3"/>
      <c r="R425" s="15"/>
      <c r="S425" s="229"/>
      <c r="T425" s="230"/>
      <c r="U425" s="59"/>
      <c r="V425" s="47"/>
      <c r="W425" s="229"/>
      <c r="X425" s="230"/>
      <c r="Y425" s="59"/>
      <c r="Z425" s="47"/>
      <c r="AA425" s="229"/>
      <c r="AB425" s="230"/>
      <c r="AC425" s="59"/>
      <c r="AD425" s="48"/>
      <c r="AE425" s="238" t="s">
        <v>20</v>
      </c>
      <c r="AF425" s="239"/>
      <c r="AG425" s="157" t="s">
        <v>21</v>
      </c>
      <c r="AH425" s="158" t="s">
        <v>22</v>
      </c>
      <c r="AI425" s="159" t="s">
        <v>23</v>
      </c>
      <c r="AJ425" s="159" t="s">
        <v>24</v>
      </c>
      <c r="AK425" s="159" t="s">
        <v>25</v>
      </c>
      <c r="AL425" s="160" t="s">
        <v>26</v>
      </c>
      <c r="AM425" s="48"/>
      <c r="AN425" s="155">
        <f>A389</f>
        <v>46307</v>
      </c>
      <c r="AO425" s="156" t="str">
        <f>K390</f>
        <v>Consultorio N° 3</v>
      </c>
      <c r="AP425" s="156">
        <f t="shared" ref="AP425:AQ425" si="300">K435</f>
        <v>0</v>
      </c>
      <c r="AQ425" s="156">
        <f t="shared" si="300"/>
        <v>0</v>
      </c>
      <c r="AR425" s="156">
        <f>AC435</f>
        <v>0</v>
      </c>
      <c r="AS425" s="156">
        <f>AA435</f>
        <v>0</v>
      </c>
      <c r="AT425" s="156">
        <f>AA436</f>
        <v>0</v>
      </c>
      <c r="AU425" s="156">
        <f>AC436</f>
        <v>0</v>
      </c>
      <c r="AV425" s="156">
        <f>AA437</f>
        <v>0</v>
      </c>
      <c r="AW425" s="156">
        <f>AC437</f>
        <v>0</v>
      </c>
      <c r="AX425" s="156">
        <f>AC438</f>
        <v>0</v>
      </c>
      <c r="AY425" s="156">
        <f>N438</f>
        <v>0</v>
      </c>
      <c r="AZ425" s="48"/>
      <c r="BA425" s="48"/>
      <c r="BB425" s="48"/>
      <c r="BC425" s="48"/>
      <c r="BD425" s="48"/>
      <c r="BE425" s="48"/>
      <c r="BF425" s="48"/>
      <c r="BG425" s="48"/>
      <c r="BH425" s="48"/>
      <c r="BI425" s="48"/>
      <c r="BJ425" s="48"/>
      <c r="BK425" s="48"/>
      <c r="BL425" s="48"/>
      <c r="BM425" s="48"/>
      <c r="BN425" s="48"/>
    </row>
    <row r="426" spans="1:66" ht="11.25" customHeight="1">
      <c r="A426" s="221"/>
      <c r="B426" s="38"/>
      <c r="C426" s="206"/>
      <c r="D426" s="209"/>
      <c r="E426" s="85" t="s">
        <v>46</v>
      </c>
      <c r="F426" s="86"/>
      <c r="G426" s="206"/>
      <c r="H426" s="209"/>
      <c r="I426" s="85" t="s">
        <v>46</v>
      </c>
      <c r="J426" s="108"/>
      <c r="K426" s="206"/>
      <c r="L426" s="209"/>
      <c r="M426" s="85" t="s">
        <v>46</v>
      </c>
      <c r="N426" s="108"/>
      <c r="O426" s="43"/>
      <c r="P426" s="3"/>
      <c r="Q426" s="3"/>
      <c r="R426" s="15"/>
      <c r="S426" s="227" t="str">
        <f>IF(OR(S423="Empleado",S423="Familiar"),"Nombre del Empleado","N° Factura")</f>
        <v>N° Factura</v>
      </c>
      <c r="T426" s="228"/>
      <c r="U426" s="89"/>
      <c r="V426" s="47"/>
      <c r="W426" s="227" t="str">
        <f>IF(OR(W423="Empleado",W423="Familiar"),"Nombre del Empleado","N° Factura")</f>
        <v>N° Factura</v>
      </c>
      <c r="X426" s="228"/>
      <c r="Y426" s="89"/>
      <c r="Z426" s="47"/>
      <c r="AA426" s="227" t="str">
        <f>IF(OR(AA423="Empleado",AA423="Familiar"),"Nombre del Empleado","N° Factura")</f>
        <v>N° Factura</v>
      </c>
      <c r="AB426" s="228"/>
      <c r="AC426" s="89"/>
      <c r="AD426" s="48"/>
      <c r="AE426" s="240" t="s">
        <v>38</v>
      </c>
      <c r="AF426" s="230"/>
      <c r="AG426" s="161">
        <f t="array" aca="1" ref="AG426" ca="1">COUNTIFS(AP391:AP431, "💲", AY391:AY431, INDIRECT("AE" &amp; ROW())) + COUNTIFS(AP391:AP431, "📦", AY391:AY431, INDIRECT("AE" &amp; ROW())) + COUNTIFS(AP391:AP431, "✅", AY391:AY431, INDIRECT("AE" &amp; ROW()))</f>
        <v>0</v>
      </c>
      <c r="AH426" s="162">
        <f t="array" aca="1" ref="AH426" ca="1">COUNTIFS(AP391:AP431, "💲", AY391:AY431, INDIRECT("AE" &amp; ROW())) + COUNTIFS(AP391:AP431, "📦", AY391:AY431, INDIRECT("AE" &amp; ROW()))</f>
        <v>0</v>
      </c>
      <c r="AI426" s="139">
        <f t="array" aca="1" ref="AI426" ca="1">SUMIFS(AR391:AR431, AY391:AY431, INDIRECT("AE" &amp; ROW()), AP391:AP431, "💲") + SUMIFS(AR391:AR431, AY391:AY431, INDIRECT("AE" &amp; ROW()), AP391:AP431, "📦")</f>
        <v>0</v>
      </c>
      <c r="AJ426" s="139">
        <f t="array" aca="1" ref="AJ426" ca="1">(
    SUMIFS(AR391:AR431, AY391:AY431, INDIRECT("AE" &amp; ROW()), AP391:AP431, "💲") +
    SUMIFS(AR391:AR431, AY391:AY431, INDIRECT("AE" &amp; ROW()), AP391:AP431, "📦")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
        SUMIFS(AR391:AR431, AY391:AY431, INDIRECT("AE" &amp; ROW()), AP391:AP431, "💲", AS391:AS431, "Familiar") +
        SUMIFS(AR391:AR431, AY391:AY431, INDIRECT("AE" &amp; ROW()), AP391:AP431, "📦", AS391:AS431, "Familiar")
    ) / 2
)  -
(
    (
        SUMIFS(AR391:AR431, AY391:AY431, INDIRECT("AE" &amp; ROW()), AP391:AP431, "💲", AS391:AS431, "Exonerado ADH") +
        SUMIFS(AR391:AR431, AY391:AY431, INDIRECT("AE" &amp; ROW()), AP391:AP431, "📦", AS391:AS431, "Exonerado ADH")
    ) / 2
)  -
(
    (
        SUMIFS(AR391:AR431, AY391:AY431, INDIRECT("AE" &amp; ROW()), AP391:AP431, "💲", AS391:AS431, "Exonerado Doctor") +
        SUMIFS(AR391:AR431, AY391:AY431, INDIRECT("AE" &amp; ROW()), AP391:AP431, "📦", AS391:AS431, "Exonerado Doctor")
    ) / 2
)</f>
        <v>0</v>
      </c>
      <c r="AK426" s="139">
        <f t="array" aca="1" ref="AK426" ca="1">(
    SUMIFS(AR391:AR431, AY391:AY431, INDIRECT("AE" &amp; ROW()), AP391:AP431, "💲") +
    SUMIFS(AR391:AR431, AY391:AY431, INDIRECT("AE" &amp; ROW()), AP391:AP431, "📦")
) -
(
    SUMIFS(AR391:AR431, AY391:AY431, INDIRECT("AE" &amp; ROW()), AP391:AP431, "💲", AS391:AS431, "Familiar") +
    SUMIFS(AR391:AR431, AY391:AY431, INDIRECT("AE" &amp; ROW()), AP391:AP431, "📦", AS391:AS431, "Familiar")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SUMIFS(AR391:AR431, AY391:AY431, INDIRECT("AE" &amp; ROW()), AP391:AP431, "💲", AS391:AS431, "Exonerado ADH") +
    SUMIFS(AR391:AR431, AY391:AY431, INDIRECT("AE" &amp; ROW()), AP391:AP431, "📦", AS391:AS431, "Exonerado ADH")
) -
(
    (
        SUMIFS(AR391:AR431, AY391:AY431, INDIRECT("AE" &amp; ROW()), AP391:AP431, "💲", AS391:AS431, "Exonerado Doctor") +
        SUMIFS(AR391:AR431, AY391:AY431, INDIRECT("AE" &amp; ROW()), AP391:AP431, "📦", AS391:AS431, "Exonerado Doctor")
    ) / 2
) -
(
    (
        SUMIFS(AR391:AR431, AY391:AY431, INDIRECT("AE" &amp; ROW()), AP391:AP431, "💲", AS391:AS431, "") +
        SUMIFS(AR391:AR431, AY391:AY431, INDIRECT("AE" &amp; ROW()), AP391:AP431, "📦", AS391:AS431, "")
    ) / 2
)</f>
        <v>0</v>
      </c>
      <c r="AL426" s="140">
        <f t="array" aca="1" ref="AL426" ca="1">(
    SUMIFS(AR391:AR431, AY391:AY431, INDIRECT("AE" &amp; ROW()), AP391:AP431, "💲") +
    SUMIFS(AR391:AR431, AY391:AY431, INDIRECT("AE" &amp; ROW()), AP391:AP431, "📦")
) -
(
    (
        SUMIFS(AR391:AR431, AY391:AY431, INDIRECT("AE" &amp; ROW()), AP391:AP431, "💲", AS391:AS431, "Familiar") +
        SUMIFS(AR391:AR431, AY391:AY431, INDIRECT("AE" &amp; ROW()), AP391:AP431, "📦", AS391:AS431, "Familiar")
    ) / 2
) -
(
    (
        SUMIFS(AR391:AR431, AY391:AY431, INDIRECT("AE" &amp; ROW()), AP391:AP431, "💲", AS391:AS431, "Participante") +
        SUMIFS(AR391:AR431, AY391:AY431, INDIRECT("AE" &amp; ROW()), AP391:AP431, "📦", AS391:AS431, "Participante")
    ) / 2
) -
(
    (
        SUMIFS(AR391:AR431, AY391:AY431, INDIRECT("AE" &amp; ROW()), AP391:AP431, "💲", AS391:AS431, "Empleado") +
        SUMIFS(AR391:AR431, AY391:AY431, INDIRECT("AE" &amp; ROW()), AP391:AP431, "📦", AS391:AS431, "Empleado")
    ) / 2
) -
(
    (
        SUMIFS(AR391:AR431, AY391:AY431, INDIRECT("AE" &amp; ROW()), AP391:AP431, "💲", AS391:AS431, "Exonerado ADH") +
        SUMIFS(AR391:AR431, AY391:AY431, INDIRECT("AE" &amp; ROW()), AP391:AP431, "📦", AS391:AS431, "Exonerado ADH")
    ) / 2
) -
(
    SUMIFS(AR391:AR431, AY391:AY431, INDIRECT("AE" &amp; ROW()), AP391:AP431, "💲", AS391:AS431, "Exonerado Doctor") +
    SUMIFS(AR391:AR431, AY391:AY431, INDIRECT("AE" &amp; ROW()), AP391:AP431, "📦", AS391:AS431, "Exonerado Doctor")
) -
(
    (
        SUMIFS(AR391:AR431, AY391:AY431, INDIRECT("AE" &amp; ROW()), AP391:AP431, "💲", AS391:AS431, "") +
        SUMIFS(AR391:AR431, AY391:AY431, INDIRECT("AE" &amp; ROW()), AP391:AP431, "📦", AS391:AS431, "")
    ) / 2
)</f>
        <v>0</v>
      </c>
      <c r="AM426" s="48"/>
      <c r="AN426" s="155">
        <f>A389</f>
        <v>46307</v>
      </c>
      <c r="AO426" s="156" t="str">
        <f>K390</f>
        <v>Consultorio N° 3</v>
      </c>
      <c r="AP426" s="156">
        <f t="shared" ref="AP426:AQ426" si="301">K439</f>
        <v>0</v>
      </c>
      <c r="AQ426" s="156">
        <f t="shared" si="301"/>
        <v>0</v>
      </c>
      <c r="AR426" s="156">
        <f>AC439</f>
        <v>0</v>
      </c>
      <c r="AS426" s="156">
        <f>AA439</f>
        <v>0</v>
      </c>
      <c r="AT426" s="156">
        <f>AA440</f>
        <v>0</v>
      </c>
      <c r="AU426" s="156">
        <f>AC440</f>
        <v>0</v>
      </c>
      <c r="AV426" s="156">
        <f>AA441</f>
        <v>0</v>
      </c>
      <c r="AW426" s="156">
        <f>AC441</f>
        <v>0</v>
      </c>
      <c r="AX426" s="156">
        <f>AC442</f>
        <v>0</v>
      </c>
      <c r="AY426" s="156">
        <f>N442</f>
        <v>0</v>
      </c>
      <c r="AZ426" s="48"/>
      <c r="BA426" s="48"/>
      <c r="BB426" s="48"/>
      <c r="BC426" s="48"/>
      <c r="BD426" s="48"/>
      <c r="BE426" s="48"/>
      <c r="BF426" s="48"/>
      <c r="BG426" s="48"/>
      <c r="BH426" s="48"/>
      <c r="BI426" s="48"/>
      <c r="BJ426" s="48"/>
      <c r="BK426" s="48"/>
      <c r="BL426" s="48"/>
      <c r="BM426" s="48"/>
      <c r="BN426" s="48"/>
    </row>
    <row r="427" spans="1:66" ht="11.25" customHeight="1">
      <c r="A427" s="222">
        <f>A423+$Q$13/1440</f>
        <v>0.70833333333333315</v>
      </c>
      <c r="B427" s="38"/>
      <c r="C427" s="204"/>
      <c r="D427" s="207"/>
      <c r="E427" s="40" t="s">
        <v>36</v>
      </c>
      <c r="F427" s="42" t="str">
        <f>IF(D427&lt;&gt;"", VLOOKUP(D427,'Base de Datos'!$A$2:$D1268,2,FALSE()),"")</f>
        <v/>
      </c>
      <c r="G427" s="204"/>
      <c r="H427" s="216"/>
      <c r="I427" s="40" t="s">
        <v>36</v>
      </c>
      <c r="J427" s="42" t="str">
        <f>IF(H427&lt;&gt;"", VLOOKUP(H427,'Base de Datos'!$A$2:$D1268,2,FALSE()),"")</f>
        <v/>
      </c>
      <c r="K427" s="204"/>
      <c r="L427" s="216"/>
      <c r="M427" s="40" t="s">
        <v>36</v>
      </c>
      <c r="N427" s="42" t="str">
        <f>IF(L427&lt;&gt;"", VLOOKUP(L427,'Base de Datos'!$A$2:$D1268,2,FALSE()),"")</f>
        <v/>
      </c>
      <c r="O427" s="43"/>
      <c r="P427" s="163"/>
      <c r="Q427" s="3"/>
      <c r="R427" s="15"/>
      <c r="S427" s="45"/>
      <c r="T427" s="45" t="s">
        <v>37</v>
      </c>
      <c r="U427" s="46"/>
      <c r="V427" s="47"/>
      <c r="W427" s="45"/>
      <c r="X427" s="45" t="s">
        <v>37</v>
      </c>
      <c r="Y427" s="46"/>
      <c r="Z427" s="47"/>
      <c r="AA427" s="45"/>
      <c r="AB427" s="45" t="s">
        <v>37</v>
      </c>
      <c r="AC427" s="46"/>
      <c r="AD427" s="48"/>
      <c r="AE427" s="240" t="s">
        <v>43</v>
      </c>
      <c r="AF427" s="230"/>
      <c r="AG427" s="161">
        <f t="array" aca="1" ref="AG427" ca="1">COUNTIFS(AP391:AP431, "💲", AY391:AY431, INDIRECT("AE" &amp; ROW())) + COUNTIFS(AP391:AP431, "📦", AY391:AY431, INDIRECT("AE" &amp; ROW())) + COUNTIFS(AP391:AP431, "✅", AY391:AY431, INDIRECT("AE" &amp; ROW()))</f>
        <v>0</v>
      </c>
      <c r="AH427" s="162">
        <f t="array" aca="1" ref="AH427" ca="1">COUNTIFS(AP391:AP431, "💲", AY391:AY431, INDIRECT("AE" &amp; ROW())) + COUNTIFS(AP391:AP431, "📦", AY391:AY431, INDIRECT("AE" &amp; ROW()))</f>
        <v>0</v>
      </c>
      <c r="AI427" s="139">
        <f t="array" aca="1" ref="AI427" ca="1">SUMIFS(AR391:AR431, AY391:AY431, INDIRECT("AE" &amp; ROW()), AP391:AP431, "💲") + SUMIFS(AR391:AR431, AY391:AY431, INDIRECT("AE" &amp; ROW()), AP391:AP431, "📦")</f>
        <v>0</v>
      </c>
      <c r="AJ427" s="139">
        <f t="array" aca="1" ref="AJ427" ca="1">(
    SUMIFS(AR391:AR431, AY391:AY431, INDIRECT("AE" &amp; ROW()), AP391:AP431, "💲") +
    SUMIFS(AR391:AR431, AY391:AY431, INDIRECT("AE" &amp; ROW()), AP391:AP431, "📦")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
        SUMIFS(AR391:AR431, AY391:AY431, INDIRECT("AE" &amp; ROW()), AP391:AP431, "💲", AS391:AS431, "Familiar") +
        SUMIFS(AR391:AR431, AY391:AY431, INDIRECT("AE" &amp; ROW()), AP391:AP431, "📦", AS391:AS431, "Familiar")
    ) / 2
)  -
(
    (
        SUMIFS(AR391:AR431, AY391:AY431, INDIRECT("AE" &amp; ROW()), AP391:AP431, "💲", AS391:AS431, "Exonerado ADH") +
        SUMIFS(AR391:AR431, AY391:AY431, INDIRECT("AE" &amp; ROW()), AP391:AP431, "📦", AS391:AS431, "Exonerado ADH")
    ) / 2
)  -
(
    (
        SUMIFS(AR391:AR431, AY391:AY431, INDIRECT("AE" &amp; ROW()), AP391:AP431, "💲", AS391:AS431, "Exonerado Doctor") +
        SUMIFS(AR391:AR431, AY391:AY431, INDIRECT("AE" &amp; ROW()), AP391:AP431, "📦", AS391:AS431, "Exonerado Doctor")
    ) / 2
)</f>
        <v>0</v>
      </c>
      <c r="AK427" s="139">
        <f t="array" aca="1" ref="AK427" ca="1">(
    SUMIFS(AR391:AR431, AY391:AY431, INDIRECT("AE" &amp; ROW()), AP391:AP431, "💲") +
    SUMIFS(AR391:AR431, AY391:AY431, INDIRECT("AE" &amp; ROW()), AP391:AP431, "📦")
) -
(
    SUMIFS(AR391:AR431, AY391:AY431, INDIRECT("AE" &amp; ROW()), AP391:AP431, "💲", AS391:AS431, "Familiar") +
    SUMIFS(AR391:AR431, AY391:AY431, INDIRECT("AE" &amp; ROW()), AP391:AP431, "📦", AS391:AS431, "Familiar")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SUMIFS(AR391:AR431, AY391:AY431, INDIRECT("AE" &amp; ROW()), AP391:AP431, "💲", AS391:AS431, "Exonerado ADH") +
    SUMIFS(AR391:AR431, AY391:AY431, INDIRECT("AE" &amp; ROW()), AP391:AP431, "📦", AS391:AS431, "Exonerado ADH")
) -
(
    (
        SUMIFS(AR391:AR431, AY391:AY431, INDIRECT("AE" &amp; ROW()), AP391:AP431, "💲", AS391:AS431, "Exonerado Doctor") +
        SUMIFS(AR391:AR431, AY391:AY431, INDIRECT("AE" &amp; ROW()), AP391:AP431, "📦", AS391:AS431, "Exonerado Doctor")
    ) / 2
) -
(
    (
        SUMIFS(AR391:AR431, AY391:AY431, INDIRECT("AE" &amp; ROW()), AP391:AP431, "💲", AS391:AS431, "") +
        SUMIFS(AR391:AR431, AY391:AY431, INDIRECT("AE" &amp; ROW()), AP391:AP431, "📦", AS391:AS431, "")
    ) / 2
)</f>
        <v>0</v>
      </c>
      <c r="AL427" s="140">
        <f t="array" aca="1" ref="AL427" ca="1">(
    SUMIFS(AR391:AR431, AY391:AY431, INDIRECT("AE" &amp; ROW()), AP391:AP431, "💲") +
    SUMIFS(AR391:AR431, AY391:AY431, INDIRECT("AE" &amp; ROW()), AP391:AP431, "📦")
) -
(
    (
        SUMIFS(AR391:AR431, AY391:AY431, INDIRECT("AE" &amp; ROW()), AP391:AP431, "💲", AS391:AS431, "Familiar") +
        SUMIFS(AR391:AR431, AY391:AY431, INDIRECT("AE" &amp; ROW()), AP391:AP431, "📦", AS391:AS431, "Familiar")
    ) / 2
) -
(
    (
        SUMIFS(AR391:AR431, AY391:AY431, INDIRECT("AE" &amp; ROW()), AP391:AP431, "💲", AS391:AS431, "Participante") +
        SUMIFS(AR391:AR431, AY391:AY431, INDIRECT("AE" &amp; ROW()), AP391:AP431, "📦", AS391:AS431, "Participante")
    ) / 2
) -
(
    (
        SUMIFS(AR391:AR431, AY391:AY431, INDIRECT("AE" &amp; ROW()), AP391:AP431, "💲", AS391:AS431, "Empleado") +
        SUMIFS(AR391:AR431, AY391:AY431, INDIRECT("AE" &amp; ROW()), AP391:AP431, "📦", AS391:AS431, "Empleado")
    ) / 2
) -
(
    (
        SUMIFS(AR391:AR431, AY391:AY431, INDIRECT("AE" &amp; ROW()), AP391:AP431, "💲", AS391:AS431, "Exonerado ADH") +
        SUMIFS(AR391:AR431, AY391:AY431, INDIRECT("AE" &amp; ROW()), AP391:AP431, "📦", AS391:AS431, "Exonerado ADH")
    ) / 2
) -
(
    SUMIFS(AR391:AR431, AY391:AY431, INDIRECT("AE" &amp; ROW()), AP391:AP431, "💲", AS391:AS431, "Exonerado Doctor") +
    SUMIFS(AR391:AR431, AY391:AY431, INDIRECT("AE" &amp; ROW()), AP391:AP431, "📦", AS391:AS431, "Exonerado Doctor")
) -
(
    (
        SUMIFS(AR391:AR431, AY391:AY431, INDIRECT("AE" &amp; ROW()), AP391:AP431, "💲", AS391:AS431, "") +
        SUMIFS(AR391:AR431, AY391:AY431, INDIRECT("AE" &amp; ROW()), AP391:AP431, "📦", AS391:AS431, "")
    ) / 2
)</f>
        <v>0</v>
      </c>
      <c r="AM427" s="48"/>
      <c r="AN427" s="156"/>
      <c r="AO427" s="156"/>
      <c r="AP427" s="156"/>
      <c r="AQ427" s="156">
        <f>L435</f>
        <v>0</v>
      </c>
      <c r="AR427" s="156"/>
      <c r="AS427" s="156"/>
      <c r="AT427" s="156"/>
      <c r="AU427" s="156"/>
      <c r="AV427" s="156"/>
      <c r="AW427" s="156"/>
      <c r="AX427" s="156"/>
      <c r="AY427" s="156">
        <f>N430</f>
        <v>0</v>
      </c>
      <c r="AZ427" s="48"/>
      <c r="BA427" s="48"/>
      <c r="BB427" s="48"/>
      <c r="BC427" s="48"/>
      <c r="BD427" s="48"/>
      <c r="BE427" s="48"/>
      <c r="BF427" s="48"/>
      <c r="BG427" s="48"/>
      <c r="BH427" s="48"/>
      <c r="BI427" s="48"/>
      <c r="BJ427" s="48"/>
      <c r="BK427" s="48"/>
      <c r="BL427" s="48"/>
      <c r="BM427" s="48"/>
      <c r="BN427" s="48"/>
    </row>
    <row r="428" spans="1:66" ht="11.25" customHeight="1">
      <c r="A428" s="220"/>
      <c r="B428" s="38"/>
      <c r="C428" s="205"/>
      <c r="D428" s="208"/>
      <c r="E428" s="57" t="s">
        <v>42</v>
      </c>
      <c r="F428" s="58" t="str">
        <f>IF(D427&lt;&gt;"", VLOOKUP(D427,'Base de Datos'!$A$2:$D1268,3,FALSE()),"")</f>
        <v/>
      </c>
      <c r="G428" s="205"/>
      <c r="H428" s="208"/>
      <c r="I428" s="57" t="s">
        <v>42</v>
      </c>
      <c r="J428" s="58" t="str">
        <f>IF(H427&lt;&gt;"", VLOOKUP(H427,'Base de Datos'!$A$2:$D1268,3,FALSE()),"")</f>
        <v/>
      </c>
      <c r="K428" s="205"/>
      <c r="L428" s="208"/>
      <c r="M428" s="57" t="s">
        <v>42</v>
      </c>
      <c r="N428" s="58" t="str">
        <f>IF(L427&lt;&gt;"", VLOOKUP(L427,'Base de Datos'!$A$2:$D1268,3,FALSE()),"")</f>
        <v/>
      </c>
      <c r="O428" s="43"/>
      <c r="P428" s="163"/>
      <c r="Q428" s="3"/>
      <c r="R428" s="15"/>
      <c r="S428" s="229"/>
      <c r="T428" s="230"/>
      <c r="U428" s="59"/>
      <c r="V428" s="47"/>
      <c r="W428" s="229"/>
      <c r="X428" s="230"/>
      <c r="Y428" s="59"/>
      <c r="Z428" s="47"/>
      <c r="AA428" s="229"/>
      <c r="AB428" s="230"/>
      <c r="AC428" s="59"/>
      <c r="AD428" s="48"/>
      <c r="AE428" s="240" t="s">
        <v>45</v>
      </c>
      <c r="AF428" s="230"/>
      <c r="AG428" s="161">
        <f t="array" aca="1" ref="AG428" ca="1">COUNTIFS(AP391:AP431, "💲", AY391:AY431, INDIRECT("AE" &amp; ROW())) + COUNTIFS(AP391:AP431, "📦", AY391:AY431, INDIRECT("AE" &amp; ROW())) + COUNTIFS(AP391:AP431, "✅", AY391:AY431, INDIRECT("AE" &amp; ROW()))</f>
        <v>0</v>
      </c>
      <c r="AH428" s="162">
        <f t="array" aca="1" ref="AH428" ca="1">COUNTIFS(AP391:AP431, "💲", AY391:AY431, INDIRECT("AE" &amp; ROW())) + COUNTIFS(AP391:AP431, "📦", AY391:AY431, INDIRECT("AE" &amp; ROW()))</f>
        <v>0</v>
      </c>
      <c r="AI428" s="139">
        <f t="array" aca="1" ref="AI428" ca="1">SUMIFS(AR391:AR431, AY391:AY431, INDIRECT("AE" &amp; ROW()), AP391:AP431, "💲") + SUMIFS(AR391:AR431, AY391:AY431, INDIRECT("AE" &amp; ROW()), AP391:AP431, "📦")</f>
        <v>0</v>
      </c>
      <c r="AJ428" s="139">
        <f t="array" aca="1" ref="AJ428" ca="1">(
    SUMIFS(AR391:AR431, AY391:AY431, INDIRECT("AE" &amp; ROW()), AP391:AP431, "💲") +
    SUMIFS(AR391:AR431, AY391:AY431, INDIRECT("AE" &amp; ROW()), AP391:AP431, "📦")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
        SUMIFS(AR391:AR431, AY391:AY431, INDIRECT("AE" &amp; ROW()), AP391:AP431, "💲", AS391:AS431, "Familiar") +
        SUMIFS(AR391:AR431, AY391:AY431, INDIRECT("AE" &amp; ROW()), AP391:AP431, "📦", AS391:AS431, "Familiar")
    ) / 2
)  -
(
    (
        SUMIFS(AR391:AR431, AY391:AY431, INDIRECT("AE" &amp; ROW()), AP391:AP431, "💲", AS391:AS431, "Exonerado ADH") +
        SUMIFS(AR391:AR431, AY391:AY431, INDIRECT("AE" &amp; ROW()), AP391:AP431, "📦", AS391:AS431, "Exonerado ADH")
    ) / 2
)  -
(
    (
        SUMIFS(AR391:AR431, AY391:AY431, INDIRECT("AE" &amp; ROW()), AP391:AP431, "💲", AS391:AS431, "Exonerado Doctor") +
        SUMIFS(AR391:AR431, AY391:AY431, INDIRECT("AE" &amp; ROW()), AP391:AP431, "📦", AS391:AS431, "Exonerado Doctor")
    ) / 2
)</f>
        <v>0</v>
      </c>
      <c r="AK428" s="139">
        <f t="array" aca="1" ref="AK428" ca="1">(
    SUMIFS(AR391:AR431, AY391:AY431, INDIRECT("AE" &amp; ROW()), AP391:AP431, "💲") +
    SUMIFS(AR391:AR431, AY391:AY431, INDIRECT("AE" &amp; ROW()), AP391:AP431, "📦")
) -
(
    SUMIFS(AR391:AR431, AY391:AY431, INDIRECT("AE" &amp; ROW()), AP391:AP431, "💲", AS391:AS431, "Familiar") +
    SUMIFS(AR391:AR431, AY391:AY431, INDIRECT("AE" &amp; ROW()), AP391:AP431, "📦", AS391:AS431, "Familiar")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SUMIFS(AR391:AR431, AY391:AY431, INDIRECT("AE" &amp; ROW()), AP391:AP431, "💲", AS391:AS431, "Exonerado ADH") +
    SUMIFS(AR391:AR431, AY391:AY431, INDIRECT("AE" &amp; ROW()), AP391:AP431, "📦", AS391:AS431, "Exonerado ADH")
) -
(
    (
        SUMIFS(AR391:AR431, AY391:AY431, INDIRECT("AE" &amp; ROW()), AP391:AP431, "💲", AS391:AS431, "Exonerado Doctor") +
        SUMIFS(AR391:AR431, AY391:AY431, INDIRECT("AE" &amp; ROW()), AP391:AP431, "📦", AS391:AS431, "Exonerado Doctor")
    ) / 2
) -
(
    (
        SUMIFS(AR391:AR431, AY391:AY431, INDIRECT("AE" &amp; ROW()), AP391:AP431, "💲", AS391:AS431, "") +
        SUMIFS(AR391:AR431, AY391:AY431, INDIRECT("AE" &amp; ROW()), AP391:AP431, "📦", AS391:AS431, "")
    ) / 2
)</f>
        <v>0</v>
      </c>
      <c r="AL428" s="140">
        <f t="array" aca="1" ref="AL428" ca="1">(
    SUMIFS(AR391:AR431, AY391:AY431, INDIRECT("AE" &amp; ROW()), AP391:AP431, "💲") +
    SUMIFS(AR391:AR431, AY391:AY431, INDIRECT("AE" &amp; ROW()), AP391:AP431, "📦")
) -
(
    (
        SUMIFS(AR391:AR431, AY391:AY431, INDIRECT("AE" &amp; ROW()), AP391:AP431, "💲", AS391:AS431, "Familiar") +
        SUMIFS(AR391:AR431, AY391:AY431, INDIRECT("AE" &amp; ROW()), AP391:AP431, "📦", AS391:AS431, "Familiar")
    ) / 2
) -
(
    (
        SUMIFS(AR391:AR431, AY391:AY431, INDIRECT("AE" &amp; ROW()), AP391:AP431, "💲", AS391:AS431, "Participante") +
        SUMIFS(AR391:AR431, AY391:AY431, INDIRECT("AE" &amp; ROW()), AP391:AP431, "📦", AS391:AS431, "Participante")
    ) / 2
) -
(
    (
        SUMIFS(AR391:AR431, AY391:AY431, INDIRECT("AE" &amp; ROW()), AP391:AP431, "💲", AS391:AS431, "Empleado") +
        SUMIFS(AR391:AR431, AY391:AY431, INDIRECT("AE" &amp; ROW()), AP391:AP431, "📦", AS391:AS431, "Empleado")
    ) / 2
) -
(
    (
        SUMIFS(AR391:AR431, AY391:AY431, INDIRECT("AE" &amp; ROW()), AP391:AP431, "💲", AS391:AS431, "Exonerado ADH") +
        SUMIFS(AR391:AR431, AY391:AY431, INDIRECT("AE" &amp; ROW()), AP391:AP431, "📦", AS391:AS431, "Exonerado ADH")
    ) / 2
) -
(
    SUMIFS(AR391:AR431, AY391:AY431, INDIRECT("AE" &amp; ROW()), AP391:AP431, "💲", AS391:AS431, "Exonerado Doctor") +
    SUMIFS(AR391:AR431, AY391:AY431, INDIRECT("AE" &amp; ROW()), AP391:AP431, "📦", AS391:AS431, "Exonerado Doctor")
) -
(
    (
        SUMIFS(AR391:AR431, AY391:AY431, INDIRECT("AE" &amp; ROW()), AP391:AP431, "💲", AS391:AS431, "") +
        SUMIFS(AR391:AR431, AY391:AY431, INDIRECT("AE" &amp; ROW()), AP391:AP431, "📦", AS391:AS431, "")
    ) / 2
)</f>
        <v>0</v>
      </c>
      <c r="AM428" s="48"/>
      <c r="AN428" s="156"/>
      <c r="AO428" s="156"/>
      <c r="AP428" s="156"/>
      <c r="AQ428" s="156">
        <f>L439</f>
        <v>0</v>
      </c>
      <c r="AR428" s="156"/>
      <c r="AS428" s="156"/>
      <c r="AT428" s="156"/>
      <c r="AU428" s="156"/>
      <c r="AV428" s="156"/>
      <c r="AW428" s="156"/>
      <c r="AX428" s="156"/>
      <c r="AY428" s="156">
        <f>N434</f>
        <v>0</v>
      </c>
      <c r="AZ428" s="48"/>
      <c r="BA428" s="48"/>
      <c r="BB428" s="48"/>
      <c r="BC428" s="48"/>
      <c r="BD428" s="48"/>
      <c r="BE428" s="48"/>
      <c r="BF428" s="48"/>
      <c r="BG428" s="48"/>
      <c r="BH428" s="48"/>
      <c r="BI428" s="48"/>
      <c r="BJ428" s="48"/>
      <c r="BK428" s="48"/>
      <c r="BL428" s="48"/>
      <c r="BM428" s="48"/>
      <c r="BN428" s="48"/>
    </row>
    <row r="429" spans="1:66" ht="11.25" customHeight="1">
      <c r="A429" s="220"/>
      <c r="B429" s="38"/>
      <c r="C429" s="205"/>
      <c r="D429" s="208"/>
      <c r="E429" s="57" t="s">
        <v>44</v>
      </c>
      <c r="F429" s="58" t="str">
        <f>IF(D427&lt;&gt;"", VLOOKUP(D427,'Base de Datos'!$A$2:$D1268,4,FALSE()),"")</f>
        <v/>
      </c>
      <c r="G429" s="205"/>
      <c r="H429" s="208"/>
      <c r="I429" s="57" t="s">
        <v>44</v>
      </c>
      <c r="J429" s="58" t="str">
        <f>IF(H427&lt;&gt;"", VLOOKUP(H427,'Base de Datos'!$A$2:$D1268,4,FALSE()),"")</f>
        <v/>
      </c>
      <c r="K429" s="205"/>
      <c r="L429" s="208"/>
      <c r="M429" s="57" t="s">
        <v>44</v>
      </c>
      <c r="N429" s="58" t="str">
        <f>IF(L427&lt;&gt;"", VLOOKUP(L427,'Base de Datos'!$A$2:$D1268,4,FALSE()),"")</f>
        <v/>
      </c>
      <c r="O429" s="43"/>
      <c r="P429" s="163"/>
      <c r="Q429" s="3"/>
      <c r="R429" s="15"/>
      <c r="S429" s="229"/>
      <c r="T429" s="230"/>
      <c r="U429" s="59"/>
      <c r="V429" s="47"/>
      <c r="W429" s="229"/>
      <c r="X429" s="230"/>
      <c r="Y429" s="59"/>
      <c r="Z429" s="47"/>
      <c r="AA429" s="229"/>
      <c r="AB429" s="230"/>
      <c r="AC429" s="59"/>
      <c r="AD429" s="48"/>
      <c r="AE429" s="240" t="s">
        <v>47</v>
      </c>
      <c r="AF429" s="230"/>
      <c r="AG429" s="161">
        <f t="array" aca="1" ref="AG429" ca="1">COUNTIFS(AP391:AP431, "💲", AY391:AY431, INDIRECT("AE" &amp; ROW())) + COUNTIFS(AP391:AP431, "📦", AY391:AY431, INDIRECT("AE" &amp; ROW())) + COUNTIFS(AP391:AP431, "✅", AY391:AY431, INDIRECT("AE" &amp; ROW()))</f>
        <v>0</v>
      </c>
      <c r="AH429" s="162">
        <f t="array" aca="1" ref="AH429" ca="1">COUNTIFS(AP391:AP431, "💲", AY391:AY431, INDIRECT("AE" &amp; ROW())) + COUNTIFS(AP391:AP431, "📦", AY391:AY431, INDIRECT("AE" &amp; ROW()))</f>
        <v>0</v>
      </c>
      <c r="AI429" s="139">
        <f t="array" aca="1" ref="AI429" ca="1">SUMIFS(AR391:AR431, AY391:AY431, INDIRECT("AE" &amp; ROW()), AP391:AP431, "💲") + SUMIFS(AR391:AR431, AY391:AY431, INDIRECT("AE" &amp; ROW()), AP391:AP431, "📦")</f>
        <v>0</v>
      </c>
      <c r="AJ429" s="139">
        <f t="array" aca="1" ref="AJ429" ca="1">(
    SUMIFS(AR391:AR431, AY391:AY431, INDIRECT("AE" &amp; ROW()), AP391:AP431, "💲") +
    SUMIFS(AR391:AR431, AY391:AY431, INDIRECT("AE" &amp; ROW()), AP391:AP431, "📦")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
        SUMIFS(AR391:AR431, AY391:AY431, INDIRECT("AE" &amp; ROW()), AP391:AP431, "💲", AS391:AS431, "Familiar") +
        SUMIFS(AR391:AR431, AY391:AY431, INDIRECT("AE" &amp; ROW()), AP391:AP431, "📦", AS391:AS431, "Familiar")
    ) / 2
)  -
(
    (
        SUMIFS(AR391:AR431, AY391:AY431, INDIRECT("AE" &amp; ROW()), AP391:AP431, "💲", AS391:AS431, "Exonerado ADH") +
        SUMIFS(AR391:AR431, AY391:AY431, INDIRECT("AE" &amp; ROW()), AP391:AP431, "📦", AS391:AS431, "Exonerado ADH")
    ) / 2
)  -
(
    (
        SUMIFS(AR391:AR431, AY391:AY431, INDIRECT("AE" &amp; ROW()), AP391:AP431, "💲", AS391:AS431, "Exonerado Doctor") +
        SUMIFS(AR391:AR431, AY391:AY431, INDIRECT("AE" &amp; ROW()), AP391:AP431, "📦", AS391:AS431, "Exonerado Doctor")
    ) / 2
)</f>
        <v>0</v>
      </c>
      <c r="AK429" s="139">
        <f t="array" aca="1" ref="AK429" ca="1">(
    SUMIFS(AR391:AR431, AY391:AY431, INDIRECT("AE" &amp; ROW()), AP391:AP431, "💲") +
    SUMIFS(AR391:AR431, AY391:AY431, INDIRECT("AE" &amp; ROW()), AP391:AP431, "📦")
) -
(
    SUMIFS(AR391:AR431, AY391:AY431, INDIRECT("AE" &amp; ROW()), AP391:AP431, "💲", AS391:AS431, "Familiar") +
    SUMIFS(AR391:AR431, AY391:AY431, INDIRECT("AE" &amp; ROW()), AP391:AP431, "📦", AS391:AS431, "Familiar")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SUMIFS(AR391:AR431, AY391:AY431, INDIRECT("AE" &amp; ROW()), AP391:AP431, "💲", AS391:AS431, "Exonerado ADH") +
    SUMIFS(AR391:AR431, AY391:AY431, INDIRECT("AE" &amp; ROW()), AP391:AP431, "📦", AS391:AS431, "Exonerado ADH")
) -
(
    (
        SUMIFS(AR391:AR431, AY391:AY431, INDIRECT("AE" &amp; ROW()), AP391:AP431, "💲", AS391:AS431, "Exonerado Doctor") +
        SUMIFS(AR391:AR431, AY391:AY431, INDIRECT("AE" &amp; ROW()), AP391:AP431, "📦", AS391:AS431, "Exonerado Doctor")
    ) / 2
) -
(
    (
        SUMIFS(AR391:AR431, AY391:AY431, INDIRECT("AE" &amp; ROW()), AP391:AP431, "💲", AS391:AS431, "") +
        SUMIFS(AR391:AR431, AY391:AY431, INDIRECT("AE" &amp; ROW()), AP391:AP431, "📦", AS391:AS431, "")
    ) / 2
)</f>
        <v>0</v>
      </c>
      <c r="AL429" s="140">
        <f t="array" aca="1" ref="AL429" ca="1">(
    SUMIFS(AR391:AR431, AY391:AY431, INDIRECT("AE" &amp; ROW()), AP391:AP431, "💲") +
    SUMIFS(AR391:AR431, AY391:AY431, INDIRECT("AE" &amp; ROW()), AP391:AP431, "📦")
) -
(
    (
        SUMIFS(AR391:AR431, AY391:AY431, INDIRECT("AE" &amp; ROW()), AP391:AP431, "💲", AS391:AS431, "Familiar") +
        SUMIFS(AR391:AR431, AY391:AY431, INDIRECT("AE" &amp; ROW()), AP391:AP431, "📦", AS391:AS431, "Familiar")
    ) / 2
) -
(
    (
        SUMIFS(AR391:AR431, AY391:AY431, INDIRECT("AE" &amp; ROW()), AP391:AP431, "💲", AS391:AS431, "Participante") +
        SUMIFS(AR391:AR431, AY391:AY431, INDIRECT("AE" &amp; ROW()), AP391:AP431, "📦", AS391:AS431, "Participante")
    ) / 2
) -
(
    (
        SUMIFS(AR391:AR431, AY391:AY431, INDIRECT("AE" &amp; ROW()), AP391:AP431, "💲", AS391:AS431, "Empleado") +
        SUMIFS(AR391:AR431, AY391:AY431, INDIRECT("AE" &amp; ROW()), AP391:AP431, "📦", AS391:AS431, "Empleado")
    ) / 2
) -
(
    (
        SUMIFS(AR391:AR431, AY391:AY431, INDIRECT("AE" &amp; ROW()), AP391:AP431, "💲", AS391:AS431, "Exonerado ADH") +
        SUMIFS(AR391:AR431, AY391:AY431, INDIRECT("AE" &amp; ROW()), AP391:AP431, "📦", AS391:AS431, "Exonerado ADH")
    ) / 2
) -
(
    SUMIFS(AR391:AR431, AY391:AY431, INDIRECT("AE" &amp; ROW()), AP391:AP431, "💲", AS391:AS431, "Exonerado Doctor") +
    SUMIFS(AR391:AR431, AY391:AY431, INDIRECT("AE" &amp; ROW()), AP391:AP431, "📦", AS391:AS431, "Exonerado Doctor")
) -
(
    (
        SUMIFS(AR391:AR431, AY391:AY431, INDIRECT("AE" &amp; ROW()), AP391:AP431, "💲", AS391:AS431, "") +
        SUMIFS(AR391:AR431, AY391:AY431, INDIRECT("AE" &amp; ROW()), AP391:AP431, "📦", AS391:AS431, "")
    ) / 2
)</f>
        <v>0</v>
      </c>
      <c r="AM429" s="48"/>
      <c r="AN429" s="156"/>
      <c r="AO429" s="156"/>
      <c r="AP429" s="156"/>
      <c r="AQ429" s="156"/>
      <c r="AR429" s="156"/>
      <c r="AS429" s="156"/>
      <c r="AT429" s="156"/>
      <c r="AU429" s="156"/>
      <c r="AV429" s="156"/>
      <c r="AW429" s="156"/>
      <c r="AX429" s="156"/>
      <c r="AY429" s="156">
        <f>N438</f>
        <v>0</v>
      </c>
      <c r="AZ429" s="48"/>
      <c r="BA429" s="48"/>
      <c r="BB429" s="48"/>
      <c r="BC429" s="48"/>
      <c r="BD429" s="48"/>
      <c r="BE429" s="48"/>
      <c r="BF429" s="48"/>
      <c r="BG429" s="48"/>
      <c r="BH429" s="48"/>
      <c r="BI429" s="48"/>
      <c r="BJ429" s="48"/>
      <c r="BK429" s="48"/>
      <c r="BL429" s="48"/>
      <c r="BM429" s="48"/>
      <c r="BN429" s="48"/>
    </row>
    <row r="430" spans="1:66" ht="11.25" customHeight="1">
      <c r="A430" s="221"/>
      <c r="B430" s="38"/>
      <c r="C430" s="206"/>
      <c r="D430" s="209"/>
      <c r="E430" s="85" t="s">
        <v>46</v>
      </c>
      <c r="F430" s="86"/>
      <c r="G430" s="206"/>
      <c r="H430" s="209"/>
      <c r="I430" s="85" t="s">
        <v>46</v>
      </c>
      <c r="J430" s="108"/>
      <c r="K430" s="206"/>
      <c r="L430" s="209"/>
      <c r="M430" s="85" t="s">
        <v>46</v>
      </c>
      <c r="N430" s="108"/>
      <c r="O430" s="43"/>
      <c r="P430" s="163"/>
      <c r="Q430" s="3"/>
      <c r="R430" s="15"/>
      <c r="S430" s="227" t="str">
        <f>IF(OR(S427="Empleado",S427="Familiar"),"Nombre del Empleado","N° Factura")</f>
        <v>N° Factura</v>
      </c>
      <c r="T430" s="228"/>
      <c r="U430" s="89"/>
      <c r="V430" s="47"/>
      <c r="W430" s="227" t="str">
        <f>IF(OR(W427="Empleado",W427="Familiar"),"Nombre del Empleado","N° Factura")</f>
        <v>N° Factura</v>
      </c>
      <c r="X430" s="228"/>
      <c r="Y430" s="89"/>
      <c r="Z430" s="47"/>
      <c r="AA430" s="227" t="str">
        <f>IF(OR(AA427="Empleado",AA427="Familiar"),"Nombre del Empleado","N° Factura")</f>
        <v>N° Factura</v>
      </c>
      <c r="AB430" s="228"/>
      <c r="AC430" s="111"/>
      <c r="AD430" s="48"/>
      <c r="AE430" s="240" t="s">
        <v>48</v>
      </c>
      <c r="AF430" s="230"/>
      <c r="AG430" s="161">
        <f t="array" aca="1" ref="AG430" ca="1">COUNTIFS(AP391:AP431, "💲", AY391:AY431, INDIRECT("AE" &amp; ROW())) + COUNTIFS(AP391:AP431, "📦", AY391:AY431, INDIRECT("AE" &amp; ROW())) + COUNTIFS(AP391:AP431, "✅", AY391:AY431, INDIRECT("AE" &amp; ROW()))</f>
        <v>0</v>
      </c>
      <c r="AH430" s="162">
        <f t="array" aca="1" ref="AH430" ca="1">COUNTIFS(AP391:AP431, "💲", AY391:AY431, INDIRECT("AE" &amp; ROW())) + COUNTIFS(AP391:AP431, "📦", AY391:AY431, INDIRECT("AE" &amp; ROW()))</f>
        <v>0</v>
      </c>
      <c r="AI430" s="139">
        <f t="array" aca="1" ref="AI430" ca="1">SUMIFS(AR391:AR431, AY391:AY431, INDIRECT("AE" &amp; ROW()), AP391:AP431, "💲") + SUMIFS(AR391:AR431, AY391:AY431, INDIRECT("AE" &amp; ROW()), AP391:AP431, "📦")</f>
        <v>0</v>
      </c>
      <c r="AJ430" s="139">
        <f t="array" aca="1" ref="AJ430" ca="1">(
    SUMIFS(AR391:AR431, AY391:AY431, INDIRECT("AE" &amp; ROW()), AP391:AP431, "💲") +
    SUMIFS(AR391:AR431, AY391:AY431, INDIRECT("AE" &amp; ROW()), AP391:AP431, "📦")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
        SUMIFS(AR391:AR431, AY391:AY431, INDIRECT("AE" &amp; ROW()), AP391:AP431, "💲", AS391:AS431, "Familiar") +
        SUMIFS(AR391:AR431, AY391:AY431, INDIRECT("AE" &amp; ROW()), AP391:AP431, "📦", AS391:AS431, "Familiar")
    ) / 2
)  -
(
    (
        SUMIFS(AR391:AR431, AY391:AY431, INDIRECT("AE" &amp; ROW()), AP391:AP431, "💲", AS391:AS431, "Exonerado ADH") +
        SUMIFS(AR391:AR431, AY391:AY431, INDIRECT("AE" &amp; ROW()), AP391:AP431, "📦", AS391:AS431, "Exonerado ADH")
    ) / 2
)  -
(
    (
        SUMIFS(AR391:AR431, AY391:AY431, INDIRECT("AE" &amp; ROW()), AP391:AP431, "💲", AS391:AS431, "Exonerado Doctor") +
        SUMIFS(AR391:AR431, AY391:AY431, INDIRECT("AE" &amp; ROW()), AP391:AP431, "📦", AS391:AS431, "Exonerado Doctor")
    ) / 2
)</f>
        <v>0</v>
      </c>
      <c r="AK430" s="139">
        <f t="array" aca="1" ref="AK430" ca="1">(
    SUMIFS(AR391:AR431, AY391:AY431, INDIRECT("AE" &amp; ROW()), AP391:AP431, "💲") +
    SUMIFS(AR391:AR431, AY391:AY431, INDIRECT("AE" &amp; ROW()), AP391:AP431, "📦")
) -
(
    SUMIFS(AR391:AR431, AY391:AY431, INDIRECT("AE" &amp; ROW()), AP391:AP431, "💲", AS391:AS431, "Familiar") +
    SUMIFS(AR391:AR431, AY391:AY431, INDIRECT("AE" &amp; ROW()), AP391:AP431, "📦", AS391:AS431, "Familiar")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SUMIFS(AR391:AR431, AY391:AY431, INDIRECT("AE" &amp; ROW()), AP391:AP431, "💲", AS391:AS431, "Exonerado ADH") +
    SUMIFS(AR391:AR431, AY391:AY431, INDIRECT("AE" &amp; ROW()), AP391:AP431, "📦", AS391:AS431, "Exonerado ADH")
) -
(
    (
        SUMIFS(AR391:AR431, AY391:AY431, INDIRECT("AE" &amp; ROW()), AP391:AP431, "💲", AS391:AS431, "Exonerado Doctor") +
        SUMIFS(AR391:AR431, AY391:AY431, INDIRECT("AE" &amp; ROW()), AP391:AP431, "📦", AS391:AS431, "Exonerado Doctor")
    ) / 2
) -
(
    (
        SUMIFS(AR391:AR431, AY391:AY431, INDIRECT("AE" &amp; ROW()), AP391:AP431, "💲", AS391:AS431, "") +
        SUMIFS(AR391:AR431, AY391:AY431, INDIRECT("AE" &amp; ROW()), AP391:AP431, "📦", AS391:AS431, "")
    ) / 2
)</f>
        <v>0</v>
      </c>
      <c r="AL430" s="140">
        <f t="array" aca="1" ref="AL430" ca="1">(
    SUMIFS(AR391:AR431, AY391:AY431, INDIRECT("AE" &amp; ROW()), AP391:AP431, "💲") +
    SUMIFS(AR391:AR431, AY391:AY431, INDIRECT("AE" &amp; ROW()), AP391:AP431, "📦")
) -
(
    (
        SUMIFS(AR391:AR431, AY391:AY431, INDIRECT("AE" &amp; ROW()), AP391:AP431, "💲", AS391:AS431, "Familiar") +
        SUMIFS(AR391:AR431, AY391:AY431, INDIRECT("AE" &amp; ROW()), AP391:AP431, "📦", AS391:AS431, "Familiar")
    ) / 2
) -
(
    (
        SUMIFS(AR391:AR431, AY391:AY431, INDIRECT("AE" &amp; ROW()), AP391:AP431, "💲", AS391:AS431, "Participante") +
        SUMIFS(AR391:AR431, AY391:AY431, INDIRECT("AE" &amp; ROW()), AP391:AP431, "📦", AS391:AS431, "Participante")
    ) / 2
) -
(
    (
        SUMIFS(AR391:AR431, AY391:AY431, INDIRECT("AE" &amp; ROW()), AP391:AP431, "💲", AS391:AS431, "Empleado") +
        SUMIFS(AR391:AR431, AY391:AY431, INDIRECT("AE" &amp; ROW()), AP391:AP431, "📦", AS391:AS431, "Empleado")
    ) / 2
) -
(
    (
        SUMIFS(AR391:AR431, AY391:AY431, INDIRECT("AE" &amp; ROW()), AP391:AP431, "💲", AS391:AS431, "Exonerado ADH") +
        SUMIFS(AR391:AR431, AY391:AY431, INDIRECT("AE" &amp; ROW()), AP391:AP431, "📦", AS391:AS431, "Exonerado ADH")
    ) / 2
) -
(
    SUMIFS(AR391:AR431, AY391:AY431, INDIRECT("AE" &amp; ROW()), AP391:AP431, "💲", AS391:AS431, "Exonerado Doctor") +
    SUMIFS(AR391:AR431, AY391:AY431, INDIRECT("AE" &amp; ROW()), AP391:AP431, "📦", AS391:AS431, "Exonerado Doctor")
) -
(
    (
        SUMIFS(AR391:AR431, AY391:AY431, INDIRECT("AE" &amp; ROW()), AP391:AP431, "💲", AS391:AS431, "") +
        SUMIFS(AR391:AR431, AY391:AY431, INDIRECT("AE" &amp; ROW()), AP391:AP431, "📦", AS391:AS431, "")
    ) / 2
)</f>
        <v>0</v>
      </c>
      <c r="AM430" s="48"/>
      <c r="AN430" s="156"/>
      <c r="AO430" s="156"/>
      <c r="AP430" s="156"/>
      <c r="AQ430" s="156"/>
      <c r="AR430" s="156"/>
      <c r="AS430" s="156"/>
      <c r="AT430" s="156"/>
      <c r="AU430" s="156"/>
      <c r="AV430" s="156"/>
      <c r="AW430" s="156"/>
      <c r="AX430" s="156"/>
      <c r="AY430" s="156">
        <f>N442</f>
        <v>0</v>
      </c>
      <c r="AZ430" s="48"/>
      <c r="BA430" s="48"/>
      <c r="BB430" s="48"/>
      <c r="BC430" s="48"/>
      <c r="BD430" s="48"/>
      <c r="BE430" s="48"/>
      <c r="BF430" s="48"/>
      <c r="BG430" s="48"/>
      <c r="BH430" s="48"/>
      <c r="BI430" s="48"/>
      <c r="BJ430" s="48"/>
      <c r="BK430" s="48"/>
      <c r="BL430" s="48"/>
      <c r="BM430" s="48"/>
      <c r="BN430" s="48"/>
    </row>
    <row r="431" spans="1:66" ht="11.25" customHeight="1">
      <c r="A431" s="222">
        <f>A427+$Q$13/1440</f>
        <v>0.74999999999999978</v>
      </c>
      <c r="B431" s="38"/>
      <c r="C431" s="204"/>
      <c r="D431" s="207"/>
      <c r="E431" s="40" t="s">
        <v>36</v>
      </c>
      <c r="F431" s="42" t="str">
        <f>IF(D431&lt;&gt;"", VLOOKUP(D431,'Base de Datos'!$A$2:$D1268,2,FALSE()),"")</f>
        <v/>
      </c>
      <c r="G431" s="204"/>
      <c r="H431" s="216"/>
      <c r="I431" s="40" t="s">
        <v>36</v>
      </c>
      <c r="J431" s="42" t="str">
        <f>IF(H431&lt;&gt;"", VLOOKUP(H431,'Base de Datos'!$A$2:$D1268,2,FALSE()),"")</f>
        <v/>
      </c>
      <c r="K431" s="204"/>
      <c r="L431" s="216"/>
      <c r="M431" s="40" t="s">
        <v>36</v>
      </c>
      <c r="N431" s="42" t="str">
        <f>IF(L431&lt;&gt;"", VLOOKUP(L431,'Base de Datos'!$A$2:$D1268,2,FALSE()),"")</f>
        <v/>
      </c>
      <c r="O431" s="43"/>
      <c r="P431" s="163"/>
      <c r="Q431" s="3"/>
      <c r="R431" s="15"/>
      <c r="S431" s="45"/>
      <c r="T431" s="45" t="s">
        <v>37</v>
      </c>
      <c r="U431" s="46"/>
      <c r="V431" s="47"/>
      <c r="W431" s="45"/>
      <c r="X431" s="45" t="s">
        <v>37</v>
      </c>
      <c r="Y431" s="46"/>
      <c r="Z431" s="47"/>
      <c r="AA431" s="45"/>
      <c r="AB431" s="45" t="s">
        <v>37</v>
      </c>
      <c r="AC431" s="46"/>
      <c r="AD431" s="48"/>
      <c r="AE431" s="240" t="s">
        <v>49</v>
      </c>
      <c r="AF431" s="230"/>
      <c r="AG431" s="161">
        <f t="array" aca="1" ref="AG431" ca="1">COUNTIFS(AP391:AP431, "💲", AY391:AY431, INDIRECT("AE" &amp; ROW())) + COUNTIFS(AP391:AP431, "📦", AY391:AY431, INDIRECT("AE" &amp; ROW())) + COUNTIFS(AP391:AP431, "✅", AY391:AY431, INDIRECT("AE" &amp; ROW()))</f>
        <v>0</v>
      </c>
      <c r="AH431" s="162">
        <f t="array" aca="1" ref="AH431" ca="1">COUNTIFS(AP391:AP431, "💲", AY391:AY431, INDIRECT("AE" &amp; ROW())) + COUNTIFS(AP391:AP431, "📦", AY391:AY431, INDIRECT("AE" &amp; ROW()))</f>
        <v>0</v>
      </c>
      <c r="AI431" s="139">
        <f t="array" aca="1" ref="AI431" ca="1">SUMIFS(AR391:AR431, AY391:AY431, INDIRECT("AE" &amp; ROW()), AP391:AP431, "💲") + SUMIFS(AR391:AR431, AY391:AY431, INDIRECT("AE" &amp; ROW()), AP391:AP431, "📦")</f>
        <v>0</v>
      </c>
      <c r="AJ431" s="139">
        <f t="array" aca="1" ref="AJ431" ca="1">(
    SUMIFS(AR391:AR431, AY391:AY431, INDIRECT("AE" &amp; ROW()), AP391:AP431, "💲") +
    SUMIFS(AR391:AR431, AY391:AY431, INDIRECT("AE" &amp; ROW()), AP391:AP431, "📦")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
        SUMIFS(AR391:AR431, AY391:AY431, INDIRECT("AE" &amp; ROW()), AP391:AP431, "💲", AS391:AS431, "Familiar") +
        SUMIFS(AR391:AR431, AY391:AY431, INDIRECT("AE" &amp; ROW()), AP391:AP431, "📦", AS391:AS431, "Familiar")
    ) / 2
)  -
(
    (
        SUMIFS(AR391:AR431, AY391:AY431, INDIRECT("AE" &amp; ROW()), AP391:AP431, "💲", AS391:AS431, "Exonerado ADH") +
        SUMIFS(AR391:AR431, AY391:AY431, INDIRECT("AE" &amp; ROW()), AP391:AP431, "📦", AS391:AS431, "Exonerado ADH")
    ) / 2
)  -
(
    (
        SUMIFS(AR391:AR431, AY391:AY431, INDIRECT("AE" &amp; ROW()), AP391:AP431, "💲", AS391:AS431, "Exonerado Doctor") +
        SUMIFS(AR391:AR431, AY391:AY431, INDIRECT("AE" &amp; ROW()), AP391:AP431, "📦", AS391:AS431, "Exonerado Doctor")
    ) / 2
)</f>
        <v>0</v>
      </c>
      <c r="AK431" s="139">
        <f t="array" aca="1" ref="AK431" ca="1">(
    SUMIFS(AR391:AR431, AY391:AY431, INDIRECT("AE" &amp; ROW()), AP391:AP431, "💲") +
    SUMIFS(AR391:AR431, AY391:AY431, INDIRECT("AE" &amp; ROW()), AP391:AP431, "📦")
) -
(
    SUMIFS(AR391:AR431, AY391:AY431, INDIRECT("AE" &amp; ROW()), AP391:AP431, "💲", AS391:AS431, "Familiar") +
    SUMIFS(AR391:AR431, AY391:AY431, INDIRECT("AE" &amp; ROW()), AP391:AP431, "📦", AS391:AS431, "Familiar")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SUMIFS(AR391:AR431, AY391:AY431, INDIRECT("AE" &amp; ROW()), AP391:AP431, "💲", AS391:AS431, "Exonerado ADH") +
    SUMIFS(AR391:AR431, AY391:AY431, INDIRECT("AE" &amp; ROW()), AP391:AP431, "📦", AS391:AS431, "Exonerado ADH")
) -
(
    (
        SUMIFS(AR391:AR431, AY391:AY431, INDIRECT("AE" &amp; ROW()), AP391:AP431, "💲", AS391:AS431, "Exonerado Doctor") +
        SUMIFS(AR391:AR431, AY391:AY431, INDIRECT("AE" &amp; ROW()), AP391:AP431, "📦", AS391:AS431, "Exonerado Doctor")
    ) / 2
) -
(
    (
        SUMIFS(AR391:AR431, AY391:AY431, INDIRECT("AE" &amp; ROW()), AP391:AP431, "💲", AS391:AS431, "") +
        SUMIFS(AR391:AR431, AY391:AY431, INDIRECT("AE" &amp; ROW()), AP391:AP431, "📦", AS391:AS431, "")
    ) / 2
)</f>
        <v>0</v>
      </c>
      <c r="AL431" s="140">
        <f t="array" aca="1" ref="AL431" ca="1">(
    SUMIFS(AR391:AR431, AY391:AY431, INDIRECT("AE" &amp; ROW()), AP391:AP431, "💲") +
    SUMIFS(AR391:AR431, AY391:AY431, INDIRECT("AE" &amp; ROW()), AP391:AP431, "📦")
) -
(
    (
        SUMIFS(AR391:AR431, AY391:AY431, INDIRECT("AE" &amp; ROW()), AP391:AP431, "💲", AS391:AS431, "Familiar") +
        SUMIFS(AR391:AR431, AY391:AY431, INDIRECT("AE" &amp; ROW()), AP391:AP431, "📦", AS391:AS431, "Familiar")
    ) / 2
) -
(
    (
        SUMIFS(AR391:AR431, AY391:AY431, INDIRECT("AE" &amp; ROW()), AP391:AP431, "💲", AS391:AS431, "Participante") +
        SUMIFS(AR391:AR431, AY391:AY431, INDIRECT("AE" &amp; ROW()), AP391:AP431, "📦", AS391:AS431, "Participante")
    ) / 2
) -
(
    (
        SUMIFS(AR391:AR431, AY391:AY431, INDIRECT("AE" &amp; ROW()), AP391:AP431, "💲", AS391:AS431, "Empleado") +
        SUMIFS(AR391:AR431, AY391:AY431, INDIRECT("AE" &amp; ROW()), AP391:AP431, "📦", AS391:AS431, "Empleado")
    ) / 2
) -
(
    (
        SUMIFS(AR391:AR431, AY391:AY431, INDIRECT("AE" &amp; ROW()), AP391:AP431, "💲", AS391:AS431, "Exonerado ADH") +
        SUMIFS(AR391:AR431, AY391:AY431, INDIRECT("AE" &amp; ROW()), AP391:AP431, "📦", AS391:AS431, "Exonerado ADH")
    ) / 2
) -
(
    SUMIFS(AR391:AR431, AY391:AY431, INDIRECT("AE" &amp; ROW()), AP391:AP431, "💲", AS391:AS431, "Exonerado Doctor") +
    SUMIFS(AR391:AR431, AY391:AY431, INDIRECT("AE" &amp; ROW()), AP391:AP431, "📦", AS391:AS431, "Exonerado Doctor")
) -
(
    (
        SUMIFS(AR391:AR431, AY391:AY431, INDIRECT("AE" &amp; ROW()), AP391:AP431, "💲", AS391:AS431, "") +
        SUMIFS(AR391:AR431, AY391:AY431, INDIRECT("AE" &amp; ROW()), AP391:AP431, "📦", AS391:AS431, "")
    ) / 2
)</f>
        <v>0</v>
      </c>
      <c r="AM431" s="48"/>
      <c r="AN431" s="156"/>
      <c r="AO431" s="156"/>
      <c r="AP431" s="156"/>
      <c r="AQ431" s="156"/>
      <c r="AR431" s="156"/>
      <c r="AS431" s="156"/>
      <c r="AT431" s="156"/>
      <c r="AU431" s="156"/>
      <c r="AV431" s="156"/>
      <c r="AW431" s="156"/>
      <c r="AX431" s="156"/>
      <c r="AY431" s="156"/>
      <c r="AZ431" s="48"/>
      <c r="BA431" s="48"/>
      <c r="BB431" s="48"/>
      <c r="BC431" s="48"/>
      <c r="BD431" s="48"/>
      <c r="BE431" s="48"/>
      <c r="BF431" s="48"/>
      <c r="BG431" s="48"/>
      <c r="BH431" s="48"/>
      <c r="BI431" s="48"/>
      <c r="BJ431" s="48"/>
      <c r="BK431" s="48"/>
      <c r="BL431" s="48"/>
      <c r="BM431" s="48"/>
      <c r="BN431" s="48"/>
    </row>
    <row r="432" spans="1:66" ht="11.25" customHeight="1">
      <c r="A432" s="220"/>
      <c r="B432" s="38"/>
      <c r="C432" s="205"/>
      <c r="D432" s="208"/>
      <c r="E432" s="57" t="s">
        <v>42</v>
      </c>
      <c r="F432" s="58" t="str">
        <f>IF(D431&lt;&gt;"", VLOOKUP(D431,'Base de Datos'!$A$2:$D1268,3,FALSE()),"")</f>
        <v/>
      </c>
      <c r="G432" s="205"/>
      <c r="H432" s="208"/>
      <c r="I432" s="57" t="s">
        <v>42</v>
      </c>
      <c r="J432" s="58" t="str">
        <f>IF(H431&lt;&gt;"", VLOOKUP(H431,'Base de Datos'!$A$2:$D1268,3,FALSE()),"")</f>
        <v/>
      </c>
      <c r="K432" s="205"/>
      <c r="L432" s="208"/>
      <c r="M432" s="57" t="s">
        <v>42</v>
      </c>
      <c r="N432" s="58" t="str">
        <f>IF(L431&lt;&gt;"", VLOOKUP(L431,'Base de Datos'!$A$2:$D1268,3,FALSE()),"")</f>
        <v/>
      </c>
      <c r="O432" s="43"/>
      <c r="P432" s="163"/>
      <c r="Q432" s="3"/>
      <c r="R432" s="15"/>
      <c r="S432" s="229"/>
      <c r="T432" s="230"/>
      <c r="U432" s="59"/>
      <c r="V432" s="47"/>
      <c r="W432" s="229"/>
      <c r="X432" s="230"/>
      <c r="Y432" s="59"/>
      <c r="Z432" s="47"/>
      <c r="AA432" s="229"/>
      <c r="AB432" s="230"/>
      <c r="AC432" s="59"/>
      <c r="AD432" s="48"/>
      <c r="AE432" s="240" t="s">
        <v>51</v>
      </c>
      <c r="AF432" s="230"/>
      <c r="AG432" s="161">
        <f t="array" aca="1" ref="AG432" ca="1">COUNTIFS(AP391:AP431, "💲", AY391:AY431, INDIRECT("AE" &amp; ROW())) + COUNTIFS(AP391:AP431, "📦", AY391:AY431, INDIRECT("AE" &amp; ROW())) + COUNTIFS(AP391:AP431, "✅", AY391:AY431, INDIRECT("AE" &amp; ROW()))</f>
        <v>0</v>
      </c>
      <c r="AH432" s="162">
        <f t="array" aca="1" ref="AH432" ca="1">COUNTIFS(AP391:AP431, "💲", AY391:AY431, INDIRECT("AE" &amp; ROW())) + COUNTIFS(AP391:AP431, "📦", AY391:AY431, INDIRECT("AE" &amp; ROW()))</f>
        <v>0</v>
      </c>
      <c r="AI432" s="139">
        <f t="array" aca="1" ref="AI432" ca="1">SUMIFS(AR391:AR431, AY391:AY431, INDIRECT("AE" &amp; ROW()), AP391:AP431, "💲") + SUMIFS(AR391:AR431, AY391:AY431, INDIRECT("AE" &amp; ROW()), AP391:AP431, "📦")</f>
        <v>0</v>
      </c>
      <c r="AJ432" s="139">
        <f t="array" aca="1" ref="AJ432" ca="1">(
    SUMIFS(AR391:AR431, AY391:AY431, INDIRECT("AE" &amp; ROW()), AP391:AP431, "💲") +
    SUMIFS(AR391:AR431, AY391:AY431, INDIRECT("AE" &amp; ROW()), AP391:AP431, "📦")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
        SUMIFS(AR391:AR431, AY391:AY431, INDIRECT("AE" &amp; ROW()), AP391:AP431, "💲", AS391:AS431, "Familiar") +
        SUMIFS(AR391:AR431, AY391:AY431, INDIRECT("AE" &amp; ROW()), AP391:AP431, "📦", AS391:AS431, "Familiar")
    ) / 2
)  -
(
    (
        SUMIFS(AR391:AR431, AY391:AY431, INDIRECT("AE" &amp; ROW()), AP391:AP431, "💲", AS391:AS431, "Exonerado ADH") +
        SUMIFS(AR391:AR431, AY391:AY431, INDIRECT("AE" &amp; ROW()), AP391:AP431, "📦", AS391:AS431, "Exonerado ADH")
    ) / 2
)  -
(
    (
        SUMIFS(AR391:AR431, AY391:AY431, INDIRECT("AE" &amp; ROW()), AP391:AP431, "💲", AS391:AS431, "Exonerado Doctor") +
        SUMIFS(AR391:AR431, AY391:AY431, INDIRECT("AE" &amp; ROW()), AP391:AP431, "📦", AS391:AS431, "Exonerado Doctor")
    ) / 2
)</f>
        <v>0</v>
      </c>
      <c r="AK432" s="139">
        <f t="array" aca="1" ref="AK432" ca="1">(
    SUMIFS(AR391:AR431, AY391:AY431, INDIRECT("AE" &amp; ROW()), AP391:AP431, "💲") +
    SUMIFS(AR391:AR431, AY391:AY431, INDIRECT("AE" &amp; ROW()), AP391:AP431, "📦")
) -
(
    SUMIFS(AR391:AR431, AY391:AY431, INDIRECT("AE" &amp; ROW()), AP391:AP431, "💲", AS391:AS431, "Familiar") +
    SUMIFS(AR391:AR431, AY391:AY431, INDIRECT("AE" &amp; ROW()), AP391:AP431, "📦", AS391:AS431, "Familiar")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SUMIFS(AR391:AR431, AY391:AY431, INDIRECT("AE" &amp; ROW()), AP391:AP431, "💲", AS391:AS431, "Exonerado ADH") +
    SUMIFS(AR391:AR431, AY391:AY431, INDIRECT("AE" &amp; ROW()), AP391:AP431, "📦", AS391:AS431, "Exonerado ADH")
) -
(
    (
        SUMIFS(AR391:AR431, AY391:AY431, INDIRECT("AE" &amp; ROW()), AP391:AP431, "💲", AS391:AS431, "Exonerado Doctor") +
        SUMIFS(AR391:AR431, AY391:AY431, INDIRECT("AE" &amp; ROW()), AP391:AP431, "📦", AS391:AS431, "Exonerado Doctor")
    ) / 2
) -
(
    (
        SUMIFS(AR391:AR431, AY391:AY431, INDIRECT("AE" &amp; ROW()), AP391:AP431, "💲", AS391:AS431, "") +
        SUMIFS(AR391:AR431, AY391:AY431, INDIRECT("AE" &amp; ROW()), AP391:AP431, "📦", AS391:AS431, "")
    ) / 2
)</f>
        <v>0</v>
      </c>
      <c r="AL432" s="140">
        <f t="array" aca="1" ref="AL432" ca="1">(
    SUMIFS(AR391:AR431, AY391:AY431, INDIRECT("AE" &amp; ROW()), AP391:AP431, "💲") +
    SUMIFS(AR391:AR431, AY391:AY431, INDIRECT("AE" &amp; ROW()), AP391:AP431, "📦")
) -
(
    (
        SUMIFS(AR391:AR431, AY391:AY431, INDIRECT("AE" &amp; ROW()), AP391:AP431, "💲", AS391:AS431, "Familiar") +
        SUMIFS(AR391:AR431, AY391:AY431, INDIRECT("AE" &amp; ROW()), AP391:AP431, "📦", AS391:AS431, "Familiar")
    ) / 2
) -
(
    (
        SUMIFS(AR391:AR431, AY391:AY431, INDIRECT("AE" &amp; ROW()), AP391:AP431, "💲", AS391:AS431, "Participante") +
        SUMIFS(AR391:AR431, AY391:AY431, INDIRECT("AE" &amp; ROW()), AP391:AP431, "📦", AS391:AS431, "Participante")
    ) / 2
) -
(
    (
        SUMIFS(AR391:AR431, AY391:AY431, INDIRECT("AE" &amp; ROW()), AP391:AP431, "💲", AS391:AS431, "Empleado") +
        SUMIFS(AR391:AR431, AY391:AY431, INDIRECT("AE" &amp; ROW()), AP391:AP431, "📦", AS391:AS431, "Empleado")
    ) / 2
) -
(
    (
        SUMIFS(AR391:AR431, AY391:AY431, INDIRECT("AE" &amp; ROW()), AP391:AP431, "💲", AS391:AS431, "Exonerado ADH") +
        SUMIFS(AR391:AR431, AY391:AY431, INDIRECT("AE" &amp; ROW()), AP391:AP431, "📦", AS391:AS431, "Exonerado ADH")
    ) / 2
) -
(
    SUMIFS(AR391:AR431, AY391:AY431, INDIRECT("AE" &amp; ROW()), AP391:AP431, "💲", AS391:AS431, "Exonerado Doctor") +
    SUMIFS(AR391:AR431, AY391:AY431, INDIRECT("AE" &amp; ROW()), AP391:AP431, "📦", AS391:AS431, "Exonerado Doctor")
) -
(
    (
        SUMIFS(AR391:AR431, AY391:AY431, INDIRECT("AE" &amp; ROW()), AP391:AP431, "💲", AS391:AS431, "") +
        SUMIFS(AR391:AR431, AY391:AY431, INDIRECT("AE" &amp; ROW()), AP391:AP431, "📦", AS391:AS431, "")
    ) / 2
)</f>
        <v>0</v>
      </c>
      <c r="AM432" s="48"/>
      <c r="AN432" s="48"/>
      <c r="AO432" s="48"/>
      <c r="AP432" s="48"/>
      <c r="AQ432" s="48"/>
      <c r="AR432" s="48"/>
      <c r="AS432" s="48"/>
      <c r="AT432" s="48"/>
      <c r="AU432" s="48"/>
      <c r="AV432" s="48"/>
      <c r="AW432" s="48"/>
      <c r="AX432" s="48"/>
      <c r="AY432" s="48"/>
      <c r="AZ432" s="48"/>
      <c r="BA432" s="48"/>
      <c r="BB432" s="48"/>
      <c r="BC432" s="48"/>
      <c r="BD432" s="48"/>
      <c r="BE432" s="48"/>
      <c r="BF432" s="48"/>
      <c r="BG432" s="48"/>
      <c r="BH432" s="48"/>
      <c r="BI432" s="48"/>
      <c r="BJ432" s="48"/>
      <c r="BK432" s="48"/>
      <c r="BL432" s="48"/>
      <c r="BM432" s="48"/>
      <c r="BN432" s="48"/>
    </row>
    <row r="433" spans="1:66" ht="11.25" customHeight="1">
      <c r="A433" s="220"/>
      <c r="B433" s="38"/>
      <c r="C433" s="205"/>
      <c r="D433" s="208"/>
      <c r="E433" s="57" t="s">
        <v>44</v>
      </c>
      <c r="F433" s="58" t="str">
        <f>IF(D431&lt;&gt;"", VLOOKUP(D431,'Base de Datos'!$A$2:$D1268,4,FALSE()),"")</f>
        <v/>
      </c>
      <c r="G433" s="205"/>
      <c r="H433" s="208"/>
      <c r="I433" s="57" t="s">
        <v>44</v>
      </c>
      <c r="J433" s="58" t="str">
        <f>IF(H431&lt;&gt;"", VLOOKUP(H431,'Base de Datos'!$A$2:$D1268,4,FALSE()),"")</f>
        <v/>
      </c>
      <c r="K433" s="205"/>
      <c r="L433" s="208"/>
      <c r="M433" s="57" t="s">
        <v>44</v>
      </c>
      <c r="N433" s="58" t="str">
        <f>IF(L431&lt;&gt;"", VLOOKUP(L431,'Base de Datos'!$A$2:$D1268,4,FALSE()),"")</f>
        <v/>
      </c>
      <c r="O433" s="43"/>
      <c r="P433" s="163"/>
      <c r="Q433" s="3"/>
      <c r="R433" s="15"/>
      <c r="S433" s="229"/>
      <c r="T433" s="230"/>
      <c r="U433" s="59"/>
      <c r="V433" s="47"/>
      <c r="W433" s="229"/>
      <c r="X433" s="230"/>
      <c r="Y433" s="59"/>
      <c r="Z433" s="47"/>
      <c r="AA433" s="229"/>
      <c r="AB433" s="230"/>
      <c r="AC433" s="59"/>
      <c r="AD433" s="48"/>
      <c r="AE433" s="240" t="s">
        <v>55</v>
      </c>
      <c r="AF433" s="230"/>
      <c r="AG433" s="161">
        <f t="array" aca="1" ref="AG433" ca="1">COUNTIFS(AP391:AP431, "💲", AY391:AY431, INDIRECT("AE" &amp; ROW())) + COUNTIFS(AP391:AP431, "📦", AY391:AY431, INDIRECT("AE" &amp; ROW())) + COUNTIFS(AP391:AP431, "✅", AY391:AY431, INDIRECT("AE" &amp; ROW()))</f>
        <v>0</v>
      </c>
      <c r="AH433" s="162">
        <f t="array" aca="1" ref="AH433" ca="1">COUNTIFS(AP391:AP431, "💲", AY391:AY431, INDIRECT("AE" &amp; ROW())) + COUNTIFS(AP391:AP431, "📦", AY391:AY431, INDIRECT("AE" &amp; ROW()))</f>
        <v>0</v>
      </c>
      <c r="AI433" s="139">
        <f t="array" aca="1" ref="AI433" ca="1">SUMIFS(AR391:AR431, AY391:AY431, INDIRECT("AE" &amp; ROW()), AP391:AP431, "💲") + SUMIFS(AR391:AR431, AY391:AY431, INDIRECT("AE" &amp; ROW()), AP391:AP431, "📦")</f>
        <v>0</v>
      </c>
      <c r="AJ433" s="139">
        <f t="array" aca="1" ref="AJ433" ca="1">(
    SUMIFS(AR391:AR431, AY391:AY431, INDIRECT("AE" &amp; ROW()), AP391:AP431, "💲") +
    SUMIFS(AR391:AR431, AY391:AY431, INDIRECT("AE" &amp; ROW()), AP391:AP431, "📦")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
        SUMIFS(AR391:AR431, AY391:AY431, INDIRECT("AE" &amp; ROW()), AP391:AP431, "💲", AS391:AS431, "Familiar") +
        SUMIFS(AR391:AR431, AY391:AY431, INDIRECT("AE" &amp; ROW()), AP391:AP431, "📦", AS391:AS431, "Familiar")
    ) / 2
)  -
(
    (
        SUMIFS(AR391:AR431, AY391:AY431, INDIRECT("AE" &amp; ROW()), AP391:AP431, "💲", AS391:AS431, "Exonerado ADH") +
        SUMIFS(AR391:AR431, AY391:AY431, INDIRECT("AE" &amp; ROW()), AP391:AP431, "📦", AS391:AS431, "Exonerado ADH")
    ) / 2
)  -
(
    (
        SUMIFS(AR391:AR431, AY391:AY431, INDIRECT("AE" &amp; ROW()), AP391:AP431, "💲", AS391:AS431, "Exonerado Doctor") +
        SUMIFS(AR391:AR431, AY391:AY431, INDIRECT("AE" &amp; ROW()), AP391:AP431, "📦", AS391:AS431, "Exonerado Doctor")
    ) / 2
)</f>
        <v>0</v>
      </c>
      <c r="AK433" s="139">
        <f t="array" aca="1" ref="AK433" ca="1">(
    SUMIFS(AR391:AR431, AY391:AY431, INDIRECT("AE" &amp; ROW()), AP391:AP431, "💲") +
    SUMIFS(AR391:AR431, AY391:AY431, INDIRECT("AE" &amp; ROW()), AP391:AP431, "📦")
) -
(
    SUMIFS(AR391:AR431, AY391:AY431, INDIRECT("AE" &amp; ROW()), AP391:AP431, "💲", AS391:AS431, "Familiar") +
    SUMIFS(AR391:AR431, AY391:AY431, INDIRECT("AE" &amp; ROW()), AP391:AP431, "📦", AS391:AS431, "Familiar")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SUMIFS(AR391:AR431, AY391:AY431, INDIRECT("AE" &amp; ROW()), AP391:AP431, "💲", AS391:AS431, "Exonerado ADH") +
    SUMIFS(AR391:AR431, AY391:AY431, INDIRECT("AE" &amp; ROW()), AP391:AP431, "📦", AS391:AS431, "Exonerado ADH")
) -
(
    (
        SUMIFS(AR391:AR431, AY391:AY431, INDIRECT("AE" &amp; ROW()), AP391:AP431, "💲", AS391:AS431, "Exonerado Doctor") +
        SUMIFS(AR391:AR431, AY391:AY431, INDIRECT("AE" &amp; ROW()), AP391:AP431, "📦", AS391:AS431, "Exonerado Doctor")
    ) / 2
) -
(
    (
        SUMIFS(AR391:AR431, AY391:AY431, INDIRECT("AE" &amp; ROW()), AP391:AP431, "💲", AS391:AS431, "") +
        SUMIFS(AR391:AR431, AY391:AY431, INDIRECT("AE" &amp; ROW()), AP391:AP431, "📦", AS391:AS431, "")
    ) / 2
)</f>
        <v>0</v>
      </c>
      <c r="AL433" s="140">
        <f t="array" aca="1" ref="AL433" ca="1">(
    SUMIFS(AR391:AR431, AY391:AY431, INDIRECT("AE" &amp; ROW()), AP391:AP431, "💲") +
    SUMIFS(AR391:AR431, AY391:AY431, INDIRECT("AE" &amp; ROW()), AP391:AP431, "📦")
) -
(
    (
        SUMIFS(AR391:AR431, AY391:AY431, INDIRECT("AE" &amp; ROW()), AP391:AP431, "💲", AS391:AS431, "Familiar") +
        SUMIFS(AR391:AR431, AY391:AY431, INDIRECT("AE" &amp; ROW()), AP391:AP431, "📦", AS391:AS431, "Familiar")
    ) / 2
) -
(
    (
        SUMIFS(AR391:AR431, AY391:AY431, INDIRECT("AE" &amp; ROW()), AP391:AP431, "💲", AS391:AS431, "Participante") +
        SUMIFS(AR391:AR431, AY391:AY431, INDIRECT("AE" &amp; ROW()), AP391:AP431, "📦", AS391:AS431, "Participante")
    ) / 2
) -
(
    (
        SUMIFS(AR391:AR431, AY391:AY431, INDIRECT("AE" &amp; ROW()), AP391:AP431, "💲", AS391:AS431, "Empleado") +
        SUMIFS(AR391:AR431, AY391:AY431, INDIRECT("AE" &amp; ROW()), AP391:AP431, "📦", AS391:AS431, "Empleado")
    ) / 2
) -
(
    (
        SUMIFS(AR391:AR431, AY391:AY431, INDIRECT("AE" &amp; ROW()), AP391:AP431, "💲", AS391:AS431, "Exonerado ADH") +
        SUMIFS(AR391:AR431, AY391:AY431, INDIRECT("AE" &amp; ROW()), AP391:AP431, "📦", AS391:AS431, "Exonerado ADH")
    ) / 2
) -
(
    SUMIFS(AR391:AR431, AY391:AY431, INDIRECT("AE" &amp; ROW()), AP391:AP431, "💲", AS391:AS431, "Exonerado Doctor") +
    SUMIFS(AR391:AR431, AY391:AY431, INDIRECT("AE" &amp; ROW()), AP391:AP431, "📦", AS391:AS431, "Exonerado Doctor")
) -
(
    (
        SUMIFS(AR391:AR431, AY391:AY431, INDIRECT("AE" &amp; ROW()), AP391:AP431, "💲", AS391:AS431, "") +
        SUMIFS(AR391:AR431, AY391:AY431, INDIRECT("AE" &amp; ROW()), AP391:AP431, "📦", AS391:AS431, "")
    ) / 2
)</f>
        <v>0</v>
      </c>
      <c r="AM433" s="48"/>
      <c r="AN433" s="48"/>
      <c r="AO433" s="48"/>
      <c r="AP433" s="48"/>
      <c r="AQ433" s="48"/>
      <c r="AR433" s="48"/>
      <c r="AS433" s="48"/>
      <c r="AT433" s="48"/>
      <c r="AU433" s="48"/>
      <c r="AV433" s="48"/>
      <c r="AW433" s="48"/>
      <c r="AX433" s="48"/>
      <c r="AY433" s="48"/>
      <c r="AZ433" s="48"/>
      <c r="BA433" s="48"/>
      <c r="BB433" s="48"/>
      <c r="BC433" s="48"/>
      <c r="BD433" s="48"/>
      <c r="BE433" s="48"/>
      <c r="BF433" s="48"/>
      <c r="BG433" s="48"/>
      <c r="BH433" s="48"/>
      <c r="BI433" s="48"/>
      <c r="BJ433" s="48"/>
      <c r="BK433" s="48"/>
      <c r="BL433" s="48"/>
      <c r="BM433" s="48"/>
      <c r="BN433" s="48"/>
    </row>
    <row r="434" spans="1:66" ht="11.25" customHeight="1">
      <c r="A434" s="221"/>
      <c r="B434" s="38"/>
      <c r="C434" s="206"/>
      <c r="D434" s="209"/>
      <c r="E434" s="85" t="s">
        <v>46</v>
      </c>
      <c r="F434" s="86"/>
      <c r="G434" s="206"/>
      <c r="H434" s="209"/>
      <c r="I434" s="85" t="s">
        <v>46</v>
      </c>
      <c r="J434" s="108"/>
      <c r="K434" s="206"/>
      <c r="L434" s="209"/>
      <c r="M434" s="85" t="s">
        <v>46</v>
      </c>
      <c r="N434" s="108"/>
      <c r="O434" s="43"/>
      <c r="P434" s="163"/>
      <c r="Q434" s="3"/>
      <c r="R434" s="15"/>
      <c r="S434" s="227" t="str">
        <f>IF(OR(S431="Empleado",S431="Familiar"),"Nombre del Empleado","N° Factura")</f>
        <v>N° Factura</v>
      </c>
      <c r="T434" s="228"/>
      <c r="U434" s="89"/>
      <c r="V434" s="47"/>
      <c r="W434" s="227" t="str">
        <f>IF(OR(W431="Empleado",W431="Familiar"),"Nombre del Empleado","N° Factura")</f>
        <v>N° Factura</v>
      </c>
      <c r="X434" s="228"/>
      <c r="Y434" s="89"/>
      <c r="Z434" s="47"/>
      <c r="AA434" s="227" t="str">
        <f>IF(OR(AA431="Empleado",AA431="Familiar"),"Nombre del Empleado","N° Factura")</f>
        <v>N° Factura</v>
      </c>
      <c r="AB434" s="228"/>
      <c r="AC434" s="89"/>
      <c r="AD434" s="48"/>
      <c r="AE434" s="240" t="s">
        <v>57</v>
      </c>
      <c r="AF434" s="230"/>
      <c r="AG434" s="161">
        <f t="array" aca="1" ref="AG434" ca="1">COUNTIFS(AP391:AP431, "💲", AY391:AY431, INDIRECT("AE" &amp; ROW())) + COUNTIFS(AP391:AP431, "📦", AY391:AY431, INDIRECT("AE" &amp; ROW())) + COUNTIFS(AP391:AP431, "✅", AY391:AY431, INDIRECT("AE" &amp; ROW()))</f>
        <v>0</v>
      </c>
      <c r="AH434" s="162">
        <f t="array" aca="1" ref="AH434" ca="1">COUNTIFS(AP391:AP431, "💲", AY391:AY431, INDIRECT("AE" &amp; ROW())) + COUNTIFS(AP391:AP431, "📦", AY391:AY431, INDIRECT("AE" &amp; ROW()))</f>
        <v>0</v>
      </c>
      <c r="AI434" s="139">
        <f t="array" aca="1" ref="AI434" ca="1">SUMIFS(AR391:AR431, AY391:AY431, INDIRECT("AE" &amp; ROW()), AP391:AP431, "💲") + SUMIFS(AR391:AR431, AY391:AY431, INDIRECT("AE" &amp; ROW()), AP391:AP431, "📦")</f>
        <v>0</v>
      </c>
      <c r="AJ434" s="139">
        <f t="array" aca="1" ref="AJ434" ca="1">(
    SUMIFS(AR391:AR431, AY391:AY431, INDIRECT("AE" &amp; ROW()), AP391:AP431, "💲") +
    SUMIFS(AR391:AR431, AY391:AY431, INDIRECT("AE" &amp; ROW()), AP391:AP431, "📦")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
        SUMIFS(AR391:AR431, AY391:AY431, INDIRECT("AE" &amp; ROW()), AP391:AP431, "💲", AS391:AS431, "Familiar") +
        SUMIFS(AR391:AR431, AY391:AY431, INDIRECT("AE" &amp; ROW()), AP391:AP431, "📦", AS391:AS431, "Familiar")
    ) / 2
)  -
(
    (
        SUMIFS(AR391:AR431, AY391:AY431, INDIRECT("AE" &amp; ROW()), AP391:AP431, "💲", AS391:AS431, "Exonerado ADH") +
        SUMIFS(AR391:AR431, AY391:AY431, INDIRECT("AE" &amp; ROW()), AP391:AP431, "📦", AS391:AS431, "Exonerado ADH")
    ) / 2
)  -
(
    (
        SUMIFS(AR391:AR431, AY391:AY431, INDIRECT("AE" &amp; ROW()), AP391:AP431, "💲", AS391:AS431, "Exonerado Doctor") +
        SUMIFS(AR391:AR431, AY391:AY431, INDIRECT("AE" &amp; ROW()), AP391:AP431, "📦", AS391:AS431, "Exonerado Doctor")
    ) / 2
)</f>
        <v>0</v>
      </c>
      <c r="AK434" s="139">
        <f t="array" aca="1" ref="AK434" ca="1">(
    SUMIFS(AR391:AR431, AY391:AY431, INDIRECT("AE" &amp; ROW()), AP391:AP431, "💲") +
    SUMIFS(AR391:AR431, AY391:AY431, INDIRECT("AE" &amp; ROW()), AP391:AP431, "📦")
) -
(
    SUMIFS(AR391:AR431, AY391:AY431, INDIRECT("AE" &amp; ROW()), AP391:AP431, "💲", AS391:AS431, "Familiar") +
    SUMIFS(AR391:AR431, AY391:AY431, INDIRECT("AE" &amp; ROW()), AP391:AP431, "📦", AS391:AS431, "Familiar")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SUMIFS(AR391:AR431, AY391:AY431, INDIRECT("AE" &amp; ROW()), AP391:AP431, "💲", AS391:AS431, "Exonerado ADH") +
    SUMIFS(AR391:AR431, AY391:AY431, INDIRECT("AE" &amp; ROW()), AP391:AP431, "📦", AS391:AS431, "Exonerado ADH")
) -
(
    (
        SUMIFS(AR391:AR431, AY391:AY431, INDIRECT("AE" &amp; ROW()), AP391:AP431, "💲", AS391:AS431, "Exonerado Doctor") +
        SUMIFS(AR391:AR431, AY391:AY431, INDIRECT("AE" &amp; ROW()), AP391:AP431, "📦", AS391:AS431, "Exonerado Doctor")
    ) / 2
) -
(
    (
        SUMIFS(AR391:AR431, AY391:AY431, INDIRECT("AE" &amp; ROW()), AP391:AP431, "💲", AS391:AS431, "") +
        SUMIFS(AR391:AR431, AY391:AY431, INDIRECT("AE" &amp; ROW()), AP391:AP431, "📦", AS391:AS431, "")
    ) / 2
)</f>
        <v>0</v>
      </c>
      <c r="AL434" s="140">
        <f t="array" aca="1" ref="AL434" ca="1">(
    SUMIFS(AR391:AR431, AY391:AY431, INDIRECT("AE" &amp; ROW()), AP391:AP431, "💲") +
    SUMIFS(AR391:AR431, AY391:AY431, INDIRECT("AE" &amp; ROW()), AP391:AP431, "📦")
) -
(
    (
        SUMIFS(AR391:AR431, AY391:AY431, INDIRECT("AE" &amp; ROW()), AP391:AP431, "💲", AS391:AS431, "Familiar") +
        SUMIFS(AR391:AR431, AY391:AY431, INDIRECT("AE" &amp; ROW()), AP391:AP431, "📦", AS391:AS431, "Familiar")
    ) / 2
) -
(
    (
        SUMIFS(AR391:AR431, AY391:AY431, INDIRECT("AE" &amp; ROW()), AP391:AP431, "💲", AS391:AS431, "Participante") +
        SUMIFS(AR391:AR431, AY391:AY431, INDIRECT("AE" &amp; ROW()), AP391:AP431, "📦", AS391:AS431, "Participante")
    ) / 2
) -
(
    (
        SUMIFS(AR391:AR431, AY391:AY431, INDIRECT("AE" &amp; ROW()), AP391:AP431, "💲", AS391:AS431, "Empleado") +
        SUMIFS(AR391:AR431, AY391:AY431, INDIRECT("AE" &amp; ROW()), AP391:AP431, "📦", AS391:AS431, "Empleado")
    ) / 2
) -
(
    (
        SUMIFS(AR391:AR431, AY391:AY431, INDIRECT("AE" &amp; ROW()), AP391:AP431, "💲", AS391:AS431, "Exonerado ADH") +
        SUMIFS(AR391:AR431, AY391:AY431, INDIRECT("AE" &amp; ROW()), AP391:AP431, "📦", AS391:AS431, "Exonerado ADH")
    ) / 2
) -
(
    SUMIFS(AR391:AR431, AY391:AY431, INDIRECT("AE" &amp; ROW()), AP391:AP431, "💲", AS391:AS431, "Exonerado Doctor") +
    SUMIFS(AR391:AR431, AY391:AY431, INDIRECT("AE" &amp; ROW()), AP391:AP431, "📦", AS391:AS431, "Exonerado Doctor")
) -
(
    (
        SUMIFS(AR391:AR431, AY391:AY431, INDIRECT("AE" &amp; ROW()), AP391:AP431, "💲", AS391:AS431, "") +
        SUMIFS(AR391:AR431, AY391:AY431, INDIRECT("AE" &amp; ROW()), AP391:AP431, "📦", AS391:AS431, "")
    ) / 2
)</f>
        <v>0</v>
      </c>
      <c r="AM434" s="48"/>
      <c r="AN434" s="48"/>
      <c r="AO434" s="48"/>
      <c r="AP434" s="48"/>
      <c r="AQ434" s="48"/>
      <c r="AR434" s="48"/>
      <c r="AS434" s="48"/>
      <c r="AT434" s="48"/>
      <c r="AU434" s="48"/>
      <c r="AV434" s="48"/>
      <c r="AW434" s="48"/>
      <c r="AX434" s="48"/>
      <c r="AY434" s="48"/>
      <c r="AZ434" s="48"/>
      <c r="BA434" s="48"/>
      <c r="BB434" s="48"/>
      <c r="BC434" s="48"/>
      <c r="BD434" s="48"/>
      <c r="BE434" s="48"/>
      <c r="BF434" s="48"/>
      <c r="BG434" s="48"/>
      <c r="BH434" s="48"/>
      <c r="BI434" s="48"/>
      <c r="BJ434" s="48"/>
      <c r="BK434" s="48"/>
      <c r="BL434" s="48"/>
      <c r="BM434" s="48"/>
      <c r="BN434" s="48"/>
    </row>
    <row r="435" spans="1:66" ht="11.25" customHeight="1">
      <c r="A435" s="222">
        <f>A431+$Q$13/1440</f>
        <v>0.79166666666666641</v>
      </c>
      <c r="B435" s="164"/>
      <c r="C435" s="204"/>
      <c r="D435" s="207"/>
      <c r="E435" s="177" t="s">
        <v>36</v>
      </c>
      <c r="F435" s="42" t="str">
        <f>IF(D435&lt;&gt;"", VLOOKUP(D435,'Base de Datos'!$A$2:$D1268,2,FALSE()),"")</f>
        <v/>
      </c>
      <c r="G435" s="204"/>
      <c r="H435" s="216"/>
      <c r="I435" s="177" t="s">
        <v>36</v>
      </c>
      <c r="J435" s="42" t="str">
        <f>IF(H435&lt;&gt;"", VLOOKUP(H435,'Base de Datos'!$A$2:$D1268,2,FALSE()),"")</f>
        <v/>
      </c>
      <c r="K435" s="204"/>
      <c r="L435" s="216"/>
      <c r="M435" s="177" t="s">
        <v>36</v>
      </c>
      <c r="N435" s="42" t="str">
        <f>IF(L435&lt;&gt;"", VLOOKUP(L435,'Base de Datos'!$A$2:$D1268,2,FALSE()),"")</f>
        <v/>
      </c>
      <c r="O435" s="165"/>
      <c r="P435" s="165"/>
      <c r="Q435" s="165"/>
      <c r="R435" s="166"/>
      <c r="S435" s="167"/>
      <c r="T435" s="45" t="s">
        <v>37</v>
      </c>
      <c r="U435" s="168"/>
      <c r="V435" s="169"/>
      <c r="W435" s="167"/>
      <c r="X435" s="45" t="s">
        <v>37</v>
      </c>
      <c r="Y435" s="168"/>
      <c r="Z435" s="169"/>
      <c r="AA435" s="167"/>
      <c r="AB435" s="45" t="s">
        <v>37</v>
      </c>
      <c r="AC435" s="168"/>
      <c r="AD435" s="56"/>
      <c r="AE435" s="240" t="s">
        <v>59</v>
      </c>
      <c r="AF435" s="230"/>
      <c r="AG435" s="161">
        <f t="array" aca="1" ref="AG435" ca="1">COUNTIFS(AP391:AP431, "💲", AY391:AY431, INDIRECT("AE" &amp; ROW())) + COUNTIFS(AP391:AP431, "📦", AY391:AY431, INDIRECT("AE" &amp; ROW())) + COUNTIFS(AP391:AP431, "✅", AY391:AY431, INDIRECT("AE" &amp; ROW()))</f>
        <v>0</v>
      </c>
      <c r="AH435" s="162">
        <f t="array" aca="1" ref="AH435" ca="1">COUNTIFS(AP391:AP431, "💲", AY391:AY431, INDIRECT("AE" &amp; ROW())) + COUNTIFS(AP391:AP431, "📦", AY391:AY431, INDIRECT("AE" &amp; ROW()))</f>
        <v>0</v>
      </c>
      <c r="AI435" s="139">
        <f t="array" aca="1" ref="AI435" ca="1">SUMIFS(AR391:AR431, AY391:AY431, INDIRECT("AE" &amp; ROW()), AP391:AP431, "💲") + SUMIFS(AR391:AR431, AY391:AY431, INDIRECT("AE" &amp; ROW()), AP391:AP431, "📦")</f>
        <v>0</v>
      </c>
      <c r="AJ435" s="139">
        <f t="array" aca="1" ref="AJ435" ca="1">(
    SUMIFS(AR391:AR431, AY391:AY431, INDIRECT("AE" &amp; ROW()), AP391:AP431, "💲") +
    SUMIFS(AR391:AR431, AY391:AY431, INDIRECT("AE" &amp; ROW()), AP391:AP431, "📦")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
        SUMIFS(AR391:AR431, AY391:AY431, INDIRECT("AE" &amp; ROW()), AP391:AP431, "💲", AS391:AS431, "Familiar") +
        SUMIFS(AR391:AR431, AY391:AY431, INDIRECT("AE" &amp; ROW()), AP391:AP431, "📦", AS391:AS431, "Familiar")
    ) / 2
)  -
(
    (
        SUMIFS(AR391:AR431, AY391:AY431, INDIRECT("AE" &amp; ROW()), AP391:AP431, "💲", AS391:AS431, "Exonerado ADH") +
        SUMIFS(AR391:AR431, AY391:AY431, INDIRECT("AE" &amp; ROW()), AP391:AP431, "📦", AS391:AS431, "Exonerado ADH")
    ) / 2
)  -
(
    (
        SUMIFS(AR391:AR431, AY391:AY431, INDIRECT("AE" &amp; ROW()), AP391:AP431, "💲", AS391:AS431, "Exonerado Doctor") +
        SUMIFS(AR391:AR431, AY391:AY431, INDIRECT("AE" &amp; ROW()), AP391:AP431, "📦", AS391:AS431, "Exonerado Doctor")
    ) / 2
)</f>
        <v>0</v>
      </c>
      <c r="AK435" s="139">
        <f t="array" aca="1" ref="AK435" ca="1">(
    SUMIFS(AR391:AR431, AY391:AY431, INDIRECT("AE" &amp; ROW()), AP391:AP431, "💲") +
    SUMIFS(AR391:AR431, AY391:AY431, INDIRECT("AE" &amp; ROW()), AP391:AP431, "📦")
) -
(
    SUMIFS(AR391:AR431, AY391:AY431, INDIRECT("AE" &amp; ROW()), AP391:AP431, "💲", AS391:AS431, "Familiar") +
    SUMIFS(AR391:AR431, AY391:AY431, INDIRECT("AE" &amp; ROW()), AP391:AP431, "📦", AS391:AS431, "Familiar")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SUMIFS(AR391:AR431, AY391:AY431, INDIRECT("AE" &amp; ROW()), AP391:AP431, "💲", AS391:AS431, "Exonerado ADH") +
    SUMIFS(AR391:AR431, AY391:AY431, INDIRECT("AE" &amp; ROW()), AP391:AP431, "📦", AS391:AS431, "Exonerado ADH")
) -
(
    (
        SUMIFS(AR391:AR431, AY391:AY431, INDIRECT("AE" &amp; ROW()), AP391:AP431, "💲", AS391:AS431, "Exonerado Doctor") +
        SUMIFS(AR391:AR431, AY391:AY431, INDIRECT("AE" &amp; ROW()), AP391:AP431, "📦", AS391:AS431, "Exonerado Doctor")
    ) / 2
) -
(
    (
        SUMIFS(AR391:AR431, AY391:AY431, INDIRECT("AE" &amp; ROW()), AP391:AP431, "💲", AS391:AS431, "") +
        SUMIFS(AR391:AR431, AY391:AY431, INDIRECT("AE" &amp; ROW()), AP391:AP431, "📦", AS391:AS431, "")
    ) / 2
)</f>
        <v>0</v>
      </c>
      <c r="AL435" s="140">
        <f t="array" aca="1" ref="AL435" ca="1">(
    SUMIFS(AR391:AR431, AY391:AY431, INDIRECT("AE" &amp; ROW()), AP391:AP431, "💲") +
    SUMIFS(AR391:AR431, AY391:AY431, INDIRECT("AE" &amp; ROW()), AP391:AP431, "📦")
) -
(
    (
        SUMIFS(AR391:AR431, AY391:AY431, INDIRECT("AE" &amp; ROW()), AP391:AP431, "💲", AS391:AS431, "Familiar") +
        SUMIFS(AR391:AR431, AY391:AY431, INDIRECT("AE" &amp; ROW()), AP391:AP431, "📦", AS391:AS431, "Familiar")
    ) / 2
) -
(
    (
        SUMIFS(AR391:AR431, AY391:AY431, INDIRECT("AE" &amp; ROW()), AP391:AP431, "💲", AS391:AS431, "Participante") +
        SUMIFS(AR391:AR431, AY391:AY431, INDIRECT("AE" &amp; ROW()), AP391:AP431, "📦", AS391:AS431, "Participante")
    ) / 2
) -
(
    (
        SUMIFS(AR391:AR431, AY391:AY431, INDIRECT("AE" &amp; ROW()), AP391:AP431, "💲", AS391:AS431, "Empleado") +
        SUMIFS(AR391:AR431, AY391:AY431, INDIRECT("AE" &amp; ROW()), AP391:AP431, "📦", AS391:AS431, "Empleado")
    ) / 2
) -
(
    (
        SUMIFS(AR391:AR431, AY391:AY431, INDIRECT("AE" &amp; ROW()), AP391:AP431, "💲", AS391:AS431, "Exonerado ADH") +
        SUMIFS(AR391:AR431, AY391:AY431, INDIRECT("AE" &amp; ROW()), AP391:AP431, "📦", AS391:AS431, "Exonerado ADH")
    ) / 2
) -
(
    SUMIFS(AR391:AR431, AY391:AY431, INDIRECT("AE" &amp; ROW()), AP391:AP431, "💲", AS391:AS431, "Exonerado Doctor") +
    SUMIFS(AR391:AR431, AY391:AY431, INDIRECT("AE" &amp; ROW()), AP391:AP431, "📦", AS391:AS431, "Exonerado Doctor")
) -
(
    (
        SUMIFS(AR391:AR431, AY391:AY431, INDIRECT("AE" &amp; ROW()), AP391:AP431, "💲", AS391:AS431, "") +
        SUMIFS(AR391:AR431, AY391:AY431, INDIRECT("AE" &amp; ROW()), AP391:AP431, "📦", AS391:AS431, "")
    ) / 2
)</f>
        <v>0</v>
      </c>
      <c r="AM435" s="56"/>
      <c r="AN435" s="56"/>
      <c r="AO435" s="56"/>
      <c r="AP435" s="56"/>
      <c r="AQ435" s="56"/>
      <c r="AR435" s="56"/>
      <c r="AS435" s="56"/>
      <c r="AT435" s="56"/>
      <c r="AU435" s="56"/>
      <c r="AV435" s="56"/>
      <c r="AW435" s="56"/>
      <c r="AX435" s="56"/>
      <c r="AY435" s="56"/>
      <c r="AZ435" s="56"/>
      <c r="BA435" s="56"/>
      <c r="BB435" s="56"/>
      <c r="BC435" s="56"/>
      <c r="BD435" s="56"/>
      <c r="BE435" s="56"/>
      <c r="BF435" s="56"/>
      <c r="BG435" s="56"/>
      <c r="BH435" s="56"/>
      <c r="BI435" s="56"/>
      <c r="BJ435" s="56"/>
      <c r="BK435" s="56"/>
      <c r="BL435" s="56"/>
      <c r="BM435" s="56"/>
      <c r="BN435" s="56"/>
    </row>
    <row r="436" spans="1:66" ht="11.25" customHeight="1">
      <c r="A436" s="220"/>
      <c r="B436" s="164"/>
      <c r="C436" s="205"/>
      <c r="D436" s="208"/>
      <c r="E436" s="178" t="s">
        <v>42</v>
      </c>
      <c r="F436" s="58" t="str">
        <f>IF(D435&lt;&gt;"", VLOOKUP(D435,'Base de Datos'!$A$2:$D1268,3,FALSE()),"")</f>
        <v/>
      </c>
      <c r="G436" s="205"/>
      <c r="H436" s="208"/>
      <c r="I436" s="178" t="s">
        <v>42</v>
      </c>
      <c r="J436" s="58" t="str">
        <f>IF(H435&lt;&gt;"", VLOOKUP(H435,'Base de Datos'!$A$2:$D1268,3,FALSE()),"")</f>
        <v/>
      </c>
      <c r="K436" s="205"/>
      <c r="L436" s="208"/>
      <c r="M436" s="178" t="s">
        <v>42</v>
      </c>
      <c r="N436" s="58" t="str">
        <f>IF(L435&lt;&gt;"", VLOOKUP(L435,'Base de Datos'!$A$2:$D1268,3,FALSE()),"")</f>
        <v/>
      </c>
      <c r="O436" s="165"/>
      <c r="P436" s="165"/>
      <c r="Q436" s="165"/>
      <c r="R436" s="166"/>
      <c r="S436" s="231"/>
      <c r="T436" s="230"/>
      <c r="U436" s="170"/>
      <c r="V436" s="169"/>
      <c r="W436" s="231"/>
      <c r="X436" s="230"/>
      <c r="Y436" s="170"/>
      <c r="Z436" s="169"/>
      <c r="AA436" s="231"/>
      <c r="AB436" s="230"/>
      <c r="AC436" s="170"/>
      <c r="AD436" s="56"/>
      <c r="AE436" s="240" t="s">
        <v>63</v>
      </c>
      <c r="AF436" s="230"/>
      <c r="AG436" s="161">
        <f t="array" aca="1" ref="AG436" ca="1">COUNTIFS(AP391:AP431, "💲", AY391:AY431, INDIRECT("AE" &amp; ROW())) + COUNTIFS(AP391:AP431, "📦", AY391:AY431, INDIRECT("AE" &amp; ROW())) + COUNTIFS(AP391:AP431, "✅", AY391:AY431, INDIRECT("AE" &amp; ROW()))</f>
        <v>0</v>
      </c>
      <c r="AH436" s="162">
        <f t="array" aca="1" ref="AH436" ca="1">COUNTIFS(AP391:AP431, "💲", AY391:AY431, INDIRECT("AE" &amp; ROW())) + COUNTIFS(AP391:AP431, "📦", AY391:AY431, INDIRECT("AE" &amp; ROW()))</f>
        <v>0</v>
      </c>
      <c r="AI436" s="139">
        <f t="array" aca="1" ref="AI436" ca="1">SUMIFS(AR391:AR431, AY391:AY431, INDIRECT("AE" &amp; ROW()), AP391:AP431, "💲") + SUMIFS(AR391:AR431, AY391:AY431, INDIRECT("AE" &amp; ROW()), AP391:AP431, "📦")</f>
        <v>0</v>
      </c>
      <c r="AJ436" s="139">
        <f t="array" aca="1" ref="AJ436" ca="1">(
    SUMIFS(AR391:AR431, AY391:AY431, INDIRECT("AE" &amp; ROW()), AP391:AP431, "💲") +
    SUMIFS(AR391:AR431, AY391:AY431, INDIRECT("AE" &amp; ROW()), AP391:AP431, "📦")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
        SUMIFS(AR391:AR431, AY391:AY431, INDIRECT("AE" &amp; ROW()), AP391:AP431, "💲", AS391:AS431, "Familiar") +
        SUMIFS(AR391:AR431, AY391:AY431, INDIRECT("AE" &amp; ROW()), AP391:AP431, "📦", AS391:AS431, "Familiar")
    ) / 2
)  -
(
    (
        SUMIFS(AR391:AR431, AY391:AY431, INDIRECT("AE" &amp; ROW()), AP391:AP431, "💲", AS391:AS431, "Exonerado ADH") +
        SUMIFS(AR391:AR431, AY391:AY431, INDIRECT("AE" &amp; ROW()), AP391:AP431, "📦", AS391:AS431, "Exonerado ADH")
    ) / 2
)  -
(
    (
        SUMIFS(AR391:AR431, AY391:AY431, INDIRECT("AE" &amp; ROW()), AP391:AP431, "💲", AS391:AS431, "Exonerado Doctor") +
        SUMIFS(AR391:AR431, AY391:AY431, INDIRECT("AE" &amp; ROW()), AP391:AP431, "📦", AS391:AS431, "Exonerado Doctor")
    ) / 2
)</f>
        <v>0</v>
      </c>
      <c r="AK436" s="139">
        <f t="array" aca="1" ref="AK436" ca="1">(
    SUMIFS(AR391:AR431, AY391:AY431, INDIRECT("AE" &amp; ROW()), AP391:AP431, "💲") +
    SUMIFS(AR391:AR431, AY391:AY431, INDIRECT("AE" &amp; ROW()), AP391:AP431, "📦")
) -
(
    SUMIFS(AR391:AR431, AY391:AY431, INDIRECT("AE" &amp; ROW()), AP391:AP431, "💲", AS391:AS431, "Familiar") +
    SUMIFS(AR391:AR431, AY391:AY431, INDIRECT("AE" &amp; ROW()), AP391:AP431, "📦", AS391:AS431, "Familiar")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SUMIFS(AR391:AR431, AY391:AY431, INDIRECT("AE" &amp; ROW()), AP391:AP431, "💲", AS391:AS431, "Exonerado ADH") +
    SUMIFS(AR391:AR431, AY391:AY431, INDIRECT("AE" &amp; ROW()), AP391:AP431, "📦", AS391:AS431, "Exonerado ADH")
) -
(
    (
        SUMIFS(AR391:AR431, AY391:AY431, INDIRECT("AE" &amp; ROW()), AP391:AP431, "💲", AS391:AS431, "Exonerado Doctor") +
        SUMIFS(AR391:AR431, AY391:AY431, INDIRECT("AE" &amp; ROW()), AP391:AP431, "📦", AS391:AS431, "Exonerado Doctor")
    ) / 2
) -
(
    (
        SUMIFS(AR391:AR431, AY391:AY431, INDIRECT("AE" &amp; ROW()), AP391:AP431, "💲", AS391:AS431, "") +
        SUMIFS(AR391:AR431, AY391:AY431, INDIRECT("AE" &amp; ROW()), AP391:AP431, "📦", AS391:AS431, "")
    ) / 2
)</f>
        <v>0</v>
      </c>
      <c r="AL436" s="140">
        <f t="array" aca="1" ref="AL436" ca="1">(
    SUMIFS(AR391:AR431, AY391:AY431, INDIRECT("AE" &amp; ROW()), AP391:AP431, "💲") +
    SUMIFS(AR391:AR431, AY391:AY431, INDIRECT("AE" &amp; ROW()), AP391:AP431, "📦")
) -
(
    (
        SUMIFS(AR391:AR431, AY391:AY431, INDIRECT("AE" &amp; ROW()), AP391:AP431, "💲", AS391:AS431, "Familiar") +
        SUMIFS(AR391:AR431, AY391:AY431, INDIRECT("AE" &amp; ROW()), AP391:AP431, "📦", AS391:AS431, "Familiar")
    ) / 2
) -
(
    (
        SUMIFS(AR391:AR431, AY391:AY431, INDIRECT("AE" &amp; ROW()), AP391:AP431, "💲", AS391:AS431, "Participante") +
        SUMIFS(AR391:AR431, AY391:AY431, INDIRECT("AE" &amp; ROW()), AP391:AP431, "📦", AS391:AS431, "Participante")
    ) / 2
) -
(
    (
        SUMIFS(AR391:AR431, AY391:AY431, INDIRECT("AE" &amp; ROW()), AP391:AP431, "💲", AS391:AS431, "Empleado") +
        SUMIFS(AR391:AR431, AY391:AY431, INDIRECT("AE" &amp; ROW()), AP391:AP431, "📦", AS391:AS431, "Empleado")
    ) / 2
) -
(
    (
        SUMIFS(AR391:AR431, AY391:AY431, INDIRECT("AE" &amp; ROW()), AP391:AP431, "💲", AS391:AS431, "Exonerado ADH") +
        SUMIFS(AR391:AR431, AY391:AY431, INDIRECT("AE" &amp; ROW()), AP391:AP431, "📦", AS391:AS431, "Exonerado ADH")
    ) / 2
) -
(
    SUMIFS(AR391:AR431, AY391:AY431, INDIRECT("AE" &amp; ROW()), AP391:AP431, "💲", AS391:AS431, "Exonerado Doctor") +
    SUMIFS(AR391:AR431, AY391:AY431, INDIRECT("AE" &amp; ROW()), AP391:AP431, "📦", AS391:AS431, "Exonerado Doctor")
) -
(
    (
        SUMIFS(AR391:AR431, AY391:AY431, INDIRECT("AE" &amp; ROW()), AP391:AP431, "💲", AS391:AS431, "") +
        SUMIFS(AR391:AR431, AY391:AY431, INDIRECT("AE" &amp; ROW()), AP391:AP431, "📦", AS391:AS431, "")
    ) / 2
)</f>
        <v>0</v>
      </c>
      <c r="AM436" s="56"/>
      <c r="AN436" s="56"/>
      <c r="AO436" s="56"/>
      <c r="AP436" s="56"/>
      <c r="AQ436" s="56"/>
      <c r="AR436" s="56"/>
      <c r="AS436" s="56"/>
      <c r="AT436" s="56"/>
      <c r="AU436" s="56"/>
      <c r="AV436" s="56"/>
      <c r="AW436" s="56"/>
      <c r="AX436" s="56"/>
      <c r="AY436" s="56"/>
      <c r="AZ436" s="56"/>
      <c r="BA436" s="56"/>
      <c r="BB436" s="56"/>
      <c r="BC436" s="56"/>
      <c r="BD436" s="56"/>
      <c r="BE436" s="56"/>
      <c r="BF436" s="56"/>
      <c r="BG436" s="56"/>
      <c r="BH436" s="56"/>
      <c r="BI436" s="56"/>
      <c r="BJ436" s="56"/>
      <c r="BK436" s="56"/>
      <c r="BL436" s="56"/>
      <c r="BM436" s="56"/>
      <c r="BN436" s="56"/>
    </row>
    <row r="437" spans="1:66" ht="11.25" customHeight="1">
      <c r="A437" s="220"/>
      <c r="B437" s="164"/>
      <c r="C437" s="205"/>
      <c r="D437" s="208"/>
      <c r="E437" s="178" t="s">
        <v>44</v>
      </c>
      <c r="F437" s="58" t="str">
        <f>IF(D435&lt;&gt;"", VLOOKUP(D435,'Base de Datos'!$A$2:$D1268,4,FALSE()),"")</f>
        <v/>
      </c>
      <c r="G437" s="205"/>
      <c r="H437" s="208"/>
      <c r="I437" s="178" t="s">
        <v>44</v>
      </c>
      <c r="J437" s="58" t="str">
        <f>IF(H435&lt;&gt;"", VLOOKUP(H435,'Base de Datos'!$A$2:$D1268,4,FALSE()),"")</f>
        <v/>
      </c>
      <c r="K437" s="205"/>
      <c r="L437" s="208"/>
      <c r="M437" s="178" t="s">
        <v>44</v>
      </c>
      <c r="N437" s="58" t="str">
        <f>IF(L435&lt;&gt;"", VLOOKUP(L435,'Base de Datos'!$A$2:$D1268,4,FALSE()),"")</f>
        <v/>
      </c>
      <c r="O437" s="165"/>
      <c r="P437" s="165"/>
      <c r="Q437" s="165"/>
      <c r="R437" s="166"/>
      <c r="S437" s="231"/>
      <c r="T437" s="230"/>
      <c r="U437" s="170"/>
      <c r="V437" s="169"/>
      <c r="W437" s="231"/>
      <c r="X437" s="230"/>
      <c r="Y437" s="170"/>
      <c r="Z437" s="169"/>
      <c r="AA437" s="231"/>
      <c r="AB437" s="230"/>
      <c r="AC437" s="170"/>
      <c r="AD437" s="56"/>
      <c r="AE437" s="240" t="s">
        <v>66</v>
      </c>
      <c r="AF437" s="230"/>
      <c r="AG437" s="161">
        <f t="array" aca="1" ref="AG437" ca="1">COUNTIFS(AP391:AP431, "💲", AY391:AY431, INDIRECT("AE" &amp; ROW())) + COUNTIFS(AP391:AP431, "📦", AY391:AY431, INDIRECT("AE" &amp; ROW())) + COUNTIFS(AP391:AP431, "✅", AY391:AY431, INDIRECT("AE" &amp; ROW()))</f>
        <v>0</v>
      </c>
      <c r="AH437" s="162">
        <f t="array" aca="1" ref="AH437" ca="1">COUNTIFS(AP391:AP431, "💲", AY391:AY431, INDIRECT("AE" &amp; ROW())) + COUNTIFS(AP391:AP431, "📦", AY391:AY431, INDIRECT("AE" &amp; ROW()))</f>
        <v>0</v>
      </c>
      <c r="AI437" s="139">
        <f t="array" aca="1" ref="AI437" ca="1">SUMIFS(AR391:AR431, AY391:AY431, INDIRECT("AE" &amp; ROW()), AP391:AP431, "💲") + SUMIFS(AR391:AR431, AY391:AY431, INDIRECT("AE" &amp; ROW()), AP391:AP431, "📦")</f>
        <v>0</v>
      </c>
      <c r="AJ437" s="139">
        <f t="array" aca="1" ref="AJ437" ca="1">(
    SUMIFS(AR391:AR431, AY391:AY431, INDIRECT("AE" &amp; ROW()), AP391:AP431, "💲") +
    SUMIFS(AR391:AR431, AY391:AY431, INDIRECT("AE" &amp; ROW()), AP391:AP431, "📦")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
        SUMIFS(AR391:AR431, AY391:AY431, INDIRECT("AE" &amp; ROW()), AP391:AP431, "💲", AS391:AS431, "Familiar") +
        SUMIFS(AR391:AR431, AY391:AY431, INDIRECT("AE" &amp; ROW()), AP391:AP431, "📦", AS391:AS431, "Familiar")
    ) / 2
)  -
(
    (
        SUMIFS(AR391:AR431, AY391:AY431, INDIRECT("AE" &amp; ROW()), AP391:AP431, "💲", AS391:AS431, "Exonerado ADH") +
        SUMIFS(AR391:AR431, AY391:AY431, INDIRECT("AE" &amp; ROW()), AP391:AP431, "📦", AS391:AS431, "Exonerado ADH")
    ) / 2
)  -
(
    (
        SUMIFS(AR391:AR431, AY391:AY431, INDIRECT("AE" &amp; ROW()), AP391:AP431, "💲", AS391:AS431, "Exonerado Doctor") +
        SUMIFS(AR391:AR431, AY391:AY431, INDIRECT("AE" &amp; ROW()), AP391:AP431, "📦", AS391:AS431, "Exonerado Doctor")
    ) / 2
)</f>
        <v>0</v>
      </c>
      <c r="AK437" s="139">
        <f t="array" aca="1" ref="AK437" ca="1">(
    SUMIFS(AR391:AR431, AY391:AY431, INDIRECT("AE" &amp; ROW()), AP391:AP431, "💲") +
    SUMIFS(AR391:AR431, AY391:AY431, INDIRECT("AE" &amp; ROW()), AP391:AP431, "📦")
) -
(
    SUMIFS(AR391:AR431, AY391:AY431, INDIRECT("AE" &amp; ROW()), AP391:AP431, "💲", AS391:AS431, "Familiar") +
    SUMIFS(AR391:AR431, AY391:AY431, INDIRECT("AE" &amp; ROW()), AP391:AP431, "📦", AS391:AS431, "Familiar")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SUMIFS(AR391:AR431, AY391:AY431, INDIRECT("AE" &amp; ROW()), AP391:AP431, "💲", AS391:AS431, "Exonerado ADH") +
    SUMIFS(AR391:AR431, AY391:AY431, INDIRECT("AE" &amp; ROW()), AP391:AP431, "📦", AS391:AS431, "Exonerado ADH")
) -
(
    (
        SUMIFS(AR391:AR431, AY391:AY431, INDIRECT("AE" &amp; ROW()), AP391:AP431, "💲", AS391:AS431, "Exonerado Doctor") +
        SUMIFS(AR391:AR431, AY391:AY431, INDIRECT("AE" &amp; ROW()), AP391:AP431, "📦", AS391:AS431, "Exonerado Doctor")
    ) / 2
) -
(
    (
        SUMIFS(AR391:AR431, AY391:AY431, INDIRECT("AE" &amp; ROW()), AP391:AP431, "💲", AS391:AS431, "") +
        SUMIFS(AR391:AR431, AY391:AY431, INDIRECT("AE" &amp; ROW()), AP391:AP431, "📦", AS391:AS431, "")
    ) / 2
)</f>
        <v>0</v>
      </c>
      <c r="AL437" s="140">
        <f t="array" aca="1" ref="AL437" ca="1">(
    SUMIFS(AR391:AR431, AY391:AY431, INDIRECT("AE" &amp; ROW()), AP391:AP431, "💲") +
    SUMIFS(AR391:AR431, AY391:AY431, INDIRECT("AE" &amp; ROW()), AP391:AP431, "📦")
) -
(
    (
        SUMIFS(AR391:AR431, AY391:AY431, INDIRECT("AE" &amp; ROW()), AP391:AP431, "💲", AS391:AS431, "Familiar") +
        SUMIFS(AR391:AR431, AY391:AY431, INDIRECT("AE" &amp; ROW()), AP391:AP431, "📦", AS391:AS431, "Familiar")
    ) / 2
) -
(
    (
        SUMIFS(AR391:AR431, AY391:AY431, INDIRECT("AE" &amp; ROW()), AP391:AP431, "💲", AS391:AS431, "Participante") +
        SUMIFS(AR391:AR431, AY391:AY431, INDIRECT("AE" &amp; ROW()), AP391:AP431, "📦", AS391:AS431, "Participante")
    ) / 2
) -
(
    (
        SUMIFS(AR391:AR431, AY391:AY431, INDIRECT("AE" &amp; ROW()), AP391:AP431, "💲", AS391:AS431, "Empleado") +
        SUMIFS(AR391:AR431, AY391:AY431, INDIRECT("AE" &amp; ROW()), AP391:AP431, "📦", AS391:AS431, "Empleado")
    ) / 2
) -
(
    (
        SUMIFS(AR391:AR431, AY391:AY431, INDIRECT("AE" &amp; ROW()), AP391:AP431, "💲", AS391:AS431, "Exonerado ADH") +
        SUMIFS(AR391:AR431, AY391:AY431, INDIRECT("AE" &amp; ROW()), AP391:AP431, "📦", AS391:AS431, "Exonerado ADH")
    ) / 2
) -
(
    SUMIFS(AR391:AR431, AY391:AY431, INDIRECT("AE" &amp; ROW()), AP391:AP431, "💲", AS391:AS431, "Exonerado Doctor") +
    SUMIFS(AR391:AR431, AY391:AY431, INDIRECT("AE" &amp; ROW()), AP391:AP431, "📦", AS391:AS431, "Exonerado Doctor")
) -
(
    (
        SUMIFS(AR391:AR431, AY391:AY431, INDIRECT("AE" &amp; ROW()), AP391:AP431, "💲", AS391:AS431, "") +
        SUMIFS(AR391:AR431, AY391:AY431, INDIRECT("AE" &amp; ROW()), AP391:AP431, "📦", AS391:AS431, "")
    ) / 2
)</f>
        <v>0</v>
      </c>
      <c r="AM437" s="56"/>
      <c r="AN437" s="56"/>
      <c r="AO437" s="56"/>
      <c r="AP437" s="56"/>
      <c r="AQ437" s="56"/>
      <c r="AR437" s="56"/>
      <c r="AS437" s="56"/>
      <c r="AT437" s="56"/>
      <c r="AU437" s="56"/>
      <c r="AV437" s="56"/>
      <c r="AW437" s="56"/>
      <c r="AX437" s="56"/>
      <c r="AY437" s="56"/>
      <c r="AZ437" s="56"/>
      <c r="BA437" s="56"/>
      <c r="BB437" s="56"/>
      <c r="BC437" s="56"/>
      <c r="BD437" s="56"/>
      <c r="BE437" s="56"/>
      <c r="BF437" s="56"/>
      <c r="BG437" s="56"/>
      <c r="BH437" s="56"/>
      <c r="BI437" s="56"/>
      <c r="BJ437" s="56"/>
      <c r="BK437" s="56"/>
      <c r="BL437" s="56"/>
      <c r="BM437" s="56"/>
      <c r="BN437" s="56"/>
    </row>
    <row r="438" spans="1:66" ht="11.25" customHeight="1">
      <c r="A438" s="221"/>
      <c r="B438" s="164"/>
      <c r="C438" s="206"/>
      <c r="D438" s="209"/>
      <c r="E438" s="179" t="s">
        <v>46</v>
      </c>
      <c r="F438" s="183"/>
      <c r="G438" s="206"/>
      <c r="H438" s="209"/>
      <c r="I438" s="179" t="s">
        <v>46</v>
      </c>
      <c r="J438" s="180"/>
      <c r="K438" s="206"/>
      <c r="L438" s="209"/>
      <c r="M438" s="179" t="s">
        <v>46</v>
      </c>
      <c r="N438" s="180"/>
      <c r="O438" s="165"/>
      <c r="P438" s="165"/>
      <c r="Q438" s="165"/>
      <c r="R438" s="166"/>
      <c r="S438" s="227" t="str">
        <f>IF(OR(S435="Empleado",S435="Familiar"),"Nombre del Empleado","N° Factura")</f>
        <v>N° Factura</v>
      </c>
      <c r="T438" s="228"/>
      <c r="U438" s="89"/>
      <c r="V438" s="169"/>
      <c r="W438" s="227" t="str">
        <f>IF(OR(W435="Empleado",W435="Familiar"),"Nombre del Empleado","N° Factura")</f>
        <v>N° Factura</v>
      </c>
      <c r="X438" s="228"/>
      <c r="Y438" s="89"/>
      <c r="Z438" s="169"/>
      <c r="AA438" s="227" t="str">
        <f>IF(OR(AA435="Empleado",AA435="Familiar"),"Nombre del Empleado","N° Factura")</f>
        <v>N° Factura</v>
      </c>
      <c r="AB438" s="228"/>
      <c r="AC438" s="89"/>
      <c r="AD438" s="56"/>
      <c r="AE438" s="240" t="s">
        <v>69</v>
      </c>
      <c r="AF438" s="230"/>
      <c r="AG438" s="161">
        <f t="array" aca="1" ref="AG438" ca="1">COUNTIFS(AP391:AP431, "💲", AY391:AY431, INDIRECT("AE" &amp; ROW())) + COUNTIFS(AP391:AP431, "📦", AY391:AY431, INDIRECT("AE" &amp; ROW())) + COUNTIFS(AP391:AP431, "✅", AY391:AY431, INDIRECT("AE" &amp; ROW()))</f>
        <v>0</v>
      </c>
      <c r="AH438" s="162">
        <f t="array" aca="1" ref="AH438" ca="1">COUNTIFS(AP391:AP431, "💲", AY391:AY431, INDIRECT("AE" &amp; ROW())) + COUNTIFS(AP391:AP431, "📦", AY391:AY431, INDIRECT("AE" &amp; ROW()))</f>
        <v>0</v>
      </c>
      <c r="AI438" s="139">
        <f t="array" aca="1" ref="AI438" ca="1">SUMIFS(AR391:AR431, AY391:AY431, INDIRECT("AE" &amp; ROW()), AP391:AP431, "💲") + SUMIFS(AR391:AR431, AY391:AY431, INDIRECT("AE" &amp; ROW()), AP391:AP431, "📦")</f>
        <v>0</v>
      </c>
      <c r="AJ438" s="66">
        <f t="array" aca="1" ref="AJ438" ca="1">(
    SUMIFS(AR391:AR431, AY391:AY431, INDIRECT("AE" &amp; ROW()), AP391:AP431, "💲") +
    SUMIFS(AR391:AR431, AY391:AY431, INDIRECT("AE" &amp; ROW()), AP391:AP431, "📦")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
        SUMIFS(AR391:AR431, AY391:AY431, INDIRECT("AE" &amp; ROW()), AP391:AP431, "💲", AS391:AS431, "Familiar") +
        SUMIFS(AR391:AR431, AY391:AY431, INDIRECT("AE" &amp; ROW()), AP391:AP431, "📦", AS391:AS431, "Familiar")
    ) / 2
)  -
(
    (
        SUMIFS(AR391:AR431, AY391:AY431, INDIRECT("AE" &amp; ROW()), AP391:AP431, "💲", AS391:AS431, "Exonerado ADH") +
        SUMIFS(AR391:AR431, AY391:AY431, INDIRECT("AE" &amp; ROW()), AP391:AP431, "📦", AS391:AS431, "Exonerado ADH")
    ) / 2
)  -
(
    (
        SUMIFS(AR391:AR431, AY391:AY431, INDIRECT("AE" &amp; ROW()), AP391:AP431, "💲", AS391:AS431, "Exonerado Doctor") +
        SUMIFS(AR391:AR431, AY391:AY431, INDIRECT("AE" &amp; ROW()), AP391:AP431, "📦", AS391:AS431, "Exonerado Doctor")
    ) / 2
)</f>
        <v>0</v>
      </c>
      <c r="AK438" s="139">
        <f t="array" aca="1" ref="AK438" ca="1">(
    SUMIFS(AR391:AR431, AY391:AY431, INDIRECT("AE" &amp; ROW()), AP391:AP431, "💲") +
    SUMIFS(AR391:AR431, AY391:AY431, INDIRECT("AE" &amp; ROW()), AP391:AP431, "📦")
) -
(
    SUMIFS(AR391:AR431, AY391:AY431, INDIRECT("AE" &amp; ROW()), AP391:AP431, "💲", AS391:AS431, "Familiar") +
    SUMIFS(AR391:AR431, AY391:AY431, INDIRECT("AE" &amp; ROW()), AP391:AP431, "📦", AS391:AS431, "Familiar")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SUMIFS(AR391:AR431, AY391:AY431, INDIRECT("AE" &amp; ROW()), AP391:AP431, "💲", AS391:AS431, "Exonerado ADH") +
    SUMIFS(AR391:AR431, AY391:AY431, INDIRECT("AE" &amp; ROW()), AP391:AP431, "📦", AS391:AS431, "Exonerado ADH")
) -
(
    (
        SUMIFS(AR391:AR431, AY391:AY431, INDIRECT("AE" &amp; ROW()), AP391:AP431, "💲", AS391:AS431, "Exonerado Doctor") +
        SUMIFS(AR391:AR431, AY391:AY431, INDIRECT("AE" &amp; ROW()), AP391:AP431, "📦", AS391:AS431, "Exonerado Doctor")
    ) / 2
) -
(
    (
        SUMIFS(AR391:AR431, AY391:AY431, INDIRECT("AE" &amp; ROW()), AP391:AP431, "💲", AS391:AS431, "") +
        SUMIFS(AR391:AR431, AY391:AY431, INDIRECT("AE" &amp; ROW()), AP391:AP431, "📦", AS391:AS431, "")
    ) / 2
)</f>
        <v>0</v>
      </c>
      <c r="AL438" s="140">
        <f t="array" aca="1" ref="AL438" ca="1">(
    SUMIFS(AR391:AR431, AY391:AY431, INDIRECT("AE" &amp; ROW()), AP391:AP431, "💲") +
    SUMIFS(AR391:AR431, AY391:AY431, INDIRECT("AE" &amp; ROW()), AP391:AP431, "📦")
) -
(
    (
        SUMIFS(AR391:AR431, AY391:AY431, INDIRECT("AE" &amp; ROW()), AP391:AP431, "💲", AS391:AS431, "Familiar") +
        SUMIFS(AR391:AR431, AY391:AY431, INDIRECT("AE" &amp; ROW()), AP391:AP431, "📦", AS391:AS431, "Familiar")
    ) / 2
) -
(
    (
        SUMIFS(AR391:AR431, AY391:AY431, INDIRECT("AE" &amp; ROW()), AP391:AP431, "💲", AS391:AS431, "Participante") +
        SUMIFS(AR391:AR431, AY391:AY431, INDIRECT("AE" &amp; ROW()), AP391:AP431, "📦", AS391:AS431, "Participante")
    ) / 2
) -
(
    (
        SUMIFS(AR391:AR431, AY391:AY431, INDIRECT("AE" &amp; ROW()), AP391:AP431, "💲", AS391:AS431, "Empleado") +
        SUMIFS(AR391:AR431, AY391:AY431, INDIRECT("AE" &amp; ROW()), AP391:AP431, "📦", AS391:AS431, "Empleado")
    ) / 2
) -
(
    (
        SUMIFS(AR391:AR431, AY391:AY431, INDIRECT("AE" &amp; ROW()), AP391:AP431, "💲", AS391:AS431, "Exonerado ADH") +
        SUMIFS(AR391:AR431, AY391:AY431, INDIRECT("AE" &amp; ROW()), AP391:AP431, "📦", AS391:AS431, "Exonerado ADH")
    ) / 2
) -
(
    SUMIFS(AR391:AR431, AY391:AY431, INDIRECT("AE" &amp; ROW()), AP391:AP431, "💲", AS391:AS431, "Exonerado Doctor") +
    SUMIFS(AR391:AR431, AY391:AY431, INDIRECT("AE" &amp; ROW()), AP391:AP431, "📦", AS391:AS431, "Exonerado Doctor")
) -
(
    (
        SUMIFS(AR391:AR431, AY391:AY431, INDIRECT("AE" &amp; ROW()), AP391:AP431, "💲", AS391:AS431, "") +
        SUMIFS(AR391:AR431, AY391:AY431, INDIRECT("AE" &amp; ROW()), AP391:AP431, "📦", AS391:AS431, "")
    ) / 2
)</f>
        <v>0</v>
      </c>
      <c r="AM438" s="56"/>
      <c r="AN438" s="56"/>
      <c r="AO438" s="56"/>
      <c r="AP438" s="56"/>
      <c r="AQ438" s="56"/>
      <c r="AR438" s="56"/>
      <c r="AS438" s="56"/>
      <c r="AT438" s="56"/>
      <c r="AU438" s="56"/>
      <c r="AV438" s="56"/>
      <c r="AW438" s="56"/>
      <c r="AX438" s="56"/>
      <c r="AY438" s="56"/>
      <c r="AZ438" s="56"/>
      <c r="BA438" s="56"/>
      <c r="BB438" s="56"/>
      <c r="BC438" s="56"/>
      <c r="BD438" s="56"/>
      <c r="BE438" s="56"/>
      <c r="BF438" s="56"/>
      <c r="BG438" s="56"/>
      <c r="BH438" s="56"/>
      <c r="BI438" s="56"/>
      <c r="BJ438" s="56"/>
      <c r="BK438" s="56"/>
      <c r="BL438" s="56"/>
      <c r="BM438" s="56"/>
      <c r="BN438" s="56"/>
    </row>
    <row r="439" spans="1:66" ht="11.25" customHeight="1">
      <c r="A439" s="222">
        <f>A435+$Q$13/1440</f>
        <v>0.83333333333333304</v>
      </c>
      <c r="B439" s="164"/>
      <c r="C439" s="204"/>
      <c r="D439" s="207"/>
      <c r="E439" s="177" t="s">
        <v>36</v>
      </c>
      <c r="F439" s="42" t="str">
        <f>IF(D439&lt;&gt;"", VLOOKUP(D439,'Base de Datos'!$A$2:$D1268,2,FALSE()),"")</f>
        <v/>
      </c>
      <c r="G439" s="204"/>
      <c r="H439" s="216"/>
      <c r="I439" s="177" t="s">
        <v>36</v>
      </c>
      <c r="J439" s="42" t="str">
        <f>IF(H439&lt;&gt;"", VLOOKUP(H439,'Base de Datos'!$A$2:$D1268,2,FALSE()),"")</f>
        <v/>
      </c>
      <c r="K439" s="204"/>
      <c r="L439" s="216"/>
      <c r="M439" s="177" t="s">
        <v>36</v>
      </c>
      <c r="N439" s="42" t="str">
        <f>IF(L439&lt;&gt;"", VLOOKUP(L439,'Base de Datos'!$A$2:$D1268,2,FALSE()),"")</f>
        <v/>
      </c>
      <c r="O439" s="165"/>
      <c r="P439" s="165"/>
      <c r="Q439" s="165"/>
      <c r="R439" s="166"/>
      <c r="S439" s="167"/>
      <c r="T439" s="45" t="s">
        <v>37</v>
      </c>
      <c r="U439" s="168"/>
      <c r="V439" s="169"/>
      <c r="W439" s="167"/>
      <c r="X439" s="45" t="s">
        <v>37</v>
      </c>
      <c r="Y439" s="168"/>
      <c r="Z439" s="169"/>
      <c r="AA439" s="167"/>
      <c r="AB439" s="45" t="s">
        <v>37</v>
      </c>
      <c r="AC439" s="168"/>
      <c r="AD439" s="56"/>
      <c r="AE439" s="232" t="s">
        <v>72</v>
      </c>
      <c r="AF439" s="230"/>
      <c r="AG439" s="90">
        <f t="array" aca="1" ref="AG439" ca="1">COUNTIFS(AP391:AP431, "💲", AY391:AY431, INDIRECT("AE" &amp; ROW())) + COUNTIFS(AP391:AP431, "📦", AY391:AY431, INDIRECT("AE" &amp; ROW())) + COUNTIFS(AP391:AP431, "✅", AY391:AY431, INDIRECT("AE" &amp; ROW()))</f>
        <v>0</v>
      </c>
      <c r="AH439" s="68">
        <f t="array" aca="1" ref="AH439" ca="1">COUNTIFS(AP391:AP431, "💲", AY391:AY431, INDIRECT("AE" &amp; ROW())) + COUNTIFS(AP391:AP431, "📦", AY391:AY431, INDIRECT("AE" &amp; ROW()))</f>
        <v>0</v>
      </c>
      <c r="AI439" s="139">
        <f t="array" aca="1" ref="AI439" ca="1">SUMIFS(AR391:AR431, AY391:AY431, INDIRECT("AE" &amp; ROW()), AP391:AP431, "💲") + SUMIFS(AR391:AR431, AY391:AY431, INDIRECT("AE" &amp; ROW()), AP391:AP431, "📦")</f>
        <v>0</v>
      </c>
      <c r="AJ439" s="139">
        <f t="array" aca="1" ref="AJ439" ca="1">(
    SUMIFS(AR391:AR431, AY391:AY431, INDIRECT("AE" &amp; ROW()), AP391:AP431, "💲") +
    SUMIFS(AR391:AR431, AY391:AY431, INDIRECT("AE" &amp; ROW()), AP391:AP431, "📦")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
        SUMIFS(AR391:AR431, AY391:AY431, INDIRECT("AE" &amp; ROW()), AP391:AP431, "💲", AS391:AS431, "Familiar") +
        SUMIFS(AR391:AR431, AY391:AY431, INDIRECT("AE" &amp; ROW()), AP391:AP431, "📦", AS391:AS431, "Familiar")
    ) / 2
)  -
(
    (
        SUMIFS(AR391:AR431, AY391:AY431, INDIRECT("AE" &amp; ROW()), AP391:AP431, "💲", AS391:AS431, "Exonerado ADH") +
        SUMIFS(AR391:AR431, AY391:AY431, INDIRECT("AE" &amp; ROW()), AP391:AP431, "📦", AS391:AS431, "Exonerado ADH")
    ) / 2
)  -
(
    (
        SUMIFS(AR391:AR431, AY391:AY431, INDIRECT("AE" &amp; ROW()), AP391:AP431, "💲", AS391:AS431, "Exonerado Doctor") +
        SUMIFS(AR391:AR431, AY391:AY431, INDIRECT("AE" &amp; ROW()), AP391:AP431, "📦", AS391:AS431, "Exonerado Doctor")
    ) / 2
)</f>
        <v>0</v>
      </c>
      <c r="AK439" s="139">
        <f t="array" aca="1" ref="AK439" ca="1">(
    SUMIFS(AR391:AR431, AY391:AY431, INDIRECT("AE" &amp; ROW()), AP391:AP431, "💲") +
    SUMIFS(AR391:AR431, AY391:AY431, INDIRECT("AE" &amp; ROW()), AP391:AP431, "📦")
) -
(
    SUMIFS(AR391:AR431, AY391:AY431, INDIRECT("AE" &amp; ROW()), AP391:AP431, "💲", AS391:AS431, "Familiar") +
    SUMIFS(AR391:AR431, AY391:AY431, INDIRECT("AE" &amp; ROW()), AP391:AP431, "📦", AS391:AS431, "Familiar")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SUMIFS(AR391:AR431, AY391:AY431, INDIRECT("AE" &amp; ROW()), AP391:AP431, "💲", AS391:AS431, "Exonerado ADH") +
    SUMIFS(AR391:AR431, AY391:AY431, INDIRECT("AE" &amp; ROW()), AP391:AP431, "📦", AS391:AS431, "Exonerado ADH")
) -
(
    (
        SUMIFS(AR391:AR431, AY391:AY431, INDIRECT("AE" &amp; ROW()), AP391:AP431, "💲", AS391:AS431, "Exonerado Doctor") +
        SUMIFS(AR391:AR431, AY391:AY431, INDIRECT("AE" &amp; ROW()), AP391:AP431, "📦", AS391:AS431, "Exonerado Doctor")
    ) / 2
) -
(
    (
        SUMIFS(AR391:AR431, AY391:AY431, INDIRECT("AE" &amp; ROW()), AP391:AP431, "💲", AS391:AS431, "") +
        SUMIFS(AR391:AR431, AY391:AY431, INDIRECT("AE" &amp; ROW()), AP391:AP431, "📦", AS391:AS431, "")
    ) / 2
)</f>
        <v>0</v>
      </c>
      <c r="AL439" s="140">
        <f t="array" aca="1" ref="AL439" ca="1">(
    SUMIFS(AR391:AR431, AY391:AY431, INDIRECT("AE" &amp; ROW()), AP391:AP431, "💲") +
    SUMIFS(AR391:AR431, AY391:AY431, INDIRECT("AE" &amp; ROW()), AP391:AP431, "📦")
) -
(
    (
        SUMIFS(AR391:AR431, AY391:AY431, INDIRECT("AE" &amp; ROW()), AP391:AP431, "💲", AS391:AS431, "Familiar") +
        SUMIFS(AR391:AR431, AY391:AY431, INDIRECT("AE" &amp; ROW()), AP391:AP431, "📦", AS391:AS431, "Familiar")
    ) / 2
) -
(
    (
        SUMIFS(AR391:AR431, AY391:AY431, INDIRECT("AE" &amp; ROW()), AP391:AP431, "💲", AS391:AS431, "Participante") +
        SUMIFS(AR391:AR431, AY391:AY431, INDIRECT("AE" &amp; ROW()), AP391:AP431, "📦", AS391:AS431, "Participante")
    ) / 2
) -
(
    (
        SUMIFS(AR391:AR431, AY391:AY431, INDIRECT("AE" &amp; ROW()), AP391:AP431, "💲", AS391:AS431, "Empleado") +
        SUMIFS(AR391:AR431, AY391:AY431, INDIRECT("AE" &amp; ROW()), AP391:AP431, "📦", AS391:AS431, "Empleado")
    ) / 2
) -
(
    (
        SUMIFS(AR391:AR431, AY391:AY431, INDIRECT("AE" &amp; ROW()), AP391:AP431, "💲", AS391:AS431, "Exonerado ADH") +
        SUMIFS(AR391:AR431, AY391:AY431, INDIRECT("AE" &amp; ROW()), AP391:AP431, "📦", AS391:AS431, "Exonerado ADH")
    ) / 2
) -
(
    SUMIFS(AR391:AR431, AY391:AY431, INDIRECT("AE" &amp; ROW()), AP391:AP431, "💲", AS391:AS431, "Exonerado Doctor") +
    SUMIFS(AR391:AR431, AY391:AY431, INDIRECT("AE" &amp; ROW()), AP391:AP431, "📦", AS391:AS431, "Exonerado Doctor")
) -
(
    (
        SUMIFS(AR391:AR431, AY391:AY431, INDIRECT("AE" &amp; ROW()), AP391:AP431, "💲", AS391:AS431, "") +
        SUMIFS(AR391:AR431, AY391:AY431, INDIRECT("AE" &amp; ROW()), AP391:AP431, "📦", AS391:AS431, "")
    ) / 2
)</f>
        <v>0</v>
      </c>
      <c r="AM439" s="56"/>
      <c r="AN439" s="56"/>
      <c r="AO439" s="56"/>
      <c r="AP439" s="56"/>
      <c r="AQ439" s="56"/>
      <c r="AR439" s="56"/>
      <c r="AS439" s="56"/>
      <c r="AT439" s="56"/>
      <c r="AU439" s="56"/>
      <c r="AV439" s="56"/>
      <c r="AW439" s="56"/>
      <c r="AX439" s="56"/>
      <c r="AY439" s="56"/>
      <c r="AZ439" s="56"/>
      <c r="BA439" s="56"/>
      <c r="BB439" s="56"/>
      <c r="BC439" s="56"/>
      <c r="BD439" s="56"/>
      <c r="BE439" s="56"/>
      <c r="BF439" s="56"/>
      <c r="BG439" s="56"/>
      <c r="BH439" s="56"/>
      <c r="BI439" s="56"/>
      <c r="BJ439" s="56"/>
      <c r="BK439" s="56"/>
      <c r="BL439" s="56"/>
      <c r="BM439" s="56"/>
      <c r="BN439" s="56"/>
    </row>
    <row r="440" spans="1:66" ht="11.25" customHeight="1">
      <c r="A440" s="220"/>
      <c r="B440" s="164"/>
      <c r="C440" s="205"/>
      <c r="D440" s="208"/>
      <c r="E440" s="178" t="s">
        <v>42</v>
      </c>
      <c r="F440" s="58" t="str">
        <f>IF(D439&lt;&gt;"", VLOOKUP(D439,'Base de Datos'!$A$2:$D1268,3,FALSE()),"")</f>
        <v/>
      </c>
      <c r="G440" s="205"/>
      <c r="H440" s="208"/>
      <c r="I440" s="178" t="s">
        <v>42</v>
      </c>
      <c r="J440" s="58" t="str">
        <f>IF(H439&lt;&gt;"", VLOOKUP(H439,'Base de Datos'!$A$2:$D1268,3,FALSE()),"")</f>
        <v/>
      </c>
      <c r="K440" s="205"/>
      <c r="L440" s="208"/>
      <c r="M440" s="178" t="s">
        <v>42</v>
      </c>
      <c r="N440" s="58" t="str">
        <f>IF(L439&lt;&gt;"", VLOOKUP(L439,'Base de Datos'!$A$2:$D1268,3,FALSE()),"")</f>
        <v/>
      </c>
      <c r="O440" s="165"/>
      <c r="P440" s="165"/>
      <c r="Q440" s="165"/>
      <c r="R440" s="166"/>
      <c r="S440" s="231"/>
      <c r="T440" s="230"/>
      <c r="U440" s="170"/>
      <c r="V440" s="169"/>
      <c r="W440" s="231"/>
      <c r="X440" s="230"/>
      <c r="Y440" s="170"/>
      <c r="Z440" s="169"/>
      <c r="AA440" s="231"/>
      <c r="AB440" s="230"/>
      <c r="AC440" s="170"/>
      <c r="AD440" s="56"/>
      <c r="AE440" s="232" t="s">
        <v>75</v>
      </c>
      <c r="AF440" s="230"/>
      <c r="AG440" s="90">
        <f t="array" aca="1" ref="AG440" ca="1">COUNTIFS(AP391:AP431, "💲", AY391:AY431, INDIRECT("AE" &amp; ROW())) + COUNTIFS(AP391:AP431, "📦", AY391:AY431, INDIRECT("AE" &amp; ROW())) + COUNTIFS(AP391:AP431, "✅", AY391:AY431, INDIRECT("AE" &amp; ROW()))</f>
        <v>0</v>
      </c>
      <c r="AH440" s="68">
        <f t="array" aca="1" ref="AH440" ca="1">COUNTIFS(AP391:AP431, "💲", AY391:AY431, INDIRECT("AE" &amp; ROW())) + COUNTIFS(AP391:AP431, "📦", AY391:AY431, INDIRECT("AE" &amp; ROW()))</f>
        <v>0</v>
      </c>
      <c r="AI440" s="139">
        <f t="array" aca="1" ref="AI440" ca="1">SUMIFS(AR391:AR431, AY391:AY431, INDIRECT("AE" &amp; ROW()), AP391:AP431, "💲") + SUMIFS(AR391:AR431, AY391:AY431, INDIRECT("AE" &amp; ROW()), AP391:AP431, "📦")</f>
        <v>0</v>
      </c>
      <c r="AJ440" s="139">
        <f t="array" aca="1" ref="AJ440" ca="1">(
    SUMIFS(AR391:AR431, AY391:AY431, INDIRECT("AE" &amp; ROW()), AP391:AP431, "💲") +
    SUMIFS(AR391:AR431, AY391:AY431, INDIRECT("AE" &amp; ROW()), AP391:AP431, "📦")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
        SUMIFS(AR391:AR431, AY391:AY431, INDIRECT("AE" &amp; ROW()), AP391:AP431, "💲", AS391:AS431, "Familiar") +
        SUMIFS(AR391:AR431, AY391:AY431, INDIRECT("AE" &amp; ROW()), AP391:AP431, "📦", AS391:AS431, "Familiar")
    ) / 2
)  -
(
    (
        SUMIFS(AR391:AR431, AY391:AY431, INDIRECT("AE" &amp; ROW()), AP391:AP431, "💲", AS391:AS431, "Exonerado ADH") +
        SUMIFS(AR391:AR431, AY391:AY431, INDIRECT("AE" &amp; ROW()), AP391:AP431, "📦", AS391:AS431, "Exonerado ADH")
    ) / 2
)  -
(
    (
        SUMIFS(AR391:AR431, AY391:AY431, INDIRECT("AE" &amp; ROW()), AP391:AP431, "💲", AS391:AS431, "Exonerado Doctor") +
        SUMIFS(AR391:AR431, AY391:AY431, INDIRECT("AE" &amp; ROW()), AP391:AP431, "📦", AS391:AS431, "Exonerado Doctor")
    ) / 2
)</f>
        <v>0</v>
      </c>
      <c r="AK440" s="139">
        <f t="array" aca="1" ref="AK440" ca="1">(
    SUMIFS(AR391:AR431, AY391:AY431, INDIRECT("AE" &amp; ROW()), AP391:AP431, "💲") +
    SUMIFS(AR391:AR431, AY391:AY431, INDIRECT("AE" &amp; ROW()), AP391:AP431, "📦")
) -
(
    SUMIFS(AR391:AR431, AY391:AY431, INDIRECT("AE" &amp; ROW()), AP391:AP431, "💲", AS391:AS431, "Familiar") +
    SUMIFS(AR391:AR431, AY391:AY431, INDIRECT("AE" &amp; ROW()), AP391:AP431, "📦", AS391:AS431, "Familiar")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SUMIFS(AR391:AR431, AY391:AY431, INDIRECT("AE" &amp; ROW()), AP391:AP431, "💲", AS391:AS431, "Exonerado ADH") +
    SUMIFS(AR391:AR431, AY391:AY431, INDIRECT("AE" &amp; ROW()), AP391:AP431, "📦", AS391:AS431, "Exonerado ADH")
) -
(
    (
        SUMIFS(AR391:AR431, AY391:AY431, INDIRECT("AE" &amp; ROW()), AP391:AP431, "💲", AS391:AS431, "Exonerado Doctor") +
        SUMIFS(AR391:AR431, AY391:AY431, INDIRECT("AE" &amp; ROW()), AP391:AP431, "📦", AS391:AS431, "Exonerado Doctor")
    ) / 2
) -
(
    (
        SUMIFS(AR391:AR431, AY391:AY431, INDIRECT("AE" &amp; ROW()), AP391:AP431, "💲", AS391:AS431, "") +
        SUMIFS(AR391:AR431, AY391:AY431, INDIRECT("AE" &amp; ROW()), AP391:AP431, "📦", AS391:AS431, "")
    ) / 2
)</f>
        <v>0</v>
      </c>
      <c r="AL440" s="140">
        <f t="array" aca="1" ref="AL440" ca="1">(
    SUMIFS(AR391:AR431, AY391:AY431, INDIRECT("AE" &amp; ROW()), AP391:AP431, "💲") +
    SUMIFS(AR391:AR431, AY391:AY431, INDIRECT("AE" &amp; ROW()), AP391:AP431, "📦")
) -
(
    (
        SUMIFS(AR391:AR431, AY391:AY431, INDIRECT("AE" &amp; ROW()), AP391:AP431, "💲", AS391:AS431, "Familiar") +
        SUMIFS(AR391:AR431, AY391:AY431, INDIRECT("AE" &amp; ROW()), AP391:AP431, "📦", AS391:AS431, "Familiar")
    ) / 2
) -
(
    (
        SUMIFS(AR391:AR431, AY391:AY431, INDIRECT("AE" &amp; ROW()), AP391:AP431, "💲", AS391:AS431, "Participante") +
        SUMIFS(AR391:AR431, AY391:AY431, INDIRECT("AE" &amp; ROW()), AP391:AP431, "📦", AS391:AS431, "Participante")
    ) / 2
) -
(
    (
        SUMIFS(AR391:AR431, AY391:AY431, INDIRECT("AE" &amp; ROW()), AP391:AP431, "💲", AS391:AS431, "Empleado") +
        SUMIFS(AR391:AR431, AY391:AY431, INDIRECT("AE" &amp; ROW()), AP391:AP431, "📦", AS391:AS431, "Empleado")
    ) / 2
) -
(
    (
        SUMIFS(AR391:AR431, AY391:AY431, INDIRECT("AE" &amp; ROW()), AP391:AP431, "💲", AS391:AS431, "Exonerado ADH") +
        SUMIFS(AR391:AR431, AY391:AY431, INDIRECT("AE" &amp; ROW()), AP391:AP431, "📦", AS391:AS431, "Exonerado ADH")
    ) / 2
) -
(
    SUMIFS(AR391:AR431, AY391:AY431, INDIRECT("AE" &amp; ROW()), AP391:AP431, "💲", AS391:AS431, "Exonerado Doctor") +
    SUMIFS(AR391:AR431, AY391:AY431, INDIRECT("AE" &amp; ROW()), AP391:AP431, "📦", AS391:AS431, "Exonerado Doctor")
) -
(
    (
        SUMIFS(AR391:AR431, AY391:AY431, INDIRECT("AE" &amp; ROW()), AP391:AP431, "💲", AS391:AS431, "") +
        SUMIFS(AR391:AR431, AY391:AY431, INDIRECT("AE" &amp; ROW()), AP391:AP431, "📦", AS391:AS431, "")
    ) / 2
)</f>
        <v>0</v>
      </c>
      <c r="AM440" s="56"/>
      <c r="AN440" s="56"/>
      <c r="AO440" s="56"/>
      <c r="AP440" s="56"/>
      <c r="AQ440" s="56"/>
      <c r="AR440" s="56"/>
      <c r="AS440" s="56"/>
      <c r="AT440" s="56"/>
      <c r="AU440" s="56"/>
      <c r="AV440" s="56"/>
      <c r="AW440" s="56"/>
      <c r="AX440" s="56"/>
      <c r="AY440" s="56"/>
      <c r="AZ440" s="56"/>
      <c r="BA440" s="56"/>
      <c r="BB440" s="56"/>
      <c r="BC440" s="56"/>
      <c r="BD440" s="56"/>
      <c r="BE440" s="56"/>
      <c r="BF440" s="56"/>
      <c r="BG440" s="56"/>
      <c r="BH440" s="56"/>
      <c r="BI440" s="56"/>
      <c r="BJ440" s="56"/>
      <c r="BK440" s="56"/>
      <c r="BL440" s="56"/>
      <c r="BM440" s="56"/>
      <c r="BN440" s="56"/>
    </row>
    <row r="441" spans="1:66" ht="11.25" customHeight="1">
      <c r="A441" s="220"/>
      <c r="B441" s="164"/>
      <c r="C441" s="205"/>
      <c r="D441" s="208"/>
      <c r="E441" s="178" t="s">
        <v>44</v>
      </c>
      <c r="F441" s="58" t="str">
        <f>IF(D439&lt;&gt;"", VLOOKUP(D439,'Base de Datos'!$A$2:$D1268,4,FALSE()),"")</f>
        <v/>
      </c>
      <c r="G441" s="205"/>
      <c r="H441" s="208"/>
      <c r="I441" s="178" t="s">
        <v>44</v>
      </c>
      <c r="J441" s="58" t="str">
        <f>IF(H439&lt;&gt;"", VLOOKUP(H439,'Base de Datos'!$A$2:$D1268,4,FALSE()),"")</f>
        <v/>
      </c>
      <c r="K441" s="205"/>
      <c r="L441" s="208"/>
      <c r="M441" s="178" t="s">
        <v>44</v>
      </c>
      <c r="N441" s="58" t="str">
        <f>IF(L439&lt;&gt;"", VLOOKUP(L439,'Base de Datos'!$A$2:$D1268,4,FALSE()),"")</f>
        <v/>
      </c>
      <c r="O441" s="165"/>
      <c r="P441" s="165"/>
      <c r="Q441" s="165"/>
      <c r="R441" s="166"/>
      <c r="S441" s="231"/>
      <c r="T441" s="230"/>
      <c r="U441" s="170"/>
      <c r="V441" s="169"/>
      <c r="W441" s="231"/>
      <c r="X441" s="230"/>
      <c r="Y441" s="170"/>
      <c r="Z441" s="169"/>
      <c r="AA441" s="231"/>
      <c r="AB441" s="230"/>
      <c r="AC441" s="170"/>
      <c r="AD441" s="56"/>
      <c r="AE441" s="232" t="s">
        <v>77</v>
      </c>
      <c r="AF441" s="230"/>
      <c r="AG441" s="90">
        <f t="array" aca="1" ref="AG441" ca="1">COUNTIFS(AP391:AP431, "💲", AY391:AY431, INDIRECT("AE" &amp; ROW())) + COUNTIFS(AP391:AP431, "📦", AY391:AY431, INDIRECT("AE" &amp; ROW())) + COUNTIFS(AP391:AP431, "✅", AY391:AY431, INDIRECT("AE" &amp; ROW()))</f>
        <v>0</v>
      </c>
      <c r="AH441" s="68">
        <f t="array" aca="1" ref="AH441" ca="1">COUNTIFS(AP391:AP431, "💲", AY391:AY431, INDIRECT("AE" &amp; ROW())) + COUNTIFS(AP391:AP431, "📦", AY391:AY431, INDIRECT("AE" &amp; ROW()))</f>
        <v>0</v>
      </c>
      <c r="AI441" s="139">
        <f t="array" aca="1" ref="AI441" ca="1">SUMIFS(AR391:AR431, AY391:AY431, INDIRECT("AE" &amp; ROW()), AP391:AP431, "💲") + SUMIFS(AR391:AR431, AY391:AY431, INDIRECT("AE" &amp; ROW()), AP391:AP431, "📦")</f>
        <v>0</v>
      </c>
      <c r="AJ441" s="139">
        <f t="array" aca="1" ref="AJ441" ca="1">(
    SUMIFS(AR391:AR431, AY391:AY431, INDIRECT("AE" &amp; ROW()), AP391:AP431, "💲") +
    SUMIFS(AR391:AR431, AY391:AY431, INDIRECT("AE" &amp; ROW()), AP391:AP431, "📦")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
        SUMIFS(AR391:AR431, AY391:AY431, INDIRECT("AE" &amp; ROW()), AP391:AP431, "💲", AS391:AS431, "Familiar") +
        SUMIFS(AR391:AR431, AY391:AY431, INDIRECT("AE" &amp; ROW()), AP391:AP431, "📦", AS391:AS431, "Familiar")
    ) / 2
)  -
(
    (
        SUMIFS(AR391:AR431, AY391:AY431, INDIRECT("AE" &amp; ROW()), AP391:AP431, "💲", AS391:AS431, "Exonerado ADH") +
        SUMIFS(AR391:AR431, AY391:AY431, INDIRECT("AE" &amp; ROW()), AP391:AP431, "📦", AS391:AS431, "Exonerado ADH")
    ) / 2
)  -
(
    (
        SUMIFS(AR391:AR431, AY391:AY431, INDIRECT("AE" &amp; ROW()), AP391:AP431, "💲", AS391:AS431, "Exonerado Doctor") +
        SUMIFS(AR391:AR431, AY391:AY431, INDIRECT("AE" &amp; ROW()), AP391:AP431, "📦", AS391:AS431, "Exonerado Doctor")
    ) / 2
)</f>
        <v>0</v>
      </c>
      <c r="AK441" s="139">
        <f t="array" aca="1" ref="AK441" ca="1">(
    SUMIFS(AR391:AR431, AY391:AY431, INDIRECT("AE" &amp; ROW()), AP391:AP431, "💲") +
    SUMIFS(AR391:AR431, AY391:AY431, INDIRECT("AE" &amp; ROW()), AP391:AP431, "📦")
) -
(
    SUMIFS(AR391:AR431, AY391:AY431, INDIRECT("AE" &amp; ROW()), AP391:AP431, "💲", AS391:AS431, "Familiar") +
    SUMIFS(AR391:AR431, AY391:AY431, INDIRECT("AE" &amp; ROW()), AP391:AP431, "📦", AS391:AS431, "Familiar")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SUMIFS(AR391:AR431, AY391:AY431, INDIRECT("AE" &amp; ROW()), AP391:AP431, "💲", AS391:AS431, "Exonerado ADH") +
    SUMIFS(AR391:AR431, AY391:AY431, INDIRECT("AE" &amp; ROW()), AP391:AP431, "📦", AS391:AS431, "Exonerado ADH")
) -
(
    (
        SUMIFS(AR391:AR431, AY391:AY431, INDIRECT("AE" &amp; ROW()), AP391:AP431, "💲", AS391:AS431, "Exonerado Doctor") +
        SUMIFS(AR391:AR431, AY391:AY431, INDIRECT("AE" &amp; ROW()), AP391:AP431, "📦", AS391:AS431, "Exonerado Doctor")
    ) / 2
) -
(
    (
        SUMIFS(AR391:AR431, AY391:AY431, INDIRECT("AE" &amp; ROW()), AP391:AP431, "💲", AS391:AS431, "") +
        SUMIFS(AR391:AR431, AY391:AY431, INDIRECT("AE" &amp; ROW()), AP391:AP431, "📦", AS391:AS431, "")
    ) / 2
)</f>
        <v>0</v>
      </c>
      <c r="AL441" s="140">
        <f t="array" aca="1" ref="AL441" ca="1">(
    SUMIFS(AR391:AR431, AY391:AY431, INDIRECT("AE" &amp; ROW()), AP391:AP431, "💲") +
    SUMIFS(AR391:AR431, AY391:AY431, INDIRECT("AE" &amp; ROW()), AP391:AP431, "📦")
) -
(
    (
        SUMIFS(AR391:AR431, AY391:AY431, INDIRECT("AE" &amp; ROW()), AP391:AP431, "💲", AS391:AS431, "Familiar") +
        SUMIFS(AR391:AR431, AY391:AY431, INDIRECT("AE" &amp; ROW()), AP391:AP431, "📦", AS391:AS431, "Familiar")
    ) / 2
) -
(
    (
        SUMIFS(AR391:AR431, AY391:AY431, INDIRECT("AE" &amp; ROW()), AP391:AP431, "💲", AS391:AS431, "Participante") +
        SUMIFS(AR391:AR431, AY391:AY431, INDIRECT("AE" &amp; ROW()), AP391:AP431, "📦", AS391:AS431, "Participante")
    ) / 2
) -
(
    (
        SUMIFS(AR391:AR431, AY391:AY431, INDIRECT("AE" &amp; ROW()), AP391:AP431, "💲", AS391:AS431, "Empleado") +
        SUMIFS(AR391:AR431, AY391:AY431, INDIRECT("AE" &amp; ROW()), AP391:AP431, "📦", AS391:AS431, "Empleado")
    ) / 2
) -
(
    (
        SUMIFS(AR391:AR431, AY391:AY431, INDIRECT("AE" &amp; ROW()), AP391:AP431, "💲", AS391:AS431, "Exonerado ADH") +
        SUMIFS(AR391:AR431, AY391:AY431, INDIRECT("AE" &amp; ROW()), AP391:AP431, "📦", AS391:AS431, "Exonerado ADH")
    ) / 2
) -
(
    SUMIFS(AR391:AR431, AY391:AY431, INDIRECT("AE" &amp; ROW()), AP391:AP431, "💲", AS391:AS431, "Exonerado Doctor") +
    SUMIFS(AR391:AR431, AY391:AY431, INDIRECT("AE" &amp; ROW()), AP391:AP431, "📦", AS391:AS431, "Exonerado Doctor")
) -
(
    (
        SUMIFS(AR391:AR431, AY391:AY431, INDIRECT("AE" &amp; ROW()), AP391:AP431, "💲", AS391:AS431, "") +
        SUMIFS(AR391:AR431, AY391:AY431, INDIRECT("AE" &amp; ROW()), AP391:AP431, "📦", AS391:AS431, "")
    ) / 2
)</f>
        <v>0</v>
      </c>
      <c r="AM441" s="56"/>
      <c r="AN441" s="56"/>
      <c r="AO441" s="56"/>
      <c r="AP441" s="56"/>
      <c r="AQ441" s="56"/>
      <c r="AR441" s="56"/>
      <c r="AS441" s="56"/>
      <c r="AT441" s="56"/>
      <c r="AU441" s="56"/>
      <c r="AV441" s="56"/>
      <c r="AW441" s="56"/>
      <c r="AX441" s="56"/>
      <c r="AY441" s="56"/>
      <c r="AZ441" s="56"/>
      <c r="BA441" s="56"/>
      <c r="BB441" s="56"/>
      <c r="BC441" s="56"/>
      <c r="BD441" s="56"/>
      <c r="BE441" s="56"/>
      <c r="BF441" s="56"/>
      <c r="BG441" s="56"/>
      <c r="BH441" s="56"/>
      <c r="BI441" s="56"/>
      <c r="BJ441" s="56"/>
      <c r="BK441" s="56"/>
      <c r="BL441" s="56"/>
      <c r="BM441" s="56"/>
      <c r="BN441" s="56"/>
    </row>
    <row r="442" spans="1:66" ht="11.25" customHeight="1">
      <c r="A442" s="221"/>
      <c r="B442" s="164"/>
      <c r="C442" s="206"/>
      <c r="D442" s="209"/>
      <c r="E442" s="179" t="s">
        <v>46</v>
      </c>
      <c r="F442" s="183"/>
      <c r="G442" s="206"/>
      <c r="H442" s="209"/>
      <c r="I442" s="179" t="s">
        <v>46</v>
      </c>
      <c r="J442" s="180"/>
      <c r="K442" s="206"/>
      <c r="L442" s="209"/>
      <c r="M442" s="179" t="s">
        <v>46</v>
      </c>
      <c r="N442" s="180"/>
      <c r="O442" s="165"/>
      <c r="P442" s="165"/>
      <c r="Q442" s="165"/>
      <c r="R442" s="166"/>
      <c r="S442" s="227" t="str">
        <f>IF(OR(S439="Empleado",S439="Familiar"),"Nombre del Empleado","N° Factura")</f>
        <v>N° Factura</v>
      </c>
      <c r="T442" s="228"/>
      <c r="U442" s="89"/>
      <c r="V442" s="169"/>
      <c r="W442" s="227" t="str">
        <f>IF(OR(W439="Empleado",W439="Familiar"),"Nombre del Empleado","N° Factura")</f>
        <v>N° Factura</v>
      </c>
      <c r="X442" s="228"/>
      <c r="Y442" s="89"/>
      <c r="Z442" s="169"/>
      <c r="AA442" s="227" t="str">
        <f>IF(OR(AA439="Empleado",AA439="Familiar"),"Nombre del Empleado","N° Factura")</f>
        <v>N° Factura</v>
      </c>
      <c r="AB442" s="228"/>
      <c r="AC442" s="89"/>
      <c r="AD442" s="56"/>
      <c r="AE442" s="233" t="s">
        <v>80</v>
      </c>
      <c r="AF442" s="228"/>
      <c r="AG442" s="143">
        <f t="array" aca="1" ref="AG442" ca="1">COUNTIFS(AP391:AP431, "💲", AY391:AY431, INDIRECT("AE" &amp; ROW())) + COUNTIFS(AP391:AP431, "📦", AY391:AY431, INDIRECT("AE" &amp; ROW())) + COUNTIFS(AP391:AP431, "✅", AY391:AY431, INDIRECT("AE" &amp; ROW()))</f>
        <v>0</v>
      </c>
      <c r="AH442" s="144">
        <f t="array" aca="1" ref="AH442" ca="1">COUNTIFS(AP391:AP431, "💲", AY391:AY431, INDIRECT("AE" &amp; ROW())) + COUNTIFS(AP391:AP431, "📦", AY391:AY431, INDIRECT("AE" &amp; ROW()))</f>
        <v>0</v>
      </c>
      <c r="AI442" s="145">
        <f t="array" aca="1" ref="AI442" ca="1">SUMIFS(AR391:AR431, AY391:AY431, INDIRECT("AE" &amp; ROW()), AP391:AP431, "💲") + SUMIFS(AR391:AR431, AY391:AY431, INDIRECT("AE" &amp; ROW()), AP391:AP431, "📦")</f>
        <v>0</v>
      </c>
      <c r="AJ442" s="145">
        <f t="array" aca="1" ref="AJ442" ca="1">(
    SUMIFS(AR391:AR431, AY391:AY431, INDIRECT("AE" &amp; ROW()), AP391:AP431, "💲") +
    SUMIFS(AR391:AR431, AY391:AY431, INDIRECT("AE" &amp; ROW()), AP391:AP431, "📦")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
        SUMIFS(AR391:AR431, AY391:AY431, INDIRECT("AE" &amp; ROW()), AP391:AP431, "💲", AS391:AS431, "Familiar") +
        SUMIFS(AR391:AR431, AY391:AY431, INDIRECT("AE" &amp; ROW()), AP391:AP431, "📦", AS391:AS431, "Familiar")
    ) / 2
)  -
(
    (
        SUMIFS(AR391:AR431, AY391:AY431, INDIRECT("AE" &amp; ROW()), AP391:AP431, "💲", AS391:AS431, "Exonerado ADH") +
        SUMIFS(AR391:AR431, AY391:AY431, INDIRECT("AE" &amp; ROW()), AP391:AP431, "📦", AS391:AS431, "Exonerado ADH")
    ) / 2
)  -
(
    (
        SUMIFS(AR391:AR431, AY391:AY431, INDIRECT("AE" &amp; ROW()), AP391:AP431, "💲", AS391:AS431, "Exonerado Doctor") +
        SUMIFS(AR391:AR431, AY391:AY431, INDIRECT("AE" &amp; ROW()), AP391:AP431, "📦", AS391:AS431, "Exonerado Doctor")
    ) / 2
)</f>
        <v>0</v>
      </c>
      <c r="AK442" s="145">
        <f t="array" aca="1" ref="AK442" ca="1">(
    SUMIFS(AR391:AR431, AY391:AY431, INDIRECT("AE" &amp; ROW()), AP391:AP431, "💲") +
    SUMIFS(AR391:AR431, AY391:AY431, INDIRECT("AE" &amp; ROW()), AP391:AP431, "📦")
) -
(
    SUMIFS(AR391:AR431, AY391:AY431, INDIRECT("AE" &amp; ROW()), AP391:AP431, "💲", AS391:AS431, "Familiar") +
    SUMIFS(AR391:AR431, AY391:AY431, INDIRECT("AE" &amp; ROW()), AP391:AP431, "📦", AS391:AS431, "Familiar")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SUMIFS(AR391:AR431, AY391:AY431, INDIRECT("AE" &amp; ROW()), AP391:AP431, "💲", AS391:AS431, "Exonerado ADH") +
    SUMIFS(AR391:AR431, AY391:AY431, INDIRECT("AE" &amp; ROW()), AP391:AP431, "📦", AS391:AS431, "Exonerado ADH")
) -
(
    (
        SUMIFS(AR391:AR431, AY391:AY431, INDIRECT("AE" &amp; ROW()), AP391:AP431, "💲", AS391:AS431, "Exonerado Doctor") +
        SUMIFS(AR391:AR431, AY391:AY431, INDIRECT("AE" &amp; ROW()), AP391:AP431, "📦", AS391:AS431, "Exonerado Doctor")
    ) / 2
) -
(
    (
        SUMIFS(AR391:AR431, AY391:AY431, INDIRECT("AE" &amp; ROW()), AP391:AP431, "💲", AS391:AS431, "") +
        SUMIFS(AR391:AR431, AY391:AY431, INDIRECT("AE" &amp; ROW()), AP391:AP431, "📦", AS391:AS431, "")
    ) / 2
)</f>
        <v>0</v>
      </c>
      <c r="AL442" s="146">
        <f t="array" aca="1" ref="AL442" ca="1">(
    SUMIFS(AR391:AR431, AY391:AY431, INDIRECT("AE" &amp; ROW()), AP391:AP431, "💲") +
    SUMIFS(AR391:AR431, AY391:AY431, INDIRECT("AE" &amp; ROW()), AP391:AP431, "📦")
) -
(
    (
        SUMIFS(AR391:AR431, AY391:AY431, INDIRECT("AE" &amp; ROW()), AP391:AP431, "💲", AS391:AS431, "Familiar") +
        SUMIFS(AR391:AR431, AY391:AY431, INDIRECT("AE" &amp; ROW()), AP391:AP431, "📦", AS391:AS431, "Familiar")
    ) / 2
) -
(
    (
        SUMIFS(AR391:AR431, AY391:AY431, INDIRECT("AE" &amp; ROW()), AP391:AP431, "💲", AS391:AS431, "Participante") +
        SUMIFS(AR391:AR431, AY391:AY431, INDIRECT("AE" &amp; ROW()), AP391:AP431, "📦", AS391:AS431, "Participante")
    ) / 2
) -
(
    (
        SUMIFS(AR391:AR431, AY391:AY431, INDIRECT("AE" &amp; ROW()), AP391:AP431, "💲", AS391:AS431, "Empleado") +
        SUMIFS(AR391:AR431, AY391:AY431, INDIRECT("AE" &amp; ROW()), AP391:AP431, "📦", AS391:AS431, "Empleado")
    ) / 2
) -
(
    (
        SUMIFS(AR391:AR431, AY391:AY431, INDIRECT("AE" &amp; ROW()), AP391:AP431, "💲", AS391:AS431, "Exonerado ADH") +
        SUMIFS(AR391:AR431, AY391:AY431, INDIRECT("AE" &amp; ROW()), AP391:AP431, "📦", AS391:AS431, "Exonerado ADH")
    ) / 2
) -
(
    SUMIFS(AR391:AR431, AY391:AY431, INDIRECT("AE" &amp; ROW()), AP391:AP431, "💲", AS391:AS431, "Exonerado Doctor") +
    SUMIFS(AR391:AR431, AY391:AY431, INDIRECT("AE" &amp; ROW()), AP391:AP431, "📦", AS391:AS431, "Exonerado Doctor")
) -
(
    (
        SUMIFS(AR391:AR431, AY391:AY431, INDIRECT("AE" &amp; ROW()), AP391:AP431, "💲", AS391:AS431, "") +
        SUMIFS(AR391:AR431, AY391:AY431, INDIRECT("AE" &amp; ROW()), AP391:AP431, "📦", AS391:AS431, "")
    ) / 2
)</f>
        <v>0</v>
      </c>
      <c r="AM442" s="56"/>
      <c r="AN442" s="56"/>
      <c r="AO442" s="56"/>
      <c r="AP442" s="56"/>
      <c r="AQ442" s="56"/>
      <c r="AR442" s="56"/>
      <c r="AS442" s="56"/>
      <c r="AT442" s="56"/>
      <c r="AU442" s="56"/>
      <c r="AV442" s="56"/>
      <c r="AW442" s="56"/>
      <c r="AX442" s="56"/>
      <c r="AY442" s="56"/>
      <c r="AZ442" s="56"/>
      <c r="BA442" s="56"/>
      <c r="BB442" s="56"/>
      <c r="BC442" s="56"/>
      <c r="BD442" s="56"/>
      <c r="BE442" s="56"/>
      <c r="BF442" s="56"/>
      <c r="BG442" s="56"/>
      <c r="BH442" s="56"/>
      <c r="BI442" s="56"/>
      <c r="BJ442" s="56"/>
      <c r="BK442" s="56"/>
      <c r="BL442" s="56"/>
      <c r="BM442" s="56"/>
      <c r="BN442" s="56"/>
    </row>
    <row r="443" spans="1:66" ht="11.25" customHeight="1">
      <c r="A443" s="3"/>
      <c r="B443" s="3"/>
      <c r="C443" s="3"/>
      <c r="D443" s="3"/>
      <c r="E443" s="3"/>
      <c r="F443" s="3"/>
      <c r="G443" s="3"/>
      <c r="H443" s="3"/>
      <c r="I443" s="3"/>
      <c r="J443" s="3"/>
      <c r="K443" s="3"/>
      <c r="L443" s="3"/>
      <c r="M443" s="3"/>
      <c r="N443" s="3"/>
      <c r="O443" s="1"/>
      <c r="P443" s="3"/>
      <c r="Q443" s="3"/>
      <c r="R443" s="15"/>
      <c r="S443" s="16"/>
      <c r="T443" s="16"/>
      <c r="U443" s="173"/>
      <c r="V443" s="6"/>
      <c r="W443" s="16"/>
      <c r="X443" s="16"/>
      <c r="Y443" s="173"/>
      <c r="Z443" s="48"/>
      <c r="AA443" s="173"/>
      <c r="AB443" s="173"/>
      <c r="AC443" s="173"/>
      <c r="AD443" s="174"/>
      <c r="AI443" s="148">
        <f t="shared" ref="AI443:AL443" ca="1" si="302">SUM(AI428:AI441)</f>
        <v>0</v>
      </c>
      <c r="AJ443" s="148">
        <f t="shared" ca="1" si="302"/>
        <v>0</v>
      </c>
      <c r="AK443" s="148">
        <f t="shared" ca="1" si="302"/>
        <v>0</v>
      </c>
      <c r="AL443" s="148">
        <f t="shared" ca="1" si="302"/>
        <v>0</v>
      </c>
      <c r="AM443" s="174"/>
      <c r="AN443" s="174"/>
      <c r="AO443" s="174"/>
      <c r="AP443" s="174"/>
      <c r="AQ443" s="174"/>
      <c r="AR443" s="174"/>
      <c r="AS443" s="174"/>
      <c r="AT443" s="174"/>
      <c r="AU443" s="174"/>
      <c r="AV443" s="174"/>
      <c r="AW443" s="174"/>
      <c r="AX443" s="174"/>
      <c r="AY443" s="174"/>
      <c r="AZ443" s="174"/>
      <c r="BA443" s="174"/>
      <c r="BB443" s="174"/>
      <c r="BC443" s="174"/>
      <c r="BD443" s="174"/>
      <c r="BE443" s="122"/>
      <c r="BF443" s="122"/>
      <c r="BG443" s="122"/>
      <c r="BH443" s="122"/>
      <c r="BI443" s="122"/>
      <c r="BJ443" s="174"/>
      <c r="BK443" s="174"/>
      <c r="BL443" s="174"/>
      <c r="BM443" s="174"/>
      <c r="BN443" s="174"/>
    </row>
    <row r="444" spans="1:66" ht="15" customHeight="1">
      <c r="A444" s="210">
        <f>IF(WEEKDAY(A389)=6, WORKDAY(A389+1, 1), A389+1)</f>
        <v>46308</v>
      </c>
      <c r="B444" s="211"/>
      <c r="C444" s="211"/>
      <c r="D444" s="211"/>
      <c r="E444" s="211"/>
      <c r="F444" s="211"/>
      <c r="G444" s="211"/>
      <c r="H444" s="211"/>
      <c r="I444" s="211"/>
      <c r="J444" s="211"/>
      <c r="K444" s="211"/>
      <c r="L444" s="211"/>
      <c r="M444" s="211"/>
      <c r="N444" s="212"/>
      <c r="O444" s="1"/>
      <c r="P444" s="1"/>
      <c r="Q444" s="1"/>
      <c r="R444" s="15"/>
      <c r="S444" s="22"/>
      <c r="T444" s="22"/>
      <c r="U444" s="241"/>
      <c r="V444" s="242"/>
      <c r="W444" s="242"/>
      <c r="X444" s="242"/>
      <c r="Y444" s="242"/>
      <c r="Z444" s="23"/>
      <c r="AA444" s="23"/>
      <c r="AB444" s="23"/>
      <c r="AC444" s="23"/>
      <c r="AD444" s="24"/>
      <c r="AE444" s="181"/>
      <c r="AF444" s="181"/>
      <c r="AG444" s="181"/>
      <c r="AH444" s="181"/>
      <c r="AI444" s="181"/>
      <c r="AJ444" s="181"/>
      <c r="AK444" s="181"/>
      <c r="AL444" s="181"/>
      <c r="AM444" s="24"/>
      <c r="AN444" s="24"/>
      <c r="AO444" s="24"/>
      <c r="AP444" s="24"/>
      <c r="AQ444" s="24"/>
      <c r="AR444" s="24"/>
      <c r="AS444" s="24"/>
      <c r="AT444" s="24"/>
      <c r="AU444" s="24"/>
      <c r="AV444" s="24"/>
      <c r="AW444" s="24"/>
      <c r="AX444" s="24"/>
      <c r="AY444" s="24"/>
      <c r="AZ444" s="24"/>
      <c r="BA444" s="24"/>
      <c r="BB444" s="24"/>
      <c r="BC444" s="24"/>
      <c r="BD444" s="24"/>
      <c r="BE444" s="24"/>
      <c r="BF444" s="24"/>
      <c r="BG444" s="24"/>
      <c r="BH444" s="24"/>
      <c r="BI444" s="24"/>
      <c r="BJ444" s="24"/>
      <c r="BK444" s="24"/>
      <c r="BL444" s="24"/>
      <c r="BM444" s="24"/>
      <c r="BN444" s="24"/>
    </row>
    <row r="445" spans="1:66" ht="15" customHeight="1">
      <c r="A445" s="25" t="s">
        <v>15</v>
      </c>
      <c r="B445" s="25" t="s">
        <v>16</v>
      </c>
      <c r="C445" s="213" t="s">
        <v>17</v>
      </c>
      <c r="D445" s="214"/>
      <c r="E445" s="214"/>
      <c r="F445" s="215"/>
      <c r="G445" s="213" t="s">
        <v>18</v>
      </c>
      <c r="H445" s="214"/>
      <c r="I445" s="214"/>
      <c r="J445" s="215"/>
      <c r="K445" s="213" t="s">
        <v>19</v>
      </c>
      <c r="L445" s="214"/>
      <c r="M445" s="214"/>
      <c r="N445" s="215"/>
      <c r="O445" s="1"/>
      <c r="P445" s="1"/>
      <c r="Q445" s="1"/>
      <c r="R445" s="26"/>
      <c r="S445" s="234" t="s">
        <v>17</v>
      </c>
      <c r="T445" s="214"/>
      <c r="U445" s="215"/>
      <c r="V445" s="27"/>
      <c r="W445" s="234" t="s">
        <v>18</v>
      </c>
      <c r="X445" s="214"/>
      <c r="Y445" s="215"/>
      <c r="Z445" s="28"/>
      <c r="AA445" s="234" t="s">
        <v>19</v>
      </c>
      <c r="AB445" s="214"/>
      <c r="AC445" s="215"/>
      <c r="AD445" s="29"/>
      <c r="AE445" s="181"/>
      <c r="AF445" s="181"/>
      <c r="AG445" s="181"/>
      <c r="AH445" s="181"/>
      <c r="AI445" s="181"/>
      <c r="AJ445" s="181"/>
      <c r="AK445" s="181"/>
      <c r="AL445" s="181"/>
      <c r="AM445" s="29"/>
      <c r="AN445" s="34" t="s">
        <v>2</v>
      </c>
      <c r="AO445" s="34" t="s">
        <v>3</v>
      </c>
      <c r="AP445" s="34" t="s">
        <v>4</v>
      </c>
      <c r="AQ445" s="34" t="s">
        <v>5</v>
      </c>
      <c r="AR445" s="34" t="s">
        <v>6</v>
      </c>
      <c r="AS445" s="34" t="s">
        <v>7</v>
      </c>
      <c r="AT445" s="34" t="s">
        <v>27</v>
      </c>
      <c r="AU445" s="34" t="s">
        <v>28</v>
      </c>
      <c r="AV445" s="34" t="s">
        <v>29</v>
      </c>
      <c r="AW445" s="34" t="s">
        <v>30</v>
      </c>
      <c r="AX445" s="34" t="s">
        <v>12</v>
      </c>
      <c r="AY445" s="34" t="s">
        <v>20</v>
      </c>
      <c r="AZ445" s="35"/>
      <c r="BA445" s="35"/>
      <c r="BB445" s="35"/>
      <c r="BC445" s="35"/>
      <c r="BD445" s="35"/>
      <c r="BE445" s="35"/>
      <c r="BF445" s="35"/>
      <c r="BG445" s="35"/>
      <c r="BH445" s="35"/>
      <c r="BI445" s="35"/>
      <c r="BJ445" s="35"/>
      <c r="BK445" s="35"/>
      <c r="BL445" s="35"/>
      <c r="BM445" s="35"/>
      <c r="BN445" s="35"/>
    </row>
    <row r="446" spans="1:66" ht="11.25" customHeight="1">
      <c r="A446" s="219">
        <f>Q452</f>
        <v>0.33333333333333331</v>
      </c>
      <c r="B446" s="38"/>
      <c r="C446" s="204" t="s">
        <v>52</v>
      </c>
      <c r="D446" s="207" t="s">
        <v>657</v>
      </c>
      <c r="E446" s="40" t="s">
        <v>36</v>
      </c>
      <c r="F446" s="42">
        <f>IF(D446&lt;&gt;"", VLOOKUP(D446,'Base de Datos'!$A$2:$D1268,2,FALSE()),"")</f>
        <v>0</v>
      </c>
      <c r="G446" s="204"/>
      <c r="H446" s="216"/>
      <c r="I446" s="40" t="s">
        <v>36</v>
      </c>
      <c r="J446" s="42" t="str">
        <f>IF(H446&lt;&gt;"", VLOOKUP(H446,'Base de Datos'!$A$2:$D1268,2,FALSE()),"")</f>
        <v/>
      </c>
      <c r="K446" s="204"/>
      <c r="L446" s="216"/>
      <c r="M446" s="40" t="s">
        <v>36</v>
      </c>
      <c r="N446" s="42" t="str">
        <f>IF(L446&lt;&gt;"", VLOOKUP(L446,'Base de Datos'!$A$2:$D1268,2,FALSE()),"")</f>
        <v/>
      </c>
      <c r="O446" s="43"/>
      <c r="P446" s="1"/>
      <c r="Q446" s="44"/>
      <c r="R446" s="15"/>
      <c r="S446" s="45"/>
      <c r="T446" s="45" t="s">
        <v>37</v>
      </c>
      <c r="U446" s="46">
        <v>50</v>
      </c>
      <c r="V446" s="47"/>
      <c r="W446" s="45"/>
      <c r="X446" s="45" t="s">
        <v>37</v>
      </c>
      <c r="Y446" s="46"/>
      <c r="Z446" s="47"/>
      <c r="AA446" s="45"/>
      <c r="AB446" s="45" t="s">
        <v>37</v>
      </c>
      <c r="AC446" s="46"/>
      <c r="AD446" s="48"/>
      <c r="AE446" s="181"/>
      <c r="AF446" s="181"/>
      <c r="AG446" s="181"/>
      <c r="AH446" s="181"/>
      <c r="AI446" s="181"/>
      <c r="AJ446" s="181"/>
      <c r="AK446" s="181"/>
      <c r="AL446" s="181"/>
      <c r="AM446" s="48"/>
      <c r="AN446" s="53">
        <f>A444</f>
        <v>46308</v>
      </c>
      <c r="AO446" s="54" t="str">
        <f>C445</f>
        <v>Consultorio N° 1</v>
      </c>
      <c r="AP446" s="55" t="str">
        <f t="shared" ref="AP446:AQ446" si="303">C446</f>
        <v>💲</v>
      </c>
      <c r="AQ446" s="55" t="str">
        <f t="shared" si="303"/>
        <v>Jacqueline Buitrago</v>
      </c>
      <c r="AR446" s="55">
        <f>U446</f>
        <v>50</v>
      </c>
      <c r="AS446" s="55">
        <f>S446</f>
        <v>0</v>
      </c>
      <c r="AT446" s="55" t="str">
        <f>S447</f>
        <v>Punto de venta</v>
      </c>
      <c r="AU446" s="55">
        <f>U447</f>
        <v>43840</v>
      </c>
      <c r="AV446" s="55">
        <f>S448</f>
        <v>0</v>
      </c>
      <c r="AW446" s="55">
        <f>U448</f>
        <v>0</v>
      </c>
      <c r="AX446" s="55">
        <f>U449</f>
        <v>0</v>
      </c>
      <c r="AY446" s="55" t="str">
        <f>F449</f>
        <v>Dra. Gerlly Mendoza</v>
      </c>
      <c r="AZ446" s="56"/>
      <c r="BA446" s="56"/>
      <c r="BB446" s="56"/>
      <c r="BC446" s="56"/>
      <c r="BD446" s="56"/>
      <c r="BE446" s="56"/>
      <c r="BF446" s="56"/>
      <c r="BG446" s="56"/>
      <c r="BH446" s="56"/>
      <c r="BI446" s="56"/>
      <c r="BJ446" s="56"/>
      <c r="BK446" s="56"/>
      <c r="BL446" s="56"/>
      <c r="BM446" s="56"/>
      <c r="BN446" s="56"/>
    </row>
    <row r="447" spans="1:66" ht="11.25" customHeight="1">
      <c r="A447" s="220"/>
      <c r="B447" s="38"/>
      <c r="C447" s="205"/>
      <c r="D447" s="208"/>
      <c r="E447" s="57" t="s">
        <v>42</v>
      </c>
      <c r="F447" s="58">
        <f>IF(D446&lt;&gt;"", VLOOKUP(D446,'Base de Datos'!$A$2:$D1268,3,FALSE()),"")</f>
        <v>0</v>
      </c>
      <c r="G447" s="205"/>
      <c r="H447" s="208"/>
      <c r="I447" s="57" t="s">
        <v>42</v>
      </c>
      <c r="J447" s="58" t="str">
        <f>IF(H446&lt;&gt;"", VLOOKUP(H446,'Base de Datos'!$A$2:$D1268,3,FALSE()),"")</f>
        <v/>
      </c>
      <c r="K447" s="205"/>
      <c r="L447" s="208"/>
      <c r="M447" s="57" t="s">
        <v>42</v>
      </c>
      <c r="N447" s="58" t="str">
        <f>IF(L446&lt;&gt;"", VLOOKUP(L446,'Base de Datos'!$A$2:$D1268,3,FALSE()),"")</f>
        <v/>
      </c>
      <c r="O447" s="43"/>
      <c r="P447" s="1"/>
      <c r="Q447" s="44"/>
      <c r="R447" s="15"/>
      <c r="S447" s="229" t="s">
        <v>56</v>
      </c>
      <c r="T447" s="230"/>
      <c r="U447" s="59">
        <v>43840</v>
      </c>
      <c r="V447" s="47"/>
      <c r="W447" s="229"/>
      <c r="X447" s="230"/>
      <c r="Y447" s="59"/>
      <c r="Z447" s="47"/>
      <c r="AA447" s="229"/>
      <c r="AB447" s="230"/>
      <c r="AC447" s="59"/>
      <c r="AD447" s="48"/>
      <c r="AE447" s="181"/>
      <c r="AF447" s="181"/>
      <c r="AG447" s="181"/>
      <c r="AH447" s="181"/>
      <c r="AI447" s="181"/>
      <c r="AJ447" s="181"/>
      <c r="AK447" s="181"/>
      <c r="AL447" s="181"/>
      <c r="AM447" s="48"/>
      <c r="AN447" s="53">
        <f>A444</f>
        <v>46308</v>
      </c>
      <c r="AO447" s="54" t="str">
        <f>C445</f>
        <v>Consultorio N° 1</v>
      </c>
      <c r="AP447" s="55" t="str">
        <f t="shared" ref="AP447:AQ447" si="304">C450</f>
        <v>📦</v>
      </c>
      <c r="AQ447" s="55" t="str">
        <f t="shared" si="304"/>
        <v>Mayerling Ospino</v>
      </c>
      <c r="AR447" s="64">
        <f>U450</f>
        <v>50</v>
      </c>
      <c r="AS447" s="55" t="str">
        <f>S450</f>
        <v>Empleado</v>
      </c>
      <c r="AT447" s="55">
        <f>S451</f>
        <v>0</v>
      </c>
      <c r="AU447" s="55">
        <f>U451</f>
        <v>0</v>
      </c>
      <c r="AV447" s="55">
        <f>S452</f>
        <v>0</v>
      </c>
      <c r="AW447" s="55">
        <f>U452</f>
        <v>0</v>
      </c>
      <c r="AX447" s="55" t="str">
        <f>U453</f>
        <v>Mayerling Ospino</v>
      </c>
      <c r="AY447" s="55" t="str">
        <f>F453</f>
        <v>Dra. Gerlly Mendoza</v>
      </c>
      <c r="AZ447" s="56"/>
      <c r="BA447" s="56"/>
      <c r="BB447" s="56"/>
      <c r="BC447" s="56"/>
      <c r="BD447" s="56"/>
      <c r="BE447" s="56"/>
      <c r="BF447" s="56"/>
      <c r="BG447" s="56"/>
      <c r="BH447" s="56"/>
      <c r="BI447" s="56"/>
      <c r="BJ447" s="56"/>
      <c r="BK447" s="56"/>
      <c r="BL447" s="56"/>
      <c r="BM447" s="56"/>
      <c r="BN447" s="56"/>
    </row>
    <row r="448" spans="1:66" ht="11.25" customHeight="1">
      <c r="A448" s="220"/>
      <c r="B448" s="38"/>
      <c r="C448" s="205"/>
      <c r="D448" s="208"/>
      <c r="E448" s="57" t="s">
        <v>44</v>
      </c>
      <c r="F448" s="58">
        <f>IF(D446&lt;&gt;"", VLOOKUP(D446,'Base de Datos'!$A$2:$D1268,4,FALSE()),"")</f>
        <v>0</v>
      </c>
      <c r="G448" s="205"/>
      <c r="H448" s="208"/>
      <c r="I448" s="57" t="s">
        <v>44</v>
      </c>
      <c r="J448" s="58" t="str">
        <f>IF(H446&lt;&gt;"", VLOOKUP(H446,'Base de Datos'!$A$2:$D1268,4,FALSE()),"")</f>
        <v/>
      </c>
      <c r="K448" s="205"/>
      <c r="L448" s="208"/>
      <c r="M448" s="57" t="s">
        <v>44</v>
      </c>
      <c r="N448" s="58" t="str">
        <f>IF(L446&lt;&gt;"", VLOOKUP(L446,'Base de Datos'!$A$2:$D1268,4,FALSE()),"")</f>
        <v/>
      </c>
      <c r="O448" s="43"/>
      <c r="P448" s="1"/>
      <c r="Q448" s="44"/>
      <c r="R448" s="15"/>
      <c r="S448" s="229"/>
      <c r="T448" s="230"/>
      <c r="U448" s="59"/>
      <c r="V448" s="47"/>
      <c r="W448" s="229"/>
      <c r="X448" s="230"/>
      <c r="Y448" s="59"/>
      <c r="Z448" s="47"/>
      <c r="AA448" s="229"/>
      <c r="AB448" s="230"/>
      <c r="AC448" s="59"/>
      <c r="AD448" s="48"/>
      <c r="AE448" s="181"/>
      <c r="AF448" s="181"/>
      <c r="AG448" s="181"/>
      <c r="AH448" s="181"/>
      <c r="AI448" s="181"/>
      <c r="AJ448" s="181"/>
      <c r="AK448" s="181"/>
      <c r="AL448" s="181"/>
      <c r="AM448" s="48"/>
      <c r="AN448" s="53">
        <f>A444</f>
        <v>46308</v>
      </c>
      <c r="AO448" s="54" t="str">
        <f>C445</f>
        <v>Consultorio N° 1</v>
      </c>
      <c r="AP448" s="55">
        <f t="shared" ref="AP448:AQ448" si="305">C454</f>
        <v>0</v>
      </c>
      <c r="AQ448" s="55">
        <f t="shared" si="305"/>
        <v>0</v>
      </c>
      <c r="AR448" s="64">
        <f>U454</f>
        <v>0</v>
      </c>
      <c r="AS448" s="55">
        <f>S454</f>
        <v>0</v>
      </c>
      <c r="AT448" s="55">
        <f>S455</f>
        <v>0</v>
      </c>
      <c r="AU448" s="55">
        <f>U455</f>
        <v>0</v>
      </c>
      <c r="AV448" s="55">
        <f>S456</f>
        <v>0</v>
      </c>
      <c r="AW448" s="55">
        <f>U456</f>
        <v>0</v>
      </c>
      <c r="AX448" s="55">
        <f>U457</f>
        <v>0</v>
      </c>
      <c r="AY448" s="55">
        <f>F457</f>
        <v>0</v>
      </c>
      <c r="AZ448" s="56"/>
      <c r="BA448" s="56"/>
      <c r="BB448" s="56"/>
      <c r="BC448" s="56"/>
      <c r="BD448" s="56"/>
      <c r="BE448" s="56"/>
      <c r="BF448" s="56"/>
      <c r="BG448" s="56"/>
      <c r="BH448" s="56"/>
      <c r="BI448" s="56"/>
      <c r="BJ448" s="56"/>
      <c r="BK448" s="56"/>
      <c r="BL448" s="56"/>
      <c r="BM448" s="56"/>
      <c r="BN448" s="56"/>
    </row>
    <row r="449" spans="1:66" ht="11.25" customHeight="1">
      <c r="A449" s="221"/>
      <c r="B449" s="38"/>
      <c r="C449" s="206"/>
      <c r="D449" s="209"/>
      <c r="E449" s="85" t="s">
        <v>46</v>
      </c>
      <c r="F449" s="86" t="s">
        <v>80</v>
      </c>
      <c r="G449" s="206"/>
      <c r="H449" s="209"/>
      <c r="I449" s="87" t="s">
        <v>46</v>
      </c>
      <c r="J449" s="88"/>
      <c r="K449" s="206"/>
      <c r="L449" s="209"/>
      <c r="M449" s="87" t="s">
        <v>46</v>
      </c>
      <c r="N449" s="88"/>
      <c r="O449" s="43"/>
      <c r="P449" s="1"/>
      <c r="Q449" s="44"/>
      <c r="R449" s="15"/>
      <c r="S449" s="227" t="str">
        <f>IF(OR(S446="Empleado",S446="Familiar"),"Nombre del Empleado","N° Factura")</f>
        <v>N° Factura</v>
      </c>
      <c r="T449" s="228"/>
      <c r="U449" s="89"/>
      <c r="V449" s="47"/>
      <c r="W449" s="227" t="str">
        <f>IF(OR(W446="Empleado",W446="Familiar"),"Nombre del Empleado","N° Factura")</f>
        <v>N° Factura</v>
      </c>
      <c r="X449" s="228"/>
      <c r="Y449" s="89"/>
      <c r="Z449" s="47"/>
      <c r="AA449" s="227" t="str">
        <f>IF(OR(AA446="Empleado",AA446="Familiar"),"Nombre del Empleado","N° Factura")</f>
        <v>N° Factura</v>
      </c>
      <c r="AB449" s="228"/>
      <c r="AC449" s="89"/>
      <c r="AD449" s="48"/>
      <c r="AE449" s="181"/>
      <c r="AF449" s="181"/>
      <c r="AG449" s="181"/>
      <c r="AH449" s="181"/>
      <c r="AI449" s="181"/>
      <c r="AJ449" s="181"/>
      <c r="AK449" s="181"/>
      <c r="AL449" s="181"/>
      <c r="AM449" s="48"/>
      <c r="AN449" s="53">
        <f>A444</f>
        <v>46308</v>
      </c>
      <c r="AO449" s="54" t="str">
        <f>C445</f>
        <v>Consultorio N° 1</v>
      </c>
      <c r="AP449" s="55">
        <f t="shared" ref="AP449:AQ449" si="306">C458</f>
        <v>0</v>
      </c>
      <c r="AQ449" s="55">
        <f t="shared" si="306"/>
        <v>0</v>
      </c>
      <c r="AR449" s="64">
        <f>U458</f>
        <v>0</v>
      </c>
      <c r="AS449" s="55">
        <f>S458</f>
        <v>0</v>
      </c>
      <c r="AT449" s="55">
        <f>S459</f>
        <v>0</v>
      </c>
      <c r="AU449" s="64">
        <f>U459</f>
        <v>0</v>
      </c>
      <c r="AV449" s="55">
        <f>S460</f>
        <v>0</v>
      </c>
      <c r="AW449" s="55">
        <f>U460</f>
        <v>0</v>
      </c>
      <c r="AX449" s="55">
        <f>U461</f>
        <v>0</v>
      </c>
      <c r="AY449" s="55">
        <f>F461</f>
        <v>0</v>
      </c>
      <c r="AZ449" s="56"/>
      <c r="BA449" s="56"/>
      <c r="BB449" s="56"/>
      <c r="BC449" s="56"/>
      <c r="BD449" s="56"/>
      <c r="BE449" s="56"/>
      <c r="BF449" s="56"/>
      <c r="BG449" s="56"/>
      <c r="BH449" s="56"/>
      <c r="BI449" s="56"/>
      <c r="BJ449" s="56"/>
      <c r="BK449" s="56"/>
      <c r="BL449" s="56"/>
      <c r="BM449" s="56"/>
      <c r="BN449" s="56"/>
    </row>
    <row r="450" spans="1:66" ht="11.25" customHeight="1">
      <c r="A450" s="222">
        <f>A446+$Q$13/1440</f>
        <v>0.375</v>
      </c>
      <c r="B450" s="38"/>
      <c r="C450" s="204" t="s">
        <v>78</v>
      </c>
      <c r="D450" s="207" t="s">
        <v>236</v>
      </c>
      <c r="E450" s="40" t="s">
        <v>36</v>
      </c>
      <c r="F450" s="42">
        <f>IF(D450&lt;&gt;"", VLOOKUP(D450,'Base de Datos'!$A$2:$D1268,2,FALSE()),"")</f>
        <v>0</v>
      </c>
      <c r="G450" s="204"/>
      <c r="H450" s="216"/>
      <c r="I450" s="40" t="s">
        <v>36</v>
      </c>
      <c r="J450" s="42" t="str">
        <f>IF(H450&lt;&gt;"", VLOOKUP(H450,'Base de Datos'!$A$2:$D1268,2,FALSE()),"")</f>
        <v/>
      </c>
      <c r="K450" s="204"/>
      <c r="L450" s="216"/>
      <c r="M450" s="40" t="s">
        <v>36</v>
      </c>
      <c r="N450" s="42" t="str">
        <f>IF(L450&lt;&gt;"", VLOOKUP(L450,'Base de Datos'!$A$2:$D1268,2,FALSE()),"")</f>
        <v/>
      </c>
      <c r="O450" s="262" t="s">
        <v>32</v>
      </c>
      <c r="P450" s="242"/>
      <c r="Q450" s="263">
        <f ca="1">$N$2</f>
        <v>888.89089999999999</v>
      </c>
      <c r="R450" s="15"/>
      <c r="S450" s="45" t="s">
        <v>12</v>
      </c>
      <c r="T450" s="45" t="s">
        <v>37</v>
      </c>
      <c r="U450" s="103">
        <v>50</v>
      </c>
      <c r="V450" s="47"/>
      <c r="W450" s="45"/>
      <c r="X450" s="45" t="s">
        <v>37</v>
      </c>
      <c r="Y450" s="46"/>
      <c r="Z450" s="47"/>
      <c r="AA450" s="45"/>
      <c r="AB450" s="45" t="s">
        <v>37</v>
      </c>
      <c r="AC450" s="46"/>
      <c r="AD450" s="48"/>
      <c r="AE450" s="181"/>
      <c r="AF450" s="181"/>
      <c r="AG450" s="181"/>
      <c r="AH450" s="181"/>
      <c r="AI450" s="181"/>
      <c r="AJ450" s="181"/>
      <c r="AK450" s="181"/>
      <c r="AL450" s="181"/>
      <c r="AM450" s="48"/>
      <c r="AN450" s="53">
        <f>A444</f>
        <v>46308</v>
      </c>
      <c r="AO450" s="54" t="str">
        <f>C445</f>
        <v>Consultorio N° 1</v>
      </c>
      <c r="AP450" s="55">
        <f t="shared" ref="AP450:AQ450" si="307">C462</f>
        <v>0</v>
      </c>
      <c r="AQ450" s="55">
        <f t="shared" si="307"/>
        <v>0</v>
      </c>
      <c r="AR450" s="64">
        <f>U462</f>
        <v>0</v>
      </c>
      <c r="AS450" s="55">
        <f>S462</f>
        <v>0</v>
      </c>
      <c r="AT450" s="55">
        <f>S463</f>
        <v>0</v>
      </c>
      <c r="AU450" s="55">
        <f>U463</f>
        <v>0</v>
      </c>
      <c r="AV450" s="55">
        <f>S464</f>
        <v>0</v>
      </c>
      <c r="AW450" s="55">
        <f>U464</f>
        <v>0</v>
      </c>
      <c r="AX450" s="55">
        <f>U465</f>
        <v>0</v>
      </c>
      <c r="AY450" s="55">
        <f>F465</f>
        <v>0</v>
      </c>
      <c r="AZ450" s="56"/>
      <c r="BA450" s="56"/>
      <c r="BB450" s="56"/>
      <c r="BC450" s="56"/>
      <c r="BD450" s="56"/>
      <c r="BE450" s="56"/>
      <c r="BF450" s="56"/>
      <c r="BG450" s="56"/>
      <c r="BH450" s="56"/>
      <c r="BI450" s="56"/>
      <c r="BJ450" s="56"/>
      <c r="BK450" s="56"/>
      <c r="BL450" s="56"/>
      <c r="BM450" s="56"/>
      <c r="BN450" s="56"/>
    </row>
    <row r="451" spans="1:66" ht="11.25" customHeight="1">
      <c r="A451" s="220"/>
      <c r="B451" s="38"/>
      <c r="C451" s="205"/>
      <c r="D451" s="208"/>
      <c r="E451" s="57" t="s">
        <v>42</v>
      </c>
      <c r="F451" s="58">
        <f>IF(D450&lt;&gt;"", VLOOKUP(D450,'Base de Datos'!$A$2:$D1268,3,FALSE()),"")</f>
        <v>0</v>
      </c>
      <c r="G451" s="205"/>
      <c r="H451" s="208"/>
      <c r="I451" s="57" t="s">
        <v>42</v>
      </c>
      <c r="J451" s="58" t="str">
        <f>IF(H450&lt;&gt;"", VLOOKUP(H450,'Base de Datos'!$A$2:$D1268,3,FALSE()),"")</f>
        <v/>
      </c>
      <c r="K451" s="205"/>
      <c r="L451" s="208"/>
      <c r="M451" s="57" t="s">
        <v>42</v>
      </c>
      <c r="N451" s="58" t="str">
        <f>IF(L450&lt;&gt;"", VLOOKUP(L450,'Base de Datos'!$A$2:$D1268,3,FALSE()),"")</f>
        <v/>
      </c>
      <c r="O451" s="242"/>
      <c r="P451" s="242"/>
      <c r="Q451" s="264"/>
      <c r="R451" s="15"/>
      <c r="S451" s="229"/>
      <c r="T451" s="230"/>
      <c r="U451" s="59"/>
      <c r="V451" s="47"/>
      <c r="W451" s="229"/>
      <c r="X451" s="230"/>
      <c r="Y451" s="59"/>
      <c r="Z451" s="47"/>
      <c r="AA451" s="229"/>
      <c r="AB451" s="230"/>
      <c r="AC451" s="59"/>
      <c r="AD451" s="48"/>
      <c r="AE451" s="181"/>
      <c r="AF451" s="181"/>
      <c r="AG451" s="181"/>
      <c r="AH451" s="181"/>
      <c r="AI451" s="181"/>
      <c r="AJ451" s="181"/>
      <c r="AK451" s="181"/>
      <c r="AL451" s="181"/>
      <c r="AM451" s="48"/>
      <c r="AN451" s="53">
        <f>A444</f>
        <v>46308</v>
      </c>
      <c r="AO451" s="54" t="str">
        <f>C445</f>
        <v>Consultorio N° 1</v>
      </c>
      <c r="AP451" s="55">
        <f t="shared" ref="AP451:AQ451" si="308">C466</f>
        <v>0</v>
      </c>
      <c r="AQ451" s="55">
        <f t="shared" si="308"/>
        <v>0</v>
      </c>
      <c r="AR451" s="55">
        <f>U466</f>
        <v>0</v>
      </c>
      <c r="AS451" s="55">
        <f>S466</f>
        <v>0</v>
      </c>
      <c r="AT451" s="55">
        <f>S467</f>
        <v>0</v>
      </c>
      <c r="AU451" s="55">
        <f>U467</f>
        <v>0</v>
      </c>
      <c r="AV451" s="55">
        <f>S468</f>
        <v>0</v>
      </c>
      <c r="AW451" s="55">
        <f>U468</f>
        <v>0</v>
      </c>
      <c r="AX451" s="55">
        <f>U469</f>
        <v>0</v>
      </c>
      <c r="AY451" s="55">
        <f>F469</f>
        <v>0</v>
      </c>
      <c r="AZ451" s="56"/>
      <c r="BA451" s="56"/>
      <c r="BB451" s="56"/>
      <c r="BC451" s="56"/>
      <c r="BD451" s="56"/>
      <c r="BE451" s="56"/>
      <c r="BF451" s="56"/>
      <c r="BG451" s="56"/>
      <c r="BH451" s="56"/>
      <c r="BI451" s="56"/>
      <c r="BJ451" s="56"/>
      <c r="BK451" s="56"/>
      <c r="BL451" s="56"/>
      <c r="BM451" s="56"/>
      <c r="BN451" s="56"/>
    </row>
    <row r="452" spans="1:66" ht="11.25" customHeight="1">
      <c r="A452" s="220"/>
      <c r="B452" s="38"/>
      <c r="C452" s="205"/>
      <c r="D452" s="208"/>
      <c r="E452" s="57" t="s">
        <v>44</v>
      </c>
      <c r="F452" s="58">
        <f>IF(D450&lt;&gt;"", VLOOKUP(D450,'Base de Datos'!$A$2:$D1268,4,FALSE()),"")</f>
        <v>0</v>
      </c>
      <c r="G452" s="205"/>
      <c r="H452" s="208"/>
      <c r="I452" s="57" t="s">
        <v>44</v>
      </c>
      <c r="J452" s="58" t="str">
        <f>IF(H450&lt;&gt;"", VLOOKUP(H450,'Base de Datos'!$A$2:$D1268,4,FALSE()),"")</f>
        <v/>
      </c>
      <c r="K452" s="205"/>
      <c r="L452" s="208"/>
      <c r="M452" s="57" t="s">
        <v>44</v>
      </c>
      <c r="N452" s="58" t="str">
        <f>IF(L450&lt;&gt;"", VLOOKUP(L450,'Base de Datos'!$A$2:$D1268,4,FALSE()),"")</f>
        <v/>
      </c>
      <c r="O452" s="43"/>
      <c r="P452" s="104" t="s">
        <v>50</v>
      </c>
      <c r="Q452" s="110">
        <v>0.33333333333333331</v>
      </c>
      <c r="R452" s="15"/>
      <c r="S452" s="229"/>
      <c r="T452" s="230"/>
      <c r="U452" s="59"/>
      <c r="V452" s="47"/>
      <c r="W452" s="229"/>
      <c r="X452" s="230"/>
      <c r="Y452" s="59"/>
      <c r="Z452" s="47"/>
      <c r="AA452" s="229"/>
      <c r="AB452" s="230"/>
      <c r="AC452" s="59"/>
      <c r="AD452" s="48"/>
      <c r="AE452" s="181"/>
      <c r="AF452" s="181"/>
      <c r="AG452" s="181"/>
      <c r="AH452" s="181"/>
      <c r="AI452" s="181"/>
      <c r="AJ452" s="181"/>
      <c r="AK452" s="181"/>
      <c r="AL452" s="181"/>
      <c r="AM452" s="48"/>
      <c r="AN452" s="53">
        <f>A444</f>
        <v>46308</v>
      </c>
      <c r="AO452" s="54" t="str">
        <f>C445</f>
        <v>Consultorio N° 1</v>
      </c>
      <c r="AP452" s="55">
        <f t="shared" ref="AP452:AQ452" si="309">C470</f>
        <v>0</v>
      </c>
      <c r="AQ452" s="55">
        <f t="shared" si="309"/>
        <v>0</v>
      </c>
      <c r="AR452" s="55">
        <f>U470</f>
        <v>0</v>
      </c>
      <c r="AS452" s="55">
        <f>S470</f>
        <v>0</v>
      </c>
      <c r="AT452" s="55">
        <f>S471</f>
        <v>0</v>
      </c>
      <c r="AU452" s="55">
        <f>U471</f>
        <v>0</v>
      </c>
      <c r="AV452" s="55">
        <f>S472</f>
        <v>0</v>
      </c>
      <c r="AW452" s="55">
        <f>U472</f>
        <v>0</v>
      </c>
      <c r="AX452" s="55">
        <f>U473</f>
        <v>0</v>
      </c>
      <c r="AY452" s="55">
        <f>F473</f>
        <v>0</v>
      </c>
      <c r="AZ452" s="56"/>
      <c r="BA452" s="56"/>
      <c r="BB452" s="56"/>
      <c r="BC452" s="56"/>
      <c r="BD452" s="56"/>
      <c r="BE452" s="56"/>
      <c r="BF452" s="56"/>
      <c r="BG452" s="56"/>
      <c r="BH452" s="56"/>
      <c r="BI452" s="56"/>
      <c r="BJ452" s="56"/>
      <c r="BK452" s="56"/>
      <c r="BL452" s="56"/>
      <c r="BM452" s="56"/>
      <c r="BN452" s="56"/>
    </row>
    <row r="453" spans="1:66" ht="11.25" customHeight="1">
      <c r="A453" s="221"/>
      <c r="B453" s="38"/>
      <c r="C453" s="206"/>
      <c r="D453" s="209"/>
      <c r="E453" s="85" t="s">
        <v>46</v>
      </c>
      <c r="F453" s="107" t="s">
        <v>80</v>
      </c>
      <c r="G453" s="206"/>
      <c r="H453" s="209"/>
      <c r="I453" s="85" t="s">
        <v>46</v>
      </c>
      <c r="J453" s="108"/>
      <c r="K453" s="206"/>
      <c r="L453" s="209"/>
      <c r="M453" s="85" t="s">
        <v>46</v>
      </c>
      <c r="N453" s="108"/>
      <c r="O453" s="43"/>
      <c r="P453" s="104" t="s">
        <v>54</v>
      </c>
      <c r="Q453" s="109">
        <v>60</v>
      </c>
      <c r="R453" s="15"/>
      <c r="S453" s="227" t="str">
        <f>IF(OR(S450="Empleado",S450="Familiar"),"Nombre del Empleado","N° Factura")</f>
        <v>Nombre del Empleado</v>
      </c>
      <c r="T453" s="228"/>
      <c r="U453" s="89" t="s">
        <v>236</v>
      </c>
      <c r="V453" s="47"/>
      <c r="W453" s="227" t="str">
        <f>IF(OR(W450="Empleado",W450="Familiar"),"Nombre del Empleado","N° Factura")</f>
        <v>N° Factura</v>
      </c>
      <c r="X453" s="228"/>
      <c r="Y453" s="111"/>
      <c r="Z453" s="47"/>
      <c r="AA453" s="227" t="str">
        <f>IF(OR(AA450="Empleado",AA450="Familiar"),"Nombre del Empleado","N° Factura")</f>
        <v>N° Factura</v>
      </c>
      <c r="AB453" s="228"/>
      <c r="AC453" s="111"/>
      <c r="AD453" s="48"/>
      <c r="AE453" s="181"/>
      <c r="AF453" s="181"/>
      <c r="AG453" s="181"/>
      <c r="AH453" s="181"/>
      <c r="AI453" s="181"/>
      <c r="AJ453" s="181"/>
      <c r="AK453" s="181"/>
      <c r="AL453" s="181"/>
      <c r="AM453" s="48"/>
      <c r="AN453" s="53">
        <f>A444</f>
        <v>46308</v>
      </c>
      <c r="AO453" s="54" t="str">
        <f>C445</f>
        <v>Consultorio N° 1</v>
      </c>
      <c r="AP453" s="55">
        <f t="shared" ref="AP453:AQ453" si="310">C474</f>
        <v>0</v>
      </c>
      <c r="AQ453" s="55">
        <f t="shared" si="310"/>
        <v>0</v>
      </c>
      <c r="AR453" s="55">
        <f>U474</f>
        <v>0</v>
      </c>
      <c r="AS453" s="55">
        <f>S474</f>
        <v>0</v>
      </c>
      <c r="AT453" s="55">
        <f>S475</f>
        <v>0</v>
      </c>
      <c r="AU453" s="55">
        <f>U475</f>
        <v>0</v>
      </c>
      <c r="AV453" s="55">
        <f>S476</f>
        <v>0</v>
      </c>
      <c r="AW453" s="55">
        <f>U476</f>
        <v>0</v>
      </c>
      <c r="AX453" s="55">
        <f>U477</f>
        <v>0</v>
      </c>
      <c r="AY453" s="55">
        <f>F477</f>
        <v>0</v>
      </c>
      <c r="AZ453" s="56"/>
      <c r="BA453" s="56"/>
      <c r="BB453" s="56"/>
      <c r="BC453" s="56"/>
      <c r="BD453" s="56"/>
      <c r="BE453" s="56"/>
      <c r="BF453" s="56"/>
      <c r="BG453" s="56"/>
      <c r="BH453" s="56"/>
      <c r="BI453" s="56"/>
      <c r="BJ453" s="56"/>
      <c r="BK453" s="56"/>
      <c r="BL453" s="56"/>
      <c r="BM453" s="56"/>
      <c r="BN453" s="56"/>
    </row>
    <row r="454" spans="1:66" ht="11.25" customHeight="1">
      <c r="A454" s="222">
        <f>A450+$Q$13/1440</f>
        <v>0.41666666666666669</v>
      </c>
      <c r="B454" s="38"/>
      <c r="C454" s="204"/>
      <c r="D454" s="207"/>
      <c r="E454" s="40" t="s">
        <v>36</v>
      </c>
      <c r="F454" s="42" t="str">
        <f>IF(D454&lt;&gt;"", VLOOKUP(D454,'Base de Datos'!$A$2:$D1268,2,FALSE()),"")</f>
        <v/>
      </c>
      <c r="G454" s="218"/>
      <c r="H454" s="217"/>
      <c r="I454" s="118" t="s">
        <v>36</v>
      </c>
      <c r="J454" s="42" t="str">
        <f>IF(H454&lt;&gt;"", VLOOKUP(H454,'Base de Datos'!$A$2:$D1268,2,FALSE()),"")</f>
        <v/>
      </c>
      <c r="K454" s="218"/>
      <c r="L454" s="217"/>
      <c r="M454" s="118" t="s">
        <v>36</v>
      </c>
      <c r="N454" s="42" t="str">
        <f>IF(L454&lt;&gt;"", VLOOKUP(L454,'Base de Datos'!$A$2:$D1268,2,FALSE()),"")</f>
        <v/>
      </c>
      <c r="O454" s="43"/>
      <c r="P454" s="1"/>
      <c r="Q454" s="1"/>
      <c r="R454" s="15"/>
      <c r="S454" s="45"/>
      <c r="T454" s="45" t="s">
        <v>37</v>
      </c>
      <c r="U454" s="46"/>
      <c r="V454" s="47"/>
      <c r="W454" s="45"/>
      <c r="X454" s="45" t="s">
        <v>37</v>
      </c>
      <c r="Y454" s="46"/>
      <c r="Z454" s="47"/>
      <c r="AA454" s="45"/>
      <c r="AB454" s="45" t="s">
        <v>37</v>
      </c>
      <c r="AC454" s="46"/>
      <c r="AD454" s="48"/>
      <c r="AE454" s="181"/>
      <c r="AF454" s="181"/>
      <c r="AG454" s="181"/>
      <c r="AH454" s="181"/>
      <c r="AI454" s="181"/>
      <c r="AJ454" s="181"/>
      <c r="AK454" s="181"/>
      <c r="AL454" s="181"/>
      <c r="AM454" s="48"/>
      <c r="AN454" s="53">
        <f>A444</f>
        <v>46308</v>
      </c>
      <c r="AO454" s="54" t="str">
        <f>C445</f>
        <v>Consultorio N° 1</v>
      </c>
      <c r="AP454" s="55">
        <f t="shared" ref="AP454:AQ454" si="311">C478</f>
        <v>0</v>
      </c>
      <c r="AQ454" s="55">
        <f t="shared" si="311"/>
        <v>0</v>
      </c>
      <c r="AR454" s="55">
        <f>U478</f>
        <v>0</v>
      </c>
      <c r="AS454" s="55">
        <f>S478</f>
        <v>0</v>
      </c>
      <c r="AT454" s="55">
        <f>S479</f>
        <v>0</v>
      </c>
      <c r="AU454" s="55">
        <f>U479</f>
        <v>0</v>
      </c>
      <c r="AV454" s="55">
        <f>S480</f>
        <v>0</v>
      </c>
      <c r="AW454" s="55">
        <f>U480</f>
        <v>0</v>
      </c>
      <c r="AX454" s="55">
        <f>U481</f>
        <v>0</v>
      </c>
      <c r="AY454" s="55">
        <f>F481</f>
        <v>0</v>
      </c>
      <c r="AZ454" s="56"/>
      <c r="BA454" s="56"/>
      <c r="BB454" s="56"/>
      <c r="BC454" s="56"/>
      <c r="BD454" s="56"/>
      <c r="BE454" s="56"/>
      <c r="BF454" s="56"/>
      <c r="BG454" s="56"/>
      <c r="BH454" s="56"/>
      <c r="BI454" s="56"/>
      <c r="BJ454" s="56"/>
      <c r="BK454" s="56"/>
      <c r="BL454" s="56"/>
      <c r="BM454" s="56"/>
      <c r="BN454" s="56"/>
    </row>
    <row r="455" spans="1:66" ht="11.25" customHeight="1">
      <c r="A455" s="220"/>
      <c r="B455" s="38"/>
      <c r="C455" s="205"/>
      <c r="D455" s="208"/>
      <c r="E455" s="57" t="s">
        <v>42</v>
      </c>
      <c r="F455" s="58" t="str">
        <f>IF(D454&lt;&gt;"", VLOOKUP(D454,'Base de Datos'!$A$2:$D1268,3,FALSE()),"")</f>
        <v/>
      </c>
      <c r="G455" s="205"/>
      <c r="H455" s="208"/>
      <c r="I455" s="57" t="s">
        <v>42</v>
      </c>
      <c r="J455" s="58" t="str">
        <f>IF(H454&lt;&gt;"", VLOOKUP(H454,'Base de Datos'!$A$2:$D1268,3,FALSE()),"")</f>
        <v/>
      </c>
      <c r="K455" s="205"/>
      <c r="L455" s="208"/>
      <c r="M455" s="57" t="s">
        <v>42</v>
      </c>
      <c r="N455" s="58" t="str">
        <f>IF(L454&lt;&gt;"", VLOOKUP(L454,'Base de Datos'!$A$2:$D1268,3,FALSE()),"")</f>
        <v/>
      </c>
      <c r="O455" s="43"/>
      <c r="P455" s="119" t="s">
        <v>58</v>
      </c>
      <c r="Q455" s="44"/>
      <c r="R455" s="15"/>
      <c r="S455" s="229"/>
      <c r="T455" s="230"/>
      <c r="U455" s="59"/>
      <c r="V455" s="47"/>
      <c r="W455" s="229"/>
      <c r="X455" s="230"/>
      <c r="Y455" s="59"/>
      <c r="Z455" s="47"/>
      <c r="AA455" s="229"/>
      <c r="AB455" s="230"/>
      <c r="AC455" s="59"/>
      <c r="AD455" s="48"/>
      <c r="AE455" s="181"/>
      <c r="AF455" s="181"/>
      <c r="AG455" s="181"/>
      <c r="AH455" s="181"/>
      <c r="AI455" s="181"/>
      <c r="AJ455" s="181"/>
      <c r="AK455" s="181"/>
      <c r="AL455" s="181"/>
      <c r="AM455" s="48"/>
      <c r="AN455" s="53">
        <f>A444</f>
        <v>46308</v>
      </c>
      <c r="AO455" s="54" t="str">
        <f>C445</f>
        <v>Consultorio N° 1</v>
      </c>
      <c r="AP455" s="55">
        <f t="shared" ref="AP455:AQ455" si="312">C482</f>
        <v>0</v>
      </c>
      <c r="AQ455" s="55">
        <f t="shared" si="312"/>
        <v>0</v>
      </c>
      <c r="AR455" s="55">
        <f>U482</f>
        <v>0</v>
      </c>
      <c r="AS455" s="55">
        <f>S482</f>
        <v>0</v>
      </c>
      <c r="AT455" s="55">
        <f>S483</f>
        <v>0</v>
      </c>
      <c r="AU455" s="55">
        <f>U483</f>
        <v>0</v>
      </c>
      <c r="AV455" s="55">
        <f>S484</f>
        <v>0</v>
      </c>
      <c r="AW455" s="55">
        <f>U484</f>
        <v>0</v>
      </c>
      <c r="AX455" s="55">
        <f>U485</f>
        <v>0</v>
      </c>
      <c r="AY455" s="55">
        <f>F485</f>
        <v>0</v>
      </c>
      <c r="AZ455" s="56"/>
      <c r="BA455" s="56"/>
      <c r="BB455" s="56"/>
      <c r="BC455" s="56"/>
      <c r="BD455" s="56"/>
      <c r="BE455" s="56"/>
      <c r="BF455" s="56"/>
      <c r="BG455" s="56"/>
      <c r="BH455" s="56"/>
      <c r="BI455" s="56"/>
      <c r="BJ455" s="56"/>
      <c r="BK455" s="56"/>
      <c r="BL455" s="56"/>
      <c r="BM455" s="56"/>
      <c r="BN455" s="56"/>
    </row>
    <row r="456" spans="1:66" ht="11.25" customHeight="1">
      <c r="A456" s="220"/>
      <c r="B456" s="38"/>
      <c r="C456" s="205"/>
      <c r="D456" s="208"/>
      <c r="E456" s="57" t="s">
        <v>44</v>
      </c>
      <c r="F456" s="58" t="str">
        <f>IF(D454&lt;&gt;"", VLOOKUP(D454,'Base de Datos'!$A$2:$D1268,4,FALSE()),"")</f>
        <v/>
      </c>
      <c r="G456" s="205"/>
      <c r="H456" s="208"/>
      <c r="I456" s="57" t="s">
        <v>44</v>
      </c>
      <c r="J456" s="58" t="str">
        <f>IF(H454&lt;&gt;"", VLOOKUP(H454,'Base de Datos'!$A$2:$D1268,4,FALSE()),"")</f>
        <v/>
      </c>
      <c r="K456" s="205"/>
      <c r="L456" s="208"/>
      <c r="M456" s="57" t="s">
        <v>44</v>
      </c>
      <c r="N456" s="58" t="str">
        <f>IF(L454&lt;&gt;"", VLOOKUP(L454,'Base de Datos'!$A$2:$D1268,4,FALSE()),"")</f>
        <v/>
      </c>
      <c r="O456" s="43"/>
      <c r="P456" s="120" t="s">
        <v>61</v>
      </c>
      <c r="Q456" s="121" t="s">
        <v>62</v>
      </c>
      <c r="R456" s="15"/>
      <c r="S456" s="229"/>
      <c r="T456" s="230"/>
      <c r="U456" s="59"/>
      <c r="V456" s="47"/>
      <c r="W456" s="229"/>
      <c r="X456" s="230"/>
      <c r="Y456" s="59"/>
      <c r="Z456" s="47"/>
      <c r="AA456" s="229"/>
      <c r="AB456" s="230"/>
      <c r="AC456" s="59"/>
      <c r="AD456" s="48"/>
      <c r="AE456" s="181"/>
      <c r="AF456" s="181"/>
      <c r="AG456" s="181"/>
      <c r="AH456" s="181"/>
      <c r="AI456" s="181"/>
      <c r="AJ456" s="181"/>
      <c r="AK456" s="181"/>
      <c r="AL456" s="181"/>
      <c r="AM456" s="48"/>
      <c r="AN456" s="53">
        <f>A444</f>
        <v>46308</v>
      </c>
      <c r="AO456" s="54" t="s">
        <v>17</v>
      </c>
      <c r="AP456" s="55">
        <f t="shared" ref="AP456:AQ456" si="313">C486</f>
        <v>0</v>
      </c>
      <c r="AQ456" s="55">
        <f t="shared" si="313"/>
        <v>0</v>
      </c>
      <c r="AR456" s="55">
        <f>U486</f>
        <v>0</v>
      </c>
      <c r="AS456" s="55">
        <f>S486</f>
        <v>0</v>
      </c>
      <c r="AT456" s="55">
        <f>S487</f>
        <v>0</v>
      </c>
      <c r="AU456" s="55">
        <f>U487</f>
        <v>0</v>
      </c>
      <c r="AV456" s="55">
        <f>S488</f>
        <v>0</v>
      </c>
      <c r="AW456" s="55">
        <f>U488</f>
        <v>0</v>
      </c>
      <c r="AX456" s="55">
        <f>U489</f>
        <v>0</v>
      </c>
      <c r="AY456" s="55">
        <f>F489</f>
        <v>0</v>
      </c>
      <c r="AZ456" s="56"/>
      <c r="BA456" s="56"/>
      <c r="BB456" s="56"/>
      <c r="BC456" s="56"/>
      <c r="BD456" s="56"/>
      <c r="BE456" s="56"/>
      <c r="BF456" s="56"/>
      <c r="BG456" s="56"/>
      <c r="BH456" s="56"/>
      <c r="BI456" s="56"/>
      <c r="BJ456" s="56"/>
      <c r="BK456" s="56"/>
      <c r="BL456" s="56"/>
      <c r="BM456" s="56"/>
      <c r="BN456" s="56"/>
    </row>
    <row r="457" spans="1:66" ht="11.25" customHeight="1">
      <c r="A457" s="221"/>
      <c r="B457" s="38"/>
      <c r="C457" s="206"/>
      <c r="D457" s="209"/>
      <c r="E457" s="85" t="s">
        <v>46</v>
      </c>
      <c r="F457" s="86"/>
      <c r="G457" s="206"/>
      <c r="H457" s="209"/>
      <c r="I457" s="85" t="s">
        <v>46</v>
      </c>
      <c r="J457" s="108"/>
      <c r="K457" s="206"/>
      <c r="L457" s="209"/>
      <c r="M457" s="85" t="s">
        <v>46</v>
      </c>
      <c r="N457" s="108"/>
      <c r="O457" s="43"/>
      <c r="P457" s="123" t="s">
        <v>64</v>
      </c>
      <c r="Q457" s="124" t="s">
        <v>65</v>
      </c>
      <c r="R457" s="15"/>
      <c r="S457" s="227" t="str">
        <f>IF(OR(S454="Empleado",S454="Familiar"),"Nombre del Empleado","N° Factura")</f>
        <v>N° Factura</v>
      </c>
      <c r="T457" s="228"/>
      <c r="U457" s="89"/>
      <c r="V457" s="47"/>
      <c r="W457" s="227" t="str">
        <f>IF(OR(W454="Empleado",W454="Familiar"),"Nombre del Empleado","N° Factura")</f>
        <v>N° Factura</v>
      </c>
      <c r="X457" s="228"/>
      <c r="Y457" s="89"/>
      <c r="Z457" s="47"/>
      <c r="AA457" s="227" t="str">
        <f>IF(OR(AA454="Empleado",AA454="Familiar"),"Nombre del Empleado","N° Factura")</f>
        <v>N° Factura</v>
      </c>
      <c r="AB457" s="228"/>
      <c r="AC457" s="89"/>
      <c r="AD457" s="48"/>
      <c r="AE457" s="181"/>
      <c r="AF457" s="181"/>
      <c r="AG457" s="181"/>
      <c r="AH457" s="181"/>
      <c r="AI457" s="181"/>
      <c r="AJ457" s="181"/>
      <c r="AK457" s="181"/>
      <c r="AL457" s="181"/>
      <c r="AM457" s="48"/>
      <c r="AN457" s="53">
        <f>A444</f>
        <v>46308</v>
      </c>
      <c r="AO457" s="54" t="s">
        <v>17</v>
      </c>
      <c r="AP457" s="55">
        <f t="shared" ref="AP457:AQ457" si="314">C490</f>
        <v>0</v>
      </c>
      <c r="AQ457" s="55">
        <f t="shared" si="314"/>
        <v>0</v>
      </c>
      <c r="AR457" s="55">
        <f>U490</f>
        <v>0</v>
      </c>
      <c r="AS457" s="55">
        <f>S490</f>
        <v>0</v>
      </c>
      <c r="AT457" s="55">
        <f>S491</f>
        <v>0</v>
      </c>
      <c r="AU457" s="55">
        <f>U491</f>
        <v>0</v>
      </c>
      <c r="AV457" s="55">
        <f>S492</f>
        <v>0</v>
      </c>
      <c r="AW457" s="55">
        <f>U492</f>
        <v>0</v>
      </c>
      <c r="AX457" s="55">
        <f>U493</f>
        <v>0</v>
      </c>
      <c r="AY457" s="55">
        <f>F493</f>
        <v>0</v>
      </c>
      <c r="AZ457" s="56"/>
      <c r="BA457" s="56"/>
      <c r="BB457" s="56"/>
      <c r="BC457" s="56"/>
      <c r="BD457" s="56"/>
      <c r="BE457" s="56"/>
      <c r="BF457" s="56"/>
      <c r="BG457" s="56"/>
      <c r="BH457" s="56"/>
      <c r="BI457" s="56"/>
      <c r="BJ457" s="56"/>
      <c r="BK457" s="56"/>
      <c r="BL457" s="56"/>
      <c r="BM457" s="56"/>
      <c r="BN457" s="56"/>
    </row>
    <row r="458" spans="1:66" ht="11.25" customHeight="1">
      <c r="A458" s="222">
        <f>A454+$Q$13/1440</f>
        <v>0.45833333333333337</v>
      </c>
      <c r="B458" s="38"/>
      <c r="C458" s="204"/>
      <c r="D458" s="207"/>
      <c r="E458" s="40" t="s">
        <v>36</v>
      </c>
      <c r="F458" s="42" t="str">
        <f>IF(D458&lt;&gt;"", VLOOKUP(D458,'Base de Datos'!$A$2:$D1268,2,FALSE()),"")</f>
        <v/>
      </c>
      <c r="G458" s="204"/>
      <c r="H458" s="216"/>
      <c r="I458" s="40" t="s">
        <v>36</v>
      </c>
      <c r="J458" s="42" t="str">
        <f>IF(H458&lt;&gt;"", VLOOKUP(H458,'Base de Datos'!$A$2:$D1268,2,FALSE()),"")</f>
        <v/>
      </c>
      <c r="K458" s="204"/>
      <c r="L458" s="216"/>
      <c r="M458" s="40" t="s">
        <v>36</v>
      </c>
      <c r="N458" s="42" t="str">
        <f>IF(L458&lt;&gt;"", VLOOKUP(L458,'Base de Datos'!$A$2:$D1268,2,FALSE()),"")</f>
        <v/>
      </c>
      <c r="O458" s="43"/>
      <c r="P458" s="127" t="s">
        <v>67</v>
      </c>
      <c r="Q458" s="128" t="s">
        <v>68</v>
      </c>
      <c r="R458" s="15"/>
      <c r="S458" s="45"/>
      <c r="T458" s="45" t="s">
        <v>37</v>
      </c>
      <c r="U458" s="46"/>
      <c r="V458" s="47"/>
      <c r="W458" s="45"/>
      <c r="X458" s="45" t="s">
        <v>37</v>
      </c>
      <c r="Y458" s="46"/>
      <c r="Z458" s="47"/>
      <c r="AA458" s="45"/>
      <c r="AB458" s="45" t="s">
        <v>37</v>
      </c>
      <c r="AC458" s="46"/>
      <c r="AD458" s="48"/>
      <c r="AE458" s="181"/>
      <c r="AF458" s="181"/>
      <c r="AG458" s="181"/>
      <c r="AH458" s="181"/>
      <c r="AI458" s="181"/>
      <c r="AJ458" s="181"/>
      <c r="AK458" s="181"/>
      <c r="AL458" s="181"/>
      <c r="AM458" s="48"/>
      <c r="AN458" s="53">
        <f>A444</f>
        <v>46308</v>
      </c>
      <c r="AO458" s="54" t="s">
        <v>17</v>
      </c>
      <c r="AP458" s="55">
        <f t="shared" ref="AP458:AQ458" si="315">C494</f>
        <v>0</v>
      </c>
      <c r="AQ458" s="55">
        <f t="shared" si="315"/>
        <v>0</v>
      </c>
      <c r="AR458" s="55">
        <f>U494</f>
        <v>0</v>
      </c>
      <c r="AS458" s="55">
        <f>S494</f>
        <v>0</v>
      </c>
      <c r="AT458" s="55">
        <f>S495</f>
        <v>0</v>
      </c>
      <c r="AU458" s="55">
        <f>U495</f>
        <v>0</v>
      </c>
      <c r="AV458" s="55">
        <f>S496</f>
        <v>0</v>
      </c>
      <c r="AW458" s="55">
        <f>U496</f>
        <v>0</v>
      </c>
      <c r="AX458" s="55">
        <f>U497</f>
        <v>0</v>
      </c>
      <c r="AY458" s="55">
        <f>F497</f>
        <v>0</v>
      </c>
      <c r="AZ458" s="56"/>
      <c r="BA458" s="56"/>
      <c r="BB458" s="56"/>
      <c r="BC458" s="56"/>
      <c r="BD458" s="56"/>
      <c r="BE458" s="56"/>
      <c r="BF458" s="56"/>
      <c r="BG458" s="56"/>
      <c r="BH458" s="56"/>
      <c r="BI458" s="56"/>
      <c r="BJ458" s="56"/>
      <c r="BK458" s="56"/>
      <c r="BL458" s="56"/>
      <c r="BM458" s="56"/>
      <c r="BN458" s="56"/>
    </row>
    <row r="459" spans="1:66" ht="11.25" customHeight="1">
      <c r="A459" s="220"/>
      <c r="B459" s="38"/>
      <c r="C459" s="205"/>
      <c r="D459" s="208"/>
      <c r="E459" s="57" t="s">
        <v>42</v>
      </c>
      <c r="F459" s="58" t="str">
        <f>IF(D458&lt;&gt;"", VLOOKUP(D458,'Base de Datos'!$A$2:$D1268,3,FALSE()),"")</f>
        <v/>
      </c>
      <c r="G459" s="205"/>
      <c r="H459" s="208"/>
      <c r="I459" s="57" t="s">
        <v>42</v>
      </c>
      <c r="J459" s="58" t="str">
        <f>IF(H458&lt;&gt;"", VLOOKUP(H458,'Base de Datos'!$A$2:$D1268,3,FALSE()),"")</f>
        <v/>
      </c>
      <c r="K459" s="205"/>
      <c r="L459" s="208"/>
      <c r="M459" s="57" t="s">
        <v>42</v>
      </c>
      <c r="N459" s="58" t="str">
        <f>IF(L458&lt;&gt;"", VLOOKUP(L458,'Base de Datos'!$A$2:$D1268,3,FALSE()),"")</f>
        <v/>
      </c>
      <c r="O459" s="43"/>
      <c r="P459" s="130" t="s">
        <v>70</v>
      </c>
      <c r="Q459" s="131" t="s">
        <v>71</v>
      </c>
      <c r="R459" s="15"/>
      <c r="S459" s="229"/>
      <c r="T459" s="230"/>
      <c r="U459" s="59"/>
      <c r="V459" s="47"/>
      <c r="W459" s="229"/>
      <c r="X459" s="230"/>
      <c r="Y459" s="59"/>
      <c r="Z459" s="47"/>
      <c r="AA459" s="229"/>
      <c r="AB459" s="230"/>
      <c r="AC459" s="59"/>
      <c r="AD459" s="48"/>
      <c r="AE459" s="181"/>
      <c r="AF459" s="181"/>
      <c r="AG459" s="181"/>
      <c r="AH459" s="181"/>
      <c r="AI459" s="181"/>
      <c r="AJ459" s="181"/>
      <c r="AK459" s="181"/>
      <c r="AL459" s="181"/>
      <c r="AM459" s="48"/>
      <c r="AN459" s="53">
        <f>A444</f>
        <v>46308</v>
      </c>
      <c r="AO459" s="54" t="str">
        <f>G445</f>
        <v>Consultorio N° 2</v>
      </c>
      <c r="AP459" s="55">
        <f t="shared" ref="AP459:AQ459" si="316">G446</f>
        <v>0</v>
      </c>
      <c r="AQ459" s="55">
        <f t="shared" si="316"/>
        <v>0</v>
      </c>
      <c r="AR459" s="55">
        <f>Y446</f>
        <v>0</v>
      </c>
      <c r="AS459" s="55">
        <f>W446</f>
        <v>0</v>
      </c>
      <c r="AT459" s="55">
        <f>W447</f>
        <v>0</v>
      </c>
      <c r="AU459" s="55">
        <f>Y447</f>
        <v>0</v>
      </c>
      <c r="AV459" s="55">
        <f>W448</f>
        <v>0</v>
      </c>
      <c r="AW459" s="55">
        <f>Y448</f>
        <v>0</v>
      </c>
      <c r="AX459" s="55">
        <f>Y449</f>
        <v>0</v>
      </c>
      <c r="AY459" s="55">
        <f>J449</f>
        <v>0</v>
      </c>
      <c r="AZ459" s="56"/>
      <c r="BA459" s="56"/>
      <c r="BB459" s="56"/>
      <c r="BC459" s="56"/>
      <c r="BD459" s="56"/>
      <c r="BE459" s="56"/>
      <c r="BF459" s="56"/>
      <c r="BG459" s="56"/>
      <c r="BH459" s="56"/>
      <c r="BI459" s="56"/>
      <c r="BJ459" s="56"/>
      <c r="BK459" s="56"/>
      <c r="BL459" s="56"/>
      <c r="BM459" s="56"/>
      <c r="BN459" s="56"/>
    </row>
    <row r="460" spans="1:66" ht="11.25" customHeight="1">
      <c r="A460" s="220"/>
      <c r="B460" s="38"/>
      <c r="C460" s="205"/>
      <c r="D460" s="208"/>
      <c r="E460" s="57" t="s">
        <v>44</v>
      </c>
      <c r="F460" s="58" t="str">
        <f>IF(D458&lt;&gt;"", VLOOKUP(D458,'Base de Datos'!$A$2:$D1268,4,FALSE()),"")</f>
        <v/>
      </c>
      <c r="G460" s="205"/>
      <c r="H460" s="208"/>
      <c r="I460" s="57" t="s">
        <v>44</v>
      </c>
      <c r="J460" s="58" t="str">
        <f>IF(H458&lt;&gt;"", VLOOKUP(H458,'Base de Datos'!$A$2:$D1268,4,FALSE()),"")</f>
        <v/>
      </c>
      <c r="K460" s="205"/>
      <c r="L460" s="208"/>
      <c r="M460" s="57" t="s">
        <v>44</v>
      </c>
      <c r="N460" s="58" t="str">
        <f>IF(L458&lt;&gt;"", VLOOKUP(L458,'Base de Datos'!$A$2:$D1268,4,FALSE()),"")</f>
        <v/>
      </c>
      <c r="O460" s="43"/>
      <c r="P460" s="132" t="s">
        <v>73</v>
      </c>
      <c r="Q460" s="133" t="s">
        <v>74</v>
      </c>
      <c r="R460" s="15"/>
      <c r="S460" s="229"/>
      <c r="T460" s="230"/>
      <c r="U460" s="59"/>
      <c r="V460" s="47"/>
      <c r="W460" s="229"/>
      <c r="X460" s="230"/>
      <c r="Y460" s="59"/>
      <c r="Z460" s="47"/>
      <c r="AA460" s="229"/>
      <c r="AB460" s="230"/>
      <c r="AC460" s="59"/>
      <c r="AD460" s="48"/>
      <c r="AE460" s="181"/>
      <c r="AF460" s="181"/>
      <c r="AG460" s="181"/>
      <c r="AH460" s="181"/>
      <c r="AI460" s="181"/>
      <c r="AJ460" s="181"/>
      <c r="AK460" s="181"/>
      <c r="AL460" s="181"/>
      <c r="AM460" s="48"/>
      <c r="AN460" s="53">
        <f>A444</f>
        <v>46308</v>
      </c>
      <c r="AO460" s="54" t="str">
        <f>G445</f>
        <v>Consultorio N° 2</v>
      </c>
      <c r="AP460" s="55">
        <f t="shared" ref="AP460:AQ460" si="317">G450</f>
        <v>0</v>
      </c>
      <c r="AQ460" s="55">
        <f t="shared" si="317"/>
        <v>0</v>
      </c>
      <c r="AR460" s="55">
        <f>Y450</f>
        <v>0</v>
      </c>
      <c r="AS460" s="55">
        <f>W450</f>
        <v>0</v>
      </c>
      <c r="AT460" s="55">
        <f>W451</f>
        <v>0</v>
      </c>
      <c r="AU460" s="55">
        <f>Y451</f>
        <v>0</v>
      </c>
      <c r="AV460" s="55">
        <f>W452</f>
        <v>0</v>
      </c>
      <c r="AW460" s="55">
        <f>Y452</f>
        <v>0</v>
      </c>
      <c r="AX460" s="55">
        <f>Y453</f>
        <v>0</v>
      </c>
      <c r="AY460" s="55">
        <f>J453</f>
        <v>0</v>
      </c>
      <c r="AZ460" s="56"/>
      <c r="BA460" s="56"/>
      <c r="BB460" s="56"/>
      <c r="BC460" s="56"/>
      <c r="BD460" s="56"/>
      <c r="BE460" s="56"/>
      <c r="BF460" s="56"/>
      <c r="BG460" s="56"/>
      <c r="BH460" s="56"/>
      <c r="BI460" s="56"/>
      <c r="BJ460" s="56"/>
      <c r="BK460" s="56"/>
      <c r="BL460" s="56"/>
      <c r="BM460" s="56"/>
      <c r="BN460" s="56"/>
    </row>
    <row r="461" spans="1:66" ht="11.25" customHeight="1">
      <c r="A461" s="221"/>
      <c r="B461" s="38"/>
      <c r="C461" s="206"/>
      <c r="D461" s="209"/>
      <c r="E461" s="85" t="s">
        <v>46</v>
      </c>
      <c r="F461" s="86"/>
      <c r="G461" s="206"/>
      <c r="H461" s="209"/>
      <c r="I461" s="85" t="s">
        <v>46</v>
      </c>
      <c r="J461" s="108"/>
      <c r="K461" s="206"/>
      <c r="L461" s="209"/>
      <c r="M461" s="85" t="s">
        <v>46</v>
      </c>
      <c r="N461" s="108"/>
      <c r="O461" s="43"/>
      <c r="P461" s="137" t="s">
        <v>52</v>
      </c>
      <c r="Q461" s="138" t="s">
        <v>76</v>
      </c>
      <c r="R461" s="15"/>
      <c r="S461" s="227" t="str">
        <f>IF(OR(S458="Empleado",S458="Familiar"),"Nombre del Empleado","N° Factura")</f>
        <v>N° Factura</v>
      </c>
      <c r="T461" s="228"/>
      <c r="U461" s="89"/>
      <c r="V461" s="47"/>
      <c r="W461" s="227" t="str">
        <f>IF(OR(W458="Empleado",W458="Familiar"),"Nombre del Empleado","N° Factura")</f>
        <v>N° Factura</v>
      </c>
      <c r="X461" s="228"/>
      <c r="Y461" s="89"/>
      <c r="Z461" s="47"/>
      <c r="AA461" s="227" t="str">
        <f>IF(OR(AA458="Empleado",AA458="Familiar"),"Nombre del Empleado","N° Factura")</f>
        <v>N° Factura</v>
      </c>
      <c r="AB461" s="228"/>
      <c r="AC461" s="89"/>
      <c r="AD461" s="48"/>
      <c r="AE461" s="181"/>
      <c r="AF461" s="181"/>
      <c r="AG461" s="181"/>
      <c r="AH461" s="181"/>
      <c r="AI461" s="181"/>
      <c r="AJ461" s="181"/>
      <c r="AK461" s="181"/>
      <c r="AL461" s="181"/>
      <c r="AM461" s="48"/>
      <c r="AN461" s="53">
        <f>A444</f>
        <v>46308</v>
      </c>
      <c r="AO461" s="54" t="str">
        <f>G445</f>
        <v>Consultorio N° 2</v>
      </c>
      <c r="AP461" s="55">
        <f t="shared" ref="AP461:AQ461" si="318">G454</f>
        <v>0</v>
      </c>
      <c r="AQ461" s="55">
        <f t="shared" si="318"/>
        <v>0</v>
      </c>
      <c r="AR461" s="55">
        <f>Y454</f>
        <v>0</v>
      </c>
      <c r="AS461" s="55">
        <f>W454</f>
        <v>0</v>
      </c>
      <c r="AT461" s="55">
        <f>W455</f>
        <v>0</v>
      </c>
      <c r="AU461" s="55">
        <f>Y455</f>
        <v>0</v>
      </c>
      <c r="AV461" s="55">
        <f>W456</f>
        <v>0</v>
      </c>
      <c r="AW461" s="55">
        <f>Y456</f>
        <v>0</v>
      </c>
      <c r="AX461" s="55">
        <f>Y457</f>
        <v>0</v>
      </c>
      <c r="AY461" s="55">
        <f>J457</f>
        <v>0</v>
      </c>
      <c r="AZ461" s="56"/>
      <c r="BA461" s="56"/>
      <c r="BB461" s="56"/>
      <c r="BC461" s="56"/>
      <c r="BD461" s="56"/>
      <c r="BE461" s="56"/>
      <c r="BF461" s="56"/>
      <c r="BG461" s="56"/>
      <c r="BH461" s="56"/>
      <c r="BI461" s="56"/>
      <c r="BJ461" s="56"/>
      <c r="BK461" s="56"/>
      <c r="BL461" s="56"/>
      <c r="BM461" s="56"/>
      <c r="BN461" s="56"/>
    </row>
    <row r="462" spans="1:66" ht="11.25" customHeight="1">
      <c r="A462" s="222">
        <f>A458+$Q$13/1440</f>
        <v>0.5</v>
      </c>
      <c r="B462" s="38"/>
      <c r="C462" s="204"/>
      <c r="D462" s="207"/>
      <c r="E462" s="40" t="s">
        <v>36</v>
      </c>
      <c r="F462" s="42" t="str">
        <f>IF(D462&lt;&gt;"", VLOOKUP(D462,'Base de Datos'!$A$2:$D1268,2,FALSE()),"")</f>
        <v/>
      </c>
      <c r="G462" s="204"/>
      <c r="H462" s="216"/>
      <c r="I462" s="40" t="s">
        <v>36</v>
      </c>
      <c r="J462" s="42" t="str">
        <f>IF(H462&lt;&gt;"", VLOOKUP(H462,'Base de Datos'!$A$2:$D1268,2,FALSE()),"")</f>
        <v/>
      </c>
      <c r="K462" s="204"/>
      <c r="L462" s="216"/>
      <c r="M462" s="40" t="s">
        <v>36</v>
      </c>
      <c r="N462" s="42" t="str">
        <f>IF(L462&lt;&gt;"", VLOOKUP(L462,'Base de Datos'!$A$2:$D1268,2,FALSE()),"")</f>
        <v/>
      </c>
      <c r="O462" s="43"/>
      <c r="P462" s="141" t="s">
        <v>78</v>
      </c>
      <c r="Q462" s="142" t="s">
        <v>79</v>
      </c>
      <c r="R462" s="15"/>
      <c r="S462" s="45"/>
      <c r="T462" s="45" t="s">
        <v>37</v>
      </c>
      <c r="U462" s="46"/>
      <c r="V462" s="47"/>
      <c r="W462" s="45"/>
      <c r="X462" s="45" t="s">
        <v>37</v>
      </c>
      <c r="Y462" s="46"/>
      <c r="Z462" s="47"/>
      <c r="AA462" s="45"/>
      <c r="AB462" s="45" t="s">
        <v>37</v>
      </c>
      <c r="AC462" s="46"/>
      <c r="AD462" s="48"/>
      <c r="AE462" s="181"/>
      <c r="AF462" s="181"/>
      <c r="AG462" s="181"/>
      <c r="AH462" s="181"/>
      <c r="AI462" s="181"/>
      <c r="AJ462" s="181"/>
      <c r="AK462" s="181"/>
      <c r="AL462" s="181"/>
      <c r="AM462" s="48"/>
      <c r="AN462" s="53">
        <f>A444</f>
        <v>46308</v>
      </c>
      <c r="AO462" s="54" t="str">
        <f>G445</f>
        <v>Consultorio N° 2</v>
      </c>
      <c r="AP462" s="55">
        <f t="shared" ref="AP462:AQ462" si="319">G458</f>
        <v>0</v>
      </c>
      <c r="AQ462" s="55">
        <f t="shared" si="319"/>
        <v>0</v>
      </c>
      <c r="AR462" s="55">
        <f>Y458</f>
        <v>0</v>
      </c>
      <c r="AS462" s="55">
        <f>W458</f>
        <v>0</v>
      </c>
      <c r="AT462" s="55">
        <f>W459</f>
        <v>0</v>
      </c>
      <c r="AU462" s="55">
        <f>Y459</f>
        <v>0</v>
      </c>
      <c r="AV462" s="55">
        <f>W460</f>
        <v>0</v>
      </c>
      <c r="AW462" s="55">
        <f>Y460</f>
        <v>0</v>
      </c>
      <c r="AX462" s="55">
        <f>Y461</f>
        <v>0</v>
      </c>
      <c r="AY462" s="55">
        <f>J461</f>
        <v>0</v>
      </c>
      <c r="AZ462" s="56"/>
      <c r="BA462" s="56"/>
      <c r="BB462" s="56"/>
      <c r="BC462" s="56"/>
      <c r="BD462" s="56"/>
      <c r="BE462" s="56"/>
      <c r="BF462" s="56"/>
      <c r="BG462" s="56"/>
      <c r="BH462" s="56"/>
      <c r="BI462" s="56"/>
      <c r="BJ462" s="56"/>
      <c r="BK462" s="56"/>
      <c r="BL462" s="56"/>
      <c r="BM462" s="56"/>
      <c r="BN462" s="56"/>
    </row>
    <row r="463" spans="1:66" ht="11.25" customHeight="1">
      <c r="A463" s="220"/>
      <c r="B463" s="38"/>
      <c r="C463" s="205"/>
      <c r="D463" s="208"/>
      <c r="E463" s="57" t="s">
        <v>42</v>
      </c>
      <c r="F463" s="58" t="str">
        <f>IF(D462&lt;&gt;"", VLOOKUP(D462,'Base de Datos'!$A$2:$D1268,3,FALSE()),"")</f>
        <v/>
      </c>
      <c r="G463" s="205"/>
      <c r="H463" s="208"/>
      <c r="I463" s="57" t="s">
        <v>42</v>
      </c>
      <c r="J463" s="58" t="str">
        <f>IF(H462&lt;&gt;"", VLOOKUP(H462,'Base de Datos'!$A$2:$D1268,3,FALSE()),"")</f>
        <v/>
      </c>
      <c r="K463" s="205"/>
      <c r="L463" s="208"/>
      <c r="M463" s="57" t="s">
        <v>42</v>
      </c>
      <c r="N463" s="58" t="str">
        <f>IF(L462&lt;&gt;"", VLOOKUP(L462,'Base de Datos'!$A$2:$D1268,3,FALSE()),"")</f>
        <v/>
      </c>
      <c r="O463" s="43"/>
      <c r="P463" s="1"/>
      <c r="Q463" s="147"/>
      <c r="R463" s="15"/>
      <c r="S463" s="229"/>
      <c r="T463" s="230"/>
      <c r="U463" s="59"/>
      <c r="V463" s="47"/>
      <c r="W463" s="229"/>
      <c r="X463" s="230"/>
      <c r="Y463" s="59"/>
      <c r="Z463" s="47"/>
      <c r="AA463" s="229"/>
      <c r="AB463" s="230"/>
      <c r="AC463" s="59"/>
      <c r="AD463" s="48"/>
      <c r="AE463" s="181"/>
      <c r="AF463" s="181"/>
      <c r="AG463" s="181"/>
      <c r="AH463" s="181"/>
      <c r="AI463" s="181"/>
      <c r="AJ463" s="181"/>
      <c r="AK463" s="181"/>
      <c r="AL463" s="181"/>
      <c r="AM463" s="48"/>
      <c r="AN463" s="53">
        <f>A444</f>
        <v>46308</v>
      </c>
      <c r="AO463" s="149" t="str">
        <f>G445</f>
        <v>Consultorio N° 2</v>
      </c>
      <c r="AP463" s="55">
        <f t="shared" ref="AP463:AQ463" si="320">G462</f>
        <v>0</v>
      </c>
      <c r="AQ463" s="55">
        <f t="shared" si="320"/>
        <v>0</v>
      </c>
      <c r="AR463" s="55">
        <f>Y462</f>
        <v>0</v>
      </c>
      <c r="AS463" s="55">
        <f>W462</f>
        <v>0</v>
      </c>
      <c r="AT463" s="55">
        <f>W463</f>
        <v>0</v>
      </c>
      <c r="AU463" s="55">
        <f>Y463</f>
        <v>0</v>
      </c>
      <c r="AV463" s="55">
        <f>W464</f>
        <v>0</v>
      </c>
      <c r="AW463" s="55">
        <f>Y464</f>
        <v>0</v>
      </c>
      <c r="AX463" s="55">
        <f>Y465</f>
        <v>0</v>
      </c>
      <c r="AY463" s="55">
        <f>J465</f>
        <v>0</v>
      </c>
      <c r="AZ463" s="56"/>
      <c r="BA463" s="56"/>
      <c r="BB463" s="56"/>
      <c r="BC463" s="56"/>
      <c r="BD463" s="56"/>
      <c r="BE463" s="56"/>
      <c r="BF463" s="56"/>
      <c r="BG463" s="56"/>
      <c r="BH463" s="56"/>
      <c r="BI463" s="56"/>
      <c r="BJ463" s="56"/>
      <c r="BK463" s="56"/>
      <c r="BL463" s="56"/>
      <c r="BM463" s="56"/>
      <c r="BN463" s="56"/>
    </row>
    <row r="464" spans="1:66" ht="11.25" customHeight="1">
      <c r="A464" s="220"/>
      <c r="B464" s="38"/>
      <c r="C464" s="205"/>
      <c r="D464" s="208"/>
      <c r="E464" s="57" t="s">
        <v>44</v>
      </c>
      <c r="F464" s="58" t="str">
        <f>IF(D462&lt;&gt;"", VLOOKUP(D462,'Base de Datos'!$A$2:$D1268,4,FALSE()),"")</f>
        <v/>
      </c>
      <c r="G464" s="205"/>
      <c r="H464" s="208"/>
      <c r="I464" s="57" t="s">
        <v>44</v>
      </c>
      <c r="J464" s="58" t="str">
        <f>IF(H462&lt;&gt;"", VLOOKUP(H462,'Base de Datos'!$A$2:$D1268,4,FALSE()),"")</f>
        <v/>
      </c>
      <c r="K464" s="205"/>
      <c r="L464" s="208"/>
      <c r="M464" s="57" t="s">
        <v>44</v>
      </c>
      <c r="N464" s="58" t="str">
        <f>IF(L462&lt;&gt;"", VLOOKUP(L462,'Base de Datos'!$A$2:$D1268,4,FALSE()),"")</f>
        <v/>
      </c>
      <c r="O464" s="43"/>
      <c r="P464" s="1"/>
      <c r="Q464" s="150"/>
      <c r="R464" s="15"/>
      <c r="S464" s="229"/>
      <c r="T464" s="230"/>
      <c r="U464" s="59"/>
      <c r="V464" s="47"/>
      <c r="W464" s="229"/>
      <c r="X464" s="230"/>
      <c r="Y464" s="59"/>
      <c r="Z464" s="47"/>
      <c r="AA464" s="229"/>
      <c r="AB464" s="230"/>
      <c r="AC464" s="59"/>
      <c r="AD464" s="48"/>
      <c r="AE464" s="181"/>
      <c r="AF464" s="181"/>
      <c r="AG464" s="181"/>
      <c r="AH464" s="181"/>
      <c r="AI464" s="181"/>
      <c r="AJ464" s="181"/>
      <c r="AK464" s="181"/>
      <c r="AL464" s="181"/>
      <c r="AM464" s="48"/>
      <c r="AN464" s="53">
        <f>A444</f>
        <v>46308</v>
      </c>
      <c r="AO464" s="54" t="str">
        <f>G445</f>
        <v>Consultorio N° 2</v>
      </c>
      <c r="AP464" s="55">
        <f t="shared" ref="AP464:AQ464" si="321">G466</f>
        <v>0</v>
      </c>
      <c r="AQ464" s="55">
        <f t="shared" si="321"/>
        <v>0</v>
      </c>
      <c r="AR464" s="55">
        <f>Y466</f>
        <v>0</v>
      </c>
      <c r="AS464" s="55">
        <f>W466</f>
        <v>0</v>
      </c>
      <c r="AT464" s="55">
        <f>W467</f>
        <v>0</v>
      </c>
      <c r="AU464" s="55">
        <f>Y467</f>
        <v>0</v>
      </c>
      <c r="AV464" s="55">
        <f>W468</f>
        <v>0</v>
      </c>
      <c r="AW464" s="55">
        <f>Y468</f>
        <v>0</v>
      </c>
      <c r="AX464" s="55">
        <f>Y469</f>
        <v>0</v>
      </c>
      <c r="AY464" s="55">
        <f>J469</f>
        <v>0</v>
      </c>
      <c r="AZ464" s="56"/>
      <c r="BA464" s="56"/>
      <c r="BB464" s="56"/>
      <c r="BC464" s="56"/>
      <c r="BD464" s="56"/>
      <c r="BE464" s="56"/>
      <c r="BF464" s="56"/>
      <c r="BG464" s="56"/>
      <c r="BH464" s="56"/>
      <c r="BI464" s="56"/>
      <c r="BJ464" s="56"/>
      <c r="BK464" s="56"/>
      <c r="BL464" s="56"/>
      <c r="BM464" s="56"/>
      <c r="BN464" s="56"/>
    </row>
    <row r="465" spans="1:66" ht="11.25" customHeight="1">
      <c r="A465" s="221"/>
      <c r="B465" s="38"/>
      <c r="C465" s="206"/>
      <c r="D465" s="209"/>
      <c r="E465" s="85" t="s">
        <v>46</v>
      </c>
      <c r="F465" s="86"/>
      <c r="G465" s="206"/>
      <c r="H465" s="209"/>
      <c r="I465" s="85" t="s">
        <v>46</v>
      </c>
      <c r="J465" s="108"/>
      <c r="K465" s="206"/>
      <c r="L465" s="209"/>
      <c r="M465" s="85" t="s">
        <v>46</v>
      </c>
      <c r="N465" s="108"/>
      <c r="O465" s="43"/>
      <c r="P465" s="1"/>
      <c r="Q465" s="150"/>
      <c r="R465" s="15"/>
      <c r="S465" s="227" t="str">
        <f>IF(OR(S462="Empleado",S462="Familiar"),"Nombre del Empleado","N° Factura")</f>
        <v>N° Factura</v>
      </c>
      <c r="T465" s="228"/>
      <c r="U465" s="89"/>
      <c r="V465" s="47"/>
      <c r="W465" s="227" t="str">
        <f>IF(OR(W462="Empleado",W462="Familiar"),"Nombre del Empleado","N° Factura")</f>
        <v>N° Factura</v>
      </c>
      <c r="X465" s="228"/>
      <c r="Y465" s="89"/>
      <c r="Z465" s="47"/>
      <c r="AA465" s="227" t="str">
        <f>IF(OR(AA462="Empleado",AA462="Familiar"),"Nombre del Empleado","N° Factura")</f>
        <v>N° Factura</v>
      </c>
      <c r="AB465" s="228"/>
      <c r="AC465" s="89"/>
      <c r="AD465" s="48"/>
      <c r="AE465" s="181"/>
      <c r="AF465" s="181"/>
      <c r="AG465" s="181"/>
      <c r="AH465" s="181"/>
      <c r="AI465" s="181"/>
      <c r="AJ465" s="181"/>
      <c r="AK465" s="181"/>
      <c r="AL465" s="181"/>
      <c r="AM465" s="48"/>
      <c r="AN465" s="53">
        <f>A444</f>
        <v>46308</v>
      </c>
      <c r="AO465" s="54" t="str">
        <f>G445</f>
        <v>Consultorio N° 2</v>
      </c>
      <c r="AP465" s="55">
        <f t="shared" ref="AP465:AQ465" si="322">G470</f>
        <v>0</v>
      </c>
      <c r="AQ465" s="55">
        <f t="shared" si="322"/>
        <v>0</v>
      </c>
      <c r="AR465" s="55">
        <f>Y470</f>
        <v>0</v>
      </c>
      <c r="AS465" s="55">
        <f>W470</f>
        <v>0</v>
      </c>
      <c r="AT465" s="55">
        <f>W471</f>
        <v>0</v>
      </c>
      <c r="AU465" s="55">
        <f>Y471</f>
        <v>0</v>
      </c>
      <c r="AV465" s="55">
        <f>W472</f>
        <v>0</v>
      </c>
      <c r="AW465" s="55">
        <f>Y472</f>
        <v>0</v>
      </c>
      <c r="AX465" s="55">
        <f>Y473</f>
        <v>0</v>
      </c>
      <c r="AY465" s="55">
        <f>J473</f>
        <v>0</v>
      </c>
      <c r="AZ465" s="56"/>
      <c r="BA465" s="56"/>
      <c r="BB465" s="56"/>
      <c r="BC465" s="56"/>
      <c r="BD465" s="56"/>
      <c r="BE465" s="56"/>
      <c r="BF465" s="56"/>
      <c r="BG465" s="56"/>
      <c r="BH465" s="56"/>
      <c r="BI465" s="56"/>
      <c r="BJ465" s="56"/>
      <c r="BK465" s="56"/>
      <c r="BL465" s="56"/>
      <c r="BM465" s="56"/>
      <c r="BN465" s="56"/>
    </row>
    <row r="466" spans="1:66" ht="11.25" customHeight="1">
      <c r="A466" s="222">
        <f>A462+$Q$13/1440</f>
        <v>0.54166666666666663</v>
      </c>
      <c r="B466" s="38"/>
      <c r="C466" s="204"/>
      <c r="D466" s="207"/>
      <c r="E466" s="40" t="s">
        <v>36</v>
      </c>
      <c r="F466" s="42" t="str">
        <f>IF(D466&lt;&gt;"", VLOOKUP(D466,'Base de Datos'!$A$2:$D1268,2,FALSE()),"")</f>
        <v/>
      </c>
      <c r="G466" s="204"/>
      <c r="H466" s="216"/>
      <c r="I466" s="40" t="s">
        <v>36</v>
      </c>
      <c r="J466" s="42" t="str">
        <f>IF(H466&lt;&gt;"", VLOOKUP(H466,'Base de Datos'!$A$2:$D1268,2,FALSE()),"")</f>
        <v/>
      </c>
      <c r="K466" s="204"/>
      <c r="L466" s="216"/>
      <c r="M466" s="40" t="s">
        <v>36</v>
      </c>
      <c r="N466" s="42" t="str">
        <f>IF(L466&lt;&gt;"", VLOOKUP(L466,'Base de Datos'!$A$2:$D1268,2,FALSE()),"")</f>
        <v/>
      </c>
      <c r="O466" s="43"/>
      <c r="P466" s="1"/>
      <c r="Q466" s="150"/>
      <c r="R466" s="15"/>
      <c r="S466" s="45"/>
      <c r="T466" s="45" t="s">
        <v>37</v>
      </c>
      <c r="U466" s="46"/>
      <c r="V466" s="47"/>
      <c r="W466" s="45"/>
      <c r="X466" s="45" t="s">
        <v>37</v>
      </c>
      <c r="Y466" s="46"/>
      <c r="Z466" s="47"/>
      <c r="AA466" s="45"/>
      <c r="AB466" s="45" t="s">
        <v>37</v>
      </c>
      <c r="AC466" s="46"/>
      <c r="AD466" s="48"/>
      <c r="AE466" s="181"/>
      <c r="AF466" s="181"/>
      <c r="AG466" s="181"/>
      <c r="AH466" s="181"/>
      <c r="AI466" s="181"/>
      <c r="AJ466" s="181"/>
      <c r="AK466" s="181"/>
      <c r="AL466" s="181"/>
      <c r="AM466" s="48"/>
      <c r="AN466" s="53">
        <f>A444</f>
        <v>46308</v>
      </c>
      <c r="AO466" s="54" t="str">
        <f>G445</f>
        <v>Consultorio N° 2</v>
      </c>
      <c r="AP466" s="55">
        <f t="shared" ref="AP466:AQ466" si="323">G474</f>
        <v>0</v>
      </c>
      <c r="AQ466" s="55">
        <f t="shared" si="323"/>
        <v>0</v>
      </c>
      <c r="AR466" s="55">
        <f>Y474</f>
        <v>0</v>
      </c>
      <c r="AS466" s="55">
        <f>W474</f>
        <v>0</v>
      </c>
      <c r="AT466" s="55">
        <f>W475</f>
        <v>0</v>
      </c>
      <c r="AU466" s="55">
        <f>Y475</f>
        <v>0</v>
      </c>
      <c r="AV466" s="55">
        <f>W476</f>
        <v>0</v>
      </c>
      <c r="AW466" s="55">
        <f>Y476</f>
        <v>0</v>
      </c>
      <c r="AX466" s="55">
        <f>Y477</f>
        <v>0</v>
      </c>
      <c r="AY466" s="55">
        <f>J477</f>
        <v>0</v>
      </c>
      <c r="AZ466" s="56"/>
      <c r="BA466" s="56"/>
      <c r="BB466" s="56"/>
      <c r="BC466" s="56"/>
      <c r="BD466" s="56"/>
      <c r="BE466" s="56"/>
      <c r="BF466" s="56"/>
      <c r="BG466" s="56"/>
      <c r="BH466" s="56"/>
      <c r="BI466" s="56"/>
      <c r="BJ466" s="56"/>
      <c r="BK466" s="56"/>
      <c r="BL466" s="56"/>
      <c r="BM466" s="56"/>
      <c r="BN466" s="56"/>
    </row>
    <row r="467" spans="1:66" ht="11.25" customHeight="1">
      <c r="A467" s="220"/>
      <c r="B467" s="38"/>
      <c r="C467" s="205"/>
      <c r="D467" s="208"/>
      <c r="E467" s="57" t="s">
        <v>42</v>
      </c>
      <c r="F467" s="58" t="str">
        <f>IF(D466&lt;&gt;"", VLOOKUP(D466,'Base de Datos'!$A$2:$D1268,3,FALSE()),"")</f>
        <v/>
      </c>
      <c r="G467" s="205"/>
      <c r="H467" s="208"/>
      <c r="I467" s="57" t="s">
        <v>42</v>
      </c>
      <c r="J467" s="58" t="str">
        <f>IF(H466&lt;&gt;"", VLOOKUP(H466,'Base de Datos'!$A$2:$D1268,3,FALSE()),"")</f>
        <v/>
      </c>
      <c r="K467" s="205"/>
      <c r="L467" s="208"/>
      <c r="M467" s="57" t="s">
        <v>42</v>
      </c>
      <c r="N467" s="58" t="str">
        <f>IF(L466&lt;&gt;"", VLOOKUP(L466,'Base de Datos'!$A$2:$D1268,3,FALSE()),"")</f>
        <v/>
      </c>
      <c r="O467" s="43"/>
      <c r="P467" s="1"/>
      <c r="Q467" s="1"/>
      <c r="R467" s="15"/>
      <c r="S467" s="229"/>
      <c r="T467" s="230"/>
      <c r="U467" s="59"/>
      <c r="V467" s="47"/>
      <c r="W467" s="229"/>
      <c r="X467" s="230"/>
      <c r="Y467" s="59"/>
      <c r="Z467" s="47"/>
      <c r="AA467" s="229"/>
      <c r="AB467" s="230"/>
      <c r="AC467" s="59"/>
      <c r="AD467" s="48"/>
      <c r="AE467" s="181"/>
      <c r="AF467" s="181"/>
      <c r="AG467" s="181"/>
      <c r="AH467" s="181"/>
      <c r="AI467" s="181"/>
      <c r="AJ467" s="181"/>
      <c r="AK467" s="181"/>
      <c r="AL467" s="181"/>
      <c r="AM467" s="48"/>
      <c r="AN467" s="53">
        <f>A444</f>
        <v>46308</v>
      </c>
      <c r="AO467" s="54" t="str">
        <f>G445</f>
        <v>Consultorio N° 2</v>
      </c>
      <c r="AP467" s="55">
        <f t="shared" ref="AP467:AQ467" si="324">G478</f>
        <v>0</v>
      </c>
      <c r="AQ467" s="55">
        <f t="shared" si="324"/>
        <v>0</v>
      </c>
      <c r="AR467" s="55">
        <f>Y478</f>
        <v>0</v>
      </c>
      <c r="AS467" s="55">
        <f>W478</f>
        <v>0</v>
      </c>
      <c r="AT467" s="55">
        <f>W479</f>
        <v>0</v>
      </c>
      <c r="AU467" s="55">
        <f>Y479</f>
        <v>0</v>
      </c>
      <c r="AV467" s="55">
        <f>W480</f>
        <v>0</v>
      </c>
      <c r="AW467" s="55">
        <f>Y480</f>
        <v>0</v>
      </c>
      <c r="AX467" s="55">
        <f>Y481</f>
        <v>0</v>
      </c>
      <c r="AY467" s="55">
        <f>J481</f>
        <v>0</v>
      </c>
      <c r="AZ467" s="56"/>
      <c r="BA467" s="56"/>
      <c r="BB467" s="56"/>
      <c r="BC467" s="56"/>
      <c r="BD467" s="56"/>
      <c r="BE467" s="56"/>
      <c r="BF467" s="56"/>
      <c r="BG467" s="56"/>
      <c r="BH467" s="56"/>
      <c r="BI467" s="56"/>
      <c r="BJ467" s="56"/>
      <c r="BK467" s="56"/>
      <c r="BL467" s="56"/>
      <c r="BM467" s="56"/>
      <c r="BN467" s="56"/>
    </row>
    <row r="468" spans="1:66" ht="11.25" customHeight="1">
      <c r="A468" s="220"/>
      <c r="B468" s="38"/>
      <c r="C468" s="205"/>
      <c r="D468" s="208"/>
      <c r="E468" s="57" t="s">
        <v>44</v>
      </c>
      <c r="F468" s="58"/>
      <c r="G468" s="205"/>
      <c r="H468" s="208"/>
      <c r="I468" s="57" t="s">
        <v>44</v>
      </c>
      <c r="J468" s="58" t="str">
        <f>IF(H466&lt;&gt;"", VLOOKUP(H466,'Base de Datos'!$A$2:$D1268,4,FALSE()),"")</f>
        <v/>
      </c>
      <c r="K468" s="205"/>
      <c r="L468" s="208"/>
      <c r="M468" s="57" t="s">
        <v>44</v>
      </c>
      <c r="N468" s="58" t="str">
        <f>IF(L466&lt;&gt;"", VLOOKUP(L466,'Base de Datos'!$A$2:$D1268,4,FALSE()),"")</f>
        <v/>
      </c>
      <c r="O468" s="1"/>
      <c r="P468" s="1"/>
      <c r="Q468" s="1"/>
      <c r="R468" s="15"/>
      <c r="S468" s="229"/>
      <c r="T468" s="230"/>
      <c r="U468" s="59"/>
      <c r="V468" s="47"/>
      <c r="W468" s="229"/>
      <c r="X468" s="230"/>
      <c r="Y468" s="59"/>
      <c r="Z468" s="47"/>
      <c r="AA468" s="229"/>
      <c r="AB468" s="230"/>
      <c r="AC468" s="59"/>
      <c r="AD468" s="48"/>
      <c r="AE468" s="181"/>
      <c r="AF468" s="181"/>
      <c r="AG468" s="181"/>
      <c r="AH468" s="181"/>
      <c r="AI468" s="181"/>
      <c r="AJ468" s="181"/>
      <c r="AK468" s="181"/>
      <c r="AL468" s="181"/>
      <c r="AM468" s="48"/>
      <c r="AN468" s="53">
        <f>A444</f>
        <v>46308</v>
      </c>
      <c r="AO468" s="54" t="str">
        <f>G445</f>
        <v>Consultorio N° 2</v>
      </c>
      <c r="AP468" s="55">
        <f t="shared" ref="AP468:AQ468" si="325">G482</f>
        <v>0</v>
      </c>
      <c r="AQ468" s="55">
        <f t="shared" si="325"/>
        <v>0</v>
      </c>
      <c r="AR468" s="55">
        <f>Y482</f>
        <v>0</v>
      </c>
      <c r="AS468" s="55">
        <f>W482</f>
        <v>0</v>
      </c>
      <c r="AT468" s="55">
        <f>W483</f>
        <v>0</v>
      </c>
      <c r="AU468" s="55">
        <f>Y483</f>
        <v>0</v>
      </c>
      <c r="AV468" s="55">
        <f>W484</f>
        <v>0</v>
      </c>
      <c r="AW468" s="55">
        <f>Y484</f>
        <v>0</v>
      </c>
      <c r="AX468" s="55">
        <f>Y485</f>
        <v>0</v>
      </c>
      <c r="AY468" s="55">
        <f>J485</f>
        <v>0</v>
      </c>
      <c r="AZ468" s="56"/>
      <c r="BA468" s="56"/>
      <c r="BB468" s="56"/>
      <c r="BC468" s="56"/>
      <c r="BD468" s="56"/>
      <c r="BE468" s="56"/>
      <c r="BF468" s="56"/>
      <c r="BG468" s="56"/>
      <c r="BH468" s="56"/>
      <c r="BI468" s="56"/>
      <c r="BJ468" s="56"/>
      <c r="BK468" s="56"/>
      <c r="BL468" s="56"/>
      <c r="BM468" s="56"/>
      <c r="BN468" s="56"/>
    </row>
    <row r="469" spans="1:66" ht="11.25" customHeight="1">
      <c r="A469" s="221"/>
      <c r="B469" s="38"/>
      <c r="C469" s="206"/>
      <c r="D469" s="209"/>
      <c r="E469" s="85" t="s">
        <v>46</v>
      </c>
      <c r="F469" s="86"/>
      <c r="G469" s="206"/>
      <c r="H469" s="209"/>
      <c r="I469" s="85" t="s">
        <v>46</v>
      </c>
      <c r="J469" s="108"/>
      <c r="K469" s="206"/>
      <c r="L469" s="209"/>
      <c r="M469" s="85" t="s">
        <v>46</v>
      </c>
      <c r="N469" s="108"/>
      <c r="O469" s="43"/>
      <c r="P469" s="1"/>
      <c r="Q469" s="1"/>
      <c r="R469" s="15"/>
      <c r="S469" s="227" t="str">
        <f>IF(OR(S466="Empleado",S466="Familiar"),"Nombre del Empleado","N° Factura")</f>
        <v>N° Factura</v>
      </c>
      <c r="T469" s="228"/>
      <c r="U469" s="89"/>
      <c r="V469" s="47"/>
      <c r="W469" s="227" t="str">
        <f>IF(OR(W466="Empleado",W466="Familiar"),"Nombre del Empleado","N° Factura")</f>
        <v>N° Factura</v>
      </c>
      <c r="X469" s="228"/>
      <c r="Y469" s="89"/>
      <c r="Z469" s="47"/>
      <c r="AA469" s="227" t="str">
        <f>IF(OR(AA466="Empleado",AA466="Familiar"),"Nombre del Empleado","N° Factura")</f>
        <v>N° Factura</v>
      </c>
      <c r="AB469" s="228"/>
      <c r="AC469" s="89"/>
      <c r="AD469" s="48"/>
      <c r="AE469" s="181"/>
      <c r="AF469" s="181"/>
      <c r="AG469" s="181"/>
      <c r="AH469" s="181"/>
      <c r="AI469" s="181"/>
      <c r="AJ469" s="181"/>
      <c r="AK469" s="181"/>
      <c r="AL469" s="181"/>
      <c r="AM469" s="48"/>
      <c r="AN469" s="53">
        <f>A444</f>
        <v>46308</v>
      </c>
      <c r="AO469" s="54" t="str">
        <f>K445</f>
        <v>Consultorio N° 3</v>
      </c>
      <c r="AP469" s="55">
        <f t="shared" ref="AP469:AQ469" si="326">K446</f>
        <v>0</v>
      </c>
      <c r="AQ469" s="55">
        <f t="shared" si="326"/>
        <v>0</v>
      </c>
      <c r="AR469" s="55">
        <f>AC446</f>
        <v>0</v>
      </c>
      <c r="AS469" s="55">
        <f>AA446</f>
        <v>0</v>
      </c>
      <c r="AT469" s="55">
        <f>AA447</f>
        <v>0</v>
      </c>
      <c r="AU469" s="55">
        <f>AC447</f>
        <v>0</v>
      </c>
      <c r="AV469" s="55">
        <f>AA448</f>
        <v>0</v>
      </c>
      <c r="AW469" s="55">
        <f>AC448</f>
        <v>0</v>
      </c>
      <c r="AX469" s="55">
        <f>AC449</f>
        <v>0</v>
      </c>
      <c r="AY469" s="55">
        <f>N449</f>
        <v>0</v>
      </c>
      <c r="AZ469" s="56"/>
      <c r="BA469" s="56"/>
      <c r="BB469" s="56"/>
      <c r="BC469" s="56"/>
      <c r="BD469" s="56"/>
      <c r="BE469" s="56"/>
      <c r="BF469" s="56"/>
      <c r="BG469" s="56"/>
      <c r="BH469" s="56"/>
      <c r="BI469" s="56"/>
      <c r="BJ469" s="56"/>
      <c r="BK469" s="56"/>
      <c r="BL469" s="56"/>
      <c r="BM469" s="56"/>
      <c r="BN469" s="56"/>
    </row>
    <row r="470" spans="1:66" ht="11.25" customHeight="1">
      <c r="A470" s="222">
        <f>A466+$Q$13/1440</f>
        <v>0.58333333333333326</v>
      </c>
      <c r="B470" s="38"/>
      <c r="C470" s="204"/>
      <c r="D470" s="207"/>
      <c r="E470" s="40" t="s">
        <v>36</v>
      </c>
      <c r="F470" s="42" t="str">
        <f>IF(D470&lt;&gt;"", VLOOKUP(D470,'Base de Datos'!$A$2:$D1268,2,FALSE()),"")</f>
        <v/>
      </c>
      <c r="G470" s="204"/>
      <c r="H470" s="216"/>
      <c r="I470" s="40" t="s">
        <v>36</v>
      </c>
      <c r="J470" s="42" t="str">
        <f>IF(H470&lt;&gt;"", VLOOKUP(H470,'Base de Datos'!$A$2:$D1268,2,FALSE()),"")</f>
        <v/>
      </c>
      <c r="K470" s="204"/>
      <c r="L470" s="216"/>
      <c r="M470" s="40" t="s">
        <v>36</v>
      </c>
      <c r="N470" s="42" t="str">
        <f>IF(L470&lt;&gt;"", VLOOKUP(L470,'Base de Datos'!$A$2:$D1268,2,FALSE()),"")</f>
        <v/>
      </c>
      <c r="O470" s="43"/>
      <c r="P470" s="151"/>
      <c r="Q470" s="1"/>
      <c r="R470" s="15"/>
      <c r="S470" s="45"/>
      <c r="T470" s="45" t="s">
        <v>37</v>
      </c>
      <c r="U470" s="46"/>
      <c r="V470" s="47"/>
      <c r="W470" s="45"/>
      <c r="X470" s="45" t="s">
        <v>37</v>
      </c>
      <c r="Y470" s="46"/>
      <c r="Z470" s="47"/>
      <c r="AA470" s="45"/>
      <c r="AB470" s="45" t="s">
        <v>37</v>
      </c>
      <c r="AC470" s="46"/>
      <c r="AD470" s="48"/>
      <c r="AE470" s="181"/>
      <c r="AF470" s="181"/>
      <c r="AG470" s="181"/>
      <c r="AH470" s="181"/>
      <c r="AI470" s="181"/>
      <c r="AJ470" s="181"/>
      <c r="AK470" s="181"/>
      <c r="AL470" s="181"/>
      <c r="AM470" s="48"/>
      <c r="AN470" s="53">
        <f>A444</f>
        <v>46308</v>
      </c>
      <c r="AO470" s="54" t="str">
        <f>K445</f>
        <v>Consultorio N° 3</v>
      </c>
      <c r="AP470" s="55">
        <f t="shared" ref="AP470:AQ470" si="327">K450</f>
        <v>0</v>
      </c>
      <c r="AQ470" s="55">
        <f t="shared" si="327"/>
        <v>0</v>
      </c>
      <c r="AR470" s="55">
        <f>AC450</f>
        <v>0</v>
      </c>
      <c r="AS470" s="55">
        <f>AA450</f>
        <v>0</v>
      </c>
      <c r="AT470" s="55">
        <f>AA451</f>
        <v>0</v>
      </c>
      <c r="AU470" s="55">
        <f>AC451</f>
        <v>0</v>
      </c>
      <c r="AV470" s="55">
        <f>AA452</f>
        <v>0</v>
      </c>
      <c r="AW470" s="55">
        <f>AC452</f>
        <v>0</v>
      </c>
      <c r="AX470" s="55">
        <f>AC453</f>
        <v>0</v>
      </c>
      <c r="AY470" s="55">
        <f>N453</f>
        <v>0</v>
      </c>
      <c r="AZ470" s="56"/>
      <c r="BA470" s="56"/>
      <c r="BB470" s="56"/>
      <c r="BC470" s="56"/>
      <c r="BD470" s="56"/>
      <c r="BE470" s="56"/>
      <c r="BF470" s="56"/>
      <c r="BG470" s="56"/>
      <c r="BH470" s="56"/>
      <c r="BI470" s="56"/>
      <c r="BJ470" s="56"/>
      <c r="BK470" s="56"/>
      <c r="BL470" s="56"/>
      <c r="BM470" s="56"/>
      <c r="BN470" s="56"/>
    </row>
    <row r="471" spans="1:66" ht="11.25" customHeight="1">
      <c r="A471" s="220"/>
      <c r="B471" s="38"/>
      <c r="C471" s="205"/>
      <c r="D471" s="208"/>
      <c r="E471" s="57" t="s">
        <v>42</v>
      </c>
      <c r="F471" s="58" t="str">
        <f>IF(D470&lt;&gt;"", VLOOKUP(D470,'Base de Datos'!$A$2:$D1268,3,FALSE()),"")</f>
        <v/>
      </c>
      <c r="G471" s="205"/>
      <c r="H471" s="208"/>
      <c r="I471" s="57" t="s">
        <v>42</v>
      </c>
      <c r="J471" s="58" t="str">
        <f>IF(H470&lt;&gt;"", VLOOKUP(H470,'Base de Datos'!$A$2:$D1268,3,FALSE()),"")</f>
        <v/>
      </c>
      <c r="K471" s="205"/>
      <c r="L471" s="208"/>
      <c r="M471" s="57" t="s">
        <v>42</v>
      </c>
      <c r="N471" s="58" t="str">
        <f>IF(L470&lt;&gt;"", VLOOKUP(L470,'Base de Datos'!$A$2:$D1268,3,FALSE()),"")</f>
        <v/>
      </c>
      <c r="O471" s="43"/>
      <c r="P471" s="151"/>
      <c r="Q471" s="152"/>
      <c r="R471" s="15"/>
      <c r="S471" s="229"/>
      <c r="T471" s="230"/>
      <c r="U471" s="59"/>
      <c r="V471" s="47"/>
      <c r="W471" s="229"/>
      <c r="X471" s="230"/>
      <c r="Y471" s="59"/>
      <c r="Z471" s="47"/>
      <c r="AA471" s="229"/>
      <c r="AB471" s="230"/>
      <c r="AC471" s="59"/>
      <c r="AD471" s="48"/>
      <c r="AE471" s="181"/>
      <c r="AF471" s="181"/>
      <c r="AG471" s="181"/>
      <c r="AH471" s="181"/>
      <c r="AI471" s="181"/>
      <c r="AJ471" s="181"/>
      <c r="AK471" s="181"/>
      <c r="AL471" s="181"/>
      <c r="AM471" s="48"/>
      <c r="AN471" s="53">
        <f>A444</f>
        <v>46308</v>
      </c>
      <c r="AO471" s="54" t="str">
        <f>K445</f>
        <v>Consultorio N° 3</v>
      </c>
      <c r="AP471" s="55">
        <f t="shared" ref="AP471:AQ471" si="328">K454</f>
        <v>0</v>
      </c>
      <c r="AQ471" s="55">
        <f t="shared" si="328"/>
        <v>0</v>
      </c>
      <c r="AR471" s="55">
        <f>AC454</f>
        <v>0</v>
      </c>
      <c r="AS471" s="55">
        <f>AA454</f>
        <v>0</v>
      </c>
      <c r="AT471" s="55">
        <f>AA455</f>
        <v>0</v>
      </c>
      <c r="AU471" s="55">
        <f>AC455</f>
        <v>0</v>
      </c>
      <c r="AV471" s="55">
        <f>AA456</f>
        <v>0</v>
      </c>
      <c r="AW471" s="55">
        <f>AC456</f>
        <v>0</v>
      </c>
      <c r="AX471" s="55">
        <f>AC457</f>
        <v>0</v>
      </c>
      <c r="AY471" s="55">
        <f>N457</f>
        <v>0</v>
      </c>
      <c r="AZ471" s="56"/>
      <c r="BA471" s="56"/>
      <c r="BB471" s="56"/>
      <c r="BC471" s="56"/>
      <c r="BD471" s="56"/>
      <c r="BE471" s="56"/>
      <c r="BF471" s="56"/>
      <c r="BG471" s="56"/>
      <c r="BH471" s="56"/>
      <c r="BI471" s="56"/>
      <c r="BJ471" s="56"/>
      <c r="BK471" s="56"/>
      <c r="BL471" s="56"/>
      <c r="BM471" s="56"/>
      <c r="BN471" s="56"/>
    </row>
    <row r="472" spans="1:66" ht="11.25" customHeight="1">
      <c r="A472" s="220"/>
      <c r="B472" s="38"/>
      <c r="C472" s="205"/>
      <c r="D472" s="208"/>
      <c r="E472" s="57" t="s">
        <v>44</v>
      </c>
      <c r="F472" s="58" t="str">
        <f>IF(D470&lt;&gt;"", VLOOKUP(D470,'Base de Datos'!$A$2:$D1268,4,FALSE()),"")</f>
        <v/>
      </c>
      <c r="G472" s="205"/>
      <c r="H472" s="208"/>
      <c r="I472" s="57" t="s">
        <v>44</v>
      </c>
      <c r="J472" s="58"/>
      <c r="K472" s="205"/>
      <c r="L472" s="208"/>
      <c r="M472" s="57" t="s">
        <v>44</v>
      </c>
      <c r="N472" s="58" t="str">
        <f>IF(L470&lt;&gt;"", VLOOKUP(L470,'Base de Datos'!$A$2:$D1268,4,FALSE()),"")</f>
        <v/>
      </c>
      <c r="O472" s="43"/>
      <c r="P472" s="151"/>
      <c r="Q472" s="152"/>
      <c r="R472" s="15"/>
      <c r="S472" s="229"/>
      <c r="T472" s="230"/>
      <c r="U472" s="59"/>
      <c r="V472" s="47"/>
      <c r="W472" s="229"/>
      <c r="X472" s="230"/>
      <c r="Y472" s="59"/>
      <c r="Z472" s="47"/>
      <c r="AA472" s="229"/>
      <c r="AB472" s="230"/>
      <c r="AC472" s="59"/>
      <c r="AD472" s="48"/>
      <c r="AE472" s="181"/>
      <c r="AF472" s="181"/>
      <c r="AG472" s="181"/>
      <c r="AH472" s="181"/>
      <c r="AI472" s="181"/>
      <c r="AJ472" s="181"/>
      <c r="AK472" s="181"/>
      <c r="AL472" s="181"/>
      <c r="AM472" s="48"/>
      <c r="AN472" s="53">
        <f>A444</f>
        <v>46308</v>
      </c>
      <c r="AO472" s="54" t="str">
        <f>K445</f>
        <v>Consultorio N° 3</v>
      </c>
      <c r="AP472" s="55">
        <f t="shared" ref="AP472:AQ472" si="329">K458</f>
        <v>0</v>
      </c>
      <c r="AQ472" s="55">
        <f t="shared" si="329"/>
        <v>0</v>
      </c>
      <c r="AR472" s="55">
        <f>AC458</f>
        <v>0</v>
      </c>
      <c r="AS472" s="55">
        <f>AA458</f>
        <v>0</v>
      </c>
      <c r="AT472" s="55">
        <f>AA459</f>
        <v>0</v>
      </c>
      <c r="AU472" s="55">
        <f>AC459</f>
        <v>0</v>
      </c>
      <c r="AV472" s="55">
        <f>AA460</f>
        <v>0</v>
      </c>
      <c r="AW472" s="55">
        <f>AC460</f>
        <v>0</v>
      </c>
      <c r="AX472" s="55">
        <f>AC461</f>
        <v>0</v>
      </c>
      <c r="AY472" s="55">
        <f>N461</f>
        <v>0</v>
      </c>
      <c r="AZ472" s="56"/>
      <c r="BA472" s="56"/>
      <c r="BB472" s="56"/>
      <c r="BC472" s="56"/>
      <c r="BD472" s="56"/>
      <c r="BE472" s="56"/>
      <c r="BF472" s="56"/>
      <c r="BG472" s="56"/>
      <c r="BH472" s="56"/>
      <c r="BI472" s="56"/>
      <c r="BJ472" s="56"/>
      <c r="BK472" s="56"/>
      <c r="BL472" s="56"/>
      <c r="BM472" s="56"/>
      <c r="BN472" s="56"/>
    </row>
    <row r="473" spans="1:66" ht="11.25" customHeight="1">
      <c r="A473" s="221"/>
      <c r="B473" s="38"/>
      <c r="C473" s="206"/>
      <c r="D473" s="209"/>
      <c r="E473" s="85" t="s">
        <v>46</v>
      </c>
      <c r="F473" s="86"/>
      <c r="G473" s="206"/>
      <c r="H473" s="209"/>
      <c r="I473" s="85" t="s">
        <v>46</v>
      </c>
      <c r="J473" s="108"/>
      <c r="K473" s="206"/>
      <c r="L473" s="209"/>
      <c r="M473" s="85" t="s">
        <v>46</v>
      </c>
      <c r="N473" s="108"/>
      <c r="O473" s="43"/>
      <c r="P473" s="151"/>
      <c r="Q473" s="1"/>
      <c r="R473" s="15"/>
      <c r="S473" s="227" t="str">
        <f>IF(OR(S470="Empleado",S470="Familiar"),"Nombre del Empleado","N° Factura")</f>
        <v>N° Factura</v>
      </c>
      <c r="T473" s="228"/>
      <c r="U473" s="89"/>
      <c r="V473" s="47"/>
      <c r="W473" s="227" t="str">
        <f>IF(OR(W470="Empleado",W470="Familiar"),"Nombre del Empleado","N° Factura")</f>
        <v>N° Factura</v>
      </c>
      <c r="X473" s="228"/>
      <c r="Y473" s="89"/>
      <c r="Z473" s="47"/>
      <c r="AA473" s="227" t="str">
        <f>IF(OR(AA470="Empleado",AA470="Familiar"),"Nombre del Empleado","N° Factura")</f>
        <v>N° Factura</v>
      </c>
      <c r="AB473" s="228"/>
      <c r="AC473" s="89"/>
      <c r="AD473" s="48"/>
      <c r="AE473" s="181"/>
      <c r="AF473" s="181"/>
      <c r="AG473" s="181"/>
      <c r="AH473" s="181"/>
      <c r="AI473" s="181"/>
      <c r="AJ473" s="181"/>
      <c r="AK473" s="181"/>
      <c r="AL473" s="181"/>
      <c r="AM473" s="48"/>
      <c r="AN473" s="53">
        <f>A444</f>
        <v>46308</v>
      </c>
      <c r="AO473" s="54" t="str">
        <f>K445</f>
        <v>Consultorio N° 3</v>
      </c>
      <c r="AP473" s="55">
        <f t="shared" ref="AP473:AQ473" si="330">K462</f>
        <v>0</v>
      </c>
      <c r="AQ473" s="55">
        <f t="shared" si="330"/>
        <v>0</v>
      </c>
      <c r="AR473" s="55">
        <f>AC462</f>
        <v>0</v>
      </c>
      <c r="AS473" s="55">
        <f>AA462</f>
        <v>0</v>
      </c>
      <c r="AT473" s="55">
        <f>AA463</f>
        <v>0</v>
      </c>
      <c r="AU473" s="55">
        <f>AC463</f>
        <v>0</v>
      </c>
      <c r="AV473" s="55">
        <f>AA464</f>
        <v>0</v>
      </c>
      <c r="AW473" s="55">
        <f>AC464</f>
        <v>0</v>
      </c>
      <c r="AX473" s="55">
        <f>AC465</f>
        <v>0</v>
      </c>
      <c r="AY473" s="55">
        <f>N465</f>
        <v>0</v>
      </c>
      <c r="AZ473" s="56"/>
      <c r="BA473" s="56"/>
      <c r="BB473" s="56"/>
      <c r="BC473" s="56"/>
      <c r="BD473" s="56"/>
      <c r="BE473" s="56"/>
      <c r="BF473" s="56"/>
      <c r="BG473" s="56"/>
      <c r="BH473" s="56"/>
      <c r="BI473" s="56"/>
      <c r="BJ473" s="56"/>
      <c r="BK473" s="56"/>
      <c r="BL473" s="56"/>
      <c r="BM473" s="56"/>
      <c r="BN473" s="56"/>
    </row>
    <row r="474" spans="1:66" ht="11.25" customHeight="1">
      <c r="A474" s="222">
        <f>A470+$Q$13/1440</f>
        <v>0.62499999999999989</v>
      </c>
      <c r="B474" s="38"/>
      <c r="C474" s="204"/>
      <c r="D474" s="207"/>
      <c r="E474" s="40" t="s">
        <v>36</v>
      </c>
      <c r="F474" s="42" t="str">
        <f>IF(D474&lt;&gt;"", VLOOKUP(D474,'Base de Datos'!$A$2:$D1268,2,FALSE()),"")</f>
        <v/>
      </c>
      <c r="G474" s="204"/>
      <c r="H474" s="216"/>
      <c r="I474" s="40" t="s">
        <v>36</v>
      </c>
      <c r="J474" s="42" t="str">
        <f>IF(H474&lt;&gt;"", VLOOKUP(H474,'Base de Datos'!$A$2:$D1268,2,FALSE()),"")</f>
        <v/>
      </c>
      <c r="K474" s="204"/>
      <c r="L474" s="216"/>
      <c r="M474" s="40" t="s">
        <v>36</v>
      </c>
      <c r="N474" s="42" t="str">
        <f>IF(L474&lt;&gt;"", VLOOKUP(L474,'Base de Datos'!$A$2:$D1268,2,FALSE()),"")</f>
        <v/>
      </c>
      <c r="O474" s="43"/>
      <c r="P474" s="153"/>
      <c r="Q474" s="154"/>
      <c r="R474" s="15"/>
      <c r="S474" s="45"/>
      <c r="T474" s="45" t="s">
        <v>37</v>
      </c>
      <c r="U474" s="46"/>
      <c r="V474" s="47"/>
      <c r="W474" s="45"/>
      <c r="X474" s="45" t="s">
        <v>37</v>
      </c>
      <c r="Y474" s="46"/>
      <c r="Z474" s="47"/>
      <c r="AA474" s="45"/>
      <c r="AB474" s="45" t="s">
        <v>37</v>
      </c>
      <c r="AC474" s="46"/>
      <c r="AD474" s="48"/>
      <c r="AE474" s="181"/>
      <c r="AF474" s="181"/>
      <c r="AG474" s="181"/>
      <c r="AH474" s="181"/>
      <c r="AI474" s="181"/>
      <c r="AJ474" s="181"/>
      <c r="AK474" s="181"/>
      <c r="AL474" s="181"/>
      <c r="AM474" s="48"/>
      <c r="AN474" s="53">
        <f>A444</f>
        <v>46308</v>
      </c>
      <c r="AO474" s="54" t="str">
        <f>K445</f>
        <v>Consultorio N° 3</v>
      </c>
      <c r="AP474" s="55">
        <f t="shared" ref="AP474:AQ474" si="331">K466</f>
        <v>0</v>
      </c>
      <c r="AQ474" s="55">
        <f t="shared" si="331"/>
        <v>0</v>
      </c>
      <c r="AR474" s="55">
        <f>AC466</f>
        <v>0</v>
      </c>
      <c r="AS474" s="55">
        <f>AA466</f>
        <v>0</v>
      </c>
      <c r="AT474" s="55">
        <f>AA467</f>
        <v>0</v>
      </c>
      <c r="AU474" s="55">
        <f>AC467</f>
        <v>0</v>
      </c>
      <c r="AV474" s="55">
        <f>AA468</f>
        <v>0</v>
      </c>
      <c r="AW474" s="55">
        <f>AC468</f>
        <v>0</v>
      </c>
      <c r="AX474" s="55">
        <f>AC469</f>
        <v>0</v>
      </c>
      <c r="AY474" s="55">
        <f>N469</f>
        <v>0</v>
      </c>
      <c r="AZ474" s="56"/>
      <c r="BA474" s="56"/>
      <c r="BB474" s="56"/>
      <c r="BC474" s="56"/>
      <c r="BD474" s="56"/>
      <c r="BE474" s="56"/>
      <c r="BF474" s="56"/>
      <c r="BG474" s="56"/>
      <c r="BH474" s="56"/>
      <c r="BI474" s="56"/>
      <c r="BJ474" s="56"/>
      <c r="BK474" s="56"/>
      <c r="BL474" s="56"/>
      <c r="BM474" s="56"/>
      <c r="BN474" s="56"/>
    </row>
    <row r="475" spans="1:66" ht="11.25" customHeight="1">
      <c r="A475" s="220"/>
      <c r="B475" s="38"/>
      <c r="C475" s="205"/>
      <c r="D475" s="208"/>
      <c r="E475" s="57" t="s">
        <v>42</v>
      </c>
      <c r="F475" s="58" t="str">
        <f>IF(D474&lt;&gt;"", VLOOKUP(D474,'Base de Datos'!$A$2:$D1268,3,FALSE()),"")</f>
        <v/>
      </c>
      <c r="G475" s="205"/>
      <c r="H475" s="208"/>
      <c r="I475" s="57" t="s">
        <v>42</v>
      </c>
      <c r="J475" s="58" t="str">
        <f>IF(H474&lt;&gt;"", VLOOKUP(H474,'Base de Datos'!$A$2:$D1268,3,FALSE()),"")</f>
        <v/>
      </c>
      <c r="K475" s="205"/>
      <c r="L475" s="208"/>
      <c r="M475" s="57" t="s">
        <v>42</v>
      </c>
      <c r="N475" s="58" t="str">
        <f>IF(L474&lt;&gt;"", VLOOKUP(L474,'Base de Datos'!$A$2:$D1268,3,FALSE()),"")</f>
        <v/>
      </c>
      <c r="O475" s="43"/>
      <c r="P475" s="153"/>
      <c r="Q475" s="154"/>
      <c r="R475" s="15"/>
      <c r="S475" s="229"/>
      <c r="T475" s="230"/>
      <c r="U475" s="59"/>
      <c r="V475" s="47"/>
      <c r="W475" s="229"/>
      <c r="X475" s="230"/>
      <c r="Y475" s="59"/>
      <c r="Z475" s="47"/>
      <c r="AA475" s="229"/>
      <c r="AB475" s="230"/>
      <c r="AC475" s="59"/>
      <c r="AD475" s="48"/>
      <c r="AE475" s="181"/>
      <c r="AF475" s="181"/>
      <c r="AG475" s="181"/>
      <c r="AH475" s="181"/>
      <c r="AI475" s="181"/>
      <c r="AJ475" s="181"/>
      <c r="AK475" s="181"/>
      <c r="AL475" s="181"/>
      <c r="AM475" s="48"/>
      <c r="AN475" s="53">
        <f>A444</f>
        <v>46308</v>
      </c>
      <c r="AO475" s="54" t="str">
        <f>K445</f>
        <v>Consultorio N° 3</v>
      </c>
      <c r="AP475" s="55">
        <f t="shared" ref="AP475:AQ475" si="332">K470</f>
        <v>0</v>
      </c>
      <c r="AQ475" s="55">
        <f t="shared" si="332"/>
        <v>0</v>
      </c>
      <c r="AR475" s="55">
        <f>AC470</f>
        <v>0</v>
      </c>
      <c r="AS475" s="55">
        <f>AA470</f>
        <v>0</v>
      </c>
      <c r="AT475" s="55">
        <f>AA471</f>
        <v>0</v>
      </c>
      <c r="AU475" s="55">
        <f>AC471</f>
        <v>0</v>
      </c>
      <c r="AV475" s="55">
        <f>AA472</f>
        <v>0</v>
      </c>
      <c r="AW475" s="55">
        <f>AC472</f>
        <v>0</v>
      </c>
      <c r="AX475" s="55">
        <f>AC473</f>
        <v>0</v>
      </c>
      <c r="AY475" s="55">
        <f>N473</f>
        <v>0</v>
      </c>
      <c r="AZ475" s="56"/>
      <c r="BA475" s="56"/>
      <c r="BB475" s="56"/>
      <c r="BC475" s="56"/>
      <c r="BD475" s="56"/>
      <c r="BE475" s="56"/>
      <c r="BF475" s="56"/>
      <c r="BG475" s="56"/>
      <c r="BH475" s="56"/>
      <c r="BI475" s="56"/>
      <c r="BJ475" s="56"/>
      <c r="BK475" s="56"/>
      <c r="BL475" s="56"/>
      <c r="BM475" s="56"/>
      <c r="BN475" s="56"/>
    </row>
    <row r="476" spans="1:66" ht="11.25" customHeight="1">
      <c r="A476" s="220"/>
      <c r="B476" s="38"/>
      <c r="C476" s="205"/>
      <c r="D476" s="208"/>
      <c r="E476" s="57" t="s">
        <v>44</v>
      </c>
      <c r="F476" s="58" t="str">
        <f>IF(D474&lt;&gt;"", VLOOKUP(D474,'Base de Datos'!$A$2:$D1268,4,FALSE()),"")</f>
        <v/>
      </c>
      <c r="G476" s="205"/>
      <c r="H476" s="208"/>
      <c r="I476" s="57" t="s">
        <v>44</v>
      </c>
      <c r="J476" s="58" t="str">
        <f>IF(H474&lt;&gt;"", VLOOKUP(H474,'Base de Datos'!$A$2:$D1268,4,FALSE()),"")</f>
        <v/>
      </c>
      <c r="K476" s="205"/>
      <c r="L476" s="208"/>
      <c r="M476" s="57" t="s">
        <v>44</v>
      </c>
      <c r="N476" s="58" t="str">
        <f>IF(L474&lt;&gt;"", VLOOKUP(L474,'Base de Datos'!$A$2:$D1268,4,FALSE()),"")</f>
        <v/>
      </c>
      <c r="O476" s="43"/>
      <c r="P476" s="153"/>
      <c r="Q476" s="154"/>
      <c r="R476" s="15"/>
      <c r="S476" s="229"/>
      <c r="T476" s="230"/>
      <c r="U476" s="59"/>
      <c r="V476" s="47"/>
      <c r="W476" s="229"/>
      <c r="X476" s="230"/>
      <c r="Y476" s="59"/>
      <c r="Z476" s="47"/>
      <c r="AA476" s="229"/>
      <c r="AB476" s="230"/>
      <c r="AC476" s="59"/>
      <c r="AD476" s="48"/>
      <c r="AE476" s="181"/>
      <c r="AF476" s="181"/>
      <c r="AG476" s="181"/>
      <c r="AH476" s="181"/>
      <c r="AI476" s="181"/>
      <c r="AJ476" s="181"/>
      <c r="AK476" s="181"/>
      <c r="AL476" s="181"/>
      <c r="AM476" s="48"/>
      <c r="AN476" s="53">
        <f>A444</f>
        <v>46308</v>
      </c>
      <c r="AO476" s="54" t="str">
        <f>K445</f>
        <v>Consultorio N° 3</v>
      </c>
      <c r="AP476" s="55">
        <f t="shared" ref="AP476:AQ476" si="333">K474</f>
        <v>0</v>
      </c>
      <c r="AQ476" s="55">
        <f t="shared" si="333"/>
        <v>0</v>
      </c>
      <c r="AR476" s="55">
        <f>AC474</f>
        <v>0</v>
      </c>
      <c r="AS476" s="55">
        <f>AA474</f>
        <v>0</v>
      </c>
      <c r="AT476" s="55">
        <f>AA475</f>
        <v>0</v>
      </c>
      <c r="AU476" s="55">
        <f>AC475</f>
        <v>0</v>
      </c>
      <c r="AV476" s="55">
        <f>AA476</f>
        <v>0</v>
      </c>
      <c r="AW476" s="55">
        <f>AC476</f>
        <v>0</v>
      </c>
      <c r="AX476" s="55">
        <f>AC477</f>
        <v>0</v>
      </c>
      <c r="AY476" s="55">
        <f>N477</f>
        <v>0</v>
      </c>
      <c r="AZ476" s="56"/>
      <c r="BA476" s="56"/>
      <c r="BB476" s="56"/>
      <c r="BC476" s="56"/>
      <c r="BD476" s="56"/>
      <c r="BE476" s="56"/>
      <c r="BF476" s="56"/>
      <c r="BG476" s="56"/>
      <c r="BH476" s="56"/>
      <c r="BI476" s="56"/>
      <c r="BJ476" s="56"/>
      <c r="BK476" s="56"/>
      <c r="BL476" s="56"/>
      <c r="BM476" s="56"/>
      <c r="BN476" s="56"/>
    </row>
    <row r="477" spans="1:66" ht="11.25" customHeight="1">
      <c r="A477" s="221"/>
      <c r="B477" s="38"/>
      <c r="C477" s="206"/>
      <c r="D477" s="209"/>
      <c r="E477" s="85" t="s">
        <v>46</v>
      </c>
      <c r="F477" s="86"/>
      <c r="G477" s="206"/>
      <c r="H477" s="209"/>
      <c r="I477" s="85" t="s">
        <v>46</v>
      </c>
      <c r="J477" s="108"/>
      <c r="K477" s="206"/>
      <c r="L477" s="209"/>
      <c r="M477" s="85" t="s">
        <v>46</v>
      </c>
      <c r="N477" s="108"/>
      <c r="O477" s="43"/>
      <c r="P477" s="153"/>
      <c r="Q477" s="154"/>
      <c r="R477" s="15"/>
      <c r="S477" s="227" t="str">
        <f>IF(OR(S474="Empleado",S474="Familiar"),"Nombre del Empleado","N° Factura")</f>
        <v>N° Factura</v>
      </c>
      <c r="T477" s="228"/>
      <c r="U477" s="89"/>
      <c r="V477" s="47"/>
      <c r="W477" s="227" t="str">
        <f>IF(OR(W474="Empleado",W474="Familiar"),"Nombre del Empleado","N° Factura")</f>
        <v>N° Factura</v>
      </c>
      <c r="X477" s="228"/>
      <c r="Y477" s="89"/>
      <c r="Z477" s="47"/>
      <c r="AA477" s="227" t="str">
        <f>IF(OR(AA474="Empleado",AA474="Familiar"),"Nombre del Empleado","N° Factura")</f>
        <v>N° Factura</v>
      </c>
      <c r="AB477" s="228"/>
      <c r="AC477" s="89"/>
      <c r="AD477" s="48"/>
      <c r="AE477" s="181"/>
      <c r="AF477" s="181"/>
      <c r="AG477" s="181"/>
      <c r="AH477" s="181"/>
      <c r="AI477" s="181"/>
      <c r="AJ477" s="181"/>
      <c r="AK477" s="181"/>
      <c r="AL477" s="181"/>
      <c r="AM477" s="48"/>
      <c r="AN477" s="53">
        <f>A444</f>
        <v>46308</v>
      </c>
      <c r="AO477" s="54" t="str">
        <f>K445</f>
        <v>Consultorio N° 3</v>
      </c>
      <c r="AP477" s="55">
        <f t="shared" ref="AP477:AQ477" si="334">K478</f>
        <v>0</v>
      </c>
      <c r="AQ477" s="55">
        <f t="shared" si="334"/>
        <v>0</v>
      </c>
      <c r="AR477" s="55">
        <f>AC478</f>
        <v>0</v>
      </c>
      <c r="AS477" s="55">
        <f>AA478</f>
        <v>0</v>
      </c>
      <c r="AT477" s="55">
        <f>AA479</f>
        <v>0</v>
      </c>
      <c r="AU477" s="55">
        <f>AC479</f>
        <v>0</v>
      </c>
      <c r="AV477" s="55">
        <f>AA480</f>
        <v>0</v>
      </c>
      <c r="AW477" s="55">
        <f>AC480</f>
        <v>0</v>
      </c>
      <c r="AX477" s="55">
        <f>AC481</f>
        <v>0</v>
      </c>
      <c r="AY477" s="55">
        <f>N481</f>
        <v>0</v>
      </c>
      <c r="AZ477" s="56"/>
      <c r="BA477" s="56"/>
      <c r="BB477" s="56"/>
      <c r="BC477" s="56"/>
      <c r="BD477" s="56"/>
      <c r="BE477" s="56"/>
      <c r="BF477" s="56"/>
      <c r="BG477" s="56"/>
      <c r="BH477" s="56"/>
      <c r="BI477" s="56"/>
      <c r="BJ477" s="56"/>
      <c r="BK477" s="56"/>
      <c r="BL477" s="56"/>
      <c r="BM477" s="56"/>
      <c r="BN477" s="56"/>
    </row>
    <row r="478" spans="1:66" ht="11.25" customHeight="1">
      <c r="A478" s="222">
        <f>A474+$Q$13/1440</f>
        <v>0.66666666666666652</v>
      </c>
      <c r="B478" s="38"/>
      <c r="C478" s="204"/>
      <c r="D478" s="207"/>
      <c r="E478" s="40" t="s">
        <v>36</v>
      </c>
      <c r="F478" s="42" t="str">
        <f>IF(D478&lt;&gt;"", VLOOKUP(D478,'Base de Datos'!$A$2:$D1268,2,FALSE()),"")</f>
        <v/>
      </c>
      <c r="G478" s="204"/>
      <c r="H478" s="216"/>
      <c r="I478" s="40" t="s">
        <v>36</v>
      </c>
      <c r="J478" s="42" t="str">
        <f>IF(H478&lt;&gt;"", VLOOKUP(H478,'Base de Datos'!$A$2:$D1268,2,FALSE()),"")</f>
        <v/>
      </c>
      <c r="K478" s="204"/>
      <c r="L478" s="216"/>
      <c r="M478" s="40" t="s">
        <v>36</v>
      </c>
      <c r="N478" s="42" t="str">
        <f>IF(L478&lt;&gt;"", VLOOKUP(L478,'Base de Datos'!$A$2:$D1268,2,FALSE()),"")</f>
        <v/>
      </c>
      <c r="O478" s="43"/>
      <c r="P478" s="3"/>
      <c r="Q478" s="3"/>
      <c r="R478" s="15"/>
      <c r="S478" s="45"/>
      <c r="T478" s="45" t="s">
        <v>37</v>
      </c>
      <c r="U478" s="46"/>
      <c r="V478" s="47"/>
      <c r="W478" s="45"/>
      <c r="X478" s="45" t="s">
        <v>37</v>
      </c>
      <c r="Y478" s="46"/>
      <c r="Z478" s="47"/>
      <c r="AA478" s="45"/>
      <c r="AB478" s="45" t="s">
        <v>37</v>
      </c>
      <c r="AC478" s="46"/>
      <c r="AD478" s="48"/>
      <c r="AE478" s="181"/>
      <c r="AF478" s="181"/>
      <c r="AG478" s="181"/>
      <c r="AH478" s="181"/>
      <c r="AI478" s="181"/>
      <c r="AJ478" s="181"/>
      <c r="AK478" s="181"/>
      <c r="AL478" s="181"/>
      <c r="AM478" s="48"/>
      <c r="AN478" s="53">
        <f>A444</f>
        <v>46308</v>
      </c>
      <c r="AO478" s="54" t="str">
        <f>K445</f>
        <v>Consultorio N° 3</v>
      </c>
      <c r="AP478" s="55">
        <f t="shared" ref="AP478:AQ478" si="335">K482</f>
        <v>0</v>
      </c>
      <c r="AQ478" s="55">
        <f t="shared" si="335"/>
        <v>0</v>
      </c>
      <c r="AR478" s="55">
        <f>AC482</f>
        <v>0</v>
      </c>
      <c r="AS478" s="55">
        <f>AA482</f>
        <v>0</v>
      </c>
      <c r="AT478" s="55">
        <f>AA483</f>
        <v>0</v>
      </c>
      <c r="AU478" s="55">
        <f>AC483</f>
        <v>0</v>
      </c>
      <c r="AV478" s="55">
        <f>AA484</f>
        <v>0</v>
      </c>
      <c r="AW478" s="55">
        <f>AC484</f>
        <v>0</v>
      </c>
      <c r="AX478" s="55">
        <f>AC485</f>
        <v>0</v>
      </c>
      <c r="AY478" s="55">
        <f>N485</f>
        <v>0</v>
      </c>
      <c r="AZ478" s="56"/>
      <c r="BA478" s="56"/>
      <c r="BB478" s="56"/>
      <c r="BC478" s="56"/>
      <c r="BD478" s="56"/>
      <c r="BE478" s="56"/>
      <c r="BF478" s="56"/>
      <c r="BG478" s="56"/>
      <c r="BH478" s="56"/>
      <c r="BI478" s="56"/>
      <c r="BJ478" s="56"/>
      <c r="BK478" s="56"/>
      <c r="BL478" s="56"/>
      <c r="BM478" s="56"/>
      <c r="BN478" s="56"/>
    </row>
    <row r="479" spans="1:66" ht="11.25" customHeight="1">
      <c r="A479" s="220"/>
      <c r="B479" s="38"/>
      <c r="C479" s="205"/>
      <c r="D479" s="208"/>
      <c r="E479" s="57" t="s">
        <v>42</v>
      </c>
      <c r="F479" s="58" t="str">
        <f>IF(D478&lt;&gt;"", VLOOKUP(D478,'Base de Datos'!$A$2:$D1268,3,FALSE()),"")</f>
        <v/>
      </c>
      <c r="G479" s="205"/>
      <c r="H479" s="208"/>
      <c r="I479" s="57" t="s">
        <v>42</v>
      </c>
      <c r="J479" s="58" t="str">
        <f>IF(H478&lt;&gt;"", VLOOKUP(H478,'Base de Datos'!$A$2:$D1268,3,FALSE()),"")</f>
        <v/>
      </c>
      <c r="K479" s="205"/>
      <c r="L479" s="208"/>
      <c r="M479" s="57" t="s">
        <v>42</v>
      </c>
      <c r="N479" s="58" t="str">
        <f>IF(L478&lt;&gt;"", VLOOKUP(L478,'Base de Datos'!$A$2:$D1268,3,FALSE()),"")</f>
        <v/>
      </c>
      <c r="O479" s="43"/>
      <c r="P479" s="3"/>
      <c r="Q479" s="3"/>
      <c r="R479" s="15"/>
      <c r="S479" s="229"/>
      <c r="T479" s="230"/>
      <c r="U479" s="59"/>
      <c r="V479" s="47"/>
      <c r="W479" s="229"/>
      <c r="X479" s="230"/>
      <c r="Y479" s="59"/>
      <c r="Z479" s="47"/>
      <c r="AA479" s="229"/>
      <c r="AB479" s="230"/>
      <c r="AC479" s="59"/>
      <c r="AD479" s="48"/>
      <c r="AE479" s="235">
        <f>A444</f>
        <v>46308</v>
      </c>
      <c r="AF479" s="236"/>
      <c r="AG479" s="236"/>
      <c r="AH479" s="236"/>
      <c r="AI479" s="236"/>
      <c r="AJ479" s="236"/>
      <c r="AK479" s="236"/>
      <c r="AL479" s="237"/>
      <c r="AM479" s="48"/>
      <c r="AN479" s="155">
        <f>A444</f>
        <v>46308</v>
      </c>
      <c r="AO479" s="156" t="str">
        <f>K445</f>
        <v>Consultorio N° 3</v>
      </c>
      <c r="AP479" s="156">
        <f t="shared" ref="AP479:AQ479" si="336">K486</f>
        <v>0</v>
      </c>
      <c r="AQ479" s="156">
        <f t="shared" si="336"/>
        <v>0</v>
      </c>
      <c r="AR479" s="156">
        <f>AC486</f>
        <v>0</v>
      </c>
      <c r="AS479" s="156">
        <f>AA486</f>
        <v>0</v>
      </c>
      <c r="AT479" s="156">
        <f>AA487</f>
        <v>0</v>
      </c>
      <c r="AU479" s="156">
        <f>AC487</f>
        <v>0</v>
      </c>
      <c r="AV479" s="156">
        <f>AA488</f>
        <v>0</v>
      </c>
      <c r="AW479" s="156">
        <f>AC488</f>
        <v>0</v>
      </c>
      <c r="AX479" s="156">
        <f>AC489</f>
        <v>0</v>
      </c>
      <c r="AY479" s="156">
        <f>N489</f>
        <v>0</v>
      </c>
      <c r="AZ479" s="48"/>
      <c r="BA479" s="48"/>
      <c r="BB479" s="48"/>
      <c r="BC479" s="48"/>
      <c r="BD479" s="48"/>
      <c r="BE479" s="48"/>
      <c r="BF479" s="48"/>
      <c r="BG479" s="48"/>
      <c r="BH479" s="48"/>
      <c r="BI479" s="48"/>
      <c r="BJ479" s="48"/>
      <c r="BK479" s="48"/>
      <c r="BL479" s="48"/>
      <c r="BM479" s="48"/>
      <c r="BN479" s="48"/>
    </row>
    <row r="480" spans="1:66" ht="11.25" customHeight="1">
      <c r="A480" s="220"/>
      <c r="B480" s="38"/>
      <c r="C480" s="205"/>
      <c r="D480" s="208"/>
      <c r="E480" s="57" t="s">
        <v>44</v>
      </c>
      <c r="F480" s="58" t="str">
        <f>IF(D478&lt;&gt;"", VLOOKUP(D478,'Base de Datos'!$A$2:$D1268,4,FALSE()),"")</f>
        <v/>
      </c>
      <c r="G480" s="205"/>
      <c r="H480" s="208"/>
      <c r="I480" s="57" t="s">
        <v>44</v>
      </c>
      <c r="J480" s="58" t="str">
        <f>IF(H478&lt;&gt;"", VLOOKUP(H478,'Base de Datos'!$A$2:$D1268,4,FALSE()),"")</f>
        <v/>
      </c>
      <c r="K480" s="205"/>
      <c r="L480" s="208"/>
      <c r="M480" s="57" t="s">
        <v>44</v>
      </c>
      <c r="N480" s="58" t="str">
        <f>IF(L478&lt;&gt;"", VLOOKUP(L478,'Base de Datos'!$A$2:$D1268,4,FALSE()),"")</f>
        <v/>
      </c>
      <c r="O480" s="43"/>
      <c r="P480" s="3"/>
      <c r="Q480" s="3"/>
      <c r="R480" s="15"/>
      <c r="S480" s="229"/>
      <c r="T480" s="230"/>
      <c r="U480" s="59"/>
      <c r="V480" s="47"/>
      <c r="W480" s="229"/>
      <c r="X480" s="230"/>
      <c r="Y480" s="59"/>
      <c r="Z480" s="47"/>
      <c r="AA480" s="229"/>
      <c r="AB480" s="230"/>
      <c r="AC480" s="59"/>
      <c r="AD480" s="48"/>
      <c r="AE480" s="238" t="s">
        <v>20</v>
      </c>
      <c r="AF480" s="239"/>
      <c r="AG480" s="157" t="s">
        <v>21</v>
      </c>
      <c r="AH480" s="158" t="s">
        <v>22</v>
      </c>
      <c r="AI480" s="159" t="s">
        <v>23</v>
      </c>
      <c r="AJ480" s="159" t="s">
        <v>24</v>
      </c>
      <c r="AK480" s="159" t="s">
        <v>25</v>
      </c>
      <c r="AL480" s="160" t="s">
        <v>26</v>
      </c>
      <c r="AM480" s="48"/>
      <c r="AN480" s="155">
        <f>A444</f>
        <v>46308</v>
      </c>
      <c r="AO480" s="156" t="str">
        <f>K445</f>
        <v>Consultorio N° 3</v>
      </c>
      <c r="AP480" s="156">
        <f t="shared" ref="AP480:AQ480" si="337">K490</f>
        <v>0</v>
      </c>
      <c r="AQ480" s="156">
        <f t="shared" si="337"/>
        <v>0</v>
      </c>
      <c r="AR480" s="156">
        <f>AC490</f>
        <v>0</v>
      </c>
      <c r="AS480" s="156">
        <f>AA490</f>
        <v>0</v>
      </c>
      <c r="AT480" s="156">
        <f>AA491</f>
        <v>0</v>
      </c>
      <c r="AU480" s="156">
        <f>AC491</f>
        <v>0</v>
      </c>
      <c r="AV480" s="156">
        <f>AA492</f>
        <v>0</v>
      </c>
      <c r="AW480" s="156">
        <f>AC492</f>
        <v>0</v>
      </c>
      <c r="AX480" s="156">
        <f>AC493</f>
        <v>0</v>
      </c>
      <c r="AY480" s="156">
        <f>N493</f>
        <v>0</v>
      </c>
      <c r="AZ480" s="48"/>
      <c r="BA480" s="48"/>
      <c r="BB480" s="48"/>
      <c r="BC480" s="48"/>
      <c r="BD480" s="48"/>
      <c r="BE480" s="48"/>
      <c r="BF480" s="48"/>
      <c r="BG480" s="48"/>
      <c r="BH480" s="48"/>
      <c r="BI480" s="48"/>
      <c r="BJ480" s="48"/>
      <c r="BK480" s="48"/>
      <c r="BL480" s="48"/>
      <c r="BM480" s="48"/>
      <c r="BN480" s="48"/>
    </row>
    <row r="481" spans="1:66" ht="11.25" customHeight="1">
      <c r="A481" s="221"/>
      <c r="B481" s="38"/>
      <c r="C481" s="206"/>
      <c r="D481" s="209"/>
      <c r="E481" s="85" t="s">
        <v>46</v>
      </c>
      <c r="F481" s="86"/>
      <c r="G481" s="206"/>
      <c r="H481" s="209"/>
      <c r="I481" s="85" t="s">
        <v>46</v>
      </c>
      <c r="J481" s="108"/>
      <c r="K481" s="206"/>
      <c r="L481" s="209"/>
      <c r="M481" s="85" t="s">
        <v>46</v>
      </c>
      <c r="N481" s="108"/>
      <c r="O481" s="43"/>
      <c r="P481" s="3"/>
      <c r="Q481" s="3"/>
      <c r="R481" s="15"/>
      <c r="S481" s="227" t="str">
        <f>IF(OR(S478="Empleado",S478="Familiar"),"Nombre del Empleado","N° Factura")</f>
        <v>N° Factura</v>
      </c>
      <c r="T481" s="228"/>
      <c r="U481" s="89"/>
      <c r="V481" s="47"/>
      <c r="W481" s="227" t="str">
        <f>IF(OR(W478="Empleado",W478="Familiar"),"Nombre del Empleado","N° Factura")</f>
        <v>N° Factura</v>
      </c>
      <c r="X481" s="228"/>
      <c r="Y481" s="89"/>
      <c r="Z481" s="47"/>
      <c r="AA481" s="227" t="str">
        <f>IF(OR(AA478="Empleado",AA478="Familiar"),"Nombre del Empleado","N° Factura")</f>
        <v>N° Factura</v>
      </c>
      <c r="AB481" s="228"/>
      <c r="AC481" s="89"/>
      <c r="AD481" s="48"/>
      <c r="AE481" s="240" t="s">
        <v>38</v>
      </c>
      <c r="AF481" s="230"/>
      <c r="AG481" s="161">
        <f t="array" aca="1" ref="AG481" ca="1">COUNTIFS(AP446:AP486, "💲", AY446:AY486, INDIRECT("AE" &amp; ROW())) + COUNTIFS(AP446:AP486, "📦", AY446:AY486, INDIRECT("AE" &amp; ROW())) + COUNTIFS(AP446:AP486, "✅", AY446:AY486, INDIRECT("AE" &amp; ROW()))</f>
        <v>0</v>
      </c>
      <c r="AH481" s="162">
        <f t="array" aca="1" ref="AH481" ca="1">COUNTIFS(AP446:AP486, "💲", AY446:AY486, INDIRECT("AE" &amp; ROW())) + COUNTIFS(AP446:AP486, "📦", AY446:AY486, INDIRECT("AE" &amp; ROW()))</f>
        <v>0</v>
      </c>
      <c r="AI481" s="139">
        <f t="array" aca="1" ref="AI481" ca="1">SUMIFS(AR446:AR486, AY446:AY486, INDIRECT("AE" &amp; ROW()), AP446:AP486, "💲") + SUMIFS(AR446:AR486, AY446:AY486, INDIRECT("AE" &amp; ROW()), AP446:AP486, "📦")</f>
        <v>0</v>
      </c>
      <c r="AJ481" s="139">
        <f t="array" aca="1" ref="AJ481" ca="1">(
    SUMIFS(AR446:AR486, AY446:AY486, INDIRECT("AE" &amp; ROW()), AP446:AP486, "💲") +
    SUMIFS(AR446:AR486, AY446:AY486, INDIRECT("AE" &amp; ROW()), AP446:AP486, "📦")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
        SUMIFS(AR446:AR486, AY446:AY486, INDIRECT("AE" &amp; ROW()), AP446:AP486, "💲", AS446:AS486, "Familiar") +
        SUMIFS(AR446:AR486, AY446:AY486, INDIRECT("AE" &amp; ROW()), AP446:AP486, "📦", AS446:AS486, "Familiar")
    ) / 2
)  -
(
    (
        SUMIFS(AR446:AR486, AY446:AY486, INDIRECT("AE" &amp; ROW()), AP446:AP486, "💲", AS446:AS486, "Exonerado ADH") +
        SUMIFS(AR446:AR486, AY446:AY486, INDIRECT("AE" &amp; ROW()), AP446:AP486, "📦", AS446:AS486, "Exonerado ADH")
    ) / 2
)  -
(
    (
        SUMIFS(AR446:AR486, AY446:AY486, INDIRECT("AE" &amp; ROW()), AP446:AP486, "💲", AS446:AS486, "Exonerado Doctor") +
        SUMIFS(AR446:AR486, AY446:AY486, INDIRECT("AE" &amp; ROW()), AP446:AP486, "📦", AS446:AS486, "Exonerado Doctor")
    ) / 2
)</f>
        <v>0</v>
      </c>
      <c r="AK481" s="139">
        <f t="array" aca="1" ref="AK481" ca="1">(
    SUMIFS(AR446:AR486, AY446:AY486, INDIRECT("AE" &amp; ROW()), AP446:AP486, "💲") +
    SUMIFS(AR446:AR486, AY446:AY486, INDIRECT("AE" &amp; ROW()), AP446:AP486, "📦")
) -
(
    SUMIFS(AR446:AR486, AY446:AY486, INDIRECT("AE" &amp; ROW()), AP446:AP486, "💲", AS446:AS486, "Familiar") +
    SUMIFS(AR446:AR486, AY446:AY486, INDIRECT("AE" &amp; ROW()), AP446:AP486, "📦", AS446:AS486, "Familiar")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SUMIFS(AR446:AR486, AY446:AY486, INDIRECT("AE" &amp; ROW()), AP446:AP486, "💲", AS446:AS486, "Exonerado ADH") +
    SUMIFS(AR446:AR486, AY446:AY486, INDIRECT("AE" &amp; ROW()), AP446:AP486, "📦", AS446:AS486, "Exonerado ADH")
) -
(
    (
        SUMIFS(AR446:AR486, AY446:AY486, INDIRECT("AE" &amp; ROW()), AP446:AP486, "💲", AS446:AS486, "Exonerado Doctor") +
        SUMIFS(AR446:AR486, AY446:AY486, INDIRECT("AE" &amp; ROW()), AP446:AP486, "📦", AS446:AS486, "Exonerado Doctor")
    ) / 2
) -
(
    (
        SUMIFS(AR446:AR486, AY446:AY486, INDIRECT("AE" &amp; ROW()), AP446:AP486, "💲", AS446:AS486, "") +
        SUMIFS(AR446:AR486, AY446:AY486, INDIRECT("AE" &amp; ROW()), AP446:AP486, "📦", AS446:AS486, "")
    ) / 2
)</f>
        <v>0</v>
      </c>
      <c r="AL481" s="140">
        <f t="array" aca="1" ref="AL481" ca="1">(
    SUMIFS(AR446:AR486, AY446:AY486, INDIRECT("AE" &amp; ROW()), AP446:AP486, "💲") +
    SUMIFS(AR446:AR486, AY446:AY486, INDIRECT("AE" &amp; ROW()), AP446:AP486, "📦")
) -
(
    (
        SUMIFS(AR446:AR486, AY446:AY486, INDIRECT("AE" &amp; ROW()), AP446:AP486, "💲", AS446:AS486, "Familiar") +
        SUMIFS(AR446:AR486, AY446:AY486, INDIRECT("AE" &amp; ROW()), AP446:AP486, "📦", AS446:AS486, "Familiar")
    ) / 2
) -
(
    (
        SUMIFS(AR446:AR486, AY446:AY486, INDIRECT("AE" &amp; ROW()), AP446:AP486, "💲", AS446:AS486, "Participante") +
        SUMIFS(AR446:AR486, AY446:AY486, INDIRECT("AE" &amp; ROW()), AP446:AP486, "📦", AS446:AS486, "Participante")
    ) / 2
) -
(
    (
        SUMIFS(AR446:AR486, AY446:AY486, INDIRECT("AE" &amp; ROW()), AP446:AP486, "💲", AS446:AS486, "Empleado") +
        SUMIFS(AR446:AR486, AY446:AY486, INDIRECT("AE" &amp; ROW()), AP446:AP486, "📦", AS446:AS486, "Empleado")
    ) / 2
) -
(
    (
        SUMIFS(AR446:AR486, AY446:AY486, INDIRECT("AE" &amp; ROW()), AP446:AP486, "💲", AS446:AS486, "Exonerado ADH") +
        SUMIFS(AR446:AR486, AY446:AY486, INDIRECT("AE" &amp; ROW()), AP446:AP486, "📦", AS446:AS486, "Exonerado ADH")
    ) / 2
) -
(
    SUMIFS(AR446:AR486, AY446:AY486, INDIRECT("AE" &amp; ROW()), AP446:AP486, "💲", AS446:AS486, "Exonerado Doctor") +
    SUMIFS(AR446:AR486, AY446:AY486, INDIRECT("AE" &amp; ROW()), AP446:AP486, "📦", AS446:AS486, "Exonerado Doctor")
) -
(
    (
        SUMIFS(AR446:AR486, AY446:AY486, INDIRECT("AE" &amp; ROW()), AP446:AP486, "💲", AS446:AS486, "") +
        SUMIFS(AR446:AR486, AY446:AY486, INDIRECT("AE" &amp; ROW()), AP446:AP486, "📦", AS446:AS486, "")
    ) / 2
)</f>
        <v>0</v>
      </c>
      <c r="AM481" s="48"/>
      <c r="AN481" s="155">
        <f>A444</f>
        <v>46308</v>
      </c>
      <c r="AO481" s="156" t="str">
        <f>K445</f>
        <v>Consultorio N° 3</v>
      </c>
      <c r="AP481" s="156">
        <f t="shared" ref="AP481:AQ481" si="338">K494</f>
        <v>0</v>
      </c>
      <c r="AQ481" s="156">
        <f t="shared" si="338"/>
        <v>0</v>
      </c>
      <c r="AR481" s="156">
        <f>AC494</f>
        <v>0</v>
      </c>
      <c r="AS481" s="156">
        <f>AA494</f>
        <v>0</v>
      </c>
      <c r="AT481" s="156">
        <f>AA495</f>
        <v>0</v>
      </c>
      <c r="AU481" s="156">
        <f>AC495</f>
        <v>0</v>
      </c>
      <c r="AV481" s="156">
        <f>AA496</f>
        <v>0</v>
      </c>
      <c r="AW481" s="156">
        <f>AC496</f>
        <v>0</v>
      </c>
      <c r="AX481" s="156">
        <f>AC497</f>
        <v>0</v>
      </c>
      <c r="AY481" s="156">
        <f>N497</f>
        <v>0</v>
      </c>
      <c r="AZ481" s="48"/>
      <c r="BA481" s="48"/>
      <c r="BB481" s="48"/>
      <c r="BC481" s="48"/>
      <c r="BD481" s="48"/>
      <c r="BE481" s="48"/>
      <c r="BF481" s="48"/>
      <c r="BG481" s="48"/>
      <c r="BH481" s="48"/>
      <c r="BI481" s="48"/>
      <c r="BJ481" s="48"/>
      <c r="BK481" s="48"/>
      <c r="BL481" s="48"/>
      <c r="BM481" s="48"/>
      <c r="BN481" s="48"/>
    </row>
    <row r="482" spans="1:66" ht="11.25" customHeight="1">
      <c r="A482" s="222">
        <f>A478+$Q$13/1440</f>
        <v>0.70833333333333315</v>
      </c>
      <c r="B482" s="38"/>
      <c r="C482" s="204"/>
      <c r="D482" s="207"/>
      <c r="E482" s="40" t="s">
        <v>36</v>
      </c>
      <c r="F482" s="42" t="str">
        <f>IF(D482&lt;&gt;"", VLOOKUP(D482,'Base de Datos'!$A$2:$D1268,2,FALSE()),"")</f>
        <v/>
      </c>
      <c r="G482" s="204"/>
      <c r="H482" s="216"/>
      <c r="I482" s="40" t="s">
        <v>36</v>
      </c>
      <c r="J482" s="42" t="str">
        <f>IF(H482&lt;&gt;"", VLOOKUP(H482,'Base de Datos'!$A$2:$D1268,2,FALSE()),"")</f>
        <v/>
      </c>
      <c r="K482" s="204"/>
      <c r="L482" s="216"/>
      <c r="M482" s="40" t="s">
        <v>36</v>
      </c>
      <c r="N482" s="42" t="str">
        <f>IF(L482&lt;&gt;"", VLOOKUP(L482,'Base de Datos'!$A$2:$D1268,2,FALSE()),"")</f>
        <v/>
      </c>
      <c r="O482" s="43"/>
      <c r="P482" s="163"/>
      <c r="Q482" s="3"/>
      <c r="R482" s="15"/>
      <c r="S482" s="45"/>
      <c r="T482" s="45" t="s">
        <v>37</v>
      </c>
      <c r="U482" s="46"/>
      <c r="V482" s="47"/>
      <c r="W482" s="45"/>
      <c r="X482" s="45" t="s">
        <v>37</v>
      </c>
      <c r="Y482" s="46"/>
      <c r="Z482" s="47"/>
      <c r="AA482" s="45"/>
      <c r="AB482" s="45" t="s">
        <v>37</v>
      </c>
      <c r="AC482" s="46"/>
      <c r="AD482" s="48"/>
      <c r="AE482" s="240" t="s">
        <v>43</v>
      </c>
      <c r="AF482" s="230"/>
      <c r="AG482" s="161">
        <f t="array" aca="1" ref="AG482" ca="1">COUNTIFS(AP446:AP486, "💲", AY446:AY486, INDIRECT("AE" &amp; ROW())) + COUNTIFS(AP446:AP486, "📦", AY446:AY486, INDIRECT("AE" &amp; ROW())) + COUNTIFS(AP446:AP486, "✅", AY446:AY486, INDIRECT("AE" &amp; ROW()))</f>
        <v>0</v>
      </c>
      <c r="AH482" s="162">
        <f t="array" aca="1" ref="AH482" ca="1">COUNTIFS(AP446:AP486, "💲", AY446:AY486, INDIRECT("AE" &amp; ROW())) + COUNTIFS(AP446:AP486, "📦", AY446:AY486, INDIRECT("AE" &amp; ROW()))</f>
        <v>0</v>
      </c>
      <c r="AI482" s="139">
        <f t="array" aca="1" ref="AI482" ca="1">SUMIFS(AR446:AR486, AY446:AY486, INDIRECT("AE" &amp; ROW()), AP446:AP486, "💲") + SUMIFS(AR446:AR486, AY446:AY486, INDIRECT("AE" &amp; ROW()), AP446:AP486, "📦")</f>
        <v>0</v>
      </c>
      <c r="AJ482" s="139">
        <f t="array" aca="1" ref="AJ482" ca="1">(
    SUMIFS(AR446:AR486, AY446:AY486, INDIRECT("AE" &amp; ROW()), AP446:AP486, "💲") +
    SUMIFS(AR446:AR486, AY446:AY486, INDIRECT("AE" &amp; ROW()), AP446:AP486, "📦")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
        SUMIFS(AR446:AR486, AY446:AY486, INDIRECT("AE" &amp; ROW()), AP446:AP486, "💲", AS446:AS486, "Familiar") +
        SUMIFS(AR446:AR486, AY446:AY486, INDIRECT("AE" &amp; ROW()), AP446:AP486, "📦", AS446:AS486, "Familiar")
    ) / 2
)  -
(
    (
        SUMIFS(AR446:AR486, AY446:AY486, INDIRECT("AE" &amp; ROW()), AP446:AP486, "💲", AS446:AS486, "Exonerado ADH") +
        SUMIFS(AR446:AR486, AY446:AY486, INDIRECT("AE" &amp; ROW()), AP446:AP486, "📦", AS446:AS486, "Exonerado ADH")
    ) / 2
)  -
(
    (
        SUMIFS(AR446:AR486, AY446:AY486, INDIRECT("AE" &amp; ROW()), AP446:AP486, "💲", AS446:AS486, "Exonerado Doctor") +
        SUMIFS(AR446:AR486, AY446:AY486, INDIRECT("AE" &amp; ROW()), AP446:AP486, "📦", AS446:AS486, "Exonerado Doctor")
    ) / 2
)</f>
        <v>0</v>
      </c>
      <c r="AK482" s="139">
        <f t="array" aca="1" ref="AK482" ca="1">(
    SUMIFS(AR446:AR486, AY446:AY486, INDIRECT("AE" &amp; ROW()), AP446:AP486, "💲") +
    SUMIFS(AR446:AR486, AY446:AY486, INDIRECT("AE" &amp; ROW()), AP446:AP486, "📦")
) -
(
    SUMIFS(AR446:AR486, AY446:AY486, INDIRECT("AE" &amp; ROW()), AP446:AP486, "💲", AS446:AS486, "Familiar") +
    SUMIFS(AR446:AR486, AY446:AY486, INDIRECT("AE" &amp; ROW()), AP446:AP486, "📦", AS446:AS486, "Familiar")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SUMIFS(AR446:AR486, AY446:AY486, INDIRECT("AE" &amp; ROW()), AP446:AP486, "💲", AS446:AS486, "Exonerado ADH") +
    SUMIFS(AR446:AR486, AY446:AY486, INDIRECT("AE" &amp; ROW()), AP446:AP486, "📦", AS446:AS486, "Exonerado ADH")
) -
(
    (
        SUMIFS(AR446:AR486, AY446:AY486, INDIRECT("AE" &amp; ROW()), AP446:AP486, "💲", AS446:AS486, "Exonerado Doctor") +
        SUMIFS(AR446:AR486, AY446:AY486, INDIRECT("AE" &amp; ROW()), AP446:AP486, "📦", AS446:AS486, "Exonerado Doctor")
    ) / 2
) -
(
    (
        SUMIFS(AR446:AR486, AY446:AY486, INDIRECT("AE" &amp; ROW()), AP446:AP486, "💲", AS446:AS486, "") +
        SUMIFS(AR446:AR486, AY446:AY486, INDIRECT("AE" &amp; ROW()), AP446:AP486, "📦", AS446:AS486, "")
    ) / 2
)</f>
        <v>0</v>
      </c>
      <c r="AL482" s="140">
        <f t="array" aca="1" ref="AL482" ca="1">(
    SUMIFS(AR446:AR486, AY446:AY486, INDIRECT("AE" &amp; ROW()), AP446:AP486, "💲") +
    SUMIFS(AR446:AR486, AY446:AY486, INDIRECT("AE" &amp; ROW()), AP446:AP486, "📦")
) -
(
    (
        SUMIFS(AR446:AR486, AY446:AY486, INDIRECT("AE" &amp; ROW()), AP446:AP486, "💲", AS446:AS486, "Familiar") +
        SUMIFS(AR446:AR486, AY446:AY486, INDIRECT("AE" &amp; ROW()), AP446:AP486, "📦", AS446:AS486, "Familiar")
    ) / 2
) -
(
    (
        SUMIFS(AR446:AR486, AY446:AY486, INDIRECT("AE" &amp; ROW()), AP446:AP486, "💲", AS446:AS486, "Participante") +
        SUMIFS(AR446:AR486, AY446:AY486, INDIRECT("AE" &amp; ROW()), AP446:AP486, "📦", AS446:AS486, "Participante")
    ) / 2
) -
(
    (
        SUMIFS(AR446:AR486, AY446:AY486, INDIRECT("AE" &amp; ROW()), AP446:AP486, "💲", AS446:AS486, "Empleado") +
        SUMIFS(AR446:AR486, AY446:AY486, INDIRECT("AE" &amp; ROW()), AP446:AP486, "📦", AS446:AS486, "Empleado")
    ) / 2
) -
(
    (
        SUMIFS(AR446:AR486, AY446:AY486, INDIRECT("AE" &amp; ROW()), AP446:AP486, "💲", AS446:AS486, "Exonerado ADH") +
        SUMIFS(AR446:AR486, AY446:AY486, INDIRECT("AE" &amp; ROW()), AP446:AP486, "📦", AS446:AS486, "Exonerado ADH")
    ) / 2
) -
(
    SUMIFS(AR446:AR486, AY446:AY486, INDIRECT("AE" &amp; ROW()), AP446:AP486, "💲", AS446:AS486, "Exonerado Doctor") +
    SUMIFS(AR446:AR486, AY446:AY486, INDIRECT("AE" &amp; ROW()), AP446:AP486, "📦", AS446:AS486, "Exonerado Doctor")
) -
(
    (
        SUMIFS(AR446:AR486, AY446:AY486, INDIRECT("AE" &amp; ROW()), AP446:AP486, "💲", AS446:AS486, "") +
        SUMIFS(AR446:AR486, AY446:AY486, INDIRECT("AE" &amp; ROW()), AP446:AP486, "📦", AS446:AS486, "")
    ) / 2
)</f>
        <v>0</v>
      </c>
      <c r="AM482" s="48"/>
      <c r="AN482" s="156"/>
      <c r="AO482" s="156"/>
      <c r="AP482" s="156"/>
      <c r="AQ482" s="156">
        <f>L490</f>
        <v>0</v>
      </c>
      <c r="AR482" s="156"/>
      <c r="AS482" s="156"/>
      <c r="AT482" s="156"/>
      <c r="AU482" s="156"/>
      <c r="AV482" s="156"/>
      <c r="AW482" s="156"/>
      <c r="AX482" s="156"/>
      <c r="AY482" s="156">
        <f>N485</f>
        <v>0</v>
      </c>
      <c r="AZ482" s="48"/>
      <c r="BA482" s="48"/>
      <c r="BB482" s="48"/>
      <c r="BC482" s="48"/>
      <c r="BD482" s="48"/>
      <c r="BE482" s="48"/>
      <c r="BF482" s="48"/>
      <c r="BG482" s="48"/>
      <c r="BH482" s="48"/>
      <c r="BI482" s="48"/>
      <c r="BJ482" s="48"/>
      <c r="BK482" s="48"/>
      <c r="BL482" s="48"/>
      <c r="BM482" s="48"/>
      <c r="BN482" s="48"/>
    </row>
    <row r="483" spans="1:66" ht="11.25" customHeight="1">
      <c r="A483" s="220"/>
      <c r="B483" s="38"/>
      <c r="C483" s="205"/>
      <c r="D483" s="208"/>
      <c r="E483" s="57" t="s">
        <v>42</v>
      </c>
      <c r="F483" s="58" t="str">
        <f>IF(D482&lt;&gt;"", VLOOKUP(D482,'Base de Datos'!$A$2:$D1268,3,FALSE()),"")</f>
        <v/>
      </c>
      <c r="G483" s="205"/>
      <c r="H483" s="208"/>
      <c r="I483" s="57" t="s">
        <v>42</v>
      </c>
      <c r="J483" s="58" t="str">
        <f>IF(H482&lt;&gt;"", VLOOKUP(H482,'Base de Datos'!$A$2:$D1268,3,FALSE()),"")</f>
        <v/>
      </c>
      <c r="K483" s="205"/>
      <c r="L483" s="208"/>
      <c r="M483" s="57" t="s">
        <v>42</v>
      </c>
      <c r="N483" s="58" t="str">
        <f>IF(L482&lt;&gt;"", VLOOKUP(L482,'Base de Datos'!$A$2:$D1268,3,FALSE()),"")</f>
        <v/>
      </c>
      <c r="O483" s="43"/>
      <c r="P483" s="163"/>
      <c r="Q483" s="3"/>
      <c r="R483" s="15"/>
      <c r="S483" s="229"/>
      <c r="T483" s="230"/>
      <c r="U483" s="59"/>
      <c r="V483" s="47"/>
      <c r="W483" s="229"/>
      <c r="X483" s="230"/>
      <c r="Y483" s="59"/>
      <c r="Z483" s="47"/>
      <c r="AA483" s="229"/>
      <c r="AB483" s="230"/>
      <c r="AC483" s="59"/>
      <c r="AD483" s="48"/>
      <c r="AE483" s="240" t="s">
        <v>45</v>
      </c>
      <c r="AF483" s="230"/>
      <c r="AG483" s="161">
        <f t="array" aca="1" ref="AG483" ca="1">COUNTIFS(AP446:AP486, "💲", AY446:AY486, INDIRECT("AE" &amp; ROW())) + COUNTIFS(AP446:AP486, "📦", AY446:AY486, INDIRECT("AE" &amp; ROW())) + COUNTIFS(AP446:AP486, "✅", AY446:AY486, INDIRECT("AE" &amp; ROW()))</f>
        <v>0</v>
      </c>
      <c r="AH483" s="162">
        <f t="array" aca="1" ref="AH483" ca="1">COUNTIFS(AP446:AP486, "💲", AY446:AY486, INDIRECT("AE" &amp; ROW())) + COUNTIFS(AP446:AP486, "📦", AY446:AY486, INDIRECT("AE" &amp; ROW()))</f>
        <v>0</v>
      </c>
      <c r="AI483" s="139">
        <f t="array" aca="1" ref="AI483" ca="1">SUMIFS(AR446:AR486, AY446:AY486, INDIRECT("AE" &amp; ROW()), AP446:AP486, "💲") + SUMIFS(AR446:AR486, AY446:AY486, INDIRECT("AE" &amp; ROW()), AP446:AP486, "📦")</f>
        <v>0</v>
      </c>
      <c r="AJ483" s="139">
        <f t="array" aca="1" ref="AJ483" ca="1">(
    SUMIFS(AR446:AR486, AY446:AY486, INDIRECT("AE" &amp; ROW()), AP446:AP486, "💲") +
    SUMIFS(AR446:AR486, AY446:AY486, INDIRECT("AE" &amp; ROW()), AP446:AP486, "📦")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
        SUMIFS(AR446:AR486, AY446:AY486, INDIRECT("AE" &amp; ROW()), AP446:AP486, "💲", AS446:AS486, "Familiar") +
        SUMIFS(AR446:AR486, AY446:AY486, INDIRECT("AE" &amp; ROW()), AP446:AP486, "📦", AS446:AS486, "Familiar")
    ) / 2
)  -
(
    (
        SUMIFS(AR446:AR486, AY446:AY486, INDIRECT("AE" &amp; ROW()), AP446:AP486, "💲", AS446:AS486, "Exonerado ADH") +
        SUMIFS(AR446:AR486, AY446:AY486, INDIRECT("AE" &amp; ROW()), AP446:AP486, "📦", AS446:AS486, "Exonerado ADH")
    ) / 2
)  -
(
    (
        SUMIFS(AR446:AR486, AY446:AY486, INDIRECT("AE" &amp; ROW()), AP446:AP486, "💲", AS446:AS486, "Exonerado Doctor") +
        SUMIFS(AR446:AR486, AY446:AY486, INDIRECT("AE" &amp; ROW()), AP446:AP486, "📦", AS446:AS486, "Exonerado Doctor")
    ) / 2
)</f>
        <v>0</v>
      </c>
      <c r="AK483" s="139">
        <f t="array" aca="1" ref="AK483" ca="1">(
    SUMIFS(AR446:AR486, AY446:AY486, INDIRECT("AE" &amp; ROW()), AP446:AP486, "💲") +
    SUMIFS(AR446:AR486, AY446:AY486, INDIRECT("AE" &amp; ROW()), AP446:AP486, "📦")
) -
(
    SUMIFS(AR446:AR486, AY446:AY486, INDIRECT("AE" &amp; ROW()), AP446:AP486, "💲", AS446:AS486, "Familiar") +
    SUMIFS(AR446:AR486, AY446:AY486, INDIRECT("AE" &amp; ROW()), AP446:AP486, "📦", AS446:AS486, "Familiar")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SUMIFS(AR446:AR486, AY446:AY486, INDIRECT("AE" &amp; ROW()), AP446:AP486, "💲", AS446:AS486, "Exonerado ADH") +
    SUMIFS(AR446:AR486, AY446:AY486, INDIRECT("AE" &amp; ROW()), AP446:AP486, "📦", AS446:AS486, "Exonerado ADH")
) -
(
    (
        SUMIFS(AR446:AR486, AY446:AY486, INDIRECT("AE" &amp; ROW()), AP446:AP486, "💲", AS446:AS486, "Exonerado Doctor") +
        SUMIFS(AR446:AR486, AY446:AY486, INDIRECT("AE" &amp; ROW()), AP446:AP486, "📦", AS446:AS486, "Exonerado Doctor")
    ) / 2
) -
(
    (
        SUMIFS(AR446:AR486, AY446:AY486, INDIRECT("AE" &amp; ROW()), AP446:AP486, "💲", AS446:AS486, "") +
        SUMIFS(AR446:AR486, AY446:AY486, INDIRECT("AE" &amp; ROW()), AP446:AP486, "📦", AS446:AS486, "")
    ) / 2
)</f>
        <v>0</v>
      </c>
      <c r="AL483" s="140">
        <f t="array" aca="1" ref="AL483" ca="1">(
    SUMIFS(AR446:AR486, AY446:AY486, INDIRECT("AE" &amp; ROW()), AP446:AP486, "💲") +
    SUMIFS(AR446:AR486, AY446:AY486, INDIRECT("AE" &amp; ROW()), AP446:AP486, "📦")
) -
(
    (
        SUMIFS(AR446:AR486, AY446:AY486, INDIRECT("AE" &amp; ROW()), AP446:AP486, "💲", AS446:AS486, "Familiar") +
        SUMIFS(AR446:AR486, AY446:AY486, INDIRECT("AE" &amp; ROW()), AP446:AP486, "📦", AS446:AS486, "Familiar")
    ) / 2
) -
(
    (
        SUMIFS(AR446:AR486, AY446:AY486, INDIRECT("AE" &amp; ROW()), AP446:AP486, "💲", AS446:AS486, "Participante") +
        SUMIFS(AR446:AR486, AY446:AY486, INDIRECT("AE" &amp; ROW()), AP446:AP486, "📦", AS446:AS486, "Participante")
    ) / 2
) -
(
    (
        SUMIFS(AR446:AR486, AY446:AY486, INDIRECT("AE" &amp; ROW()), AP446:AP486, "💲", AS446:AS486, "Empleado") +
        SUMIFS(AR446:AR486, AY446:AY486, INDIRECT("AE" &amp; ROW()), AP446:AP486, "📦", AS446:AS486, "Empleado")
    ) / 2
) -
(
    (
        SUMIFS(AR446:AR486, AY446:AY486, INDIRECT("AE" &amp; ROW()), AP446:AP486, "💲", AS446:AS486, "Exonerado ADH") +
        SUMIFS(AR446:AR486, AY446:AY486, INDIRECT("AE" &amp; ROW()), AP446:AP486, "📦", AS446:AS486, "Exonerado ADH")
    ) / 2
) -
(
    SUMIFS(AR446:AR486, AY446:AY486, INDIRECT("AE" &amp; ROW()), AP446:AP486, "💲", AS446:AS486, "Exonerado Doctor") +
    SUMIFS(AR446:AR486, AY446:AY486, INDIRECT("AE" &amp; ROW()), AP446:AP486, "📦", AS446:AS486, "Exonerado Doctor")
) -
(
    (
        SUMIFS(AR446:AR486, AY446:AY486, INDIRECT("AE" &amp; ROW()), AP446:AP486, "💲", AS446:AS486, "") +
        SUMIFS(AR446:AR486, AY446:AY486, INDIRECT("AE" &amp; ROW()), AP446:AP486, "📦", AS446:AS486, "")
    ) / 2
)</f>
        <v>0</v>
      </c>
      <c r="AM483" s="48"/>
      <c r="AN483" s="156"/>
      <c r="AO483" s="156"/>
      <c r="AP483" s="156"/>
      <c r="AQ483" s="156">
        <f>L494</f>
        <v>0</v>
      </c>
      <c r="AR483" s="156"/>
      <c r="AS483" s="156"/>
      <c r="AT483" s="156"/>
      <c r="AU483" s="156"/>
      <c r="AV483" s="156"/>
      <c r="AW483" s="156"/>
      <c r="AX483" s="156"/>
      <c r="AY483" s="156">
        <f>N489</f>
        <v>0</v>
      </c>
      <c r="AZ483" s="48"/>
      <c r="BA483" s="48"/>
      <c r="BB483" s="48"/>
      <c r="BC483" s="48"/>
      <c r="BD483" s="48"/>
      <c r="BE483" s="48"/>
      <c r="BF483" s="48"/>
      <c r="BG483" s="48"/>
      <c r="BH483" s="48"/>
      <c r="BI483" s="48"/>
      <c r="BJ483" s="48"/>
      <c r="BK483" s="48"/>
      <c r="BL483" s="48"/>
      <c r="BM483" s="48"/>
      <c r="BN483" s="48"/>
    </row>
    <row r="484" spans="1:66" ht="11.25" customHeight="1">
      <c r="A484" s="220"/>
      <c r="B484" s="38"/>
      <c r="C484" s="205"/>
      <c r="D484" s="208"/>
      <c r="E484" s="57" t="s">
        <v>44</v>
      </c>
      <c r="F484" s="58" t="str">
        <f>IF(D482&lt;&gt;"", VLOOKUP(D482,'Base de Datos'!$A$2:$D1268,4,FALSE()),"")</f>
        <v/>
      </c>
      <c r="G484" s="205"/>
      <c r="H484" s="208"/>
      <c r="I484" s="57" t="s">
        <v>44</v>
      </c>
      <c r="J484" s="58" t="str">
        <f>IF(H482&lt;&gt;"", VLOOKUP(H482,'Base de Datos'!$A$2:$D1268,4,FALSE()),"")</f>
        <v/>
      </c>
      <c r="K484" s="205"/>
      <c r="L484" s="208"/>
      <c r="M484" s="57" t="s">
        <v>44</v>
      </c>
      <c r="N484" s="58" t="str">
        <f>IF(L482&lt;&gt;"", VLOOKUP(L482,'Base de Datos'!$A$2:$D1268,4,FALSE()),"")</f>
        <v/>
      </c>
      <c r="O484" s="43"/>
      <c r="P484" s="163"/>
      <c r="Q484" s="3"/>
      <c r="R484" s="15"/>
      <c r="S484" s="229"/>
      <c r="T484" s="230"/>
      <c r="U484" s="59"/>
      <c r="V484" s="47"/>
      <c r="W484" s="229"/>
      <c r="X484" s="230"/>
      <c r="Y484" s="59"/>
      <c r="Z484" s="47"/>
      <c r="AA484" s="229"/>
      <c r="AB484" s="230"/>
      <c r="AC484" s="59"/>
      <c r="AD484" s="48"/>
      <c r="AE484" s="240" t="s">
        <v>47</v>
      </c>
      <c r="AF484" s="230"/>
      <c r="AG484" s="161">
        <f t="array" aca="1" ref="AG484" ca="1">COUNTIFS(AP446:AP486, "💲", AY446:AY486, INDIRECT("AE" &amp; ROW())) + COUNTIFS(AP446:AP486, "📦", AY446:AY486, INDIRECT("AE" &amp; ROW())) + COUNTIFS(AP446:AP486, "✅", AY446:AY486, INDIRECT("AE" &amp; ROW()))</f>
        <v>0</v>
      </c>
      <c r="AH484" s="162">
        <f t="array" aca="1" ref="AH484" ca="1">COUNTIFS(AP446:AP486, "💲", AY446:AY486, INDIRECT("AE" &amp; ROW())) + COUNTIFS(AP446:AP486, "📦", AY446:AY486, INDIRECT("AE" &amp; ROW()))</f>
        <v>0</v>
      </c>
      <c r="AI484" s="139">
        <f t="array" aca="1" ref="AI484" ca="1">SUMIFS(AR446:AR486, AY446:AY486, INDIRECT("AE" &amp; ROW()), AP446:AP486, "💲") + SUMIFS(AR446:AR486, AY446:AY486, INDIRECT("AE" &amp; ROW()), AP446:AP486, "📦")</f>
        <v>0</v>
      </c>
      <c r="AJ484" s="139">
        <f t="array" aca="1" ref="AJ484" ca="1">(
    SUMIFS(AR446:AR486, AY446:AY486, INDIRECT("AE" &amp; ROW()), AP446:AP486, "💲") +
    SUMIFS(AR446:AR486, AY446:AY486, INDIRECT("AE" &amp; ROW()), AP446:AP486, "📦")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
        SUMIFS(AR446:AR486, AY446:AY486, INDIRECT("AE" &amp; ROW()), AP446:AP486, "💲", AS446:AS486, "Familiar") +
        SUMIFS(AR446:AR486, AY446:AY486, INDIRECT("AE" &amp; ROW()), AP446:AP486, "📦", AS446:AS486, "Familiar")
    ) / 2
)  -
(
    (
        SUMIFS(AR446:AR486, AY446:AY486, INDIRECT("AE" &amp; ROW()), AP446:AP486, "💲", AS446:AS486, "Exonerado ADH") +
        SUMIFS(AR446:AR486, AY446:AY486, INDIRECT("AE" &amp; ROW()), AP446:AP486, "📦", AS446:AS486, "Exonerado ADH")
    ) / 2
)  -
(
    (
        SUMIFS(AR446:AR486, AY446:AY486, INDIRECT("AE" &amp; ROW()), AP446:AP486, "💲", AS446:AS486, "Exonerado Doctor") +
        SUMIFS(AR446:AR486, AY446:AY486, INDIRECT("AE" &amp; ROW()), AP446:AP486, "📦", AS446:AS486, "Exonerado Doctor")
    ) / 2
)</f>
        <v>0</v>
      </c>
      <c r="AK484" s="139">
        <f t="array" aca="1" ref="AK484" ca="1">(
    SUMIFS(AR446:AR486, AY446:AY486, INDIRECT("AE" &amp; ROW()), AP446:AP486, "💲") +
    SUMIFS(AR446:AR486, AY446:AY486, INDIRECT("AE" &amp; ROW()), AP446:AP486, "📦")
) -
(
    SUMIFS(AR446:AR486, AY446:AY486, INDIRECT("AE" &amp; ROW()), AP446:AP486, "💲", AS446:AS486, "Familiar") +
    SUMIFS(AR446:AR486, AY446:AY486, INDIRECT("AE" &amp; ROW()), AP446:AP486, "📦", AS446:AS486, "Familiar")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SUMIFS(AR446:AR486, AY446:AY486, INDIRECT("AE" &amp; ROW()), AP446:AP486, "💲", AS446:AS486, "Exonerado ADH") +
    SUMIFS(AR446:AR486, AY446:AY486, INDIRECT("AE" &amp; ROW()), AP446:AP486, "📦", AS446:AS486, "Exonerado ADH")
) -
(
    (
        SUMIFS(AR446:AR486, AY446:AY486, INDIRECT("AE" &amp; ROW()), AP446:AP486, "💲", AS446:AS486, "Exonerado Doctor") +
        SUMIFS(AR446:AR486, AY446:AY486, INDIRECT("AE" &amp; ROW()), AP446:AP486, "📦", AS446:AS486, "Exonerado Doctor")
    ) / 2
) -
(
    (
        SUMIFS(AR446:AR486, AY446:AY486, INDIRECT("AE" &amp; ROW()), AP446:AP486, "💲", AS446:AS486, "") +
        SUMIFS(AR446:AR486, AY446:AY486, INDIRECT("AE" &amp; ROW()), AP446:AP486, "📦", AS446:AS486, "")
    ) / 2
)</f>
        <v>0</v>
      </c>
      <c r="AL484" s="140">
        <f t="array" aca="1" ref="AL484" ca="1">(
    SUMIFS(AR446:AR486, AY446:AY486, INDIRECT("AE" &amp; ROW()), AP446:AP486, "💲") +
    SUMIFS(AR446:AR486, AY446:AY486, INDIRECT("AE" &amp; ROW()), AP446:AP486, "📦")
) -
(
    (
        SUMIFS(AR446:AR486, AY446:AY486, INDIRECT("AE" &amp; ROW()), AP446:AP486, "💲", AS446:AS486, "Familiar") +
        SUMIFS(AR446:AR486, AY446:AY486, INDIRECT("AE" &amp; ROW()), AP446:AP486, "📦", AS446:AS486, "Familiar")
    ) / 2
) -
(
    (
        SUMIFS(AR446:AR486, AY446:AY486, INDIRECT("AE" &amp; ROW()), AP446:AP486, "💲", AS446:AS486, "Participante") +
        SUMIFS(AR446:AR486, AY446:AY486, INDIRECT("AE" &amp; ROW()), AP446:AP486, "📦", AS446:AS486, "Participante")
    ) / 2
) -
(
    (
        SUMIFS(AR446:AR486, AY446:AY486, INDIRECT("AE" &amp; ROW()), AP446:AP486, "💲", AS446:AS486, "Empleado") +
        SUMIFS(AR446:AR486, AY446:AY486, INDIRECT("AE" &amp; ROW()), AP446:AP486, "📦", AS446:AS486, "Empleado")
    ) / 2
) -
(
    (
        SUMIFS(AR446:AR486, AY446:AY486, INDIRECT("AE" &amp; ROW()), AP446:AP486, "💲", AS446:AS486, "Exonerado ADH") +
        SUMIFS(AR446:AR486, AY446:AY486, INDIRECT("AE" &amp; ROW()), AP446:AP486, "📦", AS446:AS486, "Exonerado ADH")
    ) / 2
) -
(
    SUMIFS(AR446:AR486, AY446:AY486, INDIRECT("AE" &amp; ROW()), AP446:AP486, "💲", AS446:AS486, "Exonerado Doctor") +
    SUMIFS(AR446:AR486, AY446:AY486, INDIRECT("AE" &amp; ROW()), AP446:AP486, "📦", AS446:AS486, "Exonerado Doctor")
) -
(
    (
        SUMIFS(AR446:AR486, AY446:AY486, INDIRECT("AE" &amp; ROW()), AP446:AP486, "💲", AS446:AS486, "") +
        SUMIFS(AR446:AR486, AY446:AY486, INDIRECT("AE" &amp; ROW()), AP446:AP486, "📦", AS446:AS486, "")
    ) / 2
)</f>
        <v>0</v>
      </c>
      <c r="AM484" s="48"/>
      <c r="AN484" s="156"/>
      <c r="AO484" s="156"/>
      <c r="AP484" s="156"/>
      <c r="AQ484" s="156"/>
      <c r="AR484" s="156"/>
      <c r="AS484" s="156"/>
      <c r="AT484" s="156"/>
      <c r="AU484" s="156"/>
      <c r="AV484" s="156"/>
      <c r="AW484" s="156"/>
      <c r="AX484" s="156"/>
      <c r="AY484" s="156">
        <f>N493</f>
        <v>0</v>
      </c>
      <c r="AZ484" s="48"/>
      <c r="BA484" s="48"/>
      <c r="BB484" s="48"/>
      <c r="BC484" s="48"/>
      <c r="BD484" s="48"/>
      <c r="BE484" s="48"/>
      <c r="BF484" s="48"/>
      <c r="BG484" s="48"/>
      <c r="BH484" s="48"/>
      <c r="BI484" s="48"/>
      <c r="BJ484" s="48"/>
      <c r="BK484" s="48"/>
      <c r="BL484" s="48"/>
      <c r="BM484" s="48"/>
      <c r="BN484" s="48"/>
    </row>
    <row r="485" spans="1:66" ht="11.25" customHeight="1">
      <c r="A485" s="221"/>
      <c r="B485" s="38"/>
      <c r="C485" s="206"/>
      <c r="D485" s="209"/>
      <c r="E485" s="85" t="s">
        <v>46</v>
      </c>
      <c r="F485" s="86"/>
      <c r="G485" s="206"/>
      <c r="H485" s="209"/>
      <c r="I485" s="85" t="s">
        <v>46</v>
      </c>
      <c r="J485" s="108"/>
      <c r="K485" s="206"/>
      <c r="L485" s="209"/>
      <c r="M485" s="85" t="s">
        <v>46</v>
      </c>
      <c r="N485" s="108"/>
      <c r="O485" s="43"/>
      <c r="P485" s="163"/>
      <c r="Q485" s="3"/>
      <c r="R485" s="15"/>
      <c r="S485" s="227" t="str">
        <f>IF(OR(S482="Empleado",S482="Familiar"),"Nombre del Empleado","N° Factura")</f>
        <v>N° Factura</v>
      </c>
      <c r="T485" s="228"/>
      <c r="U485" s="89"/>
      <c r="V485" s="47"/>
      <c r="W485" s="227" t="str">
        <f>IF(OR(W482="Empleado",W482="Familiar"),"Nombre del Empleado","N° Factura")</f>
        <v>N° Factura</v>
      </c>
      <c r="X485" s="228"/>
      <c r="Y485" s="89"/>
      <c r="Z485" s="47"/>
      <c r="AA485" s="227" t="str">
        <f>IF(OR(AA482="Empleado",AA482="Familiar"),"Nombre del Empleado","N° Factura")</f>
        <v>N° Factura</v>
      </c>
      <c r="AB485" s="228"/>
      <c r="AC485" s="111"/>
      <c r="AD485" s="48"/>
      <c r="AE485" s="240" t="s">
        <v>48</v>
      </c>
      <c r="AF485" s="230"/>
      <c r="AG485" s="161">
        <f t="array" aca="1" ref="AG485" ca="1">COUNTIFS(AP446:AP486, "💲", AY446:AY486, INDIRECT("AE" &amp; ROW())) + COUNTIFS(AP446:AP486, "📦", AY446:AY486, INDIRECT("AE" &amp; ROW())) + COUNTIFS(AP446:AP486, "✅", AY446:AY486, INDIRECT("AE" &amp; ROW()))</f>
        <v>0</v>
      </c>
      <c r="AH485" s="162">
        <f t="array" aca="1" ref="AH485" ca="1">COUNTIFS(AP446:AP486, "💲", AY446:AY486, INDIRECT("AE" &amp; ROW())) + COUNTIFS(AP446:AP486, "📦", AY446:AY486, INDIRECT("AE" &amp; ROW()))</f>
        <v>0</v>
      </c>
      <c r="AI485" s="139">
        <f t="array" aca="1" ref="AI485" ca="1">SUMIFS(AR446:AR486, AY446:AY486, INDIRECT("AE" &amp; ROW()), AP446:AP486, "💲") + SUMIFS(AR446:AR486, AY446:AY486, INDIRECT("AE" &amp; ROW()), AP446:AP486, "📦")</f>
        <v>0</v>
      </c>
      <c r="AJ485" s="139">
        <f t="array" aca="1" ref="AJ485" ca="1">(
    SUMIFS(AR446:AR486, AY446:AY486, INDIRECT("AE" &amp; ROW()), AP446:AP486, "💲") +
    SUMIFS(AR446:AR486, AY446:AY486, INDIRECT("AE" &amp; ROW()), AP446:AP486, "📦")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
        SUMIFS(AR446:AR486, AY446:AY486, INDIRECT("AE" &amp; ROW()), AP446:AP486, "💲", AS446:AS486, "Familiar") +
        SUMIFS(AR446:AR486, AY446:AY486, INDIRECT("AE" &amp; ROW()), AP446:AP486, "📦", AS446:AS486, "Familiar")
    ) / 2
)  -
(
    (
        SUMIFS(AR446:AR486, AY446:AY486, INDIRECT("AE" &amp; ROW()), AP446:AP486, "💲", AS446:AS486, "Exonerado ADH") +
        SUMIFS(AR446:AR486, AY446:AY486, INDIRECT("AE" &amp; ROW()), AP446:AP486, "📦", AS446:AS486, "Exonerado ADH")
    ) / 2
)  -
(
    (
        SUMIFS(AR446:AR486, AY446:AY486, INDIRECT("AE" &amp; ROW()), AP446:AP486, "💲", AS446:AS486, "Exonerado Doctor") +
        SUMIFS(AR446:AR486, AY446:AY486, INDIRECT("AE" &amp; ROW()), AP446:AP486, "📦", AS446:AS486, "Exonerado Doctor")
    ) / 2
)</f>
        <v>0</v>
      </c>
      <c r="AK485" s="139">
        <f t="array" aca="1" ref="AK485" ca="1">(
    SUMIFS(AR446:AR486, AY446:AY486, INDIRECT("AE" &amp; ROW()), AP446:AP486, "💲") +
    SUMIFS(AR446:AR486, AY446:AY486, INDIRECT("AE" &amp; ROW()), AP446:AP486, "📦")
) -
(
    SUMIFS(AR446:AR486, AY446:AY486, INDIRECT("AE" &amp; ROW()), AP446:AP486, "💲", AS446:AS486, "Familiar") +
    SUMIFS(AR446:AR486, AY446:AY486, INDIRECT("AE" &amp; ROW()), AP446:AP486, "📦", AS446:AS486, "Familiar")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SUMIFS(AR446:AR486, AY446:AY486, INDIRECT("AE" &amp; ROW()), AP446:AP486, "💲", AS446:AS486, "Exonerado ADH") +
    SUMIFS(AR446:AR486, AY446:AY486, INDIRECT("AE" &amp; ROW()), AP446:AP486, "📦", AS446:AS486, "Exonerado ADH")
) -
(
    (
        SUMIFS(AR446:AR486, AY446:AY486, INDIRECT("AE" &amp; ROW()), AP446:AP486, "💲", AS446:AS486, "Exonerado Doctor") +
        SUMIFS(AR446:AR486, AY446:AY486, INDIRECT("AE" &amp; ROW()), AP446:AP486, "📦", AS446:AS486, "Exonerado Doctor")
    ) / 2
) -
(
    (
        SUMIFS(AR446:AR486, AY446:AY486, INDIRECT("AE" &amp; ROW()), AP446:AP486, "💲", AS446:AS486, "") +
        SUMIFS(AR446:AR486, AY446:AY486, INDIRECT("AE" &amp; ROW()), AP446:AP486, "📦", AS446:AS486, "")
    ) / 2
)</f>
        <v>0</v>
      </c>
      <c r="AL485" s="140">
        <f t="array" aca="1" ref="AL485" ca="1">(
    SUMIFS(AR446:AR486, AY446:AY486, INDIRECT("AE" &amp; ROW()), AP446:AP486, "💲") +
    SUMIFS(AR446:AR486, AY446:AY486, INDIRECT("AE" &amp; ROW()), AP446:AP486, "📦")
) -
(
    (
        SUMIFS(AR446:AR486, AY446:AY486, INDIRECT("AE" &amp; ROW()), AP446:AP486, "💲", AS446:AS486, "Familiar") +
        SUMIFS(AR446:AR486, AY446:AY486, INDIRECT("AE" &amp; ROW()), AP446:AP486, "📦", AS446:AS486, "Familiar")
    ) / 2
) -
(
    (
        SUMIFS(AR446:AR486, AY446:AY486, INDIRECT("AE" &amp; ROW()), AP446:AP486, "💲", AS446:AS486, "Participante") +
        SUMIFS(AR446:AR486, AY446:AY486, INDIRECT("AE" &amp; ROW()), AP446:AP486, "📦", AS446:AS486, "Participante")
    ) / 2
) -
(
    (
        SUMIFS(AR446:AR486, AY446:AY486, INDIRECT("AE" &amp; ROW()), AP446:AP486, "💲", AS446:AS486, "Empleado") +
        SUMIFS(AR446:AR486, AY446:AY486, INDIRECT("AE" &amp; ROW()), AP446:AP486, "📦", AS446:AS486, "Empleado")
    ) / 2
) -
(
    (
        SUMIFS(AR446:AR486, AY446:AY486, INDIRECT("AE" &amp; ROW()), AP446:AP486, "💲", AS446:AS486, "Exonerado ADH") +
        SUMIFS(AR446:AR486, AY446:AY486, INDIRECT("AE" &amp; ROW()), AP446:AP486, "📦", AS446:AS486, "Exonerado ADH")
    ) / 2
) -
(
    SUMIFS(AR446:AR486, AY446:AY486, INDIRECT("AE" &amp; ROW()), AP446:AP486, "💲", AS446:AS486, "Exonerado Doctor") +
    SUMIFS(AR446:AR486, AY446:AY486, INDIRECT("AE" &amp; ROW()), AP446:AP486, "📦", AS446:AS486, "Exonerado Doctor")
) -
(
    (
        SUMIFS(AR446:AR486, AY446:AY486, INDIRECT("AE" &amp; ROW()), AP446:AP486, "💲", AS446:AS486, "") +
        SUMIFS(AR446:AR486, AY446:AY486, INDIRECT("AE" &amp; ROW()), AP446:AP486, "📦", AS446:AS486, "")
    ) / 2
)</f>
        <v>0</v>
      </c>
      <c r="AM485" s="48"/>
      <c r="AN485" s="156"/>
      <c r="AO485" s="156"/>
      <c r="AP485" s="156"/>
      <c r="AQ485" s="156"/>
      <c r="AR485" s="156"/>
      <c r="AS485" s="156"/>
      <c r="AT485" s="156"/>
      <c r="AU485" s="156"/>
      <c r="AV485" s="156"/>
      <c r="AW485" s="156"/>
      <c r="AX485" s="156"/>
      <c r="AY485" s="156">
        <f>N497</f>
        <v>0</v>
      </c>
      <c r="AZ485" s="48"/>
      <c r="BA485" s="48"/>
      <c r="BB485" s="48"/>
      <c r="BC485" s="48"/>
      <c r="BD485" s="48"/>
      <c r="BE485" s="48"/>
      <c r="BF485" s="48"/>
      <c r="BG485" s="48"/>
      <c r="BH485" s="48"/>
      <c r="BI485" s="48"/>
      <c r="BJ485" s="48"/>
      <c r="BK485" s="48"/>
      <c r="BL485" s="48"/>
      <c r="BM485" s="48"/>
      <c r="BN485" s="48"/>
    </row>
    <row r="486" spans="1:66" ht="11.25" customHeight="1">
      <c r="A486" s="222">
        <f>A482+$Q$13/1440</f>
        <v>0.74999999999999978</v>
      </c>
      <c r="B486" s="38"/>
      <c r="C486" s="204"/>
      <c r="D486" s="207"/>
      <c r="E486" s="40" t="s">
        <v>36</v>
      </c>
      <c r="F486" s="42" t="str">
        <f>IF(D486&lt;&gt;"", VLOOKUP(D486,'Base de Datos'!$A$2:$D1268,2,FALSE()),"")</f>
        <v/>
      </c>
      <c r="G486" s="204"/>
      <c r="H486" s="216"/>
      <c r="I486" s="40" t="s">
        <v>36</v>
      </c>
      <c r="J486" s="42" t="str">
        <f>IF(H486&lt;&gt;"", VLOOKUP(H486,'Base de Datos'!$A$2:$D1268,2,FALSE()),"")</f>
        <v/>
      </c>
      <c r="K486" s="204"/>
      <c r="L486" s="216"/>
      <c r="M486" s="40" t="s">
        <v>36</v>
      </c>
      <c r="N486" s="42" t="str">
        <f>IF(L486&lt;&gt;"", VLOOKUP(L486,'Base de Datos'!$A$2:$D1268,2,FALSE()),"")</f>
        <v/>
      </c>
      <c r="O486" s="43"/>
      <c r="P486" s="163"/>
      <c r="Q486" s="3"/>
      <c r="R486" s="15"/>
      <c r="S486" s="45"/>
      <c r="T486" s="45" t="s">
        <v>37</v>
      </c>
      <c r="U486" s="46"/>
      <c r="V486" s="47"/>
      <c r="W486" s="45"/>
      <c r="X486" s="45" t="s">
        <v>37</v>
      </c>
      <c r="Y486" s="46"/>
      <c r="Z486" s="47"/>
      <c r="AA486" s="45"/>
      <c r="AB486" s="45" t="s">
        <v>37</v>
      </c>
      <c r="AC486" s="46"/>
      <c r="AD486" s="48"/>
      <c r="AE486" s="240" t="s">
        <v>49</v>
      </c>
      <c r="AF486" s="230"/>
      <c r="AG486" s="161">
        <f t="array" aca="1" ref="AG486" ca="1">COUNTIFS(AP446:AP486, "💲", AY446:AY486, INDIRECT("AE" &amp; ROW())) + COUNTIFS(AP446:AP486, "📦", AY446:AY486, INDIRECT("AE" &amp; ROW())) + COUNTIFS(AP446:AP486, "✅", AY446:AY486, INDIRECT("AE" &amp; ROW()))</f>
        <v>0</v>
      </c>
      <c r="AH486" s="162">
        <f t="array" aca="1" ref="AH486" ca="1">COUNTIFS(AP446:AP486, "💲", AY446:AY486, INDIRECT("AE" &amp; ROW())) + COUNTIFS(AP446:AP486, "📦", AY446:AY486, INDIRECT("AE" &amp; ROW()))</f>
        <v>0</v>
      </c>
      <c r="AI486" s="139">
        <f t="array" aca="1" ref="AI486" ca="1">SUMIFS(AR446:AR486, AY446:AY486, INDIRECT("AE" &amp; ROW()), AP446:AP486, "💲") + SUMIFS(AR446:AR486, AY446:AY486, INDIRECT("AE" &amp; ROW()), AP446:AP486, "📦")</f>
        <v>0</v>
      </c>
      <c r="AJ486" s="139">
        <f t="array" aca="1" ref="AJ486" ca="1">(
    SUMIFS(AR446:AR486, AY446:AY486, INDIRECT("AE" &amp; ROW()), AP446:AP486, "💲") +
    SUMIFS(AR446:AR486, AY446:AY486, INDIRECT("AE" &amp; ROW()), AP446:AP486, "📦")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
        SUMIFS(AR446:AR486, AY446:AY486, INDIRECT("AE" &amp; ROW()), AP446:AP486, "💲", AS446:AS486, "Familiar") +
        SUMIFS(AR446:AR486, AY446:AY486, INDIRECT("AE" &amp; ROW()), AP446:AP486, "📦", AS446:AS486, "Familiar")
    ) / 2
)  -
(
    (
        SUMIFS(AR446:AR486, AY446:AY486, INDIRECT("AE" &amp; ROW()), AP446:AP486, "💲", AS446:AS486, "Exonerado ADH") +
        SUMIFS(AR446:AR486, AY446:AY486, INDIRECT("AE" &amp; ROW()), AP446:AP486, "📦", AS446:AS486, "Exonerado ADH")
    ) / 2
)  -
(
    (
        SUMIFS(AR446:AR486, AY446:AY486, INDIRECT("AE" &amp; ROW()), AP446:AP486, "💲", AS446:AS486, "Exonerado Doctor") +
        SUMIFS(AR446:AR486, AY446:AY486, INDIRECT("AE" &amp; ROW()), AP446:AP486, "📦", AS446:AS486, "Exonerado Doctor")
    ) / 2
)</f>
        <v>0</v>
      </c>
      <c r="AK486" s="139">
        <f t="array" aca="1" ref="AK486" ca="1">(
    SUMIFS(AR446:AR486, AY446:AY486, INDIRECT("AE" &amp; ROW()), AP446:AP486, "💲") +
    SUMIFS(AR446:AR486, AY446:AY486, INDIRECT("AE" &amp; ROW()), AP446:AP486, "📦")
) -
(
    SUMIFS(AR446:AR486, AY446:AY486, INDIRECT("AE" &amp; ROW()), AP446:AP486, "💲", AS446:AS486, "Familiar") +
    SUMIFS(AR446:AR486, AY446:AY486, INDIRECT("AE" &amp; ROW()), AP446:AP486, "📦", AS446:AS486, "Familiar")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SUMIFS(AR446:AR486, AY446:AY486, INDIRECT("AE" &amp; ROW()), AP446:AP486, "💲", AS446:AS486, "Exonerado ADH") +
    SUMIFS(AR446:AR486, AY446:AY486, INDIRECT("AE" &amp; ROW()), AP446:AP486, "📦", AS446:AS486, "Exonerado ADH")
) -
(
    (
        SUMIFS(AR446:AR486, AY446:AY486, INDIRECT("AE" &amp; ROW()), AP446:AP486, "💲", AS446:AS486, "Exonerado Doctor") +
        SUMIFS(AR446:AR486, AY446:AY486, INDIRECT("AE" &amp; ROW()), AP446:AP486, "📦", AS446:AS486, "Exonerado Doctor")
    ) / 2
) -
(
    (
        SUMIFS(AR446:AR486, AY446:AY486, INDIRECT("AE" &amp; ROW()), AP446:AP486, "💲", AS446:AS486, "") +
        SUMIFS(AR446:AR486, AY446:AY486, INDIRECT("AE" &amp; ROW()), AP446:AP486, "📦", AS446:AS486, "")
    ) / 2
)</f>
        <v>0</v>
      </c>
      <c r="AL486" s="140">
        <f t="array" aca="1" ref="AL486" ca="1">(
    SUMIFS(AR446:AR486, AY446:AY486, INDIRECT("AE" &amp; ROW()), AP446:AP486, "💲") +
    SUMIFS(AR446:AR486, AY446:AY486, INDIRECT("AE" &amp; ROW()), AP446:AP486, "📦")
) -
(
    (
        SUMIFS(AR446:AR486, AY446:AY486, INDIRECT("AE" &amp; ROW()), AP446:AP486, "💲", AS446:AS486, "Familiar") +
        SUMIFS(AR446:AR486, AY446:AY486, INDIRECT("AE" &amp; ROW()), AP446:AP486, "📦", AS446:AS486, "Familiar")
    ) / 2
) -
(
    (
        SUMIFS(AR446:AR486, AY446:AY486, INDIRECT("AE" &amp; ROW()), AP446:AP486, "💲", AS446:AS486, "Participante") +
        SUMIFS(AR446:AR486, AY446:AY486, INDIRECT("AE" &amp; ROW()), AP446:AP486, "📦", AS446:AS486, "Participante")
    ) / 2
) -
(
    (
        SUMIFS(AR446:AR486, AY446:AY486, INDIRECT("AE" &amp; ROW()), AP446:AP486, "💲", AS446:AS486, "Empleado") +
        SUMIFS(AR446:AR486, AY446:AY486, INDIRECT("AE" &amp; ROW()), AP446:AP486, "📦", AS446:AS486, "Empleado")
    ) / 2
) -
(
    (
        SUMIFS(AR446:AR486, AY446:AY486, INDIRECT("AE" &amp; ROW()), AP446:AP486, "💲", AS446:AS486, "Exonerado ADH") +
        SUMIFS(AR446:AR486, AY446:AY486, INDIRECT("AE" &amp; ROW()), AP446:AP486, "📦", AS446:AS486, "Exonerado ADH")
    ) / 2
) -
(
    SUMIFS(AR446:AR486, AY446:AY486, INDIRECT("AE" &amp; ROW()), AP446:AP486, "💲", AS446:AS486, "Exonerado Doctor") +
    SUMIFS(AR446:AR486, AY446:AY486, INDIRECT("AE" &amp; ROW()), AP446:AP486, "📦", AS446:AS486, "Exonerado Doctor")
) -
(
    (
        SUMIFS(AR446:AR486, AY446:AY486, INDIRECT("AE" &amp; ROW()), AP446:AP486, "💲", AS446:AS486, "") +
        SUMIFS(AR446:AR486, AY446:AY486, INDIRECT("AE" &amp; ROW()), AP446:AP486, "📦", AS446:AS486, "")
    ) / 2
)</f>
        <v>0</v>
      </c>
      <c r="AM486" s="48"/>
      <c r="AN486" s="156"/>
      <c r="AO486" s="156"/>
      <c r="AP486" s="156"/>
      <c r="AQ486" s="156"/>
      <c r="AR486" s="156"/>
      <c r="AS486" s="156"/>
      <c r="AT486" s="156"/>
      <c r="AU486" s="156"/>
      <c r="AV486" s="156"/>
      <c r="AW486" s="156"/>
      <c r="AX486" s="156"/>
      <c r="AY486" s="156"/>
      <c r="AZ486" s="48"/>
      <c r="BA486" s="48"/>
      <c r="BB486" s="48"/>
      <c r="BC486" s="48"/>
      <c r="BD486" s="48"/>
      <c r="BE486" s="48"/>
      <c r="BF486" s="48"/>
      <c r="BG486" s="48"/>
      <c r="BH486" s="48"/>
      <c r="BI486" s="48"/>
      <c r="BJ486" s="48"/>
      <c r="BK486" s="48"/>
      <c r="BL486" s="48"/>
      <c r="BM486" s="48"/>
      <c r="BN486" s="48"/>
    </row>
    <row r="487" spans="1:66" ht="11.25" customHeight="1">
      <c r="A487" s="220"/>
      <c r="B487" s="38"/>
      <c r="C487" s="205"/>
      <c r="D487" s="208"/>
      <c r="E487" s="57" t="s">
        <v>42</v>
      </c>
      <c r="F487" s="58" t="str">
        <f>IF(D486&lt;&gt;"", VLOOKUP(D486,'Base de Datos'!$A$2:$D1268,3,FALSE()),"")</f>
        <v/>
      </c>
      <c r="G487" s="205"/>
      <c r="H487" s="208"/>
      <c r="I487" s="57" t="s">
        <v>42</v>
      </c>
      <c r="J487" s="58" t="str">
        <f>IF(H486&lt;&gt;"", VLOOKUP(H486,'Base de Datos'!$A$2:$D1268,3,FALSE()),"")</f>
        <v/>
      </c>
      <c r="K487" s="205"/>
      <c r="L487" s="208"/>
      <c r="M487" s="57" t="s">
        <v>42</v>
      </c>
      <c r="N487" s="58" t="str">
        <f>IF(L486&lt;&gt;"", VLOOKUP(L486,'Base de Datos'!$A$2:$D1268,3,FALSE()),"")</f>
        <v/>
      </c>
      <c r="O487" s="43"/>
      <c r="P487" s="163"/>
      <c r="Q487" s="3"/>
      <c r="R487" s="15"/>
      <c r="S487" s="229"/>
      <c r="T487" s="230"/>
      <c r="U487" s="59"/>
      <c r="V487" s="47"/>
      <c r="W487" s="229"/>
      <c r="X487" s="230"/>
      <c r="Y487" s="59"/>
      <c r="Z487" s="47"/>
      <c r="AA487" s="229"/>
      <c r="AB487" s="230"/>
      <c r="AC487" s="59"/>
      <c r="AD487" s="48"/>
      <c r="AE487" s="240" t="s">
        <v>51</v>
      </c>
      <c r="AF487" s="230"/>
      <c r="AG487" s="161">
        <f t="array" aca="1" ref="AG487" ca="1">COUNTIFS(AP446:AP486, "💲", AY446:AY486, INDIRECT("AE" &amp; ROW())) + COUNTIFS(AP446:AP486, "📦", AY446:AY486, INDIRECT("AE" &amp; ROW())) + COUNTIFS(AP446:AP486, "✅", AY446:AY486, INDIRECT("AE" &amp; ROW()))</f>
        <v>0</v>
      </c>
      <c r="AH487" s="162">
        <f t="array" aca="1" ref="AH487" ca="1">COUNTIFS(AP446:AP486, "💲", AY446:AY486, INDIRECT("AE" &amp; ROW())) + COUNTIFS(AP446:AP486, "📦", AY446:AY486, INDIRECT("AE" &amp; ROW()))</f>
        <v>0</v>
      </c>
      <c r="AI487" s="139">
        <f t="array" aca="1" ref="AI487" ca="1">SUMIFS(AR446:AR486, AY446:AY486, INDIRECT("AE" &amp; ROW()), AP446:AP486, "💲") + SUMIFS(AR446:AR486, AY446:AY486, INDIRECT("AE" &amp; ROW()), AP446:AP486, "📦")</f>
        <v>0</v>
      </c>
      <c r="AJ487" s="139">
        <f t="array" aca="1" ref="AJ487" ca="1">(
    SUMIFS(AR446:AR486, AY446:AY486, INDIRECT("AE" &amp; ROW()), AP446:AP486, "💲") +
    SUMIFS(AR446:AR486, AY446:AY486, INDIRECT("AE" &amp; ROW()), AP446:AP486, "📦")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
        SUMIFS(AR446:AR486, AY446:AY486, INDIRECT("AE" &amp; ROW()), AP446:AP486, "💲", AS446:AS486, "Familiar") +
        SUMIFS(AR446:AR486, AY446:AY486, INDIRECT("AE" &amp; ROW()), AP446:AP486, "📦", AS446:AS486, "Familiar")
    ) / 2
)  -
(
    (
        SUMIFS(AR446:AR486, AY446:AY486, INDIRECT("AE" &amp; ROW()), AP446:AP486, "💲", AS446:AS486, "Exonerado ADH") +
        SUMIFS(AR446:AR486, AY446:AY486, INDIRECT("AE" &amp; ROW()), AP446:AP486, "📦", AS446:AS486, "Exonerado ADH")
    ) / 2
)  -
(
    (
        SUMIFS(AR446:AR486, AY446:AY486, INDIRECT("AE" &amp; ROW()), AP446:AP486, "💲", AS446:AS486, "Exonerado Doctor") +
        SUMIFS(AR446:AR486, AY446:AY486, INDIRECT("AE" &amp; ROW()), AP446:AP486, "📦", AS446:AS486, "Exonerado Doctor")
    ) / 2
)</f>
        <v>0</v>
      </c>
      <c r="AK487" s="139">
        <f t="array" aca="1" ref="AK487" ca="1">(
    SUMIFS(AR446:AR486, AY446:AY486, INDIRECT("AE" &amp; ROW()), AP446:AP486, "💲") +
    SUMIFS(AR446:AR486, AY446:AY486, INDIRECT("AE" &amp; ROW()), AP446:AP486, "📦")
) -
(
    SUMIFS(AR446:AR486, AY446:AY486, INDIRECT("AE" &amp; ROW()), AP446:AP486, "💲", AS446:AS486, "Familiar") +
    SUMIFS(AR446:AR486, AY446:AY486, INDIRECT("AE" &amp; ROW()), AP446:AP486, "📦", AS446:AS486, "Familiar")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SUMIFS(AR446:AR486, AY446:AY486, INDIRECT("AE" &amp; ROW()), AP446:AP486, "💲", AS446:AS486, "Exonerado ADH") +
    SUMIFS(AR446:AR486, AY446:AY486, INDIRECT("AE" &amp; ROW()), AP446:AP486, "📦", AS446:AS486, "Exonerado ADH")
) -
(
    (
        SUMIFS(AR446:AR486, AY446:AY486, INDIRECT("AE" &amp; ROW()), AP446:AP486, "💲", AS446:AS486, "Exonerado Doctor") +
        SUMIFS(AR446:AR486, AY446:AY486, INDIRECT("AE" &amp; ROW()), AP446:AP486, "📦", AS446:AS486, "Exonerado Doctor")
    ) / 2
) -
(
    (
        SUMIFS(AR446:AR486, AY446:AY486, INDIRECT("AE" &amp; ROW()), AP446:AP486, "💲", AS446:AS486, "") +
        SUMIFS(AR446:AR486, AY446:AY486, INDIRECT("AE" &amp; ROW()), AP446:AP486, "📦", AS446:AS486, "")
    ) / 2
)</f>
        <v>0</v>
      </c>
      <c r="AL487" s="140">
        <f t="array" aca="1" ref="AL487" ca="1">(
    SUMIFS(AR446:AR486, AY446:AY486, INDIRECT("AE" &amp; ROW()), AP446:AP486, "💲") +
    SUMIFS(AR446:AR486, AY446:AY486, INDIRECT("AE" &amp; ROW()), AP446:AP486, "📦")
) -
(
    (
        SUMIFS(AR446:AR486, AY446:AY486, INDIRECT("AE" &amp; ROW()), AP446:AP486, "💲", AS446:AS486, "Familiar") +
        SUMIFS(AR446:AR486, AY446:AY486, INDIRECT("AE" &amp; ROW()), AP446:AP486, "📦", AS446:AS486, "Familiar")
    ) / 2
) -
(
    (
        SUMIFS(AR446:AR486, AY446:AY486, INDIRECT("AE" &amp; ROW()), AP446:AP486, "💲", AS446:AS486, "Participante") +
        SUMIFS(AR446:AR486, AY446:AY486, INDIRECT("AE" &amp; ROW()), AP446:AP486, "📦", AS446:AS486, "Participante")
    ) / 2
) -
(
    (
        SUMIFS(AR446:AR486, AY446:AY486, INDIRECT("AE" &amp; ROW()), AP446:AP486, "💲", AS446:AS486, "Empleado") +
        SUMIFS(AR446:AR486, AY446:AY486, INDIRECT("AE" &amp; ROW()), AP446:AP486, "📦", AS446:AS486, "Empleado")
    ) / 2
) -
(
    (
        SUMIFS(AR446:AR486, AY446:AY486, INDIRECT("AE" &amp; ROW()), AP446:AP486, "💲", AS446:AS486, "Exonerado ADH") +
        SUMIFS(AR446:AR486, AY446:AY486, INDIRECT("AE" &amp; ROW()), AP446:AP486, "📦", AS446:AS486, "Exonerado ADH")
    ) / 2
) -
(
    SUMIFS(AR446:AR486, AY446:AY486, INDIRECT("AE" &amp; ROW()), AP446:AP486, "💲", AS446:AS486, "Exonerado Doctor") +
    SUMIFS(AR446:AR486, AY446:AY486, INDIRECT("AE" &amp; ROW()), AP446:AP486, "📦", AS446:AS486, "Exonerado Doctor")
) -
(
    (
        SUMIFS(AR446:AR486, AY446:AY486, INDIRECT("AE" &amp; ROW()), AP446:AP486, "💲", AS446:AS486, "") +
        SUMIFS(AR446:AR486, AY446:AY486, INDIRECT("AE" &amp; ROW()), AP446:AP486, "📦", AS446:AS486, "")
    ) / 2
)</f>
        <v>0</v>
      </c>
      <c r="AM487" s="48"/>
      <c r="AN487" s="48"/>
      <c r="AO487" s="48"/>
      <c r="AP487" s="48"/>
      <c r="AQ487" s="48"/>
      <c r="AR487" s="48"/>
      <c r="AS487" s="48"/>
      <c r="AT487" s="48"/>
      <c r="AU487" s="48"/>
      <c r="AV487" s="48"/>
      <c r="AW487" s="48"/>
      <c r="AX487" s="48"/>
      <c r="AY487" s="48"/>
      <c r="AZ487" s="48"/>
      <c r="BA487" s="48"/>
      <c r="BB487" s="48"/>
      <c r="BC487" s="48"/>
      <c r="BD487" s="48"/>
      <c r="BE487" s="48"/>
      <c r="BF487" s="48"/>
      <c r="BG487" s="48"/>
      <c r="BH487" s="48"/>
      <c r="BI487" s="48"/>
      <c r="BJ487" s="48"/>
      <c r="BK487" s="48"/>
      <c r="BL487" s="48"/>
      <c r="BM487" s="48"/>
      <c r="BN487" s="48"/>
    </row>
    <row r="488" spans="1:66" ht="11.25" customHeight="1">
      <c r="A488" s="220"/>
      <c r="B488" s="38"/>
      <c r="C488" s="205"/>
      <c r="D488" s="208"/>
      <c r="E488" s="57" t="s">
        <v>44</v>
      </c>
      <c r="F488" s="58" t="str">
        <f>IF(D486&lt;&gt;"", VLOOKUP(D486,'Base de Datos'!$A$2:$D1268,4,FALSE()),"")</f>
        <v/>
      </c>
      <c r="G488" s="205"/>
      <c r="H488" s="208"/>
      <c r="I488" s="57" t="s">
        <v>44</v>
      </c>
      <c r="J488" s="58" t="str">
        <f>IF(H486&lt;&gt;"", VLOOKUP(H486,'Base de Datos'!$A$2:$D1268,4,FALSE()),"")</f>
        <v/>
      </c>
      <c r="K488" s="205"/>
      <c r="L488" s="208"/>
      <c r="M488" s="57" t="s">
        <v>44</v>
      </c>
      <c r="N488" s="58" t="str">
        <f>IF(L486&lt;&gt;"", VLOOKUP(L486,'Base de Datos'!$A$2:$D1268,4,FALSE()),"")</f>
        <v/>
      </c>
      <c r="O488" s="43"/>
      <c r="P488" s="163"/>
      <c r="Q488" s="3"/>
      <c r="R488" s="15"/>
      <c r="S488" s="229"/>
      <c r="T488" s="230"/>
      <c r="U488" s="59"/>
      <c r="V488" s="47"/>
      <c r="W488" s="229"/>
      <c r="X488" s="230"/>
      <c r="Y488" s="59"/>
      <c r="Z488" s="47"/>
      <c r="AA488" s="229"/>
      <c r="AB488" s="230"/>
      <c r="AC488" s="59"/>
      <c r="AD488" s="48"/>
      <c r="AE488" s="240" t="s">
        <v>55</v>
      </c>
      <c r="AF488" s="230"/>
      <c r="AG488" s="161">
        <f t="array" aca="1" ref="AG488" ca="1">COUNTIFS(AP446:AP486, "💲", AY446:AY486, INDIRECT("AE" &amp; ROW())) + COUNTIFS(AP446:AP486, "📦", AY446:AY486, INDIRECT("AE" &amp; ROW())) + COUNTIFS(AP446:AP486, "✅", AY446:AY486, INDIRECT("AE" &amp; ROW()))</f>
        <v>0</v>
      </c>
      <c r="AH488" s="162">
        <f t="array" aca="1" ref="AH488" ca="1">COUNTIFS(AP446:AP486, "💲", AY446:AY486, INDIRECT("AE" &amp; ROW())) + COUNTIFS(AP446:AP486, "📦", AY446:AY486, INDIRECT("AE" &amp; ROW()))</f>
        <v>0</v>
      </c>
      <c r="AI488" s="139">
        <f t="array" aca="1" ref="AI488" ca="1">SUMIFS(AR446:AR486, AY446:AY486, INDIRECT("AE" &amp; ROW()), AP446:AP486, "💲") + SUMIFS(AR446:AR486, AY446:AY486, INDIRECT("AE" &amp; ROW()), AP446:AP486, "📦")</f>
        <v>0</v>
      </c>
      <c r="AJ488" s="139">
        <f t="array" aca="1" ref="AJ488" ca="1">(
    SUMIFS(AR446:AR486, AY446:AY486, INDIRECT("AE" &amp; ROW()), AP446:AP486, "💲") +
    SUMIFS(AR446:AR486, AY446:AY486, INDIRECT("AE" &amp; ROW()), AP446:AP486, "📦")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
        SUMIFS(AR446:AR486, AY446:AY486, INDIRECT("AE" &amp; ROW()), AP446:AP486, "💲", AS446:AS486, "Familiar") +
        SUMIFS(AR446:AR486, AY446:AY486, INDIRECT("AE" &amp; ROW()), AP446:AP486, "📦", AS446:AS486, "Familiar")
    ) / 2
)  -
(
    (
        SUMIFS(AR446:AR486, AY446:AY486, INDIRECT("AE" &amp; ROW()), AP446:AP486, "💲", AS446:AS486, "Exonerado ADH") +
        SUMIFS(AR446:AR486, AY446:AY486, INDIRECT("AE" &amp; ROW()), AP446:AP486, "📦", AS446:AS486, "Exonerado ADH")
    ) / 2
)  -
(
    (
        SUMIFS(AR446:AR486, AY446:AY486, INDIRECT("AE" &amp; ROW()), AP446:AP486, "💲", AS446:AS486, "Exonerado Doctor") +
        SUMIFS(AR446:AR486, AY446:AY486, INDIRECT("AE" &amp; ROW()), AP446:AP486, "📦", AS446:AS486, "Exonerado Doctor")
    ) / 2
)</f>
        <v>0</v>
      </c>
      <c r="AK488" s="139">
        <f t="array" aca="1" ref="AK488" ca="1">(
    SUMIFS(AR446:AR486, AY446:AY486, INDIRECT("AE" &amp; ROW()), AP446:AP486, "💲") +
    SUMIFS(AR446:AR486, AY446:AY486, INDIRECT("AE" &amp; ROW()), AP446:AP486, "📦")
) -
(
    SUMIFS(AR446:AR486, AY446:AY486, INDIRECT("AE" &amp; ROW()), AP446:AP486, "💲", AS446:AS486, "Familiar") +
    SUMIFS(AR446:AR486, AY446:AY486, INDIRECT("AE" &amp; ROW()), AP446:AP486, "📦", AS446:AS486, "Familiar")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SUMIFS(AR446:AR486, AY446:AY486, INDIRECT("AE" &amp; ROW()), AP446:AP486, "💲", AS446:AS486, "Exonerado ADH") +
    SUMIFS(AR446:AR486, AY446:AY486, INDIRECT("AE" &amp; ROW()), AP446:AP486, "📦", AS446:AS486, "Exonerado ADH")
) -
(
    (
        SUMIFS(AR446:AR486, AY446:AY486, INDIRECT("AE" &amp; ROW()), AP446:AP486, "💲", AS446:AS486, "Exonerado Doctor") +
        SUMIFS(AR446:AR486, AY446:AY486, INDIRECT("AE" &amp; ROW()), AP446:AP486, "📦", AS446:AS486, "Exonerado Doctor")
    ) / 2
) -
(
    (
        SUMIFS(AR446:AR486, AY446:AY486, INDIRECT("AE" &amp; ROW()), AP446:AP486, "💲", AS446:AS486, "") +
        SUMIFS(AR446:AR486, AY446:AY486, INDIRECT("AE" &amp; ROW()), AP446:AP486, "📦", AS446:AS486, "")
    ) / 2
)</f>
        <v>0</v>
      </c>
      <c r="AL488" s="140">
        <f t="array" aca="1" ref="AL488" ca="1">(
    SUMIFS(AR446:AR486, AY446:AY486, INDIRECT("AE" &amp; ROW()), AP446:AP486, "💲") +
    SUMIFS(AR446:AR486, AY446:AY486, INDIRECT("AE" &amp; ROW()), AP446:AP486, "📦")
) -
(
    (
        SUMIFS(AR446:AR486, AY446:AY486, INDIRECT("AE" &amp; ROW()), AP446:AP486, "💲", AS446:AS486, "Familiar") +
        SUMIFS(AR446:AR486, AY446:AY486, INDIRECT("AE" &amp; ROW()), AP446:AP486, "📦", AS446:AS486, "Familiar")
    ) / 2
) -
(
    (
        SUMIFS(AR446:AR486, AY446:AY486, INDIRECT("AE" &amp; ROW()), AP446:AP486, "💲", AS446:AS486, "Participante") +
        SUMIFS(AR446:AR486, AY446:AY486, INDIRECT("AE" &amp; ROW()), AP446:AP486, "📦", AS446:AS486, "Participante")
    ) / 2
) -
(
    (
        SUMIFS(AR446:AR486, AY446:AY486, INDIRECT("AE" &amp; ROW()), AP446:AP486, "💲", AS446:AS486, "Empleado") +
        SUMIFS(AR446:AR486, AY446:AY486, INDIRECT("AE" &amp; ROW()), AP446:AP486, "📦", AS446:AS486, "Empleado")
    ) / 2
) -
(
    (
        SUMIFS(AR446:AR486, AY446:AY486, INDIRECT("AE" &amp; ROW()), AP446:AP486, "💲", AS446:AS486, "Exonerado ADH") +
        SUMIFS(AR446:AR486, AY446:AY486, INDIRECT("AE" &amp; ROW()), AP446:AP486, "📦", AS446:AS486, "Exonerado ADH")
    ) / 2
) -
(
    SUMIFS(AR446:AR486, AY446:AY486, INDIRECT("AE" &amp; ROW()), AP446:AP486, "💲", AS446:AS486, "Exonerado Doctor") +
    SUMIFS(AR446:AR486, AY446:AY486, INDIRECT("AE" &amp; ROW()), AP446:AP486, "📦", AS446:AS486, "Exonerado Doctor")
) -
(
    (
        SUMIFS(AR446:AR486, AY446:AY486, INDIRECT("AE" &amp; ROW()), AP446:AP486, "💲", AS446:AS486, "") +
        SUMIFS(AR446:AR486, AY446:AY486, INDIRECT("AE" &amp; ROW()), AP446:AP486, "📦", AS446:AS486, "")
    ) / 2
)</f>
        <v>0</v>
      </c>
      <c r="AM488" s="48"/>
      <c r="AN488" s="48"/>
      <c r="AO488" s="48"/>
      <c r="AP488" s="48"/>
      <c r="AQ488" s="48"/>
      <c r="AR488" s="48"/>
      <c r="AS488" s="48"/>
      <c r="AT488" s="48"/>
      <c r="AU488" s="48"/>
      <c r="AV488" s="48"/>
      <c r="AW488" s="48"/>
      <c r="AX488" s="48"/>
      <c r="AY488" s="48"/>
      <c r="AZ488" s="48"/>
      <c r="BA488" s="48"/>
      <c r="BB488" s="48"/>
      <c r="BC488" s="48"/>
      <c r="BD488" s="48"/>
      <c r="BE488" s="48"/>
      <c r="BF488" s="48"/>
      <c r="BG488" s="48"/>
      <c r="BH488" s="48"/>
      <c r="BI488" s="48"/>
      <c r="BJ488" s="48"/>
      <c r="BK488" s="48"/>
      <c r="BL488" s="48"/>
      <c r="BM488" s="48"/>
      <c r="BN488" s="48"/>
    </row>
    <row r="489" spans="1:66" ht="11.25" customHeight="1">
      <c r="A489" s="221"/>
      <c r="B489" s="38"/>
      <c r="C489" s="206"/>
      <c r="D489" s="209"/>
      <c r="E489" s="85" t="s">
        <v>46</v>
      </c>
      <c r="F489" s="86"/>
      <c r="G489" s="206"/>
      <c r="H489" s="209"/>
      <c r="I489" s="85" t="s">
        <v>46</v>
      </c>
      <c r="J489" s="108"/>
      <c r="K489" s="206"/>
      <c r="L489" s="209"/>
      <c r="M489" s="85" t="s">
        <v>46</v>
      </c>
      <c r="N489" s="108"/>
      <c r="O489" s="43"/>
      <c r="P489" s="163"/>
      <c r="Q489" s="3"/>
      <c r="R489" s="15"/>
      <c r="S489" s="227" t="str">
        <f>IF(OR(S486="Empleado",S486="Familiar"),"Nombre del Empleado","N° Factura")</f>
        <v>N° Factura</v>
      </c>
      <c r="T489" s="228"/>
      <c r="U489" s="89"/>
      <c r="V489" s="47"/>
      <c r="W489" s="227" t="str">
        <f>IF(OR(W486="Empleado",W486="Familiar"),"Nombre del Empleado","N° Factura")</f>
        <v>N° Factura</v>
      </c>
      <c r="X489" s="228"/>
      <c r="Y489" s="89"/>
      <c r="Z489" s="47"/>
      <c r="AA489" s="227" t="str">
        <f>IF(OR(AA486="Empleado",AA486="Familiar"),"Nombre del Empleado","N° Factura")</f>
        <v>N° Factura</v>
      </c>
      <c r="AB489" s="228"/>
      <c r="AC489" s="89"/>
      <c r="AD489" s="48"/>
      <c r="AE489" s="240" t="s">
        <v>57</v>
      </c>
      <c r="AF489" s="230"/>
      <c r="AG489" s="161">
        <f t="array" aca="1" ref="AG489" ca="1">COUNTIFS(AP446:AP486, "💲", AY446:AY486, INDIRECT("AE" &amp; ROW())) + COUNTIFS(AP446:AP486, "📦", AY446:AY486, INDIRECT("AE" &amp; ROW())) + COUNTIFS(AP446:AP486, "✅", AY446:AY486, INDIRECT("AE" &amp; ROW()))</f>
        <v>0</v>
      </c>
      <c r="AH489" s="162">
        <f t="array" aca="1" ref="AH489" ca="1">COUNTIFS(AP446:AP486, "💲", AY446:AY486, INDIRECT("AE" &amp; ROW())) + COUNTIFS(AP446:AP486, "📦", AY446:AY486, INDIRECT("AE" &amp; ROW()))</f>
        <v>0</v>
      </c>
      <c r="AI489" s="139">
        <f t="array" aca="1" ref="AI489" ca="1">SUMIFS(AR446:AR486, AY446:AY486, INDIRECT("AE" &amp; ROW()), AP446:AP486, "💲") + SUMIFS(AR446:AR486, AY446:AY486, INDIRECT("AE" &amp; ROW()), AP446:AP486, "📦")</f>
        <v>0</v>
      </c>
      <c r="AJ489" s="139">
        <f t="array" aca="1" ref="AJ489" ca="1">(
    SUMIFS(AR446:AR486, AY446:AY486, INDIRECT("AE" &amp; ROW()), AP446:AP486, "💲") +
    SUMIFS(AR446:AR486, AY446:AY486, INDIRECT("AE" &amp; ROW()), AP446:AP486, "📦")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
        SUMIFS(AR446:AR486, AY446:AY486, INDIRECT("AE" &amp; ROW()), AP446:AP486, "💲", AS446:AS486, "Familiar") +
        SUMIFS(AR446:AR486, AY446:AY486, INDIRECT("AE" &amp; ROW()), AP446:AP486, "📦", AS446:AS486, "Familiar")
    ) / 2
)  -
(
    (
        SUMIFS(AR446:AR486, AY446:AY486, INDIRECT("AE" &amp; ROW()), AP446:AP486, "💲", AS446:AS486, "Exonerado ADH") +
        SUMIFS(AR446:AR486, AY446:AY486, INDIRECT("AE" &amp; ROW()), AP446:AP486, "📦", AS446:AS486, "Exonerado ADH")
    ) / 2
)  -
(
    (
        SUMIFS(AR446:AR486, AY446:AY486, INDIRECT("AE" &amp; ROW()), AP446:AP486, "💲", AS446:AS486, "Exonerado Doctor") +
        SUMIFS(AR446:AR486, AY446:AY486, INDIRECT("AE" &amp; ROW()), AP446:AP486, "📦", AS446:AS486, "Exonerado Doctor")
    ) / 2
)</f>
        <v>0</v>
      </c>
      <c r="AK489" s="139">
        <f t="array" aca="1" ref="AK489" ca="1">(
    SUMIFS(AR446:AR486, AY446:AY486, INDIRECT("AE" &amp; ROW()), AP446:AP486, "💲") +
    SUMIFS(AR446:AR486, AY446:AY486, INDIRECT("AE" &amp; ROW()), AP446:AP486, "📦")
) -
(
    SUMIFS(AR446:AR486, AY446:AY486, INDIRECT("AE" &amp; ROW()), AP446:AP486, "💲", AS446:AS486, "Familiar") +
    SUMIFS(AR446:AR486, AY446:AY486, INDIRECT("AE" &amp; ROW()), AP446:AP486, "📦", AS446:AS486, "Familiar")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SUMIFS(AR446:AR486, AY446:AY486, INDIRECT("AE" &amp; ROW()), AP446:AP486, "💲", AS446:AS486, "Exonerado ADH") +
    SUMIFS(AR446:AR486, AY446:AY486, INDIRECT("AE" &amp; ROW()), AP446:AP486, "📦", AS446:AS486, "Exonerado ADH")
) -
(
    (
        SUMIFS(AR446:AR486, AY446:AY486, INDIRECT("AE" &amp; ROW()), AP446:AP486, "💲", AS446:AS486, "Exonerado Doctor") +
        SUMIFS(AR446:AR486, AY446:AY486, INDIRECT("AE" &amp; ROW()), AP446:AP486, "📦", AS446:AS486, "Exonerado Doctor")
    ) / 2
) -
(
    (
        SUMIFS(AR446:AR486, AY446:AY486, INDIRECT("AE" &amp; ROW()), AP446:AP486, "💲", AS446:AS486, "") +
        SUMIFS(AR446:AR486, AY446:AY486, INDIRECT("AE" &amp; ROW()), AP446:AP486, "📦", AS446:AS486, "")
    ) / 2
)</f>
        <v>0</v>
      </c>
      <c r="AL489" s="140">
        <f t="array" aca="1" ref="AL489" ca="1">(
    SUMIFS(AR446:AR486, AY446:AY486, INDIRECT("AE" &amp; ROW()), AP446:AP486, "💲") +
    SUMIFS(AR446:AR486, AY446:AY486, INDIRECT("AE" &amp; ROW()), AP446:AP486, "📦")
) -
(
    (
        SUMIFS(AR446:AR486, AY446:AY486, INDIRECT("AE" &amp; ROW()), AP446:AP486, "💲", AS446:AS486, "Familiar") +
        SUMIFS(AR446:AR486, AY446:AY486, INDIRECT("AE" &amp; ROW()), AP446:AP486, "📦", AS446:AS486, "Familiar")
    ) / 2
) -
(
    (
        SUMIFS(AR446:AR486, AY446:AY486, INDIRECT("AE" &amp; ROW()), AP446:AP486, "💲", AS446:AS486, "Participante") +
        SUMIFS(AR446:AR486, AY446:AY486, INDIRECT("AE" &amp; ROW()), AP446:AP486, "📦", AS446:AS486, "Participante")
    ) / 2
) -
(
    (
        SUMIFS(AR446:AR486, AY446:AY486, INDIRECT("AE" &amp; ROW()), AP446:AP486, "💲", AS446:AS486, "Empleado") +
        SUMIFS(AR446:AR486, AY446:AY486, INDIRECT("AE" &amp; ROW()), AP446:AP486, "📦", AS446:AS486, "Empleado")
    ) / 2
) -
(
    (
        SUMIFS(AR446:AR486, AY446:AY486, INDIRECT("AE" &amp; ROW()), AP446:AP486, "💲", AS446:AS486, "Exonerado ADH") +
        SUMIFS(AR446:AR486, AY446:AY486, INDIRECT("AE" &amp; ROW()), AP446:AP486, "📦", AS446:AS486, "Exonerado ADH")
    ) / 2
) -
(
    SUMIFS(AR446:AR486, AY446:AY486, INDIRECT("AE" &amp; ROW()), AP446:AP486, "💲", AS446:AS486, "Exonerado Doctor") +
    SUMIFS(AR446:AR486, AY446:AY486, INDIRECT("AE" &amp; ROW()), AP446:AP486, "📦", AS446:AS486, "Exonerado Doctor")
) -
(
    (
        SUMIFS(AR446:AR486, AY446:AY486, INDIRECT("AE" &amp; ROW()), AP446:AP486, "💲", AS446:AS486, "") +
        SUMIFS(AR446:AR486, AY446:AY486, INDIRECT("AE" &amp; ROW()), AP446:AP486, "📦", AS446:AS486, "")
    ) / 2
)</f>
        <v>0</v>
      </c>
      <c r="AM489" s="48"/>
      <c r="AN489" s="48"/>
      <c r="AO489" s="48"/>
      <c r="AP489" s="48"/>
      <c r="AQ489" s="48"/>
      <c r="AR489" s="48"/>
      <c r="AS489" s="48"/>
      <c r="AT489" s="48"/>
      <c r="AU489" s="48"/>
      <c r="AV489" s="48"/>
      <c r="AW489" s="48"/>
      <c r="AX489" s="48"/>
      <c r="AY489" s="48"/>
      <c r="AZ489" s="48"/>
      <c r="BA489" s="48"/>
      <c r="BB489" s="48"/>
      <c r="BC489" s="48"/>
      <c r="BD489" s="48"/>
      <c r="BE489" s="48"/>
      <c r="BF489" s="48"/>
      <c r="BG489" s="48"/>
      <c r="BH489" s="48"/>
      <c r="BI489" s="48"/>
      <c r="BJ489" s="48"/>
      <c r="BK489" s="48"/>
      <c r="BL489" s="48"/>
      <c r="BM489" s="48"/>
      <c r="BN489" s="48"/>
    </row>
    <row r="490" spans="1:66" ht="11.25" customHeight="1">
      <c r="A490" s="222">
        <f>A486+$Q$13/1440</f>
        <v>0.79166666666666641</v>
      </c>
      <c r="B490" s="164"/>
      <c r="C490" s="204"/>
      <c r="D490" s="207"/>
      <c r="E490" s="177" t="s">
        <v>36</v>
      </c>
      <c r="F490" s="42" t="str">
        <f>IF(D490&lt;&gt;"", VLOOKUP(D490,'Base de Datos'!$A$2:$D1268,2,FALSE()),"")</f>
        <v/>
      </c>
      <c r="G490" s="204"/>
      <c r="H490" s="216"/>
      <c r="I490" s="177" t="s">
        <v>36</v>
      </c>
      <c r="J490" s="42" t="str">
        <f>IF(H490&lt;&gt;"", VLOOKUP(H490,'Base de Datos'!$A$2:$D1268,2,FALSE()),"")</f>
        <v/>
      </c>
      <c r="K490" s="204"/>
      <c r="L490" s="216"/>
      <c r="M490" s="177" t="s">
        <v>36</v>
      </c>
      <c r="N490" s="42" t="str">
        <f>IF(L490&lt;&gt;"", VLOOKUP(L490,'Base de Datos'!$A$2:$D1268,2,FALSE()),"")</f>
        <v/>
      </c>
      <c r="O490" s="165"/>
      <c r="P490" s="165"/>
      <c r="Q490" s="165"/>
      <c r="R490" s="166"/>
      <c r="S490" s="167"/>
      <c r="T490" s="45" t="s">
        <v>37</v>
      </c>
      <c r="U490" s="168"/>
      <c r="V490" s="169"/>
      <c r="W490" s="167"/>
      <c r="X490" s="45" t="s">
        <v>37</v>
      </c>
      <c r="Y490" s="168"/>
      <c r="Z490" s="169"/>
      <c r="AA490" s="167"/>
      <c r="AB490" s="45" t="s">
        <v>37</v>
      </c>
      <c r="AC490" s="168"/>
      <c r="AD490" s="56"/>
      <c r="AE490" s="240" t="s">
        <v>59</v>
      </c>
      <c r="AF490" s="230"/>
      <c r="AG490" s="161">
        <f t="array" aca="1" ref="AG490" ca="1">COUNTIFS(AP446:AP486, "💲", AY446:AY486, INDIRECT("AE" &amp; ROW())) + COUNTIFS(AP446:AP486, "📦", AY446:AY486, INDIRECT("AE" &amp; ROW())) + COUNTIFS(AP446:AP486, "✅", AY446:AY486, INDIRECT("AE" &amp; ROW()))</f>
        <v>0</v>
      </c>
      <c r="AH490" s="162">
        <f t="array" aca="1" ref="AH490" ca="1">COUNTIFS(AP446:AP486, "💲", AY446:AY486, INDIRECT("AE" &amp; ROW())) + COUNTIFS(AP446:AP486, "📦", AY446:AY486, INDIRECT("AE" &amp; ROW()))</f>
        <v>0</v>
      </c>
      <c r="AI490" s="139">
        <f t="array" aca="1" ref="AI490" ca="1">SUMIFS(AR446:AR486, AY446:AY486, INDIRECT("AE" &amp; ROW()), AP446:AP486, "💲") + SUMIFS(AR446:AR486, AY446:AY486, INDIRECT("AE" &amp; ROW()), AP446:AP486, "📦")</f>
        <v>0</v>
      </c>
      <c r="AJ490" s="139">
        <f t="array" aca="1" ref="AJ490" ca="1">(
    SUMIFS(AR446:AR486, AY446:AY486, INDIRECT("AE" &amp; ROW()), AP446:AP486, "💲") +
    SUMIFS(AR446:AR486, AY446:AY486, INDIRECT("AE" &amp; ROW()), AP446:AP486, "📦")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
        SUMIFS(AR446:AR486, AY446:AY486, INDIRECT("AE" &amp; ROW()), AP446:AP486, "💲", AS446:AS486, "Familiar") +
        SUMIFS(AR446:AR486, AY446:AY486, INDIRECT("AE" &amp; ROW()), AP446:AP486, "📦", AS446:AS486, "Familiar")
    ) / 2
)  -
(
    (
        SUMIFS(AR446:AR486, AY446:AY486, INDIRECT("AE" &amp; ROW()), AP446:AP486, "💲", AS446:AS486, "Exonerado ADH") +
        SUMIFS(AR446:AR486, AY446:AY486, INDIRECT("AE" &amp; ROW()), AP446:AP486, "📦", AS446:AS486, "Exonerado ADH")
    ) / 2
)  -
(
    (
        SUMIFS(AR446:AR486, AY446:AY486, INDIRECT("AE" &amp; ROW()), AP446:AP486, "💲", AS446:AS486, "Exonerado Doctor") +
        SUMIFS(AR446:AR486, AY446:AY486, INDIRECT("AE" &amp; ROW()), AP446:AP486, "📦", AS446:AS486, "Exonerado Doctor")
    ) / 2
)</f>
        <v>0</v>
      </c>
      <c r="AK490" s="139">
        <f t="array" aca="1" ref="AK490" ca="1">(
    SUMIFS(AR446:AR486, AY446:AY486, INDIRECT("AE" &amp; ROW()), AP446:AP486, "💲") +
    SUMIFS(AR446:AR486, AY446:AY486, INDIRECT("AE" &amp; ROW()), AP446:AP486, "📦")
) -
(
    SUMIFS(AR446:AR486, AY446:AY486, INDIRECT("AE" &amp; ROW()), AP446:AP486, "💲", AS446:AS486, "Familiar") +
    SUMIFS(AR446:AR486, AY446:AY486, INDIRECT("AE" &amp; ROW()), AP446:AP486, "📦", AS446:AS486, "Familiar")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SUMIFS(AR446:AR486, AY446:AY486, INDIRECT("AE" &amp; ROW()), AP446:AP486, "💲", AS446:AS486, "Exonerado ADH") +
    SUMIFS(AR446:AR486, AY446:AY486, INDIRECT("AE" &amp; ROW()), AP446:AP486, "📦", AS446:AS486, "Exonerado ADH")
) -
(
    (
        SUMIFS(AR446:AR486, AY446:AY486, INDIRECT("AE" &amp; ROW()), AP446:AP486, "💲", AS446:AS486, "Exonerado Doctor") +
        SUMIFS(AR446:AR486, AY446:AY486, INDIRECT("AE" &amp; ROW()), AP446:AP486, "📦", AS446:AS486, "Exonerado Doctor")
    ) / 2
) -
(
    (
        SUMIFS(AR446:AR486, AY446:AY486, INDIRECT("AE" &amp; ROW()), AP446:AP486, "💲", AS446:AS486, "") +
        SUMIFS(AR446:AR486, AY446:AY486, INDIRECT("AE" &amp; ROW()), AP446:AP486, "📦", AS446:AS486, "")
    ) / 2
)</f>
        <v>0</v>
      </c>
      <c r="AL490" s="140">
        <f t="array" aca="1" ref="AL490" ca="1">(
    SUMIFS(AR446:AR486, AY446:AY486, INDIRECT("AE" &amp; ROW()), AP446:AP486, "💲") +
    SUMIFS(AR446:AR486, AY446:AY486, INDIRECT("AE" &amp; ROW()), AP446:AP486, "📦")
) -
(
    (
        SUMIFS(AR446:AR486, AY446:AY486, INDIRECT("AE" &amp; ROW()), AP446:AP486, "💲", AS446:AS486, "Familiar") +
        SUMIFS(AR446:AR486, AY446:AY486, INDIRECT("AE" &amp; ROW()), AP446:AP486, "📦", AS446:AS486, "Familiar")
    ) / 2
) -
(
    (
        SUMIFS(AR446:AR486, AY446:AY486, INDIRECT("AE" &amp; ROW()), AP446:AP486, "💲", AS446:AS486, "Participante") +
        SUMIFS(AR446:AR486, AY446:AY486, INDIRECT("AE" &amp; ROW()), AP446:AP486, "📦", AS446:AS486, "Participante")
    ) / 2
) -
(
    (
        SUMIFS(AR446:AR486, AY446:AY486, INDIRECT("AE" &amp; ROW()), AP446:AP486, "💲", AS446:AS486, "Empleado") +
        SUMIFS(AR446:AR486, AY446:AY486, INDIRECT("AE" &amp; ROW()), AP446:AP486, "📦", AS446:AS486, "Empleado")
    ) / 2
) -
(
    (
        SUMIFS(AR446:AR486, AY446:AY486, INDIRECT("AE" &amp; ROW()), AP446:AP486, "💲", AS446:AS486, "Exonerado ADH") +
        SUMIFS(AR446:AR486, AY446:AY486, INDIRECT("AE" &amp; ROW()), AP446:AP486, "📦", AS446:AS486, "Exonerado ADH")
    ) / 2
) -
(
    SUMIFS(AR446:AR486, AY446:AY486, INDIRECT("AE" &amp; ROW()), AP446:AP486, "💲", AS446:AS486, "Exonerado Doctor") +
    SUMIFS(AR446:AR486, AY446:AY486, INDIRECT("AE" &amp; ROW()), AP446:AP486, "📦", AS446:AS486, "Exonerado Doctor")
) -
(
    (
        SUMIFS(AR446:AR486, AY446:AY486, INDIRECT("AE" &amp; ROW()), AP446:AP486, "💲", AS446:AS486, "") +
        SUMIFS(AR446:AR486, AY446:AY486, INDIRECT("AE" &amp; ROW()), AP446:AP486, "📦", AS446:AS486, "")
    ) / 2
)</f>
        <v>0</v>
      </c>
      <c r="AM490" s="56"/>
      <c r="AN490" s="56"/>
      <c r="AO490" s="56"/>
      <c r="AP490" s="56"/>
      <c r="AQ490" s="56"/>
      <c r="AR490" s="56"/>
      <c r="AS490" s="56"/>
      <c r="AT490" s="56"/>
      <c r="AU490" s="56"/>
      <c r="AV490" s="56"/>
      <c r="AW490" s="56"/>
      <c r="AX490" s="56"/>
      <c r="AY490" s="56"/>
      <c r="AZ490" s="56"/>
      <c r="BA490" s="56"/>
      <c r="BB490" s="56"/>
      <c r="BC490" s="56"/>
      <c r="BD490" s="56"/>
      <c r="BE490" s="56"/>
      <c r="BF490" s="56"/>
      <c r="BG490" s="56"/>
      <c r="BH490" s="56"/>
      <c r="BI490" s="56"/>
      <c r="BJ490" s="56"/>
      <c r="BK490" s="56"/>
      <c r="BL490" s="56"/>
      <c r="BM490" s="56"/>
      <c r="BN490" s="56"/>
    </row>
    <row r="491" spans="1:66" ht="11.25" customHeight="1">
      <c r="A491" s="220"/>
      <c r="B491" s="164"/>
      <c r="C491" s="205"/>
      <c r="D491" s="208"/>
      <c r="E491" s="178" t="s">
        <v>42</v>
      </c>
      <c r="F491" s="58" t="str">
        <f>IF(D490&lt;&gt;"", VLOOKUP(D490,'Base de Datos'!$A$2:$D1268,3,FALSE()),"")</f>
        <v/>
      </c>
      <c r="G491" s="205"/>
      <c r="H491" s="208"/>
      <c r="I491" s="178" t="s">
        <v>42</v>
      </c>
      <c r="J491" s="58" t="str">
        <f>IF(H490&lt;&gt;"", VLOOKUP(H490,'Base de Datos'!$A$2:$D1268,3,FALSE()),"")</f>
        <v/>
      </c>
      <c r="K491" s="205"/>
      <c r="L491" s="208"/>
      <c r="M491" s="178" t="s">
        <v>42</v>
      </c>
      <c r="N491" s="58" t="str">
        <f>IF(L490&lt;&gt;"", VLOOKUP(L490,'Base de Datos'!$A$2:$D1268,3,FALSE()),"")</f>
        <v/>
      </c>
      <c r="O491" s="165"/>
      <c r="P491" s="165"/>
      <c r="Q491" s="165"/>
      <c r="R491" s="166"/>
      <c r="S491" s="231"/>
      <c r="T491" s="230"/>
      <c r="U491" s="170"/>
      <c r="V491" s="169"/>
      <c r="W491" s="231"/>
      <c r="X491" s="230"/>
      <c r="Y491" s="170"/>
      <c r="Z491" s="169"/>
      <c r="AA491" s="231"/>
      <c r="AB491" s="230"/>
      <c r="AC491" s="170"/>
      <c r="AD491" s="56"/>
      <c r="AE491" s="240" t="s">
        <v>63</v>
      </c>
      <c r="AF491" s="230"/>
      <c r="AG491" s="161">
        <f t="array" aca="1" ref="AG491" ca="1">COUNTIFS(AP446:AP486, "💲", AY446:AY486, INDIRECT("AE" &amp; ROW())) + COUNTIFS(AP446:AP486, "📦", AY446:AY486, INDIRECT("AE" &amp; ROW())) + COUNTIFS(AP446:AP486, "✅", AY446:AY486, INDIRECT("AE" &amp; ROW()))</f>
        <v>0</v>
      </c>
      <c r="AH491" s="162">
        <f t="array" aca="1" ref="AH491" ca="1">COUNTIFS(AP446:AP486, "💲", AY446:AY486, INDIRECT("AE" &amp; ROW())) + COUNTIFS(AP446:AP486, "📦", AY446:AY486, INDIRECT("AE" &amp; ROW()))</f>
        <v>0</v>
      </c>
      <c r="AI491" s="139">
        <f t="array" aca="1" ref="AI491" ca="1">SUMIFS(AR446:AR486, AY446:AY486, INDIRECT("AE" &amp; ROW()), AP446:AP486, "💲") + SUMIFS(AR446:AR486, AY446:AY486, INDIRECT("AE" &amp; ROW()), AP446:AP486, "📦")</f>
        <v>0</v>
      </c>
      <c r="AJ491" s="139">
        <f t="array" aca="1" ref="AJ491" ca="1">(
    SUMIFS(AR446:AR486, AY446:AY486, INDIRECT("AE" &amp; ROW()), AP446:AP486, "💲") +
    SUMIFS(AR446:AR486, AY446:AY486, INDIRECT("AE" &amp; ROW()), AP446:AP486, "📦")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
        SUMIFS(AR446:AR486, AY446:AY486, INDIRECT("AE" &amp; ROW()), AP446:AP486, "💲", AS446:AS486, "Familiar") +
        SUMIFS(AR446:AR486, AY446:AY486, INDIRECT("AE" &amp; ROW()), AP446:AP486, "📦", AS446:AS486, "Familiar")
    ) / 2
)  -
(
    (
        SUMIFS(AR446:AR486, AY446:AY486, INDIRECT("AE" &amp; ROW()), AP446:AP486, "💲", AS446:AS486, "Exonerado ADH") +
        SUMIFS(AR446:AR486, AY446:AY486, INDIRECT("AE" &amp; ROW()), AP446:AP486, "📦", AS446:AS486, "Exonerado ADH")
    ) / 2
)  -
(
    (
        SUMIFS(AR446:AR486, AY446:AY486, INDIRECT("AE" &amp; ROW()), AP446:AP486, "💲", AS446:AS486, "Exonerado Doctor") +
        SUMIFS(AR446:AR486, AY446:AY486, INDIRECT("AE" &amp; ROW()), AP446:AP486, "📦", AS446:AS486, "Exonerado Doctor")
    ) / 2
)</f>
        <v>0</v>
      </c>
      <c r="AK491" s="139">
        <f t="array" aca="1" ref="AK491" ca="1">(
    SUMIFS(AR446:AR486, AY446:AY486, INDIRECT("AE" &amp; ROW()), AP446:AP486, "💲") +
    SUMIFS(AR446:AR486, AY446:AY486, INDIRECT("AE" &amp; ROW()), AP446:AP486, "📦")
) -
(
    SUMIFS(AR446:AR486, AY446:AY486, INDIRECT("AE" &amp; ROW()), AP446:AP486, "💲", AS446:AS486, "Familiar") +
    SUMIFS(AR446:AR486, AY446:AY486, INDIRECT("AE" &amp; ROW()), AP446:AP486, "📦", AS446:AS486, "Familiar")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SUMIFS(AR446:AR486, AY446:AY486, INDIRECT("AE" &amp; ROW()), AP446:AP486, "💲", AS446:AS486, "Exonerado ADH") +
    SUMIFS(AR446:AR486, AY446:AY486, INDIRECT("AE" &amp; ROW()), AP446:AP486, "📦", AS446:AS486, "Exonerado ADH")
) -
(
    (
        SUMIFS(AR446:AR486, AY446:AY486, INDIRECT("AE" &amp; ROW()), AP446:AP486, "💲", AS446:AS486, "Exonerado Doctor") +
        SUMIFS(AR446:AR486, AY446:AY486, INDIRECT("AE" &amp; ROW()), AP446:AP486, "📦", AS446:AS486, "Exonerado Doctor")
    ) / 2
) -
(
    (
        SUMIFS(AR446:AR486, AY446:AY486, INDIRECT("AE" &amp; ROW()), AP446:AP486, "💲", AS446:AS486, "") +
        SUMIFS(AR446:AR486, AY446:AY486, INDIRECT("AE" &amp; ROW()), AP446:AP486, "📦", AS446:AS486, "")
    ) / 2
)</f>
        <v>0</v>
      </c>
      <c r="AL491" s="140">
        <f t="array" aca="1" ref="AL491" ca="1">(
    SUMIFS(AR446:AR486, AY446:AY486, INDIRECT("AE" &amp; ROW()), AP446:AP486, "💲") +
    SUMIFS(AR446:AR486, AY446:AY486, INDIRECT("AE" &amp; ROW()), AP446:AP486, "📦")
) -
(
    (
        SUMIFS(AR446:AR486, AY446:AY486, INDIRECT("AE" &amp; ROW()), AP446:AP486, "💲", AS446:AS486, "Familiar") +
        SUMIFS(AR446:AR486, AY446:AY486, INDIRECT("AE" &amp; ROW()), AP446:AP486, "📦", AS446:AS486, "Familiar")
    ) / 2
) -
(
    (
        SUMIFS(AR446:AR486, AY446:AY486, INDIRECT("AE" &amp; ROW()), AP446:AP486, "💲", AS446:AS486, "Participante") +
        SUMIFS(AR446:AR486, AY446:AY486, INDIRECT("AE" &amp; ROW()), AP446:AP486, "📦", AS446:AS486, "Participante")
    ) / 2
) -
(
    (
        SUMIFS(AR446:AR486, AY446:AY486, INDIRECT("AE" &amp; ROW()), AP446:AP486, "💲", AS446:AS486, "Empleado") +
        SUMIFS(AR446:AR486, AY446:AY486, INDIRECT("AE" &amp; ROW()), AP446:AP486, "📦", AS446:AS486, "Empleado")
    ) / 2
) -
(
    (
        SUMIFS(AR446:AR486, AY446:AY486, INDIRECT("AE" &amp; ROW()), AP446:AP486, "💲", AS446:AS486, "Exonerado ADH") +
        SUMIFS(AR446:AR486, AY446:AY486, INDIRECT("AE" &amp; ROW()), AP446:AP486, "📦", AS446:AS486, "Exonerado ADH")
    ) / 2
) -
(
    SUMIFS(AR446:AR486, AY446:AY486, INDIRECT("AE" &amp; ROW()), AP446:AP486, "💲", AS446:AS486, "Exonerado Doctor") +
    SUMIFS(AR446:AR486, AY446:AY486, INDIRECT("AE" &amp; ROW()), AP446:AP486, "📦", AS446:AS486, "Exonerado Doctor")
) -
(
    (
        SUMIFS(AR446:AR486, AY446:AY486, INDIRECT("AE" &amp; ROW()), AP446:AP486, "💲", AS446:AS486, "") +
        SUMIFS(AR446:AR486, AY446:AY486, INDIRECT("AE" &amp; ROW()), AP446:AP486, "📦", AS446:AS486, "")
    ) / 2
)</f>
        <v>0</v>
      </c>
      <c r="AM491" s="56"/>
      <c r="AN491" s="56"/>
      <c r="AO491" s="56"/>
      <c r="AP491" s="56"/>
      <c r="AQ491" s="56"/>
      <c r="AR491" s="56"/>
      <c r="AS491" s="56"/>
      <c r="AT491" s="56"/>
      <c r="AU491" s="56"/>
      <c r="AV491" s="56"/>
      <c r="AW491" s="56"/>
      <c r="AX491" s="56"/>
      <c r="AY491" s="56"/>
      <c r="AZ491" s="56"/>
      <c r="BA491" s="56"/>
      <c r="BB491" s="56"/>
      <c r="BC491" s="56"/>
      <c r="BD491" s="56"/>
      <c r="BE491" s="56"/>
      <c r="BF491" s="56"/>
      <c r="BG491" s="56"/>
      <c r="BH491" s="56"/>
      <c r="BI491" s="56"/>
      <c r="BJ491" s="56"/>
      <c r="BK491" s="56"/>
      <c r="BL491" s="56"/>
      <c r="BM491" s="56"/>
      <c r="BN491" s="56"/>
    </row>
    <row r="492" spans="1:66" ht="11.25" customHeight="1">
      <c r="A492" s="220"/>
      <c r="B492" s="164"/>
      <c r="C492" s="205"/>
      <c r="D492" s="208"/>
      <c r="E492" s="178" t="s">
        <v>44</v>
      </c>
      <c r="F492" s="58" t="str">
        <f>IF(D490&lt;&gt;"", VLOOKUP(D490,'Base de Datos'!$A$2:$D1268,4,FALSE()),"")</f>
        <v/>
      </c>
      <c r="G492" s="205"/>
      <c r="H492" s="208"/>
      <c r="I492" s="178" t="s">
        <v>44</v>
      </c>
      <c r="J492" s="58" t="str">
        <f>IF(H490&lt;&gt;"", VLOOKUP(H490,'Base de Datos'!$A$2:$D1268,4,FALSE()),"")</f>
        <v/>
      </c>
      <c r="K492" s="205"/>
      <c r="L492" s="208"/>
      <c r="M492" s="178" t="s">
        <v>44</v>
      </c>
      <c r="N492" s="58" t="str">
        <f>IF(L490&lt;&gt;"", VLOOKUP(L490,'Base de Datos'!$A$2:$D1268,4,FALSE()),"")</f>
        <v/>
      </c>
      <c r="O492" s="165"/>
      <c r="P492" s="165"/>
      <c r="Q492" s="165"/>
      <c r="R492" s="166"/>
      <c r="S492" s="231"/>
      <c r="T492" s="230"/>
      <c r="U492" s="170"/>
      <c r="V492" s="169"/>
      <c r="W492" s="231"/>
      <c r="X492" s="230"/>
      <c r="Y492" s="170"/>
      <c r="Z492" s="169"/>
      <c r="AA492" s="231"/>
      <c r="AB492" s="230"/>
      <c r="AC492" s="170"/>
      <c r="AD492" s="56"/>
      <c r="AE492" s="240" t="s">
        <v>66</v>
      </c>
      <c r="AF492" s="230"/>
      <c r="AG492" s="161">
        <f t="array" aca="1" ref="AG492" ca="1">COUNTIFS(AP446:AP486, "💲", AY446:AY486, INDIRECT("AE" &amp; ROW())) + COUNTIFS(AP446:AP486, "📦", AY446:AY486, INDIRECT("AE" &amp; ROW())) + COUNTIFS(AP446:AP486, "✅", AY446:AY486, INDIRECT("AE" &amp; ROW()))</f>
        <v>0</v>
      </c>
      <c r="AH492" s="162">
        <f t="array" aca="1" ref="AH492" ca="1">COUNTIFS(AP446:AP486, "💲", AY446:AY486, INDIRECT("AE" &amp; ROW())) + COUNTIFS(AP446:AP486, "📦", AY446:AY486, INDIRECT("AE" &amp; ROW()))</f>
        <v>0</v>
      </c>
      <c r="AI492" s="139">
        <f t="array" aca="1" ref="AI492" ca="1">SUMIFS(AR446:AR486, AY446:AY486, INDIRECT("AE" &amp; ROW()), AP446:AP486, "💲") + SUMIFS(AR446:AR486, AY446:AY486, INDIRECT("AE" &amp; ROW()), AP446:AP486, "📦")</f>
        <v>0</v>
      </c>
      <c r="AJ492" s="139">
        <f t="array" aca="1" ref="AJ492" ca="1">(
    SUMIFS(AR446:AR486, AY446:AY486, INDIRECT("AE" &amp; ROW()), AP446:AP486, "💲") +
    SUMIFS(AR446:AR486, AY446:AY486, INDIRECT("AE" &amp; ROW()), AP446:AP486, "📦")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
        SUMIFS(AR446:AR486, AY446:AY486, INDIRECT("AE" &amp; ROW()), AP446:AP486, "💲", AS446:AS486, "Familiar") +
        SUMIFS(AR446:AR486, AY446:AY486, INDIRECT("AE" &amp; ROW()), AP446:AP486, "📦", AS446:AS486, "Familiar")
    ) / 2
)  -
(
    (
        SUMIFS(AR446:AR486, AY446:AY486, INDIRECT("AE" &amp; ROW()), AP446:AP486, "💲", AS446:AS486, "Exonerado ADH") +
        SUMIFS(AR446:AR486, AY446:AY486, INDIRECT("AE" &amp; ROW()), AP446:AP486, "📦", AS446:AS486, "Exonerado ADH")
    ) / 2
)  -
(
    (
        SUMIFS(AR446:AR486, AY446:AY486, INDIRECT("AE" &amp; ROW()), AP446:AP486, "💲", AS446:AS486, "Exonerado Doctor") +
        SUMIFS(AR446:AR486, AY446:AY486, INDIRECT("AE" &amp; ROW()), AP446:AP486, "📦", AS446:AS486, "Exonerado Doctor")
    ) / 2
)</f>
        <v>0</v>
      </c>
      <c r="AK492" s="139">
        <f t="array" aca="1" ref="AK492" ca="1">(
    SUMIFS(AR446:AR486, AY446:AY486, INDIRECT("AE" &amp; ROW()), AP446:AP486, "💲") +
    SUMIFS(AR446:AR486, AY446:AY486, INDIRECT("AE" &amp; ROW()), AP446:AP486, "📦")
) -
(
    SUMIFS(AR446:AR486, AY446:AY486, INDIRECT("AE" &amp; ROW()), AP446:AP486, "💲", AS446:AS486, "Familiar") +
    SUMIFS(AR446:AR486, AY446:AY486, INDIRECT("AE" &amp; ROW()), AP446:AP486, "📦", AS446:AS486, "Familiar")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SUMIFS(AR446:AR486, AY446:AY486, INDIRECT("AE" &amp; ROW()), AP446:AP486, "💲", AS446:AS486, "Exonerado ADH") +
    SUMIFS(AR446:AR486, AY446:AY486, INDIRECT("AE" &amp; ROW()), AP446:AP486, "📦", AS446:AS486, "Exonerado ADH")
) -
(
    (
        SUMIFS(AR446:AR486, AY446:AY486, INDIRECT("AE" &amp; ROW()), AP446:AP486, "💲", AS446:AS486, "Exonerado Doctor") +
        SUMIFS(AR446:AR486, AY446:AY486, INDIRECT("AE" &amp; ROW()), AP446:AP486, "📦", AS446:AS486, "Exonerado Doctor")
    ) / 2
) -
(
    (
        SUMIFS(AR446:AR486, AY446:AY486, INDIRECT("AE" &amp; ROW()), AP446:AP486, "💲", AS446:AS486, "") +
        SUMIFS(AR446:AR486, AY446:AY486, INDIRECT("AE" &amp; ROW()), AP446:AP486, "📦", AS446:AS486, "")
    ) / 2
)</f>
        <v>0</v>
      </c>
      <c r="AL492" s="140">
        <f t="array" aca="1" ref="AL492" ca="1">(
    SUMIFS(AR446:AR486, AY446:AY486, INDIRECT("AE" &amp; ROW()), AP446:AP486, "💲") +
    SUMIFS(AR446:AR486, AY446:AY486, INDIRECT("AE" &amp; ROW()), AP446:AP486, "📦")
) -
(
    (
        SUMIFS(AR446:AR486, AY446:AY486, INDIRECT("AE" &amp; ROW()), AP446:AP486, "💲", AS446:AS486, "Familiar") +
        SUMIFS(AR446:AR486, AY446:AY486, INDIRECT("AE" &amp; ROW()), AP446:AP486, "📦", AS446:AS486, "Familiar")
    ) / 2
) -
(
    (
        SUMIFS(AR446:AR486, AY446:AY486, INDIRECT("AE" &amp; ROW()), AP446:AP486, "💲", AS446:AS486, "Participante") +
        SUMIFS(AR446:AR486, AY446:AY486, INDIRECT("AE" &amp; ROW()), AP446:AP486, "📦", AS446:AS486, "Participante")
    ) / 2
) -
(
    (
        SUMIFS(AR446:AR486, AY446:AY486, INDIRECT("AE" &amp; ROW()), AP446:AP486, "💲", AS446:AS486, "Empleado") +
        SUMIFS(AR446:AR486, AY446:AY486, INDIRECT("AE" &amp; ROW()), AP446:AP486, "📦", AS446:AS486, "Empleado")
    ) / 2
) -
(
    (
        SUMIFS(AR446:AR486, AY446:AY486, INDIRECT("AE" &amp; ROW()), AP446:AP486, "💲", AS446:AS486, "Exonerado ADH") +
        SUMIFS(AR446:AR486, AY446:AY486, INDIRECT("AE" &amp; ROW()), AP446:AP486, "📦", AS446:AS486, "Exonerado ADH")
    ) / 2
) -
(
    SUMIFS(AR446:AR486, AY446:AY486, INDIRECT("AE" &amp; ROW()), AP446:AP486, "💲", AS446:AS486, "Exonerado Doctor") +
    SUMIFS(AR446:AR486, AY446:AY486, INDIRECT("AE" &amp; ROW()), AP446:AP486, "📦", AS446:AS486, "Exonerado Doctor")
) -
(
    (
        SUMIFS(AR446:AR486, AY446:AY486, INDIRECT("AE" &amp; ROW()), AP446:AP486, "💲", AS446:AS486, "") +
        SUMIFS(AR446:AR486, AY446:AY486, INDIRECT("AE" &amp; ROW()), AP446:AP486, "📦", AS446:AS486, "")
    ) / 2
)</f>
        <v>0</v>
      </c>
      <c r="AM492" s="56"/>
      <c r="AN492" s="56"/>
      <c r="AO492" s="56"/>
      <c r="AP492" s="56"/>
      <c r="AQ492" s="56"/>
      <c r="AR492" s="56"/>
      <c r="AS492" s="56"/>
      <c r="AT492" s="56"/>
      <c r="AU492" s="56"/>
      <c r="AV492" s="56"/>
      <c r="AW492" s="56"/>
      <c r="AX492" s="56"/>
      <c r="AY492" s="56"/>
      <c r="AZ492" s="56"/>
      <c r="BA492" s="56"/>
      <c r="BB492" s="56"/>
      <c r="BC492" s="56"/>
      <c r="BD492" s="56"/>
      <c r="BE492" s="56"/>
      <c r="BF492" s="56"/>
      <c r="BG492" s="56"/>
      <c r="BH492" s="56"/>
      <c r="BI492" s="56"/>
      <c r="BJ492" s="56"/>
      <c r="BK492" s="56"/>
      <c r="BL492" s="56"/>
      <c r="BM492" s="56"/>
      <c r="BN492" s="56"/>
    </row>
    <row r="493" spans="1:66" ht="11.25" customHeight="1">
      <c r="A493" s="221"/>
      <c r="B493" s="164"/>
      <c r="C493" s="206"/>
      <c r="D493" s="209"/>
      <c r="E493" s="179" t="s">
        <v>46</v>
      </c>
      <c r="F493" s="180"/>
      <c r="G493" s="206"/>
      <c r="H493" s="209"/>
      <c r="I493" s="179" t="s">
        <v>46</v>
      </c>
      <c r="J493" s="183"/>
      <c r="K493" s="206"/>
      <c r="L493" s="209"/>
      <c r="M493" s="179" t="s">
        <v>46</v>
      </c>
      <c r="N493" s="183"/>
      <c r="O493" s="165"/>
      <c r="P493" s="165"/>
      <c r="Q493" s="165"/>
      <c r="R493" s="166"/>
      <c r="S493" s="227" t="str">
        <f>IF(OR(S490="Empleado",S490="Familiar"),"Nombre del Empleado","N° Factura")</f>
        <v>N° Factura</v>
      </c>
      <c r="T493" s="228"/>
      <c r="U493" s="89"/>
      <c r="V493" s="169"/>
      <c r="W493" s="227" t="str">
        <f>IF(OR(W490="Empleado",W490="Familiar"),"Nombre del Empleado","N° Factura")</f>
        <v>N° Factura</v>
      </c>
      <c r="X493" s="228"/>
      <c r="Y493" s="89"/>
      <c r="Z493" s="169"/>
      <c r="AA493" s="227" t="str">
        <f>IF(OR(AA490="Empleado",AA490="Familiar"),"Nombre del Empleado","N° Factura")</f>
        <v>N° Factura</v>
      </c>
      <c r="AB493" s="228"/>
      <c r="AC493" s="89"/>
      <c r="AD493" s="56"/>
      <c r="AE493" s="240" t="s">
        <v>69</v>
      </c>
      <c r="AF493" s="230"/>
      <c r="AG493" s="161">
        <f t="array" aca="1" ref="AG493" ca="1">COUNTIFS(AP446:AP486, "💲", AY446:AY486, INDIRECT("AE" &amp; ROW())) + COUNTIFS(AP446:AP486, "📦", AY446:AY486, INDIRECT("AE" &amp; ROW())) + COUNTIFS(AP446:AP486, "✅", AY446:AY486, INDIRECT("AE" &amp; ROW()))</f>
        <v>0</v>
      </c>
      <c r="AH493" s="162">
        <f t="array" aca="1" ref="AH493" ca="1">COUNTIFS(AP446:AP486, "💲", AY446:AY486, INDIRECT("AE" &amp; ROW())) + COUNTIFS(AP446:AP486, "📦", AY446:AY486, INDIRECT("AE" &amp; ROW()))</f>
        <v>0</v>
      </c>
      <c r="AI493" s="139">
        <f t="array" aca="1" ref="AI493" ca="1">SUMIFS(AR446:AR486, AY446:AY486, INDIRECT("AE" &amp; ROW()), AP446:AP486, "💲") + SUMIFS(AR446:AR486, AY446:AY486, INDIRECT("AE" &amp; ROW()), AP446:AP486, "📦")</f>
        <v>0</v>
      </c>
      <c r="AJ493" s="66">
        <f t="array" aca="1" ref="AJ493" ca="1">(
    SUMIFS(AR446:AR486, AY446:AY486, INDIRECT("AE" &amp; ROW()), AP446:AP486, "💲") +
    SUMIFS(AR446:AR486, AY446:AY486, INDIRECT("AE" &amp; ROW()), AP446:AP486, "📦")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
        SUMIFS(AR446:AR486, AY446:AY486, INDIRECT("AE" &amp; ROW()), AP446:AP486, "💲", AS446:AS486, "Familiar") +
        SUMIFS(AR446:AR486, AY446:AY486, INDIRECT("AE" &amp; ROW()), AP446:AP486, "📦", AS446:AS486, "Familiar")
    ) / 2
)  -
(
    (
        SUMIFS(AR446:AR486, AY446:AY486, INDIRECT("AE" &amp; ROW()), AP446:AP486, "💲", AS446:AS486, "Exonerado ADH") +
        SUMIFS(AR446:AR486, AY446:AY486, INDIRECT("AE" &amp; ROW()), AP446:AP486, "📦", AS446:AS486, "Exonerado ADH")
    ) / 2
)  -
(
    (
        SUMIFS(AR446:AR486, AY446:AY486, INDIRECT("AE" &amp; ROW()), AP446:AP486, "💲", AS446:AS486, "Exonerado Doctor") +
        SUMIFS(AR446:AR486, AY446:AY486, INDIRECT("AE" &amp; ROW()), AP446:AP486, "📦", AS446:AS486, "Exonerado Doctor")
    ) / 2
)</f>
        <v>0</v>
      </c>
      <c r="AK493" s="139">
        <f t="array" aca="1" ref="AK493" ca="1">(
    SUMIFS(AR446:AR486, AY446:AY486, INDIRECT("AE" &amp; ROW()), AP446:AP486, "💲") +
    SUMIFS(AR446:AR486, AY446:AY486, INDIRECT("AE" &amp; ROW()), AP446:AP486, "📦")
) -
(
    SUMIFS(AR446:AR486, AY446:AY486, INDIRECT("AE" &amp; ROW()), AP446:AP486, "💲", AS446:AS486, "Familiar") +
    SUMIFS(AR446:AR486, AY446:AY486, INDIRECT("AE" &amp; ROW()), AP446:AP486, "📦", AS446:AS486, "Familiar")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SUMIFS(AR446:AR486, AY446:AY486, INDIRECT("AE" &amp; ROW()), AP446:AP486, "💲", AS446:AS486, "Exonerado ADH") +
    SUMIFS(AR446:AR486, AY446:AY486, INDIRECT("AE" &amp; ROW()), AP446:AP486, "📦", AS446:AS486, "Exonerado ADH")
) -
(
    (
        SUMIFS(AR446:AR486, AY446:AY486, INDIRECT("AE" &amp; ROW()), AP446:AP486, "💲", AS446:AS486, "Exonerado Doctor") +
        SUMIFS(AR446:AR486, AY446:AY486, INDIRECT("AE" &amp; ROW()), AP446:AP486, "📦", AS446:AS486, "Exonerado Doctor")
    ) / 2
) -
(
    (
        SUMIFS(AR446:AR486, AY446:AY486, INDIRECT("AE" &amp; ROW()), AP446:AP486, "💲", AS446:AS486, "") +
        SUMIFS(AR446:AR486, AY446:AY486, INDIRECT("AE" &amp; ROW()), AP446:AP486, "📦", AS446:AS486, "")
    ) / 2
)</f>
        <v>0</v>
      </c>
      <c r="AL493" s="140">
        <f t="array" aca="1" ref="AL493" ca="1">(
    SUMIFS(AR446:AR486, AY446:AY486, INDIRECT("AE" &amp; ROW()), AP446:AP486, "💲") +
    SUMIFS(AR446:AR486, AY446:AY486, INDIRECT("AE" &amp; ROW()), AP446:AP486, "📦")
) -
(
    (
        SUMIFS(AR446:AR486, AY446:AY486, INDIRECT("AE" &amp; ROW()), AP446:AP486, "💲", AS446:AS486, "Familiar") +
        SUMIFS(AR446:AR486, AY446:AY486, INDIRECT("AE" &amp; ROW()), AP446:AP486, "📦", AS446:AS486, "Familiar")
    ) / 2
) -
(
    (
        SUMIFS(AR446:AR486, AY446:AY486, INDIRECT("AE" &amp; ROW()), AP446:AP486, "💲", AS446:AS486, "Participante") +
        SUMIFS(AR446:AR486, AY446:AY486, INDIRECT("AE" &amp; ROW()), AP446:AP486, "📦", AS446:AS486, "Participante")
    ) / 2
) -
(
    (
        SUMIFS(AR446:AR486, AY446:AY486, INDIRECT("AE" &amp; ROW()), AP446:AP486, "💲", AS446:AS486, "Empleado") +
        SUMIFS(AR446:AR486, AY446:AY486, INDIRECT("AE" &amp; ROW()), AP446:AP486, "📦", AS446:AS486, "Empleado")
    ) / 2
) -
(
    (
        SUMIFS(AR446:AR486, AY446:AY486, INDIRECT("AE" &amp; ROW()), AP446:AP486, "💲", AS446:AS486, "Exonerado ADH") +
        SUMIFS(AR446:AR486, AY446:AY486, INDIRECT("AE" &amp; ROW()), AP446:AP486, "📦", AS446:AS486, "Exonerado ADH")
    ) / 2
) -
(
    SUMIFS(AR446:AR486, AY446:AY486, INDIRECT("AE" &amp; ROW()), AP446:AP486, "💲", AS446:AS486, "Exonerado Doctor") +
    SUMIFS(AR446:AR486, AY446:AY486, INDIRECT("AE" &amp; ROW()), AP446:AP486, "📦", AS446:AS486, "Exonerado Doctor")
) -
(
    (
        SUMIFS(AR446:AR486, AY446:AY486, INDIRECT("AE" &amp; ROW()), AP446:AP486, "💲", AS446:AS486, "") +
        SUMIFS(AR446:AR486, AY446:AY486, INDIRECT("AE" &amp; ROW()), AP446:AP486, "📦", AS446:AS486, "")
    ) / 2
)</f>
        <v>0</v>
      </c>
      <c r="AM493" s="56"/>
      <c r="AN493" s="56"/>
      <c r="AO493" s="56"/>
      <c r="AP493" s="56"/>
      <c r="AQ493" s="56"/>
      <c r="AR493" s="56"/>
      <c r="AS493" s="56"/>
      <c r="AT493" s="56"/>
      <c r="AU493" s="56"/>
      <c r="AV493" s="56"/>
      <c r="AW493" s="56"/>
      <c r="AX493" s="56"/>
      <c r="AY493" s="56"/>
      <c r="AZ493" s="56"/>
      <c r="BA493" s="56"/>
      <c r="BB493" s="56"/>
      <c r="BC493" s="56"/>
      <c r="BD493" s="56"/>
      <c r="BE493" s="56"/>
      <c r="BF493" s="56"/>
      <c r="BG493" s="56"/>
      <c r="BH493" s="56"/>
      <c r="BI493" s="56"/>
      <c r="BJ493" s="56"/>
      <c r="BK493" s="56"/>
      <c r="BL493" s="56"/>
      <c r="BM493" s="56"/>
      <c r="BN493" s="56"/>
    </row>
    <row r="494" spans="1:66" ht="11.25" customHeight="1">
      <c r="A494" s="222">
        <f>A490+$Q$13/1440</f>
        <v>0.83333333333333304</v>
      </c>
      <c r="B494" s="164"/>
      <c r="C494" s="204"/>
      <c r="D494" s="207"/>
      <c r="E494" s="177" t="s">
        <v>36</v>
      </c>
      <c r="F494" s="42" t="str">
        <f>IF(D494&lt;&gt;"", VLOOKUP(D494,'Base de Datos'!$A$2:$D1268,2,FALSE()),"")</f>
        <v/>
      </c>
      <c r="G494" s="204"/>
      <c r="H494" s="216"/>
      <c r="I494" s="177" t="s">
        <v>36</v>
      </c>
      <c r="J494" s="42" t="str">
        <f>IF(H494&lt;&gt;"", VLOOKUP(H494,'Base de Datos'!$A$2:$D1268,2,FALSE()),"")</f>
        <v/>
      </c>
      <c r="K494" s="204"/>
      <c r="L494" s="216"/>
      <c r="M494" s="177" t="s">
        <v>36</v>
      </c>
      <c r="N494" s="42" t="str">
        <f>IF(L494&lt;&gt;"", VLOOKUP(L494,'Base de Datos'!$A$2:$D1268,2,FALSE()),"")</f>
        <v/>
      </c>
      <c r="O494" s="165"/>
      <c r="P494" s="165"/>
      <c r="Q494" s="165"/>
      <c r="R494" s="166"/>
      <c r="S494" s="167"/>
      <c r="T494" s="45" t="s">
        <v>37</v>
      </c>
      <c r="U494" s="168"/>
      <c r="V494" s="169"/>
      <c r="W494" s="167"/>
      <c r="X494" s="45" t="s">
        <v>37</v>
      </c>
      <c r="Y494" s="168"/>
      <c r="Z494" s="169"/>
      <c r="AA494" s="167"/>
      <c r="AB494" s="45" t="s">
        <v>37</v>
      </c>
      <c r="AC494" s="168"/>
      <c r="AD494" s="56"/>
      <c r="AE494" s="232" t="s">
        <v>72</v>
      </c>
      <c r="AF494" s="230"/>
      <c r="AG494" s="90">
        <f t="array" aca="1" ref="AG494" ca="1">COUNTIFS(AP446:AP486, "💲", AY446:AY486, INDIRECT("AE" &amp; ROW())) + COUNTIFS(AP446:AP486, "📦", AY446:AY486, INDIRECT("AE" &amp; ROW())) + COUNTIFS(AP446:AP486, "✅", AY446:AY486, INDIRECT("AE" &amp; ROW()))</f>
        <v>0</v>
      </c>
      <c r="AH494" s="68">
        <f t="array" aca="1" ref="AH494" ca="1">COUNTIFS(AP446:AP486, "💲", AY446:AY486, INDIRECT("AE" &amp; ROW())) + COUNTIFS(AP446:AP486, "📦", AY446:AY486, INDIRECT("AE" &amp; ROW()))</f>
        <v>0</v>
      </c>
      <c r="AI494" s="139">
        <f t="array" aca="1" ref="AI494" ca="1">SUMIFS(AR446:AR486, AY446:AY486, INDIRECT("AE" &amp; ROW()), AP446:AP486, "💲") + SUMIFS(AR446:AR486, AY446:AY486, INDIRECT("AE" &amp; ROW()), AP446:AP486, "📦")</f>
        <v>0</v>
      </c>
      <c r="AJ494" s="139">
        <f t="array" aca="1" ref="AJ494" ca="1">(
    SUMIFS(AR446:AR486, AY446:AY486, INDIRECT("AE" &amp; ROW()), AP446:AP486, "💲") +
    SUMIFS(AR446:AR486, AY446:AY486, INDIRECT("AE" &amp; ROW()), AP446:AP486, "📦")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
        SUMIFS(AR446:AR486, AY446:AY486, INDIRECT("AE" &amp; ROW()), AP446:AP486, "💲", AS446:AS486, "Familiar") +
        SUMIFS(AR446:AR486, AY446:AY486, INDIRECT("AE" &amp; ROW()), AP446:AP486, "📦", AS446:AS486, "Familiar")
    ) / 2
)  -
(
    (
        SUMIFS(AR446:AR486, AY446:AY486, INDIRECT("AE" &amp; ROW()), AP446:AP486, "💲", AS446:AS486, "Exonerado ADH") +
        SUMIFS(AR446:AR486, AY446:AY486, INDIRECT("AE" &amp; ROW()), AP446:AP486, "📦", AS446:AS486, "Exonerado ADH")
    ) / 2
)  -
(
    (
        SUMIFS(AR446:AR486, AY446:AY486, INDIRECT("AE" &amp; ROW()), AP446:AP486, "💲", AS446:AS486, "Exonerado Doctor") +
        SUMIFS(AR446:AR486, AY446:AY486, INDIRECT("AE" &amp; ROW()), AP446:AP486, "📦", AS446:AS486, "Exonerado Doctor")
    ) / 2
)</f>
        <v>0</v>
      </c>
      <c r="AK494" s="139">
        <f t="array" aca="1" ref="AK494" ca="1">(
    SUMIFS(AR446:AR486, AY446:AY486, INDIRECT("AE" &amp; ROW()), AP446:AP486, "💲") +
    SUMIFS(AR446:AR486, AY446:AY486, INDIRECT("AE" &amp; ROW()), AP446:AP486, "📦")
) -
(
    SUMIFS(AR446:AR486, AY446:AY486, INDIRECT("AE" &amp; ROW()), AP446:AP486, "💲", AS446:AS486, "Familiar") +
    SUMIFS(AR446:AR486, AY446:AY486, INDIRECT("AE" &amp; ROW()), AP446:AP486, "📦", AS446:AS486, "Familiar")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SUMIFS(AR446:AR486, AY446:AY486, INDIRECT("AE" &amp; ROW()), AP446:AP486, "💲", AS446:AS486, "Exonerado ADH") +
    SUMIFS(AR446:AR486, AY446:AY486, INDIRECT("AE" &amp; ROW()), AP446:AP486, "📦", AS446:AS486, "Exonerado ADH")
) -
(
    (
        SUMIFS(AR446:AR486, AY446:AY486, INDIRECT("AE" &amp; ROW()), AP446:AP486, "💲", AS446:AS486, "Exonerado Doctor") +
        SUMIFS(AR446:AR486, AY446:AY486, INDIRECT("AE" &amp; ROW()), AP446:AP486, "📦", AS446:AS486, "Exonerado Doctor")
    ) / 2
) -
(
    (
        SUMIFS(AR446:AR486, AY446:AY486, INDIRECT("AE" &amp; ROW()), AP446:AP486, "💲", AS446:AS486, "") +
        SUMIFS(AR446:AR486, AY446:AY486, INDIRECT("AE" &amp; ROW()), AP446:AP486, "📦", AS446:AS486, "")
    ) / 2
)</f>
        <v>0</v>
      </c>
      <c r="AL494" s="140">
        <f t="array" aca="1" ref="AL494" ca="1">(
    SUMIFS(AR446:AR486, AY446:AY486, INDIRECT("AE" &amp; ROW()), AP446:AP486, "💲") +
    SUMIFS(AR446:AR486, AY446:AY486, INDIRECT("AE" &amp; ROW()), AP446:AP486, "📦")
) -
(
    (
        SUMIFS(AR446:AR486, AY446:AY486, INDIRECT("AE" &amp; ROW()), AP446:AP486, "💲", AS446:AS486, "Familiar") +
        SUMIFS(AR446:AR486, AY446:AY486, INDIRECT("AE" &amp; ROW()), AP446:AP486, "📦", AS446:AS486, "Familiar")
    ) / 2
) -
(
    (
        SUMIFS(AR446:AR486, AY446:AY486, INDIRECT("AE" &amp; ROW()), AP446:AP486, "💲", AS446:AS486, "Participante") +
        SUMIFS(AR446:AR486, AY446:AY486, INDIRECT("AE" &amp; ROW()), AP446:AP486, "📦", AS446:AS486, "Participante")
    ) / 2
) -
(
    (
        SUMIFS(AR446:AR486, AY446:AY486, INDIRECT("AE" &amp; ROW()), AP446:AP486, "💲", AS446:AS486, "Empleado") +
        SUMIFS(AR446:AR486, AY446:AY486, INDIRECT("AE" &amp; ROW()), AP446:AP486, "📦", AS446:AS486, "Empleado")
    ) / 2
) -
(
    (
        SUMIFS(AR446:AR486, AY446:AY486, INDIRECT("AE" &amp; ROW()), AP446:AP486, "💲", AS446:AS486, "Exonerado ADH") +
        SUMIFS(AR446:AR486, AY446:AY486, INDIRECT("AE" &amp; ROW()), AP446:AP486, "📦", AS446:AS486, "Exonerado ADH")
    ) / 2
) -
(
    SUMIFS(AR446:AR486, AY446:AY486, INDIRECT("AE" &amp; ROW()), AP446:AP486, "💲", AS446:AS486, "Exonerado Doctor") +
    SUMIFS(AR446:AR486, AY446:AY486, INDIRECT("AE" &amp; ROW()), AP446:AP486, "📦", AS446:AS486, "Exonerado Doctor")
) -
(
    (
        SUMIFS(AR446:AR486, AY446:AY486, INDIRECT("AE" &amp; ROW()), AP446:AP486, "💲", AS446:AS486, "") +
        SUMIFS(AR446:AR486, AY446:AY486, INDIRECT("AE" &amp; ROW()), AP446:AP486, "📦", AS446:AS486, "")
    ) / 2
)</f>
        <v>0</v>
      </c>
      <c r="AM494" s="56"/>
      <c r="AN494" s="56"/>
      <c r="AO494" s="56"/>
      <c r="AP494" s="56"/>
      <c r="AQ494" s="56"/>
      <c r="AR494" s="56"/>
      <c r="AS494" s="56"/>
      <c r="AT494" s="56"/>
      <c r="AU494" s="56"/>
      <c r="AV494" s="56"/>
      <c r="AW494" s="56"/>
      <c r="AX494" s="56"/>
      <c r="AY494" s="56"/>
      <c r="AZ494" s="56"/>
      <c r="BA494" s="56"/>
      <c r="BB494" s="56"/>
      <c r="BC494" s="56"/>
      <c r="BD494" s="56"/>
      <c r="BE494" s="56"/>
      <c r="BF494" s="56"/>
      <c r="BG494" s="56"/>
      <c r="BH494" s="56"/>
      <c r="BI494" s="56"/>
      <c r="BJ494" s="56"/>
      <c r="BK494" s="56"/>
      <c r="BL494" s="56"/>
      <c r="BM494" s="56"/>
      <c r="BN494" s="56"/>
    </row>
    <row r="495" spans="1:66" ht="11.25" customHeight="1">
      <c r="A495" s="220"/>
      <c r="B495" s="164"/>
      <c r="C495" s="205"/>
      <c r="D495" s="208"/>
      <c r="E495" s="178" t="s">
        <v>42</v>
      </c>
      <c r="F495" s="58" t="str">
        <f>IF(D494&lt;&gt;"", VLOOKUP(D494,'Base de Datos'!$A$2:$D1268,3,FALSE()),"")</f>
        <v/>
      </c>
      <c r="G495" s="205"/>
      <c r="H495" s="208"/>
      <c r="I495" s="178" t="s">
        <v>42</v>
      </c>
      <c r="J495" s="58" t="str">
        <f>IF(H494&lt;&gt;"", VLOOKUP(H494,'Base de Datos'!$A$2:$D1268,3,FALSE()),"")</f>
        <v/>
      </c>
      <c r="K495" s="205"/>
      <c r="L495" s="208"/>
      <c r="M495" s="178" t="s">
        <v>42</v>
      </c>
      <c r="N495" s="58" t="str">
        <f>IF(L494&lt;&gt;"", VLOOKUP(L494,'Base de Datos'!$A$2:$D1268,3,FALSE()),"")</f>
        <v/>
      </c>
      <c r="O495" s="165"/>
      <c r="P495" s="165"/>
      <c r="Q495" s="165"/>
      <c r="R495" s="166"/>
      <c r="S495" s="231"/>
      <c r="T495" s="230"/>
      <c r="U495" s="170"/>
      <c r="V495" s="169"/>
      <c r="W495" s="231"/>
      <c r="X495" s="230"/>
      <c r="Y495" s="170"/>
      <c r="Z495" s="169"/>
      <c r="AA495" s="231"/>
      <c r="AB495" s="230"/>
      <c r="AC495" s="170"/>
      <c r="AD495" s="56"/>
      <c r="AE495" s="232" t="s">
        <v>75</v>
      </c>
      <c r="AF495" s="230"/>
      <c r="AG495" s="90">
        <f t="array" aca="1" ref="AG495" ca="1">COUNTIFS(AP446:AP486, "💲", AY446:AY486, INDIRECT("AE" &amp; ROW())) + COUNTIFS(AP446:AP486, "📦", AY446:AY486, INDIRECT("AE" &amp; ROW())) + COUNTIFS(AP446:AP486, "✅", AY446:AY486, INDIRECT("AE" &amp; ROW()))</f>
        <v>0</v>
      </c>
      <c r="AH495" s="68">
        <f t="array" aca="1" ref="AH495" ca="1">COUNTIFS(AP446:AP486, "💲", AY446:AY486, INDIRECT("AE" &amp; ROW())) + COUNTIFS(AP446:AP486, "📦", AY446:AY486, INDIRECT("AE" &amp; ROW()))</f>
        <v>0</v>
      </c>
      <c r="AI495" s="139">
        <f t="array" aca="1" ref="AI495" ca="1">SUMIFS(AR446:AR486, AY446:AY486, INDIRECT("AE" &amp; ROW()), AP446:AP486, "💲") + SUMIFS(AR446:AR486, AY446:AY486, INDIRECT("AE" &amp; ROW()), AP446:AP486, "📦")</f>
        <v>0</v>
      </c>
      <c r="AJ495" s="139">
        <f t="array" aca="1" ref="AJ495" ca="1">(
    SUMIFS(AR446:AR486, AY446:AY486, INDIRECT("AE" &amp; ROW()), AP446:AP486, "💲") +
    SUMIFS(AR446:AR486, AY446:AY486, INDIRECT("AE" &amp; ROW()), AP446:AP486, "📦")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
        SUMIFS(AR446:AR486, AY446:AY486, INDIRECT("AE" &amp; ROW()), AP446:AP486, "💲", AS446:AS486, "Familiar") +
        SUMIFS(AR446:AR486, AY446:AY486, INDIRECT("AE" &amp; ROW()), AP446:AP486, "📦", AS446:AS486, "Familiar")
    ) / 2
)  -
(
    (
        SUMIFS(AR446:AR486, AY446:AY486, INDIRECT("AE" &amp; ROW()), AP446:AP486, "💲", AS446:AS486, "Exonerado ADH") +
        SUMIFS(AR446:AR486, AY446:AY486, INDIRECT("AE" &amp; ROW()), AP446:AP486, "📦", AS446:AS486, "Exonerado ADH")
    ) / 2
)  -
(
    (
        SUMIFS(AR446:AR486, AY446:AY486, INDIRECT("AE" &amp; ROW()), AP446:AP486, "💲", AS446:AS486, "Exonerado Doctor") +
        SUMIFS(AR446:AR486, AY446:AY486, INDIRECT("AE" &amp; ROW()), AP446:AP486, "📦", AS446:AS486, "Exonerado Doctor")
    ) / 2
)</f>
        <v>0</v>
      </c>
      <c r="AK495" s="139">
        <f t="array" aca="1" ref="AK495" ca="1">(
    SUMIFS(AR446:AR486, AY446:AY486, INDIRECT("AE" &amp; ROW()), AP446:AP486, "💲") +
    SUMIFS(AR446:AR486, AY446:AY486, INDIRECT("AE" &amp; ROW()), AP446:AP486, "📦")
) -
(
    SUMIFS(AR446:AR486, AY446:AY486, INDIRECT("AE" &amp; ROW()), AP446:AP486, "💲", AS446:AS486, "Familiar") +
    SUMIFS(AR446:AR486, AY446:AY486, INDIRECT("AE" &amp; ROW()), AP446:AP486, "📦", AS446:AS486, "Familiar")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SUMIFS(AR446:AR486, AY446:AY486, INDIRECT("AE" &amp; ROW()), AP446:AP486, "💲", AS446:AS486, "Exonerado ADH") +
    SUMIFS(AR446:AR486, AY446:AY486, INDIRECT("AE" &amp; ROW()), AP446:AP486, "📦", AS446:AS486, "Exonerado ADH")
) -
(
    (
        SUMIFS(AR446:AR486, AY446:AY486, INDIRECT("AE" &amp; ROW()), AP446:AP486, "💲", AS446:AS486, "Exonerado Doctor") +
        SUMIFS(AR446:AR486, AY446:AY486, INDIRECT("AE" &amp; ROW()), AP446:AP486, "📦", AS446:AS486, "Exonerado Doctor")
    ) / 2
) -
(
    (
        SUMIFS(AR446:AR486, AY446:AY486, INDIRECT("AE" &amp; ROW()), AP446:AP486, "💲", AS446:AS486, "") +
        SUMIFS(AR446:AR486, AY446:AY486, INDIRECT("AE" &amp; ROW()), AP446:AP486, "📦", AS446:AS486, "")
    ) / 2
)</f>
        <v>0</v>
      </c>
      <c r="AL495" s="140">
        <f t="array" aca="1" ref="AL495" ca="1">(
    SUMIFS(AR446:AR486, AY446:AY486, INDIRECT("AE" &amp; ROW()), AP446:AP486, "💲") +
    SUMIFS(AR446:AR486, AY446:AY486, INDIRECT("AE" &amp; ROW()), AP446:AP486, "📦")
) -
(
    (
        SUMIFS(AR446:AR486, AY446:AY486, INDIRECT("AE" &amp; ROW()), AP446:AP486, "💲", AS446:AS486, "Familiar") +
        SUMIFS(AR446:AR486, AY446:AY486, INDIRECT("AE" &amp; ROW()), AP446:AP486, "📦", AS446:AS486, "Familiar")
    ) / 2
) -
(
    (
        SUMIFS(AR446:AR486, AY446:AY486, INDIRECT("AE" &amp; ROW()), AP446:AP486, "💲", AS446:AS486, "Participante") +
        SUMIFS(AR446:AR486, AY446:AY486, INDIRECT("AE" &amp; ROW()), AP446:AP486, "📦", AS446:AS486, "Participante")
    ) / 2
) -
(
    (
        SUMIFS(AR446:AR486, AY446:AY486, INDIRECT("AE" &amp; ROW()), AP446:AP486, "💲", AS446:AS486, "Empleado") +
        SUMIFS(AR446:AR486, AY446:AY486, INDIRECT("AE" &amp; ROW()), AP446:AP486, "📦", AS446:AS486, "Empleado")
    ) / 2
) -
(
    (
        SUMIFS(AR446:AR486, AY446:AY486, INDIRECT("AE" &amp; ROW()), AP446:AP486, "💲", AS446:AS486, "Exonerado ADH") +
        SUMIFS(AR446:AR486, AY446:AY486, INDIRECT("AE" &amp; ROW()), AP446:AP486, "📦", AS446:AS486, "Exonerado ADH")
    ) / 2
) -
(
    SUMIFS(AR446:AR486, AY446:AY486, INDIRECT("AE" &amp; ROW()), AP446:AP486, "💲", AS446:AS486, "Exonerado Doctor") +
    SUMIFS(AR446:AR486, AY446:AY486, INDIRECT("AE" &amp; ROW()), AP446:AP486, "📦", AS446:AS486, "Exonerado Doctor")
) -
(
    (
        SUMIFS(AR446:AR486, AY446:AY486, INDIRECT("AE" &amp; ROW()), AP446:AP486, "💲", AS446:AS486, "") +
        SUMIFS(AR446:AR486, AY446:AY486, INDIRECT("AE" &amp; ROW()), AP446:AP486, "📦", AS446:AS486, "")
    ) / 2
)</f>
        <v>0</v>
      </c>
      <c r="AM495" s="56"/>
      <c r="AN495" s="56"/>
      <c r="AO495" s="56"/>
      <c r="AP495" s="56"/>
      <c r="AQ495" s="56"/>
      <c r="AR495" s="56"/>
      <c r="AS495" s="56"/>
      <c r="AT495" s="56"/>
      <c r="AU495" s="56"/>
      <c r="AV495" s="56"/>
      <c r="AW495" s="56"/>
      <c r="AX495" s="56"/>
      <c r="AY495" s="56"/>
      <c r="AZ495" s="56"/>
      <c r="BA495" s="56"/>
      <c r="BB495" s="56"/>
      <c r="BC495" s="56"/>
      <c r="BD495" s="56"/>
      <c r="BE495" s="56"/>
      <c r="BF495" s="56"/>
      <c r="BG495" s="56"/>
      <c r="BH495" s="56"/>
      <c r="BI495" s="56"/>
      <c r="BJ495" s="56"/>
      <c r="BK495" s="56"/>
      <c r="BL495" s="56"/>
      <c r="BM495" s="56"/>
      <c r="BN495" s="56"/>
    </row>
    <row r="496" spans="1:66" ht="11.25" customHeight="1">
      <c r="A496" s="220"/>
      <c r="B496" s="164"/>
      <c r="C496" s="205"/>
      <c r="D496" s="208"/>
      <c r="E496" s="178" t="s">
        <v>44</v>
      </c>
      <c r="F496" s="58" t="str">
        <f>IF(D494&lt;&gt;"", VLOOKUP(D494,'Base de Datos'!$A$2:$D1268,4,FALSE()),"")</f>
        <v/>
      </c>
      <c r="G496" s="205"/>
      <c r="H496" s="208"/>
      <c r="I496" s="178" t="s">
        <v>44</v>
      </c>
      <c r="J496" s="58" t="str">
        <f>IF(H494&lt;&gt;"", VLOOKUP(H494,'Base de Datos'!$A$2:$D1268,4,FALSE()),"")</f>
        <v/>
      </c>
      <c r="K496" s="205"/>
      <c r="L496" s="208"/>
      <c r="M496" s="178" t="s">
        <v>44</v>
      </c>
      <c r="N496" s="58" t="str">
        <f>IF(L494&lt;&gt;"", VLOOKUP(L494,'Base de Datos'!$A$2:$D1268,4,FALSE()),"")</f>
        <v/>
      </c>
      <c r="O496" s="165"/>
      <c r="P496" s="165"/>
      <c r="Q496" s="165"/>
      <c r="R496" s="166"/>
      <c r="S496" s="231"/>
      <c r="T496" s="230"/>
      <c r="U496" s="170"/>
      <c r="V496" s="169"/>
      <c r="W496" s="231"/>
      <c r="X496" s="230"/>
      <c r="Y496" s="170"/>
      <c r="Z496" s="169"/>
      <c r="AA496" s="231"/>
      <c r="AB496" s="230"/>
      <c r="AC496" s="170"/>
      <c r="AD496" s="56"/>
      <c r="AE496" s="232" t="s">
        <v>77</v>
      </c>
      <c r="AF496" s="230"/>
      <c r="AG496" s="90">
        <f t="array" aca="1" ref="AG496" ca="1">COUNTIFS(AP446:AP486, "💲", AY446:AY486, INDIRECT("AE" &amp; ROW())) + COUNTIFS(AP446:AP486, "📦", AY446:AY486, INDIRECT("AE" &amp; ROW())) + COUNTIFS(AP446:AP486, "✅", AY446:AY486, INDIRECT("AE" &amp; ROW()))</f>
        <v>0</v>
      </c>
      <c r="AH496" s="68">
        <f t="array" aca="1" ref="AH496" ca="1">COUNTIFS(AP446:AP486, "💲", AY446:AY486, INDIRECT("AE" &amp; ROW())) + COUNTIFS(AP446:AP486, "📦", AY446:AY486, INDIRECT("AE" &amp; ROW()))</f>
        <v>0</v>
      </c>
      <c r="AI496" s="139">
        <f t="array" aca="1" ref="AI496" ca="1">SUMIFS(AR446:AR486, AY446:AY486, INDIRECT("AE" &amp; ROW()), AP446:AP486, "💲") + SUMIFS(AR446:AR486, AY446:AY486, INDIRECT("AE" &amp; ROW()), AP446:AP486, "📦")</f>
        <v>0</v>
      </c>
      <c r="AJ496" s="139">
        <f t="array" aca="1" ref="AJ496" ca="1">(
    SUMIFS(AR446:AR486, AY446:AY486, INDIRECT("AE" &amp; ROW()), AP446:AP486, "💲") +
    SUMIFS(AR446:AR486, AY446:AY486, INDIRECT("AE" &amp; ROW()), AP446:AP486, "📦")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
        SUMIFS(AR446:AR486, AY446:AY486, INDIRECT("AE" &amp; ROW()), AP446:AP486, "💲", AS446:AS486, "Familiar") +
        SUMIFS(AR446:AR486, AY446:AY486, INDIRECT("AE" &amp; ROW()), AP446:AP486, "📦", AS446:AS486, "Familiar")
    ) / 2
)  -
(
    (
        SUMIFS(AR446:AR486, AY446:AY486, INDIRECT("AE" &amp; ROW()), AP446:AP486, "💲", AS446:AS486, "Exonerado ADH") +
        SUMIFS(AR446:AR486, AY446:AY486, INDIRECT("AE" &amp; ROW()), AP446:AP486, "📦", AS446:AS486, "Exonerado ADH")
    ) / 2
)  -
(
    (
        SUMIFS(AR446:AR486, AY446:AY486, INDIRECT("AE" &amp; ROW()), AP446:AP486, "💲", AS446:AS486, "Exonerado Doctor") +
        SUMIFS(AR446:AR486, AY446:AY486, INDIRECT("AE" &amp; ROW()), AP446:AP486, "📦", AS446:AS486, "Exonerado Doctor")
    ) / 2
)</f>
        <v>0</v>
      </c>
      <c r="AK496" s="139">
        <f t="array" aca="1" ref="AK496" ca="1">(
    SUMIFS(AR446:AR486, AY446:AY486, INDIRECT("AE" &amp; ROW()), AP446:AP486, "💲") +
    SUMIFS(AR446:AR486, AY446:AY486, INDIRECT("AE" &amp; ROW()), AP446:AP486, "📦")
) -
(
    SUMIFS(AR446:AR486, AY446:AY486, INDIRECT("AE" &amp; ROW()), AP446:AP486, "💲", AS446:AS486, "Familiar") +
    SUMIFS(AR446:AR486, AY446:AY486, INDIRECT("AE" &amp; ROW()), AP446:AP486, "📦", AS446:AS486, "Familiar")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SUMIFS(AR446:AR486, AY446:AY486, INDIRECT("AE" &amp; ROW()), AP446:AP486, "💲", AS446:AS486, "Exonerado ADH") +
    SUMIFS(AR446:AR486, AY446:AY486, INDIRECT("AE" &amp; ROW()), AP446:AP486, "📦", AS446:AS486, "Exonerado ADH")
) -
(
    (
        SUMIFS(AR446:AR486, AY446:AY486, INDIRECT("AE" &amp; ROW()), AP446:AP486, "💲", AS446:AS486, "Exonerado Doctor") +
        SUMIFS(AR446:AR486, AY446:AY486, INDIRECT("AE" &amp; ROW()), AP446:AP486, "📦", AS446:AS486, "Exonerado Doctor")
    ) / 2
) -
(
    (
        SUMIFS(AR446:AR486, AY446:AY486, INDIRECT("AE" &amp; ROW()), AP446:AP486, "💲", AS446:AS486, "") +
        SUMIFS(AR446:AR486, AY446:AY486, INDIRECT("AE" &amp; ROW()), AP446:AP486, "📦", AS446:AS486, "")
    ) / 2
)</f>
        <v>0</v>
      </c>
      <c r="AL496" s="140">
        <f t="array" aca="1" ref="AL496" ca="1">(
    SUMIFS(AR446:AR486, AY446:AY486, INDIRECT("AE" &amp; ROW()), AP446:AP486, "💲") +
    SUMIFS(AR446:AR486, AY446:AY486, INDIRECT("AE" &amp; ROW()), AP446:AP486, "📦")
) -
(
    (
        SUMIFS(AR446:AR486, AY446:AY486, INDIRECT("AE" &amp; ROW()), AP446:AP486, "💲", AS446:AS486, "Familiar") +
        SUMIFS(AR446:AR486, AY446:AY486, INDIRECT("AE" &amp; ROW()), AP446:AP486, "📦", AS446:AS486, "Familiar")
    ) / 2
) -
(
    (
        SUMIFS(AR446:AR486, AY446:AY486, INDIRECT("AE" &amp; ROW()), AP446:AP486, "💲", AS446:AS486, "Participante") +
        SUMIFS(AR446:AR486, AY446:AY486, INDIRECT("AE" &amp; ROW()), AP446:AP486, "📦", AS446:AS486, "Participante")
    ) / 2
) -
(
    (
        SUMIFS(AR446:AR486, AY446:AY486, INDIRECT("AE" &amp; ROW()), AP446:AP486, "💲", AS446:AS486, "Empleado") +
        SUMIFS(AR446:AR486, AY446:AY486, INDIRECT("AE" &amp; ROW()), AP446:AP486, "📦", AS446:AS486, "Empleado")
    ) / 2
) -
(
    (
        SUMIFS(AR446:AR486, AY446:AY486, INDIRECT("AE" &amp; ROW()), AP446:AP486, "💲", AS446:AS486, "Exonerado ADH") +
        SUMIFS(AR446:AR486, AY446:AY486, INDIRECT("AE" &amp; ROW()), AP446:AP486, "📦", AS446:AS486, "Exonerado ADH")
    ) / 2
) -
(
    SUMIFS(AR446:AR486, AY446:AY486, INDIRECT("AE" &amp; ROW()), AP446:AP486, "💲", AS446:AS486, "Exonerado Doctor") +
    SUMIFS(AR446:AR486, AY446:AY486, INDIRECT("AE" &amp; ROW()), AP446:AP486, "📦", AS446:AS486, "Exonerado Doctor")
) -
(
    (
        SUMIFS(AR446:AR486, AY446:AY486, INDIRECT("AE" &amp; ROW()), AP446:AP486, "💲", AS446:AS486, "") +
        SUMIFS(AR446:AR486, AY446:AY486, INDIRECT("AE" &amp; ROW()), AP446:AP486, "📦", AS446:AS486, "")
    ) / 2
)</f>
        <v>0</v>
      </c>
      <c r="AM496" s="56"/>
      <c r="AN496" s="56"/>
      <c r="AO496" s="56"/>
      <c r="AP496" s="56"/>
      <c r="AQ496" s="56"/>
      <c r="AR496" s="56"/>
      <c r="AS496" s="56"/>
      <c r="AT496" s="56"/>
      <c r="AU496" s="56"/>
      <c r="AV496" s="56"/>
      <c r="AW496" s="56"/>
      <c r="AX496" s="56"/>
      <c r="AY496" s="56"/>
      <c r="AZ496" s="56"/>
      <c r="BA496" s="56"/>
      <c r="BB496" s="56"/>
      <c r="BC496" s="56"/>
      <c r="BD496" s="56"/>
      <c r="BE496" s="56"/>
      <c r="BF496" s="56"/>
      <c r="BG496" s="56"/>
      <c r="BH496" s="56"/>
      <c r="BI496" s="56"/>
      <c r="BJ496" s="56"/>
      <c r="BK496" s="56"/>
      <c r="BL496" s="56"/>
      <c r="BM496" s="56"/>
      <c r="BN496" s="56"/>
    </row>
    <row r="497" spans="1:66" ht="11.25" customHeight="1">
      <c r="A497" s="221"/>
      <c r="B497" s="164"/>
      <c r="C497" s="206"/>
      <c r="D497" s="209"/>
      <c r="E497" s="179" t="s">
        <v>46</v>
      </c>
      <c r="F497" s="180"/>
      <c r="G497" s="206"/>
      <c r="H497" s="209"/>
      <c r="I497" s="179" t="s">
        <v>46</v>
      </c>
      <c r="J497" s="183"/>
      <c r="K497" s="206"/>
      <c r="L497" s="209"/>
      <c r="M497" s="179" t="s">
        <v>46</v>
      </c>
      <c r="N497" s="183"/>
      <c r="O497" s="165"/>
      <c r="P497" s="165"/>
      <c r="Q497" s="165"/>
      <c r="R497" s="166"/>
      <c r="S497" s="227" t="str">
        <f>IF(OR(S494="Empleado",S494="Familiar"),"Nombre del Empleado","N° Factura")</f>
        <v>N° Factura</v>
      </c>
      <c r="T497" s="228"/>
      <c r="U497" s="89"/>
      <c r="V497" s="169"/>
      <c r="W497" s="227" t="str">
        <f>IF(OR(W494="Empleado",W494="Familiar"),"Nombre del Empleado","N° Factura")</f>
        <v>N° Factura</v>
      </c>
      <c r="X497" s="228"/>
      <c r="Y497" s="89"/>
      <c r="Z497" s="169"/>
      <c r="AA497" s="227" t="str">
        <f>IF(OR(AA494="Empleado",AA494="Familiar"),"Nombre del Empleado","N° Factura")</f>
        <v>N° Factura</v>
      </c>
      <c r="AB497" s="228"/>
      <c r="AC497" s="89"/>
      <c r="AD497" s="56"/>
      <c r="AE497" s="233" t="s">
        <v>80</v>
      </c>
      <c r="AF497" s="228"/>
      <c r="AG497" s="143">
        <f t="array" aca="1" ref="AG497" ca="1">COUNTIFS(AP446:AP486, "💲", AY446:AY486, INDIRECT("AE" &amp; ROW())) + COUNTIFS(AP446:AP486, "📦", AY446:AY486, INDIRECT("AE" &amp; ROW())) + COUNTIFS(AP446:AP486, "✅", AY446:AY486, INDIRECT("AE" &amp; ROW()))</f>
        <v>2</v>
      </c>
      <c r="AH497" s="144">
        <f t="array" aca="1" ref="AH497" ca="1">COUNTIFS(AP446:AP486, "💲", AY446:AY486, INDIRECT("AE" &amp; ROW())) + COUNTIFS(AP446:AP486, "📦", AY446:AY486, INDIRECT("AE" &amp; ROW()))</f>
        <v>2</v>
      </c>
      <c r="AI497" s="145">
        <f t="array" aca="1" ref="AI497" ca="1">SUMIFS(AR446:AR486, AY446:AY486, INDIRECT("AE" &amp; ROW()), AP446:AP486, "💲") + SUMIFS(AR446:AR486, AY446:AY486, INDIRECT("AE" &amp; ROW()), AP446:AP486, "📦")</f>
        <v>100</v>
      </c>
      <c r="AJ497" s="145">
        <f t="array" aca="1" ref="AJ497" ca="1">(
    SUMIFS(AR446:AR486, AY446:AY486, INDIRECT("AE" &amp; ROW()), AP446:AP486, "💲") +
    SUMIFS(AR446:AR486, AY446:AY486, INDIRECT("AE" &amp; ROW()), AP446:AP486, "📦")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
        SUMIFS(AR446:AR486, AY446:AY486, INDIRECT("AE" &amp; ROW()), AP446:AP486, "💲", AS446:AS486, "Familiar") +
        SUMIFS(AR446:AR486, AY446:AY486, INDIRECT("AE" &amp; ROW()), AP446:AP486, "📦", AS446:AS486, "Familiar")
    ) / 2
)  -
(
    (
        SUMIFS(AR446:AR486, AY446:AY486, INDIRECT("AE" &amp; ROW()), AP446:AP486, "💲", AS446:AS486, "Exonerado ADH") +
        SUMIFS(AR446:AR486, AY446:AY486, INDIRECT("AE" &amp; ROW()), AP446:AP486, "📦", AS446:AS486, "Exonerado ADH")
    ) / 2
)  -
(
    (
        SUMIFS(AR446:AR486, AY446:AY486, INDIRECT("AE" &amp; ROW()), AP446:AP486, "💲", AS446:AS486, "Exonerado Doctor") +
        SUMIFS(AR446:AR486, AY446:AY486, INDIRECT("AE" &amp; ROW()), AP446:AP486, "📦", AS446:AS486, "Exonerado Doctor")
    ) / 2
)</f>
        <v>50</v>
      </c>
      <c r="AK497" s="145">
        <f t="array" aca="1" ref="AK497" ca="1">(
    SUMIFS(AR446:AR486, AY446:AY486, INDIRECT("AE" &amp; ROW()), AP446:AP486, "💲") +
    SUMIFS(AR446:AR486, AY446:AY486, INDIRECT("AE" &amp; ROW()), AP446:AP486, "📦")
) -
(
    SUMIFS(AR446:AR486, AY446:AY486, INDIRECT("AE" &amp; ROW()), AP446:AP486, "💲", AS446:AS486, "Familiar") +
    SUMIFS(AR446:AR486, AY446:AY486, INDIRECT("AE" &amp; ROW()), AP446:AP486, "📦", AS446:AS486, "Familiar")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SUMIFS(AR446:AR486, AY446:AY486, INDIRECT("AE" &amp; ROW()), AP446:AP486, "💲", AS446:AS486, "Exonerado ADH") +
    SUMIFS(AR446:AR486, AY446:AY486, INDIRECT("AE" &amp; ROW()), AP446:AP486, "📦", AS446:AS486, "Exonerado ADH")
) -
(
    (
        SUMIFS(AR446:AR486, AY446:AY486, INDIRECT("AE" &amp; ROW()), AP446:AP486, "💲", AS446:AS486, "Exonerado Doctor") +
        SUMIFS(AR446:AR486, AY446:AY486, INDIRECT("AE" &amp; ROW()), AP446:AP486, "📦", AS446:AS486, "Exonerado Doctor")
    ) / 2
) -
(
    (
        SUMIFS(AR446:AR486, AY446:AY486, INDIRECT("AE" &amp; ROW()), AP446:AP486, "💲", AS446:AS486, "") +
        SUMIFS(AR446:AR486, AY446:AY486, INDIRECT("AE" &amp; ROW()), AP446:AP486, "📦", AS446:AS486, "")
    ) / 2
)</f>
        <v>50</v>
      </c>
      <c r="AL497" s="146">
        <f t="array" aca="1" ref="AL497" ca="1">(
    SUMIFS(AR446:AR486, AY446:AY486, INDIRECT("AE" &amp; ROW()), AP446:AP486, "💲") +
    SUMIFS(AR446:AR486, AY446:AY486, INDIRECT("AE" &amp; ROW()), AP446:AP486, "📦")
) -
(
    (
        SUMIFS(AR446:AR486, AY446:AY486, INDIRECT("AE" &amp; ROW()), AP446:AP486, "💲", AS446:AS486, "Familiar") +
        SUMIFS(AR446:AR486, AY446:AY486, INDIRECT("AE" &amp; ROW()), AP446:AP486, "📦", AS446:AS486, "Familiar")
    ) / 2
) -
(
    (
        SUMIFS(AR446:AR486, AY446:AY486, INDIRECT("AE" &amp; ROW()), AP446:AP486, "💲", AS446:AS486, "Participante") +
        SUMIFS(AR446:AR486, AY446:AY486, INDIRECT("AE" &amp; ROW()), AP446:AP486, "📦", AS446:AS486, "Participante")
    ) / 2
) -
(
    (
        SUMIFS(AR446:AR486, AY446:AY486, INDIRECT("AE" &amp; ROW()), AP446:AP486, "💲", AS446:AS486, "Empleado") +
        SUMIFS(AR446:AR486, AY446:AY486, INDIRECT("AE" &amp; ROW()), AP446:AP486, "📦", AS446:AS486, "Empleado")
    ) / 2
) -
(
    (
        SUMIFS(AR446:AR486, AY446:AY486, INDIRECT("AE" &amp; ROW()), AP446:AP486, "💲", AS446:AS486, "Exonerado ADH") +
        SUMIFS(AR446:AR486, AY446:AY486, INDIRECT("AE" &amp; ROW()), AP446:AP486, "📦", AS446:AS486, "Exonerado ADH")
    ) / 2
) -
(
    SUMIFS(AR446:AR486, AY446:AY486, INDIRECT("AE" &amp; ROW()), AP446:AP486, "💲", AS446:AS486, "Exonerado Doctor") +
    SUMIFS(AR446:AR486, AY446:AY486, INDIRECT("AE" &amp; ROW()), AP446:AP486, "📦", AS446:AS486, "Exonerado Doctor")
) -
(
    (
        SUMIFS(AR446:AR486, AY446:AY486, INDIRECT("AE" &amp; ROW()), AP446:AP486, "💲", AS446:AS486, "") +
        SUMIFS(AR446:AR486, AY446:AY486, INDIRECT("AE" &amp; ROW()), AP446:AP486, "📦", AS446:AS486, "")
    ) / 2
)</f>
        <v>75</v>
      </c>
      <c r="AM497" s="56"/>
      <c r="AN497" s="56"/>
      <c r="AO497" s="56"/>
      <c r="AP497" s="56"/>
      <c r="AQ497" s="56"/>
      <c r="AR497" s="56"/>
      <c r="AS497" s="56"/>
      <c r="AT497" s="56"/>
      <c r="AU497" s="56"/>
      <c r="AV497" s="56"/>
      <c r="AW497" s="56"/>
      <c r="AX497" s="56"/>
      <c r="AY497" s="56"/>
      <c r="AZ497" s="56"/>
      <c r="BA497" s="56"/>
      <c r="BB497" s="56"/>
      <c r="BC497" s="56"/>
      <c r="BD497" s="56"/>
      <c r="BE497" s="56"/>
      <c r="BF497" s="56"/>
      <c r="BG497" s="56"/>
      <c r="BH497" s="56"/>
      <c r="BI497" s="56"/>
      <c r="BJ497" s="56"/>
      <c r="BK497" s="56"/>
      <c r="BL497" s="56"/>
      <c r="BM497" s="56"/>
      <c r="BN497" s="56"/>
    </row>
    <row r="498" spans="1:66" ht="11.25" customHeight="1">
      <c r="A498" s="3"/>
      <c r="B498" s="3"/>
      <c r="C498" s="3"/>
      <c r="D498" s="3"/>
      <c r="E498" s="3"/>
      <c r="F498" s="3"/>
      <c r="G498" s="3"/>
      <c r="H498" s="3"/>
      <c r="I498" s="3"/>
      <c r="J498" s="3"/>
      <c r="K498" s="3"/>
      <c r="L498" s="3"/>
      <c r="M498" s="3"/>
      <c r="N498" s="3"/>
      <c r="O498" s="1"/>
      <c r="P498" s="3"/>
      <c r="Q498" s="3"/>
      <c r="R498" s="15"/>
      <c r="S498" s="16"/>
      <c r="T498" s="16"/>
      <c r="U498" s="173"/>
      <c r="V498" s="6"/>
      <c r="W498" s="16"/>
      <c r="X498" s="16"/>
      <c r="Y498" s="173"/>
      <c r="Z498" s="48"/>
      <c r="AA498" s="173"/>
      <c r="AB498" s="173"/>
      <c r="AC498" s="173"/>
      <c r="AD498" s="174"/>
      <c r="AI498" s="148">
        <f t="shared" ref="AI498:AL498" ca="1" si="339">SUM(AI483:AI496)</f>
        <v>0</v>
      </c>
      <c r="AJ498" s="148">
        <f t="shared" ca="1" si="339"/>
        <v>0</v>
      </c>
      <c r="AK498" s="148">
        <f t="shared" ca="1" si="339"/>
        <v>0</v>
      </c>
      <c r="AL498" s="148">
        <f t="shared" ca="1" si="339"/>
        <v>0</v>
      </c>
      <c r="AM498" s="174"/>
      <c r="AN498" s="174"/>
      <c r="AO498" s="174"/>
      <c r="AP498" s="174"/>
      <c r="AQ498" s="174"/>
      <c r="AR498" s="174"/>
      <c r="AS498" s="174"/>
      <c r="AT498" s="174"/>
      <c r="AU498" s="174"/>
      <c r="AV498" s="174"/>
      <c r="AW498" s="174"/>
      <c r="AX498" s="174"/>
      <c r="AY498" s="174"/>
      <c r="AZ498" s="174"/>
      <c r="BA498" s="174"/>
      <c r="BB498" s="174"/>
      <c r="BC498" s="174"/>
      <c r="BD498" s="174"/>
      <c r="BE498" s="122"/>
      <c r="BF498" s="122"/>
      <c r="BG498" s="122"/>
      <c r="BH498" s="122"/>
      <c r="BI498" s="122"/>
      <c r="BJ498" s="174"/>
      <c r="BK498" s="174"/>
      <c r="BL498" s="174"/>
      <c r="BM498" s="174"/>
      <c r="BN498" s="174"/>
    </row>
    <row r="499" spans="1:66" ht="15" customHeight="1">
      <c r="A499" s="210">
        <f>IF(WEEKDAY(A444)=6, WORKDAY(A444+1, 1), A444+1)</f>
        <v>46309</v>
      </c>
      <c r="B499" s="211"/>
      <c r="C499" s="211"/>
      <c r="D499" s="211"/>
      <c r="E499" s="211"/>
      <c r="F499" s="211"/>
      <c r="G499" s="211"/>
      <c r="H499" s="211"/>
      <c r="I499" s="211"/>
      <c r="J499" s="211"/>
      <c r="K499" s="211"/>
      <c r="L499" s="211"/>
      <c r="M499" s="211"/>
      <c r="N499" s="212"/>
      <c r="O499" s="1"/>
      <c r="P499" s="1"/>
      <c r="Q499" s="1"/>
      <c r="R499" s="15"/>
      <c r="S499" s="22"/>
      <c r="T499" s="22"/>
      <c r="U499" s="241"/>
      <c r="V499" s="242"/>
      <c r="W499" s="242"/>
      <c r="X499" s="242"/>
      <c r="Y499" s="242"/>
      <c r="Z499" s="23"/>
      <c r="AA499" s="23"/>
      <c r="AB499" s="23"/>
      <c r="AC499" s="23"/>
      <c r="AD499" s="24"/>
      <c r="AE499" s="181"/>
      <c r="AF499" s="181"/>
      <c r="AG499" s="181"/>
      <c r="AH499" s="181"/>
      <c r="AI499" s="181"/>
      <c r="AJ499" s="181"/>
      <c r="AK499" s="181"/>
      <c r="AL499" s="181"/>
      <c r="AM499" s="24"/>
      <c r="AN499" s="24"/>
      <c r="AO499" s="24"/>
      <c r="AP499" s="24"/>
      <c r="AQ499" s="24"/>
      <c r="AR499" s="24"/>
      <c r="AS499" s="24"/>
      <c r="AT499" s="24"/>
      <c r="AU499" s="24"/>
      <c r="AV499" s="24"/>
      <c r="AW499" s="24"/>
      <c r="AX499" s="24"/>
      <c r="AY499" s="24"/>
      <c r="AZ499" s="24"/>
      <c r="BA499" s="24"/>
      <c r="BB499" s="24"/>
      <c r="BC499" s="24"/>
      <c r="BD499" s="24"/>
      <c r="BE499" s="24"/>
      <c r="BF499" s="24"/>
      <c r="BG499" s="24"/>
      <c r="BH499" s="24"/>
      <c r="BI499" s="24"/>
      <c r="BJ499" s="24"/>
      <c r="BK499" s="24"/>
      <c r="BL499" s="24"/>
      <c r="BM499" s="24"/>
      <c r="BN499" s="24"/>
    </row>
    <row r="500" spans="1:66" ht="15" customHeight="1">
      <c r="A500" s="25" t="s">
        <v>15</v>
      </c>
      <c r="B500" s="25" t="s">
        <v>16</v>
      </c>
      <c r="C500" s="213" t="s">
        <v>17</v>
      </c>
      <c r="D500" s="214"/>
      <c r="E500" s="214"/>
      <c r="F500" s="215"/>
      <c r="G500" s="213" t="s">
        <v>18</v>
      </c>
      <c r="H500" s="214"/>
      <c r="I500" s="214"/>
      <c r="J500" s="215"/>
      <c r="K500" s="213" t="s">
        <v>19</v>
      </c>
      <c r="L500" s="214"/>
      <c r="M500" s="214"/>
      <c r="N500" s="215"/>
      <c r="O500" s="1"/>
      <c r="P500" s="1"/>
      <c r="Q500" s="1"/>
      <c r="R500" s="26"/>
      <c r="S500" s="234" t="s">
        <v>17</v>
      </c>
      <c r="T500" s="214"/>
      <c r="U500" s="215"/>
      <c r="V500" s="27"/>
      <c r="W500" s="234" t="s">
        <v>18</v>
      </c>
      <c r="X500" s="214"/>
      <c r="Y500" s="215"/>
      <c r="Z500" s="28"/>
      <c r="AA500" s="234" t="s">
        <v>19</v>
      </c>
      <c r="AB500" s="214"/>
      <c r="AC500" s="215"/>
      <c r="AD500" s="29"/>
      <c r="AE500" s="181"/>
      <c r="AF500" s="181"/>
      <c r="AG500" s="181"/>
      <c r="AH500" s="181"/>
      <c r="AI500" s="181"/>
      <c r="AJ500" s="181"/>
      <c r="AK500" s="181"/>
      <c r="AL500" s="181"/>
      <c r="AM500" s="29"/>
      <c r="AN500" s="34" t="s">
        <v>2</v>
      </c>
      <c r="AO500" s="34" t="s">
        <v>3</v>
      </c>
      <c r="AP500" s="34" t="s">
        <v>4</v>
      </c>
      <c r="AQ500" s="34" t="s">
        <v>5</v>
      </c>
      <c r="AR500" s="34" t="s">
        <v>6</v>
      </c>
      <c r="AS500" s="34" t="s">
        <v>7</v>
      </c>
      <c r="AT500" s="34" t="s">
        <v>27</v>
      </c>
      <c r="AU500" s="34" t="s">
        <v>28</v>
      </c>
      <c r="AV500" s="34" t="s">
        <v>29</v>
      </c>
      <c r="AW500" s="34" t="s">
        <v>30</v>
      </c>
      <c r="AX500" s="34" t="s">
        <v>12</v>
      </c>
      <c r="AY500" s="34" t="s">
        <v>20</v>
      </c>
      <c r="AZ500" s="35"/>
      <c r="BA500" s="35"/>
      <c r="BB500" s="35"/>
      <c r="BC500" s="35"/>
      <c r="BD500" s="35"/>
      <c r="BE500" s="35"/>
      <c r="BF500" s="35"/>
      <c r="BG500" s="35"/>
      <c r="BH500" s="35"/>
      <c r="BI500" s="35"/>
      <c r="BJ500" s="35"/>
      <c r="BK500" s="35"/>
      <c r="BL500" s="35"/>
      <c r="BM500" s="35"/>
      <c r="BN500" s="35"/>
    </row>
    <row r="501" spans="1:66" ht="11.25" customHeight="1">
      <c r="A501" s="219">
        <f>Q507</f>
        <v>0.33333333333333331</v>
      </c>
      <c r="B501" s="38"/>
      <c r="C501" s="204"/>
      <c r="D501" s="207"/>
      <c r="E501" s="40" t="s">
        <v>36</v>
      </c>
      <c r="F501" s="42" t="str">
        <f>IF(D501&lt;&gt;"", VLOOKUP(D501,'Base de Datos'!$A$2:$D1268,2,FALSE()),"")</f>
        <v/>
      </c>
      <c r="G501" s="204"/>
      <c r="H501" s="216"/>
      <c r="I501" s="40" t="s">
        <v>36</v>
      </c>
      <c r="J501" s="42" t="str">
        <f>IF(H501&lt;&gt;"", VLOOKUP(H501,'Base de Datos'!$A$2:$D1268,2,FALSE()),"")</f>
        <v/>
      </c>
      <c r="K501" s="204"/>
      <c r="L501" s="216"/>
      <c r="M501" s="40" t="s">
        <v>36</v>
      </c>
      <c r="N501" s="42" t="str">
        <f>IF(L501&lt;&gt;"", VLOOKUP(L501,'Base de Datos'!$A$2:$D1268,2,FALSE()),"")</f>
        <v/>
      </c>
      <c r="O501" s="43"/>
      <c r="P501" s="1"/>
      <c r="Q501" s="44"/>
      <c r="R501" s="15"/>
      <c r="S501" s="45"/>
      <c r="T501" s="45" t="s">
        <v>37</v>
      </c>
      <c r="U501" s="46"/>
      <c r="V501" s="47"/>
      <c r="W501" s="45"/>
      <c r="X501" s="45" t="s">
        <v>37</v>
      </c>
      <c r="Y501" s="46"/>
      <c r="Z501" s="47"/>
      <c r="AA501" s="45"/>
      <c r="AB501" s="45" t="s">
        <v>37</v>
      </c>
      <c r="AC501" s="46"/>
      <c r="AD501" s="48"/>
      <c r="AE501" s="181"/>
      <c r="AF501" s="181"/>
      <c r="AG501" s="181"/>
      <c r="AH501" s="181"/>
      <c r="AI501" s="181"/>
      <c r="AJ501" s="181"/>
      <c r="AK501" s="181"/>
      <c r="AL501" s="181"/>
      <c r="AM501" s="48"/>
      <c r="AN501" s="53">
        <f>A499</f>
        <v>46309</v>
      </c>
      <c r="AO501" s="54" t="str">
        <f>C500</f>
        <v>Consultorio N° 1</v>
      </c>
      <c r="AP501" s="55">
        <f t="shared" ref="AP501:AQ501" si="340">C501</f>
        <v>0</v>
      </c>
      <c r="AQ501" s="55">
        <f t="shared" si="340"/>
        <v>0</v>
      </c>
      <c r="AR501" s="55">
        <f>U501</f>
        <v>0</v>
      </c>
      <c r="AS501" s="55">
        <f>S501</f>
        <v>0</v>
      </c>
      <c r="AT501" s="55">
        <f>S502</f>
        <v>0</v>
      </c>
      <c r="AU501" s="55">
        <f>U502</f>
        <v>0</v>
      </c>
      <c r="AV501" s="55">
        <f>S503</f>
        <v>0</v>
      </c>
      <c r="AW501" s="55">
        <f>U503</f>
        <v>0</v>
      </c>
      <c r="AX501" s="55">
        <f>U504</f>
        <v>0</v>
      </c>
      <c r="AY501" s="55">
        <f>F504</f>
        <v>0</v>
      </c>
      <c r="AZ501" s="56"/>
      <c r="BA501" s="56"/>
      <c r="BB501" s="56"/>
      <c r="BC501" s="56"/>
      <c r="BD501" s="56"/>
      <c r="BE501" s="56"/>
      <c r="BF501" s="56"/>
      <c r="BG501" s="56"/>
      <c r="BH501" s="56"/>
      <c r="BI501" s="56"/>
      <c r="BJ501" s="56"/>
      <c r="BK501" s="56"/>
      <c r="BL501" s="56"/>
      <c r="BM501" s="56"/>
      <c r="BN501" s="56"/>
    </row>
    <row r="502" spans="1:66" ht="11.25" customHeight="1">
      <c r="A502" s="220"/>
      <c r="B502" s="38"/>
      <c r="C502" s="205"/>
      <c r="D502" s="208"/>
      <c r="E502" s="57" t="s">
        <v>42</v>
      </c>
      <c r="F502" s="58" t="str">
        <f>IF(D501&lt;&gt;"", VLOOKUP(D501,'Base de Datos'!$A$2:$D1268,3,FALSE()),"")</f>
        <v/>
      </c>
      <c r="G502" s="205"/>
      <c r="H502" s="208"/>
      <c r="I502" s="57" t="s">
        <v>42</v>
      </c>
      <c r="J502" s="58" t="str">
        <f>IF(H501&lt;&gt;"", VLOOKUP(H501,'Base de Datos'!$A$2:$D1268,3,FALSE()),"")</f>
        <v/>
      </c>
      <c r="K502" s="205"/>
      <c r="L502" s="208"/>
      <c r="M502" s="57" t="s">
        <v>42</v>
      </c>
      <c r="N502" s="58" t="str">
        <f>IF(L501&lt;&gt;"", VLOOKUP(L501,'Base de Datos'!$A$2:$D1268,3,FALSE()),"")</f>
        <v/>
      </c>
      <c r="O502" s="43"/>
      <c r="P502" s="1"/>
      <c r="Q502" s="44"/>
      <c r="R502" s="15"/>
      <c r="S502" s="229"/>
      <c r="T502" s="230"/>
      <c r="U502" s="59"/>
      <c r="V502" s="47"/>
      <c r="W502" s="229"/>
      <c r="X502" s="230"/>
      <c r="Y502" s="59"/>
      <c r="Z502" s="47"/>
      <c r="AA502" s="229"/>
      <c r="AB502" s="230"/>
      <c r="AC502" s="59"/>
      <c r="AD502" s="48"/>
      <c r="AE502" s="181"/>
      <c r="AF502" s="181"/>
      <c r="AG502" s="181"/>
      <c r="AH502" s="181"/>
      <c r="AI502" s="181"/>
      <c r="AJ502" s="181"/>
      <c r="AK502" s="181"/>
      <c r="AL502" s="181"/>
      <c r="AM502" s="48"/>
      <c r="AN502" s="53">
        <f>A499</f>
        <v>46309</v>
      </c>
      <c r="AO502" s="54" t="str">
        <f>C500</f>
        <v>Consultorio N° 1</v>
      </c>
      <c r="AP502" s="55">
        <f t="shared" ref="AP502:AQ502" si="341">C505</f>
        <v>0</v>
      </c>
      <c r="AQ502" s="55">
        <f t="shared" si="341"/>
        <v>0</v>
      </c>
      <c r="AR502" s="64">
        <f>U505</f>
        <v>0</v>
      </c>
      <c r="AS502" s="55">
        <f>S505</f>
        <v>0</v>
      </c>
      <c r="AT502" s="55">
        <f>S506</f>
        <v>0</v>
      </c>
      <c r="AU502" s="55">
        <f>U506</f>
        <v>0</v>
      </c>
      <c r="AV502" s="55">
        <f>S507</f>
        <v>0</v>
      </c>
      <c r="AW502" s="55">
        <f>U507</f>
        <v>0</v>
      </c>
      <c r="AX502" s="55">
        <f>U508</f>
        <v>0</v>
      </c>
      <c r="AY502" s="55">
        <f>F508</f>
        <v>0</v>
      </c>
      <c r="AZ502" s="56"/>
      <c r="BA502" s="56"/>
      <c r="BB502" s="56"/>
      <c r="BC502" s="56"/>
      <c r="BD502" s="56"/>
      <c r="BE502" s="56"/>
      <c r="BF502" s="56"/>
      <c r="BG502" s="56"/>
      <c r="BH502" s="56"/>
      <c r="BI502" s="56"/>
      <c r="BJ502" s="56"/>
      <c r="BK502" s="56"/>
      <c r="BL502" s="56"/>
      <c r="BM502" s="56"/>
      <c r="BN502" s="56"/>
    </row>
    <row r="503" spans="1:66" ht="11.25" customHeight="1">
      <c r="A503" s="220"/>
      <c r="B503" s="38"/>
      <c r="C503" s="205"/>
      <c r="D503" s="208"/>
      <c r="E503" s="57" t="s">
        <v>44</v>
      </c>
      <c r="F503" s="58" t="str">
        <f>IF(D501&lt;&gt;"", VLOOKUP(D501,'Base de Datos'!$A$2:$D1268,4,FALSE()),"")</f>
        <v/>
      </c>
      <c r="G503" s="205"/>
      <c r="H503" s="208"/>
      <c r="I503" s="57" t="s">
        <v>44</v>
      </c>
      <c r="J503" s="58" t="str">
        <f>IF(H501&lt;&gt;"", VLOOKUP(H501,'Base de Datos'!$A$2:$D1268,4,FALSE()),"")</f>
        <v/>
      </c>
      <c r="K503" s="205"/>
      <c r="L503" s="208"/>
      <c r="M503" s="57" t="s">
        <v>44</v>
      </c>
      <c r="N503" s="58" t="str">
        <f>IF(L501&lt;&gt;"", VLOOKUP(L501,'Base de Datos'!$A$2:$D1268,4,FALSE()),"")</f>
        <v/>
      </c>
      <c r="O503" s="43"/>
      <c r="P503" s="1"/>
      <c r="Q503" s="44"/>
      <c r="R503" s="15"/>
      <c r="S503" s="229"/>
      <c r="T503" s="230"/>
      <c r="U503" s="59"/>
      <c r="V503" s="47"/>
      <c r="W503" s="229"/>
      <c r="X503" s="230"/>
      <c r="Y503" s="59"/>
      <c r="Z503" s="47"/>
      <c r="AA503" s="229"/>
      <c r="AB503" s="230"/>
      <c r="AC503" s="59"/>
      <c r="AD503" s="48"/>
      <c r="AE503" s="181"/>
      <c r="AF503" s="181"/>
      <c r="AG503" s="181"/>
      <c r="AH503" s="181"/>
      <c r="AI503" s="181"/>
      <c r="AJ503" s="181"/>
      <c r="AK503" s="181"/>
      <c r="AL503" s="181"/>
      <c r="AM503" s="48"/>
      <c r="AN503" s="53">
        <f>A499</f>
        <v>46309</v>
      </c>
      <c r="AO503" s="54" t="str">
        <f>C500</f>
        <v>Consultorio N° 1</v>
      </c>
      <c r="AP503" s="55">
        <f t="shared" ref="AP503:AQ503" si="342">C509</f>
        <v>0</v>
      </c>
      <c r="AQ503" s="55">
        <f t="shared" si="342"/>
        <v>0</v>
      </c>
      <c r="AR503" s="64">
        <f>U509</f>
        <v>0</v>
      </c>
      <c r="AS503" s="55">
        <f>S509</f>
        <v>0</v>
      </c>
      <c r="AT503" s="55">
        <f>S510</f>
        <v>0</v>
      </c>
      <c r="AU503" s="55">
        <f>U510</f>
        <v>0</v>
      </c>
      <c r="AV503" s="55">
        <f>S511</f>
        <v>0</v>
      </c>
      <c r="AW503" s="55">
        <f>U511</f>
        <v>0</v>
      </c>
      <c r="AX503" s="55">
        <f>U512</f>
        <v>0</v>
      </c>
      <c r="AY503" s="55">
        <f>F512</f>
        <v>0</v>
      </c>
      <c r="AZ503" s="56"/>
      <c r="BA503" s="56"/>
      <c r="BB503" s="56"/>
      <c r="BC503" s="56"/>
      <c r="BD503" s="56"/>
      <c r="BE503" s="56"/>
      <c r="BF503" s="56"/>
      <c r="BG503" s="56"/>
      <c r="BH503" s="56"/>
      <c r="BI503" s="56"/>
      <c r="BJ503" s="56"/>
      <c r="BK503" s="56"/>
      <c r="BL503" s="56"/>
      <c r="BM503" s="56"/>
      <c r="BN503" s="56"/>
    </row>
    <row r="504" spans="1:66" ht="11.25" customHeight="1">
      <c r="A504" s="221"/>
      <c r="B504" s="38"/>
      <c r="C504" s="206"/>
      <c r="D504" s="209"/>
      <c r="E504" s="85" t="s">
        <v>46</v>
      </c>
      <c r="F504" s="86"/>
      <c r="G504" s="206"/>
      <c r="H504" s="209"/>
      <c r="I504" s="87" t="s">
        <v>46</v>
      </c>
      <c r="J504" s="88"/>
      <c r="K504" s="206"/>
      <c r="L504" s="209"/>
      <c r="M504" s="87" t="s">
        <v>46</v>
      </c>
      <c r="N504" s="88"/>
      <c r="O504" s="43"/>
      <c r="P504" s="1"/>
      <c r="Q504" s="44"/>
      <c r="R504" s="15"/>
      <c r="S504" s="227" t="str">
        <f>IF(OR(S501="Empleado",S501="Familiar"),"Nombre del Empleado","N° Factura")</f>
        <v>N° Factura</v>
      </c>
      <c r="T504" s="228"/>
      <c r="U504" s="89"/>
      <c r="V504" s="47"/>
      <c r="W504" s="227" t="str">
        <f>IF(OR(W501="Empleado",W501="Familiar"),"Nombre del Empleado","N° Factura")</f>
        <v>N° Factura</v>
      </c>
      <c r="X504" s="228"/>
      <c r="Y504" s="89"/>
      <c r="Z504" s="47"/>
      <c r="AA504" s="227" t="str">
        <f>IF(OR(AA501="Empleado",AA501="Familiar"),"Nombre del Empleado","N° Factura")</f>
        <v>N° Factura</v>
      </c>
      <c r="AB504" s="228"/>
      <c r="AC504" s="89"/>
      <c r="AD504" s="48"/>
      <c r="AE504" s="181"/>
      <c r="AF504" s="181"/>
      <c r="AG504" s="181"/>
      <c r="AH504" s="181"/>
      <c r="AI504" s="181"/>
      <c r="AJ504" s="181"/>
      <c r="AK504" s="181"/>
      <c r="AL504" s="181"/>
      <c r="AM504" s="48"/>
      <c r="AN504" s="53">
        <f>A499</f>
        <v>46309</v>
      </c>
      <c r="AO504" s="54" t="str">
        <f>C500</f>
        <v>Consultorio N° 1</v>
      </c>
      <c r="AP504" s="55">
        <f t="shared" ref="AP504:AQ504" si="343">C513</f>
        <v>0</v>
      </c>
      <c r="AQ504" s="55">
        <f t="shared" si="343"/>
        <v>0</v>
      </c>
      <c r="AR504" s="64">
        <f>U513</f>
        <v>0</v>
      </c>
      <c r="AS504" s="55">
        <f>S513</f>
        <v>0</v>
      </c>
      <c r="AT504" s="55">
        <f>S514</f>
        <v>0</v>
      </c>
      <c r="AU504" s="64">
        <f>U514</f>
        <v>0</v>
      </c>
      <c r="AV504" s="55">
        <f>S515</f>
        <v>0</v>
      </c>
      <c r="AW504" s="55">
        <f>U515</f>
        <v>0</v>
      </c>
      <c r="AX504" s="55">
        <f>U516</f>
        <v>0</v>
      </c>
      <c r="AY504" s="55">
        <f>F516</f>
        <v>0</v>
      </c>
      <c r="AZ504" s="56"/>
      <c r="BA504" s="56"/>
      <c r="BB504" s="56"/>
      <c r="BC504" s="56"/>
      <c r="BD504" s="56"/>
      <c r="BE504" s="56"/>
      <c r="BF504" s="56"/>
      <c r="BG504" s="56"/>
      <c r="BH504" s="56"/>
      <c r="BI504" s="56"/>
      <c r="BJ504" s="56"/>
      <c r="BK504" s="56"/>
      <c r="BL504" s="56"/>
      <c r="BM504" s="56"/>
      <c r="BN504" s="56"/>
    </row>
    <row r="505" spans="1:66" ht="11.25" customHeight="1">
      <c r="A505" s="222">
        <f>A501+$Q$13/1440</f>
        <v>0.375</v>
      </c>
      <c r="B505" s="38"/>
      <c r="C505" s="204"/>
      <c r="D505" s="207"/>
      <c r="E505" s="40" t="s">
        <v>36</v>
      </c>
      <c r="F505" s="42" t="str">
        <f>IF(D505&lt;&gt;"", VLOOKUP(D505,'Base de Datos'!$A$2:$D1268,2,FALSE()),"")</f>
        <v/>
      </c>
      <c r="G505" s="204"/>
      <c r="H505" s="216"/>
      <c r="I505" s="40" t="s">
        <v>36</v>
      </c>
      <c r="J505" s="42" t="str">
        <f>IF(H505&lt;&gt;"", VLOOKUP(H505,'Base de Datos'!$A$2:$D1268,2,FALSE()),"")</f>
        <v/>
      </c>
      <c r="K505" s="204"/>
      <c r="L505" s="216"/>
      <c r="M505" s="40" t="s">
        <v>36</v>
      </c>
      <c r="N505" s="42" t="str">
        <f>IF(L505&lt;&gt;"", VLOOKUP(L505,'Base de Datos'!$A$2:$D1268,2,FALSE()),"")</f>
        <v/>
      </c>
      <c r="O505" s="262" t="s">
        <v>32</v>
      </c>
      <c r="P505" s="242"/>
      <c r="Q505" s="263">
        <f ca="1">$N$2</f>
        <v>888.89089999999999</v>
      </c>
      <c r="R505" s="15"/>
      <c r="S505" s="45"/>
      <c r="T505" s="45" t="s">
        <v>37</v>
      </c>
      <c r="U505" s="103"/>
      <c r="V505" s="47"/>
      <c r="W505" s="45"/>
      <c r="X505" s="45" t="s">
        <v>37</v>
      </c>
      <c r="Y505" s="46"/>
      <c r="Z505" s="47"/>
      <c r="AA505" s="45"/>
      <c r="AB505" s="45" t="s">
        <v>37</v>
      </c>
      <c r="AC505" s="46"/>
      <c r="AD505" s="48"/>
      <c r="AE505" s="181"/>
      <c r="AF505" s="181"/>
      <c r="AG505" s="181"/>
      <c r="AH505" s="181"/>
      <c r="AI505" s="181"/>
      <c r="AJ505" s="181"/>
      <c r="AK505" s="181"/>
      <c r="AL505" s="181"/>
      <c r="AM505" s="48"/>
      <c r="AN505" s="53">
        <f>A499</f>
        <v>46309</v>
      </c>
      <c r="AO505" s="54" t="str">
        <f>C500</f>
        <v>Consultorio N° 1</v>
      </c>
      <c r="AP505" s="55">
        <f t="shared" ref="AP505:AQ505" si="344">C517</f>
        <v>0</v>
      </c>
      <c r="AQ505" s="55">
        <f t="shared" si="344"/>
        <v>0</v>
      </c>
      <c r="AR505" s="64">
        <f>U517</f>
        <v>0</v>
      </c>
      <c r="AS505" s="55">
        <f>S517</f>
        <v>0</v>
      </c>
      <c r="AT505" s="55">
        <f>S518</f>
        <v>0</v>
      </c>
      <c r="AU505" s="55">
        <f>U518</f>
        <v>0</v>
      </c>
      <c r="AV505" s="55">
        <f>S519</f>
        <v>0</v>
      </c>
      <c r="AW505" s="55">
        <f>U519</f>
        <v>0</v>
      </c>
      <c r="AX505" s="55">
        <f>U520</f>
        <v>0</v>
      </c>
      <c r="AY505" s="55">
        <f>F520</f>
        <v>0</v>
      </c>
      <c r="AZ505" s="56"/>
      <c r="BA505" s="56"/>
      <c r="BB505" s="56"/>
      <c r="BC505" s="56"/>
      <c r="BD505" s="56"/>
      <c r="BE505" s="56"/>
      <c r="BF505" s="56"/>
      <c r="BG505" s="56"/>
      <c r="BH505" s="56"/>
      <c r="BI505" s="56"/>
      <c r="BJ505" s="56"/>
      <c r="BK505" s="56"/>
      <c r="BL505" s="56"/>
      <c r="BM505" s="56"/>
      <c r="BN505" s="56"/>
    </row>
    <row r="506" spans="1:66" ht="11.25" customHeight="1">
      <c r="A506" s="220"/>
      <c r="B506" s="38"/>
      <c r="C506" s="205"/>
      <c r="D506" s="208"/>
      <c r="E506" s="57" t="s">
        <v>42</v>
      </c>
      <c r="F506" s="58" t="str">
        <f>IF(D505&lt;&gt;"", VLOOKUP(D505,'Base de Datos'!$A$2:$D1268,3,FALSE()),"")</f>
        <v/>
      </c>
      <c r="G506" s="205"/>
      <c r="H506" s="208"/>
      <c r="I506" s="57" t="s">
        <v>42</v>
      </c>
      <c r="J506" s="58" t="str">
        <f>IF(H505&lt;&gt;"", VLOOKUP(H505,'Base de Datos'!$A$2:$D1268,3,FALSE()),"")</f>
        <v/>
      </c>
      <c r="K506" s="205"/>
      <c r="L506" s="208"/>
      <c r="M506" s="57" t="s">
        <v>42</v>
      </c>
      <c r="N506" s="58" t="str">
        <f>IF(L505&lt;&gt;"", VLOOKUP(L505,'Base de Datos'!$A$2:$D1268,3,FALSE()),"")</f>
        <v/>
      </c>
      <c r="O506" s="242"/>
      <c r="P506" s="242"/>
      <c r="Q506" s="264"/>
      <c r="R506" s="15"/>
      <c r="S506" s="229"/>
      <c r="T506" s="230"/>
      <c r="U506" s="59"/>
      <c r="V506" s="47"/>
      <c r="W506" s="229"/>
      <c r="X506" s="230"/>
      <c r="Y506" s="59"/>
      <c r="Z506" s="47"/>
      <c r="AA506" s="229"/>
      <c r="AB506" s="230"/>
      <c r="AC506" s="59"/>
      <c r="AD506" s="48"/>
      <c r="AE506" s="181"/>
      <c r="AF506" s="181"/>
      <c r="AG506" s="181"/>
      <c r="AH506" s="181"/>
      <c r="AI506" s="181"/>
      <c r="AJ506" s="181"/>
      <c r="AK506" s="181"/>
      <c r="AL506" s="181"/>
      <c r="AM506" s="48"/>
      <c r="AN506" s="53">
        <f>A499</f>
        <v>46309</v>
      </c>
      <c r="AO506" s="54" t="str">
        <f>C500</f>
        <v>Consultorio N° 1</v>
      </c>
      <c r="AP506" s="55" t="str">
        <f t="shared" ref="AP506:AQ506" si="345">C521</f>
        <v>📦</v>
      </c>
      <c r="AQ506" s="55" t="str">
        <f t="shared" si="345"/>
        <v>Oscar Martinez</v>
      </c>
      <c r="AR506" s="55">
        <f>U521</f>
        <v>50</v>
      </c>
      <c r="AS506" s="55" t="str">
        <f>S521</f>
        <v>Participante</v>
      </c>
      <c r="AT506" s="55">
        <f>S522</f>
        <v>0</v>
      </c>
      <c r="AU506" s="55">
        <f>U522</f>
        <v>0</v>
      </c>
      <c r="AV506" s="55">
        <f>S523</f>
        <v>0</v>
      </c>
      <c r="AW506" s="55">
        <f>U523</f>
        <v>0</v>
      </c>
      <c r="AX506" s="55">
        <f>U524</f>
        <v>0</v>
      </c>
      <c r="AY506" s="55" t="str">
        <f>F524</f>
        <v>Dra. Maribel Guilarte</v>
      </c>
      <c r="AZ506" s="56"/>
      <c r="BA506" s="56"/>
      <c r="BB506" s="56"/>
      <c r="BC506" s="56"/>
      <c r="BD506" s="56"/>
      <c r="BE506" s="56"/>
      <c r="BF506" s="56"/>
      <c r="BG506" s="56"/>
      <c r="BH506" s="56"/>
      <c r="BI506" s="56"/>
      <c r="BJ506" s="56"/>
      <c r="BK506" s="56"/>
      <c r="BL506" s="56"/>
      <c r="BM506" s="56"/>
      <c r="BN506" s="56"/>
    </row>
    <row r="507" spans="1:66" ht="11.25" customHeight="1">
      <c r="A507" s="220"/>
      <c r="B507" s="38"/>
      <c r="C507" s="205"/>
      <c r="D507" s="208"/>
      <c r="E507" s="57" t="s">
        <v>44</v>
      </c>
      <c r="F507" s="58" t="str">
        <f>IF(D505&lt;&gt;"", VLOOKUP(D505,'Base de Datos'!$A$2:$D1268,4,FALSE()),"")</f>
        <v/>
      </c>
      <c r="G507" s="205"/>
      <c r="H507" s="208"/>
      <c r="I507" s="57" t="s">
        <v>44</v>
      </c>
      <c r="J507" s="58" t="str">
        <f>IF(H505&lt;&gt;"", VLOOKUP(H505,'Base de Datos'!$A$2:$D1268,4,FALSE()),"")</f>
        <v/>
      </c>
      <c r="K507" s="205"/>
      <c r="L507" s="208"/>
      <c r="M507" s="57" t="s">
        <v>44</v>
      </c>
      <c r="N507" s="58" t="str">
        <f>IF(L505&lt;&gt;"", VLOOKUP(L505,'Base de Datos'!$A$2:$D1268,4,FALSE()),"")</f>
        <v/>
      </c>
      <c r="O507" s="43"/>
      <c r="P507" s="104" t="s">
        <v>50</v>
      </c>
      <c r="Q507" s="110">
        <v>0.33333333333333331</v>
      </c>
      <c r="R507" s="15"/>
      <c r="S507" s="229"/>
      <c r="T507" s="230"/>
      <c r="U507" s="59"/>
      <c r="V507" s="47"/>
      <c r="W507" s="229"/>
      <c r="X507" s="230"/>
      <c r="Y507" s="59"/>
      <c r="Z507" s="47"/>
      <c r="AA507" s="229"/>
      <c r="AB507" s="230"/>
      <c r="AC507" s="59"/>
      <c r="AD507" s="48"/>
      <c r="AE507" s="181"/>
      <c r="AF507" s="181"/>
      <c r="AG507" s="181"/>
      <c r="AH507" s="181"/>
      <c r="AI507" s="181"/>
      <c r="AJ507" s="181"/>
      <c r="AK507" s="181"/>
      <c r="AL507" s="181"/>
      <c r="AM507" s="48"/>
      <c r="AN507" s="53">
        <f>A499</f>
        <v>46309</v>
      </c>
      <c r="AO507" s="54" t="str">
        <f>C500</f>
        <v>Consultorio N° 1</v>
      </c>
      <c r="AP507" s="55">
        <f t="shared" ref="AP507:AQ507" si="346">C525</f>
        <v>0</v>
      </c>
      <c r="AQ507" s="55">
        <f t="shared" si="346"/>
        <v>0</v>
      </c>
      <c r="AR507" s="55">
        <f>U525</f>
        <v>0</v>
      </c>
      <c r="AS507" s="55">
        <f>S525</f>
        <v>0</v>
      </c>
      <c r="AT507" s="55">
        <f>S526</f>
        <v>0</v>
      </c>
      <c r="AU507" s="55">
        <f>U526</f>
        <v>0</v>
      </c>
      <c r="AV507" s="55">
        <f>S527</f>
        <v>0</v>
      </c>
      <c r="AW507" s="55">
        <f>U527</f>
        <v>0</v>
      </c>
      <c r="AX507" s="55">
        <f>U528</f>
        <v>0</v>
      </c>
      <c r="AY507" s="55">
        <f>F528</f>
        <v>0</v>
      </c>
      <c r="AZ507" s="56"/>
      <c r="BA507" s="56"/>
      <c r="BB507" s="56"/>
      <c r="BC507" s="56"/>
      <c r="BD507" s="56"/>
      <c r="BE507" s="56"/>
      <c r="BF507" s="56"/>
      <c r="BG507" s="56"/>
      <c r="BH507" s="56"/>
      <c r="BI507" s="56"/>
      <c r="BJ507" s="56"/>
      <c r="BK507" s="56"/>
      <c r="BL507" s="56"/>
      <c r="BM507" s="56"/>
      <c r="BN507" s="56"/>
    </row>
    <row r="508" spans="1:66" ht="11.25" customHeight="1">
      <c r="A508" s="221"/>
      <c r="B508" s="38"/>
      <c r="C508" s="206"/>
      <c r="D508" s="209"/>
      <c r="E508" s="85" t="s">
        <v>46</v>
      </c>
      <c r="F508" s="107"/>
      <c r="G508" s="206"/>
      <c r="H508" s="209"/>
      <c r="I508" s="85" t="s">
        <v>46</v>
      </c>
      <c r="J508" s="108"/>
      <c r="K508" s="206"/>
      <c r="L508" s="209"/>
      <c r="M508" s="85" t="s">
        <v>46</v>
      </c>
      <c r="N508" s="108"/>
      <c r="O508" s="43"/>
      <c r="P508" s="104" t="s">
        <v>54</v>
      </c>
      <c r="Q508" s="109">
        <v>60</v>
      </c>
      <c r="R508" s="15"/>
      <c r="S508" s="227" t="str">
        <f>IF(OR(S505="Empleado",S505="Familiar"),"Nombre del Empleado","N° Factura")</f>
        <v>N° Factura</v>
      </c>
      <c r="T508" s="228"/>
      <c r="U508" s="89"/>
      <c r="V508" s="47"/>
      <c r="W508" s="227" t="str">
        <f>IF(OR(W505="Empleado",W505="Familiar"),"Nombre del Empleado","N° Factura")</f>
        <v>N° Factura</v>
      </c>
      <c r="X508" s="228"/>
      <c r="Y508" s="111"/>
      <c r="Z508" s="47"/>
      <c r="AA508" s="227" t="str">
        <f>IF(OR(AA505="Empleado",AA505="Familiar"),"Nombre del Empleado","N° Factura")</f>
        <v>N° Factura</v>
      </c>
      <c r="AB508" s="228"/>
      <c r="AC508" s="111"/>
      <c r="AD508" s="48"/>
      <c r="AE508" s="181"/>
      <c r="AF508" s="181"/>
      <c r="AG508" s="181"/>
      <c r="AH508" s="181"/>
      <c r="AI508" s="181"/>
      <c r="AJ508" s="181"/>
      <c r="AK508" s="181"/>
      <c r="AL508" s="181"/>
      <c r="AM508" s="48"/>
      <c r="AN508" s="53">
        <f>A499</f>
        <v>46309</v>
      </c>
      <c r="AO508" s="54" t="str">
        <f>C500</f>
        <v>Consultorio N° 1</v>
      </c>
      <c r="AP508" s="55">
        <f t="shared" ref="AP508:AQ508" si="347">C529</f>
        <v>0</v>
      </c>
      <c r="AQ508" s="55">
        <f t="shared" si="347"/>
        <v>0</v>
      </c>
      <c r="AR508" s="55">
        <f>U529</f>
        <v>0</v>
      </c>
      <c r="AS508" s="55">
        <f>S529</f>
        <v>0</v>
      </c>
      <c r="AT508" s="55">
        <f>S530</f>
        <v>0</v>
      </c>
      <c r="AU508" s="55">
        <f>U530</f>
        <v>0</v>
      </c>
      <c r="AV508" s="55">
        <f>S531</f>
        <v>0</v>
      </c>
      <c r="AW508" s="55">
        <f>U531</f>
        <v>0</v>
      </c>
      <c r="AX508" s="55">
        <f>U532</f>
        <v>0</v>
      </c>
      <c r="AY508" s="55">
        <f>F532</f>
        <v>0</v>
      </c>
      <c r="AZ508" s="56"/>
      <c r="BA508" s="56"/>
      <c r="BB508" s="56"/>
      <c r="BC508" s="56"/>
      <c r="BD508" s="56"/>
      <c r="BE508" s="56"/>
      <c r="BF508" s="56"/>
      <c r="BG508" s="56"/>
      <c r="BH508" s="56"/>
      <c r="BI508" s="56"/>
      <c r="BJ508" s="56"/>
      <c r="BK508" s="56"/>
      <c r="BL508" s="56"/>
      <c r="BM508" s="56"/>
      <c r="BN508" s="56"/>
    </row>
    <row r="509" spans="1:66" ht="11.25" customHeight="1">
      <c r="A509" s="222">
        <f>A505+$Q$13/1440</f>
        <v>0.41666666666666669</v>
      </c>
      <c r="B509" s="38"/>
      <c r="C509" s="204"/>
      <c r="D509" s="207"/>
      <c r="E509" s="40" t="s">
        <v>36</v>
      </c>
      <c r="F509" s="42" t="str">
        <f>IF(D509&lt;&gt;"", VLOOKUP(D509,'Base de Datos'!$A$2:$D1268,2,FALSE()),"")</f>
        <v/>
      </c>
      <c r="G509" s="218"/>
      <c r="H509" s="217"/>
      <c r="I509" s="118" t="s">
        <v>36</v>
      </c>
      <c r="J509" s="42" t="str">
        <f>IF(H509&lt;&gt;"", VLOOKUP(H509,'Base de Datos'!$A$2:$D1268,2,FALSE()),"")</f>
        <v/>
      </c>
      <c r="K509" s="218"/>
      <c r="L509" s="217"/>
      <c r="M509" s="118" t="s">
        <v>36</v>
      </c>
      <c r="N509" s="42" t="str">
        <f>IF(L509&lt;&gt;"", VLOOKUP(L509,'Base de Datos'!$A$2:$D1268,2,FALSE()),"")</f>
        <v/>
      </c>
      <c r="O509" s="43"/>
      <c r="P509" s="1"/>
      <c r="Q509" s="1"/>
      <c r="R509" s="15"/>
      <c r="S509" s="45"/>
      <c r="T509" s="45" t="s">
        <v>37</v>
      </c>
      <c r="U509" s="46"/>
      <c r="V509" s="47"/>
      <c r="W509" s="45"/>
      <c r="X509" s="45" t="s">
        <v>37</v>
      </c>
      <c r="Y509" s="46"/>
      <c r="Z509" s="47"/>
      <c r="AA509" s="45"/>
      <c r="AB509" s="45" t="s">
        <v>37</v>
      </c>
      <c r="AC509" s="46"/>
      <c r="AD509" s="48"/>
      <c r="AE509" s="181"/>
      <c r="AF509" s="181"/>
      <c r="AG509" s="181"/>
      <c r="AH509" s="181"/>
      <c r="AI509" s="181"/>
      <c r="AJ509" s="181"/>
      <c r="AK509" s="181"/>
      <c r="AL509" s="181"/>
      <c r="AM509" s="48"/>
      <c r="AN509" s="53">
        <f>A499</f>
        <v>46309</v>
      </c>
      <c r="AO509" s="54" t="str">
        <f>C500</f>
        <v>Consultorio N° 1</v>
      </c>
      <c r="AP509" s="55">
        <f t="shared" ref="AP509:AQ509" si="348">C533</f>
        <v>0</v>
      </c>
      <c r="AQ509" s="55">
        <f t="shared" si="348"/>
        <v>0</v>
      </c>
      <c r="AR509" s="55">
        <f>U533</f>
        <v>0</v>
      </c>
      <c r="AS509" s="55">
        <f>S533</f>
        <v>0</v>
      </c>
      <c r="AT509" s="55">
        <f>S534</f>
        <v>0</v>
      </c>
      <c r="AU509" s="55">
        <f>U534</f>
        <v>0</v>
      </c>
      <c r="AV509" s="55">
        <f>S535</f>
        <v>0</v>
      </c>
      <c r="AW509" s="55">
        <f>U535</f>
        <v>0</v>
      </c>
      <c r="AX509" s="55">
        <f>U536</f>
        <v>0</v>
      </c>
      <c r="AY509" s="55">
        <f>F536</f>
        <v>0</v>
      </c>
      <c r="AZ509" s="56"/>
      <c r="BA509" s="56"/>
      <c r="BB509" s="56"/>
      <c r="BC509" s="56"/>
      <c r="BD509" s="56"/>
      <c r="BE509" s="56"/>
      <c r="BF509" s="56"/>
      <c r="BG509" s="56"/>
      <c r="BH509" s="56"/>
      <c r="BI509" s="56"/>
      <c r="BJ509" s="56"/>
      <c r="BK509" s="56"/>
      <c r="BL509" s="56"/>
      <c r="BM509" s="56"/>
      <c r="BN509" s="56"/>
    </row>
    <row r="510" spans="1:66" ht="11.25" customHeight="1">
      <c r="A510" s="220"/>
      <c r="B510" s="38"/>
      <c r="C510" s="205"/>
      <c r="D510" s="208"/>
      <c r="E510" s="57" t="s">
        <v>42</v>
      </c>
      <c r="F510" s="58" t="str">
        <f>IF(D509&lt;&gt;"", VLOOKUP(D509,'Base de Datos'!$A$2:$D1268,3,FALSE()),"")</f>
        <v/>
      </c>
      <c r="G510" s="205"/>
      <c r="H510" s="208"/>
      <c r="I510" s="57" t="s">
        <v>42</v>
      </c>
      <c r="J510" s="58" t="str">
        <f>IF(H509&lt;&gt;"", VLOOKUP(H509,'Base de Datos'!$A$2:$D1268,3,FALSE()),"")</f>
        <v/>
      </c>
      <c r="K510" s="205"/>
      <c r="L510" s="208"/>
      <c r="M510" s="57" t="s">
        <v>42</v>
      </c>
      <c r="N510" s="58" t="str">
        <f>IF(L509&lt;&gt;"", VLOOKUP(L509,'Base de Datos'!$A$2:$D1268,3,FALSE()),"")</f>
        <v/>
      </c>
      <c r="O510" s="43"/>
      <c r="P510" s="119" t="s">
        <v>58</v>
      </c>
      <c r="Q510" s="44"/>
      <c r="R510" s="15"/>
      <c r="S510" s="229"/>
      <c r="T510" s="230"/>
      <c r="U510" s="59"/>
      <c r="V510" s="47"/>
      <c r="W510" s="229"/>
      <c r="X510" s="230"/>
      <c r="Y510" s="59"/>
      <c r="Z510" s="47"/>
      <c r="AA510" s="229"/>
      <c r="AB510" s="230"/>
      <c r="AC510" s="59"/>
      <c r="AD510" s="48"/>
      <c r="AE510" s="181"/>
      <c r="AF510" s="181"/>
      <c r="AG510" s="181"/>
      <c r="AH510" s="181"/>
      <c r="AI510" s="181"/>
      <c r="AJ510" s="181"/>
      <c r="AK510" s="181"/>
      <c r="AL510" s="181"/>
      <c r="AM510" s="48"/>
      <c r="AN510" s="53">
        <f>A499</f>
        <v>46309</v>
      </c>
      <c r="AO510" s="54" t="str">
        <f>C500</f>
        <v>Consultorio N° 1</v>
      </c>
      <c r="AP510" s="55">
        <f t="shared" ref="AP510:AQ510" si="349">C537</f>
        <v>0</v>
      </c>
      <c r="AQ510" s="55">
        <f t="shared" si="349"/>
        <v>0</v>
      </c>
      <c r="AR510" s="55">
        <f>U537</f>
        <v>0</v>
      </c>
      <c r="AS510" s="55">
        <f>S537</f>
        <v>0</v>
      </c>
      <c r="AT510" s="55">
        <f>S538</f>
        <v>0</v>
      </c>
      <c r="AU510" s="55">
        <f>U538</f>
        <v>0</v>
      </c>
      <c r="AV510" s="55">
        <f>S539</f>
        <v>0</v>
      </c>
      <c r="AW510" s="55">
        <f>U539</f>
        <v>0</v>
      </c>
      <c r="AX510" s="55">
        <f>U540</f>
        <v>0</v>
      </c>
      <c r="AY510" s="55">
        <f>F540</f>
        <v>0</v>
      </c>
      <c r="AZ510" s="56"/>
      <c r="BA510" s="56"/>
      <c r="BB510" s="56"/>
      <c r="BC510" s="56"/>
      <c r="BD510" s="56"/>
      <c r="BE510" s="56"/>
      <c r="BF510" s="56"/>
      <c r="BG510" s="56"/>
      <c r="BH510" s="56"/>
      <c r="BI510" s="56"/>
      <c r="BJ510" s="56"/>
      <c r="BK510" s="56"/>
      <c r="BL510" s="56"/>
      <c r="BM510" s="56"/>
      <c r="BN510" s="56"/>
    </row>
    <row r="511" spans="1:66" ht="11.25" customHeight="1">
      <c r="A511" s="220"/>
      <c r="B511" s="38"/>
      <c r="C511" s="205"/>
      <c r="D511" s="208"/>
      <c r="E511" s="57" t="s">
        <v>44</v>
      </c>
      <c r="F511" s="58" t="str">
        <f>IF(D509&lt;&gt;"", VLOOKUP(D509,'Base de Datos'!$A$2:$D1268,4,FALSE()),"")</f>
        <v/>
      </c>
      <c r="G511" s="205"/>
      <c r="H511" s="208"/>
      <c r="I511" s="57" t="s">
        <v>44</v>
      </c>
      <c r="J511" s="58" t="str">
        <f>IF(H509&lt;&gt;"", VLOOKUP(H509,'Base de Datos'!$A$2:$D1268,4,FALSE()),"")</f>
        <v/>
      </c>
      <c r="K511" s="205"/>
      <c r="L511" s="208"/>
      <c r="M511" s="57" t="s">
        <v>44</v>
      </c>
      <c r="N511" s="58" t="str">
        <f>IF(L509&lt;&gt;"", VLOOKUP(L509,'Base de Datos'!$A$2:$D1268,4,FALSE()),"")</f>
        <v/>
      </c>
      <c r="O511" s="43"/>
      <c r="P511" s="120" t="s">
        <v>61</v>
      </c>
      <c r="Q511" s="121" t="s">
        <v>62</v>
      </c>
      <c r="R511" s="15"/>
      <c r="S511" s="229"/>
      <c r="T511" s="230"/>
      <c r="U511" s="59"/>
      <c r="V511" s="47"/>
      <c r="W511" s="229"/>
      <c r="X511" s="230"/>
      <c r="Y511" s="59"/>
      <c r="Z511" s="47"/>
      <c r="AA511" s="229"/>
      <c r="AB511" s="230"/>
      <c r="AC511" s="59"/>
      <c r="AD511" s="48"/>
      <c r="AE511" s="181"/>
      <c r="AF511" s="181"/>
      <c r="AG511" s="181"/>
      <c r="AH511" s="181"/>
      <c r="AI511" s="181"/>
      <c r="AJ511" s="181"/>
      <c r="AK511" s="181"/>
      <c r="AL511" s="181"/>
      <c r="AM511" s="48"/>
      <c r="AN511" s="53">
        <f>A499</f>
        <v>46309</v>
      </c>
      <c r="AO511" s="54" t="s">
        <v>17</v>
      </c>
      <c r="AP511" s="55">
        <f t="shared" ref="AP511:AQ511" si="350">C541</f>
        <v>0</v>
      </c>
      <c r="AQ511" s="55">
        <f t="shared" si="350"/>
        <v>0</v>
      </c>
      <c r="AR511" s="55">
        <f>U541</f>
        <v>0</v>
      </c>
      <c r="AS511" s="55">
        <f>S541</f>
        <v>0</v>
      </c>
      <c r="AT511" s="55">
        <f>S542</f>
        <v>0</v>
      </c>
      <c r="AU511" s="55">
        <f>U542</f>
        <v>0</v>
      </c>
      <c r="AV511" s="55">
        <f>S543</f>
        <v>0</v>
      </c>
      <c r="AW511" s="55">
        <f>U543</f>
        <v>0</v>
      </c>
      <c r="AX511" s="55">
        <f>U544</f>
        <v>0</v>
      </c>
      <c r="AY511" s="55">
        <f>F544</f>
        <v>0</v>
      </c>
      <c r="AZ511" s="56"/>
      <c r="BA511" s="56"/>
      <c r="BB511" s="56"/>
      <c r="BC511" s="56"/>
      <c r="BD511" s="56"/>
      <c r="BE511" s="56"/>
      <c r="BF511" s="56"/>
      <c r="BG511" s="56"/>
      <c r="BH511" s="56"/>
      <c r="BI511" s="56"/>
      <c r="BJ511" s="56"/>
      <c r="BK511" s="56"/>
      <c r="BL511" s="56"/>
      <c r="BM511" s="56"/>
      <c r="BN511" s="56"/>
    </row>
    <row r="512" spans="1:66" ht="11.25" customHeight="1">
      <c r="A512" s="221"/>
      <c r="B512" s="38"/>
      <c r="C512" s="206"/>
      <c r="D512" s="209"/>
      <c r="E512" s="85" t="s">
        <v>46</v>
      </c>
      <c r="F512" s="86"/>
      <c r="G512" s="206"/>
      <c r="H512" s="209"/>
      <c r="I512" s="85" t="s">
        <v>46</v>
      </c>
      <c r="J512" s="108"/>
      <c r="K512" s="206"/>
      <c r="L512" s="209"/>
      <c r="M512" s="85" t="s">
        <v>46</v>
      </c>
      <c r="N512" s="108"/>
      <c r="O512" s="43"/>
      <c r="P512" s="123" t="s">
        <v>64</v>
      </c>
      <c r="Q512" s="124" t="s">
        <v>65</v>
      </c>
      <c r="R512" s="15"/>
      <c r="S512" s="227" t="str">
        <f>IF(OR(S509="Empleado",S509="Familiar"),"Nombre del Empleado","N° Factura")</f>
        <v>N° Factura</v>
      </c>
      <c r="T512" s="228"/>
      <c r="U512" s="89"/>
      <c r="V512" s="47"/>
      <c r="W512" s="227" t="str">
        <f>IF(OR(W509="Empleado",W509="Familiar"),"Nombre del Empleado","N° Factura")</f>
        <v>N° Factura</v>
      </c>
      <c r="X512" s="228"/>
      <c r="Y512" s="89"/>
      <c r="Z512" s="47"/>
      <c r="AA512" s="227" t="str">
        <f>IF(OR(AA509="Empleado",AA509="Familiar"),"Nombre del Empleado","N° Factura")</f>
        <v>N° Factura</v>
      </c>
      <c r="AB512" s="228"/>
      <c r="AC512" s="89"/>
      <c r="AD512" s="48"/>
      <c r="AE512" s="181"/>
      <c r="AF512" s="181"/>
      <c r="AG512" s="181"/>
      <c r="AH512" s="181"/>
      <c r="AI512" s="181"/>
      <c r="AJ512" s="181"/>
      <c r="AK512" s="181"/>
      <c r="AL512" s="181"/>
      <c r="AM512" s="48"/>
      <c r="AN512" s="53">
        <f>A499</f>
        <v>46309</v>
      </c>
      <c r="AO512" s="54" t="s">
        <v>17</v>
      </c>
      <c r="AP512" s="55">
        <f t="shared" ref="AP512:AQ512" si="351">C545</f>
        <v>0</v>
      </c>
      <c r="AQ512" s="55">
        <f t="shared" si="351"/>
        <v>0</v>
      </c>
      <c r="AR512" s="55">
        <f>U545</f>
        <v>0</v>
      </c>
      <c r="AS512" s="55">
        <f>S545</f>
        <v>0</v>
      </c>
      <c r="AT512" s="55">
        <f>S546</f>
        <v>0</v>
      </c>
      <c r="AU512" s="55">
        <f>U546</f>
        <v>0</v>
      </c>
      <c r="AV512" s="55">
        <f>S547</f>
        <v>0</v>
      </c>
      <c r="AW512" s="55">
        <f>U547</f>
        <v>0</v>
      </c>
      <c r="AX512" s="55">
        <f>U548</f>
        <v>0</v>
      </c>
      <c r="AY512" s="55">
        <f>F548</f>
        <v>0</v>
      </c>
      <c r="AZ512" s="56"/>
      <c r="BA512" s="56"/>
      <c r="BB512" s="56"/>
      <c r="BC512" s="56"/>
      <c r="BD512" s="56"/>
      <c r="BE512" s="56"/>
      <c r="BF512" s="56"/>
      <c r="BG512" s="56"/>
      <c r="BH512" s="56"/>
      <c r="BI512" s="56"/>
      <c r="BJ512" s="56"/>
      <c r="BK512" s="56"/>
      <c r="BL512" s="56"/>
      <c r="BM512" s="56"/>
      <c r="BN512" s="56"/>
    </row>
    <row r="513" spans="1:66" ht="11.25" customHeight="1">
      <c r="A513" s="222">
        <f>A509+$Q$13/1440</f>
        <v>0.45833333333333337</v>
      </c>
      <c r="B513" s="38"/>
      <c r="C513" s="204"/>
      <c r="D513" s="207"/>
      <c r="E513" s="40" t="s">
        <v>36</v>
      </c>
      <c r="F513" s="42" t="str">
        <f>IF(D513&lt;&gt;"", VLOOKUP(D513,'Base de Datos'!$A$2:$D1268,2,FALSE()),"")</f>
        <v/>
      </c>
      <c r="G513" s="204"/>
      <c r="H513" s="216"/>
      <c r="I513" s="40" t="s">
        <v>36</v>
      </c>
      <c r="J513" s="42" t="str">
        <f>IF(H513&lt;&gt;"", VLOOKUP(H513,'Base de Datos'!$A$2:$D1268,2,FALSE()),"")</f>
        <v/>
      </c>
      <c r="K513" s="204"/>
      <c r="L513" s="216"/>
      <c r="M513" s="40" t="s">
        <v>36</v>
      </c>
      <c r="N513" s="42" t="str">
        <f>IF(L513&lt;&gt;"", VLOOKUP(L513,'Base de Datos'!$A$2:$D1268,2,FALSE()),"")</f>
        <v/>
      </c>
      <c r="O513" s="43"/>
      <c r="P513" s="127" t="s">
        <v>67</v>
      </c>
      <c r="Q513" s="128" t="s">
        <v>68</v>
      </c>
      <c r="R513" s="15"/>
      <c r="S513" s="45"/>
      <c r="T513" s="45" t="s">
        <v>37</v>
      </c>
      <c r="U513" s="46"/>
      <c r="V513" s="47"/>
      <c r="W513" s="45"/>
      <c r="X513" s="45" t="s">
        <v>37</v>
      </c>
      <c r="Y513" s="46"/>
      <c r="Z513" s="47"/>
      <c r="AA513" s="45"/>
      <c r="AB513" s="45" t="s">
        <v>37</v>
      </c>
      <c r="AC513" s="46"/>
      <c r="AD513" s="48"/>
      <c r="AE513" s="181"/>
      <c r="AF513" s="181"/>
      <c r="AG513" s="181"/>
      <c r="AH513" s="181"/>
      <c r="AI513" s="181"/>
      <c r="AJ513" s="181"/>
      <c r="AK513" s="181"/>
      <c r="AL513" s="181"/>
      <c r="AM513" s="48"/>
      <c r="AN513" s="53">
        <f>A499</f>
        <v>46309</v>
      </c>
      <c r="AO513" s="54" t="s">
        <v>17</v>
      </c>
      <c r="AP513" s="55">
        <f t="shared" ref="AP513:AQ513" si="352">C549</f>
        <v>0</v>
      </c>
      <c r="AQ513" s="55">
        <f t="shared" si="352"/>
        <v>0</v>
      </c>
      <c r="AR513" s="55">
        <f>U549</f>
        <v>0</v>
      </c>
      <c r="AS513" s="55">
        <f>S549</f>
        <v>0</v>
      </c>
      <c r="AT513" s="55">
        <f>S550</f>
        <v>0</v>
      </c>
      <c r="AU513" s="55">
        <f>U550</f>
        <v>0</v>
      </c>
      <c r="AV513" s="55">
        <f>S551</f>
        <v>0</v>
      </c>
      <c r="AW513" s="55">
        <f>U551</f>
        <v>0</v>
      </c>
      <c r="AX513" s="55">
        <f>U552</f>
        <v>0</v>
      </c>
      <c r="AY513" s="55">
        <f>F552</f>
        <v>0</v>
      </c>
      <c r="AZ513" s="56"/>
      <c r="BA513" s="56"/>
      <c r="BB513" s="56"/>
      <c r="BC513" s="56"/>
      <c r="BD513" s="56"/>
      <c r="BE513" s="56"/>
      <c r="BF513" s="56"/>
      <c r="BG513" s="56"/>
      <c r="BH513" s="56"/>
      <c r="BI513" s="56"/>
      <c r="BJ513" s="56"/>
      <c r="BK513" s="56"/>
      <c r="BL513" s="56"/>
      <c r="BM513" s="56"/>
      <c r="BN513" s="56"/>
    </row>
    <row r="514" spans="1:66" ht="11.25" customHeight="1">
      <c r="A514" s="220"/>
      <c r="B514" s="38"/>
      <c r="C514" s="205"/>
      <c r="D514" s="208"/>
      <c r="E514" s="57" t="s">
        <v>42</v>
      </c>
      <c r="F514" s="58" t="str">
        <f>IF(D513&lt;&gt;"", VLOOKUP(D513,'Base de Datos'!$A$2:$D1268,3,FALSE()),"")</f>
        <v/>
      </c>
      <c r="G514" s="205"/>
      <c r="H514" s="208"/>
      <c r="I514" s="57" t="s">
        <v>42</v>
      </c>
      <c r="J514" s="58" t="str">
        <f>IF(H513&lt;&gt;"", VLOOKUP(H513,'Base de Datos'!$A$2:$D1268,3,FALSE()),"")</f>
        <v/>
      </c>
      <c r="K514" s="205"/>
      <c r="L514" s="208"/>
      <c r="M514" s="57" t="s">
        <v>42</v>
      </c>
      <c r="N514" s="58" t="str">
        <f>IF(L513&lt;&gt;"", VLOOKUP(L513,'Base de Datos'!$A$2:$D1268,3,FALSE()),"")</f>
        <v/>
      </c>
      <c r="O514" s="43"/>
      <c r="P514" s="130" t="s">
        <v>70</v>
      </c>
      <c r="Q514" s="131" t="s">
        <v>71</v>
      </c>
      <c r="R514" s="15"/>
      <c r="S514" s="229"/>
      <c r="T514" s="230"/>
      <c r="U514" s="59"/>
      <c r="V514" s="47"/>
      <c r="W514" s="229"/>
      <c r="X514" s="230"/>
      <c r="Y514" s="59"/>
      <c r="Z514" s="47"/>
      <c r="AA514" s="229"/>
      <c r="AB514" s="230"/>
      <c r="AC514" s="59"/>
      <c r="AD514" s="48"/>
      <c r="AE514" s="181"/>
      <c r="AF514" s="181"/>
      <c r="AG514" s="181"/>
      <c r="AH514" s="181"/>
      <c r="AI514" s="181"/>
      <c r="AJ514" s="181"/>
      <c r="AK514" s="181"/>
      <c r="AL514" s="181"/>
      <c r="AM514" s="48"/>
      <c r="AN514" s="53">
        <f>A499</f>
        <v>46309</v>
      </c>
      <c r="AO514" s="54" t="str">
        <f>G500</f>
        <v>Consultorio N° 2</v>
      </c>
      <c r="AP514" s="55">
        <f t="shared" ref="AP514:AQ514" si="353">G501</f>
        <v>0</v>
      </c>
      <c r="AQ514" s="55">
        <f t="shared" si="353"/>
        <v>0</v>
      </c>
      <c r="AR514" s="55">
        <f>Y501</f>
        <v>0</v>
      </c>
      <c r="AS514" s="55">
        <f>W501</f>
        <v>0</v>
      </c>
      <c r="AT514" s="55">
        <f>W502</f>
        <v>0</v>
      </c>
      <c r="AU514" s="55">
        <f>Y502</f>
        <v>0</v>
      </c>
      <c r="AV514" s="55">
        <f>W503</f>
        <v>0</v>
      </c>
      <c r="AW514" s="55">
        <f>Y503</f>
        <v>0</v>
      </c>
      <c r="AX514" s="55">
        <f>Y504</f>
        <v>0</v>
      </c>
      <c r="AY514" s="55">
        <f>J504</f>
        <v>0</v>
      </c>
      <c r="AZ514" s="56"/>
      <c r="BA514" s="56"/>
      <c r="BB514" s="56"/>
      <c r="BC514" s="56"/>
      <c r="BD514" s="56"/>
      <c r="BE514" s="56"/>
      <c r="BF514" s="56"/>
      <c r="BG514" s="56"/>
      <c r="BH514" s="56"/>
      <c r="BI514" s="56"/>
      <c r="BJ514" s="56"/>
      <c r="BK514" s="56"/>
      <c r="BL514" s="56"/>
      <c r="BM514" s="56"/>
      <c r="BN514" s="56"/>
    </row>
    <row r="515" spans="1:66" ht="11.25" customHeight="1">
      <c r="A515" s="220"/>
      <c r="B515" s="38"/>
      <c r="C515" s="205"/>
      <c r="D515" s="208"/>
      <c r="E515" s="57" t="s">
        <v>44</v>
      </c>
      <c r="F515" s="58" t="str">
        <f>IF(D513&lt;&gt;"", VLOOKUP(D513,'Base de Datos'!$A$2:$D1268,4,FALSE()),"")</f>
        <v/>
      </c>
      <c r="G515" s="205"/>
      <c r="H515" s="208"/>
      <c r="I515" s="57" t="s">
        <v>44</v>
      </c>
      <c r="J515" s="58" t="str">
        <f>IF(H513&lt;&gt;"", VLOOKUP(H513,'Base de Datos'!$A$2:$D1268,4,FALSE()),"")</f>
        <v/>
      </c>
      <c r="K515" s="205"/>
      <c r="L515" s="208"/>
      <c r="M515" s="57" t="s">
        <v>44</v>
      </c>
      <c r="N515" s="58" t="str">
        <f>IF(L513&lt;&gt;"", VLOOKUP(L513,'Base de Datos'!$A$2:$D1268,4,FALSE()),"")</f>
        <v/>
      </c>
      <c r="O515" s="43"/>
      <c r="P515" s="132" t="s">
        <v>73</v>
      </c>
      <c r="Q515" s="133" t="s">
        <v>74</v>
      </c>
      <c r="R515" s="15"/>
      <c r="S515" s="229"/>
      <c r="T515" s="230"/>
      <c r="U515" s="59"/>
      <c r="V515" s="47"/>
      <c r="W515" s="229"/>
      <c r="X515" s="230"/>
      <c r="Y515" s="59"/>
      <c r="Z515" s="47"/>
      <c r="AA515" s="229"/>
      <c r="AB515" s="230"/>
      <c r="AC515" s="59"/>
      <c r="AD515" s="48"/>
      <c r="AE515" s="181"/>
      <c r="AF515" s="181"/>
      <c r="AG515" s="181"/>
      <c r="AH515" s="181"/>
      <c r="AI515" s="181"/>
      <c r="AJ515" s="181"/>
      <c r="AK515" s="181"/>
      <c r="AL515" s="181"/>
      <c r="AM515" s="48"/>
      <c r="AN515" s="53">
        <f>A499</f>
        <v>46309</v>
      </c>
      <c r="AO515" s="54" t="str">
        <f>G500</f>
        <v>Consultorio N° 2</v>
      </c>
      <c r="AP515" s="55">
        <f t="shared" ref="AP515:AQ515" si="354">G505</f>
        <v>0</v>
      </c>
      <c r="AQ515" s="55">
        <f t="shared" si="354"/>
        <v>0</v>
      </c>
      <c r="AR515" s="55">
        <f>Y505</f>
        <v>0</v>
      </c>
      <c r="AS515" s="55">
        <f>W505</f>
        <v>0</v>
      </c>
      <c r="AT515" s="55">
        <f>W506</f>
        <v>0</v>
      </c>
      <c r="AU515" s="55">
        <f>Y506</f>
        <v>0</v>
      </c>
      <c r="AV515" s="55">
        <f>W507</f>
        <v>0</v>
      </c>
      <c r="AW515" s="55">
        <f>Y507</f>
        <v>0</v>
      </c>
      <c r="AX515" s="55">
        <f>Y508</f>
        <v>0</v>
      </c>
      <c r="AY515" s="55">
        <f>J508</f>
        <v>0</v>
      </c>
      <c r="AZ515" s="56"/>
      <c r="BA515" s="56"/>
      <c r="BB515" s="56"/>
      <c r="BC515" s="56"/>
      <c r="BD515" s="56"/>
      <c r="BE515" s="56"/>
      <c r="BF515" s="56"/>
      <c r="BG515" s="56"/>
      <c r="BH515" s="56"/>
      <c r="BI515" s="56"/>
      <c r="BJ515" s="56"/>
      <c r="BK515" s="56"/>
      <c r="BL515" s="56"/>
      <c r="BM515" s="56"/>
      <c r="BN515" s="56"/>
    </row>
    <row r="516" spans="1:66" ht="11.25" customHeight="1">
      <c r="A516" s="221"/>
      <c r="B516" s="38"/>
      <c r="C516" s="206"/>
      <c r="D516" s="209"/>
      <c r="E516" s="85" t="s">
        <v>46</v>
      </c>
      <c r="F516" s="86"/>
      <c r="G516" s="206"/>
      <c r="H516" s="209"/>
      <c r="I516" s="85" t="s">
        <v>46</v>
      </c>
      <c r="J516" s="108"/>
      <c r="K516" s="206"/>
      <c r="L516" s="209"/>
      <c r="M516" s="85" t="s">
        <v>46</v>
      </c>
      <c r="N516" s="108"/>
      <c r="O516" s="43"/>
      <c r="P516" s="137" t="s">
        <v>52</v>
      </c>
      <c r="Q516" s="138" t="s">
        <v>76</v>
      </c>
      <c r="R516" s="15"/>
      <c r="S516" s="227" t="str">
        <f>IF(OR(S513="Empleado",S513="Familiar"),"Nombre del Empleado","N° Factura")</f>
        <v>N° Factura</v>
      </c>
      <c r="T516" s="228"/>
      <c r="U516" s="89"/>
      <c r="V516" s="47"/>
      <c r="W516" s="227" t="str">
        <f>IF(OR(W513="Empleado",W513="Familiar"),"Nombre del Empleado","N° Factura")</f>
        <v>N° Factura</v>
      </c>
      <c r="X516" s="228"/>
      <c r="Y516" s="89"/>
      <c r="Z516" s="47"/>
      <c r="AA516" s="227" t="str">
        <f>IF(OR(AA513="Empleado",AA513="Familiar"),"Nombre del Empleado","N° Factura")</f>
        <v>N° Factura</v>
      </c>
      <c r="AB516" s="228"/>
      <c r="AC516" s="89"/>
      <c r="AD516" s="48"/>
      <c r="AE516" s="181"/>
      <c r="AF516" s="181"/>
      <c r="AG516" s="181"/>
      <c r="AH516" s="181"/>
      <c r="AI516" s="181"/>
      <c r="AJ516" s="181"/>
      <c r="AK516" s="181"/>
      <c r="AL516" s="181"/>
      <c r="AM516" s="48"/>
      <c r="AN516" s="53">
        <f>A499</f>
        <v>46309</v>
      </c>
      <c r="AO516" s="54" t="str">
        <f>G500</f>
        <v>Consultorio N° 2</v>
      </c>
      <c r="AP516" s="55">
        <f t="shared" ref="AP516:AQ516" si="355">G509</f>
        <v>0</v>
      </c>
      <c r="AQ516" s="55">
        <f t="shared" si="355"/>
        <v>0</v>
      </c>
      <c r="AR516" s="55">
        <f>Y509</f>
        <v>0</v>
      </c>
      <c r="AS516" s="55">
        <f>W509</f>
        <v>0</v>
      </c>
      <c r="AT516" s="55">
        <f>W510</f>
        <v>0</v>
      </c>
      <c r="AU516" s="55">
        <f>Y510</f>
        <v>0</v>
      </c>
      <c r="AV516" s="55">
        <f>W511</f>
        <v>0</v>
      </c>
      <c r="AW516" s="55">
        <f>Y511</f>
        <v>0</v>
      </c>
      <c r="AX516" s="55">
        <f>Y512</f>
        <v>0</v>
      </c>
      <c r="AY516" s="55">
        <f>J512</f>
        <v>0</v>
      </c>
      <c r="AZ516" s="56"/>
      <c r="BA516" s="56"/>
      <c r="BB516" s="56"/>
      <c r="BC516" s="56"/>
      <c r="BD516" s="56"/>
      <c r="BE516" s="56"/>
      <c r="BF516" s="56"/>
      <c r="BG516" s="56"/>
      <c r="BH516" s="56"/>
      <c r="BI516" s="56"/>
      <c r="BJ516" s="56"/>
      <c r="BK516" s="56"/>
      <c r="BL516" s="56"/>
      <c r="BM516" s="56"/>
      <c r="BN516" s="56"/>
    </row>
    <row r="517" spans="1:66" ht="11.25" customHeight="1">
      <c r="A517" s="222">
        <f>A513+$Q$13/1440</f>
        <v>0.5</v>
      </c>
      <c r="B517" s="38"/>
      <c r="C517" s="204"/>
      <c r="D517" s="207"/>
      <c r="E517" s="40" t="s">
        <v>36</v>
      </c>
      <c r="F517" s="42" t="str">
        <f>IF(D517&lt;&gt;"", VLOOKUP(D517,'Base de Datos'!$A$2:$D1268,2,FALSE()),"")</f>
        <v/>
      </c>
      <c r="G517" s="204"/>
      <c r="H517" s="216"/>
      <c r="I517" s="40" t="s">
        <v>36</v>
      </c>
      <c r="J517" s="42" t="str">
        <f>IF(H517&lt;&gt;"", VLOOKUP(H517,'Base de Datos'!$A$2:$D1268,2,FALSE()),"")</f>
        <v/>
      </c>
      <c r="K517" s="204"/>
      <c r="L517" s="216"/>
      <c r="M517" s="40" t="s">
        <v>36</v>
      </c>
      <c r="N517" s="42" t="str">
        <f>IF(L517&lt;&gt;"", VLOOKUP(L517,'Base de Datos'!$A$2:$D1268,2,FALSE()),"")</f>
        <v/>
      </c>
      <c r="O517" s="43"/>
      <c r="P517" s="141" t="s">
        <v>78</v>
      </c>
      <c r="Q517" s="142" t="s">
        <v>79</v>
      </c>
      <c r="R517" s="15"/>
      <c r="S517" s="45"/>
      <c r="T517" s="45" t="s">
        <v>37</v>
      </c>
      <c r="U517" s="46"/>
      <c r="V517" s="47"/>
      <c r="W517" s="45"/>
      <c r="X517" s="45" t="s">
        <v>37</v>
      </c>
      <c r="Y517" s="46"/>
      <c r="Z517" s="47"/>
      <c r="AA517" s="45"/>
      <c r="AB517" s="45" t="s">
        <v>37</v>
      </c>
      <c r="AC517" s="46"/>
      <c r="AD517" s="48"/>
      <c r="AE517" s="181"/>
      <c r="AF517" s="181"/>
      <c r="AG517" s="181"/>
      <c r="AH517" s="181"/>
      <c r="AI517" s="181"/>
      <c r="AJ517" s="181"/>
      <c r="AK517" s="181"/>
      <c r="AL517" s="181"/>
      <c r="AM517" s="48"/>
      <c r="AN517" s="53">
        <f>A499</f>
        <v>46309</v>
      </c>
      <c r="AO517" s="54" t="str">
        <f>G500</f>
        <v>Consultorio N° 2</v>
      </c>
      <c r="AP517" s="55">
        <f t="shared" ref="AP517:AQ517" si="356">G513</f>
        <v>0</v>
      </c>
      <c r="AQ517" s="55">
        <f t="shared" si="356"/>
        <v>0</v>
      </c>
      <c r="AR517" s="55">
        <f>Y513</f>
        <v>0</v>
      </c>
      <c r="AS517" s="55">
        <f>W513</f>
        <v>0</v>
      </c>
      <c r="AT517" s="55">
        <f>W514</f>
        <v>0</v>
      </c>
      <c r="AU517" s="55">
        <f>Y514</f>
        <v>0</v>
      </c>
      <c r="AV517" s="55">
        <f>W515</f>
        <v>0</v>
      </c>
      <c r="AW517" s="55">
        <f>Y515</f>
        <v>0</v>
      </c>
      <c r="AX517" s="55">
        <f>Y516</f>
        <v>0</v>
      </c>
      <c r="AY517" s="55">
        <f>J516</f>
        <v>0</v>
      </c>
      <c r="AZ517" s="56"/>
      <c r="BA517" s="56"/>
      <c r="BB517" s="56"/>
      <c r="BC517" s="56"/>
      <c r="BD517" s="56"/>
      <c r="BE517" s="56"/>
      <c r="BF517" s="56"/>
      <c r="BG517" s="56"/>
      <c r="BH517" s="56"/>
      <c r="BI517" s="56"/>
      <c r="BJ517" s="56"/>
      <c r="BK517" s="56"/>
      <c r="BL517" s="56"/>
      <c r="BM517" s="56"/>
      <c r="BN517" s="56"/>
    </row>
    <row r="518" spans="1:66" ht="11.25" customHeight="1">
      <c r="A518" s="220"/>
      <c r="B518" s="38"/>
      <c r="C518" s="205"/>
      <c r="D518" s="208"/>
      <c r="E518" s="57" t="s">
        <v>42</v>
      </c>
      <c r="F518" s="58" t="str">
        <f>IF(D517&lt;&gt;"", VLOOKUP(D517,'Base de Datos'!$A$2:$D1268,3,FALSE()),"")</f>
        <v/>
      </c>
      <c r="G518" s="205"/>
      <c r="H518" s="208"/>
      <c r="I518" s="57" t="s">
        <v>42</v>
      </c>
      <c r="J518" s="58" t="str">
        <f>IF(H517&lt;&gt;"", VLOOKUP(H517,'Base de Datos'!$A$2:$D1268,3,FALSE()),"")</f>
        <v/>
      </c>
      <c r="K518" s="205"/>
      <c r="L518" s="208"/>
      <c r="M518" s="57" t="s">
        <v>42</v>
      </c>
      <c r="N518" s="58" t="str">
        <f>IF(L517&lt;&gt;"", VLOOKUP(L517,'Base de Datos'!$A$2:$D1268,3,FALSE()),"")</f>
        <v/>
      </c>
      <c r="O518" s="43"/>
      <c r="P518" s="1"/>
      <c r="Q518" s="147"/>
      <c r="R518" s="15"/>
      <c r="S518" s="229"/>
      <c r="T518" s="230"/>
      <c r="U518" s="59"/>
      <c r="V518" s="47"/>
      <c r="W518" s="229"/>
      <c r="X518" s="230"/>
      <c r="Y518" s="59"/>
      <c r="Z518" s="47"/>
      <c r="AA518" s="229"/>
      <c r="AB518" s="230"/>
      <c r="AC518" s="59"/>
      <c r="AD518" s="48"/>
      <c r="AE518" s="181"/>
      <c r="AF518" s="181"/>
      <c r="AG518" s="181"/>
      <c r="AH518" s="181"/>
      <c r="AI518" s="181"/>
      <c r="AJ518" s="181"/>
      <c r="AK518" s="181"/>
      <c r="AL518" s="181"/>
      <c r="AM518" s="48"/>
      <c r="AN518" s="53">
        <f>A499</f>
        <v>46309</v>
      </c>
      <c r="AO518" s="149" t="str">
        <f>G500</f>
        <v>Consultorio N° 2</v>
      </c>
      <c r="AP518" s="55">
        <f t="shared" ref="AP518:AQ518" si="357">G517</f>
        <v>0</v>
      </c>
      <c r="AQ518" s="55">
        <f t="shared" si="357"/>
        <v>0</v>
      </c>
      <c r="AR518" s="55">
        <f>Y517</f>
        <v>0</v>
      </c>
      <c r="AS518" s="55">
        <f>W517</f>
        <v>0</v>
      </c>
      <c r="AT518" s="55">
        <f>W518</f>
        <v>0</v>
      </c>
      <c r="AU518" s="55">
        <f>Y518</f>
        <v>0</v>
      </c>
      <c r="AV518" s="55">
        <f>W519</f>
        <v>0</v>
      </c>
      <c r="AW518" s="55">
        <f>Y519</f>
        <v>0</v>
      </c>
      <c r="AX518" s="55">
        <f>Y520</f>
        <v>0</v>
      </c>
      <c r="AY518" s="55">
        <f>J520</f>
        <v>0</v>
      </c>
      <c r="AZ518" s="56"/>
      <c r="BA518" s="56"/>
      <c r="BB518" s="56"/>
      <c r="BC518" s="56"/>
      <c r="BD518" s="56"/>
      <c r="BE518" s="56"/>
      <c r="BF518" s="56"/>
      <c r="BG518" s="56"/>
      <c r="BH518" s="56"/>
      <c r="BI518" s="56"/>
      <c r="BJ518" s="56"/>
      <c r="BK518" s="56"/>
      <c r="BL518" s="56"/>
      <c r="BM518" s="56"/>
      <c r="BN518" s="56"/>
    </row>
    <row r="519" spans="1:66" ht="11.25" customHeight="1">
      <c r="A519" s="220"/>
      <c r="B519" s="38"/>
      <c r="C519" s="205"/>
      <c r="D519" s="208"/>
      <c r="E519" s="57" t="s">
        <v>44</v>
      </c>
      <c r="F519" s="58" t="str">
        <f>IF(D517&lt;&gt;"", VLOOKUP(D517,'Base de Datos'!$A$2:$D1268,4,FALSE()),"")</f>
        <v/>
      </c>
      <c r="G519" s="205"/>
      <c r="H519" s="208"/>
      <c r="I519" s="57" t="s">
        <v>44</v>
      </c>
      <c r="J519" s="58" t="str">
        <f>IF(H517&lt;&gt;"", VLOOKUP(H517,'Base de Datos'!$A$2:$D1268,4,FALSE()),"")</f>
        <v/>
      </c>
      <c r="K519" s="205"/>
      <c r="L519" s="208"/>
      <c r="M519" s="57" t="s">
        <v>44</v>
      </c>
      <c r="N519" s="58" t="str">
        <f>IF(L517&lt;&gt;"", VLOOKUP(L517,'Base de Datos'!$A$2:$D1268,4,FALSE()),"")</f>
        <v/>
      </c>
      <c r="O519" s="43"/>
      <c r="P519" s="1"/>
      <c r="Q519" s="150"/>
      <c r="R519" s="15"/>
      <c r="S519" s="229"/>
      <c r="T519" s="230"/>
      <c r="U519" s="59"/>
      <c r="V519" s="47"/>
      <c r="W519" s="229"/>
      <c r="X519" s="230"/>
      <c r="Y519" s="59"/>
      <c r="Z519" s="47"/>
      <c r="AA519" s="229"/>
      <c r="AB519" s="230"/>
      <c r="AC519" s="59"/>
      <c r="AD519" s="48"/>
      <c r="AE519" s="181"/>
      <c r="AF519" s="181"/>
      <c r="AG519" s="181"/>
      <c r="AH519" s="181"/>
      <c r="AI519" s="181"/>
      <c r="AJ519" s="181"/>
      <c r="AK519" s="181"/>
      <c r="AL519" s="181"/>
      <c r="AM519" s="48"/>
      <c r="AN519" s="53">
        <f>A499</f>
        <v>46309</v>
      </c>
      <c r="AO519" s="54" t="str">
        <f>G500</f>
        <v>Consultorio N° 2</v>
      </c>
      <c r="AP519" s="55">
        <f t="shared" ref="AP519:AQ519" si="358">G521</f>
        <v>0</v>
      </c>
      <c r="AQ519" s="55">
        <f t="shared" si="358"/>
        <v>0</v>
      </c>
      <c r="AR519" s="55">
        <f>Y521</f>
        <v>0</v>
      </c>
      <c r="AS519" s="55">
        <f>W521</f>
        <v>0</v>
      </c>
      <c r="AT519" s="55">
        <f>W522</f>
        <v>0</v>
      </c>
      <c r="AU519" s="55">
        <f>Y522</f>
        <v>0</v>
      </c>
      <c r="AV519" s="55">
        <f>W523</f>
        <v>0</v>
      </c>
      <c r="AW519" s="55">
        <f>Y523</f>
        <v>0</v>
      </c>
      <c r="AX519" s="55">
        <f>Y524</f>
        <v>0</v>
      </c>
      <c r="AY519" s="55">
        <f>J524</f>
        <v>0</v>
      </c>
      <c r="AZ519" s="56"/>
      <c r="BA519" s="56"/>
      <c r="BB519" s="56"/>
      <c r="BC519" s="56"/>
      <c r="BD519" s="56"/>
      <c r="BE519" s="56"/>
      <c r="BF519" s="56"/>
      <c r="BG519" s="56"/>
      <c r="BH519" s="56"/>
      <c r="BI519" s="56"/>
      <c r="BJ519" s="56"/>
      <c r="BK519" s="56"/>
      <c r="BL519" s="56"/>
      <c r="BM519" s="56"/>
      <c r="BN519" s="56"/>
    </row>
    <row r="520" spans="1:66" ht="11.25" customHeight="1">
      <c r="A520" s="221"/>
      <c r="B520" s="38"/>
      <c r="C520" s="206"/>
      <c r="D520" s="209"/>
      <c r="E520" s="85" t="s">
        <v>46</v>
      </c>
      <c r="F520" s="86"/>
      <c r="G520" s="206"/>
      <c r="H520" s="209"/>
      <c r="I520" s="85" t="s">
        <v>46</v>
      </c>
      <c r="J520" s="108"/>
      <c r="K520" s="206"/>
      <c r="L520" s="209"/>
      <c r="M520" s="85" t="s">
        <v>46</v>
      </c>
      <c r="N520" s="108"/>
      <c r="O520" s="43"/>
      <c r="P520" s="1"/>
      <c r="Q520" s="150"/>
      <c r="R520" s="15"/>
      <c r="S520" s="227" t="str">
        <f>IF(OR(S517="Empleado",S517="Familiar"),"Nombre del Empleado","N° Factura")</f>
        <v>N° Factura</v>
      </c>
      <c r="T520" s="228"/>
      <c r="U520" s="89"/>
      <c r="V520" s="47"/>
      <c r="W520" s="227" t="str">
        <f>IF(OR(W517="Empleado",W517="Familiar"),"Nombre del Empleado","N° Factura")</f>
        <v>N° Factura</v>
      </c>
      <c r="X520" s="228"/>
      <c r="Y520" s="89"/>
      <c r="Z520" s="47"/>
      <c r="AA520" s="227" t="str">
        <f>IF(OR(AA517="Empleado",AA517="Familiar"),"Nombre del Empleado","N° Factura")</f>
        <v>N° Factura</v>
      </c>
      <c r="AB520" s="228"/>
      <c r="AC520" s="89"/>
      <c r="AD520" s="48"/>
      <c r="AE520" s="181"/>
      <c r="AF520" s="181"/>
      <c r="AG520" s="181"/>
      <c r="AH520" s="181"/>
      <c r="AI520" s="181"/>
      <c r="AJ520" s="181"/>
      <c r="AK520" s="181"/>
      <c r="AL520" s="181"/>
      <c r="AM520" s="48"/>
      <c r="AN520" s="53">
        <f>A499</f>
        <v>46309</v>
      </c>
      <c r="AO520" s="54" t="str">
        <f>G500</f>
        <v>Consultorio N° 2</v>
      </c>
      <c r="AP520" s="55" t="str">
        <f t="shared" ref="AP520:AQ520" si="359">G525</f>
        <v>💲</v>
      </c>
      <c r="AQ520" s="55" t="str">
        <f t="shared" si="359"/>
        <v>Lucía Espinoza</v>
      </c>
      <c r="AR520" s="55">
        <f>Y525</f>
        <v>50</v>
      </c>
      <c r="AS520" s="55">
        <f>W525</f>
        <v>0</v>
      </c>
      <c r="AT520" s="55" t="str">
        <f>W526</f>
        <v>Punto de venta</v>
      </c>
      <c r="AU520" s="55">
        <f>Y526</f>
        <v>43895</v>
      </c>
      <c r="AV520" s="55">
        <f>W527</f>
        <v>0</v>
      </c>
      <c r="AW520" s="55">
        <f>Y527</f>
        <v>0</v>
      </c>
      <c r="AX520" s="55">
        <f>Y528</f>
        <v>0</v>
      </c>
      <c r="AY520" s="55" t="str">
        <f>J528</f>
        <v>Dra. Evelyn Tranchino</v>
      </c>
      <c r="AZ520" s="56"/>
      <c r="BA520" s="56"/>
      <c r="BB520" s="56"/>
      <c r="BC520" s="56"/>
      <c r="BD520" s="56"/>
      <c r="BE520" s="56"/>
      <c r="BF520" s="56"/>
      <c r="BG520" s="56"/>
      <c r="BH520" s="56"/>
      <c r="BI520" s="56"/>
      <c r="BJ520" s="56"/>
      <c r="BK520" s="56"/>
      <c r="BL520" s="56"/>
      <c r="BM520" s="56"/>
      <c r="BN520" s="56"/>
    </row>
    <row r="521" spans="1:66" ht="11.25" customHeight="1">
      <c r="A521" s="222">
        <f>A517+$Q$13/1440</f>
        <v>0.54166666666666663</v>
      </c>
      <c r="B521" s="38"/>
      <c r="C521" s="204" t="s">
        <v>78</v>
      </c>
      <c r="D521" s="207" t="s">
        <v>95</v>
      </c>
      <c r="E521" s="40" t="s">
        <v>36</v>
      </c>
      <c r="F521" s="42">
        <f>IF(D521&lt;&gt;"", VLOOKUP(D521,'Base de Datos'!$A$2:$D1268,2,FALSE()),"")</f>
        <v>0</v>
      </c>
      <c r="G521" s="204"/>
      <c r="H521" s="216"/>
      <c r="I521" s="40" t="s">
        <v>36</v>
      </c>
      <c r="J521" s="42" t="str">
        <f>IF(H521&lt;&gt;"", VLOOKUP(H521,'Base de Datos'!$A$2:$D1268,2,FALSE()),"")</f>
        <v/>
      </c>
      <c r="K521" s="204"/>
      <c r="L521" s="216"/>
      <c r="M521" s="40" t="s">
        <v>36</v>
      </c>
      <c r="N521" s="42" t="str">
        <f>IF(L521&lt;&gt;"", VLOOKUP(L521,'Base de Datos'!$A$2:$D1268,2,FALSE()),"")</f>
        <v/>
      </c>
      <c r="O521" s="43"/>
      <c r="P521" s="1"/>
      <c r="Q521" s="150"/>
      <c r="R521" s="15"/>
      <c r="S521" s="45" t="s">
        <v>96</v>
      </c>
      <c r="T521" s="45" t="s">
        <v>37</v>
      </c>
      <c r="U521" s="46">
        <v>50</v>
      </c>
      <c r="V521" s="47"/>
      <c r="W521" s="45"/>
      <c r="X521" s="45" t="s">
        <v>37</v>
      </c>
      <c r="Y521" s="46"/>
      <c r="Z521" s="47"/>
      <c r="AA521" s="45"/>
      <c r="AB521" s="45" t="s">
        <v>37</v>
      </c>
      <c r="AC521" s="46"/>
      <c r="AD521" s="48"/>
      <c r="AE521" s="181"/>
      <c r="AF521" s="181"/>
      <c r="AG521" s="181"/>
      <c r="AH521" s="181"/>
      <c r="AI521" s="181"/>
      <c r="AJ521" s="181"/>
      <c r="AK521" s="181"/>
      <c r="AL521" s="181"/>
      <c r="AM521" s="48"/>
      <c r="AN521" s="53">
        <f>A499</f>
        <v>46309</v>
      </c>
      <c r="AO521" s="54" t="str">
        <f>G500</f>
        <v>Consultorio N° 2</v>
      </c>
      <c r="AP521" s="55">
        <f t="shared" ref="AP521:AQ521" si="360">G529</f>
        <v>0</v>
      </c>
      <c r="AQ521" s="55">
        <f t="shared" si="360"/>
        <v>0</v>
      </c>
      <c r="AR521" s="55">
        <f>Y529</f>
        <v>0</v>
      </c>
      <c r="AS521" s="55">
        <f>W529</f>
        <v>0</v>
      </c>
      <c r="AT521" s="55">
        <f>W530</f>
        <v>0</v>
      </c>
      <c r="AU521" s="55">
        <f>Y530</f>
        <v>0</v>
      </c>
      <c r="AV521" s="55">
        <f>W531</f>
        <v>0</v>
      </c>
      <c r="AW521" s="55">
        <f>Y531</f>
        <v>0</v>
      </c>
      <c r="AX521" s="55">
        <f>Y532</f>
        <v>0</v>
      </c>
      <c r="AY521" s="55">
        <f>J532</f>
        <v>0</v>
      </c>
      <c r="AZ521" s="56"/>
      <c r="BA521" s="56"/>
      <c r="BB521" s="56"/>
      <c r="BC521" s="56"/>
      <c r="BD521" s="56"/>
      <c r="BE521" s="56"/>
      <c r="BF521" s="56"/>
      <c r="BG521" s="56"/>
      <c r="BH521" s="56"/>
      <c r="BI521" s="56"/>
      <c r="BJ521" s="56"/>
      <c r="BK521" s="56"/>
      <c r="BL521" s="56"/>
      <c r="BM521" s="56"/>
      <c r="BN521" s="56"/>
    </row>
    <row r="522" spans="1:66" ht="11.25" customHeight="1">
      <c r="A522" s="220"/>
      <c r="B522" s="38"/>
      <c r="C522" s="205"/>
      <c r="D522" s="208"/>
      <c r="E522" s="57" t="s">
        <v>42</v>
      </c>
      <c r="F522" s="58">
        <f>IF(D521&lt;&gt;"", VLOOKUP(D521,'Base de Datos'!$A$2:$D1268,3,FALSE()),"")</f>
        <v>4141033003</v>
      </c>
      <c r="G522" s="205"/>
      <c r="H522" s="208"/>
      <c r="I522" s="57" t="s">
        <v>42</v>
      </c>
      <c r="J522" s="58" t="str">
        <f>IF(H521&lt;&gt;"", VLOOKUP(H521,'Base de Datos'!$A$2:$D1268,3,FALSE()),"")</f>
        <v/>
      </c>
      <c r="K522" s="205"/>
      <c r="L522" s="208"/>
      <c r="M522" s="57" t="s">
        <v>42</v>
      </c>
      <c r="N522" s="58" t="str">
        <f>IF(L521&lt;&gt;"", VLOOKUP(L521,'Base de Datos'!$A$2:$D1268,3,FALSE()),"")</f>
        <v/>
      </c>
      <c r="O522" s="43"/>
      <c r="P522" s="1"/>
      <c r="Q522" s="1"/>
      <c r="R522" s="15"/>
      <c r="S522" s="229"/>
      <c r="T522" s="230"/>
      <c r="U522" s="59"/>
      <c r="V522" s="47"/>
      <c r="W522" s="229"/>
      <c r="X522" s="230"/>
      <c r="Y522" s="59"/>
      <c r="Z522" s="47"/>
      <c r="AA522" s="229"/>
      <c r="AB522" s="230"/>
      <c r="AC522" s="59"/>
      <c r="AD522" s="48"/>
      <c r="AE522" s="181"/>
      <c r="AF522" s="181"/>
      <c r="AG522" s="181"/>
      <c r="AH522" s="181"/>
      <c r="AI522" s="181"/>
      <c r="AJ522" s="181"/>
      <c r="AK522" s="181"/>
      <c r="AL522" s="181"/>
      <c r="AM522" s="48"/>
      <c r="AN522" s="53">
        <f>A499</f>
        <v>46309</v>
      </c>
      <c r="AO522" s="54" t="str">
        <f>G500</f>
        <v>Consultorio N° 2</v>
      </c>
      <c r="AP522" s="55">
        <f t="shared" ref="AP522:AQ522" si="361">G533</f>
        <v>0</v>
      </c>
      <c r="AQ522" s="55">
        <f t="shared" si="361"/>
        <v>0</v>
      </c>
      <c r="AR522" s="55">
        <f>Y533</f>
        <v>0</v>
      </c>
      <c r="AS522" s="55">
        <f>W533</f>
        <v>0</v>
      </c>
      <c r="AT522" s="55">
        <f>W534</f>
        <v>0</v>
      </c>
      <c r="AU522" s="55">
        <f>Y534</f>
        <v>0</v>
      </c>
      <c r="AV522" s="55">
        <f>W535</f>
        <v>0</v>
      </c>
      <c r="AW522" s="55">
        <f>Y535</f>
        <v>0</v>
      </c>
      <c r="AX522" s="55">
        <f>Y536</f>
        <v>0</v>
      </c>
      <c r="AY522" s="55">
        <f>J536</f>
        <v>0</v>
      </c>
      <c r="AZ522" s="56"/>
      <c r="BA522" s="56"/>
      <c r="BB522" s="56"/>
      <c r="BC522" s="56"/>
      <c r="BD522" s="56"/>
      <c r="BE522" s="56"/>
      <c r="BF522" s="56"/>
      <c r="BG522" s="56"/>
      <c r="BH522" s="56"/>
      <c r="BI522" s="56"/>
      <c r="BJ522" s="56"/>
      <c r="BK522" s="56"/>
      <c r="BL522" s="56"/>
      <c r="BM522" s="56"/>
      <c r="BN522" s="56"/>
    </row>
    <row r="523" spans="1:66" ht="11.25" customHeight="1">
      <c r="A523" s="220"/>
      <c r="B523" s="38"/>
      <c r="C523" s="205"/>
      <c r="D523" s="208"/>
      <c r="E523" s="57" t="s">
        <v>44</v>
      </c>
      <c r="F523" s="58" t="str">
        <f>IF(D521&lt;&gt;"", VLOOKUP(D521,'Base de Datos'!$A$2:$D1268,4,FALSE()),"")</f>
        <v>V</v>
      </c>
      <c r="G523" s="205"/>
      <c r="H523" s="208"/>
      <c r="I523" s="57" t="s">
        <v>44</v>
      </c>
      <c r="J523" s="58" t="str">
        <f>IF(H521&lt;&gt;"", VLOOKUP(H521,'Base de Datos'!$A$2:$D1268,4,FALSE()),"")</f>
        <v/>
      </c>
      <c r="K523" s="205"/>
      <c r="L523" s="208"/>
      <c r="M523" s="57" t="s">
        <v>44</v>
      </c>
      <c r="N523" s="58" t="str">
        <f>IF(L521&lt;&gt;"", VLOOKUP(L521,'Base de Datos'!$A$2:$D1268,4,FALSE()),"")</f>
        <v/>
      </c>
      <c r="O523" s="1"/>
      <c r="P523" s="1"/>
      <c r="Q523" s="1"/>
      <c r="R523" s="15"/>
      <c r="S523" s="229"/>
      <c r="T523" s="230"/>
      <c r="U523" s="59"/>
      <c r="V523" s="47"/>
      <c r="W523" s="229"/>
      <c r="X523" s="230"/>
      <c r="Y523" s="59"/>
      <c r="Z523" s="47"/>
      <c r="AA523" s="229"/>
      <c r="AB523" s="230"/>
      <c r="AC523" s="59"/>
      <c r="AD523" s="48"/>
      <c r="AE523" s="181"/>
      <c r="AF523" s="181"/>
      <c r="AG523" s="181"/>
      <c r="AH523" s="181"/>
      <c r="AI523" s="181"/>
      <c r="AJ523" s="181"/>
      <c r="AK523" s="181"/>
      <c r="AL523" s="181"/>
      <c r="AM523" s="48"/>
      <c r="AN523" s="53">
        <f>A499</f>
        <v>46309</v>
      </c>
      <c r="AO523" s="54" t="str">
        <f>G500</f>
        <v>Consultorio N° 2</v>
      </c>
      <c r="AP523" s="55">
        <f t="shared" ref="AP523:AQ523" si="362">G537</f>
        <v>0</v>
      </c>
      <c r="AQ523" s="55">
        <f t="shared" si="362"/>
        <v>0</v>
      </c>
      <c r="AR523" s="55">
        <f>Y537</f>
        <v>0</v>
      </c>
      <c r="AS523" s="55">
        <f>W537</f>
        <v>0</v>
      </c>
      <c r="AT523" s="55">
        <f>W538</f>
        <v>0</v>
      </c>
      <c r="AU523" s="55">
        <f>Y538</f>
        <v>0</v>
      </c>
      <c r="AV523" s="55">
        <f>W539</f>
        <v>0</v>
      </c>
      <c r="AW523" s="55">
        <f>Y539</f>
        <v>0</v>
      </c>
      <c r="AX523" s="55">
        <f>Y540</f>
        <v>0</v>
      </c>
      <c r="AY523" s="55">
        <f>J540</f>
        <v>0</v>
      </c>
      <c r="AZ523" s="56"/>
      <c r="BA523" s="56"/>
      <c r="BB523" s="56"/>
      <c r="BC523" s="56"/>
      <c r="BD523" s="56"/>
      <c r="BE523" s="56"/>
      <c r="BF523" s="56"/>
      <c r="BG523" s="56"/>
      <c r="BH523" s="56"/>
      <c r="BI523" s="56"/>
      <c r="BJ523" s="56"/>
      <c r="BK523" s="56"/>
      <c r="BL523" s="56"/>
      <c r="BM523" s="56"/>
      <c r="BN523" s="56"/>
    </row>
    <row r="524" spans="1:66" ht="11.25" customHeight="1">
      <c r="A524" s="221"/>
      <c r="B524" s="38"/>
      <c r="C524" s="206"/>
      <c r="D524" s="209"/>
      <c r="E524" s="85" t="s">
        <v>46</v>
      </c>
      <c r="F524" s="86" t="s">
        <v>43</v>
      </c>
      <c r="G524" s="206"/>
      <c r="H524" s="209"/>
      <c r="I524" s="85" t="s">
        <v>46</v>
      </c>
      <c r="J524" s="108"/>
      <c r="K524" s="206"/>
      <c r="L524" s="209"/>
      <c r="M524" s="85" t="s">
        <v>46</v>
      </c>
      <c r="N524" s="108"/>
      <c r="O524" s="43"/>
      <c r="P524" s="1"/>
      <c r="Q524" s="1"/>
      <c r="R524" s="15"/>
      <c r="S524" s="227" t="str">
        <f>IF(OR(S521="Empleado",S521="Familiar"),"Nombre del Empleado","N° Factura")</f>
        <v>N° Factura</v>
      </c>
      <c r="T524" s="228"/>
      <c r="U524" s="89"/>
      <c r="V524" s="47"/>
      <c r="W524" s="227" t="str">
        <f>IF(OR(W521="Empleado",W521="Familiar"),"Nombre del Empleado","N° Factura")</f>
        <v>N° Factura</v>
      </c>
      <c r="X524" s="228"/>
      <c r="Y524" s="89"/>
      <c r="Z524" s="47"/>
      <c r="AA524" s="227" t="str">
        <f>IF(OR(AA521="Empleado",AA521="Familiar"),"Nombre del Empleado","N° Factura")</f>
        <v>N° Factura</v>
      </c>
      <c r="AB524" s="228"/>
      <c r="AC524" s="89"/>
      <c r="AD524" s="48"/>
      <c r="AE524" s="181"/>
      <c r="AF524" s="181"/>
      <c r="AG524" s="181"/>
      <c r="AH524" s="181"/>
      <c r="AI524" s="181"/>
      <c r="AJ524" s="181"/>
      <c r="AK524" s="181"/>
      <c r="AL524" s="181"/>
      <c r="AM524" s="48"/>
      <c r="AN524" s="53">
        <f>A499</f>
        <v>46309</v>
      </c>
      <c r="AO524" s="54" t="str">
        <f>K500</f>
        <v>Consultorio N° 3</v>
      </c>
      <c r="AP524" s="55">
        <f t="shared" ref="AP524:AQ524" si="363">K501</f>
        <v>0</v>
      </c>
      <c r="AQ524" s="55">
        <f t="shared" si="363"/>
        <v>0</v>
      </c>
      <c r="AR524" s="55">
        <f>AC501</f>
        <v>0</v>
      </c>
      <c r="AS524" s="55">
        <f>AA501</f>
        <v>0</v>
      </c>
      <c r="AT524" s="55">
        <f>AA502</f>
        <v>0</v>
      </c>
      <c r="AU524" s="55">
        <f>AC502</f>
        <v>0</v>
      </c>
      <c r="AV524" s="55">
        <f>AA503</f>
        <v>0</v>
      </c>
      <c r="AW524" s="55">
        <f>AC503</f>
        <v>0</v>
      </c>
      <c r="AX524" s="55">
        <f>AC504</f>
        <v>0</v>
      </c>
      <c r="AY524" s="55">
        <f>N504</f>
        <v>0</v>
      </c>
      <c r="AZ524" s="56"/>
      <c r="BA524" s="56"/>
      <c r="BB524" s="56"/>
      <c r="BC524" s="56"/>
      <c r="BD524" s="56"/>
      <c r="BE524" s="56"/>
      <c r="BF524" s="56"/>
      <c r="BG524" s="56"/>
      <c r="BH524" s="56"/>
      <c r="BI524" s="56"/>
      <c r="BJ524" s="56"/>
      <c r="BK524" s="56"/>
      <c r="BL524" s="56"/>
      <c r="BM524" s="56"/>
      <c r="BN524" s="56"/>
    </row>
    <row r="525" spans="1:66" ht="11.25" customHeight="1">
      <c r="A525" s="222">
        <f>A521+$Q$13/1440</f>
        <v>0.58333333333333326</v>
      </c>
      <c r="B525" s="38"/>
      <c r="C525" s="204"/>
      <c r="D525" s="207"/>
      <c r="E525" s="40" t="s">
        <v>36</v>
      </c>
      <c r="F525" s="42" t="str">
        <f>IF(D525&lt;&gt;"", VLOOKUP(D525,'Base de Datos'!$A$2:$D1268,2,FALSE()),"")</f>
        <v/>
      </c>
      <c r="G525" s="204" t="s">
        <v>52</v>
      </c>
      <c r="H525" s="216" t="s">
        <v>347</v>
      </c>
      <c r="I525" s="40" t="s">
        <v>36</v>
      </c>
      <c r="J525" s="42">
        <f>IF(H525&lt;&gt;"", VLOOKUP(H525,'Base de Datos'!$A$2:$D1268,2,FALSE()),"")</f>
        <v>0</v>
      </c>
      <c r="K525" s="204" t="s">
        <v>78</v>
      </c>
      <c r="L525" s="216" t="s">
        <v>199</v>
      </c>
      <c r="M525" s="40" t="s">
        <v>36</v>
      </c>
      <c r="N525" s="42">
        <f>IF(L525&lt;&gt;"", VLOOKUP(L525,'Base de Datos'!$A$2:$D1268,2,FALSE()),"")</f>
        <v>0</v>
      </c>
      <c r="O525" s="43"/>
      <c r="P525" s="151"/>
      <c r="Q525" s="1"/>
      <c r="R525" s="15"/>
      <c r="S525" s="45"/>
      <c r="T525" s="45" t="s">
        <v>37</v>
      </c>
      <c r="U525" s="46"/>
      <c r="V525" s="47"/>
      <c r="W525" s="45"/>
      <c r="X525" s="45" t="s">
        <v>37</v>
      </c>
      <c r="Y525" s="46">
        <v>50</v>
      </c>
      <c r="Z525" s="47"/>
      <c r="AA525" s="45" t="s">
        <v>12</v>
      </c>
      <c r="AB525" s="45" t="s">
        <v>37</v>
      </c>
      <c r="AC525" s="46">
        <v>50</v>
      </c>
      <c r="AD525" s="48"/>
      <c r="AE525" s="181"/>
      <c r="AF525" s="181"/>
      <c r="AG525" s="181"/>
      <c r="AH525" s="181"/>
      <c r="AI525" s="181"/>
      <c r="AJ525" s="181"/>
      <c r="AK525" s="181"/>
      <c r="AL525" s="181"/>
      <c r="AM525" s="48"/>
      <c r="AN525" s="53">
        <f>A499</f>
        <v>46309</v>
      </c>
      <c r="AO525" s="54" t="str">
        <f>K500</f>
        <v>Consultorio N° 3</v>
      </c>
      <c r="AP525" s="55">
        <f t="shared" ref="AP525:AQ525" si="364">K505</f>
        <v>0</v>
      </c>
      <c r="AQ525" s="55">
        <f t="shared" si="364"/>
        <v>0</v>
      </c>
      <c r="AR525" s="55">
        <f>AC505</f>
        <v>0</v>
      </c>
      <c r="AS525" s="55">
        <f>AA505</f>
        <v>0</v>
      </c>
      <c r="AT525" s="55">
        <f>AA506</f>
        <v>0</v>
      </c>
      <c r="AU525" s="55">
        <f>AC506</f>
        <v>0</v>
      </c>
      <c r="AV525" s="55">
        <f>AA507</f>
        <v>0</v>
      </c>
      <c r="AW525" s="55">
        <f>AC507</f>
        <v>0</v>
      </c>
      <c r="AX525" s="55">
        <f>AC508</f>
        <v>0</v>
      </c>
      <c r="AY525" s="55">
        <f>N508</f>
        <v>0</v>
      </c>
      <c r="AZ525" s="56"/>
      <c r="BA525" s="56"/>
      <c r="BB525" s="56"/>
      <c r="BC525" s="56"/>
      <c r="BD525" s="56"/>
      <c r="BE525" s="56"/>
      <c r="BF525" s="56"/>
      <c r="BG525" s="56"/>
      <c r="BH525" s="56"/>
      <c r="BI525" s="56"/>
      <c r="BJ525" s="56"/>
      <c r="BK525" s="56"/>
      <c r="BL525" s="56"/>
      <c r="BM525" s="56"/>
      <c r="BN525" s="56"/>
    </row>
    <row r="526" spans="1:66" ht="11.25" customHeight="1">
      <c r="A526" s="220"/>
      <c r="B526" s="38"/>
      <c r="C526" s="205"/>
      <c r="D526" s="208"/>
      <c r="E526" s="57" t="s">
        <v>42</v>
      </c>
      <c r="F526" s="58" t="str">
        <f>IF(D525&lt;&gt;"", VLOOKUP(D525,'Base de Datos'!$A$2:$D1268,3,FALSE()),"")</f>
        <v/>
      </c>
      <c r="G526" s="205"/>
      <c r="H526" s="208"/>
      <c r="I526" s="57" t="s">
        <v>42</v>
      </c>
      <c r="J526" s="58">
        <f>IF(H525&lt;&gt;"", VLOOKUP(H525,'Base de Datos'!$A$2:$D1268,3,FALSE()),"")</f>
        <v>4264198324</v>
      </c>
      <c r="K526" s="205"/>
      <c r="L526" s="208"/>
      <c r="M526" s="57" t="s">
        <v>42</v>
      </c>
      <c r="N526" s="58">
        <f>IF(L525&lt;&gt;"", VLOOKUP(L525,'Base de Datos'!$A$2:$D1268,3,FALSE()),"")</f>
        <v>4143216919</v>
      </c>
      <c r="O526" s="43"/>
      <c r="P526" s="151"/>
      <c r="Q526" s="152"/>
      <c r="R526" s="15"/>
      <c r="S526" s="229"/>
      <c r="T526" s="230"/>
      <c r="U526" s="59"/>
      <c r="V526" s="47"/>
      <c r="W526" s="229" t="s">
        <v>56</v>
      </c>
      <c r="X526" s="230"/>
      <c r="Y526" s="59">
        <v>43895</v>
      </c>
      <c r="Z526" s="47"/>
      <c r="AA526" s="229"/>
      <c r="AB526" s="230"/>
      <c r="AC526" s="59"/>
      <c r="AD526" s="48"/>
      <c r="AE526" s="181"/>
      <c r="AF526" s="181"/>
      <c r="AG526" s="181"/>
      <c r="AH526" s="181"/>
      <c r="AI526" s="181"/>
      <c r="AJ526" s="181"/>
      <c r="AK526" s="181"/>
      <c r="AL526" s="181"/>
      <c r="AM526" s="48"/>
      <c r="AN526" s="53">
        <f>A499</f>
        <v>46309</v>
      </c>
      <c r="AO526" s="54" t="str">
        <f>K500</f>
        <v>Consultorio N° 3</v>
      </c>
      <c r="AP526" s="55">
        <f t="shared" ref="AP526:AQ526" si="365">K509</f>
        <v>0</v>
      </c>
      <c r="AQ526" s="55">
        <f t="shared" si="365"/>
        <v>0</v>
      </c>
      <c r="AR526" s="55">
        <f>AC509</f>
        <v>0</v>
      </c>
      <c r="AS526" s="55">
        <f>AA509</f>
        <v>0</v>
      </c>
      <c r="AT526" s="55">
        <f>AA510</f>
        <v>0</v>
      </c>
      <c r="AU526" s="55">
        <f>AC510</f>
        <v>0</v>
      </c>
      <c r="AV526" s="55">
        <f>AA511</f>
        <v>0</v>
      </c>
      <c r="AW526" s="55">
        <f>AC511</f>
        <v>0</v>
      </c>
      <c r="AX526" s="55">
        <f>AC512</f>
        <v>0</v>
      </c>
      <c r="AY526" s="55">
        <f>N512</f>
        <v>0</v>
      </c>
      <c r="AZ526" s="56"/>
      <c r="BA526" s="56"/>
      <c r="BB526" s="56"/>
      <c r="BC526" s="56"/>
      <c r="BD526" s="56"/>
      <c r="BE526" s="56"/>
      <c r="BF526" s="56"/>
      <c r="BG526" s="56"/>
      <c r="BH526" s="56"/>
      <c r="BI526" s="56"/>
      <c r="BJ526" s="56"/>
      <c r="BK526" s="56"/>
      <c r="BL526" s="56"/>
      <c r="BM526" s="56"/>
      <c r="BN526" s="56"/>
    </row>
    <row r="527" spans="1:66" ht="11.25" customHeight="1">
      <c r="A527" s="220"/>
      <c r="B527" s="38"/>
      <c r="C527" s="205"/>
      <c r="D527" s="208"/>
      <c r="E527" s="57" t="s">
        <v>44</v>
      </c>
      <c r="F527" s="58" t="str">
        <f>IF(D525&lt;&gt;"", VLOOKUP(D525,'Base de Datos'!$A$2:$D1268,4,FALSE()),"")</f>
        <v/>
      </c>
      <c r="G527" s="205"/>
      <c r="H527" s="208"/>
      <c r="I527" s="57" t="s">
        <v>44</v>
      </c>
      <c r="J527" s="58" t="str">
        <f>IF(H525&lt;&gt;"", VLOOKUP(H525,'Base de Datos'!$A$2:$D1268,4,FALSE()),"")</f>
        <v>E82099253</v>
      </c>
      <c r="K527" s="205"/>
      <c r="L527" s="208"/>
      <c r="M527" s="57" t="s">
        <v>44</v>
      </c>
      <c r="N527" s="58" t="str">
        <f>IF(L525&lt;&gt;"", VLOOKUP(L525,'Base de Datos'!$A$2:$D1268,4,FALSE()),"")</f>
        <v>V18815725</v>
      </c>
      <c r="O527" s="43"/>
      <c r="P527" s="151"/>
      <c r="Q527" s="152"/>
      <c r="R527" s="15"/>
      <c r="S527" s="229"/>
      <c r="T527" s="230"/>
      <c r="U527" s="59"/>
      <c r="V527" s="47"/>
      <c r="W527" s="229"/>
      <c r="X527" s="230"/>
      <c r="Y527" s="59"/>
      <c r="Z527" s="47"/>
      <c r="AA527" s="229"/>
      <c r="AB527" s="230"/>
      <c r="AC527" s="59"/>
      <c r="AD527" s="48"/>
      <c r="AE527" s="181"/>
      <c r="AF527" s="181"/>
      <c r="AG527" s="181"/>
      <c r="AH527" s="181"/>
      <c r="AI527" s="181"/>
      <c r="AJ527" s="181"/>
      <c r="AK527" s="181"/>
      <c r="AL527" s="181"/>
      <c r="AM527" s="48"/>
      <c r="AN527" s="53">
        <f>A499</f>
        <v>46309</v>
      </c>
      <c r="AO527" s="54" t="str">
        <f>K500</f>
        <v>Consultorio N° 3</v>
      </c>
      <c r="AP527" s="55">
        <f t="shared" ref="AP527:AQ527" si="366">K513</f>
        <v>0</v>
      </c>
      <c r="AQ527" s="55">
        <f t="shared" si="366"/>
        <v>0</v>
      </c>
      <c r="AR527" s="55">
        <f>AC513</f>
        <v>0</v>
      </c>
      <c r="AS527" s="55">
        <f>AA513</f>
        <v>0</v>
      </c>
      <c r="AT527" s="55">
        <f>AA514</f>
        <v>0</v>
      </c>
      <c r="AU527" s="55">
        <f>AC514</f>
        <v>0</v>
      </c>
      <c r="AV527" s="55">
        <f>AA515</f>
        <v>0</v>
      </c>
      <c r="AW527" s="55">
        <f>AC515</f>
        <v>0</v>
      </c>
      <c r="AX527" s="55">
        <f>AC516</f>
        <v>0</v>
      </c>
      <c r="AY527" s="55">
        <f>N516</f>
        <v>0</v>
      </c>
      <c r="AZ527" s="56"/>
      <c r="BA527" s="56"/>
      <c r="BB527" s="56"/>
      <c r="BC527" s="56"/>
      <c r="BD527" s="56"/>
      <c r="BE527" s="56"/>
      <c r="BF527" s="56"/>
      <c r="BG527" s="56"/>
      <c r="BH527" s="56"/>
      <c r="BI527" s="56"/>
      <c r="BJ527" s="56"/>
      <c r="BK527" s="56"/>
      <c r="BL527" s="56"/>
      <c r="BM527" s="56"/>
      <c r="BN527" s="56"/>
    </row>
    <row r="528" spans="1:66" ht="11.25" customHeight="1">
      <c r="A528" s="221"/>
      <c r="B528" s="38"/>
      <c r="C528" s="206"/>
      <c r="D528" s="209"/>
      <c r="E528" s="85" t="s">
        <v>46</v>
      </c>
      <c r="F528" s="86"/>
      <c r="G528" s="206"/>
      <c r="H528" s="209"/>
      <c r="I528" s="85" t="s">
        <v>46</v>
      </c>
      <c r="J528" s="108" t="s">
        <v>69</v>
      </c>
      <c r="K528" s="206"/>
      <c r="L528" s="209"/>
      <c r="M528" s="85" t="s">
        <v>46</v>
      </c>
      <c r="N528" s="108" t="s">
        <v>77</v>
      </c>
      <c r="O528" s="43"/>
      <c r="P528" s="151"/>
      <c r="Q528" s="1"/>
      <c r="R528" s="15"/>
      <c r="S528" s="227" t="str">
        <f>IF(OR(S525="Empleado",S525="Familiar"),"Nombre del Empleado","N° Factura")</f>
        <v>N° Factura</v>
      </c>
      <c r="T528" s="228"/>
      <c r="U528" s="89"/>
      <c r="V528" s="47"/>
      <c r="W528" s="227" t="str">
        <f>IF(OR(W525="Empleado",W525="Familiar"),"Nombre del Empleado","N° Factura")</f>
        <v>N° Factura</v>
      </c>
      <c r="X528" s="228"/>
      <c r="Y528" s="89"/>
      <c r="Z528" s="47"/>
      <c r="AA528" s="227" t="str">
        <f>IF(OR(AA525="Empleado",AA525="Familiar"),"Nombre del Empleado","N° Factura")</f>
        <v>Nombre del Empleado</v>
      </c>
      <c r="AB528" s="228"/>
      <c r="AC528" s="89" t="s">
        <v>199</v>
      </c>
      <c r="AD528" s="48"/>
      <c r="AE528" s="181"/>
      <c r="AF528" s="181"/>
      <c r="AG528" s="181"/>
      <c r="AH528" s="181"/>
      <c r="AI528" s="181"/>
      <c r="AJ528" s="181"/>
      <c r="AK528" s="181"/>
      <c r="AL528" s="181"/>
      <c r="AM528" s="48"/>
      <c r="AN528" s="53">
        <f>A499</f>
        <v>46309</v>
      </c>
      <c r="AO528" s="54" t="str">
        <f>K500</f>
        <v>Consultorio N° 3</v>
      </c>
      <c r="AP528" s="55">
        <f t="shared" ref="AP528:AQ528" si="367">K517</f>
        <v>0</v>
      </c>
      <c r="AQ528" s="55">
        <f t="shared" si="367"/>
        <v>0</v>
      </c>
      <c r="AR528" s="55">
        <f>AC517</f>
        <v>0</v>
      </c>
      <c r="AS528" s="55">
        <f>AA517</f>
        <v>0</v>
      </c>
      <c r="AT528" s="55">
        <f>AA518</f>
        <v>0</v>
      </c>
      <c r="AU528" s="55">
        <f>AC518</f>
        <v>0</v>
      </c>
      <c r="AV528" s="55">
        <f>AA519</f>
        <v>0</v>
      </c>
      <c r="AW528" s="55">
        <f>AC519</f>
        <v>0</v>
      </c>
      <c r="AX528" s="55">
        <f>AC520</f>
        <v>0</v>
      </c>
      <c r="AY528" s="55">
        <f>N520</f>
        <v>0</v>
      </c>
      <c r="AZ528" s="56"/>
      <c r="BA528" s="56"/>
      <c r="BB528" s="56"/>
      <c r="BC528" s="56"/>
      <c r="BD528" s="56"/>
      <c r="BE528" s="56"/>
      <c r="BF528" s="56"/>
      <c r="BG528" s="56"/>
      <c r="BH528" s="56"/>
      <c r="BI528" s="56"/>
      <c r="BJ528" s="56"/>
      <c r="BK528" s="56"/>
      <c r="BL528" s="56"/>
      <c r="BM528" s="56"/>
      <c r="BN528" s="56"/>
    </row>
    <row r="529" spans="1:66" ht="11.25" customHeight="1">
      <c r="A529" s="222">
        <f>A525+$Q$13/1440</f>
        <v>0.62499999999999989</v>
      </c>
      <c r="B529" s="38"/>
      <c r="C529" s="204"/>
      <c r="D529" s="207"/>
      <c r="E529" s="40" t="s">
        <v>36</v>
      </c>
      <c r="F529" s="42" t="str">
        <f>IF(D529&lt;&gt;"", VLOOKUP(D529,'Base de Datos'!$A$2:$D1268,2,FALSE()),"")</f>
        <v/>
      </c>
      <c r="G529" s="204"/>
      <c r="H529" s="216"/>
      <c r="I529" s="40" t="s">
        <v>36</v>
      </c>
      <c r="J529" s="42" t="str">
        <f>IF(H529&lt;&gt;"", VLOOKUP(H529,'Base de Datos'!$A$2:$D1268,2,FALSE()),"")</f>
        <v/>
      </c>
      <c r="K529" s="204" t="s">
        <v>52</v>
      </c>
      <c r="L529" s="216" t="s">
        <v>1069</v>
      </c>
      <c r="M529" s="40" t="s">
        <v>36</v>
      </c>
      <c r="N529" s="42">
        <f>IF(L529&lt;&gt;"", VLOOKUP(L529,'Base de Datos'!$A$2:$D1268,2,FALSE()),"")</f>
        <v>0</v>
      </c>
      <c r="O529" s="43"/>
      <c r="P529" s="153"/>
      <c r="Q529" s="154"/>
      <c r="R529" s="15"/>
      <c r="S529" s="45"/>
      <c r="T529" s="45" t="s">
        <v>37</v>
      </c>
      <c r="U529" s="46"/>
      <c r="V529" s="47"/>
      <c r="W529" s="45"/>
      <c r="X529" s="45" t="s">
        <v>37</v>
      </c>
      <c r="Y529" s="46"/>
      <c r="Z529" s="47"/>
      <c r="AA529" s="45"/>
      <c r="AB529" s="45" t="s">
        <v>37</v>
      </c>
      <c r="AC529" s="46">
        <v>50</v>
      </c>
      <c r="AD529" s="48"/>
      <c r="AE529" s="181"/>
      <c r="AF529" s="181"/>
      <c r="AG529" s="181"/>
      <c r="AH529" s="181"/>
      <c r="AI529" s="181"/>
      <c r="AJ529" s="181"/>
      <c r="AK529" s="181"/>
      <c r="AL529" s="181"/>
      <c r="AM529" s="48"/>
      <c r="AN529" s="53">
        <f>A499</f>
        <v>46309</v>
      </c>
      <c r="AO529" s="54" t="str">
        <f>K500</f>
        <v>Consultorio N° 3</v>
      </c>
      <c r="AP529" s="55">
        <f t="shared" ref="AP529:AQ529" si="368">K521</f>
        <v>0</v>
      </c>
      <c r="AQ529" s="55">
        <f t="shared" si="368"/>
        <v>0</v>
      </c>
      <c r="AR529" s="55">
        <f>AC521</f>
        <v>0</v>
      </c>
      <c r="AS529" s="55">
        <f>AA521</f>
        <v>0</v>
      </c>
      <c r="AT529" s="55">
        <f>AA522</f>
        <v>0</v>
      </c>
      <c r="AU529" s="55">
        <f>AC522</f>
        <v>0</v>
      </c>
      <c r="AV529" s="55">
        <f>AA523</f>
        <v>0</v>
      </c>
      <c r="AW529" s="55">
        <f>AC523</f>
        <v>0</v>
      </c>
      <c r="AX529" s="55">
        <f>AC524</f>
        <v>0</v>
      </c>
      <c r="AY529" s="55">
        <f>N524</f>
        <v>0</v>
      </c>
      <c r="AZ529" s="56"/>
      <c r="BA529" s="56"/>
      <c r="BB529" s="56"/>
      <c r="BC529" s="56"/>
      <c r="BD529" s="56"/>
      <c r="BE529" s="56"/>
      <c r="BF529" s="56"/>
      <c r="BG529" s="56"/>
      <c r="BH529" s="56"/>
      <c r="BI529" s="56"/>
      <c r="BJ529" s="56"/>
      <c r="BK529" s="56"/>
      <c r="BL529" s="56"/>
      <c r="BM529" s="56"/>
      <c r="BN529" s="56"/>
    </row>
    <row r="530" spans="1:66" ht="11.25" customHeight="1">
      <c r="A530" s="220"/>
      <c r="B530" s="38"/>
      <c r="C530" s="205"/>
      <c r="D530" s="208"/>
      <c r="E530" s="57" t="s">
        <v>42</v>
      </c>
      <c r="F530" s="58" t="str">
        <f>IF(D529&lt;&gt;"", VLOOKUP(D529,'Base de Datos'!$A$2:$D1268,3,FALSE()),"")</f>
        <v/>
      </c>
      <c r="G530" s="205"/>
      <c r="H530" s="208"/>
      <c r="I530" s="57" t="s">
        <v>42</v>
      </c>
      <c r="J530" s="58" t="str">
        <f>IF(H529&lt;&gt;"", VLOOKUP(H529,'Base de Datos'!$A$2:$D1268,3,FALSE()),"")</f>
        <v/>
      </c>
      <c r="K530" s="205"/>
      <c r="L530" s="208"/>
      <c r="M530" s="57" t="s">
        <v>42</v>
      </c>
      <c r="N530" s="58">
        <f>IF(L529&lt;&gt;"", VLOOKUP(L529,'Base de Datos'!$A$2:$D1268,3,FALSE()),"")</f>
        <v>4142646509</v>
      </c>
      <c r="O530" s="43"/>
      <c r="P530" s="153"/>
      <c r="Q530" s="154"/>
      <c r="R530" s="15"/>
      <c r="S530" s="229"/>
      <c r="T530" s="230"/>
      <c r="U530" s="59"/>
      <c r="V530" s="47"/>
      <c r="W530" s="229"/>
      <c r="X530" s="230"/>
      <c r="Y530" s="59"/>
      <c r="Z530" s="47"/>
      <c r="AA530" s="229" t="s">
        <v>56</v>
      </c>
      <c r="AB530" s="230"/>
      <c r="AC530" s="59">
        <v>52674</v>
      </c>
      <c r="AD530" s="48"/>
      <c r="AE530" s="181"/>
      <c r="AF530" s="181"/>
      <c r="AG530" s="181"/>
      <c r="AH530" s="181"/>
      <c r="AI530" s="181"/>
      <c r="AJ530" s="181"/>
      <c r="AK530" s="181"/>
      <c r="AL530" s="181"/>
      <c r="AM530" s="48"/>
      <c r="AN530" s="53">
        <f>A499</f>
        <v>46309</v>
      </c>
      <c r="AO530" s="54" t="str">
        <f>K500</f>
        <v>Consultorio N° 3</v>
      </c>
      <c r="AP530" s="55" t="str">
        <f t="shared" ref="AP530:AQ530" si="369">K525</f>
        <v>📦</v>
      </c>
      <c r="AQ530" s="55" t="str">
        <f t="shared" si="369"/>
        <v>Juana Borges</v>
      </c>
      <c r="AR530" s="55">
        <f>AC525</f>
        <v>50</v>
      </c>
      <c r="AS530" s="55" t="str">
        <f>AA525</f>
        <v>Empleado</v>
      </c>
      <c r="AT530" s="55">
        <f>AA526</f>
        <v>0</v>
      </c>
      <c r="AU530" s="55">
        <f>AC526</f>
        <v>0</v>
      </c>
      <c r="AV530" s="55">
        <f>AA527</f>
        <v>0</v>
      </c>
      <c r="AW530" s="55">
        <f>AC527</f>
        <v>0</v>
      </c>
      <c r="AX530" s="55" t="str">
        <f>AC528</f>
        <v>Juana Borges</v>
      </c>
      <c r="AY530" s="55" t="str">
        <f>N528</f>
        <v>Dra. Gabriela Berbis</v>
      </c>
      <c r="AZ530" s="56"/>
      <c r="BA530" s="56"/>
      <c r="BB530" s="56"/>
      <c r="BC530" s="56"/>
      <c r="BD530" s="56"/>
      <c r="BE530" s="56"/>
      <c r="BF530" s="56"/>
      <c r="BG530" s="56"/>
      <c r="BH530" s="56"/>
      <c r="BI530" s="56"/>
      <c r="BJ530" s="56"/>
      <c r="BK530" s="56"/>
      <c r="BL530" s="56"/>
      <c r="BM530" s="56"/>
      <c r="BN530" s="56"/>
    </row>
    <row r="531" spans="1:66" ht="11.25" customHeight="1">
      <c r="A531" s="220"/>
      <c r="B531" s="38"/>
      <c r="C531" s="205"/>
      <c r="D531" s="208"/>
      <c r="E531" s="57" t="s">
        <v>44</v>
      </c>
      <c r="F531" s="58" t="str">
        <f>IF(D529&lt;&gt;"", VLOOKUP(D529,'Base de Datos'!$A$2:$D1268,4,FALSE()),"")</f>
        <v/>
      </c>
      <c r="G531" s="205"/>
      <c r="H531" s="208"/>
      <c r="I531" s="57" t="s">
        <v>44</v>
      </c>
      <c r="J531" s="58" t="str">
        <f>IF(H529&lt;&gt;"", VLOOKUP(H529,'Base de Datos'!$A$2:$D1268,4,FALSE()),"")</f>
        <v/>
      </c>
      <c r="K531" s="205"/>
      <c r="L531" s="208"/>
      <c r="M531" s="57" t="s">
        <v>44</v>
      </c>
      <c r="N531" s="58" t="str">
        <f>IF(L529&lt;&gt;"", VLOOKUP(L529,'Base de Datos'!$A$2:$D1268,4,FALSE()),"")</f>
        <v>V11560155</v>
      </c>
      <c r="O531" s="43"/>
      <c r="P531" s="153"/>
      <c r="Q531" s="154"/>
      <c r="R531" s="15"/>
      <c r="S531" s="229"/>
      <c r="T531" s="230"/>
      <c r="U531" s="59"/>
      <c r="V531" s="47"/>
      <c r="W531" s="229"/>
      <c r="X531" s="230"/>
      <c r="Y531" s="59"/>
      <c r="Z531" s="47"/>
      <c r="AA531" s="229"/>
      <c r="AB531" s="230"/>
      <c r="AC531" s="59"/>
      <c r="AD531" s="48"/>
      <c r="AE531" s="181"/>
      <c r="AF531" s="181"/>
      <c r="AG531" s="181"/>
      <c r="AH531" s="181"/>
      <c r="AI531" s="181"/>
      <c r="AJ531" s="181"/>
      <c r="AK531" s="181"/>
      <c r="AL531" s="181"/>
      <c r="AM531" s="48"/>
      <c r="AN531" s="53">
        <f>A499</f>
        <v>46309</v>
      </c>
      <c r="AO531" s="54" t="str">
        <f>K500</f>
        <v>Consultorio N° 3</v>
      </c>
      <c r="AP531" s="55" t="str">
        <f t="shared" ref="AP531:AQ531" si="370">K529</f>
        <v>💲</v>
      </c>
      <c r="AQ531" s="55" t="str">
        <f t="shared" si="370"/>
        <v>Nancy Goncalves</v>
      </c>
      <c r="AR531" s="55">
        <f>AC529</f>
        <v>50</v>
      </c>
      <c r="AS531" s="55">
        <f>AA529</f>
        <v>0</v>
      </c>
      <c r="AT531" s="55" t="str">
        <f>AA530</f>
        <v>Punto de venta</v>
      </c>
      <c r="AU531" s="55">
        <f>AC530</f>
        <v>52674</v>
      </c>
      <c r="AV531" s="55">
        <f>AA531</f>
        <v>0</v>
      </c>
      <c r="AW531" s="55">
        <f>AC531</f>
        <v>0</v>
      </c>
      <c r="AX531" s="55">
        <f>AC532</f>
        <v>0</v>
      </c>
      <c r="AY531" s="55" t="str">
        <f>N532</f>
        <v>Dra. Gabriela Berbis</v>
      </c>
      <c r="AZ531" s="56"/>
      <c r="BA531" s="56"/>
      <c r="BB531" s="56"/>
      <c r="BC531" s="56"/>
      <c r="BD531" s="56"/>
      <c r="BE531" s="56"/>
      <c r="BF531" s="56"/>
      <c r="BG531" s="56"/>
      <c r="BH531" s="56"/>
      <c r="BI531" s="56"/>
      <c r="BJ531" s="56"/>
      <c r="BK531" s="56"/>
      <c r="BL531" s="56"/>
      <c r="BM531" s="56"/>
      <c r="BN531" s="56"/>
    </row>
    <row r="532" spans="1:66" ht="11.25" customHeight="1">
      <c r="A532" s="221"/>
      <c r="B532" s="38"/>
      <c r="C532" s="206"/>
      <c r="D532" s="209"/>
      <c r="E532" s="85" t="s">
        <v>46</v>
      </c>
      <c r="F532" s="86"/>
      <c r="G532" s="206"/>
      <c r="H532" s="209"/>
      <c r="I532" s="85" t="s">
        <v>46</v>
      </c>
      <c r="J532" s="108"/>
      <c r="K532" s="206"/>
      <c r="L532" s="209"/>
      <c r="M532" s="85" t="s">
        <v>46</v>
      </c>
      <c r="N532" s="108" t="s">
        <v>77</v>
      </c>
      <c r="O532" s="43"/>
      <c r="P532" s="153"/>
      <c r="Q532" s="154"/>
      <c r="R532" s="15"/>
      <c r="S532" s="227" t="str">
        <f>IF(OR(S529="Empleado",S529="Familiar"),"Nombre del Empleado","N° Factura")</f>
        <v>N° Factura</v>
      </c>
      <c r="T532" s="228"/>
      <c r="U532" s="89"/>
      <c r="V532" s="47"/>
      <c r="W532" s="227" t="str">
        <f>IF(OR(W529="Empleado",W529="Familiar"),"Nombre del Empleado","N° Factura")</f>
        <v>N° Factura</v>
      </c>
      <c r="X532" s="228"/>
      <c r="Y532" s="89"/>
      <c r="Z532" s="47"/>
      <c r="AA532" s="227" t="str">
        <f>IF(OR(AA529="Empleado",AA529="Familiar"),"Nombre del Empleado","N° Factura")</f>
        <v>N° Factura</v>
      </c>
      <c r="AB532" s="228"/>
      <c r="AC532" s="89"/>
      <c r="AD532" s="48"/>
      <c r="AE532" s="181"/>
      <c r="AF532" s="181"/>
      <c r="AG532" s="181"/>
      <c r="AH532" s="181"/>
      <c r="AI532" s="181"/>
      <c r="AJ532" s="181"/>
      <c r="AK532" s="181"/>
      <c r="AL532" s="181"/>
      <c r="AM532" s="48"/>
      <c r="AN532" s="53">
        <f>A499</f>
        <v>46309</v>
      </c>
      <c r="AO532" s="54" t="str">
        <f>K500</f>
        <v>Consultorio N° 3</v>
      </c>
      <c r="AP532" s="55">
        <f t="shared" ref="AP532:AQ532" si="371">K533</f>
        <v>0</v>
      </c>
      <c r="AQ532" s="55">
        <f t="shared" si="371"/>
        <v>0</v>
      </c>
      <c r="AR532" s="55">
        <f>AC533</f>
        <v>0</v>
      </c>
      <c r="AS532" s="55">
        <f>AA533</f>
        <v>0</v>
      </c>
      <c r="AT532" s="55">
        <f>AA534</f>
        <v>0</v>
      </c>
      <c r="AU532" s="55">
        <f>AC534</f>
        <v>0</v>
      </c>
      <c r="AV532" s="55">
        <f>AA535</f>
        <v>0</v>
      </c>
      <c r="AW532" s="55">
        <f>AC535</f>
        <v>0</v>
      </c>
      <c r="AX532" s="55">
        <f>AC536</f>
        <v>0</v>
      </c>
      <c r="AY532" s="55">
        <f>N536</f>
        <v>0</v>
      </c>
      <c r="AZ532" s="56"/>
      <c r="BA532" s="56"/>
      <c r="BB532" s="56"/>
      <c r="BC532" s="56"/>
      <c r="BD532" s="56"/>
      <c r="BE532" s="56"/>
      <c r="BF532" s="56"/>
      <c r="BG532" s="56"/>
      <c r="BH532" s="56"/>
      <c r="BI532" s="56"/>
      <c r="BJ532" s="56"/>
      <c r="BK532" s="56"/>
      <c r="BL532" s="56"/>
      <c r="BM532" s="56"/>
      <c r="BN532" s="56"/>
    </row>
    <row r="533" spans="1:66" ht="11.25" customHeight="1">
      <c r="A533" s="222">
        <f>A529+$Q$13/1440</f>
        <v>0.66666666666666652</v>
      </c>
      <c r="B533" s="38"/>
      <c r="C533" s="204"/>
      <c r="D533" s="207"/>
      <c r="E533" s="40" t="s">
        <v>36</v>
      </c>
      <c r="F533" s="42" t="str">
        <f>IF(D533&lt;&gt;"", VLOOKUP(D533,'Base de Datos'!$A$2:$D1268,2,FALSE()),"")</f>
        <v/>
      </c>
      <c r="G533" s="204"/>
      <c r="H533" s="216"/>
      <c r="I533" s="40" t="s">
        <v>36</v>
      </c>
      <c r="J533" s="42" t="str">
        <f>IF(H533&lt;&gt;"", VLOOKUP(H533,'Base de Datos'!$A$2:$D1268,2,FALSE()),"")</f>
        <v/>
      </c>
      <c r="K533" s="204"/>
      <c r="L533" s="216"/>
      <c r="M533" s="40" t="s">
        <v>36</v>
      </c>
      <c r="N533" s="42" t="str">
        <f>IF(L533&lt;&gt;"", VLOOKUP(L533,'Base de Datos'!$A$2:$D1268,2,FALSE()),"")</f>
        <v/>
      </c>
      <c r="O533" s="43"/>
      <c r="P533" s="3"/>
      <c r="Q533" s="3"/>
      <c r="R533" s="15"/>
      <c r="S533" s="45"/>
      <c r="T533" s="45" t="s">
        <v>37</v>
      </c>
      <c r="U533" s="46"/>
      <c r="V533" s="47"/>
      <c r="W533" s="45"/>
      <c r="X533" s="45" t="s">
        <v>37</v>
      </c>
      <c r="Y533" s="46"/>
      <c r="Z533" s="47"/>
      <c r="AA533" s="45"/>
      <c r="AB533" s="45" t="s">
        <v>37</v>
      </c>
      <c r="AC533" s="46"/>
      <c r="AD533" s="48"/>
      <c r="AE533" s="181"/>
      <c r="AF533" s="181"/>
      <c r="AG533" s="181"/>
      <c r="AH533" s="181"/>
      <c r="AI533" s="181"/>
      <c r="AJ533" s="181"/>
      <c r="AK533" s="181"/>
      <c r="AL533" s="181"/>
      <c r="AM533" s="48"/>
      <c r="AN533" s="53">
        <f>A499</f>
        <v>46309</v>
      </c>
      <c r="AO533" s="54" t="str">
        <f>K500</f>
        <v>Consultorio N° 3</v>
      </c>
      <c r="AP533" s="55">
        <f t="shared" ref="AP533:AQ533" si="372">K537</f>
        <v>0</v>
      </c>
      <c r="AQ533" s="55">
        <f t="shared" si="372"/>
        <v>0</v>
      </c>
      <c r="AR533" s="55">
        <f>AC537</f>
        <v>0</v>
      </c>
      <c r="AS533" s="55">
        <f>AA537</f>
        <v>0</v>
      </c>
      <c r="AT533" s="55">
        <f>AA538</f>
        <v>0</v>
      </c>
      <c r="AU533" s="55">
        <f>AC538</f>
        <v>0</v>
      </c>
      <c r="AV533" s="55">
        <f>AA539</f>
        <v>0</v>
      </c>
      <c r="AW533" s="55">
        <f>AC539</f>
        <v>0</v>
      </c>
      <c r="AX533" s="55">
        <f>AC540</f>
        <v>0</v>
      </c>
      <c r="AY533" s="55">
        <f>N540</f>
        <v>0</v>
      </c>
      <c r="AZ533" s="56"/>
      <c r="BA533" s="56"/>
      <c r="BB533" s="56"/>
      <c r="BC533" s="56"/>
      <c r="BD533" s="56"/>
      <c r="BE533" s="56"/>
      <c r="BF533" s="56"/>
      <c r="BG533" s="56"/>
      <c r="BH533" s="56"/>
      <c r="BI533" s="56"/>
      <c r="BJ533" s="56"/>
      <c r="BK533" s="56"/>
      <c r="BL533" s="56"/>
      <c r="BM533" s="56"/>
      <c r="BN533" s="56"/>
    </row>
    <row r="534" spans="1:66" ht="11.25" customHeight="1">
      <c r="A534" s="220"/>
      <c r="B534" s="38"/>
      <c r="C534" s="205"/>
      <c r="D534" s="208"/>
      <c r="E534" s="57" t="s">
        <v>42</v>
      </c>
      <c r="F534" s="58" t="str">
        <f>IF(D533&lt;&gt;"", VLOOKUP(D533,'Base de Datos'!$A$2:$D1268,3,FALSE()),"")</f>
        <v/>
      </c>
      <c r="G534" s="205"/>
      <c r="H534" s="208"/>
      <c r="I534" s="57" t="s">
        <v>42</v>
      </c>
      <c r="J534" s="58" t="str">
        <f>IF(H533&lt;&gt;"", VLOOKUP(H533,'Base de Datos'!$A$2:$D1268,3,FALSE()),"")</f>
        <v/>
      </c>
      <c r="K534" s="205"/>
      <c r="L534" s="208"/>
      <c r="M534" s="57" t="s">
        <v>42</v>
      </c>
      <c r="N534" s="58" t="str">
        <f>IF(L533&lt;&gt;"", VLOOKUP(L533,'Base de Datos'!$A$2:$D1268,3,FALSE()),"")</f>
        <v/>
      </c>
      <c r="O534" s="43"/>
      <c r="P534" s="3"/>
      <c r="Q534" s="3"/>
      <c r="R534" s="15"/>
      <c r="S534" s="229"/>
      <c r="T534" s="230"/>
      <c r="U534" s="59"/>
      <c r="V534" s="47"/>
      <c r="W534" s="229"/>
      <c r="X534" s="230"/>
      <c r="Y534" s="59"/>
      <c r="Z534" s="47"/>
      <c r="AA534" s="229"/>
      <c r="AB534" s="230"/>
      <c r="AC534" s="59"/>
      <c r="AD534" s="48"/>
      <c r="AE534" s="235">
        <f>A499</f>
        <v>46309</v>
      </c>
      <c r="AF534" s="236"/>
      <c r="AG534" s="236"/>
      <c r="AH534" s="236"/>
      <c r="AI534" s="236"/>
      <c r="AJ534" s="236"/>
      <c r="AK534" s="236"/>
      <c r="AL534" s="237"/>
      <c r="AM534" s="48"/>
      <c r="AN534" s="155">
        <f>A499</f>
        <v>46309</v>
      </c>
      <c r="AO534" s="156" t="str">
        <f>K500</f>
        <v>Consultorio N° 3</v>
      </c>
      <c r="AP534" s="156">
        <f t="shared" ref="AP534:AQ534" si="373">K541</f>
        <v>0</v>
      </c>
      <c r="AQ534" s="156">
        <f t="shared" si="373"/>
        <v>0</v>
      </c>
      <c r="AR534" s="156">
        <f>AC541</f>
        <v>0</v>
      </c>
      <c r="AS534" s="156">
        <f>AA541</f>
        <v>0</v>
      </c>
      <c r="AT534" s="156">
        <f>AA542</f>
        <v>0</v>
      </c>
      <c r="AU534" s="156">
        <f>AC542</f>
        <v>0</v>
      </c>
      <c r="AV534" s="156">
        <f>AA543</f>
        <v>0</v>
      </c>
      <c r="AW534" s="156">
        <f>AC543</f>
        <v>0</v>
      </c>
      <c r="AX534" s="156">
        <f>AC544</f>
        <v>0</v>
      </c>
      <c r="AY534" s="156">
        <f>N544</f>
        <v>0</v>
      </c>
      <c r="AZ534" s="48"/>
      <c r="BA534" s="48"/>
      <c r="BB534" s="48"/>
      <c r="BC534" s="48"/>
      <c r="BD534" s="48"/>
      <c r="BE534" s="48"/>
      <c r="BF534" s="48"/>
      <c r="BG534" s="48"/>
      <c r="BH534" s="48"/>
      <c r="BI534" s="48"/>
      <c r="BJ534" s="48"/>
      <c r="BK534" s="48"/>
      <c r="BL534" s="48"/>
      <c r="BM534" s="48"/>
      <c r="BN534" s="48"/>
    </row>
    <row r="535" spans="1:66" ht="11.25" customHeight="1">
      <c r="A535" s="220"/>
      <c r="B535" s="38"/>
      <c r="C535" s="205"/>
      <c r="D535" s="208"/>
      <c r="E535" s="57" t="s">
        <v>44</v>
      </c>
      <c r="F535" s="58" t="str">
        <f>IF(D533&lt;&gt;"", VLOOKUP(D533,'Base de Datos'!$A$2:$D1268,4,FALSE()),"")</f>
        <v/>
      </c>
      <c r="G535" s="205"/>
      <c r="H535" s="208"/>
      <c r="I535" s="57" t="s">
        <v>44</v>
      </c>
      <c r="J535" s="58" t="str">
        <f>IF(H533&lt;&gt;"", VLOOKUP(H533,'Base de Datos'!$A$2:$D1268,4,FALSE()),"")</f>
        <v/>
      </c>
      <c r="K535" s="205"/>
      <c r="L535" s="208"/>
      <c r="M535" s="57" t="s">
        <v>44</v>
      </c>
      <c r="N535" s="58" t="str">
        <f>IF(L533&lt;&gt;"", VLOOKUP(L533,'Base de Datos'!$A$2:$D1268,4,FALSE()),"")</f>
        <v/>
      </c>
      <c r="O535" s="43"/>
      <c r="P535" s="3"/>
      <c r="Q535" s="3"/>
      <c r="R535" s="15"/>
      <c r="S535" s="229"/>
      <c r="T535" s="230"/>
      <c r="U535" s="59"/>
      <c r="V535" s="47"/>
      <c r="W535" s="229"/>
      <c r="X535" s="230"/>
      <c r="Y535" s="59"/>
      <c r="Z535" s="47"/>
      <c r="AA535" s="229"/>
      <c r="AB535" s="230"/>
      <c r="AC535" s="59"/>
      <c r="AD535" s="48"/>
      <c r="AE535" s="238" t="s">
        <v>20</v>
      </c>
      <c r="AF535" s="239"/>
      <c r="AG535" s="157" t="s">
        <v>21</v>
      </c>
      <c r="AH535" s="158" t="s">
        <v>22</v>
      </c>
      <c r="AI535" s="159" t="s">
        <v>23</v>
      </c>
      <c r="AJ535" s="159" t="s">
        <v>24</v>
      </c>
      <c r="AK535" s="159" t="s">
        <v>25</v>
      </c>
      <c r="AL535" s="160" t="s">
        <v>26</v>
      </c>
      <c r="AM535" s="48"/>
      <c r="AN535" s="155">
        <f>A499</f>
        <v>46309</v>
      </c>
      <c r="AO535" s="156" t="str">
        <f>K500</f>
        <v>Consultorio N° 3</v>
      </c>
      <c r="AP535" s="156">
        <f t="shared" ref="AP535:AQ535" si="374">K545</f>
        <v>0</v>
      </c>
      <c r="AQ535" s="156">
        <f t="shared" si="374"/>
        <v>0</v>
      </c>
      <c r="AR535" s="156">
        <f>AC545</f>
        <v>0</v>
      </c>
      <c r="AS535" s="156">
        <f>AA545</f>
        <v>0</v>
      </c>
      <c r="AT535" s="156">
        <f>AA546</f>
        <v>0</v>
      </c>
      <c r="AU535" s="156">
        <f>AC546</f>
        <v>0</v>
      </c>
      <c r="AV535" s="156">
        <f>AA547</f>
        <v>0</v>
      </c>
      <c r="AW535" s="156">
        <f>AC547</f>
        <v>0</v>
      </c>
      <c r="AX535" s="156">
        <f>AC548</f>
        <v>0</v>
      </c>
      <c r="AY535" s="156">
        <f>N548</f>
        <v>0</v>
      </c>
      <c r="AZ535" s="48"/>
      <c r="BA535" s="48"/>
      <c r="BB535" s="48"/>
      <c r="BC535" s="48"/>
      <c r="BD535" s="48"/>
      <c r="BE535" s="48"/>
      <c r="BF535" s="48"/>
      <c r="BG535" s="48"/>
      <c r="BH535" s="48"/>
      <c r="BI535" s="48"/>
      <c r="BJ535" s="48"/>
      <c r="BK535" s="48"/>
      <c r="BL535" s="48"/>
      <c r="BM535" s="48"/>
      <c r="BN535" s="48"/>
    </row>
    <row r="536" spans="1:66" ht="11.25" customHeight="1">
      <c r="A536" s="221"/>
      <c r="B536" s="38"/>
      <c r="C536" s="206"/>
      <c r="D536" s="209"/>
      <c r="E536" s="85" t="s">
        <v>46</v>
      </c>
      <c r="F536" s="86"/>
      <c r="G536" s="206"/>
      <c r="H536" s="209"/>
      <c r="I536" s="85" t="s">
        <v>46</v>
      </c>
      <c r="J536" s="108"/>
      <c r="K536" s="206"/>
      <c r="L536" s="209"/>
      <c r="M536" s="85" t="s">
        <v>46</v>
      </c>
      <c r="N536" s="108"/>
      <c r="O536" s="43"/>
      <c r="P536" s="3"/>
      <c r="Q536" s="3"/>
      <c r="R536" s="15"/>
      <c r="S536" s="227" t="str">
        <f>IF(OR(S533="Empleado",S533="Familiar"),"Nombre del Empleado","N° Factura")</f>
        <v>N° Factura</v>
      </c>
      <c r="T536" s="228"/>
      <c r="U536" s="89"/>
      <c r="V536" s="47"/>
      <c r="W536" s="227" t="str">
        <f>IF(OR(W533="Empleado",W533="Familiar"),"Nombre del Empleado","N° Factura")</f>
        <v>N° Factura</v>
      </c>
      <c r="X536" s="228"/>
      <c r="Y536" s="89"/>
      <c r="Z536" s="47"/>
      <c r="AA536" s="227" t="str">
        <f>IF(OR(AA533="Empleado",AA533="Familiar"),"Nombre del Empleado","N° Factura")</f>
        <v>N° Factura</v>
      </c>
      <c r="AB536" s="228"/>
      <c r="AC536" s="89"/>
      <c r="AD536" s="48"/>
      <c r="AE536" s="240" t="s">
        <v>38</v>
      </c>
      <c r="AF536" s="230"/>
      <c r="AG536" s="161">
        <f t="array" aca="1" ref="AG536" ca="1">COUNTIFS(AP501:AP541, "💲", AY501:AY541, INDIRECT("AE" &amp; ROW())) + COUNTIFS(AP501:AP541, "📦", AY501:AY541, INDIRECT("AE" &amp; ROW())) + COUNTIFS(AP501:AP541, "✅", AY501:AY541, INDIRECT("AE" &amp; ROW()))</f>
        <v>0</v>
      </c>
      <c r="AH536" s="162">
        <f t="array" aca="1" ref="AH536" ca="1">COUNTIFS(AP501:AP541, "💲", AY501:AY541, INDIRECT("AE" &amp; ROW())) + COUNTIFS(AP501:AP541, "📦", AY501:AY541, INDIRECT("AE" &amp; ROW()))</f>
        <v>0</v>
      </c>
      <c r="AI536" s="139">
        <f t="array" aca="1" ref="AI536" ca="1">SUMIFS(AR501:AR541, AY501:AY541, INDIRECT("AE" &amp; ROW()), AP501:AP541, "💲") + SUMIFS(AR501:AR541, AY501:AY541, INDIRECT("AE" &amp; ROW()), AP501:AP541, "📦")</f>
        <v>0</v>
      </c>
      <c r="AJ536" s="139">
        <f t="array" aca="1" ref="AJ536" ca="1">(
    SUMIFS(AR501:AR541, AY501:AY541, INDIRECT("AE" &amp; ROW()), AP501:AP541, "💲") +
    SUMIFS(AR501:AR541, AY501:AY541, INDIRECT("AE" &amp; ROW()), AP501:AP541, "📦")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
        SUMIFS(AR501:AR541, AY501:AY541, INDIRECT("AE" &amp; ROW()), AP501:AP541, "💲", AS501:AS541, "Familiar") +
        SUMIFS(AR501:AR541, AY501:AY541, INDIRECT("AE" &amp; ROW()), AP501:AP541, "📦", AS501:AS541, "Familiar")
    ) / 2
)  -
(
    (
        SUMIFS(AR501:AR541, AY501:AY541, INDIRECT("AE" &amp; ROW()), AP501:AP541, "💲", AS501:AS541, "Exonerado ADH") +
        SUMIFS(AR501:AR541, AY501:AY541, INDIRECT("AE" &amp; ROW()), AP501:AP541, "📦", AS501:AS541, "Exonerado ADH")
    ) / 2
)  -
(
    (
        SUMIFS(AR501:AR541, AY501:AY541, INDIRECT("AE" &amp; ROW()), AP501:AP541, "💲", AS501:AS541, "Exonerado Doctor") +
        SUMIFS(AR501:AR541, AY501:AY541, INDIRECT("AE" &amp; ROW()), AP501:AP541, "📦", AS501:AS541, "Exonerado Doctor")
    ) / 2
)</f>
        <v>0</v>
      </c>
      <c r="AK536" s="139">
        <f t="array" aca="1" ref="AK536" ca="1">(
    SUMIFS(AR501:AR541, AY501:AY541, INDIRECT("AE" &amp; ROW()), AP501:AP541, "💲") +
    SUMIFS(AR501:AR541, AY501:AY541, INDIRECT("AE" &amp; ROW()), AP501:AP541, "📦")
) -
(
    SUMIFS(AR501:AR541, AY501:AY541, INDIRECT("AE" &amp; ROW()), AP501:AP541, "💲", AS501:AS541, "Familiar") +
    SUMIFS(AR501:AR541, AY501:AY541, INDIRECT("AE" &amp; ROW()), AP501:AP541, "📦", AS501:AS541, "Familiar")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SUMIFS(AR501:AR541, AY501:AY541, INDIRECT("AE" &amp; ROW()), AP501:AP541, "💲", AS501:AS541, "Exonerado ADH") +
    SUMIFS(AR501:AR541, AY501:AY541, INDIRECT("AE" &amp; ROW()), AP501:AP541, "📦", AS501:AS541, "Exonerado ADH")
) -
(
    (
        SUMIFS(AR501:AR541, AY501:AY541, INDIRECT("AE" &amp; ROW()), AP501:AP541, "💲", AS501:AS541, "Exonerado Doctor") +
        SUMIFS(AR501:AR541, AY501:AY541, INDIRECT("AE" &amp; ROW()), AP501:AP541, "📦", AS501:AS541, "Exonerado Doctor")
    ) / 2
) -
(
    (
        SUMIFS(AR501:AR541, AY501:AY541, INDIRECT("AE" &amp; ROW()), AP501:AP541, "💲", AS501:AS541, "") +
        SUMIFS(AR501:AR541, AY501:AY541, INDIRECT("AE" &amp; ROW()), AP501:AP541, "📦", AS501:AS541, "")
    ) / 2
)</f>
        <v>0</v>
      </c>
      <c r="AL536" s="140">
        <f t="array" aca="1" ref="AL536" ca="1">(
    SUMIFS(AR501:AR541, AY501:AY541, INDIRECT("AE" &amp; ROW()), AP501:AP541, "💲") +
    SUMIFS(AR501:AR541, AY501:AY541, INDIRECT("AE" &amp; ROW()), AP501:AP541, "📦")
) -
(
    (
        SUMIFS(AR501:AR541, AY501:AY541, INDIRECT("AE" &amp; ROW()), AP501:AP541, "💲", AS501:AS541, "Familiar") +
        SUMIFS(AR501:AR541, AY501:AY541, INDIRECT("AE" &amp; ROW()), AP501:AP541, "📦", AS501:AS541, "Familiar")
    ) / 2
) -
(
    (
        SUMIFS(AR501:AR541, AY501:AY541, INDIRECT("AE" &amp; ROW()), AP501:AP541, "💲", AS501:AS541, "Participante") +
        SUMIFS(AR501:AR541, AY501:AY541, INDIRECT("AE" &amp; ROW()), AP501:AP541, "📦", AS501:AS541, "Participante")
    ) / 2
) -
(
    (
        SUMIFS(AR501:AR541, AY501:AY541, INDIRECT("AE" &amp; ROW()), AP501:AP541, "💲", AS501:AS541, "Empleado") +
        SUMIFS(AR501:AR541, AY501:AY541, INDIRECT("AE" &amp; ROW()), AP501:AP541, "📦", AS501:AS541, "Empleado")
    ) / 2
) -
(
    (
        SUMIFS(AR501:AR541, AY501:AY541, INDIRECT("AE" &amp; ROW()), AP501:AP541, "💲", AS501:AS541, "Exonerado ADH") +
        SUMIFS(AR501:AR541, AY501:AY541, INDIRECT("AE" &amp; ROW()), AP501:AP541, "📦", AS501:AS541, "Exonerado ADH")
    ) / 2
) -
(
    SUMIFS(AR501:AR541, AY501:AY541, INDIRECT("AE" &amp; ROW()), AP501:AP541, "💲", AS501:AS541, "Exonerado Doctor") +
    SUMIFS(AR501:AR541, AY501:AY541, INDIRECT("AE" &amp; ROW()), AP501:AP541, "📦", AS501:AS541, "Exonerado Doctor")
) -
(
    (
        SUMIFS(AR501:AR541, AY501:AY541, INDIRECT("AE" &amp; ROW()), AP501:AP541, "💲", AS501:AS541, "") +
        SUMIFS(AR501:AR541, AY501:AY541, INDIRECT("AE" &amp; ROW()), AP501:AP541, "📦", AS501:AS541, "")
    ) / 2
)</f>
        <v>0</v>
      </c>
      <c r="AM536" s="48"/>
      <c r="AN536" s="155">
        <f>A499</f>
        <v>46309</v>
      </c>
      <c r="AO536" s="156" t="str">
        <f>K500</f>
        <v>Consultorio N° 3</v>
      </c>
      <c r="AP536" s="156">
        <f t="shared" ref="AP536:AQ536" si="375">K549</f>
        <v>0</v>
      </c>
      <c r="AQ536" s="156">
        <f t="shared" si="375"/>
        <v>0</v>
      </c>
      <c r="AR536" s="156">
        <f>AC549</f>
        <v>0</v>
      </c>
      <c r="AS536" s="156">
        <f>AA549</f>
        <v>0</v>
      </c>
      <c r="AT536" s="156">
        <f>AA550</f>
        <v>0</v>
      </c>
      <c r="AU536" s="156">
        <f>AC550</f>
        <v>0</v>
      </c>
      <c r="AV536" s="156">
        <f>AA551</f>
        <v>0</v>
      </c>
      <c r="AW536" s="156">
        <f>AC551</f>
        <v>0</v>
      </c>
      <c r="AX536" s="156">
        <f>AC552</f>
        <v>0</v>
      </c>
      <c r="AY536" s="156">
        <f>N552</f>
        <v>0</v>
      </c>
      <c r="AZ536" s="48"/>
      <c r="BA536" s="48"/>
      <c r="BB536" s="48"/>
      <c r="BC536" s="48"/>
      <c r="BD536" s="48"/>
      <c r="BE536" s="48"/>
      <c r="BF536" s="48"/>
      <c r="BG536" s="48"/>
      <c r="BH536" s="48"/>
      <c r="BI536" s="48"/>
      <c r="BJ536" s="48"/>
      <c r="BK536" s="48"/>
      <c r="BL536" s="48"/>
      <c r="BM536" s="48"/>
      <c r="BN536" s="48"/>
    </row>
    <row r="537" spans="1:66" ht="11.25" customHeight="1">
      <c r="A537" s="222">
        <f>A533+$Q$13/1440</f>
        <v>0.70833333333333315</v>
      </c>
      <c r="B537" s="38"/>
      <c r="C537" s="204"/>
      <c r="D537" s="207"/>
      <c r="E537" s="40" t="s">
        <v>36</v>
      </c>
      <c r="F537" s="42" t="str">
        <f>IF(D537&lt;&gt;"", VLOOKUP(D537,'Base de Datos'!$A$2:$D1268,2,FALSE()),"")</f>
        <v/>
      </c>
      <c r="G537" s="204"/>
      <c r="H537" s="216"/>
      <c r="I537" s="40" t="s">
        <v>36</v>
      </c>
      <c r="J537" s="42" t="str">
        <f>IF(H537&lt;&gt;"", VLOOKUP(H537,'Base de Datos'!$A$2:$D1268,2,FALSE()),"")</f>
        <v/>
      </c>
      <c r="K537" s="204"/>
      <c r="L537" s="216"/>
      <c r="M537" s="40" t="s">
        <v>36</v>
      </c>
      <c r="N537" s="42" t="str">
        <f>IF(L537&lt;&gt;"", VLOOKUP(L537,'Base de Datos'!$A$2:$D1268,2,FALSE()),"")</f>
        <v/>
      </c>
      <c r="O537" s="43"/>
      <c r="P537" s="163"/>
      <c r="Q537" s="3"/>
      <c r="R537" s="15"/>
      <c r="S537" s="45"/>
      <c r="T537" s="45" t="s">
        <v>37</v>
      </c>
      <c r="U537" s="46"/>
      <c r="V537" s="47"/>
      <c r="W537" s="45"/>
      <c r="X537" s="45" t="s">
        <v>37</v>
      </c>
      <c r="Y537" s="46"/>
      <c r="Z537" s="47"/>
      <c r="AA537" s="45"/>
      <c r="AB537" s="45" t="s">
        <v>37</v>
      </c>
      <c r="AC537" s="46"/>
      <c r="AD537" s="48"/>
      <c r="AE537" s="240" t="s">
        <v>43</v>
      </c>
      <c r="AF537" s="230"/>
      <c r="AG537" s="161">
        <f t="array" aca="1" ref="AG537" ca="1">COUNTIFS(AP501:AP541, "💲", AY501:AY541, INDIRECT("AE" &amp; ROW())) + COUNTIFS(AP501:AP541, "📦", AY501:AY541, INDIRECT("AE" &amp; ROW())) + COUNTIFS(AP501:AP541, "✅", AY501:AY541, INDIRECT("AE" &amp; ROW()))</f>
        <v>1</v>
      </c>
      <c r="AH537" s="162">
        <f t="array" aca="1" ref="AH537" ca="1">COUNTIFS(AP501:AP541, "💲", AY501:AY541, INDIRECT("AE" &amp; ROW())) + COUNTIFS(AP501:AP541, "📦", AY501:AY541, INDIRECT("AE" &amp; ROW()))</f>
        <v>1</v>
      </c>
      <c r="AI537" s="139">
        <f t="array" aca="1" ref="AI537" ca="1">SUMIFS(AR501:AR541, AY501:AY541, INDIRECT("AE" &amp; ROW()), AP501:AP541, "💲") + SUMIFS(AR501:AR541, AY501:AY541, INDIRECT("AE" &amp; ROW()), AP501:AP541, "📦")</f>
        <v>50</v>
      </c>
      <c r="AJ537" s="139">
        <f t="array" aca="1" ref="AJ537" ca="1">(
    SUMIFS(AR501:AR541, AY501:AY541, INDIRECT("AE" &amp; ROW()), AP501:AP541, "💲") +
    SUMIFS(AR501:AR541, AY501:AY541, INDIRECT("AE" &amp; ROW()), AP501:AP541, "📦")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
        SUMIFS(AR501:AR541, AY501:AY541, INDIRECT("AE" &amp; ROW()), AP501:AP541, "💲", AS501:AS541, "Familiar") +
        SUMIFS(AR501:AR541, AY501:AY541, INDIRECT("AE" &amp; ROW()), AP501:AP541, "📦", AS501:AS541, "Familiar")
    ) / 2
)  -
(
    (
        SUMIFS(AR501:AR541, AY501:AY541, INDIRECT("AE" &amp; ROW()), AP501:AP541, "💲", AS501:AS541, "Exonerado ADH") +
        SUMIFS(AR501:AR541, AY501:AY541, INDIRECT("AE" &amp; ROW()), AP501:AP541, "📦", AS501:AS541, "Exonerado ADH")
    ) / 2
)  -
(
    (
        SUMIFS(AR501:AR541, AY501:AY541, INDIRECT("AE" &amp; ROW()), AP501:AP541, "💲", AS501:AS541, "Exonerado Doctor") +
        SUMIFS(AR501:AR541, AY501:AY541, INDIRECT("AE" &amp; ROW()), AP501:AP541, "📦", AS501:AS541, "Exonerado Doctor")
    ) / 2
)</f>
        <v>0</v>
      </c>
      <c r="AK537" s="139">
        <f t="array" aca="1" ref="AK537" ca="1">(
    SUMIFS(AR501:AR541, AY501:AY541, INDIRECT("AE" &amp; ROW()), AP501:AP541, "💲") +
    SUMIFS(AR501:AR541, AY501:AY541, INDIRECT("AE" &amp; ROW()), AP501:AP541, "📦")
) -
(
    SUMIFS(AR501:AR541, AY501:AY541, INDIRECT("AE" &amp; ROW()), AP501:AP541, "💲", AS501:AS541, "Familiar") +
    SUMIFS(AR501:AR541, AY501:AY541, INDIRECT("AE" &amp; ROW()), AP501:AP541, "📦", AS501:AS541, "Familiar")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SUMIFS(AR501:AR541, AY501:AY541, INDIRECT("AE" &amp; ROW()), AP501:AP541, "💲", AS501:AS541, "Exonerado ADH") +
    SUMIFS(AR501:AR541, AY501:AY541, INDIRECT("AE" &amp; ROW()), AP501:AP541, "📦", AS501:AS541, "Exonerado ADH")
) -
(
    (
        SUMIFS(AR501:AR541, AY501:AY541, INDIRECT("AE" &amp; ROW()), AP501:AP541, "💲", AS501:AS541, "Exonerado Doctor") +
        SUMIFS(AR501:AR541, AY501:AY541, INDIRECT("AE" &amp; ROW()), AP501:AP541, "📦", AS501:AS541, "Exonerado Doctor")
    ) / 2
) -
(
    (
        SUMIFS(AR501:AR541, AY501:AY541, INDIRECT("AE" &amp; ROW()), AP501:AP541, "💲", AS501:AS541, "") +
        SUMIFS(AR501:AR541, AY501:AY541, INDIRECT("AE" &amp; ROW()), AP501:AP541, "📦", AS501:AS541, "")
    ) / 2
)</f>
        <v>0</v>
      </c>
      <c r="AL537" s="140">
        <f t="array" aca="1" ref="AL537" ca="1">(
    SUMIFS(AR501:AR541, AY501:AY541, INDIRECT("AE" &amp; ROW()), AP501:AP541, "💲") +
    SUMIFS(AR501:AR541, AY501:AY541, INDIRECT("AE" &amp; ROW()), AP501:AP541, "📦")
) -
(
    (
        SUMIFS(AR501:AR541, AY501:AY541, INDIRECT("AE" &amp; ROW()), AP501:AP541, "💲", AS501:AS541, "Familiar") +
        SUMIFS(AR501:AR541, AY501:AY541, INDIRECT("AE" &amp; ROW()), AP501:AP541, "📦", AS501:AS541, "Familiar")
    ) / 2
) -
(
    (
        SUMIFS(AR501:AR541, AY501:AY541, INDIRECT("AE" &amp; ROW()), AP501:AP541, "💲", AS501:AS541, "Participante") +
        SUMIFS(AR501:AR541, AY501:AY541, INDIRECT("AE" &amp; ROW()), AP501:AP541, "📦", AS501:AS541, "Participante")
    ) / 2
) -
(
    (
        SUMIFS(AR501:AR541, AY501:AY541, INDIRECT("AE" &amp; ROW()), AP501:AP541, "💲", AS501:AS541, "Empleado") +
        SUMIFS(AR501:AR541, AY501:AY541, INDIRECT("AE" &amp; ROW()), AP501:AP541, "📦", AS501:AS541, "Empleado")
    ) / 2
) -
(
    (
        SUMIFS(AR501:AR541, AY501:AY541, INDIRECT("AE" &amp; ROW()), AP501:AP541, "💲", AS501:AS541, "Exonerado ADH") +
        SUMIFS(AR501:AR541, AY501:AY541, INDIRECT("AE" &amp; ROW()), AP501:AP541, "📦", AS501:AS541, "Exonerado ADH")
    ) / 2
) -
(
    SUMIFS(AR501:AR541, AY501:AY541, INDIRECT("AE" &amp; ROW()), AP501:AP541, "💲", AS501:AS541, "Exonerado Doctor") +
    SUMIFS(AR501:AR541, AY501:AY541, INDIRECT("AE" &amp; ROW()), AP501:AP541, "📦", AS501:AS541, "Exonerado Doctor")
) -
(
    (
        SUMIFS(AR501:AR541, AY501:AY541, INDIRECT("AE" &amp; ROW()), AP501:AP541, "💲", AS501:AS541, "") +
        SUMIFS(AR501:AR541, AY501:AY541, INDIRECT("AE" &amp; ROW()), AP501:AP541, "📦", AS501:AS541, "")
    ) / 2
)</f>
        <v>25</v>
      </c>
      <c r="AM537" s="48"/>
      <c r="AN537" s="156"/>
      <c r="AO537" s="156"/>
      <c r="AP537" s="156"/>
      <c r="AQ537" s="156">
        <f>L545</f>
        <v>0</v>
      </c>
      <c r="AR537" s="156"/>
      <c r="AS537" s="156"/>
      <c r="AT537" s="156"/>
      <c r="AU537" s="156"/>
      <c r="AV537" s="156"/>
      <c r="AW537" s="156"/>
      <c r="AX537" s="156"/>
      <c r="AY537" s="156">
        <f>N540</f>
        <v>0</v>
      </c>
      <c r="AZ537" s="48"/>
      <c r="BA537" s="48"/>
      <c r="BB537" s="48"/>
      <c r="BC537" s="48"/>
      <c r="BD537" s="48"/>
      <c r="BE537" s="48"/>
      <c r="BF537" s="48"/>
      <c r="BG537" s="48"/>
      <c r="BH537" s="48"/>
      <c r="BI537" s="48"/>
      <c r="BJ537" s="48"/>
      <c r="BK537" s="48"/>
      <c r="BL537" s="48"/>
      <c r="BM537" s="48"/>
      <c r="BN537" s="48"/>
    </row>
    <row r="538" spans="1:66" ht="11.25" customHeight="1">
      <c r="A538" s="220"/>
      <c r="B538" s="38"/>
      <c r="C538" s="205"/>
      <c r="D538" s="208"/>
      <c r="E538" s="57" t="s">
        <v>42</v>
      </c>
      <c r="F538" s="58" t="str">
        <f>IF(D537&lt;&gt;"", VLOOKUP(D537,'Base de Datos'!$A$2:$D1268,3,FALSE()),"")</f>
        <v/>
      </c>
      <c r="G538" s="205"/>
      <c r="H538" s="208"/>
      <c r="I538" s="57" t="s">
        <v>42</v>
      </c>
      <c r="J538" s="58" t="str">
        <f>IF(H537&lt;&gt;"", VLOOKUP(H537,'Base de Datos'!$A$2:$D1268,3,FALSE()),"")</f>
        <v/>
      </c>
      <c r="K538" s="205"/>
      <c r="L538" s="208"/>
      <c r="M538" s="57" t="s">
        <v>42</v>
      </c>
      <c r="N538" s="58" t="str">
        <f>IF(L537&lt;&gt;"", VLOOKUP(L537,'Base de Datos'!$A$2:$D1268,3,FALSE()),"")</f>
        <v/>
      </c>
      <c r="O538" s="43"/>
      <c r="P538" s="163"/>
      <c r="Q538" s="3"/>
      <c r="R538" s="15"/>
      <c r="S538" s="229"/>
      <c r="T538" s="230"/>
      <c r="U538" s="59"/>
      <c r="V538" s="47"/>
      <c r="W538" s="229"/>
      <c r="X538" s="230"/>
      <c r="Y538" s="59"/>
      <c r="Z538" s="47"/>
      <c r="AA538" s="229"/>
      <c r="AB538" s="230"/>
      <c r="AC538" s="59"/>
      <c r="AD538" s="48"/>
      <c r="AE538" s="240" t="s">
        <v>45</v>
      </c>
      <c r="AF538" s="230"/>
      <c r="AG538" s="161">
        <f t="array" aca="1" ref="AG538" ca="1">COUNTIFS(AP501:AP541, "💲", AY501:AY541, INDIRECT("AE" &amp; ROW())) + COUNTIFS(AP501:AP541, "📦", AY501:AY541, INDIRECT("AE" &amp; ROW())) + COUNTIFS(AP501:AP541, "✅", AY501:AY541, INDIRECT("AE" &amp; ROW()))</f>
        <v>0</v>
      </c>
      <c r="AH538" s="162">
        <f t="array" aca="1" ref="AH538" ca="1">COUNTIFS(AP501:AP541, "💲", AY501:AY541, INDIRECT("AE" &amp; ROW())) + COUNTIFS(AP501:AP541, "📦", AY501:AY541, INDIRECT("AE" &amp; ROW()))</f>
        <v>0</v>
      </c>
      <c r="AI538" s="139">
        <f t="array" aca="1" ref="AI538" ca="1">SUMIFS(AR501:AR541, AY501:AY541, INDIRECT("AE" &amp; ROW()), AP501:AP541, "💲") + SUMIFS(AR501:AR541, AY501:AY541, INDIRECT("AE" &amp; ROW()), AP501:AP541, "📦")</f>
        <v>0</v>
      </c>
      <c r="AJ538" s="139">
        <f t="array" aca="1" ref="AJ538" ca="1">(
    SUMIFS(AR501:AR541, AY501:AY541, INDIRECT("AE" &amp; ROW()), AP501:AP541, "💲") +
    SUMIFS(AR501:AR541, AY501:AY541, INDIRECT("AE" &amp; ROW()), AP501:AP541, "📦")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
        SUMIFS(AR501:AR541, AY501:AY541, INDIRECT("AE" &amp; ROW()), AP501:AP541, "💲", AS501:AS541, "Familiar") +
        SUMIFS(AR501:AR541, AY501:AY541, INDIRECT("AE" &amp; ROW()), AP501:AP541, "📦", AS501:AS541, "Familiar")
    ) / 2
)  -
(
    (
        SUMIFS(AR501:AR541, AY501:AY541, INDIRECT("AE" &amp; ROW()), AP501:AP541, "💲", AS501:AS541, "Exonerado ADH") +
        SUMIFS(AR501:AR541, AY501:AY541, INDIRECT("AE" &amp; ROW()), AP501:AP541, "📦", AS501:AS541, "Exonerado ADH")
    ) / 2
)  -
(
    (
        SUMIFS(AR501:AR541, AY501:AY541, INDIRECT("AE" &amp; ROW()), AP501:AP541, "💲", AS501:AS541, "Exonerado Doctor") +
        SUMIFS(AR501:AR541, AY501:AY541, INDIRECT("AE" &amp; ROW()), AP501:AP541, "📦", AS501:AS541, "Exonerado Doctor")
    ) / 2
)</f>
        <v>0</v>
      </c>
      <c r="AK538" s="139">
        <f t="array" aca="1" ref="AK538" ca="1">(
    SUMIFS(AR501:AR541, AY501:AY541, INDIRECT("AE" &amp; ROW()), AP501:AP541, "💲") +
    SUMIFS(AR501:AR541, AY501:AY541, INDIRECT("AE" &amp; ROW()), AP501:AP541, "📦")
) -
(
    SUMIFS(AR501:AR541, AY501:AY541, INDIRECT("AE" &amp; ROW()), AP501:AP541, "💲", AS501:AS541, "Familiar") +
    SUMIFS(AR501:AR541, AY501:AY541, INDIRECT("AE" &amp; ROW()), AP501:AP541, "📦", AS501:AS541, "Familiar")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SUMIFS(AR501:AR541, AY501:AY541, INDIRECT("AE" &amp; ROW()), AP501:AP541, "💲", AS501:AS541, "Exonerado ADH") +
    SUMIFS(AR501:AR541, AY501:AY541, INDIRECT("AE" &amp; ROW()), AP501:AP541, "📦", AS501:AS541, "Exonerado ADH")
) -
(
    (
        SUMIFS(AR501:AR541, AY501:AY541, INDIRECT("AE" &amp; ROW()), AP501:AP541, "💲", AS501:AS541, "Exonerado Doctor") +
        SUMIFS(AR501:AR541, AY501:AY541, INDIRECT("AE" &amp; ROW()), AP501:AP541, "📦", AS501:AS541, "Exonerado Doctor")
    ) / 2
) -
(
    (
        SUMIFS(AR501:AR541, AY501:AY541, INDIRECT("AE" &amp; ROW()), AP501:AP541, "💲", AS501:AS541, "") +
        SUMIFS(AR501:AR541, AY501:AY541, INDIRECT("AE" &amp; ROW()), AP501:AP541, "📦", AS501:AS541, "")
    ) / 2
)</f>
        <v>0</v>
      </c>
      <c r="AL538" s="140">
        <f t="array" aca="1" ref="AL538" ca="1">(
    SUMIFS(AR501:AR541, AY501:AY541, INDIRECT("AE" &amp; ROW()), AP501:AP541, "💲") +
    SUMIFS(AR501:AR541, AY501:AY541, INDIRECT("AE" &amp; ROW()), AP501:AP541, "📦")
) -
(
    (
        SUMIFS(AR501:AR541, AY501:AY541, INDIRECT("AE" &amp; ROW()), AP501:AP541, "💲", AS501:AS541, "Familiar") +
        SUMIFS(AR501:AR541, AY501:AY541, INDIRECT("AE" &amp; ROW()), AP501:AP541, "📦", AS501:AS541, "Familiar")
    ) / 2
) -
(
    (
        SUMIFS(AR501:AR541, AY501:AY541, INDIRECT("AE" &amp; ROW()), AP501:AP541, "💲", AS501:AS541, "Participante") +
        SUMIFS(AR501:AR541, AY501:AY541, INDIRECT("AE" &amp; ROW()), AP501:AP541, "📦", AS501:AS541, "Participante")
    ) / 2
) -
(
    (
        SUMIFS(AR501:AR541, AY501:AY541, INDIRECT("AE" &amp; ROW()), AP501:AP541, "💲", AS501:AS541, "Empleado") +
        SUMIFS(AR501:AR541, AY501:AY541, INDIRECT("AE" &amp; ROW()), AP501:AP541, "📦", AS501:AS541, "Empleado")
    ) / 2
) -
(
    (
        SUMIFS(AR501:AR541, AY501:AY541, INDIRECT("AE" &amp; ROW()), AP501:AP541, "💲", AS501:AS541, "Exonerado ADH") +
        SUMIFS(AR501:AR541, AY501:AY541, INDIRECT("AE" &amp; ROW()), AP501:AP541, "📦", AS501:AS541, "Exonerado ADH")
    ) / 2
) -
(
    SUMIFS(AR501:AR541, AY501:AY541, INDIRECT("AE" &amp; ROW()), AP501:AP541, "💲", AS501:AS541, "Exonerado Doctor") +
    SUMIFS(AR501:AR541, AY501:AY541, INDIRECT("AE" &amp; ROW()), AP501:AP541, "📦", AS501:AS541, "Exonerado Doctor")
) -
(
    (
        SUMIFS(AR501:AR541, AY501:AY541, INDIRECT("AE" &amp; ROW()), AP501:AP541, "💲", AS501:AS541, "") +
        SUMIFS(AR501:AR541, AY501:AY541, INDIRECT("AE" &amp; ROW()), AP501:AP541, "📦", AS501:AS541, "")
    ) / 2
)</f>
        <v>0</v>
      </c>
      <c r="AM538" s="48"/>
      <c r="AN538" s="156"/>
      <c r="AO538" s="156"/>
      <c r="AP538" s="156"/>
      <c r="AQ538" s="156">
        <f>L549</f>
        <v>0</v>
      </c>
      <c r="AR538" s="156"/>
      <c r="AS538" s="156"/>
      <c r="AT538" s="156"/>
      <c r="AU538" s="156"/>
      <c r="AV538" s="156"/>
      <c r="AW538" s="156"/>
      <c r="AX538" s="156"/>
      <c r="AY538" s="156">
        <f>N544</f>
        <v>0</v>
      </c>
      <c r="AZ538" s="48"/>
      <c r="BA538" s="48"/>
      <c r="BB538" s="48"/>
      <c r="BC538" s="48"/>
      <c r="BD538" s="48"/>
      <c r="BE538" s="48"/>
      <c r="BF538" s="48"/>
      <c r="BG538" s="48"/>
      <c r="BH538" s="48"/>
      <c r="BI538" s="48"/>
      <c r="BJ538" s="48"/>
      <c r="BK538" s="48"/>
      <c r="BL538" s="48"/>
      <c r="BM538" s="48"/>
      <c r="BN538" s="48"/>
    </row>
    <row r="539" spans="1:66" ht="11.25" customHeight="1">
      <c r="A539" s="220"/>
      <c r="B539" s="38"/>
      <c r="C539" s="205"/>
      <c r="D539" s="208"/>
      <c r="E539" s="57" t="s">
        <v>44</v>
      </c>
      <c r="F539" s="58" t="str">
        <f>IF(D537&lt;&gt;"", VLOOKUP(D537,'Base de Datos'!$A$2:$D1268,4,FALSE()),"")</f>
        <v/>
      </c>
      <c r="G539" s="205"/>
      <c r="H539" s="208"/>
      <c r="I539" s="57" t="s">
        <v>44</v>
      </c>
      <c r="J539" s="58" t="str">
        <f>IF(H537&lt;&gt;"", VLOOKUP(H537,'Base de Datos'!$A$2:$D1268,4,FALSE()),"")</f>
        <v/>
      </c>
      <c r="K539" s="205"/>
      <c r="L539" s="208"/>
      <c r="M539" s="57" t="s">
        <v>44</v>
      </c>
      <c r="N539" s="58" t="str">
        <f>IF(L537&lt;&gt;"", VLOOKUP(L537,'Base de Datos'!$A$2:$D1268,4,FALSE()),"")</f>
        <v/>
      </c>
      <c r="O539" s="43"/>
      <c r="P539" s="163"/>
      <c r="Q539" s="3"/>
      <c r="R539" s="15"/>
      <c r="S539" s="229"/>
      <c r="T539" s="230"/>
      <c r="U539" s="59"/>
      <c r="V539" s="47"/>
      <c r="W539" s="229"/>
      <c r="X539" s="230"/>
      <c r="Y539" s="59"/>
      <c r="Z539" s="47"/>
      <c r="AA539" s="229"/>
      <c r="AB539" s="230"/>
      <c r="AC539" s="59"/>
      <c r="AD539" s="48"/>
      <c r="AE539" s="240" t="s">
        <v>47</v>
      </c>
      <c r="AF539" s="230"/>
      <c r="AG539" s="161">
        <f t="array" aca="1" ref="AG539" ca="1">COUNTIFS(AP501:AP541, "💲", AY501:AY541, INDIRECT("AE" &amp; ROW())) + COUNTIFS(AP501:AP541, "📦", AY501:AY541, INDIRECT("AE" &amp; ROW())) + COUNTIFS(AP501:AP541, "✅", AY501:AY541, INDIRECT("AE" &amp; ROW()))</f>
        <v>0</v>
      </c>
      <c r="AH539" s="162">
        <f t="array" aca="1" ref="AH539" ca="1">COUNTIFS(AP501:AP541, "💲", AY501:AY541, INDIRECT("AE" &amp; ROW())) + COUNTIFS(AP501:AP541, "📦", AY501:AY541, INDIRECT("AE" &amp; ROW()))</f>
        <v>0</v>
      </c>
      <c r="AI539" s="139">
        <f t="array" aca="1" ref="AI539" ca="1">SUMIFS(AR501:AR541, AY501:AY541, INDIRECT("AE" &amp; ROW()), AP501:AP541, "💲") + SUMIFS(AR501:AR541, AY501:AY541, INDIRECT("AE" &amp; ROW()), AP501:AP541, "📦")</f>
        <v>0</v>
      </c>
      <c r="AJ539" s="139">
        <f t="array" aca="1" ref="AJ539" ca="1">(
    SUMIFS(AR501:AR541, AY501:AY541, INDIRECT("AE" &amp; ROW()), AP501:AP541, "💲") +
    SUMIFS(AR501:AR541, AY501:AY541, INDIRECT("AE" &amp; ROW()), AP501:AP541, "📦")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
        SUMIFS(AR501:AR541, AY501:AY541, INDIRECT("AE" &amp; ROW()), AP501:AP541, "💲", AS501:AS541, "Familiar") +
        SUMIFS(AR501:AR541, AY501:AY541, INDIRECT("AE" &amp; ROW()), AP501:AP541, "📦", AS501:AS541, "Familiar")
    ) / 2
)  -
(
    (
        SUMIFS(AR501:AR541, AY501:AY541, INDIRECT("AE" &amp; ROW()), AP501:AP541, "💲", AS501:AS541, "Exonerado ADH") +
        SUMIFS(AR501:AR541, AY501:AY541, INDIRECT("AE" &amp; ROW()), AP501:AP541, "📦", AS501:AS541, "Exonerado ADH")
    ) / 2
)  -
(
    (
        SUMIFS(AR501:AR541, AY501:AY541, INDIRECT("AE" &amp; ROW()), AP501:AP541, "💲", AS501:AS541, "Exonerado Doctor") +
        SUMIFS(AR501:AR541, AY501:AY541, INDIRECT("AE" &amp; ROW()), AP501:AP541, "📦", AS501:AS541, "Exonerado Doctor")
    ) / 2
)</f>
        <v>0</v>
      </c>
      <c r="AK539" s="139">
        <f t="array" aca="1" ref="AK539" ca="1">(
    SUMIFS(AR501:AR541, AY501:AY541, INDIRECT("AE" &amp; ROW()), AP501:AP541, "💲") +
    SUMIFS(AR501:AR541, AY501:AY541, INDIRECT("AE" &amp; ROW()), AP501:AP541, "📦")
) -
(
    SUMIFS(AR501:AR541, AY501:AY541, INDIRECT("AE" &amp; ROW()), AP501:AP541, "💲", AS501:AS541, "Familiar") +
    SUMIFS(AR501:AR541, AY501:AY541, INDIRECT("AE" &amp; ROW()), AP501:AP541, "📦", AS501:AS541, "Familiar")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SUMIFS(AR501:AR541, AY501:AY541, INDIRECT("AE" &amp; ROW()), AP501:AP541, "💲", AS501:AS541, "Exonerado ADH") +
    SUMIFS(AR501:AR541, AY501:AY541, INDIRECT("AE" &amp; ROW()), AP501:AP541, "📦", AS501:AS541, "Exonerado ADH")
) -
(
    (
        SUMIFS(AR501:AR541, AY501:AY541, INDIRECT("AE" &amp; ROW()), AP501:AP541, "💲", AS501:AS541, "Exonerado Doctor") +
        SUMIFS(AR501:AR541, AY501:AY541, INDIRECT("AE" &amp; ROW()), AP501:AP541, "📦", AS501:AS541, "Exonerado Doctor")
    ) / 2
) -
(
    (
        SUMIFS(AR501:AR541, AY501:AY541, INDIRECT("AE" &amp; ROW()), AP501:AP541, "💲", AS501:AS541, "") +
        SUMIFS(AR501:AR541, AY501:AY541, INDIRECT("AE" &amp; ROW()), AP501:AP541, "📦", AS501:AS541, "")
    ) / 2
)</f>
        <v>0</v>
      </c>
      <c r="AL539" s="140">
        <f t="array" aca="1" ref="AL539" ca="1">(
    SUMIFS(AR501:AR541, AY501:AY541, INDIRECT("AE" &amp; ROW()), AP501:AP541, "💲") +
    SUMIFS(AR501:AR541, AY501:AY541, INDIRECT("AE" &amp; ROW()), AP501:AP541, "📦")
) -
(
    (
        SUMIFS(AR501:AR541, AY501:AY541, INDIRECT("AE" &amp; ROW()), AP501:AP541, "💲", AS501:AS541, "Familiar") +
        SUMIFS(AR501:AR541, AY501:AY541, INDIRECT("AE" &amp; ROW()), AP501:AP541, "📦", AS501:AS541, "Familiar")
    ) / 2
) -
(
    (
        SUMIFS(AR501:AR541, AY501:AY541, INDIRECT("AE" &amp; ROW()), AP501:AP541, "💲", AS501:AS541, "Participante") +
        SUMIFS(AR501:AR541, AY501:AY541, INDIRECT("AE" &amp; ROW()), AP501:AP541, "📦", AS501:AS541, "Participante")
    ) / 2
) -
(
    (
        SUMIFS(AR501:AR541, AY501:AY541, INDIRECT("AE" &amp; ROW()), AP501:AP541, "💲", AS501:AS541, "Empleado") +
        SUMIFS(AR501:AR541, AY501:AY541, INDIRECT("AE" &amp; ROW()), AP501:AP541, "📦", AS501:AS541, "Empleado")
    ) / 2
) -
(
    (
        SUMIFS(AR501:AR541, AY501:AY541, INDIRECT("AE" &amp; ROW()), AP501:AP541, "💲", AS501:AS541, "Exonerado ADH") +
        SUMIFS(AR501:AR541, AY501:AY541, INDIRECT("AE" &amp; ROW()), AP501:AP541, "📦", AS501:AS541, "Exonerado ADH")
    ) / 2
) -
(
    SUMIFS(AR501:AR541, AY501:AY541, INDIRECT("AE" &amp; ROW()), AP501:AP541, "💲", AS501:AS541, "Exonerado Doctor") +
    SUMIFS(AR501:AR541, AY501:AY541, INDIRECT("AE" &amp; ROW()), AP501:AP541, "📦", AS501:AS541, "Exonerado Doctor")
) -
(
    (
        SUMIFS(AR501:AR541, AY501:AY541, INDIRECT("AE" &amp; ROW()), AP501:AP541, "💲", AS501:AS541, "") +
        SUMIFS(AR501:AR541, AY501:AY541, INDIRECT("AE" &amp; ROW()), AP501:AP541, "📦", AS501:AS541, "")
    ) / 2
)</f>
        <v>0</v>
      </c>
      <c r="AM539" s="48"/>
      <c r="AN539" s="156"/>
      <c r="AO539" s="156"/>
      <c r="AP539" s="156"/>
      <c r="AQ539" s="156"/>
      <c r="AR539" s="156"/>
      <c r="AS539" s="156"/>
      <c r="AT539" s="156"/>
      <c r="AU539" s="156"/>
      <c r="AV539" s="156"/>
      <c r="AW539" s="156"/>
      <c r="AX539" s="156"/>
      <c r="AY539" s="156">
        <f>N548</f>
        <v>0</v>
      </c>
      <c r="AZ539" s="48"/>
      <c r="BA539" s="48"/>
      <c r="BB539" s="48"/>
      <c r="BC539" s="48"/>
      <c r="BD539" s="48"/>
      <c r="BE539" s="48"/>
      <c r="BF539" s="48"/>
      <c r="BG539" s="48"/>
      <c r="BH539" s="48"/>
      <c r="BI539" s="48"/>
      <c r="BJ539" s="48"/>
      <c r="BK539" s="48"/>
      <c r="BL539" s="48"/>
      <c r="BM539" s="48"/>
      <c r="BN539" s="48"/>
    </row>
    <row r="540" spans="1:66" ht="11.25" customHeight="1">
      <c r="A540" s="221"/>
      <c r="B540" s="38"/>
      <c r="C540" s="206"/>
      <c r="D540" s="209"/>
      <c r="E540" s="85" t="s">
        <v>46</v>
      </c>
      <c r="F540" s="86"/>
      <c r="G540" s="206"/>
      <c r="H540" s="209"/>
      <c r="I540" s="85" t="s">
        <v>46</v>
      </c>
      <c r="J540" s="108"/>
      <c r="K540" s="206"/>
      <c r="L540" s="209"/>
      <c r="M540" s="85" t="s">
        <v>46</v>
      </c>
      <c r="N540" s="108"/>
      <c r="O540" s="43"/>
      <c r="P540" s="163"/>
      <c r="Q540" s="3"/>
      <c r="R540" s="15"/>
      <c r="S540" s="227" t="str">
        <f>IF(OR(S537="Empleado",S537="Familiar"),"Nombre del Empleado","N° Factura")</f>
        <v>N° Factura</v>
      </c>
      <c r="T540" s="228"/>
      <c r="U540" s="89"/>
      <c r="V540" s="47"/>
      <c r="W540" s="227" t="str">
        <f>IF(OR(W537="Empleado",W537="Familiar"),"Nombre del Empleado","N° Factura")</f>
        <v>N° Factura</v>
      </c>
      <c r="X540" s="228"/>
      <c r="Y540" s="89"/>
      <c r="Z540" s="47"/>
      <c r="AA540" s="227" t="str">
        <f>IF(OR(AA537="Empleado",AA537="Familiar"),"Nombre del Empleado","N° Factura")</f>
        <v>N° Factura</v>
      </c>
      <c r="AB540" s="228"/>
      <c r="AC540" s="111"/>
      <c r="AD540" s="48"/>
      <c r="AE540" s="240" t="s">
        <v>48</v>
      </c>
      <c r="AF540" s="230"/>
      <c r="AG540" s="161">
        <f t="array" aca="1" ref="AG540" ca="1">COUNTIFS(AP501:AP541, "💲", AY501:AY541, INDIRECT("AE" &amp; ROW())) + COUNTIFS(AP501:AP541, "📦", AY501:AY541, INDIRECT("AE" &amp; ROW())) + COUNTIFS(AP501:AP541, "✅", AY501:AY541, INDIRECT("AE" &amp; ROW()))</f>
        <v>0</v>
      </c>
      <c r="AH540" s="162">
        <f t="array" aca="1" ref="AH540" ca="1">COUNTIFS(AP501:AP541, "💲", AY501:AY541, INDIRECT("AE" &amp; ROW())) + COUNTIFS(AP501:AP541, "📦", AY501:AY541, INDIRECT("AE" &amp; ROW()))</f>
        <v>0</v>
      </c>
      <c r="AI540" s="139">
        <f t="array" aca="1" ref="AI540" ca="1">SUMIFS(AR501:AR541, AY501:AY541, INDIRECT("AE" &amp; ROW()), AP501:AP541, "💲") + SUMIFS(AR501:AR541, AY501:AY541, INDIRECT("AE" &amp; ROW()), AP501:AP541, "📦")</f>
        <v>0</v>
      </c>
      <c r="AJ540" s="139">
        <f t="array" aca="1" ref="AJ540" ca="1">(
    SUMIFS(AR501:AR541, AY501:AY541, INDIRECT("AE" &amp; ROW()), AP501:AP541, "💲") +
    SUMIFS(AR501:AR541, AY501:AY541, INDIRECT("AE" &amp; ROW()), AP501:AP541, "📦")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
        SUMIFS(AR501:AR541, AY501:AY541, INDIRECT("AE" &amp; ROW()), AP501:AP541, "💲", AS501:AS541, "Familiar") +
        SUMIFS(AR501:AR541, AY501:AY541, INDIRECT("AE" &amp; ROW()), AP501:AP541, "📦", AS501:AS541, "Familiar")
    ) / 2
)  -
(
    (
        SUMIFS(AR501:AR541, AY501:AY541, INDIRECT("AE" &amp; ROW()), AP501:AP541, "💲", AS501:AS541, "Exonerado ADH") +
        SUMIFS(AR501:AR541, AY501:AY541, INDIRECT("AE" &amp; ROW()), AP501:AP541, "📦", AS501:AS541, "Exonerado ADH")
    ) / 2
)  -
(
    (
        SUMIFS(AR501:AR541, AY501:AY541, INDIRECT("AE" &amp; ROW()), AP501:AP541, "💲", AS501:AS541, "Exonerado Doctor") +
        SUMIFS(AR501:AR541, AY501:AY541, INDIRECT("AE" &amp; ROW()), AP501:AP541, "📦", AS501:AS541, "Exonerado Doctor")
    ) / 2
)</f>
        <v>0</v>
      </c>
      <c r="AK540" s="139">
        <f t="array" aca="1" ref="AK540" ca="1">(
    SUMIFS(AR501:AR541, AY501:AY541, INDIRECT("AE" &amp; ROW()), AP501:AP541, "💲") +
    SUMIFS(AR501:AR541, AY501:AY541, INDIRECT("AE" &amp; ROW()), AP501:AP541, "📦")
) -
(
    SUMIFS(AR501:AR541, AY501:AY541, INDIRECT("AE" &amp; ROW()), AP501:AP541, "💲", AS501:AS541, "Familiar") +
    SUMIFS(AR501:AR541, AY501:AY541, INDIRECT("AE" &amp; ROW()), AP501:AP541, "📦", AS501:AS541, "Familiar")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SUMIFS(AR501:AR541, AY501:AY541, INDIRECT("AE" &amp; ROW()), AP501:AP541, "💲", AS501:AS541, "Exonerado ADH") +
    SUMIFS(AR501:AR541, AY501:AY541, INDIRECT("AE" &amp; ROW()), AP501:AP541, "📦", AS501:AS541, "Exonerado ADH")
) -
(
    (
        SUMIFS(AR501:AR541, AY501:AY541, INDIRECT("AE" &amp; ROW()), AP501:AP541, "💲", AS501:AS541, "Exonerado Doctor") +
        SUMIFS(AR501:AR541, AY501:AY541, INDIRECT("AE" &amp; ROW()), AP501:AP541, "📦", AS501:AS541, "Exonerado Doctor")
    ) / 2
) -
(
    (
        SUMIFS(AR501:AR541, AY501:AY541, INDIRECT("AE" &amp; ROW()), AP501:AP541, "💲", AS501:AS541, "") +
        SUMIFS(AR501:AR541, AY501:AY541, INDIRECT("AE" &amp; ROW()), AP501:AP541, "📦", AS501:AS541, "")
    ) / 2
)</f>
        <v>0</v>
      </c>
      <c r="AL540" s="140">
        <f t="array" aca="1" ref="AL540" ca="1">(
    SUMIFS(AR501:AR541, AY501:AY541, INDIRECT("AE" &amp; ROW()), AP501:AP541, "💲") +
    SUMIFS(AR501:AR541, AY501:AY541, INDIRECT("AE" &amp; ROW()), AP501:AP541, "📦")
) -
(
    (
        SUMIFS(AR501:AR541, AY501:AY541, INDIRECT("AE" &amp; ROW()), AP501:AP541, "💲", AS501:AS541, "Familiar") +
        SUMIFS(AR501:AR541, AY501:AY541, INDIRECT("AE" &amp; ROW()), AP501:AP541, "📦", AS501:AS541, "Familiar")
    ) / 2
) -
(
    (
        SUMIFS(AR501:AR541, AY501:AY541, INDIRECT("AE" &amp; ROW()), AP501:AP541, "💲", AS501:AS541, "Participante") +
        SUMIFS(AR501:AR541, AY501:AY541, INDIRECT("AE" &amp; ROW()), AP501:AP541, "📦", AS501:AS541, "Participante")
    ) / 2
) -
(
    (
        SUMIFS(AR501:AR541, AY501:AY541, INDIRECT("AE" &amp; ROW()), AP501:AP541, "💲", AS501:AS541, "Empleado") +
        SUMIFS(AR501:AR541, AY501:AY541, INDIRECT("AE" &amp; ROW()), AP501:AP541, "📦", AS501:AS541, "Empleado")
    ) / 2
) -
(
    (
        SUMIFS(AR501:AR541, AY501:AY541, INDIRECT("AE" &amp; ROW()), AP501:AP541, "💲", AS501:AS541, "Exonerado ADH") +
        SUMIFS(AR501:AR541, AY501:AY541, INDIRECT("AE" &amp; ROW()), AP501:AP541, "📦", AS501:AS541, "Exonerado ADH")
    ) / 2
) -
(
    SUMIFS(AR501:AR541, AY501:AY541, INDIRECT("AE" &amp; ROW()), AP501:AP541, "💲", AS501:AS541, "Exonerado Doctor") +
    SUMIFS(AR501:AR541, AY501:AY541, INDIRECT("AE" &amp; ROW()), AP501:AP541, "📦", AS501:AS541, "Exonerado Doctor")
) -
(
    (
        SUMIFS(AR501:AR541, AY501:AY541, INDIRECT("AE" &amp; ROW()), AP501:AP541, "💲", AS501:AS541, "") +
        SUMIFS(AR501:AR541, AY501:AY541, INDIRECT("AE" &amp; ROW()), AP501:AP541, "📦", AS501:AS541, "")
    ) / 2
)</f>
        <v>0</v>
      </c>
      <c r="AM540" s="48"/>
      <c r="AN540" s="156"/>
      <c r="AO540" s="156"/>
      <c r="AP540" s="156"/>
      <c r="AQ540" s="156"/>
      <c r="AR540" s="156"/>
      <c r="AS540" s="156"/>
      <c r="AT540" s="156"/>
      <c r="AU540" s="156"/>
      <c r="AV540" s="156"/>
      <c r="AW540" s="156"/>
      <c r="AX540" s="156"/>
      <c r="AY540" s="156">
        <f>N552</f>
        <v>0</v>
      </c>
      <c r="AZ540" s="48"/>
      <c r="BA540" s="48"/>
      <c r="BB540" s="48"/>
      <c r="BC540" s="48"/>
      <c r="BD540" s="48"/>
      <c r="BE540" s="48"/>
      <c r="BF540" s="48"/>
      <c r="BG540" s="48"/>
      <c r="BH540" s="48"/>
      <c r="BI540" s="48"/>
      <c r="BJ540" s="48"/>
      <c r="BK540" s="48"/>
      <c r="BL540" s="48"/>
      <c r="BM540" s="48"/>
      <c r="BN540" s="48"/>
    </row>
    <row r="541" spans="1:66" ht="11.25" customHeight="1">
      <c r="A541" s="222">
        <f>A537+$Q$13/1440</f>
        <v>0.74999999999999978</v>
      </c>
      <c r="B541" s="38"/>
      <c r="C541" s="204"/>
      <c r="D541" s="207"/>
      <c r="E541" s="40" t="s">
        <v>36</v>
      </c>
      <c r="F541" s="42" t="str">
        <f>IF(D541&lt;&gt;"", VLOOKUP(D541,'Base de Datos'!$A$2:$D1268,2,FALSE()),"")</f>
        <v/>
      </c>
      <c r="G541" s="204"/>
      <c r="H541" s="216"/>
      <c r="I541" s="40" t="s">
        <v>36</v>
      </c>
      <c r="J541" s="42" t="str">
        <f>IF(H541&lt;&gt;"", VLOOKUP(H541,'Base de Datos'!$A$2:$D1268,2,FALSE()),"")</f>
        <v/>
      </c>
      <c r="K541" s="204"/>
      <c r="L541" s="216"/>
      <c r="M541" s="40" t="s">
        <v>36</v>
      </c>
      <c r="N541" s="42" t="str">
        <f>IF(L541&lt;&gt;"", VLOOKUP(L541,'Base de Datos'!$A$2:$D1268,2,FALSE()),"")</f>
        <v/>
      </c>
      <c r="O541" s="43"/>
      <c r="P541" s="163"/>
      <c r="Q541" s="3"/>
      <c r="R541" s="15"/>
      <c r="S541" s="45"/>
      <c r="T541" s="45" t="s">
        <v>37</v>
      </c>
      <c r="U541" s="46"/>
      <c r="V541" s="47"/>
      <c r="W541" s="45"/>
      <c r="X541" s="45" t="s">
        <v>37</v>
      </c>
      <c r="Y541" s="46"/>
      <c r="Z541" s="47"/>
      <c r="AA541" s="45"/>
      <c r="AB541" s="45" t="s">
        <v>37</v>
      </c>
      <c r="AC541" s="46"/>
      <c r="AD541" s="48"/>
      <c r="AE541" s="240" t="s">
        <v>49</v>
      </c>
      <c r="AF541" s="230"/>
      <c r="AG541" s="161">
        <f t="array" aca="1" ref="AG541" ca="1">COUNTIFS(AP501:AP541, "💲", AY501:AY541, INDIRECT("AE" &amp; ROW())) + COUNTIFS(AP501:AP541, "📦", AY501:AY541, INDIRECT("AE" &amp; ROW())) + COUNTIFS(AP501:AP541, "✅", AY501:AY541, INDIRECT("AE" &amp; ROW()))</f>
        <v>0</v>
      </c>
      <c r="AH541" s="162">
        <f t="array" aca="1" ref="AH541" ca="1">COUNTIFS(AP501:AP541, "💲", AY501:AY541, INDIRECT("AE" &amp; ROW())) + COUNTIFS(AP501:AP541, "📦", AY501:AY541, INDIRECT("AE" &amp; ROW()))</f>
        <v>0</v>
      </c>
      <c r="AI541" s="139">
        <f t="array" aca="1" ref="AI541" ca="1">SUMIFS(AR501:AR541, AY501:AY541, INDIRECT("AE" &amp; ROW()), AP501:AP541, "💲") + SUMIFS(AR501:AR541, AY501:AY541, INDIRECT("AE" &amp; ROW()), AP501:AP541, "📦")</f>
        <v>0</v>
      </c>
      <c r="AJ541" s="139">
        <f t="array" aca="1" ref="AJ541" ca="1">(
    SUMIFS(AR501:AR541, AY501:AY541, INDIRECT("AE" &amp; ROW()), AP501:AP541, "💲") +
    SUMIFS(AR501:AR541, AY501:AY541, INDIRECT("AE" &amp; ROW()), AP501:AP541, "📦")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
        SUMIFS(AR501:AR541, AY501:AY541, INDIRECT("AE" &amp; ROW()), AP501:AP541, "💲", AS501:AS541, "Familiar") +
        SUMIFS(AR501:AR541, AY501:AY541, INDIRECT("AE" &amp; ROW()), AP501:AP541, "📦", AS501:AS541, "Familiar")
    ) / 2
)  -
(
    (
        SUMIFS(AR501:AR541, AY501:AY541, INDIRECT("AE" &amp; ROW()), AP501:AP541, "💲", AS501:AS541, "Exonerado ADH") +
        SUMIFS(AR501:AR541, AY501:AY541, INDIRECT("AE" &amp; ROW()), AP501:AP541, "📦", AS501:AS541, "Exonerado ADH")
    ) / 2
)  -
(
    (
        SUMIFS(AR501:AR541, AY501:AY541, INDIRECT("AE" &amp; ROW()), AP501:AP541, "💲", AS501:AS541, "Exonerado Doctor") +
        SUMIFS(AR501:AR541, AY501:AY541, INDIRECT("AE" &amp; ROW()), AP501:AP541, "📦", AS501:AS541, "Exonerado Doctor")
    ) / 2
)</f>
        <v>0</v>
      </c>
      <c r="AK541" s="139">
        <f t="array" aca="1" ref="AK541" ca="1">(
    SUMIFS(AR501:AR541, AY501:AY541, INDIRECT("AE" &amp; ROW()), AP501:AP541, "💲") +
    SUMIFS(AR501:AR541, AY501:AY541, INDIRECT("AE" &amp; ROW()), AP501:AP541, "📦")
) -
(
    SUMIFS(AR501:AR541, AY501:AY541, INDIRECT("AE" &amp; ROW()), AP501:AP541, "💲", AS501:AS541, "Familiar") +
    SUMIFS(AR501:AR541, AY501:AY541, INDIRECT("AE" &amp; ROW()), AP501:AP541, "📦", AS501:AS541, "Familiar")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SUMIFS(AR501:AR541, AY501:AY541, INDIRECT("AE" &amp; ROW()), AP501:AP541, "💲", AS501:AS541, "Exonerado ADH") +
    SUMIFS(AR501:AR541, AY501:AY541, INDIRECT("AE" &amp; ROW()), AP501:AP541, "📦", AS501:AS541, "Exonerado ADH")
) -
(
    (
        SUMIFS(AR501:AR541, AY501:AY541, INDIRECT("AE" &amp; ROW()), AP501:AP541, "💲", AS501:AS541, "Exonerado Doctor") +
        SUMIFS(AR501:AR541, AY501:AY541, INDIRECT("AE" &amp; ROW()), AP501:AP541, "📦", AS501:AS541, "Exonerado Doctor")
    ) / 2
) -
(
    (
        SUMIFS(AR501:AR541, AY501:AY541, INDIRECT("AE" &amp; ROW()), AP501:AP541, "💲", AS501:AS541, "") +
        SUMIFS(AR501:AR541, AY501:AY541, INDIRECT("AE" &amp; ROW()), AP501:AP541, "📦", AS501:AS541, "")
    ) / 2
)</f>
        <v>0</v>
      </c>
      <c r="AL541" s="140">
        <f t="array" aca="1" ref="AL541" ca="1">(
    SUMIFS(AR501:AR541, AY501:AY541, INDIRECT("AE" &amp; ROW()), AP501:AP541, "💲") +
    SUMIFS(AR501:AR541, AY501:AY541, INDIRECT("AE" &amp; ROW()), AP501:AP541, "📦")
) -
(
    (
        SUMIFS(AR501:AR541, AY501:AY541, INDIRECT("AE" &amp; ROW()), AP501:AP541, "💲", AS501:AS541, "Familiar") +
        SUMIFS(AR501:AR541, AY501:AY541, INDIRECT("AE" &amp; ROW()), AP501:AP541, "📦", AS501:AS541, "Familiar")
    ) / 2
) -
(
    (
        SUMIFS(AR501:AR541, AY501:AY541, INDIRECT("AE" &amp; ROW()), AP501:AP541, "💲", AS501:AS541, "Participante") +
        SUMIFS(AR501:AR541, AY501:AY541, INDIRECT("AE" &amp; ROW()), AP501:AP541, "📦", AS501:AS541, "Participante")
    ) / 2
) -
(
    (
        SUMIFS(AR501:AR541, AY501:AY541, INDIRECT("AE" &amp; ROW()), AP501:AP541, "💲", AS501:AS541, "Empleado") +
        SUMIFS(AR501:AR541, AY501:AY541, INDIRECT("AE" &amp; ROW()), AP501:AP541, "📦", AS501:AS541, "Empleado")
    ) / 2
) -
(
    (
        SUMIFS(AR501:AR541, AY501:AY541, INDIRECT("AE" &amp; ROW()), AP501:AP541, "💲", AS501:AS541, "Exonerado ADH") +
        SUMIFS(AR501:AR541, AY501:AY541, INDIRECT("AE" &amp; ROW()), AP501:AP541, "📦", AS501:AS541, "Exonerado ADH")
    ) / 2
) -
(
    SUMIFS(AR501:AR541, AY501:AY541, INDIRECT("AE" &amp; ROW()), AP501:AP541, "💲", AS501:AS541, "Exonerado Doctor") +
    SUMIFS(AR501:AR541, AY501:AY541, INDIRECT("AE" &amp; ROW()), AP501:AP541, "📦", AS501:AS541, "Exonerado Doctor")
) -
(
    (
        SUMIFS(AR501:AR541, AY501:AY541, INDIRECT("AE" &amp; ROW()), AP501:AP541, "💲", AS501:AS541, "") +
        SUMIFS(AR501:AR541, AY501:AY541, INDIRECT("AE" &amp; ROW()), AP501:AP541, "📦", AS501:AS541, "")
    ) / 2
)</f>
        <v>0</v>
      </c>
      <c r="AM541" s="48"/>
      <c r="AN541" s="156"/>
      <c r="AO541" s="156"/>
      <c r="AP541" s="156"/>
      <c r="AQ541" s="156"/>
      <c r="AR541" s="156"/>
      <c r="AS541" s="156"/>
      <c r="AT541" s="156"/>
      <c r="AU541" s="156"/>
      <c r="AV541" s="156"/>
      <c r="AW541" s="156"/>
      <c r="AX541" s="156"/>
      <c r="AY541" s="156"/>
      <c r="AZ541" s="48"/>
      <c r="BA541" s="48"/>
      <c r="BB541" s="48"/>
      <c r="BC541" s="48"/>
      <c r="BD541" s="48"/>
      <c r="BE541" s="48"/>
      <c r="BF541" s="48"/>
      <c r="BG541" s="48"/>
      <c r="BH541" s="48"/>
      <c r="BI541" s="48"/>
      <c r="BJ541" s="48"/>
      <c r="BK541" s="48"/>
      <c r="BL541" s="48"/>
      <c r="BM541" s="48"/>
      <c r="BN541" s="48"/>
    </row>
    <row r="542" spans="1:66" ht="11.25" customHeight="1">
      <c r="A542" s="220"/>
      <c r="B542" s="38"/>
      <c r="C542" s="205"/>
      <c r="D542" s="208"/>
      <c r="E542" s="57" t="s">
        <v>42</v>
      </c>
      <c r="F542" s="58" t="str">
        <f>IF(D541&lt;&gt;"", VLOOKUP(D541,'Base de Datos'!$A$2:$D1268,3,FALSE()),"")</f>
        <v/>
      </c>
      <c r="G542" s="205"/>
      <c r="H542" s="208"/>
      <c r="I542" s="57" t="s">
        <v>42</v>
      </c>
      <c r="J542" s="58" t="str">
        <f>IF(H541&lt;&gt;"", VLOOKUP(H541,'Base de Datos'!$A$2:$D1268,3,FALSE()),"")</f>
        <v/>
      </c>
      <c r="K542" s="205"/>
      <c r="L542" s="208"/>
      <c r="M542" s="57" t="s">
        <v>42</v>
      </c>
      <c r="N542" s="58" t="str">
        <f>IF(L541&lt;&gt;"", VLOOKUP(L541,'Base de Datos'!$A$2:$D1268,3,FALSE()),"")</f>
        <v/>
      </c>
      <c r="O542" s="43"/>
      <c r="P542" s="163"/>
      <c r="Q542" s="3"/>
      <c r="R542" s="15"/>
      <c r="S542" s="229"/>
      <c r="T542" s="230"/>
      <c r="U542" s="59"/>
      <c r="V542" s="47"/>
      <c r="W542" s="229"/>
      <c r="X542" s="230"/>
      <c r="Y542" s="59"/>
      <c r="Z542" s="47"/>
      <c r="AA542" s="229"/>
      <c r="AB542" s="230"/>
      <c r="AC542" s="59"/>
      <c r="AD542" s="48"/>
      <c r="AE542" s="240" t="s">
        <v>51</v>
      </c>
      <c r="AF542" s="230"/>
      <c r="AG542" s="161">
        <f t="array" aca="1" ref="AG542" ca="1">COUNTIFS(AP501:AP541, "💲", AY501:AY541, INDIRECT("AE" &amp; ROW())) + COUNTIFS(AP501:AP541, "📦", AY501:AY541, INDIRECT("AE" &amp; ROW())) + COUNTIFS(AP501:AP541, "✅", AY501:AY541, INDIRECT("AE" &amp; ROW()))</f>
        <v>0</v>
      </c>
      <c r="AH542" s="162">
        <f t="array" aca="1" ref="AH542" ca="1">COUNTIFS(AP501:AP541, "💲", AY501:AY541, INDIRECT("AE" &amp; ROW())) + COUNTIFS(AP501:AP541, "📦", AY501:AY541, INDIRECT("AE" &amp; ROW()))</f>
        <v>0</v>
      </c>
      <c r="AI542" s="139">
        <f t="array" aca="1" ref="AI542" ca="1">SUMIFS(AR501:AR541, AY501:AY541, INDIRECT("AE" &amp; ROW()), AP501:AP541, "💲") + SUMIFS(AR501:AR541, AY501:AY541, INDIRECT("AE" &amp; ROW()), AP501:AP541, "📦")</f>
        <v>0</v>
      </c>
      <c r="AJ542" s="139">
        <f t="array" aca="1" ref="AJ542" ca="1">(
    SUMIFS(AR501:AR541, AY501:AY541, INDIRECT("AE" &amp; ROW()), AP501:AP541, "💲") +
    SUMIFS(AR501:AR541, AY501:AY541, INDIRECT("AE" &amp; ROW()), AP501:AP541, "📦")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
        SUMIFS(AR501:AR541, AY501:AY541, INDIRECT("AE" &amp; ROW()), AP501:AP541, "💲", AS501:AS541, "Familiar") +
        SUMIFS(AR501:AR541, AY501:AY541, INDIRECT("AE" &amp; ROW()), AP501:AP541, "📦", AS501:AS541, "Familiar")
    ) / 2
)  -
(
    (
        SUMIFS(AR501:AR541, AY501:AY541, INDIRECT("AE" &amp; ROW()), AP501:AP541, "💲", AS501:AS541, "Exonerado ADH") +
        SUMIFS(AR501:AR541, AY501:AY541, INDIRECT("AE" &amp; ROW()), AP501:AP541, "📦", AS501:AS541, "Exonerado ADH")
    ) / 2
)  -
(
    (
        SUMIFS(AR501:AR541, AY501:AY541, INDIRECT("AE" &amp; ROW()), AP501:AP541, "💲", AS501:AS541, "Exonerado Doctor") +
        SUMIFS(AR501:AR541, AY501:AY541, INDIRECT("AE" &amp; ROW()), AP501:AP541, "📦", AS501:AS541, "Exonerado Doctor")
    ) / 2
)</f>
        <v>0</v>
      </c>
      <c r="AK542" s="139">
        <f t="array" aca="1" ref="AK542" ca="1">(
    SUMIFS(AR501:AR541, AY501:AY541, INDIRECT("AE" &amp; ROW()), AP501:AP541, "💲") +
    SUMIFS(AR501:AR541, AY501:AY541, INDIRECT("AE" &amp; ROW()), AP501:AP541, "📦")
) -
(
    SUMIFS(AR501:AR541, AY501:AY541, INDIRECT("AE" &amp; ROW()), AP501:AP541, "💲", AS501:AS541, "Familiar") +
    SUMIFS(AR501:AR541, AY501:AY541, INDIRECT("AE" &amp; ROW()), AP501:AP541, "📦", AS501:AS541, "Familiar")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SUMIFS(AR501:AR541, AY501:AY541, INDIRECT("AE" &amp; ROW()), AP501:AP541, "💲", AS501:AS541, "Exonerado ADH") +
    SUMIFS(AR501:AR541, AY501:AY541, INDIRECT("AE" &amp; ROW()), AP501:AP541, "📦", AS501:AS541, "Exonerado ADH")
) -
(
    (
        SUMIFS(AR501:AR541, AY501:AY541, INDIRECT("AE" &amp; ROW()), AP501:AP541, "💲", AS501:AS541, "Exonerado Doctor") +
        SUMIFS(AR501:AR541, AY501:AY541, INDIRECT("AE" &amp; ROW()), AP501:AP541, "📦", AS501:AS541, "Exonerado Doctor")
    ) / 2
) -
(
    (
        SUMIFS(AR501:AR541, AY501:AY541, INDIRECT("AE" &amp; ROW()), AP501:AP541, "💲", AS501:AS541, "") +
        SUMIFS(AR501:AR541, AY501:AY541, INDIRECT("AE" &amp; ROW()), AP501:AP541, "📦", AS501:AS541, "")
    ) / 2
)</f>
        <v>0</v>
      </c>
      <c r="AL542" s="140">
        <f t="array" aca="1" ref="AL542" ca="1">(
    SUMIFS(AR501:AR541, AY501:AY541, INDIRECT("AE" &amp; ROW()), AP501:AP541, "💲") +
    SUMIFS(AR501:AR541, AY501:AY541, INDIRECT("AE" &amp; ROW()), AP501:AP541, "📦")
) -
(
    (
        SUMIFS(AR501:AR541, AY501:AY541, INDIRECT("AE" &amp; ROW()), AP501:AP541, "💲", AS501:AS541, "Familiar") +
        SUMIFS(AR501:AR541, AY501:AY541, INDIRECT("AE" &amp; ROW()), AP501:AP541, "📦", AS501:AS541, "Familiar")
    ) / 2
) -
(
    (
        SUMIFS(AR501:AR541, AY501:AY541, INDIRECT("AE" &amp; ROW()), AP501:AP541, "💲", AS501:AS541, "Participante") +
        SUMIFS(AR501:AR541, AY501:AY541, INDIRECT("AE" &amp; ROW()), AP501:AP541, "📦", AS501:AS541, "Participante")
    ) / 2
) -
(
    (
        SUMIFS(AR501:AR541, AY501:AY541, INDIRECT("AE" &amp; ROW()), AP501:AP541, "💲", AS501:AS541, "Empleado") +
        SUMIFS(AR501:AR541, AY501:AY541, INDIRECT("AE" &amp; ROW()), AP501:AP541, "📦", AS501:AS541, "Empleado")
    ) / 2
) -
(
    (
        SUMIFS(AR501:AR541, AY501:AY541, INDIRECT("AE" &amp; ROW()), AP501:AP541, "💲", AS501:AS541, "Exonerado ADH") +
        SUMIFS(AR501:AR541, AY501:AY541, INDIRECT("AE" &amp; ROW()), AP501:AP541, "📦", AS501:AS541, "Exonerado ADH")
    ) / 2
) -
(
    SUMIFS(AR501:AR541, AY501:AY541, INDIRECT("AE" &amp; ROW()), AP501:AP541, "💲", AS501:AS541, "Exonerado Doctor") +
    SUMIFS(AR501:AR541, AY501:AY541, INDIRECT("AE" &amp; ROW()), AP501:AP541, "📦", AS501:AS541, "Exonerado Doctor")
) -
(
    (
        SUMIFS(AR501:AR541, AY501:AY541, INDIRECT("AE" &amp; ROW()), AP501:AP541, "💲", AS501:AS541, "") +
        SUMIFS(AR501:AR541, AY501:AY541, INDIRECT("AE" &amp; ROW()), AP501:AP541, "📦", AS501:AS541, "")
    ) / 2
)</f>
        <v>0</v>
      </c>
      <c r="AM542" s="48"/>
      <c r="AN542" s="48"/>
      <c r="AO542" s="48"/>
      <c r="AP542" s="48"/>
      <c r="AQ542" s="48"/>
      <c r="AR542" s="48"/>
      <c r="AS542" s="48"/>
      <c r="AT542" s="48"/>
      <c r="AU542" s="48"/>
      <c r="AV542" s="48"/>
      <c r="AW542" s="48"/>
      <c r="AX542" s="48"/>
      <c r="AY542" s="48"/>
      <c r="AZ542" s="48"/>
      <c r="BA542" s="48"/>
      <c r="BB542" s="48"/>
      <c r="BC542" s="48"/>
      <c r="BD542" s="48"/>
      <c r="BE542" s="48"/>
      <c r="BF542" s="48"/>
      <c r="BG542" s="48"/>
      <c r="BH542" s="48"/>
      <c r="BI542" s="48"/>
      <c r="BJ542" s="48"/>
      <c r="BK542" s="48"/>
      <c r="BL542" s="48"/>
      <c r="BM542" s="48"/>
      <c r="BN542" s="48"/>
    </row>
    <row r="543" spans="1:66" ht="11.25" customHeight="1">
      <c r="A543" s="220"/>
      <c r="B543" s="38"/>
      <c r="C543" s="205"/>
      <c r="D543" s="208"/>
      <c r="E543" s="57" t="s">
        <v>44</v>
      </c>
      <c r="F543" s="58" t="str">
        <f>IF(D541&lt;&gt;"", VLOOKUP(D541,'Base de Datos'!$A$2:$D1268,4,FALSE()),"")</f>
        <v/>
      </c>
      <c r="G543" s="205"/>
      <c r="H543" s="208"/>
      <c r="I543" s="57" t="s">
        <v>44</v>
      </c>
      <c r="J543" s="58" t="str">
        <f>IF(H541&lt;&gt;"", VLOOKUP(H541,'Base de Datos'!$A$2:$D1268,4,FALSE()),"")</f>
        <v/>
      </c>
      <c r="K543" s="205"/>
      <c r="L543" s="208"/>
      <c r="M543" s="57" t="s">
        <v>44</v>
      </c>
      <c r="N543" s="58" t="str">
        <f>IF(L541&lt;&gt;"", VLOOKUP(L541,'Base de Datos'!$A$2:$D1268,4,FALSE()),"")</f>
        <v/>
      </c>
      <c r="O543" s="43"/>
      <c r="P543" s="163"/>
      <c r="Q543" s="3"/>
      <c r="R543" s="15"/>
      <c r="S543" s="229"/>
      <c r="T543" s="230"/>
      <c r="U543" s="59"/>
      <c r="V543" s="47"/>
      <c r="W543" s="229"/>
      <c r="X543" s="230"/>
      <c r="Y543" s="59"/>
      <c r="Z543" s="47"/>
      <c r="AA543" s="229"/>
      <c r="AB543" s="230"/>
      <c r="AC543" s="59"/>
      <c r="AD543" s="48"/>
      <c r="AE543" s="240" t="s">
        <v>55</v>
      </c>
      <c r="AF543" s="230"/>
      <c r="AG543" s="161">
        <f t="array" aca="1" ref="AG543" ca="1">COUNTIFS(AP501:AP541, "💲", AY501:AY541, INDIRECT("AE" &amp; ROW())) + COUNTIFS(AP501:AP541, "📦", AY501:AY541, INDIRECT("AE" &amp; ROW())) + COUNTIFS(AP501:AP541, "✅", AY501:AY541, INDIRECT("AE" &amp; ROW()))</f>
        <v>0</v>
      </c>
      <c r="AH543" s="162">
        <f t="array" aca="1" ref="AH543" ca="1">COUNTIFS(AP501:AP541, "💲", AY501:AY541, INDIRECT("AE" &amp; ROW())) + COUNTIFS(AP501:AP541, "📦", AY501:AY541, INDIRECT("AE" &amp; ROW()))</f>
        <v>0</v>
      </c>
      <c r="AI543" s="139">
        <f t="array" aca="1" ref="AI543" ca="1">SUMIFS(AR501:AR541, AY501:AY541, INDIRECT("AE" &amp; ROW()), AP501:AP541, "💲") + SUMIFS(AR501:AR541, AY501:AY541, INDIRECT("AE" &amp; ROW()), AP501:AP541, "📦")</f>
        <v>0</v>
      </c>
      <c r="AJ543" s="139">
        <f t="array" aca="1" ref="AJ543" ca="1">(
    SUMIFS(AR501:AR541, AY501:AY541, INDIRECT("AE" &amp; ROW()), AP501:AP541, "💲") +
    SUMIFS(AR501:AR541, AY501:AY541, INDIRECT("AE" &amp; ROW()), AP501:AP541, "📦")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
        SUMIFS(AR501:AR541, AY501:AY541, INDIRECT("AE" &amp; ROW()), AP501:AP541, "💲", AS501:AS541, "Familiar") +
        SUMIFS(AR501:AR541, AY501:AY541, INDIRECT("AE" &amp; ROW()), AP501:AP541, "📦", AS501:AS541, "Familiar")
    ) / 2
)  -
(
    (
        SUMIFS(AR501:AR541, AY501:AY541, INDIRECT("AE" &amp; ROW()), AP501:AP541, "💲", AS501:AS541, "Exonerado ADH") +
        SUMIFS(AR501:AR541, AY501:AY541, INDIRECT("AE" &amp; ROW()), AP501:AP541, "📦", AS501:AS541, "Exonerado ADH")
    ) / 2
)  -
(
    (
        SUMIFS(AR501:AR541, AY501:AY541, INDIRECT("AE" &amp; ROW()), AP501:AP541, "💲", AS501:AS541, "Exonerado Doctor") +
        SUMIFS(AR501:AR541, AY501:AY541, INDIRECT("AE" &amp; ROW()), AP501:AP541, "📦", AS501:AS541, "Exonerado Doctor")
    ) / 2
)</f>
        <v>0</v>
      </c>
      <c r="AK543" s="139">
        <f t="array" aca="1" ref="AK543" ca="1">(
    SUMIFS(AR501:AR541, AY501:AY541, INDIRECT("AE" &amp; ROW()), AP501:AP541, "💲") +
    SUMIFS(AR501:AR541, AY501:AY541, INDIRECT("AE" &amp; ROW()), AP501:AP541, "📦")
) -
(
    SUMIFS(AR501:AR541, AY501:AY541, INDIRECT("AE" &amp; ROW()), AP501:AP541, "💲", AS501:AS541, "Familiar") +
    SUMIFS(AR501:AR541, AY501:AY541, INDIRECT("AE" &amp; ROW()), AP501:AP541, "📦", AS501:AS541, "Familiar")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SUMIFS(AR501:AR541, AY501:AY541, INDIRECT("AE" &amp; ROW()), AP501:AP541, "💲", AS501:AS541, "Exonerado ADH") +
    SUMIFS(AR501:AR541, AY501:AY541, INDIRECT("AE" &amp; ROW()), AP501:AP541, "📦", AS501:AS541, "Exonerado ADH")
) -
(
    (
        SUMIFS(AR501:AR541, AY501:AY541, INDIRECT("AE" &amp; ROW()), AP501:AP541, "💲", AS501:AS541, "Exonerado Doctor") +
        SUMIFS(AR501:AR541, AY501:AY541, INDIRECT("AE" &amp; ROW()), AP501:AP541, "📦", AS501:AS541, "Exonerado Doctor")
    ) / 2
) -
(
    (
        SUMIFS(AR501:AR541, AY501:AY541, INDIRECT("AE" &amp; ROW()), AP501:AP541, "💲", AS501:AS541, "") +
        SUMIFS(AR501:AR541, AY501:AY541, INDIRECT("AE" &amp; ROW()), AP501:AP541, "📦", AS501:AS541, "")
    ) / 2
)</f>
        <v>0</v>
      </c>
      <c r="AL543" s="140">
        <f t="array" aca="1" ref="AL543" ca="1">(
    SUMIFS(AR501:AR541, AY501:AY541, INDIRECT("AE" &amp; ROW()), AP501:AP541, "💲") +
    SUMIFS(AR501:AR541, AY501:AY541, INDIRECT("AE" &amp; ROW()), AP501:AP541, "📦")
) -
(
    (
        SUMIFS(AR501:AR541, AY501:AY541, INDIRECT("AE" &amp; ROW()), AP501:AP541, "💲", AS501:AS541, "Familiar") +
        SUMIFS(AR501:AR541, AY501:AY541, INDIRECT("AE" &amp; ROW()), AP501:AP541, "📦", AS501:AS541, "Familiar")
    ) / 2
) -
(
    (
        SUMIFS(AR501:AR541, AY501:AY541, INDIRECT("AE" &amp; ROW()), AP501:AP541, "💲", AS501:AS541, "Participante") +
        SUMIFS(AR501:AR541, AY501:AY541, INDIRECT("AE" &amp; ROW()), AP501:AP541, "📦", AS501:AS541, "Participante")
    ) / 2
) -
(
    (
        SUMIFS(AR501:AR541, AY501:AY541, INDIRECT("AE" &amp; ROW()), AP501:AP541, "💲", AS501:AS541, "Empleado") +
        SUMIFS(AR501:AR541, AY501:AY541, INDIRECT("AE" &amp; ROW()), AP501:AP541, "📦", AS501:AS541, "Empleado")
    ) / 2
) -
(
    (
        SUMIFS(AR501:AR541, AY501:AY541, INDIRECT("AE" &amp; ROW()), AP501:AP541, "💲", AS501:AS541, "Exonerado ADH") +
        SUMIFS(AR501:AR541, AY501:AY541, INDIRECT("AE" &amp; ROW()), AP501:AP541, "📦", AS501:AS541, "Exonerado ADH")
    ) / 2
) -
(
    SUMIFS(AR501:AR541, AY501:AY541, INDIRECT("AE" &amp; ROW()), AP501:AP541, "💲", AS501:AS541, "Exonerado Doctor") +
    SUMIFS(AR501:AR541, AY501:AY541, INDIRECT("AE" &amp; ROW()), AP501:AP541, "📦", AS501:AS541, "Exonerado Doctor")
) -
(
    (
        SUMIFS(AR501:AR541, AY501:AY541, INDIRECT("AE" &amp; ROW()), AP501:AP541, "💲", AS501:AS541, "") +
        SUMIFS(AR501:AR541, AY501:AY541, INDIRECT("AE" &amp; ROW()), AP501:AP541, "📦", AS501:AS541, "")
    ) / 2
)</f>
        <v>0</v>
      </c>
      <c r="AM543" s="48"/>
      <c r="AN543" s="48"/>
      <c r="AO543" s="48"/>
      <c r="AP543" s="48"/>
      <c r="AQ543" s="48"/>
      <c r="AR543" s="48"/>
      <c r="AS543" s="48"/>
      <c r="AT543" s="48"/>
      <c r="AU543" s="48"/>
      <c r="AV543" s="48"/>
      <c r="AW543" s="48"/>
      <c r="AX543" s="48"/>
      <c r="AY543" s="48"/>
      <c r="AZ543" s="48"/>
      <c r="BA543" s="48"/>
      <c r="BB543" s="48"/>
      <c r="BC543" s="48"/>
      <c r="BD543" s="48"/>
      <c r="BE543" s="48"/>
      <c r="BF543" s="48"/>
      <c r="BG543" s="48"/>
      <c r="BH543" s="48"/>
      <c r="BI543" s="48"/>
      <c r="BJ543" s="48"/>
      <c r="BK543" s="48"/>
      <c r="BL543" s="48"/>
      <c r="BM543" s="48"/>
      <c r="BN543" s="48"/>
    </row>
    <row r="544" spans="1:66" ht="11.25" customHeight="1">
      <c r="A544" s="221"/>
      <c r="B544" s="38"/>
      <c r="C544" s="206"/>
      <c r="D544" s="209"/>
      <c r="E544" s="85" t="s">
        <v>46</v>
      </c>
      <c r="F544" s="86"/>
      <c r="G544" s="206"/>
      <c r="H544" s="209"/>
      <c r="I544" s="85" t="s">
        <v>46</v>
      </c>
      <c r="J544" s="108"/>
      <c r="K544" s="206"/>
      <c r="L544" s="209"/>
      <c r="M544" s="85" t="s">
        <v>46</v>
      </c>
      <c r="N544" s="108"/>
      <c r="O544" s="43"/>
      <c r="P544" s="163"/>
      <c r="Q544" s="3"/>
      <c r="R544" s="15"/>
      <c r="S544" s="227" t="str">
        <f>IF(OR(S541="Empleado",S541="Familiar"),"Nombre del Empleado","N° Factura")</f>
        <v>N° Factura</v>
      </c>
      <c r="T544" s="228"/>
      <c r="U544" s="89"/>
      <c r="V544" s="47"/>
      <c r="W544" s="227" t="str">
        <f>IF(OR(W541="Empleado",W541="Familiar"),"Nombre del Empleado","N° Factura")</f>
        <v>N° Factura</v>
      </c>
      <c r="X544" s="228"/>
      <c r="Y544" s="89"/>
      <c r="Z544" s="47"/>
      <c r="AA544" s="227" t="str">
        <f>IF(OR(AA541="Empleado",AA541="Familiar"),"Nombre del Empleado","N° Factura")</f>
        <v>N° Factura</v>
      </c>
      <c r="AB544" s="228"/>
      <c r="AC544" s="89"/>
      <c r="AD544" s="48"/>
      <c r="AE544" s="240" t="s">
        <v>57</v>
      </c>
      <c r="AF544" s="230"/>
      <c r="AG544" s="161">
        <f t="array" aca="1" ref="AG544" ca="1">COUNTIFS(AP501:AP541, "💲", AY501:AY541, INDIRECT("AE" &amp; ROW())) + COUNTIFS(AP501:AP541, "📦", AY501:AY541, INDIRECT("AE" &amp; ROW())) + COUNTIFS(AP501:AP541, "✅", AY501:AY541, INDIRECT("AE" &amp; ROW()))</f>
        <v>0</v>
      </c>
      <c r="AH544" s="162">
        <f t="array" aca="1" ref="AH544" ca="1">COUNTIFS(AP501:AP541, "💲", AY501:AY541, INDIRECT("AE" &amp; ROW())) + COUNTIFS(AP501:AP541, "📦", AY501:AY541, INDIRECT("AE" &amp; ROW()))</f>
        <v>0</v>
      </c>
      <c r="AI544" s="139">
        <f t="array" aca="1" ref="AI544" ca="1">SUMIFS(AR501:AR541, AY501:AY541, INDIRECT("AE" &amp; ROW()), AP501:AP541, "💲") + SUMIFS(AR501:AR541, AY501:AY541, INDIRECT("AE" &amp; ROW()), AP501:AP541, "📦")</f>
        <v>0</v>
      </c>
      <c r="AJ544" s="139">
        <f t="array" aca="1" ref="AJ544" ca="1">(
    SUMIFS(AR501:AR541, AY501:AY541, INDIRECT("AE" &amp; ROW()), AP501:AP541, "💲") +
    SUMIFS(AR501:AR541, AY501:AY541, INDIRECT("AE" &amp; ROW()), AP501:AP541, "📦")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
        SUMIFS(AR501:AR541, AY501:AY541, INDIRECT("AE" &amp; ROW()), AP501:AP541, "💲", AS501:AS541, "Familiar") +
        SUMIFS(AR501:AR541, AY501:AY541, INDIRECT("AE" &amp; ROW()), AP501:AP541, "📦", AS501:AS541, "Familiar")
    ) / 2
)  -
(
    (
        SUMIFS(AR501:AR541, AY501:AY541, INDIRECT("AE" &amp; ROW()), AP501:AP541, "💲", AS501:AS541, "Exonerado ADH") +
        SUMIFS(AR501:AR541, AY501:AY541, INDIRECT("AE" &amp; ROW()), AP501:AP541, "📦", AS501:AS541, "Exonerado ADH")
    ) / 2
)  -
(
    (
        SUMIFS(AR501:AR541, AY501:AY541, INDIRECT("AE" &amp; ROW()), AP501:AP541, "💲", AS501:AS541, "Exonerado Doctor") +
        SUMIFS(AR501:AR541, AY501:AY541, INDIRECT("AE" &amp; ROW()), AP501:AP541, "📦", AS501:AS541, "Exonerado Doctor")
    ) / 2
)</f>
        <v>0</v>
      </c>
      <c r="AK544" s="139">
        <f t="array" aca="1" ref="AK544" ca="1">(
    SUMIFS(AR501:AR541, AY501:AY541, INDIRECT("AE" &amp; ROW()), AP501:AP541, "💲") +
    SUMIFS(AR501:AR541, AY501:AY541, INDIRECT("AE" &amp; ROW()), AP501:AP541, "📦")
) -
(
    SUMIFS(AR501:AR541, AY501:AY541, INDIRECT("AE" &amp; ROW()), AP501:AP541, "💲", AS501:AS541, "Familiar") +
    SUMIFS(AR501:AR541, AY501:AY541, INDIRECT("AE" &amp; ROW()), AP501:AP541, "📦", AS501:AS541, "Familiar")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SUMIFS(AR501:AR541, AY501:AY541, INDIRECT("AE" &amp; ROW()), AP501:AP541, "💲", AS501:AS541, "Exonerado ADH") +
    SUMIFS(AR501:AR541, AY501:AY541, INDIRECT("AE" &amp; ROW()), AP501:AP541, "📦", AS501:AS541, "Exonerado ADH")
) -
(
    (
        SUMIFS(AR501:AR541, AY501:AY541, INDIRECT("AE" &amp; ROW()), AP501:AP541, "💲", AS501:AS541, "Exonerado Doctor") +
        SUMIFS(AR501:AR541, AY501:AY541, INDIRECT("AE" &amp; ROW()), AP501:AP541, "📦", AS501:AS541, "Exonerado Doctor")
    ) / 2
) -
(
    (
        SUMIFS(AR501:AR541, AY501:AY541, INDIRECT("AE" &amp; ROW()), AP501:AP541, "💲", AS501:AS541, "") +
        SUMIFS(AR501:AR541, AY501:AY541, INDIRECT("AE" &amp; ROW()), AP501:AP541, "📦", AS501:AS541, "")
    ) / 2
)</f>
        <v>0</v>
      </c>
      <c r="AL544" s="140">
        <f t="array" aca="1" ref="AL544" ca="1">(
    SUMIFS(AR501:AR541, AY501:AY541, INDIRECT("AE" &amp; ROW()), AP501:AP541, "💲") +
    SUMIFS(AR501:AR541, AY501:AY541, INDIRECT("AE" &amp; ROW()), AP501:AP541, "📦")
) -
(
    (
        SUMIFS(AR501:AR541, AY501:AY541, INDIRECT("AE" &amp; ROW()), AP501:AP541, "💲", AS501:AS541, "Familiar") +
        SUMIFS(AR501:AR541, AY501:AY541, INDIRECT("AE" &amp; ROW()), AP501:AP541, "📦", AS501:AS541, "Familiar")
    ) / 2
) -
(
    (
        SUMIFS(AR501:AR541, AY501:AY541, INDIRECT("AE" &amp; ROW()), AP501:AP541, "💲", AS501:AS541, "Participante") +
        SUMIFS(AR501:AR541, AY501:AY541, INDIRECT("AE" &amp; ROW()), AP501:AP541, "📦", AS501:AS541, "Participante")
    ) / 2
) -
(
    (
        SUMIFS(AR501:AR541, AY501:AY541, INDIRECT("AE" &amp; ROW()), AP501:AP541, "💲", AS501:AS541, "Empleado") +
        SUMIFS(AR501:AR541, AY501:AY541, INDIRECT("AE" &amp; ROW()), AP501:AP541, "📦", AS501:AS541, "Empleado")
    ) / 2
) -
(
    (
        SUMIFS(AR501:AR541, AY501:AY541, INDIRECT("AE" &amp; ROW()), AP501:AP541, "💲", AS501:AS541, "Exonerado ADH") +
        SUMIFS(AR501:AR541, AY501:AY541, INDIRECT("AE" &amp; ROW()), AP501:AP541, "📦", AS501:AS541, "Exonerado ADH")
    ) / 2
) -
(
    SUMIFS(AR501:AR541, AY501:AY541, INDIRECT("AE" &amp; ROW()), AP501:AP541, "💲", AS501:AS541, "Exonerado Doctor") +
    SUMIFS(AR501:AR541, AY501:AY541, INDIRECT("AE" &amp; ROW()), AP501:AP541, "📦", AS501:AS541, "Exonerado Doctor")
) -
(
    (
        SUMIFS(AR501:AR541, AY501:AY541, INDIRECT("AE" &amp; ROW()), AP501:AP541, "💲", AS501:AS541, "") +
        SUMIFS(AR501:AR541, AY501:AY541, INDIRECT("AE" &amp; ROW()), AP501:AP541, "📦", AS501:AS541, "")
    ) / 2
)</f>
        <v>0</v>
      </c>
      <c r="AM544" s="48"/>
      <c r="AN544" s="48"/>
      <c r="AO544" s="48"/>
      <c r="AP544" s="48"/>
      <c r="AQ544" s="48"/>
      <c r="AR544" s="48"/>
      <c r="AS544" s="48"/>
      <c r="AT544" s="48"/>
      <c r="AU544" s="48"/>
      <c r="AV544" s="48"/>
      <c r="AW544" s="48"/>
      <c r="AX544" s="48"/>
      <c r="AY544" s="48"/>
      <c r="AZ544" s="48"/>
      <c r="BA544" s="48"/>
      <c r="BB544" s="48"/>
      <c r="BC544" s="48"/>
      <c r="BD544" s="48"/>
      <c r="BE544" s="48"/>
      <c r="BF544" s="48"/>
      <c r="BG544" s="48"/>
      <c r="BH544" s="48"/>
      <c r="BI544" s="48"/>
      <c r="BJ544" s="48"/>
      <c r="BK544" s="48"/>
      <c r="BL544" s="48"/>
      <c r="BM544" s="48"/>
      <c r="BN544" s="48"/>
    </row>
    <row r="545" spans="1:66" ht="11.25" customHeight="1">
      <c r="A545" s="222">
        <f>A541+$Q$13/1440</f>
        <v>0.79166666666666641</v>
      </c>
      <c r="B545" s="164"/>
      <c r="C545" s="204"/>
      <c r="D545" s="207"/>
      <c r="E545" s="177" t="s">
        <v>36</v>
      </c>
      <c r="F545" s="42" t="str">
        <f>IF(D545&lt;&gt;"", VLOOKUP(D545,'Base de Datos'!$A$2:$D1268,2,FALSE()),"")</f>
        <v/>
      </c>
      <c r="G545" s="204"/>
      <c r="H545" s="216"/>
      <c r="I545" s="177" t="s">
        <v>36</v>
      </c>
      <c r="J545" s="42" t="str">
        <f>IF(H545&lt;&gt;"", VLOOKUP(H545,'Base de Datos'!$A$2:$D1268,2,FALSE()),"")</f>
        <v/>
      </c>
      <c r="K545" s="204"/>
      <c r="L545" s="216"/>
      <c r="M545" s="177" t="s">
        <v>36</v>
      </c>
      <c r="N545" s="42" t="str">
        <f>IF(L545&lt;&gt;"", VLOOKUP(L545,'Base de Datos'!$A$2:$D1268,2,FALSE()),"")</f>
        <v/>
      </c>
      <c r="O545" s="165"/>
      <c r="P545" s="165"/>
      <c r="Q545" s="165"/>
      <c r="R545" s="166"/>
      <c r="S545" s="167"/>
      <c r="T545" s="45" t="s">
        <v>37</v>
      </c>
      <c r="U545" s="168"/>
      <c r="V545" s="169"/>
      <c r="W545" s="167"/>
      <c r="X545" s="45" t="s">
        <v>37</v>
      </c>
      <c r="Y545" s="168"/>
      <c r="Z545" s="169"/>
      <c r="AA545" s="167"/>
      <c r="AB545" s="45" t="s">
        <v>37</v>
      </c>
      <c r="AC545" s="168"/>
      <c r="AD545" s="56"/>
      <c r="AE545" s="240" t="s">
        <v>59</v>
      </c>
      <c r="AF545" s="230"/>
      <c r="AG545" s="161">
        <f t="array" aca="1" ref="AG545" ca="1">COUNTIFS(AP501:AP541, "💲", AY501:AY541, INDIRECT("AE" &amp; ROW())) + COUNTIFS(AP501:AP541, "📦", AY501:AY541, INDIRECT("AE" &amp; ROW())) + COUNTIFS(AP501:AP541, "✅", AY501:AY541, INDIRECT("AE" &amp; ROW()))</f>
        <v>0</v>
      </c>
      <c r="AH545" s="162">
        <f t="array" aca="1" ref="AH545" ca="1">COUNTIFS(AP501:AP541, "💲", AY501:AY541, INDIRECT("AE" &amp; ROW())) + COUNTIFS(AP501:AP541, "📦", AY501:AY541, INDIRECT("AE" &amp; ROW()))</f>
        <v>0</v>
      </c>
      <c r="AI545" s="139">
        <f t="array" aca="1" ref="AI545" ca="1">SUMIFS(AR501:AR541, AY501:AY541, INDIRECT("AE" &amp; ROW()), AP501:AP541, "💲") + SUMIFS(AR501:AR541, AY501:AY541, INDIRECT("AE" &amp; ROW()), AP501:AP541, "📦")</f>
        <v>0</v>
      </c>
      <c r="AJ545" s="139">
        <f t="array" aca="1" ref="AJ545" ca="1">(
    SUMIFS(AR501:AR541, AY501:AY541, INDIRECT("AE" &amp; ROW()), AP501:AP541, "💲") +
    SUMIFS(AR501:AR541, AY501:AY541, INDIRECT("AE" &amp; ROW()), AP501:AP541, "📦")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
        SUMIFS(AR501:AR541, AY501:AY541, INDIRECT("AE" &amp; ROW()), AP501:AP541, "💲", AS501:AS541, "Familiar") +
        SUMIFS(AR501:AR541, AY501:AY541, INDIRECT("AE" &amp; ROW()), AP501:AP541, "📦", AS501:AS541, "Familiar")
    ) / 2
)  -
(
    (
        SUMIFS(AR501:AR541, AY501:AY541, INDIRECT("AE" &amp; ROW()), AP501:AP541, "💲", AS501:AS541, "Exonerado ADH") +
        SUMIFS(AR501:AR541, AY501:AY541, INDIRECT("AE" &amp; ROW()), AP501:AP541, "📦", AS501:AS541, "Exonerado ADH")
    ) / 2
)  -
(
    (
        SUMIFS(AR501:AR541, AY501:AY541, INDIRECT("AE" &amp; ROW()), AP501:AP541, "💲", AS501:AS541, "Exonerado Doctor") +
        SUMIFS(AR501:AR541, AY501:AY541, INDIRECT("AE" &amp; ROW()), AP501:AP541, "📦", AS501:AS541, "Exonerado Doctor")
    ) / 2
)</f>
        <v>0</v>
      </c>
      <c r="AK545" s="139">
        <f t="array" aca="1" ref="AK545" ca="1">(
    SUMIFS(AR501:AR541, AY501:AY541, INDIRECT("AE" &amp; ROW()), AP501:AP541, "💲") +
    SUMIFS(AR501:AR541, AY501:AY541, INDIRECT("AE" &amp; ROW()), AP501:AP541, "📦")
) -
(
    SUMIFS(AR501:AR541, AY501:AY541, INDIRECT("AE" &amp; ROW()), AP501:AP541, "💲", AS501:AS541, "Familiar") +
    SUMIFS(AR501:AR541, AY501:AY541, INDIRECT("AE" &amp; ROW()), AP501:AP541, "📦", AS501:AS541, "Familiar")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SUMIFS(AR501:AR541, AY501:AY541, INDIRECT("AE" &amp; ROW()), AP501:AP541, "💲", AS501:AS541, "Exonerado ADH") +
    SUMIFS(AR501:AR541, AY501:AY541, INDIRECT("AE" &amp; ROW()), AP501:AP541, "📦", AS501:AS541, "Exonerado ADH")
) -
(
    (
        SUMIFS(AR501:AR541, AY501:AY541, INDIRECT("AE" &amp; ROW()), AP501:AP541, "💲", AS501:AS541, "Exonerado Doctor") +
        SUMIFS(AR501:AR541, AY501:AY541, INDIRECT("AE" &amp; ROW()), AP501:AP541, "📦", AS501:AS541, "Exonerado Doctor")
    ) / 2
) -
(
    (
        SUMIFS(AR501:AR541, AY501:AY541, INDIRECT("AE" &amp; ROW()), AP501:AP541, "💲", AS501:AS541, "") +
        SUMIFS(AR501:AR541, AY501:AY541, INDIRECT("AE" &amp; ROW()), AP501:AP541, "📦", AS501:AS541, "")
    ) / 2
)</f>
        <v>0</v>
      </c>
      <c r="AL545" s="140">
        <f t="array" aca="1" ref="AL545" ca="1">(
    SUMIFS(AR501:AR541, AY501:AY541, INDIRECT("AE" &amp; ROW()), AP501:AP541, "💲") +
    SUMIFS(AR501:AR541, AY501:AY541, INDIRECT("AE" &amp; ROW()), AP501:AP541, "📦")
) -
(
    (
        SUMIFS(AR501:AR541, AY501:AY541, INDIRECT("AE" &amp; ROW()), AP501:AP541, "💲", AS501:AS541, "Familiar") +
        SUMIFS(AR501:AR541, AY501:AY541, INDIRECT("AE" &amp; ROW()), AP501:AP541, "📦", AS501:AS541, "Familiar")
    ) / 2
) -
(
    (
        SUMIFS(AR501:AR541, AY501:AY541, INDIRECT("AE" &amp; ROW()), AP501:AP541, "💲", AS501:AS541, "Participante") +
        SUMIFS(AR501:AR541, AY501:AY541, INDIRECT("AE" &amp; ROW()), AP501:AP541, "📦", AS501:AS541, "Participante")
    ) / 2
) -
(
    (
        SUMIFS(AR501:AR541, AY501:AY541, INDIRECT("AE" &amp; ROW()), AP501:AP541, "💲", AS501:AS541, "Empleado") +
        SUMIFS(AR501:AR541, AY501:AY541, INDIRECT("AE" &amp; ROW()), AP501:AP541, "📦", AS501:AS541, "Empleado")
    ) / 2
) -
(
    (
        SUMIFS(AR501:AR541, AY501:AY541, INDIRECT("AE" &amp; ROW()), AP501:AP541, "💲", AS501:AS541, "Exonerado ADH") +
        SUMIFS(AR501:AR541, AY501:AY541, INDIRECT("AE" &amp; ROW()), AP501:AP541, "📦", AS501:AS541, "Exonerado ADH")
    ) / 2
) -
(
    SUMIFS(AR501:AR541, AY501:AY541, INDIRECT("AE" &amp; ROW()), AP501:AP541, "💲", AS501:AS541, "Exonerado Doctor") +
    SUMIFS(AR501:AR541, AY501:AY541, INDIRECT("AE" &amp; ROW()), AP501:AP541, "📦", AS501:AS541, "Exonerado Doctor")
) -
(
    (
        SUMIFS(AR501:AR541, AY501:AY541, INDIRECT("AE" &amp; ROW()), AP501:AP541, "💲", AS501:AS541, "") +
        SUMIFS(AR501:AR541, AY501:AY541, INDIRECT("AE" &amp; ROW()), AP501:AP541, "📦", AS501:AS541, "")
    ) / 2
)</f>
        <v>0</v>
      </c>
      <c r="AM545" s="56"/>
      <c r="AN545" s="56"/>
      <c r="AO545" s="56"/>
      <c r="AP545" s="56"/>
      <c r="AQ545" s="56"/>
      <c r="AR545" s="56"/>
      <c r="AS545" s="56"/>
      <c r="AT545" s="56"/>
      <c r="AU545" s="56"/>
      <c r="AV545" s="56"/>
      <c r="AW545" s="56"/>
      <c r="AX545" s="56"/>
      <c r="AY545" s="56"/>
      <c r="AZ545" s="56"/>
      <c r="BA545" s="56"/>
      <c r="BB545" s="56"/>
      <c r="BC545" s="56"/>
      <c r="BD545" s="56"/>
      <c r="BE545" s="56"/>
      <c r="BF545" s="56"/>
      <c r="BG545" s="56"/>
      <c r="BH545" s="56"/>
      <c r="BI545" s="56"/>
      <c r="BJ545" s="56"/>
      <c r="BK545" s="56"/>
      <c r="BL545" s="56"/>
      <c r="BM545" s="56"/>
      <c r="BN545" s="56"/>
    </row>
    <row r="546" spans="1:66" ht="11.25" customHeight="1">
      <c r="A546" s="220"/>
      <c r="B546" s="164"/>
      <c r="C546" s="205"/>
      <c r="D546" s="208"/>
      <c r="E546" s="178" t="s">
        <v>42</v>
      </c>
      <c r="F546" s="58" t="str">
        <f>IF(D545&lt;&gt;"", VLOOKUP(D545,'Base de Datos'!$A$2:$D1268,3,FALSE()),"")</f>
        <v/>
      </c>
      <c r="G546" s="205"/>
      <c r="H546" s="208"/>
      <c r="I546" s="178" t="s">
        <v>42</v>
      </c>
      <c r="J546" s="58" t="str">
        <f>IF(H545&lt;&gt;"", VLOOKUP(H545,'Base de Datos'!$A$2:$D1268,3,FALSE()),"")</f>
        <v/>
      </c>
      <c r="K546" s="205"/>
      <c r="L546" s="208"/>
      <c r="M546" s="178" t="s">
        <v>42</v>
      </c>
      <c r="N546" s="58" t="str">
        <f>IF(L545&lt;&gt;"", VLOOKUP(L545,'Base de Datos'!$A$2:$D1268,3,FALSE()),"")</f>
        <v/>
      </c>
      <c r="O546" s="165"/>
      <c r="P546" s="165"/>
      <c r="Q546" s="165"/>
      <c r="R546" s="166"/>
      <c r="S546" s="231"/>
      <c r="T546" s="230"/>
      <c r="U546" s="170"/>
      <c r="V546" s="169"/>
      <c r="W546" s="231"/>
      <c r="X546" s="230"/>
      <c r="Y546" s="170"/>
      <c r="Z546" s="169"/>
      <c r="AA546" s="231"/>
      <c r="AB546" s="230"/>
      <c r="AC546" s="170"/>
      <c r="AD546" s="56"/>
      <c r="AE546" s="240" t="s">
        <v>63</v>
      </c>
      <c r="AF546" s="230"/>
      <c r="AG546" s="161">
        <f t="array" aca="1" ref="AG546" ca="1">COUNTIFS(AP501:AP541, "💲", AY501:AY541, INDIRECT("AE" &amp; ROW())) + COUNTIFS(AP501:AP541, "📦", AY501:AY541, INDIRECT("AE" &amp; ROW())) + COUNTIFS(AP501:AP541, "✅", AY501:AY541, INDIRECT("AE" &amp; ROW()))</f>
        <v>0</v>
      </c>
      <c r="AH546" s="162">
        <f t="array" aca="1" ref="AH546" ca="1">COUNTIFS(AP501:AP541, "💲", AY501:AY541, INDIRECT("AE" &amp; ROW())) + COUNTIFS(AP501:AP541, "📦", AY501:AY541, INDIRECT("AE" &amp; ROW()))</f>
        <v>0</v>
      </c>
      <c r="AI546" s="139">
        <f t="array" aca="1" ref="AI546" ca="1">SUMIFS(AR501:AR541, AY501:AY541, INDIRECT("AE" &amp; ROW()), AP501:AP541, "💲") + SUMIFS(AR501:AR541, AY501:AY541, INDIRECT("AE" &amp; ROW()), AP501:AP541, "📦")</f>
        <v>0</v>
      </c>
      <c r="AJ546" s="139">
        <f t="array" aca="1" ref="AJ546" ca="1">(
    SUMIFS(AR501:AR541, AY501:AY541, INDIRECT("AE" &amp; ROW()), AP501:AP541, "💲") +
    SUMIFS(AR501:AR541, AY501:AY541, INDIRECT("AE" &amp; ROW()), AP501:AP541, "📦")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
        SUMIFS(AR501:AR541, AY501:AY541, INDIRECT("AE" &amp; ROW()), AP501:AP541, "💲", AS501:AS541, "Familiar") +
        SUMIFS(AR501:AR541, AY501:AY541, INDIRECT("AE" &amp; ROW()), AP501:AP541, "📦", AS501:AS541, "Familiar")
    ) / 2
)  -
(
    (
        SUMIFS(AR501:AR541, AY501:AY541, INDIRECT("AE" &amp; ROW()), AP501:AP541, "💲", AS501:AS541, "Exonerado ADH") +
        SUMIFS(AR501:AR541, AY501:AY541, INDIRECT("AE" &amp; ROW()), AP501:AP541, "📦", AS501:AS541, "Exonerado ADH")
    ) / 2
)  -
(
    (
        SUMIFS(AR501:AR541, AY501:AY541, INDIRECT("AE" &amp; ROW()), AP501:AP541, "💲", AS501:AS541, "Exonerado Doctor") +
        SUMIFS(AR501:AR541, AY501:AY541, INDIRECT("AE" &amp; ROW()), AP501:AP541, "📦", AS501:AS541, "Exonerado Doctor")
    ) / 2
)</f>
        <v>0</v>
      </c>
      <c r="AK546" s="139">
        <f t="array" aca="1" ref="AK546" ca="1">(
    SUMIFS(AR501:AR541, AY501:AY541, INDIRECT("AE" &amp; ROW()), AP501:AP541, "💲") +
    SUMIFS(AR501:AR541, AY501:AY541, INDIRECT("AE" &amp; ROW()), AP501:AP541, "📦")
) -
(
    SUMIFS(AR501:AR541, AY501:AY541, INDIRECT("AE" &amp; ROW()), AP501:AP541, "💲", AS501:AS541, "Familiar") +
    SUMIFS(AR501:AR541, AY501:AY541, INDIRECT("AE" &amp; ROW()), AP501:AP541, "📦", AS501:AS541, "Familiar")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SUMIFS(AR501:AR541, AY501:AY541, INDIRECT("AE" &amp; ROW()), AP501:AP541, "💲", AS501:AS541, "Exonerado ADH") +
    SUMIFS(AR501:AR541, AY501:AY541, INDIRECT("AE" &amp; ROW()), AP501:AP541, "📦", AS501:AS541, "Exonerado ADH")
) -
(
    (
        SUMIFS(AR501:AR541, AY501:AY541, INDIRECT("AE" &amp; ROW()), AP501:AP541, "💲", AS501:AS541, "Exonerado Doctor") +
        SUMIFS(AR501:AR541, AY501:AY541, INDIRECT("AE" &amp; ROW()), AP501:AP541, "📦", AS501:AS541, "Exonerado Doctor")
    ) / 2
) -
(
    (
        SUMIFS(AR501:AR541, AY501:AY541, INDIRECT("AE" &amp; ROW()), AP501:AP541, "💲", AS501:AS541, "") +
        SUMIFS(AR501:AR541, AY501:AY541, INDIRECT("AE" &amp; ROW()), AP501:AP541, "📦", AS501:AS541, "")
    ) / 2
)</f>
        <v>0</v>
      </c>
      <c r="AL546" s="140">
        <f t="array" aca="1" ref="AL546" ca="1">(
    SUMIFS(AR501:AR541, AY501:AY541, INDIRECT("AE" &amp; ROW()), AP501:AP541, "💲") +
    SUMIFS(AR501:AR541, AY501:AY541, INDIRECT("AE" &amp; ROW()), AP501:AP541, "📦")
) -
(
    (
        SUMIFS(AR501:AR541, AY501:AY541, INDIRECT("AE" &amp; ROW()), AP501:AP541, "💲", AS501:AS541, "Familiar") +
        SUMIFS(AR501:AR541, AY501:AY541, INDIRECT("AE" &amp; ROW()), AP501:AP541, "📦", AS501:AS541, "Familiar")
    ) / 2
) -
(
    (
        SUMIFS(AR501:AR541, AY501:AY541, INDIRECT("AE" &amp; ROW()), AP501:AP541, "💲", AS501:AS541, "Participante") +
        SUMIFS(AR501:AR541, AY501:AY541, INDIRECT("AE" &amp; ROW()), AP501:AP541, "📦", AS501:AS541, "Participante")
    ) / 2
) -
(
    (
        SUMIFS(AR501:AR541, AY501:AY541, INDIRECT("AE" &amp; ROW()), AP501:AP541, "💲", AS501:AS541, "Empleado") +
        SUMIFS(AR501:AR541, AY501:AY541, INDIRECT("AE" &amp; ROW()), AP501:AP541, "📦", AS501:AS541, "Empleado")
    ) / 2
) -
(
    (
        SUMIFS(AR501:AR541, AY501:AY541, INDIRECT("AE" &amp; ROW()), AP501:AP541, "💲", AS501:AS541, "Exonerado ADH") +
        SUMIFS(AR501:AR541, AY501:AY541, INDIRECT("AE" &amp; ROW()), AP501:AP541, "📦", AS501:AS541, "Exonerado ADH")
    ) / 2
) -
(
    SUMIFS(AR501:AR541, AY501:AY541, INDIRECT("AE" &amp; ROW()), AP501:AP541, "💲", AS501:AS541, "Exonerado Doctor") +
    SUMIFS(AR501:AR541, AY501:AY541, INDIRECT("AE" &amp; ROW()), AP501:AP541, "📦", AS501:AS541, "Exonerado Doctor")
) -
(
    (
        SUMIFS(AR501:AR541, AY501:AY541, INDIRECT("AE" &amp; ROW()), AP501:AP541, "💲", AS501:AS541, "") +
        SUMIFS(AR501:AR541, AY501:AY541, INDIRECT("AE" &amp; ROW()), AP501:AP541, "📦", AS501:AS541, "")
    ) / 2
)</f>
        <v>0</v>
      </c>
      <c r="AM546" s="56"/>
      <c r="AN546" s="56"/>
      <c r="AO546" s="56"/>
      <c r="AP546" s="56"/>
      <c r="AQ546" s="56"/>
      <c r="AR546" s="56"/>
      <c r="AS546" s="56"/>
      <c r="AT546" s="56"/>
      <c r="AU546" s="56"/>
      <c r="AV546" s="56"/>
      <c r="AW546" s="56"/>
      <c r="AX546" s="56"/>
      <c r="AY546" s="56"/>
      <c r="AZ546" s="56"/>
      <c r="BA546" s="56"/>
      <c r="BB546" s="56"/>
      <c r="BC546" s="56"/>
      <c r="BD546" s="56"/>
      <c r="BE546" s="56"/>
      <c r="BF546" s="56"/>
      <c r="BG546" s="56"/>
      <c r="BH546" s="56"/>
      <c r="BI546" s="56"/>
      <c r="BJ546" s="56"/>
      <c r="BK546" s="56"/>
      <c r="BL546" s="56"/>
      <c r="BM546" s="56"/>
      <c r="BN546" s="56"/>
    </row>
    <row r="547" spans="1:66" ht="11.25" customHeight="1">
      <c r="A547" s="220"/>
      <c r="B547" s="164"/>
      <c r="C547" s="205"/>
      <c r="D547" s="208"/>
      <c r="E547" s="178" t="s">
        <v>44</v>
      </c>
      <c r="F547" s="58" t="str">
        <f>IF(D545&lt;&gt;"", VLOOKUP(D545,'Base de Datos'!$A$2:$D1268,4,FALSE()),"")</f>
        <v/>
      </c>
      <c r="G547" s="205"/>
      <c r="H547" s="208"/>
      <c r="I547" s="178" t="s">
        <v>44</v>
      </c>
      <c r="J547" s="58" t="str">
        <f>IF(H545&lt;&gt;"", VLOOKUP(H545,'Base de Datos'!$A$2:$D1268,4,FALSE()),"")</f>
        <v/>
      </c>
      <c r="K547" s="205"/>
      <c r="L547" s="208"/>
      <c r="M547" s="178" t="s">
        <v>44</v>
      </c>
      <c r="N547" s="58" t="str">
        <f>IF(L545&lt;&gt;"", VLOOKUP(L545,'Base de Datos'!$A$2:$D1268,4,FALSE()),"")</f>
        <v/>
      </c>
      <c r="O547" s="165"/>
      <c r="P547" s="165"/>
      <c r="Q547" s="165"/>
      <c r="R547" s="166"/>
      <c r="S547" s="231"/>
      <c r="T547" s="230"/>
      <c r="U547" s="170"/>
      <c r="V547" s="169"/>
      <c r="W547" s="231"/>
      <c r="X547" s="230"/>
      <c r="Y547" s="170"/>
      <c r="Z547" s="169"/>
      <c r="AA547" s="231"/>
      <c r="AB547" s="230"/>
      <c r="AC547" s="170"/>
      <c r="AD547" s="56"/>
      <c r="AE547" s="240" t="s">
        <v>66</v>
      </c>
      <c r="AF547" s="230"/>
      <c r="AG547" s="161">
        <f t="array" aca="1" ref="AG547" ca="1">COUNTIFS(AP501:AP541, "💲", AY501:AY541, INDIRECT("AE" &amp; ROW())) + COUNTIFS(AP501:AP541, "📦", AY501:AY541, INDIRECT("AE" &amp; ROW())) + COUNTIFS(AP501:AP541, "✅", AY501:AY541, INDIRECT("AE" &amp; ROW()))</f>
        <v>0</v>
      </c>
      <c r="AH547" s="162">
        <f t="array" aca="1" ref="AH547" ca="1">COUNTIFS(AP501:AP541, "💲", AY501:AY541, INDIRECT("AE" &amp; ROW())) + COUNTIFS(AP501:AP541, "📦", AY501:AY541, INDIRECT("AE" &amp; ROW()))</f>
        <v>0</v>
      </c>
      <c r="AI547" s="139">
        <f t="array" aca="1" ref="AI547" ca="1">SUMIFS(AR501:AR541, AY501:AY541, INDIRECT("AE" &amp; ROW()), AP501:AP541, "💲") + SUMIFS(AR501:AR541, AY501:AY541, INDIRECT("AE" &amp; ROW()), AP501:AP541, "📦")</f>
        <v>0</v>
      </c>
      <c r="AJ547" s="139">
        <f t="array" aca="1" ref="AJ547" ca="1">(
    SUMIFS(AR501:AR541, AY501:AY541, INDIRECT("AE" &amp; ROW()), AP501:AP541, "💲") +
    SUMIFS(AR501:AR541, AY501:AY541, INDIRECT("AE" &amp; ROW()), AP501:AP541, "📦")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
        SUMIFS(AR501:AR541, AY501:AY541, INDIRECT("AE" &amp; ROW()), AP501:AP541, "💲", AS501:AS541, "Familiar") +
        SUMIFS(AR501:AR541, AY501:AY541, INDIRECT("AE" &amp; ROW()), AP501:AP541, "📦", AS501:AS541, "Familiar")
    ) / 2
)  -
(
    (
        SUMIFS(AR501:AR541, AY501:AY541, INDIRECT("AE" &amp; ROW()), AP501:AP541, "💲", AS501:AS541, "Exonerado ADH") +
        SUMIFS(AR501:AR541, AY501:AY541, INDIRECT("AE" &amp; ROW()), AP501:AP541, "📦", AS501:AS541, "Exonerado ADH")
    ) / 2
)  -
(
    (
        SUMIFS(AR501:AR541, AY501:AY541, INDIRECT("AE" &amp; ROW()), AP501:AP541, "💲", AS501:AS541, "Exonerado Doctor") +
        SUMIFS(AR501:AR541, AY501:AY541, INDIRECT("AE" &amp; ROW()), AP501:AP541, "📦", AS501:AS541, "Exonerado Doctor")
    ) / 2
)</f>
        <v>0</v>
      </c>
      <c r="AK547" s="139">
        <f t="array" aca="1" ref="AK547" ca="1">(
    SUMIFS(AR501:AR541, AY501:AY541, INDIRECT("AE" &amp; ROW()), AP501:AP541, "💲") +
    SUMIFS(AR501:AR541, AY501:AY541, INDIRECT("AE" &amp; ROW()), AP501:AP541, "📦")
) -
(
    SUMIFS(AR501:AR541, AY501:AY541, INDIRECT("AE" &amp; ROW()), AP501:AP541, "💲", AS501:AS541, "Familiar") +
    SUMIFS(AR501:AR541, AY501:AY541, INDIRECT("AE" &amp; ROW()), AP501:AP541, "📦", AS501:AS541, "Familiar")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SUMIFS(AR501:AR541, AY501:AY541, INDIRECT("AE" &amp; ROW()), AP501:AP541, "💲", AS501:AS541, "Exonerado ADH") +
    SUMIFS(AR501:AR541, AY501:AY541, INDIRECT("AE" &amp; ROW()), AP501:AP541, "📦", AS501:AS541, "Exonerado ADH")
) -
(
    (
        SUMIFS(AR501:AR541, AY501:AY541, INDIRECT("AE" &amp; ROW()), AP501:AP541, "💲", AS501:AS541, "Exonerado Doctor") +
        SUMIFS(AR501:AR541, AY501:AY541, INDIRECT("AE" &amp; ROW()), AP501:AP541, "📦", AS501:AS541, "Exonerado Doctor")
    ) / 2
) -
(
    (
        SUMIFS(AR501:AR541, AY501:AY541, INDIRECT("AE" &amp; ROW()), AP501:AP541, "💲", AS501:AS541, "") +
        SUMIFS(AR501:AR541, AY501:AY541, INDIRECT("AE" &amp; ROW()), AP501:AP541, "📦", AS501:AS541, "")
    ) / 2
)</f>
        <v>0</v>
      </c>
      <c r="AL547" s="140">
        <f t="array" aca="1" ref="AL547" ca="1">(
    SUMIFS(AR501:AR541, AY501:AY541, INDIRECT("AE" &amp; ROW()), AP501:AP541, "💲") +
    SUMIFS(AR501:AR541, AY501:AY541, INDIRECT("AE" &amp; ROW()), AP501:AP541, "📦")
) -
(
    (
        SUMIFS(AR501:AR541, AY501:AY541, INDIRECT("AE" &amp; ROW()), AP501:AP541, "💲", AS501:AS541, "Familiar") +
        SUMIFS(AR501:AR541, AY501:AY541, INDIRECT("AE" &amp; ROW()), AP501:AP541, "📦", AS501:AS541, "Familiar")
    ) / 2
) -
(
    (
        SUMIFS(AR501:AR541, AY501:AY541, INDIRECT("AE" &amp; ROW()), AP501:AP541, "💲", AS501:AS541, "Participante") +
        SUMIFS(AR501:AR541, AY501:AY541, INDIRECT("AE" &amp; ROW()), AP501:AP541, "📦", AS501:AS541, "Participante")
    ) / 2
) -
(
    (
        SUMIFS(AR501:AR541, AY501:AY541, INDIRECT("AE" &amp; ROW()), AP501:AP541, "💲", AS501:AS541, "Empleado") +
        SUMIFS(AR501:AR541, AY501:AY541, INDIRECT("AE" &amp; ROW()), AP501:AP541, "📦", AS501:AS541, "Empleado")
    ) / 2
) -
(
    (
        SUMIFS(AR501:AR541, AY501:AY541, INDIRECT("AE" &amp; ROW()), AP501:AP541, "💲", AS501:AS541, "Exonerado ADH") +
        SUMIFS(AR501:AR541, AY501:AY541, INDIRECT("AE" &amp; ROW()), AP501:AP541, "📦", AS501:AS541, "Exonerado ADH")
    ) / 2
) -
(
    SUMIFS(AR501:AR541, AY501:AY541, INDIRECT("AE" &amp; ROW()), AP501:AP541, "💲", AS501:AS541, "Exonerado Doctor") +
    SUMIFS(AR501:AR541, AY501:AY541, INDIRECT("AE" &amp; ROW()), AP501:AP541, "📦", AS501:AS541, "Exonerado Doctor")
) -
(
    (
        SUMIFS(AR501:AR541, AY501:AY541, INDIRECT("AE" &amp; ROW()), AP501:AP541, "💲", AS501:AS541, "") +
        SUMIFS(AR501:AR541, AY501:AY541, INDIRECT("AE" &amp; ROW()), AP501:AP541, "📦", AS501:AS541, "")
    ) / 2
)</f>
        <v>0</v>
      </c>
      <c r="AM547" s="56"/>
      <c r="AN547" s="56"/>
      <c r="AO547" s="56"/>
      <c r="AP547" s="56"/>
      <c r="AQ547" s="56"/>
      <c r="AR547" s="56"/>
      <c r="AS547" s="56"/>
      <c r="AT547" s="56"/>
      <c r="AU547" s="56"/>
      <c r="AV547" s="56"/>
      <c r="AW547" s="56"/>
      <c r="AX547" s="56"/>
      <c r="AY547" s="56"/>
      <c r="AZ547" s="56"/>
      <c r="BA547" s="56"/>
      <c r="BB547" s="56"/>
      <c r="BC547" s="56"/>
      <c r="BD547" s="56"/>
      <c r="BE547" s="56"/>
      <c r="BF547" s="56"/>
      <c r="BG547" s="56"/>
      <c r="BH547" s="56"/>
      <c r="BI547" s="56"/>
      <c r="BJ547" s="56"/>
      <c r="BK547" s="56"/>
      <c r="BL547" s="56"/>
      <c r="BM547" s="56"/>
      <c r="BN547" s="56"/>
    </row>
    <row r="548" spans="1:66" ht="11.25" customHeight="1">
      <c r="A548" s="221"/>
      <c r="B548" s="164"/>
      <c r="C548" s="206"/>
      <c r="D548" s="209"/>
      <c r="E548" s="179" t="s">
        <v>46</v>
      </c>
      <c r="F548" s="180"/>
      <c r="G548" s="206"/>
      <c r="H548" s="209"/>
      <c r="I548" s="179" t="s">
        <v>46</v>
      </c>
      <c r="J548" s="180"/>
      <c r="K548" s="206"/>
      <c r="L548" s="209"/>
      <c r="M548" s="179" t="s">
        <v>46</v>
      </c>
      <c r="N548" s="180"/>
      <c r="O548" s="165"/>
      <c r="P548" s="165"/>
      <c r="Q548" s="165"/>
      <c r="R548" s="166"/>
      <c r="S548" s="227" t="str">
        <f>IF(OR(S545="Empleado",S545="Familiar"),"Nombre del Empleado","N° Factura")</f>
        <v>N° Factura</v>
      </c>
      <c r="T548" s="228"/>
      <c r="U548" s="89"/>
      <c r="V548" s="169"/>
      <c r="W548" s="227" t="str">
        <f>IF(OR(W545="Empleado",W545="Familiar"),"Nombre del Empleado","N° Factura")</f>
        <v>N° Factura</v>
      </c>
      <c r="X548" s="228"/>
      <c r="Y548" s="89"/>
      <c r="Z548" s="169"/>
      <c r="AA548" s="227" t="str">
        <f>IF(OR(AA545="Empleado",AA545="Familiar"),"Nombre del Empleado","N° Factura")</f>
        <v>N° Factura</v>
      </c>
      <c r="AB548" s="228"/>
      <c r="AC548" s="89"/>
      <c r="AD548" s="56"/>
      <c r="AE548" s="240" t="s">
        <v>69</v>
      </c>
      <c r="AF548" s="230"/>
      <c r="AG548" s="161">
        <f t="array" aca="1" ref="AG548" ca="1">COUNTIFS(AP501:AP541, "💲", AY501:AY541, INDIRECT("AE" &amp; ROW())) + COUNTIFS(AP501:AP541, "📦", AY501:AY541, INDIRECT("AE" &amp; ROW())) + COUNTIFS(AP501:AP541, "✅", AY501:AY541, INDIRECT("AE" &amp; ROW()))</f>
        <v>1</v>
      </c>
      <c r="AH548" s="162">
        <f t="array" aca="1" ref="AH548" ca="1">COUNTIFS(AP501:AP541, "💲", AY501:AY541, INDIRECT("AE" &amp; ROW())) + COUNTIFS(AP501:AP541, "📦", AY501:AY541, INDIRECT("AE" &amp; ROW()))</f>
        <v>1</v>
      </c>
      <c r="AI548" s="139">
        <f t="array" aca="1" ref="AI548" ca="1">SUMIFS(AR501:AR541, AY501:AY541, INDIRECT("AE" &amp; ROW()), AP501:AP541, "💲") + SUMIFS(AR501:AR541, AY501:AY541, INDIRECT("AE" &amp; ROW()), AP501:AP541, "📦")</f>
        <v>50</v>
      </c>
      <c r="AJ548" s="66">
        <f t="array" aca="1" ref="AJ548" ca="1">(
    SUMIFS(AR501:AR541, AY501:AY541, INDIRECT("AE" &amp; ROW()), AP501:AP541, "💲") +
    SUMIFS(AR501:AR541, AY501:AY541, INDIRECT("AE" &amp; ROW()), AP501:AP541, "📦")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
        SUMIFS(AR501:AR541, AY501:AY541, INDIRECT("AE" &amp; ROW()), AP501:AP541, "💲", AS501:AS541, "Familiar") +
        SUMIFS(AR501:AR541, AY501:AY541, INDIRECT("AE" &amp; ROW()), AP501:AP541, "📦", AS501:AS541, "Familiar")
    ) / 2
)  -
(
    (
        SUMIFS(AR501:AR541, AY501:AY541, INDIRECT("AE" &amp; ROW()), AP501:AP541, "💲", AS501:AS541, "Exonerado ADH") +
        SUMIFS(AR501:AR541, AY501:AY541, INDIRECT("AE" &amp; ROW()), AP501:AP541, "📦", AS501:AS541, "Exonerado ADH")
    ) / 2
)  -
(
    (
        SUMIFS(AR501:AR541, AY501:AY541, INDIRECT("AE" &amp; ROW()), AP501:AP541, "💲", AS501:AS541, "Exonerado Doctor") +
        SUMIFS(AR501:AR541, AY501:AY541, INDIRECT("AE" &amp; ROW()), AP501:AP541, "📦", AS501:AS541, "Exonerado Doctor")
    ) / 2
)</f>
        <v>50</v>
      </c>
      <c r="AK548" s="139">
        <f t="array" aca="1" ref="AK548" ca="1">(
    SUMIFS(AR501:AR541, AY501:AY541, INDIRECT("AE" &amp; ROW()), AP501:AP541, "💲") +
    SUMIFS(AR501:AR541, AY501:AY541, INDIRECT("AE" &amp; ROW()), AP501:AP541, "📦")
) -
(
    SUMIFS(AR501:AR541, AY501:AY541, INDIRECT("AE" &amp; ROW()), AP501:AP541, "💲", AS501:AS541, "Familiar") +
    SUMIFS(AR501:AR541, AY501:AY541, INDIRECT("AE" &amp; ROW()), AP501:AP541, "📦", AS501:AS541, "Familiar")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SUMIFS(AR501:AR541, AY501:AY541, INDIRECT("AE" &amp; ROW()), AP501:AP541, "💲", AS501:AS541, "Exonerado ADH") +
    SUMIFS(AR501:AR541, AY501:AY541, INDIRECT("AE" &amp; ROW()), AP501:AP541, "📦", AS501:AS541, "Exonerado ADH")
) -
(
    (
        SUMIFS(AR501:AR541, AY501:AY541, INDIRECT("AE" &amp; ROW()), AP501:AP541, "💲", AS501:AS541, "Exonerado Doctor") +
        SUMIFS(AR501:AR541, AY501:AY541, INDIRECT("AE" &amp; ROW()), AP501:AP541, "📦", AS501:AS541, "Exonerado Doctor")
    ) / 2
) -
(
    (
        SUMIFS(AR501:AR541, AY501:AY541, INDIRECT("AE" &amp; ROW()), AP501:AP541, "💲", AS501:AS541, "") +
        SUMIFS(AR501:AR541, AY501:AY541, INDIRECT("AE" &amp; ROW()), AP501:AP541, "📦", AS501:AS541, "")
    ) / 2
)</f>
        <v>50</v>
      </c>
      <c r="AL548" s="140">
        <f t="array" aca="1" ref="AL548" ca="1">(
    SUMIFS(AR501:AR541, AY501:AY541, INDIRECT("AE" &amp; ROW()), AP501:AP541, "💲") +
    SUMIFS(AR501:AR541, AY501:AY541, INDIRECT("AE" &amp; ROW()), AP501:AP541, "📦")
) -
(
    (
        SUMIFS(AR501:AR541, AY501:AY541, INDIRECT("AE" &amp; ROW()), AP501:AP541, "💲", AS501:AS541, "Familiar") +
        SUMIFS(AR501:AR541, AY501:AY541, INDIRECT("AE" &amp; ROW()), AP501:AP541, "📦", AS501:AS541, "Familiar")
    ) / 2
) -
(
    (
        SUMIFS(AR501:AR541, AY501:AY541, INDIRECT("AE" &amp; ROW()), AP501:AP541, "💲", AS501:AS541, "Participante") +
        SUMIFS(AR501:AR541, AY501:AY541, INDIRECT("AE" &amp; ROW()), AP501:AP541, "📦", AS501:AS541, "Participante")
    ) / 2
) -
(
    (
        SUMIFS(AR501:AR541, AY501:AY541, INDIRECT("AE" &amp; ROW()), AP501:AP541, "💲", AS501:AS541, "Empleado") +
        SUMIFS(AR501:AR541, AY501:AY541, INDIRECT("AE" &amp; ROW()), AP501:AP541, "📦", AS501:AS541, "Empleado")
    ) / 2
) -
(
    (
        SUMIFS(AR501:AR541, AY501:AY541, INDIRECT("AE" &amp; ROW()), AP501:AP541, "💲", AS501:AS541, "Exonerado ADH") +
        SUMIFS(AR501:AR541, AY501:AY541, INDIRECT("AE" &amp; ROW()), AP501:AP541, "📦", AS501:AS541, "Exonerado ADH")
    ) / 2
) -
(
    SUMIFS(AR501:AR541, AY501:AY541, INDIRECT("AE" &amp; ROW()), AP501:AP541, "💲", AS501:AS541, "Exonerado Doctor") +
    SUMIFS(AR501:AR541, AY501:AY541, INDIRECT("AE" &amp; ROW()), AP501:AP541, "📦", AS501:AS541, "Exonerado Doctor")
) -
(
    (
        SUMIFS(AR501:AR541, AY501:AY541, INDIRECT("AE" &amp; ROW()), AP501:AP541, "💲", AS501:AS541, "") +
        SUMIFS(AR501:AR541, AY501:AY541, INDIRECT("AE" &amp; ROW()), AP501:AP541, "📦", AS501:AS541, "")
    ) / 2
)</f>
        <v>50</v>
      </c>
      <c r="AM548" s="56"/>
      <c r="AN548" s="56"/>
      <c r="AO548" s="56"/>
      <c r="AP548" s="56"/>
      <c r="AQ548" s="56"/>
      <c r="AR548" s="56"/>
      <c r="AS548" s="56"/>
      <c r="AT548" s="56"/>
      <c r="AU548" s="56"/>
      <c r="AV548" s="56"/>
      <c r="AW548" s="56"/>
      <c r="AX548" s="56"/>
      <c r="AY548" s="56"/>
      <c r="AZ548" s="56"/>
      <c r="BA548" s="56"/>
      <c r="BB548" s="56"/>
      <c r="BC548" s="56"/>
      <c r="BD548" s="56"/>
      <c r="BE548" s="56"/>
      <c r="BF548" s="56"/>
      <c r="BG548" s="56"/>
      <c r="BH548" s="56"/>
      <c r="BI548" s="56"/>
      <c r="BJ548" s="56"/>
      <c r="BK548" s="56"/>
      <c r="BL548" s="56"/>
      <c r="BM548" s="56"/>
      <c r="BN548" s="56"/>
    </row>
    <row r="549" spans="1:66" ht="11.25" customHeight="1">
      <c r="A549" s="222">
        <f>A545+$Q$13/1440</f>
        <v>0.83333333333333304</v>
      </c>
      <c r="B549" s="164"/>
      <c r="C549" s="204"/>
      <c r="D549" s="207"/>
      <c r="E549" s="177" t="s">
        <v>36</v>
      </c>
      <c r="F549" s="42" t="str">
        <f>IF(D549&lt;&gt;"", VLOOKUP(D549,'Base de Datos'!$A$2:$D1268,2,FALSE()),"")</f>
        <v/>
      </c>
      <c r="G549" s="204"/>
      <c r="H549" s="216"/>
      <c r="I549" s="177" t="s">
        <v>36</v>
      </c>
      <c r="J549" s="42" t="str">
        <f>IF(H549&lt;&gt;"", VLOOKUP(H549,'Base de Datos'!$A$2:$D1268,2,FALSE()),"")</f>
        <v/>
      </c>
      <c r="K549" s="204"/>
      <c r="L549" s="216"/>
      <c r="M549" s="177" t="s">
        <v>36</v>
      </c>
      <c r="N549" s="42" t="str">
        <f>IF(L549&lt;&gt;"", VLOOKUP(L549,'Base de Datos'!$A$2:$D1268,2,FALSE()),"")</f>
        <v/>
      </c>
      <c r="O549" s="165"/>
      <c r="P549" s="165"/>
      <c r="Q549" s="165"/>
      <c r="R549" s="166"/>
      <c r="S549" s="167"/>
      <c r="T549" s="45" t="s">
        <v>37</v>
      </c>
      <c r="U549" s="168"/>
      <c r="V549" s="169"/>
      <c r="W549" s="167"/>
      <c r="X549" s="45" t="s">
        <v>37</v>
      </c>
      <c r="Y549" s="168"/>
      <c r="Z549" s="169"/>
      <c r="AA549" s="167"/>
      <c r="AB549" s="45" t="s">
        <v>37</v>
      </c>
      <c r="AC549" s="168"/>
      <c r="AD549" s="56"/>
      <c r="AE549" s="232" t="s">
        <v>72</v>
      </c>
      <c r="AF549" s="230"/>
      <c r="AG549" s="90">
        <f t="array" aca="1" ref="AG549" ca="1">COUNTIFS(AP501:AP541, "💲", AY501:AY541, INDIRECT("AE" &amp; ROW())) + COUNTIFS(AP501:AP541, "📦", AY501:AY541, INDIRECT("AE" &amp; ROW())) + COUNTIFS(AP501:AP541, "✅", AY501:AY541, INDIRECT("AE" &amp; ROW()))</f>
        <v>0</v>
      </c>
      <c r="AH549" s="68">
        <f t="array" aca="1" ref="AH549" ca="1">COUNTIFS(AP501:AP541, "💲", AY501:AY541, INDIRECT("AE" &amp; ROW())) + COUNTIFS(AP501:AP541, "📦", AY501:AY541, INDIRECT("AE" &amp; ROW()))</f>
        <v>0</v>
      </c>
      <c r="AI549" s="139">
        <f t="array" aca="1" ref="AI549" ca="1">SUMIFS(AR501:AR541, AY501:AY541, INDIRECT("AE" &amp; ROW()), AP501:AP541, "💲") + SUMIFS(AR501:AR541, AY501:AY541, INDIRECT("AE" &amp; ROW()), AP501:AP541, "📦")</f>
        <v>0</v>
      </c>
      <c r="AJ549" s="139">
        <f t="array" aca="1" ref="AJ549" ca="1">(
    SUMIFS(AR501:AR541, AY501:AY541, INDIRECT("AE" &amp; ROW()), AP501:AP541, "💲") +
    SUMIFS(AR501:AR541, AY501:AY541, INDIRECT("AE" &amp; ROW()), AP501:AP541, "📦")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
        SUMIFS(AR501:AR541, AY501:AY541, INDIRECT("AE" &amp; ROW()), AP501:AP541, "💲", AS501:AS541, "Familiar") +
        SUMIFS(AR501:AR541, AY501:AY541, INDIRECT("AE" &amp; ROW()), AP501:AP541, "📦", AS501:AS541, "Familiar")
    ) / 2
)  -
(
    (
        SUMIFS(AR501:AR541, AY501:AY541, INDIRECT("AE" &amp; ROW()), AP501:AP541, "💲", AS501:AS541, "Exonerado ADH") +
        SUMIFS(AR501:AR541, AY501:AY541, INDIRECT("AE" &amp; ROW()), AP501:AP541, "📦", AS501:AS541, "Exonerado ADH")
    ) / 2
)  -
(
    (
        SUMIFS(AR501:AR541, AY501:AY541, INDIRECT("AE" &amp; ROW()), AP501:AP541, "💲", AS501:AS541, "Exonerado Doctor") +
        SUMIFS(AR501:AR541, AY501:AY541, INDIRECT("AE" &amp; ROW()), AP501:AP541, "📦", AS501:AS541, "Exonerado Doctor")
    ) / 2
)</f>
        <v>0</v>
      </c>
      <c r="AK549" s="139">
        <f t="array" aca="1" ref="AK549" ca="1">(
    SUMIFS(AR501:AR541, AY501:AY541, INDIRECT("AE" &amp; ROW()), AP501:AP541, "💲") +
    SUMIFS(AR501:AR541, AY501:AY541, INDIRECT("AE" &amp; ROW()), AP501:AP541, "📦")
) -
(
    SUMIFS(AR501:AR541, AY501:AY541, INDIRECT("AE" &amp; ROW()), AP501:AP541, "💲", AS501:AS541, "Familiar") +
    SUMIFS(AR501:AR541, AY501:AY541, INDIRECT("AE" &amp; ROW()), AP501:AP541, "📦", AS501:AS541, "Familiar")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SUMIFS(AR501:AR541, AY501:AY541, INDIRECT("AE" &amp; ROW()), AP501:AP541, "💲", AS501:AS541, "Exonerado ADH") +
    SUMIFS(AR501:AR541, AY501:AY541, INDIRECT("AE" &amp; ROW()), AP501:AP541, "📦", AS501:AS541, "Exonerado ADH")
) -
(
    (
        SUMIFS(AR501:AR541, AY501:AY541, INDIRECT("AE" &amp; ROW()), AP501:AP541, "💲", AS501:AS541, "Exonerado Doctor") +
        SUMIFS(AR501:AR541, AY501:AY541, INDIRECT("AE" &amp; ROW()), AP501:AP541, "📦", AS501:AS541, "Exonerado Doctor")
    ) / 2
) -
(
    (
        SUMIFS(AR501:AR541, AY501:AY541, INDIRECT("AE" &amp; ROW()), AP501:AP541, "💲", AS501:AS541, "") +
        SUMIFS(AR501:AR541, AY501:AY541, INDIRECT("AE" &amp; ROW()), AP501:AP541, "📦", AS501:AS541, "")
    ) / 2
)</f>
        <v>0</v>
      </c>
      <c r="AL549" s="140">
        <f t="array" aca="1" ref="AL549" ca="1">(
    SUMIFS(AR501:AR541, AY501:AY541, INDIRECT("AE" &amp; ROW()), AP501:AP541, "💲") +
    SUMIFS(AR501:AR541, AY501:AY541, INDIRECT("AE" &amp; ROW()), AP501:AP541, "📦")
) -
(
    (
        SUMIFS(AR501:AR541, AY501:AY541, INDIRECT("AE" &amp; ROW()), AP501:AP541, "💲", AS501:AS541, "Familiar") +
        SUMIFS(AR501:AR541, AY501:AY541, INDIRECT("AE" &amp; ROW()), AP501:AP541, "📦", AS501:AS541, "Familiar")
    ) / 2
) -
(
    (
        SUMIFS(AR501:AR541, AY501:AY541, INDIRECT("AE" &amp; ROW()), AP501:AP541, "💲", AS501:AS541, "Participante") +
        SUMIFS(AR501:AR541, AY501:AY541, INDIRECT("AE" &amp; ROW()), AP501:AP541, "📦", AS501:AS541, "Participante")
    ) / 2
) -
(
    (
        SUMIFS(AR501:AR541, AY501:AY541, INDIRECT("AE" &amp; ROW()), AP501:AP541, "💲", AS501:AS541, "Empleado") +
        SUMIFS(AR501:AR541, AY501:AY541, INDIRECT("AE" &amp; ROW()), AP501:AP541, "📦", AS501:AS541, "Empleado")
    ) / 2
) -
(
    (
        SUMIFS(AR501:AR541, AY501:AY541, INDIRECT("AE" &amp; ROW()), AP501:AP541, "💲", AS501:AS541, "Exonerado ADH") +
        SUMIFS(AR501:AR541, AY501:AY541, INDIRECT("AE" &amp; ROW()), AP501:AP541, "📦", AS501:AS541, "Exonerado ADH")
    ) / 2
) -
(
    SUMIFS(AR501:AR541, AY501:AY541, INDIRECT("AE" &amp; ROW()), AP501:AP541, "💲", AS501:AS541, "Exonerado Doctor") +
    SUMIFS(AR501:AR541, AY501:AY541, INDIRECT("AE" &amp; ROW()), AP501:AP541, "📦", AS501:AS541, "Exonerado Doctor")
) -
(
    (
        SUMIFS(AR501:AR541, AY501:AY541, INDIRECT("AE" &amp; ROW()), AP501:AP541, "💲", AS501:AS541, "") +
        SUMIFS(AR501:AR541, AY501:AY541, INDIRECT("AE" &amp; ROW()), AP501:AP541, "📦", AS501:AS541, "")
    ) / 2
)</f>
        <v>0</v>
      </c>
      <c r="AM549" s="56"/>
      <c r="AN549" s="56"/>
      <c r="AO549" s="56"/>
      <c r="AP549" s="56"/>
      <c r="AQ549" s="56"/>
      <c r="AR549" s="56"/>
      <c r="AS549" s="56"/>
      <c r="AT549" s="56"/>
      <c r="AU549" s="56"/>
      <c r="AV549" s="56"/>
      <c r="AW549" s="56"/>
      <c r="AX549" s="56"/>
      <c r="AY549" s="56"/>
      <c r="AZ549" s="56"/>
      <c r="BA549" s="56"/>
      <c r="BB549" s="56"/>
      <c r="BC549" s="56"/>
      <c r="BD549" s="56"/>
      <c r="BE549" s="56"/>
      <c r="BF549" s="56"/>
      <c r="BG549" s="56"/>
      <c r="BH549" s="56"/>
      <c r="BI549" s="56"/>
      <c r="BJ549" s="56"/>
      <c r="BK549" s="56"/>
      <c r="BL549" s="56"/>
      <c r="BM549" s="56"/>
      <c r="BN549" s="56"/>
    </row>
    <row r="550" spans="1:66" ht="11.25" customHeight="1">
      <c r="A550" s="220"/>
      <c r="B550" s="164"/>
      <c r="C550" s="205"/>
      <c r="D550" s="208"/>
      <c r="E550" s="178" t="s">
        <v>42</v>
      </c>
      <c r="F550" s="58" t="str">
        <f>IF(D549&lt;&gt;"", VLOOKUP(D549,'Base de Datos'!$A$2:$D1268,3,FALSE()),"")</f>
        <v/>
      </c>
      <c r="G550" s="205"/>
      <c r="H550" s="208"/>
      <c r="I550" s="178" t="s">
        <v>42</v>
      </c>
      <c r="J550" s="58" t="str">
        <f>IF(H549&lt;&gt;"", VLOOKUP(H549,'Base de Datos'!$A$2:$D1268,3,FALSE()),"")</f>
        <v/>
      </c>
      <c r="K550" s="205"/>
      <c r="L550" s="208"/>
      <c r="M550" s="178" t="s">
        <v>42</v>
      </c>
      <c r="N550" s="58" t="str">
        <f>IF(L549&lt;&gt;"", VLOOKUP(L549,'Base de Datos'!$A$2:$D1268,3,FALSE()),"")</f>
        <v/>
      </c>
      <c r="O550" s="165"/>
      <c r="P550" s="165"/>
      <c r="Q550" s="165"/>
      <c r="R550" s="166"/>
      <c r="S550" s="231"/>
      <c r="T550" s="230"/>
      <c r="U550" s="170"/>
      <c r="V550" s="169"/>
      <c r="W550" s="231"/>
      <c r="X550" s="230"/>
      <c r="Y550" s="170"/>
      <c r="Z550" s="169"/>
      <c r="AA550" s="231"/>
      <c r="AB550" s="230"/>
      <c r="AC550" s="170"/>
      <c r="AD550" s="56"/>
      <c r="AE550" s="232" t="s">
        <v>75</v>
      </c>
      <c r="AF550" s="230"/>
      <c r="AG550" s="90">
        <f t="array" aca="1" ref="AG550" ca="1">COUNTIFS(AP501:AP541, "💲", AY501:AY541, INDIRECT("AE" &amp; ROW())) + COUNTIFS(AP501:AP541, "📦", AY501:AY541, INDIRECT("AE" &amp; ROW())) + COUNTIFS(AP501:AP541, "✅", AY501:AY541, INDIRECT("AE" &amp; ROW()))</f>
        <v>0</v>
      </c>
      <c r="AH550" s="68">
        <f t="array" aca="1" ref="AH550" ca="1">COUNTIFS(AP501:AP541, "💲", AY501:AY541, INDIRECT("AE" &amp; ROW())) + COUNTIFS(AP501:AP541, "📦", AY501:AY541, INDIRECT("AE" &amp; ROW()))</f>
        <v>0</v>
      </c>
      <c r="AI550" s="139">
        <f t="array" aca="1" ref="AI550" ca="1">SUMIFS(AR501:AR541, AY501:AY541, INDIRECT("AE" &amp; ROW()), AP501:AP541, "💲") + SUMIFS(AR501:AR541, AY501:AY541, INDIRECT("AE" &amp; ROW()), AP501:AP541, "📦")</f>
        <v>0</v>
      </c>
      <c r="AJ550" s="139">
        <f t="array" aca="1" ref="AJ550" ca="1">(
    SUMIFS(AR501:AR541, AY501:AY541, INDIRECT("AE" &amp; ROW()), AP501:AP541, "💲") +
    SUMIFS(AR501:AR541, AY501:AY541, INDIRECT("AE" &amp; ROW()), AP501:AP541, "📦")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
        SUMIFS(AR501:AR541, AY501:AY541, INDIRECT("AE" &amp; ROW()), AP501:AP541, "💲", AS501:AS541, "Familiar") +
        SUMIFS(AR501:AR541, AY501:AY541, INDIRECT("AE" &amp; ROW()), AP501:AP541, "📦", AS501:AS541, "Familiar")
    ) / 2
)  -
(
    (
        SUMIFS(AR501:AR541, AY501:AY541, INDIRECT("AE" &amp; ROW()), AP501:AP541, "💲", AS501:AS541, "Exonerado ADH") +
        SUMIFS(AR501:AR541, AY501:AY541, INDIRECT("AE" &amp; ROW()), AP501:AP541, "📦", AS501:AS541, "Exonerado ADH")
    ) / 2
)  -
(
    (
        SUMIFS(AR501:AR541, AY501:AY541, INDIRECT("AE" &amp; ROW()), AP501:AP541, "💲", AS501:AS541, "Exonerado Doctor") +
        SUMIFS(AR501:AR541, AY501:AY541, INDIRECT("AE" &amp; ROW()), AP501:AP541, "📦", AS501:AS541, "Exonerado Doctor")
    ) / 2
)</f>
        <v>0</v>
      </c>
      <c r="AK550" s="139">
        <f t="array" aca="1" ref="AK550" ca="1">(
    SUMIFS(AR501:AR541, AY501:AY541, INDIRECT("AE" &amp; ROW()), AP501:AP541, "💲") +
    SUMIFS(AR501:AR541, AY501:AY541, INDIRECT("AE" &amp; ROW()), AP501:AP541, "📦")
) -
(
    SUMIFS(AR501:AR541, AY501:AY541, INDIRECT("AE" &amp; ROW()), AP501:AP541, "💲", AS501:AS541, "Familiar") +
    SUMIFS(AR501:AR541, AY501:AY541, INDIRECT("AE" &amp; ROW()), AP501:AP541, "📦", AS501:AS541, "Familiar")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SUMIFS(AR501:AR541, AY501:AY541, INDIRECT("AE" &amp; ROW()), AP501:AP541, "💲", AS501:AS541, "Exonerado ADH") +
    SUMIFS(AR501:AR541, AY501:AY541, INDIRECT("AE" &amp; ROW()), AP501:AP541, "📦", AS501:AS541, "Exonerado ADH")
) -
(
    (
        SUMIFS(AR501:AR541, AY501:AY541, INDIRECT("AE" &amp; ROW()), AP501:AP541, "💲", AS501:AS541, "Exonerado Doctor") +
        SUMIFS(AR501:AR541, AY501:AY541, INDIRECT("AE" &amp; ROW()), AP501:AP541, "📦", AS501:AS541, "Exonerado Doctor")
    ) / 2
) -
(
    (
        SUMIFS(AR501:AR541, AY501:AY541, INDIRECT("AE" &amp; ROW()), AP501:AP541, "💲", AS501:AS541, "") +
        SUMIFS(AR501:AR541, AY501:AY541, INDIRECT("AE" &amp; ROW()), AP501:AP541, "📦", AS501:AS541, "")
    ) / 2
)</f>
        <v>0</v>
      </c>
      <c r="AL550" s="140">
        <f t="array" aca="1" ref="AL550" ca="1">(
    SUMIFS(AR501:AR541, AY501:AY541, INDIRECT("AE" &amp; ROW()), AP501:AP541, "💲") +
    SUMIFS(AR501:AR541, AY501:AY541, INDIRECT("AE" &amp; ROW()), AP501:AP541, "📦")
) -
(
    (
        SUMIFS(AR501:AR541, AY501:AY541, INDIRECT("AE" &amp; ROW()), AP501:AP541, "💲", AS501:AS541, "Familiar") +
        SUMIFS(AR501:AR541, AY501:AY541, INDIRECT("AE" &amp; ROW()), AP501:AP541, "📦", AS501:AS541, "Familiar")
    ) / 2
) -
(
    (
        SUMIFS(AR501:AR541, AY501:AY541, INDIRECT("AE" &amp; ROW()), AP501:AP541, "💲", AS501:AS541, "Participante") +
        SUMIFS(AR501:AR541, AY501:AY541, INDIRECT("AE" &amp; ROW()), AP501:AP541, "📦", AS501:AS541, "Participante")
    ) / 2
) -
(
    (
        SUMIFS(AR501:AR541, AY501:AY541, INDIRECT("AE" &amp; ROW()), AP501:AP541, "💲", AS501:AS541, "Empleado") +
        SUMIFS(AR501:AR541, AY501:AY541, INDIRECT("AE" &amp; ROW()), AP501:AP541, "📦", AS501:AS541, "Empleado")
    ) / 2
) -
(
    (
        SUMIFS(AR501:AR541, AY501:AY541, INDIRECT("AE" &amp; ROW()), AP501:AP541, "💲", AS501:AS541, "Exonerado ADH") +
        SUMIFS(AR501:AR541, AY501:AY541, INDIRECT("AE" &amp; ROW()), AP501:AP541, "📦", AS501:AS541, "Exonerado ADH")
    ) / 2
) -
(
    SUMIFS(AR501:AR541, AY501:AY541, INDIRECT("AE" &amp; ROW()), AP501:AP541, "💲", AS501:AS541, "Exonerado Doctor") +
    SUMIFS(AR501:AR541, AY501:AY541, INDIRECT("AE" &amp; ROW()), AP501:AP541, "📦", AS501:AS541, "Exonerado Doctor")
) -
(
    (
        SUMIFS(AR501:AR541, AY501:AY541, INDIRECT("AE" &amp; ROW()), AP501:AP541, "💲", AS501:AS541, "") +
        SUMIFS(AR501:AR541, AY501:AY541, INDIRECT("AE" &amp; ROW()), AP501:AP541, "📦", AS501:AS541, "")
    ) / 2
)</f>
        <v>0</v>
      </c>
      <c r="AM550" s="56"/>
      <c r="AN550" s="56"/>
      <c r="AO550" s="56"/>
      <c r="AP550" s="56"/>
      <c r="AQ550" s="56"/>
      <c r="AR550" s="56"/>
      <c r="AS550" s="56"/>
      <c r="AT550" s="56"/>
      <c r="AU550" s="56"/>
      <c r="AV550" s="56"/>
      <c r="AW550" s="56"/>
      <c r="AX550" s="56"/>
      <c r="AY550" s="56"/>
      <c r="AZ550" s="56"/>
      <c r="BA550" s="56"/>
      <c r="BB550" s="56"/>
      <c r="BC550" s="56"/>
      <c r="BD550" s="56"/>
      <c r="BE550" s="56"/>
      <c r="BF550" s="56"/>
      <c r="BG550" s="56"/>
      <c r="BH550" s="56"/>
      <c r="BI550" s="56"/>
      <c r="BJ550" s="56"/>
      <c r="BK550" s="56"/>
      <c r="BL550" s="56"/>
      <c r="BM550" s="56"/>
      <c r="BN550" s="56"/>
    </row>
    <row r="551" spans="1:66" ht="11.25" customHeight="1">
      <c r="A551" s="220"/>
      <c r="B551" s="164"/>
      <c r="C551" s="205"/>
      <c r="D551" s="208"/>
      <c r="E551" s="178" t="s">
        <v>44</v>
      </c>
      <c r="F551" s="58" t="str">
        <f>IF(D549&lt;&gt;"", VLOOKUP(D549,'Base de Datos'!$A$2:$D1268,4,FALSE()),"")</f>
        <v/>
      </c>
      <c r="G551" s="205"/>
      <c r="H551" s="208"/>
      <c r="I551" s="178" t="s">
        <v>44</v>
      </c>
      <c r="J551" s="58" t="str">
        <f>IF(H549&lt;&gt;"", VLOOKUP(H549,'Base de Datos'!$A$2:$D1268,4,FALSE()),"")</f>
        <v/>
      </c>
      <c r="K551" s="205"/>
      <c r="L551" s="208"/>
      <c r="M551" s="178" t="s">
        <v>44</v>
      </c>
      <c r="N551" s="58" t="str">
        <f>IF(L549&lt;&gt;"", VLOOKUP(L549,'Base de Datos'!$A$2:$D1268,4,FALSE()),"")</f>
        <v/>
      </c>
      <c r="O551" s="165"/>
      <c r="P551" s="165"/>
      <c r="Q551" s="165"/>
      <c r="R551" s="166"/>
      <c r="S551" s="231"/>
      <c r="T551" s="230"/>
      <c r="U551" s="170"/>
      <c r="V551" s="169"/>
      <c r="W551" s="231"/>
      <c r="X551" s="230"/>
      <c r="Y551" s="170"/>
      <c r="Z551" s="169"/>
      <c r="AA551" s="231"/>
      <c r="AB551" s="230"/>
      <c r="AC551" s="170"/>
      <c r="AD551" s="56"/>
      <c r="AE551" s="232" t="s">
        <v>77</v>
      </c>
      <c r="AF551" s="230"/>
      <c r="AG551" s="90">
        <f t="array" aca="1" ref="AG551" ca="1">COUNTIFS(AP501:AP541, "💲", AY501:AY541, INDIRECT("AE" &amp; ROW())) + COUNTIFS(AP501:AP541, "📦", AY501:AY541, INDIRECT("AE" &amp; ROW())) + COUNTIFS(AP501:AP541, "✅", AY501:AY541, INDIRECT("AE" &amp; ROW()))</f>
        <v>2</v>
      </c>
      <c r="AH551" s="68">
        <f t="array" aca="1" ref="AH551" ca="1">COUNTIFS(AP501:AP541, "💲", AY501:AY541, INDIRECT("AE" &amp; ROW())) + COUNTIFS(AP501:AP541, "📦", AY501:AY541, INDIRECT("AE" &amp; ROW()))</f>
        <v>2</v>
      </c>
      <c r="AI551" s="139">
        <f t="array" aca="1" ref="AI551" ca="1">SUMIFS(AR501:AR541, AY501:AY541, INDIRECT("AE" &amp; ROW()), AP501:AP541, "💲") + SUMIFS(AR501:AR541, AY501:AY541, INDIRECT("AE" &amp; ROW()), AP501:AP541, "📦")</f>
        <v>100</v>
      </c>
      <c r="AJ551" s="139">
        <f t="array" aca="1" ref="AJ551" ca="1">(
    SUMIFS(AR501:AR541, AY501:AY541, INDIRECT("AE" &amp; ROW()), AP501:AP541, "💲") +
    SUMIFS(AR501:AR541, AY501:AY541, INDIRECT("AE" &amp; ROW()), AP501:AP541, "📦")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
        SUMIFS(AR501:AR541, AY501:AY541, INDIRECT("AE" &amp; ROW()), AP501:AP541, "💲", AS501:AS541, "Familiar") +
        SUMIFS(AR501:AR541, AY501:AY541, INDIRECT("AE" &amp; ROW()), AP501:AP541, "📦", AS501:AS541, "Familiar")
    ) / 2
)  -
(
    (
        SUMIFS(AR501:AR541, AY501:AY541, INDIRECT("AE" &amp; ROW()), AP501:AP541, "💲", AS501:AS541, "Exonerado ADH") +
        SUMIFS(AR501:AR541, AY501:AY541, INDIRECT("AE" &amp; ROW()), AP501:AP541, "📦", AS501:AS541, "Exonerado ADH")
    ) / 2
)  -
(
    (
        SUMIFS(AR501:AR541, AY501:AY541, INDIRECT("AE" &amp; ROW()), AP501:AP541, "💲", AS501:AS541, "Exonerado Doctor") +
        SUMIFS(AR501:AR541, AY501:AY541, INDIRECT("AE" &amp; ROW()), AP501:AP541, "📦", AS501:AS541, "Exonerado Doctor")
    ) / 2
)</f>
        <v>50</v>
      </c>
      <c r="AK551" s="139">
        <f t="array" aca="1" ref="AK551" ca="1">(
    SUMIFS(AR501:AR541, AY501:AY541, INDIRECT("AE" &amp; ROW()), AP501:AP541, "💲") +
    SUMIFS(AR501:AR541, AY501:AY541, INDIRECT("AE" &amp; ROW()), AP501:AP541, "📦")
) -
(
    SUMIFS(AR501:AR541, AY501:AY541, INDIRECT("AE" &amp; ROW()), AP501:AP541, "💲", AS501:AS541, "Familiar") +
    SUMIFS(AR501:AR541, AY501:AY541, INDIRECT("AE" &amp; ROW()), AP501:AP541, "📦", AS501:AS541, "Familiar")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SUMIFS(AR501:AR541, AY501:AY541, INDIRECT("AE" &amp; ROW()), AP501:AP541, "💲", AS501:AS541, "Exonerado ADH") +
    SUMIFS(AR501:AR541, AY501:AY541, INDIRECT("AE" &amp; ROW()), AP501:AP541, "📦", AS501:AS541, "Exonerado ADH")
) -
(
    (
        SUMIFS(AR501:AR541, AY501:AY541, INDIRECT("AE" &amp; ROW()), AP501:AP541, "💲", AS501:AS541, "Exonerado Doctor") +
        SUMIFS(AR501:AR541, AY501:AY541, INDIRECT("AE" &amp; ROW()), AP501:AP541, "📦", AS501:AS541, "Exonerado Doctor")
    ) / 2
) -
(
    (
        SUMIFS(AR501:AR541, AY501:AY541, INDIRECT("AE" &amp; ROW()), AP501:AP541, "💲", AS501:AS541, "") +
        SUMIFS(AR501:AR541, AY501:AY541, INDIRECT("AE" &amp; ROW()), AP501:AP541, "📦", AS501:AS541, "")
    ) / 2
)</f>
        <v>50</v>
      </c>
      <c r="AL551" s="140">
        <f t="array" aca="1" ref="AL551" ca="1">(
    SUMIFS(AR501:AR541, AY501:AY541, INDIRECT("AE" &amp; ROW()), AP501:AP541, "💲") +
    SUMIFS(AR501:AR541, AY501:AY541, INDIRECT("AE" &amp; ROW()), AP501:AP541, "📦")
) -
(
    (
        SUMIFS(AR501:AR541, AY501:AY541, INDIRECT("AE" &amp; ROW()), AP501:AP541, "💲", AS501:AS541, "Familiar") +
        SUMIFS(AR501:AR541, AY501:AY541, INDIRECT("AE" &amp; ROW()), AP501:AP541, "📦", AS501:AS541, "Familiar")
    ) / 2
) -
(
    (
        SUMIFS(AR501:AR541, AY501:AY541, INDIRECT("AE" &amp; ROW()), AP501:AP541, "💲", AS501:AS541, "Participante") +
        SUMIFS(AR501:AR541, AY501:AY541, INDIRECT("AE" &amp; ROW()), AP501:AP541, "📦", AS501:AS541, "Participante")
    ) / 2
) -
(
    (
        SUMIFS(AR501:AR541, AY501:AY541, INDIRECT("AE" &amp; ROW()), AP501:AP541, "💲", AS501:AS541, "Empleado") +
        SUMIFS(AR501:AR541, AY501:AY541, INDIRECT("AE" &amp; ROW()), AP501:AP541, "📦", AS501:AS541, "Empleado")
    ) / 2
) -
(
    (
        SUMIFS(AR501:AR541, AY501:AY541, INDIRECT("AE" &amp; ROW()), AP501:AP541, "💲", AS501:AS541, "Exonerado ADH") +
        SUMIFS(AR501:AR541, AY501:AY541, INDIRECT("AE" &amp; ROW()), AP501:AP541, "📦", AS501:AS541, "Exonerado ADH")
    ) / 2
) -
(
    SUMIFS(AR501:AR541, AY501:AY541, INDIRECT("AE" &amp; ROW()), AP501:AP541, "💲", AS501:AS541, "Exonerado Doctor") +
    SUMIFS(AR501:AR541, AY501:AY541, INDIRECT("AE" &amp; ROW()), AP501:AP541, "📦", AS501:AS541, "Exonerado Doctor")
) -
(
    (
        SUMIFS(AR501:AR541, AY501:AY541, INDIRECT("AE" &amp; ROW()), AP501:AP541, "💲", AS501:AS541, "") +
        SUMIFS(AR501:AR541, AY501:AY541, INDIRECT("AE" &amp; ROW()), AP501:AP541, "📦", AS501:AS541, "")
    ) / 2
)</f>
        <v>75</v>
      </c>
      <c r="AM551" s="56"/>
      <c r="AN551" s="56"/>
      <c r="AO551" s="56"/>
      <c r="AP551" s="56"/>
      <c r="AQ551" s="56"/>
      <c r="AR551" s="56"/>
      <c r="AS551" s="56"/>
      <c r="AT551" s="56"/>
      <c r="AU551" s="56"/>
      <c r="AV551" s="56"/>
      <c r="AW551" s="56"/>
      <c r="AX551" s="56"/>
      <c r="AY551" s="56"/>
      <c r="AZ551" s="56"/>
      <c r="BA551" s="56"/>
      <c r="BB551" s="56"/>
      <c r="BC551" s="56"/>
      <c r="BD551" s="56"/>
      <c r="BE551" s="56"/>
      <c r="BF551" s="56"/>
      <c r="BG551" s="56"/>
      <c r="BH551" s="56"/>
      <c r="BI551" s="56"/>
      <c r="BJ551" s="56"/>
      <c r="BK551" s="56"/>
      <c r="BL551" s="56"/>
      <c r="BM551" s="56"/>
      <c r="BN551" s="56"/>
    </row>
    <row r="552" spans="1:66" ht="11.25" customHeight="1">
      <c r="A552" s="221"/>
      <c r="B552" s="164"/>
      <c r="C552" s="206"/>
      <c r="D552" s="209"/>
      <c r="E552" s="179" t="s">
        <v>46</v>
      </c>
      <c r="F552" s="180"/>
      <c r="G552" s="206"/>
      <c r="H552" s="209"/>
      <c r="I552" s="179" t="s">
        <v>46</v>
      </c>
      <c r="J552" s="180"/>
      <c r="K552" s="206"/>
      <c r="L552" s="209"/>
      <c r="M552" s="179" t="s">
        <v>46</v>
      </c>
      <c r="N552" s="180"/>
      <c r="O552" s="165"/>
      <c r="P552" s="165"/>
      <c r="Q552" s="165"/>
      <c r="R552" s="166"/>
      <c r="S552" s="227" t="str">
        <f>IF(OR(S549="Empleado",S549="Familiar"),"Nombre del Empleado","N° Factura")</f>
        <v>N° Factura</v>
      </c>
      <c r="T552" s="228"/>
      <c r="U552" s="89"/>
      <c r="V552" s="169"/>
      <c r="W552" s="227" t="str">
        <f>IF(OR(W549="Empleado",W549="Familiar"),"Nombre del Empleado","N° Factura")</f>
        <v>N° Factura</v>
      </c>
      <c r="X552" s="228"/>
      <c r="Y552" s="89"/>
      <c r="Z552" s="169"/>
      <c r="AA552" s="227" t="str">
        <f>IF(OR(AA549="Empleado",AA549="Familiar"),"Nombre del Empleado","N° Factura")</f>
        <v>N° Factura</v>
      </c>
      <c r="AB552" s="228"/>
      <c r="AC552" s="89"/>
      <c r="AD552" s="56"/>
      <c r="AE552" s="233" t="s">
        <v>80</v>
      </c>
      <c r="AF552" s="228"/>
      <c r="AG552" s="143">
        <f t="array" aca="1" ref="AG552" ca="1">COUNTIFS(AP501:AP541, "💲", AY501:AY541, INDIRECT("AE" &amp; ROW())) + COUNTIFS(AP501:AP541, "📦", AY501:AY541, INDIRECT("AE" &amp; ROW())) + COUNTIFS(AP501:AP541, "✅", AY501:AY541, INDIRECT("AE" &amp; ROW()))</f>
        <v>0</v>
      </c>
      <c r="AH552" s="144">
        <f t="array" aca="1" ref="AH552" ca="1">COUNTIFS(AP501:AP541, "💲", AY501:AY541, INDIRECT("AE" &amp; ROW())) + COUNTIFS(AP501:AP541, "📦", AY501:AY541, INDIRECT("AE" &amp; ROW()))</f>
        <v>0</v>
      </c>
      <c r="AI552" s="145">
        <f t="array" aca="1" ref="AI552" ca="1">SUMIFS(AR501:AR541, AY501:AY541, INDIRECT("AE" &amp; ROW()), AP501:AP541, "💲") + SUMIFS(AR501:AR541, AY501:AY541, INDIRECT("AE" &amp; ROW()), AP501:AP541, "📦")</f>
        <v>0</v>
      </c>
      <c r="AJ552" s="145">
        <f t="array" aca="1" ref="AJ552" ca="1">(
    SUMIFS(AR501:AR541, AY501:AY541, INDIRECT("AE" &amp; ROW()), AP501:AP541, "💲") +
    SUMIFS(AR501:AR541, AY501:AY541, INDIRECT("AE" &amp; ROW()), AP501:AP541, "📦")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
        SUMIFS(AR501:AR541, AY501:AY541, INDIRECT("AE" &amp; ROW()), AP501:AP541, "💲", AS501:AS541, "Familiar") +
        SUMIFS(AR501:AR541, AY501:AY541, INDIRECT("AE" &amp; ROW()), AP501:AP541, "📦", AS501:AS541, "Familiar")
    ) / 2
)  -
(
    (
        SUMIFS(AR501:AR541, AY501:AY541, INDIRECT("AE" &amp; ROW()), AP501:AP541, "💲", AS501:AS541, "Exonerado ADH") +
        SUMIFS(AR501:AR541, AY501:AY541, INDIRECT("AE" &amp; ROW()), AP501:AP541, "📦", AS501:AS541, "Exonerado ADH")
    ) / 2
)  -
(
    (
        SUMIFS(AR501:AR541, AY501:AY541, INDIRECT("AE" &amp; ROW()), AP501:AP541, "💲", AS501:AS541, "Exonerado Doctor") +
        SUMIFS(AR501:AR541, AY501:AY541, INDIRECT("AE" &amp; ROW()), AP501:AP541, "📦", AS501:AS541, "Exonerado Doctor")
    ) / 2
)</f>
        <v>0</v>
      </c>
      <c r="AK552" s="145">
        <f t="array" aca="1" ref="AK552" ca="1">(
    SUMIFS(AR501:AR541, AY501:AY541, INDIRECT("AE" &amp; ROW()), AP501:AP541, "💲") +
    SUMIFS(AR501:AR541, AY501:AY541, INDIRECT("AE" &amp; ROW()), AP501:AP541, "📦")
) -
(
    SUMIFS(AR501:AR541, AY501:AY541, INDIRECT("AE" &amp; ROW()), AP501:AP541, "💲", AS501:AS541, "Familiar") +
    SUMIFS(AR501:AR541, AY501:AY541, INDIRECT("AE" &amp; ROW()), AP501:AP541, "📦", AS501:AS541, "Familiar")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SUMIFS(AR501:AR541, AY501:AY541, INDIRECT("AE" &amp; ROW()), AP501:AP541, "💲", AS501:AS541, "Exonerado ADH") +
    SUMIFS(AR501:AR541, AY501:AY541, INDIRECT("AE" &amp; ROW()), AP501:AP541, "📦", AS501:AS541, "Exonerado ADH")
) -
(
    (
        SUMIFS(AR501:AR541, AY501:AY541, INDIRECT("AE" &amp; ROW()), AP501:AP541, "💲", AS501:AS541, "Exonerado Doctor") +
        SUMIFS(AR501:AR541, AY501:AY541, INDIRECT("AE" &amp; ROW()), AP501:AP541, "📦", AS501:AS541, "Exonerado Doctor")
    ) / 2
) -
(
    (
        SUMIFS(AR501:AR541, AY501:AY541, INDIRECT("AE" &amp; ROW()), AP501:AP541, "💲", AS501:AS541, "") +
        SUMIFS(AR501:AR541, AY501:AY541, INDIRECT("AE" &amp; ROW()), AP501:AP541, "📦", AS501:AS541, "")
    ) / 2
)</f>
        <v>0</v>
      </c>
      <c r="AL552" s="146">
        <f t="array" aca="1" ref="AL552" ca="1">(
    SUMIFS(AR501:AR541, AY501:AY541, INDIRECT("AE" &amp; ROW()), AP501:AP541, "💲") +
    SUMIFS(AR501:AR541, AY501:AY541, INDIRECT("AE" &amp; ROW()), AP501:AP541, "📦")
) -
(
    (
        SUMIFS(AR501:AR541, AY501:AY541, INDIRECT("AE" &amp; ROW()), AP501:AP541, "💲", AS501:AS541, "Familiar") +
        SUMIFS(AR501:AR541, AY501:AY541, INDIRECT("AE" &amp; ROW()), AP501:AP541, "📦", AS501:AS541, "Familiar")
    ) / 2
) -
(
    (
        SUMIFS(AR501:AR541, AY501:AY541, INDIRECT("AE" &amp; ROW()), AP501:AP541, "💲", AS501:AS541, "Participante") +
        SUMIFS(AR501:AR541, AY501:AY541, INDIRECT("AE" &amp; ROW()), AP501:AP541, "📦", AS501:AS541, "Participante")
    ) / 2
) -
(
    (
        SUMIFS(AR501:AR541, AY501:AY541, INDIRECT("AE" &amp; ROW()), AP501:AP541, "💲", AS501:AS541, "Empleado") +
        SUMIFS(AR501:AR541, AY501:AY541, INDIRECT("AE" &amp; ROW()), AP501:AP541, "📦", AS501:AS541, "Empleado")
    ) / 2
) -
(
    (
        SUMIFS(AR501:AR541, AY501:AY541, INDIRECT("AE" &amp; ROW()), AP501:AP541, "💲", AS501:AS541, "Exonerado ADH") +
        SUMIFS(AR501:AR541, AY501:AY541, INDIRECT("AE" &amp; ROW()), AP501:AP541, "📦", AS501:AS541, "Exonerado ADH")
    ) / 2
) -
(
    SUMIFS(AR501:AR541, AY501:AY541, INDIRECT("AE" &amp; ROW()), AP501:AP541, "💲", AS501:AS541, "Exonerado Doctor") +
    SUMIFS(AR501:AR541, AY501:AY541, INDIRECT("AE" &amp; ROW()), AP501:AP541, "📦", AS501:AS541, "Exonerado Doctor")
) -
(
    (
        SUMIFS(AR501:AR541, AY501:AY541, INDIRECT("AE" &amp; ROW()), AP501:AP541, "💲", AS501:AS541, "") +
        SUMIFS(AR501:AR541, AY501:AY541, INDIRECT("AE" &amp; ROW()), AP501:AP541, "📦", AS501:AS541, "")
    ) / 2
)</f>
        <v>0</v>
      </c>
      <c r="AM552" s="56"/>
      <c r="AN552" s="56"/>
      <c r="AO552" s="56"/>
      <c r="AP552" s="56"/>
      <c r="AQ552" s="56"/>
      <c r="AR552" s="56"/>
      <c r="AS552" s="56"/>
      <c r="AT552" s="56"/>
      <c r="AU552" s="56"/>
      <c r="AV552" s="56"/>
      <c r="AW552" s="56"/>
      <c r="AX552" s="56"/>
      <c r="AY552" s="56"/>
      <c r="AZ552" s="56"/>
      <c r="BA552" s="56"/>
      <c r="BB552" s="56"/>
      <c r="BC552" s="56"/>
      <c r="BD552" s="56"/>
      <c r="BE552" s="56"/>
      <c r="BF552" s="56"/>
      <c r="BG552" s="56"/>
      <c r="BH552" s="56"/>
      <c r="BI552" s="56"/>
      <c r="BJ552" s="56"/>
      <c r="BK552" s="56"/>
      <c r="BL552" s="56"/>
      <c r="BM552" s="56"/>
      <c r="BN552" s="56"/>
    </row>
    <row r="553" spans="1:66" ht="11.25" customHeight="1">
      <c r="A553" s="3"/>
      <c r="B553" s="3"/>
      <c r="C553" s="3"/>
      <c r="D553" s="3"/>
      <c r="E553" s="3"/>
      <c r="F553" s="3"/>
      <c r="G553" s="3"/>
      <c r="H553" s="3"/>
      <c r="I553" s="3"/>
      <c r="J553" s="3"/>
      <c r="K553" s="3"/>
      <c r="L553" s="3"/>
      <c r="M553" s="3"/>
      <c r="N553" s="3"/>
      <c r="O553" s="1"/>
      <c r="P553" s="3"/>
      <c r="Q553" s="3"/>
      <c r="R553" s="15"/>
      <c r="S553" s="16"/>
      <c r="T553" s="16"/>
      <c r="U553" s="173"/>
      <c r="V553" s="6"/>
      <c r="W553" s="16"/>
      <c r="X553" s="16"/>
      <c r="Y553" s="173"/>
      <c r="Z553" s="48"/>
      <c r="AA553" s="173"/>
      <c r="AB553" s="173"/>
      <c r="AC553" s="173"/>
      <c r="AD553" s="174"/>
      <c r="AI553" s="148">
        <f t="shared" ref="AI553:AL553" ca="1" si="376">SUM(AI538:AI551)</f>
        <v>150</v>
      </c>
      <c r="AJ553" s="148">
        <f t="shared" ca="1" si="376"/>
        <v>100</v>
      </c>
      <c r="AK553" s="148">
        <f t="shared" ca="1" si="376"/>
        <v>100</v>
      </c>
      <c r="AL553" s="148">
        <f t="shared" ca="1" si="376"/>
        <v>125</v>
      </c>
      <c r="AM553" s="174"/>
      <c r="AN553" s="174"/>
      <c r="AO553" s="174"/>
      <c r="AP553" s="174"/>
      <c r="AQ553" s="174"/>
      <c r="AR553" s="174"/>
      <c r="AS553" s="174"/>
      <c r="AT553" s="174"/>
      <c r="AU553" s="174"/>
      <c r="AV553" s="174"/>
      <c r="AW553" s="174"/>
      <c r="AX553" s="174"/>
      <c r="AY553" s="174"/>
      <c r="AZ553" s="174"/>
      <c r="BA553" s="174"/>
      <c r="BB553" s="174"/>
      <c r="BC553" s="174"/>
      <c r="BD553" s="174"/>
      <c r="BE553" s="122"/>
      <c r="BF553" s="122"/>
      <c r="BG553" s="122"/>
      <c r="BH553" s="122"/>
      <c r="BI553" s="122"/>
      <c r="BJ553" s="174"/>
      <c r="BK553" s="174"/>
      <c r="BL553" s="174"/>
      <c r="BM553" s="174"/>
      <c r="BN553" s="174"/>
    </row>
    <row r="554" spans="1:66" ht="15" customHeight="1">
      <c r="A554" s="210">
        <f>IF(WEEKDAY(A499)=6, WORKDAY(A499+1, 1), A499+1)</f>
        <v>46310</v>
      </c>
      <c r="B554" s="211"/>
      <c r="C554" s="211"/>
      <c r="D554" s="211"/>
      <c r="E554" s="211"/>
      <c r="F554" s="211"/>
      <c r="G554" s="211"/>
      <c r="H554" s="211"/>
      <c r="I554" s="211"/>
      <c r="J554" s="211"/>
      <c r="K554" s="211"/>
      <c r="L554" s="211"/>
      <c r="M554" s="211"/>
      <c r="N554" s="212"/>
      <c r="O554" s="1"/>
      <c r="P554" s="1"/>
      <c r="Q554" s="1"/>
      <c r="R554" s="15"/>
      <c r="S554" s="22"/>
      <c r="T554" s="22"/>
      <c r="U554" s="241"/>
      <c r="V554" s="242"/>
      <c r="W554" s="242"/>
      <c r="X554" s="242"/>
      <c r="Y554" s="242"/>
      <c r="Z554" s="23"/>
      <c r="AA554" s="23"/>
      <c r="AB554" s="23"/>
      <c r="AC554" s="23"/>
      <c r="AD554" s="24"/>
      <c r="AE554" s="181"/>
      <c r="AF554" s="181"/>
      <c r="AG554" s="181"/>
      <c r="AH554" s="181"/>
      <c r="AI554" s="181"/>
      <c r="AJ554" s="181"/>
      <c r="AK554" s="181"/>
      <c r="AL554" s="181"/>
      <c r="AM554" s="24"/>
      <c r="AN554" s="24"/>
      <c r="AO554" s="24"/>
      <c r="AP554" s="24"/>
      <c r="AQ554" s="24"/>
      <c r="AR554" s="24"/>
      <c r="AS554" s="24"/>
      <c r="AT554" s="24"/>
      <c r="AU554" s="24"/>
      <c r="AV554" s="24"/>
      <c r="AW554" s="24"/>
      <c r="AX554" s="24"/>
      <c r="AY554" s="24"/>
      <c r="AZ554" s="24"/>
      <c r="BA554" s="24"/>
      <c r="BB554" s="24"/>
      <c r="BC554" s="24"/>
      <c r="BD554" s="24"/>
      <c r="BE554" s="24"/>
      <c r="BF554" s="24"/>
      <c r="BG554" s="24"/>
      <c r="BH554" s="24"/>
      <c r="BI554" s="24"/>
      <c r="BJ554" s="24"/>
      <c r="BK554" s="24"/>
      <c r="BL554" s="24"/>
      <c r="BM554" s="24"/>
      <c r="BN554" s="24"/>
    </row>
    <row r="555" spans="1:66" ht="15" customHeight="1">
      <c r="A555" s="25" t="s">
        <v>15</v>
      </c>
      <c r="B555" s="25" t="s">
        <v>16</v>
      </c>
      <c r="C555" s="213" t="s">
        <v>17</v>
      </c>
      <c r="D555" s="214"/>
      <c r="E555" s="214"/>
      <c r="F555" s="215"/>
      <c r="G555" s="213" t="s">
        <v>18</v>
      </c>
      <c r="H555" s="214"/>
      <c r="I555" s="214"/>
      <c r="J555" s="215"/>
      <c r="K555" s="213" t="s">
        <v>19</v>
      </c>
      <c r="L555" s="214"/>
      <c r="M555" s="214"/>
      <c r="N555" s="215"/>
      <c r="O555" s="1"/>
      <c r="P555" s="1"/>
      <c r="Q555" s="1"/>
      <c r="R555" s="26"/>
      <c r="S555" s="234" t="s">
        <v>17</v>
      </c>
      <c r="T555" s="214"/>
      <c r="U555" s="215"/>
      <c r="V555" s="27"/>
      <c r="W555" s="234" t="s">
        <v>18</v>
      </c>
      <c r="X555" s="214"/>
      <c r="Y555" s="215"/>
      <c r="Z555" s="28"/>
      <c r="AA555" s="234" t="s">
        <v>19</v>
      </c>
      <c r="AB555" s="214"/>
      <c r="AC555" s="215"/>
      <c r="AD555" s="29"/>
      <c r="AE555" s="181"/>
      <c r="AF555" s="181"/>
      <c r="AG555" s="181"/>
      <c r="AH555" s="181"/>
      <c r="AI555" s="181"/>
      <c r="AJ555" s="181"/>
      <c r="AK555" s="181"/>
      <c r="AL555" s="181"/>
      <c r="AM555" s="29"/>
      <c r="AN555" s="34" t="s">
        <v>2</v>
      </c>
      <c r="AO555" s="34" t="s">
        <v>3</v>
      </c>
      <c r="AP555" s="34" t="s">
        <v>4</v>
      </c>
      <c r="AQ555" s="34" t="s">
        <v>5</v>
      </c>
      <c r="AR555" s="34" t="s">
        <v>6</v>
      </c>
      <c r="AS555" s="34" t="s">
        <v>7</v>
      </c>
      <c r="AT555" s="34" t="s">
        <v>27</v>
      </c>
      <c r="AU555" s="34" t="s">
        <v>28</v>
      </c>
      <c r="AV555" s="34" t="s">
        <v>29</v>
      </c>
      <c r="AW555" s="34" t="s">
        <v>30</v>
      </c>
      <c r="AX555" s="34" t="s">
        <v>12</v>
      </c>
      <c r="AY555" s="34" t="s">
        <v>20</v>
      </c>
      <c r="AZ555" s="35"/>
      <c r="BA555" s="35"/>
      <c r="BB555" s="35"/>
      <c r="BC555" s="35"/>
      <c r="BD555" s="35"/>
      <c r="BE555" s="35"/>
      <c r="BF555" s="35"/>
      <c r="BG555" s="35"/>
      <c r="BH555" s="35"/>
      <c r="BI555" s="35"/>
      <c r="BJ555" s="35"/>
      <c r="BK555" s="35"/>
      <c r="BL555" s="35"/>
      <c r="BM555" s="35"/>
      <c r="BN555" s="35"/>
    </row>
    <row r="556" spans="1:66" ht="11.25" customHeight="1">
      <c r="A556" s="219">
        <f>Q562</f>
        <v>0.33333333333333331</v>
      </c>
      <c r="B556" s="38"/>
      <c r="C556" s="204"/>
      <c r="D556" s="207"/>
      <c r="E556" s="40" t="s">
        <v>36</v>
      </c>
      <c r="F556" s="42" t="str">
        <f>IF(D556&lt;&gt;"", VLOOKUP(D556,'Base de Datos'!$A$2:$D1268,2,FALSE()),"")</f>
        <v/>
      </c>
      <c r="G556" s="204"/>
      <c r="H556" s="216"/>
      <c r="I556" s="40" t="s">
        <v>36</v>
      </c>
      <c r="J556" s="42" t="str">
        <f>IF(H556&lt;&gt;"", VLOOKUP(H556,'Base de Datos'!$A$2:$D1268,2,FALSE()),"")</f>
        <v/>
      </c>
      <c r="K556" s="204"/>
      <c r="L556" s="216"/>
      <c r="M556" s="40" t="s">
        <v>36</v>
      </c>
      <c r="N556" s="42" t="str">
        <f>IF(L556&lt;&gt;"", VLOOKUP(L556,'Base de Datos'!$A$2:$D1268,2,FALSE()),"")</f>
        <v/>
      </c>
      <c r="O556" s="43"/>
      <c r="P556" s="1"/>
      <c r="Q556" s="44"/>
      <c r="R556" s="15"/>
      <c r="S556" s="45"/>
      <c r="T556" s="45" t="s">
        <v>37</v>
      </c>
      <c r="U556" s="46"/>
      <c r="V556" s="47"/>
      <c r="W556" s="45"/>
      <c r="X556" s="45" t="s">
        <v>37</v>
      </c>
      <c r="Y556" s="46"/>
      <c r="Z556" s="47"/>
      <c r="AA556" s="45"/>
      <c r="AB556" s="45" t="s">
        <v>37</v>
      </c>
      <c r="AC556" s="46"/>
      <c r="AD556" s="48"/>
      <c r="AE556" s="181"/>
      <c r="AF556" s="181"/>
      <c r="AG556" s="181"/>
      <c r="AH556" s="181"/>
      <c r="AI556" s="181"/>
      <c r="AJ556" s="181"/>
      <c r="AK556" s="181"/>
      <c r="AL556" s="181"/>
      <c r="AM556" s="48"/>
      <c r="AN556" s="53">
        <f>A554</f>
        <v>46310</v>
      </c>
      <c r="AO556" s="54" t="str">
        <f>C555</f>
        <v>Consultorio N° 1</v>
      </c>
      <c r="AP556" s="55">
        <f t="shared" ref="AP556:AQ556" si="377">C556</f>
        <v>0</v>
      </c>
      <c r="AQ556" s="55">
        <f t="shared" si="377"/>
        <v>0</v>
      </c>
      <c r="AR556" s="55">
        <f>U556</f>
        <v>0</v>
      </c>
      <c r="AS556" s="55">
        <f>S556</f>
        <v>0</v>
      </c>
      <c r="AT556" s="55">
        <f>S557</f>
        <v>0</v>
      </c>
      <c r="AU556" s="55">
        <f>U557</f>
        <v>0</v>
      </c>
      <c r="AV556" s="55">
        <f>S558</f>
        <v>0</v>
      </c>
      <c r="AW556" s="55">
        <f>U558</f>
        <v>0</v>
      </c>
      <c r="AX556" s="55">
        <f>U559</f>
        <v>0</v>
      </c>
      <c r="AY556" s="55">
        <f>F559</f>
        <v>0</v>
      </c>
      <c r="AZ556" s="56"/>
      <c r="BA556" s="56"/>
      <c r="BB556" s="56"/>
      <c r="BC556" s="56"/>
      <c r="BD556" s="56"/>
      <c r="BE556" s="56"/>
      <c r="BF556" s="56"/>
      <c r="BG556" s="56"/>
      <c r="BH556" s="56"/>
      <c r="BI556" s="56"/>
      <c r="BJ556" s="56"/>
      <c r="BK556" s="56"/>
      <c r="BL556" s="56"/>
      <c r="BM556" s="56"/>
      <c r="BN556" s="56"/>
    </row>
    <row r="557" spans="1:66" ht="11.25" customHeight="1">
      <c r="A557" s="220"/>
      <c r="B557" s="38"/>
      <c r="C557" s="205"/>
      <c r="D557" s="208"/>
      <c r="E557" s="57" t="s">
        <v>42</v>
      </c>
      <c r="F557" s="58" t="str">
        <f>IF(D556&lt;&gt;"", VLOOKUP(D556,'Base de Datos'!$A$2:$D1268,3,FALSE()),"")</f>
        <v/>
      </c>
      <c r="G557" s="205"/>
      <c r="H557" s="208"/>
      <c r="I557" s="57" t="s">
        <v>42</v>
      </c>
      <c r="J557" s="58" t="str">
        <f>IF(H556&lt;&gt;"", VLOOKUP(H556,'Base de Datos'!$A$2:$D1268,3,FALSE()),"")</f>
        <v/>
      </c>
      <c r="K557" s="205"/>
      <c r="L557" s="208"/>
      <c r="M557" s="57" t="s">
        <v>42</v>
      </c>
      <c r="N557" s="58" t="str">
        <f>IF(L556&lt;&gt;"", VLOOKUP(L556,'Base de Datos'!$A$2:$D1268,3,FALSE()),"")</f>
        <v/>
      </c>
      <c r="O557" s="43"/>
      <c r="P557" s="1"/>
      <c r="Q557" s="44"/>
      <c r="R557" s="15"/>
      <c r="S557" s="229"/>
      <c r="T557" s="230"/>
      <c r="U557" s="59"/>
      <c r="V557" s="47"/>
      <c r="W557" s="229"/>
      <c r="X557" s="230"/>
      <c r="Y557" s="59"/>
      <c r="Z557" s="47"/>
      <c r="AA557" s="229"/>
      <c r="AB557" s="230"/>
      <c r="AC557" s="59"/>
      <c r="AD557" s="48"/>
      <c r="AE557" s="181"/>
      <c r="AF557" s="181"/>
      <c r="AG557" s="181"/>
      <c r="AH557" s="181"/>
      <c r="AI557" s="181"/>
      <c r="AJ557" s="181"/>
      <c r="AK557" s="181"/>
      <c r="AL557" s="181"/>
      <c r="AM557" s="48"/>
      <c r="AN557" s="53">
        <f>A554</f>
        <v>46310</v>
      </c>
      <c r="AO557" s="54" t="str">
        <f>C555</f>
        <v>Consultorio N° 1</v>
      </c>
      <c r="AP557" s="55" t="str">
        <f t="shared" ref="AP557:AQ557" si="378">C560</f>
        <v>💲</v>
      </c>
      <c r="AQ557" s="55" t="str">
        <f t="shared" si="378"/>
        <v>Felipe Fuenmayor</v>
      </c>
      <c r="AR557" s="64">
        <f>U560</f>
        <v>50</v>
      </c>
      <c r="AS557" s="55">
        <f>S560</f>
        <v>0</v>
      </c>
      <c r="AT557" s="55" t="str">
        <f>S561</f>
        <v>Punto de venta</v>
      </c>
      <c r="AU557" s="55">
        <f>U561</f>
        <v>43956</v>
      </c>
      <c r="AV557" s="55">
        <f>S562</f>
        <v>0</v>
      </c>
      <c r="AW557" s="55">
        <f>U562</f>
        <v>0</v>
      </c>
      <c r="AX557" s="55">
        <f>U563</f>
        <v>0</v>
      </c>
      <c r="AY557" s="55" t="str">
        <f>F563</f>
        <v>Dr. Jorge Valeri</v>
      </c>
      <c r="AZ557" s="56"/>
      <c r="BA557" s="56"/>
      <c r="BB557" s="56"/>
      <c r="BC557" s="56"/>
      <c r="BD557" s="56"/>
      <c r="BE557" s="56"/>
      <c r="BF557" s="56"/>
      <c r="BG557" s="56"/>
      <c r="BH557" s="56"/>
      <c r="BI557" s="56"/>
      <c r="BJ557" s="56"/>
      <c r="BK557" s="56"/>
      <c r="BL557" s="56"/>
      <c r="BM557" s="56"/>
      <c r="BN557" s="56"/>
    </row>
    <row r="558" spans="1:66" ht="11.25" customHeight="1">
      <c r="A558" s="220"/>
      <c r="B558" s="38"/>
      <c r="C558" s="205"/>
      <c r="D558" s="208"/>
      <c r="E558" s="57" t="s">
        <v>44</v>
      </c>
      <c r="F558" s="58" t="str">
        <f>IF(D556&lt;&gt;"", VLOOKUP(D556,'Base de Datos'!$A$2:$D1268,4,FALSE()),"")</f>
        <v/>
      </c>
      <c r="G558" s="205"/>
      <c r="H558" s="208"/>
      <c r="I558" s="57" t="s">
        <v>44</v>
      </c>
      <c r="J558" s="58" t="str">
        <f>IF(H556&lt;&gt;"", VLOOKUP(H556,'Base de Datos'!$A$2:$D1268,4,FALSE()),"")</f>
        <v/>
      </c>
      <c r="K558" s="205"/>
      <c r="L558" s="208"/>
      <c r="M558" s="57" t="s">
        <v>44</v>
      </c>
      <c r="N558" s="58" t="str">
        <f>IF(L556&lt;&gt;"", VLOOKUP(L556,'Base de Datos'!$A$2:$D1268,4,FALSE()),"")</f>
        <v/>
      </c>
      <c r="O558" s="43"/>
      <c r="P558" s="1"/>
      <c r="Q558" s="44"/>
      <c r="R558" s="15"/>
      <c r="S558" s="229"/>
      <c r="T558" s="230"/>
      <c r="U558" s="59"/>
      <c r="V558" s="47"/>
      <c r="W558" s="229"/>
      <c r="X558" s="230"/>
      <c r="Y558" s="59"/>
      <c r="Z558" s="47"/>
      <c r="AA558" s="229"/>
      <c r="AB558" s="230"/>
      <c r="AC558" s="59"/>
      <c r="AD558" s="48"/>
      <c r="AE558" s="181"/>
      <c r="AF558" s="181"/>
      <c r="AG558" s="181"/>
      <c r="AH558" s="181"/>
      <c r="AI558" s="181"/>
      <c r="AJ558" s="181"/>
      <c r="AK558" s="181"/>
      <c r="AL558" s="181"/>
      <c r="AM558" s="48"/>
      <c r="AN558" s="53">
        <f>A554</f>
        <v>46310</v>
      </c>
      <c r="AO558" s="54" t="str">
        <f>C555</f>
        <v>Consultorio N° 1</v>
      </c>
      <c r="AP558" s="55" t="str">
        <f t="shared" ref="AP558:AQ558" si="379">C564</f>
        <v>💲</v>
      </c>
      <c r="AQ558" s="55" t="str">
        <f t="shared" si="379"/>
        <v xml:space="preserve">Carmen Medina </v>
      </c>
      <c r="AR558" s="64">
        <f>U564</f>
        <v>50</v>
      </c>
      <c r="AS558" s="55">
        <f>S564</f>
        <v>0</v>
      </c>
      <c r="AT558" s="55" t="str">
        <f>S565</f>
        <v>Zelle</v>
      </c>
      <c r="AU558" s="55">
        <f>U565</f>
        <v>50</v>
      </c>
      <c r="AV558" s="55">
        <f>S566</f>
        <v>0</v>
      </c>
      <c r="AW558" s="55">
        <f>U566</f>
        <v>0</v>
      </c>
      <c r="AX558" s="55">
        <f>U567</f>
        <v>0</v>
      </c>
      <c r="AY558" s="55" t="str">
        <f>F567</f>
        <v>Dr. Jorge Valeri</v>
      </c>
      <c r="AZ558" s="56"/>
      <c r="BA558" s="56"/>
      <c r="BB558" s="56"/>
      <c r="BC558" s="56"/>
      <c r="BD558" s="56"/>
      <c r="BE558" s="56"/>
      <c r="BF558" s="56"/>
      <c r="BG558" s="56"/>
      <c r="BH558" s="56"/>
      <c r="BI558" s="56"/>
      <c r="BJ558" s="56"/>
      <c r="BK558" s="56"/>
      <c r="BL558" s="56"/>
      <c r="BM558" s="56"/>
      <c r="BN558" s="56"/>
    </row>
    <row r="559" spans="1:66" ht="11.25" customHeight="1">
      <c r="A559" s="221"/>
      <c r="B559" s="38"/>
      <c r="C559" s="206"/>
      <c r="D559" s="209"/>
      <c r="E559" s="85" t="s">
        <v>46</v>
      </c>
      <c r="F559" s="86"/>
      <c r="G559" s="206"/>
      <c r="H559" s="209"/>
      <c r="I559" s="87" t="s">
        <v>46</v>
      </c>
      <c r="J559" s="88"/>
      <c r="K559" s="206"/>
      <c r="L559" s="209"/>
      <c r="M559" s="87" t="s">
        <v>46</v>
      </c>
      <c r="N559" s="88"/>
      <c r="O559" s="43"/>
      <c r="P559" s="1"/>
      <c r="Q559" s="44"/>
      <c r="R559" s="15"/>
      <c r="S559" s="227" t="str">
        <f>IF(OR(S556="Empleado",S556="Familiar"),"Nombre del Empleado","N° Factura")</f>
        <v>N° Factura</v>
      </c>
      <c r="T559" s="228"/>
      <c r="U559" s="89"/>
      <c r="V559" s="47"/>
      <c r="W559" s="227" t="str">
        <f>IF(OR(W556="Empleado",W556="Familiar"),"Nombre del Empleado","N° Factura")</f>
        <v>N° Factura</v>
      </c>
      <c r="X559" s="228"/>
      <c r="Y559" s="89"/>
      <c r="Z559" s="47"/>
      <c r="AA559" s="227" t="str">
        <f>IF(OR(AA556="Empleado",AA556="Familiar"),"Nombre del Empleado","N° Factura")</f>
        <v>N° Factura</v>
      </c>
      <c r="AB559" s="228"/>
      <c r="AC559" s="89"/>
      <c r="AD559" s="48"/>
      <c r="AE559" s="181"/>
      <c r="AF559" s="181"/>
      <c r="AG559" s="181"/>
      <c r="AH559" s="181"/>
      <c r="AI559" s="181"/>
      <c r="AJ559" s="181"/>
      <c r="AK559" s="181"/>
      <c r="AL559" s="181"/>
      <c r="AM559" s="48"/>
      <c r="AN559" s="53">
        <f>A554</f>
        <v>46310</v>
      </c>
      <c r="AO559" s="54" t="str">
        <f>C555</f>
        <v>Consultorio N° 1</v>
      </c>
      <c r="AP559" s="55" t="str">
        <f t="shared" ref="AP559:AQ559" si="380">C568</f>
        <v>💲</v>
      </c>
      <c r="AQ559" s="55" t="str">
        <f t="shared" si="380"/>
        <v>Maria Elena Cedeño</v>
      </c>
      <c r="AR559" s="64">
        <f>U568</f>
        <v>50</v>
      </c>
      <c r="AS559" s="55">
        <f>S568</f>
        <v>0</v>
      </c>
      <c r="AT559" s="55" t="str">
        <f>S569</f>
        <v>Punto de venta</v>
      </c>
      <c r="AU559" s="64">
        <f>U569</f>
        <v>43956</v>
      </c>
      <c r="AV559" s="55">
        <f>S570</f>
        <v>0</v>
      </c>
      <c r="AW559" s="55">
        <f>U570</f>
        <v>0</v>
      </c>
      <c r="AX559" s="55">
        <f>U571</f>
        <v>0</v>
      </c>
      <c r="AY559" s="55" t="str">
        <f>F571</f>
        <v>Dr. Jorge Valeri</v>
      </c>
      <c r="AZ559" s="56"/>
      <c r="BA559" s="56"/>
      <c r="BB559" s="56"/>
      <c r="BC559" s="56"/>
      <c r="BD559" s="56"/>
      <c r="BE559" s="56"/>
      <c r="BF559" s="56"/>
      <c r="BG559" s="56"/>
      <c r="BH559" s="56"/>
      <c r="BI559" s="56"/>
      <c r="BJ559" s="56"/>
      <c r="BK559" s="56"/>
      <c r="BL559" s="56"/>
      <c r="BM559" s="56"/>
      <c r="BN559" s="56"/>
    </row>
    <row r="560" spans="1:66" ht="11.25" customHeight="1">
      <c r="A560" s="222">
        <f>A556+$Q$13/1440</f>
        <v>0.375</v>
      </c>
      <c r="B560" s="38"/>
      <c r="C560" s="204" t="s">
        <v>52</v>
      </c>
      <c r="D560" s="207" t="s">
        <v>367</v>
      </c>
      <c r="E560" s="40" t="s">
        <v>36</v>
      </c>
      <c r="F560" s="42">
        <f>IF(D560&lt;&gt;"", VLOOKUP(D560,'Base de Datos'!$A$2:$D1268,2,FALSE()),"")</f>
        <v>0</v>
      </c>
      <c r="G560" s="204"/>
      <c r="H560" s="216"/>
      <c r="I560" s="40" t="s">
        <v>36</v>
      </c>
      <c r="J560" s="42" t="str">
        <f>IF(H560&lt;&gt;"", VLOOKUP(H560,'Base de Datos'!$A$2:$D1268,2,FALSE()),"")</f>
        <v/>
      </c>
      <c r="K560" s="204" t="s">
        <v>52</v>
      </c>
      <c r="L560" s="216" t="s">
        <v>377</v>
      </c>
      <c r="M560" s="40" t="s">
        <v>36</v>
      </c>
      <c r="N560" s="42" t="str">
        <f>IF(L560&lt;&gt;"", VLOOKUP(L560,'Base de Datos'!$A$2:$D1268,2,FALSE()),"")</f>
        <v>María Mendez</v>
      </c>
      <c r="O560" s="262" t="s">
        <v>32</v>
      </c>
      <c r="P560" s="242"/>
      <c r="Q560" s="263">
        <f ca="1">$N$2</f>
        <v>888.89089999999999</v>
      </c>
      <c r="R560" s="15"/>
      <c r="S560" s="45"/>
      <c r="T560" s="45" t="s">
        <v>37</v>
      </c>
      <c r="U560" s="103">
        <v>50</v>
      </c>
      <c r="V560" s="47"/>
      <c r="W560" s="45"/>
      <c r="X560" s="45" t="s">
        <v>37</v>
      </c>
      <c r="Y560" s="46"/>
      <c r="Z560" s="47"/>
      <c r="AA560" s="45"/>
      <c r="AB560" s="45" t="s">
        <v>37</v>
      </c>
      <c r="AC560" s="46">
        <v>50</v>
      </c>
      <c r="AD560" s="48"/>
      <c r="AE560" s="181"/>
      <c r="AF560" s="181"/>
      <c r="AG560" s="181"/>
      <c r="AH560" s="181"/>
      <c r="AI560" s="181"/>
      <c r="AJ560" s="181"/>
      <c r="AK560" s="181"/>
      <c r="AL560" s="181"/>
      <c r="AM560" s="48"/>
      <c r="AN560" s="53">
        <f>A554</f>
        <v>46310</v>
      </c>
      <c r="AO560" s="54" t="str">
        <f>C555</f>
        <v>Consultorio N° 1</v>
      </c>
      <c r="AP560" s="55" t="str">
        <f t="shared" ref="AP560:AQ560" si="381">C572</f>
        <v>📦</v>
      </c>
      <c r="AQ560" s="55" t="str">
        <f t="shared" si="381"/>
        <v>Johana Castillo</v>
      </c>
      <c r="AR560" s="64">
        <f>U572</f>
        <v>50</v>
      </c>
      <c r="AS560" s="55" t="str">
        <f>S572</f>
        <v>Empleado</v>
      </c>
      <c r="AT560" s="55">
        <f>S573</f>
        <v>0</v>
      </c>
      <c r="AU560" s="55">
        <f>U573</f>
        <v>0</v>
      </c>
      <c r="AV560" s="55">
        <f>S574</f>
        <v>0</v>
      </c>
      <c r="AW560" s="55">
        <f>U574</f>
        <v>0</v>
      </c>
      <c r="AX560" s="55" t="str">
        <f>U575</f>
        <v>Johana Castillo</v>
      </c>
      <c r="AY560" s="55" t="str">
        <f>F575</f>
        <v>Dr. Jorge Valeri</v>
      </c>
      <c r="AZ560" s="56"/>
      <c r="BA560" s="56"/>
      <c r="BB560" s="56"/>
      <c r="BC560" s="56"/>
      <c r="BD560" s="56"/>
      <c r="BE560" s="56"/>
      <c r="BF560" s="56"/>
      <c r="BG560" s="56"/>
      <c r="BH560" s="56"/>
      <c r="BI560" s="56"/>
      <c r="BJ560" s="56"/>
      <c r="BK560" s="56"/>
      <c r="BL560" s="56"/>
      <c r="BM560" s="56"/>
      <c r="BN560" s="56"/>
    </row>
    <row r="561" spans="1:66" ht="11.25" customHeight="1">
      <c r="A561" s="220"/>
      <c r="B561" s="38"/>
      <c r="C561" s="205"/>
      <c r="D561" s="208"/>
      <c r="E561" s="57" t="s">
        <v>42</v>
      </c>
      <c r="F561" s="58">
        <f>IF(D560&lt;&gt;"", VLOOKUP(D560,'Base de Datos'!$A$2:$D1268,3,FALSE()),"")</f>
        <v>4122639393</v>
      </c>
      <c r="G561" s="205"/>
      <c r="H561" s="208"/>
      <c r="I561" s="57" t="s">
        <v>42</v>
      </c>
      <c r="J561" s="58" t="str">
        <f>IF(H560&lt;&gt;"", VLOOKUP(H560,'Base de Datos'!$A$2:$D1268,3,FALSE()),"")</f>
        <v/>
      </c>
      <c r="K561" s="205"/>
      <c r="L561" s="208"/>
      <c r="M561" s="57" t="s">
        <v>42</v>
      </c>
      <c r="N561" s="58">
        <f>IF(L560&lt;&gt;"", VLOOKUP(L560,'Base de Datos'!$A$2:$D1268,3,FALSE()),"")</f>
        <v>4141306160</v>
      </c>
      <c r="O561" s="242"/>
      <c r="P561" s="242"/>
      <c r="Q561" s="264"/>
      <c r="R561" s="15"/>
      <c r="S561" s="229" t="s">
        <v>56</v>
      </c>
      <c r="T561" s="230"/>
      <c r="U561" s="59">
        <v>43956</v>
      </c>
      <c r="V561" s="47"/>
      <c r="W561" s="229"/>
      <c r="X561" s="230"/>
      <c r="Y561" s="59"/>
      <c r="Z561" s="47"/>
      <c r="AA561" s="229" t="s">
        <v>56</v>
      </c>
      <c r="AB561" s="230"/>
      <c r="AC561" s="59">
        <v>43956</v>
      </c>
      <c r="AD561" s="48"/>
      <c r="AE561" s="181"/>
      <c r="AF561" s="181"/>
      <c r="AG561" s="181"/>
      <c r="AH561" s="181"/>
      <c r="AI561" s="181"/>
      <c r="AJ561" s="181"/>
      <c r="AK561" s="181"/>
      <c r="AL561" s="181"/>
      <c r="AM561" s="48"/>
      <c r="AN561" s="53">
        <f>A554</f>
        <v>46310</v>
      </c>
      <c r="AO561" s="54" t="str">
        <f>C555</f>
        <v>Consultorio N° 1</v>
      </c>
      <c r="AP561" s="55" t="str">
        <f t="shared" ref="AP561:AQ561" si="382">C576</f>
        <v>💲</v>
      </c>
      <c r="AQ561" s="55" t="str">
        <f t="shared" si="382"/>
        <v xml:space="preserve">Ramón Ojeda </v>
      </c>
      <c r="AR561" s="55">
        <f>U576</f>
        <v>50</v>
      </c>
      <c r="AS561" s="55">
        <f>S576</f>
        <v>0</v>
      </c>
      <c r="AT561" s="55" t="str">
        <f>S577</f>
        <v>Punto de venta</v>
      </c>
      <c r="AU561" s="55">
        <f>U577</f>
        <v>43956</v>
      </c>
      <c r="AV561" s="55">
        <f>S578</f>
        <v>0</v>
      </c>
      <c r="AW561" s="55">
        <f>U578</f>
        <v>0</v>
      </c>
      <c r="AX561" s="55">
        <f>U579</f>
        <v>0</v>
      </c>
      <c r="AY561" s="55" t="str">
        <f>F579</f>
        <v>Dr. Jorge Valeri</v>
      </c>
      <c r="AZ561" s="56"/>
      <c r="BA561" s="56"/>
      <c r="BB561" s="56"/>
      <c r="BC561" s="56"/>
      <c r="BD561" s="56"/>
      <c r="BE561" s="56"/>
      <c r="BF561" s="56"/>
      <c r="BG561" s="56"/>
      <c r="BH561" s="56"/>
      <c r="BI561" s="56"/>
      <c r="BJ561" s="56"/>
      <c r="BK561" s="56"/>
      <c r="BL561" s="56"/>
      <c r="BM561" s="56"/>
      <c r="BN561" s="56"/>
    </row>
    <row r="562" spans="1:66" ht="11.25" customHeight="1">
      <c r="A562" s="220"/>
      <c r="B562" s="38"/>
      <c r="C562" s="205"/>
      <c r="D562" s="208"/>
      <c r="E562" s="57" t="s">
        <v>44</v>
      </c>
      <c r="F562" s="58" t="str">
        <f>IF(D560&lt;&gt;"", VLOOKUP(D560,'Base de Datos'!$A$2:$D1268,4,FALSE()),"")</f>
        <v>V4769698</v>
      </c>
      <c r="G562" s="205"/>
      <c r="H562" s="208"/>
      <c r="I562" s="57" t="s">
        <v>44</v>
      </c>
      <c r="J562" s="58" t="str">
        <f>IF(H560&lt;&gt;"", VLOOKUP(H560,'Base de Datos'!$A$2:$D1268,4,FALSE()),"")</f>
        <v/>
      </c>
      <c r="K562" s="205"/>
      <c r="L562" s="208"/>
      <c r="M562" s="57" t="s">
        <v>44</v>
      </c>
      <c r="N562" s="58" t="str">
        <f>IF(L560&lt;&gt;"", VLOOKUP(L560,'Base de Datos'!$A$2:$D1268,4,FALSE()),"")</f>
        <v>V33432306</v>
      </c>
      <c r="O562" s="43"/>
      <c r="P562" s="104" t="s">
        <v>50</v>
      </c>
      <c r="Q562" s="110">
        <v>0.33333333333333331</v>
      </c>
      <c r="R562" s="15"/>
      <c r="S562" s="229"/>
      <c r="T562" s="230"/>
      <c r="U562" s="59"/>
      <c r="V562" s="47"/>
      <c r="W562" s="229"/>
      <c r="X562" s="230"/>
      <c r="Y562" s="59"/>
      <c r="Z562" s="47"/>
      <c r="AA562" s="229"/>
      <c r="AB562" s="230"/>
      <c r="AC562" s="59"/>
      <c r="AD562" s="48"/>
      <c r="AE562" s="181"/>
      <c r="AF562" s="181"/>
      <c r="AG562" s="181"/>
      <c r="AH562" s="181"/>
      <c r="AI562" s="181"/>
      <c r="AJ562" s="181"/>
      <c r="AK562" s="181"/>
      <c r="AL562" s="181"/>
      <c r="AM562" s="48"/>
      <c r="AN562" s="53">
        <f>A554</f>
        <v>46310</v>
      </c>
      <c r="AO562" s="54" t="str">
        <f>C555</f>
        <v>Consultorio N° 1</v>
      </c>
      <c r="AP562" s="55" t="str">
        <f t="shared" ref="AP562:AQ562" si="383">C580</f>
        <v>💲</v>
      </c>
      <c r="AQ562" s="55" t="str">
        <f t="shared" si="383"/>
        <v>Yvett Gonzalez</v>
      </c>
      <c r="AR562" s="55">
        <f>U580</f>
        <v>50</v>
      </c>
      <c r="AS562" s="55">
        <f>S580</f>
        <v>0</v>
      </c>
      <c r="AT562" s="55" t="str">
        <f>S581</f>
        <v>Punto de venta</v>
      </c>
      <c r="AU562" s="55">
        <f>U581</f>
        <v>43956</v>
      </c>
      <c r="AV562" s="55">
        <f>S582</f>
        <v>0</v>
      </c>
      <c r="AW562" s="55">
        <f>U582</f>
        <v>0</v>
      </c>
      <c r="AX562" s="55">
        <f>U583</f>
        <v>0</v>
      </c>
      <c r="AY562" s="55" t="str">
        <f>F583</f>
        <v>Dr. Jorge Valeri</v>
      </c>
      <c r="AZ562" s="56"/>
      <c r="BA562" s="56"/>
      <c r="BB562" s="56"/>
      <c r="BC562" s="56"/>
      <c r="BD562" s="56"/>
      <c r="BE562" s="56"/>
      <c r="BF562" s="56"/>
      <c r="BG562" s="56"/>
      <c r="BH562" s="56"/>
      <c r="BI562" s="56"/>
      <c r="BJ562" s="56"/>
      <c r="BK562" s="56"/>
      <c r="BL562" s="56"/>
      <c r="BM562" s="56"/>
      <c r="BN562" s="56"/>
    </row>
    <row r="563" spans="1:66" ht="11.25" customHeight="1">
      <c r="A563" s="221"/>
      <c r="B563" s="38"/>
      <c r="C563" s="206"/>
      <c r="D563" s="209"/>
      <c r="E563" s="85" t="s">
        <v>46</v>
      </c>
      <c r="F563" s="107" t="s">
        <v>48</v>
      </c>
      <c r="G563" s="206"/>
      <c r="H563" s="209"/>
      <c r="I563" s="85" t="s">
        <v>46</v>
      </c>
      <c r="J563" s="108"/>
      <c r="K563" s="206"/>
      <c r="L563" s="209"/>
      <c r="M563" s="85" t="s">
        <v>46</v>
      </c>
      <c r="N563" s="108" t="s">
        <v>55</v>
      </c>
      <c r="O563" s="43"/>
      <c r="P563" s="104" t="s">
        <v>54</v>
      </c>
      <c r="Q563" s="109">
        <v>60</v>
      </c>
      <c r="R563" s="15"/>
      <c r="S563" s="227" t="str">
        <f>IF(OR(S560="Empleado",S560="Familiar"),"Nombre del Empleado","N° Factura")</f>
        <v>N° Factura</v>
      </c>
      <c r="T563" s="228"/>
      <c r="U563" s="89"/>
      <c r="V563" s="47"/>
      <c r="W563" s="227" t="str">
        <f>IF(OR(W560="Empleado",W560="Familiar"),"Nombre del Empleado","N° Factura")</f>
        <v>N° Factura</v>
      </c>
      <c r="X563" s="228"/>
      <c r="Y563" s="111"/>
      <c r="Z563" s="47"/>
      <c r="AA563" s="227" t="str">
        <f>IF(OR(AA560="Empleado",AA560="Familiar"),"Nombre del Empleado","N° Factura")</f>
        <v>N° Factura</v>
      </c>
      <c r="AB563" s="228"/>
      <c r="AC563" s="111"/>
      <c r="AD563" s="48"/>
      <c r="AE563" s="181"/>
      <c r="AF563" s="181"/>
      <c r="AG563" s="181"/>
      <c r="AH563" s="181"/>
      <c r="AI563" s="181"/>
      <c r="AJ563" s="181"/>
      <c r="AK563" s="181"/>
      <c r="AL563" s="181"/>
      <c r="AM563" s="48"/>
      <c r="AN563" s="53">
        <f>A554</f>
        <v>46310</v>
      </c>
      <c r="AO563" s="54" t="str">
        <f>C555</f>
        <v>Consultorio N° 1</v>
      </c>
      <c r="AP563" s="55">
        <f t="shared" ref="AP563:AQ563" si="384">C584</f>
        <v>0</v>
      </c>
      <c r="AQ563" s="55">
        <f t="shared" si="384"/>
        <v>0</v>
      </c>
      <c r="AR563" s="55">
        <f>U584</f>
        <v>0</v>
      </c>
      <c r="AS563" s="55">
        <f>S584</f>
        <v>0</v>
      </c>
      <c r="AT563" s="55">
        <f>S585</f>
        <v>0</v>
      </c>
      <c r="AU563" s="55">
        <f>U585</f>
        <v>0</v>
      </c>
      <c r="AV563" s="55">
        <f>S586</f>
        <v>0</v>
      </c>
      <c r="AW563" s="55">
        <f>U586</f>
        <v>0</v>
      </c>
      <c r="AX563" s="55">
        <f>U587</f>
        <v>0</v>
      </c>
      <c r="AY563" s="55">
        <f>F587</f>
        <v>0</v>
      </c>
      <c r="AZ563" s="56"/>
      <c r="BA563" s="56"/>
      <c r="BB563" s="56"/>
      <c r="BC563" s="56"/>
      <c r="BD563" s="56"/>
      <c r="BE563" s="56"/>
      <c r="BF563" s="56"/>
      <c r="BG563" s="56"/>
      <c r="BH563" s="56"/>
      <c r="BI563" s="56"/>
      <c r="BJ563" s="56"/>
      <c r="BK563" s="56"/>
      <c r="BL563" s="56"/>
      <c r="BM563" s="56"/>
      <c r="BN563" s="56"/>
    </row>
    <row r="564" spans="1:66" ht="11.25" customHeight="1">
      <c r="A564" s="222">
        <f>A560+$Q$13/1440</f>
        <v>0.41666666666666669</v>
      </c>
      <c r="B564" s="38"/>
      <c r="C564" s="204" t="s">
        <v>52</v>
      </c>
      <c r="D564" s="207" t="s">
        <v>187</v>
      </c>
      <c r="E564" s="40" t="s">
        <v>36</v>
      </c>
      <c r="F564" s="42">
        <f>IF(D564&lt;&gt;"", VLOOKUP(D564,'Base de Datos'!$A$2:$D1268,2,FALSE()),"")</f>
        <v>0</v>
      </c>
      <c r="G564" s="218" t="s">
        <v>52</v>
      </c>
      <c r="H564" s="217" t="s">
        <v>349</v>
      </c>
      <c r="I564" s="118" t="s">
        <v>36</v>
      </c>
      <c r="J564" s="42">
        <f>IF(H564&lt;&gt;"", VLOOKUP(H564,'Base de Datos'!$A$2:$D1268,2,FALSE()),"")</f>
        <v>0</v>
      </c>
      <c r="K564" s="218"/>
      <c r="L564" s="217"/>
      <c r="M564" s="118" t="s">
        <v>36</v>
      </c>
      <c r="N564" s="42" t="str">
        <f>IF(L564&lt;&gt;"", VLOOKUP(L564,'Base de Datos'!$A$2:$D1268,2,FALSE()),"")</f>
        <v/>
      </c>
      <c r="O564" s="43"/>
      <c r="P564" s="1"/>
      <c r="Q564" s="1"/>
      <c r="R564" s="15"/>
      <c r="S564" s="45"/>
      <c r="T564" s="45" t="s">
        <v>37</v>
      </c>
      <c r="U564" s="46">
        <v>50</v>
      </c>
      <c r="V564" s="47"/>
      <c r="W564" s="45"/>
      <c r="X564" s="45" t="s">
        <v>37</v>
      </c>
      <c r="Y564" s="46">
        <v>80</v>
      </c>
      <c r="Z564" s="47"/>
      <c r="AA564" s="45"/>
      <c r="AB564" s="45" t="s">
        <v>37</v>
      </c>
      <c r="AC564" s="46"/>
      <c r="AD564" s="48"/>
      <c r="AE564" s="181"/>
      <c r="AF564" s="181"/>
      <c r="AG564" s="181"/>
      <c r="AH564" s="181"/>
      <c r="AI564" s="181"/>
      <c r="AJ564" s="181"/>
      <c r="AK564" s="181"/>
      <c r="AL564" s="181"/>
      <c r="AM564" s="48"/>
      <c r="AN564" s="53">
        <f>A554</f>
        <v>46310</v>
      </c>
      <c r="AO564" s="54" t="str">
        <f>C555</f>
        <v>Consultorio N° 1</v>
      </c>
      <c r="AP564" s="55">
        <f t="shared" ref="AP564:AQ564" si="385">C588</f>
        <v>0</v>
      </c>
      <c r="AQ564" s="55">
        <f t="shared" si="385"/>
        <v>0</v>
      </c>
      <c r="AR564" s="55">
        <f>U588</f>
        <v>0</v>
      </c>
      <c r="AS564" s="55">
        <f>S588</f>
        <v>0</v>
      </c>
      <c r="AT564" s="55">
        <f>S589</f>
        <v>0</v>
      </c>
      <c r="AU564" s="55">
        <f>U589</f>
        <v>0</v>
      </c>
      <c r="AV564" s="55">
        <f>S590</f>
        <v>0</v>
      </c>
      <c r="AW564" s="55">
        <f>U590</f>
        <v>0</v>
      </c>
      <c r="AX564" s="55">
        <f>U591</f>
        <v>0</v>
      </c>
      <c r="AY564" s="55">
        <f>F591</f>
        <v>0</v>
      </c>
      <c r="AZ564" s="56"/>
      <c r="BA564" s="56"/>
      <c r="BB564" s="56"/>
      <c r="BC564" s="56"/>
      <c r="BD564" s="56"/>
      <c r="BE564" s="56"/>
      <c r="BF564" s="56"/>
      <c r="BG564" s="56"/>
      <c r="BH564" s="56"/>
      <c r="BI564" s="56"/>
      <c r="BJ564" s="56"/>
      <c r="BK564" s="56"/>
      <c r="BL564" s="56"/>
      <c r="BM564" s="56"/>
      <c r="BN564" s="56"/>
    </row>
    <row r="565" spans="1:66" ht="11.25" customHeight="1">
      <c r="A565" s="220"/>
      <c r="B565" s="38"/>
      <c r="C565" s="205"/>
      <c r="D565" s="208"/>
      <c r="E565" s="57" t="s">
        <v>42</v>
      </c>
      <c r="F565" s="58">
        <f>IF(D564&lt;&gt;"", VLOOKUP(D564,'Base de Datos'!$A$2:$D1268,3,FALSE()),"")</f>
        <v>4140203423</v>
      </c>
      <c r="G565" s="205"/>
      <c r="H565" s="208"/>
      <c r="I565" s="57" t="s">
        <v>42</v>
      </c>
      <c r="J565" s="58">
        <f>IF(H564&lt;&gt;"", VLOOKUP(H564,'Base de Datos'!$A$2:$D1268,3,FALSE()),"")</f>
        <v>4168040758</v>
      </c>
      <c r="K565" s="205"/>
      <c r="L565" s="208"/>
      <c r="M565" s="57" t="s">
        <v>42</v>
      </c>
      <c r="N565" s="58" t="str">
        <f>IF(L564&lt;&gt;"", VLOOKUP(L564,'Base de Datos'!$A$2:$D1268,3,FALSE()),"")</f>
        <v/>
      </c>
      <c r="O565" s="43"/>
      <c r="P565" s="119" t="s">
        <v>58</v>
      </c>
      <c r="Q565" s="44"/>
      <c r="R565" s="15"/>
      <c r="S565" s="229" t="s">
        <v>149</v>
      </c>
      <c r="T565" s="230"/>
      <c r="U565" s="59">
        <v>50</v>
      </c>
      <c r="V565" s="47"/>
      <c r="W565" s="229" t="s">
        <v>56</v>
      </c>
      <c r="X565" s="230"/>
      <c r="Y565" s="59">
        <v>70329.600000000006</v>
      </c>
      <c r="Z565" s="47"/>
      <c r="AA565" s="229"/>
      <c r="AB565" s="230"/>
      <c r="AC565" s="59"/>
      <c r="AD565" s="48"/>
      <c r="AE565" s="181"/>
      <c r="AF565" s="181"/>
      <c r="AG565" s="181"/>
      <c r="AH565" s="181"/>
      <c r="AI565" s="181"/>
      <c r="AJ565" s="181"/>
      <c r="AK565" s="181"/>
      <c r="AL565" s="181"/>
      <c r="AM565" s="48"/>
      <c r="AN565" s="53">
        <f>A554</f>
        <v>46310</v>
      </c>
      <c r="AO565" s="54" t="str">
        <f>C555</f>
        <v>Consultorio N° 1</v>
      </c>
      <c r="AP565" s="55">
        <f t="shared" ref="AP565:AQ565" si="386">C592</f>
        <v>0</v>
      </c>
      <c r="AQ565" s="55">
        <f t="shared" si="386"/>
        <v>0</v>
      </c>
      <c r="AR565" s="55">
        <f>U592</f>
        <v>0</v>
      </c>
      <c r="AS565" s="55">
        <f>S592</f>
        <v>0</v>
      </c>
      <c r="AT565" s="55">
        <f>S593</f>
        <v>0</v>
      </c>
      <c r="AU565" s="55">
        <f>U593</f>
        <v>0</v>
      </c>
      <c r="AV565" s="55">
        <f>S594</f>
        <v>0</v>
      </c>
      <c r="AW565" s="55">
        <f>U594</f>
        <v>0</v>
      </c>
      <c r="AX565" s="55">
        <f>U595</f>
        <v>0</v>
      </c>
      <c r="AY565" s="55">
        <f>F595</f>
        <v>0</v>
      </c>
      <c r="AZ565" s="56"/>
      <c r="BA565" s="56"/>
      <c r="BB565" s="56"/>
      <c r="BC565" s="56"/>
      <c r="BD565" s="56"/>
      <c r="BE565" s="56"/>
      <c r="BF565" s="56"/>
      <c r="BG565" s="56"/>
      <c r="BH565" s="56"/>
      <c r="BI565" s="56"/>
      <c r="BJ565" s="56"/>
      <c r="BK565" s="56"/>
      <c r="BL565" s="56"/>
      <c r="BM565" s="56"/>
      <c r="BN565" s="56"/>
    </row>
    <row r="566" spans="1:66" ht="11.25" customHeight="1">
      <c r="A566" s="220"/>
      <c r="B566" s="38"/>
      <c r="C566" s="205"/>
      <c r="D566" s="208"/>
      <c r="E566" s="57" t="s">
        <v>44</v>
      </c>
      <c r="F566" s="58" t="str">
        <f>IF(D564&lt;&gt;"", VLOOKUP(D564,'Base de Datos'!$A$2:$D1268,4,FALSE()),"")</f>
        <v>V5907872</v>
      </c>
      <c r="G566" s="205"/>
      <c r="H566" s="208"/>
      <c r="I566" s="57" t="s">
        <v>44</v>
      </c>
      <c r="J566" s="58" t="str">
        <f>IF(H564&lt;&gt;"", VLOOKUP(H564,'Base de Datos'!$A$2:$D1268,4,FALSE()),"")</f>
        <v>V6900402</v>
      </c>
      <c r="K566" s="205"/>
      <c r="L566" s="208"/>
      <c r="M566" s="57" t="s">
        <v>44</v>
      </c>
      <c r="N566" s="58" t="str">
        <f>IF(L564&lt;&gt;"", VLOOKUP(L564,'Base de Datos'!$A$2:$D1268,4,FALSE()),"")</f>
        <v/>
      </c>
      <c r="O566" s="43"/>
      <c r="P566" s="120" t="s">
        <v>61</v>
      </c>
      <c r="Q566" s="121" t="s">
        <v>62</v>
      </c>
      <c r="R566" s="15"/>
      <c r="S566" s="229"/>
      <c r="T566" s="230"/>
      <c r="U566" s="59"/>
      <c r="V566" s="47"/>
      <c r="W566" s="229"/>
      <c r="X566" s="230"/>
      <c r="Y566" s="59"/>
      <c r="Z566" s="47"/>
      <c r="AA566" s="229"/>
      <c r="AB566" s="230"/>
      <c r="AC566" s="59"/>
      <c r="AD566" s="48"/>
      <c r="AE566" s="181"/>
      <c r="AF566" s="181"/>
      <c r="AG566" s="181"/>
      <c r="AH566" s="181"/>
      <c r="AI566" s="181"/>
      <c r="AJ566" s="181"/>
      <c r="AK566" s="181"/>
      <c r="AL566" s="181"/>
      <c r="AM566" s="48"/>
      <c r="AN566" s="53">
        <f>A554</f>
        <v>46310</v>
      </c>
      <c r="AO566" s="54" t="s">
        <v>17</v>
      </c>
      <c r="AP566" s="55">
        <f t="shared" ref="AP566:AQ566" si="387">C596</f>
        <v>0</v>
      </c>
      <c r="AQ566" s="55">
        <f t="shared" si="387"/>
        <v>0</v>
      </c>
      <c r="AR566" s="55">
        <f>U596</f>
        <v>0</v>
      </c>
      <c r="AS566" s="55">
        <f>S596</f>
        <v>0</v>
      </c>
      <c r="AT566" s="55">
        <f>S597</f>
        <v>0</v>
      </c>
      <c r="AU566" s="55">
        <f>U597</f>
        <v>0</v>
      </c>
      <c r="AV566" s="55">
        <f>S598</f>
        <v>0</v>
      </c>
      <c r="AW566" s="55">
        <f>U598</f>
        <v>0</v>
      </c>
      <c r="AX566" s="55">
        <f>U599</f>
        <v>0</v>
      </c>
      <c r="AY566" s="55">
        <f>F599</f>
        <v>0</v>
      </c>
      <c r="AZ566" s="56"/>
      <c r="BA566" s="56"/>
      <c r="BB566" s="56"/>
      <c r="BC566" s="56"/>
      <c r="BD566" s="56"/>
      <c r="BE566" s="56"/>
      <c r="BF566" s="56"/>
      <c r="BG566" s="56"/>
      <c r="BH566" s="56"/>
      <c r="BI566" s="56"/>
      <c r="BJ566" s="56"/>
      <c r="BK566" s="56"/>
      <c r="BL566" s="56"/>
      <c r="BM566" s="56"/>
      <c r="BN566" s="56"/>
    </row>
    <row r="567" spans="1:66" ht="11.25" customHeight="1">
      <c r="A567" s="221"/>
      <c r="B567" s="38"/>
      <c r="C567" s="206"/>
      <c r="D567" s="209"/>
      <c r="E567" s="85" t="s">
        <v>46</v>
      </c>
      <c r="F567" s="86" t="s">
        <v>48</v>
      </c>
      <c r="G567" s="206"/>
      <c r="H567" s="209"/>
      <c r="I567" s="85" t="s">
        <v>46</v>
      </c>
      <c r="J567" s="108" t="s">
        <v>69</v>
      </c>
      <c r="K567" s="206"/>
      <c r="L567" s="209"/>
      <c r="M567" s="85" t="s">
        <v>46</v>
      </c>
      <c r="N567" s="108"/>
      <c r="O567" s="43"/>
      <c r="P567" s="123" t="s">
        <v>64</v>
      </c>
      <c r="Q567" s="124" t="s">
        <v>65</v>
      </c>
      <c r="R567" s="15"/>
      <c r="S567" s="227" t="str">
        <f>IF(OR(S564="Empleado",S564="Familiar"),"Nombre del Empleado","N° Factura")</f>
        <v>N° Factura</v>
      </c>
      <c r="T567" s="228"/>
      <c r="U567" s="89"/>
      <c r="V567" s="47"/>
      <c r="W567" s="227" t="str">
        <f>IF(OR(W564="Empleado",W564="Familiar"),"Nombre del Empleado","N° Factura")</f>
        <v>N° Factura</v>
      </c>
      <c r="X567" s="228"/>
      <c r="Y567" s="89"/>
      <c r="Z567" s="47"/>
      <c r="AA567" s="227" t="str">
        <f>IF(OR(AA564="Empleado",AA564="Familiar"),"Nombre del Empleado","N° Factura")</f>
        <v>N° Factura</v>
      </c>
      <c r="AB567" s="228"/>
      <c r="AC567" s="89"/>
      <c r="AD567" s="48"/>
      <c r="AE567" s="181"/>
      <c r="AF567" s="181"/>
      <c r="AG567" s="181"/>
      <c r="AH567" s="181"/>
      <c r="AI567" s="181"/>
      <c r="AJ567" s="181"/>
      <c r="AK567" s="181"/>
      <c r="AL567" s="181"/>
      <c r="AM567" s="48"/>
      <c r="AN567" s="53">
        <f>A554</f>
        <v>46310</v>
      </c>
      <c r="AO567" s="54" t="s">
        <v>17</v>
      </c>
      <c r="AP567" s="55">
        <f t="shared" ref="AP567:AQ567" si="388">C600</f>
        <v>0</v>
      </c>
      <c r="AQ567" s="55">
        <f t="shared" si="388"/>
        <v>0</v>
      </c>
      <c r="AR567" s="55">
        <f>U600</f>
        <v>0</v>
      </c>
      <c r="AS567" s="55">
        <f>S600</f>
        <v>0</v>
      </c>
      <c r="AT567" s="55">
        <f>S601</f>
        <v>0</v>
      </c>
      <c r="AU567" s="55">
        <f>U601</f>
        <v>0</v>
      </c>
      <c r="AV567" s="55">
        <f>S602</f>
        <v>0</v>
      </c>
      <c r="AW567" s="55">
        <f>U602</f>
        <v>0</v>
      </c>
      <c r="AX567" s="55">
        <f>U603</f>
        <v>0</v>
      </c>
      <c r="AY567" s="55">
        <f>F603</f>
        <v>0</v>
      </c>
      <c r="AZ567" s="56"/>
      <c r="BA567" s="56"/>
      <c r="BB567" s="56"/>
      <c r="BC567" s="56"/>
      <c r="BD567" s="56"/>
      <c r="BE567" s="56"/>
      <c r="BF567" s="56"/>
      <c r="BG567" s="56"/>
      <c r="BH567" s="56"/>
      <c r="BI567" s="56"/>
      <c r="BJ567" s="56"/>
      <c r="BK567" s="56"/>
      <c r="BL567" s="56"/>
      <c r="BM567" s="56"/>
      <c r="BN567" s="56"/>
    </row>
    <row r="568" spans="1:66" ht="11.25" customHeight="1">
      <c r="A568" s="222">
        <f>A564+$Q$13/1440</f>
        <v>0.45833333333333337</v>
      </c>
      <c r="B568" s="38"/>
      <c r="C568" s="204" t="s">
        <v>52</v>
      </c>
      <c r="D568" s="207" t="s">
        <v>346</v>
      </c>
      <c r="E568" s="40" t="s">
        <v>36</v>
      </c>
      <c r="F568" s="42">
        <f>IF(D568&lt;&gt;"", VLOOKUP(D568,'Base de Datos'!$A$2:$D1268,2,FALSE()),"")</f>
        <v>0</v>
      </c>
      <c r="G568" s="204"/>
      <c r="H568" s="216"/>
      <c r="I568" s="40" t="s">
        <v>36</v>
      </c>
      <c r="J568" s="42" t="str">
        <f>IF(H568&lt;&gt;"", VLOOKUP(H568,'Base de Datos'!$A$2:$D1268,2,FALSE()),"")</f>
        <v/>
      </c>
      <c r="K568" s="204"/>
      <c r="L568" s="216"/>
      <c r="M568" s="40" t="s">
        <v>36</v>
      </c>
      <c r="N568" s="42" t="str">
        <f>IF(L568&lt;&gt;"", VLOOKUP(L568,'Base de Datos'!$A$2:$D1268,2,FALSE()),"")</f>
        <v/>
      </c>
      <c r="O568" s="43"/>
      <c r="P568" s="127" t="s">
        <v>67</v>
      </c>
      <c r="Q568" s="128" t="s">
        <v>68</v>
      </c>
      <c r="R568" s="15"/>
      <c r="S568" s="45"/>
      <c r="T568" s="45" t="s">
        <v>37</v>
      </c>
      <c r="U568" s="46">
        <v>50</v>
      </c>
      <c r="V568" s="47"/>
      <c r="W568" s="45"/>
      <c r="X568" s="45" t="s">
        <v>37</v>
      </c>
      <c r="Y568" s="46"/>
      <c r="Z568" s="47"/>
      <c r="AA568" s="45"/>
      <c r="AB568" s="45" t="s">
        <v>37</v>
      </c>
      <c r="AC568" s="46"/>
      <c r="AD568" s="48"/>
      <c r="AE568" s="181"/>
      <c r="AF568" s="181"/>
      <c r="AG568" s="181"/>
      <c r="AH568" s="181"/>
      <c r="AI568" s="181"/>
      <c r="AJ568" s="181"/>
      <c r="AK568" s="181"/>
      <c r="AL568" s="181"/>
      <c r="AM568" s="48"/>
      <c r="AN568" s="53">
        <f>A554</f>
        <v>46310</v>
      </c>
      <c r="AO568" s="54" t="s">
        <v>17</v>
      </c>
      <c r="AP568" s="55">
        <f t="shared" ref="AP568:AQ568" si="389">C604</f>
        <v>0</v>
      </c>
      <c r="AQ568" s="55">
        <f t="shared" si="389"/>
        <v>0</v>
      </c>
      <c r="AR568" s="55">
        <f>U604</f>
        <v>0</v>
      </c>
      <c r="AS568" s="55">
        <f>S604</f>
        <v>0</v>
      </c>
      <c r="AT568" s="55">
        <f>S605</f>
        <v>0</v>
      </c>
      <c r="AU568" s="55">
        <f>U605</f>
        <v>0</v>
      </c>
      <c r="AV568" s="55">
        <f>S606</f>
        <v>0</v>
      </c>
      <c r="AW568" s="55">
        <f>U606</f>
        <v>0</v>
      </c>
      <c r="AX568" s="55">
        <f>U607</f>
        <v>0</v>
      </c>
      <c r="AY568" s="55">
        <f>F607</f>
        <v>0</v>
      </c>
      <c r="AZ568" s="56"/>
      <c r="BA568" s="56"/>
      <c r="BB568" s="56"/>
      <c r="BC568" s="56"/>
      <c r="BD568" s="56"/>
      <c r="BE568" s="56"/>
      <c r="BF568" s="56"/>
      <c r="BG568" s="56"/>
      <c r="BH568" s="56"/>
      <c r="BI568" s="56"/>
      <c r="BJ568" s="56"/>
      <c r="BK568" s="56"/>
      <c r="BL568" s="56"/>
      <c r="BM568" s="56"/>
      <c r="BN568" s="56"/>
    </row>
    <row r="569" spans="1:66" ht="11.25" customHeight="1">
      <c r="A569" s="220"/>
      <c r="B569" s="38"/>
      <c r="C569" s="205"/>
      <c r="D569" s="208"/>
      <c r="E569" s="57" t="s">
        <v>42</v>
      </c>
      <c r="F569" s="58">
        <f>IF(D568&lt;&gt;"", VLOOKUP(D568,'Base de Datos'!$A$2:$D1268,3,FALSE()),"")</f>
        <v>4141390136</v>
      </c>
      <c r="G569" s="205"/>
      <c r="H569" s="208"/>
      <c r="I569" s="57" t="s">
        <v>42</v>
      </c>
      <c r="J569" s="58" t="str">
        <f>IF(H568&lt;&gt;"", VLOOKUP(H568,'Base de Datos'!$A$2:$D1268,3,FALSE()),"")</f>
        <v/>
      </c>
      <c r="K569" s="205"/>
      <c r="L569" s="208"/>
      <c r="M569" s="57" t="s">
        <v>42</v>
      </c>
      <c r="N569" s="58" t="str">
        <f>IF(L568&lt;&gt;"", VLOOKUP(L568,'Base de Datos'!$A$2:$D1268,3,FALSE()),"")</f>
        <v/>
      </c>
      <c r="O569" s="43"/>
      <c r="P569" s="130" t="s">
        <v>70</v>
      </c>
      <c r="Q569" s="131" t="s">
        <v>71</v>
      </c>
      <c r="R569" s="15"/>
      <c r="S569" s="229" t="s">
        <v>56</v>
      </c>
      <c r="T569" s="230"/>
      <c r="U569" s="59">
        <v>43956</v>
      </c>
      <c r="V569" s="47"/>
      <c r="W569" s="229"/>
      <c r="X569" s="230"/>
      <c r="Y569" s="59"/>
      <c r="Z569" s="47"/>
      <c r="AA569" s="229"/>
      <c r="AB569" s="230"/>
      <c r="AC569" s="59"/>
      <c r="AD569" s="48"/>
      <c r="AE569" s="181"/>
      <c r="AF569" s="181"/>
      <c r="AG569" s="181"/>
      <c r="AH569" s="181"/>
      <c r="AI569" s="181"/>
      <c r="AJ569" s="181"/>
      <c r="AK569" s="181"/>
      <c r="AL569" s="181"/>
      <c r="AM569" s="48"/>
      <c r="AN569" s="53">
        <f>A554</f>
        <v>46310</v>
      </c>
      <c r="AO569" s="54" t="str">
        <f>G555</f>
        <v>Consultorio N° 2</v>
      </c>
      <c r="AP569" s="55">
        <f t="shared" ref="AP569:AQ569" si="390">G556</f>
        <v>0</v>
      </c>
      <c r="AQ569" s="55">
        <f t="shared" si="390"/>
        <v>0</v>
      </c>
      <c r="AR569" s="55">
        <f>Y556</f>
        <v>0</v>
      </c>
      <c r="AS569" s="55">
        <f>W556</f>
        <v>0</v>
      </c>
      <c r="AT569" s="55">
        <f>W557</f>
        <v>0</v>
      </c>
      <c r="AU569" s="55">
        <f>Y557</f>
        <v>0</v>
      </c>
      <c r="AV569" s="55">
        <f>W558</f>
        <v>0</v>
      </c>
      <c r="AW569" s="55">
        <f>Y558</f>
        <v>0</v>
      </c>
      <c r="AX569" s="55">
        <f>Y559</f>
        <v>0</v>
      </c>
      <c r="AY569" s="55">
        <f>J559</f>
        <v>0</v>
      </c>
      <c r="AZ569" s="56"/>
      <c r="BA569" s="56"/>
      <c r="BB569" s="56"/>
      <c r="BC569" s="56"/>
      <c r="BD569" s="56"/>
      <c r="BE569" s="56"/>
      <c r="BF569" s="56"/>
      <c r="BG569" s="56"/>
      <c r="BH569" s="56"/>
      <c r="BI569" s="56"/>
      <c r="BJ569" s="56"/>
      <c r="BK569" s="56"/>
      <c r="BL569" s="56"/>
      <c r="BM569" s="56"/>
      <c r="BN569" s="56"/>
    </row>
    <row r="570" spans="1:66" ht="11.25" customHeight="1">
      <c r="A570" s="220"/>
      <c r="B570" s="38"/>
      <c r="C570" s="205"/>
      <c r="D570" s="208"/>
      <c r="E570" s="57" t="s">
        <v>44</v>
      </c>
      <c r="F570" s="58">
        <f>IF(D568&lt;&gt;"", VLOOKUP(D568,'Base de Datos'!$A$2:$D1268,4,FALSE()),"")</f>
        <v>0</v>
      </c>
      <c r="G570" s="205"/>
      <c r="H570" s="208"/>
      <c r="I570" s="57" t="s">
        <v>44</v>
      </c>
      <c r="J570" s="58" t="str">
        <f>IF(H568&lt;&gt;"", VLOOKUP(H568,'Base de Datos'!$A$2:$D1268,4,FALSE()),"")</f>
        <v/>
      </c>
      <c r="K570" s="205"/>
      <c r="L570" s="208"/>
      <c r="M570" s="57" t="s">
        <v>44</v>
      </c>
      <c r="N570" s="58" t="str">
        <f>IF(L568&lt;&gt;"", VLOOKUP(L568,'Base de Datos'!$A$2:$D1268,4,FALSE()),"")</f>
        <v/>
      </c>
      <c r="O570" s="43"/>
      <c r="P570" s="132" t="s">
        <v>73</v>
      </c>
      <c r="Q570" s="133" t="s">
        <v>74</v>
      </c>
      <c r="R570" s="15"/>
      <c r="S570" s="229"/>
      <c r="T570" s="230"/>
      <c r="U570" s="59"/>
      <c r="V570" s="47"/>
      <c r="W570" s="229"/>
      <c r="X570" s="230"/>
      <c r="Y570" s="59"/>
      <c r="Z570" s="47"/>
      <c r="AA570" s="229"/>
      <c r="AB570" s="230"/>
      <c r="AC570" s="59"/>
      <c r="AD570" s="48"/>
      <c r="AE570" s="181"/>
      <c r="AF570" s="181"/>
      <c r="AG570" s="181"/>
      <c r="AH570" s="181"/>
      <c r="AI570" s="181"/>
      <c r="AJ570" s="181"/>
      <c r="AK570" s="181"/>
      <c r="AL570" s="181"/>
      <c r="AM570" s="48"/>
      <c r="AN570" s="53">
        <f>A554</f>
        <v>46310</v>
      </c>
      <c r="AO570" s="54" t="str">
        <f>G555</f>
        <v>Consultorio N° 2</v>
      </c>
      <c r="AP570" s="55">
        <f t="shared" ref="AP570:AQ570" si="391">G560</f>
        <v>0</v>
      </c>
      <c r="AQ570" s="55">
        <f t="shared" si="391"/>
        <v>0</v>
      </c>
      <c r="AR570" s="55">
        <f>Y560</f>
        <v>0</v>
      </c>
      <c r="AS570" s="55">
        <f>W560</f>
        <v>0</v>
      </c>
      <c r="AT570" s="55">
        <f>W561</f>
        <v>0</v>
      </c>
      <c r="AU570" s="55">
        <f>Y561</f>
        <v>0</v>
      </c>
      <c r="AV570" s="55">
        <f>W562</f>
        <v>0</v>
      </c>
      <c r="AW570" s="55">
        <f>Y562</f>
        <v>0</v>
      </c>
      <c r="AX570" s="55">
        <f>Y563</f>
        <v>0</v>
      </c>
      <c r="AY570" s="55">
        <f>J563</f>
        <v>0</v>
      </c>
      <c r="AZ570" s="56"/>
      <c r="BA570" s="56"/>
      <c r="BB570" s="56"/>
      <c r="BC570" s="56"/>
      <c r="BD570" s="56"/>
      <c r="BE570" s="56"/>
      <c r="BF570" s="56"/>
      <c r="BG570" s="56"/>
      <c r="BH570" s="56"/>
      <c r="BI570" s="56"/>
      <c r="BJ570" s="56"/>
      <c r="BK570" s="56"/>
      <c r="BL570" s="56"/>
      <c r="BM570" s="56"/>
      <c r="BN570" s="56"/>
    </row>
    <row r="571" spans="1:66" ht="11.25" customHeight="1">
      <c r="A571" s="221"/>
      <c r="B571" s="38"/>
      <c r="C571" s="206"/>
      <c r="D571" s="209"/>
      <c r="E571" s="85" t="s">
        <v>46</v>
      </c>
      <c r="F571" s="86" t="s">
        <v>48</v>
      </c>
      <c r="G571" s="206"/>
      <c r="H571" s="209"/>
      <c r="I571" s="85" t="s">
        <v>46</v>
      </c>
      <c r="J571" s="108"/>
      <c r="K571" s="206"/>
      <c r="L571" s="209"/>
      <c r="M571" s="85" t="s">
        <v>46</v>
      </c>
      <c r="N571" s="108"/>
      <c r="O571" s="43"/>
      <c r="P571" s="137" t="s">
        <v>52</v>
      </c>
      <c r="Q571" s="138" t="s">
        <v>76</v>
      </c>
      <c r="R571" s="15"/>
      <c r="S571" s="227" t="str">
        <f>IF(OR(S568="Empleado",S568="Familiar"),"Nombre del Empleado","N° Factura")</f>
        <v>N° Factura</v>
      </c>
      <c r="T571" s="228"/>
      <c r="U571" s="89"/>
      <c r="V571" s="47"/>
      <c r="W571" s="227" t="str">
        <f>IF(OR(W568="Empleado",W568="Familiar"),"Nombre del Empleado","N° Factura")</f>
        <v>N° Factura</v>
      </c>
      <c r="X571" s="228"/>
      <c r="Y571" s="89"/>
      <c r="Z571" s="47"/>
      <c r="AA571" s="227" t="str">
        <f>IF(OR(AA568="Empleado",AA568="Familiar"),"Nombre del Empleado","N° Factura")</f>
        <v>N° Factura</v>
      </c>
      <c r="AB571" s="228"/>
      <c r="AC571" s="89"/>
      <c r="AD571" s="48"/>
      <c r="AE571" s="181"/>
      <c r="AF571" s="181"/>
      <c r="AG571" s="181"/>
      <c r="AH571" s="181"/>
      <c r="AI571" s="181"/>
      <c r="AJ571" s="181"/>
      <c r="AK571" s="181"/>
      <c r="AL571" s="181"/>
      <c r="AM571" s="48"/>
      <c r="AN571" s="53">
        <f>A554</f>
        <v>46310</v>
      </c>
      <c r="AO571" s="54" t="str">
        <f>G555</f>
        <v>Consultorio N° 2</v>
      </c>
      <c r="AP571" s="55" t="str">
        <f t="shared" ref="AP571:AQ571" si="392">G564</f>
        <v>💲</v>
      </c>
      <c r="AQ571" s="55" t="str">
        <f t="shared" si="392"/>
        <v>Yamil Madi</v>
      </c>
      <c r="AR571" s="55">
        <f>Y564</f>
        <v>80</v>
      </c>
      <c r="AS571" s="55">
        <f>W564</f>
        <v>0</v>
      </c>
      <c r="AT571" s="55" t="str">
        <f>W565</f>
        <v>Punto de venta</v>
      </c>
      <c r="AU571" s="55">
        <f>Y565</f>
        <v>70329.600000000006</v>
      </c>
      <c r="AV571" s="55">
        <f>W566</f>
        <v>0</v>
      </c>
      <c r="AW571" s="55">
        <f>Y566</f>
        <v>0</v>
      </c>
      <c r="AX571" s="55">
        <f>Y567</f>
        <v>0</v>
      </c>
      <c r="AY571" s="55" t="str">
        <f>J567</f>
        <v>Dra. Evelyn Tranchino</v>
      </c>
      <c r="AZ571" s="56"/>
      <c r="BA571" s="56"/>
      <c r="BB571" s="56"/>
      <c r="BC571" s="56"/>
      <c r="BD571" s="56"/>
      <c r="BE571" s="56"/>
      <c r="BF571" s="56"/>
      <c r="BG571" s="56"/>
      <c r="BH571" s="56"/>
      <c r="BI571" s="56"/>
      <c r="BJ571" s="56"/>
      <c r="BK571" s="56"/>
      <c r="BL571" s="56"/>
      <c r="BM571" s="56"/>
      <c r="BN571" s="56"/>
    </row>
    <row r="572" spans="1:66" ht="11.25" customHeight="1">
      <c r="A572" s="222">
        <f>A568+$Q$13/1440</f>
        <v>0.5</v>
      </c>
      <c r="B572" s="38"/>
      <c r="C572" s="204" t="s">
        <v>78</v>
      </c>
      <c r="D572" s="207" t="s">
        <v>201</v>
      </c>
      <c r="E572" s="40" t="s">
        <v>36</v>
      </c>
      <c r="F572" s="42" t="str">
        <f>IF(D572&lt;&gt;"", VLOOKUP(D572,'Base de Datos'!$A$2:$D1268,2,FALSE()),"")</f>
        <v>Empleada</v>
      </c>
      <c r="G572" s="204"/>
      <c r="H572" s="216"/>
      <c r="I572" s="40" t="s">
        <v>36</v>
      </c>
      <c r="J572" s="42" t="str">
        <f>IF(H572&lt;&gt;"", VLOOKUP(H572,'Base de Datos'!$A$2:$D1268,2,FALSE()),"")</f>
        <v/>
      </c>
      <c r="K572" s="204"/>
      <c r="L572" s="216"/>
      <c r="M572" s="40" t="s">
        <v>36</v>
      </c>
      <c r="N572" s="42" t="str">
        <f>IF(L572&lt;&gt;"", VLOOKUP(L572,'Base de Datos'!$A$2:$D1268,2,FALSE()),"")</f>
        <v/>
      </c>
      <c r="O572" s="43"/>
      <c r="P572" s="141" t="s">
        <v>78</v>
      </c>
      <c r="Q572" s="142" t="s">
        <v>79</v>
      </c>
      <c r="R572" s="15"/>
      <c r="S572" s="45" t="s">
        <v>12</v>
      </c>
      <c r="T572" s="45" t="s">
        <v>37</v>
      </c>
      <c r="U572" s="46">
        <v>50</v>
      </c>
      <c r="V572" s="47"/>
      <c r="W572" s="45"/>
      <c r="X572" s="45" t="s">
        <v>37</v>
      </c>
      <c r="Y572" s="46"/>
      <c r="Z572" s="47"/>
      <c r="AA572" s="45"/>
      <c r="AB572" s="45" t="s">
        <v>37</v>
      </c>
      <c r="AC572" s="46"/>
      <c r="AD572" s="48"/>
      <c r="AE572" s="181"/>
      <c r="AF572" s="181"/>
      <c r="AG572" s="181"/>
      <c r="AH572" s="181"/>
      <c r="AI572" s="181"/>
      <c r="AJ572" s="181"/>
      <c r="AK572" s="181"/>
      <c r="AL572" s="181"/>
      <c r="AM572" s="48"/>
      <c r="AN572" s="53">
        <f>A554</f>
        <v>46310</v>
      </c>
      <c r="AO572" s="54" t="str">
        <f>G555</f>
        <v>Consultorio N° 2</v>
      </c>
      <c r="AP572" s="55">
        <f t="shared" ref="AP572:AQ572" si="393">G568</f>
        <v>0</v>
      </c>
      <c r="AQ572" s="55">
        <f t="shared" si="393"/>
        <v>0</v>
      </c>
      <c r="AR572" s="55">
        <f>Y568</f>
        <v>0</v>
      </c>
      <c r="AS572" s="55">
        <f>W568</f>
        <v>0</v>
      </c>
      <c r="AT572" s="55">
        <f>W569</f>
        <v>0</v>
      </c>
      <c r="AU572" s="55">
        <f>Y569</f>
        <v>0</v>
      </c>
      <c r="AV572" s="55">
        <f>W570</f>
        <v>0</v>
      </c>
      <c r="AW572" s="55">
        <f>Y570</f>
        <v>0</v>
      </c>
      <c r="AX572" s="55">
        <f>Y571</f>
        <v>0</v>
      </c>
      <c r="AY572" s="55">
        <f>J571</f>
        <v>0</v>
      </c>
      <c r="AZ572" s="56"/>
      <c r="BA572" s="56"/>
      <c r="BB572" s="56"/>
      <c r="BC572" s="56"/>
      <c r="BD572" s="56"/>
      <c r="BE572" s="56"/>
      <c r="BF572" s="56"/>
      <c r="BG572" s="56"/>
      <c r="BH572" s="56"/>
      <c r="BI572" s="56"/>
      <c r="BJ572" s="56"/>
      <c r="BK572" s="56"/>
      <c r="BL572" s="56"/>
      <c r="BM572" s="56"/>
      <c r="BN572" s="56"/>
    </row>
    <row r="573" spans="1:66" ht="11.25" customHeight="1">
      <c r="A573" s="220"/>
      <c r="B573" s="38"/>
      <c r="C573" s="205"/>
      <c r="D573" s="208"/>
      <c r="E573" s="57" t="s">
        <v>42</v>
      </c>
      <c r="F573" s="58">
        <f>IF(D572&lt;&gt;"", VLOOKUP(D572,'Base de Datos'!$A$2:$D1268,3,FALSE()),"")</f>
        <v>4242098909</v>
      </c>
      <c r="G573" s="205"/>
      <c r="H573" s="208"/>
      <c r="I573" s="57" t="s">
        <v>42</v>
      </c>
      <c r="J573" s="58" t="str">
        <f>IF(H572&lt;&gt;"", VLOOKUP(H572,'Base de Datos'!$A$2:$D1268,3,FALSE()),"")</f>
        <v/>
      </c>
      <c r="K573" s="205"/>
      <c r="L573" s="208"/>
      <c r="M573" s="57" t="s">
        <v>42</v>
      </c>
      <c r="N573" s="58" t="str">
        <f>IF(L572&lt;&gt;"", VLOOKUP(L572,'Base de Datos'!$A$2:$D1268,3,FALSE()),"")</f>
        <v/>
      </c>
      <c r="O573" s="43"/>
      <c r="P573" s="1"/>
      <c r="Q573" s="147"/>
      <c r="R573" s="15"/>
      <c r="S573" s="229"/>
      <c r="T573" s="230"/>
      <c r="U573" s="59"/>
      <c r="V573" s="47"/>
      <c r="W573" s="229"/>
      <c r="X573" s="230"/>
      <c r="Y573" s="59"/>
      <c r="Z573" s="47"/>
      <c r="AA573" s="229"/>
      <c r="AB573" s="230"/>
      <c r="AC573" s="59"/>
      <c r="AD573" s="48"/>
      <c r="AE573" s="181"/>
      <c r="AF573" s="181"/>
      <c r="AG573" s="181"/>
      <c r="AH573" s="181"/>
      <c r="AI573" s="181"/>
      <c r="AJ573" s="181"/>
      <c r="AK573" s="181"/>
      <c r="AL573" s="181"/>
      <c r="AM573" s="48"/>
      <c r="AN573" s="53">
        <f>A554</f>
        <v>46310</v>
      </c>
      <c r="AO573" s="149" t="str">
        <f>G555</f>
        <v>Consultorio N° 2</v>
      </c>
      <c r="AP573" s="55">
        <f t="shared" ref="AP573:AQ573" si="394">G572</f>
        <v>0</v>
      </c>
      <c r="AQ573" s="55">
        <f t="shared" si="394"/>
        <v>0</v>
      </c>
      <c r="AR573" s="55">
        <f>Y572</f>
        <v>0</v>
      </c>
      <c r="AS573" s="55">
        <f>W572</f>
        <v>0</v>
      </c>
      <c r="AT573" s="55">
        <f>W573</f>
        <v>0</v>
      </c>
      <c r="AU573" s="55">
        <f>Y573</f>
        <v>0</v>
      </c>
      <c r="AV573" s="55">
        <f>W574</f>
        <v>0</v>
      </c>
      <c r="AW573" s="55">
        <f>Y574</f>
        <v>0</v>
      </c>
      <c r="AX573" s="55">
        <f>Y575</f>
        <v>0</v>
      </c>
      <c r="AY573" s="55">
        <f>J575</f>
        <v>0</v>
      </c>
      <c r="AZ573" s="56"/>
      <c r="BA573" s="56"/>
      <c r="BB573" s="56"/>
      <c r="BC573" s="56"/>
      <c r="BD573" s="56"/>
      <c r="BE573" s="56"/>
      <c r="BF573" s="56"/>
      <c r="BG573" s="56"/>
      <c r="BH573" s="56"/>
      <c r="BI573" s="56"/>
      <c r="BJ573" s="56"/>
      <c r="BK573" s="56"/>
      <c r="BL573" s="56"/>
      <c r="BM573" s="56"/>
      <c r="BN573" s="56"/>
    </row>
    <row r="574" spans="1:66" ht="11.25" customHeight="1">
      <c r="A574" s="220"/>
      <c r="B574" s="38"/>
      <c r="C574" s="205"/>
      <c r="D574" s="208"/>
      <c r="E574" s="57" t="s">
        <v>44</v>
      </c>
      <c r="F574" s="58">
        <f>IF(D572&lt;&gt;"", VLOOKUP(D572,'Base de Datos'!$A$2:$D1268,4,FALSE()),"")</f>
        <v>38</v>
      </c>
      <c r="G574" s="205"/>
      <c r="H574" s="208"/>
      <c r="I574" s="57" t="s">
        <v>44</v>
      </c>
      <c r="J574" s="58" t="str">
        <f>IF(H572&lt;&gt;"", VLOOKUP(H572,'Base de Datos'!$A$2:$D1268,4,FALSE()),"")</f>
        <v/>
      </c>
      <c r="K574" s="205"/>
      <c r="L574" s="208"/>
      <c r="M574" s="57" t="s">
        <v>44</v>
      </c>
      <c r="N574" s="58" t="str">
        <f>IF(L572&lt;&gt;"", VLOOKUP(L572,'Base de Datos'!$A$2:$D1268,4,FALSE()),"")</f>
        <v/>
      </c>
      <c r="O574" s="43"/>
      <c r="P574" s="1"/>
      <c r="Q574" s="150"/>
      <c r="R574" s="15"/>
      <c r="S574" s="229"/>
      <c r="T574" s="230"/>
      <c r="U574" s="59"/>
      <c r="V574" s="47"/>
      <c r="W574" s="229"/>
      <c r="X574" s="230"/>
      <c r="Y574" s="59"/>
      <c r="Z574" s="47"/>
      <c r="AA574" s="229"/>
      <c r="AB574" s="230"/>
      <c r="AC574" s="59"/>
      <c r="AD574" s="48"/>
      <c r="AE574" s="181"/>
      <c r="AF574" s="181"/>
      <c r="AG574" s="181"/>
      <c r="AH574" s="181"/>
      <c r="AI574" s="181"/>
      <c r="AJ574" s="181"/>
      <c r="AK574" s="181"/>
      <c r="AL574" s="181"/>
      <c r="AM574" s="48"/>
      <c r="AN574" s="53">
        <f>A554</f>
        <v>46310</v>
      </c>
      <c r="AO574" s="54" t="str">
        <f>G555</f>
        <v>Consultorio N° 2</v>
      </c>
      <c r="AP574" s="55">
        <f t="shared" ref="AP574:AQ574" si="395">G576</f>
        <v>0</v>
      </c>
      <c r="AQ574" s="55">
        <f t="shared" si="395"/>
        <v>0</v>
      </c>
      <c r="AR574" s="55">
        <f>Y576</f>
        <v>0</v>
      </c>
      <c r="AS574" s="55">
        <f>W576</f>
        <v>0</v>
      </c>
      <c r="AT574" s="55">
        <f>W577</f>
        <v>0</v>
      </c>
      <c r="AU574" s="55">
        <f>Y577</f>
        <v>0</v>
      </c>
      <c r="AV574" s="55">
        <f>W578</f>
        <v>0</v>
      </c>
      <c r="AW574" s="55">
        <f>Y578</f>
        <v>0</v>
      </c>
      <c r="AX574" s="55">
        <f>Y579</f>
        <v>0</v>
      </c>
      <c r="AY574" s="55">
        <f>J579</f>
        <v>0</v>
      </c>
      <c r="AZ574" s="56"/>
      <c r="BA574" s="56"/>
      <c r="BB574" s="56"/>
      <c r="BC574" s="56"/>
      <c r="BD574" s="56"/>
      <c r="BE574" s="56"/>
      <c r="BF574" s="56"/>
      <c r="BG574" s="56"/>
      <c r="BH574" s="56"/>
      <c r="BI574" s="56"/>
      <c r="BJ574" s="56"/>
      <c r="BK574" s="56"/>
      <c r="BL574" s="56"/>
      <c r="BM574" s="56"/>
      <c r="BN574" s="56"/>
    </row>
    <row r="575" spans="1:66" ht="11.25" customHeight="1">
      <c r="A575" s="221"/>
      <c r="B575" s="38"/>
      <c r="C575" s="206"/>
      <c r="D575" s="209"/>
      <c r="E575" s="85" t="s">
        <v>46</v>
      </c>
      <c r="F575" s="86" t="s">
        <v>48</v>
      </c>
      <c r="G575" s="206"/>
      <c r="H575" s="209"/>
      <c r="I575" s="85" t="s">
        <v>46</v>
      </c>
      <c r="J575" s="108"/>
      <c r="K575" s="206"/>
      <c r="L575" s="209"/>
      <c r="M575" s="85" t="s">
        <v>46</v>
      </c>
      <c r="N575" s="108"/>
      <c r="O575" s="43"/>
      <c r="P575" s="1"/>
      <c r="Q575" s="150"/>
      <c r="R575" s="15"/>
      <c r="S575" s="227" t="str">
        <f>IF(OR(S572="Empleado",S572="Familiar"),"Nombre del Empleado","N° Factura")</f>
        <v>Nombre del Empleado</v>
      </c>
      <c r="T575" s="228"/>
      <c r="U575" s="89" t="s">
        <v>201</v>
      </c>
      <c r="V575" s="47"/>
      <c r="W575" s="227" t="str">
        <f>IF(OR(W572="Empleado",W572="Familiar"),"Nombre del Empleado","N° Factura")</f>
        <v>N° Factura</v>
      </c>
      <c r="X575" s="228"/>
      <c r="Y575" s="89"/>
      <c r="Z575" s="47"/>
      <c r="AA575" s="227" t="str">
        <f>IF(OR(AA572="Empleado",AA572="Familiar"),"Nombre del Empleado","N° Factura")</f>
        <v>N° Factura</v>
      </c>
      <c r="AB575" s="228"/>
      <c r="AC575" s="89"/>
      <c r="AD575" s="48"/>
      <c r="AE575" s="181"/>
      <c r="AF575" s="181"/>
      <c r="AG575" s="181"/>
      <c r="AH575" s="181"/>
      <c r="AI575" s="181"/>
      <c r="AJ575" s="181"/>
      <c r="AK575" s="181"/>
      <c r="AL575" s="181"/>
      <c r="AM575" s="48"/>
      <c r="AN575" s="53">
        <f>A554</f>
        <v>46310</v>
      </c>
      <c r="AO575" s="54" t="str">
        <f>G555</f>
        <v>Consultorio N° 2</v>
      </c>
      <c r="AP575" s="55">
        <f t="shared" ref="AP575:AQ575" si="396">G580</f>
        <v>0</v>
      </c>
      <c r="AQ575" s="55">
        <f t="shared" si="396"/>
        <v>0</v>
      </c>
      <c r="AR575" s="55">
        <f>Y580</f>
        <v>0</v>
      </c>
      <c r="AS575" s="55">
        <f>W580</f>
        <v>0</v>
      </c>
      <c r="AT575" s="55">
        <f>W581</f>
        <v>0</v>
      </c>
      <c r="AU575" s="55">
        <f>Y581</f>
        <v>0</v>
      </c>
      <c r="AV575" s="55">
        <f>W582</f>
        <v>0</v>
      </c>
      <c r="AW575" s="55">
        <f>Y582</f>
        <v>0</v>
      </c>
      <c r="AX575" s="55">
        <f>Y583</f>
        <v>0</v>
      </c>
      <c r="AY575" s="55">
        <f>J583</f>
        <v>0</v>
      </c>
      <c r="AZ575" s="56"/>
      <c r="BA575" s="56"/>
      <c r="BB575" s="56"/>
      <c r="BC575" s="56"/>
      <c r="BD575" s="56"/>
      <c r="BE575" s="56"/>
      <c r="BF575" s="56"/>
      <c r="BG575" s="56"/>
      <c r="BH575" s="56"/>
      <c r="BI575" s="56"/>
      <c r="BJ575" s="56"/>
      <c r="BK575" s="56"/>
      <c r="BL575" s="56"/>
      <c r="BM575" s="56"/>
      <c r="BN575" s="56"/>
    </row>
    <row r="576" spans="1:66" ht="11.25" customHeight="1">
      <c r="A576" s="222">
        <f>A572+$Q$13/1440</f>
        <v>0.54166666666666663</v>
      </c>
      <c r="B576" s="38"/>
      <c r="C576" s="204" t="s">
        <v>52</v>
      </c>
      <c r="D576" s="207" t="s">
        <v>1096</v>
      </c>
      <c r="E576" s="40" t="s">
        <v>36</v>
      </c>
      <c r="F576" s="42">
        <f>IF(D576&lt;&gt;"", VLOOKUP(D576,'Base de Datos'!$A$2:$D1268,2,FALSE()),"")</f>
        <v>0</v>
      </c>
      <c r="G576" s="204"/>
      <c r="H576" s="216"/>
      <c r="I576" s="40" t="s">
        <v>36</v>
      </c>
      <c r="J576" s="42" t="str">
        <f>IF(H576&lt;&gt;"", VLOOKUP(H576,'Base de Datos'!$A$2:$D1268,2,FALSE()),"")</f>
        <v/>
      </c>
      <c r="K576" s="204"/>
      <c r="L576" s="216"/>
      <c r="M576" s="40" t="s">
        <v>36</v>
      </c>
      <c r="N576" s="42" t="str">
        <f>IF(L576&lt;&gt;"", VLOOKUP(L576,'Base de Datos'!$A$2:$D1268,2,FALSE()),"")</f>
        <v/>
      </c>
      <c r="O576" s="43"/>
      <c r="P576" s="1"/>
      <c r="Q576" s="150"/>
      <c r="R576" s="15"/>
      <c r="S576" s="45"/>
      <c r="T576" s="45" t="s">
        <v>37</v>
      </c>
      <c r="U576" s="46">
        <v>50</v>
      </c>
      <c r="V576" s="47"/>
      <c r="W576" s="45"/>
      <c r="X576" s="45" t="s">
        <v>37</v>
      </c>
      <c r="Y576" s="46"/>
      <c r="Z576" s="47"/>
      <c r="AA576" s="45"/>
      <c r="AB576" s="45" t="s">
        <v>37</v>
      </c>
      <c r="AC576" s="46"/>
      <c r="AD576" s="48"/>
      <c r="AE576" s="181"/>
      <c r="AF576" s="181"/>
      <c r="AG576" s="181"/>
      <c r="AH576" s="181"/>
      <c r="AI576" s="181"/>
      <c r="AJ576" s="181"/>
      <c r="AK576" s="181"/>
      <c r="AL576" s="181"/>
      <c r="AM576" s="48"/>
      <c r="AN576" s="53">
        <f>A554</f>
        <v>46310</v>
      </c>
      <c r="AO576" s="54" t="str">
        <f>G555</f>
        <v>Consultorio N° 2</v>
      </c>
      <c r="AP576" s="55">
        <f t="shared" ref="AP576:AQ576" si="397">G584</f>
        <v>0</v>
      </c>
      <c r="AQ576" s="55">
        <f t="shared" si="397"/>
        <v>0</v>
      </c>
      <c r="AR576" s="55">
        <f>Y584</f>
        <v>0</v>
      </c>
      <c r="AS576" s="55">
        <f>W584</f>
        <v>0</v>
      </c>
      <c r="AT576" s="55">
        <f>W585</f>
        <v>0</v>
      </c>
      <c r="AU576" s="55">
        <f>Y585</f>
        <v>0</v>
      </c>
      <c r="AV576" s="55">
        <f>W586</f>
        <v>0</v>
      </c>
      <c r="AW576" s="55">
        <f>Y586</f>
        <v>0</v>
      </c>
      <c r="AX576" s="55">
        <f>Y587</f>
        <v>0</v>
      </c>
      <c r="AY576" s="55">
        <f>J587</f>
        <v>0</v>
      </c>
      <c r="AZ576" s="56"/>
      <c r="BA576" s="56"/>
      <c r="BB576" s="56"/>
      <c r="BC576" s="56"/>
      <c r="BD576" s="56"/>
      <c r="BE576" s="56"/>
      <c r="BF576" s="56"/>
      <c r="BG576" s="56"/>
      <c r="BH576" s="56"/>
      <c r="BI576" s="56"/>
      <c r="BJ576" s="56"/>
      <c r="BK576" s="56"/>
      <c r="BL576" s="56"/>
      <c r="BM576" s="56"/>
      <c r="BN576" s="56"/>
    </row>
    <row r="577" spans="1:66" ht="11.25" customHeight="1">
      <c r="A577" s="220"/>
      <c r="B577" s="38"/>
      <c r="C577" s="205"/>
      <c r="D577" s="208"/>
      <c r="E577" s="57" t="s">
        <v>42</v>
      </c>
      <c r="F577" s="58">
        <f>IF(D576&lt;&gt;"", VLOOKUP(D576,'Base de Datos'!$A$2:$D1268,3,FALSE()),"")</f>
        <v>4121489532</v>
      </c>
      <c r="G577" s="205"/>
      <c r="H577" s="208"/>
      <c r="I577" s="57" t="s">
        <v>42</v>
      </c>
      <c r="J577" s="58" t="str">
        <f>IF(H576&lt;&gt;"", VLOOKUP(H576,'Base de Datos'!$A$2:$D1268,3,FALSE()),"")</f>
        <v/>
      </c>
      <c r="K577" s="205"/>
      <c r="L577" s="208"/>
      <c r="M577" s="57" t="s">
        <v>42</v>
      </c>
      <c r="N577" s="58" t="str">
        <f>IF(L576&lt;&gt;"", VLOOKUP(L576,'Base de Datos'!$A$2:$D1268,3,FALSE()),"")</f>
        <v/>
      </c>
      <c r="O577" s="43"/>
      <c r="P577" s="1"/>
      <c r="Q577" s="1"/>
      <c r="R577" s="15"/>
      <c r="S577" s="229" t="s">
        <v>56</v>
      </c>
      <c r="T577" s="230"/>
      <c r="U577" s="59">
        <v>43956</v>
      </c>
      <c r="V577" s="47"/>
      <c r="W577" s="229"/>
      <c r="X577" s="230"/>
      <c r="Y577" s="59"/>
      <c r="Z577" s="47"/>
      <c r="AA577" s="229"/>
      <c r="AB577" s="230"/>
      <c r="AC577" s="59"/>
      <c r="AD577" s="48"/>
      <c r="AE577" s="181"/>
      <c r="AF577" s="181"/>
      <c r="AG577" s="181"/>
      <c r="AH577" s="181"/>
      <c r="AI577" s="181"/>
      <c r="AJ577" s="181"/>
      <c r="AK577" s="181"/>
      <c r="AL577" s="181"/>
      <c r="AM577" s="48"/>
      <c r="AN577" s="53">
        <f>A554</f>
        <v>46310</v>
      </c>
      <c r="AO577" s="54" t="str">
        <f>G555</f>
        <v>Consultorio N° 2</v>
      </c>
      <c r="AP577" s="55">
        <f t="shared" ref="AP577:AQ577" si="398">G588</f>
        <v>0</v>
      </c>
      <c r="AQ577" s="55">
        <f t="shared" si="398"/>
        <v>0</v>
      </c>
      <c r="AR577" s="55">
        <f>Y588</f>
        <v>0</v>
      </c>
      <c r="AS577" s="55">
        <f>W588</f>
        <v>0</v>
      </c>
      <c r="AT577" s="55">
        <f>W589</f>
        <v>0</v>
      </c>
      <c r="AU577" s="55">
        <f>Y589</f>
        <v>0</v>
      </c>
      <c r="AV577" s="55">
        <f>W590</f>
        <v>0</v>
      </c>
      <c r="AW577" s="55">
        <f>Y590</f>
        <v>0</v>
      </c>
      <c r="AX577" s="55">
        <f>Y591</f>
        <v>0</v>
      </c>
      <c r="AY577" s="55">
        <f>J591</f>
        <v>0</v>
      </c>
      <c r="AZ577" s="56"/>
      <c r="BA577" s="56"/>
      <c r="BB577" s="56"/>
      <c r="BC577" s="56"/>
      <c r="BD577" s="56"/>
      <c r="BE577" s="56"/>
      <c r="BF577" s="56"/>
      <c r="BG577" s="56"/>
      <c r="BH577" s="56"/>
      <c r="BI577" s="56"/>
      <c r="BJ577" s="56"/>
      <c r="BK577" s="56"/>
      <c r="BL577" s="56"/>
      <c r="BM577" s="56"/>
      <c r="BN577" s="56"/>
    </row>
    <row r="578" spans="1:66" ht="11.25" customHeight="1">
      <c r="A578" s="220"/>
      <c r="B578" s="38"/>
      <c r="C578" s="205"/>
      <c r="D578" s="208"/>
      <c r="E578" s="57" t="s">
        <v>44</v>
      </c>
      <c r="F578" s="58" t="str">
        <f>IF(D576&lt;&gt;"", VLOOKUP(D576,'Base de Datos'!$A$2:$D1268,4,FALSE()),"")</f>
        <v>V7010083</v>
      </c>
      <c r="G578" s="205"/>
      <c r="H578" s="208"/>
      <c r="I578" s="57" t="s">
        <v>44</v>
      </c>
      <c r="J578" s="58" t="str">
        <f>IF(H576&lt;&gt;"", VLOOKUP(H576,'Base de Datos'!$A$2:$D1268,4,FALSE()),"")</f>
        <v/>
      </c>
      <c r="K578" s="205"/>
      <c r="L578" s="208"/>
      <c r="M578" s="57" t="s">
        <v>44</v>
      </c>
      <c r="N578" s="58" t="str">
        <f>IF(L576&lt;&gt;"", VLOOKUP(L576,'Base de Datos'!$A$2:$D1268,4,FALSE()),"")</f>
        <v/>
      </c>
      <c r="O578" s="1"/>
      <c r="P578" s="1"/>
      <c r="Q578" s="1"/>
      <c r="R578" s="15"/>
      <c r="S578" s="229"/>
      <c r="T578" s="230"/>
      <c r="U578" s="59"/>
      <c r="V578" s="47"/>
      <c r="W578" s="229"/>
      <c r="X578" s="230"/>
      <c r="Y578" s="59"/>
      <c r="Z578" s="47"/>
      <c r="AA578" s="229"/>
      <c r="AB578" s="230"/>
      <c r="AC578" s="59"/>
      <c r="AD578" s="48"/>
      <c r="AE578" s="181"/>
      <c r="AF578" s="181"/>
      <c r="AG578" s="181"/>
      <c r="AH578" s="181"/>
      <c r="AI578" s="181"/>
      <c r="AJ578" s="181"/>
      <c r="AK578" s="181"/>
      <c r="AL578" s="181"/>
      <c r="AM578" s="48"/>
      <c r="AN578" s="53">
        <f>A554</f>
        <v>46310</v>
      </c>
      <c r="AO578" s="54" t="str">
        <f>G555</f>
        <v>Consultorio N° 2</v>
      </c>
      <c r="AP578" s="55">
        <f t="shared" ref="AP578:AQ578" si="399">G592</f>
        <v>0</v>
      </c>
      <c r="AQ578" s="55">
        <f t="shared" si="399"/>
        <v>0</v>
      </c>
      <c r="AR578" s="55">
        <f>Y592</f>
        <v>0</v>
      </c>
      <c r="AS578" s="55">
        <f>W592</f>
        <v>0</v>
      </c>
      <c r="AT578" s="55">
        <f>W593</f>
        <v>0</v>
      </c>
      <c r="AU578" s="55">
        <f>Y593</f>
        <v>0</v>
      </c>
      <c r="AV578" s="55">
        <f>W594</f>
        <v>0</v>
      </c>
      <c r="AW578" s="55">
        <f>Y594</f>
        <v>0</v>
      </c>
      <c r="AX578" s="55">
        <f>Y595</f>
        <v>0</v>
      </c>
      <c r="AY578" s="55">
        <f>J595</f>
        <v>0</v>
      </c>
      <c r="AZ578" s="56"/>
      <c r="BA578" s="56"/>
      <c r="BB578" s="56"/>
      <c r="BC578" s="56"/>
      <c r="BD578" s="56"/>
      <c r="BE578" s="56"/>
      <c r="BF578" s="56"/>
      <c r="BG578" s="56"/>
      <c r="BH578" s="56"/>
      <c r="BI578" s="56"/>
      <c r="BJ578" s="56"/>
      <c r="BK578" s="56"/>
      <c r="BL578" s="56"/>
      <c r="BM578" s="56"/>
      <c r="BN578" s="56"/>
    </row>
    <row r="579" spans="1:66" ht="11.25" customHeight="1">
      <c r="A579" s="221"/>
      <c r="B579" s="38"/>
      <c r="C579" s="206"/>
      <c r="D579" s="209"/>
      <c r="E579" s="85" t="s">
        <v>46</v>
      </c>
      <c r="F579" s="86" t="s">
        <v>48</v>
      </c>
      <c r="G579" s="206"/>
      <c r="H579" s="209"/>
      <c r="I579" s="85" t="s">
        <v>46</v>
      </c>
      <c r="J579" s="108"/>
      <c r="K579" s="206"/>
      <c r="L579" s="209"/>
      <c r="M579" s="85" t="s">
        <v>46</v>
      </c>
      <c r="N579" s="108"/>
      <c r="O579" s="43"/>
      <c r="P579" s="1"/>
      <c r="Q579" s="1"/>
      <c r="R579" s="15"/>
      <c r="S579" s="227" t="str">
        <f>IF(OR(S576="Empleado",S576="Familiar"),"Nombre del Empleado","N° Factura")</f>
        <v>N° Factura</v>
      </c>
      <c r="T579" s="228"/>
      <c r="U579" s="89"/>
      <c r="V579" s="47"/>
      <c r="W579" s="227" t="str">
        <f>IF(OR(W576="Empleado",W576="Familiar"),"Nombre del Empleado","N° Factura")</f>
        <v>N° Factura</v>
      </c>
      <c r="X579" s="228"/>
      <c r="Y579" s="89"/>
      <c r="Z579" s="47"/>
      <c r="AA579" s="227" t="str">
        <f>IF(OR(AA576="Empleado",AA576="Familiar"),"Nombre del Empleado","N° Factura")</f>
        <v>N° Factura</v>
      </c>
      <c r="AB579" s="228"/>
      <c r="AC579" s="89"/>
      <c r="AD579" s="48"/>
      <c r="AE579" s="181"/>
      <c r="AF579" s="181"/>
      <c r="AG579" s="181"/>
      <c r="AH579" s="181"/>
      <c r="AI579" s="181"/>
      <c r="AJ579" s="181"/>
      <c r="AK579" s="181"/>
      <c r="AL579" s="181"/>
      <c r="AM579" s="48"/>
      <c r="AN579" s="53">
        <f>A554</f>
        <v>46310</v>
      </c>
      <c r="AO579" s="54" t="str">
        <f>K555</f>
        <v>Consultorio N° 3</v>
      </c>
      <c r="AP579" s="55">
        <f t="shared" ref="AP579:AQ579" si="400">K556</f>
        <v>0</v>
      </c>
      <c r="AQ579" s="55">
        <f t="shared" si="400"/>
        <v>0</v>
      </c>
      <c r="AR579" s="55">
        <f>AC556</f>
        <v>0</v>
      </c>
      <c r="AS579" s="55">
        <f>AA556</f>
        <v>0</v>
      </c>
      <c r="AT579" s="55">
        <f>AA557</f>
        <v>0</v>
      </c>
      <c r="AU579" s="55">
        <f>AC557</f>
        <v>0</v>
      </c>
      <c r="AV579" s="55">
        <f>AA558</f>
        <v>0</v>
      </c>
      <c r="AW579" s="55">
        <f>AC558</f>
        <v>0</v>
      </c>
      <c r="AX579" s="55">
        <f>AC559</f>
        <v>0</v>
      </c>
      <c r="AY579" s="55">
        <f>N559</f>
        <v>0</v>
      </c>
      <c r="AZ579" s="56"/>
      <c r="BA579" s="56"/>
      <c r="BB579" s="56"/>
      <c r="BC579" s="56"/>
      <c r="BD579" s="56"/>
      <c r="BE579" s="56"/>
      <c r="BF579" s="56"/>
      <c r="BG579" s="56"/>
      <c r="BH579" s="56"/>
      <c r="BI579" s="56"/>
      <c r="BJ579" s="56"/>
      <c r="BK579" s="56"/>
      <c r="BL579" s="56"/>
      <c r="BM579" s="56"/>
      <c r="BN579" s="56"/>
    </row>
    <row r="580" spans="1:66" ht="11.25" customHeight="1">
      <c r="A580" s="222">
        <f>A576+$Q$13/1440</f>
        <v>0.58333333333333326</v>
      </c>
      <c r="B580" s="38"/>
      <c r="C580" s="204" t="s">
        <v>52</v>
      </c>
      <c r="D580" s="207" t="s">
        <v>1252</v>
      </c>
      <c r="E580" s="40" t="s">
        <v>36</v>
      </c>
      <c r="F580" s="42">
        <f>IF(D580&lt;&gt;"", VLOOKUP(D580,'Base de Datos'!$A$2:$D1268,2,FALSE()),"")</f>
        <v>0</v>
      </c>
      <c r="G580" s="204"/>
      <c r="H580" s="216"/>
      <c r="I580" s="40" t="s">
        <v>36</v>
      </c>
      <c r="J580" s="42" t="str">
        <f>IF(H580&lt;&gt;"", VLOOKUP(H580,'Base de Datos'!$A$2:$D1268,2,FALSE()),"")</f>
        <v/>
      </c>
      <c r="K580" s="204"/>
      <c r="L580" s="216"/>
      <c r="M580" s="40" t="s">
        <v>36</v>
      </c>
      <c r="N580" s="42" t="str">
        <f>IF(L580&lt;&gt;"", VLOOKUP(L580,'Base de Datos'!$A$2:$D1268,2,FALSE()),"")</f>
        <v/>
      </c>
      <c r="O580" s="43"/>
      <c r="P580" s="151"/>
      <c r="Q580" s="1"/>
      <c r="R580" s="15"/>
      <c r="S580" s="45"/>
      <c r="T580" s="45" t="s">
        <v>37</v>
      </c>
      <c r="U580" s="46">
        <v>50</v>
      </c>
      <c r="V580" s="47"/>
      <c r="W580" s="45"/>
      <c r="X580" s="45" t="s">
        <v>37</v>
      </c>
      <c r="Y580" s="46"/>
      <c r="Z580" s="47"/>
      <c r="AA580" s="45"/>
      <c r="AB580" s="45" t="s">
        <v>37</v>
      </c>
      <c r="AC580" s="46"/>
      <c r="AD580" s="48"/>
      <c r="AE580" s="181"/>
      <c r="AF580" s="181"/>
      <c r="AG580" s="181"/>
      <c r="AH580" s="181"/>
      <c r="AI580" s="181"/>
      <c r="AJ580" s="181"/>
      <c r="AK580" s="181"/>
      <c r="AL580" s="181"/>
      <c r="AM580" s="48"/>
      <c r="AN580" s="53">
        <f>A554</f>
        <v>46310</v>
      </c>
      <c r="AO580" s="54" t="str">
        <f>K555</f>
        <v>Consultorio N° 3</v>
      </c>
      <c r="AP580" s="55" t="str">
        <f t="shared" ref="AP580:AQ580" si="401">K560</f>
        <v>💲</v>
      </c>
      <c r="AQ580" s="55" t="str">
        <f t="shared" si="401"/>
        <v>Sofía Fernández</v>
      </c>
      <c r="AR580" s="55">
        <f>AC560</f>
        <v>50</v>
      </c>
      <c r="AS580" s="55">
        <f>AA560</f>
        <v>0</v>
      </c>
      <c r="AT580" s="55" t="str">
        <f>AA561</f>
        <v>Punto de venta</v>
      </c>
      <c r="AU580" s="55">
        <f>AC561</f>
        <v>43956</v>
      </c>
      <c r="AV580" s="55">
        <f>AA562</f>
        <v>0</v>
      </c>
      <c r="AW580" s="55">
        <f>AC562</f>
        <v>0</v>
      </c>
      <c r="AX580" s="55">
        <f>AC563</f>
        <v>0</v>
      </c>
      <c r="AY580" s="55" t="str">
        <f>N563</f>
        <v>Dra. Conchita Sánchez</v>
      </c>
      <c r="AZ580" s="56"/>
      <c r="BA580" s="56"/>
      <c r="BB580" s="56"/>
      <c r="BC580" s="56"/>
      <c r="BD580" s="56"/>
      <c r="BE580" s="56"/>
      <c r="BF580" s="56"/>
      <c r="BG580" s="56"/>
      <c r="BH580" s="56"/>
      <c r="BI580" s="56"/>
      <c r="BJ580" s="56"/>
      <c r="BK580" s="56"/>
      <c r="BL580" s="56"/>
      <c r="BM580" s="56"/>
      <c r="BN580" s="56"/>
    </row>
    <row r="581" spans="1:66" ht="11.25" customHeight="1">
      <c r="A581" s="220"/>
      <c r="B581" s="38"/>
      <c r="C581" s="205"/>
      <c r="D581" s="208"/>
      <c r="E581" s="57" t="s">
        <v>42</v>
      </c>
      <c r="F581" s="58">
        <f>IF(D580&lt;&gt;"", VLOOKUP(D580,'Base de Datos'!$A$2:$D1268,3,FALSE()),"")</f>
        <v>4247814108</v>
      </c>
      <c r="G581" s="205"/>
      <c r="H581" s="208"/>
      <c r="I581" s="57" t="s">
        <v>42</v>
      </c>
      <c r="J581" s="58" t="str">
        <f>IF(H580&lt;&gt;"", VLOOKUP(H580,'Base de Datos'!$A$2:$D1268,3,FALSE()),"")</f>
        <v/>
      </c>
      <c r="K581" s="205"/>
      <c r="L581" s="208"/>
      <c r="M581" s="57" t="s">
        <v>42</v>
      </c>
      <c r="N581" s="58" t="str">
        <f>IF(L580&lt;&gt;"", VLOOKUP(L580,'Base de Datos'!$A$2:$D1268,3,FALSE()),"")</f>
        <v/>
      </c>
      <c r="O581" s="43"/>
      <c r="P581" s="151"/>
      <c r="Q581" s="152"/>
      <c r="R581" s="15"/>
      <c r="S581" s="229" t="s">
        <v>56</v>
      </c>
      <c r="T581" s="230"/>
      <c r="U581" s="59">
        <v>43956</v>
      </c>
      <c r="V581" s="47"/>
      <c r="W581" s="229"/>
      <c r="X581" s="230"/>
      <c r="Y581" s="59"/>
      <c r="Z581" s="47"/>
      <c r="AA581" s="229"/>
      <c r="AB581" s="230"/>
      <c r="AC581" s="59"/>
      <c r="AD581" s="48"/>
      <c r="AE581" s="181"/>
      <c r="AF581" s="181"/>
      <c r="AG581" s="181"/>
      <c r="AH581" s="181"/>
      <c r="AI581" s="181"/>
      <c r="AJ581" s="181"/>
      <c r="AK581" s="181"/>
      <c r="AL581" s="181"/>
      <c r="AM581" s="48"/>
      <c r="AN581" s="53">
        <f>A554</f>
        <v>46310</v>
      </c>
      <c r="AO581" s="54" t="str">
        <f>K555</f>
        <v>Consultorio N° 3</v>
      </c>
      <c r="AP581" s="55">
        <f t="shared" ref="AP581:AQ581" si="402">K564</f>
        <v>0</v>
      </c>
      <c r="AQ581" s="55">
        <f t="shared" si="402"/>
        <v>0</v>
      </c>
      <c r="AR581" s="55">
        <f>AC564</f>
        <v>0</v>
      </c>
      <c r="AS581" s="55">
        <f>AA564</f>
        <v>0</v>
      </c>
      <c r="AT581" s="55">
        <f>AA565</f>
        <v>0</v>
      </c>
      <c r="AU581" s="55">
        <f>AC565</f>
        <v>0</v>
      </c>
      <c r="AV581" s="55">
        <f>AA566</f>
        <v>0</v>
      </c>
      <c r="AW581" s="55">
        <f>AC566</f>
        <v>0</v>
      </c>
      <c r="AX581" s="55">
        <f>AC567</f>
        <v>0</v>
      </c>
      <c r="AY581" s="55">
        <f>N567</f>
        <v>0</v>
      </c>
      <c r="AZ581" s="56"/>
      <c r="BA581" s="56"/>
      <c r="BB581" s="56"/>
      <c r="BC581" s="56"/>
      <c r="BD581" s="56"/>
      <c r="BE581" s="56"/>
      <c r="BF581" s="56"/>
      <c r="BG581" s="56"/>
      <c r="BH581" s="56"/>
      <c r="BI581" s="56"/>
      <c r="BJ581" s="56"/>
      <c r="BK581" s="56"/>
      <c r="BL581" s="56"/>
      <c r="BM581" s="56"/>
      <c r="BN581" s="56"/>
    </row>
    <row r="582" spans="1:66" ht="11.25" customHeight="1">
      <c r="A582" s="220"/>
      <c r="B582" s="38"/>
      <c r="C582" s="205"/>
      <c r="D582" s="208"/>
      <c r="E582" s="57" t="s">
        <v>44</v>
      </c>
      <c r="F582" s="58" t="str">
        <f>IF(D580&lt;&gt;"", VLOOKUP(D580,'Base de Datos'!$A$2:$D1268,4,FALSE()),"")</f>
        <v>V10350767</v>
      </c>
      <c r="G582" s="205"/>
      <c r="H582" s="208"/>
      <c r="I582" s="57" t="s">
        <v>44</v>
      </c>
      <c r="J582" s="58" t="str">
        <f>IF(H580&lt;&gt;"", VLOOKUP(H580,'Base de Datos'!$A$2:$D1268,4,FALSE()),"")</f>
        <v/>
      </c>
      <c r="K582" s="205"/>
      <c r="L582" s="208"/>
      <c r="M582" s="57" t="s">
        <v>44</v>
      </c>
      <c r="N582" s="58" t="str">
        <f>IF(L580&lt;&gt;"", VLOOKUP(L580,'Base de Datos'!$A$2:$D1268,4,FALSE()),"")</f>
        <v/>
      </c>
      <c r="O582" s="43"/>
      <c r="P582" s="151"/>
      <c r="Q582" s="152"/>
      <c r="R582" s="15"/>
      <c r="S582" s="229"/>
      <c r="T582" s="230"/>
      <c r="U582" s="59"/>
      <c r="V582" s="47"/>
      <c r="W582" s="229"/>
      <c r="X582" s="230"/>
      <c r="Y582" s="59"/>
      <c r="Z582" s="47"/>
      <c r="AA582" s="229"/>
      <c r="AB582" s="230"/>
      <c r="AC582" s="59"/>
      <c r="AD582" s="48"/>
      <c r="AE582" s="181"/>
      <c r="AF582" s="181"/>
      <c r="AG582" s="181"/>
      <c r="AH582" s="181"/>
      <c r="AI582" s="181"/>
      <c r="AJ582" s="181"/>
      <c r="AK582" s="181"/>
      <c r="AL582" s="181"/>
      <c r="AM582" s="48"/>
      <c r="AN582" s="53">
        <f>A554</f>
        <v>46310</v>
      </c>
      <c r="AO582" s="54" t="str">
        <f>K555</f>
        <v>Consultorio N° 3</v>
      </c>
      <c r="AP582" s="55">
        <f t="shared" ref="AP582:AQ582" si="403">K568</f>
        <v>0</v>
      </c>
      <c r="AQ582" s="55">
        <f t="shared" si="403"/>
        <v>0</v>
      </c>
      <c r="AR582" s="55">
        <f>AC568</f>
        <v>0</v>
      </c>
      <c r="AS582" s="55">
        <f>AA568</f>
        <v>0</v>
      </c>
      <c r="AT582" s="55">
        <f>AA569</f>
        <v>0</v>
      </c>
      <c r="AU582" s="55">
        <f>AC569</f>
        <v>0</v>
      </c>
      <c r="AV582" s="55">
        <f>AA570</f>
        <v>0</v>
      </c>
      <c r="AW582" s="55">
        <f>AC570</f>
        <v>0</v>
      </c>
      <c r="AX582" s="55">
        <f>AC571</f>
        <v>0</v>
      </c>
      <c r="AY582" s="55">
        <f>N571</f>
        <v>0</v>
      </c>
      <c r="AZ582" s="56"/>
      <c r="BA582" s="56"/>
      <c r="BB582" s="56"/>
      <c r="BC582" s="56"/>
      <c r="BD582" s="56"/>
      <c r="BE582" s="56"/>
      <c r="BF582" s="56"/>
      <c r="BG582" s="56"/>
      <c r="BH582" s="56"/>
      <c r="BI582" s="56"/>
      <c r="BJ582" s="56"/>
      <c r="BK582" s="56"/>
      <c r="BL582" s="56"/>
      <c r="BM582" s="56"/>
      <c r="BN582" s="56"/>
    </row>
    <row r="583" spans="1:66" ht="11.25" customHeight="1">
      <c r="A583" s="221"/>
      <c r="B583" s="38"/>
      <c r="C583" s="206"/>
      <c r="D583" s="209"/>
      <c r="E583" s="85" t="s">
        <v>46</v>
      </c>
      <c r="F583" s="86" t="s">
        <v>48</v>
      </c>
      <c r="G583" s="206"/>
      <c r="H583" s="209"/>
      <c r="I583" s="85" t="s">
        <v>46</v>
      </c>
      <c r="J583" s="108"/>
      <c r="K583" s="206"/>
      <c r="L583" s="209"/>
      <c r="M583" s="85" t="s">
        <v>46</v>
      </c>
      <c r="N583" s="108"/>
      <c r="O583" s="43"/>
      <c r="P583" s="151"/>
      <c r="Q583" s="1"/>
      <c r="R583" s="15"/>
      <c r="S583" s="227" t="str">
        <f>IF(OR(S580="Empleado",S580="Familiar"),"Nombre del Empleado","N° Factura")</f>
        <v>N° Factura</v>
      </c>
      <c r="T583" s="228"/>
      <c r="U583" s="89"/>
      <c r="V583" s="47"/>
      <c r="W583" s="227" t="str">
        <f>IF(OR(W580="Empleado",W580="Familiar"),"Nombre del Empleado","N° Factura")</f>
        <v>N° Factura</v>
      </c>
      <c r="X583" s="228"/>
      <c r="Y583" s="89"/>
      <c r="Z583" s="47"/>
      <c r="AA583" s="227" t="str">
        <f>IF(OR(AA580="Empleado",AA580="Familiar"),"Nombre del Empleado","N° Factura")</f>
        <v>N° Factura</v>
      </c>
      <c r="AB583" s="228"/>
      <c r="AC583" s="89"/>
      <c r="AD583" s="48"/>
      <c r="AE583" s="181"/>
      <c r="AF583" s="181"/>
      <c r="AG583" s="181"/>
      <c r="AH583" s="181"/>
      <c r="AI583" s="181"/>
      <c r="AJ583" s="181"/>
      <c r="AK583" s="181"/>
      <c r="AL583" s="181"/>
      <c r="AM583" s="48"/>
      <c r="AN583" s="53">
        <f>A554</f>
        <v>46310</v>
      </c>
      <c r="AO583" s="54" t="str">
        <f>K555</f>
        <v>Consultorio N° 3</v>
      </c>
      <c r="AP583" s="55">
        <f t="shared" ref="AP583:AQ583" si="404">K572</f>
        <v>0</v>
      </c>
      <c r="AQ583" s="55">
        <f t="shared" si="404"/>
        <v>0</v>
      </c>
      <c r="AR583" s="55">
        <f>AC572</f>
        <v>0</v>
      </c>
      <c r="AS583" s="55">
        <f>AA572</f>
        <v>0</v>
      </c>
      <c r="AT583" s="55">
        <f>AA573</f>
        <v>0</v>
      </c>
      <c r="AU583" s="55">
        <f>AC573</f>
        <v>0</v>
      </c>
      <c r="AV583" s="55">
        <f>AA574</f>
        <v>0</v>
      </c>
      <c r="AW583" s="55">
        <f>AC574</f>
        <v>0</v>
      </c>
      <c r="AX583" s="55">
        <f>AC575</f>
        <v>0</v>
      </c>
      <c r="AY583" s="55">
        <f>N575</f>
        <v>0</v>
      </c>
      <c r="AZ583" s="56"/>
      <c r="BA583" s="56"/>
      <c r="BB583" s="56"/>
      <c r="BC583" s="56"/>
      <c r="BD583" s="56"/>
      <c r="BE583" s="56"/>
      <c r="BF583" s="56"/>
      <c r="BG583" s="56"/>
      <c r="BH583" s="56"/>
      <c r="BI583" s="56"/>
      <c r="BJ583" s="56"/>
      <c r="BK583" s="56"/>
      <c r="BL583" s="56"/>
      <c r="BM583" s="56"/>
      <c r="BN583" s="56"/>
    </row>
    <row r="584" spans="1:66" ht="11.25" customHeight="1">
      <c r="A584" s="222">
        <f>A580+$Q$13/1440</f>
        <v>0.62499999999999989</v>
      </c>
      <c r="B584" s="38"/>
      <c r="C584" s="204"/>
      <c r="D584" s="207"/>
      <c r="E584" s="40" t="s">
        <v>36</v>
      </c>
      <c r="F584" s="42" t="str">
        <f>IF(D584&lt;&gt;"", VLOOKUP(D584,'Base de Datos'!$A$2:$D1268,2,FALSE()),"")</f>
        <v/>
      </c>
      <c r="G584" s="204"/>
      <c r="H584" s="216"/>
      <c r="I584" s="40" t="s">
        <v>36</v>
      </c>
      <c r="J584" s="42" t="str">
        <f>IF(H584&lt;&gt;"", VLOOKUP(H584,'Base de Datos'!$A$2:$D1268,2,FALSE()),"")</f>
        <v/>
      </c>
      <c r="K584" s="204"/>
      <c r="L584" s="216"/>
      <c r="M584" s="40" t="s">
        <v>36</v>
      </c>
      <c r="N584" s="42" t="str">
        <f>IF(L584&lt;&gt;"", VLOOKUP(L584,'Base de Datos'!$A$2:$D1268,2,FALSE()),"")</f>
        <v/>
      </c>
      <c r="O584" s="43"/>
      <c r="P584" s="153"/>
      <c r="Q584" s="154"/>
      <c r="R584" s="15"/>
      <c r="S584" s="45"/>
      <c r="T584" s="45" t="s">
        <v>37</v>
      </c>
      <c r="U584" s="46"/>
      <c r="V584" s="47"/>
      <c r="W584" s="45"/>
      <c r="X584" s="45" t="s">
        <v>37</v>
      </c>
      <c r="Y584" s="46"/>
      <c r="Z584" s="47"/>
      <c r="AA584" s="45"/>
      <c r="AB584" s="45" t="s">
        <v>37</v>
      </c>
      <c r="AC584" s="46"/>
      <c r="AD584" s="48"/>
      <c r="AE584" s="181"/>
      <c r="AF584" s="181"/>
      <c r="AG584" s="181"/>
      <c r="AH584" s="181"/>
      <c r="AI584" s="181"/>
      <c r="AJ584" s="181"/>
      <c r="AK584" s="181"/>
      <c r="AL584" s="181"/>
      <c r="AM584" s="48"/>
      <c r="AN584" s="53">
        <f>A554</f>
        <v>46310</v>
      </c>
      <c r="AO584" s="54" t="str">
        <f>K555</f>
        <v>Consultorio N° 3</v>
      </c>
      <c r="AP584" s="55">
        <f t="shared" ref="AP584:AQ584" si="405">K576</f>
        <v>0</v>
      </c>
      <c r="AQ584" s="55">
        <f t="shared" si="405"/>
        <v>0</v>
      </c>
      <c r="AR584" s="55">
        <f>AC576</f>
        <v>0</v>
      </c>
      <c r="AS584" s="55">
        <f>AA576</f>
        <v>0</v>
      </c>
      <c r="AT584" s="55">
        <f>AA577</f>
        <v>0</v>
      </c>
      <c r="AU584" s="55">
        <f>AC577</f>
        <v>0</v>
      </c>
      <c r="AV584" s="55">
        <f>AA578</f>
        <v>0</v>
      </c>
      <c r="AW584" s="55">
        <f>AC578</f>
        <v>0</v>
      </c>
      <c r="AX584" s="55">
        <f>AC579</f>
        <v>0</v>
      </c>
      <c r="AY584" s="55">
        <f>N579</f>
        <v>0</v>
      </c>
      <c r="AZ584" s="56"/>
      <c r="BA584" s="56"/>
      <c r="BB584" s="56"/>
      <c r="BC584" s="56"/>
      <c r="BD584" s="56"/>
      <c r="BE584" s="56"/>
      <c r="BF584" s="56"/>
      <c r="BG584" s="56"/>
      <c r="BH584" s="56"/>
      <c r="BI584" s="56"/>
      <c r="BJ584" s="56"/>
      <c r="BK584" s="56"/>
      <c r="BL584" s="56"/>
      <c r="BM584" s="56"/>
      <c r="BN584" s="56"/>
    </row>
    <row r="585" spans="1:66" ht="11.25" customHeight="1">
      <c r="A585" s="220"/>
      <c r="B585" s="38"/>
      <c r="C585" s="205"/>
      <c r="D585" s="208"/>
      <c r="E585" s="57" t="s">
        <v>42</v>
      </c>
      <c r="F585" s="58" t="str">
        <f>IF(D584&lt;&gt;"", VLOOKUP(D584,'Base de Datos'!$A$2:$D1268,3,FALSE()),"")</f>
        <v/>
      </c>
      <c r="G585" s="205"/>
      <c r="H585" s="208"/>
      <c r="I585" s="57" t="s">
        <v>42</v>
      </c>
      <c r="J585" s="58" t="str">
        <f>IF(H584&lt;&gt;"", VLOOKUP(H584,'Base de Datos'!$A$2:$D1268,3,FALSE()),"")</f>
        <v/>
      </c>
      <c r="K585" s="205"/>
      <c r="L585" s="208"/>
      <c r="M585" s="57" t="s">
        <v>42</v>
      </c>
      <c r="N585" s="58" t="str">
        <f>IF(L584&lt;&gt;"", VLOOKUP(L584,'Base de Datos'!$A$2:$D1268,3,FALSE()),"")</f>
        <v/>
      </c>
      <c r="O585" s="43"/>
      <c r="P585" s="153"/>
      <c r="Q585" s="154"/>
      <c r="R585" s="15"/>
      <c r="S585" s="229"/>
      <c r="T585" s="230"/>
      <c r="U585" s="59"/>
      <c r="V585" s="47"/>
      <c r="W585" s="229"/>
      <c r="X585" s="230"/>
      <c r="Y585" s="59"/>
      <c r="Z585" s="47"/>
      <c r="AA585" s="229"/>
      <c r="AB585" s="230"/>
      <c r="AC585" s="59"/>
      <c r="AD585" s="48"/>
      <c r="AE585" s="181"/>
      <c r="AF585" s="181"/>
      <c r="AG585" s="181"/>
      <c r="AH585" s="181"/>
      <c r="AI585" s="181"/>
      <c r="AJ585" s="181"/>
      <c r="AK585" s="181"/>
      <c r="AL585" s="181"/>
      <c r="AM585" s="48"/>
      <c r="AN585" s="53">
        <f>A554</f>
        <v>46310</v>
      </c>
      <c r="AO585" s="54" t="str">
        <f>K555</f>
        <v>Consultorio N° 3</v>
      </c>
      <c r="AP585" s="55">
        <f t="shared" ref="AP585:AQ585" si="406">K580</f>
        <v>0</v>
      </c>
      <c r="AQ585" s="55">
        <f t="shared" si="406"/>
        <v>0</v>
      </c>
      <c r="AR585" s="55">
        <f>AC580</f>
        <v>0</v>
      </c>
      <c r="AS585" s="55">
        <f>AA580</f>
        <v>0</v>
      </c>
      <c r="AT585" s="55">
        <f>AA581</f>
        <v>0</v>
      </c>
      <c r="AU585" s="55">
        <f>AC581</f>
        <v>0</v>
      </c>
      <c r="AV585" s="55">
        <f>AA582</f>
        <v>0</v>
      </c>
      <c r="AW585" s="55">
        <f>AC582</f>
        <v>0</v>
      </c>
      <c r="AX585" s="55">
        <f>AC583</f>
        <v>0</v>
      </c>
      <c r="AY585" s="55">
        <f>N583</f>
        <v>0</v>
      </c>
      <c r="AZ585" s="56"/>
      <c r="BA585" s="56"/>
      <c r="BB585" s="56"/>
      <c r="BC585" s="56"/>
      <c r="BD585" s="56"/>
      <c r="BE585" s="56"/>
      <c r="BF585" s="56"/>
      <c r="BG585" s="56"/>
      <c r="BH585" s="56"/>
      <c r="BI585" s="56"/>
      <c r="BJ585" s="56"/>
      <c r="BK585" s="56"/>
      <c r="BL585" s="56"/>
      <c r="BM585" s="56"/>
      <c r="BN585" s="56"/>
    </row>
    <row r="586" spans="1:66" ht="11.25" customHeight="1">
      <c r="A586" s="220"/>
      <c r="B586" s="38"/>
      <c r="C586" s="205"/>
      <c r="D586" s="208"/>
      <c r="E586" s="57" t="s">
        <v>44</v>
      </c>
      <c r="F586" s="58" t="str">
        <f>IF(D584&lt;&gt;"", VLOOKUP(D584,'Base de Datos'!$A$2:$D1268,4,FALSE()),"")</f>
        <v/>
      </c>
      <c r="G586" s="205"/>
      <c r="H586" s="208"/>
      <c r="I586" s="57" t="s">
        <v>44</v>
      </c>
      <c r="J586" s="58" t="str">
        <f>IF(H584&lt;&gt;"", VLOOKUP(H584,'Base de Datos'!$A$2:$D1268,4,FALSE()),"")</f>
        <v/>
      </c>
      <c r="K586" s="205"/>
      <c r="L586" s="208"/>
      <c r="M586" s="57" t="s">
        <v>44</v>
      </c>
      <c r="N586" s="58" t="str">
        <f>IF(L584&lt;&gt;"", VLOOKUP(L584,'Base de Datos'!$A$2:$D1268,4,FALSE()),"")</f>
        <v/>
      </c>
      <c r="O586" s="43"/>
      <c r="P586" s="153"/>
      <c r="Q586" s="154"/>
      <c r="R586" s="15"/>
      <c r="S586" s="229"/>
      <c r="T586" s="230"/>
      <c r="U586" s="59"/>
      <c r="V586" s="47"/>
      <c r="W586" s="229"/>
      <c r="X586" s="230"/>
      <c r="Y586" s="59"/>
      <c r="Z586" s="47"/>
      <c r="AA586" s="229"/>
      <c r="AB586" s="230"/>
      <c r="AC586" s="59"/>
      <c r="AD586" s="48"/>
      <c r="AE586" s="181"/>
      <c r="AF586" s="181"/>
      <c r="AG586" s="181"/>
      <c r="AH586" s="181"/>
      <c r="AI586" s="181"/>
      <c r="AJ586" s="181"/>
      <c r="AK586" s="181"/>
      <c r="AL586" s="181"/>
      <c r="AM586" s="48"/>
      <c r="AN586" s="53">
        <f>A554</f>
        <v>46310</v>
      </c>
      <c r="AO586" s="54" t="str">
        <f>K555</f>
        <v>Consultorio N° 3</v>
      </c>
      <c r="AP586" s="55">
        <f t="shared" ref="AP586:AQ586" si="407">K584</f>
        <v>0</v>
      </c>
      <c r="AQ586" s="55">
        <f t="shared" si="407"/>
        <v>0</v>
      </c>
      <c r="AR586" s="55">
        <f>AC584</f>
        <v>0</v>
      </c>
      <c r="AS586" s="55">
        <f>AA584</f>
        <v>0</v>
      </c>
      <c r="AT586" s="55">
        <f>AA585</f>
        <v>0</v>
      </c>
      <c r="AU586" s="55">
        <f>AC585</f>
        <v>0</v>
      </c>
      <c r="AV586" s="55">
        <f>AA586</f>
        <v>0</v>
      </c>
      <c r="AW586" s="55">
        <f>AC586</f>
        <v>0</v>
      </c>
      <c r="AX586" s="55">
        <f>AC587</f>
        <v>0</v>
      </c>
      <c r="AY586" s="55">
        <f>N587</f>
        <v>0</v>
      </c>
      <c r="AZ586" s="56"/>
      <c r="BA586" s="56"/>
      <c r="BB586" s="56"/>
      <c r="BC586" s="56"/>
      <c r="BD586" s="56"/>
      <c r="BE586" s="56"/>
      <c r="BF586" s="56"/>
      <c r="BG586" s="56"/>
      <c r="BH586" s="56"/>
      <c r="BI586" s="56"/>
      <c r="BJ586" s="56"/>
      <c r="BK586" s="56"/>
      <c r="BL586" s="56"/>
      <c r="BM586" s="56"/>
      <c r="BN586" s="56"/>
    </row>
    <row r="587" spans="1:66" ht="11.25" customHeight="1">
      <c r="A587" s="221"/>
      <c r="B587" s="38"/>
      <c r="C587" s="206"/>
      <c r="D587" s="209"/>
      <c r="E587" s="85" t="s">
        <v>46</v>
      </c>
      <c r="F587" s="86"/>
      <c r="G587" s="206"/>
      <c r="H587" s="209"/>
      <c r="I587" s="85" t="s">
        <v>46</v>
      </c>
      <c r="J587" s="108"/>
      <c r="K587" s="206"/>
      <c r="L587" s="209"/>
      <c r="M587" s="85" t="s">
        <v>46</v>
      </c>
      <c r="N587" s="108"/>
      <c r="O587" s="43"/>
      <c r="P587" s="153"/>
      <c r="Q587" s="154"/>
      <c r="R587" s="15"/>
      <c r="S587" s="227" t="str">
        <f>IF(OR(S584="Empleado",S584="Familiar"),"Nombre del Empleado","N° Factura")</f>
        <v>N° Factura</v>
      </c>
      <c r="T587" s="228"/>
      <c r="U587" s="89"/>
      <c r="V587" s="47"/>
      <c r="W587" s="227" t="str">
        <f>IF(OR(W584="Empleado",W584="Familiar"),"Nombre del Empleado","N° Factura")</f>
        <v>N° Factura</v>
      </c>
      <c r="X587" s="228"/>
      <c r="Y587" s="89"/>
      <c r="Z587" s="47"/>
      <c r="AA587" s="227" t="str">
        <f>IF(OR(AA584="Empleado",AA584="Familiar"),"Nombre del Empleado","N° Factura")</f>
        <v>N° Factura</v>
      </c>
      <c r="AB587" s="228"/>
      <c r="AC587" s="89"/>
      <c r="AD587" s="48"/>
      <c r="AE587" s="181"/>
      <c r="AF587" s="181"/>
      <c r="AG587" s="181"/>
      <c r="AH587" s="181"/>
      <c r="AI587" s="181"/>
      <c r="AJ587" s="181"/>
      <c r="AK587" s="181"/>
      <c r="AL587" s="181"/>
      <c r="AM587" s="48"/>
      <c r="AN587" s="53">
        <f>A554</f>
        <v>46310</v>
      </c>
      <c r="AO587" s="54" t="str">
        <f>K555</f>
        <v>Consultorio N° 3</v>
      </c>
      <c r="AP587" s="55">
        <f t="shared" ref="AP587:AQ587" si="408">K588</f>
        <v>0</v>
      </c>
      <c r="AQ587" s="55">
        <f t="shared" si="408"/>
        <v>0</v>
      </c>
      <c r="AR587" s="55">
        <f>AC588</f>
        <v>0</v>
      </c>
      <c r="AS587" s="55">
        <f>AA588</f>
        <v>0</v>
      </c>
      <c r="AT587" s="55">
        <f>AA589</f>
        <v>0</v>
      </c>
      <c r="AU587" s="55">
        <f>AC589</f>
        <v>0</v>
      </c>
      <c r="AV587" s="55">
        <f>AA590</f>
        <v>0</v>
      </c>
      <c r="AW587" s="55">
        <f>AC590</f>
        <v>0</v>
      </c>
      <c r="AX587" s="55">
        <f>AC591</f>
        <v>0</v>
      </c>
      <c r="AY587" s="55">
        <f>N591</f>
        <v>0</v>
      </c>
      <c r="AZ587" s="56"/>
      <c r="BA587" s="56"/>
      <c r="BB587" s="56"/>
      <c r="BC587" s="56"/>
      <c r="BD587" s="56"/>
      <c r="BE587" s="56"/>
      <c r="BF587" s="56"/>
      <c r="BG587" s="56"/>
      <c r="BH587" s="56"/>
      <c r="BI587" s="56"/>
      <c r="BJ587" s="56"/>
      <c r="BK587" s="56"/>
      <c r="BL587" s="56"/>
      <c r="BM587" s="56"/>
      <c r="BN587" s="56"/>
    </row>
    <row r="588" spans="1:66" ht="11.25" customHeight="1">
      <c r="A588" s="222">
        <f>A584+$Q$13/1440</f>
        <v>0.66666666666666652</v>
      </c>
      <c r="B588" s="38"/>
      <c r="C588" s="204"/>
      <c r="D588" s="207"/>
      <c r="E588" s="40" t="s">
        <v>36</v>
      </c>
      <c r="F588" s="42" t="str">
        <f>IF(D588&lt;&gt;"", VLOOKUP(D588,'Base de Datos'!$A$2:$D1268,2,FALSE()),"")</f>
        <v/>
      </c>
      <c r="G588" s="204"/>
      <c r="H588" s="216"/>
      <c r="I588" s="40" t="s">
        <v>36</v>
      </c>
      <c r="J588" s="42" t="str">
        <f>IF(H588&lt;&gt;"", VLOOKUP(H588,'Base de Datos'!$A$2:$D1268,2,FALSE()),"")</f>
        <v/>
      </c>
      <c r="K588" s="204"/>
      <c r="L588" s="216"/>
      <c r="M588" s="40" t="s">
        <v>36</v>
      </c>
      <c r="N588" s="42" t="str">
        <f>IF(L588&lt;&gt;"", VLOOKUP(L588,'Base de Datos'!$A$2:$D1268,2,FALSE()),"")</f>
        <v/>
      </c>
      <c r="O588" s="43"/>
      <c r="P588" s="3"/>
      <c r="Q588" s="3"/>
      <c r="R588" s="15"/>
      <c r="S588" s="45"/>
      <c r="T588" s="45" t="s">
        <v>37</v>
      </c>
      <c r="U588" s="46"/>
      <c r="V588" s="47"/>
      <c r="W588" s="45"/>
      <c r="X588" s="45" t="s">
        <v>37</v>
      </c>
      <c r="Y588" s="46"/>
      <c r="Z588" s="47"/>
      <c r="AA588" s="45"/>
      <c r="AB588" s="45" t="s">
        <v>37</v>
      </c>
      <c r="AC588" s="46"/>
      <c r="AD588" s="48"/>
      <c r="AE588" s="181"/>
      <c r="AF588" s="181"/>
      <c r="AG588" s="181"/>
      <c r="AH588" s="181"/>
      <c r="AI588" s="181"/>
      <c r="AJ588" s="181"/>
      <c r="AK588" s="181"/>
      <c r="AL588" s="181"/>
      <c r="AM588" s="48"/>
      <c r="AN588" s="53">
        <f>A554</f>
        <v>46310</v>
      </c>
      <c r="AO588" s="54" t="str">
        <f>K555</f>
        <v>Consultorio N° 3</v>
      </c>
      <c r="AP588" s="55">
        <f t="shared" ref="AP588:AQ588" si="409">K592</f>
        <v>0</v>
      </c>
      <c r="AQ588" s="55">
        <f t="shared" si="409"/>
        <v>0</v>
      </c>
      <c r="AR588" s="55">
        <f>AC592</f>
        <v>0</v>
      </c>
      <c r="AS588" s="55">
        <f>AA592</f>
        <v>0</v>
      </c>
      <c r="AT588" s="55">
        <f>AA593</f>
        <v>0</v>
      </c>
      <c r="AU588" s="55">
        <f>AC593</f>
        <v>0</v>
      </c>
      <c r="AV588" s="55">
        <f>AA594</f>
        <v>0</v>
      </c>
      <c r="AW588" s="55">
        <f>AC594</f>
        <v>0</v>
      </c>
      <c r="AX588" s="55">
        <f>AC595</f>
        <v>0</v>
      </c>
      <c r="AY588" s="55">
        <f>N595</f>
        <v>0</v>
      </c>
      <c r="AZ588" s="56"/>
      <c r="BA588" s="56"/>
      <c r="BB588" s="56"/>
      <c r="BC588" s="56"/>
      <c r="BD588" s="56"/>
      <c r="BE588" s="56"/>
      <c r="BF588" s="56"/>
      <c r="BG588" s="56"/>
      <c r="BH588" s="56"/>
      <c r="BI588" s="56"/>
      <c r="BJ588" s="56"/>
      <c r="BK588" s="56"/>
      <c r="BL588" s="56"/>
      <c r="BM588" s="56"/>
      <c r="BN588" s="56"/>
    </row>
    <row r="589" spans="1:66" ht="11.25" customHeight="1">
      <c r="A589" s="220"/>
      <c r="B589" s="38"/>
      <c r="C589" s="205"/>
      <c r="D589" s="208"/>
      <c r="E589" s="57" t="s">
        <v>42</v>
      </c>
      <c r="F589" s="58" t="str">
        <f>IF(D588&lt;&gt;"", VLOOKUP(D588,'Base de Datos'!$A$2:$D1268,3,FALSE()),"")</f>
        <v/>
      </c>
      <c r="G589" s="205"/>
      <c r="H589" s="208"/>
      <c r="I589" s="57" t="s">
        <v>42</v>
      </c>
      <c r="J589" s="58" t="str">
        <f>IF(H588&lt;&gt;"", VLOOKUP(H588,'Base de Datos'!$A$2:$D1268,3,FALSE()),"")</f>
        <v/>
      </c>
      <c r="K589" s="205"/>
      <c r="L589" s="208"/>
      <c r="M589" s="57" t="s">
        <v>42</v>
      </c>
      <c r="N589" s="58" t="str">
        <f>IF(L588&lt;&gt;"", VLOOKUP(L588,'Base de Datos'!$A$2:$D1268,3,FALSE()),"")</f>
        <v/>
      </c>
      <c r="O589" s="43"/>
      <c r="P589" s="3"/>
      <c r="Q589" s="3"/>
      <c r="R589" s="15"/>
      <c r="S589" s="229"/>
      <c r="T589" s="230"/>
      <c r="U589" s="59"/>
      <c r="V589" s="47"/>
      <c r="W589" s="229"/>
      <c r="X589" s="230"/>
      <c r="Y589" s="59"/>
      <c r="Z589" s="47"/>
      <c r="AA589" s="229"/>
      <c r="AB589" s="230"/>
      <c r="AC589" s="59"/>
      <c r="AD589" s="48"/>
      <c r="AE589" s="235">
        <f>A554</f>
        <v>46310</v>
      </c>
      <c r="AF589" s="236"/>
      <c r="AG589" s="236"/>
      <c r="AH589" s="236"/>
      <c r="AI589" s="236"/>
      <c r="AJ589" s="236"/>
      <c r="AK589" s="236"/>
      <c r="AL589" s="237"/>
      <c r="AM589" s="48"/>
      <c r="AN589" s="155">
        <f>A554</f>
        <v>46310</v>
      </c>
      <c r="AO589" s="156" t="str">
        <f>K555</f>
        <v>Consultorio N° 3</v>
      </c>
      <c r="AP589" s="156">
        <f t="shared" ref="AP589:AQ589" si="410">K596</f>
        <v>0</v>
      </c>
      <c r="AQ589" s="156">
        <f t="shared" si="410"/>
        <v>0</v>
      </c>
      <c r="AR589" s="156">
        <f>AC596</f>
        <v>0</v>
      </c>
      <c r="AS589" s="156">
        <f>AA596</f>
        <v>0</v>
      </c>
      <c r="AT589" s="156">
        <f>AA597</f>
        <v>0</v>
      </c>
      <c r="AU589" s="156">
        <f>AC597</f>
        <v>0</v>
      </c>
      <c r="AV589" s="156">
        <f>AA598</f>
        <v>0</v>
      </c>
      <c r="AW589" s="156">
        <f>AC598</f>
        <v>0</v>
      </c>
      <c r="AX589" s="156">
        <f>AC599</f>
        <v>0</v>
      </c>
      <c r="AY589" s="156">
        <f>N599</f>
        <v>0</v>
      </c>
      <c r="AZ589" s="48"/>
      <c r="BA589" s="48"/>
      <c r="BB589" s="48"/>
      <c r="BC589" s="48"/>
      <c r="BD589" s="48"/>
      <c r="BE589" s="48"/>
      <c r="BF589" s="48"/>
      <c r="BG589" s="48"/>
      <c r="BH589" s="48"/>
      <c r="BI589" s="48"/>
      <c r="BJ589" s="48"/>
      <c r="BK589" s="48"/>
      <c r="BL589" s="48"/>
      <c r="BM589" s="48"/>
      <c r="BN589" s="48"/>
    </row>
    <row r="590" spans="1:66" ht="11.25" customHeight="1">
      <c r="A590" s="220"/>
      <c r="B590" s="38"/>
      <c r="C590" s="205"/>
      <c r="D590" s="208"/>
      <c r="E590" s="57" t="s">
        <v>44</v>
      </c>
      <c r="F590" s="58" t="str">
        <f>IF(D588&lt;&gt;"", VLOOKUP(D588,'Base de Datos'!$A$2:$D1268,4,FALSE()),"")</f>
        <v/>
      </c>
      <c r="G590" s="205"/>
      <c r="H590" s="208"/>
      <c r="I590" s="57" t="s">
        <v>44</v>
      </c>
      <c r="J590" s="58" t="str">
        <f>IF(H588&lt;&gt;"", VLOOKUP(H588,'Base de Datos'!$A$2:$D1268,4,FALSE()),"")</f>
        <v/>
      </c>
      <c r="K590" s="205"/>
      <c r="L590" s="208"/>
      <c r="M590" s="57" t="s">
        <v>44</v>
      </c>
      <c r="N590" s="58" t="str">
        <f>IF(L588&lt;&gt;"", VLOOKUP(L588,'Base de Datos'!$A$2:$D1268,4,FALSE()),"")</f>
        <v/>
      </c>
      <c r="O590" s="43"/>
      <c r="P590" s="3"/>
      <c r="Q590" s="3"/>
      <c r="R590" s="15"/>
      <c r="S590" s="229"/>
      <c r="T590" s="230"/>
      <c r="U590" s="59"/>
      <c r="V590" s="47"/>
      <c r="W590" s="229"/>
      <c r="X590" s="230"/>
      <c r="Y590" s="59"/>
      <c r="Z590" s="47"/>
      <c r="AA590" s="229"/>
      <c r="AB590" s="230"/>
      <c r="AC590" s="59"/>
      <c r="AD590" s="48"/>
      <c r="AE590" s="238" t="s">
        <v>20</v>
      </c>
      <c r="AF590" s="239"/>
      <c r="AG590" s="157" t="s">
        <v>21</v>
      </c>
      <c r="AH590" s="158" t="s">
        <v>22</v>
      </c>
      <c r="AI590" s="159" t="s">
        <v>23</v>
      </c>
      <c r="AJ590" s="159" t="s">
        <v>24</v>
      </c>
      <c r="AK590" s="159" t="s">
        <v>25</v>
      </c>
      <c r="AL590" s="160" t="s">
        <v>26</v>
      </c>
      <c r="AM590" s="48"/>
      <c r="AN590" s="155">
        <f>A554</f>
        <v>46310</v>
      </c>
      <c r="AO590" s="156" t="str">
        <f>K555</f>
        <v>Consultorio N° 3</v>
      </c>
      <c r="AP590" s="156">
        <f t="shared" ref="AP590:AQ590" si="411">K600</f>
        <v>0</v>
      </c>
      <c r="AQ590" s="156">
        <f t="shared" si="411"/>
        <v>0</v>
      </c>
      <c r="AR590" s="156">
        <f>AC600</f>
        <v>0</v>
      </c>
      <c r="AS590" s="156">
        <f>AA600</f>
        <v>0</v>
      </c>
      <c r="AT590" s="156">
        <f>AA601</f>
        <v>0</v>
      </c>
      <c r="AU590" s="156">
        <f>AC601</f>
        <v>0</v>
      </c>
      <c r="AV590" s="156">
        <f>AA602</f>
        <v>0</v>
      </c>
      <c r="AW590" s="156">
        <f>AC602</f>
        <v>0</v>
      </c>
      <c r="AX590" s="156">
        <f>AC603</f>
        <v>0</v>
      </c>
      <c r="AY590" s="156">
        <f>N603</f>
        <v>0</v>
      </c>
      <c r="AZ590" s="48"/>
      <c r="BA590" s="48"/>
      <c r="BB590" s="48"/>
      <c r="BC590" s="48"/>
      <c r="BD590" s="48"/>
      <c r="BE590" s="48"/>
      <c r="BF590" s="48"/>
      <c r="BG590" s="48"/>
      <c r="BH590" s="48"/>
      <c r="BI590" s="48"/>
      <c r="BJ590" s="48"/>
      <c r="BK590" s="48"/>
      <c r="BL590" s="48"/>
      <c r="BM590" s="48"/>
      <c r="BN590" s="48"/>
    </row>
    <row r="591" spans="1:66" ht="11.25" customHeight="1">
      <c r="A591" s="221"/>
      <c r="B591" s="38"/>
      <c r="C591" s="206"/>
      <c r="D591" s="209"/>
      <c r="E591" s="85" t="s">
        <v>46</v>
      </c>
      <c r="F591" s="86"/>
      <c r="G591" s="206"/>
      <c r="H591" s="209"/>
      <c r="I591" s="85" t="s">
        <v>46</v>
      </c>
      <c r="J591" s="108"/>
      <c r="K591" s="206"/>
      <c r="L591" s="209"/>
      <c r="M591" s="85" t="s">
        <v>46</v>
      </c>
      <c r="N591" s="108"/>
      <c r="O591" s="43"/>
      <c r="P591" s="3"/>
      <c r="Q591" s="3"/>
      <c r="R591" s="15"/>
      <c r="S591" s="227" t="str">
        <f>IF(OR(S588="Empleado",S588="Familiar"),"Nombre del Empleado","N° Factura")</f>
        <v>N° Factura</v>
      </c>
      <c r="T591" s="228"/>
      <c r="U591" s="89"/>
      <c r="V591" s="47"/>
      <c r="W591" s="227" t="str">
        <f>IF(OR(W588="Empleado",W588="Familiar"),"Nombre del Empleado","N° Factura")</f>
        <v>N° Factura</v>
      </c>
      <c r="X591" s="228"/>
      <c r="Y591" s="89"/>
      <c r="Z591" s="47"/>
      <c r="AA591" s="227" t="str">
        <f>IF(OR(AA588="Empleado",AA588="Familiar"),"Nombre del Empleado","N° Factura")</f>
        <v>N° Factura</v>
      </c>
      <c r="AB591" s="228"/>
      <c r="AC591" s="89"/>
      <c r="AD591" s="48"/>
      <c r="AE591" s="240" t="s">
        <v>38</v>
      </c>
      <c r="AF591" s="230"/>
      <c r="AG591" s="161">
        <f t="array" aca="1" ref="AG591" ca="1">COUNTIFS(AP556:AP596, "💲", AY556:AY596, INDIRECT("AE" &amp; ROW())) + COUNTIFS(AP556:AP596, "📦", AY556:AY596, INDIRECT("AE" &amp; ROW())) + COUNTIFS(AP556:AP596, "✅", AY556:AY596, INDIRECT("AE" &amp; ROW()))</f>
        <v>0</v>
      </c>
      <c r="AH591" s="162">
        <f t="array" aca="1" ref="AH591" ca="1">COUNTIFS(AP556:AP596, "💲", AY556:AY596, INDIRECT("AE" &amp; ROW())) + COUNTIFS(AP556:AP596, "📦", AY556:AY596, INDIRECT("AE" &amp; ROW()))</f>
        <v>0</v>
      </c>
      <c r="AI591" s="139">
        <f t="array" aca="1" ref="AI591" ca="1">SUMIFS(AR556:AR596, AY556:AY596, INDIRECT("AE" &amp; ROW()), AP556:AP596, "💲") + SUMIFS(AR556:AR596, AY556:AY596, INDIRECT("AE" &amp; ROW()), AP556:AP596, "📦")</f>
        <v>0</v>
      </c>
      <c r="AJ591" s="139">
        <f t="array" aca="1" ref="AJ591" ca="1">(
    SUMIFS(AR556:AR596, AY556:AY596, INDIRECT("AE" &amp; ROW()), AP556:AP596, "💲") +
    SUMIFS(AR556:AR596, AY556:AY596, INDIRECT("AE" &amp; ROW()), AP556:AP596, "📦")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
        SUMIFS(AR556:AR596, AY556:AY596, INDIRECT("AE" &amp; ROW()), AP556:AP596, "💲", AS556:AS596, "Familiar") +
        SUMIFS(AR556:AR596, AY556:AY596, INDIRECT("AE" &amp; ROW()), AP556:AP596, "📦", AS556:AS596, "Familiar")
    ) / 2
)  -
(
    (
        SUMIFS(AR556:AR596, AY556:AY596, INDIRECT("AE" &amp; ROW()), AP556:AP596, "💲", AS556:AS596, "Exonerado ADH") +
        SUMIFS(AR556:AR596, AY556:AY596, INDIRECT("AE" &amp; ROW()), AP556:AP596, "📦", AS556:AS596, "Exonerado ADH")
    ) / 2
)  -
(
    (
        SUMIFS(AR556:AR596, AY556:AY596, INDIRECT("AE" &amp; ROW()), AP556:AP596, "💲", AS556:AS596, "Exonerado Doctor") +
        SUMIFS(AR556:AR596, AY556:AY596, INDIRECT("AE" &amp; ROW()), AP556:AP596, "📦", AS556:AS596, "Exonerado Doctor")
    ) / 2
)</f>
        <v>0</v>
      </c>
      <c r="AK591" s="139">
        <f t="array" aca="1" ref="AK591" ca="1">(
    SUMIFS(AR556:AR596, AY556:AY596, INDIRECT("AE" &amp; ROW()), AP556:AP596, "💲") +
    SUMIFS(AR556:AR596, AY556:AY596, INDIRECT("AE" &amp; ROW()), AP556:AP596, "📦")
) -
(
    SUMIFS(AR556:AR596, AY556:AY596, INDIRECT("AE" &amp; ROW()), AP556:AP596, "💲", AS556:AS596, "Familiar") +
    SUMIFS(AR556:AR596, AY556:AY596, INDIRECT("AE" &amp; ROW()), AP556:AP596, "📦", AS556:AS596, "Familiar")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SUMIFS(AR556:AR596, AY556:AY596, INDIRECT("AE" &amp; ROW()), AP556:AP596, "💲", AS556:AS596, "Exonerado ADH") +
    SUMIFS(AR556:AR596, AY556:AY596, INDIRECT("AE" &amp; ROW()), AP556:AP596, "📦", AS556:AS596, "Exonerado ADH")
) -
(
    (
        SUMIFS(AR556:AR596, AY556:AY596, INDIRECT("AE" &amp; ROW()), AP556:AP596, "💲", AS556:AS596, "Exonerado Doctor") +
        SUMIFS(AR556:AR596, AY556:AY596, INDIRECT("AE" &amp; ROW()), AP556:AP596, "📦", AS556:AS596, "Exonerado Doctor")
    ) / 2
) -
(
    (
        SUMIFS(AR556:AR596, AY556:AY596, INDIRECT("AE" &amp; ROW()), AP556:AP596, "💲", AS556:AS596, "") +
        SUMIFS(AR556:AR596, AY556:AY596, INDIRECT("AE" &amp; ROW()), AP556:AP596, "📦", AS556:AS596, "")
    ) / 2
)</f>
        <v>0</v>
      </c>
      <c r="AL591" s="140">
        <f t="array" aca="1" ref="AL591" ca="1">(
    SUMIFS(AR556:AR596, AY556:AY596, INDIRECT("AE" &amp; ROW()), AP556:AP596, "💲") +
    SUMIFS(AR556:AR596, AY556:AY596, INDIRECT("AE" &amp; ROW()), AP556:AP596, "📦")
) -
(
    (
        SUMIFS(AR556:AR596, AY556:AY596, INDIRECT("AE" &amp; ROW()), AP556:AP596, "💲", AS556:AS596, "Familiar") +
        SUMIFS(AR556:AR596, AY556:AY596, INDIRECT("AE" &amp; ROW()), AP556:AP596, "📦", AS556:AS596, "Familiar")
    ) / 2
) -
(
    (
        SUMIFS(AR556:AR596, AY556:AY596, INDIRECT("AE" &amp; ROW()), AP556:AP596, "💲", AS556:AS596, "Participante") +
        SUMIFS(AR556:AR596, AY556:AY596, INDIRECT("AE" &amp; ROW()), AP556:AP596, "📦", AS556:AS596, "Participante")
    ) / 2
) -
(
    (
        SUMIFS(AR556:AR596, AY556:AY596, INDIRECT("AE" &amp; ROW()), AP556:AP596, "💲", AS556:AS596, "Empleado") +
        SUMIFS(AR556:AR596, AY556:AY596, INDIRECT("AE" &amp; ROW()), AP556:AP596, "📦", AS556:AS596, "Empleado")
    ) / 2
) -
(
    (
        SUMIFS(AR556:AR596, AY556:AY596, INDIRECT("AE" &amp; ROW()), AP556:AP596, "💲", AS556:AS596, "Exonerado ADH") +
        SUMIFS(AR556:AR596, AY556:AY596, INDIRECT("AE" &amp; ROW()), AP556:AP596, "📦", AS556:AS596, "Exonerado ADH")
    ) / 2
) -
(
    SUMIFS(AR556:AR596, AY556:AY596, INDIRECT("AE" &amp; ROW()), AP556:AP596, "💲", AS556:AS596, "Exonerado Doctor") +
    SUMIFS(AR556:AR596, AY556:AY596, INDIRECT("AE" &amp; ROW()), AP556:AP596, "📦", AS556:AS596, "Exonerado Doctor")
) -
(
    (
        SUMIFS(AR556:AR596, AY556:AY596, INDIRECT("AE" &amp; ROW()), AP556:AP596, "💲", AS556:AS596, "") +
        SUMIFS(AR556:AR596, AY556:AY596, INDIRECT("AE" &amp; ROW()), AP556:AP596, "📦", AS556:AS596, "")
    ) / 2
)</f>
        <v>0</v>
      </c>
      <c r="AM591" s="48"/>
      <c r="AN591" s="155">
        <f>A554</f>
        <v>46310</v>
      </c>
      <c r="AO591" s="156" t="str">
        <f>K555</f>
        <v>Consultorio N° 3</v>
      </c>
      <c r="AP591" s="156">
        <f t="shared" ref="AP591:AQ591" si="412">K604</f>
        <v>0</v>
      </c>
      <c r="AQ591" s="156">
        <f t="shared" si="412"/>
        <v>0</v>
      </c>
      <c r="AR591" s="156">
        <f>AC604</f>
        <v>0</v>
      </c>
      <c r="AS591" s="156">
        <f>AA604</f>
        <v>0</v>
      </c>
      <c r="AT591" s="156">
        <f>AA605</f>
        <v>0</v>
      </c>
      <c r="AU591" s="156">
        <f>AC605</f>
        <v>0</v>
      </c>
      <c r="AV591" s="156">
        <f>AA606</f>
        <v>0</v>
      </c>
      <c r="AW591" s="156">
        <f>AC606</f>
        <v>0</v>
      </c>
      <c r="AX591" s="156">
        <f>AC607</f>
        <v>0</v>
      </c>
      <c r="AY591" s="156">
        <f>N607</f>
        <v>0</v>
      </c>
      <c r="AZ591" s="48"/>
      <c r="BA591" s="48"/>
      <c r="BB591" s="48"/>
      <c r="BC591" s="48"/>
      <c r="BD591" s="48"/>
      <c r="BE591" s="48"/>
      <c r="BF591" s="48"/>
      <c r="BG591" s="48"/>
      <c r="BH591" s="48"/>
      <c r="BI591" s="48"/>
      <c r="BJ591" s="48"/>
      <c r="BK591" s="48"/>
      <c r="BL591" s="48"/>
      <c r="BM591" s="48"/>
      <c r="BN591" s="48"/>
    </row>
    <row r="592" spans="1:66" ht="11.25" customHeight="1">
      <c r="A592" s="222">
        <f>A588+$Q$13/1440</f>
        <v>0.70833333333333315</v>
      </c>
      <c r="B592" s="38"/>
      <c r="C592" s="204"/>
      <c r="D592" s="207"/>
      <c r="E592" s="40" t="s">
        <v>36</v>
      </c>
      <c r="F592" s="42" t="str">
        <f>IF(D592&lt;&gt;"", VLOOKUP(D592,'Base de Datos'!$A$2:$D1268,2,FALSE()),"")</f>
        <v/>
      </c>
      <c r="G592" s="204"/>
      <c r="H592" s="216"/>
      <c r="I592" s="40" t="s">
        <v>36</v>
      </c>
      <c r="J592" s="42" t="str">
        <f>IF(H592&lt;&gt;"", VLOOKUP(H592,'Base de Datos'!$A$2:$D1268,2,FALSE()),"")</f>
        <v/>
      </c>
      <c r="K592" s="204"/>
      <c r="L592" s="216"/>
      <c r="M592" s="40" t="s">
        <v>36</v>
      </c>
      <c r="N592" s="42" t="str">
        <f>IF(L592&lt;&gt;"", VLOOKUP(L592,'Base de Datos'!$A$2:$D1268,2,FALSE()),"")</f>
        <v/>
      </c>
      <c r="O592" s="43"/>
      <c r="P592" s="163"/>
      <c r="Q592" s="3"/>
      <c r="R592" s="15"/>
      <c r="S592" s="45"/>
      <c r="T592" s="45" t="s">
        <v>37</v>
      </c>
      <c r="U592" s="46"/>
      <c r="V592" s="47"/>
      <c r="W592" s="45"/>
      <c r="X592" s="45" t="s">
        <v>37</v>
      </c>
      <c r="Y592" s="46"/>
      <c r="Z592" s="47"/>
      <c r="AA592" s="45"/>
      <c r="AB592" s="45" t="s">
        <v>37</v>
      </c>
      <c r="AC592" s="46"/>
      <c r="AD592" s="48"/>
      <c r="AE592" s="240" t="s">
        <v>43</v>
      </c>
      <c r="AF592" s="230"/>
      <c r="AG592" s="161">
        <f t="array" aca="1" ref="AG592" ca="1">COUNTIFS(AP556:AP596, "💲", AY556:AY596, INDIRECT("AE" &amp; ROW())) + COUNTIFS(AP556:AP596, "📦", AY556:AY596, INDIRECT("AE" &amp; ROW())) + COUNTIFS(AP556:AP596, "✅", AY556:AY596, INDIRECT("AE" &amp; ROW()))</f>
        <v>0</v>
      </c>
      <c r="AH592" s="162">
        <f t="array" aca="1" ref="AH592" ca="1">COUNTIFS(AP556:AP596, "💲", AY556:AY596, INDIRECT("AE" &amp; ROW())) + COUNTIFS(AP556:AP596, "📦", AY556:AY596, INDIRECT("AE" &amp; ROW()))</f>
        <v>0</v>
      </c>
      <c r="AI592" s="139">
        <f t="array" aca="1" ref="AI592" ca="1">SUMIFS(AR556:AR596, AY556:AY596, INDIRECT("AE" &amp; ROW()), AP556:AP596, "💲") + SUMIFS(AR556:AR596, AY556:AY596, INDIRECT("AE" &amp; ROW()), AP556:AP596, "📦")</f>
        <v>0</v>
      </c>
      <c r="AJ592" s="139">
        <f t="array" aca="1" ref="AJ592" ca="1">(
    SUMIFS(AR556:AR596, AY556:AY596, INDIRECT("AE" &amp; ROW()), AP556:AP596, "💲") +
    SUMIFS(AR556:AR596, AY556:AY596, INDIRECT("AE" &amp; ROW()), AP556:AP596, "📦")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
        SUMIFS(AR556:AR596, AY556:AY596, INDIRECT("AE" &amp; ROW()), AP556:AP596, "💲", AS556:AS596, "Familiar") +
        SUMIFS(AR556:AR596, AY556:AY596, INDIRECT("AE" &amp; ROW()), AP556:AP596, "📦", AS556:AS596, "Familiar")
    ) / 2
)  -
(
    (
        SUMIFS(AR556:AR596, AY556:AY596, INDIRECT("AE" &amp; ROW()), AP556:AP596, "💲", AS556:AS596, "Exonerado ADH") +
        SUMIFS(AR556:AR596, AY556:AY596, INDIRECT("AE" &amp; ROW()), AP556:AP596, "📦", AS556:AS596, "Exonerado ADH")
    ) / 2
)  -
(
    (
        SUMIFS(AR556:AR596, AY556:AY596, INDIRECT("AE" &amp; ROW()), AP556:AP596, "💲", AS556:AS596, "Exonerado Doctor") +
        SUMIFS(AR556:AR596, AY556:AY596, INDIRECT("AE" &amp; ROW()), AP556:AP596, "📦", AS556:AS596, "Exonerado Doctor")
    ) / 2
)</f>
        <v>0</v>
      </c>
      <c r="AK592" s="139">
        <f t="array" aca="1" ref="AK592" ca="1">(
    SUMIFS(AR556:AR596, AY556:AY596, INDIRECT("AE" &amp; ROW()), AP556:AP596, "💲") +
    SUMIFS(AR556:AR596, AY556:AY596, INDIRECT("AE" &amp; ROW()), AP556:AP596, "📦")
) -
(
    SUMIFS(AR556:AR596, AY556:AY596, INDIRECT("AE" &amp; ROW()), AP556:AP596, "💲", AS556:AS596, "Familiar") +
    SUMIFS(AR556:AR596, AY556:AY596, INDIRECT("AE" &amp; ROW()), AP556:AP596, "📦", AS556:AS596, "Familiar")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SUMIFS(AR556:AR596, AY556:AY596, INDIRECT("AE" &amp; ROW()), AP556:AP596, "💲", AS556:AS596, "Exonerado ADH") +
    SUMIFS(AR556:AR596, AY556:AY596, INDIRECT("AE" &amp; ROW()), AP556:AP596, "📦", AS556:AS596, "Exonerado ADH")
) -
(
    (
        SUMIFS(AR556:AR596, AY556:AY596, INDIRECT("AE" &amp; ROW()), AP556:AP596, "💲", AS556:AS596, "Exonerado Doctor") +
        SUMIFS(AR556:AR596, AY556:AY596, INDIRECT("AE" &amp; ROW()), AP556:AP596, "📦", AS556:AS596, "Exonerado Doctor")
    ) / 2
) -
(
    (
        SUMIFS(AR556:AR596, AY556:AY596, INDIRECT("AE" &amp; ROW()), AP556:AP596, "💲", AS556:AS596, "") +
        SUMIFS(AR556:AR596, AY556:AY596, INDIRECT("AE" &amp; ROW()), AP556:AP596, "📦", AS556:AS596, "")
    ) / 2
)</f>
        <v>0</v>
      </c>
      <c r="AL592" s="140">
        <f t="array" aca="1" ref="AL592" ca="1">(
    SUMIFS(AR556:AR596, AY556:AY596, INDIRECT("AE" &amp; ROW()), AP556:AP596, "💲") +
    SUMIFS(AR556:AR596, AY556:AY596, INDIRECT("AE" &amp; ROW()), AP556:AP596, "📦")
) -
(
    (
        SUMIFS(AR556:AR596, AY556:AY596, INDIRECT("AE" &amp; ROW()), AP556:AP596, "💲", AS556:AS596, "Familiar") +
        SUMIFS(AR556:AR596, AY556:AY596, INDIRECT("AE" &amp; ROW()), AP556:AP596, "📦", AS556:AS596, "Familiar")
    ) / 2
) -
(
    (
        SUMIFS(AR556:AR596, AY556:AY596, INDIRECT("AE" &amp; ROW()), AP556:AP596, "💲", AS556:AS596, "Participante") +
        SUMIFS(AR556:AR596, AY556:AY596, INDIRECT("AE" &amp; ROW()), AP556:AP596, "📦", AS556:AS596, "Participante")
    ) / 2
) -
(
    (
        SUMIFS(AR556:AR596, AY556:AY596, INDIRECT("AE" &amp; ROW()), AP556:AP596, "💲", AS556:AS596, "Empleado") +
        SUMIFS(AR556:AR596, AY556:AY596, INDIRECT("AE" &amp; ROW()), AP556:AP596, "📦", AS556:AS596, "Empleado")
    ) / 2
) -
(
    (
        SUMIFS(AR556:AR596, AY556:AY596, INDIRECT("AE" &amp; ROW()), AP556:AP596, "💲", AS556:AS596, "Exonerado ADH") +
        SUMIFS(AR556:AR596, AY556:AY596, INDIRECT("AE" &amp; ROW()), AP556:AP596, "📦", AS556:AS596, "Exonerado ADH")
    ) / 2
) -
(
    SUMIFS(AR556:AR596, AY556:AY596, INDIRECT("AE" &amp; ROW()), AP556:AP596, "💲", AS556:AS596, "Exonerado Doctor") +
    SUMIFS(AR556:AR596, AY556:AY596, INDIRECT("AE" &amp; ROW()), AP556:AP596, "📦", AS556:AS596, "Exonerado Doctor")
) -
(
    (
        SUMIFS(AR556:AR596, AY556:AY596, INDIRECT("AE" &amp; ROW()), AP556:AP596, "💲", AS556:AS596, "") +
        SUMIFS(AR556:AR596, AY556:AY596, INDIRECT("AE" &amp; ROW()), AP556:AP596, "📦", AS556:AS596, "")
    ) / 2
)</f>
        <v>0</v>
      </c>
      <c r="AM592" s="48"/>
      <c r="AN592" s="156"/>
      <c r="AO592" s="156"/>
      <c r="AP592" s="156"/>
      <c r="AQ592" s="156">
        <f>L600</f>
        <v>0</v>
      </c>
      <c r="AR592" s="156"/>
      <c r="AS592" s="156"/>
      <c r="AT592" s="156"/>
      <c r="AU592" s="156"/>
      <c r="AV592" s="156"/>
      <c r="AW592" s="156"/>
      <c r="AX592" s="156"/>
      <c r="AY592" s="156">
        <f>N595</f>
        <v>0</v>
      </c>
      <c r="AZ592" s="48"/>
      <c r="BA592" s="48"/>
      <c r="BB592" s="48"/>
      <c r="BC592" s="48"/>
      <c r="BD592" s="48"/>
      <c r="BE592" s="48"/>
      <c r="BF592" s="48"/>
      <c r="BG592" s="48"/>
      <c r="BH592" s="48"/>
      <c r="BI592" s="48"/>
      <c r="BJ592" s="48"/>
      <c r="BK592" s="48"/>
      <c r="BL592" s="48"/>
      <c r="BM592" s="48"/>
      <c r="BN592" s="48"/>
    </row>
    <row r="593" spans="1:66" ht="11.25" customHeight="1">
      <c r="A593" s="220"/>
      <c r="B593" s="38"/>
      <c r="C593" s="205"/>
      <c r="D593" s="208"/>
      <c r="E593" s="57" t="s">
        <v>42</v>
      </c>
      <c r="F593" s="58" t="str">
        <f>IF(D592&lt;&gt;"", VLOOKUP(D592,'Base de Datos'!$A$2:$D1268,3,FALSE()),"")</f>
        <v/>
      </c>
      <c r="G593" s="205"/>
      <c r="H593" s="208"/>
      <c r="I593" s="57" t="s">
        <v>42</v>
      </c>
      <c r="J593" s="58" t="str">
        <f>IF(H592&lt;&gt;"", VLOOKUP(H592,'Base de Datos'!$A$2:$D1268,3,FALSE()),"")</f>
        <v/>
      </c>
      <c r="K593" s="205"/>
      <c r="L593" s="208"/>
      <c r="M593" s="57" t="s">
        <v>42</v>
      </c>
      <c r="N593" s="58" t="str">
        <f>IF(L592&lt;&gt;"", VLOOKUP(L592,'Base de Datos'!$A$2:$D1268,3,FALSE()),"")</f>
        <v/>
      </c>
      <c r="O593" s="43"/>
      <c r="P593" s="163"/>
      <c r="Q593" s="3"/>
      <c r="R593" s="15"/>
      <c r="S593" s="229"/>
      <c r="T593" s="230"/>
      <c r="U593" s="59"/>
      <c r="V593" s="47"/>
      <c r="W593" s="229"/>
      <c r="X593" s="230"/>
      <c r="Y593" s="59"/>
      <c r="Z593" s="47"/>
      <c r="AA593" s="229"/>
      <c r="AB593" s="230"/>
      <c r="AC593" s="59"/>
      <c r="AD593" s="48"/>
      <c r="AE593" s="240" t="s">
        <v>45</v>
      </c>
      <c r="AF593" s="230"/>
      <c r="AG593" s="161">
        <f t="array" aca="1" ref="AG593" ca="1">COUNTIFS(AP556:AP596, "💲", AY556:AY596, INDIRECT("AE" &amp; ROW())) + COUNTIFS(AP556:AP596, "📦", AY556:AY596, INDIRECT("AE" &amp; ROW())) + COUNTIFS(AP556:AP596, "✅", AY556:AY596, INDIRECT("AE" &amp; ROW()))</f>
        <v>0</v>
      </c>
      <c r="AH593" s="162">
        <f t="array" aca="1" ref="AH593" ca="1">COUNTIFS(AP556:AP596, "💲", AY556:AY596, INDIRECT("AE" &amp; ROW())) + COUNTIFS(AP556:AP596, "📦", AY556:AY596, INDIRECT("AE" &amp; ROW()))</f>
        <v>0</v>
      </c>
      <c r="AI593" s="139">
        <f t="array" aca="1" ref="AI593" ca="1">SUMIFS(AR556:AR596, AY556:AY596, INDIRECT("AE" &amp; ROW()), AP556:AP596, "💲") + SUMIFS(AR556:AR596, AY556:AY596, INDIRECT("AE" &amp; ROW()), AP556:AP596, "📦")</f>
        <v>0</v>
      </c>
      <c r="AJ593" s="139">
        <f t="array" aca="1" ref="AJ593" ca="1">(
    SUMIFS(AR556:AR596, AY556:AY596, INDIRECT("AE" &amp; ROW()), AP556:AP596, "💲") +
    SUMIFS(AR556:AR596, AY556:AY596, INDIRECT("AE" &amp; ROW()), AP556:AP596, "📦")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
        SUMIFS(AR556:AR596, AY556:AY596, INDIRECT("AE" &amp; ROW()), AP556:AP596, "💲", AS556:AS596, "Familiar") +
        SUMIFS(AR556:AR596, AY556:AY596, INDIRECT("AE" &amp; ROW()), AP556:AP596, "📦", AS556:AS596, "Familiar")
    ) / 2
)  -
(
    (
        SUMIFS(AR556:AR596, AY556:AY596, INDIRECT("AE" &amp; ROW()), AP556:AP596, "💲", AS556:AS596, "Exonerado ADH") +
        SUMIFS(AR556:AR596, AY556:AY596, INDIRECT("AE" &amp; ROW()), AP556:AP596, "📦", AS556:AS596, "Exonerado ADH")
    ) / 2
)  -
(
    (
        SUMIFS(AR556:AR596, AY556:AY596, INDIRECT("AE" &amp; ROW()), AP556:AP596, "💲", AS556:AS596, "Exonerado Doctor") +
        SUMIFS(AR556:AR596, AY556:AY596, INDIRECT("AE" &amp; ROW()), AP556:AP596, "📦", AS556:AS596, "Exonerado Doctor")
    ) / 2
)</f>
        <v>0</v>
      </c>
      <c r="AK593" s="139">
        <f t="array" aca="1" ref="AK593" ca="1">(
    SUMIFS(AR556:AR596, AY556:AY596, INDIRECT("AE" &amp; ROW()), AP556:AP596, "💲") +
    SUMIFS(AR556:AR596, AY556:AY596, INDIRECT("AE" &amp; ROW()), AP556:AP596, "📦")
) -
(
    SUMIFS(AR556:AR596, AY556:AY596, INDIRECT("AE" &amp; ROW()), AP556:AP596, "💲", AS556:AS596, "Familiar") +
    SUMIFS(AR556:AR596, AY556:AY596, INDIRECT("AE" &amp; ROW()), AP556:AP596, "📦", AS556:AS596, "Familiar")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SUMIFS(AR556:AR596, AY556:AY596, INDIRECT("AE" &amp; ROW()), AP556:AP596, "💲", AS556:AS596, "Exonerado ADH") +
    SUMIFS(AR556:AR596, AY556:AY596, INDIRECT("AE" &amp; ROW()), AP556:AP596, "📦", AS556:AS596, "Exonerado ADH")
) -
(
    (
        SUMIFS(AR556:AR596, AY556:AY596, INDIRECT("AE" &amp; ROW()), AP556:AP596, "💲", AS556:AS596, "Exonerado Doctor") +
        SUMIFS(AR556:AR596, AY556:AY596, INDIRECT("AE" &amp; ROW()), AP556:AP596, "📦", AS556:AS596, "Exonerado Doctor")
    ) / 2
) -
(
    (
        SUMIFS(AR556:AR596, AY556:AY596, INDIRECT("AE" &amp; ROW()), AP556:AP596, "💲", AS556:AS596, "") +
        SUMIFS(AR556:AR596, AY556:AY596, INDIRECT("AE" &amp; ROW()), AP556:AP596, "📦", AS556:AS596, "")
    ) / 2
)</f>
        <v>0</v>
      </c>
      <c r="AL593" s="140">
        <f t="array" aca="1" ref="AL593" ca="1">(
    SUMIFS(AR556:AR596, AY556:AY596, INDIRECT("AE" &amp; ROW()), AP556:AP596, "💲") +
    SUMIFS(AR556:AR596, AY556:AY596, INDIRECT("AE" &amp; ROW()), AP556:AP596, "📦")
) -
(
    (
        SUMIFS(AR556:AR596, AY556:AY596, INDIRECT("AE" &amp; ROW()), AP556:AP596, "💲", AS556:AS596, "Familiar") +
        SUMIFS(AR556:AR596, AY556:AY596, INDIRECT("AE" &amp; ROW()), AP556:AP596, "📦", AS556:AS596, "Familiar")
    ) / 2
) -
(
    (
        SUMIFS(AR556:AR596, AY556:AY596, INDIRECT("AE" &amp; ROW()), AP556:AP596, "💲", AS556:AS596, "Participante") +
        SUMIFS(AR556:AR596, AY556:AY596, INDIRECT("AE" &amp; ROW()), AP556:AP596, "📦", AS556:AS596, "Participante")
    ) / 2
) -
(
    (
        SUMIFS(AR556:AR596, AY556:AY596, INDIRECT("AE" &amp; ROW()), AP556:AP596, "💲", AS556:AS596, "Empleado") +
        SUMIFS(AR556:AR596, AY556:AY596, INDIRECT("AE" &amp; ROW()), AP556:AP596, "📦", AS556:AS596, "Empleado")
    ) / 2
) -
(
    (
        SUMIFS(AR556:AR596, AY556:AY596, INDIRECT("AE" &amp; ROW()), AP556:AP596, "💲", AS556:AS596, "Exonerado ADH") +
        SUMIFS(AR556:AR596, AY556:AY596, INDIRECT("AE" &amp; ROW()), AP556:AP596, "📦", AS556:AS596, "Exonerado ADH")
    ) / 2
) -
(
    SUMIFS(AR556:AR596, AY556:AY596, INDIRECT("AE" &amp; ROW()), AP556:AP596, "💲", AS556:AS596, "Exonerado Doctor") +
    SUMIFS(AR556:AR596, AY556:AY596, INDIRECT("AE" &amp; ROW()), AP556:AP596, "📦", AS556:AS596, "Exonerado Doctor")
) -
(
    (
        SUMIFS(AR556:AR596, AY556:AY596, INDIRECT("AE" &amp; ROW()), AP556:AP596, "💲", AS556:AS596, "") +
        SUMIFS(AR556:AR596, AY556:AY596, INDIRECT("AE" &amp; ROW()), AP556:AP596, "📦", AS556:AS596, "")
    ) / 2
)</f>
        <v>0</v>
      </c>
      <c r="AM593" s="48"/>
      <c r="AN593" s="156"/>
      <c r="AO593" s="156"/>
      <c r="AP593" s="156"/>
      <c r="AQ593" s="156">
        <f>L604</f>
        <v>0</v>
      </c>
      <c r="AR593" s="156"/>
      <c r="AS593" s="156"/>
      <c r="AT593" s="156"/>
      <c r="AU593" s="156"/>
      <c r="AV593" s="156"/>
      <c r="AW593" s="156"/>
      <c r="AX593" s="156"/>
      <c r="AY593" s="156">
        <f>N599</f>
        <v>0</v>
      </c>
      <c r="AZ593" s="48"/>
      <c r="BA593" s="48"/>
      <c r="BB593" s="48"/>
      <c r="BC593" s="48"/>
      <c r="BD593" s="48"/>
      <c r="BE593" s="48"/>
      <c r="BF593" s="48"/>
      <c r="BG593" s="48"/>
      <c r="BH593" s="48"/>
      <c r="BI593" s="48"/>
      <c r="BJ593" s="48"/>
      <c r="BK593" s="48"/>
      <c r="BL593" s="48"/>
      <c r="BM593" s="48"/>
      <c r="BN593" s="48"/>
    </row>
    <row r="594" spans="1:66" ht="11.25" customHeight="1">
      <c r="A594" s="220"/>
      <c r="B594" s="38"/>
      <c r="C594" s="205"/>
      <c r="D594" s="208"/>
      <c r="E594" s="57" t="s">
        <v>44</v>
      </c>
      <c r="F594" s="58" t="str">
        <f>IF(D592&lt;&gt;"", VLOOKUP(D592,'Base de Datos'!$A$2:$D1268,4,FALSE()),"")</f>
        <v/>
      </c>
      <c r="G594" s="205"/>
      <c r="H594" s="208"/>
      <c r="I594" s="57" t="s">
        <v>44</v>
      </c>
      <c r="J594" s="58" t="str">
        <f>IF(H592&lt;&gt;"", VLOOKUP(H592,'Base de Datos'!$A$2:$D1268,4,FALSE()),"")</f>
        <v/>
      </c>
      <c r="K594" s="205"/>
      <c r="L594" s="208"/>
      <c r="M594" s="57" t="s">
        <v>44</v>
      </c>
      <c r="N594" s="58" t="str">
        <f>IF(L592&lt;&gt;"", VLOOKUP(L592,'Base de Datos'!$A$2:$D1268,4,FALSE()),"")</f>
        <v/>
      </c>
      <c r="O594" s="43"/>
      <c r="P594" s="163"/>
      <c r="Q594" s="3"/>
      <c r="R594" s="15"/>
      <c r="S594" s="229"/>
      <c r="T594" s="230"/>
      <c r="U594" s="59"/>
      <c r="V594" s="47"/>
      <c r="W594" s="229"/>
      <c r="X594" s="230"/>
      <c r="Y594" s="59"/>
      <c r="Z594" s="47"/>
      <c r="AA594" s="229"/>
      <c r="AB594" s="230"/>
      <c r="AC594" s="59"/>
      <c r="AD594" s="48"/>
      <c r="AE594" s="240" t="s">
        <v>47</v>
      </c>
      <c r="AF594" s="230"/>
      <c r="AG594" s="161">
        <f t="array" aca="1" ref="AG594" ca="1">COUNTIFS(AP556:AP596, "💲", AY556:AY596, INDIRECT("AE" &amp; ROW())) + COUNTIFS(AP556:AP596, "📦", AY556:AY596, INDIRECT("AE" &amp; ROW())) + COUNTIFS(AP556:AP596, "✅", AY556:AY596, INDIRECT("AE" &amp; ROW()))</f>
        <v>0</v>
      </c>
      <c r="AH594" s="162">
        <f t="array" aca="1" ref="AH594" ca="1">COUNTIFS(AP556:AP596, "💲", AY556:AY596, INDIRECT("AE" &amp; ROW())) + COUNTIFS(AP556:AP596, "📦", AY556:AY596, INDIRECT("AE" &amp; ROW()))</f>
        <v>0</v>
      </c>
      <c r="AI594" s="139">
        <f t="array" aca="1" ref="AI594" ca="1">SUMIFS(AR556:AR596, AY556:AY596, INDIRECT("AE" &amp; ROW()), AP556:AP596, "💲") + SUMIFS(AR556:AR596, AY556:AY596, INDIRECT("AE" &amp; ROW()), AP556:AP596, "📦")</f>
        <v>0</v>
      </c>
      <c r="AJ594" s="139">
        <f t="array" aca="1" ref="AJ594" ca="1">(
    SUMIFS(AR556:AR596, AY556:AY596, INDIRECT("AE" &amp; ROW()), AP556:AP596, "💲") +
    SUMIFS(AR556:AR596, AY556:AY596, INDIRECT("AE" &amp; ROW()), AP556:AP596, "📦")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
        SUMIFS(AR556:AR596, AY556:AY596, INDIRECT("AE" &amp; ROW()), AP556:AP596, "💲", AS556:AS596, "Familiar") +
        SUMIFS(AR556:AR596, AY556:AY596, INDIRECT("AE" &amp; ROW()), AP556:AP596, "📦", AS556:AS596, "Familiar")
    ) / 2
)  -
(
    (
        SUMIFS(AR556:AR596, AY556:AY596, INDIRECT("AE" &amp; ROW()), AP556:AP596, "💲", AS556:AS596, "Exonerado ADH") +
        SUMIFS(AR556:AR596, AY556:AY596, INDIRECT("AE" &amp; ROW()), AP556:AP596, "📦", AS556:AS596, "Exonerado ADH")
    ) / 2
)  -
(
    (
        SUMIFS(AR556:AR596, AY556:AY596, INDIRECT("AE" &amp; ROW()), AP556:AP596, "💲", AS556:AS596, "Exonerado Doctor") +
        SUMIFS(AR556:AR596, AY556:AY596, INDIRECT("AE" &amp; ROW()), AP556:AP596, "📦", AS556:AS596, "Exonerado Doctor")
    ) / 2
)</f>
        <v>0</v>
      </c>
      <c r="AK594" s="139">
        <f t="array" aca="1" ref="AK594" ca="1">(
    SUMIFS(AR556:AR596, AY556:AY596, INDIRECT("AE" &amp; ROW()), AP556:AP596, "💲") +
    SUMIFS(AR556:AR596, AY556:AY596, INDIRECT("AE" &amp; ROW()), AP556:AP596, "📦")
) -
(
    SUMIFS(AR556:AR596, AY556:AY596, INDIRECT("AE" &amp; ROW()), AP556:AP596, "💲", AS556:AS596, "Familiar") +
    SUMIFS(AR556:AR596, AY556:AY596, INDIRECT("AE" &amp; ROW()), AP556:AP596, "📦", AS556:AS596, "Familiar")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SUMIFS(AR556:AR596, AY556:AY596, INDIRECT("AE" &amp; ROW()), AP556:AP596, "💲", AS556:AS596, "Exonerado ADH") +
    SUMIFS(AR556:AR596, AY556:AY596, INDIRECT("AE" &amp; ROW()), AP556:AP596, "📦", AS556:AS596, "Exonerado ADH")
) -
(
    (
        SUMIFS(AR556:AR596, AY556:AY596, INDIRECT("AE" &amp; ROW()), AP556:AP596, "💲", AS556:AS596, "Exonerado Doctor") +
        SUMIFS(AR556:AR596, AY556:AY596, INDIRECT("AE" &amp; ROW()), AP556:AP596, "📦", AS556:AS596, "Exonerado Doctor")
    ) / 2
) -
(
    (
        SUMIFS(AR556:AR596, AY556:AY596, INDIRECT("AE" &amp; ROW()), AP556:AP596, "💲", AS556:AS596, "") +
        SUMIFS(AR556:AR596, AY556:AY596, INDIRECT("AE" &amp; ROW()), AP556:AP596, "📦", AS556:AS596, "")
    ) / 2
)</f>
        <v>0</v>
      </c>
      <c r="AL594" s="140">
        <f t="array" aca="1" ref="AL594" ca="1">(
    SUMIFS(AR556:AR596, AY556:AY596, INDIRECT("AE" &amp; ROW()), AP556:AP596, "💲") +
    SUMIFS(AR556:AR596, AY556:AY596, INDIRECT("AE" &amp; ROW()), AP556:AP596, "📦")
) -
(
    (
        SUMIFS(AR556:AR596, AY556:AY596, INDIRECT("AE" &amp; ROW()), AP556:AP596, "💲", AS556:AS596, "Familiar") +
        SUMIFS(AR556:AR596, AY556:AY596, INDIRECT("AE" &amp; ROW()), AP556:AP596, "📦", AS556:AS596, "Familiar")
    ) / 2
) -
(
    (
        SUMIFS(AR556:AR596, AY556:AY596, INDIRECT("AE" &amp; ROW()), AP556:AP596, "💲", AS556:AS596, "Participante") +
        SUMIFS(AR556:AR596, AY556:AY596, INDIRECT("AE" &amp; ROW()), AP556:AP596, "📦", AS556:AS596, "Participante")
    ) / 2
) -
(
    (
        SUMIFS(AR556:AR596, AY556:AY596, INDIRECT("AE" &amp; ROW()), AP556:AP596, "💲", AS556:AS596, "Empleado") +
        SUMIFS(AR556:AR596, AY556:AY596, INDIRECT("AE" &amp; ROW()), AP556:AP596, "📦", AS556:AS596, "Empleado")
    ) / 2
) -
(
    (
        SUMIFS(AR556:AR596, AY556:AY596, INDIRECT("AE" &amp; ROW()), AP556:AP596, "💲", AS556:AS596, "Exonerado ADH") +
        SUMIFS(AR556:AR596, AY556:AY596, INDIRECT("AE" &amp; ROW()), AP556:AP596, "📦", AS556:AS596, "Exonerado ADH")
    ) / 2
) -
(
    SUMIFS(AR556:AR596, AY556:AY596, INDIRECT("AE" &amp; ROW()), AP556:AP596, "💲", AS556:AS596, "Exonerado Doctor") +
    SUMIFS(AR556:AR596, AY556:AY596, INDIRECT("AE" &amp; ROW()), AP556:AP596, "📦", AS556:AS596, "Exonerado Doctor")
) -
(
    (
        SUMIFS(AR556:AR596, AY556:AY596, INDIRECT("AE" &amp; ROW()), AP556:AP596, "💲", AS556:AS596, "") +
        SUMIFS(AR556:AR596, AY556:AY596, INDIRECT("AE" &amp; ROW()), AP556:AP596, "📦", AS556:AS596, "")
    ) / 2
)</f>
        <v>0</v>
      </c>
      <c r="AM594" s="48"/>
      <c r="AN594" s="156"/>
      <c r="AO594" s="156"/>
      <c r="AP594" s="156"/>
      <c r="AQ594" s="156"/>
      <c r="AR594" s="156"/>
      <c r="AS594" s="156"/>
      <c r="AT594" s="156"/>
      <c r="AU594" s="156"/>
      <c r="AV594" s="156"/>
      <c r="AW594" s="156"/>
      <c r="AX594" s="156"/>
      <c r="AY594" s="156">
        <f>N603</f>
        <v>0</v>
      </c>
      <c r="AZ594" s="48"/>
      <c r="BA594" s="48"/>
      <c r="BB594" s="48"/>
      <c r="BC594" s="48"/>
      <c r="BD594" s="48"/>
      <c r="BE594" s="48"/>
      <c r="BF594" s="48"/>
      <c r="BG594" s="48"/>
      <c r="BH594" s="48"/>
      <c r="BI594" s="48"/>
      <c r="BJ594" s="48"/>
      <c r="BK594" s="48"/>
      <c r="BL594" s="48"/>
      <c r="BM594" s="48"/>
      <c r="BN594" s="48"/>
    </row>
    <row r="595" spans="1:66" ht="11.25" customHeight="1">
      <c r="A595" s="221"/>
      <c r="B595" s="38"/>
      <c r="C595" s="206"/>
      <c r="D595" s="209"/>
      <c r="E595" s="85" t="s">
        <v>46</v>
      </c>
      <c r="F595" s="86"/>
      <c r="G595" s="206"/>
      <c r="H595" s="209"/>
      <c r="I595" s="85" t="s">
        <v>46</v>
      </c>
      <c r="J595" s="108"/>
      <c r="K595" s="206"/>
      <c r="L595" s="209"/>
      <c r="M595" s="85" t="s">
        <v>46</v>
      </c>
      <c r="N595" s="108"/>
      <c r="O595" s="43"/>
      <c r="P595" s="163"/>
      <c r="Q595" s="3"/>
      <c r="R595" s="15"/>
      <c r="S595" s="227" t="str">
        <f>IF(OR(S592="Empleado",S592="Familiar"),"Nombre del Empleado","N° Factura")</f>
        <v>N° Factura</v>
      </c>
      <c r="T595" s="228"/>
      <c r="U595" s="89"/>
      <c r="V595" s="47"/>
      <c r="W595" s="227" t="str">
        <f>IF(OR(W592="Empleado",W592="Familiar"),"Nombre del Empleado","N° Factura")</f>
        <v>N° Factura</v>
      </c>
      <c r="X595" s="228"/>
      <c r="Y595" s="89"/>
      <c r="Z595" s="47"/>
      <c r="AA595" s="227" t="str">
        <f>IF(OR(AA592="Empleado",AA592="Familiar"),"Nombre del Empleado","N° Factura")</f>
        <v>N° Factura</v>
      </c>
      <c r="AB595" s="228"/>
      <c r="AC595" s="111"/>
      <c r="AD595" s="48"/>
      <c r="AE595" s="240" t="s">
        <v>48</v>
      </c>
      <c r="AF595" s="230"/>
      <c r="AG595" s="161">
        <f t="array" aca="1" ref="AG595" ca="1">COUNTIFS(AP556:AP596, "💲", AY556:AY596, INDIRECT("AE" &amp; ROW())) + COUNTIFS(AP556:AP596, "📦", AY556:AY596, INDIRECT("AE" &amp; ROW())) + COUNTIFS(AP556:AP596, "✅", AY556:AY596, INDIRECT("AE" &amp; ROW()))</f>
        <v>6</v>
      </c>
      <c r="AH595" s="162">
        <f t="array" aca="1" ref="AH595" ca="1">COUNTIFS(AP556:AP596, "💲", AY556:AY596, INDIRECT("AE" &amp; ROW())) + COUNTIFS(AP556:AP596, "📦", AY556:AY596, INDIRECT("AE" &amp; ROW()))</f>
        <v>6</v>
      </c>
      <c r="AI595" s="139">
        <f t="array" aca="1" ref="AI595" ca="1">SUMIFS(AR556:AR596, AY556:AY596, INDIRECT("AE" &amp; ROW()), AP556:AP596, "💲") + SUMIFS(AR556:AR596, AY556:AY596, INDIRECT("AE" &amp; ROW()), AP556:AP596, "📦")</f>
        <v>300</v>
      </c>
      <c r="AJ595" s="139">
        <f t="array" aca="1" ref="AJ595" ca="1">(
    SUMIFS(AR556:AR596, AY556:AY596, INDIRECT("AE" &amp; ROW()), AP556:AP596, "💲") +
    SUMIFS(AR556:AR596, AY556:AY596, INDIRECT("AE" &amp; ROW()), AP556:AP596, "📦")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
        SUMIFS(AR556:AR596, AY556:AY596, INDIRECT("AE" &amp; ROW()), AP556:AP596, "💲", AS556:AS596, "Familiar") +
        SUMIFS(AR556:AR596, AY556:AY596, INDIRECT("AE" &amp; ROW()), AP556:AP596, "📦", AS556:AS596, "Familiar")
    ) / 2
)  -
(
    (
        SUMIFS(AR556:AR596, AY556:AY596, INDIRECT("AE" &amp; ROW()), AP556:AP596, "💲", AS556:AS596, "Exonerado ADH") +
        SUMIFS(AR556:AR596, AY556:AY596, INDIRECT("AE" &amp; ROW()), AP556:AP596, "📦", AS556:AS596, "Exonerado ADH")
    ) / 2
)  -
(
    (
        SUMIFS(AR556:AR596, AY556:AY596, INDIRECT("AE" &amp; ROW()), AP556:AP596, "💲", AS556:AS596, "Exonerado Doctor") +
        SUMIFS(AR556:AR596, AY556:AY596, INDIRECT("AE" &amp; ROW()), AP556:AP596, "📦", AS556:AS596, "Exonerado Doctor")
    ) / 2
)</f>
        <v>250</v>
      </c>
      <c r="AK595" s="139">
        <f t="array" aca="1" ref="AK595" ca="1">(
    SUMIFS(AR556:AR596, AY556:AY596, INDIRECT("AE" &amp; ROW()), AP556:AP596, "💲") +
    SUMIFS(AR556:AR596, AY556:AY596, INDIRECT("AE" &amp; ROW()), AP556:AP596, "📦")
) -
(
    SUMIFS(AR556:AR596, AY556:AY596, INDIRECT("AE" &amp; ROW()), AP556:AP596, "💲", AS556:AS596, "Familiar") +
    SUMIFS(AR556:AR596, AY556:AY596, INDIRECT("AE" &amp; ROW()), AP556:AP596, "📦", AS556:AS596, "Familiar")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SUMIFS(AR556:AR596, AY556:AY596, INDIRECT("AE" &amp; ROW()), AP556:AP596, "💲", AS556:AS596, "Exonerado ADH") +
    SUMIFS(AR556:AR596, AY556:AY596, INDIRECT("AE" &amp; ROW()), AP556:AP596, "📦", AS556:AS596, "Exonerado ADH")
) -
(
    (
        SUMIFS(AR556:AR596, AY556:AY596, INDIRECT("AE" &amp; ROW()), AP556:AP596, "💲", AS556:AS596, "Exonerado Doctor") +
        SUMIFS(AR556:AR596, AY556:AY596, INDIRECT("AE" &amp; ROW()), AP556:AP596, "📦", AS556:AS596, "Exonerado Doctor")
    ) / 2
) -
(
    (
        SUMIFS(AR556:AR596, AY556:AY596, INDIRECT("AE" &amp; ROW()), AP556:AP596, "💲", AS556:AS596, "") +
        SUMIFS(AR556:AR596, AY556:AY596, INDIRECT("AE" &amp; ROW()), AP556:AP596, "📦", AS556:AS596, "")
    ) / 2
)</f>
        <v>250</v>
      </c>
      <c r="AL595" s="140">
        <f t="array" aca="1" ref="AL595" ca="1">(
    SUMIFS(AR556:AR596, AY556:AY596, INDIRECT("AE" &amp; ROW()), AP556:AP596, "💲") +
    SUMIFS(AR556:AR596, AY556:AY596, INDIRECT("AE" &amp; ROW()), AP556:AP596, "📦")
) -
(
    (
        SUMIFS(AR556:AR596, AY556:AY596, INDIRECT("AE" &amp; ROW()), AP556:AP596, "💲", AS556:AS596, "Familiar") +
        SUMIFS(AR556:AR596, AY556:AY596, INDIRECT("AE" &amp; ROW()), AP556:AP596, "📦", AS556:AS596, "Familiar")
    ) / 2
) -
(
    (
        SUMIFS(AR556:AR596, AY556:AY596, INDIRECT("AE" &amp; ROW()), AP556:AP596, "💲", AS556:AS596, "Participante") +
        SUMIFS(AR556:AR596, AY556:AY596, INDIRECT("AE" &amp; ROW()), AP556:AP596, "📦", AS556:AS596, "Participante")
    ) / 2
) -
(
    (
        SUMIFS(AR556:AR596, AY556:AY596, INDIRECT("AE" &amp; ROW()), AP556:AP596, "💲", AS556:AS596, "Empleado") +
        SUMIFS(AR556:AR596, AY556:AY596, INDIRECT("AE" &amp; ROW()), AP556:AP596, "📦", AS556:AS596, "Empleado")
    ) / 2
) -
(
    (
        SUMIFS(AR556:AR596, AY556:AY596, INDIRECT("AE" &amp; ROW()), AP556:AP596, "💲", AS556:AS596, "Exonerado ADH") +
        SUMIFS(AR556:AR596, AY556:AY596, INDIRECT("AE" &amp; ROW()), AP556:AP596, "📦", AS556:AS596, "Exonerado ADH")
    ) / 2
) -
(
    SUMIFS(AR556:AR596, AY556:AY596, INDIRECT("AE" &amp; ROW()), AP556:AP596, "💲", AS556:AS596, "Exonerado Doctor") +
    SUMIFS(AR556:AR596, AY556:AY596, INDIRECT("AE" &amp; ROW()), AP556:AP596, "📦", AS556:AS596, "Exonerado Doctor")
) -
(
    (
        SUMIFS(AR556:AR596, AY556:AY596, INDIRECT("AE" &amp; ROW()), AP556:AP596, "💲", AS556:AS596, "") +
        SUMIFS(AR556:AR596, AY556:AY596, INDIRECT("AE" &amp; ROW()), AP556:AP596, "📦", AS556:AS596, "")
    ) / 2
)</f>
        <v>275</v>
      </c>
      <c r="AM595" s="48"/>
      <c r="AN595" s="156"/>
      <c r="AO595" s="156"/>
      <c r="AP595" s="156"/>
      <c r="AQ595" s="156"/>
      <c r="AR595" s="156"/>
      <c r="AS595" s="156"/>
      <c r="AT595" s="156"/>
      <c r="AU595" s="156"/>
      <c r="AV595" s="156"/>
      <c r="AW595" s="156"/>
      <c r="AX595" s="156"/>
      <c r="AY595" s="156">
        <f>N607</f>
        <v>0</v>
      </c>
      <c r="AZ595" s="48"/>
      <c r="BA595" s="48"/>
      <c r="BB595" s="48"/>
      <c r="BC595" s="48"/>
      <c r="BD595" s="48"/>
      <c r="BE595" s="48"/>
      <c r="BF595" s="48"/>
      <c r="BG595" s="48"/>
      <c r="BH595" s="48"/>
      <c r="BI595" s="48"/>
      <c r="BJ595" s="48"/>
      <c r="BK595" s="48"/>
      <c r="BL595" s="48"/>
      <c r="BM595" s="48"/>
      <c r="BN595" s="48"/>
    </row>
    <row r="596" spans="1:66" ht="11.25" customHeight="1">
      <c r="A596" s="222">
        <f>A592+$Q$13/1440</f>
        <v>0.74999999999999978</v>
      </c>
      <c r="B596" s="38"/>
      <c r="C596" s="204"/>
      <c r="D596" s="207"/>
      <c r="E596" s="40" t="s">
        <v>36</v>
      </c>
      <c r="F596" s="42" t="str">
        <f>IF(D596&lt;&gt;"", VLOOKUP(D596,'Base de Datos'!$A$2:$D1268,2,FALSE()),"")</f>
        <v/>
      </c>
      <c r="G596" s="204"/>
      <c r="H596" s="216"/>
      <c r="I596" s="40" t="s">
        <v>36</v>
      </c>
      <c r="J596" s="42" t="str">
        <f>IF(H596&lt;&gt;"", VLOOKUP(H596,'Base de Datos'!$A$2:$D1268,2,FALSE()),"")</f>
        <v/>
      </c>
      <c r="K596" s="204"/>
      <c r="L596" s="216"/>
      <c r="M596" s="40" t="s">
        <v>36</v>
      </c>
      <c r="N596" s="42" t="str">
        <f>IF(L596&lt;&gt;"", VLOOKUP(L596,'Base de Datos'!$A$2:$D1268,2,FALSE()),"")</f>
        <v/>
      </c>
      <c r="O596" s="43"/>
      <c r="P596" s="163"/>
      <c r="Q596" s="3"/>
      <c r="R596" s="15"/>
      <c r="S596" s="45"/>
      <c r="T596" s="45" t="s">
        <v>37</v>
      </c>
      <c r="U596" s="46"/>
      <c r="V596" s="47"/>
      <c r="W596" s="45"/>
      <c r="X596" s="45" t="s">
        <v>37</v>
      </c>
      <c r="Y596" s="46"/>
      <c r="Z596" s="47"/>
      <c r="AA596" s="45"/>
      <c r="AB596" s="45" t="s">
        <v>37</v>
      </c>
      <c r="AC596" s="46"/>
      <c r="AD596" s="48"/>
      <c r="AE596" s="240" t="s">
        <v>49</v>
      </c>
      <c r="AF596" s="230"/>
      <c r="AG596" s="161">
        <f t="array" aca="1" ref="AG596" ca="1">COUNTIFS(AP556:AP596, "💲", AY556:AY596, INDIRECT("AE" &amp; ROW())) + COUNTIFS(AP556:AP596, "📦", AY556:AY596, INDIRECT("AE" &amp; ROW())) + COUNTIFS(AP556:AP596, "✅", AY556:AY596, INDIRECT("AE" &amp; ROW()))</f>
        <v>0</v>
      </c>
      <c r="AH596" s="162">
        <f t="array" aca="1" ref="AH596" ca="1">COUNTIFS(AP556:AP596, "💲", AY556:AY596, INDIRECT("AE" &amp; ROW())) + COUNTIFS(AP556:AP596, "📦", AY556:AY596, INDIRECT("AE" &amp; ROW()))</f>
        <v>0</v>
      </c>
      <c r="AI596" s="139">
        <f t="array" aca="1" ref="AI596" ca="1">SUMIFS(AR556:AR596, AY556:AY596, INDIRECT("AE" &amp; ROW()), AP556:AP596, "💲") + SUMIFS(AR556:AR596, AY556:AY596, INDIRECT("AE" &amp; ROW()), AP556:AP596, "📦")</f>
        <v>0</v>
      </c>
      <c r="AJ596" s="139">
        <f t="array" aca="1" ref="AJ596" ca="1">(
    SUMIFS(AR556:AR596, AY556:AY596, INDIRECT("AE" &amp; ROW()), AP556:AP596, "💲") +
    SUMIFS(AR556:AR596, AY556:AY596, INDIRECT("AE" &amp; ROW()), AP556:AP596, "📦")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
        SUMIFS(AR556:AR596, AY556:AY596, INDIRECT("AE" &amp; ROW()), AP556:AP596, "💲", AS556:AS596, "Familiar") +
        SUMIFS(AR556:AR596, AY556:AY596, INDIRECT("AE" &amp; ROW()), AP556:AP596, "📦", AS556:AS596, "Familiar")
    ) / 2
)  -
(
    (
        SUMIFS(AR556:AR596, AY556:AY596, INDIRECT("AE" &amp; ROW()), AP556:AP596, "💲", AS556:AS596, "Exonerado ADH") +
        SUMIFS(AR556:AR596, AY556:AY596, INDIRECT("AE" &amp; ROW()), AP556:AP596, "📦", AS556:AS596, "Exonerado ADH")
    ) / 2
)  -
(
    (
        SUMIFS(AR556:AR596, AY556:AY596, INDIRECT("AE" &amp; ROW()), AP556:AP596, "💲", AS556:AS596, "Exonerado Doctor") +
        SUMIFS(AR556:AR596, AY556:AY596, INDIRECT("AE" &amp; ROW()), AP556:AP596, "📦", AS556:AS596, "Exonerado Doctor")
    ) / 2
)</f>
        <v>0</v>
      </c>
      <c r="AK596" s="139">
        <f t="array" aca="1" ref="AK596" ca="1">(
    SUMIFS(AR556:AR596, AY556:AY596, INDIRECT("AE" &amp; ROW()), AP556:AP596, "💲") +
    SUMIFS(AR556:AR596, AY556:AY596, INDIRECT("AE" &amp; ROW()), AP556:AP596, "📦")
) -
(
    SUMIFS(AR556:AR596, AY556:AY596, INDIRECT("AE" &amp; ROW()), AP556:AP596, "💲", AS556:AS596, "Familiar") +
    SUMIFS(AR556:AR596, AY556:AY596, INDIRECT("AE" &amp; ROW()), AP556:AP596, "📦", AS556:AS596, "Familiar")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SUMIFS(AR556:AR596, AY556:AY596, INDIRECT("AE" &amp; ROW()), AP556:AP596, "💲", AS556:AS596, "Exonerado ADH") +
    SUMIFS(AR556:AR596, AY556:AY596, INDIRECT("AE" &amp; ROW()), AP556:AP596, "📦", AS556:AS596, "Exonerado ADH")
) -
(
    (
        SUMIFS(AR556:AR596, AY556:AY596, INDIRECT("AE" &amp; ROW()), AP556:AP596, "💲", AS556:AS596, "Exonerado Doctor") +
        SUMIFS(AR556:AR596, AY556:AY596, INDIRECT("AE" &amp; ROW()), AP556:AP596, "📦", AS556:AS596, "Exonerado Doctor")
    ) / 2
) -
(
    (
        SUMIFS(AR556:AR596, AY556:AY596, INDIRECT("AE" &amp; ROW()), AP556:AP596, "💲", AS556:AS596, "") +
        SUMIFS(AR556:AR596, AY556:AY596, INDIRECT("AE" &amp; ROW()), AP556:AP596, "📦", AS556:AS596, "")
    ) / 2
)</f>
        <v>0</v>
      </c>
      <c r="AL596" s="140">
        <f t="array" aca="1" ref="AL596" ca="1">(
    SUMIFS(AR556:AR596, AY556:AY596, INDIRECT("AE" &amp; ROW()), AP556:AP596, "💲") +
    SUMIFS(AR556:AR596, AY556:AY596, INDIRECT("AE" &amp; ROW()), AP556:AP596, "📦")
) -
(
    (
        SUMIFS(AR556:AR596, AY556:AY596, INDIRECT("AE" &amp; ROW()), AP556:AP596, "💲", AS556:AS596, "Familiar") +
        SUMIFS(AR556:AR596, AY556:AY596, INDIRECT("AE" &amp; ROW()), AP556:AP596, "📦", AS556:AS596, "Familiar")
    ) / 2
) -
(
    (
        SUMIFS(AR556:AR596, AY556:AY596, INDIRECT("AE" &amp; ROW()), AP556:AP596, "💲", AS556:AS596, "Participante") +
        SUMIFS(AR556:AR596, AY556:AY596, INDIRECT("AE" &amp; ROW()), AP556:AP596, "📦", AS556:AS596, "Participante")
    ) / 2
) -
(
    (
        SUMIFS(AR556:AR596, AY556:AY596, INDIRECT("AE" &amp; ROW()), AP556:AP596, "💲", AS556:AS596, "Empleado") +
        SUMIFS(AR556:AR596, AY556:AY596, INDIRECT("AE" &amp; ROW()), AP556:AP596, "📦", AS556:AS596, "Empleado")
    ) / 2
) -
(
    (
        SUMIFS(AR556:AR596, AY556:AY596, INDIRECT("AE" &amp; ROW()), AP556:AP596, "💲", AS556:AS596, "Exonerado ADH") +
        SUMIFS(AR556:AR596, AY556:AY596, INDIRECT("AE" &amp; ROW()), AP556:AP596, "📦", AS556:AS596, "Exonerado ADH")
    ) / 2
) -
(
    SUMIFS(AR556:AR596, AY556:AY596, INDIRECT("AE" &amp; ROW()), AP556:AP596, "💲", AS556:AS596, "Exonerado Doctor") +
    SUMIFS(AR556:AR596, AY556:AY596, INDIRECT("AE" &amp; ROW()), AP556:AP596, "📦", AS556:AS596, "Exonerado Doctor")
) -
(
    (
        SUMIFS(AR556:AR596, AY556:AY596, INDIRECT("AE" &amp; ROW()), AP556:AP596, "💲", AS556:AS596, "") +
        SUMIFS(AR556:AR596, AY556:AY596, INDIRECT("AE" &amp; ROW()), AP556:AP596, "📦", AS556:AS596, "")
    ) / 2
)</f>
        <v>0</v>
      </c>
      <c r="AM596" s="48"/>
      <c r="AN596" s="156"/>
      <c r="AO596" s="156"/>
      <c r="AP596" s="156"/>
      <c r="AQ596" s="156"/>
      <c r="AR596" s="156"/>
      <c r="AS596" s="156"/>
      <c r="AT596" s="156"/>
      <c r="AU596" s="156"/>
      <c r="AV596" s="156"/>
      <c r="AW596" s="156"/>
      <c r="AX596" s="156"/>
      <c r="AY596" s="156"/>
      <c r="AZ596" s="48"/>
      <c r="BA596" s="48"/>
      <c r="BB596" s="48"/>
      <c r="BC596" s="48"/>
      <c r="BD596" s="48"/>
      <c r="BE596" s="48"/>
      <c r="BF596" s="48"/>
      <c r="BG596" s="48"/>
      <c r="BH596" s="48"/>
      <c r="BI596" s="48"/>
      <c r="BJ596" s="48"/>
      <c r="BK596" s="48"/>
      <c r="BL596" s="48"/>
      <c r="BM596" s="48"/>
      <c r="BN596" s="48"/>
    </row>
    <row r="597" spans="1:66" ht="11.25" customHeight="1">
      <c r="A597" s="220"/>
      <c r="B597" s="38"/>
      <c r="C597" s="205"/>
      <c r="D597" s="208"/>
      <c r="E597" s="57" t="s">
        <v>42</v>
      </c>
      <c r="F597" s="58" t="str">
        <f>IF(D596&lt;&gt;"", VLOOKUP(D596,'Base de Datos'!$A$2:$D1268,3,FALSE()),"")</f>
        <v/>
      </c>
      <c r="G597" s="205"/>
      <c r="H597" s="208"/>
      <c r="I597" s="57" t="s">
        <v>42</v>
      </c>
      <c r="J597" s="58" t="str">
        <f>IF(H596&lt;&gt;"", VLOOKUP(H596,'Base de Datos'!$A$2:$D1268,3,FALSE()),"")</f>
        <v/>
      </c>
      <c r="K597" s="205"/>
      <c r="L597" s="208"/>
      <c r="M597" s="57" t="s">
        <v>42</v>
      </c>
      <c r="N597" s="58" t="str">
        <f>IF(L596&lt;&gt;"", VLOOKUP(L596,'Base de Datos'!$A$2:$D1268,3,FALSE()),"")</f>
        <v/>
      </c>
      <c r="O597" s="43"/>
      <c r="P597" s="163"/>
      <c r="Q597" s="3"/>
      <c r="R597" s="15"/>
      <c r="S597" s="229"/>
      <c r="T597" s="230"/>
      <c r="U597" s="59"/>
      <c r="V597" s="47"/>
      <c r="W597" s="229"/>
      <c r="X597" s="230"/>
      <c r="Y597" s="59"/>
      <c r="Z597" s="47"/>
      <c r="AA597" s="229"/>
      <c r="AB597" s="230"/>
      <c r="AC597" s="59"/>
      <c r="AD597" s="48"/>
      <c r="AE597" s="240" t="s">
        <v>51</v>
      </c>
      <c r="AF597" s="230"/>
      <c r="AG597" s="161">
        <f t="array" aca="1" ref="AG597" ca="1">COUNTIFS(AP556:AP596, "💲", AY556:AY596, INDIRECT("AE" &amp; ROW())) + COUNTIFS(AP556:AP596, "📦", AY556:AY596, INDIRECT("AE" &amp; ROW())) + COUNTIFS(AP556:AP596, "✅", AY556:AY596, INDIRECT("AE" &amp; ROW()))</f>
        <v>0</v>
      </c>
      <c r="AH597" s="162">
        <f t="array" aca="1" ref="AH597" ca="1">COUNTIFS(AP556:AP596, "💲", AY556:AY596, INDIRECT("AE" &amp; ROW())) + COUNTIFS(AP556:AP596, "📦", AY556:AY596, INDIRECT("AE" &amp; ROW()))</f>
        <v>0</v>
      </c>
      <c r="AI597" s="139">
        <f t="array" aca="1" ref="AI597" ca="1">SUMIFS(AR556:AR596, AY556:AY596, INDIRECT("AE" &amp; ROW()), AP556:AP596, "💲") + SUMIFS(AR556:AR596, AY556:AY596, INDIRECT("AE" &amp; ROW()), AP556:AP596, "📦")</f>
        <v>0</v>
      </c>
      <c r="AJ597" s="139">
        <f t="array" aca="1" ref="AJ597" ca="1">(
    SUMIFS(AR556:AR596, AY556:AY596, INDIRECT("AE" &amp; ROW()), AP556:AP596, "💲") +
    SUMIFS(AR556:AR596, AY556:AY596, INDIRECT("AE" &amp; ROW()), AP556:AP596, "📦")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
        SUMIFS(AR556:AR596, AY556:AY596, INDIRECT("AE" &amp; ROW()), AP556:AP596, "💲", AS556:AS596, "Familiar") +
        SUMIFS(AR556:AR596, AY556:AY596, INDIRECT("AE" &amp; ROW()), AP556:AP596, "📦", AS556:AS596, "Familiar")
    ) / 2
)  -
(
    (
        SUMIFS(AR556:AR596, AY556:AY596, INDIRECT("AE" &amp; ROW()), AP556:AP596, "💲", AS556:AS596, "Exonerado ADH") +
        SUMIFS(AR556:AR596, AY556:AY596, INDIRECT("AE" &amp; ROW()), AP556:AP596, "📦", AS556:AS596, "Exonerado ADH")
    ) / 2
)  -
(
    (
        SUMIFS(AR556:AR596, AY556:AY596, INDIRECT("AE" &amp; ROW()), AP556:AP596, "💲", AS556:AS596, "Exonerado Doctor") +
        SUMIFS(AR556:AR596, AY556:AY596, INDIRECT("AE" &amp; ROW()), AP556:AP596, "📦", AS556:AS596, "Exonerado Doctor")
    ) / 2
)</f>
        <v>0</v>
      </c>
      <c r="AK597" s="139">
        <f t="array" aca="1" ref="AK597" ca="1">(
    SUMIFS(AR556:AR596, AY556:AY596, INDIRECT("AE" &amp; ROW()), AP556:AP596, "💲") +
    SUMIFS(AR556:AR596, AY556:AY596, INDIRECT("AE" &amp; ROW()), AP556:AP596, "📦")
) -
(
    SUMIFS(AR556:AR596, AY556:AY596, INDIRECT("AE" &amp; ROW()), AP556:AP596, "💲", AS556:AS596, "Familiar") +
    SUMIFS(AR556:AR596, AY556:AY596, INDIRECT("AE" &amp; ROW()), AP556:AP596, "📦", AS556:AS596, "Familiar")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SUMIFS(AR556:AR596, AY556:AY596, INDIRECT("AE" &amp; ROW()), AP556:AP596, "💲", AS556:AS596, "Exonerado ADH") +
    SUMIFS(AR556:AR596, AY556:AY596, INDIRECT("AE" &amp; ROW()), AP556:AP596, "📦", AS556:AS596, "Exonerado ADH")
) -
(
    (
        SUMIFS(AR556:AR596, AY556:AY596, INDIRECT("AE" &amp; ROW()), AP556:AP596, "💲", AS556:AS596, "Exonerado Doctor") +
        SUMIFS(AR556:AR596, AY556:AY596, INDIRECT("AE" &amp; ROW()), AP556:AP596, "📦", AS556:AS596, "Exonerado Doctor")
    ) / 2
) -
(
    (
        SUMIFS(AR556:AR596, AY556:AY596, INDIRECT("AE" &amp; ROW()), AP556:AP596, "💲", AS556:AS596, "") +
        SUMIFS(AR556:AR596, AY556:AY596, INDIRECT("AE" &amp; ROW()), AP556:AP596, "📦", AS556:AS596, "")
    ) / 2
)</f>
        <v>0</v>
      </c>
      <c r="AL597" s="140">
        <f t="array" aca="1" ref="AL597" ca="1">(
    SUMIFS(AR556:AR596, AY556:AY596, INDIRECT("AE" &amp; ROW()), AP556:AP596, "💲") +
    SUMIFS(AR556:AR596, AY556:AY596, INDIRECT("AE" &amp; ROW()), AP556:AP596, "📦")
) -
(
    (
        SUMIFS(AR556:AR596, AY556:AY596, INDIRECT("AE" &amp; ROW()), AP556:AP596, "💲", AS556:AS596, "Familiar") +
        SUMIFS(AR556:AR596, AY556:AY596, INDIRECT("AE" &amp; ROW()), AP556:AP596, "📦", AS556:AS596, "Familiar")
    ) / 2
) -
(
    (
        SUMIFS(AR556:AR596, AY556:AY596, INDIRECT("AE" &amp; ROW()), AP556:AP596, "💲", AS556:AS596, "Participante") +
        SUMIFS(AR556:AR596, AY556:AY596, INDIRECT("AE" &amp; ROW()), AP556:AP596, "📦", AS556:AS596, "Participante")
    ) / 2
) -
(
    (
        SUMIFS(AR556:AR596, AY556:AY596, INDIRECT("AE" &amp; ROW()), AP556:AP596, "💲", AS556:AS596, "Empleado") +
        SUMIFS(AR556:AR596, AY556:AY596, INDIRECT("AE" &amp; ROW()), AP556:AP596, "📦", AS556:AS596, "Empleado")
    ) / 2
) -
(
    (
        SUMIFS(AR556:AR596, AY556:AY596, INDIRECT("AE" &amp; ROW()), AP556:AP596, "💲", AS556:AS596, "Exonerado ADH") +
        SUMIFS(AR556:AR596, AY556:AY596, INDIRECT("AE" &amp; ROW()), AP556:AP596, "📦", AS556:AS596, "Exonerado ADH")
    ) / 2
) -
(
    SUMIFS(AR556:AR596, AY556:AY596, INDIRECT("AE" &amp; ROW()), AP556:AP596, "💲", AS556:AS596, "Exonerado Doctor") +
    SUMIFS(AR556:AR596, AY556:AY596, INDIRECT("AE" &amp; ROW()), AP556:AP596, "📦", AS556:AS596, "Exonerado Doctor")
) -
(
    (
        SUMIFS(AR556:AR596, AY556:AY596, INDIRECT("AE" &amp; ROW()), AP556:AP596, "💲", AS556:AS596, "") +
        SUMIFS(AR556:AR596, AY556:AY596, INDIRECT("AE" &amp; ROW()), AP556:AP596, "📦", AS556:AS596, "")
    ) / 2
)</f>
        <v>0</v>
      </c>
      <c r="AM597" s="48"/>
      <c r="AN597" s="48"/>
      <c r="AO597" s="48"/>
      <c r="AP597" s="48"/>
      <c r="AQ597" s="48"/>
      <c r="AR597" s="48"/>
      <c r="AS597" s="48"/>
      <c r="AT597" s="48"/>
      <c r="AU597" s="48"/>
      <c r="AV597" s="48"/>
      <c r="AW597" s="48"/>
      <c r="AX597" s="48"/>
      <c r="AY597" s="48"/>
      <c r="AZ597" s="48"/>
      <c r="BA597" s="48"/>
      <c r="BB597" s="48"/>
      <c r="BC597" s="48"/>
      <c r="BD597" s="48"/>
      <c r="BE597" s="48"/>
      <c r="BF597" s="48"/>
      <c r="BG597" s="48"/>
      <c r="BH597" s="48"/>
      <c r="BI597" s="48"/>
      <c r="BJ597" s="48"/>
      <c r="BK597" s="48"/>
      <c r="BL597" s="48"/>
      <c r="BM597" s="48"/>
      <c r="BN597" s="48"/>
    </row>
    <row r="598" spans="1:66" ht="11.25" customHeight="1">
      <c r="A598" s="220"/>
      <c r="B598" s="38"/>
      <c r="C598" s="205"/>
      <c r="D598" s="208"/>
      <c r="E598" s="57" t="s">
        <v>44</v>
      </c>
      <c r="F598" s="58" t="str">
        <f>IF(D596&lt;&gt;"", VLOOKUP(D596,'Base de Datos'!$A$2:$D1268,4,FALSE()),"")</f>
        <v/>
      </c>
      <c r="G598" s="205"/>
      <c r="H598" s="208"/>
      <c r="I598" s="57" t="s">
        <v>44</v>
      </c>
      <c r="J598" s="58" t="str">
        <f>IF(H596&lt;&gt;"", VLOOKUP(H596,'Base de Datos'!$A$2:$D1268,4,FALSE()),"")</f>
        <v/>
      </c>
      <c r="K598" s="205"/>
      <c r="L598" s="208"/>
      <c r="M598" s="57" t="s">
        <v>44</v>
      </c>
      <c r="N598" s="58" t="str">
        <f>IF(L596&lt;&gt;"", VLOOKUP(L596,'Base de Datos'!$A$2:$D1268,4,FALSE()),"")</f>
        <v/>
      </c>
      <c r="O598" s="43"/>
      <c r="P598" s="163"/>
      <c r="Q598" s="3"/>
      <c r="R598" s="15"/>
      <c r="S598" s="229"/>
      <c r="T598" s="230"/>
      <c r="U598" s="59"/>
      <c r="V598" s="47"/>
      <c r="W598" s="229"/>
      <c r="X598" s="230"/>
      <c r="Y598" s="59"/>
      <c r="Z598" s="47"/>
      <c r="AA598" s="229"/>
      <c r="AB598" s="230"/>
      <c r="AC598" s="59"/>
      <c r="AD598" s="48"/>
      <c r="AE598" s="240" t="s">
        <v>55</v>
      </c>
      <c r="AF598" s="230"/>
      <c r="AG598" s="161">
        <f t="array" aca="1" ref="AG598" ca="1">COUNTIFS(AP556:AP596, "💲", AY556:AY596, INDIRECT("AE" &amp; ROW())) + COUNTIFS(AP556:AP596, "📦", AY556:AY596, INDIRECT("AE" &amp; ROW())) + COUNTIFS(AP556:AP596, "✅", AY556:AY596, INDIRECT("AE" &amp; ROW()))</f>
        <v>1</v>
      </c>
      <c r="AH598" s="162">
        <f t="array" aca="1" ref="AH598" ca="1">COUNTIFS(AP556:AP596, "💲", AY556:AY596, INDIRECT("AE" &amp; ROW())) + COUNTIFS(AP556:AP596, "📦", AY556:AY596, INDIRECT("AE" &amp; ROW()))</f>
        <v>1</v>
      </c>
      <c r="AI598" s="139">
        <f t="array" aca="1" ref="AI598" ca="1">SUMIFS(AR556:AR596, AY556:AY596, INDIRECT("AE" &amp; ROW()), AP556:AP596, "💲") + SUMIFS(AR556:AR596, AY556:AY596, INDIRECT("AE" &amp; ROW()), AP556:AP596, "📦")</f>
        <v>50</v>
      </c>
      <c r="AJ598" s="139">
        <f t="array" aca="1" ref="AJ598" ca="1">(
    SUMIFS(AR556:AR596, AY556:AY596, INDIRECT("AE" &amp; ROW()), AP556:AP596, "💲") +
    SUMIFS(AR556:AR596, AY556:AY596, INDIRECT("AE" &amp; ROW()), AP556:AP596, "📦")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
        SUMIFS(AR556:AR596, AY556:AY596, INDIRECT("AE" &amp; ROW()), AP556:AP596, "💲", AS556:AS596, "Familiar") +
        SUMIFS(AR556:AR596, AY556:AY596, INDIRECT("AE" &amp; ROW()), AP556:AP596, "📦", AS556:AS596, "Familiar")
    ) / 2
)  -
(
    (
        SUMIFS(AR556:AR596, AY556:AY596, INDIRECT("AE" &amp; ROW()), AP556:AP596, "💲", AS556:AS596, "Exonerado ADH") +
        SUMIFS(AR556:AR596, AY556:AY596, INDIRECT("AE" &amp; ROW()), AP556:AP596, "📦", AS556:AS596, "Exonerado ADH")
    ) / 2
)  -
(
    (
        SUMIFS(AR556:AR596, AY556:AY596, INDIRECT("AE" &amp; ROW()), AP556:AP596, "💲", AS556:AS596, "Exonerado Doctor") +
        SUMIFS(AR556:AR596, AY556:AY596, INDIRECT("AE" &amp; ROW()), AP556:AP596, "📦", AS556:AS596, "Exonerado Doctor")
    ) / 2
)</f>
        <v>50</v>
      </c>
      <c r="AK598" s="139">
        <f t="array" aca="1" ref="AK598" ca="1">(
    SUMIFS(AR556:AR596, AY556:AY596, INDIRECT("AE" &amp; ROW()), AP556:AP596, "💲") +
    SUMIFS(AR556:AR596, AY556:AY596, INDIRECT("AE" &amp; ROW()), AP556:AP596, "📦")
) -
(
    SUMIFS(AR556:AR596, AY556:AY596, INDIRECT("AE" &amp; ROW()), AP556:AP596, "💲", AS556:AS596, "Familiar") +
    SUMIFS(AR556:AR596, AY556:AY596, INDIRECT("AE" &amp; ROW()), AP556:AP596, "📦", AS556:AS596, "Familiar")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SUMIFS(AR556:AR596, AY556:AY596, INDIRECT("AE" &amp; ROW()), AP556:AP596, "💲", AS556:AS596, "Exonerado ADH") +
    SUMIFS(AR556:AR596, AY556:AY596, INDIRECT("AE" &amp; ROW()), AP556:AP596, "📦", AS556:AS596, "Exonerado ADH")
) -
(
    (
        SUMIFS(AR556:AR596, AY556:AY596, INDIRECT("AE" &amp; ROW()), AP556:AP596, "💲", AS556:AS596, "Exonerado Doctor") +
        SUMIFS(AR556:AR596, AY556:AY596, INDIRECT("AE" &amp; ROW()), AP556:AP596, "📦", AS556:AS596, "Exonerado Doctor")
    ) / 2
) -
(
    (
        SUMIFS(AR556:AR596, AY556:AY596, INDIRECT("AE" &amp; ROW()), AP556:AP596, "💲", AS556:AS596, "") +
        SUMIFS(AR556:AR596, AY556:AY596, INDIRECT("AE" &amp; ROW()), AP556:AP596, "📦", AS556:AS596, "")
    ) / 2
)</f>
        <v>50</v>
      </c>
      <c r="AL598" s="140">
        <f t="array" aca="1" ref="AL598" ca="1">(
    SUMIFS(AR556:AR596, AY556:AY596, INDIRECT("AE" &amp; ROW()), AP556:AP596, "💲") +
    SUMIFS(AR556:AR596, AY556:AY596, INDIRECT("AE" &amp; ROW()), AP556:AP596, "📦")
) -
(
    (
        SUMIFS(AR556:AR596, AY556:AY596, INDIRECT("AE" &amp; ROW()), AP556:AP596, "💲", AS556:AS596, "Familiar") +
        SUMIFS(AR556:AR596, AY556:AY596, INDIRECT("AE" &amp; ROW()), AP556:AP596, "📦", AS556:AS596, "Familiar")
    ) / 2
) -
(
    (
        SUMIFS(AR556:AR596, AY556:AY596, INDIRECT("AE" &amp; ROW()), AP556:AP596, "💲", AS556:AS596, "Participante") +
        SUMIFS(AR556:AR596, AY556:AY596, INDIRECT("AE" &amp; ROW()), AP556:AP596, "📦", AS556:AS596, "Participante")
    ) / 2
) -
(
    (
        SUMIFS(AR556:AR596, AY556:AY596, INDIRECT("AE" &amp; ROW()), AP556:AP596, "💲", AS556:AS596, "Empleado") +
        SUMIFS(AR556:AR596, AY556:AY596, INDIRECT("AE" &amp; ROW()), AP556:AP596, "📦", AS556:AS596, "Empleado")
    ) / 2
) -
(
    (
        SUMIFS(AR556:AR596, AY556:AY596, INDIRECT("AE" &amp; ROW()), AP556:AP596, "💲", AS556:AS596, "Exonerado ADH") +
        SUMIFS(AR556:AR596, AY556:AY596, INDIRECT("AE" &amp; ROW()), AP556:AP596, "📦", AS556:AS596, "Exonerado ADH")
    ) / 2
) -
(
    SUMIFS(AR556:AR596, AY556:AY596, INDIRECT("AE" &amp; ROW()), AP556:AP596, "💲", AS556:AS596, "Exonerado Doctor") +
    SUMIFS(AR556:AR596, AY556:AY596, INDIRECT("AE" &amp; ROW()), AP556:AP596, "📦", AS556:AS596, "Exonerado Doctor")
) -
(
    (
        SUMIFS(AR556:AR596, AY556:AY596, INDIRECT("AE" &amp; ROW()), AP556:AP596, "💲", AS556:AS596, "") +
        SUMIFS(AR556:AR596, AY556:AY596, INDIRECT("AE" &amp; ROW()), AP556:AP596, "📦", AS556:AS596, "")
    ) / 2
)</f>
        <v>50</v>
      </c>
      <c r="AM598" s="48"/>
      <c r="AN598" s="48"/>
      <c r="AO598" s="48"/>
      <c r="AP598" s="48"/>
      <c r="AQ598" s="48"/>
      <c r="AR598" s="48"/>
      <c r="AS598" s="48"/>
      <c r="AT598" s="48"/>
      <c r="AU598" s="48"/>
      <c r="AV598" s="48"/>
      <c r="AW598" s="48"/>
      <c r="AX598" s="48"/>
      <c r="AY598" s="48"/>
      <c r="AZ598" s="48"/>
      <c r="BA598" s="48"/>
      <c r="BB598" s="48"/>
      <c r="BC598" s="48"/>
      <c r="BD598" s="48"/>
      <c r="BE598" s="48"/>
      <c r="BF598" s="48"/>
      <c r="BG598" s="48"/>
      <c r="BH598" s="48"/>
      <c r="BI598" s="48"/>
      <c r="BJ598" s="48"/>
      <c r="BK598" s="48"/>
      <c r="BL598" s="48"/>
      <c r="BM598" s="48"/>
      <c r="BN598" s="48"/>
    </row>
    <row r="599" spans="1:66" ht="11.25" customHeight="1">
      <c r="A599" s="221"/>
      <c r="B599" s="38"/>
      <c r="C599" s="206"/>
      <c r="D599" s="209"/>
      <c r="E599" s="85" t="s">
        <v>46</v>
      </c>
      <c r="F599" s="86"/>
      <c r="G599" s="206"/>
      <c r="H599" s="209"/>
      <c r="I599" s="85" t="s">
        <v>46</v>
      </c>
      <c r="J599" s="108"/>
      <c r="K599" s="206"/>
      <c r="L599" s="209"/>
      <c r="M599" s="85" t="s">
        <v>46</v>
      </c>
      <c r="N599" s="108"/>
      <c r="O599" s="43"/>
      <c r="P599" s="163"/>
      <c r="Q599" s="3"/>
      <c r="R599" s="15"/>
      <c r="S599" s="227" t="str">
        <f>IF(OR(S596="Empleado",S596="Familiar"),"Nombre del Empleado","N° Factura")</f>
        <v>N° Factura</v>
      </c>
      <c r="T599" s="228"/>
      <c r="U599" s="89"/>
      <c r="V599" s="47"/>
      <c r="W599" s="227" t="str">
        <f>IF(OR(W596="Empleado",W596="Familiar"),"Nombre del Empleado","N° Factura")</f>
        <v>N° Factura</v>
      </c>
      <c r="X599" s="228"/>
      <c r="Y599" s="89"/>
      <c r="Z599" s="47"/>
      <c r="AA599" s="227" t="str">
        <f>IF(OR(AA596="Empleado",AA596="Familiar"),"Nombre del Empleado","N° Factura")</f>
        <v>N° Factura</v>
      </c>
      <c r="AB599" s="228"/>
      <c r="AC599" s="89"/>
      <c r="AD599" s="48"/>
      <c r="AE599" s="240" t="s">
        <v>57</v>
      </c>
      <c r="AF599" s="230"/>
      <c r="AG599" s="161">
        <f t="array" aca="1" ref="AG599" ca="1">COUNTIFS(AP556:AP596, "💲", AY556:AY596, INDIRECT("AE" &amp; ROW())) + COUNTIFS(AP556:AP596, "📦", AY556:AY596, INDIRECT("AE" &amp; ROW())) + COUNTIFS(AP556:AP596, "✅", AY556:AY596, INDIRECT("AE" &amp; ROW()))</f>
        <v>0</v>
      </c>
      <c r="AH599" s="162">
        <f t="array" aca="1" ref="AH599" ca="1">COUNTIFS(AP556:AP596, "💲", AY556:AY596, INDIRECT("AE" &amp; ROW())) + COUNTIFS(AP556:AP596, "📦", AY556:AY596, INDIRECT("AE" &amp; ROW()))</f>
        <v>0</v>
      </c>
      <c r="AI599" s="139">
        <f t="array" aca="1" ref="AI599" ca="1">SUMIFS(AR556:AR596, AY556:AY596, INDIRECT("AE" &amp; ROW()), AP556:AP596, "💲") + SUMIFS(AR556:AR596, AY556:AY596, INDIRECT("AE" &amp; ROW()), AP556:AP596, "📦")</f>
        <v>0</v>
      </c>
      <c r="AJ599" s="139">
        <f t="array" aca="1" ref="AJ599" ca="1">(
    SUMIFS(AR556:AR596, AY556:AY596, INDIRECT("AE" &amp; ROW()), AP556:AP596, "💲") +
    SUMIFS(AR556:AR596, AY556:AY596, INDIRECT("AE" &amp; ROW()), AP556:AP596, "📦")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
        SUMIFS(AR556:AR596, AY556:AY596, INDIRECT("AE" &amp; ROW()), AP556:AP596, "💲", AS556:AS596, "Familiar") +
        SUMIFS(AR556:AR596, AY556:AY596, INDIRECT("AE" &amp; ROW()), AP556:AP596, "📦", AS556:AS596, "Familiar")
    ) / 2
)  -
(
    (
        SUMIFS(AR556:AR596, AY556:AY596, INDIRECT("AE" &amp; ROW()), AP556:AP596, "💲", AS556:AS596, "Exonerado ADH") +
        SUMIFS(AR556:AR596, AY556:AY596, INDIRECT("AE" &amp; ROW()), AP556:AP596, "📦", AS556:AS596, "Exonerado ADH")
    ) / 2
)  -
(
    (
        SUMIFS(AR556:AR596, AY556:AY596, INDIRECT("AE" &amp; ROW()), AP556:AP596, "💲", AS556:AS596, "Exonerado Doctor") +
        SUMIFS(AR556:AR596, AY556:AY596, INDIRECT("AE" &amp; ROW()), AP556:AP596, "📦", AS556:AS596, "Exonerado Doctor")
    ) / 2
)</f>
        <v>0</v>
      </c>
      <c r="AK599" s="139">
        <f t="array" aca="1" ref="AK599" ca="1">(
    SUMIFS(AR556:AR596, AY556:AY596, INDIRECT("AE" &amp; ROW()), AP556:AP596, "💲") +
    SUMIFS(AR556:AR596, AY556:AY596, INDIRECT("AE" &amp; ROW()), AP556:AP596, "📦")
) -
(
    SUMIFS(AR556:AR596, AY556:AY596, INDIRECT("AE" &amp; ROW()), AP556:AP596, "💲", AS556:AS596, "Familiar") +
    SUMIFS(AR556:AR596, AY556:AY596, INDIRECT("AE" &amp; ROW()), AP556:AP596, "📦", AS556:AS596, "Familiar")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SUMIFS(AR556:AR596, AY556:AY596, INDIRECT("AE" &amp; ROW()), AP556:AP596, "💲", AS556:AS596, "Exonerado ADH") +
    SUMIFS(AR556:AR596, AY556:AY596, INDIRECT("AE" &amp; ROW()), AP556:AP596, "📦", AS556:AS596, "Exonerado ADH")
) -
(
    (
        SUMIFS(AR556:AR596, AY556:AY596, INDIRECT("AE" &amp; ROW()), AP556:AP596, "💲", AS556:AS596, "Exonerado Doctor") +
        SUMIFS(AR556:AR596, AY556:AY596, INDIRECT("AE" &amp; ROW()), AP556:AP596, "📦", AS556:AS596, "Exonerado Doctor")
    ) / 2
) -
(
    (
        SUMIFS(AR556:AR596, AY556:AY596, INDIRECT("AE" &amp; ROW()), AP556:AP596, "💲", AS556:AS596, "") +
        SUMIFS(AR556:AR596, AY556:AY596, INDIRECT("AE" &amp; ROW()), AP556:AP596, "📦", AS556:AS596, "")
    ) / 2
)</f>
        <v>0</v>
      </c>
      <c r="AL599" s="140">
        <f t="array" aca="1" ref="AL599" ca="1">(
    SUMIFS(AR556:AR596, AY556:AY596, INDIRECT("AE" &amp; ROW()), AP556:AP596, "💲") +
    SUMIFS(AR556:AR596, AY556:AY596, INDIRECT("AE" &amp; ROW()), AP556:AP596, "📦")
) -
(
    (
        SUMIFS(AR556:AR596, AY556:AY596, INDIRECT("AE" &amp; ROW()), AP556:AP596, "💲", AS556:AS596, "Familiar") +
        SUMIFS(AR556:AR596, AY556:AY596, INDIRECT("AE" &amp; ROW()), AP556:AP596, "📦", AS556:AS596, "Familiar")
    ) / 2
) -
(
    (
        SUMIFS(AR556:AR596, AY556:AY596, INDIRECT("AE" &amp; ROW()), AP556:AP596, "💲", AS556:AS596, "Participante") +
        SUMIFS(AR556:AR596, AY556:AY596, INDIRECT("AE" &amp; ROW()), AP556:AP596, "📦", AS556:AS596, "Participante")
    ) / 2
) -
(
    (
        SUMIFS(AR556:AR596, AY556:AY596, INDIRECT("AE" &amp; ROW()), AP556:AP596, "💲", AS556:AS596, "Empleado") +
        SUMIFS(AR556:AR596, AY556:AY596, INDIRECT("AE" &amp; ROW()), AP556:AP596, "📦", AS556:AS596, "Empleado")
    ) / 2
) -
(
    (
        SUMIFS(AR556:AR596, AY556:AY596, INDIRECT("AE" &amp; ROW()), AP556:AP596, "💲", AS556:AS596, "Exonerado ADH") +
        SUMIFS(AR556:AR596, AY556:AY596, INDIRECT("AE" &amp; ROW()), AP556:AP596, "📦", AS556:AS596, "Exonerado ADH")
    ) / 2
) -
(
    SUMIFS(AR556:AR596, AY556:AY596, INDIRECT("AE" &amp; ROW()), AP556:AP596, "💲", AS556:AS596, "Exonerado Doctor") +
    SUMIFS(AR556:AR596, AY556:AY596, INDIRECT("AE" &amp; ROW()), AP556:AP596, "📦", AS556:AS596, "Exonerado Doctor")
) -
(
    (
        SUMIFS(AR556:AR596, AY556:AY596, INDIRECT("AE" &amp; ROW()), AP556:AP596, "💲", AS556:AS596, "") +
        SUMIFS(AR556:AR596, AY556:AY596, INDIRECT("AE" &amp; ROW()), AP556:AP596, "📦", AS556:AS596, "")
    ) / 2
)</f>
        <v>0</v>
      </c>
      <c r="AM599" s="48"/>
      <c r="AN599" s="48"/>
      <c r="AO599" s="48"/>
      <c r="AP599" s="48"/>
      <c r="AQ599" s="48"/>
      <c r="AR599" s="48"/>
      <c r="AS599" s="48"/>
      <c r="AT599" s="48"/>
      <c r="AU599" s="48"/>
      <c r="AV599" s="48"/>
      <c r="AW599" s="48"/>
      <c r="AX599" s="48"/>
      <c r="AY599" s="48"/>
      <c r="AZ599" s="48"/>
      <c r="BA599" s="48"/>
      <c r="BB599" s="48"/>
      <c r="BC599" s="48"/>
      <c r="BD599" s="48"/>
      <c r="BE599" s="48"/>
      <c r="BF599" s="48"/>
      <c r="BG599" s="48"/>
      <c r="BH599" s="48"/>
      <c r="BI599" s="48"/>
      <c r="BJ599" s="48"/>
      <c r="BK599" s="48"/>
      <c r="BL599" s="48"/>
      <c r="BM599" s="48"/>
      <c r="BN599" s="48"/>
    </row>
    <row r="600" spans="1:66" ht="11.25" customHeight="1">
      <c r="A600" s="222">
        <f>A596+$Q$13/1440</f>
        <v>0.79166666666666641</v>
      </c>
      <c r="B600" s="164"/>
      <c r="C600" s="204"/>
      <c r="D600" s="207"/>
      <c r="E600" s="177" t="s">
        <v>36</v>
      </c>
      <c r="F600" s="42" t="str">
        <f>IF(D600&lt;&gt;"", VLOOKUP(D600,'Base de Datos'!$A$2:$D1268,2,FALSE()),"")</f>
        <v/>
      </c>
      <c r="G600" s="204"/>
      <c r="H600" s="216"/>
      <c r="I600" s="177" t="s">
        <v>36</v>
      </c>
      <c r="J600" s="42" t="str">
        <f>IF(H600&lt;&gt;"", VLOOKUP(H600,'Base de Datos'!$A$2:$D1268,2,FALSE()),"")</f>
        <v/>
      </c>
      <c r="K600" s="204"/>
      <c r="L600" s="216"/>
      <c r="M600" s="177" t="s">
        <v>36</v>
      </c>
      <c r="N600" s="42" t="str">
        <f>IF(L600&lt;&gt;"", VLOOKUP(L600,'Base de Datos'!$A$2:$D1268,2,FALSE()),"")</f>
        <v/>
      </c>
      <c r="O600" s="165"/>
      <c r="P600" s="165"/>
      <c r="Q600" s="165"/>
      <c r="R600" s="166"/>
      <c r="S600" s="167"/>
      <c r="T600" s="45" t="s">
        <v>37</v>
      </c>
      <c r="U600" s="168"/>
      <c r="V600" s="169"/>
      <c r="W600" s="167"/>
      <c r="X600" s="45" t="s">
        <v>37</v>
      </c>
      <c r="Y600" s="168"/>
      <c r="Z600" s="169"/>
      <c r="AA600" s="167"/>
      <c r="AB600" s="45" t="s">
        <v>37</v>
      </c>
      <c r="AC600" s="168"/>
      <c r="AD600" s="56"/>
      <c r="AE600" s="240" t="s">
        <v>59</v>
      </c>
      <c r="AF600" s="230"/>
      <c r="AG600" s="161">
        <f t="array" aca="1" ref="AG600" ca="1">COUNTIFS(AP556:AP596, "💲", AY556:AY596, INDIRECT("AE" &amp; ROW())) + COUNTIFS(AP556:AP596, "📦", AY556:AY596, INDIRECT("AE" &amp; ROW())) + COUNTIFS(AP556:AP596, "✅", AY556:AY596, INDIRECT("AE" &amp; ROW()))</f>
        <v>0</v>
      </c>
      <c r="AH600" s="162">
        <f t="array" aca="1" ref="AH600" ca="1">COUNTIFS(AP556:AP596, "💲", AY556:AY596, INDIRECT("AE" &amp; ROW())) + COUNTIFS(AP556:AP596, "📦", AY556:AY596, INDIRECT("AE" &amp; ROW()))</f>
        <v>0</v>
      </c>
      <c r="AI600" s="139">
        <f t="array" aca="1" ref="AI600" ca="1">SUMIFS(AR556:AR596, AY556:AY596, INDIRECT("AE" &amp; ROW()), AP556:AP596, "💲") + SUMIFS(AR556:AR596, AY556:AY596, INDIRECT("AE" &amp; ROW()), AP556:AP596, "📦")</f>
        <v>0</v>
      </c>
      <c r="AJ600" s="139">
        <f t="array" aca="1" ref="AJ600" ca="1">(
    SUMIFS(AR556:AR596, AY556:AY596, INDIRECT("AE" &amp; ROW()), AP556:AP596, "💲") +
    SUMIFS(AR556:AR596, AY556:AY596, INDIRECT("AE" &amp; ROW()), AP556:AP596, "📦")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
        SUMIFS(AR556:AR596, AY556:AY596, INDIRECT("AE" &amp; ROW()), AP556:AP596, "💲", AS556:AS596, "Familiar") +
        SUMIFS(AR556:AR596, AY556:AY596, INDIRECT("AE" &amp; ROW()), AP556:AP596, "📦", AS556:AS596, "Familiar")
    ) / 2
)  -
(
    (
        SUMIFS(AR556:AR596, AY556:AY596, INDIRECT("AE" &amp; ROW()), AP556:AP596, "💲", AS556:AS596, "Exonerado ADH") +
        SUMIFS(AR556:AR596, AY556:AY596, INDIRECT("AE" &amp; ROW()), AP556:AP596, "📦", AS556:AS596, "Exonerado ADH")
    ) / 2
)  -
(
    (
        SUMIFS(AR556:AR596, AY556:AY596, INDIRECT("AE" &amp; ROW()), AP556:AP596, "💲", AS556:AS596, "Exonerado Doctor") +
        SUMIFS(AR556:AR596, AY556:AY596, INDIRECT("AE" &amp; ROW()), AP556:AP596, "📦", AS556:AS596, "Exonerado Doctor")
    ) / 2
)</f>
        <v>0</v>
      </c>
      <c r="AK600" s="139">
        <f t="array" aca="1" ref="AK600" ca="1">(
    SUMIFS(AR556:AR596, AY556:AY596, INDIRECT("AE" &amp; ROW()), AP556:AP596, "💲") +
    SUMIFS(AR556:AR596, AY556:AY596, INDIRECT("AE" &amp; ROW()), AP556:AP596, "📦")
) -
(
    SUMIFS(AR556:AR596, AY556:AY596, INDIRECT("AE" &amp; ROW()), AP556:AP596, "💲", AS556:AS596, "Familiar") +
    SUMIFS(AR556:AR596, AY556:AY596, INDIRECT("AE" &amp; ROW()), AP556:AP596, "📦", AS556:AS596, "Familiar")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SUMIFS(AR556:AR596, AY556:AY596, INDIRECT("AE" &amp; ROW()), AP556:AP596, "💲", AS556:AS596, "Exonerado ADH") +
    SUMIFS(AR556:AR596, AY556:AY596, INDIRECT("AE" &amp; ROW()), AP556:AP596, "📦", AS556:AS596, "Exonerado ADH")
) -
(
    (
        SUMIFS(AR556:AR596, AY556:AY596, INDIRECT("AE" &amp; ROW()), AP556:AP596, "💲", AS556:AS596, "Exonerado Doctor") +
        SUMIFS(AR556:AR596, AY556:AY596, INDIRECT("AE" &amp; ROW()), AP556:AP596, "📦", AS556:AS596, "Exonerado Doctor")
    ) / 2
) -
(
    (
        SUMIFS(AR556:AR596, AY556:AY596, INDIRECT("AE" &amp; ROW()), AP556:AP596, "💲", AS556:AS596, "") +
        SUMIFS(AR556:AR596, AY556:AY596, INDIRECT("AE" &amp; ROW()), AP556:AP596, "📦", AS556:AS596, "")
    ) / 2
)</f>
        <v>0</v>
      </c>
      <c r="AL600" s="140">
        <f t="array" aca="1" ref="AL600" ca="1">(
    SUMIFS(AR556:AR596, AY556:AY596, INDIRECT("AE" &amp; ROW()), AP556:AP596, "💲") +
    SUMIFS(AR556:AR596, AY556:AY596, INDIRECT("AE" &amp; ROW()), AP556:AP596, "📦")
) -
(
    (
        SUMIFS(AR556:AR596, AY556:AY596, INDIRECT("AE" &amp; ROW()), AP556:AP596, "💲", AS556:AS596, "Familiar") +
        SUMIFS(AR556:AR596, AY556:AY596, INDIRECT("AE" &amp; ROW()), AP556:AP596, "📦", AS556:AS596, "Familiar")
    ) / 2
) -
(
    (
        SUMIFS(AR556:AR596, AY556:AY596, INDIRECT("AE" &amp; ROW()), AP556:AP596, "💲", AS556:AS596, "Participante") +
        SUMIFS(AR556:AR596, AY556:AY596, INDIRECT("AE" &amp; ROW()), AP556:AP596, "📦", AS556:AS596, "Participante")
    ) / 2
) -
(
    (
        SUMIFS(AR556:AR596, AY556:AY596, INDIRECT("AE" &amp; ROW()), AP556:AP596, "💲", AS556:AS596, "Empleado") +
        SUMIFS(AR556:AR596, AY556:AY596, INDIRECT("AE" &amp; ROW()), AP556:AP596, "📦", AS556:AS596, "Empleado")
    ) / 2
) -
(
    (
        SUMIFS(AR556:AR596, AY556:AY596, INDIRECT("AE" &amp; ROW()), AP556:AP596, "💲", AS556:AS596, "Exonerado ADH") +
        SUMIFS(AR556:AR596, AY556:AY596, INDIRECT("AE" &amp; ROW()), AP556:AP596, "📦", AS556:AS596, "Exonerado ADH")
    ) / 2
) -
(
    SUMIFS(AR556:AR596, AY556:AY596, INDIRECT("AE" &amp; ROW()), AP556:AP596, "💲", AS556:AS596, "Exonerado Doctor") +
    SUMIFS(AR556:AR596, AY556:AY596, INDIRECT("AE" &amp; ROW()), AP556:AP596, "📦", AS556:AS596, "Exonerado Doctor")
) -
(
    (
        SUMIFS(AR556:AR596, AY556:AY596, INDIRECT("AE" &amp; ROW()), AP556:AP596, "💲", AS556:AS596, "") +
        SUMIFS(AR556:AR596, AY556:AY596, INDIRECT("AE" &amp; ROW()), AP556:AP596, "📦", AS556:AS596, "")
    ) / 2
)</f>
        <v>0</v>
      </c>
      <c r="AM600" s="56"/>
      <c r="AN600" s="56"/>
      <c r="AO600" s="56"/>
      <c r="AP600" s="56"/>
      <c r="AQ600" s="56"/>
      <c r="AR600" s="56"/>
      <c r="AS600" s="56"/>
      <c r="AT600" s="56"/>
      <c r="AU600" s="56"/>
      <c r="AV600" s="56"/>
      <c r="AW600" s="56"/>
      <c r="AX600" s="56"/>
      <c r="AY600" s="56"/>
      <c r="AZ600" s="56"/>
      <c r="BA600" s="56"/>
      <c r="BB600" s="56"/>
      <c r="BC600" s="56"/>
      <c r="BD600" s="56"/>
      <c r="BE600" s="56"/>
      <c r="BF600" s="56"/>
      <c r="BG600" s="56"/>
      <c r="BH600" s="56"/>
      <c r="BI600" s="56"/>
      <c r="BJ600" s="56"/>
      <c r="BK600" s="56"/>
      <c r="BL600" s="56"/>
      <c r="BM600" s="56"/>
      <c r="BN600" s="56"/>
    </row>
    <row r="601" spans="1:66" ht="11.25" customHeight="1">
      <c r="A601" s="220"/>
      <c r="B601" s="164"/>
      <c r="C601" s="205"/>
      <c r="D601" s="208"/>
      <c r="E601" s="178" t="s">
        <v>42</v>
      </c>
      <c r="F601" s="58" t="str">
        <f>IF(D600&lt;&gt;"", VLOOKUP(D600,'Base de Datos'!$A$2:$D1268,3,FALSE()),"")</f>
        <v/>
      </c>
      <c r="G601" s="205"/>
      <c r="H601" s="208"/>
      <c r="I601" s="178" t="s">
        <v>42</v>
      </c>
      <c r="J601" s="58" t="str">
        <f>IF(H600&lt;&gt;"", VLOOKUP(H600,'Base de Datos'!$A$2:$D1268,3,FALSE()),"")</f>
        <v/>
      </c>
      <c r="K601" s="205"/>
      <c r="L601" s="208"/>
      <c r="M601" s="178" t="s">
        <v>42</v>
      </c>
      <c r="N601" s="58" t="str">
        <f>IF(L600&lt;&gt;"", VLOOKUP(L600,'Base de Datos'!$A$2:$D1268,3,FALSE()),"")</f>
        <v/>
      </c>
      <c r="O601" s="165"/>
      <c r="P601" s="165"/>
      <c r="Q601" s="165"/>
      <c r="R601" s="166"/>
      <c r="S601" s="231"/>
      <c r="T601" s="230"/>
      <c r="U601" s="170"/>
      <c r="V601" s="169"/>
      <c r="W601" s="231"/>
      <c r="X601" s="230"/>
      <c r="Y601" s="170"/>
      <c r="Z601" s="169"/>
      <c r="AA601" s="231"/>
      <c r="AB601" s="230"/>
      <c r="AC601" s="170"/>
      <c r="AD601" s="56"/>
      <c r="AE601" s="240" t="s">
        <v>63</v>
      </c>
      <c r="AF601" s="230"/>
      <c r="AG601" s="161">
        <f t="array" aca="1" ref="AG601" ca="1">COUNTIFS(AP556:AP596, "💲", AY556:AY596, INDIRECT("AE" &amp; ROW())) + COUNTIFS(AP556:AP596, "📦", AY556:AY596, INDIRECT("AE" &amp; ROW())) + COUNTIFS(AP556:AP596, "✅", AY556:AY596, INDIRECT("AE" &amp; ROW()))</f>
        <v>0</v>
      </c>
      <c r="AH601" s="162">
        <f t="array" aca="1" ref="AH601" ca="1">COUNTIFS(AP556:AP596, "💲", AY556:AY596, INDIRECT("AE" &amp; ROW())) + COUNTIFS(AP556:AP596, "📦", AY556:AY596, INDIRECT("AE" &amp; ROW()))</f>
        <v>0</v>
      </c>
      <c r="AI601" s="139">
        <f t="array" aca="1" ref="AI601" ca="1">SUMIFS(AR556:AR596, AY556:AY596, INDIRECT("AE" &amp; ROW()), AP556:AP596, "💲") + SUMIFS(AR556:AR596, AY556:AY596, INDIRECT("AE" &amp; ROW()), AP556:AP596, "📦")</f>
        <v>0</v>
      </c>
      <c r="AJ601" s="139">
        <f t="array" aca="1" ref="AJ601" ca="1">(
    SUMIFS(AR556:AR596, AY556:AY596, INDIRECT("AE" &amp; ROW()), AP556:AP596, "💲") +
    SUMIFS(AR556:AR596, AY556:AY596, INDIRECT("AE" &amp; ROW()), AP556:AP596, "📦")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
        SUMIFS(AR556:AR596, AY556:AY596, INDIRECT("AE" &amp; ROW()), AP556:AP596, "💲", AS556:AS596, "Familiar") +
        SUMIFS(AR556:AR596, AY556:AY596, INDIRECT("AE" &amp; ROW()), AP556:AP596, "📦", AS556:AS596, "Familiar")
    ) / 2
)  -
(
    (
        SUMIFS(AR556:AR596, AY556:AY596, INDIRECT("AE" &amp; ROW()), AP556:AP596, "💲", AS556:AS596, "Exonerado ADH") +
        SUMIFS(AR556:AR596, AY556:AY596, INDIRECT("AE" &amp; ROW()), AP556:AP596, "📦", AS556:AS596, "Exonerado ADH")
    ) / 2
)  -
(
    (
        SUMIFS(AR556:AR596, AY556:AY596, INDIRECT("AE" &amp; ROW()), AP556:AP596, "💲", AS556:AS596, "Exonerado Doctor") +
        SUMIFS(AR556:AR596, AY556:AY596, INDIRECT("AE" &amp; ROW()), AP556:AP596, "📦", AS556:AS596, "Exonerado Doctor")
    ) / 2
)</f>
        <v>0</v>
      </c>
      <c r="AK601" s="139">
        <f t="array" aca="1" ref="AK601" ca="1">(
    SUMIFS(AR556:AR596, AY556:AY596, INDIRECT("AE" &amp; ROW()), AP556:AP596, "💲") +
    SUMIFS(AR556:AR596, AY556:AY596, INDIRECT("AE" &amp; ROW()), AP556:AP596, "📦")
) -
(
    SUMIFS(AR556:AR596, AY556:AY596, INDIRECT("AE" &amp; ROW()), AP556:AP596, "💲", AS556:AS596, "Familiar") +
    SUMIFS(AR556:AR596, AY556:AY596, INDIRECT("AE" &amp; ROW()), AP556:AP596, "📦", AS556:AS596, "Familiar")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SUMIFS(AR556:AR596, AY556:AY596, INDIRECT("AE" &amp; ROW()), AP556:AP596, "💲", AS556:AS596, "Exonerado ADH") +
    SUMIFS(AR556:AR596, AY556:AY596, INDIRECT("AE" &amp; ROW()), AP556:AP596, "📦", AS556:AS596, "Exonerado ADH")
) -
(
    (
        SUMIFS(AR556:AR596, AY556:AY596, INDIRECT("AE" &amp; ROW()), AP556:AP596, "💲", AS556:AS596, "Exonerado Doctor") +
        SUMIFS(AR556:AR596, AY556:AY596, INDIRECT("AE" &amp; ROW()), AP556:AP596, "📦", AS556:AS596, "Exonerado Doctor")
    ) / 2
) -
(
    (
        SUMIFS(AR556:AR596, AY556:AY596, INDIRECT("AE" &amp; ROW()), AP556:AP596, "💲", AS556:AS596, "") +
        SUMIFS(AR556:AR596, AY556:AY596, INDIRECT("AE" &amp; ROW()), AP556:AP596, "📦", AS556:AS596, "")
    ) / 2
)</f>
        <v>0</v>
      </c>
      <c r="AL601" s="140">
        <f t="array" aca="1" ref="AL601" ca="1">(
    SUMIFS(AR556:AR596, AY556:AY596, INDIRECT("AE" &amp; ROW()), AP556:AP596, "💲") +
    SUMIFS(AR556:AR596, AY556:AY596, INDIRECT("AE" &amp; ROW()), AP556:AP596, "📦")
) -
(
    (
        SUMIFS(AR556:AR596, AY556:AY596, INDIRECT("AE" &amp; ROW()), AP556:AP596, "💲", AS556:AS596, "Familiar") +
        SUMIFS(AR556:AR596, AY556:AY596, INDIRECT("AE" &amp; ROW()), AP556:AP596, "📦", AS556:AS596, "Familiar")
    ) / 2
) -
(
    (
        SUMIFS(AR556:AR596, AY556:AY596, INDIRECT("AE" &amp; ROW()), AP556:AP596, "💲", AS556:AS596, "Participante") +
        SUMIFS(AR556:AR596, AY556:AY596, INDIRECT("AE" &amp; ROW()), AP556:AP596, "📦", AS556:AS596, "Participante")
    ) / 2
) -
(
    (
        SUMIFS(AR556:AR596, AY556:AY596, INDIRECT("AE" &amp; ROW()), AP556:AP596, "💲", AS556:AS596, "Empleado") +
        SUMIFS(AR556:AR596, AY556:AY596, INDIRECT("AE" &amp; ROW()), AP556:AP596, "📦", AS556:AS596, "Empleado")
    ) / 2
) -
(
    (
        SUMIFS(AR556:AR596, AY556:AY596, INDIRECT("AE" &amp; ROW()), AP556:AP596, "💲", AS556:AS596, "Exonerado ADH") +
        SUMIFS(AR556:AR596, AY556:AY596, INDIRECT("AE" &amp; ROW()), AP556:AP596, "📦", AS556:AS596, "Exonerado ADH")
    ) / 2
) -
(
    SUMIFS(AR556:AR596, AY556:AY596, INDIRECT("AE" &amp; ROW()), AP556:AP596, "💲", AS556:AS596, "Exonerado Doctor") +
    SUMIFS(AR556:AR596, AY556:AY596, INDIRECT("AE" &amp; ROW()), AP556:AP596, "📦", AS556:AS596, "Exonerado Doctor")
) -
(
    (
        SUMIFS(AR556:AR596, AY556:AY596, INDIRECT("AE" &amp; ROW()), AP556:AP596, "💲", AS556:AS596, "") +
        SUMIFS(AR556:AR596, AY556:AY596, INDIRECT("AE" &amp; ROW()), AP556:AP596, "📦", AS556:AS596, "")
    ) / 2
)</f>
        <v>0</v>
      </c>
      <c r="AM601" s="56"/>
      <c r="AN601" s="56"/>
      <c r="AO601" s="56"/>
      <c r="AP601" s="56"/>
      <c r="AQ601" s="56"/>
      <c r="AR601" s="56"/>
      <c r="AS601" s="56"/>
      <c r="AT601" s="56"/>
      <c r="AU601" s="56"/>
      <c r="AV601" s="56"/>
      <c r="AW601" s="56"/>
      <c r="AX601" s="56"/>
      <c r="AY601" s="56"/>
      <c r="AZ601" s="56"/>
      <c r="BA601" s="56"/>
      <c r="BB601" s="56"/>
      <c r="BC601" s="56"/>
      <c r="BD601" s="56"/>
      <c r="BE601" s="56"/>
      <c r="BF601" s="56"/>
      <c r="BG601" s="56"/>
      <c r="BH601" s="56"/>
      <c r="BI601" s="56"/>
      <c r="BJ601" s="56"/>
      <c r="BK601" s="56"/>
      <c r="BL601" s="56"/>
      <c r="BM601" s="56"/>
      <c r="BN601" s="56"/>
    </row>
    <row r="602" spans="1:66" ht="11.25" customHeight="1">
      <c r="A602" s="220"/>
      <c r="B602" s="164"/>
      <c r="C602" s="205"/>
      <c r="D602" s="208"/>
      <c r="E602" s="178" t="s">
        <v>44</v>
      </c>
      <c r="F602" s="58" t="str">
        <f>IF(D600&lt;&gt;"", VLOOKUP(D600,'Base de Datos'!$A$2:$D1268,4,FALSE()),"")</f>
        <v/>
      </c>
      <c r="G602" s="205"/>
      <c r="H602" s="208"/>
      <c r="I602" s="178" t="s">
        <v>44</v>
      </c>
      <c r="J602" s="58" t="str">
        <f>IF(H600&lt;&gt;"", VLOOKUP(H600,'Base de Datos'!$A$2:$D1268,4,FALSE()),"")</f>
        <v/>
      </c>
      <c r="K602" s="205"/>
      <c r="L602" s="208"/>
      <c r="M602" s="178" t="s">
        <v>44</v>
      </c>
      <c r="N602" s="58" t="str">
        <f>IF(L600&lt;&gt;"", VLOOKUP(L600,'Base de Datos'!$A$2:$D1268,4,FALSE()),"")</f>
        <v/>
      </c>
      <c r="O602" s="165"/>
      <c r="P602" s="165"/>
      <c r="Q602" s="165"/>
      <c r="R602" s="166"/>
      <c r="S602" s="231"/>
      <c r="T602" s="230"/>
      <c r="U602" s="170"/>
      <c r="V602" s="169"/>
      <c r="W602" s="231"/>
      <c r="X602" s="230"/>
      <c r="Y602" s="170"/>
      <c r="Z602" s="169"/>
      <c r="AA602" s="231"/>
      <c r="AB602" s="230"/>
      <c r="AC602" s="170"/>
      <c r="AD602" s="56"/>
      <c r="AE602" s="240" t="s">
        <v>66</v>
      </c>
      <c r="AF602" s="230"/>
      <c r="AG602" s="161">
        <f t="array" aca="1" ref="AG602" ca="1">COUNTIFS(AP556:AP596, "💲", AY556:AY596, INDIRECT("AE" &amp; ROW())) + COUNTIFS(AP556:AP596, "📦", AY556:AY596, INDIRECT("AE" &amp; ROW())) + COUNTIFS(AP556:AP596, "✅", AY556:AY596, INDIRECT("AE" &amp; ROW()))</f>
        <v>0</v>
      </c>
      <c r="AH602" s="162">
        <f t="array" aca="1" ref="AH602" ca="1">COUNTIFS(AP556:AP596, "💲", AY556:AY596, INDIRECT("AE" &amp; ROW())) + COUNTIFS(AP556:AP596, "📦", AY556:AY596, INDIRECT("AE" &amp; ROW()))</f>
        <v>0</v>
      </c>
      <c r="AI602" s="139">
        <f t="array" aca="1" ref="AI602" ca="1">SUMIFS(AR556:AR596, AY556:AY596, INDIRECT("AE" &amp; ROW()), AP556:AP596, "💲") + SUMIFS(AR556:AR596, AY556:AY596, INDIRECT("AE" &amp; ROW()), AP556:AP596, "📦")</f>
        <v>0</v>
      </c>
      <c r="AJ602" s="139">
        <f t="array" aca="1" ref="AJ602" ca="1">(
    SUMIFS(AR556:AR596, AY556:AY596, INDIRECT("AE" &amp; ROW()), AP556:AP596, "💲") +
    SUMIFS(AR556:AR596, AY556:AY596, INDIRECT("AE" &amp; ROW()), AP556:AP596, "📦")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
        SUMIFS(AR556:AR596, AY556:AY596, INDIRECT("AE" &amp; ROW()), AP556:AP596, "💲", AS556:AS596, "Familiar") +
        SUMIFS(AR556:AR596, AY556:AY596, INDIRECT("AE" &amp; ROW()), AP556:AP596, "📦", AS556:AS596, "Familiar")
    ) / 2
)  -
(
    (
        SUMIFS(AR556:AR596, AY556:AY596, INDIRECT("AE" &amp; ROW()), AP556:AP596, "💲", AS556:AS596, "Exonerado ADH") +
        SUMIFS(AR556:AR596, AY556:AY596, INDIRECT("AE" &amp; ROW()), AP556:AP596, "📦", AS556:AS596, "Exonerado ADH")
    ) / 2
)  -
(
    (
        SUMIFS(AR556:AR596, AY556:AY596, INDIRECT("AE" &amp; ROW()), AP556:AP596, "💲", AS556:AS596, "Exonerado Doctor") +
        SUMIFS(AR556:AR596, AY556:AY596, INDIRECT("AE" &amp; ROW()), AP556:AP596, "📦", AS556:AS596, "Exonerado Doctor")
    ) / 2
)</f>
        <v>0</v>
      </c>
      <c r="AK602" s="139">
        <f t="array" aca="1" ref="AK602" ca="1">(
    SUMIFS(AR556:AR596, AY556:AY596, INDIRECT("AE" &amp; ROW()), AP556:AP596, "💲") +
    SUMIFS(AR556:AR596, AY556:AY596, INDIRECT("AE" &amp; ROW()), AP556:AP596, "📦")
) -
(
    SUMIFS(AR556:AR596, AY556:AY596, INDIRECT("AE" &amp; ROW()), AP556:AP596, "💲", AS556:AS596, "Familiar") +
    SUMIFS(AR556:AR596, AY556:AY596, INDIRECT("AE" &amp; ROW()), AP556:AP596, "📦", AS556:AS596, "Familiar")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SUMIFS(AR556:AR596, AY556:AY596, INDIRECT("AE" &amp; ROW()), AP556:AP596, "💲", AS556:AS596, "Exonerado ADH") +
    SUMIFS(AR556:AR596, AY556:AY596, INDIRECT("AE" &amp; ROW()), AP556:AP596, "📦", AS556:AS596, "Exonerado ADH")
) -
(
    (
        SUMIFS(AR556:AR596, AY556:AY596, INDIRECT("AE" &amp; ROW()), AP556:AP596, "💲", AS556:AS596, "Exonerado Doctor") +
        SUMIFS(AR556:AR596, AY556:AY596, INDIRECT("AE" &amp; ROW()), AP556:AP596, "📦", AS556:AS596, "Exonerado Doctor")
    ) / 2
) -
(
    (
        SUMIFS(AR556:AR596, AY556:AY596, INDIRECT("AE" &amp; ROW()), AP556:AP596, "💲", AS556:AS596, "") +
        SUMIFS(AR556:AR596, AY556:AY596, INDIRECT("AE" &amp; ROW()), AP556:AP596, "📦", AS556:AS596, "")
    ) / 2
)</f>
        <v>0</v>
      </c>
      <c r="AL602" s="140">
        <f t="array" aca="1" ref="AL602" ca="1">(
    SUMIFS(AR556:AR596, AY556:AY596, INDIRECT("AE" &amp; ROW()), AP556:AP596, "💲") +
    SUMIFS(AR556:AR596, AY556:AY596, INDIRECT("AE" &amp; ROW()), AP556:AP596, "📦")
) -
(
    (
        SUMIFS(AR556:AR596, AY556:AY596, INDIRECT("AE" &amp; ROW()), AP556:AP596, "💲", AS556:AS596, "Familiar") +
        SUMIFS(AR556:AR596, AY556:AY596, INDIRECT("AE" &amp; ROW()), AP556:AP596, "📦", AS556:AS596, "Familiar")
    ) / 2
) -
(
    (
        SUMIFS(AR556:AR596, AY556:AY596, INDIRECT("AE" &amp; ROW()), AP556:AP596, "💲", AS556:AS596, "Participante") +
        SUMIFS(AR556:AR596, AY556:AY596, INDIRECT("AE" &amp; ROW()), AP556:AP596, "📦", AS556:AS596, "Participante")
    ) / 2
) -
(
    (
        SUMIFS(AR556:AR596, AY556:AY596, INDIRECT("AE" &amp; ROW()), AP556:AP596, "💲", AS556:AS596, "Empleado") +
        SUMIFS(AR556:AR596, AY556:AY596, INDIRECT("AE" &amp; ROW()), AP556:AP596, "📦", AS556:AS596, "Empleado")
    ) / 2
) -
(
    (
        SUMIFS(AR556:AR596, AY556:AY596, INDIRECT("AE" &amp; ROW()), AP556:AP596, "💲", AS556:AS596, "Exonerado ADH") +
        SUMIFS(AR556:AR596, AY556:AY596, INDIRECT("AE" &amp; ROW()), AP556:AP596, "📦", AS556:AS596, "Exonerado ADH")
    ) / 2
) -
(
    SUMIFS(AR556:AR596, AY556:AY596, INDIRECT("AE" &amp; ROW()), AP556:AP596, "💲", AS556:AS596, "Exonerado Doctor") +
    SUMIFS(AR556:AR596, AY556:AY596, INDIRECT("AE" &amp; ROW()), AP556:AP596, "📦", AS556:AS596, "Exonerado Doctor")
) -
(
    (
        SUMIFS(AR556:AR596, AY556:AY596, INDIRECT("AE" &amp; ROW()), AP556:AP596, "💲", AS556:AS596, "") +
        SUMIFS(AR556:AR596, AY556:AY596, INDIRECT("AE" &amp; ROW()), AP556:AP596, "📦", AS556:AS596, "")
    ) / 2
)</f>
        <v>0</v>
      </c>
      <c r="AM602" s="56"/>
      <c r="AN602" s="56"/>
      <c r="AO602" s="56"/>
      <c r="AP602" s="56"/>
      <c r="AQ602" s="56"/>
      <c r="AR602" s="56"/>
      <c r="AS602" s="56"/>
      <c r="AT602" s="56"/>
      <c r="AU602" s="56"/>
      <c r="AV602" s="56"/>
      <c r="AW602" s="56"/>
      <c r="AX602" s="56"/>
      <c r="AY602" s="56"/>
      <c r="AZ602" s="56"/>
      <c r="BA602" s="56"/>
      <c r="BB602" s="56"/>
      <c r="BC602" s="56"/>
      <c r="BD602" s="56"/>
      <c r="BE602" s="56"/>
      <c r="BF602" s="56"/>
      <c r="BG602" s="56"/>
      <c r="BH602" s="56"/>
      <c r="BI602" s="56"/>
      <c r="BJ602" s="56"/>
      <c r="BK602" s="56"/>
      <c r="BL602" s="56"/>
      <c r="BM602" s="56"/>
      <c r="BN602" s="56"/>
    </row>
    <row r="603" spans="1:66" ht="11.25" customHeight="1">
      <c r="A603" s="221"/>
      <c r="B603" s="164"/>
      <c r="C603" s="206"/>
      <c r="D603" s="209"/>
      <c r="E603" s="179" t="s">
        <v>46</v>
      </c>
      <c r="F603" s="180"/>
      <c r="G603" s="206"/>
      <c r="H603" s="209"/>
      <c r="I603" s="179" t="s">
        <v>46</v>
      </c>
      <c r="J603" s="180"/>
      <c r="K603" s="206"/>
      <c r="L603" s="209"/>
      <c r="M603" s="179" t="s">
        <v>46</v>
      </c>
      <c r="N603" s="180"/>
      <c r="O603" s="165"/>
      <c r="P603" s="165"/>
      <c r="Q603" s="165"/>
      <c r="R603" s="166"/>
      <c r="S603" s="227" t="str">
        <f>IF(OR(S600="Empleado",S600="Familiar"),"Nombre del Empleado","N° Factura")</f>
        <v>N° Factura</v>
      </c>
      <c r="T603" s="228"/>
      <c r="U603" s="89"/>
      <c r="V603" s="169"/>
      <c r="W603" s="227" t="str">
        <f>IF(OR(W600="Empleado",W600="Familiar"),"Nombre del Empleado","N° Factura")</f>
        <v>N° Factura</v>
      </c>
      <c r="X603" s="228"/>
      <c r="Y603" s="89"/>
      <c r="Z603" s="169"/>
      <c r="AA603" s="227" t="str">
        <f>IF(OR(AA600="Empleado",AA600="Familiar"),"Nombre del Empleado","N° Factura")</f>
        <v>N° Factura</v>
      </c>
      <c r="AB603" s="228"/>
      <c r="AC603" s="89"/>
      <c r="AD603" s="56"/>
      <c r="AE603" s="240" t="s">
        <v>69</v>
      </c>
      <c r="AF603" s="230"/>
      <c r="AG603" s="161">
        <f t="array" aca="1" ref="AG603" ca="1">COUNTIFS(AP556:AP596, "💲", AY556:AY596, INDIRECT("AE" &amp; ROW())) + COUNTIFS(AP556:AP596, "📦", AY556:AY596, INDIRECT("AE" &amp; ROW())) + COUNTIFS(AP556:AP596, "✅", AY556:AY596, INDIRECT("AE" &amp; ROW()))</f>
        <v>1</v>
      </c>
      <c r="AH603" s="162">
        <f t="array" aca="1" ref="AH603" ca="1">COUNTIFS(AP556:AP596, "💲", AY556:AY596, INDIRECT("AE" &amp; ROW())) + COUNTIFS(AP556:AP596, "📦", AY556:AY596, INDIRECT("AE" &amp; ROW()))</f>
        <v>1</v>
      </c>
      <c r="AI603" s="139">
        <f t="array" aca="1" ref="AI603" ca="1">SUMIFS(AR556:AR596, AY556:AY596, INDIRECT("AE" &amp; ROW()), AP556:AP596, "💲") + SUMIFS(AR556:AR596, AY556:AY596, INDIRECT("AE" &amp; ROW()), AP556:AP596, "📦")</f>
        <v>80</v>
      </c>
      <c r="AJ603" s="66">
        <f t="array" aca="1" ref="AJ603" ca="1">(
    SUMIFS(AR556:AR596, AY556:AY596, INDIRECT("AE" &amp; ROW()), AP556:AP596, "💲") +
    SUMIFS(AR556:AR596, AY556:AY596, INDIRECT("AE" &amp; ROW()), AP556:AP596, "📦")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
        SUMIFS(AR556:AR596, AY556:AY596, INDIRECT("AE" &amp; ROW()), AP556:AP596, "💲", AS556:AS596, "Familiar") +
        SUMIFS(AR556:AR596, AY556:AY596, INDIRECT("AE" &amp; ROW()), AP556:AP596, "📦", AS556:AS596, "Familiar")
    ) / 2
)  -
(
    (
        SUMIFS(AR556:AR596, AY556:AY596, INDIRECT("AE" &amp; ROW()), AP556:AP596, "💲", AS556:AS596, "Exonerado ADH") +
        SUMIFS(AR556:AR596, AY556:AY596, INDIRECT("AE" &amp; ROW()), AP556:AP596, "📦", AS556:AS596, "Exonerado ADH")
    ) / 2
)  -
(
    (
        SUMIFS(AR556:AR596, AY556:AY596, INDIRECT("AE" &amp; ROW()), AP556:AP596, "💲", AS556:AS596, "Exonerado Doctor") +
        SUMIFS(AR556:AR596, AY556:AY596, INDIRECT("AE" &amp; ROW()), AP556:AP596, "📦", AS556:AS596, "Exonerado Doctor")
    ) / 2
)</f>
        <v>80</v>
      </c>
      <c r="AK603" s="139">
        <f t="array" aca="1" ref="AK603" ca="1">(
    SUMIFS(AR556:AR596, AY556:AY596, INDIRECT("AE" &amp; ROW()), AP556:AP596, "💲") +
    SUMIFS(AR556:AR596, AY556:AY596, INDIRECT("AE" &amp; ROW()), AP556:AP596, "📦")
) -
(
    SUMIFS(AR556:AR596, AY556:AY596, INDIRECT("AE" &amp; ROW()), AP556:AP596, "💲", AS556:AS596, "Familiar") +
    SUMIFS(AR556:AR596, AY556:AY596, INDIRECT("AE" &amp; ROW()), AP556:AP596, "📦", AS556:AS596, "Familiar")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SUMIFS(AR556:AR596, AY556:AY596, INDIRECT("AE" &amp; ROW()), AP556:AP596, "💲", AS556:AS596, "Exonerado ADH") +
    SUMIFS(AR556:AR596, AY556:AY596, INDIRECT("AE" &amp; ROW()), AP556:AP596, "📦", AS556:AS596, "Exonerado ADH")
) -
(
    (
        SUMIFS(AR556:AR596, AY556:AY596, INDIRECT("AE" &amp; ROW()), AP556:AP596, "💲", AS556:AS596, "Exonerado Doctor") +
        SUMIFS(AR556:AR596, AY556:AY596, INDIRECT("AE" &amp; ROW()), AP556:AP596, "📦", AS556:AS596, "Exonerado Doctor")
    ) / 2
) -
(
    (
        SUMIFS(AR556:AR596, AY556:AY596, INDIRECT("AE" &amp; ROW()), AP556:AP596, "💲", AS556:AS596, "") +
        SUMIFS(AR556:AR596, AY556:AY596, INDIRECT("AE" &amp; ROW()), AP556:AP596, "📦", AS556:AS596, "")
    ) / 2
)</f>
        <v>80</v>
      </c>
      <c r="AL603" s="140">
        <f t="array" aca="1" ref="AL603" ca="1">(
    SUMIFS(AR556:AR596, AY556:AY596, INDIRECT("AE" &amp; ROW()), AP556:AP596, "💲") +
    SUMIFS(AR556:AR596, AY556:AY596, INDIRECT("AE" &amp; ROW()), AP556:AP596, "📦")
) -
(
    (
        SUMIFS(AR556:AR596, AY556:AY596, INDIRECT("AE" &amp; ROW()), AP556:AP596, "💲", AS556:AS596, "Familiar") +
        SUMIFS(AR556:AR596, AY556:AY596, INDIRECT("AE" &amp; ROW()), AP556:AP596, "📦", AS556:AS596, "Familiar")
    ) / 2
) -
(
    (
        SUMIFS(AR556:AR596, AY556:AY596, INDIRECT("AE" &amp; ROW()), AP556:AP596, "💲", AS556:AS596, "Participante") +
        SUMIFS(AR556:AR596, AY556:AY596, INDIRECT("AE" &amp; ROW()), AP556:AP596, "📦", AS556:AS596, "Participante")
    ) / 2
) -
(
    (
        SUMIFS(AR556:AR596, AY556:AY596, INDIRECT("AE" &amp; ROW()), AP556:AP596, "💲", AS556:AS596, "Empleado") +
        SUMIFS(AR556:AR596, AY556:AY596, INDIRECT("AE" &amp; ROW()), AP556:AP596, "📦", AS556:AS596, "Empleado")
    ) / 2
) -
(
    (
        SUMIFS(AR556:AR596, AY556:AY596, INDIRECT("AE" &amp; ROW()), AP556:AP596, "💲", AS556:AS596, "Exonerado ADH") +
        SUMIFS(AR556:AR596, AY556:AY596, INDIRECT("AE" &amp; ROW()), AP556:AP596, "📦", AS556:AS596, "Exonerado ADH")
    ) / 2
) -
(
    SUMIFS(AR556:AR596, AY556:AY596, INDIRECT("AE" &amp; ROW()), AP556:AP596, "💲", AS556:AS596, "Exonerado Doctor") +
    SUMIFS(AR556:AR596, AY556:AY596, INDIRECT("AE" &amp; ROW()), AP556:AP596, "📦", AS556:AS596, "Exonerado Doctor")
) -
(
    (
        SUMIFS(AR556:AR596, AY556:AY596, INDIRECT("AE" &amp; ROW()), AP556:AP596, "💲", AS556:AS596, "") +
        SUMIFS(AR556:AR596, AY556:AY596, INDIRECT("AE" &amp; ROW()), AP556:AP596, "📦", AS556:AS596, "")
    ) / 2
)</f>
        <v>80</v>
      </c>
      <c r="AM603" s="56"/>
      <c r="AN603" s="56"/>
      <c r="AO603" s="56"/>
      <c r="AP603" s="56"/>
      <c r="AQ603" s="56"/>
      <c r="AR603" s="56"/>
      <c r="AS603" s="56"/>
      <c r="AT603" s="56"/>
      <c r="AU603" s="56"/>
      <c r="AV603" s="56"/>
      <c r="AW603" s="56"/>
      <c r="AX603" s="56"/>
      <c r="AY603" s="56"/>
      <c r="AZ603" s="56"/>
      <c r="BA603" s="56"/>
      <c r="BB603" s="56"/>
      <c r="BC603" s="56"/>
      <c r="BD603" s="56"/>
      <c r="BE603" s="56"/>
      <c r="BF603" s="56"/>
      <c r="BG603" s="56"/>
      <c r="BH603" s="56"/>
      <c r="BI603" s="56"/>
      <c r="BJ603" s="56"/>
      <c r="BK603" s="56"/>
      <c r="BL603" s="56"/>
      <c r="BM603" s="56"/>
      <c r="BN603" s="56"/>
    </row>
    <row r="604" spans="1:66" ht="11.25" customHeight="1">
      <c r="A604" s="222">
        <f>A600+$Q$13/1440</f>
        <v>0.83333333333333304</v>
      </c>
      <c r="B604" s="164"/>
      <c r="C604" s="204"/>
      <c r="D604" s="207"/>
      <c r="E604" s="177" t="s">
        <v>36</v>
      </c>
      <c r="F604" s="42" t="str">
        <f>IF(D604&lt;&gt;"", VLOOKUP(D604,'Base de Datos'!$A$2:$D1268,2,FALSE()),"")</f>
        <v/>
      </c>
      <c r="G604" s="204"/>
      <c r="H604" s="216"/>
      <c r="I604" s="177" t="s">
        <v>36</v>
      </c>
      <c r="J604" s="42" t="str">
        <f>IF(H604&lt;&gt;"", VLOOKUP(H604,'Base de Datos'!$A$2:$D1268,2,FALSE()),"")</f>
        <v/>
      </c>
      <c r="K604" s="204"/>
      <c r="L604" s="216"/>
      <c r="M604" s="177" t="s">
        <v>36</v>
      </c>
      <c r="N604" s="42" t="str">
        <f>IF(L604&lt;&gt;"", VLOOKUP(L604,'Base de Datos'!$A$2:$D1268,2,FALSE()),"")</f>
        <v/>
      </c>
      <c r="O604" s="165"/>
      <c r="P604" s="165"/>
      <c r="Q604" s="165"/>
      <c r="R604" s="166"/>
      <c r="S604" s="167"/>
      <c r="T604" s="45" t="s">
        <v>37</v>
      </c>
      <c r="U604" s="168"/>
      <c r="V604" s="169"/>
      <c r="W604" s="167"/>
      <c r="X604" s="45" t="s">
        <v>37</v>
      </c>
      <c r="Y604" s="168"/>
      <c r="Z604" s="169"/>
      <c r="AA604" s="167"/>
      <c r="AB604" s="45" t="s">
        <v>37</v>
      </c>
      <c r="AC604" s="168"/>
      <c r="AD604" s="56"/>
      <c r="AE604" s="232" t="s">
        <v>72</v>
      </c>
      <c r="AF604" s="230"/>
      <c r="AG604" s="90">
        <f t="array" aca="1" ref="AG604" ca="1">COUNTIFS(AP556:AP596, "💲", AY556:AY596, INDIRECT("AE" &amp; ROW())) + COUNTIFS(AP556:AP596, "📦", AY556:AY596, INDIRECT("AE" &amp; ROW())) + COUNTIFS(AP556:AP596, "✅", AY556:AY596, INDIRECT("AE" &amp; ROW()))</f>
        <v>0</v>
      </c>
      <c r="AH604" s="68">
        <f t="array" aca="1" ref="AH604" ca="1">COUNTIFS(AP556:AP596, "💲", AY556:AY596, INDIRECT("AE" &amp; ROW())) + COUNTIFS(AP556:AP596, "📦", AY556:AY596, INDIRECT("AE" &amp; ROW()))</f>
        <v>0</v>
      </c>
      <c r="AI604" s="139">
        <f t="array" aca="1" ref="AI604" ca="1">SUMIFS(AR556:AR596, AY556:AY596, INDIRECT("AE" &amp; ROW()), AP556:AP596, "💲") + SUMIFS(AR556:AR596, AY556:AY596, INDIRECT("AE" &amp; ROW()), AP556:AP596, "📦")</f>
        <v>0</v>
      </c>
      <c r="AJ604" s="139">
        <f t="array" aca="1" ref="AJ604" ca="1">(
    SUMIFS(AR556:AR596, AY556:AY596, INDIRECT("AE" &amp; ROW()), AP556:AP596, "💲") +
    SUMIFS(AR556:AR596, AY556:AY596, INDIRECT("AE" &amp; ROW()), AP556:AP596, "📦")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
        SUMIFS(AR556:AR596, AY556:AY596, INDIRECT("AE" &amp; ROW()), AP556:AP596, "💲", AS556:AS596, "Familiar") +
        SUMIFS(AR556:AR596, AY556:AY596, INDIRECT("AE" &amp; ROW()), AP556:AP596, "📦", AS556:AS596, "Familiar")
    ) / 2
)  -
(
    (
        SUMIFS(AR556:AR596, AY556:AY596, INDIRECT("AE" &amp; ROW()), AP556:AP596, "💲", AS556:AS596, "Exonerado ADH") +
        SUMIFS(AR556:AR596, AY556:AY596, INDIRECT("AE" &amp; ROW()), AP556:AP596, "📦", AS556:AS596, "Exonerado ADH")
    ) / 2
)  -
(
    (
        SUMIFS(AR556:AR596, AY556:AY596, INDIRECT("AE" &amp; ROW()), AP556:AP596, "💲", AS556:AS596, "Exonerado Doctor") +
        SUMIFS(AR556:AR596, AY556:AY596, INDIRECT("AE" &amp; ROW()), AP556:AP596, "📦", AS556:AS596, "Exonerado Doctor")
    ) / 2
)</f>
        <v>0</v>
      </c>
      <c r="AK604" s="139">
        <f t="array" aca="1" ref="AK604" ca="1">(
    SUMIFS(AR556:AR596, AY556:AY596, INDIRECT("AE" &amp; ROW()), AP556:AP596, "💲") +
    SUMIFS(AR556:AR596, AY556:AY596, INDIRECT("AE" &amp; ROW()), AP556:AP596, "📦")
) -
(
    SUMIFS(AR556:AR596, AY556:AY596, INDIRECT("AE" &amp; ROW()), AP556:AP596, "💲", AS556:AS596, "Familiar") +
    SUMIFS(AR556:AR596, AY556:AY596, INDIRECT("AE" &amp; ROW()), AP556:AP596, "📦", AS556:AS596, "Familiar")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SUMIFS(AR556:AR596, AY556:AY596, INDIRECT("AE" &amp; ROW()), AP556:AP596, "💲", AS556:AS596, "Exonerado ADH") +
    SUMIFS(AR556:AR596, AY556:AY596, INDIRECT("AE" &amp; ROW()), AP556:AP596, "📦", AS556:AS596, "Exonerado ADH")
) -
(
    (
        SUMIFS(AR556:AR596, AY556:AY596, INDIRECT("AE" &amp; ROW()), AP556:AP596, "💲", AS556:AS596, "Exonerado Doctor") +
        SUMIFS(AR556:AR596, AY556:AY596, INDIRECT("AE" &amp; ROW()), AP556:AP596, "📦", AS556:AS596, "Exonerado Doctor")
    ) / 2
) -
(
    (
        SUMIFS(AR556:AR596, AY556:AY596, INDIRECT("AE" &amp; ROW()), AP556:AP596, "💲", AS556:AS596, "") +
        SUMIFS(AR556:AR596, AY556:AY596, INDIRECT("AE" &amp; ROW()), AP556:AP596, "📦", AS556:AS596, "")
    ) / 2
)</f>
        <v>0</v>
      </c>
      <c r="AL604" s="140">
        <f t="array" aca="1" ref="AL604" ca="1">(
    SUMIFS(AR556:AR596, AY556:AY596, INDIRECT("AE" &amp; ROW()), AP556:AP596, "💲") +
    SUMIFS(AR556:AR596, AY556:AY596, INDIRECT("AE" &amp; ROW()), AP556:AP596, "📦")
) -
(
    (
        SUMIFS(AR556:AR596, AY556:AY596, INDIRECT("AE" &amp; ROW()), AP556:AP596, "💲", AS556:AS596, "Familiar") +
        SUMIFS(AR556:AR596, AY556:AY596, INDIRECT("AE" &amp; ROW()), AP556:AP596, "📦", AS556:AS596, "Familiar")
    ) / 2
) -
(
    (
        SUMIFS(AR556:AR596, AY556:AY596, INDIRECT("AE" &amp; ROW()), AP556:AP596, "💲", AS556:AS596, "Participante") +
        SUMIFS(AR556:AR596, AY556:AY596, INDIRECT("AE" &amp; ROW()), AP556:AP596, "📦", AS556:AS596, "Participante")
    ) / 2
) -
(
    (
        SUMIFS(AR556:AR596, AY556:AY596, INDIRECT("AE" &amp; ROW()), AP556:AP596, "💲", AS556:AS596, "Empleado") +
        SUMIFS(AR556:AR596, AY556:AY596, INDIRECT("AE" &amp; ROW()), AP556:AP596, "📦", AS556:AS596, "Empleado")
    ) / 2
) -
(
    (
        SUMIFS(AR556:AR596, AY556:AY596, INDIRECT("AE" &amp; ROW()), AP556:AP596, "💲", AS556:AS596, "Exonerado ADH") +
        SUMIFS(AR556:AR596, AY556:AY596, INDIRECT("AE" &amp; ROW()), AP556:AP596, "📦", AS556:AS596, "Exonerado ADH")
    ) / 2
) -
(
    SUMIFS(AR556:AR596, AY556:AY596, INDIRECT("AE" &amp; ROW()), AP556:AP596, "💲", AS556:AS596, "Exonerado Doctor") +
    SUMIFS(AR556:AR596, AY556:AY596, INDIRECT("AE" &amp; ROW()), AP556:AP596, "📦", AS556:AS596, "Exonerado Doctor")
) -
(
    (
        SUMIFS(AR556:AR596, AY556:AY596, INDIRECT("AE" &amp; ROW()), AP556:AP596, "💲", AS556:AS596, "") +
        SUMIFS(AR556:AR596, AY556:AY596, INDIRECT("AE" &amp; ROW()), AP556:AP596, "📦", AS556:AS596, "")
    ) / 2
)</f>
        <v>0</v>
      </c>
      <c r="AM604" s="56"/>
      <c r="AN604" s="56"/>
      <c r="AO604" s="56"/>
      <c r="AP604" s="56"/>
      <c r="AQ604" s="56"/>
      <c r="AR604" s="56"/>
      <c r="AS604" s="56"/>
      <c r="AT604" s="56"/>
      <c r="AU604" s="56"/>
      <c r="AV604" s="56"/>
      <c r="AW604" s="56"/>
      <c r="AX604" s="56"/>
      <c r="AY604" s="56"/>
      <c r="AZ604" s="56"/>
      <c r="BA604" s="56"/>
      <c r="BB604" s="56"/>
      <c r="BC604" s="56"/>
      <c r="BD604" s="56"/>
      <c r="BE604" s="56"/>
      <c r="BF604" s="56"/>
      <c r="BG604" s="56"/>
      <c r="BH604" s="56"/>
      <c r="BI604" s="56"/>
      <c r="BJ604" s="56"/>
      <c r="BK604" s="56"/>
      <c r="BL604" s="56"/>
      <c r="BM604" s="56"/>
      <c r="BN604" s="56"/>
    </row>
    <row r="605" spans="1:66" ht="11.25" customHeight="1">
      <c r="A605" s="220"/>
      <c r="B605" s="164"/>
      <c r="C605" s="205"/>
      <c r="D605" s="208"/>
      <c r="E605" s="178" t="s">
        <v>42</v>
      </c>
      <c r="F605" s="58" t="str">
        <f>IF(D604&lt;&gt;"", VLOOKUP(D604,'Base de Datos'!$A$2:$D1268,3,FALSE()),"")</f>
        <v/>
      </c>
      <c r="G605" s="205"/>
      <c r="H605" s="208"/>
      <c r="I605" s="178" t="s">
        <v>42</v>
      </c>
      <c r="J605" s="58" t="str">
        <f>IF(H604&lt;&gt;"", VLOOKUP(H604,'Base de Datos'!$A$2:$D1268,3,FALSE()),"")</f>
        <v/>
      </c>
      <c r="K605" s="205"/>
      <c r="L605" s="208"/>
      <c r="M605" s="178" t="s">
        <v>42</v>
      </c>
      <c r="N605" s="58" t="str">
        <f>IF(L604&lt;&gt;"", VLOOKUP(L604,'Base de Datos'!$A$2:$D1268,3,FALSE()),"")</f>
        <v/>
      </c>
      <c r="O605" s="165"/>
      <c r="P605" s="165"/>
      <c r="Q605" s="165"/>
      <c r="R605" s="166"/>
      <c r="S605" s="231"/>
      <c r="T605" s="230"/>
      <c r="U605" s="170"/>
      <c r="V605" s="169"/>
      <c r="W605" s="231"/>
      <c r="X605" s="230"/>
      <c r="Y605" s="170"/>
      <c r="Z605" s="169"/>
      <c r="AA605" s="231"/>
      <c r="AB605" s="230"/>
      <c r="AC605" s="170"/>
      <c r="AD605" s="56"/>
      <c r="AE605" s="232" t="s">
        <v>75</v>
      </c>
      <c r="AF605" s="230"/>
      <c r="AG605" s="90">
        <f t="array" aca="1" ref="AG605" ca="1">COUNTIFS(AP556:AP596, "💲", AY556:AY596, INDIRECT("AE" &amp; ROW())) + COUNTIFS(AP556:AP596, "📦", AY556:AY596, INDIRECT("AE" &amp; ROW())) + COUNTIFS(AP556:AP596, "✅", AY556:AY596, INDIRECT("AE" &amp; ROW()))</f>
        <v>0</v>
      </c>
      <c r="AH605" s="68">
        <f t="array" aca="1" ref="AH605" ca="1">COUNTIFS(AP556:AP596, "💲", AY556:AY596, INDIRECT("AE" &amp; ROW())) + COUNTIFS(AP556:AP596, "📦", AY556:AY596, INDIRECT("AE" &amp; ROW()))</f>
        <v>0</v>
      </c>
      <c r="AI605" s="139">
        <f t="array" aca="1" ref="AI605" ca="1">SUMIFS(AR556:AR596, AY556:AY596, INDIRECT("AE" &amp; ROW()), AP556:AP596, "💲") + SUMIFS(AR556:AR596, AY556:AY596, INDIRECT("AE" &amp; ROW()), AP556:AP596, "📦")</f>
        <v>0</v>
      </c>
      <c r="AJ605" s="139">
        <f t="array" aca="1" ref="AJ605" ca="1">(
    SUMIFS(AR556:AR596, AY556:AY596, INDIRECT("AE" &amp; ROW()), AP556:AP596, "💲") +
    SUMIFS(AR556:AR596, AY556:AY596, INDIRECT("AE" &amp; ROW()), AP556:AP596, "📦")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
        SUMIFS(AR556:AR596, AY556:AY596, INDIRECT("AE" &amp; ROW()), AP556:AP596, "💲", AS556:AS596, "Familiar") +
        SUMIFS(AR556:AR596, AY556:AY596, INDIRECT("AE" &amp; ROW()), AP556:AP596, "📦", AS556:AS596, "Familiar")
    ) / 2
)  -
(
    (
        SUMIFS(AR556:AR596, AY556:AY596, INDIRECT("AE" &amp; ROW()), AP556:AP596, "💲", AS556:AS596, "Exonerado ADH") +
        SUMIFS(AR556:AR596, AY556:AY596, INDIRECT("AE" &amp; ROW()), AP556:AP596, "📦", AS556:AS596, "Exonerado ADH")
    ) / 2
)  -
(
    (
        SUMIFS(AR556:AR596, AY556:AY596, INDIRECT("AE" &amp; ROW()), AP556:AP596, "💲", AS556:AS596, "Exonerado Doctor") +
        SUMIFS(AR556:AR596, AY556:AY596, INDIRECT("AE" &amp; ROW()), AP556:AP596, "📦", AS556:AS596, "Exonerado Doctor")
    ) / 2
)</f>
        <v>0</v>
      </c>
      <c r="AK605" s="139">
        <f t="array" aca="1" ref="AK605" ca="1">(
    SUMIFS(AR556:AR596, AY556:AY596, INDIRECT("AE" &amp; ROW()), AP556:AP596, "💲") +
    SUMIFS(AR556:AR596, AY556:AY596, INDIRECT("AE" &amp; ROW()), AP556:AP596, "📦")
) -
(
    SUMIFS(AR556:AR596, AY556:AY596, INDIRECT("AE" &amp; ROW()), AP556:AP596, "💲", AS556:AS596, "Familiar") +
    SUMIFS(AR556:AR596, AY556:AY596, INDIRECT("AE" &amp; ROW()), AP556:AP596, "📦", AS556:AS596, "Familiar")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SUMIFS(AR556:AR596, AY556:AY596, INDIRECT("AE" &amp; ROW()), AP556:AP596, "💲", AS556:AS596, "Exonerado ADH") +
    SUMIFS(AR556:AR596, AY556:AY596, INDIRECT("AE" &amp; ROW()), AP556:AP596, "📦", AS556:AS596, "Exonerado ADH")
) -
(
    (
        SUMIFS(AR556:AR596, AY556:AY596, INDIRECT("AE" &amp; ROW()), AP556:AP596, "💲", AS556:AS596, "Exonerado Doctor") +
        SUMIFS(AR556:AR596, AY556:AY596, INDIRECT("AE" &amp; ROW()), AP556:AP596, "📦", AS556:AS596, "Exonerado Doctor")
    ) / 2
) -
(
    (
        SUMIFS(AR556:AR596, AY556:AY596, INDIRECT("AE" &amp; ROW()), AP556:AP596, "💲", AS556:AS596, "") +
        SUMIFS(AR556:AR596, AY556:AY596, INDIRECT("AE" &amp; ROW()), AP556:AP596, "📦", AS556:AS596, "")
    ) / 2
)</f>
        <v>0</v>
      </c>
      <c r="AL605" s="140">
        <f t="array" aca="1" ref="AL605" ca="1">(
    SUMIFS(AR556:AR596, AY556:AY596, INDIRECT("AE" &amp; ROW()), AP556:AP596, "💲") +
    SUMIFS(AR556:AR596, AY556:AY596, INDIRECT("AE" &amp; ROW()), AP556:AP596, "📦")
) -
(
    (
        SUMIFS(AR556:AR596, AY556:AY596, INDIRECT("AE" &amp; ROW()), AP556:AP596, "💲", AS556:AS596, "Familiar") +
        SUMIFS(AR556:AR596, AY556:AY596, INDIRECT("AE" &amp; ROW()), AP556:AP596, "📦", AS556:AS596, "Familiar")
    ) / 2
) -
(
    (
        SUMIFS(AR556:AR596, AY556:AY596, INDIRECT("AE" &amp; ROW()), AP556:AP596, "💲", AS556:AS596, "Participante") +
        SUMIFS(AR556:AR596, AY556:AY596, INDIRECT("AE" &amp; ROW()), AP556:AP596, "📦", AS556:AS596, "Participante")
    ) / 2
) -
(
    (
        SUMIFS(AR556:AR596, AY556:AY596, INDIRECT("AE" &amp; ROW()), AP556:AP596, "💲", AS556:AS596, "Empleado") +
        SUMIFS(AR556:AR596, AY556:AY596, INDIRECT("AE" &amp; ROW()), AP556:AP596, "📦", AS556:AS596, "Empleado")
    ) / 2
) -
(
    (
        SUMIFS(AR556:AR596, AY556:AY596, INDIRECT("AE" &amp; ROW()), AP556:AP596, "💲", AS556:AS596, "Exonerado ADH") +
        SUMIFS(AR556:AR596, AY556:AY596, INDIRECT("AE" &amp; ROW()), AP556:AP596, "📦", AS556:AS596, "Exonerado ADH")
    ) / 2
) -
(
    SUMIFS(AR556:AR596, AY556:AY596, INDIRECT("AE" &amp; ROW()), AP556:AP596, "💲", AS556:AS596, "Exonerado Doctor") +
    SUMIFS(AR556:AR596, AY556:AY596, INDIRECT("AE" &amp; ROW()), AP556:AP596, "📦", AS556:AS596, "Exonerado Doctor")
) -
(
    (
        SUMIFS(AR556:AR596, AY556:AY596, INDIRECT("AE" &amp; ROW()), AP556:AP596, "💲", AS556:AS596, "") +
        SUMIFS(AR556:AR596, AY556:AY596, INDIRECT("AE" &amp; ROW()), AP556:AP596, "📦", AS556:AS596, "")
    ) / 2
)</f>
        <v>0</v>
      </c>
      <c r="AM605" s="56"/>
      <c r="AN605" s="56"/>
      <c r="AO605" s="56"/>
      <c r="AP605" s="56"/>
      <c r="AQ605" s="56"/>
      <c r="AR605" s="56"/>
      <c r="AS605" s="56"/>
      <c r="AT605" s="56"/>
      <c r="AU605" s="56"/>
      <c r="AV605" s="56"/>
      <c r="AW605" s="56"/>
      <c r="AX605" s="56"/>
      <c r="AY605" s="56"/>
      <c r="AZ605" s="56"/>
      <c r="BA605" s="56"/>
      <c r="BB605" s="56"/>
      <c r="BC605" s="56"/>
      <c r="BD605" s="56"/>
      <c r="BE605" s="56"/>
      <c r="BF605" s="56"/>
      <c r="BG605" s="56"/>
      <c r="BH605" s="56"/>
      <c r="BI605" s="56"/>
      <c r="BJ605" s="56"/>
      <c r="BK605" s="56"/>
      <c r="BL605" s="56"/>
      <c r="BM605" s="56"/>
      <c r="BN605" s="56"/>
    </row>
    <row r="606" spans="1:66" ht="11.25" customHeight="1">
      <c r="A606" s="220"/>
      <c r="B606" s="164"/>
      <c r="C606" s="205"/>
      <c r="D606" s="208"/>
      <c r="E606" s="178" t="s">
        <v>44</v>
      </c>
      <c r="F606" s="58" t="str">
        <f>IF(D604&lt;&gt;"", VLOOKUP(D604,'Base de Datos'!$A$2:$D1268,4,FALSE()),"")</f>
        <v/>
      </c>
      <c r="G606" s="205"/>
      <c r="H606" s="208"/>
      <c r="I606" s="178" t="s">
        <v>44</v>
      </c>
      <c r="J606" s="58" t="str">
        <f>IF(H604&lt;&gt;"", VLOOKUP(H604,'Base de Datos'!$A$2:$D1268,4,FALSE()),"")</f>
        <v/>
      </c>
      <c r="K606" s="205"/>
      <c r="L606" s="208"/>
      <c r="M606" s="178" t="s">
        <v>44</v>
      </c>
      <c r="N606" s="58" t="str">
        <f>IF(L604&lt;&gt;"", VLOOKUP(L604,'Base de Datos'!$A$2:$D1268,4,FALSE()),"")</f>
        <v/>
      </c>
      <c r="O606" s="165"/>
      <c r="P606" s="165"/>
      <c r="Q606" s="165"/>
      <c r="R606" s="166"/>
      <c r="S606" s="231"/>
      <c r="T606" s="230"/>
      <c r="U606" s="170"/>
      <c r="V606" s="169"/>
      <c r="W606" s="231"/>
      <c r="X606" s="230"/>
      <c r="Y606" s="170"/>
      <c r="Z606" s="169"/>
      <c r="AA606" s="231"/>
      <c r="AB606" s="230"/>
      <c r="AC606" s="170"/>
      <c r="AD606" s="56"/>
      <c r="AE606" s="232" t="s">
        <v>77</v>
      </c>
      <c r="AF606" s="230"/>
      <c r="AG606" s="90">
        <f t="array" aca="1" ref="AG606" ca="1">COUNTIFS(AP556:AP596, "💲", AY556:AY596, INDIRECT("AE" &amp; ROW())) + COUNTIFS(AP556:AP596, "📦", AY556:AY596, INDIRECT("AE" &amp; ROW())) + COUNTIFS(AP556:AP596, "✅", AY556:AY596, INDIRECT("AE" &amp; ROW()))</f>
        <v>0</v>
      </c>
      <c r="AH606" s="68">
        <f t="array" aca="1" ref="AH606" ca="1">COUNTIFS(AP556:AP596, "💲", AY556:AY596, INDIRECT("AE" &amp; ROW())) + COUNTIFS(AP556:AP596, "📦", AY556:AY596, INDIRECT("AE" &amp; ROW()))</f>
        <v>0</v>
      </c>
      <c r="AI606" s="139">
        <f t="array" aca="1" ref="AI606" ca="1">SUMIFS(AR556:AR596, AY556:AY596, INDIRECT("AE" &amp; ROW()), AP556:AP596, "💲") + SUMIFS(AR556:AR596, AY556:AY596, INDIRECT("AE" &amp; ROW()), AP556:AP596, "📦")</f>
        <v>0</v>
      </c>
      <c r="AJ606" s="139">
        <f t="array" aca="1" ref="AJ606" ca="1">(
    SUMIFS(AR556:AR596, AY556:AY596, INDIRECT("AE" &amp; ROW()), AP556:AP596, "💲") +
    SUMIFS(AR556:AR596, AY556:AY596, INDIRECT("AE" &amp; ROW()), AP556:AP596, "📦")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
        SUMIFS(AR556:AR596, AY556:AY596, INDIRECT("AE" &amp; ROW()), AP556:AP596, "💲", AS556:AS596, "Familiar") +
        SUMIFS(AR556:AR596, AY556:AY596, INDIRECT("AE" &amp; ROW()), AP556:AP596, "📦", AS556:AS596, "Familiar")
    ) / 2
)  -
(
    (
        SUMIFS(AR556:AR596, AY556:AY596, INDIRECT("AE" &amp; ROW()), AP556:AP596, "💲", AS556:AS596, "Exonerado ADH") +
        SUMIFS(AR556:AR596, AY556:AY596, INDIRECT("AE" &amp; ROW()), AP556:AP596, "📦", AS556:AS596, "Exonerado ADH")
    ) / 2
)  -
(
    (
        SUMIFS(AR556:AR596, AY556:AY596, INDIRECT("AE" &amp; ROW()), AP556:AP596, "💲", AS556:AS596, "Exonerado Doctor") +
        SUMIFS(AR556:AR596, AY556:AY596, INDIRECT("AE" &amp; ROW()), AP556:AP596, "📦", AS556:AS596, "Exonerado Doctor")
    ) / 2
)</f>
        <v>0</v>
      </c>
      <c r="AK606" s="139">
        <f t="array" aca="1" ref="AK606" ca="1">(
    SUMIFS(AR556:AR596, AY556:AY596, INDIRECT("AE" &amp; ROW()), AP556:AP596, "💲") +
    SUMIFS(AR556:AR596, AY556:AY596, INDIRECT("AE" &amp; ROW()), AP556:AP596, "📦")
) -
(
    SUMIFS(AR556:AR596, AY556:AY596, INDIRECT("AE" &amp; ROW()), AP556:AP596, "💲", AS556:AS596, "Familiar") +
    SUMIFS(AR556:AR596, AY556:AY596, INDIRECT("AE" &amp; ROW()), AP556:AP596, "📦", AS556:AS596, "Familiar")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SUMIFS(AR556:AR596, AY556:AY596, INDIRECT("AE" &amp; ROW()), AP556:AP596, "💲", AS556:AS596, "Exonerado ADH") +
    SUMIFS(AR556:AR596, AY556:AY596, INDIRECT("AE" &amp; ROW()), AP556:AP596, "📦", AS556:AS596, "Exonerado ADH")
) -
(
    (
        SUMIFS(AR556:AR596, AY556:AY596, INDIRECT("AE" &amp; ROW()), AP556:AP596, "💲", AS556:AS596, "Exonerado Doctor") +
        SUMIFS(AR556:AR596, AY556:AY596, INDIRECT("AE" &amp; ROW()), AP556:AP596, "📦", AS556:AS596, "Exonerado Doctor")
    ) / 2
) -
(
    (
        SUMIFS(AR556:AR596, AY556:AY596, INDIRECT("AE" &amp; ROW()), AP556:AP596, "💲", AS556:AS596, "") +
        SUMIFS(AR556:AR596, AY556:AY596, INDIRECT("AE" &amp; ROW()), AP556:AP596, "📦", AS556:AS596, "")
    ) / 2
)</f>
        <v>0</v>
      </c>
      <c r="AL606" s="140">
        <f t="array" aca="1" ref="AL606" ca="1">(
    SUMIFS(AR556:AR596, AY556:AY596, INDIRECT("AE" &amp; ROW()), AP556:AP596, "💲") +
    SUMIFS(AR556:AR596, AY556:AY596, INDIRECT("AE" &amp; ROW()), AP556:AP596, "📦")
) -
(
    (
        SUMIFS(AR556:AR596, AY556:AY596, INDIRECT("AE" &amp; ROW()), AP556:AP596, "💲", AS556:AS596, "Familiar") +
        SUMIFS(AR556:AR596, AY556:AY596, INDIRECT("AE" &amp; ROW()), AP556:AP596, "📦", AS556:AS596, "Familiar")
    ) / 2
) -
(
    (
        SUMIFS(AR556:AR596, AY556:AY596, INDIRECT("AE" &amp; ROW()), AP556:AP596, "💲", AS556:AS596, "Participante") +
        SUMIFS(AR556:AR596, AY556:AY596, INDIRECT("AE" &amp; ROW()), AP556:AP596, "📦", AS556:AS596, "Participante")
    ) / 2
) -
(
    (
        SUMIFS(AR556:AR596, AY556:AY596, INDIRECT("AE" &amp; ROW()), AP556:AP596, "💲", AS556:AS596, "Empleado") +
        SUMIFS(AR556:AR596, AY556:AY596, INDIRECT("AE" &amp; ROW()), AP556:AP596, "📦", AS556:AS596, "Empleado")
    ) / 2
) -
(
    (
        SUMIFS(AR556:AR596, AY556:AY596, INDIRECT("AE" &amp; ROW()), AP556:AP596, "💲", AS556:AS596, "Exonerado ADH") +
        SUMIFS(AR556:AR596, AY556:AY596, INDIRECT("AE" &amp; ROW()), AP556:AP596, "📦", AS556:AS596, "Exonerado ADH")
    ) / 2
) -
(
    SUMIFS(AR556:AR596, AY556:AY596, INDIRECT("AE" &amp; ROW()), AP556:AP596, "💲", AS556:AS596, "Exonerado Doctor") +
    SUMIFS(AR556:AR596, AY556:AY596, INDIRECT("AE" &amp; ROW()), AP556:AP596, "📦", AS556:AS596, "Exonerado Doctor")
) -
(
    (
        SUMIFS(AR556:AR596, AY556:AY596, INDIRECT("AE" &amp; ROW()), AP556:AP596, "💲", AS556:AS596, "") +
        SUMIFS(AR556:AR596, AY556:AY596, INDIRECT("AE" &amp; ROW()), AP556:AP596, "📦", AS556:AS596, "")
    ) / 2
)</f>
        <v>0</v>
      </c>
      <c r="AM606" s="56"/>
      <c r="AN606" s="56"/>
      <c r="AO606" s="56"/>
      <c r="AP606" s="56"/>
      <c r="AQ606" s="56"/>
      <c r="AR606" s="56"/>
      <c r="AS606" s="56"/>
      <c r="AT606" s="56"/>
      <c r="AU606" s="56"/>
      <c r="AV606" s="56"/>
      <c r="AW606" s="56"/>
      <c r="AX606" s="56"/>
      <c r="AY606" s="56"/>
      <c r="AZ606" s="56"/>
      <c r="BA606" s="56"/>
      <c r="BB606" s="56"/>
      <c r="BC606" s="56"/>
      <c r="BD606" s="56"/>
      <c r="BE606" s="56"/>
      <c r="BF606" s="56"/>
      <c r="BG606" s="56"/>
      <c r="BH606" s="56"/>
      <c r="BI606" s="56"/>
      <c r="BJ606" s="56"/>
      <c r="BK606" s="56"/>
      <c r="BL606" s="56"/>
      <c r="BM606" s="56"/>
      <c r="BN606" s="56"/>
    </row>
    <row r="607" spans="1:66" ht="11.25" customHeight="1">
      <c r="A607" s="221"/>
      <c r="B607" s="164"/>
      <c r="C607" s="206"/>
      <c r="D607" s="209"/>
      <c r="E607" s="179" t="s">
        <v>46</v>
      </c>
      <c r="F607" s="180"/>
      <c r="G607" s="206"/>
      <c r="H607" s="209"/>
      <c r="I607" s="179" t="s">
        <v>46</v>
      </c>
      <c r="J607" s="180"/>
      <c r="K607" s="206"/>
      <c r="L607" s="209"/>
      <c r="M607" s="179" t="s">
        <v>46</v>
      </c>
      <c r="N607" s="180"/>
      <c r="O607" s="165"/>
      <c r="P607" s="165"/>
      <c r="Q607" s="165"/>
      <c r="R607" s="166"/>
      <c r="S607" s="227" t="str">
        <f>IF(OR(S604="Empleado",S604="Familiar"),"Nombre del Empleado","N° Factura")</f>
        <v>N° Factura</v>
      </c>
      <c r="T607" s="228"/>
      <c r="U607" s="89"/>
      <c r="V607" s="169"/>
      <c r="W607" s="227" t="str">
        <f>IF(OR(W604="Empleado",W604="Familiar"),"Nombre del Empleado","N° Factura")</f>
        <v>N° Factura</v>
      </c>
      <c r="X607" s="228"/>
      <c r="Y607" s="89"/>
      <c r="Z607" s="169"/>
      <c r="AA607" s="227" t="str">
        <f>IF(OR(AA604="Empleado",AA604="Familiar"),"Nombre del Empleado","N° Factura")</f>
        <v>N° Factura</v>
      </c>
      <c r="AB607" s="228"/>
      <c r="AC607" s="89"/>
      <c r="AD607" s="56"/>
      <c r="AE607" s="233" t="s">
        <v>80</v>
      </c>
      <c r="AF607" s="228"/>
      <c r="AG607" s="143">
        <f t="array" aca="1" ref="AG607" ca="1">COUNTIFS(AP556:AP596, "💲", AY556:AY596, INDIRECT("AE" &amp; ROW())) + COUNTIFS(AP556:AP596, "📦", AY556:AY596, INDIRECT("AE" &amp; ROW())) + COUNTIFS(AP556:AP596, "✅", AY556:AY596, INDIRECT("AE" &amp; ROW()))</f>
        <v>0</v>
      </c>
      <c r="AH607" s="144">
        <f t="array" aca="1" ref="AH607" ca="1">COUNTIFS(AP556:AP596, "💲", AY556:AY596, INDIRECT("AE" &amp; ROW())) + COUNTIFS(AP556:AP596, "📦", AY556:AY596, INDIRECT("AE" &amp; ROW()))</f>
        <v>0</v>
      </c>
      <c r="AI607" s="145">
        <f t="array" aca="1" ref="AI607" ca="1">SUMIFS(AR556:AR596, AY556:AY596, INDIRECT("AE" &amp; ROW()), AP556:AP596, "💲") + SUMIFS(AR556:AR596, AY556:AY596, INDIRECT("AE" &amp; ROW()), AP556:AP596, "📦")</f>
        <v>0</v>
      </c>
      <c r="AJ607" s="145">
        <f t="array" aca="1" ref="AJ607" ca="1">(
    SUMIFS(AR556:AR596, AY556:AY596, INDIRECT("AE" &amp; ROW()), AP556:AP596, "💲") +
    SUMIFS(AR556:AR596, AY556:AY596, INDIRECT("AE" &amp; ROW()), AP556:AP596, "📦")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
        SUMIFS(AR556:AR596, AY556:AY596, INDIRECT("AE" &amp; ROW()), AP556:AP596, "💲", AS556:AS596, "Familiar") +
        SUMIFS(AR556:AR596, AY556:AY596, INDIRECT("AE" &amp; ROW()), AP556:AP596, "📦", AS556:AS596, "Familiar")
    ) / 2
)  -
(
    (
        SUMIFS(AR556:AR596, AY556:AY596, INDIRECT("AE" &amp; ROW()), AP556:AP596, "💲", AS556:AS596, "Exonerado ADH") +
        SUMIFS(AR556:AR596, AY556:AY596, INDIRECT("AE" &amp; ROW()), AP556:AP596, "📦", AS556:AS596, "Exonerado ADH")
    ) / 2
)  -
(
    (
        SUMIFS(AR556:AR596, AY556:AY596, INDIRECT("AE" &amp; ROW()), AP556:AP596, "💲", AS556:AS596, "Exonerado Doctor") +
        SUMIFS(AR556:AR596, AY556:AY596, INDIRECT("AE" &amp; ROW()), AP556:AP596, "📦", AS556:AS596, "Exonerado Doctor")
    ) / 2
)</f>
        <v>0</v>
      </c>
      <c r="AK607" s="145">
        <f t="array" aca="1" ref="AK607" ca="1">(
    SUMIFS(AR556:AR596, AY556:AY596, INDIRECT("AE" &amp; ROW()), AP556:AP596, "💲") +
    SUMIFS(AR556:AR596, AY556:AY596, INDIRECT("AE" &amp; ROW()), AP556:AP596, "📦")
) -
(
    SUMIFS(AR556:AR596, AY556:AY596, INDIRECT("AE" &amp; ROW()), AP556:AP596, "💲", AS556:AS596, "Familiar") +
    SUMIFS(AR556:AR596, AY556:AY596, INDIRECT("AE" &amp; ROW()), AP556:AP596, "📦", AS556:AS596, "Familiar")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SUMIFS(AR556:AR596, AY556:AY596, INDIRECT("AE" &amp; ROW()), AP556:AP596, "💲", AS556:AS596, "Exonerado ADH") +
    SUMIFS(AR556:AR596, AY556:AY596, INDIRECT("AE" &amp; ROW()), AP556:AP596, "📦", AS556:AS596, "Exonerado ADH")
) -
(
    (
        SUMIFS(AR556:AR596, AY556:AY596, INDIRECT("AE" &amp; ROW()), AP556:AP596, "💲", AS556:AS596, "Exonerado Doctor") +
        SUMIFS(AR556:AR596, AY556:AY596, INDIRECT("AE" &amp; ROW()), AP556:AP596, "📦", AS556:AS596, "Exonerado Doctor")
    ) / 2
) -
(
    (
        SUMIFS(AR556:AR596, AY556:AY596, INDIRECT("AE" &amp; ROW()), AP556:AP596, "💲", AS556:AS596, "") +
        SUMIFS(AR556:AR596, AY556:AY596, INDIRECT("AE" &amp; ROW()), AP556:AP596, "📦", AS556:AS596, "")
    ) / 2
)</f>
        <v>0</v>
      </c>
      <c r="AL607" s="146">
        <f t="array" aca="1" ref="AL607" ca="1">(
    SUMIFS(AR556:AR596, AY556:AY596, INDIRECT("AE" &amp; ROW()), AP556:AP596, "💲") +
    SUMIFS(AR556:AR596, AY556:AY596, INDIRECT("AE" &amp; ROW()), AP556:AP596, "📦")
) -
(
    (
        SUMIFS(AR556:AR596, AY556:AY596, INDIRECT("AE" &amp; ROW()), AP556:AP596, "💲", AS556:AS596, "Familiar") +
        SUMIFS(AR556:AR596, AY556:AY596, INDIRECT("AE" &amp; ROW()), AP556:AP596, "📦", AS556:AS596, "Familiar")
    ) / 2
) -
(
    (
        SUMIFS(AR556:AR596, AY556:AY596, INDIRECT("AE" &amp; ROW()), AP556:AP596, "💲", AS556:AS596, "Participante") +
        SUMIFS(AR556:AR596, AY556:AY596, INDIRECT("AE" &amp; ROW()), AP556:AP596, "📦", AS556:AS596, "Participante")
    ) / 2
) -
(
    (
        SUMIFS(AR556:AR596, AY556:AY596, INDIRECT("AE" &amp; ROW()), AP556:AP596, "💲", AS556:AS596, "Empleado") +
        SUMIFS(AR556:AR596, AY556:AY596, INDIRECT("AE" &amp; ROW()), AP556:AP596, "📦", AS556:AS596, "Empleado")
    ) / 2
) -
(
    (
        SUMIFS(AR556:AR596, AY556:AY596, INDIRECT("AE" &amp; ROW()), AP556:AP596, "💲", AS556:AS596, "Exonerado ADH") +
        SUMIFS(AR556:AR596, AY556:AY596, INDIRECT("AE" &amp; ROW()), AP556:AP596, "📦", AS556:AS596, "Exonerado ADH")
    ) / 2
) -
(
    SUMIFS(AR556:AR596, AY556:AY596, INDIRECT("AE" &amp; ROW()), AP556:AP596, "💲", AS556:AS596, "Exonerado Doctor") +
    SUMIFS(AR556:AR596, AY556:AY596, INDIRECT("AE" &amp; ROW()), AP556:AP596, "📦", AS556:AS596, "Exonerado Doctor")
) -
(
    (
        SUMIFS(AR556:AR596, AY556:AY596, INDIRECT("AE" &amp; ROW()), AP556:AP596, "💲", AS556:AS596, "") +
        SUMIFS(AR556:AR596, AY556:AY596, INDIRECT("AE" &amp; ROW()), AP556:AP596, "📦", AS556:AS596, "")
    ) / 2
)</f>
        <v>0</v>
      </c>
      <c r="AM607" s="56"/>
      <c r="AN607" s="56"/>
      <c r="AO607" s="56"/>
      <c r="AP607" s="56"/>
      <c r="AQ607" s="56"/>
      <c r="AR607" s="56"/>
      <c r="AS607" s="56"/>
      <c r="AT607" s="56"/>
      <c r="AU607" s="56"/>
      <c r="AV607" s="56"/>
      <c r="AW607" s="56"/>
      <c r="AX607" s="56"/>
      <c r="AY607" s="56"/>
      <c r="AZ607" s="56"/>
      <c r="BA607" s="56"/>
      <c r="BB607" s="56"/>
      <c r="BC607" s="56"/>
      <c r="BD607" s="56"/>
      <c r="BE607" s="56"/>
      <c r="BF607" s="56"/>
      <c r="BG607" s="56"/>
      <c r="BH607" s="56"/>
      <c r="BI607" s="56"/>
      <c r="BJ607" s="56"/>
      <c r="BK607" s="56"/>
      <c r="BL607" s="56"/>
      <c r="BM607" s="56"/>
      <c r="BN607" s="56"/>
    </row>
    <row r="608" spans="1:66" ht="11.25" customHeight="1">
      <c r="A608" s="3"/>
      <c r="B608" s="3"/>
      <c r="C608" s="3"/>
      <c r="D608" s="3"/>
      <c r="E608" s="3"/>
      <c r="F608" s="3"/>
      <c r="G608" s="3"/>
      <c r="H608" s="3"/>
      <c r="I608" s="3"/>
      <c r="J608" s="3"/>
      <c r="K608" s="3"/>
      <c r="L608" s="3"/>
      <c r="M608" s="3"/>
      <c r="N608" s="3"/>
      <c r="O608" s="1"/>
      <c r="P608" s="3"/>
      <c r="Q608" s="3"/>
      <c r="R608" s="15"/>
      <c r="S608" s="16"/>
      <c r="T608" s="16"/>
      <c r="U608" s="173"/>
      <c r="V608" s="6"/>
      <c r="W608" s="16"/>
      <c r="X608" s="16"/>
      <c r="Y608" s="173"/>
      <c r="Z608" s="48"/>
      <c r="AA608" s="173"/>
      <c r="AB608" s="173"/>
      <c r="AC608" s="173"/>
      <c r="AD608" s="174"/>
      <c r="AI608" s="148">
        <f t="shared" ref="AI608:AL608" ca="1" si="413">SUM(AI593:AI606)</f>
        <v>430</v>
      </c>
      <c r="AJ608" s="148">
        <f t="shared" ca="1" si="413"/>
        <v>380</v>
      </c>
      <c r="AK608" s="148">
        <f t="shared" ca="1" si="413"/>
        <v>380</v>
      </c>
      <c r="AL608" s="148">
        <f t="shared" ca="1" si="413"/>
        <v>405</v>
      </c>
      <c r="AM608" s="174"/>
      <c r="AN608" s="174"/>
      <c r="AO608" s="174"/>
      <c r="AP608" s="174"/>
      <c r="AQ608" s="174"/>
      <c r="AR608" s="174"/>
      <c r="AS608" s="174"/>
      <c r="AT608" s="174"/>
      <c r="AU608" s="174"/>
      <c r="AV608" s="174"/>
      <c r="AW608" s="174"/>
      <c r="AX608" s="174"/>
      <c r="AY608" s="174"/>
      <c r="AZ608" s="174"/>
      <c r="BA608" s="174"/>
      <c r="BB608" s="174"/>
      <c r="BC608" s="174"/>
      <c r="BD608" s="174"/>
      <c r="BE608" s="122"/>
      <c r="BF608" s="122"/>
      <c r="BG608" s="122"/>
      <c r="BH608" s="122"/>
      <c r="BI608" s="122"/>
      <c r="BJ608" s="174"/>
      <c r="BK608" s="174"/>
      <c r="BL608" s="174"/>
      <c r="BM608" s="174"/>
      <c r="BN608" s="174"/>
    </row>
    <row r="609" spans="1:66" ht="15" customHeight="1">
      <c r="A609" s="210">
        <f>IF(WEEKDAY(A554)=6, WORKDAY(A554+1, 1), A554+1)</f>
        <v>46311</v>
      </c>
      <c r="B609" s="211"/>
      <c r="C609" s="211"/>
      <c r="D609" s="211"/>
      <c r="E609" s="211"/>
      <c r="F609" s="211"/>
      <c r="G609" s="211"/>
      <c r="H609" s="211"/>
      <c r="I609" s="211"/>
      <c r="J609" s="211"/>
      <c r="K609" s="211"/>
      <c r="L609" s="211"/>
      <c r="M609" s="211"/>
      <c r="N609" s="212"/>
      <c r="O609" s="1"/>
      <c r="P609" s="1"/>
      <c r="Q609" s="1"/>
      <c r="R609" s="15"/>
      <c r="S609" s="22"/>
      <c r="T609" s="22"/>
      <c r="U609" s="241"/>
      <c r="V609" s="242"/>
      <c r="W609" s="242"/>
      <c r="X609" s="242"/>
      <c r="Y609" s="242"/>
      <c r="Z609" s="23"/>
      <c r="AA609" s="23"/>
      <c r="AB609" s="23"/>
      <c r="AC609" s="23"/>
      <c r="AD609" s="24"/>
      <c r="AE609" s="181"/>
      <c r="AF609" s="181"/>
      <c r="AG609" s="181"/>
      <c r="AH609" s="181"/>
      <c r="AI609" s="181"/>
      <c r="AJ609" s="181"/>
      <c r="AK609" s="181"/>
      <c r="AL609" s="181"/>
      <c r="AM609" s="24"/>
      <c r="AN609" s="24"/>
      <c r="AO609" s="24"/>
      <c r="AP609" s="24"/>
      <c r="AQ609" s="24"/>
      <c r="AR609" s="24"/>
      <c r="AS609" s="24"/>
      <c r="AT609" s="24"/>
      <c r="AU609" s="24"/>
      <c r="AV609" s="24"/>
      <c r="AW609" s="24"/>
      <c r="AX609" s="24"/>
      <c r="AY609" s="24"/>
      <c r="AZ609" s="24"/>
      <c r="BA609" s="24"/>
      <c r="BB609" s="24"/>
      <c r="BC609" s="24"/>
      <c r="BD609" s="24"/>
      <c r="BE609" s="24"/>
      <c r="BF609" s="24"/>
      <c r="BG609" s="24"/>
      <c r="BH609" s="24"/>
      <c r="BI609" s="24"/>
      <c r="BJ609" s="24"/>
      <c r="BK609" s="24"/>
      <c r="BL609" s="24"/>
      <c r="BM609" s="24"/>
      <c r="BN609" s="24"/>
    </row>
    <row r="610" spans="1:66" ht="15" customHeight="1">
      <c r="A610" s="25" t="s">
        <v>15</v>
      </c>
      <c r="B610" s="25" t="s">
        <v>16</v>
      </c>
      <c r="C610" s="213" t="s">
        <v>17</v>
      </c>
      <c r="D610" s="214"/>
      <c r="E610" s="214"/>
      <c r="F610" s="215"/>
      <c r="G610" s="213" t="s">
        <v>18</v>
      </c>
      <c r="H610" s="214"/>
      <c r="I610" s="214"/>
      <c r="J610" s="215"/>
      <c r="K610" s="213" t="s">
        <v>19</v>
      </c>
      <c r="L610" s="214"/>
      <c r="M610" s="214"/>
      <c r="N610" s="215"/>
      <c r="O610" s="1"/>
      <c r="P610" s="1"/>
      <c r="Q610" s="1"/>
      <c r="R610" s="26"/>
      <c r="S610" s="234" t="s">
        <v>17</v>
      </c>
      <c r="T610" s="214"/>
      <c r="U610" s="215"/>
      <c r="V610" s="27"/>
      <c r="W610" s="234" t="s">
        <v>18</v>
      </c>
      <c r="X610" s="214"/>
      <c r="Y610" s="215"/>
      <c r="Z610" s="28"/>
      <c r="AA610" s="234" t="s">
        <v>19</v>
      </c>
      <c r="AB610" s="214"/>
      <c r="AC610" s="215"/>
      <c r="AD610" s="29"/>
      <c r="AE610" s="181"/>
      <c r="AF610" s="181"/>
      <c r="AG610" s="181"/>
      <c r="AH610" s="181"/>
      <c r="AI610" s="181"/>
      <c r="AJ610" s="181"/>
      <c r="AK610" s="181"/>
      <c r="AL610" s="181"/>
      <c r="AM610" s="29"/>
      <c r="AN610" s="34" t="s">
        <v>2</v>
      </c>
      <c r="AO610" s="34" t="s">
        <v>3</v>
      </c>
      <c r="AP610" s="34" t="s">
        <v>4</v>
      </c>
      <c r="AQ610" s="34" t="s">
        <v>5</v>
      </c>
      <c r="AR610" s="34" t="s">
        <v>6</v>
      </c>
      <c r="AS610" s="34" t="s">
        <v>7</v>
      </c>
      <c r="AT610" s="34" t="s">
        <v>27</v>
      </c>
      <c r="AU610" s="34" t="s">
        <v>28</v>
      </c>
      <c r="AV610" s="34" t="s">
        <v>29</v>
      </c>
      <c r="AW610" s="34" t="s">
        <v>30</v>
      </c>
      <c r="AX610" s="34" t="s">
        <v>12</v>
      </c>
      <c r="AY610" s="34" t="s">
        <v>20</v>
      </c>
      <c r="AZ610" s="35"/>
      <c r="BA610" s="35"/>
      <c r="BB610" s="35"/>
      <c r="BC610" s="35"/>
      <c r="BD610" s="35"/>
      <c r="BE610" s="35"/>
      <c r="BF610" s="35"/>
      <c r="BG610" s="35"/>
      <c r="BH610" s="35"/>
      <c r="BI610" s="35"/>
      <c r="BJ610" s="35"/>
      <c r="BK610" s="35"/>
      <c r="BL610" s="35"/>
      <c r="BM610" s="35"/>
      <c r="BN610" s="35"/>
    </row>
    <row r="611" spans="1:66" ht="11.25" customHeight="1">
      <c r="A611" s="219">
        <f>Q617</f>
        <v>0.33333333333333331</v>
      </c>
      <c r="B611" s="38"/>
      <c r="C611" s="204"/>
      <c r="D611" s="207"/>
      <c r="E611" s="40" t="s">
        <v>36</v>
      </c>
      <c r="F611" s="42" t="str">
        <f>IF(D611&lt;&gt;"", VLOOKUP(D611,'Base de Datos'!$A$2:$D1268,2,FALSE()),"")</f>
        <v/>
      </c>
      <c r="G611" s="204"/>
      <c r="H611" s="216"/>
      <c r="I611" s="40" t="s">
        <v>36</v>
      </c>
      <c r="J611" s="42" t="str">
        <f>IF(H611&lt;&gt;"", VLOOKUP(H611,'Base de Datos'!$A$2:$D1268,2,FALSE()),"")</f>
        <v/>
      </c>
      <c r="K611" s="204"/>
      <c r="L611" s="216"/>
      <c r="M611" s="40" t="s">
        <v>36</v>
      </c>
      <c r="N611" s="42" t="str">
        <f>IF(L611&lt;&gt;"", VLOOKUP(L611,'Base de Datos'!$A$2:$D1268,2,FALSE()),"")</f>
        <v/>
      </c>
      <c r="O611" s="43"/>
      <c r="P611" s="1"/>
      <c r="Q611" s="44"/>
      <c r="R611" s="15"/>
      <c r="S611" s="45"/>
      <c r="T611" s="45" t="s">
        <v>37</v>
      </c>
      <c r="U611" s="46"/>
      <c r="V611" s="47"/>
      <c r="W611" s="45"/>
      <c r="X611" s="45" t="s">
        <v>37</v>
      </c>
      <c r="Y611" s="46"/>
      <c r="Z611" s="47"/>
      <c r="AA611" s="45"/>
      <c r="AB611" s="45" t="s">
        <v>37</v>
      </c>
      <c r="AC611" s="46"/>
      <c r="AD611" s="48"/>
      <c r="AE611" s="181"/>
      <c r="AF611" s="181"/>
      <c r="AG611" s="181"/>
      <c r="AH611" s="181"/>
      <c r="AI611" s="181"/>
      <c r="AJ611" s="181"/>
      <c r="AK611" s="181"/>
      <c r="AL611" s="181"/>
      <c r="AM611" s="48"/>
      <c r="AN611" s="53">
        <f>A609</f>
        <v>46311</v>
      </c>
      <c r="AO611" s="54" t="str">
        <f>C610</f>
        <v>Consultorio N° 1</v>
      </c>
      <c r="AP611" s="55">
        <f t="shared" ref="AP611:AQ611" si="414">C611</f>
        <v>0</v>
      </c>
      <c r="AQ611" s="55">
        <f t="shared" si="414"/>
        <v>0</v>
      </c>
      <c r="AR611" s="55">
        <f>U611</f>
        <v>0</v>
      </c>
      <c r="AS611" s="55">
        <f>S611</f>
        <v>0</v>
      </c>
      <c r="AT611" s="55">
        <f>S612</f>
        <v>0</v>
      </c>
      <c r="AU611" s="55">
        <f>U612</f>
        <v>0</v>
      </c>
      <c r="AV611" s="55">
        <f>S613</f>
        <v>0</v>
      </c>
      <c r="AW611" s="55">
        <f>U613</f>
        <v>0</v>
      </c>
      <c r="AX611" s="55">
        <f>U614</f>
        <v>0</v>
      </c>
      <c r="AY611" s="55">
        <f>F614</f>
        <v>0</v>
      </c>
      <c r="AZ611" s="56"/>
      <c r="BA611" s="56"/>
      <c r="BB611" s="56"/>
      <c r="BC611" s="56"/>
      <c r="BD611" s="56"/>
      <c r="BE611" s="56"/>
      <c r="BF611" s="56"/>
      <c r="BG611" s="56"/>
      <c r="BH611" s="56"/>
      <c r="BI611" s="56"/>
      <c r="BJ611" s="56"/>
      <c r="BK611" s="56"/>
      <c r="BL611" s="56"/>
      <c r="BM611" s="56"/>
      <c r="BN611" s="56"/>
    </row>
    <row r="612" spans="1:66" ht="11.25" customHeight="1">
      <c r="A612" s="220"/>
      <c r="B612" s="38"/>
      <c r="C612" s="205"/>
      <c r="D612" s="208"/>
      <c r="E612" s="57" t="s">
        <v>42</v>
      </c>
      <c r="F612" s="58" t="str">
        <f>IF(D611&lt;&gt;"", VLOOKUP(D611,'Base de Datos'!$A$2:$D1268,3,FALSE()),"")</f>
        <v/>
      </c>
      <c r="G612" s="205"/>
      <c r="H612" s="208"/>
      <c r="I612" s="57" t="s">
        <v>42</v>
      </c>
      <c r="J612" s="58" t="str">
        <f>IF(H611&lt;&gt;"", VLOOKUP(H611,'Base de Datos'!$A$2:$D1268,3,FALSE()),"")</f>
        <v/>
      </c>
      <c r="K612" s="205"/>
      <c r="L612" s="208"/>
      <c r="M612" s="57" t="s">
        <v>42</v>
      </c>
      <c r="N612" s="58" t="str">
        <f>IF(L611&lt;&gt;"", VLOOKUP(L611,'Base de Datos'!$A$2:$D1268,3,FALSE()),"")</f>
        <v/>
      </c>
      <c r="O612" s="43"/>
      <c r="P612" s="1"/>
      <c r="Q612" s="44"/>
      <c r="R612" s="15"/>
      <c r="S612" s="229"/>
      <c r="T612" s="230"/>
      <c r="U612" s="59"/>
      <c r="V612" s="47"/>
      <c r="W612" s="229"/>
      <c r="X612" s="230"/>
      <c r="Y612" s="59"/>
      <c r="Z612" s="47"/>
      <c r="AA612" s="229"/>
      <c r="AB612" s="230"/>
      <c r="AC612" s="59"/>
      <c r="AD612" s="48"/>
      <c r="AE612" s="181"/>
      <c r="AF612" s="181"/>
      <c r="AG612" s="181"/>
      <c r="AH612" s="181"/>
      <c r="AI612" s="181"/>
      <c r="AJ612" s="181"/>
      <c r="AK612" s="181"/>
      <c r="AL612" s="181"/>
      <c r="AM612" s="48"/>
      <c r="AN612" s="53">
        <f>A609</f>
        <v>46311</v>
      </c>
      <c r="AO612" s="54" t="str">
        <f>C610</f>
        <v>Consultorio N° 1</v>
      </c>
      <c r="AP612" s="55">
        <f t="shared" ref="AP612:AQ612" si="415">C615</f>
        <v>0</v>
      </c>
      <c r="AQ612" s="55">
        <f t="shared" si="415"/>
        <v>0</v>
      </c>
      <c r="AR612" s="64">
        <f>U615</f>
        <v>0</v>
      </c>
      <c r="AS612" s="55">
        <f>S615</f>
        <v>0</v>
      </c>
      <c r="AT612" s="55">
        <f>S616</f>
        <v>0</v>
      </c>
      <c r="AU612" s="55">
        <f>U616</f>
        <v>0</v>
      </c>
      <c r="AV612" s="55">
        <f>S617</f>
        <v>0</v>
      </c>
      <c r="AW612" s="55">
        <f>U617</f>
        <v>0</v>
      </c>
      <c r="AX612" s="55">
        <f>U618</f>
        <v>0</v>
      </c>
      <c r="AY612" s="55">
        <f>F618</f>
        <v>0</v>
      </c>
      <c r="AZ612" s="56"/>
      <c r="BA612" s="56"/>
      <c r="BB612" s="56"/>
      <c r="BC612" s="56"/>
      <c r="BD612" s="56"/>
      <c r="BE612" s="56"/>
      <c r="BF612" s="56"/>
      <c r="BG612" s="56"/>
      <c r="BH612" s="56"/>
      <c r="BI612" s="56"/>
      <c r="BJ612" s="56"/>
      <c r="BK612" s="56"/>
      <c r="BL612" s="56"/>
      <c r="BM612" s="56"/>
      <c r="BN612" s="56"/>
    </row>
    <row r="613" spans="1:66" ht="11.25" customHeight="1">
      <c r="A613" s="220"/>
      <c r="B613" s="38"/>
      <c r="C613" s="205"/>
      <c r="D613" s="208"/>
      <c r="E613" s="57" t="s">
        <v>44</v>
      </c>
      <c r="F613" s="58" t="str">
        <f>IF(D611&lt;&gt;"", VLOOKUP(D611,'Base de Datos'!$A$2:$D1268,4,FALSE()),"")</f>
        <v/>
      </c>
      <c r="G613" s="205"/>
      <c r="H613" s="208"/>
      <c r="I613" s="57" t="s">
        <v>44</v>
      </c>
      <c r="J613" s="58" t="str">
        <f>IF(H611&lt;&gt;"", VLOOKUP(H611,'Base de Datos'!$A$2:$D1268,4,FALSE()),"")</f>
        <v/>
      </c>
      <c r="K613" s="205"/>
      <c r="L613" s="208"/>
      <c r="M613" s="57" t="s">
        <v>44</v>
      </c>
      <c r="N613" s="58" t="str">
        <f>IF(L611&lt;&gt;"", VLOOKUP(L611,'Base de Datos'!$A$2:$D1268,4,FALSE()),"")</f>
        <v/>
      </c>
      <c r="O613" s="43"/>
      <c r="P613" s="1"/>
      <c r="Q613" s="44"/>
      <c r="R613" s="15"/>
      <c r="S613" s="229"/>
      <c r="T613" s="230"/>
      <c r="U613" s="59"/>
      <c r="V613" s="47"/>
      <c r="W613" s="229"/>
      <c r="X613" s="230"/>
      <c r="Y613" s="59"/>
      <c r="Z613" s="47"/>
      <c r="AA613" s="229"/>
      <c r="AB613" s="230"/>
      <c r="AC613" s="59"/>
      <c r="AD613" s="48"/>
      <c r="AE613" s="181"/>
      <c r="AF613" s="181"/>
      <c r="AG613" s="181"/>
      <c r="AH613" s="181"/>
      <c r="AI613" s="181"/>
      <c r="AJ613" s="181"/>
      <c r="AK613" s="181"/>
      <c r="AL613" s="181"/>
      <c r="AM613" s="48"/>
      <c r="AN613" s="53">
        <f>A609</f>
        <v>46311</v>
      </c>
      <c r="AO613" s="54" t="str">
        <f>C610</f>
        <v>Consultorio N° 1</v>
      </c>
      <c r="AP613" s="55">
        <f t="shared" ref="AP613:AQ613" si="416">C619</f>
        <v>0</v>
      </c>
      <c r="AQ613" s="55">
        <f t="shared" si="416"/>
        <v>0</v>
      </c>
      <c r="AR613" s="64">
        <f>U619</f>
        <v>0</v>
      </c>
      <c r="AS613" s="55">
        <f>S619</f>
        <v>0</v>
      </c>
      <c r="AT613" s="55">
        <f>S620</f>
        <v>0</v>
      </c>
      <c r="AU613" s="55">
        <f>U620</f>
        <v>0</v>
      </c>
      <c r="AV613" s="55">
        <f>S621</f>
        <v>0</v>
      </c>
      <c r="AW613" s="55">
        <f>U621</f>
        <v>0</v>
      </c>
      <c r="AX613" s="55">
        <f>U622</f>
        <v>0</v>
      </c>
      <c r="AY613" s="55">
        <f>F622</f>
        <v>0</v>
      </c>
      <c r="AZ613" s="56"/>
      <c r="BA613" s="56"/>
      <c r="BB613" s="56"/>
      <c r="BC613" s="56"/>
      <c r="BD613" s="56"/>
      <c r="BE613" s="56"/>
      <c r="BF613" s="56"/>
      <c r="BG613" s="56"/>
      <c r="BH613" s="56"/>
      <c r="BI613" s="56"/>
      <c r="BJ613" s="56"/>
      <c r="BK613" s="56"/>
      <c r="BL613" s="56"/>
      <c r="BM613" s="56"/>
      <c r="BN613" s="56"/>
    </row>
    <row r="614" spans="1:66" ht="11.25" customHeight="1">
      <c r="A614" s="221"/>
      <c r="B614" s="38"/>
      <c r="C614" s="206"/>
      <c r="D614" s="209"/>
      <c r="E614" s="85" t="s">
        <v>46</v>
      </c>
      <c r="F614" s="86"/>
      <c r="G614" s="206"/>
      <c r="H614" s="209"/>
      <c r="I614" s="87" t="s">
        <v>46</v>
      </c>
      <c r="J614" s="88"/>
      <c r="K614" s="206"/>
      <c r="L614" s="209"/>
      <c r="M614" s="87" t="s">
        <v>46</v>
      </c>
      <c r="N614" s="88"/>
      <c r="O614" s="43"/>
      <c r="P614" s="1"/>
      <c r="Q614" s="44"/>
      <c r="R614" s="15"/>
      <c r="S614" s="227" t="str">
        <f>IF(OR(S611="Empleado",S611="Familiar"),"Nombre del Empleado","N° Factura")</f>
        <v>N° Factura</v>
      </c>
      <c r="T614" s="228"/>
      <c r="U614" s="89"/>
      <c r="V614" s="47"/>
      <c r="W614" s="227" t="str">
        <f>IF(OR(W611="Empleado",W611="Familiar"),"Nombre del Empleado","N° Factura")</f>
        <v>N° Factura</v>
      </c>
      <c r="X614" s="228"/>
      <c r="Y614" s="89"/>
      <c r="Z614" s="47"/>
      <c r="AA614" s="227" t="str">
        <f>IF(OR(AA611="Empleado",AA611="Familiar"),"Nombre del Empleado","N° Factura")</f>
        <v>N° Factura</v>
      </c>
      <c r="AB614" s="228"/>
      <c r="AC614" s="89"/>
      <c r="AD614" s="48"/>
      <c r="AE614" s="181"/>
      <c r="AF614" s="181"/>
      <c r="AG614" s="181"/>
      <c r="AH614" s="181"/>
      <c r="AI614" s="181"/>
      <c r="AJ614" s="181"/>
      <c r="AK614" s="181"/>
      <c r="AL614" s="181"/>
      <c r="AM614" s="48"/>
      <c r="AN614" s="53">
        <f>A609</f>
        <v>46311</v>
      </c>
      <c r="AO614" s="54" t="str">
        <f>C610</f>
        <v>Consultorio N° 1</v>
      </c>
      <c r="AP614" s="55">
        <f t="shared" ref="AP614:AQ614" si="417">C623</f>
        <v>0</v>
      </c>
      <c r="AQ614" s="55">
        <f t="shared" si="417"/>
        <v>0</v>
      </c>
      <c r="AR614" s="64">
        <f>U623</f>
        <v>0</v>
      </c>
      <c r="AS614" s="55">
        <f>S623</f>
        <v>0</v>
      </c>
      <c r="AT614" s="55">
        <f>S624</f>
        <v>0</v>
      </c>
      <c r="AU614" s="64">
        <f>U624</f>
        <v>0</v>
      </c>
      <c r="AV614" s="55">
        <f>S625</f>
        <v>0</v>
      </c>
      <c r="AW614" s="55">
        <f>U625</f>
        <v>0</v>
      </c>
      <c r="AX614" s="55">
        <f>U626</f>
        <v>0</v>
      </c>
      <c r="AY614" s="55">
        <f>F626</f>
        <v>0</v>
      </c>
      <c r="AZ614" s="56"/>
      <c r="BA614" s="56"/>
      <c r="BB614" s="56"/>
      <c r="BC614" s="56"/>
      <c r="BD614" s="56"/>
      <c r="BE614" s="56"/>
      <c r="BF614" s="56"/>
      <c r="BG614" s="56"/>
      <c r="BH614" s="56"/>
      <c r="BI614" s="56"/>
      <c r="BJ614" s="56"/>
      <c r="BK614" s="56"/>
      <c r="BL614" s="56"/>
      <c r="BM614" s="56"/>
      <c r="BN614" s="56"/>
    </row>
    <row r="615" spans="1:66" ht="11.25" customHeight="1">
      <c r="A615" s="222">
        <f>A611+$Q$13/1440</f>
        <v>0.375</v>
      </c>
      <c r="B615" s="38"/>
      <c r="C615" s="204"/>
      <c r="D615" s="207"/>
      <c r="E615" s="40" t="s">
        <v>36</v>
      </c>
      <c r="F615" s="42" t="str">
        <f>IF(D615&lt;&gt;"", VLOOKUP(D615,'Base de Datos'!$A$2:$D1268,2,FALSE()),"")</f>
        <v/>
      </c>
      <c r="G615" s="204"/>
      <c r="H615" s="216"/>
      <c r="I615" s="40" t="s">
        <v>36</v>
      </c>
      <c r="J615" s="42" t="str">
        <f>IF(H615&lt;&gt;"", VLOOKUP(H615,'Base de Datos'!$A$2:$D1268,2,FALSE()),"")</f>
        <v/>
      </c>
      <c r="K615" s="204"/>
      <c r="L615" s="216"/>
      <c r="M615" s="40" t="s">
        <v>36</v>
      </c>
      <c r="N615" s="42" t="str">
        <f>IF(L615&lt;&gt;"", VLOOKUP(L615,'Base de Datos'!$A$2:$D1268,2,FALSE()),"")</f>
        <v/>
      </c>
      <c r="O615" s="262" t="s">
        <v>32</v>
      </c>
      <c r="P615" s="242"/>
      <c r="Q615" s="263">
        <f ca="1">$N$2</f>
        <v>888.89089999999999</v>
      </c>
      <c r="R615" s="15"/>
      <c r="S615" s="45"/>
      <c r="T615" s="45" t="s">
        <v>37</v>
      </c>
      <c r="U615" s="103"/>
      <c r="V615" s="47"/>
      <c r="W615" s="45"/>
      <c r="X615" s="45" t="s">
        <v>37</v>
      </c>
      <c r="Y615" s="46"/>
      <c r="Z615" s="47"/>
      <c r="AA615" s="45"/>
      <c r="AB615" s="45" t="s">
        <v>37</v>
      </c>
      <c r="AC615" s="46"/>
      <c r="AD615" s="48"/>
      <c r="AE615" s="181"/>
      <c r="AF615" s="181"/>
      <c r="AG615" s="181"/>
      <c r="AH615" s="181"/>
      <c r="AI615" s="181"/>
      <c r="AJ615" s="181"/>
      <c r="AK615" s="181"/>
      <c r="AL615" s="181"/>
      <c r="AM615" s="48"/>
      <c r="AN615" s="53">
        <f>A609</f>
        <v>46311</v>
      </c>
      <c r="AO615" s="54" t="str">
        <f>C610</f>
        <v>Consultorio N° 1</v>
      </c>
      <c r="AP615" s="55">
        <f t="shared" ref="AP615:AQ615" si="418">C627</f>
        <v>0</v>
      </c>
      <c r="AQ615" s="55">
        <f t="shared" si="418"/>
        <v>0</v>
      </c>
      <c r="AR615" s="64">
        <f>U627</f>
        <v>0</v>
      </c>
      <c r="AS615" s="55">
        <f>S627</f>
        <v>0</v>
      </c>
      <c r="AT615" s="55">
        <f>S628</f>
        <v>0</v>
      </c>
      <c r="AU615" s="55">
        <f>U628</f>
        <v>0</v>
      </c>
      <c r="AV615" s="55">
        <f>S629</f>
        <v>0</v>
      </c>
      <c r="AW615" s="55">
        <f>U629</f>
        <v>0</v>
      </c>
      <c r="AX615" s="55">
        <f>U630</f>
        <v>0</v>
      </c>
      <c r="AY615" s="55">
        <f>F630</f>
        <v>0</v>
      </c>
      <c r="AZ615" s="56"/>
      <c r="BA615" s="56"/>
      <c r="BB615" s="56"/>
      <c r="BC615" s="56"/>
      <c r="BD615" s="56"/>
      <c r="BE615" s="56"/>
      <c r="BF615" s="56"/>
      <c r="BG615" s="56"/>
      <c r="BH615" s="56"/>
      <c r="BI615" s="56"/>
      <c r="BJ615" s="56"/>
      <c r="BK615" s="56"/>
      <c r="BL615" s="56"/>
      <c r="BM615" s="56"/>
      <c r="BN615" s="56"/>
    </row>
    <row r="616" spans="1:66" ht="11.25" customHeight="1">
      <c r="A616" s="220"/>
      <c r="B616" s="38"/>
      <c r="C616" s="205"/>
      <c r="D616" s="208"/>
      <c r="E616" s="57" t="s">
        <v>42</v>
      </c>
      <c r="F616" s="58" t="str">
        <f>IF(D615&lt;&gt;"", VLOOKUP(D615,'Base de Datos'!$A$2:$D1268,3,FALSE()),"")</f>
        <v/>
      </c>
      <c r="G616" s="205"/>
      <c r="H616" s="208"/>
      <c r="I616" s="57" t="s">
        <v>42</v>
      </c>
      <c r="J616" s="58" t="str">
        <f>IF(H615&lt;&gt;"", VLOOKUP(H615,'Base de Datos'!$A$2:$D1268,3,FALSE()),"")</f>
        <v/>
      </c>
      <c r="K616" s="205"/>
      <c r="L616" s="208"/>
      <c r="M616" s="57" t="s">
        <v>42</v>
      </c>
      <c r="N616" s="58" t="str">
        <f>IF(L615&lt;&gt;"", VLOOKUP(L615,'Base de Datos'!$A$2:$D1268,3,FALSE()),"")</f>
        <v/>
      </c>
      <c r="O616" s="242"/>
      <c r="P616" s="242"/>
      <c r="Q616" s="264"/>
      <c r="R616" s="15"/>
      <c r="S616" s="229"/>
      <c r="T616" s="230"/>
      <c r="U616" s="59"/>
      <c r="V616" s="47"/>
      <c r="W616" s="229"/>
      <c r="X616" s="230"/>
      <c r="Y616" s="59"/>
      <c r="Z616" s="47"/>
      <c r="AA616" s="229"/>
      <c r="AB616" s="230"/>
      <c r="AC616" s="59"/>
      <c r="AD616" s="48"/>
      <c r="AE616" s="181"/>
      <c r="AF616" s="181"/>
      <c r="AG616" s="181"/>
      <c r="AH616" s="181"/>
      <c r="AI616" s="181"/>
      <c r="AJ616" s="181"/>
      <c r="AK616" s="181"/>
      <c r="AL616" s="181"/>
      <c r="AM616" s="48"/>
      <c r="AN616" s="53">
        <f>A609</f>
        <v>46311</v>
      </c>
      <c r="AO616" s="54" t="str">
        <f>C610</f>
        <v>Consultorio N° 1</v>
      </c>
      <c r="AP616" s="55">
        <f t="shared" ref="AP616:AQ616" si="419">C631</f>
        <v>0</v>
      </c>
      <c r="AQ616" s="55">
        <f t="shared" si="419"/>
        <v>0</v>
      </c>
      <c r="AR616" s="55">
        <f>U631</f>
        <v>0</v>
      </c>
      <c r="AS616" s="55">
        <f>S631</f>
        <v>0</v>
      </c>
      <c r="AT616" s="55">
        <f>S632</f>
        <v>0</v>
      </c>
      <c r="AU616" s="55">
        <f>U632</f>
        <v>0</v>
      </c>
      <c r="AV616" s="55">
        <f>S633</f>
        <v>0</v>
      </c>
      <c r="AW616" s="55">
        <f>U633</f>
        <v>0</v>
      </c>
      <c r="AX616" s="55">
        <f>U634</f>
        <v>0</v>
      </c>
      <c r="AY616" s="55">
        <f>F634</f>
        <v>0</v>
      </c>
      <c r="AZ616" s="56"/>
      <c r="BA616" s="56"/>
      <c r="BB616" s="56"/>
      <c r="BC616" s="56"/>
      <c r="BD616" s="56"/>
      <c r="BE616" s="56"/>
      <c r="BF616" s="56"/>
      <c r="BG616" s="56"/>
      <c r="BH616" s="56"/>
      <c r="BI616" s="56"/>
      <c r="BJ616" s="56"/>
      <c r="BK616" s="56"/>
      <c r="BL616" s="56"/>
      <c r="BM616" s="56"/>
      <c r="BN616" s="56"/>
    </row>
    <row r="617" spans="1:66" ht="11.25" customHeight="1">
      <c r="A617" s="220"/>
      <c r="B617" s="38"/>
      <c r="C617" s="205"/>
      <c r="D617" s="208"/>
      <c r="E617" s="57" t="s">
        <v>44</v>
      </c>
      <c r="F617" s="58" t="str">
        <f>IF(D615&lt;&gt;"", VLOOKUP(D615,'Base de Datos'!$A$2:$D1268,4,FALSE()),"")</f>
        <v/>
      </c>
      <c r="G617" s="205"/>
      <c r="H617" s="208"/>
      <c r="I617" s="57" t="s">
        <v>44</v>
      </c>
      <c r="J617" s="58" t="str">
        <f>IF(H615&lt;&gt;"", VLOOKUP(H615,'Base de Datos'!$A$2:$D1268,4,FALSE()),"")</f>
        <v/>
      </c>
      <c r="K617" s="205"/>
      <c r="L617" s="208"/>
      <c r="M617" s="57" t="s">
        <v>44</v>
      </c>
      <c r="N617" s="58" t="str">
        <f>IF(L615&lt;&gt;"", VLOOKUP(L615,'Base de Datos'!$A$2:$D1268,4,FALSE()),"")</f>
        <v/>
      </c>
      <c r="O617" s="43"/>
      <c r="P617" s="104" t="s">
        <v>50</v>
      </c>
      <c r="Q617" s="110">
        <v>0.33333333333333331</v>
      </c>
      <c r="R617" s="15"/>
      <c r="S617" s="229"/>
      <c r="T617" s="230"/>
      <c r="U617" s="59"/>
      <c r="V617" s="47"/>
      <c r="W617" s="229"/>
      <c r="X617" s="230"/>
      <c r="Y617" s="59"/>
      <c r="Z617" s="47"/>
      <c r="AA617" s="229"/>
      <c r="AB617" s="230"/>
      <c r="AC617" s="59"/>
      <c r="AD617" s="48"/>
      <c r="AE617" s="181"/>
      <c r="AF617" s="181"/>
      <c r="AG617" s="181"/>
      <c r="AH617" s="181"/>
      <c r="AI617" s="181"/>
      <c r="AJ617" s="181"/>
      <c r="AK617" s="181"/>
      <c r="AL617" s="181"/>
      <c r="AM617" s="48"/>
      <c r="AN617" s="53">
        <f>A609</f>
        <v>46311</v>
      </c>
      <c r="AO617" s="54" t="str">
        <f>C610</f>
        <v>Consultorio N° 1</v>
      </c>
      <c r="AP617" s="55">
        <f t="shared" ref="AP617:AQ617" si="420">C635</f>
        <v>0</v>
      </c>
      <c r="AQ617" s="55">
        <f t="shared" si="420"/>
        <v>0</v>
      </c>
      <c r="AR617" s="55">
        <f>U635</f>
        <v>0</v>
      </c>
      <c r="AS617" s="55">
        <f>S635</f>
        <v>0</v>
      </c>
      <c r="AT617" s="55">
        <f>S636</f>
        <v>0</v>
      </c>
      <c r="AU617" s="55">
        <f>U636</f>
        <v>0</v>
      </c>
      <c r="AV617" s="55">
        <f>S637</f>
        <v>0</v>
      </c>
      <c r="AW617" s="55">
        <f>U637</f>
        <v>0</v>
      </c>
      <c r="AX617" s="55">
        <f>U638</f>
        <v>0</v>
      </c>
      <c r="AY617" s="55">
        <f>F638</f>
        <v>0</v>
      </c>
      <c r="AZ617" s="56"/>
      <c r="BA617" s="56"/>
      <c r="BB617" s="56"/>
      <c r="BC617" s="56"/>
      <c r="BD617" s="56"/>
      <c r="BE617" s="56"/>
      <c r="BF617" s="56"/>
      <c r="BG617" s="56"/>
      <c r="BH617" s="56"/>
      <c r="BI617" s="56"/>
      <c r="BJ617" s="56"/>
      <c r="BK617" s="56"/>
      <c r="BL617" s="56"/>
      <c r="BM617" s="56"/>
      <c r="BN617" s="56"/>
    </row>
    <row r="618" spans="1:66" ht="11.25" customHeight="1">
      <c r="A618" s="221"/>
      <c r="B618" s="38"/>
      <c r="C618" s="206"/>
      <c r="D618" s="209"/>
      <c r="E618" s="85" t="s">
        <v>46</v>
      </c>
      <c r="F618" s="107"/>
      <c r="G618" s="206"/>
      <c r="H618" s="209"/>
      <c r="I618" s="85" t="s">
        <v>46</v>
      </c>
      <c r="J618" s="108"/>
      <c r="K618" s="206"/>
      <c r="L618" s="209"/>
      <c r="M618" s="85" t="s">
        <v>46</v>
      </c>
      <c r="N618" s="108"/>
      <c r="O618" s="43"/>
      <c r="P618" s="104" t="s">
        <v>54</v>
      </c>
      <c r="Q618" s="109">
        <v>60</v>
      </c>
      <c r="R618" s="15"/>
      <c r="S618" s="227" t="str">
        <f>IF(OR(S615="Empleado",S615="Familiar"),"Nombre del Empleado","N° Factura")</f>
        <v>N° Factura</v>
      </c>
      <c r="T618" s="228"/>
      <c r="U618" s="89"/>
      <c r="V618" s="47"/>
      <c r="W618" s="227" t="str">
        <f>IF(OR(W615="Empleado",W615="Familiar"),"Nombre del Empleado","N° Factura")</f>
        <v>N° Factura</v>
      </c>
      <c r="X618" s="228"/>
      <c r="Y618" s="111"/>
      <c r="Z618" s="47"/>
      <c r="AA618" s="227" t="str">
        <f>IF(OR(AA615="Empleado",AA615="Familiar"),"Nombre del Empleado","N° Factura")</f>
        <v>N° Factura</v>
      </c>
      <c r="AB618" s="228"/>
      <c r="AC618" s="111"/>
      <c r="AD618" s="48"/>
      <c r="AE618" s="181"/>
      <c r="AF618" s="181"/>
      <c r="AG618" s="181"/>
      <c r="AH618" s="181"/>
      <c r="AI618" s="181"/>
      <c r="AJ618" s="181"/>
      <c r="AK618" s="181"/>
      <c r="AL618" s="181"/>
      <c r="AM618" s="48"/>
      <c r="AN618" s="53">
        <f>A609</f>
        <v>46311</v>
      </c>
      <c r="AO618" s="54" t="str">
        <f>C610</f>
        <v>Consultorio N° 1</v>
      </c>
      <c r="AP618" s="55">
        <f t="shared" ref="AP618:AQ618" si="421">C639</f>
        <v>0</v>
      </c>
      <c r="AQ618" s="55">
        <f t="shared" si="421"/>
        <v>0</v>
      </c>
      <c r="AR618" s="55">
        <f>U639</f>
        <v>0</v>
      </c>
      <c r="AS618" s="55">
        <f>S639</f>
        <v>0</v>
      </c>
      <c r="AT618" s="55">
        <f>S640</f>
        <v>0</v>
      </c>
      <c r="AU618" s="55">
        <f>U640</f>
        <v>0</v>
      </c>
      <c r="AV618" s="55">
        <f>S641</f>
        <v>0</v>
      </c>
      <c r="AW618" s="55">
        <f>U641</f>
        <v>0</v>
      </c>
      <c r="AX618" s="55">
        <f>U642</f>
        <v>0</v>
      </c>
      <c r="AY618" s="55">
        <f>F642</f>
        <v>0</v>
      </c>
      <c r="AZ618" s="56"/>
      <c r="BA618" s="56"/>
      <c r="BB618" s="56"/>
      <c r="BC618" s="56"/>
      <c r="BD618" s="56"/>
      <c r="BE618" s="56"/>
      <c r="BF618" s="56"/>
      <c r="BG618" s="56"/>
      <c r="BH618" s="56"/>
      <c r="BI618" s="56"/>
      <c r="BJ618" s="56"/>
      <c r="BK618" s="56"/>
      <c r="BL618" s="56"/>
      <c r="BM618" s="56"/>
      <c r="BN618" s="56"/>
    </row>
    <row r="619" spans="1:66" ht="11.25" customHeight="1">
      <c r="A619" s="222">
        <f>A615+$Q$13/1440</f>
        <v>0.41666666666666669</v>
      </c>
      <c r="B619" s="38"/>
      <c r="C619" s="204"/>
      <c r="D619" s="207"/>
      <c r="E619" s="40" t="s">
        <v>36</v>
      </c>
      <c r="F619" s="42" t="str">
        <f>IF(D619&lt;&gt;"", VLOOKUP(D619,'Base de Datos'!$A$2:$D1268,2,FALSE()),"")</f>
        <v/>
      </c>
      <c r="G619" s="218"/>
      <c r="H619" s="217"/>
      <c r="I619" s="118" t="s">
        <v>36</v>
      </c>
      <c r="J619" s="42" t="str">
        <f>IF(H619&lt;&gt;"", VLOOKUP(H619,'Base de Datos'!$A$2:$D1268,2,FALSE()),"")</f>
        <v/>
      </c>
      <c r="K619" s="218"/>
      <c r="L619" s="217"/>
      <c r="M619" s="118" t="s">
        <v>36</v>
      </c>
      <c r="N619" s="42" t="str">
        <f>IF(L619&lt;&gt;"", VLOOKUP(L619,'Base de Datos'!$A$2:$D1268,2,FALSE()),"")</f>
        <v/>
      </c>
      <c r="O619" s="43"/>
      <c r="P619" s="1"/>
      <c r="Q619" s="1"/>
      <c r="R619" s="15"/>
      <c r="S619" s="45"/>
      <c r="T619" s="45" t="s">
        <v>37</v>
      </c>
      <c r="U619" s="46"/>
      <c r="V619" s="47"/>
      <c r="W619" s="45"/>
      <c r="X619" s="45" t="s">
        <v>37</v>
      </c>
      <c r="Y619" s="46"/>
      <c r="Z619" s="47"/>
      <c r="AA619" s="45"/>
      <c r="AB619" s="45" t="s">
        <v>37</v>
      </c>
      <c r="AC619" s="46"/>
      <c r="AD619" s="48"/>
      <c r="AE619" s="181"/>
      <c r="AF619" s="181"/>
      <c r="AG619" s="181"/>
      <c r="AH619" s="181"/>
      <c r="AI619" s="181"/>
      <c r="AJ619" s="181"/>
      <c r="AK619" s="181"/>
      <c r="AL619" s="181"/>
      <c r="AM619" s="48"/>
      <c r="AN619" s="53">
        <f>A609</f>
        <v>46311</v>
      </c>
      <c r="AO619" s="54" t="str">
        <f>C610</f>
        <v>Consultorio N° 1</v>
      </c>
      <c r="AP619" s="55">
        <f t="shared" ref="AP619:AQ619" si="422">C643</f>
        <v>0</v>
      </c>
      <c r="AQ619" s="55">
        <f t="shared" si="422"/>
        <v>0</v>
      </c>
      <c r="AR619" s="55">
        <f>U643</f>
        <v>0</v>
      </c>
      <c r="AS619" s="55">
        <f>S643</f>
        <v>0</v>
      </c>
      <c r="AT619" s="55">
        <f>S644</f>
        <v>0</v>
      </c>
      <c r="AU619" s="55">
        <f>U644</f>
        <v>0</v>
      </c>
      <c r="AV619" s="55">
        <f>S645</f>
        <v>0</v>
      </c>
      <c r="AW619" s="55">
        <f>U645</f>
        <v>0</v>
      </c>
      <c r="AX619" s="55">
        <f>U646</f>
        <v>0</v>
      </c>
      <c r="AY619" s="55">
        <f>F646</f>
        <v>0</v>
      </c>
      <c r="AZ619" s="56"/>
      <c r="BA619" s="56"/>
      <c r="BB619" s="56"/>
      <c r="BC619" s="56"/>
      <c r="BD619" s="56"/>
      <c r="BE619" s="56"/>
      <c r="BF619" s="56"/>
      <c r="BG619" s="56"/>
      <c r="BH619" s="56"/>
      <c r="BI619" s="56"/>
      <c r="BJ619" s="56"/>
      <c r="BK619" s="56"/>
      <c r="BL619" s="56"/>
      <c r="BM619" s="56"/>
      <c r="BN619" s="56"/>
    </row>
    <row r="620" spans="1:66" ht="11.25" customHeight="1">
      <c r="A620" s="220"/>
      <c r="B620" s="38"/>
      <c r="C620" s="205"/>
      <c r="D620" s="208"/>
      <c r="E620" s="57" t="s">
        <v>42</v>
      </c>
      <c r="F620" s="58" t="str">
        <f>IF(D619&lt;&gt;"", VLOOKUP(D619,'Base de Datos'!$A$2:$D1268,3,FALSE()),"")</f>
        <v/>
      </c>
      <c r="G620" s="205"/>
      <c r="H620" s="208"/>
      <c r="I620" s="57" t="s">
        <v>42</v>
      </c>
      <c r="J620" s="58" t="str">
        <f>IF(H619&lt;&gt;"", VLOOKUP(H619,'Base de Datos'!$A$2:$D1268,3,FALSE()),"")</f>
        <v/>
      </c>
      <c r="K620" s="205"/>
      <c r="L620" s="208"/>
      <c r="M620" s="57" t="s">
        <v>42</v>
      </c>
      <c r="N620" s="58" t="str">
        <f>IF(L619&lt;&gt;"", VLOOKUP(L619,'Base de Datos'!$A$2:$D1268,3,FALSE()),"")</f>
        <v/>
      </c>
      <c r="O620" s="43"/>
      <c r="P620" s="119" t="s">
        <v>58</v>
      </c>
      <c r="Q620" s="44"/>
      <c r="R620" s="15"/>
      <c r="S620" s="229"/>
      <c r="T620" s="230"/>
      <c r="U620" s="59"/>
      <c r="V620" s="47"/>
      <c r="W620" s="229"/>
      <c r="X620" s="230"/>
      <c r="Y620" s="59"/>
      <c r="Z620" s="47"/>
      <c r="AA620" s="229"/>
      <c r="AB620" s="230"/>
      <c r="AC620" s="59"/>
      <c r="AD620" s="48"/>
      <c r="AE620" s="181"/>
      <c r="AF620" s="181"/>
      <c r="AG620" s="181"/>
      <c r="AH620" s="181"/>
      <c r="AI620" s="181"/>
      <c r="AJ620" s="181"/>
      <c r="AK620" s="181"/>
      <c r="AL620" s="181"/>
      <c r="AM620" s="48"/>
      <c r="AN620" s="53">
        <f>A609</f>
        <v>46311</v>
      </c>
      <c r="AO620" s="54" t="str">
        <f>C610</f>
        <v>Consultorio N° 1</v>
      </c>
      <c r="AP620" s="55">
        <f t="shared" ref="AP620:AQ620" si="423">C647</f>
        <v>0</v>
      </c>
      <c r="AQ620" s="55">
        <f t="shared" si="423"/>
        <v>0</v>
      </c>
      <c r="AR620" s="55">
        <f>U647</f>
        <v>0</v>
      </c>
      <c r="AS620" s="55">
        <f>S647</f>
        <v>0</v>
      </c>
      <c r="AT620" s="55">
        <f>S648</f>
        <v>0</v>
      </c>
      <c r="AU620" s="55">
        <f>U648</f>
        <v>0</v>
      </c>
      <c r="AV620" s="55">
        <f>S649</f>
        <v>0</v>
      </c>
      <c r="AW620" s="55">
        <f>U649</f>
        <v>0</v>
      </c>
      <c r="AX620" s="55">
        <f>U650</f>
        <v>0</v>
      </c>
      <c r="AY620" s="55">
        <f>F650</f>
        <v>0</v>
      </c>
      <c r="AZ620" s="56"/>
      <c r="BA620" s="56"/>
      <c r="BB620" s="56"/>
      <c r="BC620" s="56"/>
      <c r="BD620" s="56"/>
      <c r="BE620" s="56"/>
      <c r="BF620" s="56"/>
      <c r="BG620" s="56"/>
      <c r="BH620" s="56"/>
      <c r="BI620" s="56"/>
      <c r="BJ620" s="56"/>
      <c r="BK620" s="56"/>
      <c r="BL620" s="56"/>
      <c r="BM620" s="56"/>
      <c r="BN620" s="56"/>
    </row>
    <row r="621" spans="1:66" ht="11.25" customHeight="1">
      <c r="A621" s="220"/>
      <c r="B621" s="38"/>
      <c r="C621" s="205"/>
      <c r="D621" s="208"/>
      <c r="E621" s="57" t="s">
        <v>44</v>
      </c>
      <c r="F621" s="58" t="str">
        <f>IF(D619&lt;&gt;"", VLOOKUP(D619,'Base de Datos'!$A$2:$D1268,4,FALSE()),"")</f>
        <v/>
      </c>
      <c r="G621" s="205"/>
      <c r="H621" s="208"/>
      <c r="I621" s="57" t="s">
        <v>44</v>
      </c>
      <c r="J621" s="58" t="str">
        <f>IF(H619&lt;&gt;"", VLOOKUP(H619,'Base de Datos'!$A$2:$D1268,4,FALSE()),"")</f>
        <v/>
      </c>
      <c r="K621" s="205"/>
      <c r="L621" s="208"/>
      <c r="M621" s="57" t="s">
        <v>44</v>
      </c>
      <c r="N621" s="58" t="str">
        <f>IF(L619&lt;&gt;"", VLOOKUP(L619,'Base de Datos'!$A$2:$D1268,4,FALSE()),"")</f>
        <v/>
      </c>
      <c r="O621" s="43"/>
      <c r="P621" s="120" t="s">
        <v>61</v>
      </c>
      <c r="Q621" s="121" t="s">
        <v>62</v>
      </c>
      <c r="R621" s="15"/>
      <c r="S621" s="229"/>
      <c r="T621" s="230"/>
      <c r="U621" s="59"/>
      <c r="V621" s="47"/>
      <c r="W621" s="229"/>
      <c r="X621" s="230"/>
      <c r="Y621" s="59"/>
      <c r="Z621" s="47"/>
      <c r="AA621" s="229"/>
      <c r="AB621" s="230"/>
      <c r="AC621" s="59"/>
      <c r="AD621" s="48"/>
      <c r="AE621" s="181"/>
      <c r="AF621" s="181"/>
      <c r="AG621" s="181"/>
      <c r="AH621" s="181"/>
      <c r="AI621" s="181"/>
      <c r="AJ621" s="181"/>
      <c r="AK621" s="181"/>
      <c r="AL621" s="181"/>
      <c r="AM621" s="48"/>
      <c r="AN621" s="53">
        <f>A609</f>
        <v>46311</v>
      </c>
      <c r="AO621" s="54" t="s">
        <v>17</v>
      </c>
      <c r="AP621" s="55">
        <f t="shared" ref="AP621:AQ621" si="424">C651</f>
        <v>0</v>
      </c>
      <c r="AQ621" s="55">
        <f t="shared" si="424"/>
        <v>0</v>
      </c>
      <c r="AR621" s="55">
        <f>U651</f>
        <v>0</v>
      </c>
      <c r="AS621" s="55">
        <f>S651</f>
        <v>0</v>
      </c>
      <c r="AT621" s="55">
        <f>S652</f>
        <v>0</v>
      </c>
      <c r="AU621" s="55">
        <f>U652</f>
        <v>0</v>
      </c>
      <c r="AV621" s="55">
        <f>S653</f>
        <v>0</v>
      </c>
      <c r="AW621" s="55">
        <f>U653</f>
        <v>0</v>
      </c>
      <c r="AX621" s="55">
        <f>U654</f>
        <v>0</v>
      </c>
      <c r="AY621" s="55">
        <f>F654</f>
        <v>0</v>
      </c>
      <c r="AZ621" s="56"/>
      <c r="BA621" s="56"/>
      <c r="BB621" s="56"/>
      <c r="BC621" s="56"/>
      <c r="BD621" s="56"/>
      <c r="BE621" s="56"/>
      <c r="BF621" s="56"/>
      <c r="BG621" s="56"/>
      <c r="BH621" s="56"/>
      <c r="BI621" s="56"/>
      <c r="BJ621" s="56"/>
      <c r="BK621" s="56"/>
      <c r="BL621" s="56"/>
      <c r="BM621" s="56"/>
      <c r="BN621" s="56"/>
    </row>
    <row r="622" spans="1:66" ht="11.25" customHeight="1">
      <c r="A622" s="221"/>
      <c r="B622" s="38"/>
      <c r="C622" s="206"/>
      <c r="D622" s="209"/>
      <c r="E622" s="85" t="s">
        <v>46</v>
      </c>
      <c r="F622" s="86"/>
      <c r="G622" s="206"/>
      <c r="H622" s="209"/>
      <c r="I622" s="85" t="s">
        <v>46</v>
      </c>
      <c r="J622" s="108"/>
      <c r="K622" s="206"/>
      <c r="L622" s="209"/>
      <c r="M622" s="85" t="s">
        <v>46</v>
      </c>
      <c r="N622" s="108"/>
      <c r="O622" s="43"/>
      <c r="P622" s="123" t="s">
        <v>64</v>
      </c>
      <c r="Q622" s="124" t="s">
        <v>65</v>
      </c>
      <c r="R622" s="15"/>
      <c r="S622" s="227" t="str">
        <f>IF(OR(S619="Empleado",S619="Familiar"),"Nombre del Empleado","N° Factura")</f>
        <v>N° Factura</v>
      </c>
      <c r="T622" s="228"/>
      <c r="U622" s="89"/>
      <c r="V622" s="47"/>
      <c r="W622" s="227" t="str">
        <f>IF(OR(W619="Empleado",W619="Familiar"),"Nombre del Empleado","N° Factura")</f>
        <v>N° Factura</v>
      </c>
      <c r="X622" s="228"/>
      <c r="Y622" s="89"/>
      <c r="Z622" s="47"/>
      <c r="AA622" s="227" t="str">
        <f>IF(OR(AA619="Empleado",AA619="Familiar"),"Nombre del Empleado","N° Factura")</f>
        <v>N° Factura</v>
      </c>
      <c r="AB622" s="228"/>
      <c r="AC622" s="89"/>
      <c r="AD622" s="48"/>
      <c r="AE622" s="181"/>
      <c r="AF622" s="181"/>
      <c r="AG622" s="181"/>
      <c r="AH622" s="181"/>
      <c r="AI622" s="181"/>
      <c r="AJ622" s="181"/>
      <c r="AK622" s="181"/>
      <c r="AL622" s="181"/>
      <c r="AM622" s="48"/>
      <c r="AN622" s="53">
        <f>A609</f>
        <v>46311</v>
      </c>
      <c r="AO622" s="54" t="s">
        <v>17</v>
      </c>
      <c r="AP622" s="55">
        <f t="shared" ref="AP622:AQ622" si="425">C655</f>
        <v>0</v>
      </c>
      <c r="AQ622" s="55">
        <f t="shared" si="425"/>
        <v>0</v>
      </c>
      <c r="AR622" s="55">
        <f>U655</f>
        <v>0</v>
      </c>
      <c r="AS622" s="55">
        <f>S655</f>
        <v>0</v>
      </c>
      <c r="AT622" s="55">
        <f>S656</f>
        <v>0</v>
      </c>
      <c r="AU622" s="55">
        <f>U656</f>
        <v>0</v>
      </c>
      <c r="AV622" s="55">
        <f>S657</f>
        <v>0</v>
      </c>
      <c r="AW622" s="55">
        <f>U657</f>
        <v>0</v>
      </c>
      <c r="AX622" s="55">
        <f>U658</f>
        <v>0</v>
      </c>
      <c r="AY622" s="55">
        <f>F658</f>
        <v>0</v>
      </c>
      <c r="AZ622" s="56"/>
      <c r="BA622" s="56"/>
      <c r="BB622" s="56"/>
      <c r="BC622" s="56"/>
      <c r="BD622" s="56"/>
      <c r="BE622" s="56"/>
      <c r="BF622" s="56"/>
      <c r="BG622" s="56"/>
      <c r="BH622" s="56"/>
      <c r="BI622" s="56"/>
      <c r="BJ622" s="56"/>
      <c r="BK622" s="56"/>
      <c r="BL622" s="56"/>
      <c r="BM622" s="56"/>
      <c r="BN622" s="56"/>
    </row>
    <row r="623" spans="1:66" ht="11.25" customHeight="1">
      <c r="A623" s="222">
        <f>A619+$Q$13/1440</f>
        <v>0.45833333333333337</v>
      </c>
      <c r="B623" s="38"/>
      <c r="C623" s="204"/>
      <c r="D623" s="207"/>
      <c r="E623" s="40" t="s">
        <v>36</v>
      </c>
      <c r="F623" s="42" t="str">
        <f>IF(D623&lt;&gt;"", VLOOKUP(D623,'Base de Datos'!$A$2:$D1268,2,FALSE()),"")</f>
        <v/>
      </c>
      <c r="G623" s="204"/>
      <c r="H623" s="216"/>
      <c r="I623" s="40" t="s">
        <v>36</v>
      </c>
      <c r="J623" s="42" t="str">
        <f>IF(H623&lt;&gt;"", VLOOKUP(H623,'Base de Datos'!$A$2:$D1268,2,FALSE()),"")</f>
        <v/>
      </c>
      <c r="K623" s="204"/>
      <c r="L623" s="216"/>
      <c r="M623" s="40" t="s">
        <v>36</v>
      </c>
      <c r="N623" s="42" t="str">
        <f>IF(L623&lt;&gt;"", VLOOKUP(L623,'Base de Datos'!$A$2:$D1268,2,FALSE()),"")</f>
        <v/>
      </c>
      <c r="O623" s="43"/>
      <c r="P623" s="127" t="s">
        <v>67</v>
      </c>
      <c r="Q623" s="128" t="s">
        <v>68</v>
      </c>
      <c r="R623" s="15"/>
      <c r="S623" s="45"/>
      <c r="T623" s="45" t="s">
        <v>37</v>
      </c>
      <c r="U623" s="46"/>
      <c r="V623" s="47"/>
      <c r="W623" s="45"/>
      <c r="X623" s="45" t="s">
        <v>37</v>
      </c>
      <c r="Y623" s="46"/>
      <c r="Z623" s="47"/>
      <c r="AA623" s="45"/>
      <c r="AB623" s="45" t="s">
        <v>37</v>
      </c>
      <c r="AC623" s="46"/>
      <c r="AD623" s="48"/>
      <c r="AE623" s="181"/>
      <c r="AF623" s="181"/>
      <c r="AG623" s="181"/>
      <c r="AH623" s="181"/>
      <c r="AI623" s="181"/>
      <c r="AJ623" s="181"/>
      <c r="AK623" s="181"/>
      <c r="AL623" s="181"/>
      <c r="AM623" s="48"/>
      <c r="AN623" s="53">
        <f>A609</f>
        <v>46311</v>
      </c>
      <c r="AO623" s="54" t="s">
        <v>17</v>
      </c>
      <c r="AP623" s="55">
        <f t="shared" ref="AP623:AQ623" si="426">C659</f>
        <v>0</v>
      </c>
      <c r="AQ623" s="55">
        <f t="shared" si="426"/>
        <v>0</v>
      </c>
      <c r="AR623" s="55">
        <f>U659</f>
        <v>0</v>
      </c>
      <c r="AS623" s="55">
        <f>S659</f>
        <v>0</v>
      </c>
      <c r="AT623" s="55">
        <f>S660</f>
        <v>0</v>
      </c>
      <c r="AU623" s="55">
        <f>U660</f>
        <v>0</v>
      </c>
      <c r="AV623" s="55">
        <f>S661</f>
        <v>0</v>
      </c>
      <c r="AW623" s="55">
        <f>U661</f>
        <v>0</v>
      </c>
      <c r="AX623" s="55">
        <f>U662</f>
        <v>0</v>
      </c>
      <c r="AY623" s="55">
        <f>F662</f>
        <v>0</v>
      </c>
      <c r="AZ623" s="56"/>
      <c r="BA623" s="56"/>
      <c r="BB623" s="56"/>
      <c r="BC623" s="56"/>
      <c r="BD623" s="56"/>
      <c r="BE623" s="56"/>
      <c r="BF623" s="56"/>
      <c r="BG623" s="56"/>
      <c r="BH623" s="56"/>
      <c r="BI623" s="56"/>
      <c r="BJ623" s="56"/>
      <c r="BK623" s="56"/>
      <c r="BL623" s="56"/>
      <c r="BM623" s="56"/>
      <c r="BN623" s="56"/>
    </row>
    <row r="624" spans="1:66" ht="11.25" customHeight="1">
      <c r="A624" s="220"/>
      <c r="B624" s="38"/>
      <c r="C624" s="205"/>
      <c r="D624" s="208"/>
      <c r="E624" s="57" t="s">
        <v>42</v>
      </c>
      <c r="F624" s="58" t="str">
        <f>IF(D623&lt;&gt;"", VLOOKUP(D623,'Base de Datos'!$A$2:$D1268,3,FALSE()),"")</f>
        <v/>
      </c>
      <c r="G624" s="205"/>
      <c r="H624" s="208"/>
      <c r="I624" s="57" t="s">
        <v>42</v>
      </c>
      <c r="J624" s="58" t="str">
        <f>IF(H623&lt;&gt;"", VLOOKUP(H623,'Base de Datos'!$A$2:$D1268,3,FALSE()),"")</f>
        <v/>
      </c>
      <c r="K624" s="205"/>
      <c r="L624" s="208"/>
      <c r="M624" s="57" t="s">
        <v>42</v>
      </c>
      <c r="N624" s="58" t="str">
        <f>IF(L623&lt;&gt;"", VLOOKUP(L623,'Base de Datos'!$A$2:$D1268,3,FALSE()),"")</f>
        <v/>
      </c>
      <c r="O624" s="43"/>
      <c r="P624" s="130" t="s">
        <v>70</v>
      </c>
      <c r="Q624" s="131" t="s">
        <v>71</v>
      </c>
      <c r="R624" s="15"/>
      <c r="S624" s="229"/>
      <c r="T624" s="230"/>
      <c r="U624" s="59"/>
      <c r="V624" s="47"/>
      <c r="W624" s="229"/>
      <c r="X624" s="230"/>
      <c r="Y624" s="59"/>
      <c r="Z624" s="47"/>
      <c r="AA624" s="229"/>
      <c r="AB624" s="230"/>
      <c r="AC624" s="59"/>
      <c r="AD624" s="48"/>
      <c r="AE624" s="181"/>
      <c r="AF624" s="181"/>
      <c r="AG624" s="181"/>
      <c r="AH624" s="181"/>
      <c r="AI624" s="181"/>
      <c r="AJ624" s="181"/>
      <c r="AK624" s="181"/>
      <c r="AL624" s="181"/>
      <c r="AM624" s="48"/>
      <c r="AN624" s="53">
        <f>A609</f>
        <v>46311</v>
      </c>
      <c r="AO624" s="54" t="str">
        <f>G610</f>
        <v>Consultorio N° 2</v>
      </c>
      <c r="AP624" s="55">
        <f t="shared" ref="AP624:AQ624" si="427">G611</f>
        <v>0</v>
      </c>
      <c r="AQ624" s="55">
        <f t="shared" si="427"/>
        <v>0</v>
      </c>
      <c r="AR624" s="55">
        <f>Y611</f>
        <v>0</v>
      </c>
      <c r="AS624" s="55">
        <f>W611</f>
        <v>0</v>
      </c>
      <c r="AT624" s="55">
        <f>W612</f>
        <v>0</v>
      </c>
      <c r="AU624" s="55">
        <f>Y612</f>
        <v>0</v>
      </c>
      <c r="AV624" s="55">
        <f>W613</f>
        <v>0</v>
      </c>
      <c r="AW624" s="55">
        <f>Y613</f>
        <v>0</v>
      </c>
      <c r="AX624" s="55">
        <f>Y614</f>
        <v>0</v>
      </c>
      <c r="AY624" s="55">
        <f>J614</f>
        <v>0</v>
      </c>
      <c r="AZ624" s="56"/>
      <c r="BA624" s="56"/>
      <c r="BB624" s="56"/>
      <c r="BC624" s="56"/>
      <c r="BD624" s="56"/>
      <c r="BE624" s="56"/>
      <c r="BF624" s="56"/>
      <c r="BG624" s="56"/>
      <c r="BH624" s="56"/>
      <c r="BI624" s="56"/>
      <c r="BJ624" s="56"/>
      <c r="BK624" s="56"/>
      <c r="BL624" s="56"/>
      <c r="BM624" s="56"/>
      <c r="BN624" s="56"/>
    </row>
    <row r="625" spans="1:66" ht="11.25" customHeight="1">
      <c r="A625" s="220"/>
      <c r="B625" s="38"/>
      <c r="C625" s="205"/>
      <c r="D625" s="208"/>
      <c r="E625" s="57" t="s">
        <v>44</v>
      </c>
      <c r="F625" s="58" t="str">
        <f>IF(D623&lt;&gt;"", VLOOKUP(D623,'Base de Datos'!$A$2:$D1268,4,FALSE()),"")</f>
        <v/>
      </c>
      <c r="G625" s="205"/>
      <c r="H625" s="208"/>
      <c r="I625" s="57" t="s">
        <v>44</v>
      </c>
      <c r="J625" s="58" t="str">
        <f>IF(H623&lt;&gt;"", VLOOKUP(H623,'Base de Datos'!$A$2:$D1268,4,FALSE()),"")</f>
        <v/>
      </c>
      <c r="K625" s="205"/>
      <c r="L625" s="208"/>
      <c r="M625" s="57" t="s">
        <v>44</v>
      </c>
      <c r="N625" s="58" t="str">
        <f>IF(L623&lt;&gt;"", VLOOKUP(L623,'Base de Datos'!$A$2:$D1268,4,FALSE()),"")</f>
        <v/>
      </c>
      <c r="O625" s="43"/>
      <c r="P625" s="132" t="s">
        <v>73</v>
      </c>
      <c r="Q625" s="133" t="s">
        <v>74</v>
      </c>
      <c r="R625" s="15"/>
      <c r="S625" s="229"/>
      <c r="T625" s="230"/>
      <c r="U625" s="59"/>
      <c r="V625" s="47"/>
      <c r="W625" s="229"/>
      <c r="X625" s="230"/>
      <c r="Y625" s="59"/>
      <c r="Z625" s="47"/>
      <c r="AA625" s="229"/>
      <c r="AB625" s="230"/>
      <c r="AC625" s="59"/>
      <c r="AD625" s="48"/>
      <c r="AE625" s="181"/>
      <c r="AF625" s="181"/>
      <c r="AG625" s="181"/>
      <c r="AH625" s="181"/>
      <c r="AI625" s="181"/>
      <c r="AJ625" s="181"/>
      <c r="AK625" s="181"/>
      <c r="AL625" s="181"/>
      <c r="AM625" s="48"/>
      <c r="AN625" s="53">
        <f>A609</f>
        <v>46311</v>
      </c>
      <c r="AO625" s="54" t="str">
        <f>G610</f>
        <v>Consultorio N° 2</v>
      </c>
      <c r="AP625" s="55">
        <f t="shared" ref="AP625:AQ625" si="428">G615</f>
        <v>0</v>
      </c>
      <c r="AQ625" s="55">
        <f t="shared" si="428"/>
        <v>0</v>
      </c>
      <c r="AR625" s="55">
        <f>Y615</f>
        <v>0</v>
      </c>
      <c r="AS625" s="55">
        <f>W615</f>
        <v>0</v>
      </c>
      <c r="AT625" s="55">
        <f>W616</f>
        <v>0</v>
      </c>
      <c r="AU625" s="55">
        <f>Y616</f>
        <v>0</v>
      </c>
      <c r="AV625" s="55">
        <f>W617</f>
        <v>0</v>
      </c>
      <c r="AW625" s="55">
        <f>Y617</f>
        <v>0</v>
      </c>
      <c r="AX625" s="55">
        <f>Y618</f>
        <v>0</v>
      </c>
      <c r="AY625" s="55">
        <f>J618</f>
        <v>0</v>
      </c>
      <c r="AZ625" s="56"/>
      <c r="BA625" s="56"/>
      <c r="BB625" s="56"/>
      <c r="BC625" s="56"/>
      <c r="BD625" s="56"/>
      <c r="BE625" s="56"/>
      <c r="BF625" s="56"/>
      <c r="BG625" s="56"/>
      <c r="BH625" s="56"/>
      <c r="BI625" s="56"/>
      <c r="BJ625" s="56"/>
      <c r="BK625" s="56"/>
      <c r="BL625" s="56"/>
      <c r="BM625" s="56"/>
      <c r="BN625" s="56"/>
    </row>
    <row r="626" spans="1:66" ht="11.25" customHeight="1">
      <c r="A626" s="221"/>
      <c r="B626" s="38"/>
      <c r="C626" s="206"/>
      <c r="D626" s="209"/>
      <c r="E626" s="85" t="s">
        <v>46</v>
      </c>
      <c r="F626" s="86"/>
      <c r="G626" s="206"/>
      <c r="H626" s="209"/>
      <c r="I626" s="85" t="s">
        <v>46</v>
      </c>
      <c r="J626" s="108"/>
      <c r="K626" s="206"/>
      <c r="L626" s="209"/>
      <c r="M626" s="85" t="s">
        <v>46</v>
      </c>
      <c r="N626" s="108"/>
      <c r="O626" s="43"/>
      <c r="P626" s="137" t="s">
        <v>52</v>
      </c>
      <c r="Q626" s="138" t="s">
        <v>76</v>
      </c>
      <c r="R626" s="15"/>
      <c r="S626" s="227" t="str">
        <f>IF(OR(S623="Empleado",S623="Familiar"),"Nombre del Empleado","N° Factura")</f>
        <v>N° Factura</v>
      </c>
      <c r="T626" s="228"/>
      <c r="U626" s="89"/>
      <c r="V626" s="47"/>
      <c r="W626" s="227" t="str">
        <f>IF(OR(W623="Empleado",W623="Familiar"),"Nombre del Empleado","N° Factura")</f>
        <v>N° Factura</v>
      </c>
      <c r="X626" s="228"/>
      <c r="Y626" s="89"/>
      <c r="Z626" s="47"/>
      <c r="AA626" s="227" t="str">
        <f>IF(OR(AA623="Empleado",AA623="Familiar"),"Nombre del Empleado","N° Factura")</f>
        <v>N° Factura</v>
      </c>
      <c r="AB626" s="228"/>
      <c r="AC626" s="89"/>
      <c r="AD626" s="48"/>
      <c r="AE626" s="181"/>
      <c r="AF626" s="181"/>
      <c r="AG626" s="181"/>
      <c r="AH626" s="181"/>
      <c r="AI626" s="181"/>
      <c r="AJ626" s="181"/>
      <c r="AK626" s="181"/>
      <c r="AL626" s="181"/>
      <c r="AM626" s="48"/>
      <c r="AN626" s="53">
        <f>A609</f>
        <v>46311</v>
      </c>
      <c r="AO626" s="54" t="str">
        <f>G610</f>
        <v>Consultorio N° 2</v>
      </c>
      <c r="AP626" s="55">
        <f t="shared" ref="AP626:AQ626" si="429">G619</f>
        <v>0</v>
      </c>
      <c r="AQ626" s="55">
        <f t="shared" si="429"/>
        <v>0</v>
      </c>
      <c r="AR626" s="55">
        <f>Y619</f>
        <v>0</v>
      </c>
      <c r="AS626" s="55">
        <f>W619</f>
        <v>0</v>
      </c>
      <c r="AT626" s="55">
        <f>W620</f>
        <v>0</v>
      </c>
      <c r="AU626" s="55">
        <f>Y620</f>
        <v>0</v>
      </c>
      <c r="AV626" s="55">
        <f>W621</f>
        <v>0</v>
      </c>
      <c r="AW626" s="55">
        <f>Y621</f>
        <v>0</v>
      </c>
      <c r="AX626" s="55">
        <f>Y622</f>
        <v>0</v>
      </c>
      <c r="AY626" s="55">
        <f>J622</f>
        <v>0</v>
      </c>
      <c r="AZ626" s="56"/>
      <c r="BA626" s="56"/>
      <c r="BB626" s="56"/>
      <c r="BC626" s="56"/>
      <c r="BD626" s="56"/>
      <c r="BE626" s="56"/>
      <c r="BF626" s="56"/>
      <c r="BG626" s="56"/>
      <c r="BH626" s="56"/>
      <c r="BI626" s="56"/>
      <c r="BJ626" s="56"/>
      <c r="BK626" s="56"/>
      <c r="BL626" s="56"/>
      <c r="BM626" s="56"/>
      <c r="BN626" s="56"/>
    </row>
    <row r="627" spans="1:66" ht="11.25" customHeight="1">
      <c r="A627" s="222">
        <f>A623+$Q$13/1440</f>
        <v>0.5</v>
      </c>
      <c r="B627" s="38"/>
      <c r="C627" s="204"/>
      <c r="D627" s="207"/>
      <c r="E627" s="40" t="s">
        <v>36</v>
      </c>
      <c r="F627" s="42" t="str">
        <f>IF(D627&lt;&gt;"", VLOOKUP(D627,'Base de Datos'!$A$2:$D1268,2,FALSE()),"")</f>
        <v/>
      </c>
      <c r="G627" s="204"/>
      <c r="H627" s="216"/>
      <c r="I627" s="40" t="s">
        <v>36</v>
      </c>
      <c r="J627" s="42" t="str">
        <f>IF(H627&lt;&gt;"", VLOOKUP(H627,'Base de Datos'!$A$2:$D1268,2,FALSE()),"")</f>
        <v/>
      </c>
      <c r="K627" s="204"/>
      <c r="L627" s="216"/>
      <c r="M627" s="40" t="s">
        <v>36</v>
      </c>
      <c r="N627" s="42" t="str">
        <f>IF(L627&lt;&gt;"", VLOOKUP(L627,'Base de Datos'!$A$2:$D1268,2,FALSE()),"")</f>
        <v/>
      </c>
      <c r="O627" s="43"/>
      <c r="P627" s="141" t="s">
        <v>78</v>
      </c>
      <c r="Q627" s="142" t="s">
        <v>79</v>
      </c>
      <c r="R627" s="15"/>
      <c r="S627" s="45"/>
      <c r="T627" s="45" t="s">
        <v>37</v>
      </c>
      <c r="U627" s="46"/>
      <c r="V627" s="47"/>
      <c r="W627" s="45"/>
      <c r="X627" s="45" t="s">
        <v>37</v>
      </c>
      <c r="Y627" s="46"/>
      <c r="Z627" s="47"/>
      <c r="AA627" s="45"/>
      <c r="AB627" s="45" t="s">
        <v>37</v>
      </c>
      <c r="AC627" s="46"/>
      <c r="AD627" s="48"/>
      <c r="AE627" s="181"/>
      <c r="AF627" s="181"/>
      <c r="AG627" s="181"/>
      <c r="AH627" s="181"/>
      <c r="AI627" s="181"/>
      <c r="AJ627" s="181"/>
      <c r="AK627" s="181"/>
      <c r="AL627" s="181"/>
      <c r="AM627" s="48"/>
      <c r="AN627" s="53">
        <f>A609</f>
        <v>46311</v>
      </c>
      <c r="AO627" s="54" t="str">
        <f>G610</f>
        <v>Consultorio N° 2</v>
      </c>
      <c r="AP627" s="55">
        <f t="shared" ref="AP627:AQ627" si="430">G623</f>
        <v>0</v>
      </c>
      <c r="AQ627" s="55">
        <f t="shared" si="430"/>
        <v>0</v>
      </c>
      <c r="AR627" s="55">
        <f>Y623</f>
        <v>0</v>
      </c>
      <c r="AS627" s="55">
        <f>W623</f>
        <v>0</v>
      </c>
      <c r="AT627" s="55">
        <f>W624</f>
        <v>0</v>
      </c>
      <c r="AU627" s="55">
        <f>Y624</f>
        <v>0</v>
      </c>
      <c r="AV627" s="55">
        <f>W625</f>
        <v>0</v>
      </c>
      <c r="AW627" s="55">
        <f>Y625</f>
        <v>0</v>
      </c>
      <c r="AX627" s="55">
        <f>Y626</f>
        <v>0</v>
      </c>
      <c r="AY627" s="55">
        <f>J626</f>
        <v>0</v>
      </c>
      <c r="AZ627" s="56"/>
      <c r="BA627" s="56"/>
      <c r="BB627" s="56"/>
      <c r="BC627" s="56"/>
      <c r="BD627" s="56"/>
      <c r="BE627" s="56"/>
      <c r="BF627" s="56"/>
      <c r="BG627" s="56"/>
      <c r="BH627" s="56"/>
      <c r="BI627" s="56"/>
      <c r="BJ627" s="56"/>
      <c r="BK627" s="56"/>
      <c r="BL627" s="56"/>
      <c r="BM627" s="56"/>
      <c r="BN627" s="56"/>
    </row>
    <row r="628" spans="1:66" ht="11.25" customHeight="1">
      <c r="A628" s="220"/>
      <c r="B628" s="38"/>
      <c r="C628" s="205"/>
      <c r="D628" s="208"/>
      <c r="E628" s="57" t="s">
        <v>42</v>
      </c>
      <c r="F628" s="58" t="str">
        <f>IF(D627&lt;&gt;"", VLOOKUP(D627,'Base de Datos'!$A$2:$D1268,3,FALSE()),"")</f>
        <v/>
      </c>
      <c r="G628" s="205"/>
      <c r="H628" s="208"/>
      <c r="I628" s="57" t="s">
        <v>42</v>
      </c>
      <c r="J628" s="58" t="str">
        <f>IF(H627&lt;&gt;"", VLOOKUP(H627,'Base de Datos'!$A$2:$D1268,3,FALSE()),"")</f>
        <v/>
      </c>
      <c r="K628" s="205"/>
      <c r="L628" s="208"/>
      <c r="M628" s="57" t="s">
        <v>42</v>
      </c>
      <c r="N628" s="58" t="str">
        <f>IF(L627&lt;&gt;"", VLOOKUP(L627,'Base de Datos'!$A$2:$D1268,3,FALSE()),"")</f>
        <v/>
      </c>
      <c r="O628" s="43"/>
      <c r="P628" s="1"/>
      <c r="Q628" s="147"/>
      <c r="R628" s="15"/>
      <c r="S628" s="229"/>
      <c r="T628" s="230"/>
      <c r="U628" s="59"/>
      <c r="V628" s="47"/>
      <c r="W628" s="229"/>
      <c r="X628" s="230"/>
      <c r="Y628" s="59"/>
      <c r="Z628" s="47"/>
      <c r="AA628" s="229"/>
      <c r="AB628" s="230"/>
      <c r="AC628" s="59"/>
      <c r="AD628" s="48"/>
      <c r="AE628" s="181"/>
      <c r="AF628" s="181"/>
      <c r="AG628" s="181"/>
      <c r="AH628" s="181"/>
      <c r="AI628" s="181"/>
      <c r="AJ628" s="181"/>
      <c r="AK628" s="181"/>
      <c r="AL628" s="181"/>
      <c r="AM628" s="48"/>
      <c r="AN628" s="53">
        <f>A609</f>
        <v>46311</v>
      </c>
      <c r="AO628" s="149" t="str">
        <f>G610</f>
        <v>Consultorio N° 2</v>
      </c>
      <c r="AP628" s="55">
        <f t="shared" ref="AP628:AQ628" si="431">G627</f>
        <v>0</v>
      </c>
      <c r="AQ628" s="55">
        <f t="shared" si="431"/>
        <v>0</v>
      </c>
      <c r="AR628" s="55">
        <f>Y627</f>
        <v>0</v>
      </c>
      <c r="AS628" s="55">
        <f>W627</f>
        <v>0</v>
      </c>
      <c r="AT628" s="55">
        <f>W628</f>
        <v>0</v>
      </c>
      <c r="AU628" s="55">
        <f>Y628</f>
        <v>0</v>
      </c>
      <c r="AV628" s="55">
        <f>W629</f>
        <v>0</v>
      </c>
      <c r="AW628" s="55">
        <f>Y629</f>
        <v>0</v>
      </c>
      <c r="AX628" s="55">
        <f>Y630</f>
        <v>0</v>
      </c>
      <c r="AY628" s="55">
        <f>J630</f>
        <v>0</v>
      </c>
      <c r="AZ628" s="56"/>
      <c r="BA628" s="56"/>
      <c r="BB628" s="56"/>
      <c r="BC628" s="56"/>
      <c r="BD628" s="56"/>
      <c r="BE628" s="56"/>
      <c r="BF628" s="56"/>
      <c r="BG628" s="56"/>
      <c r="BH628" s="56"/>
      <c r="BI628" s="56"/>
      <c r="BJ628" s="56"/>
      <c r="BK628" s="56"/>
      <c r="BL628" s="56"/>
      <c r="BM628" s="56"/>
      <c r="BN628" s="56"/>
    </row>
    <row r="629" spans="1:66" ht="11.25" customHeight="1">
      <c r="A629" s="220"/>
      <c r="B629" s="38"/>
      <c r="C629" s="205"/>
      <c r="D629" s="208"/>
      <c r="E629" s="57" t="s">
        <v>44</v>
      </c>
      <c r="F629" s="58" t="str">
        <f>IF(D627&lt;&gt;"", VLOOKUP(D627,'Base de Datos'!$A$2:$D1268,4,FALSE()),"")</f>
        <v/>
      </c>
      <c r="G629" s="205"/>
      <c r="H629" s="208"/>
      <c r="I629" s="57" t="s">
        <v>44</v>
      </c>
      <c r="J629" s="58" t="str">
        <f>IF(H627&lt;&gt;"", VLOOKUP(H627,'Base de Datos'!$A$2:$D1268,4,FALSE()),"")</f>
        <v/>
      </c>
      <c r="K629" s="205"/>
      <c r="L629" s="208"/>
      <c r="M629" s="57" t="s">
        <v>44</v>
      </c>
      <c r="N629" s="58" t="str">
        <f>IF(L627&lt;&gt;"", VLOOKUP(L627,'Base de Datos'!$A$2:$D1268,4,FALSE()),"")</f>
        <v/>
      </c>
      <c r="O629" s="43"/>
      <c r="P629" s="1"/>
      <c r="Q629" s="150"/>
      <c r="R629" s="15"/>
      <c r="S629" s="229"/>
      <c r="T629" s="230"/>
      <c r="U629" s="59"/>
      <c r="V629" s="47"/>
      <c r="W629" s="229"/>
      <c r="X629" s="230"/>
      <c r="Y629" s="59"/>
      <c r="Z629" s="47"/>
      <c r="AA629" s="229"/>
      <c r="AB629" s="230"/>
      <c r="AC629" s="59"/>
      <c r="AD629" s="48"/>
      <c r="AE629" s="181"/>
      <c r="AF629" s="181"/>
      <c r="AG629" s="181"/>
      <c r="AH629" s="181"/>
      <c r="AI629" s="181"/>
      <c r="AJ629" s="181"/>
      <c r="AK629" s="181"/>
      <c r="AL629" s="181"/>
      <c r="AM629" s="48"/>
      <c r="AN629" s="53">
        <f>A609</f>
        <v>46311</v>
      </c>
      <c r="AO629" s="54" t="str">
        <f>G610</f>
        <v>Consultorio N° 2</v>
      </c>
      <c r="AP629" s="55" t="str">
        <f t="shared" ref="AP629:AQ629" si="432">G631</f>
        <v>🚫</v>
      </c>
      <c r="AQ629" s="55" t="str">
        <f t="shared" si="432"/>
        <v>Elizabeth Justo</v>
      </c>
      <c r="AR629" s="55">
        <f>Y631</f>
        <v>0</v>
      </c>
      <c r="AS629" s="55">
        <f>W631</f>
        <v>0</v>
      </c>
      <c r="AT629" s="55">
        <f>W632</f>
        <v>0</v>
      </c>
      <c r="AU629" s="55">
        <f>Y632</f>
        <v>0</v>
      </c>
      <c r="AV629" s="55">
        <f>W633</f>
        <v>0</v>
      </c>
      <c r="AW629" s="55">
        <f>Y633</f>
        <v>0</v>
      </c>
      <c r="AX629" s="55">
        <f>Y634</f>
        <v>0</v>
      </c>
      <c r="AY629" s="55" t="str">
        <f>J634</f>
        <v>Odo. Geraldine Cabrera</v>
      </c>
      <c r="AZ629" s="56"/>
      <c r="BA629" s="56"/>
      <c r="BB629" s="56"/>
      <c r="BC629" s="56"/>
      <c r="BD629" s="56"/>
      <c r="BE629" s="56"/>
      <c r="BF629" s="56"/>
      <c r="BG629" s="56"/>
      <c r="BH629" s="56"/>
      <c r="BI629" s="56"/>
      <c r="BJ629" s="56"/>
      <c r="BK629" s="56"/>
      <c r="BL629" s="56"/>
      <c r="BM629" s="56"/>
      <c r="BN629" s="56"/>
    </row>
    <row r="630" spans="1:66" ht="11.25" customHeight="1">
      <c r="A630" s="221"/>
      <c r="B630" s="38"/>
      <c r="C630" s="206"/>
      <c r="D630" s="209"/>
      <c r="E630" s="85" t="s">
        <v>46</v>
      </c>
      <c r="F630" s="86"/>
      <c r="G630" s="206"/>
      <c r="H630" s="209"/>
      <c r="I630" s="85" t="s">
        <v>46</v>
      </c>
      <c r="J630" s="108"/>
      <c r="K630" s="206"/>
      <c r="L630" s="209"/>
      <c r="M630" s="85" t="s">
        <v>46</v>
      </c>
      <c r="N630" s="108"/>
      <c r="O630" s="43"/>
      <c r="P630" s="1"/>
      <c r="Q630" s="150"/>
      <c r="R630" s="15"/>
      <c r="S630" s="227" t="str">
        <f>IF(OR(S627="Empleado",S627="Familiar"),"Nombre del Empleado","N° Factura")</f>
        <v>N° Factura</v>
      </c>
      <c r="T630" s="228"/>
      <c r="U630" s="89"/>
      <c r="V630" s="47"/>
      <c r="W630" s="227" t="str">
        <f>IF(OR(W627="Empleado",W627="Familiar"),"Nombre del Empleado","N° Factura")</f>
        <v>N° Factura</v>
      </c>
      <c r="X630" s="228"/>
      <c r="Y630" s="89"/>
      <c r="Z630" s="47"/>
      <c r="AA630" s="227" t="str">
        <f>IF(OR(AA627="Empleado",AA627="Familiar"),"Nombre del Empleado","N° Factura")</f>
        <v>N° Factura</v>
      </c>
      <c r="AB630" s="228"/>
      <c r="AC630" s="89"/>
      <c r="AD630" s="48"/>
      <c r="AE630" s="181"/>
      <c r="AF630" s="181"/>
      <c r="AG630" s="181"/>
      <c r="AH630" s="181"/>
      <c r="AI630" s="181"/>
      <c r="AJ630" s="181"/>
      <c r="AK630" s="181"/>
      <c r="AL630" s="181"/>
      <c r="AM630" s="48"/>
      <c r="AN630" s="53">
        <f>A609</f>
        <v>46311</v>
      </c>
      <c r="AO630" s="54" t="str">
        <f>G610</f>
        <v>Consultorio N° 2</v>
      </c>
      <c r="AP630" s="55" t="str">
        <f t="shared" ref="AP630:AQ630" si="433">G635</f>
        <v>🚫</v>
      </c>
      <c r="AQ630" s="55" t="str">
        <f t="shared" si="433"/>
        <v xml:space="preserve">Andrea guzman </v>
      </c>
      <c r="AR630" s="55">
        <f>Y635</f>
        <v>0</v>
      </c>
      <c r="AS630" s="55">
        <f>W635</f>
        <v>0</v>
      </c>
      <c r="AT630" s="55">
        <f>W636</f>
        <v>0</v>
      </c>
      <c r="AU630" s="55">
        <f>Y636</f>
        <v>0</v>
      </c>
      <c r="AV630" s="55">
        <f>W637</f>
        <v>0</v>
      </c>
      <c r="AW630" s="55">
        <f>Y637</f>
        <v>0</v>
      </c>
      <c r="AX630" s="55" t="str">
        <f>Y638</f>
        <v>Roma Sarmiento</v>
      </c>
      <c r="AY630" s="55" t="str">
        <f>J638</f>
        <v>Odo. Geraldine Cabrera</v>
      </c>
      <c r="AZ630" s="56"/>
      <c r="BA630" s="56"/>
      <c r="BB630" s="56"/>
      <c r="BC630" s="56"/>
      <c r="BD630" s="56"/>
      <c r="BE630" s="56"/>
      <c r="BF630" s="56"/>
      <c r="BG630" s="56"/>
      <c r="BH630" s="56"/>
      <c r="BI630" s="56"/>
      <c r="BJ630" s="56"/>
      <c r="BK630" s="56"/>
      <c r="BL630" s="56"/>
      <c r="BM630" s="56"/>
      <c r="BN630" s="56"/>
    </row>
    <row r="631" spans="1:66" ht="11.25" customHeight="1">
      <c r="A631" s="222">
        <f>A627+$Q$13/1440</f>
        <v>0.54166666666666663</v>
      </c>
      <c r="B631" s="38"/>
      <c r="C631" s="204"/>
      <c r="D631" s="207"/>
      <c r="E631" s="40" t="s">
        <v>36</v>
      </c>
      <c r="F631" s="42" t="str">
        <f>IF(D631&lt;&gt;"", VLOOKUP(D631,'Base de Datos'!$A$2:$D1268,2,FALSE()),"")</f>
        <v/>
      </c>
      <c r="G631" s="204" t="s">
        <v>73</v>
      </c>
      <c r="H631" s="216" t="s">
        <v>97</v>
      </c>
      <c r="I631" s="40" t="s">
        <v>36</v>
      </c>
      <c r="J631" s="42">
        <f>IF(H631&lt;&gt;"", VLOOKUP(H631,'Base de Datos'!$A$2:$D1268,2,FALSE()),"")</f>
        <v>0</v>
      </c>
      <c r="K631" s="204"/>
      <c r="L631" s="216"/>
      <c r="M631" s="40" t="s">
        <v>36</v>
      </c>
      <c r="N631" s="42" t="str">
        <f>IF(L631&lt;&gt;"", VLOOKUP(L631,'Base de Datos'!$A$2:$D1268,2,FALSE()),"")</f>
        <v/>
      </c>
      <c r="O631" s="43"/>
      <c r="P631" s="1"/>
      <c r="Q631" s="150"/>
      <c r="R631" s="15"/>
      <c r="S631" s="45"/>
      <c r="T631" s="45" t="s">
        <v>37</v>
      </c>
      <c r="U631" s="46"/>
      <c r="V631" s="47"/>
      <c r="W631" s="45"/>
      <c r="X631" s="45" t="s">
        <v>37</v>
      </c>
      <c r="Y631" s="46"/>
      <c r="Z631" s="47"/>
      <c r="AA631" s="45"/>
      <c r="AB631" s="45" t="s">
        <v>37</v>
      </c>
      <c r="AC631" s="46"/>
      <c r="AD631" s="48"/>
      <c r="AE631" s="181"/>
      <c r="AF631" s="181"/>
      <c r="AG631" s="181"/>
      <c r="AH631" s="181"/>
      <c r="AI631" s="181"/>
      <c r="AJ631" s="181"/>
      <c r="AK631" s="181"/>
      <c r="AL631" s="181"/>
      <c r="AM631" s="48"/>
      <c r="AN631" s="53">
        <f>A609</f>
        <v>46311</v>
      </c>
      <c r="AO631" s="54" t="str">
        <f>G610</f>
        <v>Consultorio N° 2</v>
      </c>
      <c r="AP631" s="55">
        <f t="shared" ref="AP631:AQ631" si="434">G639</f>
        <v>0</v>
      </c>
      <c r="AQ631" s="55">
        <f t="shared" si="434"/>
        <v>0</v>
      </c>
      <c r="AR631" s="55">
        <f>Y639</f>
        <v>0</v>
      </c>
      <c r="AS631" s="55">
        <f>W639</f>
        <v>0</v>
      </c>
      <c r="AT631" s="55">
        <f>W640</f>
        <v>0</v>
      </c>
      <c r="AU631" s="55">
        <f>Y640</f>
        <v>0</v>
      </c>
      <c r="AV631" s="55">
        <f>W641</f>
        <v>0</v>
      </c>
      <c r="AW631" s="55">
        <f>Y641</f>
        <v>0</v>
      </c>
      <c r="AX631" s="55">
        <f>Y642</f>
        <v>0</v>
      </c>
      <c r="AY631" s="55">
        <f>J642</f>
        <v>0</v>
      </c>
      <c r="AZ631" s="56"/>
      <c r="BA631" s="56"/>
      <c r="BB631" s="56"/>
      <c r="BC631" s="56"/>
      <c r="BD631" s="56"/>
      <c r="BE631" s="56"/>
      <c r="BF631" s="56"/>
      <c r="BG631" s="56"/>
      <c r="BH631" s="56"/>
      <c r="BI631" s="56"/>
      <c r="BJ631" s="56"/>
      <c r="BK631" s="56"/>
      <c r="BL631" s="56"/>
      <c r="BM631" s="56"/>
      <c r="BN631" s="56"/>
    </row>
    <row r="632" spans="1:66" ht="11.25" customHeight="1">
      <c r="A632" s="220"/>
      <c r="B632" s="38"/>
      <c r="C632" s="205"/>
      <c r="D632" s="208"/>
      <c r="E632" s="57" t="s">
        <v>42</v>
      </c>
      <c r="F632" s="58" t="str">
        <f>IF(D631&lt;&gt;"", VLOOKUP(D631,'Base de Datos'!$A$2:$D1268,3,FALSE()),"")</f>
        <v/>
      </c>
      <c r="G632" s="205"/>
      <c r="H632" s="208"/>
      <c r="I632" s="57" t="s">
        <v>42</v>
      </c>
      <c r="J632" s="58">
        <f>IF(H631&lt;&gt;"", VLOOKUP(H631,'Base de Datos'!$A$2:$D1268,3,FALSE()),"")</f>
        <v>0</v>
      </c>
      <c r="K632" s="205"/>
      <c r="L632" s="208"/>
      <c r="M632" s="57" t="s">
        <v>42</v>
      </c>
      <c r="N632" s="58" t="str">
        <f>IF(L631&lt;&gt;"", VLOOKUP(L631,'Base de Datos'!$A$2:$D1268,3,FALSE()),"")</f>
        <v/>
      </c>
      <c r="O632" s="43"/>
      <c r="P632" s="1"/>
      <c r="Q632" s="1"/>
      <c r="R632" s="15"/>
      <c r="S632" s="229"/>
      <c r="T632" s="230"/>
      <c r="U632" s="59"/>
      <c r="V632" s="47"/>
      <c r="W632" s="229"/>
      <c r="X632" s="230"/>
      <c r="Y632" s="59"/>
      <c r="Z632" s="47"/>
      <c r="AA632" s="229"/>
      <c r="AB632" s="230"/>
      <c r="AC632" s="59"/>
      <c r="AD632" s="48"/>
      <c r="AE632" s="181"/>
      <c r="AF632" s="181"/>
      <c r="AG632" s="181"/>
      <c r="AH632" s="181"/>
      <c r="AI632" s="181"/>
      <c r="AJ632" s="181"/>
      <c r="AK632" s="181"/>
      <c r="AL632" s="181"/>
      <c r="AM632" s="48"/>
      <c r="AN632" s="53">
        <f>A609</f>
        <v>46311</v>
      </c>
      <c r="AO632" s="54" t="str">
        <f>G610</f>
        <v>Consultorio N° 2</v>
      </c>
      <c r="AP632" s="55">
        <f t="shared" ref="AP632:AQ632" si="435">G643</f>
        <v>0</v>
      </c>
      <c r="AQ632" s="55">
        <f t="shared" si="435"/>
        <v>0</v>
      </c>
      <c r="AR632" s="55">
        <f>Y643</f>
        <v>0</v>
      </c>
      <c r="AS632" s="55">
        <f>W643</f>
        <v>0</v>
      </c>
      <c r="AT632" s="55">
        <f>W644</f>
        <v>0</v>
      </c>
      <c r="AU632" s="55">
        <f>Y644</f>
        <v>0</v>
      </c>
      <c r="AV632" s="55">
        <f>W645</f>
        <v>0</v>
      </c>
      <c r="AW632" s="55">
        <f>Y645</f>
        <v>0</v>
      </c>
      <c r="AX632" s="55">
        <f>Y646</f>
        <v>0</v>
      </c>
      <c r="AY632" s="55">
        <f>J646</f>
        <v>0</v>
      </c>
      <c r="AZ632" s="56"/>
      <c r="BA632" s="56"/>
      <c r="BB632" s="56"/>
      <c r="BC632" s="56"/>
      <c r="BD632" s="56"/>
      <c r="BE632" s="56"/>
      <c r="BF632" s="56"/>
      <c r="BG632" s="56"/>
      <c r="BH632" s="56"/>
      <c r="BI632" s="56"/>
      <c r="BJ632" s="56"/>
      <c r="BK632" s="56"/>
      <c r="BL632" s="56"/>
      <c r="BM632" s="56"/>
      <c r="BN632" s="56"/>
    </row>
    <row r="633" spans="1:66" ht="11.25" customHeight="1">
      <c r="A633" s="220"/>
      <c r="B633" s="38"/>
      <c r="C633" s="205"/>
      <c r="D633" s="208"/>
      <c r="E633" s="57" t="s">
        <v>44</v>
      </c>
      <c r="F633" s="58" t="str">
        <f>IF(D631&lt;&gt;"", VLOOKUP(D631,'Base de Datos'!$A$2:$D1268,4,FALSE()),"")</f>
        <v/>
      </c>
      <c r="G633" s="205"/>
      <c r="H633" s="208"/>
      <c r="I633" s="57" t="s">
        <v>44</v>
      </c>
      <c r="J633" s="58">
        <f>IF(H631&lt;&gt;"", VLOOKUP(H631,'Base de Datos'!$A$2:$D1268,4,FALSE()),"")</f>
        <v>0</v>
      </c>
      <c r="K633" s="205"/>
      <c r="L633" s="208"/>
      <c r="M633" s="57" t="s">
        <v>44</v>
      </c>
      <c r="N633" s="58" t="str">
        <f>IF(L631&lt;&gt;"", VLOOKUP(L631,'Base de Datos'!$A$2:$D1268,4,FALSE()),"")</f>
        <v/>
      </c>
      <c r="O633" s="1"/>
      <c r="P633" s="1"/>
      <c r="Q633" s="1"/>
      <c r="R633" s="15"/>
      <c r="S633" s="229"/>
      <c r="T633" s="230"/>
      <c r="U633" s="59"/>
      <c r="V633" s="47"/>
      <c r="W633" s="229"/>
      <c r="X633" s="230"/>
      <c r="Y633" s="59"/>
      <c r="Z633" s="47"/>
      <c r="AA633" s="229"/>
      <c r="AB633" s="230"/>
      <c r="AC633" s="59"/>
      <c r="AD633" s="48"/>
      <c r="AE633" s="181"/>
      <c r="AF633" s="181"/>
      <c r="AG633" s="181"/>
      <c r="AH633" s="181"/>
      <c r="AI633" s="181"/>
      <c r="AJ633" s="181"/>
      <c r="AK633" s="181"/>
      <c r="AL633" s="181"/>
      <c r="AM633" s="48"/>
      <c r="AN633" s="53">
        <f>A609</f>
        <v>46311</v>
      </c>
      <c r="AO633" s="54" t="str">
        <f>G610</f>
        <v>Consultorio N° 2</v>
      </c>
      <c r="AP633" s="55">
        <f t="shared" ref="AP633:AQ633" si="436">G647</f>
        <v>0</v>
      </c>
      <c r="AQ633" s="55">
        <f t="shared" si="436"/>
        <v>0</v>
      </c>
      <c r="AR633" s="55">
        <f>Y647</f>
        <v>0</v>
      </c>
      <c r="AS633" s="55">
        <f>W647</f>
        <v>0</v>
      </c>
      <c r="AT633" s="55">
        <f>W648</f>
        <v>0</v>
      </c>
      <c r="AU633" s="55">
        <f>Y648</f>
        <v>0</v>
      </c>
      <c r="AV633" s="55">
        <f>W649</f>
        <v>0</v>
      </c>
      <c r="AW633" s="55">
        <f>Y649</f>
        <v>0</v>
      </c>
      <c r="AX633" s="55">
        <f>Y650</f>
        <v>0</v>
      </c>
      <c r="AY633" s="55">
        <f>J650</f>
        <v>0</v>
      </c>
      <c r="AZ633" s="56"/>
      <c r="BA633" s="56"/>
      <c r="BB633" s="56"/>
      <c r="BC633" s="56"/>
      <c r="BD633" s="56"/>
      <c r="BE633" s="56"/>
      <c r="BF633" s="56"/>
      <c r="BG633" s="56"/>
      <c r="BH633" s="56"/>
      <c r="BI633" s="56"/>
      <c r="BJ633" s="56"/>
      <c r="BK633" s="56"/>
      <c r="BL633" s="56"/>
      <c r="BM633" s="56"/>
      <c r="BN633" s="56"/>
    </row>
    <row r="634" spans="1:66" ht="11.25" customHeight="1">
      <c r="A634" s="221"/>
      <c r="B634" s="38"/>
      <c r="C634" s="206"/>
      <c r="D634" s="209"/>
      <c r="E634" s="85" t="s">
        <v>46</v>
      </c>
      <c r="F634" s="86"/>
      <c r="G634" s="206"/>
      <c r="H634" s="209"/>
      <c r="I634" s="85" t="s">
        <v>46</v>
      </c>
      <c r="J634" s="108" t="s">
        <v>59</v>
      </c>
      <c r="K634" s="206"/>
      <c r="L634" s="209"/>
      <c r="M634" s="85" t="s">
        <v>46</v>
      </c>
      <c r="N634" s="108"/>
      <c r="O634" s="43"/>
      <c r="P634" s="1"/>
      <c r="Q634" s="1"/>
      <c r="R634" s="15"/>
      <c r="S634" s="227" t="str">
        <f>IF(OR(S631="Empleado",S631="Familiar"),"Nombre del Empleado","N° Factura")</f>
        <v>N° Factura</v>
      </c>
      <c r="T634" s="228"/>
      <c r="U634" s="89"/>
      <c r="V634" s="47"/>
      <c r="W634" s="227" t="str">
        <f>IF(OR(W631="Empleado",W631="Familiar"),"Nombre del Empleado","N° Factura")</f>
        <v>N° Factura</v>
      </c>
      <c r="X634" s="228"/>
      <c r="Y634" s="89"/>
      <c r="Z634" s="47"/>
      <c r="AA634" s="227" t="str">
        <f>IF(OR(AA631="Empleado",AA631="Familiar"),"Nombre del Empleado","N° Factura")</f>
        <v>N° Factura</v>
      </c>
      <c r="AB634" s="228"/>
      <c r="AC634" s="89"/>
      <c r="AD634" s="48"/>
      <c r="AE634" s="181"/>
      <c r="AF634" s="181"/>
      <c r="AG634" s="181"/>
      <c r="AH634" s="181"/>
      <c r="AI634" s="181"/>
      <c r="AJ634" s="181"/>
      <c r="AK634" s="181"/>
      <c r="AL634" s="181"/>
      <c r="AM634" s="48"/>
      <c r="AN634" s="53">
        <f>A609</f>
        <v>46311</v>
      </c>
      <c r="AO634" s="54" t="str">
        <f>K610</f>
        <v>Consultorio N° 3</v>
      </c>
      <c r="AP634" s="55">
        <f t="shared" ref="AP634:AQ634" si="437">K611</f>
        <v>0</v>
      </c>
      <c r="AQ634" s="55">
        <f t="shared" si="437"/>
        <v>0</v>
      </c>
      <c r="AR634" s="55">
        <f>AC611</f>
        <v>0</v>
      </c>
      <c r="AS634" s="55">
        <f>AA611</f>
        <v>0</v>
      </c>
      <c r="AT634" s="55">
        <f>AA612</f>
        <v>0</v>
      </c>
      <c r="AU634" s="55">
        <f>AC612</f>
        <v>0</v>
      </c>
      <c r="AV634" s="55">
        <f>AA613</f>
        <v>0</v>
      </c>
      <c r="AW634" s="55">
        <f>AC613</f>
        <v>0</v>
      </c>
      <c r="AX634" s="55">
        <f>AC614</f>
        <v>0</v>
      </c>
      <c r="AY634" s="55">
        <f>N614</f>
        <v>0</v>
      </c>
      <c r="AZ634" s="56"/>
      <c r="BA634" s="56"/>
      <c r="BB634" s="56"/>
      <c r="BC634" s="56"/>
      <c r="BD634" s="56"/>
      <c r="BE634" s="56"/>
      <c r="BF634" s="56"/>
      <c r="BG634" s="56"/>
      <c r="BH634" s="56"/>
      <c r="BI634" s="56"/>
      <c r="BJ634" s="56"/>
      <c r="BK634" s="56"/>
      <c r="BL634" s="56"/>
      <c r="BM634" s="56"/>
      <c r="BN634" s="56"/>
    </row>
    <row r="635" spans="1:66" ht="11.25" customHeight="1">
      <c r="A635" s="222">
        <f>A631+$Q$13/1440</f>
        <v>0.58333333333333326</v>
      </c>
      <c r="B635" s="38"/>
      <c r="C635" s="204"/>
      <c r="D635" s="207"/>
      <c r="E635" s="40" t="s">
        <v>36</v>
      </c>
      <c r="F635" s="42" t="str">
        <f>IF(D635&lt;&gt;"", VLOOKUP(D635,'Base de Datos'!$A$2:$D1268,2,FALSE()),"")</f>
        <v/>
      </c>
      <c r="G635" s="204" t="s">
        <v>73</v>
      </c>
      <c r="H635" s="216" t="s">
        <v>463</v>
      </c>
      <c r="I635" s="40" t="s">
        <v>36</v>
      </c>
      <c r="J635" s="42">
        <f>IF(H635&lt;&gt;"", VLOOKUP(H635,'Base de Datos'!$A$2:$D1268,2,FALSE()),"")</f>
        <v>0</v>
      </c>
      <c r="K635" s="204"/>
      <c r="L635" s="216"/>
      <c r="M635" s="40" t="s">
        <v>36</v>
      </c>
      <c r="N635" s="42" t="str">
        <f>IF(L635&lt;&gt;"", VLOOKUP(L635,'Base de Datos'!$A$2:$D1268,2,FALSE()),"")</f>
        <v/>
      </c>
      <c r="O635" s="43"/>
      <c r="P635" s="151"/>
      <c r="Q635" s="1"/>
      <c r="R635" s="15"/>
      <c r="S635" s="45"/>
      <c r="T635" s="45" t="s">
        <v>37</v>
      </c>
      <c r="U635" s="46"/>
      <c r="V635" s="47"/>
      <c r="W635" s="45"/>
      <c r="X635" s="45" t="s">
        <v>37</v>
      </c>
      <c r="Y635" s="46"/>
      <c r="Z635" s="47"/>
      <c r="AA635" s="45"/>
      <c r="AB635" s="45" t="s">
        <v>37</v>
      </c>
      <c r="AC635" s="46"/>
      <c r="AD635" s="48"/>
      <c r="AE635" s="181"/>
      <c r="AF635" s="181"/>
      <c r="AG635" s="181"/>
      <c r="AH635" s="181"/>
      <c r="AI635" s="181"/>
      <c r="AJ635" s="181"/>
      <c r="AK635" s="181"/>
      <c r="AL635" s="181"/>
      <c r="AM635" s="48"/>
      <c r="AN635" s="53">
        <f>A609</f>
        <v>46311</v>
      </c>
      <c r="AO635" s="54" t="str">
        <f>K610</f>
        <v>Consultorio N° 3</v>
      </c>
      <c r="AP635" s="55">
        <f t="shared" ref="AP635:AQ635" si="438">K615</f>
        <v>0</v>
      </c>
      <c r="AQ635" s="55">
        <f t="shared" si="438"/>
        <v>0</v>
      </c>
      <c r="AR635" s="55">
        <f>AC615</f>
        <v>0</v>
      </c>
      <c r="AS635" s="55">
        <f>AA615</f>
        <v>0</v>
      </c>
      <c r="AT635" s="55">
        <f>AA616</f>
        <v>0</v>
      </c>
      <c r="AU635" s="55">
        <f>AC616</f>
        <v>0</v>
      </c>
      <c r="AV635" s="55">
        <f>AA617</f>
        <v>0</v>
      </c>
      <c r="AW635" s="55">
        <f>AC617</f>
        <v>0</v>
      </c>
      <c r="AX635" s="55">
        <f>AC618</f>
        <v>0</v>
      </c>
      <c r="AY635" s="55">
        <f>N618</f>
        <v>0</v>
      </c>
      <c r="AZ635" s="56"/>
      <c r="BA635" s="56"/>
      <c r="BB635" s="56"/>
      <c r="BC635" s="56"/>
      <c r="BD635" s="56"/>
      <c r="BE635" s="56"/>
      <c r="BF635" s="56"/>
      <c r="BG635" s="56"/>
      <c r="BH635" s="56"/>
      <c r="BI635" s="56"/>
      <c r="BJ635" s="56"/>
      <c r="BK635" s="56"/>
      <c r="BL635" s="56"/>
      <c r="BM635" s="56"/>
      <c r="BN635" s="56"/>
    </row>
    <row r="636" spans="1:66" ht="11.25" customHeight="1">
      <c r="A636" s="220"/>
      <c r="B636" s="38"/>
      <c r="C636" s="205"/>
      <c r="D636" s="208"/>
      <c r="E636" s="57" t="s">
        <v>42</v>
      </c>
      <c r="F636" s="58" t="str">
        <f>IF(D635&lt;&gt;"", VLOOKUP(D635,'Base de Datos'!$A$2:$D1268,3,FALSE()),"")</f>
        <v/>
      </c>
      <c r="G636" s="205"/>
      <c r="H636" s="208"/>
      <c r="I636" s="57" t="s">
        <v>42</v>
      </c>
      <c r="J636" s="58">
        <f>IF(H635&lt;&gt;"", VLOOKUP(H635,'Base de Datos'!$A$2:$D1268,3,FALSE()),"")</f>
        <v>0</v>
      </c>
      <c r="K636" s="205"/>
      <c r="L636" s="208"/>
      <c r="M636" s="57" t="s">
        <v>42</v>
      </c>
      <c r="N636" s="58" t="str">
        <f>IF(L635&lt;&gt;"", VLOOKUP(L635,'Base de Datos'!$A$2:$D1268,3,FALSE()),"")</f>
        <v/>
      </c>
      <c r="O636" s="43"/>
      <c r="P636" s="151"/>
      <c r="Q636" s="152"/>
      <c r="R636" s="15"/>
      <c r="S636" s="229"/>
      <c r="T636" s="230"/>
      <c r="U636" s="59"/>
      <c r="V636" s="47"/>
      <c r="W636" s="229"/>
      <c r="X636" s="230"/>
      <c r="Y636" s="59"/>
      <c r="Z636" s="47"/>
      <c r="AA636" s="229"/>
      <c r="AB636" s="230"/>
      <c r="AC636" s="59"/>
      <c r="AD636" s="48"/>
      <c r="AE636" s="181"/>
      <c r="AF636" s="181"/>
      <c r="AG636" s="181"/>
      <c r="AH636" s="181"/>
      <c r="AI636" s="181"/>
      <c r="AJ636" s="181"/>
      <c r="AK636" s="181"/>
      <c r="AL636" s="181"/>
      <c r="AM636" s="48"/>
      <c r="AN636" s="53">
        <f>A609</f>
        <v>46311</v>
      </c>
      <c r="AO636" s="54" t="str">
        <f>K610</f>
        <v>Consultorio N° 3</v>
      </c>
      <c r="AP636" s="55">
        <f t="shared" ref="AP636:AQ636" si="439">K619</f>
        <v>0</v>
      </c>
      <c r="AQ636" s="55">
        <f t="shared" si="439"/>
        <v>0</v>
      </c>
      <c r="AR636" s="55">
        <f>AC619</f>
        <v>0</v>
      </c>
      <c r="AS636" s="55">
        <f>AA619</f>
        <v>0</v>
      </c>
      <c r="AT636" s="55">
        <f>AA620</f>
        <v>0</v>
      </c>
      <c r="AU636" s="55">
        <f>AC620</f>
        <v>0</v>
      </c>
      <c r="AV636" s="55">
        <f>AA621</f>
        <v>0</v>
      </c>
      <c r="AW636" s="55">
        <f>AC621</f>
        <v>0</v>
      </c>
      <c r="AX636" s="55">
        <f>AC622</f>
        <v>0</v>
      </c>
      <c r="AY636" s="55">
        <f>N622</f>
        <v>0</v>
      </c>
      <c r="AZ636" s="56"/>
      <c r="BA636" s="56"/>
      <c r="BB636" s="56"/>
      <c r="BC636" s="56"/>
      <c r="BD636" s="56"/>
      <c r="BE636" s="56"/>
      <c r="BF636" s="56"/>
      <c r="BG636" s="56"/>
      <c r="BH636" s="56"/>
      <c r="BI636" s="56"/>
      <c r="BJ636" s="56"/>
      <c r="BK636" s="56"/>
      <c r="BL636" s="56"/>
      <c r="BM636" s="56"/>
      <c r="BN636" s="56"/>
    </row>
    <row r="637" spans="1:66" ht="11.25" customHeight="1">
      <c r="A637" s="220"/>
      <c r="B637" s="38"/>
      <c r="C637" s="205"/>
      <c r="D637" s="208"/>
      <c r="E637" s="57" t="s">
        <v>44</v>
      </c>
      <c r="F637" s="58" t="str">
        <f>IF(D635&lt;&gt;"", VLOOKUP(D635,'Base de Datos'!$A$2:$D1268,4,FALSE()),"")</f>
        <v/>
      </c>
      <c r="G637" s="205"/>
      <c r="H637" s="208"/>
      <c r="I637" s="57" t="s">
        <v>44</v>
      </c>
      <c r="J637" s="58">
        <f>IF(H635&lt;&gt;"", VLOOKUP(H635,'Base de Datos'!$A$2:$D1268,4,FALSE()),"")</f>
        <v>0</v>
      </c>
      <c r="K637" s="205"/>
      <c r="L637" s="208"/>
      <c r="M637" s="57" t="s">
        <v>44</v>
      </c>
      <c r="N637" s="58" t="str">
        <f>IF(L635&lt;&gt;"", VLOOKUP(L635,'Base de Datos'!$A$2:$D1268,4,FALSE()),"")</f>
        <v/>
      </c>
      <c r="O637" s="43"/>
      <c r="P637" s="151"/>
      <c r="Q637" s="152"/>
      <c r="R637" s="15"/>
      <c r="S637" s="229"/>
      <c r="T637" s="230"/>
      <c r="U637" s="59"/>
      <c r="V637" s="47"/>
      <c r="W637" s="229"/>
      <c r="X637" s="230"/>
      <c r="Y637" s="59"/>
      <c r="Z637" s="47"/>
      <c r="AA637" s="229"/>
      <c r="AB637" s="230"/>
      <c r="AC637" s="59"/>
      <c r="AD637" s="48"/>
      <c r="AE637" s="181"/>
      <c r="AF637" s="181"/>
      <c r="AG637" s="181"/>
      <c r="AH637" s="181"/>
      <c r="AI637" s="181"/>
      <c r="AJ637" s="181"/>
      <c r="AK637" s="181"/>
      <c r="AL637" s="181"/>
      <c r="AM637" s="48"/>
      <c r="AN637" s="53">
        <f>A609</f>
        <v>46311</v>
      </c>
      <c r="AO637" s="54" t="str">
        <f>K610</f>
        <v>Consultorio N° 3</v>
      </c>
      <c r="AP637" s="55">
        <f t="shared" ref="AP637:AQ637" si="440">K623</f>
        <v>0</v>
      </c>
      <c r="AQ637" s="55">
        <f t="shared" si="440"/>
        <v>0</v>
      </c>
      <c r="AR637" s="55">
        <f>AC623</f>
        <v>0</v>
      </c>
      <c r="AS637" s="55">
        <f>AA623</f>
        <v>0</v>
      </c>
      <c r="AT637" s="55">
        <f>AA624</f>
        <v>0</v>
      </c>
      <c r="AU637" s="55">
        <f>AC624</f>
        <v>0</v>
      </c>
      <c r="AV637" s="55">
        <f>AA625</f>
        <v>0</v>
      </c>
      <c r="AW637" s="55">
        <f>AC625</f>
        <v>0</v>
      </c>
      <c r="AX637" s="55">
        <f>AC626</f>
        <v>0</v>
      </c>
      <c r="AY637" s="55">
        <f>N626</f>
        <v>0</v>
      </c>
      <c r="AZ637" s="56"/>
      <c r="BA637" s="56"/>
      <c r="BB637" s="56"/>
      <c r="BC637" s="56"/>
      <c r="BD637" s="56"/>
      <c r="BE637" s="56"/>
      <c r="BF637" s="56"/>
      <c r="BG637" s="56"/>
      <c r="BH637" s="56"/>
      <c r="BI637" s="56"/>
      <c r="BJ637" s="56"/>
      <c r="BK637" s="56"/>
      <c r="BL637" s="56"/>
      <c r="BM637" s="56"/>
      <c r="BN637" s="56"/>
    </row>
    <row r="638" spans="1:66" ht="11.25" customHeight="1">
      <c r="A638" s="221"/>
      <c r="B638" s="38"/>
      <c r="C638" s="206"/>
      <c r="D638" s="209"/>
      <c r="E638" s="85" t="s">
        <v>46</v>
      </c>
      <c r="F638" s="86"/>
      <c r="G638" s="206"/>
      <c r="H638" s="209"/>
      <c r="I638" s="85" t="s">
        <v>46</v>
      </c>
      <c r="J638" s="108" t="s">
        <v>59</v>
      </c>
      <c r="K638" s="206"/>
      <c r="L638" s="209"/>
      <c r="M638" s="85" t="s">
        <v>46</v>
      </c>
      <c r="N638" s="108"/>
      <c r="O638" s="43"/>
      <c r="P638" s="151"/>
      <c r="Q638" s="1"/>
      <c r="R638" s="15"/>
      <c r="S638" s="227" t="str">
        <f>IF(OR(S635="Empleado",S635="Familiar"),"Nombre del Empleado","N° Factura")</f>
        <v>N° Factura</v>
      </c>
      <c r="T638" s="228"/>
      <c r="U638" s="89"/>
      <c r="V638" s="47"/>
      <c r="W638" s="227" t="str">
        <f>IF(OR(W635="Empleado",W635="Familiar"),"Nombre del Empleado","N° Factura")</f>
        <v>N° Factura</v>
      </c>
      <c r="X638" s="228"/>
      <c r="Y638" s="89" t="s">
        <v>204</v>
      </c>
      <c r="Z638" s="47"/>
      <c r="AA638" s="227" t="str">
        <f>IF(OR(AA635="Empleado",AA635="Familiar"),"Nombre del Empleado","N° Factura")</f>
        <v>N° Factura</v>
      </c>
      <c r="AB638" s="228"/>
      <c r="AC638" s="89"/>
      <c r="AD638" s="48"/>
      <c r="AE638" s="181"/>
      <c r="AF638" s="181"/>
      <c r="AG638" s="181"/>
      <c r="AH638" s="181"/>
      <c r="AI638" s="181"/>
      <c r="AJ638" s="181"/>
      <c r="AK638" s="181"/>
      <c r="AL638" s="181"/>
      <c r="AM638" s="48"/>
      <c r="AN638" s="53">
        <f>A609</f>
        <v>46311</v>
      </c>
      <c r="AO638" s="54" t="str">
        <f>K610</f>
        <v>Consultorio N° 3</v>
      </c>
      <c r="AP638" s="55">
        <f t="shared" ref="AP638:AQ638" si="441">K627</f>
        <v>0</v>
      </c>
      <c r="AQ638" s="55">
        <f t="shared" si="441"/>
        <v>0</v>
      </c>
      <c r="AR638" s="55">
        <f>AC627</f>
        <v>0</v>
      </c>
      <c r="AS638" s="55">
        <f>AA627</f>
        <v>0</v>
      </c>
      <c r="AT638" s="55">
        <f>AA628</f>
        <v>0</v>
      </c>
      <c r="AU638" s="55">
        <f>AC628</f>
        <v>0</v>
      </c>
      <c r="AV638" s="55">
        <f>AA629</f>
        <v>0</v>
      </c>
      <c r="AW638" s="55">
        <f>AC629</f>
        <v>0</v>
      </c>
      <c r="AX638" s="55">
        <f>AC630</f>
        <v>0</v>
      </c>
      <c r="AY638" s="55">
        <f>N630</f>
        <v>0</v>
      </c>
      <c r="AZ638" s="56"/>
      <c r="BA638" s="56"/>
      <c r="BB638" s="56"/>
      <c r="BC638" s="56"/>
      <c r="BD638" s="56"/>
      <c r="BE638" s="56"/>
      <c r="BF638" s="56"/>
      <c r="BG638" s="56"/>
      <c r="BH638" s="56"/>
      <c r="BI638" s="56"/>
      <c r="BJ638" s="56"/>
      <c r="BK638" s="56"/>
      <c r="BL638" s="56"/>
      <c r="BM638" s="56"/>
      <c r="BN638" s="56"/>
    </row>
    <row r="639" spans="1:66" ht="11.25" customHeight="1">
      <c r="A639" s="222">
        <f>A635+$Q$13/1440</f>
        <v>0.62499999999999989</v>
      </c>
      <c r="B639" s="38"/>
      <c r="C639" s="204"/>
      <c r="D639" s="207"/>
      <c r="E639" s="40" t="s">
        <v>36</v>
      </c>
      <c r="F639" s="42" t="str">
        <f>IF(D639&lt;&gt;"", VLOOKUP(D639,'Base de Datos'!$A$2:$D1268,2,FALSE()),"")</f>
        <v/>
      </c>
      <c r="G639" s="204"/>
      <c r="H639" s="216"/>
      <c r="I639" s="40" t="s">
        <v>36</v>
      </c>
      <c r="J639" s="42" t="str">
        <f>IF(H639&lt;&gt;"", VLOOKUP(H639,'Base de Datos'!$A$2:$D1268,2,FALSE()),"")</f>
        <v/>
      </c>
      <c r="K639" s="204"/>
      <c r="L639" s="216"/>
      <c r="M639" s="40" t="s">
        <v>36</v>
      </c>
      <c r="N639" s="42" t="str">
        <f>IF(L639&lt;&gt;"", VLOOKUP(L639,'Base de Datos'!$A$2:$D1268,2,FALSE()),"")</f>
        <v/>
      </c>
      <c r="O639" s="43"/>
      <c r="P639" s="153"/>
      <c r="Q639" s="154"/>
      <c r="R639" s="15"/>
      <c r="S639" s="45"/>
      <c r="T639" s="45" t="s">
        <v>37</v>
      </c>
      <c r="U639" s="46"/>
      <c r="V639" s="47"/>
      <c r="W639" s="45"/>
      <c r="X639" s="45" t="s">
        <v>37</v>
      </c>
      <c r="Y639" s="46"/>
      <c r="Z639" s="47"/>
      <c r="AA639" s="45"/>
      <c r="AB639" s="45" t="s">
        <v>37</v>
      </c>
      <c r="AC639" s="46"/>
      <c r="AD639" s="48"/>
      <c r="AE639" s="181"/>
      <c r="AF639" s="181"/>
      <c r="AG639" s="181"/>
      <c r="AH639" s="181"/>
      <c r="AI639" s="181"/>
      <c r="AJ639" s="181"/>
      <c r="AK639" s="181"/>
      <c r="AL639" s="181"/>
      <c r="AM639" s="48"/>
      <c r="AN639" s="53">
        <f>A609</f>
        <v>46311</v>
      </c>
      <c r="AO639" s="54" t="str">
        <f>K610</f>
        <v>Consultorio N° 3</v>
      </c>
      <c r="AP639" s="55">
        <f t="shared" ref="AP639:AQ639" si="442">K631</f>
        <v>0</v>
      </c>
      <c r="AQ639" s="55">
        <f t="shared" si="442"/>
        <v>0</v>
      </c>
      <c r="AR639" s="55">
        <f>AC631</f>
        <v>0</v>
      </c>
      <c r="AS639" s="55">
        <f>AA631</f>
        <v>0</v>
      </c>
      <c r="AT639" s="55">
        <f>AA632</f>
        <v>0</v>
      </c>
      <c r="AU639" s="55">
        <f>AC632</f>
        <v>0</v>
      </c>
      <c r="AV639" s="55">
        <f>AA633</f>
        <v>0</v>
      </c>
      <c r="AW639" s="55">
        <f>AC633</f>
        <v>0</v>
      </c>
      <c r="AX639" s="55">
        <f>AC634</f>
        <v>0</v>
      </c>
      <c r="AY639" s="55">
        <f>N634</f>
        <v>0</v>
      </c>
      <c r="AZ639" s="56"/>
      <c r="BA639" s="56"/>
      <c r="BB639" s="56"/>
      <c r="BC639" s="56"/>
      <c r="BD639" s="56"/>
      <c r="BE639" s="56"/>
      <c r="BF639" s="56"/>
      <c r="BG639" s="56"/>
      <c r="BH639" s="56"/>
      <c r="BI639" s="56"/>
      <c r="BJ639" s="56"/>
      <c r="BK639" s="56"/>
      <c r="BL639" s="56"/>
      <c r="BM639" s="56"/>
      <c r="BN639" s="56"/>
    </row>
    <row r="640" spans="1:66" ht="11.25" customHeight="1">
      <c r="A640" s="220"/>
      <c r="B640" s="38"/>
      <c r="C640" s="205"/>
      <c r="D640" s="208"/>
      <c r="E640" s="57" t="s">
        <v>42</v>
      </c>
      <c r="F640" s="58" t="str">
        <f>IF(D639&lt;&gt;"", VLOOKUP(D639,'Base de Datos'!$A$2:$D1268,3,FALSE()),"")</f>
        <v/>
      </c>
      <c r="G640" s="205"/>
      <c r="H640" s="208"/>
      <c r="I640" s="57" t="s">
        <v>42</v>
      </c>
      <c r="J640" s="58" t="str">
        <f>IF(H639&lt;&gt;"", VLOOKUP(H639,'Base de Datos'!$A$2:$D1268,3,FALSE()),"")</f>
        <v/>
      </c>
      <c r="K640" s="205"/>
      <c r="L640" s="208"/>
      <c r="M640" s="57" t="s">
        <v>42</v>
      </c>
      <c r="N640" s="58" t="str">
        <f>IF(L639&lt;&gt;"", VLOOKUP(L639,'Base de Datos'!$A$2:$D1268,3,FALSE()),"")</f>
        <v/>
      </c>
      <c r="O640" s="43"/>
      <c r="P640" s="153"/>
      <c r="Q640" s="154"/>
      <c r="R640" s="15"/>
      <c r="S640" s="229"/>
      <c r="T640" s="230"/>
      <c r="U640" s="59"/>
      <c r="V640" s="47"/>
      <c r="W640" s="229"/>
      <c r="X640" s="230"/>
      <c r="Y640" s="59"/>
      <c r="Z640" s="47"/>
      <c r="AA640" s="229"/>
      <c r="AB640" s="230"/>
      <c r="AC640" s="59"/>
      <c r="AD640" s="48"/>
      <c r="AE640" s="181"/>
      <c r="AF640" s="181"/>
      <c r="AG640" s="181"/>
      <c r="AH640" s="181"/>
      <c r="AI640" s="181"/>
      <c r="AJ640" s="181"/>
      <c r="AK640" s="181"/>
      <c r="AL640" s="181"/>
      <c r="AM640" s="48"/>
      <c r="AN640" s="53">
        <f>A609</f>
        <v>46311</v>
      </c>
      <c r="AO640" s="54" t="str">
        <f>K610</f>
        <v>Consultorio N° 3</v>
      </c>
      <c r="AP640" s="55">
        <f t="shared" ref="AP640:AQ640" si="443">K635</f>
        <v>0</v>
      </c>
      <c r="AQ640" s="55">
        <f t="shared" si="443"/>
        <v>0</v>
      </c>
      <c r="AR640" s="55">
        <f>AC635</f>
        <v>0</v>
      </c>
      <c r="AS640" s="55">
        <f>AA635</f>
        <v>0</v>
      </c>
      <c r="AT640" s="55">
        <f>AA636</f>
        <v>0</v>
      </c>
      <c r="AU640" s="55">
        <f>AC636</f>
        <v>0</v>
      </c>
      <c r="AV640" s="55">
        <f>AA637</f>
        <v>0</v>
      </c>
      <c r="AW640" s="55">
        <f>AC637</f>
        <v>0</v>
      </c>
      <c r="AX640" s="55">
        <f>AC638</f>
        <v>0</v>
      </c>
      <c r="AY640" s="55">
        <f>N638</f>
        <v>0</v>
      </c>
      <c r="AZ640" s="56"/>
      <c r="BA640" s="56"/>
      <c r="BB640" s="56"/>
      <c r="BC640" s="56"/>
      <c r="BD640" s="56"/>
      <c r="BE640" s="56"/>
      <c r="BF640" s="56"/>
      <c r="BG640" s="56"/>
      <c r="BH640" s="56"/>
      <c r="BI640" s="56"/>
      <c r="BJ640" s="56"/>
      <c r="BK640" s="56"/>
      <c r="BL640" s="56"/>
      <c r="BM640" s="56"/>
      <c r="BN640" s="56"/>
    </row>
    <row r="641" spans="1:66" ht="11.25" customHeight="1">
      <c r="A641" s="220"/>
      <c r="B641" s="38"/>
      <c r="C641" s="205"/>
      <c r="D641" s="208"/>
      <c r="E641" s="57" t="s">
        <v>44</v>
      </c>
      <c r="F641" s="58" t="str">
        <f>IF(D639&lt;&gt;"", VLOOKUP(D639,'Base de Datos'!$A$2:$D1268,4,FALSE()),"")</f>
        <v/>
      </c>
      <c r="G641" s="205"/>
      <c r="H641" s="208"/>
      <c r="I641" s="57" t="s">
        <v>44</v>
      </c>
      <c r="J641" s="58" t="str">
        <f>IF(H639&lt;&gt;"", VLOOKUP(H639,'Base de Datos'!$A$2:$D1268,4,FALSE()),"")</f>
        <v/>
      </c>
      <c r="K641" s="205"/>
      <c r="L641" s="208"/>
      <c r="M641" s="57" t="s">
        <v>44</v>
      </c>
      <c r="N641" s="58" t="str">
        <f>IF(L639&lt;&gt;"", VLOOKUP(L639,'Base de Datos'!$A$2:$D1268,4,FALSE()),"")</f>
        <v/>
      </c>
      <c r="O641" s="43"/>
      <c r="P641" s="153"/>
      <c r="Q641" s="154"/>
      <c r="R641" s="15"/>
      <c r="S641" s="229"/>
      <c r="T641" s="230"/>
      <c r="U641" s="59"/>
      <c r="V641" s="47"/>
      <c r="W641" s="229"/>
      <c r="X641" s="230"/>
      <c r="Y641" s="59"/>
      <c r="Z641" s="47"/>
      <c r="AA641" s="229"/>
      <c r="AB641" s="230"/>
      <c r="AC641" s="59"/>
      <c r="AD641" s="48"/>
      <c r="AE641" s="181"/>
      <c r="AF641" s="181"/>
      <c r="AG641" s="181"/>
      <c r="AH641" s="181"/>
      <c r="AI641" s="181"/>
      <c r="AJ641" s="181"/>
      <c r="AK641" s="181"/>
      <c r="AL641" s="181"/>
      <c r="AM641" s="48"/>
      <c r="AN641" s="53">
        <f>A609</f>
        <v>46311</v>
      </c>
      <c r="AO641" s="54" t="str">
        <f>K610</f>
        <v>Consultorio N° 3</v>
      </c>
      <c r="AP641" s="55">
        <f t="shared" ref="AP641:AQ641" si="444">K639</f>
        <v>0</v>
      </c>
      <c r="AQ641" s="55">
        <f t="shared" si="444"/>
        <v>0</v>
      </c>
      <c r="AR641" s="55">
        <f>AC639</f>
        <v>0</v>
      </c>
      <c r="AS641" s="55">
        <f>AA639</f>
        <v>0</v>
      </c>
      <c r="AT641" s="55">
        <f>AA640</f>
        <v>0</v>
      </c>
      <c r="AU641" s="55">
        <f>AC640</f>
        <v>0</v>
      </c>
      <c r="AV641" s="55">
        <f>AA641</f>
        <v>0</v>
      </c>
      <c r="AW641" s="55">
        <f>AC641</f>
        <v>0</v>
      </c>
      <c r="AX641" s="55">
        <f>AC642</f>
        <v>0</v>
      </c>
      <c r="AY641" s="55">
        <f>N642</f>
        <v>0</v>
      </c>
      <c r="AZ641" s="56"/>
      <c r="BA641" s="56"/>
      <c r="BB641" s="56"/>
      <c r="BC641" s="56"/>
      <c r="BD641" s="56"/>
      <c r="BE641" s="56"/>
      <c r="BF641" s="56"/>
      <c r="BG641" s="56"/>
      <c r="BH641" s="56"/>
      <c r="BI641" s="56"/>
      <c r="BJ641" s="56"/>
      <c r="BK641" s="56"/>
      <c r="BL641" s="56"/>
      <c r="BM641" s="56"/>
      <c r="BN641" s="56"/>
    </row>
    <row r="642" spans="1:66" ht="11.25" customHeight="1">
      <c r="A642" s="221"/>
      <c r="B642" s="38"/>
      <c r="C642" s="206"/>
      <c r="D642" s="209"/>
      <c r="E642" s="85" t="s">
        <v>46</v>
      </c>
      <c r="F642" s="86"/>
      <c r="G642" s="206"/>
      <c r="H642" s="209"/>
      <c r="I642" s="85" t="s">
        <v>46</v>
      </c>
      <c r="J642" s="108"/>
      <c r="K642" s="206"/>
      <c r="L642" s="209"/>
      <c r="M642" s="85" t="s">
        <v>46</v>
      </c>
      <c r="N642" s="108"/>
      <c r="O642" s="43"/>
      <c r="P642" s="153"/>
      <c r="Q642" s="154"/>
      <c r="R642" s="15"/>
      <c r="S642" s="227" t="str">
        <f>IF(OR(S639="Empleado",S639="Familiar"),"Nombre del Empleado","N° Factura")</f>
        <v>N° Factura</v>
      </c>
      <c r="T642" s="228"/>
      <c r="U642" s="89"/>
      <c r="V642" s="47"/>
      <c r="W642" s="227" t="str">
        <f>IF(OR(W639="Empleado",W639="Familiar"),"Nombre del Empleado","N° Factura")</f>
        <v>N° Factura</v>
      </c>
      <c r="X642" s="228"/>
      <c r="Y642" s="89"/>
      <c r="Z642" s="47"/>
      <c r="AA642" s="227" t="str">
        <f>IF(OR(AA639="Empleado",AA639="Familiar"),"Nombre del Empleado","N° Factura")</f>
        <v>N° Factura</v>
      </c>
      <c r="AB642" s="228"/>
      <c r="AC642" s="89"/>
      <c r="AD642" s="48"/>
      <c r="AE642" s="181"/>
      <c r="AF642" s="181"/>
      <c r="AG642" s="181"/>
      <c r="AH642" s="181"/>
      <c r="AI642" s="181"/>
      <c r="AJ642" s="181"/>
      <c r="AK642" s="181"/>
      <c r="AL642" s="181"/>
      <c r="AM642" s="48"/>
      <c r="AN642" s="53">
        <f>A609</f>
        <v>46311</v>
      </c>
      <c r="AO642" s="54" t="str">
        <f>K610</f>
        <v>Consultorio N° 3</v>
      </c>
      <c r="AP642" s="55">
        <f t="shared" ref="AP642:AQ642" si="445">K643</f>
        <v>0</v>
      </c>
      <c r="AQ642" s="55">
        <f t="shared" si="445"/>
        <v>0</v>
      </c>
      <c r="AR642" s="55">
        <f>AC643</f>
        <v>0</v>
      </c>
      <c r="AS642" s="55">
        <f>AA643</f>
        <v>0</v>
      </c>
      <c r="AT642" s="55">
        <f>AA644</f>
        <v>0</v>
      </c>
      <c r="AU642" s="55">
        <f>AC644</f>
        <v>0</v>
      </c>
      <c r="AV642" s="55">
        <f>AA645</f>
        <v>0</v>
      </c>
      <c r="AW642" s="55">
        <f>AC645</f>
        <v>0</v>
      </c>
      <c r="AX642" s="55">
        <f>AC646</f>
        <v>0</v>
      </c>
      <c r="AY642" s="55">
        <f>N646</f>
        <v>0</v>
      </c>
      <c r="AZ642" s="56"/>
      <c r="BA642" s="56"/>
      <c r="BB642" s="56"/>
      <c r="BC642" s="56"/>
      <c r="BD642" s="56"/>
      <c r="BE642" s="56"/>
      <c r="BF642" s="56"/>
      <c r="BG642" s="56"/>
      <c r="BH642" s="56"/>
      <c r="BI642" s="56"/>
      <c r="BJ642" s="56"/>
      <c r="BK642" s="56"/>
      <c r="BL642" s="56"/>
      <c r="BM642" s="56"/>
      <c r="BN642" s="56"/>
    </row>
    <row r="643" spans="1:66" ht="11.25" customHeight="1">
      <c r="A643" s="222">
        <f>A639+$Q$13/1440</f>
        <v>0.66666666666666652</v>
      </c>
      <c r="B643" s="38"/>
      <c r="C643" s="204"/>
      <c r="D643" s="207"/>
      <c r="E643" s="40" t="s">
        <v>36</v>
      </c>
      <c r="F643" s="42" t="str">
        <f>IF(D643&lt;&gt;"", VLOOKUP(D643,'Base de Datos'!$A$2:$D1268,2,FALSE()),"")</f>
        <v/>
      </c>
      <c r="G643" s="204"/>
      <c r="H643" s="216"/>
      <c r="I643" s="40" t="s">
        <v>36</v>
      </c>
      <c r="J643" s="42" t="str">
        <f>IF(H643&lt;&gt;"", VLOOKUP(H643,'Base de Datos'!$A$2:$D1268,2,FALSE()),"")</f>
        <v/>
      </c>
      <c r="K643" s="204"/>
      <c r="L643" s="216"/>
      <c r="M643" s="40" t="s">
        <v>36</v>
      </c>
      <c r="N643" s="42" t="str">
        <f>IF(L643&lt;&gt;"", VLOOKUP(L643,'Base de Datos'!$A$2:$D1268,2,FALSE()),"")</f>
        <v/>
      </c>
      <c r="O643" s="43"/>
      <c r="P643" s="3"/>
      <c r="Q643" s="3"/>
      <c r="R643" s="15"/>
      <c r="S643" s="45"/>
      <c r="T643" s="45" t="s">
        <v>37</v>
      </c>
      <c r="U643" s="46"/>
      <c r="V643" s="47"/>
      <c r="W643" s="45"/>
      <c r="X643" s="45" t="s">
        <v>37</v>
      </c>
      <c r="Y643" s="46"/>
      <c r="Z643" s="47"/>
      <c r="AA643" s="45"/>
      <c r="AB643" s="45" t="s">
        <v>37</v>
      </c>
      <c r="AC643" s="46"/>
      <c r="AD643" s="48"/>
      <c r="AE643" s="181"/>
      <c r="AF643" s="181"/>
      <c r="AG643" s="181"/>
      <c r="AH643" s="181"/>
      <c r="AI643" s="181"/>
      <c r="AJ643" s="181"/>
      <c r="AK643" s="181"/>
      <c r="AL643" s="181"/>
      <c r="AM643" s="48"/>
      <c r="AN643" s="53">
        <f>A609</f>
        <v>46311</v>
      </c>
      <c r="AO643" s="54" t="str">
        <f>K610</f>
        <v>Consultorio N° 3</v>
      </c>
      <c r="AP643" s="55">
        <f t="shared" ref="AP643:AQ643" si="446">K647</f>
        <v>0</v>
      </c>
      <c r="AQ643" s="55">
        <f t="shared" si="446"/>
        <v>0</v>
      </c>
      <c r="AR643" s="55">
        <f>AC647</f>
        <v>0</v>
      </c>
      <c r="AS643" s="55">
        <f>AA647</f>
        <v>0</v>
      </c>
      <c r="AT643" s="55">
        <f>AA648</f>
        <v>0</v>
      </c>
      <c r="AU643" s="55">
        <f>AC648</f>
        <v>0</v>
      </c>
      <c r="AV643" s="55">
        <f>AA649</f>
        <v>0</v>
      </c>
      <c r="AW643" s="55">
        <f>AC649</f>
        <v>0</v>
      </c>
      <c r="AX643" s="55">
        <f>AC650</f>
        <v>0</v>
      </c>
      <c r="AY643" s="55">
        <f>N650</f>
        <v>0</v>
      </c>
      <c r="AZ643" s="56"/>
      <c r="BA643" s="56"/>
      <c r="BB643" s="56"/>
      <c r="BC643" s="56"/>
      <c r="BD643" s="56"/>
      <c r="BE643" s="56"/>
      <c r="BF643" s="56"/>
      <c r="BG643" s="56"/>
      <c r="BH643" s="56"/>
      <c r="BI643" s="56"/>
      <c r="BJ643" s="56"/>
      <c r="BK643" s="56"/>
      <c r="BL643" s="56"/>
      <c r="BM643" s="56"/>
      <c r="BN643" s="56"/>
    </row>
    <row r="644" spans="1:66" ht="11.25" customHeight="1">
      <c r="A644" s="220"/>
      <c r="B644" s="38"/>
      <c r="C644" s="205"/>
      <c r="D644" s="208"/>
      <c r="E644" s="57" t="s">
        <v>42</v>
      </c>
      <c r="F644" s="58" t="str">
        <f>IF(D643&lt;&gt;"", VLOOKUP(D643,'Base de Datos'!$A$2:$D1268,3,FALSE()),"")</f>
        <v/>
      </c>
      <c r="G644" s="205"/>
      <c r="H644" s="208"/>
      <c r="I644" s="57" t="s">
        <v>42</v>
      </c>
      <c r="J644" s="58" t="str">
        <f>IF(H643&lt;&gt;"", VLOOKUP(H643,'Base de Datos'!$A$2:$D1268,3,FALSE()),"")</f>
        <v/>
      </c>
      <c r="K644" s="205"/>
      <c r="L644" s="208"/>
      <c r="M644" s="57" t="s">
        <v>42</v>
      </c>
      <c r="N644" s="58" t="str">
        <f>IF(L643&lt;&gt;"", VLOOKUP(L643,'Base de Datos'!$A$2:$D1268,3,FALSE()),"")</f>
        <v/>
      </c>
      <c r="O644" s="43"/>
      <c r="P644" s="3"/>
      <c r="Q644" s="3"/>
      <c r="R644" s="15"/>
      <c r="S644" s="229"/>
      <c r="T644" s="230"/>
      <c r="U644" s="59"/>
      <c r="V644" s="47"/>
      <c r="W644" s="229"/>
      <c r="X644" s="230"/>
      <c r="Y644" s="59"/>
      <c r="Z644" s="47"/>
      <c r="AA644" s="229"/>
      <c r="AB644" s="230"/>
      <c r="AC644" s="59"/>
      <c r="AD644" s="48"/>
      <c r="AE644" s="235">
        <f>A609</f>
        <v>46311</v>
      </c>
      <c r="AF644" s="236"/>
      <c r="AG644" s="236"/>
      <c r="AH644" s="236"/>
      <c r="AI644" s="236"/>
      <c r="AJ644" s="236"/>
      <c r="AK644" s="236"/>
      <c r="AL644" s="237"/>
      <c r="AM644" s="48"/>
      <c r="AN644" s="155">
        <f>A609</f>
        <v>46311</v>
      </c>
      <c r="AO644" s="156" t="str">
        <f>K610</f>
        <v>Consultorio N° 3</v>
      </c>
      <c r="AP644" s="156">
        <f t="shared" ref="AP644:AQ644" si="447">K651</f>
        <v>0</v>
      </c>
      <c r="AQ644" s="156">
        <f t="shared" si="447"/>
        <v>0</v>
      </c>
      <c r="AR644" s="156">
        <f>AC651</f>
        <v>0</v>
      </c>
      <c r="AS644" s="156">
        <f>AA651</f>
        <v>0</v>
      </c>
      <c r="AT644" s="156">
        <f>AA652</f>
        <v>0</v>
      </c>
      <c r="AU644" s="156">
        <f>AC652</f>
        <v>0</v>
      </c>
      <c r="AV644" s="156">
        <f>AA653</f>
        <v>0</v>
      </c>
      <c r="AW644" s="156">
        <f>AC653</f>
        <v>0</v>
      </c>
      <c r="AX644" s="156">
        <f>AC654</f>
        <v>0</v>
      </c>
      <c r="AY644" s="156">
        <f>N654</f>
        <v>0</v>
      </c>
      <c r="AZ644" s="48"/>
      <c r="BA644" s="48"/>
      <c r="BB644" s="48"/>
      <c r="BC644" s="48"/>
      <c r="BD644" s="48"/>
      <c r="BE644" s="48"/>
      <c r="BF644" s="48"/>
      <c r="BG644" s="48"/>
      <c r="BH644" s="48"/>
      <c r="BI644" s="48"/>
      <c r="BJ644" s="48"/>
      <c r="BK644" s="48"/>
      <c r="BL644" s="48"/>
      <c r="BM644" s="48"/>
      <c r="BN644" s="48"/>
    </row>
    <row r="645" spans="1:66" ht="11.25" customHeight="1">
      <c r="A645" s="220"/>
      <c r="B645" s="38"/>
      <c r="C645" s="205"/>
      <c r="D645" s="208"/>
      <c r="E645" s="57" t="s">
        <v>44</v>
      </c>
      <c r="F645" s="58" t="str">
        <f>IF(D643&lt;&gt;"", VLOOKUP(D643,'Base de Datos'!$A$2:$D1268,4,FALSE()),"")</f>
        <v/>
      </c>
      <c r="G645" s="205"/>
      <c r="H645" s="208"/>
      <c r="I645" s="57" t="s">
        <v>44</v>
      </c>
      <c r="J645" s="58" t="str">
        <f>IF(H643&lt;&gt;"", VLOOKUP(H643,'Base de Datos'!$A$2:$D1268,4,FALSE()),"")</f>
        <v/>
      </c>
      <c r="K645" s="205"/>
      <c r="L645" s="208"/>
      <c r="M645" s="57" t="s">
        <v>44</v>
      </c>
      <c r="N645" s="58" t="str">
        <f>IF(L643&lt;&gt;"", VLOOKUP(L643,'Base de Datos'!$A$2:$D1268,4,FALSE()),"")</f>
        <v/>
      </c>
      <c r="O645" s="43"/>
      <c r="P645" s="3"/>
      <c r="Q645" s="3"/>
      <c r="R645" s="15"/>
      <c r="S645" s="229"/>
      <c r="T645" s="230"/>
      <c r="U645" s="59"/>
      <c r="V645" s="47"/>
      <c r="W645" s="229"/>
      <c r="X645" s="230"/>
      <c r="Y645" s="59"/>
      <c r="Z645" s="47"/>
      <c r="AA645" s="229"/>
      <c r="AB645" s="230"/>
      <c r="AC645" s="59"/>
      <c r="AD645" s="48"/>
      <c r="AE645" s="238" t="s">
        <v>20</v>
      </c>
      <c r="AF645" s="239"/>
      <c r="AG645" s="157" t="s">
        <v>21</v>
      </c>
      <c r="AH645" s="158" t="s">
        <v>22</v>
      </c>
      <c r="AI645" s="159" t="s">
        <v>23</v>
      </c>
      <c r="AJ645" s="159" t="s">
        <v>24</v>
      </c>
      <c r="AK645" s="159" t="s">
        <v>25</v>
      </c>
      <c r="AL645" s="160" t="s">
        <v>26</v>
      </c>
      <c r="AM645" s="48"/>
      <c r="AN645" s="155">
        <f>A609</f>
        <v>46311</v>
      </c>
      <c r="AO645" s="156" t="str">
        <f>K610</f>
        <v>Consultorio N° 3</v>
      </c>
      <c r="AP645" s="156">
        <f t="shared" ref="AP645:AQ645" si="448">K655</f>
        <v>0</v>
      </c>
      <c r="AQ645" s="156">
        <f t="shared" si="448"/>
        <v>0</v>
      </c>
      <c r="AR645" s="156">
        <f>AC655</f>
        <v>0</v>
      </c>
      <c r="AS645" s="156">
        <f>AA655</f>
        <v>0</v>
      </c>
      <c r="AT645" s="156">
        <f>AA656</f>
        <v>0</v>
      </c>
      <c r="AU645" s="156">
        <f>AC656</f>
        <v>0</v>
      </c>
      <c r="AV645" s="156">
        <f>AA657</f>
        <v>0</v>
      </c>
      <c r="AW645" s="156">
        <f>AC657</f>
        <v>0</v>
      </c>
      <c r="AX645" s="156">
        <f>AC658</f>
        <v>0</v>
      </c>
      <c r="AY645" s="156">
        <f>N658</f>
        <v>0</v>
      </c>
      <c r="AZ645" s="48"/>
      <c r="BA645" s="48"/>
      <c r="BB645" s="48"/>
      <c r="BC645" s="48"/>
      <c r="BD645" s="48"/>
      <c r="BE645" s="48"/>
      <c r="BF645" s="48"/>
      <c r="BG645" s="48"/>
      <c r="BH645" s="48"/>
      <c r="BI645" s="48"/>
      <c r="BJ645" s="48"/>
      <c r="BK645" s="48"/>
      <c r="BL645" s="48"/>
      <c r="BM645" s="48"/>
      <c r="BN645" s="48"/>
    </row>
    <row r="646" spans="1:66" ht="11.25" customHeight="1">
      <c r="A646" s="221"/>
      <c r="B646" s="38"/>
      <c r="C646" s="206"/>
      <c r="D646" s="209"/>
      <c r="E646" s="85" t="s">
        <v>46</v>
      </c>
      <c r="F646" s="86"/>
      <c r="G646" s="206"/>
      <c r="H646" s="209"/>
      <c r="I646" s="85" t="s">
        <v>46</v>
      </c>
      <c r="J646" s="108"/>
      <c r="K646" s="206"/>
      <c r="L646" s="209"/>
      <c r="M646" s="85" t="s">
        <v>46</v>
      </c>
      <c r="N646" s="108"/>
      <c r="O646" s="43"/>
      <c r="P646" s="3"/>
      <c r="Q646" s="3"/>
      <c r="R646" s="15"/>
      <c r="S646" s="227" t="str">
        <f>IF(OR(S643="Empleado",S643="Familiar"),"Nombre del Empleado","N° Factura")</f>
        <v>N° Factura</v>
      </c>
      <c r="T646" s="228"/>
      <c r="U646" s="89"/>
      <c r="V646" s="47"/>
      <c r="W646" s="227" t="str">
        <f>IF(OR(W643="Empleado",W643="Familiar"),"Nombre del Empleado","N° Factura")</f>
        <v>N° Factura</v>
      </c>
      <c r="X646" s="228"/>
      <c r="Y646" s="89"/>
      <c r="Z646" s="47"/>
      <c r="AA646" s="227" t="str">
        <f>IF(OR(AA643="Empleado",AA643="Familiar"),"Nombre del Empleado","N° Factura")</f>
        <v>N° Factura</v>
      </c>
      <c r="AB646" s="228"/>
      <c r="AC646" s="89"/>
      <c r="AD646" s="48"/>
      <c r="AE646" s="240" t="s">
        <v>38</v>
      </c>
      <c r="AF646" s="230"/>
      <c r="AG646" s="161">
        <f t="array" aca="1" ref="AG646" ca="1">COUNTIFS(AP611:AP651, "💲", AY611:AY651, INDIRECT("AE" &amp; ROW())) + COUNTIFS(AP611:AP651, "📦", AY611:AY651, INDIRECT("AE" &amp; ROW())) + COUNTIFS(AP611:AP651, "✅", AY611:AY651, INDIRECT("AE" &amp; ROW()))</f>
        <v>0</v>
      </c>
      <c r="AH646" s="162">
        <f t="array" aca="1" ref="AH646" ca="1">COUNTIFS(AP611:AP651, "💲", AY611:AY651, INDIRECT("AE" &amp; ROW())) + COUNTIFS(AP611:AP651, "📦", AY611:AY651, INDIRECT("AE" &amp; ROW()))</f>
        <v>0</v>
      </c>
      <c r="AI646" s="139">
        <f t="array" aca="1" ref="AI646" ca="1">SUMIFS(AR611:AR651, AY611:AY651, INDIRECT("AE" &amp; ROW()), AP611:AP651, "💲") + SUMIFS(AR611:AR651, AY611:AY651, INDIRECT("AE" &amp; ROW()), AP611:AP651, "📦")</f>
        <v>0</v>
      </c>
      <c r="AJ646" s="139">
        <f t="array" aca="1" ref="AJ646" ca="1">(
    SUMIFS(AR611:AR651, AY611:AY651, INDIRECT("AE" &amp; ROW()), AP611:AP651, "💲") +
    SUMIFS(AR611:AR651, AY611:AY651, INDIRECT("AE" &amp; ROW()), AP611:AP651, "📦")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
        SUMIFS(AR611:AR651, AY611:AY651, INDIRECT("AE" &amp; ROW()), AP611:AP651, "💲", AS611:AS651, "Familiar") +
        SUMIFS(AR611:AR651, AY611:AY651, INDIRECT("AE" &amp; ROW()), AP611:AP651, "📦", AS611:AS651, "Familiar")
    ) / 2
)  -
(
    (
        SUMIFS(AR611:AR651, AY611:AY651, INDIRECT("AE" &amp; ROW()), AP611:AP651, "💲", AS611:AS651, "Exonerado ADH") +
        SUMIFS(AR611:AR651, AY611:AY651, INDIRECT("AE" &amp; ROW()), AP611:AP651, "📦", AS611:AS651, "Exonerado ADH")
    ) / 2
)  -
(
    (
        SUMIFS(AR611:AR651, AY611:AY651, INDIRECT("AE" &amp; ROW()), AP611:AP651, "💲", AS611:AS651, "Exonerado Doctor") +
        SUMIFS(AR611:AR651, AY611:AY651, INDIRECT("AE" &amp; ROW()), AP611:AP651, "📦", AS611:AS651, "Exonerado Doctor")
    ) / 2
)</f>
        <v>0</v>
      </c>
      <c r="AK646" s="139">
        <f t="array" aca="1" ref="AK646" ca="1">(
    SUMIFS(AR611:AR651, AY611:AY651, INDIRECT("AE" &amp; ROW()), AP611:AP651, "💲") +
    SUMIFS(AR611:AR651, AY611:AY651, INDIRECT("AE" &amp; ROW()), AP611:AP651, "📦")
) -
(
    SUMIFS(AR611:AR651, AY611:AY651, INDIRECT("AE" &amp; ROW()), AP611:AP651, "💲", AS611:AS651, "Familiar") +
    SUMIFS(AR611:AR651, AY611:AY651, INDIRECT("AE" &amp; ROW()), AP611:AP651, "📦", AS611:AS651, "Familiar")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SUMIFS(AR611:AR651, AY611:AY651, INDIRECT("AE" &amp; ROW()), AP611:AP651, "💲", AS611:AS651, "Exonerado ADH") +
    SUMIFS(AR611:AR651, AY611:AY651, INDIRECT("AE" &amp; ROW()), AP611:AP651, "📦", AS611:AS651, "Exonerado ADH")
) -
(
    (
        SUMIFS(AR611:AR651, AY611:AY651, INDIRECT("AE" &amp; ROW()), AP611:AP651, "💲", AS611:AS651, "Exonerado Doctor") +
        SUMIFS(AR611:AR651, AY611:AY651, INDIRECT("AE" &amp; ROW()), AP611:AP651, "📦", AS611:AS651, "Exonerado Doctor")
    ) / 2
) -
(
    (
        SUMIFS(AR611:AR651, AY611:AY651, INDIRECT("AE" &amp; ROW()), AP611:AP651, "💲", AS611:AS651, "") +
        SUMIFS(AR611:AR651, AY611:AY651, INDIRECT("AE" &amp; ROW()), AP611:AP651, "📦", AS611:AS651, "")
    ) / 2
)</f>
        <v>0</v>
      </c>
      <c r="AL646" s="140">
        <f t="array" aca="1" ref="AL646" ca="1">(
    SUMIFS(AR611:AR651, AY611:AY651, INDIRECT("AE" &amp; ROW()), AP611:AP651, "💲") +
    SUMIFS(AR611:AR651, AY611:AY651, INDIRECT("AE" &amp; ROW()), AP611:AP651, "📦")
) -
(
    (
        SUMIFS(AR611:AR651, AY611:AY651, INDIRECT("AE" &amp; ROW()), AP611:AP651, "💲", AS611:AS651, "Familiar") +
        SUMIFS(AR611:AR651, AY611:AY651, INDIRECT("AE" &amp; ROW()), AP611:AP651, "📦", AS611:AS651, "Familiar")
    ) / 2
) -
(
    (
        SUMIFS(AR611:AR651, AY611:AY651, INDIRECT("AE" &amp; ROW()), AP611:AP651, "💲", AS611:AS651, "Participante") +
        SUMIFS(AR611:AR651, AY611:AY651, INDIRECT("AE" &amp; ROW()), AP611:AP651, "📦", AS611:AS651, "Participante")
    ) / 2
) -
(
    (
        SUMIFS(AR611:AR651, AY611:AY651, INDIRECT("AE" &amp; ROW()), AP611:AP651, "💲", AS611:AS651, "Empleado") +
        SUMIFS(AR611:AR651, AY611:AY651, INDIRECT("AE" &amp; ROW()), AP611:AP651, "📦", AS611:AS651, "Empleado")
    ) / 2
) -
(
    (
        SUMIFS(AR611:AR651, AY611:AY651, INDIRECT("AE" &amp; ROW()), AP611:AP651, "💲", AS611:AS651, "Exonerado ADH") +
        SUMIFS(AR611:AR651, AY611:AY651, INDIRECT("AE" &amp; ROW()), AP611:AP651, "📦", AS611:AS651, "Exonerado ADH")
    ) / 2
) -
(
    SUMIFS(AR611:AR651, AY611:AY651, INDIRECT("AE" &amp; ROW()), AP611:AP651, "💲", AS611:AS651, "Exonerado Doctor") +
    SUMIFS(AR611:AR651, AY611:AY651, INDIRECT("AE" &amp; ROW()), AP611:AP651, "📦", AS611:AS651, "Exonerado Doctor")
) -
(
    (
        SUMIFS(AR611:AR651, AY611:AY651, INDIRECT("AE" &amp; ROW()), AP611:AP651, "💲", AS611:AS651, "") +
        SUMIFS(AR611:AR651, AY611:AY651, INDIRECT("AE" &amp; ROW()), AP611:AP651, "📦", AS611:AS651, "")
    ) / 2
)</f>
        <v>0</v>
      </c>
      <c r="AM646" s="48"/>
      <c r="AN646" s="155">
        <f>A609</f>
        <v>46311</v>
      </c>
      <c r="AO646" s="156" t="str">
        <f>K610</f>
        <v>Consultorio N° 3</v>
      </c>
      <c r="AP646" s="156">
        <f t="shared" ref="AP646:AQ646" si="449">K659</f>
        <v>0</v>
      </c>
      <c r="AQ646" s="156">
        <f t="shared" si="449"/>
        <v>0</v>
      </c>
      <c r="AR646" s="156">
        <f>AC659</f>
        <v>0</v>
      </c>
      <c r="AS646" s="156">
        <f>AA659</f>
        <v>0</v>
      </c>
      <c r="AT646" s="156">
        <f>AA660</f>
        <v>0</v>
      </c>
      <c r="AU646" s="156">
        <f>AC660</f>
        <v>0</v>
      </c>
      <c r="AV646" s="156">
        <f>AA661</f>
        <v>0</v>
      </c>
      <c r="AW646" s="156">
        <f>AC661</f>
        <v>0</v>
      </c>
      <c r="AX646" s="156">
        <f>AC662</f>
        <v>0</v>
      </c>
      <c r="AY646" s="156">
        <f>N662</f>
        <v>0</v>
      </c>
      <c r="AZ646" s="48"/>
      <c r="BA646" s="48"/>
      <c r="BB646" s="48"/>
      <c r="BC646" s="48"/>
      <c r="BD646" s="48"/>
      <c r="BE646" s="48"/>
      <c r="BF646" s="48"/>
      <c r="BG646" s="48"/>
      <c r="BH646" s="48"/>
      <c r="BI646" s="48"/>
      <c r="BJ646" s="48"/>
      <c r="BK646" s="48"/>
      <c r="BL646" s="48"/>
      <c r="BM646" s="48"/>
      <c r="BN646" s="48"/>
    </row>
    <row r="647" spans="1:66" ht="11.25" customHeight="1">
      <c r="A647" s="222">
        <f>A643+$Q$13/1440</f>
        <v>0.70833333333333315</v>
      </c>
      <c r="B647" s="38"/>
      <c r="C647" s="204"/>
      <c r="D647" s="207"/>
      <c r="E647" s="40" t="s">
        <v>36</v>
      </c>
      <c r="F647" s="42" t="str">
        <f>IF(D647&lt;&gt;"", VLOOKUP(D647,'Base de Datos'!$A$2:$D1268,2,FALSE()),"")</f>
        <v/>
      </c>
      <c r="G647" s="204"/>
      <c r="H647" s="216"/>
      <c r="I647" s="40" t="s">
        <v>36</v>
      </c>
      <c r="J647" s="42" t="str">
        <f>IF(H647&lt;&gt;"", VLOOKUP(H647,'Base de Datos'!$A$2:$D1268,2,FALSE()),"")</f>
        <v/>
      </c>
      <c r="K647" s="204"/>
      <c r="L647" s="216"/>
      <c r="M647" s="40" t="s">
        <v>36</v>
      </c>
      <c r="N647" s="42" t="str">
        <f>IF(L647&lt;&gt;"", VLOOKUP(L647,'Base de Datos'!$A$2:$D1268,2,FALSE()),"")</f>
        <v/>
      </c>
      <c r="O647" s="43"/>
      <c r="P647" s="163"/>
      <c r="Q647" s="3"/>
      <c r="R647" s="15"/>
      <c r="S647" s="45"/>
      <c r="T647" s="45" t="s">
        <v>37</v>
      </c>
      <c r="U647" s="46"/>
      <c r="V647" s="47"/>
      <c r="W647" s="45"/>
      <c r="X647" s="45" t="s">
        <v>37</v>
      </c>
      <c r="Y647" s="46"/>
      <c r="Z647" s="47"/>
      <c r="AA647" s="45"/>
      <c r="AB647" s="45" t="s">
        <v>37</v>
      </c>
      <c r="AC647" s="46"/>
      <c r="AD647" s="48"/>
      <c r="AE647" s="240" t="s">
        <v>43</v>
      </c>
      <c r="AF647" s="230"/>
      <c r="AG647" s="161">
        <f t="array" aca="1" ref="AG647" ca="1">COUNTIFS(AP611:AP651, "💲", AY611:AY651, INDIRECT("AE" &amp; ROW())) + COUNTIFS(AP611:AP651, "📦", AY611:AY651, INDIRECT("AE" &amp; ROW())) + COUNTIFS(AP611:AP651, "✅", AY611:AY651, INDIRECT("AE" &amp; ROW()))</f>
        <v>0</v>
      </c>
      <c r="AH647" s="162">
        <f t="array" aca="1" ref="AH647" ca="1">COUNTIFS(AP611:AP651, "💲", AY611:AY651, INDIRECT("AE" &amp; ROW())) + COUNTIFS(AP611:AP651, "📦", AY611:AY651, INDIRECT("AE" &amp; ROW()))</f>
        <v>0</v>
      </c>
      <c r="AI647" s="139">
        <f t="array" aca="1" ref="AI647" ca="1">SUMIFS(AR611:AR651, AY611:AY651, INDIRECT("AE" &amp; ROW()), AP611:AP651, "💲") + SUMIFS(AR611:AR651, AY611:AY651, INDIRECT("AE" &amp; ROW()), AP611:AP651, "📦")</f>
        <v>0</v>
      </c>
      <c r="AJ647" s="139">
        <f t="array" aca="1" ref="AJ647" ca="1">(
    SUMIFS(AR611:AR651, AY611:AY651, INDIRECT("AE" &amp; ROW()), AP611:AP651, "💲") +
    SUMIFS(AR611:AR651, AY611:AY651, INDIRECT("AE" &amp; ROW()), AP611:AP651, "📦")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
        SUMIFS(AR611:AR651, AY611:AY651, INDIRECT("AE" &amp; ROW()), AP611:AP651, "💲", AS611:AS651, "Familiar") +
        SUMIFS(AR611:AR651, AY611:AY651, INDIRECT("AE" &amp; ROW()), AP611:AP651, "📦", AS611:AS651, "Familiar")
    ) / 2
)  -
(
    (
        SUMIFS(AR611:AR651, AY611:AY651, INDIRECT("AE" &amp; ROW()), AP611:AP651, "💲", AS611:AS651, "Exonerado ADH") +
        SUMIFS(AR611:AR651, AY611:AY651, INDIRECT("AE" &amp; ROW()), AP611:AP651, "📦", AS611:AS651, "Exonerado ADH")
    ) / 2
)  -
(
    (
        SUMIFS(AR611:AR651, AY611:AY651, INDIRECT("AE" &amp; ROW()), AP611:AP651, "💲", AS611:AS651, "Exonerado Doctor") +
        SUMIFS(AR611:AR651, AY611:AY651, INDIRECT("AE" &amp; ROW()), AP611:AP651, "📦", AS611:AS651, "Exonerado Doctor")
    ) / 2
)</f>
        <v>0</v>
      </c>
      <c r="AK647" s="139">
        <f t="array" aca="1" ref="AK647" ca="1">(
    SUMIFS(AR611:AR651, AY611:AY651, INDIRECT("AE" &amp; ROW()), AP611:AP651, "💲") +
    SUMIFS(AR611:AR651, AY611:AY651, INDIRECT("AE" &amp; ROW()), AP611:AP651, "📦")
) -
(
    SUMIFS(AR611:AR651, AY611:AY651, INDIRECT("AE" &amp; ROW()), AP611:AP651, "💲", AS611:AS651, "Familiar") +
    SUMIFS(AR611:AR651, AY611:AY651, INDIRECT("AE" &amp; ROW()), AP611:AP651, "📦", AS611:AS651, "Familiar")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SUMIFS(AR611:AR651, AY611:AY651, INDIRECT("AE" &amp; ROW()), AP611:AP651, "💲", AS611:AS651, "Exonerado ADH") +
    SUMIFS(AR611:AR651, AY611:AY651, INDIRECT("AE" &amp; ROW()), AP611:AP651, "📦", AS611:AS651, "Exonerado ADH")
) -
(
    (
        SUMIFS(AR611:AR651, AY611:AY651, INDIRECT("AE" &amp; ROW()), AP611:AP651, "💲", AS611:AS651, "Exonerado Doctor") +
        SUMIFS(AR611:AR651, AY611:AY651, INDIRECT("AE" &amp; ROW()), AP611:AP651, "📦", AS611:AS651, "Exonerado Doctor")
    ) / 2
) -
(
    (
        SUMIFS(AR611:AR651, AY611:AY651, INDIRECT("AE" &amp; ROW()), AP611:AP651, "💲", AS611:AS651, "") +
        SUMIFS(AR611:AR651, AY611:AY651, INDIRECT("AE" &amp; ROW()), AP611:AP651, "📦", AS611:AS651, "")
    ) / 2
)</f>
        <v>0</v>
      </c>
      <c r="AL647" s="140">
        <f t="array" aca="1" ref="AL647" ca="1">(
    SUMIFS(AR611:AR651, AY611:AY651, INDIRECT("AE" &amp; ROW()), AP611:AP651, "💲") +
    SUMIFS(AR611:AR651, AY611:AY651, INDIRECT("AE" &amp; ROW()), AP611:AP651, "📦")
) -
(
    (
        SUMIFS(AR611:AR651, AY611:AY651, INDIRECT("AE" &amp; ROW()), AP611:AP651, "💲", AS611:AS651, "Familiar") +
        SUMIFS(AR611:AR651, AY611:AY651, INDIRECT("AE" &amp; ROW()), AP611:AP651, "📦", AS611:AS651, "Familiar")
    ) / 2
) -
(
    (
        SUMIFS(AR611:AR651, AY611:AY651, INDIRECT("AE" &amp; ROW()), AP611:AP651, "💲", AS611:AS651, "Participante") +
        SUMIFS(AR611:AR651, AY611:AY651, INDIRECT("AE" &amp; ROW()), AP611:AP651, "📦", AS611:AS651, "Participante")
    ) / 2
) -
(
    (
        SUMIFS(AR611:AR651, AY611:AY651, INDIRECT("AE" &amp; ROW()), AP611:AP651, "💲", AS611:AS651, "Empleado") +
        SUMIFS(AR611:AR651, AY611:AY651, INDIRECT("AE" &amp; ROW()), AP611:AP651, "📦", AS611:AS651, "Empleado")
    ) / 2
) -
(
    (
        SUMIFS(AR611:AR651, AY611:AY651, INDIRECT("AE" &amp; ROW()), AP611:AP651, "💲", AS611:AS651, "Exonerado ADH") +
        SUMIFS(AR611:AR651, AY611:AY651, INDIRECT("AE" &amp; ROW()), AP611:AP651, "📦", AS611:AS651, "Exonerado ADH")
    ) / 2
) -
(
    SUMIFS(AR611:AR651, AY611:AY651, INDIRECT("AE" &amp; ROW()), AP611:AP651, "💲", AS611:AS651, "Exonerado Doctor") +
    SUMIFS(AR611:AR651, AY611:AY651, INDIRECT("AE" &amp; ROW()), AP611:AP651, "📦", AS611:AS651, "Exonerado Doctor")
) -
(
    (
        SUMIFS(AR611:AR651, AY611:AY651, INDIRECT("AE" &amp; ROW()), AP611:AP651, "💲", AS611:AS651, "") +
        SUMIFS(AR611:AR651, AY611:AY651, INDIRECT("AE" &amp; ROW()), AP611:AP651, "📦", AS611:AS651, "")
    ) / 2
)</f>
        <v>0</v>
      </c>
      <c r="AM647" s="48"/>
      <c r="AN647" s="156"/>
      <c r="AO647" s="156"/>
      <c r="AP647" s="156"/>
      <c r="AQ647" s="156">
        <f>L655</f>
        <v>0</v>
      </c>
      <c r="AR647" s="156"/>
      <c r="AS647" s="156"/>
      <c r="AT647" s="156"/>
      <c r="AU647" s="156"/>
      <c r="AV647" s="156"/>
      <c r="AW647" s="156"/>
      <c r="AX647" s="156"/>
      <c r="AY647" s="156">
        <f>N650</f>
        <v>0</v>
      </c>
      <c r="AZ647" s="48"/>
      <c r="BA647" s="48"/>
      <c r="BB647" s="48"/>
      <c r="BC647" s="48"/>
      <c r="BD647" s="48"/>
      <c r="BE647" s="48"/>
      <c r="BF647" s="48"/>
      <c r="BG647" s="48"/>
      <c r="BH647" s="48"/>
      <c r="BI647" s="48"/>
      <c r="BJ647" s="48"/>
      <c r="BK647" s="48"/>
      <c r="BL647" s="48"/>
      <c r="BM647" s="48"/>
      <c r="BN647" s="48"/>
    </row>
    <row r="648" spans="1:66" ht="11.25" customHeight="1">
      <c r="A648" s="220"/>
      <c r="B648" s="38"/>
      <c r="C648" s="205"/>
      <c r="D648" s="208"/>
      <c r="E648" s="57" t="s">
        <v>42</v>
      </c>
      <c r="F648" s="58" t="str">
        <f>IF(D647&lt;&gt;"", VLOOKUP(D647,'Base de Datos'!$A$2:$D1268,3,FALSE()),"")</f>
        <v/>
      </c>
      <c r="G648" s="205"/>
      <c r="H648" s="208"/>
      <c r="I648" s="57" t="s">
        <v>42</v>
      </c>
      <c r="J648" s="58" t="str">
        <f>IF(H647&lt;&gt;"", VLOOKUP(H647,'Base de Datos'!$A$2:$D1268,3,FALSE()),"")</f>
        <v/>
      </c>
      <c r="K648" s="205"/>
      <c r="L648" s="208"/>
      <c r="M648" s="57" t="s">
        <v>42</v>
      </c>
      <c r="N648" s="58" t="str">
        <f>IF(L647&lt;&gt;"", VLOOKUP(L647,'Base de Datos'!$A$2:$D1268,3,FALSE()),"")</f>
        <v/>
      </c>
      <c r="O648" s="43"/>
      <c r="P648" s="163"/>
      <c r="Q648" s="3"/>
      <c r="R648" s="15"/>
      <c r="S648" s="229"/>
      <c r="T648" s="230"/>
      <c r="U648" s="59"/>
      <c r="V648" s="47"/>
      <c r="W648" s="229"/>
      <c r="X648" s="230"/>
      <c r="Y648" s="59"/>
      <c r="Z648" s="47"/>
      <c r="AA648" s="229"/>
      <c r="AB648" s="230"/>
      <c r="AC648" s="59"/>
      <c r="AD648" s="48"/>
      <c r="AE648" s="240" t="s">
        <v>45</v>
      </c>
      <c r="AF648" s="230"/>
      <c r="AG648" s="161">
        <f t="array" aca="1" ref="AG648" ca="1">COUNTIFS(AP611:AP651, "💲", AY611:AY651, INDIRECT("AE" &amp; ROW())) + COUNTIFS(AP611:AP651, "📦", AY611:AY651, INDIRECT("AE" &amp; ROW())) + COUNTIFS(AP611:AP651, "✅", AY611:AY651, INDIRECT("AE" &amp; ROW()))</f>
        <v>0</v>
      </c>
      <c r="AH648" s="162">
        <f t="array" aca="1" ref="AH648" ca="1">COUNTIFS(AP611:AP651, "💲", AY611:AY651, INDIRECT("AE" &amp; ROW())) + COUNTIFS(AP611:AP651, "📦", AY611:AY651, INDIRECT("AE" &amp; ROW()))</f>
        <v>0</v>
      </c>
      <c r="AI648" s="139">
        <f t="array" aca="1" ref="AI648" ca="1">SUMIFS(AR611:AR651, AY611:AY651, INDIRECT("AE" &amp; ROW()), AP611:AP651, "💲") + SUMIFS(AR611:AR651, AY611:AY651, INDIRECT("AE" &amp; ROW()), AP611:AP651, "📦")</f>
        <v>0</v>
      </c>
      <c r="AJ648" s="139">
        <f t="array" aca="1" ref="AJ648" ca="1">(
    SUMIFS(AR611:AR651, AY611:AY651, INDIRECT("AE" &amp; ROW()), AP611:AP651, "💲") +
    SUMIFS(AR611:AR651, AY611:AY651, INDIRECT("AE" &amp; ROW()), AP611:AP651, "📦")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
        SUMIFS(AR611:AR651, AY611:AY651, INDIRECT("AE" &amp; ROW()), AP611:AP651, "💲", AS611:AS651, "Familiar") +
        SUMIFS(AR611:AR651, AY611:AY651, INDIRECT("AE" &amp; ROW()), AP611:AP651, "📦", AS611:AS651, "Familiar")
    ) / 2
)  -
(
    (
        SUMIFS(AR611:AR651, AY611:AY651, INDIRECT("AE" &amp; ROW()), AP611:AP651, "💲", AS611:AS651, "Exonerado ADH") +
        SUMIFS(AR611:AR651, AY611:AY651, INDIRECT("AE" &amp; ROW()), AP611:AP651, "📦", AS611:AS651, "Exonerado ADH")
    ) / 2
)  -
(
    (
        SUMIFS(AR611:AR651, AY611:AY651, INDIRECT("AE" &amp; ROW()), AP611:AP651, "💲", AS611:AS651, "Exonerado Doctor") +
        SUMIFS(AR611:AR651, AY611:AY651, INDIRECT("AE" &amp; ROW()), AP611:AP651, "📦", AS611:AS651, "Exonerado Doctor")
    ) / 2
)</f>
        <v>0</v>
      </c>
      <c r="AK648" s="139">
        <f t="array" aca="1" ref="AK648" ca="1">(
    SUMIFS(AR611:AR651, AY611:AY651, INDIRECT("AE" &amp; ROW()), AP611:AP651, "💲") +
    SUMIFS(AR611:AR651, AY611:AY651, INDIRECT("AE" &amp; ROW()), AP611:AP651, "📦")
) -
(
    SUMIFS(AR611:AR651, AY611:AY651, INDIRECT("AE" &amp; ROW()), AP611:AP651, "💲", AS611:AS651, "Familiar") +
    SUMIFS(AR611:AR651, AY611:AY651, INDIRECT("AE" &amp; ROW()), AP611:AP651, "📦", AS611:AS651, "Familiar")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SUMIFS(AR611:AR651, AY611:AY651, INDIRECT("AE" &amp; ROW()), AP611:AP651, "💲", AS611:AS651, "Exonerado ADH") +
    SUMIFS(AR611:AR651, AY611:AY651, INDIRECT("AE" &amp; ROW()), AP611:AP651, "📦", AS611:AS651, "Exonerado ADH")
) -
(
    (
        SUMIFS(AR611:AR651, AY611:AY651, INDIRECT("AE" &amp; ROW()), AP611:AP651, "💲", AS611:AS651, "Exonerado Doctor") +
        SUMIFS(AR611:AR651, AY611:AY651, INDIRECT("AE" &amp; ROW()), AP611:AP651, "📦", AS611:AS651, "Exonerado Doctor")
    ) / 2
) -
(
    (
        SUMIFS(AR611:AR651, AY611:AY651, INDIRECT("AE" &amp; ROW()), AP611:AP651, "💲", AS611:AS651, "") +
        SUMIFS(AR611:AR651, AY611:AY651, INDIRECT("AE" &amp; ROW()), AP611:AP651, "📦", AS611:AS651, "")
    ) / 2
)</f>
        <v>0</v>
      </c>
      <c r="AL648" s="140">
        <f t="array" aca="1" ref="AL648" ca="1">(
    SUMIFS(AR611:AR651, AY611:AY651, INDIRECT("AE" &amp; ROW()), AP611:AP651, "💲") +
    SUMIFS(AR611:AR651, AY611:AY651, INDIRECT("AE" &amp; ROW()), AP611:AP651, "📦")
) -
(
    (
        SUMIFS(AR611:AR651, AY611:AY651, INDIRECT("AE" &amp; ROW()), AP611:AP651, "💲", AS611:AS651, "Familiar") +
        SUMIFS(AR611:AR651, AY611:AY651, INDIRECT("AE" &amp; ROW()), AP611:AP651, "📦", AS611:AS651, "Familiar")
    ) / 2
) -
(
    (
        SUMIFS(AR611:AR651, AY611:AY651, INDIRECT("AE" &amp; ROW()), AP611:AP651, "💲", AS611:AS651, "Participante") +
        SUMIFS(AR611:AR651, AY611:AY651, INDIRECT("AE" &amp; ROW()), AP611:AP651, "📦", AS611:AS651, "Participante")
    ) / 2
) -
(
    (
        SUMIFS(AR611:AR651, AY611:AY651, INDIRECT("AE" &amp; ROW()), AP611:AP651, "💲", AS611:AS651, "Empleado") +
        SUMIFS(AR611:AR651, AY611:AY651, INDIRECT("AE" &amp; ROW()), AP611:AP651, "📦", AS611:AS651, "Empleado")
    ) / 2
) -
(
    (
        SUMIFS(AR611:AR651, AY611:AY651, INDIRECT("AE" &amp; ROW()), AP611:AP651, "💲", AS611:AS651, "Exonerado ADH") +
        SUMIFS(AR611:AR651, AY611:AY651, INDIRECT("AE" &amp; ROW()), AP611:AP651, "📦", AS611:AS651, "Exonerado ADH")
    ) / 2
) -
(
    SUMIFS(AR611:AR651, AY611:AY651, INDIRECT("AE" &amp; ROW()), AP611:AP651, "💲", AS611:AS651, "Exonerado Doctor") +
    SUMIFS(AR611:AR651, AY611:AY651, INDIRECT("AE" &amp; ROW()), AP611:AP651, "📦", AS611:AS651, "Exonerado Doctor")
) -
(
    (
        SUMIFS(AR611:AR651, AY611:AY651, INDIRECT("AE" &amp; ROW()), AP611:AP651, "💲", AS611:AS651, "") +
        SUMIFS(AR611:AR651, AY611:AY651, INDIRECT("AE" &amp; ROW()), AP611:AP651, "📦", AS611:AS651, "")
    ) / 2
)</f>
        <v>0</v>
      </c>
      <c r="AM648" s="48"/>
      <c r="AN648" s="156"/>
      <c r="AO648" s="156"/>
      <c r="AP648" s="156"/>
      <c r="AQ648" s="156">
        <f>L659</f>
        <v>0</v>
      </c>
      <c r="AR648" s="156"/>
      <c r="AS648" s="156"/>
      <c r="AT648" s="156"/>
      <c r="AU648" s="156"/>
      <c r="AV648" s="156"/>
      <c r="AW648" s="156"/>
      <c r="AX648" s="156"/>
      <c r="AY648" s="156">
        <f>N654</f>
        <v>0</v>
      </c>
      <c r="AZ648" s="48"/>
      <c r="BA648" s="48"/>
      <c r="BB648" s="48"/>
      <c r="BC648" s="48"/>
      <c r="BD648" s="48"/>
      <c r="BE648" s="48"/>
      <c r="BF648" s="48"/>
      <c r="BG648" s="48"/>
      <c r="BH648" s="48"/>
      <c r="BI648" s="48"/>
      <c r="BJ648" s="48"/>
      <c r="BK648" s="48"/>
      <c r="BL648" s="48"/>
      <c r="BM648" s="48"/>
      <c r="BN648" s="48"/>
    </row>
    <row r="649" spans="1:66" ht="11.25" customHeight="1">
      <c r="A649" s="220"/>
      <c r="B649" s="38"/>
      <c r="C649" s="205"/>
      <c r="D649" s="208"/>
      <c r="E649" s="57" t="s">
        <v>44</v>
      </c>
      <c r="F649" s="58" t="str">
        <f>IF(D647&lt;&gt;"", VLOOKUP(D647,'Base de Datos'!$A$2:$D1268,4,FALSE()),"")</f>
        <v/>
      </c>
      <c r="G649" s="205"/>
      <c r="H649" s="208"/>
      <c r="I649" s="57" t="s">
        <v>44</v>
      </c>
      <c r="J649" s="58" t="str">
        <f>IF(H647&lt;&gt;"", VLOOKUP(H647,'Base de Datos'!$A$2:$D1268,4,FALSE()),"")</f>
        <v/>
      </c>
      <c r="K649" s="205"/>
      <c r="L649" s="208"/>
      <c r="M649" s="57" t="s">
        <v>44</v>
      </c>
      <c r="N649" s="58" t="str">
        <f>IF(L647&lt;&gt;"", VLOOKUP(L647,'Base de Datos'!$A$2:$D1268,4,FALSE()),"")</f>
        <v/>
      </c>
      <c r="O649" s="43"/>
      <c r="P649" s="163"/>
      <c r="Q649" s="3"/>
      <c r="R649" s="15"/>
      <c r="S649" s="229"/>
      <c r="T649" s="230"/>
      <c r="U649" s="59"/>
      <c r="V649" s="47"/>
      <c r="W649" s="229"/>
      <c r="X649" s="230"/>
      <c r="Y649" s="59"/>
      <c r="Z649" s="47"/>
      <c r="AA649" s="229"/>
      <c r="AB649" s="230"/>
      <c r="AC649" s="59"/>
      <c r="AD649" s="48"/>
      <c r="AE649" s="240" t="s">
        <v>47</v>
      </c>
      <c r="AF649" s="230"/>
      <c r="AG649" s="161">
        <f t="array" aca="1" ref="AG649" ca="1">COUNTIFS(AP611:AP651, "💲", AY611:AY651, INDIRECT("AE" &amp; ROW())) + COUNTIFS(AP611:AP651, "📦", AY611:AY651, INDIRECT("AE" &amp; ROW())) + COUNTIFS(AP611:AP651, "✅", AY611:AY651, INDIRECT("AE" &amp; ROW()))</f>
        <v>0</v>
      </c>
      <c r="AH649" s="162">
        <f t="array" aca="1" ref="AH649" ca="1">COUNTIFS(AP611:AP651, "💲", AY611:AY651, INDIRECT("AE" &amp; ROW())) + COUNTIFS(AP611:AP651, "📦", AY611:AY651, INDIRECT("AE" &amp; ROW()))</f>
        <v>0</v>
      </c>
      <c r="AI649" s="139">
        <f t="array" aca="1" ref="AI649" ca="1">SUMIFS(AR611:AR651, AY611:AY651, INDIRECT("AE" &amp; ROW()), AP611:AP651, "💲") + SUMIFS(AR611:AR651, AY611:AY651, INDIRECT("AE" &amp; ROW()), AP611:AP651, "📦")</f>
        <v>0</v>
      </c>
      <c r="AJ649" s="139">
        <f t="array" aca="1" ref="AJ649" ca="1">(
    SUMIFS(AR611:AR651, AY611:AY651, INDIRECT("AE" &amp; ROW()), AP611:AP651, "💲") +
    SUMIFS(AR611:AR651, AY611:AY651, INDIRECT("AE" &amp; ROW()), AP611:AP651, "📦")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
        SUMIFS(AR611:AR651, AY611:AY651, INDIRECT("AE" &amp; ROW()), AP611:AP651, "💲", AS611:AS651, "Familiar") +
        SUMIFS(AR611:AR651, AY611:AY651, INDIRECT("AE" &amp; ROW()), AP611:AP651, "📦", AS611:AS651, "Familiar")
    ) / 2
)  -
(
    (
        SUMIFS(AR611:AR651, AY611:AY651, INDIRECT("AE" &amp; ROW()), AP611:AP651, "💲", AS611:AS651, "Exonerado ADH") +
        SUMIFS(AR611:AR651, AY611:AY651, INDIRECT("AE" &amp; ROW()), AP611:AP651, "📦", AS611:AS651, "Exonerado ADH")
    ) / 2
)  -
(
    (
        SUMIFS(AR611:AR651, AY611:AY651, INDIRECT("AE" &amp; ROW()), AP611:AP651, "💲", AS611:AS651, "Exonerado Doctor") +
        SUMIFS(AR611:AR651, AY611:AY651, INDIRECT("AE" &amp; ROW()), AP611:AP651, "📦", AS611:AS651, "Exonerado Doctor")
    ) / 2
)</f>
        <v>0</v>
      </c>
      <c r="AK649" s="139">
        <f t="array" aca="1" ref="AK649" ca="1">(
    SUMIFS(AR611:AR651, AY611:AY651, INDIRECT("AE" &amp; ROW()), AP611:AP651, "💲") +
    SUMIFS(AR611:AR651, AY611:AY651, INDIRECT("AE" &amp; ROW()), AP611:AP651, "📦")
) -
(
    SUMIFS(AR611:AR651, AY611:AY651, INDIRECT("AE" &amp; ROW()), AP611:AP651, "💲", AS611:AS651, "Familiar") +
    SUMIFS(AR611:AR651, AY611:AY651, INDIRECT("AE" &amp; ROW()), AP611:AP651, "📦", AS611:AS651, "Familiar")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SUMIFS(AR611:AR651, AY611:AY651, INDIRECT("AE" &amp; ROW()), AP611:AP651, "💲", AS611:AS651, "Exonerado ADH") +
    SUMIFS(AR611:AR651, AY611:AY651, INDIRECT("AE" &amp; ROW()), AP611:AP651, "📦", AS611:AS651, "Exonerado ADH")
) -
(
    (
        SUMIFS(AR611:AR651, AY611:AY651, INDIRECT("AE" &amp; ROW()), AP611:AP651, "💲", AS611:AS651, "Exonerado Doctor") +
        SUMIFS(AR611:AR651, AY611:AY651, INDIRECT("AE" &amp; ROW()), AP611:AP651, "📦", AS611:AS651, "Exonerado Doctor")
    ) / 2
) -
(
    (
        SUMIFS(AR611:AR651, AY611:AY651, INDIRECT("AE" &amp; ROW()), AP611:AP651, "💲", AS611:AS651, "") +
        SUMIFS(AR611:AR651, AY611:AY651, INDIRECT("AE" &amp; ROW()), AP611:AP651, "📦", AS611:AS651, "")
    ) / 2
)</f>
        <v>0</v>
      </c>
      <c r="AL649" s="140">
        <f t="array" aca="1" ref="AL649" ca="1">(
    SUMIFS(AR611:AR651, AY611:AY651, INDIRECT("AE" &amp; ROW()), AP611:AP651, "💲") +
    SUMIFS(AR611:AR651, AY611:AY651, INDIRECT("AE" &amp; ROW()), AP611:AP651, "📦")
) -
(
    (
        SUMIFS(AR611:AR651, AY611:AY651, INDIRECT("AE" &amp; ROW()), AP611:AP651, "💲", AS611:AS651, "Familiar") +
        SUMIFS(AR611:AR651, AY611:AY651, INDIRECT("AE" &amp; ROW()), AP611:AP651, "📦", AS611:AS651, "Familiar")
    ) / 2
) -
(
    (
        SUMIFS(AR611:AR651, AY611:AY651, INDIRECT("AE" &amp; ROW()), AP611:AP651, "💲", AS611:AS651, "Participante") +
        SUMIFS(AR611:AR651, AY611:AY651, INDIRECT("AE" &amp; ROW()), AP611:AP651, "📦", AS611:AS651, "Participante")
    ) / 2
) -
(
    (
        SUMIFS(AR611:AR651, AY611:AY651, INDIRECT("AE" &amp; ROW()), AP611:AP651, "💲", AS611:AS651, "Empleado") +
        SUMIFS(AR611:AR651, AY611:AY651, INDIRECT("AE" &amp; ROW()), AP611:AP651, "📦", AS611:AS651, "Empleado")
    ) / 2
) -
(
    (
        SUMIFS(AR611:AR651, AY611:AY651, INDIRECT("AE" &amp; ROW()), AP611:AP651, "💲", AS611:AS651, "Exonerado ADH") +
        SUMIFS(AR611:AR651, AY611:AY651, INDIRECT("AE" &amp; ROW()), AP611:AP651, "📦", AS611:AS651, "Exonerado ADH")
    ) / 2
) -
(
    SUMIFS(AR611:AR651, AY611:AY651, INDIRECT("AE" &amp; ROW()), AP611:AP651, "💲", AS611:AS651, "Exonerado Doctor") +
    SUMIFS(AR611:AR651, AY611:AY651, INDIRECT("AE" &amp; ROW()), AP611:AP651, "📦", AS611:AS651, "Exonerado Doctor")
) -
(
    (
        SUMIFS(AR611:AR651, AY611:AY651, INDIRECT("AE" &amp; ROW()), AP611:AP651, "💲", AS611:AS651, "") +
        SUMIFS(AR611:AR651, AY611:AY651, INDIRECT("AE" &amp; ROW()), AP611:AP651, "📦", AS611:AS651, "")
    ) / 2
)</f>
        <v>0</v>
      </c>
      <c r="AM649" s="48"/>
      <c r="AN649" s="156"/>
      <c r="AO649" s="156"/>
      <c r="AP649" s="156"/>
      <c r="AQ649" s="156"/>
      <c r="AR649" s="156"/>
      <c r="AS649" s="156"/>
      <c r="AT649" s="156"/>
      <c r="AU649" s="156"/>
      <c r="AV649" s="156"/>
      <c r="AW649" s="156"/>
      <c r="AX649" s="156"/>
      <c r="AY649" s="156">
        <f>N658</f>
        <v>0</v>
      </c>
      <c r="AZ649" s="48"/>
      <c r="BA649" s="48"/>
      <c r="BB649" s="48"/>
      <c r="BC649" s="48"/>
      <c r="BD649" s="48"/>
      <c r="BE649" s="48"/>
      <c r="BF649" s="48"/>
      <c r="BG649" s="48"/>
      <c r="BH649" s="48"/>
      <c r="BI649" s="48"/>
      <c r="BJ649" s="48"/>
      <c r="BK649" s="48"/>
      <c r="BL649" s="48"/>
      <c r="BM649" s="48"/>
      <c r="BN649" s="48"/>
    </row>
    <row r="650" spans="1:66" ht="11.25" customHeight="1">
      <c r="A650" s="221"/>
      <c r="B650" s="38"/>
      <c r="C650" s="206"/>
      <c r="D650" s="209"/>
      <c r="E650" s="85" t="s">
        <v>46</v>
      </c>
      <c r="F650" s="86"/>
      <c r="G650" s="206"/>
      <c r="H650" s="209"/>
      <c r="I650" s="85" t="s">
        <v>46</v>
      </c>
      <c r="J650" s="108"/>
      <c r="K650" s="206"/>
      <c r="L650" s="209"/>
      <c r="M650" s="85" t="s">
        <v>46</v>
      </c>
      <c r="N650" s="108"/>
      <c r="O650" s="43"/>
      <c r="P650" s="163"/>
      <c r="Q650" s="3"/>
      <c r="R650" s="15"/>
      <c r="S650" s="227" t="str">
        <f>IF(OR(S647="Empleado",S647="Familiar"),"Nombre del Empleado","N° Factura")</f>
        <v>N° Factura</v>
      </c>
      <c r="T650" s="228"/>
      <c r="U650" s="89"/>
      <c r="V650" s="47"/>
      <c r="W650" s="227" t="str">
        <f>IF(OR(W647="Empleado",W647="Familiar"),"Nombre del Empleado","N° Factura")</f>
        <v>N° Factura</v>
      </c>
      <c r="X650" s="228"/>
      <c r="Y650" s="89"/>
      <c r="Z650" s="47"/>
      <c r="AA650" s="227" t="str">
        <f>IF(OR(AA647="Empleado",AA647="Familiar"),"Nombre del Empleado","N° Factura")</f>
        <v>N° Factura</v>
      </c>
      <c r="AB650" s="228"/>
      <c r="AC650" s="111"/>
      <c r="AD650" s="48"/>
      <c r="AE650" s="240" t="s">
        <v>48</v>
      </c>
      <c r="AF650" s="230"/>
      <c r="AG650" s="161">
        <f t="array" aca="1" ref="AG650" ca="1">COUNTIFS(AP611:AP651, "💲", AY611:AY651, INDIRECT("AE" &amp; ROW())) + COUNTIFS(AP611:AP651, "📦", AY611:AY651, INDIRECT("AE" &amp; ROW())) + COUNTIFS(AP611:AP651, "✅", AY611:AY651, INDIRECT("AE" &amp; ROW()))</f>
        <v>0</v>
      </c>
      <c r="AH650" s="162">
        <f t="array" aca="1" ref="AH650" ca="1">COUNTIFS(AP611:AP651, "💲", AY611:AY651, INDIRECT("AE" &amp; ROW())) + COUNTIFS(AP611:AP651, "📦", AY611:AY651, INDIRECT("AE" &amp; ROW()))</f>
        <v>0</v>
      </c>
      <c r="AI650" s="139">
        <f t="array" aca="1" ref="AI650" ca="1">SUMIFS(AR611:AR651, AY611:AY651, INDIRECT("AE" &amp; ROW()), AP611:AP651, "💲") + SUMIFS(AR611:AR651, AY611:AY651, INDIRECT("AE" &amp; ROW()), AP611:AP651, "📦")</f>
        <v>0</v>
      </c>
      <c r="AJ650" s="139">
        <f t="array" aca="1" ref="AJ650" ca="1">(
    SUMIFS(AR611:AR651, AY611:AY651, INDIRECT("AE" &amp; ROW()), AP611:AP651, "💲") +
    SUMIFS(AR611:AR651, AY611:AY651, INDIRECT("AE" &amp; ROW()), AP611:AP651, "📦")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
        SUMIFS(AR611:AR651, AY611:AY651, INDIRECT("AE" &amp; ROW()), AP611:AP651, "💲", AS611:AS651, "Familiar") +
        SUMIFS(AR611:AR651, AY611:AY651, INDIRECT("AE" &amp; ROW()), AP611:AP651, "📦", AS611:AS651, "Familiar")
    ) / 2
)  -
(
    (
        SUMIFS(AR611:AR651, AY611:AY651, INDIRECT("AE" &amp; ROW()), AP611:AP651, "💲", AS611:AS651, "Exonerado ADH") +
        SUMIFS(AR611:AR651, AY611:AY651, INDIRECT("AE" &amp; ROW()), AP611:AP651, "📦", AS611:AS651, "Exonerado ADH")
    ) / 2
)  -
(
    (
        SUMIFS(AR611:AR651, AY611:AY651, INDIRECT("AE" &amp; ROW()), AP611:AP651, "💲", AS611:AS651, "Exonerado Doctor") +
        SUMIFS(AR611:AR651, AY611:AY651, INDIRECT("AE" &amp; ROW()), AP611:AP651, "📦", AS611:AS651, "Exonerado Doctor")
    ) / 2
)</f>
        <v>0</v>
      </c>
      <c r="AK650" s="139">
        <f t="array" aca="1" ref="AK650" ca="1">(
    SUMIFS(AR611:AR651, AY611:AY651, INDIRECT("AE" &amp; ROW()), AP611:AP651, "💲") +
    SUMIFS(AR611:AR651, AY611:AY651, INDIRECT("AE" &amp; ROW()), AP611:AP651, "📦")
) -
(
    SUMIFS(AR611:AR651, AY611:AY651, INDIRECT("AE" &amp; ROW()), AP611:AP651, "💲", AS611:AS651, "Familiar") +
    SUMIFS(AR611:AR651, AY611:AY651, INDIRECT("AE" &amp; ROW()), AP611:AP651, "📦", AS611:AS651, "Familiar")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SUMIFS(AR611:AR651, AY611:AY651, INDIRECT("AE" &amp; ROW()), AP611:AP651, "💲", AS611:AS651, "Exonerado ADH") +
    SUMIFS(AR611:AR651, AY611:AY651, INDIRECT("AE" &amp; ROW()), AP611:AP651, "📦", AS611:AS651, "Exonerado ADH")
) -
(
    (
        SUMIFS(AR611:AR651, AY611:AY651, INDIRECT("AE" &amp; ROW()), AP611:AP651, "💲", AS611:AS651, "Exonerado Doctor") +
        SUMIFS(AR611:AR651, AY611:AY651, INDIRECT("AE" &amp; ROW()), AP611:AP651, "📦", AS611:AS651, "Exonerado Doctor")
    ) / 2
) -
(
    (
        SUMIFS(AR611:AR651, AY611:AY651, INDIRECT("AE" &amp; ROW()), AP611:AP651, "💲", AS611:AS651, "") +
        SUMIFS(AR611:AR651, AY611:AY651, INDIRECT("AE" &amp; ROW()), AP611:AP651, "📦", AS611:AS651, "")
    ) / 2
)</f>
        <v>0</v>
      </c>
      <c r="AL650" s="140">
        <f t="array" aca="1" ref="AL650" ca="1">(
    SUMIFS(AR611:AR651, AY611:AY651, INDIRECT("AE" &amp; ROW()), AP611:AP651, "💲") +
    SUMIFS(AR611:AR651, AY611:AY651, INDIRECT("AE" &amp; ROW()), AP611:AP651, "📦")
) -
(
    (
        SUMIFS(AR611:AR651, AY611:AY651, INDIRECT("AE" &amp; ROW()), AP611:AP651, "💲", AS611:AS651, "Familiar") +
        SUMIFS(AR611:AR651, AY611:AY651, INDIRECT("AE" &amp; ROW()), AP611:AP651, "📦", AS611:AS651, "Familiar")
    ) / 2
) -
(
    (
        SUMIFS(AR611:AR651, AY611:AY651, INDIRECT("AE" &amp; ROW()), AP611:AP651, "💲", AS611:AS651, "Participante") +
        SUMIFS(AR611:AR651, AY611:AY651, INDIRECT("AE" &amp; ROW()), AP611:AP651, "📦", AS611:AS651, "Participante")
    ) / 2
) -
(
    (
        SUMIFS(AR611:AR651, AY611:AY651, INDIRECT("AE" &amp; ROW()), AP611:AP651, "💲", AS611:AS651, "Empleado") +
        SUMIFS(AR611:AR651, AY611:AY651, INDIRECT("AE" &amp; ROW()), AP611:AP651, "📦", AS611:AS651, "Empleado")
    ) / 2
) -
(
    (
        SUMIFS(AR611:AR651, AY611:AY651, INDIRECT("AE" &amp; ROW()), AP611:AP651, "💲", AS611:AS651, "Exonerado ADH") +
        SUMIFS(AR611:AR651, AY611:AY651, INDIRECT("AE" &amp; ROW()), AP611:AP651, "📦", AS611:AS651, "Exonerado ADH")
    ) / 2
) -
(
    SUMIFS(AR611:AR651, AY611:AY651, INDIRECT("AE" &amp; ROW()), AP611:AP651, "💲", AS611:AS651, "Exonerado Doctor") +
    SUMIFS(AR611:AR651, AY611:AY651, INDIRECT("AE" &amp; ROW()), AP611:AP651, "📦", AS611:AS651, "Exonerado Doctor")
) -
(
    (
        SUMIFS(AR611:AR651, AY611:AY651, INDIRECT("AE" &amp; ROW()), AP611:AP651, "💲", AS611:AS651, "") +
        SUMIFS(AR611:AR651, AY611:AY651, INDIRECT("AE" &amp; ROW()), AP611:AP651, "📦", AS611:AS651, "")
    ) / 2
)</f>
        <v>0</v>
      </c>
      <c r="AM650" s="48"/>
      <c r="AN650" s="156"/>
      <c r="AO650" s="156"/>
      <c r="AP650" s="156"/>
      <c r="AQ650" s="156"/>
      <c r="AR650" s="156"/>
      <c r="AS650" s="156"/>
      <c r="AT650" s="156"/>
      <c r="AU650" s="156"/>
      <c r="AV650" s="156"/>
      <c r="AW650" s="156"/>
      <c r="AX650" s="156"/>
      <c r="AY650" s="156">
        <f>N662</f>
        <v>0</v>
      </c>
      <c r="AZ650" s="48"/>
      <c r="BA650" s="48"/>
      <c r="BB650" s="48"/>
      <c r="BC650" s="48"/>
      <c r="BD650" s="48"/>
      <c r="BE650" s="48"/>
      <c r="BF650" s="48"/>
      <c r="BG650" s="48"/>
      <c r="BH650" s="48"/>
      <c r="BI650" s="48"/>
      <c r="BJ650" s="48"/>
      <c r="BK650" s="48"/>
      <c r="BL650" s="48"/>
      <c r="BM650" s="48"/>
      <c r="BN650" s="48"/>
    </row>
    <row r="651" spans="1:66" ht="11.25" customHeight="1">
      <c r="A651" s="222">
        <f>A647+$Q$13/1440</f>
        <v>0.74999999999999978</v>
      </c>
      <c r="B651" s="38"/>
      <c r="C651" s="204"/>
      <c r="D651" s="207"/>
      <c r="E651" s="40" t="s">
        <v>36</v>
      </c>
      <c r="F651" s="42" t="str">
        <f>IF(D651&lt;&gt;"", VLOOKUP(D651,'Base de Datos'!$A$2:$D1268,2,FALSE()),"")</f>
        <v/>
      </c>
      <c r="G651" s="204"/>
      <c r="H651" s="216"/>
      <c r="I651" s="40" t="s">
        <v>36</v>
      </c>
      <c r="J651" s="42" t="str">
        <f>IF(H651&lt;&gt;"", VLOOKUP(H651,'Base de Datos'!$A$2:$D1268,2,FALSE()),"")</f>
        <v/>
      </c>
      <c r="K651" s="204"/>
      <c r="L651" s="216"/>
      <c r="M651" s="40" t="s">
        <v>36</v>
      </c>
      <c r="N651" s="42" t="str">
        <f>IF(L651&lt;&gt;"", VLOOKUP(L651,'Base de Datos'!$A$2:$D1268,2,FALSE()),"")</f>
        <v/>
      </c>
      <c r="O651" s="43"/>
      <c r="P651" s="163"/>
      <c r="Q651" s="3"/>
      <c r="R651" s="15"/>
      <c r="S651" s="45"/>
      <c r="T651" s="45" t="s">
        <v>37</v>
      </c>
      <c r="U651" s="46"/>
      <c r="V651" s="47"/>
      <c r="W651" s="45"/>
      <c r="X651" s="45" t="s">
        <v>37</v>
      </c>
      <c r="Y651" s="46"/>
      <c r="Z651" s="47"/>
      <c r="AA651" s="45"/>
      <c r="AB651" s="45" t="s">
        <v>37</v>
      </c>
      <c r="AC651" s="46"/>
      <c r="AD651" s="48"/>
      <c r="AE651" s="240" t="s">
        <v>49</v>
      </c>
      <c r="AF651" s="230"/>
      <c r="AG651" s="161">
        <f t="array" aca="1" ref="AG651" ca="1">COUNTIFS(AP611:AP651, "💲", AY611:AY651, INDIRECT("AE" &amp; ROW())) + COUNTIFS(AP611:AP651, "📦", AY611:AY651, INDIRECT("AE" &amp; ROW())) + COUNTIFS(AP611:AP651, "✅", AY611:AY651, INDIRECT("AE" &amp; ROW()))</f>
        <v>0</v>
      </c>
      <c r="AH651" s="162">
        <f t="array" aca="1" ref="AH651" ca="1">COUNTIFS(AP611:AP651, "💲", AY611:AY651, INDIRECT("AE" &amp; ROW())) + COUNTIFS(AP611:AP651, "📦", AY611:AY651, INDIRECT("AE" &amp; ROW()))</f>
        <v>0</v>
      </c>
      <c r="AI651" s="139">
        <f t="array" aca="1" ref="AI651" ca="1">SUMIFS(AR611:AR651, AY611:AY651, INDIRECT("AE" &amp; ROW()), AP611:AP651, "💲") + SUMIFS(AR611:AR651, AY611:AY651, INDIRECT("AE" &amp; ROW()), AP611:AP651, "📦")</f>
        <v>0</v>
      </c>
      <c r="AJ651" s="139">
        <f t="array" aca="1" ref="AJ651" ca="1">(
    SUMIFS(AR611:AR651, AY611:AY651, INDIRECT("AE" &amp; ROW()), AP611:AP651, "💲") +
    SUMIFS(AR611:AR651, AY611:AY651, INDIRECT("AE" &amp; ROW()), AP611:AP651, "📦")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
        SUMIFS(AR611:AR651, AY611:AY651, INDIRECT("AE" &amp; ROW()), AP611:AP651, "💲", AS611:AS651, "Familiar") +
        SUMIFS(AR611:AR651, AY611:AY651, INDIRECT("AE" &amp; ROW()), AP611:AP651, "📦", AS611:AS651, "Familiar")
    ) / 2
)  -
(
    (
        SUMIFS(AR611:AR651, AY611:AY651, INDIRECT("AE" &amp; ROW()), AP611:AP651, "💲", AS611:AS651, "Exonerado ADH") +
        SUMIFS(AR611:AR651, AY611:AY651, INDIRECT("AE" &amp; ROW()), AP611:AP651, "📦", AS611:AS651, "Exonerado ADH")
    ) / 2
)  -
(
    (
        SUMIFS(AR611:AR651, AY611:AY651, INDIRECT("AE" &amp; ROW()), AP611:AP651, "💲", AS611:AS651, "Exonerado Doctor") +
        SUMIFS(AR611:AR651, AY611:AY651, INDIRECT("AE" &amp; ROW()), AP611:AP651, "📦", AS611:AS651, "Exonerado Doctor")
    ) / 2
)</f>
        <v>0</v>
      </c>
      <c r="AK651" s="139">
        <f t="array" aca="1" ref="AK651" ca="1">(
    SUMIFS(AR611:AR651, AY611:AY651, INDIRECT("AE" &amp; ROW()), AP611:AP651, "💲") +
    SUMIFS(AR611:AR651, AY611:AY651, INDIRECT("AE" &amp; ROW()), AP611:AP651, "📦")
) -
(
    SUMIFS(AR611:AR651, AY611:AY651, INDIRECT("AE" &amp; ROW()), AP611:AP651, "💲", AS611:AS651, "Familiar") +
    SUMIFS(AR611:AR651, AY611:AY651, INDIRECT("AE" &amp; ROW()), AP611:AP651, "📦", AS611:AS651, "Familiar")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SUMIFS(AR611:AR651, AY611:AY651, INDIRECT("AE" &amp; ROW()), AP611:AP651, "💲", AS611:AS651, "Exonerado ADH") +
    SUMIFS(AR611:AR651, AY611:AY651, INDIRECT("AE" &amp; ROW()), AP611:AP651, "📦", AS611:AS651, "Exonerado ADH")
) -
(
    (
        SUMIFS(AR611:AR651, AY611:AY651, INDIRECT("AE" &amp; ROW()), AP611:AP651, "💲", AS611:AS651, "Exonerado Doctor") +
        SUMIFS(AR611:AR651, AY611:AY651, INDIRECT("AE" &amp; ROW()), AP611:AP651, "📦", AS611:AS651, "Exonerado Doctor")
    ) / 2
) -
(
    (
        SUMIFS(AR611:AR651, AY611:AY651, INDIRECT("AE" &amp; ROW()), AP611:AP651, "💲", AS611:AS651, "") +
        SUMIFS(AR611:AR651, AY611:AY651, INDIRECT("AE" &amp; ROW()), AP611:AP651, "📦", AS611:AS651, "")
    ) / 2
)</f>
        <v>0</v>
      </c>
      <c r="AL651" s="140">
        <f t="array" aca="1" ref="AL651" ca="1">(
    SUMIFS(AR611:AR651, AY611:AY651, INDIRECT("AE" &amp; ROW()), AP611:AP651, "💲") +
    SUMIFS(AR611:AR651, AY611:AY651, INDIRECT("AE" &amp; ROW()), AP611:AP651, "📦")
) -
(
    (
        SUMIFS(AR611:AR651, AY611:AY651, INDIRECT("AE" &amp; ROW()), AP611:AP651, "💲", AS611:AS651, "Familiar") +
        SUMIFS(AR611:AR651, AY611:AY651, INDIRECT("AE" &amp; ROW()), AP611:AP651, "📦", AS611:AS651, "Familiar")
    ) / 2
) -
(
    (
        SUMIFS(AR611:AR651, AY611:AY651, INDIRECT("AE" &amp; ROW()), AP611:AP651, "💲", AS611:AS651, "Participante") +
        SUMIFS(AR611:AR651, AY611:AY651, INDIRECT("AE" &amp; ROW()), AP611:AP651, "📦", AS611:AS651, "Participante")
    ) / 2
) -
(
    (
        SUMIFS(AR611:AR651, AY611:AY651, INDIRECT("AE" &amp; ROW()), AP611:AP651, "💲", AS611:AS651, "Empleado") +
        SUMIFS(AR611:AR651, AY611:AY651, INDIRECT("AE" &amp; ROW()), AP611:AP651, "📦", AS611:AS651, "Empleado")
    ) / 2
) -
(
    (
        SUMIFS(AR611:AR651, AY611:AY651, INDIRECT("AE" &amp; ROW()), AP611:AP651, "💲", AS611:AS651, "Exonerado ADH") +
        SUMIFS(AR611:AR651, AY611:AY651, INDIRECT("AE" &amp; ROW()), AP611:AP651, "📦", AS611:AS651, "Exonerado ADH")
    ) / 2
) -
(
    SUMIFS(AR611:AR651, AY611:AY651, INDIRECT("AE" &amp; ROW()), AP611:AP651, "💲", AS611:AS651, "Exonerado Doctor") +
    SUMIFS(AR611:AR651, AY611:AY651, INDIRECT("AE" &amp; ROW()), AP611:AP651, "📦", AS611:AS651, "Exonerado Doctor")
) -
(
    (
        SUMIFS(AR611:AR651, AY611:AY651, INDIRECT("AE" &amp; ROW()), AP611:AP651, "💲", AS611:AS651, "") +
        SUMIFS(AR611:AR651, AY611:AY651, INDIRECT("AE" &amp; ROW()), AP611:AP651, "📦", AS611:AS651, "")
    ) / 2
)</f>
        <v>0</v>
      </c>
      <c r="AM651" s="48"/>
      <c r="AN651" s="156"/>
      <c r="AO651" s="156"/>
      <c r="AP651" s="156"/>
      <c r="AQ651" s="156"/>
      <c r="AR651" s="156"/>
      <c r="AS651" s="156"/>
      <c r="AT651" s="156"/>
      <c r="AU651" s="156"/>
      <c r="AV651" s="156"/>
      <c r="AW651" s="156"/>
      <c r="AX651" s="156"/>
      <c r="AY651" s="156"/>
      <c r="AZ651" s="48"/>
      <c r="BA651" s="48"/>
      <c r="BB651" s="48"/>
      <c r="BC651" s="48"/>
      <c r="BD651" s="48"/>
      <c r="BE651" s="48"/>
      <c r="BF651" s="48"/>
      <c r="BG651" s="48"/>
      <c r="BH651" s="48"/>
      <c r="BI651" s="48"/>
      <c r="BJ651" s="48"/>
      <c r="BK651" s="48"/>
      <c r="BL651" s="48"/>
      <c r="BM651" s="48"/>
      <c r="BN651" s="48"/>
    </row>
    <row r="652" spans="1:66" ht="11.25" customHeight="1">
      <c r="A652" s="220"/>
      <c r="B652" s="38"/>
      <c r="C652" s="205"/>
      <c r="D652" s="208"/>
      <c r="E652" s="57" t="s">
        <v>42</v>
      </c>
      <c r="F652" s="58" t="str">
        <f>IF(D651&lt;&gt;"", VLOOKUP(D651,'Base de Datos'!$A$2:$D1268,3,FALSE()),"")</f>
        <v/>
      </c>
      <c r="G652" s="205"/>
      <c r="H652" s="208"/>
      <c r="I652" s="57" t="s">
        <v>42</v>
      </c>
      <c r="J652" s="58" t="str">
        <f>IF(H651&lt;&gt;"", VLOOKUP(H651,'Base de Datos'!$A$2:$D1268,3,FALSE()),"")</f>
        <v/>
      </c>
      <c r="K652" s="205"/>
      <c r="L652" s="208"/>
      <c r="M652" s="57" t="s">
        <v>42</v>
      </c>
      <c r="N652" s="58" t="str">
        <f>IF(L651&lt;&gt;"", VLOOKUP(L651,'Base de Datos'!$A$2:$D1268,3,FALSE()),"")</f>
        <v/>
      </c>
      <c r="O652" s="43"/>
      <c r="P652" s="163"/>
      <c r="Q652" s="3"/>
      <c r="R652" s="15"/>
      <c r="S652" s="229"/>
      <c r="T652" s="230"/>
      <c r="U652" s="59"/>
      <c r="V652" s="47"/>
      <c r="W652" s="229"/>
      <c r="X652" s="230"/>
      <c r="Y652" s="59"/>
      <c r="Z652" s="47"/>
      <c r="AA652" s="229"/>
      <c r="AB652" s="230"/>
      <c r="AC652" s="59"/>
      <c r="AD652" s="48"/>
      <c r="AE652" s="240" t="s">
        <v>51</v>
      </c>
      <c r="AF652" s="230"/>
      <c r="AG652" s="161">
        <f t="array" aca="1" ref="AG652" ca="1">COUNTIFS(AP611:AP651, "💲", AY611:AY651, INDIRECT("AE" &amp; ROW())) + COUNTIFS(AP611:AP651, "📦", AY611:AY651, INDIRECT("AE" &amp; ROW())) + COUNTIFS(AP611:AP651, "✅", AY611:AY651, INDIRECT("AE" &amp; ROW()))</f>
        <v>0</v>
      </c>
      <c r="AH652" s="162">
        <f t="array" aca="1" ref="AH652" ca="1">COUNTIFS(AP611:AP651, "💲", AY611:AY651, INDIRECT("AE" &amp; ROW())) + COUNTIFS(AP611:AP651, "📦", AY611:AY651, INDIRECT("AE" &amp; ROW()))</f>
        <v>0</v>
      </c>
      <c r="AI652" s="139">
        <f t="array" aca="1" ref="AI652" ca="1">SUMIFS(AR611:AR651, AY611:AY651, INDIRECT("AE" &amp; ROW()), AP611:AP651, "💲") + SUMIFS(AR611:AR651, AY611:AY651, INDIRECT("AE" &amp; ROW()), AP611:AP651, "📦")</f>
        <v>0</v>
      </c>
      <c r="AJ652" s="139">
        <f t="array" aca="1" ref="AJ652" ca="1">(
    SUMIFS(AR611:AR651, AY611:AY651, INDIRECT("AE" &amp; ROW()), AP611:AP651, "💲") +
    SUMIFS(AR611:AR651, AY611:AY651, INDIRECT("AE" &amp; ROW()), AP611:AP651, "📦")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
        SUMIFS(AR611:AR651, AY611:AY651, INDIRECT("AE" &amp; ROW()), AP611:AP651, "💲", AS611:AS651, "Familiar") +
        SUMIFS(AR611:AR651, AY611:AY651, INDIRECT("AE" &amp; ROW()), AP611:AP651, "📦", AS611:AS651, "Familiar")
    ) / 2
)  -
(
    (
        SUMIFS(AR611:AR651, AY611:AY651, INDIRECT("AE" &amp; ROW()), AP611:AP651, "💲", AS611:AS651, "Exonerado ADH") +
        SUMIFS(AR611:AR651, AY611:AY651, INDIRECT("AE" &amp; ROW()), AP611:AP651, "📦", AS611:AS651, "Exonerado ADH")
    ) / 2
)  -
(
    (
        SUMIFS(AR611:AR651, AY611:AY651, INDIRECT("AE" &amp; ROW()), AP611:AP651, "💲", AS611:AS651, "Exonerado Doctor") +
        SUMIFS(AR611:AR651, AY611:AY651, INDIRECT("AE" &amp; ROW()), AP611:AP651, "📦", AS611:AS651, "Exonerado Doctor")
    ) / 2
)</f>
        <v>0</v>
      </c>
      <c r="AK652" s="139">
        <f t="array" aca="1" ref="AK652" ca="1">(
    SUMIFS(AR611:AR651, AY611:AY651, INDIRECT("AE" &amp; ROW()), AP611:AP651, "💲") +
    SUMIFS(AR611:AR651, AY611:AY651, INDIRECT("AE" &amp; ROW()), AP611:AP651, "📦")
) -
(
    SUMIFS(AR611:AR651, AY611:AY651, INDIRECT("AE" &amp; ROW()), AP611:AP651, "💲", AS611:AS651, "Familiar") +
    SUMIFS(AR611:AR651, AY611:AY651, INDIRECT("AE" &amp; ROW()), AP611:AP651, "📦", AS611:AS651, "Familiar")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SUMIFS(AR611:AR651, AY611:AY651, INDIRECT("AE" &amp; ROW()), AP611:AP651, "💲", AS611:AS651, "Exonerado ADH") +
    SUMIFS(AR611:AR651, AY611:AY651, INDIRECT("AE" &amp; ROW()), AP611:AP651, "📦", AS611:AS651, "Exonerado ADH")
) -
(
    (
        SUMIFS(AR611:AR651, AY611:AY651, INDIRECT("AE" &amp; ROW()), AP611:AP651, "💲", AS611:AS651, "Exonerado Doctor") +
        SUMIFS(AR611:AR651, AY611:AY651, INDIRECT("AE" &amp; ROW()), AP611:AP651, "📦", AS611:AS651, "Exonerado Doctor")
    ) / 2
) -
(
    (
        SUMIFS(AR611:AR651, AY611:AY651, INDIRECT("AE" &amp; ROW()), AP611:AP651, "💲", AS611:AS651, "") +
        SUMIFS(AR611:AR651, AY611:AY651, INDIRECT("AE" &amp; ROW()), AP611:AP651, "📦", AS611:AS651, "")
    ) / 2
)</f>
        <v>0</v>
      </c>
      <c r="AL652" s="140">
        <f t="array" aca="1" ref="AL652" ca="1">(
    SUMIFS(AR611:AR651, AY611:AY651, INDIRECT("AE" &amp; ROW()), AP611:AP651, "💲") +
    SUMIFS(AR611:AR651, AY611:AY651, INDIRECT("AE" &amp; ROW()), AP611:AP651, "📦")
) -
(
    (
        SUMIFS(AR611:AR651, AY611:AY651, INDIRECT("AE" &amp; ROW()), AP611:AP651, "💲", AS611:AS651, "Familiar") +
        SUMIFS(AR611:AR651, AY611:AY651, INDIRECT("AE" &amp; ROW()), AP611:AP651, "📦", AS611:AS651, "Familiar")
    ) / 2
) -
(
    (
        SUMIFS(AR611:AR651, AY611:AY651, INDIRECT("AE" &amp; ROW()), AP611:AP651, "💲", AS611:AS651, "Participante") +
        SUMIFS(AR611:AR651, AY611:AY651, INDIRECT("AE" &amp; ROW()), AP611:AP651, "📦", AS611:AS651, "Participante")
    ) / 2
) -
(
    (
        SUMIFS(AR611:AR651, AY611:AY651, INDIRECT("AE" &amp; ROW()), AP611:AP651, "💲", AS611:AS651, "Empleado") +
        SUMIFS(AR611:AR651, AY611:AY651, INDIRECT("AE" &amp; ROW()), AP611:AP651, "📦", AS611:AS651, "Empleado")
    ) / 2
) -
(
    (
        SUMIFS(AR611:AR651, AY611:AY651, INDIRECT("AE" &amp; ROW()), AP611:AP651, "💲", AS611:AS651, "Exonerado ADH") +
        SUMIFS(AR611:AR651, AY611:AY651, INDIRECT("AE" &amp; ROW()), AP611:AP651, "📦", AS611:AS651, "Exonerado ADH")
    ) / 2
) -
(
    SUMIFS(AR611:AR651, AY611:AY651, INDIRECT("AE" &amp; ROW()), AP611:AP651, "💲", AS611:AS651, "Exonerado Doctor") +
    SUMIFS(AR611:AR651, AY611:AY651, INDIRECT("AE" &amp; ROW()), AP611:AP651, "📦", AS611:AS651, "Exonerado Doctor")
) -
(
    (
        SUMIFS(AR611:AR651, AY611:AY651, INDIRECT("AE" &amp; ROW()), AP611:AP651, "💲", AS611:AS651, "") +
        SUMIFS(AR611:AR651, AY611:AY651, INDIRECT("AE" &amp; ROW()), AP611:AP651, "📦", AS611:AS651, "")
    ) / 2
)</f>
        <v>0</v>
      </c>
      <c r="AM652" s="48"/>
      <c r="AN652" s="48"/>
      <c r="AO652" s="48"/>
      <c r="AP652" s="48"/>
      <c r="AQ652" s="48"/>
      <c r="AR652" s="48"/>
      <c r="AS652" s="48"/>
      <c r="AT652" s="48"/>
      <c r="AU652" s="48"/>
      <c r="AV652" s="48"/>
      <c r="AW652" s="48"/>
      <c r="AX652" s="48"/>
      <c r="AY652" s="48"/>
      <c r="AZ652" s="48"/>
      <c r="BA652" s="48"/>
      <c r="BB652" s="48"/>
      <c r="BC652" s="48"/>
      <c r="BD652" s="48"/>
      <c r="BE652" s="48"/>
      <c r="BF652" s="48"/>
      <c r="BG652" s="48"/>
      <c r="BH652" s="48"/>
      <c r="BI652" s="48"/>
      <c r="BJ652" s="48"/>
      <c r="BK652" s="48"/>
      <c r="BL652" s="48"/>
      <c r="BM652" s="48"/>
      <c r="BN652" s="48"/>
    </row>
    <row r="653" spans="1:66" ht="11.25" customHeight="1">
      <c r="A653" s="220"/>
      <c r="B653" s="38"/>
      <c r="C653" s="205"/>
      <c r="D653" s="208"/>
      <c r="E653" s="57" t="s">
        <v>44</v>
      </c>
      <c r="F653" s="58" t="str">
        <f>IF(D651&lt;&gt;"", VLOOKUP(D651,'Base de Datos'!$A$2:$D1268,4,FALSE()),"")</f>
        <v/>
      </c>
      <c r="G653" s="205"/>
      <c r="H653" s="208"/>
      <c r="I653" s="57" t="s">
        <v>44</v>
      </c>
      <c r="J653" s="58" t="str">
        <f>IF(H651&lt;&gt;"", VLOOKUP(H651,'Base de Datos'!$A$2:$D1268,4,FALSE()),"")</f>
        <v/>
      </c>
      <c r="K653" s="205"/>
      <c r="L653" s="208"/>
      <c r="M653" s="57" t="s">
        <v>44</v>
      </c>
      <c r="N653" s="58" t="str">
        <f>IF(L651&lt;&gt;"", VLOOKUP(L651,'Base de Datos'!$A$2:$D1268,4,FALSE()),"")</f>
        <v/>
      </c>
      <c r="O653" s="43"/>
      <c r="P653" s="163"/>
      <c r="Q653" s="3"/>
      <c r="R653" s="15"/>
      <c r="S653" s="229"/>
      <c r="T653" s="230"/>
      <c r="U653" s="59"/>
      <c r="V653" s="47"/>
      <c r="W653" s="229"/>
      <c r="X653" s="230"/>
      <c r="Y653" s="59"/>
      <c r="Z653" s="47"/>
      <c r="AA653" s="229"/>
      <c r="AB653" s="230"/>
      <c r="AC653" s="59"/>
      <c r="AD653" s="48"/>
      <c r="AE653" s="240" t="s">
        <v>55</v>
      </c>
      <c r="AF653" s="230"/>
      <c r="AG653" s="161">
        <f t="array" aca="1" ref="AG653" ca="1">COUNTIFS(AP611:AP651, "💲", AY611:AY651, INDIRECT("AE" &amp; ROW())) + COUNTIFS(AP611:AP651, "📦", AY611:AY651, INDIRECT("AE" &amp; ROW())) + COUNTIFS(AP611:AP651, "✅", AY611:AY651, INDIRECT("AE" &amp; ROW()))</f>
        <v>0</v>
      </c>
      <c r="AH653" s="162">
        <f t="array" aca="1" ref="AH653" ca="1">COUNTIFS(AP611:AP651, "💲", AY611:AY651, INDIRECT("AE" &amp; ROW())) + COUNTIFS(AP611:AP651, "📦", AY611:AY651, INDIRECT("AE" &amp; ROW()))</f>
        <v>0</v>
      </c>
      <c r="AI653" s="139">
        <f t="array" aca="1" ref="AI653" ca="1">SUMIFS(AR611:AR651, AY611:AY651, INDIRECT("AE" &amp; ROW()), AP611:AP651, "💲") + SUMIFS(AR611:AR651, AY611:AY651, INDIRECT("AE" &amp; ROW()), AP611:AP651, "📦")</f>
        <v>0</v>
      </c>
      <c r="AJ653" s="139">
        <f t="array" aca="1" ref="AJ653" ca="1">(
    SUMIFS(AR611:AR651, AY611:AY651, INDIRECT("AE" &amp; ROW()), AP611:AP651, "💲") +
    SUMIFS(AR611:AR651, AY611:AY651, INDIRECT("AE" &amp; ROW()), AP611:AP651, "📦")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
        SUMIFS(AR611:AR651, AY611:AY651, INDIRECT("AE" &amp; ROW()), AP611:AP651, "💲", AS611:AS651, "Familiar") +
        SUMIFS(AR611:AR651, AY611:AY651, INDIRECT("AE" &amp; ROW()), AP611:AP651, "📦", AS611:AS651, "Familiar")
    ) / 2
)  -
(
    (
        SUMIFS(AR611:AR651, AY611:AY651, INDIRECT("AE" &amp; ROW()), AP611:AP651, "💲", AS611:AS651, "Exonerado ADH") +
        SUMIFS(AR611:AR651, AY611:AY651, INDIRECT("AE" &amp; ROW()), AP611:AP651, "📦", AS611:AS651, "Exonerado ADH")
    ) / 2
)  -
(
    (
        SUMIFS(AR611:AR651, AY611:AY651, INDIRECT("AE" &amp; ROW()), AP611:AP651, "💲", AS611:AS651, "Exonerado Doctor") +
        SUMIFS(AR611:AR651, AY611:AY651, INDIRECT("AE" &amp; ROW()), AP611:AP651, "📦", AS611:AS651, "Exonerado Doctor")
    ) / 2
)</f>
        <v>0</v>
      </c>
      <c r="AK653" s="139">
        <f t="array" aca="1" ref="AK653" ca="1">(
    SUMIFS(AR611:AR651, AY611:AY651, INDIRECT("AE" &amp; ROW()), AP611:AP651, "💲") +
    SUMIFS(AR611:AR651, AY611:AY651, INDIRECT("AE" &amp; ROW()), AP611:AP651, "📦")
) -
(
    SUMIFS(AR611:AR651, AY611:AY651, INDIRECT("AE" &amp; ROW()), AP611:AP651, "💲", AS611:AS651, "Familiar") +
    SUMIFS(AR611:AR651, AY611:AY651, INDIRECT("AE" &amp; ROW()), AP611:AP651, "📦", AS611:AS651, "Familiar")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SUMIFS(AR611:AR651, AY611:AY651, INDIRECT("AE" &amp; ROW()), AP611:AP651, "💲", AS611:AS651, "Exonerado ADH") +
    SUMIFS(AR611:AR651, AY611:AY651, INDIRECT("AE" &amp; ROW()), AP611:AP651, "📦", AS611:AS651, "Exonerado ADH")
) -
(
    (
        SUMIFS(AR611:AR651, AY611:AY651, INDIRECT("AE" &amp; ROW()), AP611:AP651, "💲", AS611:AS651, "Exonerado Doctor") +
        SUMIFS(AR611:AR651, AY611:AY651, INDIRECT("AE" &amp; ROW()), AP611:AP651, "📦", AS611:AS651, "Exonerado Doctor")
    ) / 2
) -
(
    (
        SUMIFS(AR611:AR651, AY611:AY651, INDIRECT("AE" &amp; ROW()), AP611:AP651, "💲", AS611:AS651, "") +
        SUMIFS(AR611:AR651, AY611:AY651, INDIRECT("AE" &amp; ROW()), AP611:AP651, "📦", AS611:AS651, "")
    ) / 2
)</f>
        <v>0</v>
      </c>
      <c r="AL653" s="140">
        <f t="array" aca="1" ref="AL653" ca="1">(
    SUMIFS(AR611:AR651, AY611:AY651, INDIRECT("AE" &amp; ROW()), AP611:AP651, "💲") +
    SUMIFS(AR611:AR651, AY611:AY651, INDIRECT("AE" &amp; ROW()), AP611:AP651, "📦")
) -
(
    (
        SUMIFS(AR611:AR651, AY611:AY651, INDIRECT("AE" &amp; ROW()), AP611:AP651, "💲", AS611:AS651, "Familiar") +
        SUMIFS(AR611:AR651, AY611:AY651, INDIRECT("AE" &amp; ROW()), AP611:AP651, "📦", AS611:AS651, "Familiar")
    ) / 2
) -
(
    (
        SUMIFS(AR611:AR651, AY611:AY651, INDIRECT("AE" &amp; ROW()), AP611:AP651, "💲", AS611:AS651, "Participante") +
        SUMIFS(AR611:AR651, AY611:AY651, INDIRECT("AE" &amp; ROW()), AP611:AP651, "📦", AS611:AS651, "Participante")
    ) / 2
) -
(
    (
        SUMIFS(AR611:AR651, AY611:AY651, INDIRECT("AE" &amp; ROW()), AP611:AP651, "💲", AS611:AS651, "Empleado") +
        SUMIFS(AR611:AR651, AY611:AY651, INDIRECT("AE" &amp; ROW()), AP611:AP651, "📦", AS611:AS651, "Empleado")
    ) / 2
) -
(
    (
        SUMIFS(AR611:AR651, AY611:AY651, INDIRECT("AE" &amp; ROW()), AP611:AP651, "💲", AS611:AS651, "Exonerado ADH") +
        SUMIFS(AR611:AR651, AY611:AY651, INDIRECT("AE" &amp; ROW()), AP611:AP651, "📦", AS611:AS651, "Exonerado ADH")
    ) / 2
) -
(
    SUMIFS(AR611:AR651, AY611:AY651, INDIRECT("AE" &amp; ROW()), AP611:AP651, "💲", AS611:AS651, "Exonerado Doctor") +
    SUMIFS(AR611:AR651, AY611:AY651, INDIRECT("AE" &amp; ROW()), AP611:AP651, "📦", AS611:AS651, "Exonerado Doctor")
) -
(
    (
        SUMIFS(AR611:AR651, AY611:AY651, INDIRECT("AE" &amp; ROW()), AP611:AP651, "💲", AS611:AS651, "") +
        SUMIFS(AR611:AR651, AY611:AY651, INDIRECT("AE" &amp; ROW()), AP611:AP651, "📦", AS611:AS651, "")
    ) / 2
)</f>
        <v>0</v>
      </c>
      <c r="AM653" s="48"/>
      <c r="AN653" s="48"/>
      <c r="AO653" s="48"/>
      <c r="AP653" s="48"/>
      <c r="AQ653" s="48"/>
      <c r="AR653" s="48"/>
      <c r="AS653" s="48"/>
      <c r="AT653" s="48"/>
      <c r="AU653" s="48"/>
      <c r="AV653" s="48"/>
      <c r="AW653" s="48"/>
      <c r="AX653" s="48"/>
      <c r="AY653" s="48"/>
      <c r="AZ653" s="48"/>
      <c r="BA653" s="48"/>
      <c r="BB653" s="48"/>
      <c r="BC653" s="48"/>
      <c r="BD653" s="48"/>
      <c r="BE653" s="48"/>
      <c r="BF653" s="48"/>
      <c r="BG653" s="48"/>
      <c r="BH653" s="48"/>
      <c r="BI653" s="48"/>
      <c r="BJ653" s="48"/>
      <c r="BK653" s="48"/>
      <c r="BL653" s="48"/>
      <c r="BM653" s="48"/>
      <c r="BN653" s="48"/>
    </row>
    <row r="654" spans="1:66" ht="11.25" customHeight="1">
      <c r="A654" s="221"/>
      <c r="B654" s="38"/>
      <c r="C654" s="206"/>
      <c r="D654" s="209"/>
      <c r="E654" s="85" t="s">
        <v>46</v>
      </c>
      <c r="F654" s="86"/>
      <c r="G654" s="206"/>
      <c r="H654" s="209"/>
      <c r="I654" s="85" t="s">
        <v>46</v>
      </c>
      <c r="J654" s="108"/>
      <c r="K654" s="206"/>
      <c r="L654" s="209"/>
      <c r="M654" s="85" t="s">
        <v>46</v>
      </c>
      <c r="N654" s="108"/>
      <c r="O654" s="43"/>
      <c r="P654" s="163"/>
      <c r="Q654" s="3"/>
      <c r="R654" s="15"/>
      <c r="S654" s="227" t="str">
        <f>IF(OR(S651="Empleado",S651="Familiar"),"Nombre del Empleado","N° Factura")</f>
        <v>N° Factura</v>
      </c>
      <c r="T654" s="228"/>
      <c r="U654" s="89"/>
      <c r="V654" s="47"/>
      <c r="W654" s="227" t="str">
        <f>IF(OR(W651="Empleado",W651="Familiar"),"Nombre del Empleado","N° Factura")</f>
        <v>N° Factura</v>
      </c>
      <c r="X654" s="228"/>
      <c r="Y654" s="89"/>
      <c r="Z654" s="47"/>
      <c r="AA654" s="227" t="str">
        <f>IF(OR(AA651="Empleado",AA651="Familiar"),"Nombre del Empleado","N° Factura")</f>
        <v>N° Factura</v>
      </c>
      <c r="AB654" s="228"/>
      <c r="AC654" s="89"/>
      <c r="AD654" s="48"/>
      <c r="AE654" s="240" t="s">
        <v>57</v>
      </c>
      <c r="AF654" s="230"/>
      <c r="AG654" s="161">
        <f t="array" aca="1" ref="AG654" ca="1">COUNTIFS(AP611:AP651, "💲", AY611:AY651, INDIRECT("AE" &amp; ROW())) + COUNTIFS(AP611:AP651, "📦", AY611:AY651, INDIRECT("AE" &amp; ROW())) + COUNTIFS(AP611:AP651, "✅", AY611:AY651, INDIRECT("AE" &amp; ROW()))</f>
        <v>0</v>
      </c>
      <c r="AH654" s="162">
        <f t="array" aca="1" ref="AH654" ca="1">COUNTIFS(AP611:AP651, "💲", AY611:AY651, INDIRECT("AE" &amp; ROW())) + COUNTIFS(AP611:AP651, "📦", AY611:AY651, INDIRECT("AE" &amp; ROW()))</f>
        <v>0</v>
      </c>
      <c r="AI654" s="139">
        <f t="array" aca="1" ref="AI654" ca="1">SUMIFS(AR611:AR651, AY611:AY651, INDIRECT("AE" &amp; ROW()), AP611:AP651, "💲") + SUMIFS(AR611:AR651, AY611:AY651, INDIRECT("AE" &amp; ROW()), AP611:AP651, "📦")</f>
        <v>0</v>
      </c>
      <c r="AJ654" s="139">
        <f t="array" aca="1" ref="AJ654" ca="1">(
    SUMIFS(AR611:AR651, AY611:AY651, INDIRECT("AE" &amp; ROW()), AP611:AP651, "💲") +
    SUMIFS(AR611:AR651, AY611:AY651, INDIRECT("AE" &amp; ROW()), AP611:AP651, "📦")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
        SUMIFS(AR611:AR651, AY611:AY651, INDIRECT("AE" &amp; ROW()), AP611:AP651, "💲", AS611:AS651, "Familiar") +
        SUMIFS(AR611:AR651, AY611:AY651, INDIRECT("AE" &amp; ROW()), AP611:AP651, "📦", AS611:AS651, "Familiar")
    ) / 2
)  -
(
    (
        SUMIFS(AR611:AR651, AY611:AY651, INDIRECT("AE" &amp; ROW()), AP611:AP651, "💲", AS611:AS651, "Exonerado ADH") +
        SUMIFS(AR611:AR651, AY611:AY651, INDIRECT("AE" &amp; ROW()), AP611:AP651, "📦", AS611:AS651, "Exonerado ADH")
    ) / 2
)  -
(
    (
        SUMIFS(AR611:AR651, AY611:AY651, INDIRECT("AE" &amp; ROW()), AP611:AP651, "💲", AS611:AS651, "Exonerado Doctor") +
        SUMIFS(AR611:AR651, AY611:AY651, INDIRECT("AE" &amp; ROW()), AP611:AP651, "📦", AS611:AS651, "Exonerado Doctor")
    ) / 2
)</f>
        <v>0</v>
      </c>
      <c r="AK654" s="139">
        <f t="array" aca="1" ref="AK654" ca="1">(
    SUMIFS(AR611:AR651, AY611:AY651, INDIRECT("AE" &amp; ROW()), AP611:AP651, "💲") +
    SUMIFS(AR611:AR651, AY611:AY651, INDIRECT("AE" &amp; ROW()), AP611:AP651, "📦")
) -
(
    SUMIFS(AR611:AR651, AY611:AY651, INDIRECT("AE" &amp; ROW()), AP611:AP651, "💲", AS611:AS651, "Familiar") +
    SUMIFS(AR611:AR651, AY611:AY651, INDIRECT("AE" &amp; ROW()), AP611:AP651, "📦", AS611:AS651, "Familiar")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SUMIFS(AR611:AR651, AY611:AY651, INDIRECT("AE" &amp; ROW()), AP611:AP651, "💲", AS611:AS651, "Exonerado ADH") +
    SUMIFS(AR611:AR651, AY611:AY651, INDIRECT("AE" &amp; ROW()), AP611:AP651, "📦", AS611:AS651, "Exonerado ADH")
) -
(
    (
        SUMIFS(AR611:AR651, AY611:AY651, INDIRECT("AE" &amp; ROW()), AP611:AP651, "💲", AS611:AS651, "Exonerado Doctor") +
        SUMIFS(AR611:AR651, AY611:AY651, INDIRECT("AE" &amp; ROW()), AP611:AP651, "📦", AS611:AS651, "Exonerado Doctor")
    ) / 2
) -
(
    (
        SUMIFS(AR611:AR651, AY611:AY651, INDIRECT("AE" &amp; ROW()), AP611:AP651, "💲", AS611:AS651, "") +
        SUMIFS(AR611:AR651, AY611:AY651, INDIRECT("AE" &amp; ROW()), AP611:AP651, "📦", AS611:AS651, "")
    ) / 2
)</f>
        <v>0</v>
      </c>
      <c r="AL654" s="140">
        <f t="array" aca="1" ref="AL654" ca="1">(
    SUMIFS(AR611:AR651, AY611:AY651, INDIRECT("AE" &amp; ROW()), AP611:AP651, "💲") +
    SUMIFS(AR611:AR651, AY611:AY651, INDIRECT("AE" &amp; ROW()), AP611:AP651, "📦")
) -
(
    (
        SUMIFS(AR611:AR651, AY611:AY651, INDIRECT("AE" &amp; ROW()), AP611:AP651, "💲", AS611:AS651, "Familiar") +
        SUMIFS(AR611:AR651, AY611:AY651, INDIRECT("AE" &amp; ROW()), AP611:AP651, "📦", AS611:AS651, "Familiar")
    ) / 2
) -
(
    (
        SUMIFS(AR611:AR651, AY611:AY651, INDIRECT("AE" &amp; ROW()), AP611:AP651, "💲", AS611:AS651, "Participante") +
        SUMIFS(AR611:AR651, AY611:AY651, INDIRECT("AE" &amp; ROW()), AP611:AP651, "📦", AS611:AS651, "Participante")
    ) / 2
) -
(
    (
        SUMIFS(AR611:AR651, AY611:AY651, INDIRECT("AE" &amp; ROW()), AP611:AP651, "💲", AS611:AS651, "Empleado") +
        SUMIFS(AR611:AR651, AY611:AY651, INDIRECT("AE" &amp; ROW()), AP611:AP651, "📦", AS611:AS651, "Empleado")
    ) / 2
) -
(
    (
        SUMIFS(AR611:AR651, AY611:AY651, INDIRECT("AE" &amp; ROW()), AP611:AP651, "💲", AS611:AS651, "Exonerado ADH") +
        SUMIFS(AR611:AR651, AY611:AY651, INDIRECT("AE" &amp; ROW()), AP611:AP651, "📦", AS611:AS651, "Exonerado ADH")
    ) / 2
) -
(
    SUMIFS(AR611:AR651, AY611:AY651, INDIRECT("AE" &amp; ROW()), AP611:AP651, "💲", AS611:AS651, "Exonerado Doctor") +
    SUMIFS(AR611:AR651, AY611:AY651, INDIRECT("AE" &amp; ROW()), AP611:AP651, "📦", AS611:AS651, "Exonerado Doctor")
) -
(
    (
        SUMIFS(AR611:AR651, AY611:AY651, INDIRECT("AE" &amp; ROW()), AP611:AP651, "💲", AS611:AS651, "") +
        SUMIFS(AR611:AR651, AY611:AY651, INDIRECT("AE" &amp; ROW()), AP611:AP651, "📦", AS611:AS651, "")
    ) / 2
)</f>
        <v>0</v>
      </c>
      <c r="AM654" s="48"/>
      <c r="AN654" s="48"/>
      <c r="AO654" s="48"/>
      <c r="AP654" s="48"/>
      <c r="AQ654" s="48"/>
      <c r="AR654" s="48"/>
      <c r="AS654" s="48"/>
      <c r="AT654" s="48"/>
      <c r="AU654" s="48"/>
      <c r="AV654" s="48"/>
      <c r="AW654" s="48"/>
      <c r="AX654" s="48"/>
      <c r="AY654" s="48"/>
      <c r="AZ654" s="48"/>
      <c r="BA654" s="48"/>
      <c r="BB654" s="48"/>
      <c r="BC654" s="48"/>
      <c r="BD654" s="48"/>
      <c r="BE654" s="48"/>
      <c r="BF654" s="48"/>
      <c r="BG654" s="48"/>
      <c r="BH654" s="48"/>
      <c r="BI654" s="48"/>
      <c r="BJ654" s="48"/>
      <c r="BK654" s="48"/>
      <c r="BL654" s="48"/>
      <c r="BM654" s="48"/>
      <c r="BN654" s="48"/>
    </row>
    <row r="655" spans="1:66" ht="11.25" customHeight="1">
      <c r="A655" s="222">
        <f>A651+$Q$13/1440</f>
        <v>0.79166666666666641</v>
      </c>
      <c r="B655" s="164"/>
      <c r="C655" s="204"/>
      <c r="D655" s="207"/>
      <c r="E655" s="177" t="s">
        <v>36</v>
      </c>
      <c r="F655" s="42" t="str">
        <f>IF(D655&lt;&gt;"", VLOOKUP(D655,'Base de Datos'!$A$2:$D1268,2,FALSE()),"")</f>
        <v/>
      </c>
      <c r="G655" s="204"/>
      <c r="H655" s="216"/>
      <c r="I655" s="177" t="s">
        <v>36</v>
      </c>
      <c r="J655" s="42" t="str">
        <f>IF(H655&lt;&gt;"", VLOOKUP(H655,'Base de Datos'!$A$2:$D1268,2,FALSE()),"")</f>
        <v/>
      </c>
      <c r="K655" s="204"/>
      <c r="L655" s="216"/>
      <c r="M655" s="177" t="s">
        <v>36</v>
      </c>
      <c r="N655" s="42" t="str">
        <f>IF(L655&lt;&gt;"", VLOOKUP(L655,'Base de Datos'!$A$2:$D1268,2,FALSE()),"")</f>
        <v/>
      </c>
      <c r="O655" s="165"/>
      <c r="P655" s="165"/>
      <c r="Q655" s="165"/>
      <c r="R655" s="166"/>
      <c r="S655" s="167"/>
      <c r="T655" s="45" t="s">
        <v>37</v>
      </c>
      <c r="U655" s="168"/>
      <c r="V655" s="169"/>
      <c r="W655" s="167"/>
      <c r="X655" s="45" t="s">
        <v>37</v>
      </c>
      <c r="Y655" s="168"/>
      <c r="Z655" s="169"/>
      <c r="AA655" s="167"/>
      <c r="AB655" s="45" t="s">
        <v>37</v>
      </c>
      <c r="AC655" s="168"/>
      <c r="AD655" s="56"/>
      <c r="AE655" s="240" t="s">
        <v>59</v>
      </c>
      <c r="AF655" s="230"/>
      <c r="AG655" s="161">
        <f t="array" aca="1" ref="AG655" ca="1">COUNTIFS(AP611:AP651, "💲", AY611:AY651, INDIRECT("AE" &amp; ROW())) + COUNTIFS(AP611:AP651, "📦", AY611:AY651, INDIRECT("AE" &amp; ROW())) + COUNTIFS(AP611:AP651, "✅", AY611:AY651, INDIRECT("AE" &amp; ROW()))</f>
        <v>0</v>
      </c>
      <c r="AH655" s="162">
        <f t="array" aca="1" ref="AH655" ca="1">COUNTIFS(AP611:AP651, "💲", AY611:AY651, INDIRECT("AE" &amp; ROW())) + COUNTIFS(AP611:AP651, "📦", AY611:AY651, INDIRECT("AE" &amp; ROW()))</f>
        <v>0</v>
      </c>
      <c r="AI655" s="139">
        <f t="array" aca="1" ref="AI655" ca="1">SUMIFS(AR611:AR651, AY611:AY651, INDIRECT("AE" &amp; ROW()), AP611:AP651, "💲") + SUMIFS(AR611:AR651, AY611:AY651, INDIRECT("AE" &amp; ROW()), AP611:AP651, "📦")</f>
        <v>0</v>
      </c>
      <c r="AJ655" s="139">
        <f t="array" aca="1" ref="AJ655" ca="1">(
    SUMIFS(AR611:AR651, AY611:AY651, INDIRECT("AE" &amp; ROW()), AP611:AP651, "💲") +
    SUMIFS(AR611:AR651, AY611:AY651, INDIRECT("AE" &amp; ROW()), AP611:AP651, "📦")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
        SUMIFS(AR611:AR651, AY611:AY651, INDIRECT("AE" &amp; ROW()), AP611:AP651, "💲", AS611:AS651, "Familiar") +
        SUMIFS(AR611:AR651, AY611:AY651, INDIRECT("AE" &amp; ROW()), AP611:AP651, "📦", AS611:AS651, "Familiar")
    ) / 2
)  -
(
    (
        SUMIFS(AR611:AR651, AY611:AY651, INDIRECT("AE" &amp; ROW()), AP611:AP651, "💲", AS611:AS651, "Exonerado ADH") +
        SUMIFS(AR611:AR651, AY611:AY651, INDIRECT("AE" &amp; ROW()), AP611:AP651, "📦", AS611:AS651, "Exonerado ADH")
    ) / 2
)  -
(
    (
        SUMIFS(AR611:AR651, AY611:AY651, INDIRECT("AE" &amp; ROW()), AP611:AP651, "💲", AS611:AS651, "Exonerado Doctor") +
        SUMIFS(AR611:AR651, AY611:AY651, INDIRECT("AE" &amp; ROW()), AP611:AP651, "📦", AS611:AS651, "Exonerado Doctor")
    ) / 2
)</f>
        <v>0</v>
      </c>
      <c r="AK655" s="139">
        <f t="array" aca="1" ref="AK655" ca="1">(
    SUMIFS(AR611:AR651, AY611:AY651, INDIRECT("AE" &amp; ROW()), AP611:AP651, "💲") +
    SUMIFS(AR611:AR651, AY611:AY651, INDIRECT("AE" &amp; ROW()), AP611:AP651, "📦")
) -
(
    SUMIFS(AR611:AR651, AY611:AY651, INDIRECT("AE" &amp; ROW()), AP611:AP651, "💲", AS611:AS651, "Familiar") +
    SUMIFS(AR611:AR651, AY611:AY651, INDIRECT("AE" &amp; ROW()), AP611:AP651, "📦", AS611:AS651, "Familiar")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SUMIFS(AR611:AR651, AY611:AY651, INDIRECT("AE" &amp; ROW()), AP611:AP651, "💲", AS611:AS651, "Exonerado ADH") +
    SUMIFS(AR611:AR651, AY611:AY651, INDIRECT("AE" &amp; ROW()), AP611:AP651, "📦", AS611:AS651, "Exonerado ADH")
) -
(
    (
        SUMIFS(AR611:AR651, AY611:AY651, INDIRECT("AE" &amp; ROW()), AP611:AP651, "💲", AS611:AS651, "Exonerado Doctor") +
        SUMIFS(AR611:AR651, AY611:AY651, INDIRECT("AE" &amp; ROW()), AP611:AP651, "📦", AS611:AS651, "Exonerado Doctor")
    ) / 2
) -
(
    (
        SUMIFS(AR611:AR651, AY611:AY651, INDIRECT("AE" &amp; ROW()), AP611:AP651, "💲", AS611:AS651, "") +
        SUMIFS(AR611:AR651, AY611:AY651, INDIRECT("AE" &amp; ROW()), AP611:AP651, "📦", AS611:AS651, "")
    ) / 2
)</f>
        <v>0</v>
      </c>
      <c r="AL655" s="140">
        <f t="array" aca="1" ref="AL655" ca="1">(
    SUMIFS(AR611:AR651, AY611:AY651, INDIRECT("AE" &amp; ROW()), AP611:AP651, "💲") +
    SUMIFS(AR611:AR651, AY611:AY651, INDIRECT("AE" &amp; ROW()), AP611:AP651, "📦")
) -
(
    (
        SUMIFS(AR611:AR651, AY611:AY651, INDIRECT("AE" &amp; ROW()), AP611:AP651, "💲", AS611:AS651, "Familiar") +
        SUMIFS(AR611:AR651, AY611:AY651, INDIRECT("AE" &amp; ROW()), AP611:AP651, "📦", AS611:AS651, "Familiar")
    ) / 2
) -
(
    (
        SUMIFS(AR611:AR651, AY611:AY651, INDIRECT("AE" &amp; ROW()), AP611:AP651, "💲", AS611:AS651, "Participante") +
        SUMIFS(AR611:AR651, AY611:AY651, INDIRECT("AE" &amp; ROW()), AP611:AP651, "📦", AS611:AS651, "Participante")
    ) / 2
) -
(
    (
        SUMIFS(AR611:AR651, AY611:AY651, INDIRECT("AE" &amp; ROW()), AP611:AP651, "💲", AS611:AS651, "Empleado") +
        SUMIFS(AR611:AR651, AY611:AY651, INDIRECT("AE" &amp; ROW()), AP611:AP651, "📦", AS611:AS651, "Empleado")
    ) / 2
) -
(
    (
        SUMIFS(AR611:AR651, AY611:AY651, INDIRECT("AE" &amp; ROW()), AP611:AP651, "💲", AS611:AS651, "Exonerado ADH") +
        SUMIFS(AR611:AR651, AY611:AY651, INDIRECT("AE" &amp; ROW()), AP611:AP651, "📦", AS611:AS651, "Exonerado ADH")
    ) / 2
) -
(
    SUMIFS(AR611:AR651, AY611:AY651, INDIRECT("AE" &amp; ROW()), AP611:AP651, "💲", AS611:AS651, "Exonerado Doctor") +
    SUMIFS(AR611:AR651, AY611:AY651, INDIRECT("AE" &amp; ROW()), AP611:AP651, "📦", AS611:AS651, "Exonerado Doctor")
) -
(
    (
        SUMIFS(AR611:AR651, AY611:AY651, INDIRECT("AE" &amp; ROW()), AP611:AP651, "💲", AS611:AS651, "") +
        SUMIFS(AR611:AR651, AY611:AY651, INDIRECT("AE" &amp; ROW()), AP611:AP651, "📦", AS611:AS651, "")
    ) / 2
)</f>
        <v>0</v>
      </c>
      <c r="AM655" s="56"/>
      <c r="AN655" s="56"/>
      <c r="AO655" s="56"/>
      <c r="AP655" s="56"/>
      <c r="AQ655" s="56"/>
      <c r="AR655" s="56"/>
      <c r="AS655" s="56"/>
      <c r="AT655" s="56"/>
      <c r="AU655" s="56"/>
      <c r="AV655" s="56"/>
      <c r="AW655" s="56"/>
      <c r="AX655" s="56"/>
      <c r="AY655" s="56"/>
      <c r="AZ655" s="56"/>
      <c r="BA655" s="56"/>
      <c r="BB655" s="56"/>
      <c r="BC655" s="56"/>
      <c r="BD655" s="56"/>
      <c r="BE655" s="56"/>
      <c r="BF655" s="56"/>
      <c r="BG655" s="56"/>
      <c r="BH655" s="56"/>
      <c r="BI655" s="56"/>
      <c r="BJ655" s="56"/>
      <c r="BK655" s="56"/>
      <c r="BL655" s="56"/>
      <c r="BM655" s="56"/>
      <c r="BN655" s="56"/>
    </row>
    <row r="656" spans="1:66" ht="11.25" customHeight="1">
      <c r="A656" s="220"/>
      <c r="B656" s="164"/>
      <c r="C656" s="205"/>
      <c r="D656" s="208"/>
      <c r="E656" s="178" t="s">
        <v>42</v>
      </c>
      <c r="F656" s="58" t="str">
        <f>IF(D655&lt;&gt;"", VLOOKUP(D655,'Base de Datos'!$A$2:$D1268,3,FALSE()),"")</f>
        <v/>
      </c>
      <c r="G656" s="205"/>
      <c r="H656" s="208"/>
      <c r="I656" s="178" t="s">
        <v>42</v>
      </c>
      <c r="J656" s="58" t="str">
        <f>IF(H655&lt;&gt;"", VLOOKUP(H655,'Base de Datos'!$A$2:$D1268,3,FALSE()),"")</f>
        <v/>
      </c>
      <c r="K656" s="205"/>
      <c r="L656" s="208"/>
      <c r="M656" s="178" t="s">
        <v>42</v>
      </c>
      <c r="N656" s="58" t="str">
        <f>IF(L655&lt;&gt;"", VLOOKUP(L655,'Base de Datos'!$A$2:$D1268,3,FALSE()),"")</f>
        <v/>
      </c>
      <c r="O656" s="165"/>
      <c r="P656" s="165"/>
      <c r="Q656" s="165"/>
      <c r="R656" s="166"/>
      <c r="S656" s="231"/>
      <c r="T656" s="230"/>
      <c r="U656" s="170"/>
      <c r="V656" s="169"/>
      <c r="W656" s="231"/>
      <c r="X656" s="230"/>
      <c r="Y656" s="170"/>
      <c r="Z656" s="169"/>
      <c r="AA656" s="231"/>
      <c r="AB656" s="230"/>
      <c r="AC656" s="170"/>
      <c r="AD656" s="56"/>
      <c r="AE656" s="240" t="s">
        <v>63</v>
      </c>
      <c r="AF656" s="230"/>
      <c r="AG656" s="161">
        <f t="array" aca="1" ref="AG656" ca="1">COUNTIFS(AP611:AP651, "💲", AY611:AY651, INDIRECT("AE" &amp; ROW())) + COUNTIFS(AP611:AP651, "📦", AY611:AY651, INDIRECT("AE" &amp; ROW())) + COUNTIFS(AP611:AP651, "✅", AY611:AY651, INDIRECT("AE" &amp; ROW()))</f>
        <v>0</v>
      </c>
      <c r="AH656" s="162">
        <f t="array" aca="1" ref="AH656" ca="1">COUNTIFS(AP611:AP651, "💲", AY611:AY651, INDIRECT("AE" &amp; ROW())) + COUNTIFS(AP611:AP651, "📦", AY611:AY651, INDIRECT("AE" &amp; ROW()))</f>
        <v>0</v>
      </c>
      <c r="AI656" s="139">
        <f t="array" aca="1" ref="AI656" ca="1">SUMIFS(AR611:AR651, AY611:AY651, INDIRECT("AE" &amp; ROW()), AP611:AP651, "💲") + SUMIFS(AR611:AR651, AY611:AY651, INDIRECT("AE" &amp; ROW()), AP611:AP651, "📦")</f>
        <v>0</v>
      </c>
      <c r="AJ656" s="139">
        <f t="array" aca="1" ref="AJ656" ca="1">(
    SUMIFS(AR611:AR651, AY611:AY651, INDIRECT("AE" &amp; ROW()), AP611:AP651, "💲") +
    SUMIFS(AR611:AR651, AY611:AY651, INDIRECT("AE" &amp; ROW()), AP611:AP651, "📦")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
        SUMIFS(AR611:AR651, AY611:AY651, INDIRECT("AE" &amp; ROW()), AP611:AP651, "💲", AS611:AS651, "Familiar") +
        SUMIFS(AR611:AR651, AY611:AY651, INDIRECT("AE" &amp; ROW()), AP611:AP651, "📦", AS611:AS651, "Familiar")
    ) / 2
)  -
(
    (
        SUMIFS(AR611:AR651, AY611:AY651, INDIRECT("AE" &amp; ROW()), AP611:AP651, "💲", AS611:AS651, "Exonerado ADH") +
        SUMIFS(AR611:AR651, AY611:AY651, INDIRECT("AE" &amp; ROW()), AP611:AP651, "📦", AS611:AS651, "Exonerado ADH")
    ) / 2
)  -
(
    (
        SUMIFS(AR611:AR651, AY611:AY651, INDIRECT("AE" &amp; ROW()), AP611:AP651, "💲", AS611:AS651, "Exonerado Doctor") +
        SUMIFS(AR611:AR651, AY611:AY651, INDIRECT("AE" &amp; ROW()), AP611:AP651, "📦", AS611:AS651, "Exonerado Doctor")
    ) / 2
)</f>
        <v>0</v>
      </c>
      <c r="AK656" s="139">
        <f t="array" aca="1" ref="AK656" ca="1">(
    SUMIFS(AR611:AR651, AY611:AY651, INDIRECT("AE" &amp; ROW()), AP611:AP651, "💲") +
    SUMIFS(AR611:AR651, AY611:AY651, INDIRECT("AE" &amp; ROW()), AP611:AP651, "📦")
) -
(
    SUMIFS(AR611:AR651, AY611:AY651, INDIRECT("AE" &amp; ROW()), AP611:AP651, "💲", AS611:AS651, "Familiar") +
    SUMIFS(AR611:AR651, AY611:AY651, INDIRECT("AE" &amp; ROW()), AP611:AP651, "📦", AS611:AS651, "Familiar")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SUMIFS(AR611:AR651, AY611:AY651, INDIRECT("AE" &amp; ROW()), AP611:AP651, "💲", AS611:AS651, "Exonerado ADH") +
    SUMIFS(AR611:AR651, AY611:AY651, INDIRECT("AE" &amp; ROW()), AP611:AP651, "📦", AS611:AS651, "Exonerado ADH")
) -
(
    (
        SUMIFS(AR611:AR651, AY611:AY651, INDIRECT("AE" &amp; ROW()), AP611:AP651, "💲", AS611:AS651, "Exonerado Doctor") +
        SUMIFS(AR611:AR651, AY611:AY651, INDIRECT("AE" &amp; ROW()), AP611:AP651, "📦", AS611:AS651, "Exonerado Doctor")
    ) / 2
) -
(
    (
        SUMIFS(AR611:AR651, AY611:AY651, INDIRECT("AE" &amp; ROW()), AP611:AP651, "💲", AS611:AS651, "") +
        SUMIFS(AR611:AR651, AY611:AY651, INDIRECT("AE" &amp; ROW()), AP611:AP651, "📦", AS611:AS651, "")
    ) / 2
)</f>
        <v>0</v>
      </c>
      <c r="AL656" s="140">
        <f t="array" aca="1" ref="AL656" ca="1">(
    SUMIFS(AR611:AR651, AY611:AY651, INDIRECT("AE" &amp; ROW()), AP611:AP651, "💲") +
    SUMIFS(AR611:AR651, AY611:AY651, INDIRECT("AE" &amp; ROW()), AP611:AP651, "📦")
) -
(
    (
        SUMIFS(AR611:AR651, AY611:AY651, INDIRECT("AE" &amp; ROW()), AP611:AP651, "💲", AS611:AS651, "Familiar") +
        SUMIFS(AR611:AR651, AY611:AY651, INDIRECT("AE" &amp; ROW()), AP611:AP651, "📦", AS611:AS651, "Familiar")
    ) / 2
) -
(
    (
        SUMIFS(AR611:AR651, AY611:AY651, INDIRECT("AE" &amp; ROW()), AP611:AP651, "💲", AS611:AS651, "Participante") +
        SUMIFS(AR611:AR651, AY611:AY651, INDIRECT("AE" &amp; ROW()), AP611:AP651, "📦", AS611:AS651, "Participante")
    ) / 2
) -
(
    (
        SUMIFS(AR611:AR651, AY611:AY651, INDIRECT("AE" &amp; ROW()), AP611:AP651, "💲", AS611:AS651, "Empleado") +
        SUMIFS(AR611:AR651, AY611:AY651, INDIRECT("AE" &amp; ROW()), AP611:AP651, "📦", AS611:AS651, "Empleado")
    ) / 2
) -
(
    (
        SUMIFS(AR611:AR651, AY611:AY651, INDIRECT("AE" &amp; ROW()), AP611:AP651, "💲", AS611:AS651, "Exonerado ADH") +
        SUMIFS(AR611:AR651, AY611:AY651, INDIRECT("AE" &amp; ROW()), AP611:AP651, "📦", AS611:AS651, "Exonerado ADH")
    ) / 2
) -
(
    SUMIFS(AR611:AR651, AY611:AY651, INDIRECT("AE" &amp; ROW()), AP611:AP651, "💲", AS611:AS651, "Exonerado Doctor") +
    SUMIFS(AR611:AR651, AY611:AY651, INDIRECT("AE" &amp; ROW()), AP611:AP651, "📦", AS611:AS651, "Exonerado Doctor")
) -
(
    (
        SUMIFS(AR611:AR651, AY611:AY651, INDIRECT("AE" &amp; ROW()), AP611:AP651, "💲", AS611:AS651, "") +
        SUMIFS(AR611:AR651, AY611:AY651, INDIRECT("AE" &amp; ROW()), AP611:AP651, "📦", AS611:AS651, "")
    ) / 2
)</f>
        <v>0</v>
      </c>
      <c r="AM656" s="56"/>
      <c r="AN656" s="56"/>
      <c r="AO656" s="56"/>
      <c r="AP656" s="56"/>
      <c r="AQ656" s="56"/>
      <c r="AR656" s="56"/>
      <c r="AS656" s="56"/>
      <c r="AT656" s="56"/>
      <c r="AU656" s="56"/>
      <c r="AV656" s="56"/>
      <c r="AW656" s="56"/>
      <c r="AX656" s="56"/>
      <c r="AY656" s="56"/>
      <c r="AZ656" s="56"/>
      <c r="BA656" s="56"/>
      <c r="BB656" s="56"/>
      <c r="BC656" s="56"/>
      <c r="BD656" s="56"/>
      <c r="BE656" s="56"/>
      <c r="BF656" s="56"/>
      <c r="BG656" s="56"/>
      <c r="BH656" s="56"/>
      <c r="BI656" s="56"/>
      <c r="BJ656" s="56"/>
      <c r="BK656" s="56"/>
      <c r="BL656" s="56"/>
      <c r="BM656" s="56"/>
      <c r="BN656" s="56"/>
    </row>
    <row r="657" spans="1:66" ht="11.25" customHeight="1">
      <c r="A657" s="220"/>
      <c r="B657" s="164"/>
      <c r="C657" s="205"/>
      <c r="D657" s="208"/>
      <c r="E657" s="178" t="s">
        <v>44</v>
      </c>
      <c r="F657" s="58" t="str">
        <f>IF(D655&lt;&gt;"", VLOOKUP(D655,'Base de Datos'!$A$2:$D1268,4,FALSE()),"")</f>
        <v/>
      </c>
      <c r="G657" s="205"/>
      <c r="H657" s="208"/>
      <c r="I657" s="178" t="s">
        <v>44</v>
      </c>
      <c r="J657" s="58" t="str">
        <f>IF(H655&lt;&gt;"", VLOOKUP(H655,'Base de Datos'!$A$2:$D1268,4,FALSE()),"")</f>
        <v/>
      </c>
      <c r="K657" s="205"/>
      <c r="L657" s="208"/>
      <c r="M657" s="178" t="s">
        <v>44</v>
      </c>
      <c r="N657" s="58" t="str">
        <f>IF(L655&lt;&gt;"", VLOOKUP(L655,'Base de Datos'!$A$2:$D1268,4,FALSE()),"")</f>
        <v/>
      </c>
      <c r="O657" s="165"/>
      <c r="P657" s="165"/>
      <c r="Q657" s="165"/>
      <c r="R657" s="166"/>
      <c r="S657" s="231"/>
      <c r="T657" s="230"/>
      <c r="U657" s="170"/>
      <c r="V657" s="169"/>
      <c r="W657" s="231"/>
      <c r="X657" s="230"/>
      <c r="Y657" s="170"/>
      <c r="Z657" s="169"/>
      <c r="AA657" s="231"/>
      <c r="AB657" s="230"/>
      <c r="AC657" s="170"/>
      <c r="AD657" s="56"/>
      <c r="AE657" s="240" t="s">
        <v>66</v>
      </c>
      <c r="AF657" s="230"/>
      <c r="AG657" s="161">
        <f t="array" aca="1" ref="AG657" ca="1">COUNTIFS(AP611:AP651, "💲", AY611:AY651, INDIRECT("AE" &amp; ROW())) + COUNTIFS(AP611:AP651, "📦", AY611:AY651, INDIRECT("AE" &amp; ROW())) + COUNTIFS(AP611:AP651, "✅", AY611:AY651, INDIRECT("AE" &amp; ROW()))</f>
        <v>0</v>
      </c>
      <c r="AH657" s="162">
        <f t="array" aca="1" ref="AH657" ca="1">COUNTIFS(AP611:AP651, "💲", AY611:AY651, INDIRECT("AE" &amp; ROW())) + COUNTIFS(AP611:AP651, "📦", AY611:AY651, INDIRECT("AE" &amp; ROW()))</f>
        <v>0</v>
      </c>
      <c r="AI657" s="139">
        <f t="array" aca="1" ref="AI657" ca="1">SUMIFS(AR611:AR651, AY611:AY651, INDIRECT("AE" &amp; ROW()), AP611:AP651, "💲") + SUMIFS(AR611:AR651, AY611:AY651, INDIRECT("AE" &amp; ROW()), AP611:AP651, "📦")</f>
        <v>0</v>
      </c>
      <c r="AJ657" s="139">
        <f t="array" aca="1" ref="AJ657" ca="1">(
    SUMIFS(AR611:AR651, AY611:AY651, INDIRECT("AE" &amp; ROW()), AP611:AP651, "💲") +
    SUMIFS(AR611:AR651, AY611:AY651, INDIRECT("AE" &amp; ROW()), AP611:AP651, "📦")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
        SUMIFS(AR611:AR651, AY611:AY651, INDIRECT("AE" &amp; ROW()), AP611:AP651, "💲", AS611:AS651, "Familiar") +
        SUMIFS(AR611:AR651, AY611:AY651, INDIRECT("AE" &amp; ROW()), AP611:AP651, "📦", AS611:AS651, "Familiar")
    ) / 2
)  -
(
    (
        SUMIFS(AR611:AR651, AY611:AY651, INDIRECT("AE" &amp; ROW()), AP611:AP651, "💲", AS611:AS651, "Exonerado ADH") +
        SUMIFS(AR611:AR651, AY611:AY651, INDIRECT("AE" &amp; ROW()), AP611:AP651, "📦", AS611:AS651, "Exonerado ADH")
    ) / 2
)  -
(
    (
        SUMIFS(AR611:AR651, AY611:AY651, INDIRECT("AE" &amp; ROW()), AP611:AP651, "💲", AS611:AS651, "Exonerado Doctor") +
        SUMIFS(AR611:AR651, AY611:AY651, INDIRECT("AE" &amp; ROW()), AP611:AP651, "📦", AS611:AS651, "Exonerado Doctor")
    ) / 2
)</f>
        <v>0</v>
      </c>
      <c r="AK657" s="139">
        <f t="array" aca="1" ref="AK657" ca="1">(
    SUMIFS(AR611:AR651, AY611:AY651, INDIRECT("AE" &amp; ROW()), AP611:AP651, "💲") +
    SUMIFS(AR611:AR651, AY611:AY651, INDIRECT("AE" &amp; ROW()), AP611:AP651, "📦")
) -
(
    SUMIFS(AR611:AR651, AY611:AY651, INDIRECT("AE" &amp; ROW()), AP611:AP651, "💲", AS611:AS651, "Familiar") +
    SUMIFS(AR611:AR651, AY611:AY651, INDIRECT("AE" &amp; ROW()), AP611:AP651, "📦", AS611:AS651, "Familiar")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SUMIFS(AR611:AR651, AY611:AY651, INDIRECT("AE" &amp; ROW()), AP611:AP651, "💲", AS611:AS651, "Exonerado ADH") +
    SUMIFS(AR611:AR651, AY611:AY651, INDIRECT("AE" &amp; ROW()), AP611:AP651, "📦", AS611:AS651, "Exonerado ADH")
) -
(
    (
        SUMIFS(AR611:AR651, AY611:AY651, INDIRECT("AE" &amp; ROW()), AP611:AP651, "💲", AS611:AS651, "Exonerado Doctor") +
        SUMIFS(AR611:AR651, AY611:AY651, INDIRECT("AE" &amp; ROW()), AP611:AP651, "📦", AS611:AS651, "Exonerado Doctor")
    ) / 2
) -
(
    (
        SUMIFS(AR611:AR651, AY611:AY651, INDIRECT("AE" &amp; ROW()), AP611:AP651, "💲", AS611:AS651, "") +
        SUMIFS(AR611:AR651, AY611:AY651, INDIRECT("AE" &amp; ROW()), AP611:AP651, "📦", AS611:AS651, "")
    ) / 2
)</f>
        <v>0</v>
      </c>
      <c r="AL657" s="140">
        <f t="array" aca="1" ref="AL657" ca="1">(
    SUMIFS(AR611:AR651, AY611:AY651, INDIRECT("AE" &amp; ROW()), AP611:AP651, "💲") +
    SUMIFS(AR611:AR651, AY611:AY651, INDIRECT("AE" &amp; ROW()), AP611:AP651, "📦")
) -
(
    (
        SUMIFS(AR611:AR651, AY611:AY651, INDIRECT("AE" &amp; ROW()), AP611:AP651, "💲", AS611:AS651, "Familiar") +
        SUMIFS(AR611:AR651, AY611:AY651, INDIRECT("AE" &amp; ROW()), AP611:AP651, "📦", AS611:AS651, "Familiar")
    ) / 2
) -
(
    (
        SUMIFS(AR611:AR651, AY611:AY651, INDIRECT("AE" &amp; ROW()), AP611:AP651, "💲", AS611:AS651, "Participante") +
        SUMIFS(AR611:AR651, AY611:AY651, INDIRECT("AE" &amp; ROW()), AP611:AP651, "📦", AS611:AS651, "Participante")
    ) / 2
) -
(
    (
        SUMIFS(AR611:AR651, AY611:AY651, INDIRECT("AE" &amp; ROW()), AP611:AP651, "💲", AS611:AS651, "Empleado") +
        SUMIFS(AR611:AR651, AY611:AY651, INDIRECT("AE" &amp; ROW()), AP611:AP651, "📦", AS611:AS651, "Empleado")
    ) / 2
) -
(
    (
        SUMIFS(AR611:AR651, AY611:AY651, INDIRECT("AE" &amp; ROW()), AP611:AP651, "💲", AS611:AS651, "Exonerado ADH") +
        SUMIFS(AR611:AR651, AY611:AY651, INDIRECT("AE" &amp; ROW()), AP611:AP651, "📦", AS611:AS651, "Exonerado ADH")
    ) / 2
) -
(
    SUMIFS(AR611:AR651, AY611:AY651, INDIRECT("AE" &amp; ROW()), AP611:AP651, "💲", AS611:AS651, "Exonerado Doctor") +
    SUMIFS(AR611:AR651, AY611:AY651, INDIRECT("AE" &amp; ROW()), AP611:AP651, "📦", AS611:AS651, "Exonerado Doctor")
) -
(
    (
        SUMIFS(AR611:AR651, AY611:AY651, INDIRECT("AE" &amp; ROW()), AP611:AP651, "💲", AS611:AS651, "") +
        SUMIFS(AR611:AR651, AY611:AY651, INDIRECT("AE" &amp; ROW()), AP611:AP651, "📦", AS611:AS651, "")
    ) / 2
)</f>
        <v>0</v>
      </c>
      <c r="AM657" s="56"/>
      <c r="AN657" s="56"/>
      <c r="AO657" s="56"/>
      <c r="AP657" s="56"/>
      <c r="AQ657" s="56"/>
      <c r="AR657" s="56"/>
      <c r="AS657" s="56"/>
      <c r="AT657" s="56"/>
      <c r="AU657" s="56"/>
      <c r="AV657" s="56"/>
      <c r="AW657" s="56"/>
      <c r="AX657" s="56"/>
      <c r="AY657" s="56"/>
      <c r="AZ657" s="56"/>
      <c r="BA657" s="56"/>
      <c r="BB657" s="56"/>
      <c r="BC657" s="56"/>
      <c r="BD657" s="56"/>
      <c r="BE657" s="56"/>
      <c r="BF657" s="56"/>
      <c r="BG657" s="56"/>
      <c r="BH657" s="56"/>
      <c r="BI657" s="56"/>
      <c r="BJ657" s="56"/>
      <c r="BK657" s="56"/>
      <c r="BL657" s="56"/>
      <c r="BM657" s="56"/>
      <c r="BN657" s="56"/>
    </row>
    <row r="658" spans="1:66" ht="11.25" customHeight="1">
      <c r="A658" s="221"/>
      <c r="B658" s="164"/>
      <c r="C658" s="206"/>
      <c r="D658" s="209"/>
      <c r="E658" s="179" t="s">
        <v>46</v>
      </c>
      <c r="F658" s="180"/>
      <c r="G658" s="206"/>
      <c r="H658" s="209"/>
      <c r="I658" s="179" t="s">
        <v>46</v>
      </c>
      <c r="J658" s="180"/>
      <c r="K658" s="206"/>
      <c r="L658" s="209"/>
      <c r="M658" s="179" t="s">
        <v>46</v>
      </c>
      <c r="N658" s="180"/>
      <c r="O658" s="165"/>
      <c r="P658" s="165"/>
      <c r="Q658" s="165"/>
      <c r="R658" s="166"/>
      <c r="S658" s="227" t="str">
        <f>IF(OR(S655="Empleado",S655="Familiar"),"Nombre del Empleado","N° Factura")</f>
        <v>N° Factura</v>
      </c>
      <c r="T658" s="228"/>
      <c r="U658" s="89"/>
      <c r="V658" s="169"/>
      <c r="W658" s="227" t="str">
        <f>IF(OR(W655="Empleado",W655="Familiar"),"Nombre del Empleado","N° Factura")</f>
        <v>N° Factura</v>
      </c>
      <c r="X658" s="228"/>
      <c r="Y658" s="89"/>
      <c r="Z658" s="169"/>
      <c r="AA658" s="227" t="str">
        <f>IF(OR(AA655="Empleado",AA655="Familiar"),"Nombre del Empleado","N° Factura")</f>
        <v>N° Factura</v>
      </c>
      <c r="AB658" s="228"/>
      <c r="AC658" s="89"/>
      <c r="AD658" s="56"/>
      <c r="AE658" s="240" t="s">
        <v>69</v>
      </c>
      <c r="AF658" s="230"/>
      <c r="AG658" s="161">
        <f t="array" aca="1" ref="AG658" ca="1">COUNTIFS(AP611:AP651, "💲", AY611:AY651, INDIRECT("AE" &amp; ROW())) + COUNTIFS(AP611:AP651, "📦", AY611:AY651, INDIRECT("AE" &amp; ROW())) + COUNTIFS(AP611:AP651, "✅", AY611:AY651, INDIRECT("AE" &amp; ROW()))</f>
        <v>0</v>
      </c>
      <c r="AH658" s="162">
        <f t="array" aca="1" ref="AH658" ca="1">COUNTIFS(AP611:AP651, "💲", AY611:AY651, INDIRECT("AE" &amp; ROW())) + COUNTIFS(AP611:AP651, "📦", AY611:AY651, INDIRECT("AE" &amp; ROW()))</f>
        <v>0</v>
      </c>
      <c r="AI658" s="139">
        <f t="array" aca="1" ref="AI658" ca="1">SUMIFS(AR611:AR651, AY611:AY651, INDIRECT("AE" &amp; ROW()), AP611:AP651, "💲") + SUMIFS(AR611:AR651, AY611:AY651, INDIRECT("AE" &amp; ROW()), AP611:AP651, "📦")</f>
        <v>0</v>
      </c>
      <c r="AJ658" s="66">
        <f t="array" aca="1" ref="AJ658" ca="1">(
    SUMIFS(AR611:AR651, AY611:AY651, INDIRECT("AE" &amp; ROW()), AP611:AP651, "💲") +
    SUMIFS(AR611:AR651, AY611:AY651, INDIRECT("AE" &amp; ROW()), AP611:AP651, "📦")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
        SUMIFS(AR611:AR651, AY611:AY651, INDIRECT("AE" &amp; ROW()), AP611:AP651, "💲", AS611:AS651, "Familiar") +
        SUMIFS(AR611:AR651, AY611:AY651, INDIRECT("AE" &amp; ROW()), AP611:AP651, "📦", AS611:AS651, "Familiar")
    ) / 2
)  -
(
    (
        SUMIFS(AR611:AR651, AY611:AY651, INDIRECT("AE" &amp; ROW()), AP611:AP651, "💲", AS611:AS651, "Exonerado ADH") +
        SUMIFS(AR611:AR651, AY611:AY651, INDIRECT("AE" &amp; ROW()), AP611:AP651, "📦", AS611:AS651, "Exonerado ADH")
    ) / 2
)  -
(
    (
        SUMIFS(AR611:AR651, AY611:AY651, INDIRECT("AE" &amp; ROW()), AP611:AP651, "💲", AS611:AS651, "Exonerado Doctor") +
        SUMIFS(AR611:AR651, AY611:AY651, INDIRECT("AE" &amp; ROW()), AP611:AP651, "📦", AS611:AS651, "Exonerado Doctor")
    ) / 2
)</f>
        <v>0</v>
      </c>
      <c r="AK658" s="139">
        <f t="array" aca="1" ref="AK658" ca="1">(
    SUMIFS(AR611:AR651, AY611:AY651, INDIRECT("AE" &amp; ROW()), AP611:AP651, "💲") +
    SUMIFS(AR611:AR651, AY611:AY651, INDIRECT("AE" &amp; ROW()), AP611:AP651, "📦")
) -
(
    SUMIFS(AR611:AR651, AY611:AY651, INDIRECT("AE" &amp; ROW()), AP611:AP651, "💲", AS611:AS651, "Familiar") +
    SUMIFS(AR611:AR651, AY611:AY651, INDIRECT("AE" &amp; ROW()), AP611:AP651, "📦", AS611:AS651, "Familiar")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SUMIFS(AR611:AR651, AY611:AY651, INDIRECT("AE" &amp; ROW()), AP611:AP651, "💲", AS611:AS651, "Exonerado ADH") +
    SUMIFS(AR611:AR651, AY611:AY651, INDIRECT("AE" &amp; ROW()), AP611:AP651, "📦", AS611:AS651, "Exonerado ADH")
) -
(
    (
        SUMIFS(AR611:AR651, AY611:AY651, INDIRECT("AE" &amp; ROW()), AP611:AP651, "💲", AS611:AS651, "Exonerado Doctor") +
        SUMIFS(AR611:AR651, AY611:AY651, INDIRECT("AE" &amp; ROW()), AP611:AP651, "📦", AS611:AS651, "Exonerado Doctor")
    ) / 2
) -
(
    (
        SUMIFS(AR611:AR651, AY611:AY651, INDIRECT("AE" &amp; ROW()), AP611:AP651, "💲", AS611:AS651, "") +
        SUMIFS(AR611:AR651, AY611:AY651, INDIRECT("AE" &amp; ROW()), AP611:AP651, "📦", AS611:AS651, "")
    ) / 2
)</f>
        <v>0</v>
      </c>
      <c r="AL658" s="140">
        <f t="array" aca="1" ref="AL658" ca="1">(
    SUMIFS(AR611:AR651, AY611:AY651, INDIRECT("AE" &amp; ROW()), AP611:AP651, "💲") +
    SUMIFS(AR611:AR651, AY611:AY651, INDIRECT("AE" &amp; ROW()), AP611:AP651, "📦")
) -
(
    (
        SUMIFS(AR611:AR651, AY611:AY651, INDIRECT("AE" &amp; ROW()), AP611:AP651, "💲", AS611:AS651, "Familiar") +
        SUMIFS(AR611:AR651, AY611:AY651, INDIRECT("AE" &amp; ROW()), AP611:AP651, "📦", AS611:AS651, "Familiar")
    ) / 2
) -
(
    (
        SUMIFS(AR611:AR651, AY611:AY651, INDIRECT("AE" &amp; ROW()), AP611:AP651, "💲", AS611:AS651, "Participante") +
        SUMIFS(AR611:AR651, AY611:AY651, INDIRECT("AE" &amp; ROW()), AP611:AP651, "📦", AS611:AS651, "Participante")
    ) / 2
) -
(
    (
        SUMIFS(AR611:AR651, AY611:AY651, INDIRECT("AE" &amp; ROW()), AP611:AP651, "💲", AS611:AS651, "Empleado") +
        SUMIFS(AR611:AR651, AY611:AY651, INDIRECT("AE" &amp; ROW()), AP611:AP651, "📦", AS611:AS651, "Empleado")
    ) / 2
) -
(
    (
        SUMIFS(AR611:AR651, AY611:AY651, INDIRECT("AE" &amp; ROW()), AP611:AP651, "💲", AS611:AS651, "Exonerado ADH") +
        SUMIFS(AR611:AR651, AY611:AY651, INDIRECT("AE" &amp; ROW()), AP611:AP651, "📦", AS611:AS651, "Exonerado ADH")
    ) / 2
) -
(
    SUMIFS(AR611:AR651, AY611:AY651, INDIRECT("AE" &amp; ROW()), AP611:AP651, "💲", AS611:AS651, "Exonerado Doctor") +
    SUMIFS(AR611:AR651, AY611:AY651, INDIRECT("AE" &amp; ROW()), AP611:AP651, "📦", AS611:AS651, "Exonerado Doctor")
) -
(
    (
        SUMIFS(AR611:AR651, AY611:AY651, INDIRECT("AE" &amp; ROW()), AP611:AP651, "💲", AS611:AS651, "") +
        SUMIFS(AR611:AR651, AY611:AY651, INDIRECT("AE" &amp; ROW()), AP611:AP651, "📦", AS611:AS651, "")
    ) / 2
)</f>
        <v>0</v>
      </c>
      <c r="AM658" s="56"/>
      <c r="AN658" s="56"/>
      <c r="AO658" s="56"/>
      <c r="AP658" s="56"/>
      <c r="AQ658" s="56"/>
      <c r="AR658" s="56"/>
      <c r="AS658" s="56"/>
      <c r="AT658" s="56"/>
      <c r="AU658" s="56"/>
      <c r="AV658" s="56"/>
      <c r="AW658" s="56"/>
      <c r="AX658" s="56"/>
      <c r="AY658" s="56"/>
      <c r="AZ658" s="56"/>
      <c r="BA658" s="56"/>
      <c r="BB658" s="56"/>
      <c r="BC658" s="56"/>
      <c r="BD658" s="56"/>
      <c r="BE658" s="56"/>
      <c r="BF658" s="56"/>
      <c r="BG658" s="56"/>
      <c r="BH658" s="56"/>
      <c r="BI658" s="56"/>
      <c r="BJ658" s="56"/>
      <c r="BK658" s="56"/>
      <c r="BL658" s="56"/>
      <c r="BM658" s="56"/>
      <c r="BN658" s="56"/>
    </row>
    <row r="659" spans="1:66" ht="11.25" customHeight="1">
      <c r="A659" s="222">
        <f>A655+$Q$13/1440</f>
        <v>0.83333333333333304</v>
      </c>
      <c r="B659" s="164"/>
      <c r="C659" s="204"/>
      <c r="D659" s="207"/>
      <c r="E659" s="177" t="s">
        <v>36</v>
      </c>
      <c r="F659" s="42" t="str">
        <f>IF(D659&lt;&gt;"", VLOOKUP(D659,'Base de Datos'!$A$2:$D1268,2,FALSE()),"")</f>
        <v/>
      </c>
      <c r="G659" s="204"/>
      <c r="H659" s="216"/>
      <c r="I659" s="177" t="s">
        <v>36</v>
      </c>
      <c r="J659" s="42" t="str">
        <f>IF(H659&lt;&gt;"", VLOOKUP(H659,'Base de Datos'!$A$2:$D1268,2,FALSE()),"")</f>
        <v/>
      </c>
      <c r="K659" s="204"/>
      <c r="L659" s="216"/>
      <c r="M659" s="177" t="s">
        <v>36</v>
      </c>
      <c r="N659" s="42" t="str">
        <f>IF(L659&lt;&gt;"", VLOOKUP(L659,'Base de Datos'!$A$2:$D1268,2,FALSE()),"")</f>
        <v/>
      </c>
      <c r="O659" s="165"/>
      <c r="P659" s="165"/>
      <c r="Q659" s="165"/>
      <c r="R659" s="166"/>
      <c r="S659" s="167"/>
      <c r="T659" s="45" t="s">
        <v>37</v>
      </c>
      <c r="U659" s="168"/>
      <c r="V659" s="169"/>
      <c r="W659" s="167"/>
      <c r="X659" s="45" t="s">
        <v>37</v>
      </c>
      <c r="Y659" s="168"/>
      <c r="Z659" s="169"/>
      <c r="AA659" s="167"/>
      <c r="AB659" s="45" t="s">
        <v>37</v>
      </c>
      <c r="AC659" s="168"/>
      <c r="AD659" s="56"/>
      <c r="AE659" s="232" t="s">
        <v>72</v>
      </c>
      <c r="AF659" s="230"/>
      <c r="AG659" s="90">
        <f t="array" aca="1" ref="AG659" ca="1">COUNTIFS(AP611:AP651, "💲", AY611:AY651, INDIRECT("AE" &amp; ROW())) + COUNTIFS(AP611:AP651, "📦", AY611:AY651, INDIRECT("AE" &amp; ROW())) + COUNTIFS(AP611:AP651, "✅", AY611:AY651, INDIRECT("AE" &amp; ROW()))</f>
        <v>0</v>
      </c>
      <c r="AH659" s="68">
        <f t="array" aca="1" ref="AH659" ca="1">COUNTIFS(AP611:AP651, "💲", AY611:AY651, INDIRECT("AE" &amp; ROW())) + COUNTIFS(AP611:AP651, "📦", AY611:AY651, INDIRECT("AE" &amp; ROW()))</f>
        <v>0</v>
      </c>
      <c r="AI659" s="139">
        <f t="array" aca="1" ref="AI659" ca="1">SUMIFS(AR611:AR651, AY611:AY651, INDIRECT("AE" &amp; ROW()), AP611:AP651, "💲") + SUMIFS(AR611:AR651, AY611:AY651, INDIRECT("AE" &amp; ROW()), AP611:AP651, "📦")</f>
        <v>0</v>
      </c>
      <c r="AJ659" s="139">
        <f t="array" aca="1" ref="AJ659" ca="1">(
    SUMIFS(AR611:AR651, AY611:AY651, INDIRECT("AE" &amp; ROW()), AP611:AP651, "💲") +
    SUMIFS(AR611:AR651, AY611:AY651, INDIRECT("AE" &amp; ROW()), AP611:AP651, "📦")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
        SUMIFS(AR611:AR651, AY611:AY651, INDIRECT("AE" &amp; ROW()), AP611:AP651, "💲", AS611:AS651, "Familiar") +
        SUMIFS(AR611:AR651, AY611:AY651, INDIRECT("AE" &amp; ROW()), AP611:AP651, "📦", AS611:AS651, "Familiar")
    ) / 2
)  -
(
    (
        SUMIFS(AR611:AR651, AY611:AY651, INDIRECT("AE" &amp; ROW()), AP611:AP651, "💲", AS611:AS651, "Exonerado ADH") +
        SUMIFS(AR611:AR651, AY611:AY651, INDIRECT("AE" &amp; ROW()), AP611:AP651, "📦", AS611:AS651, "Exonerado ADH")
    ) / 2
)  -
(
    (
        SUMIFS(AR611:AR651, AY611:AY651, INDIRECT("AE" &amp; ROW()), AP611:AP651, "💲", AS611:AS651, "Exonerado Doctor") +
        SUMIFS(AR611:AR651, AY611:AY651, INDIRECT("AE" &amp; ROW()), AP611:AP651, "📦", AS611:AS651, "Exonerado Doctor")
    ) / 2
)</f>
        <v>0</v>
      </c>
      <c r="AK659" s="139">
        <f t="array" aca="1" ref="AK659" ca="1">(
    SUMIFS(AR611:AR651, AY611:AY651, INDIRECT("AE" &amp; ROW()), AP611:AP651, "💲") +
    SUMIFS(AR611:AR651, AY611:AY651, INDIRECT("AE" &amp; ROW()), AP611:AP651, "📦")
) -
(
    SUMIFS(AR611:AR651, AY611:AY651, INDIRECT("AE" &amp; ROW()), AP611:AP651, "💲", AS611:AS651, "Familiar") +
    SUMIFS(AR611:AR651, AY611:AY651, INDIRECT("AE" &amp; ROW()), AP611:AP651, "📦", AS611:AS651, "Familiar")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SUMIFS(AR611:AR651, AY611:AY651, INDIRECT("AE" &amp; ROW()), AP611:AP651, "💲", AS611:AS651, "Exonerado ADH") +
    SUMIFS(AR611:AR651, AY611:AY651, INDIRECT("AE" &amp; ROW()), AP611:AP651, "📦", AS611:AS651, "Exonerado ADH")
) -
(
    (
        SUMIFS(AR611:AR651, AY611:AY651, INDIRECT("AE" &amp; ROW()), AP611:AP651, "💲", AS611:AS651, "Exonerado Doctor") +
        SUMIFS(AR611:AR651, AY611:AY651, INDIRECT("AE" &amp; ROW()), AP611:AP651, "📦", AS611:AS651, "Exonerado Doctor")
    ) / 2
) -
(
    (
        SUMIFS(AR611:AR651, AY611:AY651, INDIRECT("AE" &amp; ROW()), AP611:AP651, "💲", AS611:AS651, "") +
        SUMIFS(AR611:AR651, AY611:AY651, INDIRECT("AE" &amp; ROW()), AP611:AP651, "📦", AS611:AS651, "")
    ) / 2
)</f>
        <v>0</v>
      </c>
      <c r="AL659" s="140">
        <f t="array" aca="1" ref="AL659" ca="1">(
    SUMIFS(AR611:AR651, AY611:AY651, INDIRECT("AE" &amp; ROW()), AP611:AP651, "💲") +
    SUMIFS(AR611:AR651, AY611:AY651, INDIRECT("AE" &amp; ROW()), AP611:AP651, "📦")
) -
(
    (
        SUMIFS(AR611:AR651, AY611:AY651, INDIRECT("AE" &amp; ROW()), AP611:AP651, "💲", AS611:AS651, "Familiar") +
        SUMIFS(AR611:AR651, AY611:AY651, INDIRECT("AE" &amp; ROW()), AP611:AP651, "📦", AS611:AS651, "Familiar")
    ) / 2
) -
(
    (
        SUMIFS(AR611:AR651, AY611:AY651, INDIRECT("AE" &amp; ROW()), AP611:AP651, "💲", AS611:AS651, "Participante") +
        SUMIFS(AR611:AR651, AY611:AY651, INDIRECT("AE" &amp; ROW()), AP611:AP651, "📦", AS611:AS651, "Participante")
    ) / 2
) -
(
    (
        SUMIFS(AR611:AR651, AY611:AY651, INDIRECT("AE" &amp; ROW()), AP611:AP651, "💲", AS611:AS651, "Empleado") +
        SUMIFS(AR611:AR651, AY611:AY651, INDIRECT("AE" &amp; ROW()), AP611:AP651, "📦", AS611:AS651, "Empleado")
    ) / 2
) -
(
    (
        SUMIFS(AR611:AR651, AY611:AY651, INDIRECT("AE" &amp; ROW()), AP611:AP651, "💲", AS611:AS651, "Exonerado ADH") +
        SUMIFS(AR611:AR651, AY611:AY651, INDIRECT("AE" &amp; ROW()), AP611:AP651, "📦", AS611:AS651, "Exonerado ADH")
    ) / 2
) -
(
    SUMIFS(AR611:AR651, AY611:AY651, INDIRECT("AE" &amp; ROW()), AP611:AP651, "💲", AS611:AS651, "Exonerado Doctor") +
    SUMIFS(AR611:AR651, AY611:AY651, INDIRECT("AE" &amp; ROW()), AP611:AP651, "📦", AS611:AS651, "Exonerado Doctor")
) -
(
    (
        SUMIFS(AR611:AR651, AY611:AY651, INDIRECT("AE" &amp; ROW()), AP611:AP651, "💲", AS611:AS651, "") +
        SUMIFS(AR611:AR651, AY611:AY651, INDIRECT("AE" &amp; ROW()), AP611:AP651, "📦", AS611:AS651, "")
    ) / 2
)</f>
        <v>0</v>
      </c>
      <c r="AM659" s="56"/>
      <c r="AN659" s="56"/>
      <c r="AO659" s="56"/>
      <c r="AP659" s="56"/>
      <c r="AQ659" s="56"/>
      <c r="AR659" s="56"/>
      <c r="AS659" s="56"/>
      <c r="AT659" s="56"/>
      <c r="AU659" s="56"/>
      <c r="AV659" s="56"/>
      <c r="AW659" s="56"/>
      <c r="AX659" s="56"/>
      <c r="AY659" s="56"/>
      <c r="AZ659" s="56"/>
      <c r="BA659" s="56"/>
      <c r="BB659" s="56"/>
      <c r="BC659" s="56"/>
      <c r="BD659" s="56"/>
      <c r="BE659" s="56"/>
      <c r="BF659" s="56"/>
      <c r="BG659" s="56"/>
      <c r="BH659" s="56"/>
      <c r="BI659" s="56"/>
      <c r="BJ659" s="56"/>
      <c r="BK659" s="56"/>
      <c r="BL659" s="56"/>
      <c r="BM659" s="56"/>
      <c r="BN659" s="56"/>
    </row>
    <row r="660" spans="1:66" ht="11.25" customHeight="1">
      <c r="A660" s="220"/>
      <c r="B660" s="164"/>
      <c r="C660" s="205"/>
      <c r="D660" s="208"/>
      <c r="E660" s="178" t="s">
        <v>42</v>
      </c>
      <c r="F660" s="58" t="str">
        <f>IF(D659&lt;&gt;"", VLOOKUP(D659,'Base de Datos'!$A$2:$D1268,3,FALSE()),"")</f>
        <v/>
      </c>
      <c r="G660" s="205"/>
      <c r="H660" s="208"/>
      <c r="I660" s="178" t="s">
        <v>42</v>
      </c>
      <c r="J660" s="58" t="str">
        <f>IF(H659&lt;&gt;"", VLOOKUP(H659,'Base de Datos'!$A$2:$D1268,3,FALSE()),"")</f>
        <v/>
      </c>
      <c r="K660" s="205"/>
      <c r="L660" s="208"/>
      <c r="M660" s="178" t="s">
        <v>42</v>
      </c>
      <c r="N660" s="58" t="str">
        <f>IF(L659&lt;&gt;"", VLOOKUP(L659,'Base de Datos'!$A$2:$D1268,3,FALSE()),"")</f>
        <v/>
      </c>
      <c r="O660" s="165"/>
      <c r="P660" s="165"/>
      <c r="Q660" s="165"/>
      <c r="R660" s="166"/>
      <c r="S660" s="231"/>
      <c r="T660" s="230"/>
      <c r="U660" s="170"/>
      <c r="V660" s="169"/>
      <c r="W660" s="231"/>
      <c r="X660" s="230"/>
      <c r="Y660" s="170"/>
      <c r="Z660" s="169"/>
      <c r="AA660" s="231"/>
      <c r="AB660" s="230"/>
      <c r="AC660" s="170"/>
      <c r="AD660" s="56"/>
      <c r="AE660" s="232" t="s">
        <v>75</v>
      </c>
      <c r="AF660" s="230"/>
      <c r="AG660" s="90">
        <f t="array" aca="1" ref="AG660" ca="1">COUNTIFS(AP611:AP651, "💲", AY611:AY651, INDIRECT("AE" &amp; ROW())) + COUNTIFS(AP611:AP651, "📦", AY611:AY651, INDIRECT("AE" &amp; ROW())) + COUNTIFS(AP611:AP651, "✅", AY611:AY651, INDIRECT("AE" &amp; ROW()))</f>
        <v>0</v>
      </c>
      <c r="AH660" s="68">
        <f t="array" aca="1" ref="AH660" ca="1">COUNTIFS(AP611:AP651, "💲", AY611:AY651, INDIRECT("AE" &amp; ROW())) + COUNTIFS(AP611:AP651, "📦", AY611:AY651, INDIRECT("AE" &amp; ROW()))</f>
        <v>0</v>
      </c>
      <c r="AI660" s="139">
        <f t="array" aca="1" ref="AI660" ca="1">SUMIFS(AR611:AR651, AY611:AY651, INDIRECT("AE" &amp; ROW()), AP611:AP651, "💲") + SUMIFS(AR611:AR651, AY611:AY651, INDIRECT("AE" &amp; ROW()), AP611:AP651, "📦")</f>
        <v>0</v>
      </c>
      <c r="AJ660" s="139">
        <f t="array" aca="1" ref="AJ660" ca="1">(
    SUMIFS(AR611:AR651, AY611:AY651, INDIRECT("AE" &amp; ROW()), AP611:AP651, "💲") +
    SUMIFS(AR611:AR651, AY611:AY651, INDIRECT("AE" &amp; ROW()), AP611:AP651, "📦")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
        SUMIFS(AR611:AR651, AY611:AY651, INDIRECT("AE" &amp; ROW()), AP611:AP651, "💲", AS611:AS651, "Familiar") +
        SUMIFS(AR611:AR651, AY611:AY651, INDIRECT("AE" &amp; ROW()), AP611:AP651, "📦", AS611:AS651, "Familiar")
    ) / 2
)  -
(
    (
        SUMIFS(AR611:AR651, AY611:AY651, INDIRECT("AE" &amp; ROW()), AP611:AP651, "💲", AS611:AS651, "Exonerado ADH") +
        SUMIFS(AR611:AR651, AY611:AY651, INDIRECT("AE" &amp; ROW()), AP611:AP651, "📦", AS611:AS651, "Exonerado ADH")
    ) / 2
)  -
(
    (
        SUMIFS(AR611:AR651, AY611:AY651, INDIRECT("AE" &amp; ROW()), AP611:AP651, "💲", AS611:AS651, "Exonerado Doctor") +
        SUMIFS(AR611:AR651, AY611:AY651, INDIRECT("AE" &amp; ROW()), AP611:AP651, "📦", AS611:AS651, "Exonerado Doctor")
    ) / 2
)</f>
        <v>0</v>
      </c>
      <c r="AK660" s="139">
        <f t="array" aca="1" ref="AK660" ca="1">(
    SUMIFS(AR611:AR651, AY611:AY651, INDIRECT("AE" &amp; ROW()), AP611:AP651, "💲") +
    SUMIFS(AR611:AR651, AY611:AY651, INDIRECT("AE" &amp; ROW()), AP611:AP651, "📦")
) -
(
    SUMIFS(AR611:AR651, AY611:AY651, INDIRECT("AE" &amp; ROW()), AP611:AP651, "💲", AS611:AS651, "Familiar") +
    SUMIFS(AR611:AR651, AY611:AY651, INDIRECT("AE" &amp; ROW()), AP611:AP651, "📦", AS611:AS651, "Familiar")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SUMIFS(AR611:AR651, AY611:AY651, INDIRECT("AE" &amp; ROW()), AP611:AP651, "💲", AS611:AS651, "Exonerado ADH") +
    SUMIFS(AR611:AR651, AY611:AY651, INDIRECT("AE" &amp; ROW()), AP611:AP651, "📦", AS611:AS651, "Exonerado ADH")
) -
(
    (
        SUMIFS(AR611:AR651, AY611:AY651, INDIRECT("AE" &amp; ROW()), AP611:AP651, "💲", AS611:AS651, "Exonerado Doctor") +
        SUMIFS(AR611:AR651, AY611:AY651, INDIRECT("AE" &amp; ROW()), AP611:AP651, "📦", AS611:AS651, "Exonerado Doctor")
    ) / 2
) -
(
    (
        SUMIFS(AR611:AR651, AY611:AY651, INDIRECT("AE" &amp; ROW()), AP611:AP651, "💲", AS611:AS651, "") +
        SUMIFS(AR611:AR651, AY611:AY651, INDIRECT("AE" &amp; ROW()), AP611:AP651, "📦", AS611:AS651, "")
    ) / 2
)</f>
        <v>0</v>
      </c>
      <c r="AL660" s="140">
        <f t="array" aca="1" ref="AL660" ca="1">(
    SUMIFS(AR611:AR651, AY611:AY651, INDIRECT("AE" &amp; ROW()), AP611:AP651, "💲") +
    SUMIFS(AR611:AR651, AY611:AY651, INDIRECT("AE" &amp; ROW()), AP611:AP651, "📦")
) -
(
    (
        SUMIFS(AR611:AR651, AY611:AY651, INDIRECT("AE" &amp; ROW()), AP611:AP651, "💲", AS611:AS651, "Familiar") +
        SUMIFS(AR611:AR651, AY611:AY651, INDIRECT("AE" &amp; ROW()), AP611:AP651, "📦", AS611:AS651, "Familiar")
    ) / 2
) -
(
    (
        SUMIFS(AR611:AR651, AY611:AY651, INDIRECT("AE" &amp; ROW()), AP611:AP651, "💲", AS611:AS651, "Participante") +
        SUMIFS(AR611:AR651, AY611:AY651, INDIRECT("AE" &amp; ROW()), AP611:AP651, "📦", AS611:AS651, "Participante")
    ) / 2
) -
(
    (
        SUMIFS(AR611:AR651, AY611:AY651, INDIRECT("AE" &amp; ROW()), AP611:AP651, "💲", AS611:AS651, "Empleado") +
        SUMIFS(AR611:AR651, AY611:AY651, INDIRECT("AE" &amp; ROW()), AP611:AP651, "📦", AS611:AS651, "Empleado")
    ) / 2
) -
(
    (
        SUMIFS(AR611:AR651, AY611:AY651, INDIRECT("AE" &amp; ROW()), AP611:AP651, "💲", AS611:AS651, "Exonerado ADH") +
        SUMIFS(AR611:AR651, AY611:AY651, INDIRECT("AE" &amp; ROW()), AP611:AP651, "📦", AS611:AS651, "Exonerado ADH")
    ) / 2
) -
(
    SUMIFS(AR611:AR651, AY611:AY651, INDIRECT("AE" &amp; ROW()), AP611:AP651, "💲", AS611:AS651, "Exonerado Doctor") +
    SUMIFS(AR611:AR651, AY611:AY651, INDIRECT("AE" &amp; ROW()), AP611:AP651, "📦", AS611:AS651, "Exonerado Doctor")
) -
(
    (
        SUMIFS(AR611:AR651, AY611:AY651, INDIRECT("AE" &amp; ROW()), AP611:AP651, "💲", AS611:AS651, "") +
        SUMIFS(AR611:AR651, AY611:AY651, INDIRECT("AE" &amp; ROW()), AP611:AP651, "📦", AS611:AS651, "")
    ) / 2
)</f>
        <v>0</v>
      </c>
      <c r="AM660" s="56"/>
      <c r="AN660" s="56"/>
      <c r="AO660" s="56"/>
      <c r="AP660" s="56"/>
      <c r="AQ660" s="56"/>
      <c r="AR660" s="56"/>
      <c r="AS660" s="56"/>
      <c r="AT660" s="56"/>
      <c r="AU660" s="56"/>
      <c r="AV660" s="56"/>
      <c r="AW660" s="56"/>
      <c r="AX660" s="56"/>
      <c r="AY660" s="56"/>
      <c r="AZ660" s="56"/>
      <c r="BA660" s="56"/>
      <c r="BB660" s="56"/>
      <c r="BC660" s="56"/>
      <c r="BD660" s="56"/>
      <c r="BE660" s="56"/>
      <c r="BF660" s="56"/>
      <c r="BG660" s="56"/>
      <c r="BH660" s="56"/>
      <c r="BI660" s="56"/>
      <c r="BJ660" s="56"/>
      <c r="BK660" s="56"/>
      <c r="BL660" s="56"/>
      <c r="BM660" s="56"/>
      <c r="BN660" s="56"/>
    </row>
    <row r="661" spans="1:66" ht="11.25" customHeight="1">
      <c r="A661" s="220"/>
      <c r="B661" s="164"/>
      <c r="C661" s="205"/>
      <c r="D661" s="208"/>
      <c r="E661" s="178" t="s">
        <v>44</v>
      </c>
      <c r="F661" s="58" t="str">
        <f>IF(D659&lt;&gt;"", VLOOKUP(D659,'Base de Datos'!$A$2:$D1268,4,FALSE()),"")</f>
        <v/>
      </c>
      <c r="G661" s="205"/>
      <c r="H661" s="208"/>
      <c r="I661" s="178" t="s">
        <v>44</v>
      </c>
      <c r="J661" s="58" t="str">
        <f>IF(H659&lt;&gt;"", VLOOKUP(H659,'Base de Datos'!$A$2:$D1268,4,FALSE()),"")</f>
        <v/>
      </c>
      <c r="K661" s="205"/>
      <c r="L661" s="208"/>
      <c r="M661" s="178" t="s">
        <v>44</v>
      </c>
      <c r="N661" s="58" t="str">
        <f>IF(L659&lt;&gt;"", VLOOKUP(L659,'Base de Datos'!$A$2:$D1268,4,FALSE()),"")</f>
        <v/>
      </c>
      <c r="O661" s="165"/>
      <c r="P661" s="165"/>
      <c r="Q661" s="165"/>
      <c r="R661" s="166"/>
      <c r="S661" s="231"/>
      <c r="T661" s="230"/>
      <c r="U661" s="170"/>
      <c r="V661" s="169"/>
      <c r="W661" s="231"/>
      <c r="X661" s="230"/>
      <c r="Y661" s="170"/>
      <c r="Z661" s="169"/>
      <c r="AA661" s="231"/>
      <c r="AB661" s="230"/>
      <c r="AC661" s="170"/>
      <c r="AD661" s="56"/>
      <c r="AE661" s="232" t="s">
        <v>77</v>
      </c>
      <c r="AF661" s="230"/>
      <c r="AG661" s="90">
        <f t="array" aca="1" ref="AG661" ca="1">COUNTIFS(AP611:AP651, "💲", AY611:AY651, INDIRECT("AE" &amp; ROW())) + COUNTIFS(AP611:AP651, "📦", AY611:AY651, INDIRECT("AE" &amp; ROW())) + COUNTIFS(AP611:AP651, "✅", AY611:AY651, INDIRECT("AE" &amp; ROW()))</f>
        <v>0</v>
      </c>
      <c r="AH661" s="68">
        <f t="array" aca="1" ref="AH661" ca="1">COUNTIFS(AP611:AP651, "💲", AY611:AY651, INDIRECT("AE" &amp; ROW())) + COUNTIFS(AP611:AP651, "📦", AY611:AY651, INDIRECT("AE" &amp; ROW()))</f>
        <v>0</v>
      </c>
      <c r="AI661" s="139">
        <f t="array" aca="1" ref="AI661" ca="1">SUMIFS(AR611:AR651, AY611:AY651, INDIRECT("AE" &amp; ROW()), AP611:AP651, "💲") + SUMIFS(AR611:AR651, AY611:AY651, INDIRECT("AE" &amp; ROW()), AP611:AP651, "📦")</f>
        <v>0</v>
      </c>
      <c r="AJ661" s="139">
        <f t="array" aca="1" ref="AJ661" ca="1">(
    SUMIFS(AR611:AR651, AY611:AY651, INDIRECT("AE" &amp; ROW()), AP611:AP651, "💲") +
    SUMIFS(AR611:AR651, AY611:AY651, INDIRECT("AE" &amp; ROW()), AP611:AP651, "📦")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
        SUMIFS(AR611:AR651, AY611:AY651, INDIRECT("AE" &amp; ROW()), AP611:AP651, "💲", AS611:AS651, "Familiar") +
        SUMIFS(AR611:AR651, AY611:AY651, INDIRECT("AE" &amp; ROW()), AP611:AP651, "📦", AS611:AS651, "Familiar")
    ) / 2
)  -
(
    (
        SUMIFS(AR611:AR651, AY611:AY651, INDIRECT("AE" &amp; ROW()), AP611:AP651, "💲", AS611:AS651, "Exonerado ADH") +
        SUMIFS(AR611:AR651, AY611:AY651, INDIRECT("AE" &amp; ROW()), AP611:AP651, "📦", AS611:AS651, "Exonerado ADH")
    ) / 2
)  -
(
    (
        SUMIFS(AR611:AR651, AY611:AY651, INDIRECT("AE" &amp; ROW()), AP611:AP651, "💲", AS611:AS651, "Exonerado Doctor") +
        SUMIFS(AR611:AR651, AY611:AY651, INDIRECT("AE" &amp; ROW()), AP611:AP651, "📦", AS611:AS651, "Exonerado Doctor")
    ) / 2
)</f>
        <v>0</v>
      </c>
      <c r="AK661" s="139">
        <f t="array" aca="1" ref="AK661" ca="1">(
    SUMIFS(AR611:AR651, AY611:AY651, INDIRECT("AE" &amp; ROW()), AP611:AP651, "💲") +
    SUMIFS(AR611:AR651, AY611:AY651, INDIRECT("AE" &amp; ROW()), AP611:AP651, "📦")
) -
(
    SUMIFS(AR611:AR651, AY611:AY651, INDIRECT("AE" &amp; ROW()), AP611:AP651, "💲", AS611:AS651, "Familiar") +
    SUMIFS(AR611:AR651, AY611:AY651, INDIRECT("AE" &amp; ROW()), AP611:AP651, "📦", AS611:AS651, "Familiar")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SUMIFS(AR611:AR651, AY611:AY651, INDIRECT("AE" &amp; ROW()), AP611:AP651, "💲", AS611:AS651, "Exonerado ADH") +
    SUMIFS(AR611:AR651, AY611:AY651, INDIRECT("AE" &amp; ROW()), AP611:AP651, "📦", AS611:AS651, "Exonerado ADH")
) -
(
    (
        SUMIFS(AR611:AR651, AY611:AY651, INDIRECT("AE" &amp; ROW()), AP611:AP651, "💲", AS611:AS651, "Exonerado Doctor") +
        SUMIFS(AR611:AR651, AY611:AY651, INDIRECT("AE" &amp; ROW()), AP611:AP651, "📦", AS611:AS651, "Exonerado Doctor")
    ) / 2
) -
(
    (
        SUMIFS(AR611:AR651, AY611:AY651, INDIRECT("AE" &amp; ROW()), AP611:AP651, "💲", AS611:AS651, "") +
        SUMIFS(AR611:AR651, AY611:AY651, INDIRECT("AE" &amp; ROW()), AP611:AP651, "📦", AS611:AS651, "")
    ) / 2
)</f>
        <v>0</v>
      </c>
      <c r="AL661" s="140">
        <f t="array" aca="1" ref="AL661" ca="1">(
    SUMIFS(AR611:AR651, AY611:AY651, INDIRECT("AE" &amp; ROW()), AP611:AP651, "💲") +
    SUMIFS(AR611:AR651, AY611:AY651, INDIRECT("AE" &amp; ROW()), AP611:AP651, "📦")
) -
(
    (
        SUMIFS(AR611:AR651, AY611:AY651, INDIRECT("AE" &amp; ROW()), AP611:AP651, "💲", AS611:AS651, "Familiar") +
        SUMIFS(AR611:AR651, AY611:AY651, INDIRECT("AE" &amp; ROW()), AP611:AP651, "📦", AS611:AS651, "Familiar")
    ) / 2
) -
(
    (
        SUMIFS(AR611:AR651, AY611:AY651, INDIRECT("AE" &amp; ROW()), AP611:AP651, "💲", AS611:AS651, "Participante") +
        SUMIFS(AR611:AR651, AY611:AY651, INDIRECT("AE" &amp; ROW()), AP611:AP651, "📦", AS611:AS651, "Participante")
    ) / 2
) -
(
    (
        SUMIFS(AR611:AR651, AY611:AY651, INDIRECT("AE" &amp; ROW()), AP611:AP651, "💲", AS611:AS651, "Empleado") +
        SUMIFS(AR611:AR651, AY611:AY651, INDIRECT("AE" &amp; ROW()), AP611:AP651, "📦", AS611:AS651, "Empleado")
    ) / 2
) -
(
    (
        SUMIFS(AR611:AR651, AY611:AY651, INDIRECT("AE" &amp; ROW()), AP611:AP651, "💲", AS611:AS651, "Exonerado ADH") +
        SUMIFS(AR611:AR651, AY611:AY651, INDIRECT("AE" &amp; ROW()), AP611:AP651, "📦", AS611:AS651, "Exonerado ADH")
    ) / 2
) -
(
    SUMIFS(AR611:AR651, AY611:AY651, INDIRECT("AE" &amp; ROW()), AP611:AP651, "💲", AS611:AS651, "Exonerado Doctor") +
    SUMIFS(AR611:AR651, AY611:AY651, INDIRECT("AE" &amp; ROW()), AP611:AP651, "📦", AS611:AS651, "Exonerado Doctor")
) -
(
    (
        SUMIFS(AR611:AR651, AY611:AY651, INDIRECT("AE" &amp; ROW()), AP611:AP651, "💲", AS611:AS651, "") +
        SUMIFS(AR611:AR651, AY611:AY651, INDIRECT("AE" &amp; ROW()), AP611:AP651, "📦", AS611:AS651, "")
    ) / 2
)</f>
        <v>0</v>
      </c>
      <c r="AM661" s="56"/>
      <c r="AN661" s="56"/>
      <c r="AO661" s="56"/>
      <c r="AP661" s="56"/>
      <c r="AQ661" s="56"/>
      <c r="AR661" s="56"/>
      <c r="AS661" s="56"/>
      <c r="AT661" s="56"/>
      <c r="AU661" s="56"/>
      <c r="AV661" s="56"/>
      <c r="AW661" s="56"/>
      <c r="AX661" s="56"/>
      <c r="AY661" s="56"/>
      <c r="AZ661" s="56"/>
      <c r="BA661" s="56"/>
      <c r="BB661" s="56"/>
      <c r="BC661" s="56"/>
      <c r="BD661" s="56"/>
      <c r="BE661" s="56"/>
      <c r="BF661" s="56"/>
      <c r="BG661" s="56"/>
      <c r="BH661" s="56"/>
      <c r="BI661" s="56"/>
      <c r="BJ661" s="56"/>
      <c r="BK661" s="56"/>
      <c r="BL661" s="56"/>
      <c r="BM661" s="56"/>
      <c r="BN661" s="56"/>
    </row>
    <row r="662" spans="1:66" ht="11.25" customHeight="1">
      <c r="A662" s="221"/>
      <c r="B662" s="164"/>
      <c r="C662" s="206"/>
      <c r="D662" s="209"/>
      <c r="E662" s="179" t="s">
        <v>46</v>
      </c>
      <c r="F662" s="180"/>
      <c r="G662" s="206"/>
      <c r="H662" s="209"/>
      <c r="I662" s="179" t="s">
        <v>46</v>
      </c>
      <c r="J662" s="180"/>
      <c r="K662" s="206"/>
      <c r="L662" s="209"/>
      <c r="M662" s="179" t="s">
        <v>46</v>
      </c>
      <c r="N662" s="180"/>
      <c r="O662" s="165"/>
      <c r="P662" s="165"/>
      <c r="Q662" s="165"/>
      <c r="R662" s="166"/>
      <c r="S662" s="227" t="str">
        <f>IF(OR(S659="Empleado",S659="Familiar"),"Nombre del Empleado","N° Factura")</f>
        <v>N° Factura</v>
      </c>
      <c r="T662" s="228"/>
      <c r="U662" s="89"/>
      <c r="V662" s="169"/>
      <c r="W662" s="227" t="str">
        <f>IF(OR(W659="Empleado",W659="Familiar"),"Nombre del Empleado","N° Factura")</f>
        <v>N° Factura</v>
      </c>
      <c r="X662" s="228"/>
      <c r="Y662" s="89"/>
      <c r="Z662" s="169"/>
      <c r="AA662" s="227" t="str">
        <f>IF(OR(AA659="Empleado",AA659="Familiar"),"Nombre del Empleado","N° Factura")</f>
        <v>N° Factura</v>
      </c>
      <c r="AB662" s="228"/>
      <c r="AC662" s="89"/>
      <c r="AD662" s="56"/>
      <c r="AE662" s="233" t="s">
        <v>80</v>
      </c>
      <c r="AF662" s="228"/>
      <c r="AG662" s="143">
        <f t="array" aca="1" ref="AG662" ca="1">COUNTIFS(AP611:AP651, "💲", AY611:AY651, INDIRECT("AE" &amp; ROW())) + COUNTIFS(AP611:AP651, "📦", AY611:AY651, INDIRECT("AE" &amp; ROW())) + COUNTIFS(AP611:AP651, "✅", AY611:AY651, INDIRECT("AE" &amp; ROW()))</f>
        <v>0</v>
      </c>
      <c r="AH662" s="144">
        <f t="array" aca="1" ref="AH662" ca="1">COUNTIFS(AP611:AP651, "💲", AY611:AY651, INDIRECT("AE" &amp; ROW())) + COUNTIFS(AP611:AP651, "📦", AY611:AY651, INDIRECT("AE" &amp; ROW()))</f>
        <v>0</v>
      </c>
      <c r="AI662" s="145">
        <f t="array" aca="1" ref="AI662" ca="1">SUMIFS(AR611:AR651, AY611:AY651, INDIRECT("AE" &amp; ROW()), AP611:AP651, "💲") + SUMIFS(AR611:AR651, AY611:AY651, INDIRECT("AE" &amp; ROW()), AP611:AP651, "📦")</f>
        <v>0</v>
      </c>
      <c r="AJ662" s="145">
        <f t="array" aca="1" ref="AJ662" ca="1">(
    SUMIFS(AR611:AR651, AY611:AY651, INDIRECT("AE" &amp; ROW()), AP611:AP651, "💲") +
    SUMIFS(AR611:AR651, AY611:AY651, INDIRECT("AE" &amp; ROW()), AP611:AP651, "📦")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
        SUMIFS(AR611:AR651, AY611:AY651, INDIRECT("AE" &amp; ROW()), AP611:AP651, "💲", AS611:AS651, "Familiar") +
        SUMIFS(AR611:AR651, AY611:AY651, INDIRECT("AE" &amp; ROW()), AP611:AP651, "📦", AS611:AS651, "Familiar")
    ) / 2
)  -
(
    (
        SUMIFS(AR611:AR651, AY611:AY651, INDIRECT("AE" &amp; ROW()), AP611:AP651, "💲", AS611:AS651, "Exonerado ADH") +
        SUMIFS(AR611:AR651, AY611:AY651, INDIRECT("AE" &amp; ROW()), AP611:AP651, "📦", AS611:AS651, "Exonerado ADH")
    ) / 2
)  -
(
    (
        SUMIFS(AR611:AR651, AY611:AY651, INDIRECT("AE" &amp; ROW()), AP611:AP651, "💲", AS611:AS651, "Exonerado Doctor") +
        SUMIFS(AR611:AR651, AY611:AY651, INDIRECT("AE" &amp; ROW()), AP611:AP651, "📦", AS611:AS651, "Exonerado Doctor")
    ) / 2
)</f>
        <v>0</v>
      </c>
      <c r="AK662" s="145">
        <f t="array" aca="1" ref="AK662" ca="1">(
    SUMIFS(AR611:AR651, AY611:AY651, INDIRECT("AE" &amp; ROW()), AP611:AP651, "💲") +
    SUMIFS(AR611:AR651, AY611:AY651, INDIRECT("AE" &amp; ROW()), AP611:AP651, "📦")
) -
(
    SUMIFS(AR611:AR651, AY611:AY651, INDIRECT("AE" &amp; ROW()), AP611:AP651, "💲", AS611:AS651, "Familiar") +
    SUMIFS(AR611:AR651, AY611:AY651, INDIRECT("AE" &amp; ROW()), AP611:AP651, "📦", AS611:AS651, "Familiar")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SUMIFS(AR611:AR651, AY611:AY651, INDIRECT("AE" &amp; ROW()), AP611:AP651, "💲", AS611:AS651, "Exonerado ADH") +
    SUMIFS(AR611:AR651, AY611:AY651, INDIRECT("AE" &amp; ROW()), AP611:AP651, "📦", AS611:AS651, "Exonerado ADH")
) -
(
    (
        SUMIFS(AR611:AR651, AY611:AY651, INDIRECT("AE" &amp; ROW()), AP611:AP651, "💲", AS611:AS651, "Exonerado Doctor") +
        SUMIFS(AR611:AR651, AY611:AY651, INDIRECT("AE" &amp; ROW()), AP611:AP651, "📦", AS611:AS651, "Exonerado Doctor")
    ) / 2
) -
(
    (
        SUMIFS(AR611:AR651, AY611:AY651, INDIRECT("AE" &amp; ROW()), AP611:AP651, "💲", AS611:AS651, "") +
        SUMIFS(AR611:AR651, AY611:AY651, INDIRECT("AE" &amp; ROW()), AP611:AP651, "📦", AS611:AS651, "")
    ) / 2
)</f>
        <v>0</v>
      </c>
      <c r="AL662" s="146">
        <f t="array" aca="1" ref="AL662" ca="1">(
    SUMIFS(AR611:AR651, AY611:AY651, INDIRECT("AE" &amp; ROW()), AP611:AP651, "💲") +
    SUMIFS(AR611:AR651, AY611:AY651, INDIRECT("AE" &amp; ROW()), AP611:AP651, "📦")
) -
(
    (
        SUMIFS(AR611:AR651, AY611:AY651, INDIRECT("AE" &amp; ROW()), AP611:AP651, "💲", AS611:AS651, "Familiar") +
        SUMIFS(AR611:AR651, AY611:AY651, INDIRECT("AE" &amp; ROW()), AP611:AP651, "📦", AS611:AS651, "Familiar")
    ) / 2
) -
(
    (
        SUMIFS(AR611:AR651, AY611:AY651, INDIRECT("AE" &amp; ROW()), AP611:AP651, "💲", AS611:AS651, "Participante") +
        SUMIFS(AR611:AR651, AY611:AY651, INDIRECT("AE" &amp; ROW()), AP611:AP651, "📦", AS611:AS651, "Participante")
    ) / 2
) -
(
    (
        SUMIFS(AR611:AR651, AY611:AY651, INDIRECT("AE" &amp; ROW()), AP611:AP651, "💲", AS611:AS651, "Empleado") +
        SUMIFS(AR611:AR651, AY611:AY651, INDIRECT("AE" &amp; ROW()), AP611:AP651, "📦", AS611:AS651, "Empleado")
    ) / 2
) -
(
    (
        SUMIFS(AR611:AR651, AY611:AY651, INDIRECT("AE" &amp; ROW()), AP611:AP651, "💲", AS611:AS651, "Exonerado ADH") +
        SUMIFS(AR611:AR651, AY611:AY651, INDIRECT("AE" &amp; ROW()), AP611:AP651, "📦", AS611:AS651, "Exonerado ADH")
    ) / 2
) -
(
    SUMIFS(AR611:AR651, AY611:AY651, INDIRECT("AE" &amp; ROW()), AP611:AP651, "💲", AS611:AS651, "Exonerado Doctor") +
    SUMIFS(AR611:AR651, AY611:AY651, INDIRECT("AE" &amp; ROW()), AP611:AP651, "📦", AS611:AS651, "Exonerado Doctor")
) -
(
    (
        SUMIFS(AR611:AR651, AY611:AY651, INDIRECT("AE" &amp; ROW()), AP611:AP651, "💲", AS611:AS651, "") +
        SUMIFS(AR611:AR651, AY611:AY651, INDIRECT("AE" &amp; ROW()), AP611:AP651, "📦", AS611:AS651, "")
    ) / 2
)</f>
        <v>0</v>
      </c>
      <c r="AM662" s="56"/>
      <c r="AN662" s="56"/>
      <c r="AO662" s="56"/>
      <c r="AP662" s="56"/>
      <c r="AQ662" s="56"/>
      <c r="AR662" s="56"/>
      <c r="AS662" s="56"/>
      <c r="AT662" s="56"/>
      <c r="AU662" s="56"/>
      <c r="AV662" s="56"/>
      <c r="AW662" s="56"/>
      <c r="AX662" s="56"/>
      <c r="AY662" s="56"/>
      <c r="AZ662" s="56"/>
      <c r="BA662" s="56"/>
      <c r="BB662" s="56"/>
      <c r="BC662" s="56"/>
      <c r="BD662" s="56"/>
      <c r="BE662" s="56"/>
      <c r="BF662" s="56"/>
      <c r="BG662" s="56"/>
      <c r="BH662" s="56"/>
      <c r="BI662" s="56"/>
      <c r="BJ662" s="56"/>
      <c r="BK662" s="56"/>
      <c r="BL662" s="56"/>
      <c r="BM662" s="56"/>
      <c r="BN662" s="56"/>
    </row>
    <row r="663" spans="1:66" ht="11.25" customHeight="1">
      <c r="A663" s="3"/>
      <c r="B663" s="3"/>
      <c r="C663" s="3"/>
      <c r="D663" s="3"/>
      <c r="E663" s="3"/>
      <c r="F663" s="3"/>
      <c r="G663" s="3"/>
      <c r="H663" s="3"/>
      <c r="I663" s="3"/>
      <c r="J663" s="3"/>
      <c r="K663" s="3"/>
      <c r="L663" s="3"/>
      <c r="M663" s="3"/>
      <c r="N663" s="3"/>
      <c r="O663" s="1"/>
      <c r="P663" s="3"/>
      <c r="Q663" s="3"/>
      <c r="R663" s="15"/>
      <c r="S663" s="16"/>
      <c r="T663" s="16"/>
      <c r="U663" s="173"/>
      <c r="V663" s="6"/>
      <c r="W663" s="16"/>
      <c r="X663" s="16"/>
      <c r="Y663" s="173"/>
      <c r="Z663" s="48"/>
      <c r="AA663" s="173"/>
      <c r="AB663" s="173"/>
      <c r="AC663" s="173"/>
      <c r="AD663" s="174"/>
      <c r="AI663" s="148">
        <f t="shared" ref="AI663:AL663" ca="1" si="450">SUM(AI648:AI661)</f>
        <v>0</v>
      </c>
      <c r="AJ663" s="148">
        <f t="shared" ca="1" si="450"/>
        <v>0</v>
      </c>
      <c r="AK663" s="148">
        <f t="shared" ca="1" si="450"/>
        <v>0</v>
      </c>
      <c r="AL663" s="148">
        <f t="shared" ca="1" si="450"/>
        <v>0</v>
      </c>
      <c r="AM663" s="174"/>
      <c r="AN663" s="174"/>
      <c r="AO663" s="174"/>
      <c r="AP663" s="174"/>
      <c r="AQ663" s="174"/>
      <c r="AR663" s="174"/>
      <c r="AS663" s="174"/>
      <c r="AT663" s="174"/>
      <c r="AU663" s="174"/>
      <c r="AV663" s="174"/>
      <c r="AW663" s="174"/>
      <c r="AX663" s="174"/>
      <c r="AY663" s="174"/>
      <c r="AZ663" s="174"/>
      <c r="BA663" s="174"/>
      <c r="BB663" s="174"/>
      <c r="BC663" s="174"/>
      <c r="BD663" s="174"/>
      <c r="BE663" s="122"/>
      <c r="BF663" s="122"/>
      <c r="BG663" s="122"/>
      <c r="BH663" s="122"/>
      <c r="BI663" s="122"/>
      <c r="BJ663" s="174"/>
      <c r="BK663" s="174"/>
      <c r="BL663" s="174"/>
      <c r="BM663" s="174"/>
      <c r="BN663" s="174"/>
    </row>
    <row r="664" spans="1:66" ht="15" customHeight="1">
      <c r="A664" s="210">
        <f>IF(WEEKDAY(A609)=6, WORKDAY(A609+1, 1), A609+1)</f>
        <v>46314</v>
      </c>
      <c r="B664" s="211"/>
      <c r="C664" s="211"/>
      <c r="D664" s="211"/>
      <c r="E664" s="211"/>
      <c r="F664" s="211"/>
      <c r="G664" s="211"/>
      <c r="H664" s="211"/>
      <c r="I664" s="211"/>
      <c r="J664" s="211"/>
      <c r="K664" s="211"/>
      <c r="L664" s="211"/>
      <c r="M664" s="211"/>
      <c r="N664" s="212"/>
      <c r="O664" s="1"/>
      <c r="P664" s="1"/>
      <c r="Q664" s="1"/>
      <c r="R664" s="15"/>
      <c r="S664" s="22"/>
      <c r="T664" s="22"/>
      <c r="U664" s="241"/>
      <c r="V664" s="242"/>
      <c r="W664" s="242"/>
      <c r="X664" s="242"/>
      <c r="Y664" s="242"/>
      <c r="Z664" s="23"/>
      <c r="AA664" s="23"/>
      <c r="AB664" s="23"/>
      <c r="AC664" s="23"/>
      <c r="AD664" s="24"/>
      <c r="AE664" s="181"/>
      <c r="AF664" s="181"/>
      <c r="AG664" s="181"/>
      <c r="AH664" s="181"/>
      <c r="AI664" s="181"/>
      <c r="AJ664" s="181"/>
      <c r="AK664" s="181"/>
      <c r="AL664" s="181"/>
      <c r="AM664" s="24"/>
      <c r="AN664" s="24"/>
      <c r="AO664" s="24"/>
      <c r="AP664" s="24"/>
      <c r="AQ664" s="24"/>
      <c r="AR664" s="24"/>
      <c r="AS664" s="24"/>
      <c r="AT664" s="24"/>
      <c r="AU664" s="24"/>
      <c r="AV664" s="24"/>
      <c r="AW664" s="24"/>
      <c r="AX664" s="24"/>
      <c r="AY664" s="24"/>
      <c r="AZ664" s="24"/>
      <c r="BA664" s="24"/>
      <c r="BB664" s="24"/>
      <c r="BC664" s="24"/>
      <c r="BD664" s="24"/>
      <c r="BE664" s="24"/>
      <c r="BF664" s="24"/>
      <c r="BG664" s="24"/>
      <c r="BH664" s="24"/>
      <c r="BI664" s="24"/>
      <c r="BJ664" s="24"/>
      <c r="BK664" s="24"/>
      <c r="BL664" s="24"/>
      <c r="BM664" s="24"/>
      <c r="BN664" s="24"/>
    </row>
    <row r="665" spans="1:66" ht="15" customHeight="1">
      <c r="A665" s="25" t="s">
        <v>15</v>
      </c>
      <c r="B665" s="25" t="s">
        <v>16</v>
      </c>
      <c r="C665" s="213" t="s">
        <v>17</v>
      </c>
      <c r="D665" s="214"/>
      <c r="E665" s="214"/>
      <c r="F665" s="215"/>
      <c r="G665" s="213" t="s">
        <v>18</v>
      </c>
      <c r="H665" s="214"/>
      <c r="I665" s="214"/>
      <c r="J665" s="215"/>
      <c r="K665" s="213" t="s">
        <v>19</v>
      </c>
      <c r="L665" s="214"/>
      <c r="M665" s="214"/>
      <c r="N665" s="215"/>
      <c r="O665" s="1"/>
      <c r="P665" s="1"/>
      <c r="Q665" s="1"/>
      <c r="R665" s="26"/>
      <c r="S665" s="234" t="s">
        <v>17</v>
      </c>
      <c r="T665" s="214"/>
      <c r="U665" s="215"/>
      <c r="V665" s="27"/>
      <c r="W665" s="234" t="s">
        <v>18</v>
      </c>
      <c r="X665" s="214"/>
      <c r="Y665" s="215"/>
      <c r="Z665" s="28"/>
      <c r="AA665" s="234" t="s">
        <v>19</v>
      </c>
      <c r="AB665" s="214"/>
      <c r="AC665" s="215"/>
      <c r="AD665" s="29"/>
      <c r="AE665" s="181"/>
      <c r="AF665" s="181"/>
      <c r="AG665" s="181"/>
      <c r="AH665" s="181"/>
      <c r="AI665" s="181"/>
      <c r="AJ665" s="181"/>
      <c r="AK665" s="181"/>
      <c r="AL665" s="181"/>
      <c r="AM665" s="29"/>
      <c r="AN665" s="34" t="s">
        <v>2</v>
      </c>
      <c r="AO665" s="34" t="s">
        <v>3</v>
      </c>
      <c r="AP665" s="34" t="s">
        <v>4</v>
      </c>
      <c r="AQ665" s="34" t="s">
        <v>5</v>
      </c>
      <c r="AR665" s="34" t="s">
        <v>6</v>
      </c>
      <c r="AS665" s="34" t="s">
        <v>7</v>
      </c>
      <c r="AT665" s="34" t="s">
        <v>27</v>
      </c>
      <c r="AU665" s="34" t="s">
        <v>28</v>
      </c>
      <c r="AV665" s="34" t="s">
        <v>29</v>
      </c>
      <c r="AW665" s="34" t="s">
        <v>30</v>
      </c>
      <c r="AX665" s="34" t="s">
        <v>12</v>
      </c>
      <c r="AY665" s="34" t="s">
        <v>20</v>
      </c>
      <c r="AZ665" s="35"/>
      <c r="BA665" s="35"/>
      <c r="BB665" s="35"/>
      <c r="BC665" s="35"/>
      <c r="BD665" s="35"/>
      <c r="BE665" s="35"/>
      <c r="BF665" s="35"/>
      <c r="BG665" s="35"/>
      <c r="BH665" s="35"/>
      <c r="BI665" s="35"/>
      <c r="BJ665" s="35"/>
      <c r="BK665" s="35"/>
      <c r="BL665" s="35"/>
      <c r="BM665" s="35"/>
      <c r="BN665" s="35"/>
    </row>
    <row r="666" spans="1:66" ht="11.25" customHeight="1">
      <c r="A666" s="219">
        <f>Q672</f>
        <v>0.33333333333333331</v>
      </c>
      <c r="B666" s="38"/>
      <c r="C666" s="204"/>
      <c r="D666" s="207"/>
      <c r="E666" s="40" t="s">
        <v>36</v>
      </c>
      <c r="F666" s="42" t="str">
        <f>IF(D666&lt;&gt;"", VLOOKUP(D666,'Base de Datos'!$A$2:$D1268,2,FALSE()),"")</f>
        <v/>
      </c>
      <c r="G666" s="204"/>
      <c r="H666" s="216"/>
      <c r="I666" s="40" t="s">
        <v>36</v>
      </c>
      <c r="J666" s="42" t="str">
        <f>IF(H666&lt;&gt;"", VLOOKUP(H666,'Base de Datos'!$A$2:$D1268,2,FALSE()),"")</f>
        <v/>
      </c>
      <c r="K666" s="204"/>
      <c r="L666" s="216"/>
      <c r="M666" s="40" t="s">
        <v>36</v>
      </c>
      <c r="N666" s="42" t="str">
        <f>IF(L666&lt;&gt;"", VLOOKUP(L666,'Base de Datos'!$A$2:$D1268,2,FALSE()),"")</f>
        <v/>
      </c>
      <c r="O666" s="43"/>
      <c r="P666" s="1"/>
      <c r="Q666" s="44"/>
      <c r="R666" s="15"/>
      <c r="S666" s="45"/>
      <c r="T666" s="45" t="s">
        <v>37</v>
      </c>
      <c r="U666" s="46"/>
      <c r="V666" s="47"/>
      <c r="W666" s="45"/>
      <c r="X666" s="45" t="s">
        <v>37</v>
      </c>
      <c r="Y666" s="46"/>
      <c r="Z666" s="47"/>
      <c r="AA666" s="45"/>
      <c r="AB666" s="45" t="s">
        <v>37</v>
      </c>
      <c r="AC666" s="46"/>
      <c r="AD666" s="48"/>
      <c r="AE666" s="181"/>
      <c r="AF666" s="181"/>
      <c r="AG666" s="181"/>
      <c r="AH666" s="181"/>
      <c r="AI666" s="181"/>
      <c r="AJ666" s="181"/>
      <c r="AK666" s="181"/>
      <c r="AL666" s="181"/>
      <c r="AM666" s="48"/>
      <c r="AN666" s="53">
        <f>A664</f>
        <v>46314</v>
      </c>
      <c r="AO666" s="54" t="str">
        <f>C665</f>
        <v>Consultorio N° 1</v>
      </c>
      <c r="AP666" s="55">
        <f t="shared" ref="AP666:AQ666" si="451">C666</f>
        <v>0</v>
      </c>
      <c r="AQ666" s="55">
        <f t="shared" si="451"/>
        <v>0</v>
      </c>
      <c r="AR666" s="55">
        <f>U666</f>
        <v>0</v>
      </c>
      <c r="AS666" s="55">
        <f>S666</f>
        <v>0</v>
      </c>
      <c r="AT666" s="55">
        <f>S667</f>
        <v>0</v>
      </c>
      <c r="AU666" s="55">
        <f>U667</f>
        <v>0</v>
      </c>
      <c r="AV666" s="55">
        <f>S668</f>
        <v>0</v>
      </c>
      <c r="AW666" s="55">
        <f>U668</f>
        <v>0</v>
      </c>
      <c r="AX666" s="55">
        <f>U669</f>
        <v>0</v>
      </c>
      <c r="AY666" s="55">
        <f>F669</f>
        <v>0</v>
      </c>
      <c r="AZ666" s="56"/>
      <c r="BA666" s="56"/>
      <c r="BB666" s="56"/>
      <c r="BC666" s="56"/>
      <c r="BD666" s="56"/>
      <c r="BE666" s="56"/>
      <c r="BF666" s="56"/>
      <c r="BG666" s="56"/>
      <c r="BH666" s="56"/>
      <c r="BI666" s="56"/>
      <c r="BJ666" s="56"/>
      <c r="BK666" s="56"/>
      <c r="BL666" s="56"/>
      <c r="BM666" s="56"/>
      <c r="BN666" s="56"/>
    </row>
    <row r="667" spans="1:66" ht="11.25" customHeight="1">
      <c r="A667" s="220"/>
      <c r="B667" s="38"/>
      <c r="C667" s="205"/>
      <c r="D667" s="208"/>
      <c r="E667" s="57" t="s">
        <v>42</v>
      </c>
      <c r="F667" s="58" t="str">
        <f>IF(D666&lt;&gt;"", VLOOKUP(D666,'Base de Datos'!$A$2:$D1268,3,FALSE()),"")</f>
        <v/>
      </c>
      <c r="G667" s="205"/>
      <c r="H667" s="208"/>
      <c r="I667" s="57" t="s">
        <v>42</v>
      </c>
      <c r="J667" s="58" t="str">
        <f>IF(H666&lt;&gt;"", VLOOKUP(H666,'Base de Datos'!$A$2:$D1268,3,FALSE()),"")</f>
        <v/>
      </c>
      <c r="K667" s="205"/>
      <c r="L667" s="208"/>
      <c r="M667" s="57" t="s">
        <v>42</v>
      </c>
      <c r="N667" s="58" t="str">
        <f>IF(L666&lt;&gt;"", VLOOKUP(L666,'Base de Datos'!$A$2:$D1268,3,FALSE()),"")</f>
        <v/>
      </c>
      <c r="O667" s="43"/>
      <c r="P667" s="1"/>
      <c r="Q667" s="44"/>
      <c r="R667" s="15"/>
      <c r="S667" s="229"/>
      <c r="T667" s="230"/>
      <c r="U667" s="59"/>
      <c r="V667" s="47"/>
      <c r="W667" s="229"/>
      <c r="X667" s="230"/>
      <c r="Y667" s="59"/>
      <c r="Z667" s="47"/>
      <c r="AA667" s="229"/>
      <c r="AB667" s="230"/>
      <c r="AC667" s="59"/>
      <c r="AD667" s="48"/>
      <c r="AE667" s="181"/>
      <c r="AF667" s="181"/>
      <c r="AG667" s="181"/>
      <c r="AH667" s="181"/>
      <c r="AI667" s="181"/>
      <c r="AJ667" s="181"/>
      <c r="AK667" s="181"/>
      <c r="AL667" s="181"/>
      <c r="AM667" s="48"/>
      <c r="AN667" s="53">
        <f>A664</f>
        <v>46314</v>
      </c>
      <c r="AO667" s="54" t="str">
        <f>C665</f>
        <v>Consultorio N° 1</v>
      </c>
      <c r="AP667" s="55">
        <f t="shared" ref="AP667:AQ667" si="452">C670</f>
        <v>0</v>
      </c>
      <c r="AQ667" s="55">
        <f t="shared" si="452"/>
        <v>0</v>
      </c>
      <c r="AR667" s="64">
        <f>U670</f>
        <v>0</v>
      </c>
      <c r="AS667" s="55">
        <f>S670</f>
        <v>0</v>
      </c>
      <c r="AT667" s="55">
        <f>S671</f>
        <v>0</v>
      </c>
      <c r="AU667" s="55">
        <f>U671</f>
        <v>0</v>
      </c>
      <c r="AV667" s="55">
        <f>S672</f>
        <v>0</v>
      </c>
      <c r="AW667" s="55">
        <f>U672</f>
        <v>0</v>
      </c>
      <c r="AX667" s="55">
        <f>U673</f>
        <v>0</v>
      </c>
      <c r="AY667" s="55">
        <f>F673</f>
        <v>0</v>
      </c>
      <c r="AZ667" s="56"/>
      <c r="BA667" s="56"/>
      <c r="BB667" s="56"/>
      <c r="BC667" s="56"/>
      <c r="BD667" s="56"/>
      <c r="BE667" s="56"/>
      <c r="BF667" s="56"/>
      <c r="BG667" s="56"/>
      <c r="BH667" s="56"/>
      <c r="BI667" s="56"/>
      <c r="BJ667" s="56"/>
      <c r="BK667" s="56"/>
      <c r="BL667" s="56"/>
      <c r="BM667" s="56"/>
      <c r="BN667" s="56"/>
    </row>
    <row r="668" spans="1:66" ht="11.25" customHeight="1">
      <c r="A668" s="220"/>
      <c r="B668" s="38"/>
      <c r="C668" s="205"/>
      <c r="D668" s="208"/>
      <c r="E668" s="57" t="s">
        <v>44</v>
      </c>
      <c r="F668" s="58" t="str">
        <f>IF(D666&lt;&gt;"", VLOOKUP(D666,'Base de Datos'!$A$2:$D1268,4,FALSE()),"")</f>
        <v/>
      </c>
      <c r="G668" s="205"/>
      <c r="H668" s="208"/>
      <c r="I668" s="57" t="s">
        <v>44</v>
      </c>
      <c r="J668" s="58" t="str">
        <f>IF(H666&lt;&gt;"", VLOOKUP(H666,'Base de Datos'!$A$2:$D1268,4,FALSE()),"")</f>
        <v/>
      </c>
      <c r="K668" s="205"/>
      <c r="L668" s="208"/>
      <c r="M668" s="57" t="s">
        <v>44</v>
      </c>
      <c r="N668" s="58" t="str">
        <f>IF(L666&lt;&gt;"", VLOOKUP(L666,'Base de Datos'!$A$2:$D1268,4,FALSE()),"")</f>
        <v/>
      </c>
      <c r="O668" s="43"/>
      <c r="P668" s="1"/>
      <c r="Q668" s="185"/>
      <c r="R668" s="15"/>
      <c r="S668" s="229"/>
      <c r="T668" s="230"/>
      <c r="U668" s="59"/>
      <c r="V668" s="47"/>
      <c r="W668" s="229"/>
      <c r="X668" s="230"/>
      <c r="Y668" s="59"/>
      <c r="Z668" s="47"/>
      <c r="AA668" s="229"/>
      <c r="AB668" s="230"/>
      <c r="AC668" s="59"/>
      <c r="AD668" s="48"/>
      <c r="AE668" s="181"/>
      <c r="AF668" s="181"/>
      <c r="AG668" s="181"/>
      <c r="AH668" s="181"/>
      <c r="AI668" s="181"/>
      <c r="AJ668" s="181"/>
      <c r="AK668" s="181"/>
      <c r="AL668" s="181"/>
      <c r="AM668" s="48"/>
      <c r="AN668" s="53">
        <f>A664</f>
        <v>46314</v>
      </c>
      <c r="AO668" s="54" t="str">
        <f>C665</f>
        <v>Consultorio N° 1</v>
      </c>
      <c r="AP668" s="55">
        <f t="shared" ref="AP668:AQ668" si="453">C674</f>
        <v>0</v>
      </c>
      <c r="AQ668" s="55">
        <f t="shared" si="453"/>
        <v>0</v>
      </c>
      <c r="AR668" s="64">
        <f>U674</f>
        <v>0</v>
      </c>
      <c r="AS668" s="55">
        <f>S674</f>
        <v>0</v>
      </c>
      <c r="AT668" s="55">
        <f>S675</f>
        <v>0</v>
      </c>
      <c r="AU668" s="55">
        <f>U675</f>
        <v>0</v>
      </c>
      <c r="AV668" s="55">
        <f>S676</f>
        <v>0</v>
      </c>
      <c r="AW668" s="55">
        <f>U676</f>
        <v>0</v>
      </c>
      <c r="AX668" s="55">
        <f>U677</f>
        <v>0</v>
      </c>
      <c r="AY668" s="55">
        <f>F677</f>
        <v>0</v>
      </c>
      <c r="AZ668" s="56"/>
      <c r="BA668" s="56"/>
      <c r="BB668" s="56"/>
      <c r="BC668" s="56"/>
      <c r="BD668" s="56"/>
      <c r="BE668" s="56"/>
      <c r="BF668" s="56"/>
      <c r="BG668" s="56"/>
      <c r="BH668" s="56"/>
      <c r="BI668" s="56"/>
      <c r="BJ668" s="56"/>
      <c r="BK668" s="56"/>
      <c r="BL668" s="56"/>
      <c r="BM668" s="56"/>
      <c r="BN668" s="56"/>
    </row>
    <row r="669" spans="1:66" ht="11.25" customHeight="1">
      <c r="A669" s="221"/>
      <c r="B669" s="38"/>
      <c r="C669" s="206"/>
      <c r="D669" s="209"/>
      <c r="E669" s="85" t="s">
        <v>46</v>
      </c>
      <c r="F669" s="86"/>
      <c r="G669" s="206"/>
      <c r="H669" s="209"/>
      <c r="I669" s="87" t="s">
        <v>46</v>
      </c>
      <c r="J669" s="88"/>
      <c r="K669" s="206"/>
      <c r="L669" s="209"/>
      <c r="M669" s="87" t="s">
        <v>46</v>
      </c>
      <c r="N669" s="88"/>
      <c r="O669" s="43"/>
      <c r="P669" s="1"/>
      <c r="Q669" s="44"/>
      <c r="R669" s="15"/>
      <c r="S669" s="227" t="str">
        <f>IF(OR(S666="Empleado",S666="Familiar"),"Nombre del Empleado","N° Factura")</f>
        <v>N° Factura</v>
      </c>
      <c r="T669" s="228"/>
      <c r="U669" s="89"/>
      <c r="V669" s="47"/>
      <c r="W669" s="227" t="str">
        <f>IF(OR(W666="Empleado",W666="Familiar"),"Nombre del Empleado","N° Factura")</f>
        <v>N° Factura</v>
      </c>
      <c r="X669" s="228"/>
      <c r="Y669" s="89"/>
      <c r="Z669" s="47"/>
      <c r="AA669" s="227" t="str">
        <f>IF(OR(AA666="Empleado",AA666="Familiar"),"Nombre del Empleado","N° Factura")</f>
        <v>N° Factura</v>
      </c>
      <c r="AB669" s="228"/>
      <c r="AC669" s="89"/>
      <c r="AD669" s="48"/>
      <c r="AE669" s="181"/>
      <c r="AF669" s="181"/>
      <c r="AG669" s="181"/>
      <c r="AH669" s="181"/>
      <c r="AI669" s="181"/>
      <c r="AJ669" s="181"/>
      <c r="AK669" s="181"/>
      <c r="AL669" s="181"/>
      <c r="AM669" s="48"/>
      <c r="AN669" s="53">
        <f>A664</f>
        <v>46314</v>
      </c>
      <c r="AO669" s="54" t="str">
        <f>C665</f>
        <v>Consultorio N° 1</v>
      </c>
      <c r="AP669" s="55">
        <f t="shared" ref="AP669:AQ669" si="454">C678</f>
        <v>0</v>
      </c>
      <c r="AQ669" s="55">
        <f t="shared" si="454"/>
        <v>0</v>
      </c>
      <c r="AR669" s="64">
        <f>U678</f>
        <v>0</v>
      </c>
      <c r="AS669" s="55">
        <f>S678</f>
        <v>0</v>
      </c>
      <c r="AT669" s="55">
        <f>S679</f>
        <v>0</v>
      </c>
      <c r="AU669" s="64">
        <f>U679</f>
        <v>0</v>
      </c>
      <c r="AV669" s="55">
        <f>S680</f>
        <v>0</v>
      </c>
      <c r="AW669" s="55">
        <f>U680</f>
        <v>0</v>
      </c>
      <c r="AX669" s="55">
        <f>U681</f>
        <v>0</v>
      </c>
      <c r="AY669" s="55">
        <f>F681</f>
        <v>0</v>
      </c>
      <c r="AZ669" s="56"/>
      <c r="BA669" s="56"/>
      <c r="BB669" s="56"/>
      <c r="BC669" s="56"/>
      <c r="BD669" s="56"/>
      <c r="BE669" s="56"/>
      <c r="BF669" s="56"/>
      <c r="BG669" s="56"/>
      <c r="BH669" s="56"/>
      <c r="BI669" s="56"/>
      <c r="BJ669" s="56"/>
      <c r="BK669" s="56"/>
      <c r="BL669" s="56"/>
      <c r="BM669" s="56"/>
      <c r="BN669" s="56"/>
    </row>
    <row r="670" spans="1:66" ht="11.25" customHeight="1">
      <c r="A670" s="222">
        <f>A666+$Q$13/1440</f>
        <v>0.375</v>
      </c>
      <c r="B670" s="38"/>
      <c r="C670" s="204"/>
      <c r="D670" s="207"/>
      <c r="E670" s="40" t="s">
        <v>36</v>
      </c>
      <c r="F670" s="42" t="str">
        <f>IF(D670&lt;&gt;"", VLOOKUP(D670,'Base de Datos'!$A$2:$D1268,2,FALSE()),"")</f>
        <v/>
      </c>
      <c r="G670" s="226" t="s">
        <v>52</v>
      </c>
      <c r="H670" s="216" t="s">
        <v>206</v>
      </c>
      <c r="I670" s="40" t="s">
        <v>36</v>
      </c>
      <c r="J670" s="42">
        <f>IF(H670&lt;&gt;"", VLOOKUP(H670,'Base de Datos'!$A$2:$D1268,2,FALSE()),"")</f>
        <v>0</v>
      </c>
      <c r="K670" s="204"/>
      <c r="L670" s="216"/>
      <c r="M670" s="40" t="s">
        <v>36</v>
      </c>
      <c r="N670" s="42" t="str">
        <f>IF(L670&lt;&gt;"", VLOOKUP(L670,'Base de Datos'!$A$2:$D1268,2,FALSE()),"")</f>
        <v/>
      </c>
      <c r="O670" s="262" t="s">
        <v>32</v>
      </c>
      <c r="P670" s="242"/>
      <c r="Q670" s="263">
        <f ca="1">$N$2</f>
        <v>888.89089999999999</v>
      </c>
      <c r="R670" s="15"/>
      <c r="S670" s="45"/>
      <c r="T670" s="45" t="s">
        <v>37</v>
      </c>
      <c r="U670" s="103"/>
      <c r="V670" s="47"/>
      <c r="W670" s="45"/>
      <c r="X670" s="45" t="s">
        <v>37</v>
      </c>
      <c r="Y670" s="46">
        <v>100</v>
      </c>
      <c r="Z670" s="47"/>
      <c r="AA670" s="45"/>
      <c r="AB670" s="45" t="s">
        <v>37</v>
      </c>
      <c r="AC670" s="46"/>
      <c r="AD670" s="48"/>
      <c r="AE670" s="181"/>
      <c r="AF670" s="181"/>
      <c r="AG670" s="181"/>
      <c r="AH670" s="181"/>
      <c r="AI670" s="181"/>
      <c r="AJ670" s="181"/>
      <c r="AK670" s="181"/>
      <c r="AL670" s="181"/>
      <c r="AM670" s="48"/>
      <c r="AN670" s="53">
        <f>A664</f>
        <v>46314</v>
      </c>
      <c r="AO670" s="54" t="str">
        <f>C665</f>
        <v>Consultorio N° 1</v>
      </c>
      <c r="AP670" s="55">
        <f t="shared" ref="AP670:AQ670" si="455">C682</f>
        <v>0</v>
      </c>
      <c r="AQ670" s="55">
        <f t="shared" si="455"/>
        <v>0</v>
      </c>
      <c r="AR670" s="64">
        <f>U682</f>
        <v>0</v>
      </c>
      <c r="AS670" s="55">
        <f>S682</f>
        <v>0</v>
      </c>
      <c r="AT670" s="55">
        <f>S683</f>
        <v>0</v>
      </c>
      <c r="AU670" s="55">
        <f>U683</f>
        <v>0</v>
      </c>
      <c r="AV670" s="55">
        <f>S684</f>
        <v>0</v>
      </c>
      <c r="AW670" s="55">
        <f>U684</f>
        <v>0</v>
      </c>
      <c r="AX670" s="55">
        <f>U685</f>
        <v>0</v>
      </c>
      <c r="AY670" s="55">
        <f>F685</f>
        <v>0</v>
      </c>
      <c r="AZ670" s="56"/>
      <c r="BA670" s="56"/>
      <c r="BB670" s="56"/>
      <c r="BC670" s="56"/>
      <c r="BD670" s="56"/>
      <c r="BE670" s="56"/>
      <c r="BF670" s="56"/>
      <c r="BG670" s="56"/>
      <c r="BH670" s="56"/>
      <c r="BI670" s="56"/>
      <c r="BJ670" s="56"/>
      <c r="BK670" s="56"/>
      <c r="BL670" s="56"/>
      <c r="BM670" s="56"/>
      <c r="BN670" s="56"/>
    </row>
    <row r="671" spans="1:66" ht="11.25" customHeight="1">
      <c r="A671" s="220"/>
      <c r="B671" s="38"/>
      <c r="C671" s="205"/>
      <c r="D671" s="208"/>
      <c r="E671" s="57" t="s">
        <v>42</v>
      </c>
      <c r="F671" s="58" t="str">
        <f>IF(D670&lt;&gt;"", VLOOKUP(D670,'Base de Datos'!$A$2:$D1268,3,FALSE()),"")</f>
        <v/>
      </c>
      <c r="G671" s="205"/>
      <c r="H671" s="208"/>
      <c r="I671" s="57" t="s">
        <v>42</v>
      </c>
      <c r="J671" s="58">
        <f>IF(H670&lt;&gt;"", VLOOKUP(H670,'Base de Datos'!$A$2:$D1268,3,FALSE()),"")</f>
        <v>4143222019</v>
      </c>
      <c r="K671" s="205"/>
      <c r="L671" s="208"/>
      <c r="M671" s="57" t="s">
        <v>42</v>
      </c>
      <c r="N671" s="58" t="str">
        <f>IF(L670&lt;&gt;"", VLOOKUP(L670,'Base de Datos'!$A$2:$D1268,3,FALSE()),"")</f>
        <v/>
      </c>
      <c r="O671" s="242"/>
      <c r="P671" s="242"/>
      <c r="Q671" s="264"/>
      <c r="R671" s="15"/>
      <c r="S671" s="229"/>
      <c r="T671" s="230"/>
      <c r="U671" s="59"/>
      <c r="V671" s="47"/>
      <c r="W671" s="229" t="s">
        <v>56</v>
      </c>
      <c r="X671" s="230"/>
      <c r="Y671" s="59">
        <v>88107</v>
      </c>
      <c r="Z671" s="47"/>
      <c r="AA671" s="229"/>
      <c r="AB671" s="230"/>
      <c r="AC671" s="59"/>
      <c r="AD671" s="48"/>
      <c r="AE671" s="181"/>
      <c r="AF671" s="181"/>
      <c r="AG671" s="181"/>
      <c r="AH671" s="181"/>
      <c r="AI671" s="181"/>
      <c r="AJ671" s="181"/>
      <c r="AK671" s="181"/>
      <c r="AL671" s="181"/>
      <c r="AM671" s="48"/>
      <c r="AN671" s="53">
        <f>A664</f>
        <v>46314</v>
      </c>
      <c r="AO671" s="54" t="str">
        <f>C665</f>
        <v>Consultorio N° 1</v>
      </c>
      <c r="AP671" s="55">
        <f t="shared" ref="AP671:AQ671" si="456">C686</f>
        <v>0</v>
      </c>
      <c r="AQ671" s="55">
        <f t="shared" si="456"/>
        <v>0</v>
      </c>
      <c r="AR671" s="55">
        <f>U686</f>
        <v>0</v>
      </c>
      <c r="AS671" s="55">
        <f>S686</f>
        <v>0</v>
      </c>
      <c r="AT671" s="55">
        <f>S687</f>
        <v>0</v>
      </c>
      <c r="AU671" s="55">
        <f>U687</f>
        <v>0</v>
      </c>
      <c r="AV671" s="55">
        <f>S688</f>
        <v>0</v>
      </c>
      <c r="AW671" s="55">
        <f>U688</f>
        <v>0</v>
      </c>
      <c r="AX671" s="55">
        <f>U689</f>
        <v>0</v>
      </c>
      <c r="AY671" s="55">
        <f>F689</f>
        <v>0</v>
      </c>
      <c r="AZ671" s="56"/>
      <c r="BA671" s="56"/>
      <c r="BB671" s="56"/>
      <c r="BC671" s="56"/>
      <c r="BD671" s="56"/>
      <c r="BE671" s="56"/>
      <c r="BF671" s="56"/>
      <c r="BG671" s="56"/>
      <c r="BH671" s="56"/>
      <c r="BI671" s="56"/>
      <c r="BJ671" s="56"/>
      <c r="BK671" s="56"/>
      <c r="BL671" s="56"/>
      <c r="BM671" s="56"/>
      <c r="BN671" s="56"/>
    </row>
    <row r="672" spans="1:66" ht="11.25" customHeight="1">
      <c r="A672" s="220"/>
      <c r="B672" s="38"/>
      <c r="C672" s="205"/>
      <c r="D672" s="208"/>
      <c r="E672" s="57" t="s">
        <v>44</v>
      </c>
      <c r="F672" s="58" t="str">
        <f>IF(D670&lt;&gt;"", VLOOKUP(D670,'Base de Datos'!$A$2:$D1268,4,FALSE()),"")</f>
        <v/>
      </c>
      <c r="G672" s="205"/>
      <c r="H672" s="208"/>
      <c r="I672" s="57" t="s">
        <v>44</v>
      </c>
      <c r="J672" s="58" t="str">
        <f>IF(H670&lt;&gt;"", VLOOKUP(H670,'Base de Datos'!$A$2:$D1268,4,FALSE()),"")</f>
        <v>V7956613</v>
      </c>
      <c r="K672" s="205"/>
      <c r="L672" s="208"/>
      <c r="M672" s="57" t="s">
        <v>44</v>
      </c>
      <c r="N672" s="58" t="str">
        <f>IF(L670&lt;&gt;"", VLOOKUP(L670,'Base de Datos'!$A$2:$D1268,4,FALSE()),"")</f>
        <v/>
      </c>
      <c r="O672" s="43"/>
      <c r="P672" s="104" t="s">
        <v>50</v>
      </c>
      <c r="Q672" s="110">
        <v>0.33333333333333331</v>
      </c>
      <c r="R672" s="15"/>
      <c r="S672" s="229"/>
      <c r="T672" s="230"/>
      <c r="U672" s="59"/>
      <c r="V672" s="47"/>
      <c r="W672" s="229"/>
      <c r="X672" s="230"/>
      <c r="Y672" s="59"/>
      <c r="Z672" s="47"/>
      <c r="AA672" s="229"/>
      <c r="AB672" s="230"/>
      <c r="AC672" s="59"/>
      <c r="AD672" s="48"/>
      <c r="AE672" s="181"/>
      <c r="AF672" s="181"/>
      <c r="AG672" s="181"/>
      <c r="AH672" s="181"/>
      <c r="AI672" s="181"/>
      <c r="AJ672" s="181"/>
      <c r="AK672" s="181"/>
      <c r="AL672" s="181"/>
      <c r="AM672" s="48"/>
      <c r="AN672" s="53">
        <f>A664</f>
        <v>46314</v>
      </c>
      <c r="AO672" s="54" t="str">
        <f>C665</f>
        <v>Consultorio N° 1</v>
      </c>
      <c r="AP672" s="55">
        <f t="shared" ref="AP672:AQ672" si="457">C690</f>
        <v>0</v>
      </c>
      <c r="AQ672" s="55">
        <f t="shared" si="457"/>
        <v>0</v>
      </c>
      <c r="AR672" s="55">
        <f>U690</f>
        <v>0</v>
      </c>
      <c r="AS672" s="55">
        <f>S690</f>
        <v>0</v>
      </c>
      <c r="AT672" s="55">
        <f>S691</f>
        <v>0</v>
      </c>
      <c r="AU672" s="55">
        <f>U691</f>
        <v>0</v>
      </c>
      <c r="AV672" s="55">
        <f>S692</f>
        <v>0</v>
      </c>
      <c r="AW672" s="55">
        <f>U692</f>
        <v>0</v>
      </c>
      <c r="AX672" s="55">
        <f>U693</f>
        <v>0</v>
      </c>
      <c r="AY672" s="55">
        <f>F693</f>
        <v>0</v>
      </c>
      <c r="AZ672" s="56"/>
      <c r="BA672" s="56"/>
      <c r="BB672" s="56"/>
      <c r="BC672" s="56"/>
      <c r="BD672" s="56"/>
      <c r="BE672" s="56"/>
      <c r="BF672" s="56"/>
      <c r="BG672" s="56"/>
      <c r="BH672" s="56"/>
      <c r="BI672" s="56"/>
      <c r="BJ672" s="56"/>
      <c r="BK672" s="56"/>
      <c r="BL672" s="56"/>
      <c r="BM672" s="56"/>
      <c r="BN672" s="56"/>
    </row>
    <row r="673" spans="1:66" ht="11.25" customHeight="1">
      <c r="A673" s="221"/>
      <c r="B673" s="38"/>
      <c r="C673" s="206"/>
      <c r="D673" s="209"/>
      <c r="E673" s="85" t="s">
        <v>46</v>
      </c>
      <c r="F673" s="107"/>
      <c r="G673" s="206"/>
      <c r="H673" s="209"/>
      <c r="I673" s="85" t="s">
        <v>46</v>
      </c>
      <c r="J673" s="108" t="s">
        <v>59</v>
      </c>
      <c r="K673" s="206"/>
      <c r="L673" s="209"/>
      <c r="M673" s="85" t="s">
        <v>46</v>
      </c>
      <c r="N673" s="108"/>
      <c r="O673" s="43"/>
      <c r="P673" s="104" t="s">
        <v>54</v>
      </c>
      <c r="Q673" s="109">
        <v>60</v>
      </c>
      <c r="R673" s="15"/>
      <c r="S673" s="227" t="str">
        <f>IF(OR(S670="Empleado",S670="Familiar"),"Nombre del Empleado","N° Factura")</f>
        <v>N° Factura</v>
      </c>
      <c r="T673" s="228"/>
      <c r="U673" s="89"/>
      <c r="V673" s="47"/>
      <c r="W673" s="227" t="str">
        <f>IF(OR(W670="Empleado",W670="Familiar"),"Nombre del Empleado","N° Factura")</f>
        <v>N° Factura</v>
      </c>
      <c r="X673" s="228"/>
      <c r="Y673" s="111"/>
      <c r="Z673" s="47"/>
      <c r="AA673" s="227" t="str">
        <f>IF(OR(AA670="Empleado",AA670="Familiar"),"Nombre del Empleado","N° Factura")</f>
        <v>N° Factura</v>
      </c>
      <c r="AB673" s="228"/>
      <c r="AC673" s="111"/>
      <c r="AD673" s="48"/>
      <c r="AE673" s="181"/>
      <c r="AF673" s="181"/>
      <c r="AG673" s="181"/>
      <c r="AH673" s="181"/>
      <c r="AI673" s="181"/>
      <c r="AJ673" s="181"/>
      <c r="AK673" s="181"/>
      <c r="AL673" s="181"/>
      <c r="AM673" s="48"/>
      <c r="AN673" s="53">
        <f>A664</f>
        <v>46314</v>
      </c>
      <c r="AO673" s="54" t="str">
        <f>C665</f>
        <v>Consultorio N° 1</v>
      </c>
      <c r="AP673" s="55">
        <f t="shared" ref="AP673:AQ673" si="458">C694</f>
        <v>0</v>
      </c>
      <c r="AQ673" s="55">
        <f t="shared" si="458"/>
        <v>0</v>
      </c>
      <c r="AR673" s="55">
        <f>U694</f>
        <v>0</v>
      </c>
      <c r="AS673" s="55">
        <f>S694</f>
        <v>0</v>
      </c>
      <c r="AT673" s="55">
        <f>S695</f>
        <v>0</v>
      </c>
      <c r="AU673" s="55">
        <f>U695</f>
        <v>0</v>
      </c>
      <c r="AV673" s="55">
        <f>S696</f>
        <v>0</v>
      </c>
      <c r="AW673" s="55">
        <f>U696</f>
        <v>0</v>
      </c>
      <c r="AX673" s="55">
        <f>U697</f>
        <v>0</v>
      </c>
      <c r="AY673" s="55">
        <f>F697</f>
        <v>0</v>
      </c>
      <c r="AZ673" s="56"/>
      <c r="BA673" s="56"/>
      <c r="BB673" s="56"/>
      <c r="BC673" s="56"/>
      <c r="BD673" s="56"/>
      <c r="BE673" s="56"/>
      <c r="BF673" s="56"/>
      <c r="BG673" s="56"/>
      <c r="BH673" s="56"/>
      <c r="BI673" s="56"/>
      <c r="BJ673" s="56"/>
      <c r="BK673" s="56"/>
      <c r="BL673" s="56"/>
      <c r="BM673" s="56"/>
      <c r="BN673" s="56"/>
    </row>
    <row r="674" spans="1:66" ht="11.25" customHeight="1">
      <c r="A674" s="222">
        <f>A670+$Q$13/1440</f>
        <v>0.41666666666666669</v>
      </c>
      <c r="B674" s="38"/>
      <c r="C674" s="204"/>
      <c r="D674" s="207"/>
      <c r="E674" s="40" t="s">
        <v>36</v>
      </c>
      <c r="F674" s="42" t="str">
        <f>IF(D674&lt;&gt;"", VLOOKUP(D674,'Base de Datos'!$A$2:$D1268,2,FALSE()),"")</f>
        <v/>
      </c>
      <c r="G674" s="218" t="s">
        <v>52</v>
      </c>
      <c r="H674" s="217" t="s">
        <v>207</v>
      </c>
      <c r="I674" s="118" t="s">
        <v>36</v>
      </c>
      <c r="J674" s="42">
        <f>IF(H674&lt;&gt;"", VLOOKUP(H674,'Base de Datos'!$A$2:$D1268,2,FALSE()),"")</f>
        <v>0</v>
      </c>
      <c r="K674" s="218"/>
      <c r="L674" s="217"/>
      <c r="M674" s="118" t="s">
        <v>36</v>
      </c>
      <c r="N674" s="42" t="str">
        <f>IF(L674&lt;&gt;"", VLOOKUP(L674,'Base de Datos'!$A$2:$D1268,2,FALSE()),"")</f>
        <v/>
      </c>
      <c r="O674" s="43"/>
      <c r="P674" s="1"/>
      <c r="Q674" s="1"/>
      <c r="R674" s="15"/>
      <c r="S674" s="45"/>
      <c r="T674" s="45" t="s">
        <v>37</v>
      </c>
      <c r="U674" s="46"/>
      <c r="V674" s="47"/>
      <c r="W674" s="45"/>
      <c r="X674" s="45" t="s">
        <v>37</v>
      </c>
      <c r="Y674" s="46">
        <v>50</v>
      </c>
      <c r="Z674" s="47"/>
      <c r="AA674" s="45"/>
      <c r="AB674" s="45" t="s">
        <v>37</v>
      </c>
      <c r="AC674" s="46"/>
      <c r="AD674" s="48"/>
      <c r="AE674" s="181"/>
      <c r="AF674" s="181"/>
      <c r="AG674" s="181"/>
      <c r="AH674" s="181"/>
      <c r="AI674" s="181"/>
      <c r="AJ674" s="181"/>
      <c r="AK674" s="181"/>
      <c r="AL674" s="181"/>
      <c r="AM674" s="48"/>
      <c r="AN674" s="53">
        <f>A664</f>
        <v>46314</v>
      </c>
      <c r="AO674" s="54" t="str">
        <f>C665</f>
        <v>Consultorio N° 1</v>
      </c>
      <c r="AP674" s="55">
        <f t="shared" ref="AP674:AQ674" si="459">C698</f>
        <v>0</v>
      </c>
      <c r="AQ674" s="55">
        <f t="shared" si="459"/>
        <v>0</v>
      </c>
      <c r="AR674" s="55">
        <f>U698</f>
        <v>0</v>
      </c>
      <c r="AS674" s="55">
        <f>S698</f>
        <v>0</v>
      </c>
      <c r="AT674" s="55">
        <f>S699</f>
        <v>0</v>
      </c>
      <c r="AU674" s="55">
        <f>U699</f>
        <v>0</v>
      </c>
      <c r="AV674" s="55">
        <f>S700</f>
        <v>0</v>
      </c>
      <c r="AW674" s="55">
        <f>U700</f>
        <v>0</v>
      </c>
      <c r="AX674" s="55">
        <f>U701</f>
        <v>0</v>
      </c>
      <c r="AY674" s="55">
        <f>F701</f>
        <v>0</v>
      </c>
      <c r="AZ674" s="56"/>
      <c r="BA674" s="56"/>
      <c r="BB674" s="56"/>
      <c r="BC674" s="56"/>
      <c r="BD674" s="56"/>
      <c r="BE674" s="56"/>
      <c r="BF674" s="56"/>
      <c r="BG674" s="56"/>
      <c r="BH674" s="56"/>
      <c r="BI674" s="56"/>
      <c r="BJ674" s="56"/>
      <c r="BK674" s="56"/>
      <c r="BL674" s="56"/>
      <c r="BM674" s="56"/>
      <c r="BN674" s="56"/>
    </row>
    <row r="675" spans="1:66" ht="11.25" customHeight="1">
      <c r="A675" s="220"/>
      <c r="B675" s="38"/>
      <c r="C675" s="205"/>
      <c r="D675" s="208"/>
      <c r="E675" s="57" t="s">
        <v>42</v>
      </c>
      <c r="F675" s="58" t="str">
        <f>IF(D674&lt;&gt;"", VLOOKUP(D674,'Base de Datos'!$A$2:$D1268,3,FALSE()),"")</f>
        <v/>
      </c>
      <c r="G675" s="205"/>
      <c r="H675" s="208"/>
      <c r="I675" s="57" t="s">
        <v>42</v>
      </c>
      <c r="J675" s="58">
        <f>IF(H674&lt;&gt;"", VLOOKUP(H674,'Base de Datos'!$A$2:$D1268,3,FALSE()),"")</f>
        <v>0</v>
      </c>
      <c r="K675" s="205"/>
      <c r="L675" s="208"/>
      <c r="M675" s="57" t="s">
        <v>42</v>
      </c>
      <c r="N675" s="58" t="str">
        <f>IF(L674&lt;&gt;"", VLOOKUP(L674,'Base de Datos'!$A$2:$D1268,3,FALSE()),"")</f>
        <v/>
      </c>
      <c r="O675" s="43"/>
      <c r="P675" s="119" t="s">
        <v>58</v>
      </c>
      <c r="Q675" s="44"/>
      <c r="R675" s="15"/>
      <c r="S675" s="229"/>
      <c r="T675" s="230"/>
      <c r="U675" s="59"/>
      <c r="V675" s="47"/>
      <c r="W675" s="229" t="s">
        <v>56</v>
      </c>
      <c r="X675" s="230"/>
      <c r="Y675" s="59">
        <v>44053.5</v>
      </c>
      <c r="Z675" s="47"/>
      <c r="AA675" s="229"/>
      <c r="AB675" s="230"/>
      <c r="AC675" s="59"/>
      <c r="AD675" s="48"/>
      <c r="AE675" s="181"/>
      <c r="AF675" s="181"/>
      <c r="AG675" s="181"/>
      <c r="AH675" s="181"/>
      <c r="AI675" s="181"/>
      <c r="AJ675" s="181"/>
      <c r="AK675" s="181"/>
      <c r="AL675" s="181"/>
      <c r="AM675" s="48"/>
      <c r="AN675" s="53">
        <f>A664</f>
        <v>46314</v>
      </c>
      <c r="AO675" s="54" t="str">
        <f>C665</f>
        <v>Consultorio N° 1</v>
      </c>
      <c r="AP675" s="55">
        <f t="shared" ref="AP675:AQ675" si="460">C702</f>
        <v>0</v>
      </c>
      <c r="AQ675" s="55">
        <f t="shared" si="460"/>
        <v>0</v>
      </c>
      <c r="AR675" s="55">
        <f>U702</f>
        <v>0</v>
      </c>
      <c r="AS675" s="55">
        <f>S702</f>
        <v>0</v>
      </c>
      <c r="AT675" s="55">
        <f>S703</f>
        <v>0</v>
      </c>
      <c r="AU675" s="55">
        <f>U703</f>
        <v>0</v>
      </c>
      <c r="AV675" s="55">
        <f>S704</f>
        <v>0</v>
      </c>
      <c r="AW675" s="55">
        <f>U704</f>
        <v>0</v>
      </c>
      <c r="AX675" s="55">
        <f>U705</f>
        <v>0</v>
      </c>
      <c r="AY675" s="55">
        <f>F705</f>
        <v>0</v>
      </c>
      <c r="AZ675" s="56"/>
      <c r="BA675" s="56"/>
      <c r="BB675" s="56"/>
      <c r="BC675" s="56"/>
      <c r="BD675" s="56"/>
      <c r="BE675" s="56"/>
      <c r="BF675" s="56"/>
      <c r="BG675" s="56"/>
      <c r="BH675" s="56"/>
      <c r="BI675" s="56"/>
      <c r="BJ675" s="56"/>
      <c r="BK675" s="56"/>
      <c r="BL675" s="56"/>
      <c r="BM675" s="56"/>
      <c r="BN675" s="56"/>
    </row>
    <row r="676" spans="1:66" ht="11.25" customHeight="1">
      <c r="A676" s="220"/>
      <c r="B676" s="38"/>
      <c r="C676" s="205"/>
      <c r="D676" s="208"/>
      <c r="E676" s="57" t="s">
        <v>44</v>
      </c>
      <c r="F676" s="58" t="str">
        <f>IF(D674&lt;&gt;"", VLOOKUP(D674,'Base de Datos'!$A$2:$D1268,4,FALSE()),"")</f>
        <v/>
      </c>
      <c r="G676" s="205"/>
      <c r="H676" s="208"/>
      <c r="I676" s="57" t="s">
        <v>44</v>
      </c>
      <c r="J676" s="58" t="str">
        <f>IF(H674&lt;&gt;"", VLOOKUP(H674,'Base de Datos'!$A$2:$D1268,4,FALSE()),"")</f>
        <v>V10822122</v>
      </c>
      <c r="K676" s="205"/>
      <c r="L676" s="208"/>
      <c r="M676" s="57" t="s">
        <v>44</v>
      </c>
      <c r="N676" s="58" t="str">
        <f>IF(L674&lt;&gt;"", VLOOKUP(L674,'Base de Datos'!$A$2:$D1268,4,FALSE()),"")</f>
        <v/>
      </c>
      <c r="O676" s="43"/>
      <c r="P676" s="120" t="s">
        <v>61</v>
      </c>
      <c r="Q676" s="121" t="s">
        <v>62</v>
      </c>
      <c r="R676" s="15"/>
      <c r="S676" s="229"/>
      <c r="T676" s="230"/>
      <c r="U676" s="59"/>
      <c r="V676" s="47"/>
      <c r="W676" s="229"/>
      <c r="X676" s="230"/>
      <c r="Y676" s="59"/>
      <c r="Z676" s="47"/>
      <c r="AA676" s="229"/>
      <c r="AB676" s="230"/>
      <c r="AC676" s="59"/>
      <c r="AD676" s="48"/>
      <c r="AE676" s="181"/>
      <c r="AF676" s="181"/>
      <c r="AG676" s="181"/>
      <c r="AH676" s="181"/>
      <c r="AI676" s="181"/>
      <c r="AJ676" s="181"/>
      <c r="AK676" s="181"/>
      <c r="AL676" s="181"/>
      <c r="AM676" s="48"/>
      <c r="AN676" s="53">
        <f>A664</f>
        <v>46314</v>
      </c>
      <c r="AO676" s="54" t="s">
        <v>17</v>
      </c>
      <c r="AP676" s="55">
        <f t="shared" ref="AP676:AQ676" si="461">C706</f>
        <v>0</v>
      </c>
      <c r="AQ676" s="55">
        <f t="shared" si="461"/>
        <v>0</v>
      </c>
      <c r="AR676" s="55">
        <f>U706</f>
        <v>0</v>
      </c>
      <c r="AS676" s="55">
        <f>S706</f>
        <v>0</v>
      </c>
      <c r="AT676" s="55">
        <f>S707</f>
        <v>0</v>
      </c>
      <c r="AU676" s="55">
        <f>U707</f>
        <v>0</v>
      </c>
      <c r="AV676" s="55">
        <f>S708</f>
        <v>0</v>
      </c>
      <c r="AW676" s="55">
        <f>U708</f>
        <v>0</v>
      </c>
      <c r="AX676" s="55">
        <f>U709</f>
        <v>0</v>
      </c>
      <c r="AY676" s="55">
        <f>F709</f>
        <v>0</v>
      </c>
      <c r="AZ676" s="56"/>
      <c r="BA676" s="56"/>
      <c r="BB676" s="56"/>
      <c r="BC676" s="56"/>
      <c r="BD676" s="56"/>
      <c r="BE676" s="56"/>
      <c r="BF676" s="56"/>
      <c r="BG676" s="56"/>
      <c r="BH676" s="56"/>
      <c r="BI676" s="56"/>
      <c r="BJ676" s="56"/>
      <c r="BK676" s="56"/>
      <c r="BL676" s="56"/>
      <c r="BM676" s="56"/>
      <c r="BN676" s="56"/>
    </row>
    <row r="677" spans="1:66" ht="11.25" customHeight="1">
      <c r="A677" s="221"/>
      <c r="B677" s="38"/>
      <c r="C677" s="206"/>
      <c r="D677" s="209"/>
      <c r="E677" s="85" t="s">
        <v>46</v>
      </c>
      <c r="F677" s="86"/>
      <c r="G677" s="206"/>
      <c r="H677" s="209"/>
      <c r="I677" s="85" t="s">
        <v>46</v>
      </c>
      <c r="J677" s="108" t="s">
        <v>59</v>
      </c>
      <c r="K677" s="206"/>
      <c r="L677" s="209"/>
      <c r="M677" s="85" t="s">
        <v>46</v>
      </c>
      <c r="N677" s="108"/>
      <c r="O677" s="43"/>
      <c r="P677" s="123" t="s">
        <v>64</v>
      </c>
      <c r="Q677" s="124" t="s">
        <v>65</v>
      </c>
      <c r="R677" s="15"/>
      <c r="S677" s="227" t="str">
        <f>IF(OR(S674="Empleado",S674="Familiar"),"Nombre del Empleado","N° Factura")</f>
        <v>N° Factura</v>
      </c>
      <c r="T677" s="228"/>
      <c r="U677" s="89"/>
      <c r="V677" s="47"/>
      <c r="W677" s="227" t="str">
        <f>IF(OR(W674="Empleado",W674="Familiar"),"Nombre del Empleado","N° Factura")</f>
        <v>N° Factura</v>
      </c>
      <c r="X677" s="228"/>
      <c r="Y677" s="89"/>
      <c r="Z677" s="47"/>
      <c r="AA677" s="227" t="str">
        <f>IF(OR(AA674="Empleado",AA674="Familiar"),"Nombre del Empleado","N° Factura")</f>
        <v>N° Factura</v>
      </c>
      <c r="AB677" s="228"/>
      <c r="AC677" s="89"/>
      <c r="AD677" s="48"/>
      <c r="AE677" s="181"/>
      <c r="AF677" s="181"/>
      <c r="AG677" s="181"/>
      <c r="AH677" s="181"/>
      <c r="AI677" s="181"/>
      <c r="AJ677" s="181"/>
      <c r="AK677" s="181"/>
      <c r="AL677" s="181"/>
      <c r="AM677" s="48"/>
      <c r="AN677" s="53">
        <f>A664</f>
        <v>46314</v>
      </c>
      <c r="AO677" s="54" t="s">
        <v>17</v>
      </c>
      <c r="AP677" s="55">
        <f t="shared" ref="AP677:AQ677" si="462">C710</f>
        <v>0</v>
      </c>
      <c r="AQ677" s="55">
        <f t="shared" si="462"/>
        <v>0</v>
      </c>
      <c r="AR677" s="55">
        <f>U710</f>
        <v>0</v>
      </c>
      <c r="AS677" s="55">
        <f>S710</f>
        <v>0</v>
      </c>
      <c r="AT677" s="55">
        <f>S711</f>
        <v>0</v>
      </c>
      <c r="AU677" s="55">
        <f>U711</f>
        <v>0</v>
      </c>
      <c r="AV677" s="55">
        <f>S712</f>
        <v>0</v>
      </c>
      <c r="AW677" s="55">
        <f>U712</f>
        <v>0</v>
      </c>
      <c r="AX677" s="55">
        <f>U713</f>
        <v>0</v>
      </c>
      <c r="AY677" s="55">
        <f>F713</f>
        <v>0</v>
      </c>
      <c r="AZ677" s="56"/>
      <c r="BA677" s="56"/>
      <c r="BB677" s="56"/>
      <c r="BC677" s="56"/>
      <c r="BD677" s="56"/>
      <c r="BE677" s="56"/>
      <c r="BF677" s="56"/>
      <c r="BG677" s="56"/>
      <c r="BH677" s="56"/>
      <c r="BI677" s="56"/>
      <c r="BJ677" s="56"/>
      <c r="BK677" s="56"/>
      <c r="BL677" s="56"/>
      <c r="BM677" s="56"/>
      <c r="BN677" s="56"/>
    </row>
    <row r="678" spans="1:66" ht="11.25" customHeight="1">
      <c r="A678" s="222">
        <f>A674+$Q$13/1440</f>
        <v>0.45833333333333337</v>
      </c>
      <c r="B678" s="38"/>
      <c r="C678" s="204"/>
      <c r="D678" s="207"/>
      <c r="E678" s="40" t="s">
        <v>36</v>
      </c>
      <c r="F678" s="42" t="str">
        <f>IF(D678&lt;&gt;"", VLOOKUP(D678,'Base de Datos'!$A$2:$D1268,2,FALSE()),"")</f>
        <v/>
      </c>
      <c r="G678" s="204" t="s">
        <v>52</v>
      </c>
      <c r="H678" s="216" t="s">
        <v>208</v>
      </c>
      <c r="I678" s="40" t="s">
        <v>36</v>
      </c>
      <c r="J678" s="42">
        <f>IF(H678&lt;&gt;"", VLOOKUP(H678,'Base de Datos'!$A$2:$D1268,2,FALSE()),"")</f>
        <v>0</v>
      </c>
      <c r="K678" s="204"/>
      <c r="L678" s="216"/>
      <c r="M678" s="40" t="s">
        <v>36</v>
      </c>
      <c r="N678" s="42" t="str">
        <f>IF(L678&lt;&gt;"", VLOOKUP(L678,'Base de Datos'!$A$2:$D1268,2,FALSE()),"")</f>
        <v/>
      </c>
      <c r="O678" s="43"/>
      <c r="P678" s="127" t="s">
        <v>67</v>
      </c>
      <c r="Q678" s="128" t="s">
        <v>68</v>
      </c>
      <c r="R678" s="15"/>
      <c r="S678" s="45"/>
      <c r="T678" s="45" t="s">
        <v>37</v>
      </c>
      <c r="U678" s="46"/>
      <c r="V678" s="47"/>
      <c r="W678" s="45"/>
      <c r="X678" s="45" t="s">
        <v>37</v>
      </c>
      <c r="Y678" s="46">
        <v>50</v>
      </c>
      <c r="Z678" s="47"/>
      <c r="AA678" s="45"/>
      <c r="AB678" s="45" t="s">
        <v>37</v>
      </c>
      <c r="AC678" s="46"/>
      <c r="AD678" s="48"/>
      <c r="AE678" s="181"/>
      <c r="AF678" s="181"/>
      <c r="AG678" s="181"/>
      <c r="AH678" s="181"/>
      <c r="AI678" s="181"/>
      <c r="AJ678" s="181"/>
      <c r="AK678" s="181"/>
      <c r="AL678" s="181"/>
      <c r="AM678" s="48"/>
      <c r="AN678" s="53">
        <f>A664</f>
        <v>46314</v>
      </c>
      <c r="AO678" s="54" t="s">
        <v>17</v>
      </c>
      <c r="AP678" s="55">
        <f t="shared" ref="AP678:AQ678" si="463">C714</f>
        <v>0</v>
      </c>
      <c r="AQ678" s="55">
        <f t="shared" si="463"/>
        <v>0</v>
      </c>
      <c r="AR678" s="55">
        <f>U714</f>
        <v>0</v>
      </c>
      <c r="AS678" s="55">
        <f>S714</f>
        <v>0</v>
      </c>
      <c r="AT678" s="55">
        <f>S715</f>
        <v>0</v>
      </c>
      <c r="AU678" s="55">
        <f>U715</f>
        <v>0</v>
      </c>
      <c r="AV678" s="55">
        <f>S716</f>
        <v>0</v>
      </c>
      <c r="AW678" s="55">
        <f>U716</f>
        <v>0</v>
      </c>
      <c r="AX678" s="55">
        <f>U717</f>
        <v>0</v>
      </c>
      <c r="AY678" s="55">
        <f>F717</f>
        <v>0</v>
      </c>
      <c r="AZ678" s="56"/>
      <c r="BA678" s="56"/>
      <c r="BB678" s="56"/>
      <c r="BC678" s="56"/>
      <c r="BD678" s="56"/>
      <c r="BE678" s="56"/>
      <c r="BF678" s="56"/>
      <c r="BG678" s="56"/>
      <c r="BH678" s="56"/>
      <c r="BI678" s="56"/>
      <c r="BJ678" s="56"/>
      <c r="BK678" s="56"/>
      <c r="BL678" s="56"/>
      <c r="BM678" s="56"/>
      <c r="BN678" s="56"/>
    </row>
    <row r="679" spans="1:66" ht="11.25" customHeight="1">
      <c r="A679" s="220"/>
      <c r="B679" s="38"/>
      <c r="C679" s="205"/>
      <c r="D679" s="208"/>
      <c r="E679" s="57" t="s">
        <v>42</v>
      </c>
      <c r="F679" s="58" t="str">
        <f>IF(D678&lt;&gt;"", VLOOKUP(D678,'Base de Datos'!$A$2:$D1268,3,FALSE()),"")</f>
        <v/>
      </c>
      <c r="G679" s="205"/>
      <c r="H679" s="208"/>
      <c r="I679" s="57" t="s">
        <v>42</v>
      </c>
      <c r="J679" s="58">
        <f>IF(H678&lt;&gt;"", VLOOKUP(H678,'Base de Datos'!$A$2:$D1268,3,FALSE()),"")</f>
        <v>4143222022</v>
      </c>
      <c r="K679" s="205"/>
      <c r="L679" s="208"/>
      <c r="M679" s="57" t="s">
        <v>42</v>
      </c>
      <c r="N679" s="58" t="str">
        <f>IF(L678&lt;&gt;"", VLOOKUP(L678,'Base de Datos'!$A$2:$D1268,3,FALSE()),"")</f>
        <v/>
      </c>
      <c r="O679" s="43"/>
      <c r="P679" s="130" t="s">
        <v>70</v>
      </c>
      <c r="Q679" s="131" t="s">
        <v>71</v>
      </c>
      <c r="R679" s="15"/>
      <c r="S679" s="229"/>
      <c r="T679" s="230"/>
      <c r="U679" s="59"/>
      <c r="V679" s="47"/>
      <c r="W679" s="229" t="s">
        <v>56</v>
      </c>
      <c r="X679" s="230"/>
      <c r="Y679" s="59">
        <v>44053.5</v>
      </c>
      <c r="Z679" s="47"/>
      <c r="AA679" s="229"/>
      <c r="AB679" s="230"/>
      <c r="AC679" s="59"/>
      <c r="AD679" s="48"/>
      <c r="AE679" s="181"/>
      <c r="AF679" s="181"/>
      <c r="AG679" s="181"/>
      <c r="AH679" s="181"/>
      <c r="AI679" s="181"/>
      <c r="AJ679" s="181"/>
      <c r="AK679" s="181"/>
      <c r="AL679" s="181"/>
      <c r="AM679" s="48"/>
      <c r="AN679" s="53">
        <f>A664</f>
        <v>46314</v>
      </c>
      <c r="AO679" s="54" t="str">
        <f>G665</f>
        <v>Consultorio N° 2</v>
      </c>
      <c r="AP679" s="55">
        <f t="shared" ref="AP679:AQ679" si="464">G666</f>
        <v>0</v>
      </c>
      <c r="AQ679" s="55">
        <f t="shared" si="464"/>
        <v>0</v>
      </c>
      <c r="AR679" s="55">
        <f>Y666</f>
        <v>0</v>
      </c>
      <c r="AS679" s="55">
        <f>W666</f>
        <v>0</v>
      </c>
      <c r="AT679" s="55">
        <f>W667</f>
        <v>0</v>
      </c>
      <c r="AU679" s="55">
        <f>Y667</f>
        <v>0</v>
      </c>
      <c r="AV679" s="55">
        <f>W668</f>
        <v>0</v>
      </c>
      <c r="AW679" s="55">
        <f>Y668</f>
        <v>0</v>
      </c>
      <c r="AX679" s="55">
        <f>Y669</f>
        <v>0</v>
      </c>
      <c r="AY679" s="55">
        <f>J669</f>
        <v>0</v>
      </c>
      <c r="AZ679" s="56"/>
      <c r="BA679" s="56"/>
      <c r="BB679" s="56"/>
      <c r="BC679" s="56"/>
      <c r="BD679" s="56"/>
      <c r="BE679" s="56"/>
      <c r="BF679" s="56"/>
      <c r="BG679" s="56"/>
      <c r="BH679" s="56"/>
      <c r="BI679" s="56"/>
      <c r="BJ679" s="56"/>
      <c r="BK679" s="56"/>
      <c r="BL679" s="56"/>
      <c r="BM679" s="56"/>
      <c r="BN679" s="56"/>
    </row>
    <row r="680" spans="1:66" ht="11.25" customHeight="1">
      <c r="A680" s="220"/>
      <c r="B680" s="38"/>
      <c r="C680" s="205"/>
      <c r="D680" s="208"/>
      <c r="E680" s="57" t="s">
        <v>44</v>
      </c>
      <c r="F680" s="58" t="str">
        <f>IF(D678&lt;&gt;"", VLOOKUP(D678,'Base de Datos'!$A$2:$D1268,4,FALSE()),"")</f>
        <v/>
      </c>
      <c r="G680" s="205"/>
      <c r="H680" s="208"/>
      <c r="I680" s="57" t="s">
        <v>44</v>
      </c>
      <c r="J680" s="58" t="str">
        <f>IF(H678&lt;&gt;"", VLOOKUP(H678,'Base de Datos'!$A$2:$D1268,4,FALSE()),"")</f>
        <v>V24041373</v>
      </c>
      <c r="K680" s="205"/>
      <c r="L680" s="208"/>
      <c r="M680" s="57" t="s">
        <v>44</v>
      </c>
      <c r="N680" s="58" t="str">
        <f>IF(L678&lt;&gt;"", VLOOKUP(L678,'Base de Datos'!$A$2:$D1268,4,FALSE()),"")</f>
        <v/>
      </c>
      <c r="O680" s="43"/>
      <c r="P680" s="132" t="s">
        <v>73</v>
      </c>
      <c r="Q680" s="133" t="s">
        <v>74</v>
      </c>
      <c r="R680" s="15"/>
      <c r="S680" s="229"/>
      <c r="T680" s="230"/>
      <c r="U680" s="59"/>
      <c r="V680" s="47"/>
      <c r="W680" s="229"/>
      <c r="X680" s="230"/>
      <c r="Y680" s="59"/>
      <c r="Z680" s="47"/>
      <c r="AA680" s="229"/>
      <c r="AB680" s="230"/>
      <c r="AC680" s="59"/>
      <c r="AD680" s="48"/>
      <c r="AE680" s="181"/>
      <c r="AF680" s="181"/>
      <c r="AG680" s="181"/>
      <c r="AH680" s="181"/>
      <c r="AI680" s="181"/>
      <c r="AJ680" s="181"/>
      <c r="AK680" s="181"/>
      <c r="AL680" s="181"/>
      <c r="AM680" s="48"/>
      <c r="AN680" s="53">
        <f>A664</f>
        <v>46314</v>
      </c>
      <c r="AO680" s="54" t="str">
        <f>G665</f>
        <v>Consultorio N° 2</v>
      </c>
      <c r="AP680" s="55" t="str">
        <f t="shared" ref="AP680:AQ680" si="465">G670</f>
        <v>💲</v>
      </c>
      <c r="AQ680" s="55" t="str">
        <f t="shared" si="465"/>
        <v>Justo Moreno</v>
      </c>
      <c r="AR680" s="55">
        <f>Y670</f>
        <v>100</v>
      </c>
      <c r="AS680" s="55">
        <f>W670</f>
        <v>0</v>
      </c>
      <c r="AT680" s="55" t="str">
        <f>W671</f>
        <v>Punto de venta</v>
      </c>
      <c r="AU680" s="55">
        <f>Y671</f>
        <v>88107</v>
      </c>
      <c r="AV680" s="55">
        <f>W672</f>
        <v>0</v>
      </c>
      <c r="AW680" s="55">
        <f>Y672</f>
        <v>0</v>
      </c>
      <c r="AX680" s="55">
        <f>Y673</f>
        <v>0</v>
      </c>
      <c r="AY680" s="55" t="str">
        <f>J673</f>
        <v>Odo. Geraldine Cabrera</v>
      </c>
      <c r="AZ680" s="56"/>
      <c r="BA680" s="56"/>
      <c r="BB680" s="56"/>
      <c r="BC680" s="56"/>
      <c r="BD680" s="56"/>
      <c r="BE680" s="56"/>
      <c r="BF680" s="56"/>
      <c r="BG680" s="56"/>
      <c r="BH680" s="56"/>
      <c r="BI680" s="56"/>
      <c r="BJ680" s="56"/>
      <c r="BK680" s="56"/>
      <c r="BL680" s="56"/>
      <c r="BM680" s="56"/>
      <c r="BN680" s="56"/>
    </row>
    <row r="681" spans="1:66" ht="11.25" customHeight="1">
      <c r="A681" s="221"/>
      <c r="B681" s="38"/>
      <c r="C681" s="206"/>
      <c r="D681" s="209"/>
      <c r="E681" s="85" t="s">
        <v>46</v>
      </c>
      <c r="F681" s="86"/>
      <c r="G681" s="206"/>
      <c r="H681" s="209"/>
      <c r="I681" s="85" t="s">
        <v>46</v>
      </c>
      <c r="J681" s="108" t="s">
        <v>59</v>
      </c>
      <c r="K681" s="206"/>
      <c r="L681" s="209"/>
      <c r="M681" s="85" t="s">
        <v>46</v>
      </c>
      <c r="N681" s="108"/>
      <c r="O681" s="43"/>
      <c r="P681" s="137" t="s">
        <v>52</v>
      </c>
      <c r="Q681" s="138" t="s">
        <v>76</v>
      </c>
      <c r="R681" s="15"/>
      <c r="S681" s="227" t="str">
        <f>IF(OR(S678="Empleado",S678="Familiar"),"Nombre del Empleado","N° Factura")</f>
        <v>N° Factura</v>
      </c>
      <c r="T681" s="228"/>
      <c r="U681" s="89"/>
      <c r="V681" s="47"/>
      <c r="W681" s="227" t="str">
        <f>IF(OR(W678="Empleado",W678="Familiar"),"Nombre del Empleado","N° Factura")</f>
        <v>N° Factura</v>
      </c>
      <c r="X681" s="228"/>
      <c r="Y681" s="89"/>
      <c r="Z681" s="47"/>
      <c r="AA681" s="227" t="str">
        <f>IF(OR(AA678="Empleado",AA678="Familiar"),"Nombre del Empleado","N° Factura")</f>
        <v>N° Factura</v>
      </c>
      <c r="AB681" s="228"/>
      <c r="AC681" s="89"/>
      <c r="AD681" s="48"/>
      <c r="AE681" s="181"/>
      <c r="AF681" s="181"/>
      <c r="AG681" s="181"/>
      <c r="AH681" s="181"/>
      <c r="AI681" s="181"/>
      <c r="AJ681" s="181"/>
      <c r="AK681" s="181"/>
      <c r="AL681" s="181"/>
      <c r="AM681" s="48"/>
      <c r="AN681" s="53">
        <f>A664</f>
        <v>46314</v>
      </c>
      <c r="AO681" s="54" t="str">
        <f>G665</f>
        <v>Consultorio N° 2</v>
      </c>
      <c r="AP681" s="55" t="str">
        <f t="shared" ref="AP681:AQ681" si="466">G674</f>
        <v>💲</v>
      </c>
      <c r="AQ681" s="55" t="str">
        <f t="shared" si="466"/>
        <v xml:space="preserve">Carla Moreno </v>
      </c>
      <c r="AR681" s="55">
        <f>Y674</f>
        <v>50</v>
      </c>
      <c r="AS681" s="55">
        <f>W674</f>
        <v>0</v>
      </c>
      <c r="AT681" s="55" t="str">
        <f>W675</f>
        <v>Punto de venta</v>
      </c>
      <c r="AU681" s="55">
        <f>Y675</f>
        <v>44053.5</v>
      </c>
      <c r="AV681" s="55">
        <f>W676</f>
        <v>0</v>
      </c>
      <c r="AW681" s="55">
        <f>Y676</f>
        <v>0</v>
      </c>
      <c r="AX681" s="55">
        <f>Y677</f>
        <v>0</v>
      </c>
      <c r="AY681" s="55" t="str">
        <f>J677</f>
        <v>Odo. Geraldine Cabrera</v>
      </c>
      <c r="AZ681" s="56"/>
      <c r="BA681" s="56"/>
      <c r="BB681" s="56"/>
      <c r="BC681" s="56"/>
      <c r="BD681" s="56"/>
      <c r="BE681" s="56"/>
      <c r="BF681" s="56"/>
      <c r="BG681" s="56"/>
      <c r="BH681" s="56"/>
      <c r="BI681" s="56"/>
      <c r="BJ681" s="56"/>
      <c r="BK681" s="56"/>
      <c r="BL681" s="56"/>
      <c r="BM681" s="56"/>
      <c r="BN681" s="56"/>
    </row>
    <row r="682" spans="1:66" ht="11.25" customHeight="1">
      <c r="A682" s="222">
        <f>A678+$Q$13/1440</f>
        <v>0.5</v>
      </c>
      <c r="B682" s="38"/>
      <c r="C682" s="204"/>
      <c r="D682" s="207"/>
      <c r="E682" s="40" t="s">
        <v>36</v>
      </c>
      <c r="F682" s="42" t="str">
        <f>IF(D682&lt;&gt;"", VLOOKUP(D682,'Base de Datos'!$A$2:$D1268,2,FALSE()),"")</f>
        <v/>
      </c>
      <c r="G682" s="204" t="s">
        <v>78</v>
      </c>
      <c r="H682" s="216" t="s">
        <v>97</v>
      </c>
      <c r="I682" s="40" t="s">
        <v>36</v>
      </c>
      <c r="J682" s="42">
        <f>IF(H682&lt;&gt;"", VLOOKUP(H682,'Base de Datos'!$A$2:$D1268,2,FALSE()),"")</f>
        <v>0</v>
      </c>
      <c r="K682" s="204"/>
      <c r="L682" s="216"/>
      <c r="M682" s="40" t="s">
        <v>36</v>
      </c>
      <c r="N682" s="42" t="str">
        <f>IF(L682&lt;&gt;"", VLOOKUP(L682,'Base de Datos'!$A$2:$D1268,2,FALSE()),"")</f>
        <v/>
      </c>
      <c r="O682" s="43"/>
      <c r="P682" s="141" t="s">
        <v>78</v>
      </c>
      <c r="Q682" s="142" t="s">
        <v>79</v>
      </c>
      <c r="R682" s="15"/>
      <c r="S682" s="45"/>
      <c r="T682" s="45" t="s">
        <v>37</v>
      </c>
      <c r="U682" s="46"/>
      <c r="V682" s="47"/>
      <c r="W682" s="45" t="s">
        <v>12</v>
      </c>
      <c r="X682" s="45" t="s">
        <v>37</v>
      </c>
      <c r="Y682" s="46">
        <v>50</v>
      </c>
      <c r="Z682" s="47"/>
      <c r="AA682" s="45"/>
      <c r="AB682" s="45" t="s">
        <v>37</v>
      </c>
      <c r="AC682" s="46"/>
      <c r="AD682" s="48"/>
      <c r="AE682" s="181"/>
      <c r="AF682" s="181"/>
      <c r="AG682" s="181"/>
      <c r="AH682" s="181"/>
      <c r="AI682" s="181"/>
      <c r="AJ682" s="181"/>
      <c r="AK682" s="181"/>
      <c r="AL682" s="181"/>
      <c r="AM682" s="48"/>
      <c r="AN682" s="53">
        <f>A664</f>
        <v>46314</v>
      </c>
      <c r="AO682" s="54" t="str">
        <f>G665</f>
        <v>Consultorio N° 2</v>
      </c>
      <c r="AP682" s="55" t="str">
        <f t="shared" ref="AP682:AQ682" si="467">G678</f>
        <v>💲</v>
      </c>
      <c r="AQ682" s="55" t="str">
        <f t="shared" si="467"/>
        <v>Maria Milagros Belisario</v>
      </c>
      <c r="AR682" s="55">
        <f>Y678</f>
        <v>50</v>
      </c>
      <c r="AS682" s="55">
        <f>W678</f>
        <v>0</v>
      </c>
      <c r="AT682" s="55" t="str">
        <f>W679</f>
        <v>Punto de venta</v>
      </c>
      <c r="AU682" s="55">
        <f>Y679</f>
        <v>44053.5</v>
      </c>
      <c r="AV682" s="55">
        <f>W680</f>
        <v>0</v>
      </c>
      <c r="AW682" s="55">
        <f>Y680</f>
        <v>0</v>
      </c>
      <c r="AX682" s="55">
        <f>Y681</f>
        <v>0</v>
      </c>
      <c r="AY682" s="55" t="str">
        <f>J681</f>
        <v>Odo. Geraldine Cabrera</v>
      </c>
      <c r="AZ682" s="56"/>
      <c r="BA682" s="56"/>
      <c r="BB682" s="56"/>
      <c r="BC682" s="56"/>
      <c r="BD682" s="56"/>
      <c r="BE682" s="56"/>
      <c r="BF682" s="56"/>
      <c r="BG682" s="56"/>
      <c r="BH682" s="56"/>
      <c r="BI682" s="56"/>
      <c r="BJ682" s="56"/>
      <c r="BK682" s="56"/>
      <c r="BL682" s="56"/>
      <c r="BM682" s="56"/>
      <c r="BN682" s="56"/>
    </row>
    <row r="683" spans="1:66" ht="11.25" customHeight="1">
      <c r="A683" s="220"/>
      <c r="B683" s="38"/>
      <c r="C683" s="205"/>
      <c r="D683" s="208"/>
      <c r="E683" s="57" t="s">
        <v>42</v>
      </c>
      <c r="F683" s="58" t="str">
        <f>IF(D682&lt;&gt;"", VLOOKUP(D682,'Base de Datos'!$A$2:$D1268,3,FALSE()),"")</f>
        <v/>
      </c>
      <c r="G683" s="205"/>
      <c r="H683" s="208"/>
      <c r="I683" s="57" t="s">
        <v>42</v>
      </c>
      <c r="J683" s="58">
        <f>IF(H682&lt;&gt;"", VLOOKUP(H682,'Base de Datos'!$A$2:$D1268,3,FALSE()),"")</f>
        <v>0</v>
      </c>
      <c r="K683" s="205"/>
      <c r="L683" s="208"/>
      <c r="M683" s="57" t="s">
        <v>42</v>
      </c>
      <c r="N683" s="58" t="str">
        <f>IF(L682&lt;&gt;"", VLOOKUP(L682,'Base de Datos'!$A$2:$D1268,3,FALSE()),"")</f>
        <v/>
      </c>
      <c r="O683" s="43"/>
      <c r="P683" s="1"/>
      <c r="Q683" s="147"/>
      <c r="R683" s="15"/>
      <c r="S683" s="229"/>
      <c r="T683" s="230"/>
      <c r="U683" s="59"/>
      <c r="V683" s="47"/>
      <c r="W683" s="229"/>
      <c r="X683" s="230"/>
      <c r="Y683" s="59"/>
      <c r="Z683" s="47"/>
      <c r="AA683" s="229"/>
      <c r="AB683" s="230"/>
      <c r="AC683" s="59"/>
      <c r="AD683" s="48"/>
      <c r="AE683" s="181"/>
      <c r="AF683" s="181"/>
      <c r="AG683" s="181"/>
      <c r="AH683" s="181"/>
      <c r="AI683" s="181"/>
      <c r="AJ683" s="181"/>
      <c r="AK683" s="181"/>
      <c r="AL683" s="181"/>
      <c r="AM683" s="48"/>
      <c r="AN683" s="53">
        <f>A664</f>
        <v>46314</v>
      </c>
      <c r="AO683" s="149" t="str">
        <f>G665</f>
        <v>Consultorio N° 2</v>
      </c>
      <c r="AP683" s="55" t="str">
        <f t="shared" ref="AP683:AQ683" si="468">G682</f>
        <v>📦</v>
      </c>
      <c r="AQ683" s="55" t="str">
        <f t="shared" si="468"/>
        <v>Elizabeth Justo</v>
      </c>
      <c r="AR683" s="55">
        <f>Y682</f>
        <v>50</v>
      </c>
      <c r="AS683" s="55" t="str">
        <f>W682</f>
        <v>Empleado</v>
      </c>
      <c r="AT683" s="55">
        <f>W683</f>
        <v>0</v>
      </c>
      <c r="AU683" s="55">
        <f>Y683</f>
        <v>0</v>
      </c>
      <c r="AV683" s="55">
        <f>W684</f>
        <v>0</v>
      </c>
      <c r="AW683" s="55">
        <f>Y684</f>
        <v>0</v>
      </c>
      <c r="AX683" s="55" t="str">
        <f>Y685</f>
        <v>Elizabeth Justo</v>
      </c>
      <c r="AY683" s="55" t="str">
        <f>J685</f>
        <v>Odo. Geraldine Cabrera</v>
      </c>
      <c r="AZ683" s="56"/>
      <c r="BA683" s="56"/>
      <c r="BB683" s="56"/>
      <c r="BC683" s="56"/>
      <c r="BD683" s="56"/>
      <c r="BE683" s="56"/>
      <c r="BF683" s="56"/>
      <c r="BG683" s="56"/>
      <c r="BH683" s="56"/>
      <c r="BI683" s="56"/>
      <c r="BJ683" s="56"/>
      <c r="BK683" s="56"/>
      <c r="BL683" s="56"/>
      <c r="BM683" s="56"/>
      <c r="BN683" s="56"/>
    </row>
    <row r="684" spans="1:66" ht="11.25" customHeight="1">
      <c r="A684" s="220"/>
      <c r="B684" s="38"/>
      <c r="C684" s="205"/>
      <c r="D684" s="208"/>
      <c r="E684" s="57" t="s">
        <v>44</v>
      </c>
      <c r="F684" s="58" t="str">
        <f>IF(D682&lt;&gt;"", VLOOKUP(D682,'Base de Datos'!$A$2:$D1268,4,FALSE()),"")</f>
        <v/>
      </c>
      <c r="G684" s="205"/>
      <c r="H684" s="208"/>
      <c r="I684" s="57" t="s">
        <v>44</v>
      </c>
      <c r="J684" s="58">
        <f>IF(H682&lt;&gt;"", VLOOKUP(H682,'Base de Datos'!$A$2:$D1268,4,FALSE()),"")</f>
        <v>0</v>
      </c>
      <c r="K684" s="205"/>
      <c r="L684" s="208"/>
      <c r="M684" s="57" t="s">
        <v>44</v>
      </c>
      <c r="N684" s="58" t="str">
        <f>IF(L682&lt;&gt;"", VLOOKUP(L682,'Base de Datos'!$A$2:$D1268,4,FALSE()),"")</f>
        <v/>
      </c>
      <c r="O684" s="43"/>
      <c r="P684" s="1"/>
      <c r="Q684" s="150"/>
      <c r="R684" s="15"/>
      <c r="S684" s="229"/>
      <c r="T684" s="230"/>
      <c r="U684" s="59"/>
      <c r="V684" s="47"/>
      <c r="W684" s="229"/>
      <c r="X684" s="230"/>
      <c r="Y684" s="59"/>
      <c r="Z684" s="47"/>
      <c r="AA684" s="229"/>
      <c r="AB684" s="230"/>
      <c r="AC684" s="59"/>
      <c r="AD684" s="48"/>
      <c r="AE684" s="181"/>
      <c r="AF684" s="181"/>
      <c r="AG684" s="181"/>
      <c r="AH684" s="181"/>
      <c r="AI684" s="181"/>
      <c r="AJ684" s="181"/>
      <c r="AK684" s="181"/>
      <c r="AL684" s="181"/>
      <c r="AM684" s="48"/>
      <c r="AN684" s="53">
        <f>A664</f>
        <v>46314</v>
      </c>
      <c r="AO684" s="54" t="str">
        <f>G665</f>
        <v>Consultorio N° 2</v>
      </c>
      <c r="AP684" s="55">
        <f t="shared" ref="AP684:AQ684" si="469">G686</f>
        <v>0</v>
      </c>
      <c r="AQ684" s="55">
        <f t="shared" si="469"/>
        <v>0</v>
      </c>
      <c r="AR684" s="55">
        <f>Y686</f>
        <v>0</v>
      </c>
      <c r="AS684" s="55">
        <f>W686</f>
        <v>0</v>
      </c>
      <c r="AT684" s="55">
        <f>W687</f>
        <v>0</v>
      </c>
      <c r="AU684" s="55">
        <f>Y687</f>
        <v>0</v>
      </c>
      <c r="AV684" s="55">
        <f>W688</f>
        <v>0</v>
      </c>
      <c r="AW684" s="55">
        <f>Y688</f>
        <v>0</v>
      </c>
      <c r="AX684" s="55">
        <f>Y689</f>
        <v>0</v>
      </c>
      <c r="AY684" s="55">
        <f>J689</f>
        <v>0</v>
      </c>
      <c r="AZ684" s="56"/>
      <c r="BA684" s="56"/>
      <c r="BB684" s="56"/>
      <c r="BC684" s="56"/>
      <c r="BD684" s="56"/>
      <c r="BE684" s="56"/>
      <c r="BF684" s="56"/>
      <c r="BG684" s="56"/>
      <c r="BH684" s="56"/>
      <c r="BI684" s="56"/>
      <c r="BJ684" s="56"/>
      <c r="BK684" s="56"/>
      <c r="BL684" s="56"/>
      <c r="BM684" s="56"/>
      <c r="BN684" s="56"/>
    </row>
    <row r="685" spans="1:66" ht="11.25" customHeight="1">
      <c r="A685" s="221"/>
      <c r="B685" s="38"/>
      <c r="C685" s="206"/>
      <c r="D685" s="209"/>
      <c r="E685" s="85" t="s">
        <v>46</v>
      </c>
      <c r="F685" s="86"/>
      <c r="G685" s="206"/>
      <c r="H685" s="209"/>
      <c r="I685" s="85" t="s">
        <v>46</v>
      </c>
      <c r="J685" s="108" t="s">
        <v>59</v>
      </c>
      <c r="K685" s="206"/>
      <c r="L685" s="209"/>
      <c r="M685" s="85" t="s">
        <v>46</v>
      </c>
      <c r="N685" s="108"/>
      <c r="O685" s="43"/>
      <c r="P685" s="1"/>
      <c r="Q685" s="150"/>
      <c r="R685" s="15"/>
      <c r="S685" s="227" t="str">
        <f>IF(OR(S682="Empleado",S682="Familiar"),"Nombre del Empleado","N° Factura")</f>
        <v>N° Factura</v>
      </c>
      <c r="T685" s="228"/>
      <c r="U685" s="89"/>
      <c r="V685" s="47"/>
      <c r="W685" s="227" t="str">
        <f>IF(OR(W682="Empleado",W682="Familiar"),"Nombre del Empleado","N° Factura")</f>
        <v>Nombre del Empleado</v>
      </c>
      <c r="X685" s="228"/>
      <c r="Y685" s="89" t="s">
        <v>97</v>
      </c>
      <c r="Z685" s="47"/>
      <c r="AA685" s="227" t="str">
        <f>IF(OR(AA682="Empleado",AA682="Familiar"),"Nombre del Empleado","N° Factura")</f>
        <v>N° Factura</v>
      </c>
      <c r="AB685" s="228"/>
      <c r="AC685" s="89"/>
      <c r="AD685" s="48"/>
      <c r="AE685" s="181"/>
      <c r="AF685" s="181"/>
      <c r="AG685" s="181"/>
      <c r="AH685" s="181"/>
      <c r="AI685" s="181"/>
      <c r="AJ685" s="181"/>
      <c r="AK685" s="181"/>
      <c r="AL685" s="181"/>
      <c r="AM685" s="48"/>
      <c r="AN685" s="53">
        <f>A664</f>
        <v>46314</v>
      </c>
      <c r="AO685" s="54" t="str">
        <f>G665</f>
        <v>Consultorio N° 2</v>
      </c>
      <c r="AP685" s="55">
        <f t="shared" ref="AP685:AQ685" si="470">G690</f>
        <v>0</v>
      </c>
      <c r="AQ685" s="55">
        <f t="shared" si="470"/>
        <v>0</v>
      </c>
      <c r="AR685" s="55">
        <f>Y690</f>
        <v>0</v>
      </c>
      <c r="AS685" s="55">
        <f>W690</f>
        <v>0</v>
      </c>
      <c r="AT685" s="55">
        <f>W691</f>
        <v>0</v>
      </c>
      <c r="AU685" s="55">
        <f>Y691</f>
        <v>0</v>
      </c>
      <c r="AV685" s="55">
        <f>W692</f>
        <v>0</v>
      </c>
      <c r="AW685" s="55">
        <f>Y692</f>
        <v>0</v>
      </c>
      <c r="AX685" s="55">
        <f>Y693</f>
        <v>0</v>
      </c>
      <c r="AY685" s="55">
        <f>J693</f>
        <v>0</v>
      </c>
      <c r="AZ685" s="56"/>
      <c r="BA685" s="56"/>
      <c r="BB685" s="56"/>
      <c r="BC685" s="56"/>
      <c r="BD685" s="56"/>
      <c r="BE685" s="56"/>
      <c r="BF685" s="56"/>
      <c r="BG685" s="56"/>
      <c r="BH685" s="56"/>
      <c r="BI685" s="56"/>
      <c r="BJ685" s="56"/>
      <c r="BK685" s="56"/>
      <c r="BL685" s="56"/>
      <c r="BM685" s="56"/>
      <c r="BN685" s="56"/>
    </row>
    <row r="686" spans="1:66" ht="11.25" customHeight="1">
      <c r="A686" s="222">
        <f>A682+$Q$13/1440</f>
        <v>0.54166666666666663</v>
      </c>
      <c r="B686" s="38"/>
      <c r="C686" s="204"/>
      <c r="D686" s="207"/>
      <c r="E686" s="40" t="s">
        <v>36</v>
      </c>
      <c r="F686" s="42" t="str">
        <f>IF(D686&lt;&gt;"", VLOOKUP(D686,'Base de Datos'!$A$2:$D1268,2,FALSE()),"")</f>
        <v/>
      </c>
      <c r="G686" s="204"/>
      <c r="H686" s="216"/>
      <c r="I686" s="40" t="s">
        <v>36</v>
      </c>
      <c r="J686" s="42" t="str">
        <f>IF(H686&lt;&gt;"", VLOOKUP(H686,'Base de Datos'!$A$2:$D1268,2,FALSE()),"")</f>
        <v/>
      </c>
      <c r="K686" s="204" t="s">
        <v>73</v>
      </c>
      <c r="L686" s="216" t="s">
        <v>253</v>
      </c>
      <c r="M686" s="40" t="s">
        <v>36</v>
      </c>
      <c r="N686" s="42">
        <f>IF(L686&lt;&gt;"", VLOOKUP(L686,'Base de Datos'!$A$2:$D1268,2,FALSE()),"")</f>
        <v>0</v>
      </c>
      <c r="O686" s="43"/>
      <c r="P686" s="1"/>
      <c r="Q686" s="150"/>
      <c r="R686" s="15"/>
      <c r="S686" s="45"/>
      <c r="T686" s="45" t="s">
        <v>37</v>
      </c>
      <c r="U686" s="46"/>
      <c r="V686" s="47"/>
      <c r="W686" s="45"/>
      <c r="X686" s="45" t="s">
        <v>37</v>
      </c>
      <c r="Y686" s="46"/>
      <c r="Z686" s="47"/>
      <c r="AA686" s="45"/>
      <c r="AB686" s="45" t="s">
        <v>37</v>
      </c>
      <c r="AC686" s="46"/>
      <c r="AD686" s="48"/>
      <c r="AE686" s="181"/>
      <c r="AF686" s="181"/>
      <c r="AG686" s="181"/>
      <c r="AH686" s="181"/>
      <c r="AI686" s="181"/>
      <c r="AJ686" s="181"/>
      <c r="AK686" s="181"/>
      <c r="AL686" s="181"/>
      <c r="AM686" s="48"/>
      <c r="AN686" s="53">
        <f>A664</f>
        <v>46314</v>
      </c>
      <c r="AO686" s="54" t="str">
        <f>G665</f>
        <v>Consultorio N° 2</v>
      </c>
      <c r="AP686" s="55">
        <f t="shared" ref="AP686:AQ686" si="471">G694</f>
        <v>0</v>
      </c>
      <c r="AQ686" s="55">
        <f t="shared" si="471"/>
        <v>0</v>
      </c>
      <c r="AR686" s="55">
        <f>Y694</f>
        <v>0</v>
      </c>
      <c r="AS686" s="55">
        <f>W694</f>
        <v>0</v>
      </c>
      <c r="AT686" s="55">
        <f>W695</f>
        <v>0</v>
      </c>
      <c r="AU686" s="55">
        <f>Y695</f>
        <v>0</v>
      </c>
      <c r="AV686" s="55">
        <f>W696</f>
        <v>0</v>
      </c>
      <c r="AW686" s="55">
        <f>Y696</f>
        <v>0</v>
      </c>
      <c r="AX686" s="55">
        <f>Y697</f>
        <v>0</v>
      </c>
      <c r="AY686" s="55">
        <f>J697</f>
        <v>0</v>
      </c>
      <c r="AZ686" s="56"/>
      <c r="BA686" s="56"/>
      <c r="BB686" s="56"/>
      <c r="BC686" s="56"/>
      <c r="BD686" s="56"/>
      <c r="BE686" s="56"/>
      <c r="BF686" s="56"/>
      <c r="BG686" s="56"/>
      <c r="BH686" s="56"/>
      <c r="BI686" s="56"/>
      <c r="BJ686" s="56"/>
      <c r="BK686" s="56"/>
      <c r="BL686" s="56"/>
      <c r="BM686" s="56"/>
      <c r="BN686" s="56"/>
    </row>
    <row r="687" spans="1:66" ht="11.25" customHeight="1">
      <c r="A687" s="220"/>
      <c r="B687" s="38"/>
      <c r="C687" s="205"/>
      <c r="D687" s="208"/>
      <c r="E687" s="57" t="s">
        <v>42</v>
      </c>
      <c r="F687" s="58" t="str">
        <f>IF(D686&lt;&gt;"", VLOOKUP(D686,'Base de Datos'!$A$2:$D1268,3,FALSE()),"")</f>
        <v/>
      </c>
      <c r="G687" s="205"/>
      <c r="H687" s="208"/>
      <c r="I687" s="57" t="s">
        <v>42</v>
      </c>
      <c r="J687" s="58" t="str">
        <f>IF(H686&lt;&gt;"", VLOOKUP(H686,'Base de Datos'!$A$2:$D1268,3,FALSE()),"")</f>
        <v/>
      </c>
      <c r="K687" s="205"/>
      <c r="L687" s="208"/>
      <c r="M687" s="57" t="s">
        <v>42</v>
      </c>
      <c r="N687" s="58">
        <f>IF(L686&lt;&gt;"", VLOOKUP(L686,'Base de Datos'!$A$2:$D1268,3,FALSE()),"")</f>
        <v>4142402300</v>
      </c>
      <c r="O687" s="43"/>
      <c r="P687" s="1"/>
      <c r="Q687" s="1"/>
      <c r="R687" s="15"/>
      <c r="S687" s="229"/>
      <c r="T687" s="230"/>
      <c r="U687" s="59"/>
      <c r="V687" s="47"/>
      <c r="W687" s="229"/>
      <c r="X687" s="230"/>
      <c r="Y687" s="59"/>
      <c r="Z687" s="47"/>
      <c r="AA687" s="229"/>
      <c r="AB687" s="230"/>
      <c r="AC687" s="59"/>
      <c r="AD687" s="48"/>
      <c r="AE687" s="181"/>
      <c r="AF687" s="181"/>
      <c r="AG687" s="181"/>
      <c r="AH687" s="181"/>
      <c r="AI687" s="181"/>
      <c r="AJ687" s="181"/>
      <c r="AK687" s="181"/>
      <c r="AL687" s="181"/>
      <c r="AM687" s="48"/>
      <c r="AN687" s="53">
        <f>A664</f>
        <v>46314</v>
      </c>
      <c r="AO687" s="54" t="str">
        <f>G665</f>
        <v>Consultorio N° 2</v>
      </c>
      <c r="AP687" s="55">
        <f t="shared" ref="AP687:AQ687" si="472">G698</f>
        <v>0</v>
      </c>
      <c r="AQ687" s="55">
        <f t="shared" si="472"/>
        <v>0</v>
      </c>
      <c r="AR687" s="55">
        <f>Y698</f>
        <v>0</v>
      </c>
      <c r="AS687" s="55">
        <f>W698</f>
        <v>0</v>
      </c>
      <c r="AT687" s="55">
        <f>W699</f>
        <v>0</v>
      </c>
      <c r="AU687" s="55">
        <f>Y699</f>
        <v>0</v>
      </c>
      <c r="AV687" s="55">
        <f>W700</f>
        <v>0</v>
      </c>
      <c r="AW687" s="55">
        <f>Y700</f>
        <v>0</v>
      </c>
      <c r="AX687" s="55">
        <f>Y701</f>
        <v>0</v>
      </c>
      <c r="AY687" s="55">
        <f>J701</f>
        <v>0</v>
      </c>
      <c r="AZ687" s="56"/>
      <c r="BA687" s="56"/>
      <c r="BB687" s="56"/>
      <c r="BC687" s="56"/>
      <c r="BD687" s="56"/>
      <c r="BE687" s="56"/>
      <c r="BF687" s="56"/>
      <c r="BG687" s="56"/>
      <c r="BH687" s="56"/>
      <c r="BI687" s="56"/>
      <c r="BJ687" s="56"/>
      <c r="BK687" s="56"/>
      <c r="BL687" s="56"/>
      <c r="BM687" s="56"/>
      <c r="BN687" s="56"/>
    </row>
    <row r="688" spans="1:66" ht="11.25" customHeight="1">
      <c r="A688" s="220"/>
      <c r="B688" s="38"/>
      <c r="C688" s="205"/>
      <c r="D688" s="208"/>
      <c r="E688" s="57" t="s">
        <v>44</v>
      </c>
      <c r="F688" s="58" t="str">
        <f>IF(D686&lt;&gt;"", VLOOKUP(D686,'Base de Datos'!$A$2:$D1268,4,FALSE()),"")</f>
        <v/>
      </c>
      <c r="G688" s="205"/>
      <c r="H688" s="208"/>
      <c r="I688" s="57" t="s">
        <v>44</v>
      </c>
      <c r="J688" s="58" t="str">
        <f>IF(H686&lt;&gt;"", VLOOKUP(H686,'Base de Datos'!$A$2:$D1268,4,FALSE()),"")</f>
        <v/>
      </c>
      <c r="K688" s="205"/>
      <c r="L688" s="208"/>
      <c r="M688" s="57" t="s">
        <v>44</v>
      </c>
      <c r="N688" s="58" t="str">
        <f>IF(L686&lt;&gt;"", VLOOKUP(L686,'Base de Datos'!$A$2:$D1268,4,FALSE()),"")</f>
        <v>V6820044</v>
      </c>
      <c r="O688" s="1"/>
      <c r="P688" s="1"/>
      <c r="Q688" s="1"/>
      <c r="R688" s="15"/>
      <c r="S688" s="229"/>
      <c r="T688" s="230"/>
      <c r="U688" s="59"/>
      <c r="V688" s="47"/>
      <c r="W688" s="229"/>
      <c r="X688" s="230"/>
      <c r="Y688" s="59"/>
      <c r="Z688" s="47"/>
      <c r="AA688" s="229"/>
      <c r="AB688" s="230"/>
      <c r="AC688" s="59"/>
      <c r="AD688" s="48"/>
      <c r="AE688" s="181"/>
      <c r="AF688" s="181"/>
      <c r="AG688" s="181"/>
      <c r="AH688" s="181"/>
      <c r="AI688" s="181"/>
      <c r="AJ688" s="181"/>
      <c r="AK688" s="181"/>
      <c r="AL688" s="181"/>
      <c r="AM688" s="48"/>
      <c r="AN688" s="53">
        <f>A664</f>
        <v>46314</v>
      </c>
      <c r="AO688" s="54" t="str">
        <f>G665</f>
        <v>Consultorio N° 2</v>
      </c>
      <c r="AP688" s="55">
        <f t="shared" ref="AP688:AQ688" si="473">G702</f>
        <v>0</v>
      </c>
      <c r="AQ688" s="55">
        <f t="shared" si="473"/>
        <v>0</v>
      </c>
      <c r="AR688" s="55">
        <f>Y702</f>
        <v>0</v>
      </c>
      <c r="AS688" s="55">
        <f>W702</f>
        <v>0</v>
      </c>
      <c r="AT688" s="55">
        <f>W703</f>
        <v>0</v>
      </c>
      <c r="AU688" s="55">
        <f>Y703</f>
        <v>0</v>
      </c>
      <c r="AV688" s="55">
        <f>W704</f>
        <v>0</v>
      </c>
      <c r="AW688" s="55">
        <f>Y704</f>
        <v>0</v>
      </c>
      <c r="AX688" s="55">
        <f>Y705</f>
        <v>0</v>
      </c>
      <c r="AY688" s="55">
        <f>J705</f>
        <v>0</v>
      </c>
      <c r="AZ688" s="56"/>
      <c r="BA688" s="56"/>
      <c r="BB688" s="56"/>
      <c r="BC688" s="56"/>
      <c r="BD688" s="56"/>
      <c r="BE688" s="56"/>
      <c r="BF688" s="56"/>
      <c r="BG688" s="56"/>
      <c r="BH688" s="56"/>
      <c r="BI688" s="56"/>
      <c r="BJ688" s="56"/>
      <c r="BK688" s="56"/>
      <c r="BL688" s="56"/>
      <c r="BM688" s="56"/>
      <c r="BN688" s="56"/>
    </row>
    <row r="689" spans="1:66" ht="11.25" customHeight="1">
      <c r="A689" s="221"/>
      <c r="B689" s="38"/>
      <c r="C689" s="206"/>
      <c r="D689" s="209"/>
      <c r="E689" s="85" t="s">
        <v>46</v>
      </c>
      <c r="F689" s="86"/>
      <c r="G689" s="206"/>
      <c r="H689" s="209"/>
      <c r="I689" s="85" t="s">
        <v>46</v>
      </c>
      <c r="J689" s="108"/>
      <c r="K689" s="206"/>
      <c r="L689" s="209"/>
      <c r="M689" s="85" t="s">
        <v>46</v>
      </c>
      <c r="N689" s="108" t="s">
        <v>77</v>
      </c>
      <c r="O689" s="43"/>
      <c r="P689" s="1"/>
      <c r="Q689" s="1"/>
      <c r="R689" s="15"/>
      <c r="S689" s="227" t="str">
        <f>IF(OR(S686="Empleado",S686="Familiar"),"Nombre del Empleado","N° Factura")</f>
        <v>N° Factura</v>
      </c>
      <c r="T689" s="228"/>
      <c r="U689" s="89"/>
      <c r="V689" s="47"/>
      <c r="W689" s="227" t="str">
        <f>IF(OR(W686="Empleado",W686="Familiar"),"Nombre del Empleado","N° Factura")</f>
        <v>N° Factura</v>
      </c>
      <c r="X689" s="228"/>
      <c r="Y689" s="89"/>
      <c r="Z689" s="47"/>
      <c r="AA689" s="227" t="str">
        <f>IF(OR(AA686="Empleado",AA686="Familiar"),"Nombre del Empleado","N° Factura")</f>
        <v>N° Factura</v>
      </c>
      <c r="AB689" s="228"/>
      <c r="AC689" s="89"/>
      <c r="AD689" s="48"/>
      <c r="AE689" s="181"/>
      <c r="AF689" s="181"/>
      <c r="AG689" s="181"/>
      <c r="AH689" s="181"/>
      <c r="AI689" s="181"/>
      <c r="AJ689" s="181"/>
      <c r="AK689" s="181"/>
      <c r="AL689" s="181"/>
      <c r="AM689" s="48"/>
      <c r="AN689" s="53">
        <f>A664</f>
        <v>46314</v>
      </c>
      <c r="AO689" s="54" t="str">
        <f>K665</f>
        <v>Consultorio N° 3</v>
      </c>
      <c r="AP689" s="55">
        <f t="shared" ref="AP689:AQ689" si="474">K666</f>
        <v>0</v>
      </c>
      <c r="AQ689" s="55">
        <f t="shared" si="474"/>
        <v>0</v>
      </c>
      <c r="AR689" s="55">
        <f>AC666</f>
        <v>0</v>
      </c>
      <c r="AS689" s="55">
        <f>AA666</f>
        <v>0</v>
      </c>
      <c r="AT689" s="55">
        <f>AA667</f>
        <v>0</v>
      </c>
      <c r="AU689" s="55">
        <f>AC667</f>
        <v>0</v>
      </c>
      <c r="AV689" s="55">
        <f>AA668</f>
        <v>0</v>
      </c>
      <c r="AW689" s="55">
        <f>AC668</f>
        <v>0</v>
      </c>
      <c r="AX689" s="55">
        <f>AC669</f>
        <v>0</v>
      </c>
      <c r="AY689" s="55">
        <f>N669</f>
        <v>0</v>
      </c>
      <c r="AZ689" s="56"/>
      <c r="BA689" s="56"/>
      <c r="BB689" s="56"/>
      <c r="BC689" s="56"/>
      <c r="BD689" s="56"/>
      <c r="BE689" s="56"/>
      <c r="BF689" s="56"/>
      <c r="BG689" s="56"/>
      <c r="BH689" s="56"/>
      <c r="BI689" s="56"/>
      <c r="BJ689" s="56"/>
      <c r="BK689" s="56"/>
      <c r="BL689" s="56"/>
      <c r="BM689" s="56"/>
      <c r="BN689" s="56"/>
    </row>
    <row r="690" spans="1:66" ht="11.25" customHeight="1">
      <c r="A690" s="222">
        <f>A686+$Q$13/1440</f>
        <v>0.58333333333333326</v>
      </c>
      <c r="B690" s="38"/>
      <c r="C690" s="204"/>
      <c r="D690" s="207"/>
      <c r="E690" s="40" t="s">
        <v>36</v>
      </c>
      <c r="F690" s="42" t="str">
        <f>IF(D690&lt;&gt;"", VLOOKUP(D690,'Base de Datos'!$A$2:$D1268,2,FALSE()),"")</f>
        <v/>
      </c>
      <c r="G690" s="204"/>
      <c r="H690" s="216"/>
      <c r="I690" s="40" t="s">
        <v>36</v>
      </c>
      <c r="J690" s="42" t="str">
        <f>IF(H690&lt;&gt;"", VLOOKUP(H690,'Base de Datos'!$A$2:$D1268,2,FALSE()),"")</f>
        <v/>
      </c>
      <c r="K690" s="204"/>
      <c r="L690" s="216"/>
      <c r="M690" s="40" t="s">
        <v>36</v>
      </c>
      <c r="N690" s="42" t="str">
        <f>IF(L690&lt;&gt;"", VLOOKUP(L690,'Base de Datos'!$A$2:$D1268,2,FALSE()),"")</f>
        <v/>
      </c>
      <c r="O690" s="43"/>
      <c r="P690" s="151"/>
      <c r="Q690" s="1"/>
      <c r="R690" s="15"/>
      <c r="S690" s="45"/>
      <c r="T690" s="45" t="s">
        <v>37</v>
      </c>
      <c r="U690" s="46"/>
      <c r="V690" s="47"/>
      <c r="W690" s="45"/>
      <c r="X690" s="45" t="s">
        <v>37</v>
      </c>
      <c r="Y690" s="46"/>
      <c r="Z690" s="47"/>
      <c r="AA690" s="45"/>
      <c r="AB690" s="45" t="s">
        <v>37</v>
      </c>
      <c r="AC690" s="46"/>
      <c r="AD690" s="48"/>
      <c r="AE690" s="181"/>
      <c r="AF690" s="181"/>
      <c r="AG690" s="181"/>
      <c r="AH690" s="181"/>
      <c r="AI690" s="181"/>
      <c r="AJ690" s="181"/>
      <c r="AK690" s="181"/>
      <c r="AL690" s="181"/>
      <c r="AM690" s="48"/>
      <c r="AN690" s="53">
        <f>A664</f>
        <v>46314</v>
      </c>
      <c r="AO690" s="54" t="str">
        <f>K665</f>
        <v>Consultorio N° 3</v>
      </c>
      <c r="AP690" s="55">
        <f t="shared" ref="AP690:AQ690" si="475">K670</f>
        <v>0</v>
      </c>
      <c r="AQ690" s="55">
        <f t="shared" si="475"/>
        <v>0</v>
      </c>
      <c r="AR690" s="55">
        <f>AC670</f>
        <v>0</v>
      </c>
      <c r="AS690" s="55">
        <f>AA670</f>
        <v>0</v>
      </c>
      <c r="AT690" s="55">
        <f>AA671</f>
        <v>0</v>
      </c>
      <c r="AU690" s="55">
        <f>AC671</f>
        <v>0</v>
      </c>
      <c r="AV690" s="55">
        <f>AA672</f>
        <v>0</v>
      </c>
      <c r="AW690" s="55">
        <f>AC672</f>
        <v>0</v>
      </c>
      <c r="AX690" s="55">
        <f>AC673</f>
        <v>0</v>
      </c>
      <c r="AY690" s="55">
        <f>N673</f>
        <v>0</v>
      </c>
      <c r="AZ690" s="56"/>
      <c r="BA690" s="56"/>
      <c r="BB690" s="56"/>
      <c r="BC690" s="56"/>
      <c r="BD690" s="56"/>
      <c r="BE690" s="56"/>
      <c r="BF690" s="56"/>
      <c r="BG690" s="56"/>
      <c r="BH690" s="56"/>
      <c r="BI690" s="56"/>
      <c r="BJ690" s="56"/>
      <c r="BK690" s="56"/>
      <c r="BL690" s="56"/>
      <c r="BM690" s="56"/>
      <c r="BN690" s="56"/>
    </row>
    <row r="691" spans="1:66" ht="11.25" customHeight="1">
      <c r="A691" s="220"/>
      <c r="B691" s="38"/>
      <c r="C691" s="205"/>
      <c r="D691" s="208"/>
      <c r="E691" s="57" t="s">
        <v>42</v>
      </c>
      <c r="F691" s="58" t="str">
        <f>IF(D690&lt;&gt;"", VLOOKUP(D690,'Base de Datos'!$A$2:$D1268,3,FALSE()),"")</f>
        <v/>
      </c>
      <c r="G691" s="205"/>
      <c r="H691" s="208"/>
      <c r="I691" s="57" t="s">
        <v>42</v>
      </c>
      <c r="J691" s="58" t="str">
        <f>IF(H690&lt;&gt;"", VLOOKUP(H690,'Base de Datos'!$A$2:$D1268,3,FALSE()),"")</f>
        <v/>
      </c>
      <c r="K691" s="205"/>
      <c r="L691" s="208"/>
      <c r="M691" s="57" t="s">
        <v>42</v>
      </c>
      <c r="N691" s="58" t="str">
        <f>IF(L690&lt;&gt;"", VLOOKUP(L690,'Base de Datos'!$A$2:$D1268,3,FALSE()),"")</f>
        <v/>
      </c>
      <c r="O691" s="43"/>
      <c r="P691" s="151"/>
      <c r="Q691" s="152"/>
      <c r="R691" s="15"/>
      <c r="S691" s="229"/>
      <c r="T691" s="230"/>
      <c r="U691" s="59"/>
      <c r="V691" s="47"/>
      <c r="W691" s="229"/>
      <c r="X691" s="230"/>
      <c r="Y691" s="59"/>
      <c r="Z691" s="47"/>
      <c r="AA691" s="229"/>
      <c r="AB691" s="230"/>
      <c r="AC691" s="59"/>
      <c r="AD691" s="48"/>
      <c r="AE691" s="181"/>
      <c r="AF691" s="181"/>
      <c r="AG691" s="181"/>
      <c r="AH691" s="181"/>
      <c r="AI691" s="181"/>
      <c r="AJ691" s="181"/>
      <c r="AK691" s="181"/>
      <c r="AL691" s="181"/>
      <c r="AM691" s="48"/>
      <c r="AN691" s="53">
        <f>A664</f>
        <v>46314</v>
      </c>
      <c r="AO691" s="54" t="str">
        <f>K665</f>
        <v>Consultorio N° 3</v>
      </c>
      <c r="AP691" s="55">
        <f t="shared" ref="AP691:AQ691" si="476">K674</f>
        <v>0</v>
      </c>
      <c r="AQ691" s="55">
        <f t="shared" si="476"/>
        <v>0</v>
      </c>
      <c r="AR691" s="55">
        <f>AC674</f>
        <v>0</v>
      </c>
      <c r="AS691" s="55">
        <f>AA674</f>
        <v>0</v>
      </c>
      <c r="AT691" s="55">
        <f>AA675</f>
        <v>0</v>
      </c>
      <c r="AU691" s="55">
        <f>AC675</f>
        <v>0</v>
      </c>
      <c r="AV691" s="55">
        <f>AA676</f>
        <v>0</v>
      </c>
      <c r="AW691" s="55">
        <f>AC676</f>
        <v>0</v>
      </c>
      <c r="AX691" s="55">
        <f>AC677</f>
        <v>0</v>
      </c>
      <c r="AY691" s="55">
        <f>N677</f>
        <v>0</v>
      </c>
      <c r="AZ691" s="56"/>
      <c r="BA691" s="56"/>
      <c r="BB691" s="56"/>
      <c r="BC691" s="56"/>
      <c r="BD691" s="56"/>
      <c r="BE691" s="56"/>
      <c r="BF691" s="56"/>
      <c r="BG691" s="56"/>
      <c r="BH691" s="56"/>
      <c r="BI691" s="56"/>
      <c r="BJ691" s="56"/>
      <c r="BK691" s="56"/>
      <c r="BL691" s="56"/>
      <c r="BM691" s="56"/>
      <c r="BN691" s="56"/>
    </row>
    <row r="692" spans="1:66" ht="11.25" customHeight="1">
      <c r="A692" s="220"/>
      <c r="B692" s="38"/>
      <c r="C692" s="205"/>
      <c r="D692" s="208"/>
      <c r="E692" s="57" t="s">
        <v>44</v>
      </c>
      <c r="F692" s="58" t="str">
        <f>IF(D690&lt;&gt;"", VLOOKUP(D690,'Base de Datos'!$A$2:$D1268,4,FALSE()),"")</f>
        <v/>
      </c>
      <c r="G692" s="205"/>
      <c r="H692" s="208"/>
      <c r="I692" s="57" t="s">
        <v>44</v>
      </c>
      <c r="J692" s="58" t="str">
        <f>IF(H690&lt;&gt;"", VLOOKUP(H690,'Base de Datos'!$A$2:$D1268,4,FALSE()),"")</f>
        <v/>
      </c>
      <c r="K692" s="205"/>
      <c r="L692" s="208"/>
      <c r="M692" s="57" t="s">
        <v>44</v>
      </c>
      <c r="N692" s="58" t="str">
        <f>IF(L690&lt;&gt;"", VLOOKUP(L690,'Base de Datos'!$A$2:$D1268,4,FALSE()),"")</f>
        <v/>
      </c>
      <c r="O692" s="43"/>
      <c r="P692" s="151"/>
      <c r="Q692" s="152"/>
      <c r="R692" s="15"/>
      <c r="S692" s="229"/>
      <c r="T692" s="230"/>
      <c r="U692" s="59"/>
      <c r="V692" s="47"/>
      <c r="W692" s="229"/>
      <c r="X692" s="230"/>
      <c r="Y692" s="59"/>
      <c r="Z692" s="47"/>
      <c r="AA692" s="229"/>
      <c r="AB692" s="230"/>
      <c r="AC692" s="59"/>
      <c r="AD692" s="48"/>
      <c r="AE692" s="181"/>
      <c r="AF692" s="181"/>
      <c r="AG692" s="181"/>
      <c r="AH692" s="181"/>
      <c r="AI692" s="181"/>
      <c r="AJ692" s="181"/>
      <c r="AK692" s="181"/>
      <c r="AL692" s="181"/>
      <c r="AM692" s="48"/>
      <c r="AN692" s="53">
        <f>A664</f>
        <v>46314</v>
      </c>
      <c r="AO692" s="54" t="str">
        <f>K665</f>
        <v>Consultorio N° 3</v>
      </c>
      <c r="AP692" s="55">
        <f t="shared" ref="AP692:AQ692" si="477">K678</f>
        <v>0</v>
      </c>
      <c r="AQ692" s="55">
        <f t="shared" si="477"/>
        <v>0</v>
      </c>
      <c r="AR692" s="55">
        <f>AC678</f>
        <v>0</v>
      </c>
      <c r="AS692" s="55">
        <f>AA678</f>
        <v>0</v>
      </c>
      <c r="AT692" s="55">
        <f>AA679</f>
        <v>0</v>
      </c>
      <c r="AU692" s="55">
        <f>AC679</f>
        <v>0</v>
      </c>
      <c r="AV692" s="55">
        <f>AA680</f>
        <v>0</v>
      </c>
      <c r="AW692" s="55">
        <f>AC680</f>
        <v>0</v>
      </c>
      <c r="AX692" s="55">
        <f>AC681</f>
        <v>0</v>
      </c>
      <c r="AY692" s="55">
        <f>N681</f>
        <v>0</v>
      </c>
      <c r="AZ692" s="56"/>
      <c r="BA692" s="56"/>
      <c r="BB692" s="56"/>
      <c r="BC692" s="56"/>
      <c r="BD692" s="56"/>
      <c r="BE692" s="56"/>
      <c r="BF692" s="56"/>
      <c r="BG692" s="56"/>
      <c r="BH692" s="56"/>
      <c r="BI692" s="56"/>
      <c r="BJ692" s="56"/>
      <c r="BK692" s="56"/>
      <c r="BL692" s="56"/>
      <c r="BM692" s="56"/>
      <c r="BN692" s="56"/>
    </row>
    <row r="693" spans="1:66" ht="11.25" customHeight="1">
      <c r="A693" s="221"/>
      <c r="B693" s="38"/>
      <c r="C693" s="206"/>
      <c r="D693" s="209"/>
      <c r="E693" s="85" t="s">
        <v>46</v>
      </c>
      <c r="F693" s="86"/>
      <c r="G693" s="206"/>
      <c r="H693" s="209"/>
      <c r="I693" s="85" t="s">
        <v>46</v>
      </c>
      <c r="J693" s="108"/>
      <c r="K693" s="206"/>
      <c r="L693" s="209"/>
      <c r="M693" s="85" t="s">
        <v>46</v>
      </c>
      <c r="N693" s="108"/>
      <c r="O693" s="43"/>
      <c r="P693" s="151"/>
      <c r="Q693" s="1"/>
      <c r="R693" s="15"/>
      <c r="S693" s="227" t="str">
        <f>IF(OR(S690="Empleado",S690="Familiar"),"Nombre del Empleado","N° Factura")</f>
        <v>N° Factura</v>
      </c>
      <c r="T693" s="228"/>
      <c r="U693" s="89"/>
      <c r="V693" s="47"/>
      <c r="W693" s="227" t="str">
        <f>IF(OR(W690="Empleado",W690="Familiar"),"Nombre del Empleado","N° Factura")</f>
        <v>N° Factura</v>
      </c>
      <c r="X693" s="228"/>
      <c r="Y693" s="89"/>
      <c r="Z693" s="47"/>
      <c r="AA693" s="227" t="str">
        <f>IF(OR(AA690="Empleado",AA690="Familiar"),"Nombre del Empleado","N° Factura")</f>
        <v>N° Factura</v>
      </c>
      <c r="AB693" s="228"/>
      <c r="AC693" s="89"/>
      <c r="AD693" s="48"/>
      <c r="AE693" s="181"/>
      <c r="AF693" s="181"/>
      <c r="AG693" s="181"/>
      <c r="AH693" s="181"/>
      <c r="AI693" s="181"/>
      <c r="AJ693" s="181"/>
      <c r="AK693" s="181"/>
      <c r="AL693" s="181"/>
      <c r="AM693" s="48"/>
      <c r="AN693" s="53">
        <f>A664</f>
        <v>46314</v>
      </c>
      <c r="AO693" s="54" t="str">
        <f>K665</f>
        <v>Consultorio N° 3</v>
      </c>
      <c r="AP693" s="55">
        <f t="shared" ref="AP693:AQ693" si="478">K682</f>
        <v>0</v>
      </c>
      <c r="AQ693" s="55">
        <f t="shared" si="478"/>
        <v>0</v>
      </c>
      <c r="AR693" s="55">
        <f>AC682</f>
        <v>0</v>
      </c>
      <c r="AS693" s="55">
        <f>AA682</f>
        <v>0</v>
      </c>
      <c r="AT693" s="55">
        <f>AA683</f>
        <v>0</v>
      </c>
      <c r="AU693" s="55">
        <f>AC683</f>
        <v>0</v>
      </c>
      <c r="AV693" s="55">
        <f>AA684</f>
        <v>0</v>
      </c>
      <c r="AW693" s="55">
        <f>AC684</f>
        <v>0</v>
      </c>
      <c r="AX693" s="55">
        <f>AC685</f>
        <v>0</v>
      </c>
      <c r="AY693" s="55">
        <f>N685</f>
        <v>0</v>
      </c>
      <c r="AZ693" s="56"/>
      <c r="BA693" s="56"/>
      <c r="BB693" s="56"/>
      <c r="BC693" s="56"/>
      <c r="BD693" s="56"/>
      <c r="BE693" s="56"/>
      <c r="BF693" s="56"/>
      <c r="BG693" s="56"/>
      <c r="BH693" s="56"/>
      <c r="BI693" s="56"/>
      <c r="BJ693" s="56"/>
      <c r="BK693" s="56"/>
      <c r="BL693" s="56"/>
      <c r="BM693" s="56"/>
      <c r="BN693" s="56"/>
    </row>
    <row r="694" spans="1:66" ht="11.25" customHeight="1">
      <c r="A694" s="222">
        <f>A690+$Q$13/1440</f>
        <v>0.62499999999999989</v>
      </c>
      <c r="B694" s="38"/>
      <c r="C694" s="204"/>
      <c r="D694" s="207"/>
      <c r="E694" s="40" t="s">
        <v>36</v>
      </c>
      <c r="F694" s="42" t="str">
        <f>IF(D694&lt;&gt;"", VLOOKUP(D694,'Base de Datos'!$A$2:$D1268,2,FALSE()),"")</f>
        <v/>
      </c>
      <c r="G694" s="204"/>
      <c r="H694" s="216"/>
      <c r="I694" s="40" t="s">
        <v>36</v>
      </c>
      <c r="J694" s="42" t="str">
        <f>IF(H694&lt;&gt;"", VLOOKUP(H694,'Base de Datos'!$A$2:$D1268,2,FALSE()),"")</f>
        <v/>
      </c>
      <c r="K694" s="204"/>
      <c r="L694" s="216"/>
      <c r="M694" s="40" t="s">
        <v>36</v>
      </c>
      <c r="N694" s="42" t="str">
        <f>IF(L694&lt;&gt;"", VLOOKUP(L694,'Base de Datos'!$A$2:$D1268,2,FALSE()),"")</f>
        <v/>
      </c>
      <c r="O694" s="43"/>
      <c r="P694" s="153"/>
      <c r="Q694" s="154"/>
      <c r="R694" s="15"/>
      <c r="S694" s="45"/>
      <c r="T694" s="45" t="s">
        <v>37</v>
      </c>
      <c r="U694" s="46"/>
      <c r="V694" s="47"/>
      <c r="W694" s="45"/>
      <c r="X694" s="45" t="s">
        <v>37</v>
      </c>
      <c r="Y694" s="46"/>
      <c r="Z694" s="47"/>
      <c r="AA694" s="45"/>
      <c r="AB694" s="45" t="s">
        <v>37</v>
      </c>
      <c r="AC694" s="46"/>
      <c r="AD694" s="48"/>
      <c r="AE694" s="181"/>
      <c r="AF694" s="181"/>
      <c r="AG694" s="181"/>
      <c r="AH694" s="181"/>
      <c r="AI694" s="181"/>
      <c r="AJ694" s="181"/>
      <c r="AK694" s="181"/>
      <c r="AL694" s="181"/>
      <c r="AM694" s="48"/>
      <c r="AN694" s="53">
        <f>A664</f>
        <v>46314</v>
      </c>
      <c r="AO694" s="54" t="str">
        <f>K665</f>
        <v>Consultorio N° 3</v>
      </c>
      <c r="AP694" s="55" t="str">
        <f t="shared" ref="AP694:AQ694" si="479">K686</f>
        <v>🚫</v>
      </c>
      <c r="AQ694" s="55" t="str">
        <f t="shared" si="479"/>
        <v>Chichi Hernandez</v>
      </c>
      <c r="AR694" s="55">
        <f>AC686</f>
        <v>0</v>
      </c>
      <c r="AS694" s="55">
        <f>AA686</f>
        <v>0</v>
      </c>
      <c r="AT694" s="55">
        <f>AA687</f>
        <v>0</v>
      </c>
      <c r="AU694" s="55">
        <f>AC687</f>
        <v>0</v>
      </c>
      <c r="AV694" s="55">
        <f>AA688</f>
        <v>0</v>
      </c>
      <c r="AW694" s="55">
        <f>AC688</f>
        <v>0</v>
      </c>
      <c r="AX694" s="55">
        <f>AC689</f>
        <v>0</v>
      </c>
      <c r="AY694" s="55" t="str">
        <f>N689</f>
        <v>Dra. Gabriela Berbis</v>
      </c>
      <c r="AZ694" s="56"/>
      <c r="BA694" s="56"/>
      <c r="BB694" s="56"/>
      <c r="BC694" s="56"/>
      <c r="BD694" s="56"/>
      <c r="BE694" s="56"/>
      <c r="BF694" s="56"/>
      <c r="BG694" s="56"/>
      <c r="BH694" s="56"/>
      <c r="BI694" s="56"/>
      <c r="BJ694" s="56"/>
      <c r="BK694" s="56"/>
      <c r="BL694" s="56"/>
      <c r="BM694" s="56"/>
      <c r="BN694" s="56"/>
    </row>
    <row r="695" spans="1:66" ht="11.25" customHeight="1">
      <c r="A695" s="220"/>
      <c r="B695" s="38"/>
      <c r="C695" s="205"/>
      <c r="D695" s="208"/>
      <c r="E695" s="57" t="s">
        <v>42</v>
      </c>
      <c r="F695" s="58" t="str">
        <f>IF(D694&lt;&gt;"", VLOOKUP(D694,'Base de Datos'!$A$2:$D1268,3,FALSE()),"")</f>
        <v/>
      </c>
      <c r="G695" s="205"/>
      <c r="H695" s="208"/>
      <c r="I695" s="57" t="s">
        <v>42</v>
      </c>
      <c r="J695" s="58" t="str">
        <f>IF(H694&lt;&gt;"", VLOOKUP(H694,'Base de Datos'!$A$2:$D1268,3,FALSE()),"")</f>
        <v/>
      </c>
      <c r="K695" s="205"/>
      <c r="L695" s="208"/>
      <c r="M695" s="57" t="s">
        <v>42</v>
      </c>
      <c r="N695" s="58" t="str">
        <f>IF(L694&lt;&gt;"", VLOOKUP(L694,'Base de Datos'!$A$2:$D1268,3,FALSE()),"")</f>
        <v/>
      </c>
      <c r="O695" s="43"/>
      <c r="P695" s="153"/>
      <c r="Q695" s="154"/>
      <c r="R695" s="15"/>
      <c r="S695" s="229"/>
      <c r="T695" s="230"/>
      <c r="U695" s="59"/>
      <c r="V695" s="47"/>
      <c r="W695" s="229"/>
      <c r="X695" s="230"/>
      <c r="Y695" s="59"/>
      <c r="Z695" s="47"/>
      <c r="AA695" s="229"/>
      <c r="AB695" s="230"/>
      <c r="AC695" s="59"/>
      <c r="AD695" s="48"/>
      <c r="AE695" s="181"/>
      <c r="AF695" s="181"/>
      <c r="AG695" s="181"/>
      <c r="AH695" s="181"/>
      <c r="AI695" s="181"/>
      <c r="AJ695" s="181"/>
      <c r="AK695" s="181"/>
      <c r="AL695" s="181"/>
      <c r="AM695" s="48"/>
      <c r="AN695" s="53">
        <f>A664</f>
        <v>46314</v>
      </c>
      <c r="AO695" s="54" t="str">
        <f>K665</f>
        <v>Consultorio N° 3</v>
      </c>
      <c r="AP695" s="55">
        <f t="shared" ref="AP695:AQ695" si="480">K690</f>
        <v>0</v>
      </c>
      <c r="AQ695" s="55">
        <f t="shared" si="480"/>
        <v>0</v>
      </c>
      <c r="AR695" s="55">
        <f>AC690</f>
        <v>0</v>
      </c>
      <c r="AS695" s="55">
        <f>AA690</f>
        <v>0</v>
      </c>
      <c r="AT695" s="55">
        <f>AA691</f>
        <v>0</v>
      </c>
      <c r="AU695" s="55">
        <f>AC691</f>
        <v>0</v>
      </c>
      <c r="AV695" s="55">
        <f>AA692</f>
        <v>0</v>
      </c>
      <c r="AW695" s="55">
        <f>AC692</f>
        <v>0</v>
      </c>
      <c r="AX695" s="55">
        <f>AC693</f>
        <v>0</v>
      </c>
      <c r="AY695" s="55">
        <f>N693</f>
        <v>0</v>
      </c>
      <c r="AZ695" s="56"/>
      <c r="BA695" s="56"/>
      <c r="BB695" s="56"/>
      <c r="BC695" s="56"/>
      <c r="BD695" s="56"/>
      <c r="BE695" s="56"/>
      <c r="BF695" s="56"/>
      <c r="BG695" s="56"/>
      <c r="BH695" s="56"/>
      <c r="BI695" s="56"/>
      <c r="BJ695" s="56"/>
      <c r="BK695" s="56"/>
      <c r="BL695" s="56"/>
      <c r="BM695" s="56"/>
      <c r="BN695" s="56"/>
    </row>
    <row r="696" spans="1:66" ht="11.25" customHeight="1">
      <c r="A696" s="220"/>
      <c r="B696" s="38"/>
      <c r="C696" s="205"/>
      <c r="D696" s="208"/>
      <c r="E696" s="57" t="s">
        <v>44</v>
      </c>
      <c r="F696" s="58" t="str">
        <f>IF(D694&lt;&gt;"", VLOOKUP(D694,'Base de Datos'!$A$2:$D1268,4,FALSE()),"")</f>
        <v/>
      </c>
      <c r="G696" s="205"/>
      <c r="H696" s="208"/>
      <c r="I696" s="57" t="s">
        <v>44</v>
      </c>
      <c r="J696" s="58" t="str">
        <f>IF(H694&lt;&gt;"", VLOOKUP(H694,'Base de Datos'!$A$2:$D1268,4,FALSE()),"")</f>
        <v/>
      </c>
      <c r="K696" s="205"/>
      <c r="L696" s="208"/>
      <c r="M696" s="57" t="s">
        <v>44</v>
      </c>
      <c r="N696" s="58" t="str">
        <f>IF(L694&lt;&gt;"", VLOOKUP(L694,'Base de Datos'!$A$2:$D1268,4,FALSE()),"")</f>
        <v/>
      </c>
      <c r="O696" s="43"/>
      <c r="P696" s="153"/>
      <c r="Q696" s="154"/>
      <c r="R696" s="15"/>
      <c r="S696" s="229"/>
      <c r="T696" s="230"/>
      <c r="U696" s="59"/>
      <c r="V696" s="47"/>
      <c r="W696" s="229"/>
      <c r="X696" s="230"/>
      <c r="Y696" s="59"/>
      <c r="Z696" s="47"/>
      <c r="AA696" s="229"/>
      <c r="AB696" s="230"/>
      <c r="AC696" s="59"/>
      <c r="AD696" s="48"/>
      <c r="AE696" s="181"/>
      <c r="AF696" s="181"/>
      <c r="AG696" s="181"/>
      <c r="AH696" s="181"/>
      <c r="AI696" s="181"/>
      <c r="AJ696" s="181"/>
      <c r="AK696" s="181"/>
      <c r="AL696" s="181"/>
      <c r="AM696" s="48"/>
      <c r="AN696" s="53">
        <f>A664</f>
        <v>46314</v>
      </c>
      <c r="AO696" s="54" t="str">
        <f>K665</f>
        <v>Consultorio N° 3</v>
      </c>
      <c r="AP696" s="55">
        <f t="shared" ref="AP696:AQ696" si="481">K694</f>
        <v>0</v>
      </c>
      <c r="AQ696" s="55">
        <f t="shared" si="481"/>
        <v>0</v>
      </c>
      <c r="AR696" s="55">
        <f>AC694</f>
        <v>0</v>
      </c>
      <c r="AS696" s="55">
        <f>AA694</f>
        <v>0</v>
      </c>
      <c r="AT696" s="55">
        <f>AA695</f>
        <v>0</v>
      </c>
      <c r="AU696" s="55">
        <f>AC695</f>
        <v>0</v>
      </c>
      <c r="AV696" s="55">
        <f>AA696</f>
        <v>0</v>
      </c>
      <c r="AW696" s="55">
        <f>AC696</f>
        <v>0</v>
      </c>
      <c r="AX696" s="55">
        <f>AC697</f>
        <v>0</v>
      </c>
      <c r="AY696" s="55">
        <f>N697</f>
        <v>0</v>
      </c>
      <c r="AZ696" s="56"/>
      <c r="BA696" s="56"/>
      <c r="BB696" s="56"/>
      <c r="BC696" s="56"/>
      <c r="BD696" s="56"/>
      <c r="BE696" s="56"/>
      <c r="BF696" s="56"/>
      <c r="BG696" s="56"/>
      <c r="BH696" s="56"/>
      <c r="BI696" s="56"/>
      <c r="BJ696" s="56"/>
      <c r="BK696" s="56"/>
      <c r="BL696" s="56"/>
      <c r="BM696" s="56"/>
      <c r="BN696" s="56"/>
    </row>
    <row r="697" spans="1:66" ht="11.25" customHeight="1">
      <c r="A697" s="221"/>
      <c r="B697" s="38"/>
      <c r="C697" s="206"/>
      <c r="D697" s="209"/>
      <c r="E697" s="85" t="s">
        <v>46</v>
      </c>
      <c r="F697" s="86"/>
      <c r="G697" s="206"/>
      <c r="H697" s="209"/>
      <c r="I697" s="85" t="s">
        <v>46</v>
      </c>
      <c r="J697" s="108"/>
      <c r="K697" s="206"/>
      <c r="L697" s="209"/>
      <c r="M697" s="85" t="s">
        <v>46</v>
      </c>
      <c r="N697" s="108"/>
      <c r="O697" s="43"/>
      <c r="P697" s="153"/>
      <c r="Q697" s="154"/>
      <c r="R697" s="15"/>
      <c r="S697" s="227" t="str">
        <f>IF(OR(S694="Empleado",S694="Familiar"),"Nombre del Empleado","N° Factura")</f>
        <v>N° Factura</v>
      </c>
      <c r="T697" s="228"/>
      <c r="U697" s="89"/>
      <c r="V697" s="47"/>
      <c r="W697" s="227" t="str">
        <f>IF(OR(W694="Empleado",W694="Familiar"),"Nombre del Empleado","N° Factura")</f>
        <v>N° Factura</v>
      </c>
      <c r="X697" s="228"/>
      <c r="Y697" s="89"/>
      <c r="Z697" s="47"/>
      <c r="AA697" s="227" t="str">
        <f>IF(OR(AA694="Empleado",AA694="Familiar"),"Nombre del Empleado","N° Factura")</f>
        <v>N° Factura</v>
      </c>
      <c r="AB697" s="228"/>
      <c r="AC697" s="89"/>
      <c r="AD697" s="48"/>
      <c r="AE697" s="181"/>
      <c r="AF697" s="181"/>
      <c r="AG697" s="181"/>
      <c r="AH697" s="181"/>
      <c r="AI697" s="181"/>
      <c r="AJ697" s="181"/>
      <c r="AK697" s="181"/>
      <c r="AL697" s="181"/>
      <c r="AM697" s="48"/>
      <c r="AN697" s="53">
        <f>A664</f>
        <v>46314</v>
      </c>
      <c r="AO697" s="54" t="str">
        <f>K665</f>
        <v>Consultorio N° 3</v>
      </c>
      <c r="AP697" s="55">
        <f t="shared" ref="AP697:AQ697" si="482">K698</f>
        <v>0</v>
      </c>
      <c r="AQ697" s="55">
        <f t="shared" si="482"/>
        <v>0</v>
      </c>
      <c r="AR697" s="55">
        <f>AC698</f>
        <v>0</v>
      </c>
      <c r="AS697" s="55">
        <f>AA698</f>
        <v>0</v>
      </c>
      <c r="AT697" s="55">
        <f>AA699</f>
        <v>0</v>
      </c>
      <c r="AU697" s="55">
        <f>AC699</f>
        <v>0</v>
      </c>
      <c r="AV697" s="55">
        <f>AA700</f>
        <v>0</v>
      </c>
      <c r="AW697" s="55">
        <f>AC700</f>
        <v>0</v>
      </c>
      <c r="AX697" s="55">
        <f>AC701</f>
        <v>0</v>
      </c>
      <c r="AY697" s="55">
        <f>N701</f>
        <v>0</v>
      </c>
      <c r="AZ697" s="56"/>
      <c r="BA697" s="56"/>
      <c r="BB697" s="56"/>
      <c r="BC697" s="56"/>
      <c r="BD697" s="56"/>
      <c r="BE697" s="56"/>
      <c r="BF697" s="56"/>
      <c r="BG697" s="56"/>
      <c r="BH697" s="56"/>
      <c r="BI697" s="56"/>
      <c r="BJ697" s="56"/>
      <c r="BK697" s="56"/>
      <c r="BL697" s="56"/>
      <c r="BM697" s="56"/>
      <c r="BN697" s="56"/>
    </row>
    <row r="698" spans="1:66" ht="11.25" customHeight="1">
      <c r="A698" s="222">
        <f>A694+$Q$13/1440</f>
        <v>0.66666666666666652</v>
      </c>
      <c r="B698" s="38"/>
      <c r="C698" s="204"/>
      <c r="D698" s="207"/>
      <c r="E698" s="40" t="s">
        <v>36</v>
      </c>
      <c r="F698" s="42" t="str">
        <f>IF(D698&lt;&gt;"", VLOOKUP(D698,'Base de Datos'!$A$2:$D1268,2,FALSE()),"")</f>
        <v/>
      </c>
      <c r="G698" s="204"/>
      <c r="H698" s="216"/>
      <c r="I698" s="40" t="s">
        <v>36</v>
      </c>
      <c r="J698" s="42" t="str">
        <f>IF(H698&lt;&gt;"", VLOOKUP(H698,'Base de Datos'!$A$2:$D1268,2,FALSE()),"")</f>
        <v/>
      </c>
      <c r="K698" s="204"/>
      <c r="L698" s="216"/>
      <c r="M698" s="40" t="s">
        <v>36</v>
      </c>
      <c r="N698" s="42" t="str">
        <f>IF(L698&lt;&gt;"", VLOOKUP(L698,'Base de Datos'!$A$2:$D1268,2,FALSE()),"")</f>
        <v/>
      </c>
      <c r="O698" s="43"/>
      <c r="P698" s="3"/>
      <c r="Q698" s="3"/>
      <c r="R698" s="15"/>
      <c r="S698" s="45"/>
      <c r="T698" s="45" t="s">
        <v>37</v>
      </c>
      <c r="U698" s="46"/>
      <c r="V698" s="47"/>
      <c r="W698" s="45"/>
      <c r="X698" s="45" t="s">
        <v>37</v>
      </c>
      <c r="Y698" s="46"/>
      <c r="Z698" s="47"/>
      <c r="AA698" s="45"/>
      <c r="AB698" s="45" t="s">
        <v>37</v>
      </c>
      <c r="AC698" s="46"/>
      <c r="AD698" s="48"/>
      <c r="AE698" s="181"/>
      <c r="AF698" s="181"/>
      <c r="AG698" s="181"/>
      <c r="AH698" s="181"/>
      <c r="AI698" s="181"/>
      <c r="AJ698" s="181"/>
      <c r="AK698" s="181"/>
      <c r="AL698" s="181"/>
      <c r="AM698" s="48"/>
      <c r="AN698" s="53">
        <f>A664</f>
        <v>46314</v>
      </c>
      <c r="AO698" s="54" t="str">
        <f>K665</f>
        <v>Consultorio N° 3</v>
      </c>
      <c r="AP698" s="55">
        <f t="shared" ref="AP698:AQ698" si="483">K702</f>
        <v>0</v>
      </c>
      <c r="AQ698" s="55">
        <f t="shared" si="483"/>
        <v>0</v>
      </c>
      <c r="AR698" s="55">
        <f>AC702</f>
        <v>0</v>
      </c>
      <c r="AS698" s="55">
        <f>AA702</f>
        <v>0</v>
      </c>
      <c r="AT698" s="55">
        <f>AA703</f>
        <v>0</v>
      </c>
      <c r="AU698" s="55">
        <f>AC703</f>
        <v>0</v>
      </c>
      <c r="AV698" s="55">
        <f>AA704</f>
        <v>0</v>
      </c>
      <c r="AW698" s="55">
        <f>AC704</f>
        <v>0</v>
      </c>
      <c r="AX698" s="55">
        <f>AC705</f>
        <v>0</v>
      </c>
      <c r="AY698" s="55">
        <f>N705</f>
        <v>0</v>
      </c>
      <c r="AZ698" s="56"/>
      <c r="BA698" s="56"/>
      <c r="BB698" s="56"/>
      <c r="BC698" s="56"/>
      <c r="BD698" s="56"/>
      <c r="BE698" s="56"/>
      <c r="BF698" s="56"/>
      <c r="BG698" s="56"/>
      <c r="BH698" s="56"/>
      <c r="BI698" s="56"/>
      <c r="BJ698" s="56"/>
      <c r="BK698" s="56"/>
      <c r="BL698" s="56"/>
      <c r="BM698" s="56"/>
      <c r="BN698" s="56"/>
    </row>
    <row r="699" spans="1:66" ht="11.25" customHeight="1">
      <c r="A699" s="220"/>
      <c r="B699" s="38"/>
      <c r="C699" s="205"/>
      <c r="D699" s="208"/>
      <c r="E699" s="57" t="s">
        <v>42</v>
      </c>
      <c r="F699" s="58" t="str">
        <f>IF(D698&lt;&gt;"", VLOOKUP(D698,'Base de Datos'!$A$2:$D1268,3,FALSE()),"")</f>
        <v/>
      </c>
      <c r="G699" s="205"/>
      <c r="H699" s="208"/>
      <c r="I699" s="57" t="s">
        <v>42</v>
      </c>
      <c r="J699" s="58" t="str">
        <f>IF(H698&lt;&gt;"", VLOOKUP(H698,'Base de Datos'!$A$2:$D1268,3,FALSE()),"")</f>
        <v/>
      </c>
      <c r="K699" s="205"/>
      <c r="L699" s="208"/>
      <c r="M699" s="57" t="s">
        <v>42</v>
      </c>
      <c r="N699" s="58" t="str">
        <f>IF(L698&lt;&gt;"", VLOOKUP(L698,'Base de Datos'!$A$2:$D1268,3,FALSE()),"")</f>
        <v/>
      </c>
      <c r="O699" s="43"/>
      <c r="P699" s="3"/>
      <c r="Q699" s="3"/>
      <c r="R699" s="15"/>
      <c r="S699" s="229"/>
      <c r="T699" s="230"/>
      <c r="U699" s="59"/>
      <c r="V699" s="47"/>
      <c r="W699" s="229"/>
      <c r="X699" s="230"/>
      <c r="Y699" s="59"/>
      <c r="Z699" s="47"/>
      <c r="AA699" s="229"/>
      <c r="AB699" s="230"/>
      <c r="AC699" s="59"/>
      <c r="AD699" s="48"/>
      <c r="AE699" s="235">
        <f>A664</f>
        <v>46314</v>
      </c>
      <c r="AF699" s="236"/>
      <c r="AG699" s="236"/>
      <c r="AH699" s="236"/>
      <c r="AI699" s="236"/>
      <c r="AJ699" s="236"/>
      <c r="AK699" s="236"/>
      <c r="AL699" s="237"/>
      <c r="AM699" s="48"/>
      <c r="AN699" s="155">
        <f>A664</f>
        <v>46314</v>
      </c>
      <c r="AO699" s="156" t="str">
        <f>K665</f>
        <v>Consultorio N° 3</v>
      </c>
      <c r="AP699" s="156">
        <f t="shared" ref="AP699:AQ699" si="484">K706</f>
        <v>0</v>
      </c>
      <c r="AQ699" s="156">
        <f t="shared" si="484"/>
        <v>0</v>
      </c>
      <c r="AR699" s="156">
        <f>AC706</f>
        <v>0</v>
      </c>
      <c r="AS699" s="156">
        <f>AA706</f>
        <v>0</v>
      </c>
      <c r="AT699" s="156">
        <f>AA707</f>
        <v>0</v>
      </c>
      <c r="AU699" s="156">
        <f>AC707</f>
        <v>0</v>
      </c>
      <c r="AV699" s="156">
        <f>AA708</f>
        <v>0</v>
      </c>
      <c r="AW699" s="156">
        <f>AC708</f>
        <v>0</v>
      </c>
      <c r="AX699" s="156">
        <f>AC709</f>
        <v>0</v>
      </c>
      <c r="AY699" s="156">
        <f>N709</f>
        <v>0</v>
      </c>
      <c r="AZ699" s="48"/>
      <c r="BA699" s="48"/>
      <c r="BB699" s="48"/>
      <c r="BC699" s="48"/>
      <c r="BD699" s="48"/>
      <c r="BE699" s="48"/>
      <c r="BF699" s="48"/>
      <c r="BG699" s="48"/>
      <c r="BH699" s="48"/>
      <c r="BI699" s="48"/>
      <c r="BJ699" s="48"/>
      <c r="BK699" s="48"/>
      <c r="BL699" s="48"/>
      <c r="BM699" s="48"/>
      <c r="BN699" s="48"/>
    </row>
    <row r="700" spans="1:66" ht="11.25" customHeight="1">
      <c r="A700" s="220"/>
      <c r="B700" s="38"/>
      <c r="C700" s="205"/>
      <c r="D700" s="208"/>
      <c r="E700" s="57" t="s">
        <v>44</v>
      </c>
      <c r="F700" s="58" t="str">
        <f>IF(D698&lt;&gt;"", VLOOKUP(D698,'Base de Datos'!$A$2:$D1268,4,FALSE()),"")</f>
        <v/>
      </c>
      <c r="G700" s="205"/>
      <c r="H700" s="208"/>
      <c r="I700" s="57" t="s">
        <v>44</v>
      </c>
      <c r="J700" s="58" t="str">
        <f>IF(H698&lt;&gt;"", VLOOKUP(H698,'Base de Datos'!$A$2:$D1268,4,FALSE()),"")</f>
        <v/>
      </c>
      <c r="K700" s="205"/>
      <c r="L700" s="208"/>
      <c r="M700" s="57" t="s">
        <v>44</v>
      </c>
      <c r="N700" s="58" t="str">
        <f>IF(L698&lt;&gt;"", VLOOKUP(L698,'Base de Datos'!$A$2:$D1268,4,FALSE()),"")</f>
        <v/>
      </c>
      <c r="O700" s="43"/>
      <c r="P700" s="3"/>
      <c r="Q700" s="3"/>
      <c r="R700" s="15"/>
      <c r="S700" s="229"/>
      <c r="T700" s="230"/>
      <c r="U700" s="59"/>
      <c r="V700" s="47"/>
      <c r="W700" s="229"/>
      <c r="X700" s="230"/>
      <c r="Y700" s="59"/>
      <c r="Z700" s="47"/>
      <c r="AA700" s="229"/>
      <c r="AB700" s="230"/>
      <c r="AC700" s="59"/>
      <c r="AD700" s="48"/>
      <c r="AE700" s="238" t="s">
        <v>20</v>
      </c>
      <c r="AF700" s="239"/>
      <c r="AG700" s="157" t="s">
        <v>21</v>
      </c>
      <c r="AH700" s="158" t="s">
        <v>22</v>
      </c>
      <c r="AI700" s="159" t="s">
        <v>23</v>
      </c>
      <c r="AJ700" s="159" t="s">
        <v>24</v>
      </c>
      <c r="AK700" s="159" t="s">
        <v>25</v>
      </c>
      <c r="AL700" s="160" t="s">
        <v>26</v>
      </c>
      <c r="AM700" s="48"/>
      <c r="AN700" s="155">
        <f>A664</f>
        <v>46314</v>
      </c>
      <c r="AO700" s="156" t="str">
        <f>K665</f>
        <v>Consultorio N° 3</v>
      </c>
      <c r="AP700" s="156">
        <f t="shared" ref="AP700:AQ700" si="485">K710</f>
        <v>0</v>
      </c>
      <c r="AQ700" s="156">
        <f t="shared" si="485"/>
        <v>0</v>
      </c>
      <c r="AR700" s="156">
        <f>AC710</f>
        <v>0</v>
      </c>
      <c r="AS700" s="156">
        <f>AA710</f>
        <v>0</v>
      </c>
      <c r="AT700" s="156">
        <f>AA711</f>
        <v>0</v>
      </c>
      <c r="AU700" s="156">
        <f>AC711</f>
        <v>0</v>
      </c>
      <c r="AV700" s="156">
        <f>AA712</f>
        <v>0</v>
      </c>
      <c r="AW700" s="156">
        <f>AC712</f>
        <v>0</v>
      </c>
      <c r="AX700" s="156">
        <f>AC713</f>
        <v>0</v>
      </c>
      <c r="AY700" s="156">
        <f>N713</f>
        <v>0</v>
      </c>
      <c r="AZ700" s="48"/>
      <c r="BA700" s="48"/>
      <c r="BB700" s="48"/>
      <c r="BC700" s="48"/>
      <c r="BD700" s="48"/>
      <c r="BE700" s="48"/>
      <c r="BF700" s="48"/>
      <c r="BG700" s="48"/>
      <c r="BH700" s="48"/>
      <c r="BI700" s="48"/>
      <c r="BJ700" s="48"/>
      <c r="BK700" s="48"/>
      <c r="BL700" s="48"/>
      <c r="BM700" s="48"/>
      <c r="BN700" s="48"/>
    </row>
    <row r="701" spans="1:66" ht="11.25" customHeight="1">
      <c r="A701" s="221"/>
      <c r="B701" s="38"/>
      <c r="C701" s="206"/>
      <c r="D701" s="209"/>
      <c r="E701" s="85" t="s">
        <v>46</v>
      </c>
      <c r="F701" s="86"/>
      <c r="G701" s="206"/>
      <c r="H701" s="209"/>
      <c r="I701" s="85" t="s">
        <v>46</v>
      </c>
      <c r="J701" s="108"/>
      <c r="K701" s="206"/>
      <c r="L701" s="209"/>
      <c r="M701" s="85" t="s">
        <v>46</v>
      </c>
      <c r="N701" s="108"/>
      <c r="O701" s="43"/>
      <c r="P701" s="3"/>
      <c r="Q701" s="3"/>
      <c r="R701" s="15"/>
      <c r="S701" s="227" t="str">
        <f>IF(OR(S698="Empleado",S698="Familiar"),"Nombre del Empleado","N° Factura")</f>
        <v>N° Factura</v>
      </c>
      <c r="T701" s="228"/>
      <c r="U701" s="89"/>
      <c r="V701" s="47"/>
      <c r="W701" s="227" t="str">
        <f>IF(OR(W698="Empleado",W698="Familiar"),"Nombre del Empleado","N° Factura")</f>
        <v>N° Factura</v>
      </c>
      <c r="X701" s="228"/>
      <c r="Y701" s="89"/>
      <c r="Z701" s="47"/>
      <c r="AA701" s="227" t="str">
        <f>IF(OR(AA698="Empleado",AA698="Familiar"),"Nombre del Empleado","N° Factura")</f>
        <v>N° Factura</v>
      </c>
      <c r="AB701" s="228"/>
      <c r="AC701" s="89"/>
      <c r="AD701" s="48"/>
      <c r="AE701" s="240" t="s">
        <v>38</v>
      </c>
      <c r="AF701" s="230"/>
      <c r="AG701" s="161">
        <f t="array" aca="1" ref="AG701" ca="1">COUNTIFS(AP666:AP706, "💲", AY666:AY706, INDIRECT("AE" &amp; ROW())) + COUNTIFS(AP666:AP706, "📦", AY666:AY706, INDIRECT("AE" &amp; ROW())) + COUNTIFS(AP666:AP706, "✅", AY666:AY706, INDIRECT("AE" &amp; ROW()))</f>
        <v>0</v>
      </c>
      <c r="AH701" s="162">
        <f t="array" aca="1" ref="AH701" ca="1">COUNTIFS(AP666:AP706, "💲", AY666:AY706, INDIRECT("AE" &amp; ROW())) + COUNTIFS(AP666:AP706, "📦", AY666:AY706, INDIRECT("AE" &amp; ROW()))</f>
        <v>0</v>
      </c>
      <c r="AI701" s="139">
        <f t="array" aca="1" ref="AI701" ca="1">SUMIFS(AR666:AR706, AY666:AY706, INDIRECT("AE" &amp; ROW()), AP666:AP706, "💲") + SUMIFS(AR666:AR706, AY666:AY706, INDIRECT("AE" &amp; ROW()), AP666:AP706, "📦")</f>
        <v>0</v>
      </c>
      <c r="AJ701" s="139">
        <f t="array" aca="1" ref="AJ701" ca="1">(
    SUMIFS(AR666:AR706, AY666:AY706, INDIRECT("AE" &amp; ROW()), AP666:AP706, "💲") +
    SUMIFS(AR666:AR706, AY666:AY706, INDIRECT("AE" &amp; ROW()), AP666:AP706, "📦")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
        SUMIFS(AR666:AR706, AY666:AY706, INDIRECT("AE" &amp; ROW()), AP666:AP706, "💲", AS666:AS706, "Familiar") +
        SUMIFS(AR666:AR706, AY666:AY706, INDIRECT("AE" &amp; ROW()), AP666:AP706, "📦", AS666:AS706, "Familiar")
    ) / 2
)  -
(
    (
        SUMIFS(AR666:AR706, AY666:AY706, INDIRECT("AE" &amp; ROW()), AP666:AP706, "💲", AS666:AS706, "Exonerado ADH") +
        SUMIFS(AR666:AR706, AY666:AY706, INDIRECT("AE" &amp; ROW()), AP666:AP706, "📦", AS666:AS706, "Exonerado ADH")
    ) / 2
)  -
(
    (
        SUMIFS(AR666:AR706, AY666:AY706, INDIRECT("AE" &amp; ROW()), AP666:AP706, "💲", AS666:AS706, "Exonerado Doctor") +
        SUMIFS(AR666:AR706, AY666:AY706, INDIRECT("AE" &amp; ROW()), AP666:AP706, "📦", AS666:AS706, "Exonerado Doctor")
    ) / 2
)</f>
        <v>0</v>
      </c>
      <c r="AK701" s="139">
        <f t="array" aca="1" ref="AK701" ca="1">(
    SUMIFS(AR666:AR706, AY666:AY706, INDIRECT("AE" &amp; ROW()), AP666:AP706, "💲") +
    SUMIFS(AR666:AR706, AY666:AY706, INDIRECT("AE" &amp; ROW()), AP666:AP706, "📦")
) -
(
    SUMIFS(AR666:AR706, AY666:AY706, INDIRECT("AE" &amp; ROW()), AP666:AP706, "💲", AS666:AS706, "Familiar") +
    SUMIFS(AR666:AR706, AY666:AY706, INDIRECT("AE" &amp; ROW()), AP666:AP706, "📦", AS666:AS706, "Familiar")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SUMIFS(AR666:AR706, AY666:AY706, INDIRECT("AE" &amp; ROW()), AP666:AP706, "💲", AS666:AS706, "Exonerado ADH") +
    SUMIFS(AR666:AR706, AY666:AY706, INDIRECT("AE" &amp; ROW()), AP666:AP706, "📦", AS666:AS706, "Exonerado ADH")
) -
(
    (
        SUMIFS(AR666:AR706, AY666:AY706, INDIRECT("AE" &amp; ROW()), AP666:AP706, "💲", AS666:AS706, "Exonerado Doctor") +
        SUMIFS(AR666:AR706, AY666:AY706, INDIRECT("AE" &amp; ROW()), AP666:AP706, "📦", AS666:AS706, "Exonerado Doctor")
    ) / 2
) -
(
    (
        SUMIFS(AR666:AR706, AY666:AY706, INDIRECT("AE" &amp; ROW()), AP666:AP706, "💲", AS666:AS706, "") +
        SUMIFS(AR666:AR706, AY666:AY706, INDIRECT("AE" &amp; ROW()), AP666:AP706, "📦", AS666:AS706, "")
    ) / 2
)</f>
        <v>0</v>
      </c>
      <c r="AL701" s="140">
        <f t="array" aca="1" ref="AL701" ca="1">(
    SUMIFS(AR666:AR706, AY666:AY706, INDIRECT("AE" &amp; ROW()), AP666:AP706, "💲") +
    SUMIFS(AR666:AR706, AY666:AY706, INDIRECT("AE" &amp; ROW()), AP666:AP706, "📦")
) -
(
    (
        SUMIFS(AR666:AR706, AY666:AY706, INDIRECT("AE" &amp; ROW()), AP666:AP706, "💲", AS666:AS706, "Familiar") +
        SUMIFS(AR666:AR706, AY666:AY706, INDIRECT("AE" &amp; ROW()), AP666:AP706, "📦", AS666:AS706, "Familiar")
    ) / 2
) -
(
    (
        SUMIFS(AR666:AR706, AY666:AY706, INDIRECT("AE" &amp; ROW()), AP666:AP706, "💲", AS666:AS706, "Participante") +
        SUMIFS(AR666:AR706, AY666:AY706, INDIRECT("AE" &amp; ROW()), AP666:AP706, "📦", AS666:AS706, "Participante")
    ) / 2
) -
(
    (
        SUMIFS(AR666:AR706, AY666:AY706, INDIRECT("AE" &amp; ROW()), AP666:AP706, "💲", AS666:AS706, "Empleado") +
        SUMIFS(AR666:AR706, AY666:AY706, INDIRECT("AE" &amp; ROW()), AP666:AP706, "📦", AS666:AS706, "Empleado")
    ) / 2
) -
(
    (
        SUMIFS(AR666:AR706, AY666:AY706, INDIRECT("AE" &amp; ROW()), AP666:AP706, "💲", AS666:AS706, "Exonerado ADH") +
        SUMIFS(AR666:AR706, AY666:AY706, INDIRECT("AE" &amp; ROW()), AP666:AP706, "📦", AS666:AS706, "Exonerado ADH")
    ) / 2
) -
(
    SUMIFS(AR666:AR706, AY666:AY706, INDIRECT("AE" &amp; ROW()), AP666:AP706, "💲", AS666:AS706, "Exonerado Doctor") +
    SUMIFS(AR666:AR706, AY666:AY706, INDIRECT("AE" &amp; ROW()), AP666:AP706, "📦", AS666:AS706, "Exonerado Doctor")
) -
(
    (
        SUMIFS(AR666:AR706, AY666:AY706, INDIRECT("AE" &amp; ROW()), AP666:AP706, "💲", AS666:AS706, "") +
        SUMIFS(AR666:AR706, AY666:AY706, INDIRECT("AE" &amp; ROW()), AP666:AP706, "📦", AS666:AS706, "")
    ) / 2
)</f>
        <v>0</v>
      </c>
      <c r="AM701" s="48"/>
      <c r="AN701" s="155">
        <f>A664</f>
        <v>46314</v>
      </c>
      <c r="AO701" s="156" t="str">
        <f>K665</f>
        <v>Consultorio N° 3</v>
      </c>
      <c r="AP701" s="156">
        <f t="shared" ref="AP701:AQ701" si="486">K714</f>
        <v>0</v>
      </c>
      <c r="AQ701" s="156">
        <f t="shared" si="486"/>
        <v>0</v>
      </c>
      <c r="AR701" s="156">
        <f>AC714</f>
        <v>0</v>
      </c>
      <c r="AS701" s="156">
        <f>AA714</f>
        <v>0</v>
      </c>
      <c r="AT701" s="156">
        <f>AA715</f>
        <v>0</v>
      </c>
      <c r="AU701" s="156">
        <f>AC715</f>
        <v>0</v>
      </c>
      <c r="AV701" s="156">
        <f>AA716</f>
        <v>0</v>
      </c>
      <c r="AW701" s="156">
        <f>AC716</f>
        <v>0</v>
      </c>
      <c r="AX701" s="156">
        <f>AC717</f>
        <v>0</v>
      </c>
      <c r="AY701" s="156">
        <f>N717</f>
        <v>0</v>
      </c>
      <c r="AZ701" s="48"/>
      <c r="BA701" s="48"/>
      <c r="BB701" s="48"/>
      <c r="BC701" s="48"/>
      <c r="BD701" s="48"/>
      <c r="BE701" s="48"/>
      <c r="BF701" s="48"/>
      <c r="BG701" s="48"/>
      <c r="BH701" s="48"/>
      <c r="BI701" s="48"/>
      <c r="BJ701" s="48"/>
      <c r="BK701" s="48"/>
      <c r="BL701" s="48"/>
      <c r="BM701" s="48"/>
      <c r="BN701" s="48"/>
    </row>
    <row r="702" spans="1:66" ht="11.25" customHeight="1">
      <c r="A702" s="222">
        <f>A698+$Q$13/1440</f>
        <v>0.70833333333333315</v>
      </c>
      <c r="B702" s="38"/>
      <c r="C702" s="204"/>
      <c r="D702" s="207"/>
      <c r="E702" s="40" t="s">
        <v>36</v>
      </c>
      <c r="F702" s="42" t="str">
        <f>IF(D702&lt;&gt;"", VLOOKUP(D702,'Base de Datos'!$A$2:$D1268,2,FALSE()),"")</f>
        <v/>
      </c>
      <c r="G702" s="204"/>
      <c r="H702" s="216"/>
      <c r="I702" s="40" t="s">
        <v>36</v>
      </c>
      <c r="J702" s="42" t="str">
        <f>IF(H702&lt;&gt;"", VLOOKUP(H702,'Base de Datos'!$A$2:$D1268,2,FALSE()),"")</f>
        <v/>
      </c>
      <c r="K702" s="204"/>
      <c r="L702" s="216"/>
      <c r="M702" s="40" t="s">
        <v>36</v>
      </c>
      <c r="N702" s="42" t="str">
        <f>IF(L702&lt;&gt;"", VLOOKUP(L702,'Base de Datos'!$A$2:$D1268,2,FALSE()),"")</f>
        <v/>
      </c>
      <c r="O702" s="43"/>
      <c r="P702" s="163"/>
      <c r="Q702" s="3"/>
      <c r="R702" s="15"/>
      <c r="S702" s="45"/>
      <c r="T702" s="45" t="s">
        <v>37</v>
      </c>
      <c r="U702" s="46"/>
      <c r="V702" s="47"/>
      <c r="W702" s="45"/>
      <c r="X702" s="45" t="s">
        <v>37</v>
      </c>
      <c r="Y702" s="46"/>
      <c r="Z702" s="47"/>
      <c r="AA702" s="45"/>
      <c r="AB702" s="45" t="s">
        <v>37</v>
      </c>
      <c r="AC702" s="46"/>
      <c r="AD702" s="48"/>
      <c r="AE702" s="240" t="s">
        <v>43</v>
      </c>
      <c r="AF702" s="230"/>
      <c r="AG702" s="161">
        <f t="array" aca="1" ref="AG702" ca="1">COUNTIFS(AP666:AP706, "💲", AY666:AY706, INDIRECT("AE" &amp; ROW())) + COUNTIFS(AP666:AP706, "📦", AY666:AY706, INDIRECT("AE" &amp; ROW())) + COUNTIFS(AP666:AP706, "✅", AY666:AY706, INDIRECT("AE" &amp; ROW()))</f>
        <v>0</v>
      </c>
      <c r="AH702" s="162">
        <f t="array" aca="1" ref="AH702" ca="1">COUNTIFS(AP666:AP706, "💲", AY666:AY706, INDIRECT("AE" &amp; ROW())) + COUNTIFS(AP666:AP706, "📦", AY666:AY706, INDIRECT("AE" &amp; ROW()))</f>
        <v>0</v>
      </c>
      <c r="AI702" s="139">
        <f t="array" aca="1" ref="AI702" ca="1">SUMIFS(AR666:AR706, AY666:AY706, INDIRECT("AE" &amp; ROW()), AP666:AP706, "💲") + SUMIFS(AR666:AR706, AY666:AY706, INDIRECT("AE" &amp; ROW()), AP666:AP706, "📦")</f>
        <v>0</v>
      </c>
      <c r="AJ702" s="139">
        <f t="array" aca="1" ref="AJ702" ca="1">(
    SUMIFS(AR666:AR706, AY666:AY706, INDIRECT("AE" &amp; ROW()), AP666:AP706, "💲") +
    SUMIFS(AR666:AR706, AY666:AY706, INDIRECT("AE" &amp; ROW()), AP666:AP706, "📦")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
        SUMIFS(AR666:AR706, AY666:AY706, INDIRECT("AE" &amp; ROW()), AP666:AP706, "💲", AS666:AS706, "Familiar") +
        SUMIFS(AR666:AR706, AY666:AY706, INDIRECT("AE" &amp; ROW()), AP666:AP706, "📦", AS666:AS706, "Familiar")
    ) / 2
)  -
(
    (
        SUMIFS(AR666:AR706, AY666:AY706, INDIRECT("AE" &amp; ROW()), AP666:AP706, "💲", AS666:AS706, "Exonerado ADH") +
        SUMIFS(AR666:AR706, AY666:AY706, INDIRECT("AE" &amp; ROW()), AP666:AP706, "📦", AS666:AS706, "Exonerado ADH")
    ) / 2
)  -
(
    (
        SUMIFS(AR666:AR706, AY666:AY706, INDIRECT("AE" &amp; ROW()), AP666:AP706, "💲", AS666:AS706, "Exonerado Doctor") +
        SUMIFS(AR666:AR706, AY666:AY706, INDIRECT("AE" &amp; ROW()), AP666:AP706, "📦", AS666:AS706, "Exonerado Doctor")
    ) / 2
)</f>
        <v>0</v>
      </c>
      <c r="AK702" s="139">
        <f t="array" aca="1" ref="AK702" ca="1">(
    SUMIFS(AR666:AR706, AY666:AY706, INDIRECT("AE" &amp; ROW()), AP666:AP706, "💲") +
    SUMIFS(AR666:AR706, AY666:AY706, INDIRECT("AE" &amp; ROW()), AP666:AP706, "📦")
) -
(
    SUMIFS(AR666:AR706, AY666:AY706, INDIRECT("AE" &amp; ROW()), AP666:AP706, "💲", AS666:AS706, "Familiar") +
    SUMIFS(AR666:AR706, AY666:AY706, INDIRECT("AE" &amp; ROW()), AP666:AP706, "📦", AS666:AS706, "Familiar")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SUMIFS(AR666:AR706, AY666:AY706, INDIRECT("AE" &amp; ROW()), AP666:AP706, "💲", AS666:AS706, "Exonerado ADH") +
    SUMIFS(AR666:AR706, AY666:AY706, INDIRECT("AE" &amp; ROW()), AP666:AP706, "📦", AS666:AS706, "Exonerado ADH")
) -
(
    (
        SUMIFS(AR666:AR706, AY666:AY706, INDIRECT("AE" &amp; ROW()), AP666:AP706, "💲", AS666:AS706, "Exonerado Doctor") +
        SUMIFS(AR666:AR706, AY666:AY706, INDIRECT("AE" &amp; ROW()), AP666:AP706, "📦", AS666:AS706, "Exonerado Doctor")
    ) / 2
) -
(
    (
        SUMIFS(AR666:AR706, AY666:AY706, INDIRECT("AE" &amp; ROW()), AP666:AP706, "💲", AS666:AS706, "") +
        SUMIFS(AR666:AR706, AY666:AY706, INDIRECT("AE" &amp; ROW()), AP666:AP706, "📦", AS666:AS706, "")
    ) / 2
)</f>
        <v>0</v>
      </c>
      <c r="AL702" s="140">
        <f t="array" aca="1" ref="AL702" ca="1">(
    SUMIFS(AR666:AR706, AY666:AY706, INDIRECT("AE" &amp; ROW()), AP666:AP706, "💲") +
    SUMIFS(AR666:AR706, AY666:AY706, INDIRECT("AE" &amp; ROW()), AP666:AP706, "📦")
) -
(
    (
        SUMIFS(AR666:AR706, AY666:AY706, INDIRECT("AE" &amp; ROW()), AP666:AP706, "💲", AS666:AS706, "Familiar") +
        SUMIFS(AR666:AR706, AY666:AY706, INDIRECT("AE" &amp; ROW()), AP666:AP706, "📦", AS666:AS706, "Familiar")
    ) / 2
) -
(
    (
        SUMIFS(AR666:AR706, AY666:AY706, INDIRECT("AE" &amp; ROW()), AP666:AP706, "💲", AS666:AS706, "Participante") +
        SUMIFS(AR666:AR706, AY666:AY706, INDIRECT("AE" &amp; ROW()), AP666:AP706, "📦", AS666:AS706, "Participante")
    ) / 2
) -
(
    (
        SUMIFS(AR666:AR706, AY666:AY706, INDIRECT("AE" &amp; ROW()), AP666:AP706, "💲", AS666:AS706, "Empleado") +
        SUMIFS(AR666:AR706, AY666:AY706, INDIRECT("AE" &amp; ROW()), AP666:AP706, "📦", AS666:AS706, "Empleado")
    ) / 2
) -
(
    (
        SUMIFS(AR666:AR706, AY666:AY706, INDIRECT("AE" &amp; ROW()), AP666:AP706, "💲", AS666:AS706, "Exonerado ADH") +
        SUMIFS(AR666:AR706, AY666:AY706, INDIRECT("AE" &amp; ROW()), AP666:AP706, "📦", AS666:AS706, "Exonerado ADH")
    ) / 2
) -
(
    SUMIFS(AR666:AR706, AY666:AY706, INDIRECT("AE" &amp; ROW()), AP666:AP706, "💲", AS666:AS706, "Exonerado Doctor") +
    SUMIFS(AR666:AR706, AY666:AY706, INDIRECT("AE" &amp; ROW()), AP666:AP706, "📦", AS666:AS706, "Exonerado Doctor")
) -
(
    (
        SUMIFS(AR666:AR706, AY666:AY706, INDIRECT("AE" &amp; ROW()), AP666:AP706, "💲", AS666:AS706, "") +
        SUMIFS(AR666:AR706, AY666:AY706, INDIRECT("AE" &amp; ROW()), AP666:AP706, "📦", AS666:AS706, "")
    ) / 2
)</f>
        <v>0</v>
      </c>
      <c r="AM702" s="48"/>
      <c r="AN702" s="156"/>
      <c r="AO702" s="156"/>
      <c r="AP702" s="156"/>
      <c r="AQ702" s="156">
        <f>L710</f>
        <v>0</v>
      </c>
      <c r="AR702" s="156"/>
      <c r="AS702" s="156"/>
      <c r="AT702" s="156"/>
      <c r="AU702" s="156"/>
      <c r="AV702" s="156"/>
      <c r="AW702" s="156"/>
      <c r="AX702" s="156"/>
      <c r="AY702" s="156">
        <f>N705</f>
        <v>0</v>
      </c>
      <c r="AZ702" s="48"/>
      <c r="BA702" s="48"/>
      <c r="BB702" s="48"/>
      <c r="BC702" s="48"/>
      <c r="BD702" s="48"/>
      <c r="BE702" s="48"/>
      <c r="BF702" s="48"/>
      <c r="BG702" s="48"/>
      <c r="BH702" s="48"/>
      <c r="BI702" s="48"/>
      <c r="BJ702" s="48"/>
      <c r="BK702" s="48"/>
      <c r="BL702" s="48"/>
      <c r="BM702" s="48"/>
      <c r="BN702" s="48"/>
    </row>
    <row r="703" spans="1:66" ht="11.25" customHeight="1">
      <c r="A703" s="220"/>
      <c r="B703" s="38"/>
      <c r="C703" s="205"/>
      <c r="D703" s="208"/>
      <c r="E703" s="57" t="s">
        <v>42</v>
      </c>
      <c r="F703" s="58" t="str">
        <f>IF(D702&lt;&gt;"", VLOOKUP(D702,'Base de Datos'!$A$2:$D1268,3,FALSE()),"")</f>
        <v/>
      </c>
      <c r="G703" s="205"/>
      <c r="H703" s="208"/>
      <c r="I703" s="57" t="s">
        <v>42</v>
      </c>
      <c r="J703" s="58" t="str">
        <f>IF(H702&lt;&gt;"", VLOOKUP(H702,'Base de Datos'!$A$2:$D1268,3,FALSE()),"")</f>
        <v/>
      </c>
      <c r="K703" s="205"/>
      <c r="L703" s="208"/>
      <c r="M703" s="57" t="s">
        <v>42</v>
      </c>
      <c r="N703" s="58" t="str">
        <f>IF(L702&lt;&gt;"", VLOOKUP(L702,'Base de Datos'!$A$2:$D1268,3,FALSE()),"")</f>
        <v/>
      </c>
      <c r="O703" s="43"/>
      <c r="P703" s="163"/>
      <c r="Q703" s="3"/>
      <c r="R703" s="15"/>
      <c r="S703" s="229"/>
      <c r="T703" s="230"/>
      <c r="U703" s="59"/>
      <c r="V703" s="47"/>
      <c r="W703" s="229"/>
      <c r="X703" s="230"/>
      <c r="Y703" s="59"/>
      <c r="Z703" s="47"/>
      <c r="AA703" s="229"/>
      <c r="AB703" s="230"/>
      <c r="AC703" s="59"/>
      <c r="AD703" s="48"/>
      <c r="AE703" s="240" t="s">
        <v>45</v>
      </c>
      <c r="AF703" s="230"/>
      <c r="AG703" s="161">
        <f t="array" aca="1" ref="AG703" ca="1">COUNTIFS(AP666:AP706, "💲", AY666:AY706, INDIRECT("AE" &amp; ROW())) + COUNTIFS(AP666:AP706, "📦", AY666:AY706, INDIRECT("AE" &amp; ROW())) + COUNTIFS(AP666:AP706, "✅", AY666:AY706, INDIRECT("AE" &amp; ROW()))</f>
        <v>0</v>
      </c>
      <c r="AH703" s="162">
        <f t="array" aca="1" ref="AH703" ca="1">COUNTIFS(AP666:AP706, "💲", AY666:AY706, INDIRECT("AE" &amp; ROW())) + COUNTIFS(AP666:AP706, "📦", AY666:AY706, INDIRECT("AE" &amp; ROW()))</f>
        <v>0</v>
      </c>
      <c r="AI703" s="139">
        <f t="array" aca="1" ref="AI703" ca="1">SUMIFS(AR666:AR706, AY666:AY706, INDIRECT("AE" &amp; ROW()), AP666:AP706, "💲") + SUMIFS(AR666:AR706, AY666:AY706, INDIRECT("AE" &amp; ROW()), AP666:AP706, "📦")</f>
        <v>0</v>
      </c>
      <c r="AJ703" s="139">
        <f t="array" aca="1" ref="AJ703" ca="1">(
    SUMIFS(AR666:AR706, AY666:AY706, INDIRECT("AE" &amp; ROW()), AP666:AP706, "💲") +
    SUMIFS(AR666:AR706, AY666:AY706, INDIRECT("AE" &amp; ROW()), AP666:AP706, "📦")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
        SUMIFS(AR666:AR706, AY666:AY706, INDIRECT("AE" &amp; ROW()), AP666:AP706, "💲", AS666:AS706, "Familiar") +
        SUMIFS(AR666:AR706, AY666:AY706, INDIRECT("AE" &amp; ROW()), AP666:AP706, "📦", AS666:AS706, "Familiar")
    ) / 2
)  -
(
    (
        SUMIFS(AR666:AR706, AY666:AY706, INDIRECT("AE" &amp; ROW()), AP666:AP706, "💲", AS666:AS706, "Exonerado ADH") +
        SUMIFS(AR666:AR706, AY666:AY706, INDIRECT("AE" &amp; ROW()), AP666:AP706, "📦", AS666:AS706, "Exonerado ADH")
    ) / 2
)  -
(
    (
        SUMIFS(AR666:AR706, AY666:AY706, INDIRECT("AE" &amp; ROW()), AP666:AP706, "💲", AS666:AS706, "Exonerado Doctor") +
        SUMIFS(AR666:AR706, AY666:AY706, INDIRECT("AE" &amp; ROW()), AP666:AP706, "📦", AS666:AS706, "Exonerado Doctor")
    ) / 2
)</f>
        <v>0</v>
      </c>
      <c r="AK703" s="139">
        <f t="array" aca="1" ref="AK703" ca="1">(
    SUMIFS(AR666:AR706, AY666:AY706, INDIRECT("AE" &amp; ROW()), AP666:AP706, "💲") +
    SUMIFS(AR666:AR706, AY666:AY706, INDIRECT("AE" &amp; ROW()), AP666:AP706, "📦")
) -
(
    SUMIFS(AR666:AR706, AY666:AY706, INDIRECT("AE" &amp; ROW()), AP666:AP706, "💲", AS666:AS706, "Familiar") +
    SUMIFS(AR666:AR706, AY666:AY706, INDIRECT("AE" &amp; ROW()), AP666:AP706, "📦", AS666:AS706, "Familiar")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SUMIFS(AR666:AR706, AY666:AY706, INDIRECT("AE" &amp; ROW()), AP666:AP706, "💲", AS666:AS706, "Exonerado ADH") +
    SUMIFS(AR666:AR706, AY666:AY706, INDIRECT("AE" &amp; ROW()), AP666:AP706, "📦", AS666:AS706, "Exonerado ADH")
) -
(
    (
        SUMIFS(AR666:AR706, AY666:AY706, INDIRECT("AE" &amp; ROW()), AP666:AP706, "💲", AS666:AS706, "Exonerado Doctor") +
        SUMIFS(AR666:AR706, AY666:AY706, INDIRECT("AE" &amp; ROW()), AP666:AP706, "📦", AS666:AS706, "Exonerado Doctor")
    ) / 2
) -
(
    (
        SUMIFS(AR666:AR706, AY666:AY706, INDIRECT("AE" &amp; ROW()), AP666:AP706, "💲", AS666:AS706, "") +
        SUMIFS(AR666:AR706, AY666:AY706, INDIRECT("AE" &amp; ROW()), AP666:AP706, "📦", AS666:AS706, "")
    ) / 2
)</f>
        <v>0</v>
      </c>
      <c r="AL703" s="140">
        <f t="array" aca="1" ref="AL703" ca="1">(
    SUMIFS(AR666:AR706, AY666:AY706, INDIRECT("AE" &amp; ROW()), AP666:AP706, "💲") +
    SUMIFS(AR666:AR706, AY666:AY706, INDIRECT("AE" &amp; ROW()), AP666:AP706, "📦")
) -
(
    (
        SUMIFS(AR666:AR706, AY666:AY706, INDIRECT("AE" &amp; ROW()), AP666:AP706, "💲", AS666:AS706, "Familiar") +
        SUMIFS(AR666:AR706, AY666:AY706, INDIRECT("AE" &amp; ROW()), AP666:AP706, "📦", AS666:AS706, "Familiar")
    ) / 2
) -
(
    (
        SUMIFS(AR666:AR706, AY666:AY706, INDIRECT("AE" &amp; ROW()), AP666:AP706, "💲", AS666:AS706, "Participante") +
        SUMIFS(AR666:AR706, AY666:AY706, INDIRECT("AE" &amp; ROW()), AP666:AP706, "📦", AS666:AS706, "Participante")
    ) / 2
) -
(
    (
        SUMIFS(AR666:AR706, AY666:AY706, INDIRECT("AE" &amp; ROW()), AP666:AP706, "💲", AS666:AS706, "Empleado") +
        SUMIFS(AR666:AR706, AY666:AY706, INDIRECT("AE" &amp; ROW()), AP666:AP706, "📦", AS666:AS706, "Empleado")
    ) / 2
) -
(
    (
        SUMIFS(AR666:AR706, AY666:AY706, INDIRECT("AE" &amp; ROW()), AP666:AP706, "💲", AS666:AS706, "Exonerado ADH") +
        SUMIFS(AR666:AR706, AY666:AY706, INDIRECT("AE" &amp; ROW()), AP666:AP706, "📦", AS666:AS706, "Exonerado ADH")
    ) / 2
) -
(
    SUMIFS(AR666:AR706, AY666:AY706, INDIRECT("AE" &amp; ROW()), AP666:AP706, "💲", AS666:AS706, "Exonerado Doctor") +
    SUMIFS(AR666:AR706, AY666:AY706, INDIRECT("AE" &amp; ROW()), AP666:AP706, "📦", AS666:AS706, "Exonerado Doctor")
) -
(
    (
        SUMIFS(AR666:AR706, AY666:AY706, INDIRECT("AE" &amp; ROW()), AP666:AP706, "💲", AS666:AS706, "") +
        SUMIFS(AR666:AR706, AY666:AY706, INDIRECT("AE" &amp; ROW()), AP666:AP706, "📦", AS666:AS706, "")
    ) / 2
)</f>
        <v>0</v>
      </c>
      <c r="AM703" s="48"/>
      <c r="AN703" s="156"/>
      <c r="AO703" s="156"/>
      <c r="AP703" s="156"/>
      <c r="AQ703" s="156">
        <f>L714</f>
        <v>0</v>
      </c>
      <c r="AR703" s="156"/>
      <c r="AS703" s="156"/>
      <c r="AT703" s="156"/>
      <c r="AU703" s="156"/>
      <c r="AV703" s="156"/>
      <c r="AW703" s="156"/>
      <c r="AX703" s="156"/>
      <c r="AY703" s="156">
        <f>N709</f>
        <v>0</v>
      </c>
      <c r="AZ703" s="48"/>
      <c r="BA703" s="48"/>
      <c r="BB703" s="48"/>
      <c r="BC703" s="48"/>
      <c r="BD703" s="48"/>
      <c r="BE703" s="48"/>
      <c r="BF703" s="48"/>
      <c r="BG703" s="48"/>
      <c r="BH703" s="48"/>
      <c r="BI703" s="48"/>
      <c r="BJ703" s="48"/>
      <c r="BK703" s="48"/>
      <c r="BL703" s="48"/>
      <c r="BM703" s="48"/>
      <c r="BN703" s="48"/>
    </row>
    <row r="704" spans="1:66" ht="11.25" customHeight="1">
      <c r="A704" s="220"/>
      <c r="B704" s="38"/>
      <c r="C704" s="205"/>
      <c r="D704" s="208"/>
      <c r="E704" s="57" t="s">
        <v>44</v>
      </c>
      <c r="F704" s="58" t="str">
        <f>IF(D702&lt;&gt;"", VLOOKUP(D702,'Base de Datos'!$A$2:$D1268,4,FALSE()),"")</f>
        <v/>
      </c>
      <c r="G704" s="205"/>
      <c r="H704" s="208"/>
      <c r="I704" s="57" t="s">
        <v>44</v>
      </c>
      <c r="J704" s="58" t="str">
        <f>IF(H702&lt;&gt;"", VLOOKUP(H702,'Base de Datos'!$A$2:$D1268,4,FALSE()),"")</f>
        <v/>
      </c>
      <c r="K704" s="205"/>
      <c r="L704" s="208"/>
      <c r="M704" s="57" t="s">
        <v>44</v>
      </c>
      <c r="N704" s="58" t="str">
        <f>IF(L702&lt;&gt;"", VLOOKUP(L702,'Base de Datos'!$A$2:$D1268,4,FALSE()),"")</f>
        <v/>
      </c>
      <c r="O704" s="43"/>
      <c r="P704" s="163"/>
      <c r="Q704" s="3"/>
      <c r="R704" s="15"/>
      <c r="S704" s="229"/>
      <c r="T704" s="230"/>
      <c r="U704" s="59"/>
      <c r="V704" s="47"/>
      <c r="W704" s="229"/>
      <c r="X704" s="230"/>
      <c r="Y704" s="59"/>
      <c r="Z704" s="47"/>
      <c r="AA704" s="229"/>
      <c r="AB704" s="230"/>
      <c r="AC704" s="59"/>
      <c r="AD704" s="48"/>
      <c r="AE704" s="240" t="s">
        <v>47</v>
      </c>
      <c r="AF704" s="230"/>
      <c r="AG704" s="161">
        <f t="array" aca="1" ref="AG704" ca="1">COUNTIFS(AP666:AP706, "💲", AY666:AY706, INDIRECT("AE" &amp; ROW())) + COUNTIFS(AP666:AP706, "📦", AY666:AY706, INDIRECT("AE" &amp; ROW())) + COUNTIFS(AP666:AP706, "✅", AY666:AY706, INDIRECT("AE" &amp; ROW()))</f>
        <v>0</v>
      </c>
      <c r="AH704" s="162">
        <f t="array" aca="1" ref="AH704" ca="1">COUNTIFS(AP666:AP706, "💲", AY666:AY706, INDIRECT("AE" &amp; ROW())) + COUNTIFS(AP666:AP706, "📦", AY666:AY706, INDIRECT("AE" &amp; ROW()))</f>
        <v>0</v>
      </c>
      <c r="AI704" s="139">
        <f t="array" aca="1" ref="AI704" ca="1">SUMIFS(AR666:AR706, AY666:AY706, INDIRECT("AE" &amp; ROW()), AP666:AP706, "💲") + SUMIFS(AR666:AR706, AY666:AY706, INDIRECT("AE" &amp; ROW()), AP666:AP706, "📦")</f>
        <v>0</v>
      </c>
      <c r="AJ704" s="139">
        <f t="array" aca="1" ref="AJ704" ca="1">(
    SUMIFS(AR666:AR706, AY666:AY706, INDIRECT("AE" &amp; ROW()), AP666:AP706, "💲") +
    SUMIFS(AR666:AR706, AY666:AY706, INDIRECT("AE" &amp; ROW()), AP666:AP706, "📦")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
        SUMIFS(AR666:AR706, AY666:AY706, INDIRECT("AE" &amp; ROW()), AP666:AP706, "💲", AS666:AS706, "Familiar") +
        SUMIFS(AR666:AR706, AY666:AY706, INDIRECT("AE" &amp; ROW()), AP666:AP706, "📦", AS666:AS706, "Familiar")
    ) / 2
)  -
(
    (
        SUMIFS(AR666:AR706, AY666:AY706, INDIRECT("AE" &amp; ROW()), AP666:AP706, "💲", AS666:AS706, "Exonerado ADH") +
        SUMIFS(AR666:AR706, AY666:AY706, INDIRECT("AE" &amp; ROW()), AP666:AP706, "📦", AS666:AS706, "Exonerado ADH")
    ) / 2
)  -
(
    (
        SUMIFS(AR666:AR706, AY666:AY706, INDIRECT("AE" &amp; ROW()), AP666:AP706, "💲", AS666:AS706, "Exonerado Doctor") +
        SUMIFS(AR666:AR706, AY666:AY706, INDIRECT("AE" &amp; ROW()), AP666:AP706, "📦", AS666:AS706, "Exonerado Doctor")
    ) / 2
)</f>
        <v>0</v>
      </c>
      <c r="AK704" s="139">
        <f t="array" aca="1" ref="AK704" ca="1">(
    SUMIFS(AR666:AR706, AY666:AY706, INDIRECT("AE" &amp; ROW()), AP666:AP706, "💲") +
    SUMIFS(AR666:AR706, AY666:AY706, INDIRECT("AE" &amp; ROW()), AP666:AP706, "📦")
) -
(
    SUMIFS(AR666:AR706, AY666:AY706, INDIRECT("AE" &amp; ROW()), AP666:AP706, "💲", AS666:AS706, "Familiar") +
    SUMIFS(AR666:AR706, AY666:AY706, INDIRECT("AE" &amp; ROW()), AP666:AP706, "📦", AS666:AS706, "Familiar")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SUMIFS(AR666:AR706, AY666:AY706, INDIRECT("AE" &amp; ROW()), AP666:AP706, "💲", AS666:AS706, "Exonerado ADH") +
    SUMIFS(AR666:AR706, AY666:AY706, INDIRECT("AE" &amp; ROW()), AP666:AP706, "📦", AS666:AS706, "Exonerado ADH")
) -
(
    (
        SUMIFS(AR666:AR706, AY666:AY706, INDIRECT("AE" &amp; ROW()), AP666:AP706, "💲", AS666:AS706, "Exonerado Doctor") +
        SUMIFS(AR666:AR706, AY666:AY706, INDIRECT("AE" &amp; ROW()), AP666:AP706, "📦", AS666:AS706, "Exonerado Doctor")
    ) / 2
) -
(
    (
        SUMIFS(AR666:AR706, AY666:AY706, INDIRECT("AE" &amp; ROW()), AP666:AP706, "💲", AS666:AS706, "") +
        SUMIFS(AR666:AR706, AY666:AY706, INDIRECT("AE" &amp; ROW()), AP666:AP706, "📦", AS666:AS706, "")
    ) / 2
)</f>
        <v>0</v>
      </c>
      <c r="AL704" s="140">
        <f t="array" aca="1" ref="AL704" ca="1">(
    SUMIFS(AR666:AR706, AY666:AY706, INDIRECT("AE" &amp; ROW()), AP666:AP706, "💲") +
    SUMIFS(AR666:AR706, AY666:AY706, INDIRECT("AE" &amp; ROW()), AP666:AP706, "📦")
) -
(
    (
        SUMIFS(AR666:AR706, AY666:AY706, INDIRECT("AE" &amp; ROW()), AP666:AP706, "💲", AS666:AS706, "Familiar") +
        SUMIFS(AR666:AR706, AY666:AY706, INDIRECT("AE" &amp; ROW()), AP666:AP706, "📦", AS666:AS706, "Familiar")
    ) / 2
) -
(
    (
        SUMIFS(AR666:AR706, AY666:AY706, INDIRECT("AE" &amp; ROW()), AP666:AP706, "💲", AS666:AS706, "Participante") +
        SUMIFS(AR666:AR706, AY666:AY706, INDIRECT("AE" &amp; ROW()), AP666:AP706, "📦", AS666:AS706, "Participante")
    ) / 2
) -
(
    (
        SUMIFS(AR666:AR706, AY666:AY706, INDIRECT("AE" &amp; ROW()), AP666:AP706, "💲", AS666:AS706, "Empleado") +
        SUMIFS(AR666:AR706, AY666:AY706, INDIRECT("AE" &amp; ROW()), AP666:AP706, "📦", AS666:AS706, "Empleado")
    ) / 2
) -
(
    (
        SUMIFS(AR666:AR706, AY666:AY706, INDIRECT("AE" &amp; ROW()), AP666:AP706, "💲", AS666:AS706, "Exonerado ADH") +
        SUMIFS(AR666:AR706, AY666:AY706, INDIRECT("AE" &amp; ROW()), AP666:AP706, "📦", AS666:AS706, "Exonerado ADH")
    ) / 2
) -
(
    SUMIFS(AR666:AR706, AY666:AY706, INDIRECT("AE" &amp; ROW()), AP666:AP706, "💲", AS666:AS706, "Exonerado Doctor") +
    SUMIFS(AR666:AR706, AY666:AY706, INDIRECT("AE" &amp; ROW()), AP666:AP706, "📦", AS666:AS706, "Exonerado Doctor")
) -
(
    (
        SUMIFS(AR666:AR706, AY666:AY706, INDIRECT("AE" &amp; ROW()), AP666:AP706, "💲", AS666:AS706, "") +
        SUMIFS(AR666:AR706, AY666:AY706, INDIRECT("AE" &amp; ROW()), AP666:AP706, "📦", AS666:AS706, "")
    ) / 2
)</f>
        <v>0</v>
      </c>
      <c r="AM704" s="48"/>
      <c r="AN704" s="156"/>
      <c r="AO704" s="156"/>
      <c r="AP704" s="156"/>
      <c r="AQ704" s="156"/>
      <c r="AR704" s="156"/>
      <c r="AS704" s="156"/>
      <c r="AT704" s="156"/>
      <c r="AU704" s="156"/>
      <c r="AV704" s="156"/>
      <c r="AW704" s="156"/>
      <c r="AX704" s="156"/>
      <c r="AY704" s="156">
        <f>N713</f>
        <v>0</v>
      </c>
      <c r="AZ704" s="48"/>
      <c r="BA704" s="48"/>
      <c r="BB704" s="48"/>
      <c r="BC704" s="48"/>
      <c r="BD704" s="48"/>
      <c r="BE704" s="48"/>
      <c r="BF704" s="48"/>
      <c r="BG704" s="48"/>
      <c r="BH704" s="48"/>
      <c r="BI704" s="48"/>
      <c r="BJ704" s="48"/>
      <c r="BK704" s="48"/>
      <c r="BL704" s="48"/>
      <c r="BM704" s="48"/>
      <c r="BN704" s="48"/>
    </row>
    <row r="705" spans="1:66" ht="11.25" customHeight="1">
      <c r="A705" s="221"/>
      <c r="B705" s="38"/>
      <c r="C705" s="206"/>
      <c r="D705" s="209"/>
      <c r="E705" s="85" t="s">
        <v>46</v>
      </c>
      <c r="F705" s="86"/>
      <c r="G705" s="206"/>
      <c r="H705" s="209"/>
      <c r="I705" s="85" t="s">
        <v>46</v>
      </c>
      <c r="J705" s="108"/>
      <c r="K705" s="206"/>
      <c r="L705" s="209"/>
      <c r="M705" s="85" t="s">
        <v>46</v>
      </c>
      <c r="N705" s="108"/>
      <c r="O705" s="43"/>
      <c r="P705" s="163"/>
      <c r="Q705" s="3"/>
      <c r="R705" s="15"/>
      <c r="S705" s="227" t="str">
        <f>IF(OR(S702="Empleado",S702="Familiar"),"Nombre del Empleado","N° Factura")</f>
        <v>N° Factura</v>
      </c>
      <c r="T705" s="228"/>
      <c r="U705" s="89"/>
      <c r="V705" s="47"/>
      <c r="W705" s="227" t="str">
        <f>IF(OR(W702="Empleado",W702="Familiar"),"Nombre del Empleado","N° Factura")</f>
        <v>N° Factura</v>
      </c>
      <c r="X705" s="228"/>
      <c r="Y705" s="89"/>
      <c r="Z705" s="47"/>
      <c r="AA705" s="227" t="str">
        <f>IF(OR(AA702="Empleado",AA702="Familiar"),"Nombre del Empleado","N° Factura")</f>
        <v>N° Factura</v>
      </c>
      <c r="AB705" s="228"/>
      <c r="AC705" s="111"/>
      <c r="AD705" s="48"/>
      <c r="AE705" s="240" t="s">
        <v>48</v>
      </c>
      <c r="AF705" s="230"/>
      <c r="AG705" s="161">
        <f t="array" aca="1" ref="AG705" ca="1">COUNTIFS(AP666:AP706, "💲", AY666:AY706, INDIRECT("AE" &amp; ROW())) + COUNTIFS(AP666:AP706, "📦", AY666:AY706, INDIRECT("AE" &amp; ROW())) + COUNTIFS(AP666:AP706, "✅", AY666:AY706, INDIRECT("AE" &amp; ROW()))</f>
        <v>0</v>
      </c>
      <c r="AH705" s="162">
        <f t="array" aca="1" ref="AH705" ca="1">COUNTIFS(AP666:AP706, "💲", AY666:AY706, INDIRECT("AE" &amp; ROW())) + COUNTIFS(AP666:AP706, "📦", AY666:AY706, INDIRECT("AE" &amp; ROW()))</f>
        <v>0</v>
      </c>
      <c r="AI705" s="139">
        <f t="array" aca="1" ref="AI705" ca="1">SUMIFS(AR666:AR706, AY666:AY706, INDIRECT("AE" &amp; ROW()), AP666:AP706, "💲") + SUMIFS(AR666:AR706, AY666:AY706, INDIRECT("AE" &amp; ROW()), AP666:AP706, "📦")</f>
        <v>0</v>
      </c>
      <c r="AJ705" s="139">
        <f t="array" aca="1" ref="AJ705" ca="1">(
    SUMIFS(AR666:AR706, AY666:AY706, INDIRECT("AE" &amp; ROW()), AP666:AP706, "💲") +
    SUMIFS(AR666:AR706, AY666:AY706, INDIRECT("AE" &amp; ROW()), AP666:AP706, "📦")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
        SUMIFS(AR666:AR706, AY666:AY706, INDIRECT("AE" &amp; ROW()), AP666:AP706, "💲", AS666:AS706, "Familiar") +
        SUMIFS(AR666:AR706, AY666:AY706, INDIRECT("AE" &amp; ROW()), AP666:AP706, "📦", AS666:AS706, "Familiar")
    ) / 2
)  -
(
    (
        SUMIFS(AR666:AR706, AY666:AY706, INDIRECT("AE" &amp; ROW()), AP666:AP706, "💲", AS666:AS706, "Exonerado ADH") +
        SUMIFS(AR666:AR706, AY666:AY706, INDIRECT("AE" &amp; ROW()), AP666:AP706, "📦", AS666:AS706, "Exonerado ADH")
    ) / 2
)  -
(
    (
        SUMIFS(AR666:AR706, AY666:AY706, INDIRECT("AE" &amp; ROW()), AP666:AP706, "💲", AS666:AS706, "Exonerado Doctor") +
        SUMIFS(AR666:AR706, AY666:AY706, INDIRECT("AE" &amp; ROW()), AP666:AP706, "📦", AS666:AS706, "Exonerado Doctor")
    ) / 2
)</f>
        <v>0</v>
      </c>
      <c r="AK705" s="139">
        <f t="array" aca="1" ref="AK705" ca="1">(
    SUMIFS(AR666:AR706, AY666:AY706, INDIRECT("AE" &amp; ROW()), AP666:AP706, "💲") +
    SUMIFS(AR666:AR706, AY666:AY706, INDIRECT("AE" &amp; ROW()), AP666:AP706, "📦")
) -
(
    SUMIFS(AR666:AR706, AY666:AY706, INDIRECT("AE" &amp; ROW()), AP666:AP706, "💲", AS666:AS706, "Familiar") +
    SUMIFS(AR666:AR706, AY666:AY706, INDIRECT("AE" &amp; ROW()), AP666:AP706, "📦", AS666:AS706, "Familiar")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SUMIFS(AR666:AR706, AY666:AY706, INDIRECT("AE" &amp; ROW()), AP666:AP706, "💲", AS666:AS706, "Exonerado ADH") +
    SUMIFS(AR666:AR706, AY666:AY706, INDIRECT("AE" &amp; ROW()), AP666:AP706, "📦", AS666:AS706, "Exonerado ADH")
) -
(
    (
        SUMIFS(AR666:AR706, AY666:AY706, INDIRECT("AE" &amp; ROW()), AP666:AP706, "💲", AS666:AS706, "Exonerado Doctor") +
        SUMIFS(AR666:AR706, AY666:AY706, INDIRECT("AE" &amp; ROW()), AP666:AP706, "📦", AS666:AS706, "Exonerado Doctor")
    ) / 2
) -
(
    (
        SUMIFS(AR666:AR706, AY666:AY706, INDIRECT("AE" &amp; ROW()), AP666:AP706, "💲", AS666:AS706, "") +
        SUMIFS(AR666:AR706, AY666:AY706, INDIRECT("AE" &amp; ROW()), AP666:AP706, "📦", AS666:AS706, "")
    ) / 2
)</f>
        <v>0</v>
      </c>
      <c r="AL705" s="140">
        <f t="array" aca="1" ref="AL705" ca="1">(
    SUMIFS(AR666:AR706, AY666:AY706, INDIRECT("AE" &amp; ROW()), AP666:AP706, "💲") +
    SUMIFS(AR666:AR706, AY666:AY706, INDIRECT("AE" &amp; ROW()), AP666:AP706, "📦")
) -
(
    (
        SUMIFS(AR666:AR706, AY666:AY706, INDIRECT("AE" &amp; ROW()), AP666:AP706, "💲", AS666:AS706, "Familiar") +
        SUMIFS(AR666:AR706, AY666:AY706, INDIRECT("AE" &amp; ROW()), AP666:AP706, "📦", AS666:AS706, "Familiar")
    ) / 2
) -
(
    (
        SUMIFS(AR666:AR706, AY666:AY706, INDIRECT("AE" &amp; ROW()), AP666:AP706, "💲", AS666:AS706, "Participante") +
        SUMIFS(AR666:AR706, AY666:AY706, INDIRECT("AE" &amp; ROW()), AP666:AP706, "📦", AS666:AS706, "Participante")
    ) / 2
) -
(
    (
        SUMIFS(AR666:AR706, AY666:AY706, INDIRECT("AE" &amp; ROW()), AP666:AP706, "💲", AS666:AS706, "Empleado") +
        SUMIFS(AR666:AR706, AY666:AY706, INDIRECT("AE" &amp; ROW()), AP666:AP706, "📦", AS666:AS706, "Empleado")
    ) / 2
) -
(
    (
        SUMIFS(AR666:AR706, AY666:AY706, INDIRECT("AE" &amp; ROW()), AP666:AP706, "💲", AS666:AS706, "Exonerado ADH") +
        SUMIFS(AR666:AR706, AY666:AY706, INDIRECT("AE" &amp; ROW()), AP666:AP706, "📦", AS666:AS706, "Exonerado ADH")
    ) / 2
) -
(
    SUMIFS(AR666:AR706, AY666:AY706, INDIRECT("AE" &amp; ROW()), AP666:AP706, "💲", AS666:AS706, "Exonerado Doctor") +
    SUMIFS(AR666:AR706, AY666:AY706, INDIRECT("AE" &amp; ROW()), AP666:AP706, "📦", AS666:AS706, "Exonerado Doctor")
) -
(
    (
        SUMIFS(AR666:AR706, AY666:AY706, INDIRECT("AE" &amp; ROW()), AP666:AP706, "💲", AS666:AS706, "") +
        SUMIFS(AR666:AR706, AY666:AY706, INDIRECT("AE" &amp; ROW()), AP666:AP706, "📦", AS666:AS706, "")
    ) / 2
)</f>
        <v>0</v>
      </c>
      <c r="AM705" s="48"/>
      <c r="AN705" s="156"/>
      <c r="AO705" s="156"/>
      <c r="AP705" s="156"/>
      <c r="AQ705" s="156"/>
      <c r="AR705" s="156"/>
      <c r="AS705" s="156"/>
      <c r="AT705" s="156"/>
      <c r="AU705" s="156"/>
      <c r="AV705" s="156"/>
      <c r="AW705" s="156"/>
      <c r="AX705" s="156"/>
      <c r="AY705" s="156">
        <f>N717</f>
        <v>0</v>
      </c>
      <c r="AZ705" s="48"/>
      <c r="BA705" s="48"/>
      <c r="BB705" s="48"/>
      <c r="BC705" s="48"/>
      <c r="BD705" s="48"/>
      <c r="BE705" s="48"/>
      <c r="BF705" s="48"/>
      <c r="BG705" s="48"/>
      <c r="BH705" s="48"/>
      <c r="BI705" s="48"/>
      <c r="BJ705" s="48"/>
      <c r="BK705" s="48"/>
      <c r="BL705" s="48"/>
      <c r="BM705" s="48"/>
      <c r="BN705" s="48"/>
    </row>
    <row r="706" spans="1:66" ht="11.25" customHeight="1">
      <c r="A706" s="222">
        <f>A702+$Q$13/1440</f>
        <v>0.74999999999999978</v>
      </c>
      <c r="B706" s="38"/>
      <c r="C706" s="204"/>
      <c r="D706" s="207"/>
      <c r="E706" s="40" t="s">
        <v>36</v>
      </c>
      <c r="F706" s="42" t="str">
        <f>IF(D706&lt;&gt;"", VLOOKUP(D706,'Base de Datos'!$A$2:$D1268,2,FALSE()),"")</f>
        <v/>
      </c>
      <c r="G706" s="204"/>
      <c r="H706" s="216"/>
      <c r="I706" s="40" t="s">
        <v>36</v>
      </c>
      <c r="J706" s="42" t="str">
        <f>IF(H706&lt;&gt;"", VLOOKUP(H706,'Base de Datos'!$A$2:$D1268,2,FALSE()),"")</f>
        <v/>
      </c>
      <c r="K706" s="204"/>
      <c r="L706" s="216"/>
      <c r="M706" s="40" t="s">
        <v>36</v>
      </c>
      <c r="N706" s="42" t="str">
        <f>IF(L706&lt;&gt;"", VLOOKUP(L706,'Base de Datos'!$A$2:$D1268,2,FALSE()),"")</f>
        <v/>
      </c>
      <c r="O706" s="43"/>
      <c r="P706" s="163"/>
      <c r="Q706" s="3"/>
      <c r="R706" s="15"/>
      <c r="S706" s="45"/>
      <c r="T706" s="45" t="s">
        <v>37</v>
      </c>
      <c r="U706" s="46"/>
      <c r="V706" s="47"/>
      <c r="W706" s="45"/>
      <c r="X706" s="45" t="s">
        <v>37</v>
      </c>
      <c r="Y706" s="46"/>
      <c r="Z706" s="47"/>
      <c r="AA706" s="45"/>
      <c r="AB706" s="45" t="s">
        <v>37</v>
      </c>
      <c r="AC706" s="46"/>
      <c r="AD706" s="48"/>
      <c r="AE706" s="240" t="s">
        <v>49</v>
      </c>
      <c r="AF706" s="230"/>
      <c r="AG706" s="161">
        <f t="array" aca="1" ref="AG706" ca="1">COUNTIFS(AP666:AP706, "💲", AY666:AY706, INDIRECT("AE" &amp; ROW())) + COUNTIFS(AP666:AP706, "📦", AY666:AY706, INDIRECT("AE" &amp; ROW())) + COUNTIFS(AP666:AP706, "✅", AY666:AY706, INDIRECT("AE" &amp; ROW()))</f>
        <v>0</v>
      </c>
      <c r="AH706" s="162">
        <f t="array" aca="1" ref="AH706" ca="1">COUNTIFS(AP666:AP706, "💲", AY666:AY706, INDIRECT("AE" &amp; ROW())) + COUNTIFS(AP666:AP706, "📦", AY666:AY706, INDIRECT("AE" &amp; ROW()))</f>
        <v>0</v>
      </c>
      <c r="AI706" s="139">
        <f t="array" aca="1" ref="AI706" ca="1">SUMIFS(AR666:AR706, AY666:AY706, INDIRECT("AE" &amp; ROW()), AP666:AP706, "💲") + SUMIFS(AR666:AR706, AY666:AY706, INDIRECT("AE" &amp; ROW()), AP666:AP706, "📦")</f>
        <v>0</v>
      </c>
      <c r="AJ706" s="139">
        <f t="array" aca="1" ref="AJ706" ca="1">(
    SUMIFS(AR666:AR706, AY666:AY706, INDIRECT("AE" &amp; ROW()), AP666:AP706, "💲") +
    SUMIFS(AR666:AR706, AY666:AY706, INDIRECT("AE" &amp; ROW()), AP666:AP706, "📦")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
        SUMIFS(AR666:AR706, AY666:AY706, INDIRECT("AE" &amp; ROW()), AP666:AP706, "💲", AS666:AS706, "Familiar") +
        SUMIFS(AR666:AR706, AY666:AY706, INDIRECT("AE" &amp; ROW()), AP666:AP706, "📦", AS666:AS706, "Familiar")
    ) / 2
)  -
(
    (
        SUMIFS(AR666:AR706, AY666:AY706, INDIRECT("AE" &amp; ROW()), AP666:AP706, "💲", AS666:AS706, "Exonerado ADH") +
        SUMIFS(AR666:AR706, AY666:AY706, INDIRECT("AE" &amp; ROW()), AP666:AP706, "📦", AS666:AS706, "Exonerado ADH")
    ) / 2
)  -
(
    (
        SUMIFS(AR666:AR706, AY666:AY706, INDIRECT("AE" &amp; ROW()), AP666:AP706, "💲", AS666:AS706, "Exonerado Doctor") +
        SUMIFS(AR666:AR706, AY666:AY706, INDIRECT("AE" &amp; ROW()), AP666:AP706, "📦", AS666:AS706, "Exonerado Doctor")
    ) / 2
)</f>
        <v>0</v>
      </c>
      <c r="AK706" s="139">
        <f t="array" aca="1" ref="AK706" ca="1">(
    SUMIFS(AR666:AR706, AY666:AY706, INDIRECT("AE" &amp; ROW()), AP666:AP706, "💲") +
    SUMIFS(AR666:AR706, AY666:AY706, INDIRECT("AE" &amp; ROW()), AP666:AP706, "📦")
) -
(
    SUMIFS(AR666:AR706, AY666:AY706, INDIRECT("AE" &amp; ROW()), AP666:AP706, "💲", AS666:AS706, "Familiar") +
    SUMIFS(AR666:AR706, AY666:AY706, INDIRECT("AE" &amp; ROW()), AP666:AP706, "📦", AS666:AS706, "Familiar")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SUMIFS(AR666:AR706, AY666:AY706, INDIRECT("AE" &amp; ROW()), AP666:AP706, "💲", AS666:AS706, "Exonerado ADH") +
    SUMIFS(AR666:AR706, AY666:AY706, INDIRECT("AE" &amp; ROW()), AP666:AP706, "📦", AS666:AS706, "Exonerado ADH")
) -
(
    (
        SUMIFS(AR666:AR706, AY666:AY706, INDIRECT("AE" &amp; ROW()), AP666:AP706, "💲", AS666:AS706, "Exonerado Doctor") +
        SUMIFS(AR666:AR706, AY666:AY706, INDIRECT("AE" &amp; ROW()), AP666:AP706, "📦", AS666:AS706, "Exonerado Doctor")
    ) / 2
) -
(
    (
        SUMIFS(AR666:AR706, AY666:AY706, INDIRECT("AE" &amp; ROW()), AP666:AP706, "💲", AS666:AS706, "") +
        SUMIFS(AR666:AR706, AY666:AY706, INDIRECT("AE" &amp; ROW()), AP666:AP706, "📦", AS666:AS706, "")
    ) / 2
)</f>
        <v>0</v>
      </c>
      <c r="AL706" s="140">
        <f t="array" aca="1" ref="AL706" ca="1">(
    SUMIFS(AR666:AR706, AY666:AY706, INDIRECT("AE" &amp; ROW()), AP666:AP706, "💲") +
    SUMIFS(AR666:AR706, AY666:AY706, INDIRECT("AE" &amp; ROW()), AP666:AP706, "📦")
) -
(
    (
        SUMIFS(AR666:AR706, AY666:AY706, INDIRECT("AE" &amp; ROW()), AP666:AP706, "💲", AS666:AS706, "Familiar") +
        SUMIFS(AR666:AR706, AY666:AY706, INDIRECT("AE" &amp; ROW()), AP666:AP706, "📦", AS666:AS706, "Familiar")
    ) / 2
) -
(
    (
        SUMIFS(AR666:AR706, AY666:AY706, INDIRECT("AE" &amp; ROW()), AP666:AP706, "💲", AS666:AS706, "Participante") +
        SUMIFS(AR666:AR706, AY666:AY706, INDIRECT("AE" &amp; ROW()), AP666:AP706, "📦", AS666:AS706, "Participante")
    ) / 2
) -
(
    (
        SUMIFS(AR666:AR706, AY666:AY706, INDIRECT("AE" &amp; ROW()), AP666:AP706, "💲", AS666:AS706, "Empleado") +
        SUMIFS(AR666:AR706, AY666:AY706, INDIRECT("AE" &amp; ROW()), AP666:AP706, "📦", AS666:AS706, "Empleado")
    ) / 2
) -
(
    (
        SUMIFS(AR666:AR706, AY666:AY706, INDIRECT("AE" &amp; ROW()), AP666:AP706, "💲", AS666:AS706, "Exonerado ADH") +
        SUMIFS(AR666:AR706, AY666:AY706, INDIRECT("AE" &amp; ROW()), AP666:AP706, "📦", AS666:AS706, "Exonerado ADH")
    ) / 2
) -
(
    SUMIFS(AR666:AR706, AY666:AY706, INDIRECT("AE" &amp; ROW()), AP666:AP706, "💲", AS666:AS706, "Exonerado Doctor") +
    SUMIFS(AR666:AR706, AY666:AY706, INDIRECT("AE" &amp; ROW()), AP666:AP706, "📦", AS666:AS706, "Exonerado Doctor")
) -
(
    (
        SUMIFS(AR666:AR706, AY666:AY706, INDIRECT("AE" &amp; ROW()), AP666:AP706, "💲", AS666:AS706, "") +
        SUMIFS(AR666:AR706, AY666:AY706, INDIRECT("AE" &amp; ROW()), AP666:AP706, "📦", AS666:AS706, "")
    ) / 2
)</f>
        <v>0</v>
      </c>
      <c r="AM706" s="48"/>
      <c r="AN706" s="156"/>
      <c r="AO706" s="156"/>
      <c r="AP706" s="156"/>
      <c r="AQ706" s="156"/>
      <c r="AR706" s="156"/>
      <c r="AS706" s="156"/>
      <c r="AT706" s="156"/>
      <c r="AU706" s="156"/>
      <c r="AV706" s="156"/>
      <c r="AW706" s="156"/>
      <c r="AX706" s="156"/>
      <c r="AY706" s="156"/>
      <c r="AZ706" s="48"/>
      <c r="BA706" s="48"/>
      <c r="BB706" s="48"/>
      <c r="BC706" s="48"/>
      <c r="BD706" s="48"/>
      <c r="BE706" s="48"/>
      <c r="BF706" s="48"/>
      <c r="BG706" s="48"/>
      <c r="BH706" s="48"/>
      <c r="BI706" s="48"/>
      <c r="BJ706" s="48"/>
      <c r="BK706" s="48"/>
      <c r="BL706" s="48"/>
      <c r="BM706" s="48"/>
      <c r="BN706" s="48"/>
    </row>
    <row r="707" spans="1:66" ht="11.25" customHeight="1">
      <c r="A707" s="220"/>
      <c r="B707" s="38"/>
      <c r="C707" s="205"/>
      <c r="D707" s="208"/>
      <c r="E707" s="57" t="s">
        <v>42</v>
      </c>
      <c r="F707" s="58" t="str">
        <f>IF(D706&lt;&gt;"", VLOOKUP(D706,'Base de Datos'!$A$2:$D1268,3,FALSE()),"")</f>
        <v/>
      </c>
      <c r="G707" s="205"/>
      <c r="H707" s="208"/>
      <c r="I707" s="57" t="s">
        <v>42</v>
      </c>
      <c r="J707" s="58" t="str">
        <f>IF(H706&lt;&gt;"", VLOOKUP(H706,'Base de Datos'!$A$2:$D1268,3,FALSE()),"")</f>
        <v/>
      </c>
      <c r="K707" s="205"/>
      <c r="L707" s="208"/>
      <c r="M707" s="57" t="s">
        <v>42</v>
      </c>
      <c r="N707" s="58" t="str">
        <f>IF(L706&lt;&gt;"", VLOOKUP(L706,'Base de Datos'!$A$2:$D1268,3,FALSE()),"")</f>
        <v/>
      </c>
      <c r="O707" s="43"/>
      <c r="P707" s="163"/>
      <c r="Q707" s="3"/>
      <c r="R707" s="15"/>
      <c r="S707" s="229"/>
      <c r="T707" s="230"/>
      <c r="U707" s="59"/>
      <c r="V707" s="47"/>
      <c r="W707" s="229"/>
      <c r="X707" s="230"/>
      <c r="Y707" s="59"/>
      <c r="Z707" s="47"/>
      <c r="AA707" s="229"/>
      <c r="AB707" s="230"/>
      <c r="AC707" s="59"/>
      <c r="AD707" s="48"/>
      <c r="AE707" s="240" t="s">
        <v>51</v>
      </c>
      <c r="AF707" s="230"/>
      <c r="AG707" s="161">
        <f t="array" aca="1" ref="AG707" ca="1">COUNTIFS(AP666:AP706, "💲", AY666:AY706, INDIRECT("AE" &amp; ROW())) + COUNTIFS(AP666:AP706, "📦", AY666:AY706, INDIRECT("AE" &amp; ROW())) + COUNTIFS(AP666:AP706, "✅", AY666:AY706, INDIRECT("AE" &amp; ROW()))</f>
        <v>0</v>
      </c>
      <c r="AH707" s="162">
        <f t="array" aca="1" ref="AH707" ca="1">COUNTIFS(AP666:AP706, "💲", AY666:AY706, INDIRECT("AE" &amp; ROW())) + COUNTIFS(AP666:AP706, "📦", AY666:AY706, INDIRECT("AE" &amp; ROW()))</f>
        <v>0</v>
      </c>
      <c r="AI707" s="139">
        <f t="array" aca="1" ref="AI707" ca="1">SUMIFS(AR666:AR706, AY666:AY706, INDIRECT("AE" &amp; ROW()), AP666:AP706, "💲") + SUMIFS(AR666:AR706, AY666:AY706, INDIRECT("AE" &amp; ROW()), AP666:AP706, "📦")</f>
        <v>0</v>
      </c>
      <c r="AJ707" s="139">
        <f t="array" aca="1" ref="AJ707" ca="1">(
    SUMIFS(AR666:AR706, AY666:AY706, INDIRECT("AE" &amp; ROW()), AP666:AP706, "💲") +
    SUMIFS(AR666:AR706, AY666:AY706, INDIRECT("AE" &amp; ROW()), AP666:AP706, "📦")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
        SUMIFS(AR666:AR706, AY666:AY706, INDIRECT("AE" &amp; ROW()), AP666:AP706, "💲", AS666:AS706, "Familiar") +
        SUMIFS(AR666:AR706, AY666:AY706, INDIRECT("AE" &amp; ROW()), AP666:AP706, "📦", AS666:AS706, "Familiar")
    ) / 2
)  -
(
    (
        SUMIFS(AR666:AR706, AY666:AY706, INDIRECT("AE" &amp; ROW()), AP666:AP706, "💲", AS666:AS706, "Exonerado ADH") +
        SUMIFS(AR666:AR706, AY666:AY706, INDIRECT("AE" &amp; ROW()), AP666:AP706, "📦", AS666:AS706, "Exonerado ADH")
    ) / 2
)  -
(
    (
        SUMIFS(AR666:AR706, AY666:AY706, INDIRECT("AE" &amp; ROW()), AP666:AP706, "💲", AS666:AS706, "Exonerado Doctor") +
        SUMIFS(AR666:AR706, AY666:AY706, INDIRECT("AE" &amp; ROW()), AP666:AP706, "📦", AS666:AS706, "Exonerado Doctor")
    ) / 2
)</f>
        <v>0</v>
      </c>
      <c r="AK707" s="139">
        <f t="array" aca="1" ref="AK707" ca="1">(
    SUMIFS(AR666:AR706, AY666:AY706, INDIRECT("AE" &amp; ROW()), AP666:AP706, "💲") +
    SUMIFS(AR666:AR706, AY666:AY706, INDIRECT("AE" &amp; ROW()), AP666:AP706, "📦")
) -
(
    SUMIFS(AR666:AR706, AY666:AY706, INDIRECT("AE" &amp; ROW()), AP666:AP706, "💲", AS666:AS706, "Familiar") +
    SUMIFS(AR666:AR706, AY666:AY706, INDIRECT("AE" &amp; ROW()), AP666:AP706, "📦", AS666:AS706, "Familiar")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SUMIFS(AR666:AR706, AY666:AY706, INDIRECT("AE" &amp; ROW()), AP666:AP706, "💲", AS666:AS706, "Exonerado ADH") +
    SUMIFS(AR666:AR706, AY666:AY706, INDIRECT("AE" &amp; ROW()), AP666:AP706, "📦", AS666:AS706, "Exonerado ADH")
) -
(
    (
        SUMIFS(AR666:AR706, AY666:AY706, INDIRECT("AE" &amp; ROW()), AP666:AP706, "💲", AS666:AS706, "Exonerado Doctor") +
        SUMIFS(AR666:AR706, AY666:AY706, INDIRECT("AE" &amp; ROW()), AP666:AP706, "📦", AS666:AS706, "Exonerado Doctor")
    ) / 2
) -
(
    (
        SUMIFS(AR666:AR706, AY666:AY706, INDIRECT("AE" &amp; ROW()), AP666:AP706, "💲", AS666:AS706, "") +
        SUMIFS(AR666:AR706, AY666:AY706, INDIRECT("AE" &amp; ROW()), AP666:AP706, "📦", AS666:AS706, "")
    ) / 2
)</f>
        <v>0</v>
      </c>
      <c r="AL707" s="140">
        <f t="array" aca="1" ref="AL707" ca="1">(
    SUMIFS(AR666:AR706, AY666:AY706, INDIRECT("AE" &amp; ROW()), AP666:AP706, "💲") +
    SUMIFS(AR666:AR706, AY666:AY706, INDIRECT("AE" &amp; ROW()), AP666:AP706, "📦")
) -
(
    (
        SUMIFS(AR666:AR706, AY666:AY706, INDIRECT("AE" &amp; ROW()), AP666:AP706, "💲", AS666:AS706, "Familiar") +
        SUMIFS(AR666:AR706, AY666:AY706, INDIRECT("AE" &amp; ROW()), AP666:AP706, "📦", AS666:AS706, "Familiar")
    ) / 2
) -
(
    (
        SUMIFS(AR666:AR706, AY666:AY706, INDIRECT("AE" &amp; ROW()), AP666:AP706, "💲", AS666:AS706, "Participante") +
        SUMIFS(AR666:AR706, AY666:AY706, INDIRECT("AE" &amp; ROW()), AP666:AP706, "📦", AS666:AS706, "Participante")
    ) / 2
) -
(
    (
        SUMIFS(AR666:AR706, AY666:AY706, INDIRECT("AE" &amp; ROW()), AP666:AP706, "💲", AS666:AS706, "Empleado") +
        SUMIFS(AR666:AR706, AY666:AY706, INDIRECT("AE" &amp; ROW()), AP666:AP706, "📦", AS666:AS706, "Empleado")
    ) / 2
) -
(
    (
        SUMIFS(AR666:AR706, AY666:AY706, INDIRECT("AE" &amp; ROW()), AP666:AP706, "💲", AS666:AS706, "Exonerado ADH") +
        SUMIFS(AR666:AR706, AY666:AY706, INDIRECT("AE" &amp; ROW()), AP666:AP706, "📦", AS666:AS706, "Exonerado ADH")
    ) / 2
) -
(
    SUMIFS(AR666:AR706, AY666:AY706, INDIRECT("AE" &amp; ROW()), AP666:AP706, "💲", AS666:AS706, "Exonerado Doctor") +
    SUMIFS(AR666:AR706, AY666:AY706, INDIRECT("AE" &amp; ROW()), AP666:AP706, "📦", AS666:AS706, "Exonerado Doctor")
) -
(
    (
        SUMIFS(AR666:AR706, AY666:AY706, INDIRECT("AE" &amp; ROW()), AP666:AP706, "💲", AS666:AS706, "") +
        SUMIFS(AR666:AR706, AY666:AY706, INDIRECT("AE" &amp; ROW()), AP666:AP706, "📦", AS666:AS706, "")
    ) / 2
)</f>
        <v>0</v>
      </c>
      <c r="AM707" s="48"/>
      <c r="AN707" s="48"/>
      <c r="AO707" s="48"/>
      <c r="AP707" s="48"/>
      <c r="AQ707" s="48"/>
      <c r="AR707" s="48"/>
      <c r="AS707" s="48"/>
      <c r="AT707" s="48"/>
      <c r="AU707" s="48"/>
      <c r="AV707" s="48"/>
      <c r="AW707" s="48"/>
      <c r="AX707" s="48"/>
      <c r="AY707" s="48"/>
      <c r="AZ707" s="48"/>
      <c r="BA707" s="48"/>
      <c r="BB707" s="48"/>
      <c r="BC707" s="48"/>
      <c r="BD707" s="48"/>
      <c r="BE707" s="48"/>
      <c r="BF707" s="48"/>
      <c r="BG707" s="48"/>
      <c r="BH707" s="48"/>
      <c r="BI707" s="48"/>
      <c r="BJ707" s="48"/>
      <c r="BK707" s="48"/>
      <c r="BL707" s="48"/>
      <c r="BM707" s="48"/>
      <c r="BN707" s="48"/>
    </row>
    <row r="708" spans="1:66" ht="11.25" customHeight="1">
      <c r="A708" s="220"/>
      <c r="B708" s="38"/>
      <c r="C708" s="205"/>
      <c r="D708" s="208"/>
      <c r="E708" s="57" t="s">
        <v>44</v>
      </c>
      <c r="F708" s="58" t="str">
        <f>IF(D706&lt;&gt;"", VLOOKUP(D706,'Base de Datos'!$A$2:$D1268,4,FALSE()),"")</f>
        <v/>
      </c>
      <c r="G708" s="205"/>
      <c r="H708" s="208"/>
      <c r="I708" s="57" t="s">
        <v>44</v>
      </c>
      <c r="J708" s="58" t="str">
        <f>IF(H706&lt;&gt;"", VLOOKUP(H706,'Base de Datos'!$A$2:$D1268,4,FALSE()),"")</f>
        <v/>
      </c>
      <c r="K708" s="205"/>
      <c r="L708" s="208"/>
      <c r="M708" s="57" t="s">
        <v>44</v>
      </c>
      <c r="N708" s="58" t="str">
        <f>IF(L706&lt;&gt;"", VLOOKUP(L706,'Base de Datos'!$A$2:$D1268,4,FALSE()),"")</f>
        <v/>
      </c>
      <c r="O708" s="43"/>
      <c r="P708" s="163"/>
      <c r="Q708" s="3"/>
      <c r="R708" s="15"/>
      <c r="S708" s="229"/>
      <c r="T708" s="230"/>
      <c r="U708" s="59"/>
      <c r="V708" s="47"/>
      <c r="W708" s="229"/>
      <c r="X708" s="230"/>
      <c r="Y708" s="59"/>
      <c r="Z708" s="47"/>
      <c r="AA708" s="229"/>
      <c r="AB708" s="230"/>
      <c r="AC708" s="59"/>
      <c r="AD708" s="48"/>
      <c r="AE708" s="240" t="s">
        <v>55</v>
      </c>
      <c r="AF708" s="230"/>
      <c r="AG708" s="161">
        <f t="array" aca="1" ref="AG708" ca="1">COUNTIFS(AP666:AP706, "💲", AY666:AY706, INDIRECT("AE" &amp; ROW())) + COUNTIFS(AP666:AP706, "📦", AY666:AY706, INDIRECT("AE" &amp; ROW())) + COUNTIFS(AP666:AP706, "✅", AY666:AY706, INDIRECT("AE" &amp; ROW()))</f>
        <v>0</v>
      </c>
      <c r="AH708" s="162">
        <f t="array" aca="1" ref="AH708" ca="1">COUNTIFS(AP666:AP706, "💲", AY666:AY706, INDIRECT("AE" &amp; ROW())) + COUNTIFS(AP666:AP706, "📦", AY666:AY706, INDIRECT("AE" &amp; ROW()))</f>
        <v>0</v>
      </c>
      <c r="AI708" s="139">
        <f t="array" aca="1" ref="AI708" ca="1">SUMIFS(AR666:AR706, AY666:AY706, INDIRECT("AE" &amp; ROW()), AP666:AP706, "💲") + SUMIFS(AR666:AR706, AY666:AY706, INDIRECT("AE" &amp; ROW()), AP666:AP706, "📦")</f>
        <v>0</v>
      </c>
      <c r="AJ708" s="139">
        <f t="array" aca="1" ref="AJ708" ca="1">(
    SUMIFS(AR666:AR706, AY666:AY706, INDIRECT("AE" &amp; ROW()), AP666:AP706, "💲") +
    SUMIFS(AR666:AR706, AY666:AY706, INDIRECT("AE" &amp; ROW()), AP666:AP706, "📦")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
        SUMIFS(AR666:AR706, AY666:AY706, INDIRECT("AE" &amp; ROW()), AP666:AP706, "💲", AS666:AS706, "Familiar") +
        SUMIFS(AR666:AR706, AY666:AY706, INDIRECT("AE" &amp; ROW()), AP666:AP706, "📦", AS666:AS706, "Familiar")
    ) / 2
)  -
(
    (
        SUMIFS(AR666:AR706, AY666:AY706, INDIRECT("AE" &amp; ROW()), AP666:AP706, "💲", AS666:AS706, "Exonerado ADH") +
        SUMIFS(AR666:AR706, AY666:AY706, INDIRECT("AE" &amp; ROW()), AP666:AP706, "📦", AS666:AS706, "Exonerado ADH")
    ) / 2
)  -
(
    (
        SUMIFS(AR666:AR706, AY666:AY706, INDIRECT("AE" &amp; ROW()), AP666:AP706, "💲", AS666:AS706, "Exonerado Doctor") +
        SUMIFS(AR666:AR706, AY666:AY706, INDIRECT("AE" &amp; ROW()), AP666:AP706, "📦", AS666:AS706, "Exonerado Doctor")
    ) / 2
)</f>
        <v>0</v>
      </c>
      <c r="AK708" s="139">
        <f t="array" aca="1" ref="AK708" ca="1">(
    SUMIFS(AR666:AR706, AY666:AY706, INDIRECT("AE" &amp; ROW()), AP666:AP706, "💲") +
    SUMIFS(AR666:AR706, AY666:AY706, INDIRECT("AE" &amp; ROW()), AP666:AP706, "📦")
) -
(
    SUMIFS(AR666:AR706, AY666:AY706, INDIRECT("AE" &amp; ROW()), AP666:AP706, "💲", AS666:AS706, "Familiar") +
    SUMIFS(AR666:AR706, AY666:AY706, INDIRECT("AE" &amp; ROW()), AP666:AP706, "📦", AS666:AS706, "Familiar")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SUMIFS(AR666:AR706, AY666:AY706, INDIRECT("AE" &amp; ROW()), AP666:AP706, "💲", AS666:AS706, "Exonerado ADH") +
    SUMIFS(AR666:AR706, AY666:AY706, INDIRECT("AE" &amp; ROW()), AP666:AP706, "📦", AS666:AS706, "Exonerado ADH")
) -
(
    (
        SUMIFS(AR666:AR706, AY666:AY706, INDIRECT("AE" &amp; ROW()), AP666:AP706, "💲", AS666:AS706, "Exonerado Doctor") +
        SUMIFS(AR666:AR706, AY666:AY706, INDIRECT("AE" &amp; ROW()), AP666:AP706, "📦", AS666:AS706, "Exonerado Doctor")
    ) / 2
) -
(
    (
        SUMIFS(AR666:AR706, AY666:AY706, INDIRECT("AE" &amp; ROW()), AP666:AP706, "💲", AS666:AS706, "") +
        SUMIFS(AR666:AR706, AY666:AY706, INDIRECT("AE" &amp; ROW()), AP666:AP706, "📦", AS666:AS706, "")
    ) / 2
)</f>
        <v>0</v>
      </c>
      <c r="AL708" s="140">
        <f t="array" aca="1" ref="AL708" ca="1">(
    SUMIFS(AR666:AR706, AY666:AY706, INDIRECT("AE" &amp; ROW()), AP666:AP706, "💲") +
    SUMIFS(AR666:AR706, AY666:AY706, INDIRECT("AE" &amp; ROW()), AP666:AP706, "📦")
) -
(
    (
        SUMIFS(AR666:AR706, AY666:AY706, INDIRECT("AE" &amp; ROW()), AP666:AP706, "💲", AS666:AS706, "Familiar") +
        SUMIFS(AR666:AR706, AY666:AY706, INDIRECT("AE" &amp; ROW()), AP666:AP706, "📦", AS666:AS706, "Familiar")
    ) / 2
) -
(
    (
        SUMIFS(AR666:AR706, AY666:AY706, INDIRECT("AE" &amp; ROW()), AP666:AP706, "💲", AS666:AS706, "Participante") +
        SUMIFS(AR666:AR706, AY666:AY706, INDIRECT("AE" &amp; ROW()), AP666:AP706, "📦", AS666:AS706, "Participante")
    ) / 2
) -
(
    (
        SUMIFS(AR666:AR706, AY666:AY706, INDIRECT("AE" &amp; ROW()), AP666:AP706, "💲", AS666:AS706, "Empleado") +
        SUMIFS(AR666:AR706, AY666:AY706, INDIRECT("AE" &amp; ROW()), AP666:AP706, "📦", AS666:AS706, "Empleado")
    ) / 2
) -
(
    (
        SUMIFS(AR666:AR706, AY666:AY706, INDIRECT("AE" &amp; ROW()), AP666:AP706, "💲", AS666:AS706, "Exonerado ADH") +
        SUMIFS(AR666:AR706, AY666:AY706, INDIRECT("AE" &amp; ROW()), AP666:AP706, "📦", AS666:AS706, "Exonerado ADH")
    ) / 2
) -
(
    SUMIFS(AR666:AR706, AY666:AY706, INDIRECT("AE" &amp; ROW()), AP666:AP706, "💲", AS666:AS706, "Exonerado Doctor") +
    SUMIFS(AR666:AR706, AY666:AY706, INDIRECT("AE" &amp; ROW()), AP666:AP706, "📦", AS666:AS706, "Exonerado Doctor")
) -
(
    (
        SUMIFS(AR666:AR706, AY666:AY706, INDIRECT("AE" &amp; ROW()), AP666:AP706, "💲", AS666:AS706, "") +
        SUMIFS(AR666:AR706, AY666:AY706, INDIRECT("AE" &amp; ROW()), AP666:AP706, "📦", AS666:AS706, "")
    ) / 2
)</f>
        <v>0</v>
      </c>
      <c r="AM708" s="48"/>
      <c r="AN708" s="48"/>
      <c r="AO708" s="48"/>
      <c r="AP708" s="48"/>
      <c r="AQ708" s="48"/>
      <c r="AR708" s="48"/>
      <c r="AS708" s="48"/>
      <c r="AT708" s="48"/>
      <c r="AU708" s="48"/>
      <c r="AV708" s="48"/>
      <c r="AW708" s="48"/>
      <c r="AX708" s="48"/>
      <c r="AY708" s="48"/>
      <c r="AZ708" s="48"/>
      <c r="BA708" s="48"/>
      <c r="BB708" s="48"/>
      <c r="BC708" s="48"/>
      <c r="BD708" s="48"/>
      <c r="BE708" s="48"/>
      <c r="BF708" s="48"/>
      <c r="BG708" s="48"/>
      <c r="BH708" s="48"/>
      <c r="BI708" s="48"/>
      <c r="BJ708" s="48"/>
      <c r="BK708" s="48"/>
      <c r="BL708" s="48"/>
      <c r="BM708" s="48"/>
      <c r="BN708" s="48"/>
    </row>
    <row r="709" spans="1:66" ht="11.25" customHeight="1">
      <c r="A709" s="221"/>
      <c r="B709" s="38"/>
      <c r="C709" s="206"/>
      <c r="D709" s="209"/>
      <c r="E709" s="85" t="s">
        <v>46</v>
      </c>
      <c r="F709" s="86"/>
      <c r="G709" s="206"/>
      <c r="H709" s="209"/>
      <c r="I709" s="85" t="s">
        <v>46</v>
      </c>
      <c r="J709" s="108"/>
      <c r="K709" s="206"/>
      <c r="L709" s="209"/>
      <c r="M709" s="85" t="s">
        <v>46</v>
      </c>
      <c r="N709" s="108"/>
      <c r="O709" s="43"/>
      <c r="P709" s="163"/>
      <c r="Q709" s="3"/>
      <c r="R709" s="15"/>
      <c r="S709" s="227" t="str">
        <f>IF(OR(S706="Empleado",S706="Familiar"),"Nombre del Empleado","N° Factura")</f>
        <v>N° Factura</v>
      </c>
      <c r="T709" s="228"/>
      <c r="U709" s="89"/>
      <c r="V709" s="47"/>
      <c r="W709" s="227" t="str">
        <f>IF(OR(W706="Empleado",W706="Familiar"),"Nombre del Empleado","N° Factura")</f>
        <v>N° Factura</v>
      </c>
      <c r="X709" s="228"/>
      <c r="Y709" s="89"/>
      <c r="Z709" s="47"/>
      <c r="AA709" s="227" t="str">
        <f>IF(OR(AA706="Empleado",AA706="Familiar"),"Nombre del Empleado","N° Factura")</f>
        <v>N° Factura</v>
      </c>
      <c r="AB709" s="228"/>
      <c r="AC709" s="89"/>
      <c r="AD709" s="48"/>
      <c r="AE709" s="240" t="s">
        <v>57</v>
      </c>
      <c r="AF709" s="230"/>
      <c r="AG709" s="161">
        <f t="array" aca="1" ref="AG709" ca="1">COUNTIFS(AP666:AP706, "💲", AY666:AY706, INDIRECT("AE" &amp; ROW())) + COUNTIFS(AP666:AP706, "📦", AY666:AY706, INDIRECT("AE" &amp; ROW())) + COUNTIFS(AP666:AP706, "✅", AY666:AY706, INDIRECT("AE" &amp; ROW()))</f>
        <v>0</v>
      </c>
      <c r="AH709" s="162">
        <f t="array" aca="1" ref="AH709" ca="1">COUNTIFS(AP666:AP706, "💲", AY666:AY706, INDIRECT("AE" &amp; ROW())) + COUNTIFS(AP666:AP706, "📦", AY666:AY706, INDIRECT("AE" &amp; ROW()))</f>
        <v>0</v>
      </c>
      <c r="AI709" s="139">
        <f t="array" aca="1" ref="AI709" ca="1">SUMIFS(AR666:AR706, AY666:AY706, INDIRECT("AE" &amp; ROW()), AP666:AP706, "💲") + SUMIFS(AR666:AR706, AY666:AY706, INDIRECT("AE" &amp; ROW()), AP666:AP706, "📦")</f>
        <v>0</v>
      </c>
      <c r="AJ709" s="139">
        <f t="array" aca="1" ref="AJ709" ca="1">(
    SUMIFS(AR666:AR706, AY666:AY706, INDIRECT("AE" &amp; ROW()), AP666:AP706, "💲") +
    SUMIFS(AR666:AR706, AY666:AY706, INDIRECT("AE" &amp; ROW()), AP666:AP706, "📦")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
        SUMIFS(AR666:AR706, AY666:AY706, INDIRECT("AE" &amp; ROW()), AP666:AP706, "💲", AS666:AS706, "Familiar") +
        SUMIFS(AR666:AR706, AY666:AY706, INDIRECT("AE" &amp; ROW()), AP666:AP706, "📦", AS666:AS706, "Familiar")
    ) / 2
)  -
(
    (
        SUMIFS(AR666:AR706, AY666:AY706, INDIRECT("AE" &amp; ROW()), AP666:AP706, "💲", AS666:AS706, "Exonerado ADH") +
        SUMIFS(AR666:AR706, AY666:AY706, INDIRECT("AE" &amp; ROW()), AP666:AP706, "📦", AS666:AS706, "Exonerado ADH")
    ) / 2
)  -
(
    (
        SUMIFS(AR666:AR706, AY666:AY706, INDIRECT("AE" &amp; ROW()), AP666:AP706, "💲", AS666:AS706, "Exonerado Doctor") +
        SUMIFS(AR666:AR706, AY666:AY706, INDIRECT("AE" &amp; ROW()), AP666:AP706, "📦", AS666:AS706, "Exonerado Doctor")
    ) / 2
)</f>
        <v>0</v>
      </c>
      <c r="AK709" s="139">
        <f t="array" aca="1" ref="AK709" ca="1">(
    SUMIFS(AR666:AR706, AY666:AY706, INDIRECT("AE" &amp; ROW()), AP666:AP706, "💲") +
    SUMIFS(AR666:AR706, AY666:AY706, INDIRECT("AE" &amp; ROW()), AP666:AP706, "📦")
) -
(
    SUMIFS(AR666:AR706, AY666:AY706, INDIRECT("AE" &amp; ROW()), AP666:AP706, "💲", AS666:AS706, "Familiar") +
    SUMIFS(AR666:AR706, AY666:AY706, INDIRECT("AE" &amp; ROW()), AP666:AP706, "📦", AS666:AS706, "Familiar")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SUMIFS(AR666:AR706, AY666:AY706, INDIRECT("AE" &amp; ROW()), AP666:AP706, "💲", AS666:AS706, "Exonerado ADH") +
    SUMIFS(AR666:AR706, AY666:AY706, INDIRECT("AE" &amp; ROW()), AP666:AP706, "📦", AS666:AS706, "Exonerado ADH")
) -
(
    (
        SUMIFS(AR666:AR706, AY666:AY706, INDIRECT("AE" &amp; ROW()), AP666:AP706, "💲", AS666:AS706, "Exonerado Doctor") +
        SUMIFS(AR666:AR706, AY666:AY706, INDIRECT("AE" &amp; ROW()), AP666:AP706, "📦", AS666:AS706, "Exonerado Doctor")
    ) / 2
) -
(
    (
        SUMIFS(AR666:AR706, AY666:AY706, INDIRECT("AE" &amp; ROW()), AP666:AP706, "💲", AS666:AS706, "") +
        SUMIFS(AR666:AR706, AY666:AY706, INDIRECT("AE" &amp; ROW()), AP666:AP706, "📦", AS666:AS706, "")
    ) / 2
)</f>
        <v>0</v>
      </c>
      <c r="AL709" s="140">
        <f t="array" aca="1" ref="AL709" ca="1">(
    SUMIFS(AR666:AR706, AY666:AY706, INDIRECT("AE" &amp; ROW()), AP666:AP706, "💲") +
    SUMIFS(AR666:AR706, AY666:AY706, INDIRECT("AE" &amp; ROW()), AP666:AP706, "📦")
) -
(
    (
        SUMIFS(AR666:AR706, AY666:AY706, INDIRECT("AE" &amp; ROW()), AP666:AP706, "💲", AS666:AS706, "Familiar") +
        SUMIFS(AR666:AR706, AY666:AY706, INDIRECT("AE" &amp; ROW()), AP666:AP706, "📦", AS666:AS706, "Familiar")
    ) / 2
) -
(
    (
        SUMIFS(AR666:AR706, AY666:AY706, INDIRECT("AE" &amp; ROW()), AP666:AP706, "💲", AS666:AS706, "Participante") +
        SUMIFS(AR666:AR706, AY666:AY706, INDIRECT("AE" &amp; ROW()), AP666:AP706, "📦", AS666:AS706, "Participante")
    ) / 2
) -
(
    (
        SUMIFS(AR666:AR706, AY666:AY706, INDIRECT("AE" &amp; ROW()), AP666:AP706, "💲", AS666:AS706, "Empleado") +
        SUMIFS(AR666:AR706, AY666:AY706, INDIRECT("AE" &amp; ROW()), AP666:AP706, "📦", AS666:AS706, "Empleado")
    ) / 2
) -
(
    (
        SUMIFS(AR666:AR706, AY666:AY706, INDIRECT("AE" &amp; ROW()), AP666:AP706, "💲", AS666:AS706, "Exonerado ADH") +
        SUMIFS(AR666:AR706, AY666:AY706, INDIRECT("AE" &amp; ROW()), AP666:AP706, "📦", AS666:AS706, "Exonerado ADH")
    ) / 2
) -
(
    SUMIFS(AR666:AR706, AY666:AY706, INDIRECT("AE" &amp; ROW()), AP666:AP706, "💲", AS666:AS706, "Exonerado Doctor") +
    SUMIFS(AR666:AR706, AY666:AY706, INDIRECT("AE" &amp; ROW()), AP666:AP706, "📦", AS666:AS706, "Exonerado Doctor")
) -
(
    (
        SUMIFS(AR666:AR706, AY666:AY706, INDIRECT("AE" &amp; ROW()), AP666:AP706, "💲", AS666:AS706, "") +
        SUMIFS(AR666:AR706, AY666:AY706, INDIRECT("AE" &amp; ROW()), AP666:AP706, "📦", AS666:AS706, "")
    ) / 2
)</f>
        <v>0</v>
      </c>
      <c r="AM709" s="48"/>
      <c r="AN709" s="48"/>
      <c r="AO709" s="48"/>
      <c r="AP709" s="48"/>
      <c r="AQ709" s="48"/>
      <c r="AR709" s="48"/>
      <c r="AS709" s="48"/>
      <c r="AT709" s="48"/>
      <c r="AU709" s="48"/>
      <c r="AV709" s="48"/>
      <c r="AW709" s="48"/>
      <c r="AX709" s="48"/>
      <c r="AY709" s="48"/>
      <c r="AZ709" s="48"/>
      <c r="BA709" s="48"/>
      <c r="BB709" s="48"/>
      <c r="BC709" s="48"/>
      <c r="BD709" s="48"/>
      <c r="BE709" s="48"/>
      <c r="BF709" s="48"/>
      <c r="BG709" s="48"/>
      <c r="BH709" s="48"/>
      <c r="BI709" s="48"/>
      <c r="BJ709" s="48"/>
      <c r="BK709" s="48"/>
      <c r="BL709" s="48"/>
      <c r="BM709" s="48"/>
      <c r="BN709" s="48"/>
    </row>
    <row r="710" spans="1:66" ht="11.25" customHeight="1">
      <c r="A710" s="222">
        <f>A706+$Q$13/1440</f>
        <v>0.79166666666666641</v>
      </c>
      <c r="B710" s="164"/>
      <c r="C710" s="204"/>
      <c r="D710" s="207"/>
      <c r="E710" s="177" t="s">
        <v>36</v>
      </c>
      <c r="F710" s="42" t="str">
        <f>IF(D710&lt;&gt;"", VLOOKUP(D710,'Base de Datos'!$A$2:$D1268,2,FALSE()),"")</f>
        <v/>
      </c>
      <c r="G710" s="204"/>
      <c r="H710" s="216"/>
      <c r="I710" s="177" t="s">
        <v>36</v>
      </c>
      <c r="J710" s="42" t="str">
        <f>IF(H710&lt;&gt;"", VLOOKUP(H710,'Base de Datos'!$A$2:$D1268,2,FALSE()),"")</f>
        <v/>
      </c>
      <c r="K710" s="204"/>
      <c r="L710" s="216"/>
      <c r="M710" s="177" t="s">
        <v>36</v>
      </c>
      <c r="N710" s="42" t="str">
        <f>IF(L710&lt;&gt;"", VLOOKUP(L710,'Base de Datos'!$A$2:$D1268,2,FALSE()),"")</f>
        <v/>
      </c>
      <c r="O710" s="165"/>
      <c r="P710" s="165"/>
      <c r="Q710" s="165"/>
      <c r="R710" s="166"/>
      <c r="S710" s="167"/>
      <c r="T710" s="45" t="s">
        <v>37</v>
      </c>
      <c r="U710" s="168"/>
      <c r="V710" s="169"/>
      <c r="W710" s="167"/>
      <c r="X710" s="45" t="s">
        <v>37</v>
      </c>
      <c r="Y710" s="168"/>
      <c r="Z710" s="169"/>
      <c r="AA710" s="167"/>
      <c r="AB710" s="45" t="s">
        <v>37</v>
      </c>
      <c r="AC710" s="168"/>
      <c r="AD710" s="56"/>
      <c r="AE710" s="240" t="s">
        <v>59</v>
      </c>
      <c r="AF710" s="230"/>
      <c r="AG710" s="161">
        <f t="array" aca="1" ref="AG710" ca="1">COUNTIFS(AP666:AP706, "💲", AY666:AY706, INDIRECT("AE" &amp; ROW())) + COUNTIFS(AP666:AP706, "📦", AY666:AY706, INDIRECT("AE" &amp; ROW())) + COUNTIFS(AP666:AP706, "✅", AY666:AY706, INDIRECT("AE" &amp; ROW()))</f>
        <v>4</v>
      </c>
      <c r="AH710" s="162">
        <f t="array" aca="1" ref="AH710" ca="1">COUNTIFS(AP666:AP706, "💲", AY666:AY706, INDIRECT("AE" &amp; ROW())) + COUNTIFS(AP666:AP706, "📦", AY666:AY706, INDIRECT("AE" &amp; ROW()))</f>
        <v>4</v>
      </c>
      <c r="AI710" s="139">
        <f t="array" aca="1" ref="AI710" ca="1">SUMIFS(AR666:AR706, AY666:AY706, INDIRECT("AE" &amp; ROW()), AP666:AP706, "💲") + SUMIFS(AR666:AR706, AY666:AY706, INDIRECT("AE" &amp; ROW()), AP666:AP706, "📦")</f>
        <v>250</v>
      </c>
      <c r="AJ710" s="139">
        <f t="array" aca="1" ref="AJ710" ca="1">(
    SUMIFS(AR666:AR706, AY666:AY706, INDIRECT("AE" &amp; ROW()), AP666:AP706, "💲") +
    SUMIFS(AR666:AR706, AY666:AY706, INDIRECT("AE" &amp; ROW()), AP666:AP706, "📦")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
        SUMIFS(AR666:AR706, AY666:AY706, INDIRECT("AE" &amp; ROW()), AP666:AP706, "💲", AS666:AS706, "Familiar") +
        SUMIFS(AR666:AR706, AY666:AY706, INDIRECT("AE" &amp; ROW()), AP666:AP706, "📦", AS666:AS706, "Familiar")
    ) / 2
)  -
(
    (
        SUMIFS(AR666:AR706, AY666:AY706, INDIRECT("AE" &amp; ROW()), AP666:AP706, "💲", AS666:AS706, "Exonerado ADH") +
        SUMIFS(AR666:AR706, AY666:AY706, INDIRECT("AE" &amp; ROW()), AP666:AP706, "📦", AS666:AS706, "Exonerado ADH")
    ) / 2
)  -
(
    (
        SUMIFS(AR666:AR706, AY666:AY706, INDIRECT("AE" &amp; ROW()), AP666:AP706, "💲", AS666:AS706, "Exonerado Doctor") +
        SUMIFS(AR666:AR706, AY666:AY706, INDIRECT("AE" &amp; ROW()), AP666:AP706, "📦", AS666:AS706, "Exonerado Doctor")
    ) / 2
)</f>
        <v>200</v>
      </c>
      <c r="AK710" s="139">
        <f t="array" aca="1" ref="AK710" ca="1">(
    SUMIFS(AR666:AR706, AY666:AY706, INDIRECT("AE" &amp; ROW()), AP666:AP706, "💲") +
    SUMIFS(AR666:AR706, AY666:AY706, INDIRECT("AE" &amp; ROW()), AP666:AP706, "📦")
) -
(
    SUMIFS(AR666:AR706, AY666:AY706, INDIRECT("AE" &amp; ROW()), AP666:AP706, "💲", AS666:AS706, "Familiar") +
    SUMIFS(AR666:AR706, AY666:AY706, INDIRECT("AE" &amp; ROW()), AP666:AP706, "📦", AS666:AS706, "Familiar")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SUMIFS(AR666:AR706, AY666:AY706, INDIRECT("AE" &amp; ROW()), AP666:AP706, "💲", AS666:AS706, "Exonerado ADH") +
    SUMIFS(AR666:AR706, AY666:AY706, INDIRECT("AE" &amp; ROW()), AP666:AP706, "📦", AS666:AS706, "Exonerado ADH")
) -
(
    (
        SUMIFS(AR666:AR706, AY666:AY706, INDIRECT("AE" &amp; ROW()), AP666:AP706, "💲", AS666:AS706, "Exonerado Doctor") +
        SUMIFS(AR666:AR706, AY666:AY706, INDIRECT("AE" &amp; ROW()), AP666:AP706, "📦", AS666:AS706, "Exonerado Doctor")
    ) / 2
) -
(
    (
        SUMIFS(AR666:AR706, AY666:AY706, INDIRECT("AE" &amp; ROW()), AP666:AP706, "💲", AS666:AS706, "") +
        SUMIFS(AR666:AR706, AY666:AY706, INDIRECT("AE" &amp; ROW()), AP666:AP706, "📦", AS666:AS706, "")
    ) / 2
)</f>
        <v>200</v>
      </c>
      <c r="AL710" s="140">
        <f t="array" aca="1" ref="AL710" ca="1">(
    SUMIFS(AR666:AR706, AY666:AY706, INDIRECT("AE" &amp; ROW()), AP666:AP706, "💲") +
    SUMIFS(AR666:AR706, AY666:AY706, INDIRECT("AE" &amp; ROW()), AP666:AP706, "📦")
) -
(
    (
        SUMIFS(AR666:AR706, AY666:AY706, INDIRECT("AE" &amp; ROW()), AP666:AP706, "💲", AS666:AS706, "Familiar") +
        SUMIFS(AR666:AR706, AY666:AY706, INDIRECT("AE" &amp; ROW()), AP666:AP706, "📦", AS666:AS706, "Familiar")
    ) / 2
) -
(
    (
        SUMIFS(AR666:AR706, AY666:AY706, INDIRECT("AE" &amp; ROW()), AP666:AP706, "💲", AS666:AS706, "Participante") +
        SUMIFS(AR666:AR706, AY666:AY706, INDIRECT("AE" &amp; ROW()), AP666:AP706, "📦", AS666:AS706, "Participante")
    ) / 2
) -
(
    (
        SUMIFS(AR666:AR706, AY666:AY706, INDIRECT("AE" &amp; ROW()), AP666:AP706, "💲", AS666:AS706, "Empleado") +
        SUMIFS(AR666:AR706, AY666:AY706, INDIRECT("AE" &amp; ROW()), AP666:AP706, "📦", AS666:AS706, "Empleado")
    ) / 2
) -
(
    (
        SUMIFS(AR666:AR706, AY666:AY706, INDIRECT("AE" &amp; ROW()), AP666:AP706, "💲", AS666:AS706, "Exonerado ADH") +
        SUMIFS(AR666:AR706, AY666:AY706, INDIRECT("AE" &amp; ROW()), AP666:AP706, "📦", AS666:AS706, "Exonerado ADH")
    ) / 2
) -
(
    SUMIFS(AR666:AR706, AY666:AY706, INDIRECT("AE" &amp; ROW()), AP666:AP706, "💲", AS666:AS706, "Exonerado Doctor") +
    SUMIFS(AR666:AR706, AY666:AY706, INDIRECT("AE" &amp; ROW()), AP666:AP706, "📦", AS666:AS706, "Exonerado Doctor")
) -
(
    (
        SUMIFS(AR666:AR706, AY666:AY706, INDIRECT("AE" &amp; ROW()), AP666:AP706, "💲", AS666:AS706, "") +
        SUMIFS(AR666:AR706, AY666:AY706, INDIRECT("AE" &amp; ROW()), AP666:AP706, "📦", AS666:AS706, "")
    ) / 2
)</f>
        <v>225</v>
      </c>
      <c r="AM710" s="56"/>
      <c r="AN710" s="56"/>
      <c r="AO710" s="56"/>
      <c r="AP710" s="56"/>
      <c r="AQ710" s="56"/>
      <c r="AR710" s="56"/>
      <c r="AS710" s="56"/>
      <c r="AT710" s="56"/>
      <c r="AU710" s="56"/>
      <c r="AV710" s="56"/>
      <c r="AW710" s="56"/>
      <c r="AX710" s="56"/>
      <c r="AY710" s="56"/>
      <c r="AZ710" s="56"/>
      <c r="BA710" s="56"/>
      <c r="BB710" s="56"/>
      <c r="BC710" s="56"/>
      <c r="BD710" s="56"/>
      <c r="BE710" s="56"/>
      <c r="BF710" s="56"/>
      <c r="BG710" s="56"/>
      <c r="BH710" s="56"/>
      <c r="BI710" s="56"/>
      <c r="BJ710" s="56"/>
      <c r="BK710" s="56"/>
      <c r="BL710" s="56"/>
      <c r="BM710" s="56"/>
      <c r="BN710" s="56"/>
    </row>
    <row r="711" spans="1:66" ht="11.25" customHeight="1">
      <c r="A711" s="220"/>
      <c r="B711" s="164"/>
      <c r="C711" s="205"/>
      <c r="D711" s="208"/>
      <c r="E711" s="178" t="s">
        <v>42</v>
      </c>
      <c r="F711" s="58" t="str">
        <f>IF(D710&lt;&gt;"", VLOOKUP(D710,'Base de Datos'!$A$2:$D1268,3,FALSE()),"")</f>
        <v/>
      </c>
      <c r="G711" s="205"/>
      <c r="H711" s="208"/>
      <c r="I711" s="178" t="s">
        <v>42</v>
      </c>
      <c r="J711" s="58" t="str">
        <f>IF(H710&lt;&gt;"", VLOOKUP(H710,'Base de Datos'!$A$2:$D1268,3,FALSE()),"")</f>
        <v/>
      </c>
      <c r="K711" s="205"/>
      <c r="L711" s="208"/>
      <c r="M711" s="178" t="s">
        <v>42</v>
      </c>
      <c r="N711" s="58" t="str">
        <f>IF(L710&lt;&gt;"", VLOOKUP(L710,'Base de Datos'!$A$2:$D1268,3,FALSE()),"")</f>
        <v/>
      </c>
      <c r="O711" s="165"/>
      <c r="P711" s="165"/>
      <c r="Q711" s="165"/>
      <c r="R711" s="166"/>
      <c r="S711" s="231"/>
      <c r="T711" s="230"/>
      <c r="U711" s="170"/>
      <c r="V711" s="169"/>
      <c r="W711" s="231"/>
      <c r="X711" s="230"/>
      <c r="Y711" s="170"/>
      <c r="Z711" s="169"/>
      <c r="AA711" s="231"/>
      <c r="AB711" s="230"/>
      <c r="AC711" s="170"/>
      <c r="AD711" s="56"/>
      <c r="AE711" s="240" t="s">
        <v>63</v>
      </c>
      <c r="AF711" s="230"/>
      <c r="AG711" s="161">
        <f t="array" aca="1" ref="AG711" ca="1">COUNTIFS(AP666:AP706, "💲", AY666:AY706, INDIRECT("AE" &amp; ROW())) + COUNTIFS(AP666:AP706, "📦", AY666:AY706, INDIRECT("AE" &amp; ROW())) + COUNTIFS(AP666:AP706, "✅", AY666:AY706, INDIRECT("AE" &amp; ROW()))</f>
        <v>0</v>
      </c>
      <c r="AH711" s="162">
        <f t="array" aca="1" ref="AH711" ca="1">COUNTIFS(AP666:AP706, "💲", AY666:AY706, INDIRECT("AE" &amp; ROW())) + COUNTIFS(AP666:AP706, "📦", AY666:AY706, INDIRECT("AE" &amp; ROW()))</f>
        <v>0</v>
      </c>
      <c r="AI711" s="139">
        <f t="array" aca="1" ref="AI711" ca="1">SUMIFS(AR666:AR706, AY666:AY706, INDIRECT("AE" &amp; ROW()), AP666:AP706, "💲") + SUMIFS(AR666:AR706, AY666:AY706, INDIRECT("AE" &amp; ROW()), AP666:AP706, "📦")</f>
        <v>0</v>
      </c>
      <c r="AJ711" s="139">
        <f t="array" aca="1" ref="AJ711" ca="1">(
    SUMIFS(AR666:AR706, AY666:AY706, INDIRECT("AE" &amp; ROW()), AP666:AP706, "💲") +
    SUMIFS(AR666:AR706, AY666:AY706, INDIRECT("AE" &amp; ROW()), AP666:AP706, "📦")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
        SUMIFS(AR666:AR706, AY666:AY706, INDIRECT("AE" &amp; ROW()), AP666:AP706, "💲", AS666:AS706, "Familiar") +
        SUMIFS(AR666:AR706, AY666:AY706, INDIRECT("AE" &amp; ROW()), AP666:AP706, "📦", AS666:AS706, "Familiar")
    ) / 2
)  -
(
    (
        SUMIFS(AR666:AR706, AY666:AY706, INDIRECT("AE" &amp; ROW()), AP666:AP706, "💲", AS666:AS706, "Exonerado ADH") +
        SUMIFS(AR666:AR706, AY666:AY706, INDIRECT("AE" &amp; ROW()), AP666:AP706, "📦", AS666:AS706, "Exonerado ADH")
    ) / 2
)  -
(
    (
        SUMIFS(AR666:AR706, AY666:AY706, INDIRECT("AE" &amp; ROW()), AP666:AP706, "💲", AS666:AS706, "Exonerado Doctor") +
        SUMIFS(AR666:AR706, AY666:AY706, INDIRECT("AE" &amp; ROW()), AP666:AP706, "📦", AS666:AS706, "Exonerado Doctor")
    ) / 2
)</f>
        <v>0</v>
      </c>
      <c r="AK711" s="139">
        <f t="array" aca="1" ref="AK711" ca="1">(
    SUMIFS(AR666:AR706, AY666:AY706, INDIRECT("AE" &amp; ROW()), AP666:AP706, "💲") +
    SUMIFS(AR666:AR706, AY666:AY706, INDIRECT("AE" &amp; ROW()), AP666:AP706, "📦")
) -
(
    SUMIFS(AR666:AR706, AY666:AY706, INDIRECT("AE" &amp; ROW()), AP666:AP706, "💲", AS666:AS706, "Familiar") +
    SUMIFS(AR666:AR706, AY666:AY706, INDIRECT("AE" &amp; ROW()), AP666:AP706, "📦", AS666:AS706, "Familiar")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SUMIFS(AR666:AR706, AY666:AY706, INDIRECT("AE" &amp; ROW()), AP666:AP706, "💲", AS666:AS706, "Exonerado ADH") +
    SUMIFS(AR666:AR706, AY666:AY706, INDIRECT("AE" &amp; ROW()), AP666:AP706, "📦", AS666:AS706, "Exonerado ADH")
) -
(
    (
        SUMIFS(AR666:AR706, AY666:AY706, INDIRECT("AE" &amp; ROW()), AP666:AP706, "💲", AS666:AS706, "Exonerado Doctor") +
        SUMIFS(AR666:AR706, AY666:AY706, INDIRECT("AE" &amp; ROW()), AP666:AP706, "📦", AS666:AS706, "Exonerado Doctor")
    ) / 2
) -
(
    (
        SUMIFS(AR666:AR706, AY666:AY706, INDIRECT("AE" &amp; ROW()), AP666:AP706, "💲", AS666:AS706, "") +
        SUMIFS(AR666:AR706, AY666:AY706, INDIRECT("AE" &amp; ROW()), AP666:AP706, "📦", AS666:AS706, "")
    ) / 2
)</f>
        <v>0</v>
      </c>
      <c r="AL711" s="140">
        <f t="array" aca="1" ref="AL711" ca="1">(
    SUMIFS(AR666:AR706, AY666:AY706, INDIRECT("AE" &amp; ROW()), AP666:AP706, "💲") +
    SUMIFS(AR666:AR706, AY666:AY706, INDIRECT("AE" &amp; ROW()), AP666:AP706, "📦")
) -
(
    (
        SUMIFS(AR666:AR706, AY666:AY706, INDIRECT("AE" &amp; ROW()), AP666:AP706, "💲", AS666:AS706, "Familiar") +
        SUMIFS(AR666:AR706, AY666:AY706, INDIRECT("AE" &amp; ROW()), AP666:AP706, "📦", AS666:AS706, "Familiar")
    ) / 2
) -
(
    (
        SUMIFS(AR666:AR706, AY666:AY706, INDIRECT("AE" &amp; ROW()), AP666:AP706, "💲", AS666:AS706, "Participante") +
        SUMIFS(AR666:AR706, AY666:AY706, INDIRECT("AE" &amp; ROW()), AP666:AP706, "📦", AS666:AS706, "Participante")
    ) / 2
) -
(
    (
        SUMIFS(AR666:AR706, AY666:AY706, INDIRECT("AE" &amp; ROW()), AP666:AP706, "💲", AS666:AS706, "Empleado") +
        SUMIFS(AR666:AR706, AY666:AY706, INDIRECT("AE" &amp; ROW()), AP666:AP706, "📦", AS666:AS706, "Empleado")
    ) / 2
) -
(
    (
        SUMIFS(AR666:AR706, AY666:AY706, INDIRECT("AE" &amp; ROW()), AP666:AP706, "💲", AS666:AS706, "Exonerado ADH") +
        SUMIFS(AR666:AR706, AY666:AY706, INDIRECT("AE" &amp; ROW()), AP666:AP706, "📦", AS666:AS706, "Exonerado ADH")
    ) / 2
) -
(
    SUMIFS(AR666:AR706, AY666:AY706, INDIRECT("AE" &amp; ROW()), AP666:AP706, "💲", AS666:AS706, "Exonerado Doctor") +
    SUMIFS(AR666:AR706, AY666:AY706, INDIRECT("AE" &amp; ROW()), AP666:AP706, "📦", AS666:AS706, "Exonerado Doctor")
) -
(
    (
        SUMIFS(AR666:AR706, AY666:AY706, INDIRECT("AE" &amp; ROW()), AP666:AP706, "💲", AS666:AS706, "") +
        SUMIFS(AR666:AR706, AY666:AY706, INDIRECT("AE" &amp; ROW()), AP666:AP706, "📦", AS666:AS706, "")
    ) / 2
)</f>
        <v>0</v>
      </c>
      <c r="AM711" s="56"/>
      <c r="AN711" s="56"/>
      <c r="AO711" s="56"/>
      <c r="AP711" s="56"/>
      <c r="AQ711" s="56"/>
      <c r="AR711" s="56"/>
      <c r="AS711" s="56"/>
      <c r="AT711" s="56"/>
      <c r="AU711" s="56"/>
      <c r="AV711" s="56"/>
      <c r="AW711" s="56"/>
      <c r="AX711" s="56"/>
      <c r="AY711" s="56"/>
      <c r="AZ711" s="56"/>
      <c r="BA711" s="56"/>
      <c r="BB711" s="56"/>
      <c r="BC711" s="56"/>
      <c r="BD711" s="56"/>
      <c r="BE711" s="56"/>
      <c r="BF711" s="56"/>
      <c r="BG711" s="56"/>
      <c r="BH711" s="56"/>
      <c r="BI711" s="56"/>
      <c r="BJ711" s="56"/>
      <c r="BK711" s="56"/>
      <c r="BL711" s="56"/>
      <c r="BM711" s="56"/>
      <c r="BN711" s="56"/>
    </row>
    <row r="712" spans="1:66" ht="11.25" customHeight="1">
      <c r="A712" s="220"/>
      <c r="B712" s="164"/>
      <c r="C712" s="205"/>
      <c r="D712" s="208"/>
      <c r="E712" s="178" t="s">
        <v>44</v>
      </c>
      <c r="F712" s="58" t="str">
        <f>IF(D710&lt;&gt;"", VLOOKUP(D710,'Base de Datos'!$A$2:$D1268,4,FALSE()),"")</f>
        <v/>
      </c>
      <c r="G712" s="205"/>
      <c r="H712" s="208"/>
      <c r="I712" s="178" t="s">
        <v>44</v>
      </c>
      <c r="J712" s="58" t="str">
        <f>IF(H710&lt;&gt;"", VLOOKUP(H710,'Base de Datos'!$A$2:$D1268,4,FALSE()),"")</f>
        <v/>
      </c>
      <c r="K712" s="205"/>
      <c r="L712" s="208"/>
      <c r="M712" s="178" t="s">
        <v>44</v>
      </c>
      <c r="N712" s="58" t="str">
        <f>IF(L710&lt;&gt;"", VLOOKUP(L710,'Base de Datos'!$A$2:$D1268,4,FALSE()),"")</f>
        <v/>
      </c>
      <c r="O712" s="165"/>
      <c r="P712" s="165"/>
      <c r="Q712" s="165"/>
      <c r="R712" s="166"/>
      <c r="S712" s="231"/>
      <c r="T712" s="230"/>
      <c r="U712" s="170"/>
      <c r="V712" s="169"/>
      <c r="W712" s="231"/>
      <c r="X712" s="230"/>
      <c r="Y712" s="170"/>
      <c r="Z712" s="169"/>
      <c r="AA712" s="231"/>
      <c r="AB712" s="230"/>
      <c r="AC712" s="170"/>
      <c r="AD712" s="56"/>
      <c r="AE712" s="240" t="s">
        <v>66</v>
      </c>
      <c r="AF712" s="230"/>
      <c r="AG712" s="161">
        <f t="array" aca="1" ref="AG712" ca="1">COUNTIFS(AP666:AP706, "💲", AY666:AY706, INDIRECT("AE" &amp; ROW())) + COUNTIFS(AP666:AP706, "📦", AY666:AY706, INDIRECT("AE" &amp; ROW())) + COUNTIFS(AP666:AP706, "✅", AY666:AY706, INDIRECT("AE" &amp; ROW()))</f>
        <v>0</v>
      </c>
      <c r="AH712" s="162">
        <f t="array" aca="1" ref="AH712" ca="1">COUNTIFS(AP666:AP706, "💲", AY666:AY706, INDIRECT("AE" &amp; ROW())) + COUNTIFS(AP666:AP706, "📦", AY666:AY706, INDIRECT("AE" &amp; ROW()))</f>
        <v>0</v>
      </c>
      <c r="AI712" s="139">
        <f t="array" aca="1" ref="AI712" ca="1">SUMIFS(AR666:AR706, AY666:AY706, INDIRECT("AE" &amp; ROW()), AP666:AP706, "💲") + SUMIFS(AR666:AR706, AY666:AY706, INDIRECT("AE" &amp; ROW()), AP666:AP706, "📦")</f>
        <v>0</v>
      </c>
      <c r="AJ712" s="139">
        <f t="array" aca="1" ref="AJ712" ca="1">(
    SUMIFS(AR666:AR706, AY666:AY706, INDIRECT("AE" &amp; ROW()), AP666:AP706, "💲") +
    SUMIFS(AR666:AR706, AY666:AY706, INDIRECT("AE" &amp; ROW()), AP666:AP706, "📦")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
        SUMIFS(AR666:AR706, AY666:AY706, INDIRECT("AE" &amp; ROW()), AP666:AP706, "💲", AS666:AS706, "Familiar") +
        SUMIFS(AR666:AR706, AY666:AY706, INDIRECT("AE" &amp; ROW()), AP666:AP706, "📦", AS666:AS706, "Familiar")
    ) / 2
)  -
(
    (
        SUMIFS(AR666:AR706, AY666:AY706, INDIRECT("AE" &amp; ROW()), AP666:AP706, "💲", AS666:AS706, "Exonerado ADH") +
        SUMIFS(AR666:AR706, AY666:AY706, INDIRECT("AE" &amp; ROW()), AP666:AP706, "📦", AS666:AS706, "Exonerado ADH")
    ) / 2
)  -
(
    (
        SUMIFS(AR666:AR706, AY666:AY706, INDIRECT("AE" &amp; ROW()), AP666:AP706, "💲", AS666:AS706, "Exonerado Doctor") +
        SUMIFS(AR666:AR706, AY666:AY706, INDIRECT("AE" &amp; ROW()), AP666:AP706, "📦", AS666:AS706, "Exonerado Doctor")
    ) / 2
)</f>
        <v>0</v>
      </c>
      <c r="AK712" s="139">
        <f t="array" aca="1" ref="AK712" ca="1">(
    SUMIFS(AR666:AR706, AY666:AY706, INDIRECT("AE" &amp; ROW()), AP666:AP706, "💲") +
    SUMIFS(AR666:AR706, AY666:AY706, INDIRECT("AE" &amp; ROW()), AP666:AP706, "📦")
) -
(
    SUMIFS(AR666:AR706, AY666:AY706, INDIRECT("AE" &amp; ROW()), AP666:AP706, "💲", AS666:AS706, "Familiar") +
    SUMIFS(AR666:AR706, AY666:AY706, INDIRECT("AE" &amp; ROW()), AP666:AP706, "📦", AS666:AS706, "Familiar")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SUMIFS(AR666:AR706, AY666:AY706, INDIRECT("AE" &amp; ROW()), AP666:AP706, "💲", AS666:AS706, "Exonerado ADH") +
    SUMIFS(AR666:AR706, AY666:AY706, INDIRECT("AE" &amp; ROW()), AP666:AP706, "📦", AS666:AS706, "Exonerado ADH")
) -
(
    (
        SUMIFS(AR666:AR706, AY666:AY706, INDIRECT("AE" &amp; ROW()), AP666:AP706, "💲", AS666:AS706, "Exonerado Doctor") +
        SUMIFS(AR666:AR706, AY666:AY706, INDIRECT("AE" &amp; ROW()), AP666:AP706, "📦", AS666:AS706, "Exonerado Doctor")
    ) / 2
) -
(
    (
        SUMIFS(AR666:AR706, AY666:AY706, INDIRECT("AE" &amp; ROW()), AP666:AP706, "💲", AS666:AS706, "") +
        SUMIFS(AR666:AR706, AY666:AY706, INDIRECT("AE" &amp; ROW()), AP666:AP706, "📦", AS666:AS706, "")
    ) / 2
)</f>
        <v>0</v>
      </c>
      <c r="AL712" s="140">
        <f t="array" aca="1" ref="AL712" ca="1">(
    SUMIFS(AR666:AR706, AY666:AY706, INDIRECT("AE" &amp; ROW()), AP666:AP706, "💲") +
    SUMIFS(AR666:AR706, AY666:AY706, INDIRECT("AE" &amp; ROW()), AP666:AP706, "📦")
) -
(
    (
        SUMIFS(AR666:AR706, AY666:AY706, INDIRECT("AE" &amp; ROW()), AP666:AP706, "💲", AS666:AS706, "Familiar") +
        SUMIFS(AR666:AR706, AY666:AY706, INDIRECT("AE" &amp; ROW()), AP666:AP706, "📦", AS666:AS706, "Familiar")
    ) / 2
) -
(
    (
        SUMIFS(AR666:AR706, AY666:AY706, INDIRECT("AE" &amp; ROW()), AP666:AP706, "💲", AS666:AS706, "Participante") +
        SUMIFS(AR666:AR706, AY666:AY706, INDIRECT("AE" &amp; ROW()), AP666:AP706, "📦", AS666:AS706, "Participante")
    ) / 2
) -
(
    (
        SUMIFS(AR666:AR706, AY666:AY706, INDIRECT("AE" &amp; ROW()), AP666:AP706, "💲", AS666:AS706, "Empleado") +
        SUMIFS(AR666:AR706, AY666:AY706, INDIRECT("AE" &amp; ROW()), AP666:AP706, "📦", AS666:AS706, "Empleado")
    ) / 2
) -
(
    (
        SUMIFS(AR666:AR706, AY666:AY706, INDIRECT("AE" &amp; ROW()), AP666:AP706, "💲", AS666:AS706, "Exonerado ADH") +
        SUMIFS(AR666:AR706, AY666:AY706, INDIRECT("AE" &amp; ROW()), AP666:AP706, "📦", AS666:AS706, "Exonerado ADH")
    ) / 2
) -
(
    SUMIFS(AR666:AR706, AY666:AY706, INDIRECT("AE" &amp; ROW()), AP666:AP706, "💲", AS666:AS706, "Exonerado Doctor") +
    SUMIFS(AR666:AR706, AY666:AY706, INDIRECT("AE" &amp; ROW()), AP666:AP706, "📦", AS666:AS706, "Exonerado Doctor")
) -
(
    (
        SUMIFS(AR666:AR706, AY666:AY706, INDIRECT("AE" &amp; ROW()), AP666:AP706, "💲", AS666:AS706, "") +
        SUMIFS(AR666:AR706, AY666:AY706, INDIRECT("AE" &amp; ROW()), AP666:AP706, "📦", AS666:AS706, "")
    ) / 2
)</f>
        <v>0</v>
      </c>
      <c r="AM712" s="56"/>
      <c r="AN712" s="56"/>
      <c r="AO712" s="56"/>
      <c r="AP712" s="56"/>
      <c r="AQ712" s="56"/>
      <c r="AR712" s="56"/>
      <c r="AS712" s="56"/>
      <c r="AT712" s="56"/>
      <c r="AU712" s="56"/>
      <c r="AV712" s="56"/>
      <c r="AW712" s="56"/>
      <c r="AX712" s="56"/>
      <c r="AY712" s="56"/>
      <c r="AZ712" s="56"/>
      <c r="BA712" s="56"/>
      <c r="BB712" s="56"/>
      <c r="BC712" s="56"/>
      <c r="BD712" s="56"/>
      <c r="BE712" s="56"/>
      <c r="BF712" s="56"/>
      <c r="BG712" s="56"/>
      <c r="BH712" s="56"/>
      <c r="BI712" s="56"/>
      <c r="BJ712" s="56"/>
      <c r="BK712" s="56"/>
      <c r="BL712" s="56"/>
      <c r="BM712" s="56"/>
      <c r="BN712" s="56"/>
    </row>
    <row r="713" spans="1:66" ht="11.25" customHeight="1">
      <c r="A713" s="221"/>
      <c r="B713" s="164"/>
      <c r="C713" s="206"/>
      <c r="D713" s="209"/>
      <c r="E713" s="179" t="s">
        <v>46</v>
      </c>
      <c r="F713" s="180"/>
      <c r="G713" s="206"/>
      <c r="H713" s="209"/>
      <c r="I713" s="179" t="s">
        <v>46</v>
      </c>
      <c r="J713" s="180"/>
      <c r="K713" s="206"/>
      <c r="L713" s="209"/>
      <c r="M713" s="179" t="s">
        <v>46</v>
      </c>
      <c r="N713" s="180"/>
      <c r="O713" s="165"/>
      <c r="P713" s="165"/>
      <c r="Q713" s="165"/>
      <c r="R713" s="166"/>
      <c r="S713" s="227" t="str">
        <f>IF(OR(S710="Empleado",S710="Familiar"),"Nombre del Empleado","N° Factura")</f>
        <v>N° Factura</v>
      </c>
      <c r="T713" s="228"/>
      <c r="U713" s="89"/>
      <c r="V713" s="169"/>
      <c r="W713" s="227" t="str">
        <f>IF(OR(W710="Empleado",W710="Familiar"),"Nombre del Empleado","N° Factura")</f>
        <v>N° Factura</v>
      </c>
      <c r="X713" s="228"/>
      <c r="Y713" s="89"/>
      <c r="Z713" s="169"/>
      <c r="AA713" s="227" t="str">
        <f>IF(OR(AA710="Empleado",AA710="Familiar"),"Nombre del Empleado","N° Factura")</f>
        <v>N° Factura</v>
      </c>
      <c r="AB713" s="228"/>
      <c r="AC713" s="89"/>
      <c r="AD713" s="56"/>
      <c r="AE713" s="240" t="s">
        <v>69</v>
      </c>
      <c r="AF713" s="230"/>
      <c r="AG713" s="161">
        <f t="array" aca="1" ref="AG713" ca="1">COUNTIFS(AP666:AP706, "💲", AY666:AY706, INDIRECT("AE" &amp; ROW())) + COUNTIFS(AP666:AP706, "📦", AY666:AY706, INDIRECT("AE" &amp; ROW())) + COUNTIFS(AP666:AP706, "✅", AY666:AY706, INDIRECT("AE" &amp; ROW()))</f>
        <v>0</v>
      </c>
      <c r="AH713" s="162">
        <f t="array" aca="1" ref="AH713" ca="1">COUNTIFS(AP666:AP706, "💲", AY666:AY706, INDIRECT("AE" &amp; ROW())) + COUNTIFS(AP666:AP706, "📦", AY666:AY706, INDIRECT("AE" &amp; ROW()))</f>
        <v>0</v>
      </c>
      <c r="AI713" s="139">
        <f t="array" aca="1" ref="AI713" ca="1">SUMIFS(AR666:AR706, AY666:AY706, INDIRECT("AE" &amp; ROW()), AP666:AP706, "💲") + SUMIFS(AR666:AR706, AY666:AY706, INDIRECT("AE" &amp; ROW()), AP666:AP706, "📦")</f>
        <v>0</v>
      </c>
      <c r="AJ713" s="66">
        <f t="array" aca="1" ref="AJ713" ca="1">(
    SUMIFS(AR666:AR706, AY666:AY706, INDIRECT("AE" &amp; ROW()), AP666:AP706, "💲") +
    SUMIFS(AR666:AR706, AY666:AY706, INDIRECT("AE" &amp; ROW()), AP666:AP706, "📦")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
        SUMIFS(AR666:AR706, AY666:AY706, INDIRECT("AE" &amp; ROW()), AP666:AP706, "💲", AS666:AS706, "Familiar") +
        SUMIFS(AR666:AR706, AY666:AY706, INDIRECT("AE" &amp; ROW()), AP666:AP706, "📦", AS666:AS706, "Familiar")
    ) / 2
)  -
(
    (
        SUMIFS(AR666:AR706, AY666:AY706, INDIRECT("AE" &amp; ROW()), AP666:AP706, "💲", AS666:AS706, "Exonerado ADH") +
        SUMIFS(AR666:AR706, AY666:AY706, INDIRECT("AE" &amp; ROW()), AP666:AP706, "📦", AS666:AS706, "Exonerado ADH")
    ) / 2
)  -
(
    (
        SUMIFS(AR666:AR706, AY666:AY706, INDIRECT("AE" &amp; ROW()), AP666:AP706, "💲", AS666:AS706, "Exonerado Doctor") +
        SUMIFS(AR666:AR706, AY666:AY706, INDIRECT("AE" &amp; ROW()), AP666:AP706, "📦", AS666:AS706, "Exonerado Doctor")
    ) / 2
)</f>
        <v>0</v>
      </c>
      <c r="AK713" s="139">
        <f t="array" aca="1" ref="AK713" ca="1">(
    SUMIFS(AR666:AR706, AY666:AY706, INDIRECT("AE" &amp; ROW()), AP666:AP706, "💲") +
    SUMIFS(AR666:AR706, AY666:AY706, INDIRECT("AE" &amp; ROW()), AP666:AP706, "📦")
) -
(
    SUMIFS(AR666:AR706, AY666:AY706, INDIRECT("AE" &amp; ROW()), AP666:AP706, "💲", AS666:AS706, "Familiar") +
    SUMIFS(AR666:AR706, AY666:AY706, INDIRECT("AE" &amp; ROW()), AP666:AP706, "📦", AS666:AS706, "Familiar")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SUMIFS(AR666:AR706, AY666:AY706, INDIRECT("AE" &amp; ROW()), AP666:AP706, "💲", AS666:AS706, "Exonerado ADH") +
    SUMIFS(AR666:AR706, AY666:AY706, INDIRECT("AE" &amp; ROW()), AP666:AP706, "📦", AS666:AS706, "Exonerado ADH")
) -
(
    (
        SUMIFS(AR666:AR706, AY666:AY706, INDIRECT("AE" &amp; ROW()), AP666:AP706, "💲", AS666:AS706, "Exonerado Doctor") +
        SUMIFS(AR666:AR706, AY666:AY706, INDIRECT("AE" &amp; ROW()), AP666:AP706, "📦", AS666:AS706, "Exonerado Doctor")
    ) / 2
) -
(
    (
        SUMIFS(AR666:AR706, AY666:AY706, INDIRECT("AE" &amp; ROW()), AP666:AP706, "💲", AS666:AS706, "") +
        SUMIFS(AR666:AR706, AY666:AY706, INDIRECT("AE" &amp; ROW()), AP666:AP706, "📦", AS666:AS706, "")
    ) / 2
)</f>
        <v>0</v>
      </c>
      <c r="AL713" s="140">
        <f t="array" aca="1" ref="AL713" ca="1">(
    SUMIFS(AR666:AR706, AY666:AY706, INDIRECT("AE" &amp; ROW()), AP666:AP706, "💲") +
    SUMIFS(AR666:AR706, AY666:AY706, INDIRECT("AE" &amp; ROW()), AP666:AP706, "📦")
) -
(
    (
        SUMIFS(AR666:AR706, AY666:AY706, INDIRECT("AE" &amp; ROW()), AP666:AP706, "💲", AS666:AS706, "Familiar") +
        SUMIFS(AR666:AR706, AY666:AY706, INDIRECT("AE" &amp; ROW()), AP666:AP706, "📦", AS666:AS706, "Familiar")
    ) / 2
) -
(
    (
        SUMIFS(AR666:AR706, AY666:AY706, INDIRECT("AE" &amp; ROW()), AP666:AP706, "💲", AS666:AS706, "Participante") +
        SUMIFS(AR666:AR706, AY666:AY706, INDIRECT("AE" &amp; ROW()), AP666:AP706, "📦", AS666:AS706, "Participante")
    ) / 2
) -
(
    (
        SUMIFS(AR666:AR706, AY666:AY706, INDIRECT("AE" &amp; ROW()), AP666:AP706, "💲", AS666:AS706, "Empleado") +
        SUMIFS(AR666:AR706, AY666:AY706, INDIRECT("AE" &amp; ROW()), AP666:AP706, "📦", AS666:AS706, "Empleado")
    ) / 2
) -
(
    (
        SUMIFS(AR666:AR706, AY666:AY706, INDIRECT("AE" &amp; ROW()), AP666:AP706, "💲", AS666:AS706, "Exonerado ADH") +
        SUMIFS(AR666:AR706, AY666:AY706, INDIRECT("AE" &amp; ROW()), AP666:AP706, "📦", AS666:AS706, "Exonerado ADH")
    ) / 2
) -
(
    SUMIFS(AR666:AR706, AY666:AY706, INDIRECT("AE" &amp; ROW()), AP666:AP706, "💲", AS666:AS706, "Exonerado Doctor") +
    SUMIFS(AR666:AR706, AY666:AY706, INDIRECT("AE" &amp; ROW()), AP666:AP706, "📦", AS666:AS706, "Exonerado Doctor")
) -
(
    (
        SUMIFS(AR666:AR706, AY666:AY706, INDIRECT("AE" &amp; ROW()), AP666:AP706, "💲", AS666:AS706, "") +
        SUMIFS(AR666:AR706, AY666:AY706, INDIRECT("AE" &amp; ROW()), AP666:AP706, "📦", AS666:AS706, "")
    ) / 2
)</f>
        <v>0</v>
      </c>
      <c r="AM713" s="56"/>
      <c r="AN713" s="56"/>
      <c r="AO713" s="56"/>
      <c r="AP713" s="56"/>
      <c r="AQ713" s="56"/>
      <c r="AR713" s="56"/>
      <c r="AS713" s="56"/>
      <c r="AT713" s="56"/>
      <c r="AU713" s="56"/>
      <c r="AV713" s="56"/>
      <c r="AW713" s="56"/>
      <c r="AX713" s="56"/>
      <c r="AY713" s="56"/>
      <c r="AZ713" s="56"/>
      <c r="BA713" s="56"/>
      <c r="BB713" s="56"/>
      <c r="BC713" s="56"/>
      <c r="BD713" s="56"/>
      <c r="BE713" s="56"/>
      <c r="BF713" s="56"/>
      <c r="BG713" s="56"/>
      <c r="BH713" s="56"/>
      <c r="BI713" s="56"/>
      <c r="BJ713" s="56"/>
      <c r="BK713" s="56"/>
      <c r="BL713" s="56"/>
      <c r="BM713" s="56"/>
      <c r="BN713" s="56"/>
    </row>
    <row r="714" spans="1:66" ht="11.25" customHeight="1">
      <c r="A714" s="222">
        <f>A710+$Q$13/1440</f>
        <v>0.83333333333333304</v>
      </c>
      <c r="B714" s="164"/>
      <c r="C714" s="204"/>
      <c r="D714" s="207"/>
      <c r="E714" s="177" t="s">
        <v>36</v>
      </c>
      <c r="F714" s="42" t="str">
        <f>IF(D714&lt;&gt;"", VLOOKUP(D714,'Base de Datos'!$A$2:$D1268,2,FALSE()),"")</f>
        <v/>
      </c>
      <c r="G714" s="204"/>
      <c r="H714" s="216"/>
      <c r="I714" s="177" t="s">
        <v>36</v>
      </c>
      <c r="J714" s="42" t="str">
        <f>IF(H714&lt;&gt;"", VLOOKUP(H714,'Base de Datos'!$A$2:$D1268,2,FALSE()),"")</f>
        <v/>
      </c>
      <c r="K714" s="204"/>
      <c r="L714" s="216"/>
      <c r="M714" s="177" t="s">
        <v>36</v>
      </c>
      <c r="N714" s="42" t="str">
        <f>IF(L714&lt;&gt;"", VLOOKUP(L714,'Base de Datos'!$A$2:$D1268,2,FALSE()),"")</f>
        <v/>
      </c>
      <c r="O714" s="165"/>
      <c r="P714" s="165"/>
      <c r="Q714" s="165"/>
      <c r="R714" s="166"/>
      <c r="S714" s="167"/>
      <c r="T714" s="45" t="s">
        <v>37</v>
      </c>
      <c r="U714" s="168"/>
      <c r="V714" s="169"/>
      <c r="W714" s="167"/>
      <c r="X714" s="45" t="s">
        <v>37</v>
      </c>
      <c r="Y714" s="168"/>
      <c r="Z714" s="169"/>
      <c r="AA714" s="167"/>
      <c r="AB714" s="45" t="s">
        <v>37</v>
      </c>
      <c r="AC714" s="168"/>
      <c r="AD714" s="56"/>
      <c r="AE714" s="232" t="s">
        <v>72</v>
      </c>
      <c r="AF714" s="230"/>
      <c r="AG714" s="90">
        <f t="array" aca="1" ref="AG714" ca="1">COUNTIFS(AP666:AP706, "💲", AY666:AY706, INDIRECT("AE" &amp; ROW())) + COUNTIFS(AP666:AP706, "📦", AY666:AY706, INDIRECT("AE" &amp; ROW())) + COUNTIFS(AP666:AP706, "✅", AY666:AY706, INDIRECT("AE" &amp; ROW()))</f>
        <v>0</v>
      </c>
      <c r="AH714" s="68">
        <f t="array" aca="1" ref="AH714" ca="1">COUNTIFS(AP666:AP706, "💲", AY666:AY706, INDIRECT("AE" &amp; ROW())) + COUNTIFS(AP666:AP706, "📦", AY666:AY706, INDIRECT("AE" &amp; ROW()))</f>
        <v>0</v>
      </c>
      <c r="AI714" s="139">
        <f t="array" aca="1" ref="AI714" ca="1">SUMIFS(AR666:AR706, AY666:AY706, INDIRECT("AE" &amp; ROW()), AP666:AP706, "💲") + SUMIFS(AR666:AR706, AY666:AY706, INDIRECT("AE" &amp; ROW()), AP666:AP706, "📦")</f>
        <v>0</v>
      </c>
      <c r="AJ714" s="139">
        <f t="array" aca="1" ref="AJ714" ca="1">(
    SUMIFS(AR666:AR706, AY666:AY706, INDIRECT("AE" &amp; ROW()), AP666:AP706, "💲") +
    SUMIFS(AR666:AR706, AY666:AY706, INDIRECT("AE" &amp; ROW()), AP666:AP706, "📦")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
        SUMIFS(AR666:AR706, AY666:AY706, INDIRECT("AE" &amp; ROW()), AP666:AP706, "💲", AS666:AS706, "Familiar") +
        SUMIFS(AR666:AR706, AY666:AY706, INDIRECT("AE" &amp; ROW()), AP666:AP706, "📦", AS666:AS706, "Familiar")
    ) / 2
)  -
(
    (
        SUMIFS(AR666:AR706, AY666:AY706, INDIRECT("AE" &amp; ROW()), AP666:AP706, "💲", AS666:AS706, "Exonerado ADH") +
        SUMIFS(AR666:AR706, AY666:AY706, INDIRECT("AE" &amp; ROW()), AP666:AP706, "📦", AS666:AS706, "Exonerado ADH")
    ) / 2
)  -
(
    (
        SUMIFS(AR666:AR706, AY666:AY706, INDIRECT("AE" &amp; ROW()), AP666:AP706, "💲", AS666:AS706, "Exonerado Doctor") +
        SUMIFS(AR666:AR706, AY666:AY706, INDIRECT("AE" &amp; ROW()), AP666:AP706, "📦", AS666:AS706, "Exonerado Doctor")
    ) / 2
)</f>
        <v>0</v>
      </c>
      <c r="AK714" s="139">
        <f t="array" aca="1" ref="AK714" ca="1">(
    SUMIFS(AR666:AR706, AY666:AY706, INDIRECT("AE" &amp; ROW()), AP666:AP706, "💲") +
    SUMIFS(AR666:AR706, AY666:AY706, INDIRECT("AE" &amp; ROW()), AP666:AP706, "📦")
) -
(
    SUMIFS(AR666:AR706, AY666:AY706, INDIRECT("AE" &amp; ROW()), AP666:AP706, "💲", AS666:AS706, "Familiar") +
    SUMIFS(AR666:AR706, AY666:AY706, INDIRECT("AE" &amp; ROW()), AP666:AP706, "📦", AS666:AS706, "Familiar")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SUMIFS(AR666:AR706, AY666:AY706, INDIRECT("AE" &amp; ROW()), AP666:AP706, "💲", AS666:AS706, "Exonerado ADH") +
    SUMIFS(AR666:AR706, AY666:AY706, INDIRECT("AE" &amp; ROW()), AP666:AP706, "📦", AS666:AS706, "Exonerado ADH")
) -
(
    (
        SUMIFS(AR666:AR706, AY666:AY706, INDIRECT("AE" &amp; ROW()), AP666:AP706, "💲", AS666:AS706, "Exonerado Doctor") +
        SUMIFS(AR666:AR706, AY666:AY706, INDIRECT("AE" &amp; ROW()), AP666:AP706, "📦", AS666:AS706, "Exonerado Doctor")
    ) / 2
) -
(
    (
        SUMIFS(AR666:AR706, AY666:AY706, INDIRECT("AE" &amp; ROW()), AP666:AP706, "💲", AS666:AS706, "") +
        SUMIFS(AR666:AR706, AY666:AY706, INDIRECT("AE" &amp; ROW()), AP666:AP706, "📦", AS666:AS706, "")
    ) / 2
)</f>
        <v>0</v>
      </c>
      <c r="AL714" s="140">
        <f t="array" aca="1" ref="AL714" ca="1">(
    SUMIFS(AR666:AR706, AY666:AY706, INDIRECT("AE" &amp; ROW()), AP666:AP706, "💲") +
    SUMIFS(AR666:AR706, AY666:AY706, INDIRECT("AE" &amp; ROW()), AP666:AP706, "📦")
) -
(
    (
        SUMIFS(AR666:AR706, AY666:AY706, INDIRECT("AE" &amp; ROW()), AP666:AP706, "💲", AS666:AS706, "Familiar") +
        SUMIFS(AR666:AR706, AY666:AY706, INDIRECT("AE" &amp; ROW()), AP666:AP706, "📦", AS666:AS706, "Familiar")
    ) / 2
) -
(
    (
        SUMIFS(AR666:AR706, AY666:AY706, INDIRECT("AE" &amp; ROW()), AP666:AP706, "💲", AS666:AS706, "Participante") +
        SUMIFS(AR666:AR706, AY666:AY706, INDIRECT("AE" &amp; ROW()), AP666:AP706, "📦", AS666:AS706, "Participante")
    ) / 2
) -
(
    (
        SUMIFS(AR666:AR706, AY666:AY706, INDIRECT("AE" &amp; ROW()), AP666:AP706, "💲", AS666:AS706, "Empleado") +
        SUMIFS(AR666:AR706, AY666:AY706, INDIRECT("AE" &amp; ROW()), AP666:AP706, "📦", AS666:AS706, "Empleado")
    ) / 2
) -
(
    (
        SUMIFS(AR666:AR706, AY666:AY706, INDIRECT("AE" &amp; ROW()), AP666:AP706, "💲", AS666:AS706, "Exonerado ADH") +
        SUMIFS(AR666:AR706, AY666:AY706, INDIRECT("AE" &amp; ROW()), AP666:AP706, "📦", AS666:AS706, "Exonerado ADH")
    ) / 2
) -
(
    SUMIFS(AR666:AR706, AY666:AY706, INDIRECT("AE" &amp; ROW()), AP666:AP706, "💲", AS666:AS706, "Exonerado Doctor") +
    SUMIFS(AR666:AR706, AY666:AY706, INDIRECT("AE" &amp; ROW()), AP666:AP706, "📦", AS666:AS706, "Exonerado Doctor")
) -
(
    (
        SUMIFS(AR666:AR706, AY666:AY706, INDIRECT("AE" &amp; ROW()), AP666:AP706, "💲", AS666:AS706, "") +
        SUMIFS(AR666:AR706, AY666:AY706, INDIRECT("AE" &amp; ROW()), AP666:AP706, "📦", AS666:AS706, "")
    ) / 2
)</f>
        <v>0</v>
      </c>
      <c r="AM714" s="56"/>
      <c r="AN714" s="56"/>
      <c r="AO714" s="56"/>
      <c r="AP714" s="56"/>
      <c r="AQ714" s="56"/>
      <c r="AR714" s="56"/>
      <c r="AS714" s="56"/>
      <c r="AT714" s="56"/>
      <c r="AU714" s="56"/>
      <c r="AV714" s="56"/>
      <c r="AW714" s="56"/>
      <c r="AX714" s="56"/>
      <c r="AY714" s="56"/>
      <c r="AZ714" s="56"/>
      <c r="BA714" s="56"/>
      <c r="BB714" s="56"/>
      <c r="BC714" s="56"/>
      <c r="BD714" s="56"/>
      <c r="BE714" s="56"/>
      <c r="BF714" s="56"/>
      <c r="BG714" s="56"/>
      <c r="BH714" s="56"/>
      <c r="BI714" s="56"/>
      <c r="BJ714" s="56"/>
      <c r="BK714" s="56"/>
      <c r="BL714" s="56"/>
      <c r="BM714" s="56"/>
      <c r="BN714" s="56"/>
    </row>
    <row r="715" spans="1:66" ht="11.25" customHeight="1">
      <c r="A715" s="220"/>
      <c r="B715" s="164"/>
      <c r="C715" s="205"/>
      <c r="D715" s="208"/>
      <c r="E715" s="178" t="s">
        <v>42</v>
      </c>
      <c r="F715" s="58" t="str">
        <f>IF(D714&lt;&gt;"", VLOOKUP(D714,'Base de Datos'!$A$2:$D1268,3,FALSE()),"")</f>
        <v/>
      </c>
      <c r="G715" s="205"/>
      <c r="H715" s="208"/>
      <c r="I715" s="178" t="s">
        <v>42</v>
      </c>
      <c r="J715" s="58" t="str">
        <f>IF(H714&lt;&gt;"", VLOOKUP(H714,'Base de Datos'!$A$2:$D1268,3,FALSE()),"")</f>
        <v/>
      </c>
      <c r="K715" s="205"/>
      <c r="L715" s="208"/>
      <c r="M715" s="178" t="s">
        <v>42</v>
      </c>
      <c r="N715" s="58" t="str">
        <f>IF(L714&lt;&gt;"", VLOOKUP(L714,'Base de Datos'!$A$2:$D1268,3,FALSE()),"")</f>
        <v/>
      </c>
      <c r="O715" s="165"/>
      <c r="P715" s="165"/>
      <c r="Q715" s="165"/>
      <c r="R715" s="166"/>
      <c r="S715" s="231"/>
      <c r="T715" s="230"/>
      <c r="U715" s="170"/>
      <c r="V715" s="169"/>
      <c r="W715" s="231"/>
      <c r="X715" s="230"/>
      <c r="Y715" s="170"/>
      <c r="Z715" s="169"/>
      <c r="AA715" s="231"/>
      <c r="AB715" s="230"/>
      <c r="AC715" s="170"/>
      <c r="AD715" s="56"/>
      <c r="AE715" s="232" t="s">
        <v>75</v>
      </c>
      <c r="AF715" s="230"/>
      <c r="AG715" s="90">
        <f t="array" aca="1" ref="AG715" ca="1">COUNTIFS(AP666:AP706, "💲", AY666:AY706, INDIRECT("AE" &amp; ROW())) + COUNTIFS(AP666:AP706, "📦", AY666:AY706, INDIRECT("AE" &amp; ROW())) + COUNTIFS(AP666:AP706, "✅", AY666:AY706, INDIRECT("AE" &amp; ROW()))</f>
        <v>0</v>
      </c>
      <c r="AH715" s="68">
        <f t="array" aca="1" ref="AH715" ca="1">COUNTIFS(AP666:AP706, "💲", AY666:AY706, INDIRECT("AE" &amp; ROW())) + COUNTIFS(AP666:AP706, "📦", AY666:AY706, INDIRECT("AE" &amp; ROW()))</f>
        <v>0</v>
      </c>
      <c r="AI715" s="139">
        <f t="array" aca="1" ref="AI715" ca="1">SUMIFS(AR666:AR706, AY666:AY706, INDIRECT("AE" &amp; ROW()), AP666:AP706, "💲") + SUMIFS(AR666:AR706, AY666:AY706, INDIRECT("AE" &amp; ROW()), AP666:AP706, "📦")</f>
        <v>0</v>
      </c>
      <c r="AJ715" s="139">
        <f t="array" aca="1" ref="AJ715" ca="1">(
    SUMIFS(AR666:AR706, AY666:AY706, INDIRECT("AE" &amp; ROW()), AP666:AP706, "💲") +
    SUMIFS(AR666:AR706, AY666:AY706, INDIRECT("AE" &amp; ROW()), AP666:AP706, "📦")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
        SUMIFS(AR666:AR706, AY666:AY706, INDIRECT("AE" &amp; ROW()), AP666:AP706, "💲", AS666:AS706, "Familiar") +
        SUMIFS(AR666:AR706, AY666:AY706, INDIRECT("AE" &amp; ROW()), AP666:AP706, "📦", AS666:AS706, "Familiar")
    ) / 2
)  -
(
    (
        SUMIFS(AR666:AR706, AY666:AY706, INDIRECT("AE" &amp; ROW()), AP666:AP706, "💲", AS666:AS706, "Exonerado ADH") +
        SUMIFS(AR666:AR706, AY666:AY706, INDIRECT("AE" &amp; ROW()), AP666:AP706, "📦", AS666:AS706, "Exonerado ADH")
    ) / 2
)  -
(
    (
        SUMIFS(AR666:AR706, AY666:AY706, INDIRECT("AE" &amp; ROW()), AP666:AP706, "💲", AS666:AS706, "Exonerado Doctor") +
        SUMIFS(AR666:AR706, AY666:AY706, INDIRECT("AE" &amp; ROW()), AP666:AP706, "📦", AS666:AS706, "Exonerado Doctor")
    ) / 2
)</f>
        <v>0</v>
      </c>
      <c r="AK715" s="139">
        <f t="array" aca="1" ref="AK715" ca="1">(
    SUMIFS(AR666:AR706, AY666:AY706, INDIRECT("AE" &amp; ROW()), AP666:AP706, "💲") +
    SUMIFS(AR666:AR706, AY666:AY706, INDIRECT("AE" &amp; ROW()), AP666:AP706, "📦")
) -
(
    SUMIFS(AR666:AR706, AY666:AY706, INDIRECT("AE" &amp; ROW()), AP666:AP706, "💲", AS666:AS706, "Familiar") +
    SUMIFS(AR666:AR706, AY666:AY706, INDIRECT("AE" &amp; ROW()), AP666:AP706, "📦", AS666:AS706, "Familiar")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SUMIFS(AR666:AR706, AY666:AY706, INDIRECT("AE" &amp; ROW()), AP666:AP706, "💲", AS666:AS706, "Exonerado ADH") +
    SUMIFS(AR666:AR706, AY666:AY706, INDIRECT("AE" &amp; ROW()), AP666:AP706, "📦", AS666:AS706, "Exonerado ADH")
) -
(
    (
        SUMIFS(AR666:AR706, AY666:AY706, INDIRECT("AE" &amp; ROW()), AP666:AP706, "💲", AS666:AS706, "Exonerado Doctor") +
        SUMIFS(AR666:AR706, AY666:AY706, INDIRECT("AE" &amp; ROW()), AP666:AP706, "📦", AS666:AS706, "Exonerado Doctor")
    ) / 2
) -
(
    (
        SUMIFS(AR666:AR706, AY666:AY706, INDIRECT("AE" &amp; ROW()), AP666:AP706, "💲", AS666:AS706, "") +
        SUMIFS(AR666:AR706, AY666:AY706, INDIRECT("AE" &amp; ROW()), AP666:AP706, "📦", AS666:AS706, "")
    ) / 2
)</f>
        <v>0</v>
      </c>
      <c r="AL715" s="140">
        <f t="array" aca="1" ref="AL715" ca="1">(
    SUMIFS(AR666:AR706, AY666:AY706, INDIRECT("AE" &amp; ROW()), AP666:AP706, "💲") +
    SUMIFS(AR666:AR706, AY666:AY706, INDIRECT("AE" &amp; ROW()), AP666:AP706, "📦")
) -
(
    (
        SUMIFS(AR666:AR706, AY666:AY706, INDIRECT("AE" &amp; ROW()), AP666:AP706, "💲", AS666:AS706, "Familiar") +
        SUMIFS(AR666:AR706, AY666:AY706, INDIRECT("AE" &amp; ROW()), AP666:AP706, "📦", AS666:AS706, "Familiar")
    ) / 2
) -
(
    (
        SUMIFS(AR666:AR706, AY666:AY706, INDIRECT("AE" &amp; ROW()), AP666:AP706, "💲", AS666:AS706, "Participante") +
        SUMIFS(AR666:AR706, AY666:AY706, INDIRECT("AE" &amp; ROW()), AP666:AP706, "📦", AS666:AS706, "Participante")
    ) / 2
) -
(
    (
        SUMIFS(AR666:AR706, AY666:AY706, INDIRECT("AE" &amp; ROW()), AP666:AP706, "💲", AS666:AS706, "Empleado") +
        SUMIFS(AR666:AR706, AY666:AY706, INDIRECT("AE" &amp; ROW()), AP666:AP706, "📦", AS666:AS706, "Empleado")
    ) / 2
) -
(
    (
        SUMIFS(AR666:AR706, AY666:AY706, INDIRECT("AE" &amp; ROW()), AP666:AP706, "💲", AS666:AS706, "Exonerado ADH") +
        SUMIFS(AR666:AR706, AY666:AY706, INDIRECT("AE" &amp; ROW()), AP666:AP706, "📦", AS666:AS706, "Exonerado ADH")
    ) / 2
) -
(
    SUMIFS(AR666:AR706, AY666:AY706, INDIRECT("AE" &amp; ROW()), AP666:AP706, "💲", AS666:AS706, "Exonerado Doctor") +
    SUMIFS(AR666:AR706, AY666:AY706, INDIRECT("AE" &amp; ROW()), AP666:AP706, "📦", AS666:AS706, "Exonerado Doctor")
) -
(
    (
        SUMIFS(AR666:AR706, AY666:AY706, INDIRECT("AE" &amp; ROW()), AP666:AP706, "💲", AS666:AS706, "") +
        SUMIFS(AR666:AR706, AY666:AY706, INDIRECT("AE" &amp; ROW()), AP666:AP706, "📦", AS666:AS706, "")
    ) / 2
)</f>
        <v>0</v>
      </c>
      <c r="AM715" s="56"/>
      <c r="AN715" s="56"/>
      <c r="AO715" s="56"/>
      <c r="AP715" s="56"/>
      <c r="AQ715" s="56"/>
      <c r="AR715" s="56"/>
      <c r="AS715" s="56"/>
      <c r="AT715" s="56"/>
      <c r="AU715" s="56"/>
      <c r="AV715" s="56"/>
      <c r="AW715" s="56"/>
      <c r="AX715" s="56"/>
      <c r="AY715" s="56"/>
      <c r="AZ715" s="56"/>
      <c r="BA715" s="56"/>
      <c r="BB715" s="56"/>
      <c r="BC715" s="56"/>
      <c r="BD715" s="56"/>
      <c r="BE715" s="56"/>
      <c r="BF715" s="56"/>
      <c r="BG715" s="56"/>
      <c r="BH715" s="56"/>
      <c r="BI715" s="56"/>
      <c r="BJ715" s="56"/>
      <c r="BK715" s="56"/>
      <c r="BL715" s="56"/>
      <c r="BM715" s="56"/>
      <c r="BN715" s="56"/>
    </row>
    <row r="716" spans="1:66" ht="11.25" customHeight="1">
      <c r="A716" s="220"/>
      <c r="B716" s="164"/>
      <c r="C716" s="205"/>
      <c r="D716" s="208"/>
      <c r="E716" s="178" t="s">
        <v>44</v>
      </c>
      <c r="F716" s="58" t="str">
        <f>IF(D714&lt;&gt;"", VLOOKUP(D714,'Base de Datos'!$A$2:$D1268,4,FALSE()),"")</f>
        <v/>
      </c>
      <c r="G716" s="205"/>
      <c r="H716" s="208"/>
      <c r="I716" s="178" t="s">
        <v>44</v>
      </c>
      <c r="J716" s="58" t="str">
        <f>IF(H714&lt;&gt;"", VLOOKUP(H714,'Base de Datos'!$A$2:$D1268,4,FALSE()),"")</f>
        <v/>
      </c>
      <c r="K716" s="205"/>
      <c r="L716" s="208"/>
      <c r="M716" s="178" t="s">
        <v>44</v>
      </c>
      <c r="N716" s="58" t="str">
        <f>IF(L714&lt;&gt;"", VLOOKUP(L714,'Base de Datos'!$A$2:$D1268,4,FALSE()),"")</f>
        <v/>
      </c>
      <c r="O716" s="165"/>
      <c r="P716" s="165"/>
      <c r="Q716" s="165"/>
      <c r="R716" s="166"/>
      <c r="S716" s="231"/>
      <c r="T716" s="230"/>
      <c r="U716" s="170"/>
      <c r="V716" s="169"/>
      <c r="W716" s="231"/>
      <c r="X716" s="230"/>
      <c r="Y716" s="170"/>
      <c r="Z716" s="169"/>
      <c r="AA716" s="231"/>
      <c r="AB716" s="230"/>
      <c r="AC716" s="170"/>
      <c r="AD716" s="56"/>
      <c r="AE716" s="232" t="s">
        <v>77</v>
      </c>
      <c r="AF716" s="230"/>
      <c r="AG716" s="90">
        <f t="array" aca="1" ref="AG716" ca="1">COUNTIFS(AP666:AP706, "💲", AY666:AY706, INDIRECT("AE" &amp; ROW())) + COUNTIFS(AP666:AP706, "📦", AY666:AY706, INDIRECT("AE" &amp; ROW())) + COUNTIFS(AP666:AP706, "✅", AY666:AY706, INDIRECT("AE" &amp; ROW()))</f>
        <v>0</v>
      </c>
      <c r="AH716" s="68">
        <f t="array" aca="1" ref="AH716" ca="1">COUNTIFS(AP666:AP706, "💲", AY666:AY706, INDIRECT("AE" &amp; ROW())) + COUNTIFS(AP666:AP706, "📦", AY666:AY706, INDIRECT("AE" &amp; ROW()))</f>
        <v>0</v>
      </c>
      <c r="AI716" s="139">
        <f t="array" aca="1" ref="AI716" ca="1">SUMIFS(AR666:AR706, AY666:AY706, INDIRECT("AE" &amp; ROW()), AP666:AP706, "💲") + SUMIFS(AR666:AR706, AY666:AY706, INDIRECT("AE" &amp; ROW()), AP666:AP706, "📦")</f>
        <v>0</v>
      </c>
      <c r="AJ716" s="139">
        <f t="array" aca="1" ref="AJ716" ca="1">(
    SUMIFS(AR666:AR706, AY666:AY706, INDIRECT("AE" &amp; ROW()), AP666:AP706, "💲") +
    SUMIFS(AR666:AR706, AY666:AY706, INDIRECT("AE" &amp; ROW()), AP666:AP706, "📦")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
        SUMIFS(AR666:AR706, AY666:AY706, INDIRECT("AE" &amp; ROW()), AP666:AP706, "💲", AS666:AS706, "Familiar") +
        SUMIFS(AR666:AR706, AY666:AY706, INDIRECT("AE" &amp; ROW()), AP666:AP706, "📦", AS666:AS706, "Familiar")
    ) / 2
)  -
(
    (
        SUMIFS(AR666:AR706, AY666:AY706, INDIRECT("AE" &amp; ROW()), AP666:AP706, "💲", AS666:AS706, "Exonerado ADH") +
        SUMIFS(AR666:AR706, AY666:AY706, INDIRECT("AE" &amp; ROW()), AP666:AP706, "📦", AS666:AS706, "Exonerado ADH")
    ) / 2
)  -
(
    (
        SUMIFS(AR666:AR706, AY666:AY706, INDIRECT("AE" &amp; ROW()), AP666:AP706, "💲", AS666:AS706, "Exonerado Doctor") +
        SUMIFS(AR666:AR706, AY666:AY706, INDIRECT("AE" &amp; ROW()), AP666:AP706, "📦", AS666:AS706, "Exonerado Doctor")
    ) / 2
)</f>
        <v>0</v>
      </c>
      <c r="AK716" s="139">
        <f t="array" aca="1" ref="AK716" ca="1">(
    SUMIFS(AR666:AR706, AY666:AY706, INDIRECT("AE" &amp; ROW()), AP666:AP706, "💲") +
    SUMIFS(AR666:AR706, AY666:AY706, INDIRECT("AE" &amp; ROW()), AP666:AP706, "📦")
) -
(
    SUMIFS(AR666:AR706, AY666:AY706, INDIRECT("AE" &amp; ROW()), AP666:AP706, "💲", AS666:AS706, "Familiar") +
    SUMIFS(AR666:AR706, AY666:AY706, INDIRECT("AE" &amp; ROW()), AP666:AP706, "📦", AS666:AS706, "Familiar")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SUMIFS(AR666:AR706, AY666:AY706, INDIRECT("AE" &amp; ROW()), AP666:AP706, "💲", AS666:AS706, "Exonerado ADH") +
    SUMIFS(AR666:AR706, AY666:AY706, INDIRECT("AE" &amp; ROW()), AP666:AP706, "📦", AS666:AS706, "Exonerado ADH")
) -
(
    (
        SUMIFS(AR666:AR706, AY666:AY706, INDIRECT("AE" &amp; ROW()), AP666:AP706, "💲", AS666:AS706, "Exonerado Doctor") +
        SUMIFS(AR666:AR706, AY666:AY706, INDIRECT("AE" &amp; ROW()), AP666:AP706, "📦", AS666:AS706, "Exonerado Doctor")
    ) / 2
) -
(
    (
        SUMIFS(AR666:AR706, AY666:AY706, INDIRECT("AE" &amp; ROW()), AP666:AP706, "💲", AS666:AS706, "") +
        SUMIFS(AR666:AR706, AY666:AY706, INDIRECT("AE" &amp; ROW()), AP666:AP706, "📦", AS666:AS706, "")
    ) / 2
)</f>
        <v>0</v>
      </c>
      <c r="AL716" s="140">
        <f t="array" aca="1" ref="AL716" ca="1">(
    SUMIFS(AR666:AR706, AY666:AY706, INDIRECT("AE" &amp; ROW()), AP666:AP706, "💲") +
    SUMIFS(AR666:AR706, AY666:AY706, INDIRECT("AE" &amp; ROW()), AP666:AP706, "📦")
) -
(
    (
        SUMIFS(AR666:AR706, AY666:AY706, INDIRECT("AE" &amp; ROW()), AP666:AP706, "💲", AS666:AS706, "Familiar") +
        SUMIFS(AR666:AR706, AY666:AY706, INDIRECT("AE" &amp; ROW()), AP666:AP706, "📦", AS666:AS706, "Familiar")
    ) / 2
) -
(
    (
        SUMIFS(AR666:AR706, AY666:AY706, INDIRECT("AE" &amp; ROW()), AP666:AP706, "💲", AS666:AS706, "Participante") +
        SUMIFS(AR666:AR706, AY666:AY706, INDIRECT("AE" &amp; ROW()), AP666:AP706, "📦", AS666:AS706, "Participante")
    ) / 2
) -
(
    (
        SUMIFS(AR666:AR706, AY666:AY706, INDIRECT("AE" &amp; ROW()), AP666:AP706, "💲", AS666:AS706, "Empleado") +
        SUMIFS(AR666:AR706, AY666:AY706, INDIRECT("AE" &amp; ROW()), AP666:AP706, "📦", AS666:AS706, "Empleado")
    ) / 2
) -
(
    (
        SUMIFS(AR666:AR706, AY666:AY706, INDIRECT("AE" &amp; ROW()), AP666:AP706, "💲", AS666:AS706, "Exonerado ADH") +
        SUMIFS(AR666:AR706, AY666:AY706, INDIRECT("AE" &amp; ROW()), AP666:AP706, "📦", AS666:AS706, "Exonerado ADH")
    ) / 2
) -
(
    SUMIFS(AR666:AR706, AY666:AY706, INDIRECT("AE" &amp; ROW()), AP666:AP706, "💲", AS666:AS706, "Exonerado Doctor") +
    SUMIFS(AR666:AR706, AY666:AY706, INDIRECT("AE" &amp; ROW()), AP666:AP706, "📦", AS666:AS706, "Exonerado Doctor")
) -
(
    (
        SUMIFS(AR666:AR706, AY666:AY706, INDIRECT("AE" &amp; ROW()), AP666:AP706, "💲", AS666:AS706, "") +
        SUMIFS(AR666:AR706, AY666:AY706, INDIRECT("AE" &amp; ROW()), AP666:AP706, "📦", AS666:AS706, "")
    ) / 2
)</f>
        <v>0</v>
      </c>
      <c r="AM716" s="56"/>
      <c r="AN716" s="56"/>
      <c r="AO716" s="56"/>
      <c r="AP716" s="56"/>
      <c r="AQ716" s="56"/>
      <c r="AR716" s="56"/>
      <c r="AS716" s="56"/>
      <c r="AT716" s="56"/>
      <c r="AU716" s="56"/>
      <c r="AV716" s="56"/>
      <c r="AW716" s="56"/>
      <c r="AX716" s="56"/>
      <c r="AY716" s="56"/>
      <c r="AZ716" s="56"/>
      <c r="BA716" s="56"/>
      <c r="BB716" s="56"/>
      <c r="BC716" s="56"/>
      <c r="BD716" s="56"/>
      <c r="BE716" s="56"/>
      <c r="BF716" s="56"/>
      <c r="BG716" s="56"/>
      <c r="BH716" s="56"/>
      <c r="BI716" s="56"/>
      <c r="BJ716" s="56"/>
      <c r="BK716" s="56"/>
      <c r="BL716" s="56"/>
      <c r="BM716" s="56"/>
      <c r="BN716" s="56"/>
    </row>
    <row r="717" spans="1:66" ht="11.25" customHeight="1">
      <c r="A717" s="221"/>
      <c r="B717" s="164"/>
      <c r="C717" s="206"/>
      <c r="D717" s="209"/>
      <c r="E717" s="179" t="s">
        <v>46</v>
      </c>
      <c r="F717" s="180"/>
      <c r="G717" s="206"/>
      <c r="H717" s="209"/>
      <c r="I717" s="179" t="s">
        <v>46</v>
      </c>
      <c r="J717" s="180"/>
      <c r="K717" s="206"/>
      <c r="L717" s="209"/>
      <c r="M717" s="179" t="s">
        <v>46</v>
      </c>
      <c r="N717" s="180"/>
      <c r="O717" s="165"/>
      <c r="P717" s="165"/>
      <c r="Q717" s="165"/>
      <c r="R717" s="166"/>
      <c r="S717" s="227" t="str">
        <f>IF(OR(S714="Empleado",S714="Familiar"),"Nombre del Empleado","N° Factura")</f>
        <v>N° Factura</v>
      </c>
      <c r="T717" s="228"/>
      <c r="U717" s="89"/>
      <c r="V717" s="169"/>
      <c r="W717" s="227" t="str">
        <f>IF(OR(W714="Empleado",W714="Familiar"),"Nombre del Empleado","N° Factura")</f>
        <v>N° Factura</v>
      </c>
      <c r="X717" s="228"/>
      <c r="Y717" s="89"/>
      <c r="Z717" s="169"/>
      <c r="AA717" s="227" t="str">
        <f>IF(OR(AA714="Empleado",AA714="Familiar"),"Nombre del Empleado","N° Factura")</f>
        <v>N° Factura</v>
      </c>
      <c r="AB717" s="228"/>
      <c r="AC717" s="89"/>
      <c r="AD717" s="56"/>
      <c r="AE717" s="233" t="s">
        <v>80</v>
      </c>
      <c r="AF717" s="228"/>
      <c r="AG717" s="143">
        <f t="array" aca="1" ref="AG717" ca="1">COUNTIFS(AP666:AP706, "💲", AY666:AY706, INDIRECT("AE" &amp; ROW())) + COUNTIFS(AP666:AP706, "📦", AY666:AY706, INDIRECT("AE" &amp; ROW())) + COUNTIFS(AP666:AP706, "✅", AY666:AY706, INDIRECT("AE" &amp; ROW()))</f>
        <v>0</v>
      </c>
      <c r="AH717" s="144">
        <f t="array" aca="1" ref="AH717" ca="1">COUNTIFS(AP666:AP706, "💲", AY666:AY706, INDIRECT("AE" &amp; ROW())) + COUNTIFS(AP666:AP706, "📦", AY666:AY706, INDIRECT("AE" &amp; ROW()))</f>
        <v>0</v>
      </c>
      <c r="AI717" s="145">
        <f t="array" aca="1" ref="AI717" ca="1">SUMIFS(AR666:AR706, AY666:AY706, INDIRECT("AE" &amp; ROW()), AP666:AP706, "💲") + SUMIFS(AR666:AR706, AY666:AY706, INDIRECT("AE" &amp; ROW()), AP666:AP706, "📦")</f>
        <v>0</v>
      </c>
      <c r="AJ717" s="145">
        <f t="array" aca="1" ref="AJ717" ca="1">(
    SUMIFS(AR666:AR706, AY666:AY706, INDIRECT("AE" &amp; ROW()), AP666:AP706, "💲") +
    SUMIFS(AR666:AR706, AY666:AY706, INDIRECT("AE" &amp; ROW()), AP666:AP706, "📦")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
        SUMIFS(AR666:AR706, AY666:AY706, INDIRECT("AE" &amp; ROW()), AP666:AP706, "💲", AS666:AS706, "Familiar") +
        SUMIFS(AR666:AR706, AY666:AY706, INDIRECT("AE" &amp; ROW()), AP666:AP706, "📦", AS666:AS706, "Familiar")
    ) / 2
)  -
(
    (
        SUMIFS(AR666:AR706, AY666:AY706, INDIRECT("AE" &amp; ROW()), AP666:AP706, "💲", AS666:AS706, "Exonerado ADH") +
        SUMIFS(AR666:AR706, AY666:AY706, INDIRECT("AE" &amp; ROW()), AP666:AP706, "📦", AS666:AS706, "Exonerado ADH")
    ) / 2
)  -
(
    (
        SUMIFS(AR666:AR706, AY666:AY706, INDIRECT("AE" &amp; ROW()), AP666:AP706, "💲", AS666:AS706, "Exonerado Doctor") +
        SUMIFS(AR666:AR706, AY666:AY706, INDIRECT("AE" &amp; ROW()), AP666:AP706, "📦", AS666:AS706, "Exonerado Doctor")
    ) / 2
)</f>
        <v>0</v>
      </c>
      <c r="AK717" s="145">
        <f t="array" aca="1" ref="AK717" ca="1">(
    SUMIFS(AR666:AR706, AY666:AY706, INDIRECT("AE" &amp; ROW()), AP666:AP706, "💲") +
    SUMIFS(AR666:AR706, AY666:AY706, INDIRECT("AE" &amp; ROW()), AP666:AP706, "📦")
) -
(
    SUMIFS(AR666:AR706, AY666:AY706, INDIRECT("AE" &amp; ROW()), AP666:AP706, "💲", AS666:AS706, "Familiar") +
    SUMIFS(AR666:AR706, AY666:AY706, INDIRECT("AE" &amp; ROW()), AP666:AP706, "📦", AS666:AS706, "Familiar")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SUMIFS(AR666:AR706, AY666:AY706, INDIRECT("AE" &amp; ROW()), AP666:AP706, "💲", AS666:AS706, "Exonerado ADH") +
    SUMIFS(AR666:AR706, AY666:AY706, INDIRECT("AE" &amp; ROW()), AP666:AP706, "📦", AS666:AS706, "Exonerado ADH")
) -
(
    (
        SUMIFS(AR666:AR706, AY666:AY706, INDIRECT("AE" &amp; ROW()), AP666:AP706, "💲", AS666:AS706, "Exonerado Doctor") +
        SUMIFS(AR666:AR706, AY666:AY706, INDIRECT("AE" &amp; ROW()), AP666:AP706, "📦", AS666:AS706, "Exonerado Doctor")
    ) / 2
) -
(
    (
        SUMIFS(AR666:AR706, AY666:AY706, INDIRECT("AE" &amp; ROW()), AP666:AP706, "💲", AS666:AS706, "") +
        SUMIFS(AR666:AR706, AY666:AY706, INDIRECT("AE" &amp; ROW()), AP666:AP706, "📦", AS666:AS706, "")
    ) / 2
)</f>
        <v>0</v>
      </c>
      <c r="AL717" s="146">
        <f t="array" aca="1" ref="AL717" ca="1">(
    SUMIFS(AR666:AR706, AY666:AY706, INDIRECT("AE" &amp; ROW()), AP666:AP706, "💲") +
    SUMIFS(AR666:AR706, AY666:AY706, INDIRECT("AE" &amp; ROW()), AP666:AP706, "📦")
) -
(
    (
        SUMIFS(AR666:AR706, AY666:AY706, INDIRECT("AE" &amp; ROW()), AP666:AP706, "💲", AS666:AS706, "Familiar") +
        SUMIFS(AR666:AR706, AY666:AY706, INDIRECT("AE" &amp; ROW()), AP666:AP706, "📦", AS666:AS706, "Familiar")
    ) / 2
) -
(
    (
        SUMIFS(AR666:AR706, AY666:AY706, INDIRECT("AE" &amp; ROW()), AP666:AP706, "💲", AS666:AS706, "Participante") +
        SUMIFS(AR666:AR706, AY666:AY706, INDIRECT("AE" &amp; ROW()), AP666:AP706, "📦", AS666:AS706, "Participante")
    ) / 2
) -
(
    (
        SUMIFS(AR666:AR706, AY666:AY706, INDIRECT("AE" &amp; ROW()), AP666:AP706, "💲", AS666:AS706, "Empleado") +
        SUMIFS(AR666:AR706, AY666:AY706, INDIRECT("AE" &amp; ROW()), AP666:AP706, "📦", AS666:AS706, "Empleado")
    ) / 2
) -
(
    (
        SUMIFS(AR666:AR706, AY666:AY706, INDIRECT("AE" &amp; ROW()), AP666:AP706, "💲", AS666:AS706, "Exonerado ADH") +
        SUMIFS(AR666:AR706, AY666:AY706, INDIRECT("AE" &amp; ROW()), AP666:AP706, "📦", AS666:AS706, "Exonerado ADH")
    ) / 2
) -
(
    SUMIFS(AR666:AR706, AY666:AY706, INDIRECT("AE" &amp; ROW()), AP666:AP706, "💲", AS666:AS706, "Exonerado Doctor") +
    SUMIFS(AR666:AR706, AY666:AY706, INDIRECT("AE" &amp; ROW()), AP666:AP706, "📦", AS666:AS706, "Exonerado Doctor")
) -
(
    (
        SUMIFS(AR666:AR706, AY666:AY706, INDIRECT("AE" &amp; ROW()), AP666:AP706, "💲", AS666:AS706, "") +
        SUMIFS(AR666:AR706, AY666:AY706, INDIRECT("AE" &amp; ROW()), AP666:AP706, "📦", AS666:AS706, "")
    ) / 2
)</f>
        <v>0</v>
      </c>
      <c r="AM717" s="56"/>
      <c r="AN717" s="56"/>
      <c r="AO717" s="56"/>
      <c r="AP717" s="56"/>
      <c r="AQ717" s="56"/>
      <c r="AR717" s="56"/>
      <c r="AS717" s="56"/>
      <c r="AT717" s="56"/>
      <c r="AU717" s="56"/>
      <c r="AV717" s="56"/>
      <c r="AW717" s="56"/>
      <c r="AX717" s="56"/>
      <c r="AY717" s="56"/>
      <c r="AZ717" s="56"/>
      <c r="BA717" s="56"/>
      <c r="BB717" s="56"/>
      <c r="BC717" s="56"/>
      <c r="BD717" s="56"/>
      <c r="BE717" s="56"/>
      <c r="BF717" s="56"/>
      <c r="BG717" s="56"/>
      <c r="BH717" s="56"/>
      <c r="BI717" s="56"/>
      <c r="BJ717" s="56"/>
      <c r="BK717" s="56"/>
      <c r="BL717" s="56"/>
      <c r="BM717" s="56"/>
      <c r="BN717" s="56"/>
    </row>
    <row r="718" spans="1:66" ht="11.25" customHeight="1">
      <c r="A718" s="3"/>
      <c r="B718" s="3"/>
      <c r="C718" s="3"/>
      <c r="D718" s="3"/>
      <c r="E718" s="3"/>
      <c r="F718" s="3"/>
      <c r="G718" s="3"/>
      <c r="H718" s="3"/>
      <c r="I718" s="3"/>
      <c r="J718" s="3"/>
      <c r="K718" s="3"/>
      <c r="L718" s="3"/>
      <c r="M718" s="3"/>
      <c r="N718" s="3"/>
      <c r="O718" s="1"/>
      <c r="P718" s="3"/>
      <c r="Q718" s="3"/>
      <c r="R718" s="15"/>
      <c r="S718" s="16"/>
      <c r="T718" s="16"/>
      <c r="U718" s="173"/>
      <c r="V718" s="6"/>
      <c r="W718" s="16"/>
      <c r="X718" s="16"/>
      <c r="Y718" s="173"/>
      <c r="Z718" s="48"/>
      <c r="AA718" s="173"/>
      <c r="AB718" s="173"/>
      <c r="AC718" s="173"/>
      <c r="AD718" s="174"/>
      <c r="AI718" s="148">
        <f t="shared" ref="AI718:AL718" ca="1" si="487">SUM(AI703:AI716)</f>
        <v>250</v>
      </c>
      <c r="AJ718" s="148">
        <f t="shared" ca="1" si="487"/>
        <v>200</v>
      </c>
      <c r="AK718" s="148">
        <f t="shared" ca="1" si="487"/>
        <v>200</v>
      </c>
      <c r="AL718" s="148">
        <f t="shared" ca="1" si="487"/>
        <v>225</v>
      </c>
      <c r="AM718" s="174"/>
      <c r="AN718" s="174"/>
      <c r="AO718" s="174"/>
      <c r="AP718" s="174"/>
      <c r="AQ718" s="174"/>
      <c r="AR718" s="174"/>
      <c r="AS718" s="174"/>
      <c r="AT718" s="174"/>
      <c r="AU718" s="174"/>
      <c r="AV718" s="174"/>
      <c r="AW718" s="174"/>
      <c r="AX718" s="174"/>
      <c r="AY718" s="174"/>
      <c r="AZ718" s="174"/>
      <c r="BA718" s="174"/>
      <c r="BB718" s="174"/>
      <c r="BC718" s="174"/>
      <c r="BD718" s="174"/>
      <c r="BE718" s="122"/>
      <c r="BF718" s="122"/>
      <c r="BG718" s="122"/>
      <c r="BH718" s="122"/>
      <c r="BI718" s="122"/>
      <c r="BJ718" s="174"/>
      <c r="BK718" s="174"/>
      <c r="BL718" s="174"/>
      <c r="BM718" s="174"/>
      <c r="BN718" s="174"/>
    </row>
    <row r="719" spans="1:66" ht="15" customHeight="1">
      <c r="A719" s="210">
        <f>IF(WEEKDAY(A664)=6, WORKDAY(A664+1, 1), A664+1)</f>
        <v>46315</v>
      </c>
      <c r="B719" s="211"/>
      <c r="C719" s="211"/>
      <c r="D719" s="211"/>
      <c r="E719" s="211"/>
      <c r="F719" s="211"/>
      <c r="G719" s="211"/>
      <c r="H719" s="211"/>
      <c r="I719" s="211"/>
      <c r="J719" s="211"/>
      <c r="K719" s="211"/>
      <c r="L719" s="211"/>
      <c r="M719" s="211"/>
      <c r="N719" s="212"/>
      <c r="O719" s="1"/>
      <c r="P719" s="1"/>
      <c r="Q719" s="1"/>
      <c r="R719" s="15"/>
      <c r="S719" s="22"/>
      <c r="T719" s="22"/>
      <c r="U719" s="241"/>
      <c r="V719" s="242"/>
      <c r="W719" s="242"/>
      <c r="X719" s="242"/>
      <c r="Y719" s="242"/>
      <c r="Z719" s="23"/>
      <c r="AA719" s="23"/>
      <c r="AB719" s="23"/>
      <c r="AC719" s="23"/>
      <c r="AD719" s="24"/>
      <c r="AE719" s="181"/>
      <c r="AF719" s="181"/>
      <c r="AG719" s="181"/>
      <c r="AH719" s="181"/>
      <c r="AI719" s="181"/>
      <c r="AJ719" s="181"/>
      <c r="AK719" s="181"/>
      <c r="AL719" s="181"/>
      <c r="AM719" s="24"/>
      <c r="AN719" s="24"/>
      <c r="AO719" s="24"/>
      <c r="AP719" s="24"/>
      <c r="AQ719" s="24"/>
      <c r="AR719" s="24"/>
      <c r="AS719" s="24"/>
      <c r="AT719" s="24"/>
      <c r="AU719" s="24"/>
      <c r="AV719" s="24"/>
      <c r="AW719" s="24"/>
      <c r="AX719" s="24"/>
      <c r="AY719" s="24"/>
      <c r="AZ719" s="24"/>
      <c r="BA719" s="24"/>
      <c r="BB719" s="24"/>
      <c r="BC719" s="24"/>
      <c r="BD719" s="24"/>
      <c r="BE719" s="24"/>
      <c r="BF719" s="24"/>
      <c r="BG719" s="24"/>
      <c r="BH719" s="24"/>
      <c r="BI719" s="24"/>
      <c r="BJ719" s="24"/>
      <c r="BK719" s="24"/>
      <c r="BL719" s="24"/>
      <c r="BM719" s="24"/>
      <c r="BN719" s="24"/>
    </row>
    <row r="720" spans="1:66" ht="15" customHeight="1">
      <c r="A720" s="25" t="s">
        <v>15</v>
      </c>
      <c r="B720" s="25" t="s">
        <v>16</v>
      </c>
      <c r="C720" s="213" t="s">
        <v>17</v>
      </c>
      <c r="D720" s="214"/>
      <c r="E720" s="214"/>
      <c r="F720" s="215"/>
      <c r="G720" s="213" t="s">
        <v>18</v>
      </c>
      <c r="H720" s="214"/>
      <c r="I720" s="214"/>
      <c r="J720" s="215"/>
      <c r="K720" s="213" t="s">
        <v>19</v>
      </c>
      <c r="L720" s="214"/>
      <c r="M720" s="214"/>
      <c r="N720" s="215"/>
      <c r="O720" s="1"/>
      <c r="P720" s="1"/>
      <c r="Q720" s="1"/>
      <c r="R720" s="26"/>
      <c r="S720" s="234" t="s">
        <v>17</v>
      </c>
      <c r="T720" s="214"/>
      <c r="U720" s="215"/>
      <c r="V720" s="27"/>
      <c r="W720" s="234" t="s">
        <v>18</v>
      </c>
      <c r="X720" s="214"/>
      <c r="Y720" s="215"/>
      <c r="Z720" s="28"/>
      <c r="AA720" s="234" t="s">
        <v>19</v>
      </c>
      <c r="AB720" s="214"/>
      <c r="AC720" s="215"/>
      <c r="AD720" s="29"/>
      <c r="AE720" s="181"/>
      <c r="AF720" s="181"/>
      <c r="AG720" s="181"/>
      <c r="AH720" s="181"/>
      <c r="AI720" s="181"/>
      <c r="AJ720" s="181"/>
      <c r="AK720" s="181"/>
      <c r="AL720" s="181"/>
      <c r="AM720" s="29"/>
      <c r="AN720" s="34" t="s">
        <v>2</v>
      </c>
      <c r="AO720" s="34" t="s">
        <v>3</v>
      </c>
      <c r="AP720" s="34" t="s">
        <v>4</v>
      </c>
      <c r="AQ720" s="34" t="s">
        <v>5</v>
      </c>
      <c r="AR720" s="34" t="s">
        <v>6</v>
      </c>
      <c r="AS720" s="34" t="s">
        <v>7</v>
      </c>
      <c r="AT720" s="34" t="s">
        <v>27</v>
      </c>
      <c r="AU720" s="34" t="s">
        <v>28</v>
      </c>
      <c r="AV720" s="34" t="s">
        <v>29</v>
      </c>
      <c r="AW720" s="34" t="s">
        <v>30</v>
      </c>
      <c r="AX720" s="34" t="s">
        <v>12</v>
      </c>
      <c r="AY720" s="34" t="s">
        <v>20</v>
      </c>
      <c r="AZ720" s="35"/>
      <c r="BA720" s="35"/>
      <c r="BB720" s="35"/>
      <c r="BC720" s="35"/>
      <c r="BD720" s="35"/>
      <c r="BE720" s="35"/>
      <c r="BF720" s="35"/>
      <c r="BG720" s="35"/>
      <c r="BH720" s="35"/>
      <c r="BI720" s="35"/>
      <c r="BJ720" s="35"/>
      <c r="BK720" s="35"/>
      <c r="BL720" s="35"/>
      <c r="BM720" s="35"/>
      <c r="BN720" s="35"/>
    </row>
    <row r="721" spans="1:66" ht="11.25" customHeight="1">
      <c r="A721" s="219">
        <f>Q727</f>
        <v>0.33333333333333331</v>
      </c>
      <c r="B721" s="38"/>
      <c r="C721" s="204"/>
      <c r="D721" s="207"/>
      <c r="E721" s="40" t="s">
        <v>36</v>
      </c>
      <c r="F721" s="42" t="str">
        <f>IF(D721&lt;&gt;"", VLOOKUP(D721,'Base de Datos'!$A$2:$D1268,2,FALSE()),"")</f>
        <v/>
      </c>
      <c r="G721" s="204"/>
      <c r="H721" s="216"/>
      <c r="I721" s="40" t="s">
        <v>36</v>
      </c>
      <c r="J721" s="42" t="str">
        <f>IF(H721&lt;&gt;"", VLOOKUP(H721,'Base de Datos'!$A$2:$D1268,2,FALSE()),"")</f>
        <v/>
      </c>
      <c r="K721" s="204" t="s">
        <v>52</v>
      </c>
      <c r="L721" s="216" t="s">
        <v>372</v>
      </c>
      <c r="M721" s="40" t="s">
        <v>36</v>
      </c>
      <c r="N721" s="42">
        <f>IF(L721&lt;&gt;"", VLOOKUP(L721,'Base de Datos'!$A$2:$D1268,2,FALSE()),"")</f>
        <v>0</v>
      </c>
      <c r="O721" s="43"/>
      <c r="P721" s="1"/>
      <c r="Q721" s="44"/>
      <c r="R721" s="15"/>
      <c r="S721" s="45"/>
      <c r="T721" s="45" t="s">
        <v>37</v>
      </c>
      <c r="U721" s="46"/>
      <c r="V721" s="47"/>
      <c r="W721" s="45"/>
      <c r="X721" s="45" t="s">
        <v>37</v>
      </c>
      <c r="Y721" s="46"/>
      <c r="Z721" s="47"/>
      <c r="AA721" s="45" t="s">
        <v>114</v>
      </c>
      <c r="AB721" s="45" t="s">
        <v>37</v>
      </c>
      <c r="AC721" s="46">
        <v>50</v>
      </c>
      <c r="AD721" s="48"/>
      <c r="AE721" s="181"/>
      <c r="AF721" s="181"/>
      <c r="AG721" s="181"/>
      <c r="AH721" s="181"/>
      <c r="AI721" s="181"/>
      <c r="AJ721" s="181"/>
      <c r="AK721" s="181"/>
      <c r="AL721" s="181"/>
      <c r="AM721" s="48"/>
      <c r="AN721" s="53">
        <f>A719</f>
        <v>46315</v>
      </c>
      <c r="AO721" s="54" t="str">
        <f>C720</f>
        <v>Consultorio N° 1</v>
      </c>
      <c r="AP721" s="55">
        <f t="shared" ref="AP721:AQ721" si="488">C721</f>
        <v>0</v>
      </c>
      <c r="AQ721" s="55">
        <f t="shared" si="488"/>
        <v>0</v>
      </c>
      <c r="AR721" s="55">
        <f>U721</f>
        <v>0</v>
      </c>
      <c r="AS721" s="55">
        <f>S721</f>
        <v>0</v>
      </c>
      <c r="AT721" s="55">
        <f>S722</f>
        <v>0</v>
      </c>
      <c r="AU721" s="55">
        <f>U722</f>
        <v>0</v>
      </c>
      <c r="AV721" s="55">
        <f>S723</f>
        <v>0</v>
      </c>
      <c r="AW721" s="55">
        <f>U723</f>
        <v>0</v>
      </c>
      <c r="AX721" s="55">
        <f>U724</f>
        <v>0</v>
      </c>
      <c r="AY721" s="55">
        <f>F724</f>
        <v>0</v>
      </c>
      <c r="AZ721" s="56"/>
      <c r="BA721" s="56"/>
      <c r="BB721" s="56"/>
      <c r="BC721" s="56"/>
      <c r="BD721" s="56"/>
      <c r="BE721" s="56"/>
      <c r="BF721" s="56"/>
      <c r="BG721" s="56"/>
      <c r="BH721" s="56"/>
      <c r="BI721" s="56"/>
      <c r="BJ721" s="56"/>
      <c r="BK721" s="56"/>
      <c r="BL721" s="56"/>
      <c r="BM721" s="56"/>
      <c r="BN721" s="56"/>
    </row>
    <row r="722" spans="1:66" ht="11.25" customHeight="1">
      <c r="A722" s="220"/>
      <c r="B722" s="38"/>
      <c r="C722" s="205"/>
      <c r="D722" s="208"/>
      <c r="E722" s="57" t="s">
        <v>42</v>
      </c>
      <c r="F722" s="58" t="str">
        <f>IF(D721&lt;&gt;"", VLOOKUP(D721,'Base de Datos'!$A$2:$D1268,3,FALSE()),"")</f>
        <v/>
      </c>
      <c r="G722" s="205"/>
      <c r="H722" s="208"/>
      <c r="I722" s="57" t="s">
        <v>42</v>
      </c>
      <c r="J722" s="58" t="str">
        <f>IF(H721&lt;&gt;"", VLOOKUP(H721,'Base de Datos'!$A$2:$D1268,3,FALSE()),"")</f>
        <v/>
      </c>
      <c r="K722" s="205"/>
      <c r="L722" s="208"/>
      <c r="M722" s="57" t="s">
        <v>42</v>
      </c>
      <c r="N722" s="58">
        <f>IF(L721&lt;&gt;"", VLOOKUP(L721,'Base de Datos'!$A$2:$D1268,3,FALSE()),"")</f>
        <v>0</v>
      </c>
      <c r="O722" s="43"/>
      <c r="P722" s="1"/>
      <c r="Q722" s="44"/>
      <c r="R722" s="15"/>
      <c r="S722" s="229"/>
      <c r="T722" s="230"/>
      <c r="U722" s="59"/>
      <c r="V722" s="47"/>
      <c r="W722" s="229"/>
      <c r="X722" s="230"/>
      <c r="Y722" s="59"/>
      <c r="Z722" s="47"/>
      <c r="AA722" s="229" t="s">
        <v>56</v>
      </c>
      <c r="AB722" s="230"/>
      <c r="AC722" s="59">
        <v>22047</v>
      </c>
      <c r="AD722" s="48"/>
      <c r="AE722" s="181"/>
      <c r="AF722" s="181"/>
      <c r="AG722" s="181"/>
      <c r="AH722" s="181"/>
      <c r="AI722" s="181"/>
      <c r="AJ722" s="181"/>
      <c r="AK722" s="181"/>
      <c r="AL722" s="181"/>
      <c r="AM722" s="48"/>
      <c r="AN722" s="53">
        <f>A719</f>
        <v>46315</v>
      </c>
      <c r="AO722" s="54" t="str">
        <f>C720</f>
        <v>Consultorio N° 1</v>
      </c>
      <c r="AP722" s="55">
        <f t="shared" ref="AP722:AQ722" si="489">C725</f>
        <v>0</v>
      </c>
      <c r="AQ722" s="55">
        <f t="shared" si="489"/>
        <v>0</v>
      </c>
      <c r="AR722" s="64">
        <f>U725</f>
        <v>0</v>
      </c>
      <c r="AS722" s="55">
        <f>S725</f>
        <v>0</v>
      </c>
      <c r="AT722" s="55">
        <f>S726</f>
        <v>0</v>
      </c>
      <c r="AU722" s="55">
        <f>U726</f>
        <v>0</v>
      </c>
      <c r="AV722" s="55">
        <f>S727</f>
        <v>0</v>
      </c>
      <c r="AW722" s="55">
        <f>U727</f>
        <v>0</v>
      </c>
      <c r="AX722" s="55">
        <f>U728</f>
        <v>0</v>
      </c>
      <c r="AY722" s="55">
        <f>F728</f>
        <v>0</v>
      </c>
      <c r="AZ722" s="56"/>
      <c r="BA722" s="56"/>
      <c r="BB722" s="56"/>
      <c r="BC722" s="56"/>
      <c r="BD722" s="56"/>
      <c r="BE722" s="56"/>
      <c r="BF722" s="56"/>
      <c r="BG722" s="56"/>
      <c r="BH722" s="56"/>
      <c r="BI722" s="56"/>
      <c r="BJ722" s="56"/>
      <c r="BK722" s="56"/>
      <c r="BL722" s="56"/>
      <c r="BM722" s="56"/>
      <c r="BN722" s="56"/>
    </row>
    <row r="723" spans="1:66" ht="11.25" customHeight="1">
      <c r="A723" s="220"/>
      <c r="B723" s="38"/>
      <c r="C723" s="205"/>
      <c r="D723" s="208"/>
      <c r="E723" s="57" t="s">
        <v>44</v>
      </c>
      <c r="F723" s="58" t="str">
        <f>IF(D721&lt;&gt;"", VLOOKUP(D721,'Base de Datos'!$A$2:$D1268,4,FALSE()),"")</f>
        <v/>
      </c>
      <c r="G723" s="205"/>
      <c r="H723" s="208"/>
      <c r="I723" s="57" t="s">
        <v>44</v>
      </c>
      <c r="J723" s="58" t="str">
        <f>IF(H721&lt;&gt;"", VLOOKUP(H721,'Base de Datos'!$A$2:$D1268,4,FALSE()),"")</f>
        <v/>
      </c>
      <c r="K723" s="205"/>
      <c r="L723" s="208"/>
      <c r="M723" s="57" t="s">
        <v>44</v>
      </c>
      <c r="N723" s="58" t="str">
        <f>IF(L721&lt;&gt;"", VLOOKUP(L721,'Base de Datos'!$A$2:$D1268,4,FALSE()),"")</f>
        <v>V27513029</v>
      </c>
      <c r="O723" s="43"/>
      <c r="P723" s="1"/>
      <c r="Q723" s="44"/>
      <c r="R723" s="15"/>
      <c r="S723" s="229"/>
      <c r="T723" s="230"/>
      <c r="U723" s="59"/>
      <c r="V723" s="47"/>
      <c r="W723" s="229"/>
      <c r="X723" s="230"/>
      <c r="Y723" s="59"/>
      <c r="Z723" s="47"/>
      <c r="AA723" s="229"/>
      <c r="AB723" s="230"/>
      <c r="AC723" s="59"/>
      <c r="AD723" s="48"/>
      <c r="AE723" s="181"/>
      <c r="AF723" s="181"/>
      <c r="AG723" s="181"/>
      <c r="AH723" s="181"/>
      <c r="AI723" s="181"/>
      <c r="AJ723" s="181"/>
      <c r="AK723" s="181"/>
      <c r="AL723" s="181"/>
      <c r="AM723" s="48"/>
      <c r="AN723" s="53">
        <f>A719</f>
        <v>46315</v>
      </c>
      <c r="AO723" s="54" t="str">
        <f>C720</f>
        <v>Consultorio N° 1</v>
      </c>
      <c r="AP723" s="55">
        <f t="shared" ref="AP723:AQ723" si="490">C729</f>
        <v>0</v>
      </c>
      <c r="AQ723" s="55">
        <f t="shared" si="490"/>
        <v>0</v>
      </c>
      <c r="AR723" s="64">
        <f>U729</f>
        <v>0</v>
      </c>
      <c r="AS723" s="55">
        <f>S729</f>
        <v>0</v>
      </c>
      <c r="AT723" s="55">
        <f>S730</f>
        <v>0</v>
      </c>
      <c r="AU723" s="55">
        <f>U730</f>
        <v>0</v>
      </c>
      <c r="AV723" s="55">
        <f>S731</f>
        <v>0</v>
      </c>
      <c r="AW723" s="55">
        <f>U731</f>
        <v>0</v>
      </c>
      <c r="AX723" s="55">
        <f>U732</f>
        <v>0</v>
      </c>
      <c r="AY723" s="55">
        <f>F732</f>
        <v>0</v>
      </c>
      <c r="AZ723" s="56"/>
      <c r="BA723" s="56"/>
      <c r="BB723" s="56"/>
      <c r="BC723" s="56"/>
      <c r="BD723" s="56"/>
      <c r="BE723" s="56"/>
      <c r="BF723" s="56"/>
      <c r="BG723" s="56"/>
      <c r="BH723" s="56"/>
      <c r="BI723" s="56"/>
      <c r="BJ723" s="56"/>
      <c r="BK723" s="56"/>
      <c r="BL723" s="56"/>
      <c r="BM723" s="56"/>
      <c r="BN723" s="56"/>
    </row>
    <row r="724" spans="1:66" ht="11.25" customHeight="1">
      <c r="A724" s="221"/>
      <c r="B724" s="38"/>
      <c r="C724" s="206"/>
      <c r="D724" s="209"/>
      <c r="E724" s="85" t="s">
        <v>46</v>
      </c>
      <c r="F724" s="86"/>
      <c r="G724" s="206"/>
      <c r="H724" s="209"/>
      <c r="I724" s="87" t="s">
        <v>46</v>
      </c>
      <c r="J724" s="88"/>
      <c r="K724" s="206"/>
      <c r="L724" s="209"/>
      <c r="M724" s="87" t="s">
        <v>46</v>
      </c>
      <c r="N724" s="88" t="s">
        <v>51</v>
      </c>
      <c r="O724" s="43"/>
      <c r="P724" s="1"/>
      <c r="Q724" s="44"/>
      <c r="R724" s="15"/>
      <c r="S724" s="227" t="str">
        <f>IF(OR(S721="Empleado",S721="Familiar"),"Nombre del Empleado","N° Factura")</f>
        <v>N° Factura</v>
      </c>
      <c r="T724" s="228"/>
      <c r="U724" s="89"/>
      <c r="V724" s="47"/>
      <c r="W724" s="227" t="str">
        <f>IF(OR(W721="Empleado",W721="Familiar"),"Nombre del Empleado","N° Factura")</f>
        <v>N° Factura</v>
      </c>
      <c r="X724" s="228"/>
      <c r="Y724" s="89"/>
      <c r="Z724" s="47"/>
      <c r="AA724" s="227" t="str">
        <f>IF(OR(AA721="Empleado",AA721="Familiar"),"Nombre del Empleado","N° Factura")</f>
        <v>Nombre del Empleado</v>
      </c>
      <c r="AB724" s="228"/>
      <c r="AC724" s="89"/>
      <c r="AD724" s="48"/>
      <c r="AE724" s="181"/>
      <c r="AF724" s="181"/>
      <c r="AG724" s="181"/>
      <c r="AH724" s="181"/>
      <c r="AI724" s="181"/>
      <c r="AJ724" s="181"/>
      <c r="AK724" s="181"/>
      <c r="AL724" s="181"/>
      <c r="AM724" s="48"/>
      <c r="AN724" s="53">
        <f>A719</f>
        <v>46315</v>
      </c>
      <c r="AO724" s="54" t="str">
        <f>C720</f>
        <v>Consultorio N° 1</v>
      </c>
      <c r="AP724" s="55">
        <f t="shared" ref="AP724:AQ724" si="491">C733</f>
        <v>0</v>
      </c>
      <c r="AQ724" s="55">
        <f t="shared" si="491"/>
        <v>0</v>
      </c>
      <c r="AR724" s="64">
        <f>U733</f>
        <v>0</v>
      </c>
      <c r="AS724" s="55">
        <f>S733</f>
        <v>0</v>
      </c>
      <c r="AT724" s="55">
        <f>S734</f>
        <v>0</v>
      </c>
      <c r="AU724" s="64">
        <f>U734</f>
        <v>0</v>
      </c>
      <c r="AV724" s="55">
        <f>S735</f>
        <v>0</v>
      </c>
      <c r="AW724" s="55">
        <f>U735</f>
        <v>0</v>
      </c>
      <c r="AX724" s="55">
        <f>U736</f>
        <v>0</v>
      </c>
      <c r="AY724" s="55">
        <f>F736</f>
        <v>0</v>
      </c>
      <c r="AZ724" s="56"/>
      <c r="BA724" s="56"/>
      <c r="BB724" s="56"/>
      <c r="BC724" s="56"/>
      <c r="BD724" s="56"/>
      <c r="BE724" s="56"/>
      <c r="BF724" s="56"/>
      <c r="BG724" s="56"/>
      <c r="BH724" s="56"/>
      <c r="BI724" s="56"/>
      <c r="BJ724" s="56"/>
      <c r="BK724" s="56"/>
      <c r="BL724" s="56"/>
      <c r="BM724" s="56"/>
      <c r="BN724" s="56"/>
    </row>
    <row r="725" spans="1:66" ht="11.25" customHeight="1">
      <c r="A725" s="222">
        <f>A721+$Q$13/1440</f>
        <v>0.375</v>
      </c>
      <c r="B725" s="38"/>
      <c r="C725" s="204"/>
      <c r="D725" s="207"/>
      <c r="E725" s="40" t="s">
        <v>36</v>
      </c>
      <c r="F725" s="42" t="str">
        <f>IF(D725&lt;&gt;"", VLOOKUP(D725,'Base de Datos'!$A$2:$D1268,2,FALSE()),"")</f>
        <v/>
      </c>
      <c r="G725" s="204"/>
      <c r="H725" s="216"/>
      <c r="I725" s="40" t="s">
        <v>36</v>
      </c>
      <c r="J725" s="42" t="str">
        <f>IF(H725&lt;&gt;"", VLOOKUP(H725,'Base de Datos'!$A$2:$D1268,2,FALSE()),"")</f>
        <v/>
      </c>
      <c r="K725" s="204"/>
      <c r="L725" s="216"/>
      <c r="M725" s="40" t="s">
        <v>36</v>
      </c>
      <c r="N725" s="42" t="str">
        <f>IF(L725&lt;&gt;"", VLOOKUP(L725,'Base de Datos'!$A$2:$D1268,2,FALSE()),"")</f>
        <v/>
      </c>
      <c r="O725" s="262" t="s">
        <v>32</v>
      </c>
      <c r="P725" s="242"/>
      <c r="Q725" s="263">
        <f ca="1">$N$2</f>
        <v>888.89089999999999</v>
      </c>
      <c r="R725" s="15"/>
      <c r="S725" s="45"/>
      <c r="T725" s="45" t="s">
        <v>37</v>
      </c>
      <c r="U725" s="103"/>
      <c r="V725" s="47"/>
      <c r="W725" s="45"/>
      <c r="X725" s="45" t="s">
        <v>37</v>
      </c>
      <c r="Y725" s="46"/>
      <c r="Z725" s="47"/>
      <c r="AA725" s="45"/>
      <c r="AB725" s="45" t="s">
        <v>37</v>
      </c>
      <c r="AC725" s="46"/>
      <c r="AD725" s="48"/>
      <c r="AE725" s="181"/>
      <c r="AF725" s="181"/>
      <c r="AG725" s="181"/>
      <c r="AH725" s="181"/>
      <c r="AI725" s="181"/>
      <c r="AJ725" s="181"/>
      <c r="AK725" s="181"/>
      <c r="AL725" s="181"/>
      <c r="AM725" s="48"/>
      <c r="AN725" s="53">
        <f>A719</f>
        <v>46315</v>
      </c>
      <c r="AO725" s="54" t="str">
        <f>C720</f>
        <v>Consultorio N° 1</v>
      </c>
      <c r="AP725" s="55">
        <f t="shared" ref="AP725:AQ725" si="492">C737</f>
        <v>0</v>
      </c>
      <c r="AQ725" s="55">
        <f t="shared" si="492"/>
        <v>0</v>
      </c>
      <c r="AR725" s="64">
        <f>U737</f>
        <v>0</v>
      </c>
      <c r="AS725" s="55">
        <f>S737</f>
        <v>0</v>
      </c>
      <c r="AT725" s="55">
        <f>S738</f>
        <v>0</v>
      </c>
      <c r="AU725" s="55">
        <f>U738</f>
        <v>0</v>
      </c>
      <c r="AV725" s="55">
        <f>S739</f>
        <v>0</v>
      </c>
      <c r="AW725" s="55">
        <f>U739</f>
        <v>0</v>
      </c>
      <c r="AX725" s="55">
        <f>U740</f>
        <v>0</v>
      </c>
      <c r="AY725" s="55">
        <f>F740</f>
        <v>0</v>
      </c>
      <c r="AZ725" s="56"/>
      <c r="BA725" s="56"/>
      <c r="BB725" s="56"/>
      <c r="BC725" s="56"/>
      <c r="BD725" s="56"/>
      <c r="BE725" s="56"/>
      <c r="BF725" s="56"/>
      <c r="BG725" s="56"/>
      <c r="BH725" s="56"/>
      <c r="BI725" s="56"/>
      <c r="BJ725" s="56"/>
      <c r="BK725" s="56"/>
      <c r="BL725" s="56"/>
      <c r="BM725" s="56"/>
      <c r="BN725" s="56"/>
    </row>
    <row r="726" spans="1:66" ht="11.25" customHeight="1">
      <c r="A726" s="220"/>
      <c r="B726" s="38"/>
      <c r="C726" s="205"/>
      <c r="D726" s="208"/>
      <c r="E726" s="57" t="s">
        <v>42</v>
      </c>
      <c r="F726" s="58" t="str">
        <f>IF(D725&lt;&gt;"", VLOOKUP(D725,'Base de Datos'!$A$2:$D1268,3,FALSE()),"")</f>
        <v/>
      </c>
      <c r="G726" s="205"/>
      <c r="H726" s="208"/>
      <c r="I726" s="57" t="s">
        <v>42</v>
      </c>
      <c r="J726" s="58" t="str">
        <f>IF(H725&lt;&gt;"", VLOOKUP(H725,'Base de Datos'!$A$2:$D1268,3,FALSE()),"")</f>
        <v/>
      </c>
      <c r="K726" s="205"/>
      <c r="L726" s="208"/>
      <c r="M726" s="57" t="s">
        <v>42</v>
      </c>
      <c r="N726" s="58" t="str">
        <f>IF(L725&lt;&gt;"", VLOOKUP(L725,'Base de Datos'!$A$2:$D1268,3,FALSE()),"")</f>
        <v/>
      </c>
      <c r="O726" s="242"/>
      <c r="P726" s="242"/>
      <c r="Q726" s="264"/>
      <c r="R726" s="15"/>
      <c r="S726" s="229"/>
      <c r="T726" s="230"/>
      <c r="U726" s="59"/>
      <c r="V726" s="47"/>
      <c r="W726" s="229"/>
      <c r="X726" s="230"/>
      <c r="Y726" s="59"/>
      <c r="Z726" s="47"/>
      <c r="AA726" s="229"/>
      <c r="AB726" s="230"/>
      <c r="AC726" s="59"/>
      <c r="AD726" s="48"/>
      <c r="AE726" s="181"/>
      <c r="AF726" s="181"/>
      <c r="AG726" s="181"/>
      <c r="AH726" s="181"/>
      <c r="AI726" s="181"/>
      <c r="AJ726" s="181"/>
      <c r="AK726" s="181"/>
      <c r="AL726" s="181"/>
      <c r="AM726" s="48"/>
      <c r="AN726" s="53">
        <f>A719</f>
        <v>46315</v>
      </c>
      <c r="AO726" s="54" t="str">
        <f>C720</f>
        <v>Consultorio N° 1</v>
      </c>
      <c r="AP726" s="55">
        <f t="shared" ref="AP726:AQ726" si="493">C741</f>
        <v>0</v>
      </c>
      <c r="AQ726" s="55">
        <f t="shared" si="493"/>
        <v>0</v>
      </c>
      <c r="AR726" s="55">
        <f>U741</f>
        <v>0</v>
      </c>
      <c r="AS726" s="55">
        <f>S741</f>
        <v>0</v>
      </c>
      <c r="AT726" s="55">
        <f>S742</f>
        <v>0</v>
      </c>
      <c r="AU726" s="55">
        <f>U742</f>
        <v>0</v>
      </c>
      <c r="AV726" s="55">
        <f>S743</f>
        <v>0</v>
      </c>
      <c r="AW726" s="55">
        <f>U743</f>
        <v>0</v>
      </c>
      <c r="AX726" s="55">
        <f>U744</f>
        <v>0</v>
      </c>
      <c r="AY726" s="55">
        <f>F744</f>
        <v>0</v>
      </c>
      <c r="AZ726" s="56"/>
      <c r="BA726" s="56"/>
      <c r="BB726" s="56"/>
      <c r="BC726" s="56"/>
      <c r="BD726" s="56"/>
      <c r="BE726" s="56"/>
      <c r="BF726" s="56"/>
      <c r="BG726" s="56"/>
      <c r="BH726" s="56"/>
      <c r="BI726" s="56"/>
      <c r="BJ726" s="56"/>
      <c r="BK726" s="56"/>
      <c r="BL726" s="56"/>
      <c r="BM726" s="56"/>
      <c r="BN726" s="56"/>
    </row>
    <row r="727" spans="1:66" ht="11.25" customHeight="1">
      <c r="A727" s="220"/>
      <c r="B727" s="38"/>
      <c r="C727" s="205"/>
      <c r="D727" s="208"/>
      <c r="E727" s="57" t="s">
        <v>44</v>
      </c>
      <c r="F727" s="58" t="str">
        <f>IF(D725&lt;&gt;"", VLOOKUP(D725,'Base de Datos'!$A$2:$D1268,4,FALSE()),"")</f>
        <v/>
      </c>
      <c r="G727" s="205"/>
      <c r="H727" s="208"/>
      <c r="I727" s="57" t="s">
        <v>44</v>
      </c>
      <c r="J727" s="58" t="str">
        <f>IF(H725&lt;&gt;"", VLOOKUP(H725,'Base de Datos'!$A$2:$D1268,4,FALSE()),"")</f>
        <v/>
      </c>
      <c r="K727" s="205"/>
      <c r="L727" s="208"/>
      <c r="M727" s="57" t="s">
        <v>44</v>
      </c>
      <c r="N727" s="58" t="str">
        <f>IF(L725&lt;&gt;"", VLOOKUP(L725,'Base de Datos'!$A$2:$D1268,4,FALSE()),"")</f>
        <v/>
      </c>
      <c r="O727" s="43"/>
      <c r="P727" s="104" t="s">
        <v>50</v>
      </c>
      <c r="Q727" s="110">
        <v>0.33333333333333331</v>
      </c>
      <c r="R727" s="15"/>
      <c r="S727" s="229"/>
      <c r="T727" s="230"/>
      <c r="U727" s="59"/>
      <c r="V727" s="47"/>
      <c r="W727" s="229"/>
      <c r="X727" s="230"/>
      <c r="Y727" s="59"/>
      <c r="Z727" s="47"/>
      <c r="AA727" s="229"/>
      <c r="AB727" s="230"/>
      <c r="AC727" s="59"/>
      <c r="AD727" s="48"/>
      <c r="AE727" s="181"/>
      <c r="AF727" s="181"/>
      <c r="AG727" s="181"/>
      <c r="AH727" s="181"/>
      <c r="AI727" s="181"/>
      <c r="AJ727" s="181"/>
      <c r="AK727" s="181"/>
      <c r="AL727" s="181"/>
      <c r="AM727" s="48"/>
      <c r="AN727" s="53">
        <f>A719</f>
        <v>46315</v>
      </c>
      <c r="AO727" s="54" t="str">
        <f>C720</f>
        <v>Consultorio N° 1</v>
      </c>
      <c r="AP727" s="55">
        <f t="shared" ref="AP727:AQ727" si="494">C745</f>
        <v>0</v>
      </c>
      <c r="AQ727" s="55">
        <f t="shared" si="494"/>
        <v>0</v>
      </c>
      <c r="AR727" s="55">
        <f>U745</f>
        <v>0</v>
      </c>
      <c r="AS727" s="55">
        <f>S745</f>
        <v>0</v>
      </c>
      <c r="AT727" s="55">
        <f>S746</f>
        <v>0</v>
      </c>
      <c r="AU727" s="55">
        <f>U746</f>
        <v>0</v>
      </c>
      <c r="AV727" s="55">
        <f>S747</f>
        <v>0</v>
      </c>
      <c r="AW727" s="55">
        <f>U747</f>
        <v>0</v>
      </c>
      <c r="AX727" s="55">
        <f>U748</f>
        <v>0</v>
      </c>
      <c r="AY727" s="55">
        <f>F748</f>
        <v>0</v>
      </c>
      <c r="AZ727" s="56"/>
      <c r="BA727" s="56"/>
      <c r="BB727" s="56"/>
      <c r="BC727" s="56"/>
      <c r="BD727" s="56"/>
      <c r="BE727" s="56"/>
      <c r="BF727" s="56"/>
      <c r="BG727" s="56"/>
      <c r="BH727" s="56"/>
      <c r="BI727" s="56"/>
      <c r="BJ727" s="56"/>
      <c r="BK727" s="56"/>
      <c r="BL727" s="56"/>
      <c r="BM727" s="56"/>
      <c r="BN727" s="56"/>
    </row>
    <row r="728" spans="1:66" ht="11.25" customHeight="1">
      <c r="A728" s="221"/>
      <c r="B728" s="38"/>
      <c r="C728" s="206"/>
      <c r="D728" s="209"/>
      <c r="E728" s="85" t="s">
        <v>46</v>
      </c>
      <c r="F728" s="107"/>
      <c r="G728" s="206"/>
      <c r="H728" s="209"/>
      <c r="I728" s="85" t="s">
        <v>46</v>
      </c>
      <c r="J728" s="108"/>
      <c r="K728" s="206"/>
      <c r="L728" s="209"/>
      <c r="M728" s="85" t="s">
        <v>46</v>
      </c>
      <c r="N728" s="108"/>
      <c r="O728" s="43"/>
      <c r="P728" s="104" t="s">
        <v>54</v>
      </c>
      <c r="Q728" s="109">
        <v>60</v>
      </c>
      <c r="R728" s="15"/>
      <c r="S728" s="227" t="str">
        <f>IF(OR(S725="Empleado",S725="Familiar"),"Nombre del Empleado","N° Factura")</f>
        <v>N° Factura</v>
      </c>
      <c r="T728" s="228"/>
      <c r="U728" s="89"/>
      <c r="V728" s="47"/>
      <c r="W728" s="227" t="str">
        <f>IF(OR(W725="Empleado",W725="Familiar"),"Nombre del Empleado","N° Factura")</f>
        <v>N° Factura</v>
      </c>
      <c r="X728" s="228"/>
      <c r="Y728" s="111"/>
      <c r="Z728" s="47"/>
      <c r="AA728" s="227" t="str">
        <f>IF(OR(AA725="Empleado",AA725="Familiar"),"Nombre del Empleado","N° Factura")</f>
        <v>N° Factura</v>
      </c>
      <c r="AB728" s="228"/>
      <c r="AC728" s="111"/>
      <c r="AD728" s="48"/>
      <c r="AE728" s="181"/>
      <c r="AF728" s="181"/>
      <c r="AG728" s="181"/>
      <c r="AH728" s="181"/>
      <c r="AI728" s="181"/>
      <c r="AJ728" s="181"/>
      <c r="AK728" s="181"/>
      <c r="AL728" s="181"/>
      <c r="AM728" s="48"/>
      <c r="AN728" s="53">
        <f>A719</f>
        <v>46315</v>
      </c>
      <c r="AO728" s="54" t="str">
        <f>C720</f>
        <v>Consultorio N° 1</v>
      </c>
      <c r="AP728" s="55">
        <f t="shared" ref="AP728:AQ728" si="495">C749</f>
        <v>0</v>
      </c>
      <c r="AQ728" s="55">
        <f t="shared" si="495"/>
        <v>0</v>
      </c>
      <c r="AR728" s="55">
        <f>U749</f>
        <v>0</v>
      </c>
      <c r="AS728" s="55">
        <f>S749</f>
        <v>0</v>
      </c>
      <c r="AT728" s="55">
        <f>S750</f>
        <v>0</v>
      </c>
      <c r="AU728" s="55">
        <f>U750</f>
        <v>0</v>
      </c>
      <c r="AV728" s="55">
        <f>S751</f>
        <v>0</v>
      </c>
      <c r="AW728" s="55">
        <f>U751</f>
        <v>0</v>
      </c>
      <c r="AX728" s="55">
        <f>U752</f>
        <v>0</v>
      </c>
      <c r="AY728" s="55">
        <f>F752</f>
        <v>0</v>
      </c>
      <c r="AZ728" s="56"/>
      <c r="BA728" s="56"/>
      <c r="BB728" s="56"/>
      <c r="BC728" s="56"/>
      <c r="BD728" s="56"/>
      <c r="BE728" s="56"/>
      <c r="BF728" s="56"/>
      <c r="BG728" s="56"/>
      <c r="BH728" s="56"/>
      <c r="BI728" s="56"/>
      <c r="BJ728" s="56"/>
      <c r="BK728" s="56"/>
      <c r="BL728" s="56"/>
      <c r="BM728" s="56"/>
      <c r="BN728" s="56"/>
    </row>
    <row r="729" spans="1:66" ht="11.25" customHeight="1">
      <c r="A729" s="222">
        <f>A725+$Q$13/1440</f>
        <v>0.41666666666666669</v>
      </c>
      <c r="B729" s="38"/>
      <c r="C729" s="204"/>
      <c r="D729" s="207"/>
      <c r="E729" s="40" t="s">
        <v>36</v>
      </c>
      <c r="F729" s="42" t="str">
        <f>IF(D729&lt;&gt;"", VLOOKUP(D729,'Base de Datos'!$A$2:$D1268,2,FALSE()),"")</f>
        <v/>
      </c>
      <c r="G729" s="218"/>
      <c r="H729" s="217"/>
      <c r="I729" s="118" t="s">
        <v>36</v>
      </c>
      <c r="J729" s="42" t="str">
        <f>IF(H729&lt;&gt;"", VLOOKUP(H729,'Base de Datos'!$A$2:$D1268,2,FALSE()),"")</f>
        <v/>
      </c>
      <c r="K729" s="218"/>
      <c r="L729" s="217"/>
      <c r="M729" s="118" t="s">
        <v>36</v>
      </c>
      <c r="N729" s="42" t="str">
        <f>IF(L729&lt;&gt;"", VLOOKUP(L729,'Base de Datos'!$A$2:$D1268,2,FALSE()),"")</f>
        <v/>
      </c>
      <c r="O729" s="43"/>
      <c r="P729" s="1"/>
      <c r="Q729" s="1"/>
      <c r="R729" s="15"/>
      <c r="S729" s="45"/>
      <c r="T729" s="45" t="s">
        <v>37</v>
      </c>
      <c r="U729" s="46"/>
      <c r="V729" s="47"/>
      <c r="W729" s="45"/>
      <c r="X729" s="45" t="s">
        <v>37</v>
      </c>
      <c r="Y729" s="46"/>
      <c r="Z729" s="47"/>
      <c r="AA729" s="45"/>
      <c r="AB729" s="45" t="s">
        <v>37</v>
      </c>
      <c r="AC729" s="46"/>
      <c r="AD729" s="48"/>
      <c r="AE729" s="181"/>
      <c r="AF729" s="181"/>
      <c r="AG729" s="181"/>
      <c r="AH729" s="181"/>
      <c r="AI729" s="181"/>
      <c r="AJ729" s="181"/>
      <c r="AK729" s="181"/>
      <c r="AL729" s="181"/>
      <c r="AM729" s="48"/>
      <c r="AN729" s="53">
        <f>A719</f>
        <v>46315</v>
      </c>
      <c r="AO729" s="54" t="str">
        <f>C720</f>
        <v>Consultorio N° 1</v>
      </c>
      <c r="AP729" s="55">
        <f t="shared" ref="AP729:AQ729" si="496">C753</f>
        <v>0</v>
      </c>
      <c r="AQ729" s="55">
        <f t="shared" si="496"/>
        <v>0</v>
      </c>
      <c r="AR729" s="55">
        <f>U753</f>
        <v>0</v>
      </c>
      <c r="AS729" s="55">
        <f>S753</f>
        <v>0</v>
      </c>
      <c r="AT729" s="55">
        <f>S754</f>
        <v>0</v>
      </c>
      <c r="AU729" s="55">
        <f>U754</f>
        <v>0</v>
      </c>
      <c r="AV729" s="55">
        <f>S755</f>
        <v>0</v>
      </c>
      <c r="AW729" s="55">
        <f>U755</f>
        <v>0</v>
      </c>
      <c r="AX729" s="55">
        <f>U756</f>
        <v>0</v>
      </c>
      <c r="AY729" s="55">
        <f>F756</f>
        <v>0</v>
      </c>
      <c r="AZ729" s="56"/>
      <c r="BA729" s="56"/>
      <c r="BB729" s="56"/>
      <c r="BC729" s="56"/>
      <c r="BD729" s="56"/>
      <c r="BE729" s="56"/>
      <c r="BF729" s="56"/>
      <c r="BG729" s="56"/>
      <c r="BH729" s="56"/>
      <c r="BI729" s="56"/>
      <c r="BJ729" s="56"/>
      <c r="BK729" s="56"/>
      <c r="BL729" s="56"/>
      <c r="BM729" s="56"/>
      <c r="BN729" s="56"/>
    </row>
    <row r="730" spans="1:66" ht="11.25" customHeight="1">
      <c r="A730" s="220"/>
      <c r="B730" s="38"/>
      <c r="C730" s="205"/>
      <c r="D730" s="208"/>
      <c r="E730" s="57" t="s">
        <v>42</v>
      </c>
      <c r="F730" s="58" t="str">
        <f>IF(D729&lt;&gt;"", VLOOKUP(D729,'Base de Datos'!$A$2:$D1268,3,FALSE()),"")</f>
        <v/>
      </c>
      <c r="G730" s="205"/>
      <c r="H730" s="208"/>
      <c r="I730" s="57" t="s">
        <v>42</v>
      </c>
      <c r="J730" s="58" t="str">
        <f>IF(H729&lt;&gt;"", VLOOKUP(H729,'Base de Datos'!$A$2:$D1268,3,FALSE()),"")</f>
        <v/>
      </c>
      <c r="K730" s="205"/>
      <c r="L730" s="208"/>
      <c r="M730" s="57" t="s">
        <v>42</v>
      </c>
      <c r="N730" s="58" t="str">
        <f>IF(L729&lt;&gt;"", VLOOKUP(L729,'Base de Datos'!$A$2:$D1268,3,FALSE()),"")</f>
        <v/>
      </c>
      <c r="O730" s="43"/>
      <c r="P730" s="119" t="s">
        <v>58</v>
      </c>
      <c r="Q730" s="44"/>
      <c r="R730" s="15"/>
      <c r="S730" s="229"/>
      <c r="T730" s="230"/>
      <c r="U730" s="59"/>
      <c r="V730" s="47"/>
      <c r="W730" s="229"/>
      <c r="X730" s="230"/>
      <c r="Y730" s="59"/>
      <c r="Z730" s="47"/>
      <c r="AA730" s="229"/>
      <c r="AB730" s="230"/>
      <c r="AC730" s="59"/>
      <c r="AD730" s="48"/>
      <c r="AE730" s="181"/>
      <c r="AF730" s="181"/>
      <c r="AG730" s="181"/>
      <c r="AH730" s="181"/>
      <c r="AI730" s="181"/>
      <c r="AJ730" s="181"/>
      <c r="AK730" s="181"/>
      <c r="AL730" s="181"/>
      <c r="AM730" s="48"/>
      <c r="AN730" s="53">
        <f>A719</f>
        <v>46315</v>
      </c>
      <c r="AO730" s="54" t="str">
        <f>C720</f>
        <v>Consultorio N° 1</v>
      </c>
      <c r="AP730" s="55">
        <f t="shared" ref="AP730:AQ730" si="497">C757</f>
        <v>0</v>
      </c>
      <c r="AQ730" s="55">
        <f t="shared" si="497"/>
        <v>0</v>
      </c>
      <c r="AR730" s="55">
        <f>U757</f>
        <v>0</v>
      </c>
      <c r="AS730" s="55">
        <f>S757</f>
        <v>0</v>
      </c>
      <c r="AT730" s="55">
        <f>S758</f>
        <v>0</v>
      </c>
      <c r="AU730" s="55">
        <f>U758</f>
        <v>0</v>
      </c>
      <c r="AV730" s="55">
        <f>S759</f>
        <v>0</v>
      </c>
      <c r="AW730" s="55">
        <f>U759</f>
        <v>0</v>
      </c>
      <c r="AX730" s="55">
        <f>U760</f>
        <v>0</v>
      </c>
      <c r="AY730" s="55">
        <f>F760</f>
        <v>0</v>
      </c>
      <c r="AZ730" s="56"/>
      <c r="BA730" s="56"/>
      <c r="BB730" s="56"/>
      <c r="BC730" s="56"/>
      <c r="BD730" s="56"/>
      <c r="BE730" s="56"/>
      <c r="BF730" s="56"/>
      <c r="BG730" s="56"/>
      <c r="BH730" s="56"/>
      <c r="BI730" s="56"/>
      <c r="BJ730" s="56"/>
      <c r="BK730" s="56"/>
      <c r="BL730" s="56"/>
      <c r="BM730" s="56"/>
      <c r="BN730" s="56"/>
    </row>
    <row r="731" spans="1:66" ht="11.25" customHeight="1">
      <c r="A731" s="220"/>
      <c r="B731" s="38"/>
      <c r="C731" s="205"/>
      <c r="D731" s="208"/>
      <c r="E731" s="57" t="s">
        <v>44</v>
      </c>
      <c r="F731" s="58" t="str">
        <f>IF(D729&lt;&gt;"", VLOOKUP(D729,'Base de Datos'!$A$2:$D1268,4,FALSE()),"")</f>
        <v/>
      </c>
      <c r="G731" s="205"/>
      <c r="H731" s="208"/>
      <c r="I731" s="57" t="s">
        <v>44</v>
      </c>
      <c r="J731" s="58" t="str">
        <f>IF(H729&lt;&gt;"", VLOOKUP(H729,'Base de Datos'!$A$2:$D1268,4,FALSE()),"")</f>
        <v/>
      </c>
      <c r="K731" s="205"/>
      <c r="L731" s="208"/>
      <c r="M731" s="57" t="s">
        <v>44</v>
      </c>
      <c r="N731" s="58" t="str">
        <f>IF(L729&lt;&gt;"", VLOOKUP(L729,'Base de Datos'!$A$2:$D1268,4,FALSE()),"")</f>
        <v/>
      </c>
      <c r="O731" s="43"/>
      <c r="P731" s="120" t="s">
        <v>61</v>
      </c>
      <c r="Q731" s="121" t="s">
        <v>62</v>
      </c>
      <c r="R731" s="15"/>
      <c r="S731" s="229"/>
      <c r="T731" s="230"/>
      <c r="U731" s="59"/>
      <c r="V731" s="47"/>
      <c r="W731" s="229"/>
      <c r="X731" s="230"/>
      <c r="Y731" s="59"/>
      <c r="Z731" s="47"/>
      <c r="AA731" s="229"/>
      <c r="AB731" s="230"/>
      <c r="AC731" s="59"/>
      <c r="AD731" s="48"/>
      <c r="AE731" s="181"/>
      <c r="AF731" s="181"/>
      <c r="AG731" s="181"/>
      <c r="AH731" s="181"/>
      <c r="AI731" s="181"/>
      <c r="AJ731" s="181"/>
      <c r="AK731" s="181"/>
      <c r="AL731" s="181"/>
      <c r="AM731" s="48"/>
      <c r="AN731" s="53">
        <f>A719</f>
        <v>46315</v>
      </c>
      <c r="AO731" s="54" t="s">
        <v>17</v>
      </c>
      <c r="AP731" s="55">
        <f t="shared" ref="AP731:AQ731" si="498">C761</f>
        <v>0</v>
      </c>
      <c r="AQ731" s="55">
        <f t="shared" si="498"/>
        <v>0</v>
      </c>
      <c r="AR731" s="55">
        <f>U761</f>
        <v>0</v>
      </c>
      <c r="AS731" s="55">
        <f>S761</f>
        <v>0</v>
      </c>
      <c r="AT731" s="55">
        <f>S762</f>
        <v>0</v>
      </c>
      <c r="AU731" s="55">
        <f>U762</f>
        <v>0</v>
      </c>
      <c r="AV731" s="55">
        <f>S763</f>
        <v>0</v>
      </c>
      <c r="AW731" s="55">
        <f>U763</f>
        <v>0</v>
      </c>
      <c r="AX731" s="55">
        <f>U764</f>
        <v>0</v>
      </c>
      <c r="AY731" s="55">
        <f>F764</f>
        <v>0</v>
      </c>
      <c r="AZ731" s="56"/>
      <c r="BA731" s="56"/>
      <c r="BB731" s="56"/>
      <c r="BC731" s="56"/>
      <c r="BD731" s="56"/>
      <c r="BE731" s="56"/>
      <c r="BF731" s="56"/>
      <c r="BG731" s="56"/>
      <c r="BH731" s="56"/>
      <c r="BI731" s="56"/>
      <c r="BJ731" s="56"/>
      <c r="BK731" s="56"/>
      <c r="BL731" s="56"/>
      <c r="BM731" s="56"/>
      <c r="BN731" s="56"/>
    </row>
    <row r="732" spans="1:66" ht="11.25" customHeight="1">
      <c r="A732" s="221"/>
      <c r="B732" s="38"/>
      <c r="C732" s="206"/>
      <c r="D732" s="209"/>
      <c r="E732" s="85" t="s">
        <v>46</v>
      </c>
      <c r="F732" s="86"/>
      <c r="G732" s="206"/>
      <c r="H732" s="209"/>
      <c r="I732" s="85" t="s">
        <v>46</v>
      </c>
      <c r="J732" s="108"/>
      <c r="K732" s="206"/>
      <c r="L732" s="209"/>
      <c r="M732" s="85" t="s">
        <v>46</v>
      </c>
      <c r="N732" s="108"/>
      <c r="O732" s="43"/>
      <c r="P732" s="123" t="s">
        <v>64</v>
      </c>
      <c r="Q732" s="124" t="s">
        <v>65</v>
      </c>
      <c r="R732" s="15"/>
      <c r="S732" s="227" t="str">
        <f>IF(OR(S729="Empleado",S729="Familiar"),"Nombre del Empleado","N° Factura")</f>
        <v>N° Factura</v>
      </c>
      <c r="T732" s="228"/>
      <c r="U732" s="89"/>
      <c r="V732" s="47"/>
      <c r="W732" s="227" t="str">
        <f>IF(OR(W729="Empleado",W729="Familiar"),"Nombre del Empleado","N° Factura")</f>
        <v>N° Factura</v>
      </c>
      <c r="X732" s="228"/>
      <c r="Y732" s="89"/>
      <c r="Z732" s="47"/>
      <c r="AA732" s="227" t="str">
        <f>IF(OR(AA729="Empleado",AA729="Familiar"),"Nombre del Empleado","N° Factura")</f>
        <v>N° Factura</v>
      </c>
      <c r="AB732" s="228"/>
      <c r="AC732" s="89"/>
      <c r="AD732" s="48"/>
      <c r="AE732" s="181"/>
      <c r="AF732" s="181"/>
      <c r="AG732" s="181"/>
      <c r="AH732" s="181"/>
      <c r="AI732" s="181"/>
      <c r="AJ732" s="181"/>
      <c r="AK732" s="181"/>
      <c r="AL732" s="181"/>
      <c r="AM732" s="48"/>
      <c r="AN732" s="53">
        <f>A719</f>
        <v>46315</v>
      </c>
      <c r="AO732" s="54" t="s">
        <v>17</v>
      </c>
      <c r="AP732" s="55">
        <f t="shared" ref="AP732:AQ732" si="499">C765</f>
        <v>0</v>
      </c>
      <c r="AQ732" s="55">
        <f t="shared" si="499"/>
        <v>0</v>
      </c>
      <c r="AR732" s="55">
        <f>U765</f>
        <v>0</v>
      </c>
      <c r="AS732" s="55">
        <f>S765</f>
        <v>0</v>
      </c>
      <c r="AT732" s="55">
        <f>S766</f>
        <v>0</v>
      </c>
      <c r="AU732" s="55">
        <f>U766</f>
        <v>0</v>
      </c>
      <c r="AV732" s="55">
        <f>S767</f>
        <v>0</v>
      </c>
      <c r="AW732" s="55">
        <f>U767</f>
        <v>0</v>
      </c>
      <c r="AX732" s="55">
        <f>U768</f>
        <v>0</v>
      </c>
      <c r="AY732" s="55">
        <f>F768</f>
        <v>0</v>
      </c>
      <c r="AZ732" s="56"/>
      <c r="BA732" s="56"/>
      <c r="BB732" s="56"/>
      <c r="BC732" s="56"/>
      <c r="BD732" s="56"/>
      <c r="BE732" s="56"/>
      <c r="BF732" s="56"/>
      <c r="BG732" s="56"/>
      <c r="BH732" s="56"/>
      <c r="BI732" s="56"/>
      <c r="BJ732" s="56"/>
      <c r="BK732" s="56"/>
      <c r="BL732" s="56"/>
      <c r="BM732" s="56"/>
      <c r="BN732" s="56"/>
    </row>
    <row r="733" spans="1:66" ht="11.25" customHeight="1">
      <c r="A733" s="222">
        <f>A729+$Q$13/1440</f>
        <v>0.45833333333333337</v>
      </c>
      <c r="B733" s="38"/>
      <c r="C733" s="204"/>
      <c r="D733" s="207"/>
      <c r="E733" s="40" t="s">
        <v>36</v>
      </c>
      <c r="F733" s="42" t="str">
        <f>IF(D733&lt;&gt;"", VLOOKUP(D733,'Base de Datos'!$A$2:$D1268,2,FALSE()),"")</f>
        <v/>
      </c>
      <c r="G733" s="204"/>
      <c r="H733" s="216"/>
      <c r="I733" s="40" t="s">
        <v>36</v>
      </c>
      <c r="J733" s="42" t="str">
        <f>IF(H733&lt;&gt;"", VLOOKUP(H733,'Base de Datos'!$A$2:$D1268,2,FALSE()),"")</f>
        <v/>
      </c>
      <c r="K733" s="204"/>
      <c r="L733" s="216"/>
      <c r="M733" s="40" t="s">
        <v>36</v>
      </c>
      <c r="N733" s="42" t="str">
        <f>IF(L733&lt;&gt;"", VLOOKUP(L733,'Base de Datos'!$A$2:$D1268,2,FALSE()),"")</f>
        <v/>
      </c>
      <c r="O733" s="43"/>
      <c r="P733" s="127" t="s">
        <v>67</v>
      </c>
      <c r="Q733" s="128" t="s">
        <v>68</v>
      </c>
      <c r="R733" s="15"/>
      <c r="S733" s="45"/>
      <c r="T733" s="45" t="s">
        <v>37</v>
      </c>
      <c r="U733" s="46"/>
      <c r="V733" s="47"/>
      <c r="W733" s="45"/>
      <c r="X733" s="45" t="s">
        <v>37</v>
      </c>
      <c r="Y733" s="46"/>
      <c r="Z733" s="47"/>
      <c r="AA733" s="45"/>
      <c r="AB733" s="45" t="s">
        <v>37</v>
      </c>
      <c r="AC733" s="46"/>
      <c r="AD733" s="48"/>
      <c r="AE733" s="181"/>
      <c r="AF733" s="181"/>
      <c r="AG733" s="181"/>
      <c r="AH733" s="181"/>
      <c r="AI733" s="181"/>
      <c r="AJ733" s="181"/>
      <c r="AK733" s="181"/>
      <c r="AL733" s="181"/>
      <c r="AM733" s="48"/>
      <c r="AN733" s="53">
        <f>A719</f>
        <v>46315</v>
      </c>
      <c r="AO733" s="54" t="s">
        <v>17</v>
      </c>
      <c r="AP733" s="55">
        <f t="shared" ref="AP733:AQ733" si="500">C769</f>
        <v>0</v>
      </c>
      <c r="AQ733" s="55">
        <f t="shared" si="500"/>
        <v>0</v>
      </c>
      <c r="AR733" s="55">
        <f>U769</f>
        <v>0</v>
      </c>
      <c r="AS733" s="55">
        <f>S769</f>
        <v>0</v>
      </c>
      <c r="AT733" s="55">
        <f>S770</f>
        <v>0</v>
      </c>
      <c r="AU733" s="55">
        <f>U770</f>
        <v>0</v>
      </c>
      <c r="AV733" s="55">
        <f>S771</f>
        <v>0</v>
      </c>
      <c r="AW733" s="55">
        <f>U771</f>
        <v>0</v>
      </c>
      <c r="AX733" s="55">
        <f>U772</f>
        <v>0</v>
      </c>
      <c r="AY733" s="55">
        <f>F772</f>
        <v>0</v>
      </c>
      <c r="AZ733" s="56"/>
      <c r="BA733" s="56"/>
      <c r="BB733" s="56"/>
      <c r="BC733" s="56"/>
      <c r="BD733" s="56"/>
      <c r="BE733" s="56"/>
      <c r="BF733" s="56"/>
      <c r="BG733" s="56"/>
      <c r="BH733" s="56"/>
      <c r="BI733" s="56"/>
      <c r="BJ733" s="56"/>
      <c r="BK733" s="56"/>
      <c r="BL733" s="56"/>
      <c r="BM733" s="56"/>
      <c r="BN733" s="56"/>
    </row>
    <row r="734" spans="1:66" ht="11.25" customHeight="1">
      <c r="A734" s="220"/>
      <c r="B734" s="38"/>
      <c r="C734" s="205"/>
      <c r="D734" s="208"/>
      <c r="E734" s="57" t="s">
        <v>42</v>
      </c>
      <c r="F734" s="58" t="str">
        <f>IF(D733&lt;&gt;"", VLOOKUP(D733,'Base de Datos'!$A$2:$D1268,3,FALSE()),"")</f>
        <v/>
      </c>
      <c r="G734" s="205"/>
      <c r="H734" s="208"/>
      <c r="I734" s="57" t="s">
        <v>42</v>
      </c>
      <c r="J734" s="58" t="str">
        <f>IF(H733&lt;&gt;"", VLOOKUP(H733,'Base de Datos'!$A$2:$D1268,3,FALSE()),"")</f>
        <v/>
      </c>
      <c r="K734" s="205"/>
      <c r="L734" s="208"/>
      <c r="M734" s="57" t="s">
        <v>42</v>
      </c>
      <c r="N734" s="58" t="str">
        <f>IF(L733&lt;&gt;"", VLOOKUP(L733,'Base de Datos'!$A$2:$D1268,3,FALSE()),"")</f>
        <v/>
      </c>
      <c r="O734" s="43"/>
      <c r="P734" s="130" t="s">
        <v>70</v>
      </c>
      <c r="Q734" s="131" t="s">
        <v>71</v>
      </c>
      <c r="R734" s="15"/>
      <c r="S734" s="229"/>
      <c r="T734" s="230"/>
      <c r="U734" s="59"/>
      <c r="V734" s="47"/>
      <c r="W734" s="229"/>
      <c r="X734" s="230"/>
      <c r="Y734" s="59"/>
      <c r="Z734" s="47"/>
      <c r="AA734" s="229"/>
      <c r="AB734" s="230"/>
      <c r="AC734" s="59"/>
      <c r="AD734" s="48"/>
      <c r="AE734" s="181"/>
      <c r="AF734" s="181"/>
      <c r="AG734" s="181"/>
      <c r="AH734" s="181"/>
      <c r="AI734" s="181"/>
      <c r="AJ734" s="181"/>
      <c r="AK734" s="181"/>
      <c r="AL734" s="181"/>
      <c r="AM734" s="48"/>
      <c r="AN734" s="53">
        <f>A719</f>
        <v>46315</v>
      </c>
      <c r="AO734" s="54" t="str">
        <f>G720</f>
        <v>Consultorio N° 2</v>
      </c>
      <c r="AP734" s="55">
        <f t="shared" ref="AP734:AQ734" si="501">G721</f>
        <v>0</v>
      </c>
      <c r="AQ734" s="55">
        <f t="shared" si="501"/>
        <v>0</v>
      </c>
      <c r="AR734" s="55">
        <f>Y721</f>
        <v>0</v>
      </c>
      <c r="AS734" s="55">
        <f>W721</f>
        <v>0</v>
      </c>
      <c r="AT734" s="55">
        <f>W722</f>
        <v>0</v>
      </c>
      <c r="AU734" s="55">
        <f>Y722</f>
        <v>0</v>
      </c>
      <c r="AV734" s="55">
        <f>W723</f>
        <v>0</v>
      </c>
      <c r="AW734" s="55">
        <f>Y723</f>
        <v>0</v>
      </c>
      <c r="AX734" s="55">
        <f>Y724</f>
        <v>0</v>
      </c>
      <c r="AY734" s="55">
        <f>J724</f>
        <v>0</v>
      </c>
      <c r="AZ734" s="56"/>
      <c r="BA734" s="56"/>
      <c r="BB734" s="56"/>
      <c r="BC734" s="56"/>
      <c r="BD734" s="56"/>
      <c r="BE734" s="56"/>
      <c r="BF734" s="56"/>
      <c r="BG734" s="56"/>
      <c r="BH734" s="56"/>
      <c r="BI734" s="56"/>
      <c r="BJ734" s="56"/>
      <c r="BK734" s="56"/>
      <c r="BL734" s="56"/>
      <c r="BM734" s="56"/>
      <c r="BN734" s="56"/>
    </row>
    <row r="735" spans="1:66" ht="11.25" customHeight="1">
      <c r="A735" s="220"/>
      <c r="B735" s="38"/>
      <c r="C735" s="205"/>
      <c r="D735" s="208"/>
      <c r="E735" s="57" t="s">
        <v>44</v>
      </c>
      <c r="F735" s="58" t="str">
        <f>IF(D733&lt;&gt;"", VLOOKUP(D733,'Base de Datos'!$A$2:$D1268,4,FALSE()),"")</f>
        <v/>
      </c>
      <c r="G735" s="205"/>
      <c r="H735" s="208"/>
      <c r="I735" s="57" t="s">
        <v>44</v>
      </c>
      <c r="J735" s="58" t="str">
        <f>IF(H733&lt;&gt;"", VLOOKUP(H733,'Base de Datos'!$A$2:$D1268,4,FALSE()),"")</f>
        <v/>
      </c>
      <c r="K735" s="205"/>
      <c r="L735" s="208"/>
      <c r="M735" s="57" t="s">
        <v>44</v>
      </c>
      <c r="N735" s="58" t="str">
        <f>IF(L733&lt;&gt;"", VLOOKUP(L733,'Base de Datos'!$A$2:$D1268,4,FALSE()),"")</f>
        <v/>
      </c>
      <c r="O735" s="43"/>
      <c r="P735" s="132" t="s">
        <v>73</v>
      </c>
      <c r="Q735" s="133" t="s">
        <v>74</v>
      </c>
      <c r="R735" s="15"/>
      <c r="S735" s="229"/>
      <c r="T735" s="230"/>
      <c r="U735" s="59"/>
      <c r="V735" s="47"/>
      <c r="W735" s="229"/>
      <c r="X735" s="230"/>
      <c r="Y735" s="59"/>
      <c r="Z735" s="47"/>
      <c r="AA735" s="229"/>
      <c r="AB735" s="230"/>
      <c r="AC735" s="59"/>
      <c r="AD735" s="48"/>
      <c r="AE735" s="181"/>
      <c r="AF735" s="181"/>
      <c r="AG735" s="181"/>
      <c r="AH735" s="181"/>
      <c r="AI735" s="181"/>
      <c r="AJ735" s="181"/>
      <c r="AK735" s="181"/>
      <c r="AL735" s="181"/>
      <c r="AM735" s="48"/>
      <c r="AN735" s="53">
        <f>A719</f>
        <v>46315</v>
      </c>
      <c r="AO735" s="54" t="str">
        <f>G720</f>
        <v>Consultorio N° 2</v>
      </c>
      <c r="AP735" s="55">
        <f t="shared" ref="AP735:AQ735" si="502">G725</f>
        <v>0</v>
      </c>
      <c r="AQ735" s="55">
        <f t="shared" si="502"/>
        <v>0</v>
      </c>
      <c r="AR735" s="55">
        <f>Y725</f>
        <v>0</v>
      </c>
      <c r="AS735" s="55">
        <f>W725</f>
        <v>0</v>
      </c>
      <c r="AT735" s="55">
        <f>W726</f>
        <v>0</v>
      </c>
      <c r="AU735" s="55">
        <f>Y726</f>
        <v>0</v>
      </c>
      <c r="AV735" s="55">
        <f>W727</f>
        <v>0</v>
      </c>
      <c r="AW735" s="55">
        <f>Y727</f>
        <v>0</v>
      </c>
      <c r="AX735" s="55">
        <f>Y728</f>
        <v>0</v>
      </c>
      <c r="AY735" s="55">
        <f>J728</f>
        <v>0</v>
      </c>
      <c r="AZ735" s="56"/>
      <c r="BA735" s="56"/>
      <c r="BB735" s="56"/>
      <c r="BC735" s="56"/>
      <c r="BD735" s="56"/>
      <c r="BE735" s="56"/>
      <c r="BF735" s="56"/>
      <c r="BG735" s="56"/>
      <c r="BH735" s="56"/>
      <c r="BI735" s="56"/>
      <c r="BJ735" s="56"/>
      <c r="BK735" s="56"/>
      <c r="BL735" s="56"/>
      <c r="BM735" s="56"/>
      <c r="BN735" s="56"/>
    </row>
    <row r="736" spans="1:66" ht="11.25" customHeight="1">
      <c r="A736" s="221"/>
      <c r="B736" s="38"/>
      <c r="C736" s="206"/>
      <c r="D736" s="209"/>
      <c r="E736" s="85" t="s">
        <v>46</v>
      </c>
      <c r="F736" s="86"/>
      <c r="G736" s="206"/>
      <c r="H736" s="209"/>
      <c r="I736" s="85" t="s">
        <v>46</v>
      </c>
      <c r="J736" s="108"/>
      <c r="K736" s="206"/>
      <c r="L736" s="209"/>
      <c r="M736" s="85" t="s">
        <v>46</v>
      </c>
      <c r="N736" s="108"/>
      <c r="O736" s="43"/>
      <c r="P736" s="137" t="s">
        <v>52</v>
      </c>
      <c r="Q736" s="138" t="s">
        <v>76</v>
      </c>
      <c r="R736" s="15"/>
      <c r="S736" s="227" t="str">
        <f>IF(OR(S733="Empleado",S733="Familiar"),"Nombre del Empleado","N° Factura")</f>
        <v>N° Factura</v>
      </c>
      <c r="T736" s="228"/>
      <c r="U736" s="89"/>
      <c r="V736" s="47"/>
      <c r="W736" s="227" t="str">
        <f>IF(OR(W733="Empleado",W733="Familiar"),"Nombre del Empleado","N° Factura")</f>
        <v>N° Factura</v>
      </c>
      <c r="X736" s="228"/>
      <c r="Y736" s="89"/>
      <c r="Z736" s="47"/>
      <c r="AA736" s="227" t="str">
        <f>IF(OR(AA733="Empleado",AA733="Familiar"),"Nombre del Empleado","N° Factura")</f>
        <v>N° Factura</v>
      </c>
      <c r="AB736" s="228"/>
      <c r="AC736" s="89"/>
      <c r="AD736" s="48"/>
      <c r="AE736" s="181"/>
      <c r="AF736" s="181"/>
      <c r="AG736" s="181"/>
      <c r="AH736" s="181"/>
      <c r="AI736" s="181"/>
      <c r="AJ736" s="181"/>
      <c r="AK736" s="181"/>
      <c r="AL736" s="181"/>
      <c r="AM736" s="48"/>
      <c r="AN736" s="53">
        <f>A719</f>
        <v>46315</v>
      </c>
      <c r="AO736" s="54" t="str">
        <f>G720</f>
        <v>Consultorio N° 2</v>
      </c>
      <c r="AP736" s="55">
        <f t="shared" ref="AP736:AQ736" si="503">G729</f>
        <v>0</v>
      </c>
      <c r="AQ736" s="55">
        <f t="shared" si="503"/>
        <v>0</v>
      </c>
      <c r="AR736" s="55">
        <f>Y729</f>
        <v>0</v>
      </c>
      <c r="AS736" s="55">
        <f>W729</f>
        <v>0</v>
      </c>
      <c r="AT736" s="55">
        <f>W730</f>
        <v>0</v>
      </c>
      <c r="AU736" s="55">
        <f>Y730</f>
        <v>0</v>
      </c>
      <c r="AV736" s="55">
        <f>W731</f>
        <v>0</v>
      </c>
      <c r="AW736" s="55">
        <f>Y731</f>
        <v>0</v>
      </c>
      <c r="AX736" s="55">
        <f>Y732</f>
        <v>0</v>
      </c>
      <c r="AY736" s="55">
        <f>J732</f>
        <v>0</v>
      </c>
      <c r="AZ736" s="56"/>
      <c r="BA736" s="56"/>
      <c r="BB736" s="56"/>
      <c r="BC736" s="56"/>
      <c r="BD736" s="56"/>
      <c r="BE736" s="56"/>
      <c r="BF736" s="56"/>
      <c r="BG736" s="56"/>
      <c r="BH736" s="56"/>
      <c r="BI736" s="56"/>
      <c r="BJ736" s="56"/>
      <c r="BK736" s="56"/>
      <c r="BL736" s="56"/>
      <c r="BM736" s="56"/>
      <c r="BN736" s="56"/>
    </row>
    <row r="737" spans="1:66" ht="11.25" customHeight="1">
      <c r="A737" s="222">
        <f>A733+$Q$13/1440</f>
        <v>0.5</v>
      </c>
      <c r="B737" s="38"/>
      <c r="C737" s="204"/>
      <c r="D737" s="207"/>
      <c r="E737" s="40" t="s">
        <v>36</v>
      </c>
      <c r="F737" s="42" t="str">
        <f>IF(D737&lt;&gt;"", VLOOKUP(D737,'Base de Datos'!$A$2:$D1268,2,FALSE()),"")</f>
        <v/>
      </c>
      <c r="G737" s="204"/>
      <c r="H737" s="216"/>
      <c r="I737" s="40" t="s">
        <v>36</v>
      </c>
      <c r="J737" s="42" t="str">
        <f>IF(H737&lt;&gt;"", VLOOKUP(H737,'Base de Datos'!$A$2:$D1268,2,FALSE()),"")</f>
        <v/>
      </c>
      <c r="K737" s="204"/>
      <c r="L737" s="216"/>
      <c r="M737" s="40" t="s">
        <v>36</v>
      </c>
      <c r="N737" s="42" t="str">
        <f>IF(L737&lt;&gt;"", VLOOKUP(L737,'Base de Datos'!$A$2:$D1268,2,FALSE()),"")</f>
        <v/>
      </c>
      <c r="O737" s="43"/>
      <c r="P737" s="141" t="s">
        <v>78</v>
      </c>
      <c r="Q737" s="142" t="s">
        <v>79</v>
      </c>
      <c r="R737" s="15"/>
      <c r="S737" s="45"/>
      <c r="T737" s="45" t="s">
        <v>37</v>
      </c>
      <c r="U737" s="46"/>
      <c r="V737" s="47"/>
      <c r="W737" s="45"/>
      <c r="X737" s="45" t="s">
        <v>37</v>
      </c>
      <c r="Y737" s="46"/>
      <c r="Z737" s="47"/>
      <c r="AA737" s="45"/>
      <c r="AB737" s="45" t="s">
        <v>37</v>
      </c>
      <c r="AC737" s="46"/>
      <c r="AD737" s="48"/>
      <c r="AE737" s="181"/>
      <c r="AF737" s="181"/>
      <c r="AG737" s="181"/>
      <c r="AH737" s="181"/>
      <c r="AI737" s="181"/>
      <c r="AJ737" s="181"/>
      <c r="AK737" s="181"/>
      <c r="AL737" s="181"/>
      <c r="AM737" s="48"/>
      <c r="AN737" s="53">
        <f>A719</f>
        <v>46315</v>
      </c>
      <c r="AO737" s="54" t="str">
        <f>G720</f>
        <v>Consultorio N° 2</v>
      </c>
      <c r="AP737" s="55">
        <f t="shared" ref="AP737:AQ737" si="504">G733</f>
        <v>0</v>
      </c>
      <c r="AQ737" s="55">
        <f t="shared" si="504"/>
        <v>0</v>
      </c>
      <c r="AR737" s="55">
        <f>Y733</f>
        <v>0</v>
      </c>
      <c r="AS737" s="55">
        <f>W733</f>
        <v>0</v>
      </c>
      <c r="AT737" s="55">
        <f>W734</f>
        <v>0</v>
      </c>
      <c r="AU737" s="55">
        <f>Y734</f>
        <v>0</v>
      </c>
      <c r="AV737" s="55">
        <f>W735</f>
        <v>0</v>
      </c>
      <c r="AW737" s="55">
        <f>Y735</f>
        <v>0</v>
      </c>
      <c r="AX737" s="55">
        <f>Y736</f>
        <v>0</v>
      </c>
      <c r="AY737" s="55">
        <f>J736</f>
        <v>0</v>
      </c>
      <c r="AZ737" s="56"/>
      <c r="BA737" s="56"/>
      <c r="BB737" s="56"/>
      <c r="BC737" s="56"/>
      <c r="BD737" s="56"/>
      <c r="BE737" s="56"/>
      <c r="BF737" s="56"/>
      <c r="BG737" s="56"/>
      <c r="BH737" s="56"/>
      <c r="BI737" s="56"/>
      <c r="BJ737" s="56"/>
      <c r="BK737" s="56"/>
      <c r="BL737" s="56"/>
      <c r="BM737" s="56"/>
      <c r="BN737" s="56"/>
    </row>
    <row r="738" spans="1:66" ht="11.25" customHeight="1">
      <c r="A738" s="220"/>
      <c r="B738" s="38"/>
      <c r="C738" s="205"/>
      <c r="D738" s="208"/>
      <c r="E738" s="57" t="s">
        <v>42</v>
      </c>
      <c r="F738" s="58" t="str">
        <f>IF(D737&lt;&gt;"", VLOOKUP(D737,'Base de Datos'!$A$2:$D1268,3,FALSE()),"")</f>
        <v/>
      </c>
      <c r="G738" s="205"/>
      <c r="H738" s="208"/>
      <c r="I738" s="57" t="s">
        <v>42</v>
      </c>
      <c r="J738" s="58" t="str">
        <f>IF(H737&lt;&gt;"", VLOOKUP(H737,'Base de Datos'!$A$2:$D1268,3,FALSE()),"")</f>
        <v/>
      </c>
      <c r="K738" s="205"/>
      <c r="L738" s="208"/>
      <c r="M738" s="57" t="s">
        <v>42</v>
      </c>
      <c r="N738" s="58" t="str">
        <f>IF(L737&lt;&gt;"", VLOOKUP(L737,'Base de Datos'!$A$2:$D1268,3,FALSE()),"")</f>
        <v/>
      </c>
      <c r="O738" s="43"/>
      <c r="P738" s="1"/>
      <c r="Q738" s="147"/>
      <c r="R738" s="15"/>
      <c r="S738" s="229"/>
      <c r="T738" s="230"/>
      <c r="U738" s="59"/>
      <c r="V738" s="47"/>
      <c r="W738" s="229"/>
      <c r="X738" s="230"/>
      <c r="Y738" s="59"/>
      <c r="Z738" s="47"/>
      <c r="AA738" s="229"/>
      <c r="AB738" s="230"/>
      <c r="AC738" s="59"/>
      <c r="AD738" s="48"/>
      <c r="AE738" s="181"/>
      <c r="AF738" s="181"/>
      <c r="AG738" s="181"/>
      <c r="AH738" s="181"/>
      <c r="AI738" s="181"/>
      <c r="AJ738" s="181"/>
      <c r="AK738" s="181"/>
      <c r="AL738" s="181"/>
      <c r="AM738" s="48"/>
      <c r="AN738" s="53">
        <f>A719</f>
        <v>46315</v>
      </c>
      <c r="AO738" s="149" t="str">
        <f>G720</f>
        <v>Consultorio N° 2</v>
      </c>
      <c r="AP738" s="55">
        <f t="shared" ref="AP738:AQ738" si="505">G737</f>
        <v>0</v>
      </c>
      <c r="AQ738" s="55">
        <f t="shared" si="505"/>
        <v>0</v>
      </c>
      <c r="AR738" s="55">
        <f>Y737</f>
        <v>0</v>
      </c>
      <c r="AS738" s="55">
        <f>W737</f>
        <v>0</v>
      </c>
      <c r="AT738" s="55">
        <f>W738</f>
        <v>0</v>
      </c>
      <c r="AU738" s="55">
        <f>Y738</f>
        <v>0</v>
      </c>
      <c r="AV738" s="55">
        <f>W739</f>
        <v>0</v>
      </c>
      <c r="AW738" s="55">
        <f>Y739</f>
        <v>0</v>
      </c>
      <c r="AX738" s="55">
        <f>Y740</f>
        <v>0</v>
      </c>
      <c r="AY738" s="55">
        <f>J740</f>
        <v>0</v>
      </c>
      <c r="AZ738" s="56"/>
      <c r="BA738" s="56"/>
      <c r="BB738" s="56"/>
      <c r="BC738" s="56"/>
      <c r="BD738" s="56"/>
      <c r="BE738" s="56"/>
      <c r="BF738" s="56"/>
      <c r="BG738" s="56"/>
      <c r="BH738" s="56"/>
      <c r="BI738" s="56"/>
      <c r="BJ738" s="56"/>
      <c r="BK738" s="56"/>
      <c r="BL738" s="56"/>
      <c r="BM738" s="56"/>
      <c r="BN738" s="56"/>
    </row>
    <row r="739" spans="1:66" ht="11.25" customHeight="1">
      <c r="A739" s="220"/>
      <c r="B739" s="38"/>
      <c r="C739" s="205"/>
      <c r="D739" s="208"/>
      <c r="E739" s="57" t="s">
        <v>44</v>
      </c>
      <c r="F739" s="58" t="str">
        <f>IF(D737&lt;&gt;"", VLOOKUP(D737,'Base de Datos'!$A$2:$D1268,4,FALSE()),"")</f>
        <v/>
      </c>
      <c r="G739" s="205"/>
      <c r="H739" s="208"/>
      <c r="I739" s="57" t="s">
        <v>44</v>
      </c>
      <c r="J739" s="58" t="str">
        <f>IF(H737&lt;&gt;"", VLOOKUP(H737,'Base de Datos'!$A$2:$D1268,4,FALSE()),"")</f>
        <v/>
      </c>
      <c r="K739" s="205"/>
      <c r="L739" s="208"/>
      <c r="M739" s="57" t="s">
        <v>44</v>
      </c>
      <c r="N739" s="58" t="str">
        <f>IF(L737&lt;&gt;"", VLOOKUP(L737,'Base de Datos'!$A$2:$D1268,4,FALSE()),"")</f>
        <v/>
      </c>
      <c r="O739" s="43"/>
      <c r="P739" s="1"/>
      <c r="Q739" s="150"/>
      <c r="R739" s="15"/>
      <c r="S739" s="229"/>
      <c r="T739" s="230"/>
      <c r="U739" s="59"/>
      <c r="V739" s="47"/>
      <c r="W739" s="229"/>
      <c r="X739" s="230"/>
      <c r="Y739" s="59"/>
      <c r="Z739" s="47"/>
      <c r="AA739" s="229"/>
      <c r="AB739" s="230"/>
      <c r="AC739" s="59"/>
      <c r="AD739" s="48"/>
      <c r="AE739" s="181"/>
      <c r="AF739" s="181"/>
      <c r="AG739" s="181"/>
      <c r="AH739" s="181"/>
      <c r="AI739" s="181"/>
      <c r="AJ739" s="181"/>
      <c r="AK739" s="181"/>
      <c r="AL739" s="181"/>
      <c r="AM739" s="48"/>
      <c r="AN739" s="53">
        <f>A719</f>
        <v>46315</v>
      </c>
      <c r="AO739" s="54" t="str">
        <f>G720</f>
        <v>Consultorio N° 2</v>
      </c>
      <c r="AP739" s="55">
        <f t="shared" ref="AP739:AQ739" si="506">G741</f>
        <v>0</v>
      </c>
      <c r="AQ739" s="55">
        <f t="shared" si="506"/>
        <v>0</v>
      </c>
      <c r="AR739" s="55">
        <f>Y741</f>
        <v>0</v>
      </c>
      <c r="AS739" s="55">
        <f>W741</f>
        <v>0</v>
      </c>
      <c r="AT739" s="55">
        <f>W742</f>
        <v>0</v>
      </c>
      <c r="AU739" s="55">
        <f>Y742</f>
        <v>0</v>
      </c>
      <c r="AV739" s="55">
        <f>W743</f>
        <v>0</v>
      </c>
      <c r="AW739" s="55">
        <f>Y743</f>
        <v>0</v>
      </c>
      <c r="AX739" s="55">
        <f>Y744</f>
        <v>0</v>
      </c>
      <c r="AY739" s="55">
        <f>J744</f>
        <v>0</v>
      </c>
      <c r="AZ739" s="56"/>
      <c r="BA739" s="56"/>
      <c r="BB739" s="56"/>
      <c r="BC739" s="56"/>
      <c r="BD739" s="56"/>
      <c r="BE739" s="56"/>
      <c r="BF739" s="56"/>
      <c r="BG739" s="56"/>
      <c r="BH739" s="56"/>
      <c r="BI739" s="56"/>
      <c r="BJ739" s="56"/>
      <c r="BK739" s="56"/>
      <c r="BL739" s="56"/>
      <c r="BM739" s="56"/>
      <c r="BN739" s="56"/>
    </row>
    <row r="740" spans="1:66" ht="11.25" customHeight="1">
      <c r="A740" s="221"/>
      <c r="B740" s="38"/>
      <c r="C740" s="206"/>
      <c r="D740" s="209"/>
      <c r="E740" s="85" t="s">
        <v>46</v>
      </c>
      <c r="F740" s="86"/>
      <c r="G740" s="206"/>
      <c r="H740" s="209"/>
      <c r="I740" s="85" t="s">
        <v>46</v>
      </c>
      <c r="J740" s="108"/>
      <c r="K740" s="206"/>
      <c r="L740" s="209"/>
      <c r="M740" s="85" t="s">
        <v>46</v>
      </c>
      <c r="N740" s="108"/>
      <c r="O740" s="43"/>
      <c r="P740" s="1"/>
      <c r="Q740" s="150"/>
      <c r="R740" s="15"/>
      <c r="S740" s="227" t="str">
        <f>IF(OR(S737="Empleado",S737="Familiar"),"Nombre del Empleado","N° Factura")</f>
        <v>N° Factura</v>
      </c>
      <c r="T740" s="228"/>
      <c r="U740" s="89"/>
      <c r="V740" s="47"/>
      <c r="W740" s="227" t="str">
        <f>IF(OR(W737="Empleado",W737="Familiar"),"Nombre del Empleado","N° Factura")</f>
        <v>N° Factura</v>
      </c>
      <c r="X740" s="228"/>
      <c r="Y740" s="89"/>
      <c r="Z740" s="47"/>
      <c r="AA740" s="227" t="str">
        <f>IF(OR(AA737="Empleado",AA737="Familiar"),"Nombre del Empleado","N° Factura")</f>
        <v>N° Factura</v>
      </c>
      <c r="AB740" s="228"/>
      <c r="AC740" s="89"/>
      <c r="AD740" s="48"/>
      <c r="AE740" s="181"/>
      <c r="AF740" s="181"/>
      <c r="AG740" s="181"/>
      <c r="AH740" s="181"/>
      <c r="AI740" s="181"/>
      <c r="AJ740" s="181"/>
      <c r="AK740" s="181"/>
      <c r="AL740" s="181"/>
      <c r="AM740" s="48"/>
      <c r="AN740" s="53">
        <f>A719</f>
        <v>46315</v>
      </c>
      <c r="AO740" s="54" t="str">
        <f>G720</f>
        <v>Consultorio N° 2</v>
      </c>
      <c r="AP740" s="55">
        <f t="shared" ref="AP740:AQ740" si="507">G745</f>
        <v>0</v>
      </c>
      <c r="AQ740" s="55">
        <f t="shared" si="507"/>
        <v>0</v>
      </c>
      <c r="AR740" s="55">
        <f>Y745</f>
        <v>0</v>
      </c>
      <c r="AS740" s="55">
        <f>W745</f>
        <v>0</v>
      </c>
      <c r="AT740" s="55">
        <f>W746</f>
        <v>0</v>
      </c>
      <c r="AU740" s="55">
        <f>Y746</f>
        <v>0</v>
      </c>
      <c r="AV740" s="55">
        <f>W747</f>
        <v>0</v>
      </c>
      <c r="AW740" s="55">
        <f>Y747</f>
        <v>0</v>
      </c>
      <c r="AX740" s="55">
        <f>Y748</f>
        <v>0</v>
      </c>
      <c r="AY740" s="55">
        <f>J748</f>
        <v>0</v>
      </c>
      <c r="AZ740" s="56"/>
      <c r="BA740" s="56"/>
      <c r="BB740" s="56"/>
      <c r="BC740" s="56"/>
      <c r="BD740" s="56"/>
      <c r="BE740" s="56"/>
      <c r="BF740" s="56"/>
      <c r="BG740" s="56"/>
      <c r="BH740" s="56"/>
      <c r="BI740" s="56"/>
      <c r="BJ740" s="56"/>
      <c r="BK740" s="56"/>
      <c r="BL740" s="56"/>
      <c r="BM740" s="56"/>
      <c r="BN740" s="56"/>
    </row>
    <row r="741" spans="1:66" ht="11.25" customHeight="1">
      <c r="A741" s="222">
        <f>A737+$Q$13/1440</f>
        <v>0.54166666666666663</v>
      </c>
      <c r="B741" s="38"/>
      <c r="C741" s="204"/>
      <c r="D741" s="207"/>
      <c r="E741" s="40" t="s">
        <v>36</v>
      </c>
      <c r="F741" s="42" t="str">
        <f>IF(D741&lt;&gt;"", VLOOKUP(D741,'Base de Datos'!$A$2:$D1268,2,FALSE()),"")</f>
        <v/>
      </c>
      <c r="G741" s="204"/>
      <c r="H741" s="216"/>
      <c r="I741" s="40" t="s">
        <v>36</v>
      </c>
      <c r="J741" s="42" t="str">
        <f>IF(H741&lt;&gt;"", VLOOKUP(H741,'Base de Datos'!$A$2:$D1268,2,FALSE()),"")</f>
        <v/>
      </c>
      <c r="K741" s="204"/>
      <c r="L741" s="216"/>
      <c r="M741" s="40" t="s">
        <v>36</v>
      </c>
      <c r="N741" s="42" t="str">
        <f>IF(L741&lt;&gt;"", VLOOKUP(L741,'Base de Datos'!$A$2:$D1268,2,FALSE()),"")</f>
        <v/>
      </c>
      <c r="O741" s="43"/>
      <c r="P741" s="1"/>
      <c r="Q741" s="150"/>
      <c r="R741" s="15"/>
      <c r="S741" s="45"/>
      <c r="T741" s="45" t="s">
        <v>37</v>
      </c>
      <c r="U741" s="46"/>
      <c r="V741" s="47"/>
      <c r="W741" s="45"/>
      <c r="X741" s="45" t="s">
        <v>37</v>
      </c>
      <c r="Y741" s="46"/>
      <c r="Z741" s="47"/>
      <c r="AA741" s="45"/>
      <c r="AB741" s="45" t="s">
        <v>37</v>
      </c>
      <c r="AC741" s="46"/>
      <c r="AD741" s="48"/>
      <c r="AE741" s="181"/>
      <c r="AF741" s="181"/>
      <c r="AG741" s="181"/>
      <c r="AH741" s="181"/>
      <c r="AI741" s="181"/>
      <c r="AJ741" s="181"/>
      <c r="AK741" s="181"/>
      <c r="AL741" s="181"/>
      <c r="AM741" s="48"/>
      <c r="AN741" s="53">
        <f>A719</f>
        <v>46315</v>
      </c>
      <c r="AO741" s="54" t="str">
        <f>G720</f>
        <v>Consultorio N° 2</v>
      </c>
      <c r="AP741" s="55">
        <f t="shared" ref="AP741:AQ741" si="508">G749</f>
        <v>0</v>
      </c>
      <c r="AQ741" s="55">
        <f t="shared" si="508"/>
        <v>0</v>
      </c>
      <c r="AR741" s="55">
        <f>Y749</f>
        <v>0</v>
      </c>
      <c r="AS741" s="55">
        <f>W749</f>
        <v>0</v>
      </c>
      <c r="AT741" s="55">
        <f>W750</f>
        <v>0</v>
      </c>
      <c r="AU741" s="55">
        <f>Y750</f>
        <v>0</v>
      </c>
      <c r="AV741" s="55">
        <f>W751</f>
        <v>0</v>
      </c>
      <c r="AW741" s="55">
        <f>Y751</f>
        <v>0</v>
      </c>
      <c r="AX741" s="55">
        <f>Y752</f>
        <v>0</v>
      </c>
      <c r="AY741" s="55">
        <f>J752</f>
        <v>0</v>
      </c>
      <c r="AZ741" s="56"/>
      <c r="BA741" s="56"/>
      <c r="BB741" s="56"/>
      <c r="BC741" s="56"/>
      <c r="BD741" s="56"/>
      <c r="BE741" s="56"/>
      <c r="BF741" s="56"/>
      <c r="BG741" s="56"/>
      <c r="BH741" s="56"/>
      <c r="BI741" s="56"/>
      <c r="BJ741" s="56"/>
      <c r="BK741" s="56"/>
      <c r="BL741" s="56"/>
      <c r="BM741" s="56"/>
      <c r="BN741" s="56"/>
    </row>
    <row r="742" spans="1:66" ht="11.25" customHeight="1">
      <c r="A742" s="220"/>
      <c r="B742" s="38"/>
      <c r="C742" s="205"/>
      <c r="D742" s="208"/>
      <c r="E742" s="57" t="s">
        <v>42</v>
      </c>
      <c r="F742" s="58" t="str">
        <f>IF(D741&lt;&gt;"", VLOOKUP(D741,'Base de Datos'!$A$2:$D1268,3,FALSE()),"")</f>
        <v/>
      </c>
      <c r="G742" s="205"/>
      <c r="H742" s="208"/>
      <c r="I742" s="57" t="s">
        <v>42</v>
      </c>
      <c r="J742" s="58" t="str">
        <f>IF(H741&lt;&gt;"", VLOOKUP(H741,'Base de Datos'!$A$2:$D1268,3,FALSE()),"")</f>
        <v/>
      </c>
      <c r="K742" s="205"/>
      <c r="L742" s="208"/>
      <c r="M742" s="57" t="s">
        <v>42</v>
      </c>
      <c r="N742" s="58" t="str">
        <f>IF(L741&lt;&gt;"", VLOOKUP(L741,'Base de Datos'!$A$2:$D1268,3,FALSE()),"")</f>
        <v/>
      </c>
      <c r="O742" s="43"/>
      <c r="P742" s="1"/>
      <c r="Q742" s="1"/>
      <c r="R742" s="15"/>
      <c r="S742" s="229"/>
      <c r="T742" s="230"/>
      <c r="U742" s="59"/>
      <c r="V742" s="47"/>
      <c r="W742" s="229"/>
      <c r="X742" s="230"/>
      <c r="Y742" s="59"/>
      <c r="Z742" s="47"/>
      <c r="AA742" s="229"/>
      <c r="AB742" s="230"/>
      <c r="AC742" s="59"/>
      <c r="AD742" s="48"/>
      <c r="AE742" s="181"/>
      <c r="AF742" s="181"/>
      <c r="AG742" s="181"/>
      <c r="AH742" s="181"/>
      <c r="AI742" s="181"/>
      <c r="AJ742" s="181"/>
      <c r="AK742" s="181"/>
      <c r="AL742" s="181"/>
      <c r="AM742" s="48"/>
      <c r="AN742" s="53">
        <f>A719</f>
        <v>46315</v>
      </c>
      <c r="AO742" s="54" t="str">
        <f>G720</f>
        <v>Consultorio N° 2</v>
      </c>
      <c r="AP742" s="55">
        <f t="shared" ref="AP742:AQ742" si="509">G753</f>
        <v>0</v>
      </c>
      <c r="AQ742" s="55">
        <f t="shared" si="509"/>
        <v>0</v>
      </c>
      <c r="AR742" s="55">
        <f>Y753</f>
        <v>0</v>
      </c>
      <c r="AS742" s="55">
        <f>W753</f>
        <v>0</v>
      </c>
      <c r="AT742" s="55">
        <f>W754</f>
        <v>0</v>
      </c>
      <c r="AU742" s="55">
        <f>Y754</f>
        <v>0</v>
      </c>
      <c r="AV742" s="55">
        <f>W755</f>
        <v>0</v>
      </c>
      <c r="AW742" s="55">
        <f>Y755</f>
        <v>0</v>
      </c>
      <c r="AX742" s="55">
        <f>Y756</f>
        <v>0</v>
      </c>
      <c r="AY742" s="55">
        <f>J756</f>
        <v>0</v>
      </c>
      <c r="AZ742" s="56"/>
      <c r="BA742" s="56"/>
      <c r="BB742" s="56"/>
      <c r="BC742" s="56"/>
      <c r="BD742" s="56"/>
      <c r="BE742" s="56"/>
      <c r="BF742" s="56"/>
      <c r="BG742" s="56"/>
      <c r="BH742" s="56"/>
      <c r="BI742" s="56"/>
      <c r="BJ742" s="56"/>
      <c r="BK742" s="56"/>
      <c r="BL742" s="56"/>
      <c r="BM742" s="56"/>
      <c r="BN742" s="56"/>
    </row>
    <row r="743" spans="1:66" ht="11.25" customHeight="1">
      <c r="A743" s="220"/>
      <c r="B743" s="38"/>
      <c r="C743" s="205"/>
      <c r="D743" s="208"/>
      <c r="E743" s="57" t="s">
        <v>44</v>
      </c>
      <c r="F743" s="58" t="str">
        <f>IF(D741&lt;&gt;"", VLOOKUP(D741,'Base de Datos'!$A$2:$D1268,4,FALSE()),"")</f>
        <v/>
      </c>
      <c r="G743" s="205"/>
      <c r="H743" s="208"/>
      <c r="I743" s="57" t="s">
        <v>44</v>
      </c>
      <c r="J743" s="58" t="str">
        <f>IF(H741&lt;&gt;"", VLOOKUP(H741,'Base de Datos'!$A$2:$D1268,4,FALSE()),"")</f>
        <v/>
      </c>
      <c r="K743" s="205"/>
      <c r="L743" s="208"/>
      <c r="M743" s="57" t="s">
        <v>44</v>
      </c>
      <c r="N743" s="58" t="str">
        <f>IF(L741&lt;&gt;"", VLOOKUP(L741,'Base de Datos'!$A$2:$D1268,4,FALSE()),"")</f>
        <v/>
      </c>
      <c r="O743" s="1"/>
      <c r="P743" s="1"/>
      <c r="Q743" s="1"/>
      <c r="R743" s="15"/>
      <c r="S743" s="229"/>
      <c r="T743" s="230"/>
      <c r="U743" s="59"/>
      <c r="V743" s="47"/>
      <c r="W743" s="229"/>
      <c r="X743" s="230"/>
      <c r="Y743" s="59"/>
      <c r="Z743" s="47"/>
      <c r="AA743" s="229"/>
      <c r="AB743" s="230"/>
      <c r="AC743" s="59"/>
      <c r="AD743" s="48"/>
      <c r="AE743" s="181"/>
      <c r="AF743" s="181"/>
      <c r="AG743" s="181"/>
      <c r="AH743" s="181"/>
      <c r="AI743" s="181"/>
      <c r="AJ743" s="181"/>
      <c r="AK743" s="181"/>
      <c r="AL743" s="181"/>
      <c r="AM743" s="48"/>
      <c r="AN743" s="53">
        <f>A719</f>
        <v>46315</v>
      </c>
      <c r="AO743" s="54" t="str">
        <f>G720</f>
        <v>Consultorio N° 2</v>
      </c>
      <c r="AP743" s="55">
        <f t="shared" ref="AP743:AQ743" si="510">G757</f>
        <v>0</v>
      </c>
      <c r="AQ743" s="55">
        <f t="shared" si="510"/>
        <v>0</v>
      </c>
      <c r="AR743" s="55">
        <f>Y757</f>
        <v>0</v>
      </c>
      <c r="AS743" s="55">
        <f>W757</f>
        <v>0</v>
      </c>
      <c r="AT743" s="55">
        <f>W758</f>
        <v>0</v>
      </c>
      <c r="AU743" s="55">
        <f>Y758</f>
        <v>0</v>
      </c>
      <c r="AV743" s="55">
        <f>W759</f>
        <v>0</v>
      </c>
      <c r="AW743" s="55">
        <f>Y759</f>
        <v>0</v>
      </c>
      <c r="AX743" s="55">
        <f>Y760</f>
        <v>0</v>
      </c>
      <c r="AY743" s="55">
        <f>J760</f>
        <v>0</v>
      </c>
      <c r="AZ743" s="56"/>
      <c r="BA743" s="56"/>
      <c r="BB743" s="56"/>
      <c r="BC743" s="56"/>
      <c r="BD743" s="56"/>
      <c r="BE743" s="56"/>
      <c r="BF743" s="56"/>
      <c r="BG743" s="56"/>
      <c r="BH743" s="56"/>
      <c r="BI743" s="56"/>
      <c r="BJ743" s="56"/>
      <c r="BK743" s="56"/>
      <c r="BL743" s="56"/>
      <c r="BM743" s="56"/>
      <c r="BN743" s="56"/>
    </row>
    <row r="744" spans="1:66" ht="11.25" customHeight="1">
      <c r="A744" s="221"/>
      <c r="B744" s="38"/>
      <c r="C744" s="206"/>
      <c r="D744" s="209"/>
      <c r="E744" s="85" t="s">
        <v>46</v>
      </c>
      <c r="F744" s="86"/>
      <c r="G744" s="206"/>
      <c r="H744" s="209"/>
      <c r="I744" s="85" t="s">
        <v>46</v>
      </c>
      <c r="J744" s="108"/>
      <c r="K744" s="206"/>
      <c r="L744" s="209"/>
      <c r="M744" s="85" t="s">
        <v>46</v>
      </c>
      <c r="N744" s="108"/>
      <c r="O744" s="43"/>
      <c r="P744" s="1"/>
      <c r="Q744" s="1"/>
      <c r="R744" s="15"/>
      <c r="S744" s="227" t="str">
        <f>IF(OR(S741="Empleado",S741="Familiar"),"Nombre del Empleado","N° Factura")</f>
        <v>N° Factura</v>
      </c>
      <c r="T744" s="228"/>
      <c r="U744" s="89"/>
      <c r="V744" s="47"/>
      <c r="W744" s="227" t="str">
        <f>IF(OR(W741="Empleado",W741="Familiar"),"Nombre del Empleado","N° Factura")</f>
        <v>N° Factura</v>
      </c>
      <c r="X744" s="228"/>
      <c r="Y744" s="89"/>
      <c r="Z744" s="47"/>
      <c r="AA744" s="227" t="str">
        <f>IF(OR(AA741="Empleado",AA741="Familiar"),"Nombre del Empleado","N° Factura")</f>
        <v>N° Factura</v>
      </c>
      <c r="AB744" s="228"/>
      <c r="AC744" s="89"/>
      <c r="AD744" s="48"/>
      <c r="AE744" s="181"/>
      <c r="AF744" s="181"/>
      <c r="AG744" s="181"/>
      <c r="AH744" s="181"/>
      <c r="AI744" s="181"/>
      <c r="AJ744" s="181"/>
      <c r="AK744" s="181"/>
      <c r="AL744" s="181"/>
      <c r="AM744" s="48"/>
      <c r="AN744" s="53">
        <f>A719</f>
        <v>46315</v>
      </c>
      <c r="AO744" s="54" t="str">
        <f>K720</f>
        <v>Consultorio N° 3</v>
      </c>
      <c r="AP744" s="55" t="str">
        <f t="shared" ref="AP744:AQ744" si="511">K721</f>
        <v>💲</v>
      </c>
      <c r="AQ744" s="55" t="str">
        <f t="shared" si="511"/>
        <v>Carla Segura</v>
      </c>
      <c r="AR744" s="55">
        <f>AC721</f>
        <v>50</v>
      </c>
      <c r="AS744" s="55" t="str">
        <f>AA721</f>
        <v>Familiar</v>
      </c>
      <c r="AT744" s="55" t="str">
        <f>AA722</f>
        <v>Punto de venta</v>
      </c>
      <c r="AU744" s="55">
        <f>AC722</f>
        <v>22047</v>
      </c>
      <c r="AV744" s="55">
        <f>AA723</f>
        <v>0</v>
      </c>
      <c r="AW744" s="55">
        <f>AC723</f>
        <v>0</v>
      </c>
      <c r="AX744" s="55">
        <f>AC724</f>
        <v>0</v>
      </c>
      <c r="AY744" s="55" t="str">
        <f>N724</f>
        <v>Dra. Mónica Porras</v>
      </c>
      <c r="AZ744" s="56"/>
      <c r="BA744" s="56"/>
      <c r="BB744" s="56"/>
      <c r="BC744" s="56"/>
      <c r="BD744" s="56"/>
      <c r="BE744" s="56"/>
      <c r="BF744" s="56"/>
      <c r="BG744" s="56"/>
      <c r="BH744" s="56"/>
      <c r="BI744" s="56"/>
      <c r="BJ744" s="56"/>
      <c r="BK744" s="56"/>
      <c r="BL744" s="56"/>
      <c r="BM744" s="56"/>
      <c r="BN744" s="56"/>
    </row>
    <row r="745" spans="1:66" ht="11.25" customHeight="1">
      <c r="A745" s="222">
        <f>A741+$Q$13/1440</f>
        <v>0.58333333333333326</v>
      </c>
      <c r="B745" s="38"/>
      <c r="C745" s="204"/>
      <c r="D745" s="207"/>
      <c r="E745" s="40" t="s">
        <v>36</v>
      </c>
      <c r="F745" s="42" t="str">
        <f>IF(D745&lt;&gt;"", VLOOKUP(D745,'Base de Datos'!$A$2:$D1268,2,FALSE()),"")</f>
        <v/>
      </c>
      <c r="G745" s="204"/>
      <c r="H745" s="216"/>
      <c r="I745" s="40" t="s">
        <v>36</v>
      </c>
      <c r="J745" s="42" t="str">
        <f>IF(H745&lt;&gt;"", VLOOKUP(H745,'Base de Datos'!$A$2:$D1268,2,FALSE()),"")</f>
        <v/>
      </c>
      <c r="K745" s="204"/>
      <c r="L745" s="216"/>
      <c r="M745" s="40" t="s">
        <v>36</v>
      </c>
      <c r="N745" s="42" t="str">
        <f>IF(L745&lt;&gt;"", VLOOKUP(L745,'Base de Datos'!$A$2:$D1268,2,FALSE()),"")</f>
        <v/>
      </c>
      <c r="O745" s="43"/>
      <c r="P745" s="151"/>
      <c r="Q745" s="1"/>
      <c r="R745" s="15"/>
      <c r="S745" s="45"/>
      <c r="T745" s="45" t="s">
        <v>37</v>
      </c>
      <c r="U745" s="46"/>
      <c r="V745" s="47"/>
      <c r="W745" s="45"/>
      <c r="X745" s="45" t="s">
        <v>37</v>
      </c>
      <c r="Y745" s="46"/>
      <c r="Z745" s="47"/>
      <c r="AA745" s="45"/>
      <c r="AB745" s="45" t="s">
        <v>37</v>
      </c>
      <c r="AC745" s="46"/>
      <c r="AD745" s="48"/>
      <c r="AE745" s="181"/>
      <c r="AF745" s="181"/>
      <c r="AG745" s="181"/>
      <c r="AH745" s="181"/>
      <c r="AI745" s="181"/>
      <c r="AJ745" s="181"/>
      <c r="AK745" s="181"/>
      <c r="AL745" s="181"/>
      <c r="AM745" s="48"/>
      <c r="AN745" s="53">
        <f>A719</f>
        <v>46315</v>
      </c>
      <c r="AO745" s="54" t="str">
        <f>K720</f>
        <v>Consultorio N° 3</v>
      </c>
      <c r="AP745" s="55">
        <f t="shared" ref="AP745:AQ745" si="512">K725</f>
        <v>0</v>
      </c>
      <c r="AQ745" s="55">
        <f t="shared" si="512"/>
        <v>0</v>
      </c>
      <c r="AR745" s="55">
        <f>AC725</f>
        <v>0</v>
      </c>
      <c r="AS745" s="55">
        <f>AA725</f>
        <v>0</v>
      </c>
      <c r="AT745" s="55">
        <f>AA726</f>
        <v>0</v>
      </c>
      <c r="AU745" s="55">
        <f>AC726</f>
        <v>0</v>
      </c>
      <c r="AV745" s="55">
        <f>AA727</f>
        <v>0</v>
      </c>
      <c r="AW745" s="55">
        <f>AC727</f>
        <v>0</v>
      </c>
      <c r="AX745" s="55">
        <f>AC728</f>
        <v>0</v>
      </c>
      <c r="AY745" s="55">
        <f>N728</f>
        <v>0</v>
      </c>
      <c r="AZ745" s="56"/>
      <c r="BA745" s="56"/>
      <c r="BB745" s="56"/>
      <c r="BC745" s="56"/>
      <c r="BD745" s="56"/>
      <c r="BE745" s="56"/>
      <c r="BF745" s="56"/>
      <c r="BG745" s="56"/>
      <c r="BH745" s="56"/>
      <c r="BI745" s="56"/>
      <c r="BJ745" s="56"/>
      <c r="BK745" s="56"/>
      <c r="BL745" s="56"/>
      <c r="BM745" s="56"/>
      <c r="BN745" s="56"/>
    </row>
    <row r="746" spans="1:66" ht="11.25" customHeight="1">
      <c r="A746" s="220"/>
      <c r="B746" s="38"/>
      <c r="C746" s="205"/>
      <c r="D746" s="208"/>
      <c r="E746" s="57" t="s">
        <v>42</v>
      </c>
      <c r="F746" s="58" t="str">
        <f>IF(D745&lt;&gt;"", VLOOKUP(D745,'Base de Datos'!$A$2:$D1268,3,FALSE()),"")</f>
        <v/>
      </c>
      <c r="G746" s="205"/>
      <c r="H746" s="208"/>
      <c r="I746" s="57" t="s">
        <v>42</v>
      </c>
      <c r="J746" s="58" t="str">
        <f>IF(H745&lt;&gt;"", VLOOKUP(H745,'Base de Datos'!$A$2:$D1268,3,FALSE()),"")</f>
        <v/>
      </c>
      <c r="K746" s="205"/>
      <c r="L746" s="208"/>
      <c r="M746" s="57" t="s">
        <v>42</v>
      </c>
      <c r="N746" s="58" t="str">
        <f>IF(L745&lt;&gt;"", VLOOKUP(L745,'Base de Datos'!$A$2:$D1268,3,FALSE()),"")</f>
        <v/>
      </c>
      <c r="O746" s="43"/>
      <c r="P746" s="151"/>
      <c r="Q746" s="152"/>
      <c r="R746" s="15"/>
      <c r="S746" s="229"/>
      <c r="T746" s="230"/>
      <c r="U746" s="59"/>
      <c r="V746" s="47"/>
      <c r="W746" s="229"/>
      <c r="X746" s="230"/>
      <c r="Y746" s="59"/>
      <c r="Z746" s="47"/>
      <c r="AA746" s="229"/>
      <c r="AB746" s="230"/>
      <c r="AC746" s="59"/>
      <c r="AD746" s="48"/>
      <c r="AE746" s="181"/>
      <c r="AF746" s="181"/>
      <c r="AG746" s="181"/>
      <c r="AH746" s="181"/>
      <c r="AI746" s="181"/>
      <c r="AJ746" s="181"/>
      <c r="AK746" s="181"/>
      <c r="AL746" s="181"/>
      <c r="AM746" s="48"/>
      <c r="AN746" s="53">
        <f>A719</f>
        <v>46315</v>
      </c>
      <c r="AO746" s="54" t="str">
        <f>K720</f>
        <v>Consultorio N° 3</v>
      </c>
      <c r="AP746" s="55">
        <f t="shared" ref="AP746:AQ746" si="513">K729</f>
        <v>0</v>
      </c>
      <c r="AQ746" s="55">
        <f t="shared" si="513"/>
        <v>0</v>
      </c>
      <c r="AR746" s="55">
        <f>AC729</f>
        <v>0</v>
      </c>
      <c r="AS746" s="55">
        <f>AA729</f>
        <v>0</v>
      </c>
      <c r="AT746" s="55">
        <f>AA730</f>
        <v>0</v>
      </c>
      <c r="AU746" s="55">
        <f>AC730</f>
        <v>0</v>
      </c>
      <c r="AV746" s="55">
        <f>AA731</f>
        <v>0</v>
      </c>
      <c r="AW746" s="55">
        <f>AC731</f>
        <v>0</v>
      </c>
      <c r="AX746" s="55">
        <f>AC732</f>
        <v>0</v>
      </c>
      <c r="AY746" s="55">
        <f>N732</f>
        <v>0</v>
      </c>
      <c r="AZ746" s="56"/>
      <c r="BA746" s="56"/>
      <c r="BB746" s="56"/>
      <c r="BC746" s="56"/>
      <c r="BD746" s="56"/>
      <c r="BE746" s="56"/>
      <c r="BF746" s="56"/>
      <c r="BG746" s="56"/>
      <c r="BH746" s="56"/>
      <c r="BI746" s="56"/>
      <c r="BJ746" s="56"/>
      <c r="BK746" s="56"/>
      <c r="BL746" s="56"/>
      <c r="BM746" s="56"/>
      <c r="BN746" s="56"/>
    </row>
    <row r="747" spans="1:66" ht="11.25" customHeight="1">
      <c r="A747" s="220"/>
      <c r="B747" s="38"/>
      <c r="C747" s="205"/>
      <c r="D747" s="208"/>
      <c r="E747" s="57" t="s">
        <v>44</v>
      </c>
      <c r="F747" s="58" t="str">
        <f>IF(D745&lt;&gt;"", VLOOKUP(D745,'Base de Datos'!$A$2:$D1268,4,FALSE()),"")</f>
        <v/>
      </c>
      <c r="G747" s="205"/>
      <c r="H747" s="208"/>
      <c r="I747" s="57" t="s">
        <v>44</v>
      </c>
      <c r="J747" s="58" t="str">
        <f>IF(H745&lt;&gt;"", VLOOKUP(H745,'Base de Datos'!$A$2:$D1268,4,FALSE()),"")</f>
        <v/>
      </c>
      <c r="K747" s="205"/>
      <c r="L747" s="208"/>
      <c r="M747" s="57" t="s">
        <v>44</v>
      </c>
      <c r="N747" s="58" t="str">
        <f>IF(L745&lt;&gt;"", VLOOKUP(L745,'Base de Datos'!$A$2:$D1268,4,FALSE()),"")</f>
        <v/>
      </c>
      <c r="O747" s="43"/>
      <c r="P747" s="151"/>
      <c r="Q747" s="152"/>
      <c r="R747" s="15"/>
      <c r="S747" s="229"/>
      <c r="T747" s="230"/>
      <c r="U747" s="59"/>
      <c r="V747" s="47"/>
      <c r="W747" s="229"/>
      <c r="X747" s="230"/>
      <c r="Y747" s="59"/>
      <c r="Z747" s="47"/>
      <c r="AA747" s="229"/>
      <c r="AB747" s="230"/>
      <c r="AC747" s="59"/>
      <c r="AD747" s="48"/>
      <c r="AE747" s="181"/>
      <c r="AF747" s="181"/>
      <c r="AG747" s="181"/>
      <c r="AH747" s="181"/>
      <c r="AI747" s="181"/>
      <c r="AJ747" s="181"/>
      <c r="AK747" s="181"/>
      <c r="AL747" s="181"/>
      <c r="AM747" s="48"/>
      <c r="AN747" s="53">
        <f>A719</f>
        <v>46315</v>
      </c>
      <c r="AO747" s="54" t="str">
        <f>K720</f>
        <v>Consultorio N° 3</v>
      </c>
      <c r="AP747" s="55">
        <f t="shared" ref="AP747:AQ747" si="514">K733</f>
        <v>0</v>
      </c>
      <c r="AQ747" s="55">
        <f t="shared" si="514"/>
        <v>0</v>
      </c>
      <c r="AR747" s="55">
        <f>AC733</f>
        <v>0</v>
      </c>
      <c r="AS747" s="55">
        <f>AA733</f>
        <v>0</v>
      </c>
      <c r="AT747" s="55">
        <f>AA734</f>
        <v>0</v>
      </c>
      <c r="AU747" s="55">
        <f>AC734</f>
        <v>0</v>
      </c>
      <c r="AV747" s="55">
        <f>AA735</f>
        <v>0</v>
      </c>
      <c r="AW747" s="55">
        <f>AC735</f>
        <v>0</v>
      </c>
      <c r="AX747" s="55">
        <f>AC736</f>
        <v>0</v>
      </c>
      <c r="AY747" s="55">
        <f>N736</f>
        <v>0</v>
      </c>
      <c r="AZ747" s="56"/>
      <c r="BA747" s="56"/>
      <c r="BB747" s="56"/>
      <c r="BC747" s="56"/>
      <c r="BD747" s="56"/>
      <c r="BE747" s="56"/>
      <c r="BF747" s="56"/>
      <c r="BG747" s="56"/>
      <c r="BH747" s="56"/>
      <c r="BI747" s="56"/>
      <c r="BJ747" s="56"/>
      <c r="BK747" s="56"/>
      <c r="BL747" s="56"/>
      <c r="BM747" s="56"/>
      <c r="BN747" s="56"/>
    </row>
    <row r="748" spans="1:66" ht="11.25" customHeight="1">
      <c r="A748" s="221"/>
      <c r="B748" s="38"/>
      <c r="C748" s="206"/>
      <c r="D748" s="209"/>
      <c r="E748" s="85" t="s">
        <v>46</v>
      </c>
      <c r="F748" s="86"/>
      <c r="G748" s="206"/>
      <c r="H748" s="209"/>
      <c r="I748" s="85" t="s">
        <v>46</v>
      </c>
      <c r="J748" s="108"/>
      <c r="K748" s="206"/>
      <c r="L748" s="209"/>
      <c r="M748" s="85" t="s">
        <v>46</v>
      </c>
      <c r="N748" s="108"/>
      <c r="O748" s="43"/>
      <c r="P748" s="151"/>
      <c r="Q748" s="1"/>
      <c r="R748" s="15"/>
      <c r="S748" s="227" t="str">
        <f>IF(OR(S745="Empleado",S745="Familiar"),"Nombre del Empleado","N° Factura")</f>
        <v>N° Factura</v>
      </c>
      <c r="T748" s="228"/>
      <c r="U748" s="89"/>
      <c r="V748" s="47"/>
      <c r="W748" s="227" t="str">
        <f>IF(OR(W745="Empleado",W745="Familiar"),"Nombre del Empleado","N° Factura")</f>
        <v>N° Factura</v>
      </c>
      <c r="X748" s="228"/>
      <c r="Y748" s="89"/>
      <c r="Z748" s="47"/>
      <c r="AA748" s="227" t="str">
        <f>IF(OR(AA745="Empleado",AA745="Familiar"),"Nombre del Empleado","N° Factura")</f>
        <v>N° Factura</v>
      </c>
      <c r="AB748" s="228"/>
      <c r="AC748" s="89"/>
      <c r="AD748" s="48"/>
      <c r="AE748" s="181"/>
      <c r="AF748" s="181"/>
      <c r="AG748" s="181"/>
      <c r="AH748" s="181"/>
      <c r="AI748" s="181"/>
      <c r="AJ748" s="181"/>
      <c r="AK748" s="181"/>
      <c r="AL748" s="181"/>
      <c r="AM748" s="48"/>
      <c r="AN748" s="53">
        <f>A719</f>
        <v>46315</v>
      </c>
      <c r="AO748" s="54" t="str">
        <f>K720</f>
        <v>Consultorio N° 3</v>
      </c>
      <c r="AP748" s="55">
        <f t="shared" ref="AP748:AQ748" si="515">K737</f>
        <v>0</v>
      </c>
      <c r="AQ748" s="55">
        <f t="shared" si="515"/>
        <v>0</v>
      </c>
      <c r="AR748" s="55">
        <f>AC737</f>
        <v>0</v>
      </c>
      <c r="AS748" s="55">
        <f>AA737</f>
        <v>0</v>
      </c>
      <c r="AT748" s="55">
        <f>AA738</f>
        <v>0</v>
      </c>
      <c r="AU748" s="55">
        <f>AC738</f>
        <v>0</v>
      </c>
      <c r="AV748" s="55">
        <f>AA739</f>
        <v>0</v>
      </c>
      <c r="AW748" s="55">
        <f>AC739</f>
        <v>0</v>
      </c>
      <c r="AX748" s="55">
        <f>AC740</f>
        <v>0</v>
      </c>
      <c r="AY748" s="55">
        <f>N740</f>
        <v>0</v>
      </c>
      <c r="AZ748" s="56"/>
      <c r="BA748" s="56"/>
      <c r="BB748" s="56"/>
      <c r="BC748" s="56"/>
      <c r="BD748" s="56"/>
      <c r="BE748" s="56"/>
      <c r="BF748" s="56"/>
      <c r="BG748" s="56"/>
      <c r="BH748" s="56"/>
      <c r="BI748" s="56"/>
      <c r="BJ748" s="56"/>
      <c r="BK748" s="56"/>
      <c r="BL748" s="56"/>
      <c r="BM748" s="56"/>
      <c r="BN748" s="56"/>
    </row>
    <row r="749" spans="1:66" ht="11.25" customHeight="1">
      <c r="A749" s="222">
        <f>A745+$Q$13/1440</f>
        <v>0.62499999999999989</v>
      </c>
      <c r="B749" s="38"/>
      <c r="C749" s="204"/>
      <c r="D749" s="207"/>
      <c r="E749" s="40" t="s">
        <v>36</v>
      </c>
      <c r="F749" s="42" t="str">
        <f>IF(D749&lt;&gt;"", VLOOKUP(D749,'Base de Datos'!$A$2:$D1268,2,FALSE()),"")</f>
        <v/>
      </c>
      <c r="G749" s="204"/>
      <c r="H749" s="216"/>
      <c r="I749" s="40" t="s">
        <v>36</v>
      </c>
      <c r="J749" s="42" t="str">
        <f>IF(H749&lt;&gt;"", VLOOKUP(H749,'Base de Datos'!$A$2:$D1268,2,FALSE()),"")</f>
        <v/>
      </c>
      <c r="K749" s="204"/>
      <c r="L749" s="216"/>
      <c r="M749" s="40" t="s">
        <v>36</v>
      </c>
      <c r="N749" s="42" t="str">
        <f>IF(L749&lt;&gt;"", VLOOKUP(L749,'Base de Datos'!$A$2:$D1268,2,FALSE()),"")</f>
        <v/>
      </c>
      <c r="O749" s="43"/>
      <c r="P749" s="153"/>
      <c r="Q749" s="154"/>
      <c r="R749" s="15"/>
      <c r="S749" s="45"/>
      <c r="T749" s="45" t="s">
        <v>37</v>
      </c>
      <c r="U749" s="46"/>
      <c r="V749" s="47"/>
      <c r="W749" s="45"/>
      <c r="X749" s="45" t="s">
        <v>37</v>
      </c>
      <c r="Y749" s="46"/>
      <c r="Z749" s="47"/>
      <c r="AA749" s="45"/>
      <c r="AB749" s="45" t="s">
        <v>37</v>
      </c>
      <c r="AC749" s="46"/>
      <c r="AD749" s="48"/>
      <c r="AE749" s="181"/>
      <c r="AF749" s="181"/>
      <c r="AG749" s="181"/>
      <c r="AH749" s="181"/>
      <c r="AI749" s="181"/>
      <c r="AJ749" s="181"/>
      <c r="AK749" s="181"/>
      <c r="AL749" s="181"/>
      <c r="AM749" s="48"/>
      <c r="AN749" s="53">
        <f>A719</f>
        <v>46315</v>
      </c>
      <c r="AO749" s="54" t="str">
        <f>K720</f>
        <v>Consultorio N° 3</v>
      </c>
      <c r="AP749" s="55">
        <f t="shared" ref="AP749:AQ749" si="516">K741</f>
        <v>0</v>
      </c>
      <c r="AQ749" s="55">
        <f t="shared" si="516"/>
        <v>0</v>
      </c>
      <c r="AR749" s="55">
        <f>AC741</f>
        <v>0</v>
      </c>
      <c r="AS749" s="55">
        <f>AA741</f>
        <v>0</v>
      </c>
      <c r="AT749" s="55">
        <f>AA742</f>
        <v>0</v>
      </c>
      <c r="AU749" s="55">
        <f>AC742</f>
        <v>0</v>
      </c>
      <c r="AV749" s="55">
        <f>AA743</f>
        <v>0</v>
      </c>
      <c r="AW749" s="55">
        <f>AC743</f>
        <v>0</v>
      </c>
      <c r="AX749" s="55">
        <f>AC744</f>
        <v>0</v>
      </c>
      <c r="AY749" s="55">
        <f>N744</f>
        <v>0</v>
      </c>
      <c r="AZ749" s="56"/>
      <c r="BA749" s="56"/>
      <c r="BB749" s="56"/>
      <c r="BC749" s="56"/>
      <c r="BD749" s="56"/>
      <c r="BE749" s="56"/>
      <c r="BF749" s="56"/>
      <c r="BG749" s="56"/>
      <c r="BH749" s="56"/>
      <c r="BI749" s="56"/>
      <c r="BJ749" s="56"/>
      <c r="BK749" s="56"/>
      <c r="BL749" s="56"/>
      <c r="BM749" s="56"/>
      <c r="BN749" s="56"/>
    </row>
    <row r="750" spans="1:66" ht="11.25" customHeight="1">
      <c r="A750" s="220"/>
      <c r="B750" s="38"/>
      <c r="C750" s="205"/>
      <c r="D750" s="208"/>
      <c r="E750" s="57" t="s">
        <v>42</v>
      </c>
      <c r="F750" s="58" t="str">
        <f>IF(D749&lt;&gt;"", VLOOKUP(D749,'Base de Datos'!$A$2:$D1268,3,FALSE()),"")</f>
        <v/>
      </c>
      <c r="G750" s="205"/>
      <c r="H750" s="208"/>
      <c r="I750" s="57" t="s">
        <v>42</v>
      </c>
      <c r="J750" s="58" t="str">
        <f>IF(H749&lt;&gt;"", VLOOKUP(H749,'Base de Datos'!$A$2:$D1268,3,FALSE()),"")</f>
        <v/>
      </c>
      <c r="K750" s="205"/>
      <c r="L750" s="208"/>
      <c r="M750" s="57" t="s">
        <v>42</v>
      </c>
      <c r="N750" s="58" t="str">
        <f>IF(L749&lt;&gt;"", VLOOKUP(L749,'Base de Datos'!$A$2:$D1268,3,FALSE()),"")</f>
        <v/>
      </c>
      <c r="O750" s="43"/>
      <c r="P750" s="153"/>
      <c r="Q750" s="154"/>
      <c r="R750" s="15"/>
      <c r="S750" s="229"/>
      <c r="T750" s="230"/>
      <c r="U750" s="59"/>
      <c r="V750" s="47"/>
      <c r="W750" s="229"/>
      <c r="X750" s="230"/>
      <c r="Y750" s="59"/>
      <c r="Z750" s="47"/>
      <c r="AA750" s="229"/>
      <c r="AB750" s="230"/>
      <c r="AC750" s="59"/>
      <c r="AD750" s="48"/>
      <c r="AE750" s="181"/>
      <c r="AF750" s="181"/>
      <c r="AG750" s="181"/>
      <c r="AH750" s="181"/>
      <c r="AI750" s="181"/>
      <c r="AJ750" s="181"/>
      <c r="AK750" s="181"/>
      <c r="AL750" s="181"/>
      <c r="AM750" s="48"/>
      <c r="AN750" s="53">
        <f>A719</f>
        <v>46315</v>
      </c>
      <c r="AO750" s="54" t="str">
        <f>K720</f>
        <v>Consultorio N° 3</v>
      </c>
      <c r="AP750" s="55">
        <f t="shared" ref="AP750:AQ750" si="517">K745</f>
        <v>0</v>
      </c>
      <c r="AQ750" s="55">
        <f t="shared" si="517"/>
        <v>0</v>
      </c>
      <c r="AR750" s="55">
        <f>AC745</f>
        <v>0</v>
      </c>
      <c r="AS750" s="55">
        <f>AA745</f>
        <v>0</v>
      </c>
      <c r="AT750" s="55">
        <f>AA746</f>
        <v>0</v>
      </c>
      <c r="AU750" s="55">
        <f>AC746</f>
        <v>0</v>
      </c>
      <c r="AV750" s="55">
        <f>AA747</f>
        <v>0</v>
      </c>
      <c r="AW750" s="55">
        <f>AC747</f>
        <v>0</v>
      </c>
      <c r="AX750" s="55">
        <f>AC748</f>
        <v>0</v>
      </c>
      <c r="AY750" s="55">
        <f>N748</f>
        <v>0</v>
      </c>
      <c r="AZ750" s="56"/>
      <c r="BA750" s="56"/>
      <c r="BB750" s="56"/>
      <c r="BC750" s="56"/>
      <c r="BD750" s="56"/>
      <c r="BE750" s="56"/>
      <c r="BF750" s="56"/>
      <c r="BG750" s="56"/>
      <c r="BH750" s="56"/>
      <c r="BI750" s="56"/>
      <c r="BJ750" s="56"/>
      <c r="BK750" s="56"/>
      <c r="BL750" s="56"/>
      <c r="BM750" s="56"/>
      <c r="BN750" s="56"/>
    </row>
    <row r="751" spans="1:66" ht="11.25" customHeight="1">
      <c r="A751" s="220"/>
      <c r="B751" s="38"/>
      <c r="C751" s="205"/>
      <c r="D751" s="208"/>
      <c r="E751" s="57" t="s">
        <v>44</v>
      </c>
      <c r="F751" s="58" t="str">
        <f>IF(D749&lt;&gt;"", VLOOKUP(D749,'Base de Datos'!$A$2:$D1268,4,FALSE()),"")</f>
        <v/>
      </c>
      <c r="G751" s="205"/>
      <c r="H751" s="208"/>
      <c r="I751" s="57" t="s">
        <v>44</v>
      </c>
      <c r="J751" s="58" t="str">
        <f>IF(H749&lt;&gt;"", VLOOKUP(H749,'Base de Datos'!$A$2:$D1268,4,FALSE()),"")</f>
        <v/>
      </c>
      <c r="K751" s="205"/>
      <c r="L751" s="208"/>
      <c r="M751" s="57" t="s">
        <v>44</v>
      </c>
      <c r="N751" s="58" t="str">
        <f>IF(L749&lt;&gt;"", VLOOKUP(L749,'Base de Datos'!$A$2:$D1268,4,FALSE()),"")</f>
        <v/>
      </c>
      <c r="O751" s="43"/>
      <c r="P751" s="153"/>
      <c r="Q751" s="154"/>
      <c r="R751" s="15"/>
      <c r="S751" s="229"/>
      <c r="T751" s="230"/>
      <c r="U751" s="59"/>
      <c r="V751" s="47"/>
      <c r="W751" s="229"/>
      <c r="X751" s="230"/>
      <c r="Y751" s="59"/>
      <c r="Z751" s="47"/>
      <c r="AA751" s="229"/>
      <c r="AB751" s="230"/>
      <c r="AC751" s="59"/>
      <c r="AD751" s="48"/>
      <c r="AE751" s="181"/>
      <c r="AF751" s="181"/>
      <c r="AG751" s="181"/>
      <c r="AH751" s="181"/>
      <c r="AI751" s="181"/>
      <c r="AJ751" s="181"/>
      <c r="AK751" s="181"/>
      <c r="AL751" s="181"/>
      <c r="AM751" s="48"/>
      <c r="AN751" s="53">
        <f>A719</f>
        <v>46315</v>
      </c>
      <c r="AO751" s="54" t="str">
        <f>K720</f>
        <v>Consultorio N° 3</v>
      </c>
      <c r="AP751" s="55">
        <f t="shared" ref="AP751:AQ751" si="518">K749</f>
        <v>0</v>
      </c>
      <c r="AQ751" s="55">
        <f t="shared" si="518"/>
        <v>0</v>
      </c>
      <c r="AR751" s="55">
        <f>AC749</f>
        <v>0</v>
      </c>
      <c r="AS751" s="55">
        <f>AA749</f>
        <v>0</v>
      </c>
      <c r="AT751" s="55">
        <f>AA750</f>
        <v>0</v>
      </c>
      <c r="AU751" s="55">
        <f>AC750</f>
        <v>0</v>
      </c>
      <c r="AV751" s="55">
        <f>AA751</f>
        <v>0</v>
      </c>
      <c r="AW751" s="55">
        <f>AC751</f>
        <v>0</v>
      </c>
      <c r="AX751" s="55">
        <f>AC752</f>
        <v>0</v>
      </c>
      <c r="AY751" s="55">
        <f>N752</f>
        <v>0</v>
      </c>
      <c r="AZ751" s="56"/>
      <c r="BA751" s="56"/>
      <c r="BB751" s="56"/>
      <c r="BC751" s="56"/>
      <c r="BD751" s="56"/>
      <c r="BE751" s="56"/>
      <c r="BF751" s="56"/>
      <c r="BG751" s="56"/>
      <c r="BH751" s="56"/>
      <c r="BI751" s="56"/>
      <c r="BJ751" s="56"/>
      <c r="BK751" s="56"/>
      <c r="BL751" s="56"/>
      <c r="BM751" s="56"/>
      <c r="BN751" s="56"/>
    </row>
    <row r="752" spans="1:66" ht="11.25" customHeight="1">
      <c r="A752" s="221"/>
      <c r="B752" s="38"/>
      <c r="C752" s="206"/>
      <c r="D752" s="209"/>
      <c r="E752" s="85" t="s">
        <v>46</v>
      </c>
      <c r="F752" s="86"/>
      <c r="G752" s="206"/>
      <c r="H752" s="209"/>
      <c r="I752" s="85" t="s">
        <v>46</v>
      </c>
      <c r="J752" s="108"/>
      <c r="K752" s="206"/>
      <c r="L752" s="209"/>
      <c r="M752" s="85" t="s">
        <v>46</v>
      </c>
      <c r="N752" s="108"/>
      <c r="O752" s="43"/>
      <c r="P752" s="153"/>
      <c r="Q752" s="154"/>
      <c r="R752" s="15"/>
      <c r="S752" s="227" t="str">
        <f>IF(OR(S749="Empleado",S749="Familiar"),"Nombre del Empleado","N° Factura")</f>
        <v>N° Factura</v>
      </c>
      <c r="T752" s="228"/>
      <c r="U752" s="89"/>
      <c r="V752" s="47"/>
      <c r="W752" s="227" t="str">
        <f>IF(OR(W749="Empleado",W749="Familiar"),"Nombre del Empleado","N° Factura")</f>
        <v>N° Factura</v>
      </c>
      <c r="X752" s="228"/>
      <c r="Y752" s="89"/>
      <c r="Z752" s="47"/>
      <c r="AA752" s="227" t="str">
        <f>IF(OR(AA749="Empleado",AA749="Familiar"),"Nombre del Empleado","N° Factura")</f>
        <v>N° Factura</v>
      </c>
      <c r="AB752" s="228"/>
      <c r="AC752" s="89"/>
      <c r="AD752" s="48"/>
      <c r="AE752" s="181"/>
      <c r="AF752" s="181"/>
      <c r="AG752" s="181"/>
      <c r="AH752" s="181"/>
      <c r="AI752" s="181"/>
      <c r="AJ752" s="181"/>
      <c r="AK752" s="181"/>
      <c r="AL752" s="181"/>
      <c r="AM752" s="48"/>
      <c r="AN752" s="53">
        <f>A719</f>
        <v>46315</v>
      </c>
      <c r="AO752" s="54" t="str">
        <f>K720</f>
        <v>Consultorio N° 3</v>
      </c>
      <c r="AP752" s="55">
        <f t="shared" ref="AP752:AQ752" si="519">K753</f>
        <v>0</v>
      </c>
      <c r="AQ752" s="55">
        <f t="shared" si="519"/>
        <v>0</v>
      </c>
      <c r="AR752" s="55">
        <f>AC753</f>
        <v>0</v>
      </c>
      <c r="AS752" s="55">
        <f>AA753</f>
        <v>0</v>
      </c>
      <c r="AT752" s="55">
        <f>AA754</f>
        <v>0</v>
      </c>
      <c r="AU752" s="55">
        <f>AC754</f>
        <v>0</v>
      </c>
      <c r="AV752" s="55">
        <f>AA755</f>
        <v>0</v>
      </c>
      <c r="AW752" s="55">
        <f>AC755</f>
        <v>0</v>
      </c>
      <c r="AX752" s="55">
        <f>AC756</f>
        <v>0</v>
      </c>
      <c r="AY752" s="55">
        <f>N756</f>
        <v>0</v>
      </c>
      <c r="AZ752" s="56"/>
      <c r="BA752" s="56"/>
      <c r="BB752" s="56"/>
      <c r="BC752" s="56"/>
      <c r="BD752" s="56"/>
      <c r="BE752" s="56"/>
      <c r="BF752" s="56"/>
      <c r="BG752" s="56"/>
      <c r="BH752" s="56"/>
      <c r="BI752" s="56"/>
      <c r="BJ752" s="56"/>
      <c r="BK752" s="56"/>
      <c r="BL752" s="56"/>
      <c r="BM752" s="56"/>
      <c r="BN752" s="56"/>
    </row>
    <row r="753" spans="1:66" ht="11.25" customHeight="1">
      <c r="A753" s="222">
        <f>A749+$Q$13/1440</f>
        <v>0.66666666666666652</v>
      </c>
      <c r="B753" s="38"/>
      <c r="C753" s="204"/>
      <c r="D753" s="207"/>
      <c r="E753" s="40" t="s">
        <v>36</v>
      </c>
      <c r="F753" s="42" t="str">
        <f>IF(D753&lt;&gt;"", VLOOKUP(D753,'Base de Datos'!$A$2:$D1268,2,FALSE()),"")</f>
        <v/>
      </c>
      <c r="G753" s="204"/>
      <c r="H753" s="216"/>
      <c r="I753" s="40" t="s">
        <v>36</v>
      </c>
      <c r="J753" s="42" t="str">
        <f>IF(H753&lt;&gt;"", VLOOKUP(H753,'Base de Datos'!$A$2:$D1268,2,FALSE()),"")</f>
        <v/>
      </c>
      <c r="K753" s="204"/>
      <c r="L753" s="216"/>
      <c r="M753" s="40" t="s">
        <v>36</v>
      </c>
      <c r="N753" s="42" t="str">
        <f>IF(L753&lt;&gt;"", VLOOKUP(L753,'Base de Datos'!$A$2:$D1268,2,FALSE()),"")</f>
        <v/>
      </c>
      <c r="O753" s="43"/>
      <c r="P753" s="3"/>
      <c r="Q753" s="3"/>
      <c r="R753" s="15"/>
      <c r="S753" s="45"/>
      <c r="T753" s="45" t="s">
        <v>37</v>
      </c>
      <c r="U753" s="46"/>
      <c r="V753" s="47"/>
      <c r="W753" s="45"/>
      <c r="X753" s="45" t="s">
        <v>37</v>
      </c>
      <c r="Y753" s="46"/>
      <c r="Z753" s="47"/>
      <c r="AA753" s="45"/>
      <c r="AB753" s="45" t="s">
        <v>37</v>
      </c>
      <c r="AC753" s="46"/>
      <c r="AD753" s="48"/>
      <c r="AE753" s="181"/>
      <c r="AF753" s="181"/>
      <c r="AG753" s="181"/>
      <c r="AH753" s="181"/>
      <c r="AI753" s="181"/>
      <c r="AJ753" s="181"/>
      <c r="AK753" s="181"/>
      <c r="AL753" s="181"/>
      <c r="AM753" s="48"/>
      <c r="AN753" s="53">
        <f>A719</f>
        <v>46315</v>
      </c>
      <c r="AO753" s="54" t="str">
        <f>K720</f>
        <v>Consultorio N° 3</v>
      </c>
      <c r="AP753" s="55">
        <f t="shared" ref="AP753:AQ753" si="520">K757</f>
        <v>0</v>
      </c>
      <c r="AQ753" s="55">
        <f t="shared" si="520"/>
        <v>0</v>
      </c>
      <c r="AR753" s="55">
        <f>AC757</f>
        <v>0</v>
      </c>
      <c r="AS753" s="55">
        <f>AA757</f>
        <v>0</v>
      </c>
      <c r="AT753" s="55">
        <f>AA758</f>
        <v>0</v>
      </c>
      <c r="AU753" s="55">
        <f>AC758</f>
        <v>0</v>
      </c>
      <c r="AV753" s="55">
        <f>AA759</f>
        <v>0</v>
      </c>
      <c r="AW753" s="55">
        <f>AC759</f>
        <v>0</v>
      </c>
      <c r="AX753" s="55">
        <f>AC760</f>
        <v>0</v>
      </c>
      <c r="AY753" s="55">
        <f>N760</f>
        <v>0</v>
      </c>
      <c r="AZ753" s="56"/>
      <c r="BA753" s="56"/>
      <c r="BB753" s="56"/>
      <c r="BC753" s="56"/>
      <c r="BD753" s="56"/>
      <c r="BE753" s="56"/>
      <c r="BF753" s="56"/>
      <c r="BG753" s="56"/>
      <c r="BH753" s="56"/>
      <c r="BI753" s="56"/>
      <c r="BJ753" s="56"/>
      <c r="BK753" s="56"/>
      <c r="BL753" s="56"/>
      <c r="BM753" s="56"/>
      <c r="BN753" s="56"/>
    </row>
    <row r="754" spans="1:66" ht="11.25" customHeight="1">
      <c r="A754" s="220"/>
      <c r="B754" s="38"/>
      <c r="C754" s="205"/>
      <c r="D754" s="208"/>
      <c r="E754" s="57" t="s">
        <v>42</v>
      </c>
      <c r="F754" s="58" t="str">
        <f>IF(D753&lt;&gt;"", VLOOKUP(D753,'Base de Datos'!$A$2:$D1268,3,FALSE()),"")</f>
        <v/>
      </c>
      <c r="G754" s="205"/>
      <c r="H754" s="208"/>
      <c r="I754" s="57" t="s">
        <v>42</v>
      </c>
      <c r="J754" s="58" t="str">
        <f>IF(H753&lt;&gt;"", VLOOKUP(H753,'Base de Datos'!$A$2:$D1268,3,FALSE()),"")</f>
        <v/>
      </c>
      <c r="K754" s="205"/>
      <c r="L754" s="208"/>
      <c r="M754" s="57" t="s">
        <v>42</v>
      </c>
      <c r="N754" s="58" t="str">
        <f>IF(L753&lt;&gt;"", VLOOKUP(L753,'Base de Datos'!$A$2:$D1268,3,FALSE()),"")</f>
        <v/>
      </c>
      <c r="O754" s="43"/>
      <c r="P754" s="3"/>
      <c r="Q754" s="3"/>
      <c r="R754" s="15"/>
      <c r="S754" s="229"/>
      <c r="T754" s="230"/>
      <c r="U754" s="59"/>
      <c r="V754" s="47"/>
      <c r="W754" s="229"/>
      <c r="X754" s="230"/>
      <c r="Y754" s="59"/>
      <c r="Z754" s="47"/>
      <c r="AA754" s="229"/>
      <c r="AB754" s="230"/>
      <c r="AC754" s="59"/>
      <c r="AD754" s="48"/>
      <c r="AE754" s="235">
        <f>A719</f>
        <v>46315</v>
      </c>
      <c r="AF754" s="236"/>
      <c r="AG754" s="236"/>
      <c r="AH754" s="236"/>
      <c r="AI754" s="236"/>
      <c r="AJ754" s="236"/>
      <c r="AK754" s="236"/>
      <c r="AL754" s="237"/>
      <c r="AM754" s="48"/>
      <c r="AN754" s="155">
        <f>A719</f>
        <v>46315</v>
      </c>
      <c r="AO754" s="156" t="str">
        <f>K720</f>
        <v>Consultorio N° 3</v>
      </c>
      <c r="AP754" s="156">
        <f t="shared" ref="AP754:AQ754" si="521">K761</f>
        <v>0</v>
      </c>
      <c r="AQ754" s="156">
        <f t="shared" si="521"/>
        <v>0</v>
      </c>
      <c r="AR754" s="156">
        <f>AC761</f>
        <v>0</v>
      </c>
      <c r="AS754" s="156">
        <f>AA761</f>
        <v>0</v>
      </c>
      <c r="AT754" s="156">
        <f>AA762</f>
        <v>0</v>
      </c>
      <c r="AU754" s="156">
        <f>AC762</f>
        <v>0</v>
      </c>
      <c r="AV754" s="156">
        <f>AA763</f>
        <v>0</v>
      </c>
      <c r="AW754" s="156">
        <f>AC763</f>
        <v>0</v>
      </c>
      <c r="AX754" s="156">
        <f>AC764</f>
        <v>0</v>
      </c>
      <c r="AY754" s="156">
        <f>N764</f>
        <v>0</v>
      </c>
      <c r="AZ754" s="48"/>
      <c r="BA754" s="48"/>
      <c r="BB754" s="48"/>
      <c r="BC754" s="48"/>
      <c r="BD754" s="48"/>
      <c r="BE754" s="48"/>
      <c r="BF754" s="48"/>
      <c r="BG754" s="48"/>
      <c r="BH754" s="48"/>
      <c r="BI754" s="48"/>
      <c r="BJ754" s="48"/>
      <c r="BK754" s="48"/>
      <c r="BL754" s="48"/>
      <c r="BM754" s="48"/>
      <c r="BN754" s="48"/>
    </row>
    <row r="755" spans="1:66" ht="11.25" customHeight="1">
      <c r="A755" s="220"/>
      <c r="B755" s="38"/>
      <c r="C755" s="205"/>
      <c r="D755" s="208"/>
      <c r="E755" s="57" t="s">
        <v>44</v>
      </c>
      <c r="F755" s="58" t="str">
        <f>IF(D753&lt;&gt;"", VLOOKUP(D753,'Base de Datos'!$A$2:$D1268,4,FALSE()),"")</f>
        <v/>
      </c>
      <c r="G755" s="205"/>
      <c r="H755" s="208"/>
      <c r="I755" s="57" t="s">
        <v>44</v>
      </c>
      <c r="J755" s="58" t="str">
        <f>IF(H753&lt;&gt;"", VLOOKUP(H753,'Base de Datos'!$A$2:$D1268,4,FALSE()),"")</f>
        <v/>
      </c>
      <c r="K755" s="205"/>
      <c r="L755" s="208"/>
      <c r="M755" s="57" t="s">
        <v>44</v>
      </c>
      <c r="N755" s="58" t="str">
        <f>IF(L753&lt;&gt;"", VLOOKUP(L753,'Base de Datos'!$A$2:$D1268,4,FALSE()),"")</f>
        <v/>
      </c>
      <c r="O755" s="43"/>
      <c r="P755" s="3"/>
      <c r="Q755" s="3"/>
      <c r="R755" s="15"/>
      <c r="S755" s="229"/>
      <c r="T755" s="230"/>
      <c r="U755" s="59"/>
      <c r="V755" s="47"/>
      <c r="W755" s="229"/>
      <c r="X755" s="230"/>
      <c r="Y755" s="59"/>
      <c r="Z755" s="47"/>
      <c r="AA755" s="229"/>
      <c r="AB755" s="230"/>
      <c r="AC755" s="59"/>
      <c r="AD755" s="48"/>
      <c r="AE755" s="238" t="s">
        <v>20</v>
      </c>
      <c r="AF755" s="239"/>
      <c r="AG755" s="157" t="s">
        <v>21</v>
      </c>
      <c r="AH755" s="158" t="s">
        <v>22</v>
      </c>
      <c r="AI755" s="159" t="s">
        <v>23</v>
      </c>
      <c r="AJ755" s="159" t="s">
        <v>24</v>
      </c>
      <c r="AK755" s="159" t="s">
        <v>25</v>
      </c>
      <c r="AL755" s="160" t="s">
        <v>26</v>
      </c>
      <c r="AM755" s="48"/>
      <c r="AN755" s="155">
        <f>A719</f>
        <v>46315</v>
      </c>
      <c r="AO755" s="156" t="str">
        <f>K720</f>
        <v>Consultorio N° 3</v>
      </c>
      <c r="AP755" s="156">
        <f t="shared" ref="AP755:AQ755" si="522">K765</f>
        <v>0</v>
      </c>
      <c r="AQ755" s="156">
        <f t="shared" si="522"/>
        <v>0</v>
      </c>
      <c r="AR755" s="156">
        <f>AC765</f>
        <v>0</v>
      </c>
      <c r="AS755" s="156">
        <f>AA765</f>
        <v>0</v>
      </c>
      <c r="AT755" s="156">
        <f>AA766</f>
        <v>0</v>
      </c>
      <c r="AU755" s="156">
        <f>AC766</f>
        <v>0</v>
      </c>
      <c r="AV755" s="156">
        <f>AA767</f>
        <v>0</v>
      </c>
      <c r="AW755" s="156">
        <f>AC767</f>
        <v>0</v>
      </c>
      <c r="AX755" s="156">
        <f>AC768</f>
        <v>0</v>
      </c>
      <c r="AY755" s="156">
        <f>N768</f>
        <v>0</v>
      </c>
      <c r="AZ755" s="48"/>
      <c r="BA755" s="48"/>
      <c r="BB755" s="48"/>
      <c r="BC755" s="48"/>
      <c r="BD755" s="48"/>
      <c r="BE755" s="48"/>
      <c r="BF755" s="48"/>
      <c r="BG755" s="48"/>
      <c r="BH755" s="48"/>
      <c r="BI755" s="48"/>
      <c r="BJ755" s="48"/>
      <c r="BK755" s="48"/>
      <c r="BL755" s="48"/>
      <c r="BM755" s="48"/>
      <c r="BN755" s="48"/>
    </row>
    <row r="756" spans="1:66" ht="11.25" customHeight="1">
      <c r="A756" s="221"/>
      <c r="B756" s="38"/>
      <c r="C756" s="206"/>
      <c r="D756" s="209"/>
      <c r="E756" s="85" t="s">
        <v>46</v>
      </c>
      <c r="F756" s="86"/>
      <c r="G756" s="206"/>
      <c r="H756" s="209"/>
      <c r="I756" s="85" t="s">
        <v>46</v>
      </c>
      <c r="J756" s="108"/>
      <c r="K756" s="206"/>
      <c r="L756" s="209"/>
      <c r="M756" s="85" t="s">
        <v>46</v>
      </c>
      <c r="N756" s="108"/>
      <c r="O756" s="43"/>
      <c r="P756" s="3"/>
      <c r="Q756" s="3"/>
      <c r="R756" s="15"/>
      <c r="S756" s="227" t="str">
        <f>IF(OR(S753="Empleado",S753="Familiar"),"Nombre del Empleado","N° Factura")</f>
        <v>N° Factura</v>
      </c>
      <c r="T756" s="228"/>
      <c r="U756" s="89"/>
      <c r="V756" s="47"/>
      <c r="W756" s="227" t="str">
        <f>IF(OR(W753="Empleado",W753="Familiar"),"Nombre del Empleado","N° Factura")</f>
        <v>N° Factura</v>
      </c>
      <c r="X756" s="228"/>
      <c r="Y756" s="89"/>
      <c r="Z756" s="47"/>
      <c r="AA756" s="227" t="str">
        <f>IF(OR(AA753="Empleado",AA753="Familiar"),"Nombre del Empleado","N° Factura")</f>
        <v>N° Factura</v>
      </c>
      <c r="AB756" s="228"/>
      <c r="AC756" s="89"/>
      <c r="AD756" s="48"/>
      <c r="AE756" s="240" t="s">
        <v>38</v>
      </c>
      <c r="AF756" s="230"/>
      <c r="AG756" s="161">
        <f t="array" aca="1" ref="AG756" ca="1">COUNTIFS(AP721:AP761, "💲", AY721:AY761, INDIRECT("AE" &amp; ROW())) + COUNTIFS(AP721:AP761, "📦", AY721:AY761, INDIRECT("AE" &amp; ROW())) + COUNTIFS(AP721:AP761, "✅", AY721:AY761, INDIRECT("AE" &amp; ROW()))</f>
        <v>0</v>
      </c>
      <c r="AH756" s="162">
        <f t="array" aca="1" ref="AH756" ca="1">COUNTIFS(AP721:AP761, "💲", AY721:AY761, INDIRECT("AE" &amp; ROW())) + COUNTIFS(AP721:AP761, "📦", AY721:AY761, INDIRECT("AE" &amp; ROW()))</f>
        <v>0</v>
      </c>
      <c r="AI756" s="139">
        <f t="array" aca="1" ref="AI756" ca="1">SUMIFS(AR721:AR761, AY721:AY761, INDIRECT("AE" &amp; ROW()), AP721:AP761, "💲") + SUMIFS(AR721:AR761, AY721:AY761, INDIRECT("AE" &amp; ROW()), AP721:AP761, "📦")</f>
        <v>0</v>
      </c>
      <c r="AJ756" s="139">
        <f t="array" aca="1" ref="AJ756" ca="1">(
    SUMIFS(AR721:AR761, AY721:AY761, INDIRECT("AE" &amp; ROW()), AP721:AP761, "💲") +
    SUMIFS(AR721:AR761, AY721:AY761, INDIRECT("AE" &amp; ROW()), AP721:AP761, "📦")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
        SUMIFS(AR721:AR761, AY721:AY761, INDIRECT("AE" &amp; ROW()), AP721:AP761, "💲", AS721:AS761, "Familiar") +
        SUMIFS(AR721:AR761, AY721:AY761, INDIRECT("AE" &amp; ROW()), AP721:AP761, "📦", AS721:AS761, "Familiar")
    ) / 2
)  -
(
    (
        SUMIFS(AR721:AR761, AY721:AY761, INDIRECT("AE" &amp; ROW()), AP721:AP761, "💲", AS721:AS761, "Exonerado ADH") +
        SUMIFS(AR721:AR761, AY721:AY761, INDIRECT("AE" &amp; ROW()), AP721:AP761, "📦", AS721:AS761, "Exonerado ADH")
    ) / 2
)  -
(
    (
        SUMIFS(AR721:AR761, AY721:AY761, INDIRECT("AE" &amp; ROW()), AP721:AP761, "💲", AS721:AS761, "Exonerado Doctor") +
        SUMIFS(AR721:AR761, AY721:AY761, INDIRECT("AE" &amp; ROW()), AP721:AP761, "📦", AS721:AS761, "Exonerado Doctor")
    ) / 2
)</f>
        <v>0</v>
      </c>
      <c r="AK756" s="139">
        <f t="array" aca="1" ref="AK756" ca="1">(
    SUMIFS(AR721:AR761, AY721:AY761, INDIRECT("AE" &amp; ROW()), AP721:AP761, "💲") +
    SUMIFS(AR721:AR761, AY721:AY761, INDIRECT("AE" &amp; ROW()), AP721:AP761, "📦")
) -
(
    SUMIFS(AR721:AR761, AY721:AY761, INDIRECT("AE" &amp; ROW()), AP721:AP761, "💲", AS721:AS761, "Familiar") +
    SUMIFS(AR721:AR761, AY721:AY761, INDIRECT("AE" &amp; ROW()), AP721:AP761, "📦", AS721:AS761, "Familiar")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SUMIFS(AR721:AR761, AY721:AY761, INDIRECT("AE" &amp; ROW()), AP721:AP761, "💲", AS721:AS761, "Exonerado ADH") +
    SUMIFS(AR721:AR761, AY721:AY761, INDIRECT("AE" &amp; ROW()), AP721:AP761, "📦", AS721:AS761, "Exonerado ADH")
) -
(
    (
        SUMIFS(AR721:AR761, AY721:AY761, INDIRECT("AE" &amp; ROW()), AP721:AP761, "💲", AS721:AS761, "Exonerado Doctor") +
        SUMIFS(AR721:AR761, AY721:AY761, INDIRECT("AE" &amp; ROW()), AP721:AP761, "📦", AS721:AS761, "Exonerado Doctor")
    ) / 2
) -
(
    (
        SUMIFS(AR721:AR761, AY721:AY761, INDIRECT("AE" &amp; ROW()), AP721:AP761, "💲", AS721:AS761, "") +
        SUMIFS(AR721:AR761, AY721:AY761, INDIRECT("AE" &amp; ROW()), AP721:AP761, "📦", AS721:AS761, "")
    ) / 2
)</f>
        <v>0</v>
      </c>
      <c r="AL756" s="140">
        <f t="array" aca="1" ref="AL756" ca="1">(
    SUMIFS(AR721:AR761, AY721:AY761, INDIRECT("AE" &amp; ROW()), AP721:AP761, "💲") +
    SUMIFS(AR721:AR761, AY721:AY761, INDIRECT("AE" &amp; ROW()), AP721:AP761, "📦")
) -
(
    (
        SUMIFS(AR721:AR761, AY721:AY761, INDIRECT("AE" &amp; ROW()), AP721:AP761, "💲", AS721:AS761, "Familiar") +
        SUMIFS(AR721:AR761, AY721:AY761, INDIRECT("AE" &amp; ROW()), AP721:AP761, "📦", AS721:AS761, "Familiar")
    ) / 2
) -
(
    (
        SUMIFS(AR721:AR761, AY721:AY761, INDIRECT("AE" &amp; ROW()), AP721:AP761, "💲", AS721:AS761, "Participante") +
        SUMIFS(AR721:AR761, AY721:AY761, INDIRECT("AE" &amp; ROW()), AP721:AP761, "📦", AS721:AS761, "Participante")
    ) / 2
) -
(
    (
        SUMIFS(AR721:AR761, AY721:AY761, INDIRECT("AE" &amp; ROW()), AP721:AP761, "💲", AS721:AS761, "Empleado") +
        SUMIFS(AR721:AR761, AY721:AY761, INDIRECT("AE" &amp; ROW()), AP721:AP761, "📦", AS721:AS761, "Empleado")
    ) / 2
) -
(
    (
        SUMIFS(AR721:AR761, AY721:AY761, INDIRECT("AE" &amp; ROW()), AP721:AP761, "💲", AS721:AS761, "Exonerado ADH") +
        SUMIFS(AR721:AR761, AY721:AY761, INDIRECT("AE" &amp; ROW()), AP721:AP761, "📦", AS721:AS761, "Exonerado ADH")
    ) / 2
) -
(
    SUMIFS(AR721:AR761, AY721:AY761, INDIRECT("AE" &amp; ROW()), AP721:AP761, "💲", AS721:AS761, "Exonerado Doctor") +
    SUMIFS(AR721:AR761, AY721:AY761, INDIRECT("AE" &amp; ROW()), AP721:AP761, "📦", AS721:AS761, "Exonerado Doctor")
) -
(
    (
        SUMIFS(AR721:AR761, AY721:AY761, INDIRECT("AE" &amp; ROW()), AP721:AP761, "💲", AS721:AS761, "") +
        SUMIFS(AR721:AR761, AY721:AY761, INDIRECT("AE" &amp; ROW()), AP721:AP761, "📦", AS721:AS761, "")
    ) / 2
)</f>
        <v>0</v>
      </c>
      <c r="AM756" s="48"/>
      <c r="AN756" s="155">
        <f>A719</f>
        <v>46315</v>
      </c>
      <c r="AO756" s="156" t="str">
        <f>K720</f>
        <v>Consultorio N° 3</v>
      </c>
      <c r="AP756" s="156">
        <f t="shared" ref="AP756:AQ756" si="523">K769</f>
        <v>0</v>
      </c>
      <c r="AQ756" s="156">
        <f t="shared" si="523"/>
        <v>0</v>
      </c>
      <c r="AR756" s="156">
        <f>AC769</f>
        <v>0</v>
      </c>
      <c r="AS756" s="156">
        <f>AA769</f>
        <v>0</v>
      </c>
      <c r="AT756" s="156">
        <f>AA770</f>
        <v>0</v>
      </c>
      <c r="AU756" s="156">
        <f>AC770</f>
        <v>0</v>
      </c>
      <c r="AV756" s="156">
        <f>AA771</f>
        <v>0</v>
      </c>
      <c r="AW756" s="156">
        <f>AC771</f>
        <v>0</v>
      </c>
      <c r="AX756" s="156">
        <f>AC772</f>
        <v>0</v>
      </c>
      <c r="AY756" s="156">
        <f>N772</f>
        <v>0</v>
      </c>
      <c r="AZ756" s="48"/>
      <c r="BA756" s="48"/>
      <c r="BB756" s="48"/>
      <c r="BC756" s="48"/>
      <c r="BD756" s="48"/>
      <c r="BE756" s="48"/>
      <c r="BF756" s="48"/>
      <c r="BG756" s="48"/>
      <c r="BH756" s="48"/>
      <c r="BI756" s="48"/>
      <c r="BJ756" s="48"/>
      <c r="BK756" s="48"/>
      <c r="BL756" s="48"/>
      <c r="BM756" s="48"/>
      <c r="BN756" s="48"/>
    </row>
    <row r="757" spans="1:66" ht="11.25" customHeight="1">
      <c r="A757" s="222">
        <f>A753+$Q$13/1440</f>
        <v>0.70833333333333315</v>
      </c>
      <c r="B757" s="38"/>
      <c r="C757" s="204"/>
      <c r="D757" s="207"/>
      <c r="E757" s="40" t="s">
        <v>36</v>
      </c>
      <c r="F757" s="42" t="str">
        <f>IF(D757&lt;&gt;"", VLOOKUP(D757,'Base de Datos'!$A$2:$D1268,2,FALSE()),"")</f>
        <v/>
      </c>
      <c r="G757" s="204"/>
      <c r="H757" s="216"/>
      <c r="I757" s="40" t="s">
        <v>36</v>
      </c>
      <c r="J757" s="42" t="str">
        <f>IF(H757&lt;&gt;"", VLOOKUP(H757,'Base de Datos'!$A$2:$D1268,2,FALSE()),"")</f>
        <v/>
      </c>
      <c r="K757" s="204"/>
      <c r="L757" s="216"/>
      <c r="M757" s="40" t="s">
        <v>36</v>
      </c>
      <c r="N757" s="42" t="str">
        <f>IF(L757&lt;&gt;"", VLOOKUP(L757,'Base de Datos'!$A$2:$D1268,2,FALSE()),"")</f>
        <v/>
      </c>
      <c r="O757" s="43"/>
      <c r="P757" s="163"/>
      <c r="Q757" s="3"/>
      <c r="R757" s="15"/>
      <c r="S757" s="45"/>
      <c r="T757" s="45" t="s">
        <v>37</v>
      </c>
      <c r="U757" s="46"/>
      <c r="V757" s="47"/>
      <c r="W757" s="45"/>
      <c r="X757" s="45" t="s">
        <v>37</v>
      </c>
      <c r="Y757" s="46"/>
      <c r="Z757" s="47"/>
      <c r="AA757" s="45"/>
      <c r="AB757" s="45" t="s">
        <v>37</v>
      </c>
      <c r="AC757" s="46"/>
      <c r="AD757" s="48"/>
      <c r="AE757" s="240" t="s">
        <v>43</v>
      </c>
      <c r="AF757" s="230"/>
      <c r="AG757" s="161">
        <f t="array" aca="1" ref="AG757" ca="1">COUNTIFS(AP721:AP761, "💲", AY721:AY761, INDIRECT("AE" &amp; ROW())) + COUNTIFS(AP721:AP761, "📦", AY721:AY761, INDIRECT("AE" &amp; ROW())) + COUNTIFS(AP721:AP761, "✅", AY721:AY761, INDIRECT("AE" &amp; ROW()))</f>
        <v>0</v>
      </c>
      <c r="AH757" s="162">
        <f t="array" aca="1" ref="AH757" ca="1">COUNTIFS(AP721:AP761, "💲", AY721:AY761, INDIRECT("AE" &amp; ROW())) + COUNTIFS(AP721:AP761, "📦", AY721:AY761, INDIRECT("AE" &amp; ROW()))</f>
        <v>0</v>
      </c>
      <c r="AI757" s="139">
        <f t="array" aca="1" ref="AI757" ca="1">SUMIFS(AR721:AR761, AY721:AY761, INDIRECT("AE" &amp; ROW()), AP721:AP761, "💲") + SUMIFS(AR721:AR761, AY721:AY761, INDIRECT("AE" &amp; ROW()), AP721:AP761, "📦")</f>
        <v>0</v>
      </c>
      <c r="AJ757" s="139">
        <f t="array" aca="1" ref="AJ757" ca="1">(
    SUMIFS(AR721:AR761, AY721:AY761, INDIRECT("AE" &amp; ROW()), AP721:AP761, "💲") +
    SUMIFS(AR721:AR761, AY721:AY761, INDIRECT("AE" &amp; ROW()), AP721:AP761, "📦")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
        SUMIFS(AR721:AR761, AY721:AY761, INDIRECT("AE" &amp; ROW()), AP721:AP761, "💲", AS721:AS761, "Familiar") +
        SUMIFS(AR721:AR761, AY721:AY761, INDIRECT("AE" &amp; ROW()), AP721:AP761, "📦", AS721:AS761, "Familiar")
    ) / 2
)  -
(
    (
        SUMIFS(AR721:AR761, AY721:AY761, INDIRECT("AE" &amp; ROW()), AP721:AP761, "💲", AS721:AS761, "Exonerado ADH") +
        SUMIFS(AR721:AR761, AY721:AY761, INDIRECT("AE" &amp; ROW()), AP721:AP761, "📦", AS721:AS761, "Exonerado ADH")
    ) / 2
)  -
(
    (
        SUMIFS(AR721:AR761, AY721:AY761, INDIRECT("AE" &amp; ROW()), AP721:AP761, "💲", AS721:AS761, "Exonerado Doctor") +
        SUMIFS(AR721:AR761, AY721:AY761, INDIRECT("AE" &amp; ROW()), AP721:AP761, "📦", AS721:AS761, "Exonerado Doctor")
    ) / 2
)</f>
        <v>0</v>
      </c>
      <c r="AK757" s="139">
        <f t="array" aca="1" ref="AK757" ca="1">(
    SUMIFS(AR721:AR761, AY721:AY761, INDIRECT("AE" &amp; ROW()), AP721:AP761, "💲") +
    SUMIFS(AR721:AR761, AY721:AY761, INDIRECT("AE" &amp; ROW()), AP721:AP761, "📦")
) -
(
    SUMIFS(AR721:AR761, AY721:AY761, INDIRECT("AE" &amp; ROW()), AP721:AP761, "💲", AS721:AS761, "Familiar") +
    SUMIFS(AR721:AR761, AY721:AY761, INDIRECT("AE" &amp; ROW()), AP721:AP761, "📦", AS721:AS761, "Familiar")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SUMIFS(AR721:AR761, AY721:AY761, INDIRECT("AE" &amp; ROW()), AP721:AP761, "💲", AS721:AS761, "Exonerado ADH") +
    SUMIFS(AR721:AR761, AY721:AY761, INDIRECT("AE" &amp; ROW()), AP721:AP761, "📦", AS721:AS761, "Exonerado ADH")
) -
(
    (
        SUMIFS(AR721:AR761, AY721:AY761, INDIRECT("AE" &amp; ROW()), AP721:AP761, "💲", AS721:AS761, "Exonerado Doctor") +
        SUMIFS(AR721:AR761, AY721:AY761, INDIRECT("AE" &amp; ROW()), AP721:AP761, "📦", AS721:AS761, "Exonerado Doctor")
    ) / 2
) -
(
    (
        SUMIFS(AR721:AR761, AY721:AY761, INDIRECT("AE" &amp; ROW()), AP721:AP761, "💲", AS721:AS761, "") +
        SUMIFS(AR721:AR761, AY721:AY761, INDIRECT("AE" &amp; ROW()), AP721:AP761, "📦", AS721:AS761, "")
    ) / 2
)</f>
        <v>0</v>
      </c>
      <c r="AL757" s="140">
        <f t="array" aca="1" ref="AL757" ca="1">(
    SUMIFS(AR721:AR761, AY721:AY761, INDIRECT("AE" &amp; ROW()), AP721:AP761, "💲") +
    SUMIFS(AR721:AR761, AY721:AY761, INDIRECT("AE" &amp; ROW()), AP721:AP761, "📦")
) -
(
    (
        SUMIFS(AR721:AR761, AY721:AY761, INDIRECT("AE" &amp; ROW()), AP721:AP761, "💲", AS721:AS761, "Familiar") +
        SUMIFS(AR721:AR761, AY721:AY761, INDIRECT("AE" &amp; ROW()), AP721:AP761, "📦", AS721:AS761, "Familiar")
    ) / 2
) -
(
    (
        SUMIFS(AR721:AR761, AY721:AY761, INDIRECT("AE" &amp; ROW()), AP721:AP761, "💲", AS721:AS761, "Participante") +
        SUMIFS(AR721:AR761, AY721:AY761, INDIRECT("AE" &amp; ROW()), AP721:AP761, "📦", AS721:AS761, "Participante")
    ) / 2
) -
(
    (
        SUMIFS(AR721:AR761, AY721:AY761, INDIRECT("AE" &amp; ROW()), AP721:AP761, "💲", AS721:AS761, "Empleado") +
        SUMIFS(AR721:AR761, AY721:AY761, INDIRECT("AE" &amp; ROW()), AP721:AP761, "📦", AS721:AS761, "Empleado")
    ) / 2
) -
(
    (
        SUMIFS(AR721:AR761, AY721:AY761, INDIRECT("AE" &amp; ROW()), AP721:AP761, "💲", AS721:AS761, "Exonerado ADH") +
        SUMIFS(AR721:AR761, AY721:AY761, INDIRECT("AE" &amp; ROW()), AP721:AP761, "📦", AS721:AS761, "Exonerado ADH")
    ) / 2
) -
(
    SUMIFS(AR721:AR761, AY721:AY761, INDIRECT("AE" &amp; ROW()), AP721:AP761, "💲", AS721:AS761, "Exonerado Doctor") +
    SUMIFS(AR721:AR761, AY721:AY761, INDIRECT("AE" &amp; ROW()), AP721:AP761, "📦", AS721:AS761, "Exonerado Doctor")
) -
(
    (
        SUMIFS(AR721:AR761, AY721:AY761, INDIRECT("AE" &amp; ROW()), AP721:AP761, "💲", AS721:AS761, "") +
        SUMIFS(AR721:AR761, AY721:AY761, INDIRECT("AE" &amp; ROW()), AP721:AP761, "📦", AS721:AS761, "")
    ) / 2
)</f>
        <v>0</v>
      </c>
      <c r="AM757" s="48"/>
      <c r="AN757" s="156"/>
      <c r="AO757" s="156"/>
      <c r="AP757" s="156"/>
      <c r="AQ757" s="156">
        <f>L765</f>
        <v>0</v>
      </c>
      <c r="AR757" s="156"/>
      <c r="AS757" s="156"/>
      <c r="AT757" s="156"/>
      <c r="AU757" s="156"/>
      <c r="AV757" s="156"/>
      <c r="AW757" s="156"/>
      <c r="AX757" s="156"/>
      <c r="AY757" s="156">
        <f>N760</f>
        <v>0</v>
      </c>
      <c r="AZ757" s="48"/>
      <c r="BA757" s="48"/>
      <c r="BB757" s="48"/>
      <c r="BC757" s="48"/>
      <c r="BD757" s="48"/>
      <c r="BE757" s="48"/>
      <c r="BF757" s="48"/>
      <c r="BG757" s="48"/>
      <c r="BH757" s="48"/>
      <c r="BI757" s="48"/>
      <c r="BJ757" s="48"/>
      <c r="BK757" s="48"/>
      <c r="BL757" s="48"/>
      <c r="BM757" s="48"/>
      <c r="BN757" s="48"/>
    </row>
    <row r="758" spans="1:66" ht="11.25" customHeight="1">
      <c r="A758" s="220"/>
      <c r="B758" s="38"/>
      <c r="C758" s="205"/>
      <c r="D758" s="208"/>
      <c r="E758" s="57" t="s">
        <v>42</v>
      </c>
      <c r="F758" s="58" t="str">
        <f>IF(D757&lt;&gt;"", VLOOKUP(D757,'Base de Datos'!$A$2:$D1268,3,FALSE()),"")</f>
        <v/>
      </c>
      <c r="G758" s="205"/>
      <c r="H758" s="208"/>
      <c r="I758" s="57" t="s">
        <v>42</v>
      </c>
      <c r="J758" s="58" t="str">
        <f>IF(H757&lt;&gt;"", VLOOKUP(H757,'Base de Datos'!$A$2:$D1268,3,FALSE()),"")</f>
        <v/>
      </c>
      <c r="K758" s="205"/>
      <c r="L758" s="208"/>
      <c r="M758" s="57" t="s">
        <v>42</v>
      </c>
      <c r="N758" s="58" t="str">
        <f>IF(L757&lt;&gt;"", VLOOKUP(L757,'Base de Datos'!$A$2:$D1268,3,FALSE()),"")</f>
        <v/>
      </c>
      <c r="O758" s="43"/>
      <c r="P758" s="163"/>
      <c r="Q758" s="3"/>
      <c r="R758" s="15"/>
      <c r="S758" s="229"/>
      <c r="T758" s="230"/>
      <c r="U758" s="59"/>
      <c r="V758" s="47"/>
      <c r="W758" s="229"/>
      <c r="X758" s="230"/>
      <c r="Y758" s="59"/>
      <c r="Z758" s="47"/>
      <c r="AA758" s="229"/>
      <c r="AB758" s="230"/>
      <c r="AC758" s="59"/>
      <c r="AD758" s="48"/>
      <c r="AE758" s="240" t="s">
        <v>45</v>
      </c>
      <c r="AF758" s="230"/>
      <c r="AG758" s="161">
        <f t="array" aca="1" ref="AG758" ca="1">COUNTIFS(AP721:AP761, "💲", AY721:AY761, INDIRECT("AE" &amp; ROW())) + COUNTIFS(AP721:AP761, "📦", AY721:AY761, INDIRECT("AE" &amp; ROW())) + COUNTIFS(AP721:AP761, "✅", AY721:AY761, INDIRECT("AE" &amp; ROW()))</f>
        <v>0</v>
      </c>
      <c r="AH758" s="162">
        <f t="array" aca="1" ref="AH758" ca="1">COUNTIFS(AP721:AP761, "💲", AY721:AY761, INDIRECT("AE" &amp; ROW())) + COUNTIFS(AP721:AP761, "📦", AY721:AY761, INDIRECT("AE" &amp; ROW()))</f>
        <v>0</v>
      </c>
      <c r="AI758" s="139">
        <f t="array" aca="1" ref="AI758" ca="1">SUMIFS(AR721:AR761, AY721:AY761, INDIRECT("AE" &amp; ROW()), AP721:AP761, "💲") + SUMIFS(AR721:AR761, AY721:AY761, INDIRECT("AE" &amp; ROW()), AP721:AP761, "📦")</f>
        <v>0</v>
      </c>
      <c r="AJ758" s="139">
        <f t="array" aca="1" ref="AJ758" ca="1">(
    SUMIFS(AR721:AR761, AY721:AY761, INDIRECT("AE" &amp; ROW()), AP721:AP761, "💲") +
    SUMIFS(AR721:AR761, AY721:AY761, INDIRECT("AE" &amp; ROW()), AP721:AP761, "📦")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
        SUMIFS(AR721:AR761, AY721:AY761, INDIRECT("AE" &amp; ROW()), AP721:AP761, "💲", AS721:AS761, "Familiar") +
        SUMIFS(AR721:AR761, AY721:AY761, INDIRECT("AE" &amp; ROW()), AP721:AP761, "📦", AS721:AS761, "Familiar")
    ) / 2
)  -
(
    (
        SUMIFS(AR721:AR761, AY721:AY761, INDIRECT("AE" &amp; ROW()), AP721:AP761, "💲", AS721:AS761, "Exonerado ADH") +
        SUMIFS(AR721:AR761, AY721:AY761, INDIRECT("AE" &amp; ROW()), AP721:AP761, "📦", AS721:AS761, "Exonerado ADH")
    ) / 2
)  -
(
    (
        SUMIFS(AR721:AR761, AY721:AY761, INDIRECT("AE" &amp; ROW()), AP721:AP761, "💲", AS721:AS761, "Exonerado Doctor") +
        SUMIFS(AR721:AR761, AY721:AY761, INDIRECT("AE" &amp; ROW()), AP721:AP761, "📦", AS721:AS761, "Exonerado Doctor")
    ) / 2
)</f>
        <v>0</v>
      </c>
      <c r="AK758" s="139">
        <f t="array" aca="1" ref="AK758" ca="1">(
    SUMIFS(AR721:AR761, AY721:AY761, INDIRECT("AE" &amp; ROW()), AP721:AP761, "💲") +
    SUMIFS(AR721:AR761, AY721:AY761, INDIRECT("AE" &amp; ROW()), AP721:AP761, "📦")
) -
(
    SUMIFS(AR721:AR761, AY721:AY761, INDIRECT("AE" &amp; ROW()), AP721:AP761, "💲", AS721:AS761, "Familiar") +
    SUMIFS(AR721:AR761, AY721:AY761, INDIRECT("AE" &amp; ROW()), AP721:AP761, "📦", AS721:AS761, "Familiar")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SUMIFS(AR721:AR761, AY721:AY761, INDIRECT("AE" &amp; ROW()), AP721:AP761, "💲", AS721:AS761, "Exonerado ADH") +
    SUMIFS(AR721:AR761, AY721:AY761, INDIRECT("AE" &amp; ROW()), AP721:AP761, "📦", AS721:AS761, "Exonerado ADH")
) -
(
    (
        SUMIFS(AR721:AR761, AY721:AY761, INDIRECT("AE" &amp; ROW()), AP721:AP761, "💲", AS721:AS761, "Exonerado Doctor") +
        SUMIFS(AR721:AR761, AY721:AY761, INDIRECT("AE" &amp; ROW()), AP721:AP761, "📦", AS721:AS761, "Exonerado Doctor")
    ) / 2
) -
(
    (
        SUMIFS(AR721:AR761, AY721:AY761, INDIRECT("AE" &amp; ROW()), AP721:AP761, "💲", AS721:AS761, "") +
        SUMIFS(AR721:AR761, AY721:AY761, INDIRECT("AE" &amp; ROW()), AP721:AP761, "📦", AS721:AS761, "")
    ) / 2
)</f>
        <v>0</v>
      </c>
      <c r="AL758" s="140">
        <f t="array" aca="1" ref="AL758" ca="1">(
    SUMIFS(AR721:AR761, AY721:AY761, INDIRECT("AE" &amp; ROW()), AP721:AP761, "💲") +
    SUMIFS(AR721:AR761, AY721:AY761, INDIRECT("AE" &amp; ROW()), AP721:AP761, "📦")
) -
(
    (
        SUMIFS(AR721:AR761, AY721:AY761, INDIRECT("AE" &amp; ROW()), AP721:AP761, "💲", AS721:AS761, "Familiar") +
        SUMIFS(AR721:AR761, AY721:AY761, INDIRECT("AE" &amp; ROW()), AP721:AP761, "📦", AS721:AS761, "Familiar")
    ) / 2
) -
(
    (
        SUMIFS(AR721:AR761, AY721:AY761, INDIRECT("AE" &amp; ROW()), AP721:AP761, "💲", AS721:AS761, "Participante") +
        SUMIFS(AR721:AR761, AY721:AY761, INDIRECT("AE" &amp; ROW()), AP721:AP761, "📦", AS721:AS761, "Participante")
    ) / 2
) -
(
    (
        SUMIFS(AR721:AR761, AY721:AY761, INDIRECT("AE" &amp; ROW()), AP721:AP761, "💲", AS721:AS761, "Empleado") +
        SUMIFS(AR721:AR761, AY721:AY761, INDIRECT("AE" &amp; ROW()), AP721:AP761, "📦", AS721:AS761, "Empleado")
    ) / 2
) -
(
    (
        SUMIFS(AR721:AR761, AY721:AY761, INDIRECT("AE" &amp; ROW()), AP721:AP761, "💲", AS721:AS761, "Exonerado ADH") +
        SUMIFS(AR721:AR761, AY721:AY761, INDIRECT("AE" &amp; ROW()), AP721:AP761, "📦", AS721:AS761, "Exonerado ADH")
    ) / 2
) -
(
    SUMIFS(AR721:AR761, AY721:AY761, INDIRECT("AE" &amp; ROW()), AP721:AP761, "💲", AS721:AS761, "Exonerado Doctor") +
    SUMIFS(AR721:AR761, AY721:AY761, INDIRECT("AE" &amp; ROW()), AP721:AP761, "📦", AS721:AS761, "Exonerado Doctor")
) -
(
    (
        SUMIFS(AR721:AR761, AY721:AY761, INDIRECT("AE" &amp; ROW()), AP721:AP761, "💲", AS721:AS761, "") +
        SUMIFS(AR721:AR761, AY721:AY761, INDIRECT("AE" &amp; ROW()), AP721:AP761, "📦", AS721:AS761, "")
    ) / 2
)</f>
        <v>0</v>
      </c>
      <c r="AM758" s="48"/>
      <c r="AN758" s="156"/>
      <c r="AO758" s="156"/>
      <c r="AP758" s="156"/>
      <c r="AQ758" s="156">
        <f>L769</f>
        <v>0</v>
      </c>
      <c r="AR758" s="156"/>
      <c r="AS758" s="156"/>
      <c r="AT758" s="156"/>
      <c r="AU758" s="156"/>
      <c r="AV758" s="156"/>
      <c r="AW758" s="156"/>
      <c r="AX758" s="156"/>
      <c r="AY758" s="156">
        <f>N764</f>
        <v>0</v>
      </c>
      <c r="AZ758" s="48"/>
      <c r="BA758" s="48"/>
      <c r="BB758" s="48"/>
      <c r="BC758" s="48"/>
      <c r="BD758" s="48"/>
      <c r="BE758" s="48"/>
      <c r="BF758" s="48"/>
      <c r="BG758" s="48"/>
      <c r="BH758" s="48"/>
      <c r="BI758" s="48"/>
      <c r="BJ758" s="48"/>
      <c r="BK758" s="48"/>
      <c r="BL758" s="48"/>
      <c r="BM758" s="48"/>
      <c r="BN758" s="48"/>
    </row>
    <row r="759" spans="1:66" ht="11.25" customHeight="1">
      <c r="A759" s="220"/>
      <c r="B759" s="38"/>
      <c r="C759" s="205"/>
      <c r="D759" s="208"/>
      <c r="E759" s="57" t="s">
        <v>44</v>
      </c>
      <c r="F759" s="58" t="str">
        <f>IF(D757&lt;&gt;"", VLOOKUP(D757,'Base de Datos'!$A$2:$D1268,4,FALSE()),"")</f>
        <v/>
      </c>
      <c r="G759" s="205"/>
      <c r="H759" s="208"/>
      <c r="I759" s="57" t="s">
        <v>44</v>
      </c>
      <c r="J759" s="58" t="str">
        <f>IF(H757&lt;&gt;"", VLOOKUP(H757,'Base de Datos'!$A$2:$D1268,4,FALSE()),"")</f>
        <v/>
      </c>
      <c r="K759" s="205"/>
      <c r="L759" s="208"/>
      <c r="M759" s="57" t="s">
        <v>44</v>
      </c>
      <c r="N759" s="58" t="str">
        <f>IF(L757&lt;&gt;"", VLOOKUP(L757,'Base de Datos'!$A$2:$D1268,4,FALSE()),"")</f>
        <v/>
      </c>
      <c r="O759" s="43"/>
      <c r="P759" s="163"/>
      <c r="Q759" s="3"/>
      <c r="R759" s="15"/>
      <c r="S759" s="229"/>
      <c r="T759" s="230"/>
      <c r="U759" s="59"/>
      <c r="V759" s="47"/>
      <c r="W759" s="229"/>
      <c r="X759" s="230"/>
      <c r="Y759" s="59"/>
      <c r="Z759" s="47"/>
      <c r="AA759" s="229"/>
      <c r="AB759" s="230"/>
      <c r="AC759" s="59"/>
      <c r="AD759" s="48"/>
      <c r="AE759" s="240" t="s">
        <v>47</v>
      </c>
      <c r="AF759" s="230"/>
      <c r="AG759" s="161">
        <f t="array" aca="1" ref="AG759" ca="1">COUNTIFS(AP721:AP761, "💲", AY721:AY761, INDIRECT("AE" &amp; ROW())) + COUNTIFS(AP721:AP761, "📦", AY721:AY761, INDIRECT("AE" &amp; ROW())) + COUNTIFS(AP721:AP761, "✅", AY721:AY761, INDIRECT("AE" &amp; ROW()))</f>
        <v>0</v>
      </c>
      <c r="AH759" s="162">
        <f t="array" aca="1" ref="AH759" ca="1">COUNTIFS(AP721:AP761, "💲", AY721:AY761, INDIRECT("AE" &amp; ROW())) + COUNTIFS(AP721:AP761, "📦", AY721:AY761, INDIRECT("AE" &amp; ROW()))</f>
        <v>0</v>
      </c>
      <c r="AI759" s="139">
        <f t="array" aca="1" ref="AI759" ca="1">SUMIFS(AR721:AR761, AY721:AY761, INDIRECT("AE" &amp; ROW()), AP721:AP761, "💲") + SUMIFS(AR721:AR761, AY721:AY761, INDIRECT("AE" &amp; ROW()), AP721:AP761, "📦")</f>
        <v>0</v>
      </c>
      <c r="AJ759" s="139">
        <f t="array" aca="1" ref="AJ759" ca="1">(
    SUMIFS(AR721:AR761, AY721:AY761, INDIRECT("AE" &amp; ROW()), AP721:AP761, "💲") +
    SUMIFS(AR721:AR761, AY721:AY761, INDIRECT("AE" &amp; ROW()), AP721:AP761, "📦")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
        SUMIFS(AR721:AR761, AY721:AY761, INDIRECT("AE" &amp; ROW()), AP721:AP761, "💲", AS721:AS761, "Familiar") +
        SUMIFS(AR721:AR761, AY721:AY761, INDIRECT("AE" &amp; ROW()), AP721:AP761, "📦", AS721:AS761, "Familiar")
    ) / 2
)  -
(
    (
        SUMIFS(AR721:AR761, AY721:AY761, INDIRECT("AE" &amp; ROW()), AP721:AP761, "💲", AS721:AS761, "Exonerado ADH") +
        SUMIFS(AR721:AR761, AY721:AY761, INDIRECT("AE" &amp; ROW()), AP721:AP761, "📦", AS721:AS761, "Exonerado ADH")
    ) / 2
)  -
(
    (
        SUMIFS(AR721:AR761, AY721:AY761, INDIRECT("AE" &amp; ROW()), AP721:AP761, "💲", AS721:AS761, "Exonerado Doctor") +
        SUMIFS(AR721:AR761, AY721:AY761, INDIRECT("AE" &amp; ROW()), AP721:AP761, "📦", AS721:AS761, "Exonerado Doctor")
    ) / 2
)</f>
        <v>0</v>
      </c>
      <c r="AK759" s="139">
        <f t="array" aca="1" ref="AK759" ca="1">(
    SUMIFS(AR721:AR761, AY721:AY761, INDIRECT("AE" &amp; ROW()), AP721:AP761, "💲") +
    SUMIFS(AR721:AR761, AY721:AY761, INDIRECT("AE" &amp; ROW()), AP721:AP761, "📦")
) -
(
    SUMIFS(AR721:AR761, AY721:AY761, INDIRECT("AE" &amp; ROW()), AP721:AP761, "💲", AS721:AS761, "Familiar") +
    SUMIFS(AR721:AR761, AY721:AY761, INDIRECT("AE" &amp; ROW()), AP721:AP761, "📦", AS721:AS761, "Familiar")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SUMIFS(AR721:AR761, AY721:AY761, INDIRECT("AE" &amp; ROW()), AP721:AP761, "💲", AS721:AS761, "Exonerado ADH") +
    SUMIFS(AR721:AR761, AY721:AY761, INDIRECT("AE" &amp; ROW()), AP721:AP761, "📦", AS721:AS761, "Exonerado ADH")
) -
(
    (
        SUMIFS(AR721:AR761, AY721:AY761, INDIRECT("AE" &amp; ROW()), AP721:AP761, "💲", AS721:AS761, "Exonerado Doctor") +
        SUMIFS(AR721:AR761, AY721:AY761, INDIRECT("AE" &amp; ROW()), AP721:AP761, "📦", AS721:AS761, "Exonerado Doctor")
    ) / 2
) -
(
    (
        SUMIFS(AR721:AR761, AY721:AY761, INDIRECT("AE" &amp; ROW()), AP721:AP761, "💲", AS721:AS761, "") +
        SUMIFS(AR721:AR761, AY721:AY761, INDIRECT("AE" &amp; ROW()), AP721:AP761, "📦", AS721:AS761, "")
    ) / 2
)</f>
        <v>0</v>
      </c>
      <c r="AL759" s="140">
        <f t="array" aca="1" ref="AL759" ca="1">(
    SUMIFS(AR721:AR761, AY721:AY761, INDIRECT("AE" &amp; ROW()), AP721:AP761, "💲") +
    SUMIFS(AR721:AR761, AY721:AY761, INDIRECT("AE" &amp; ROW()), AP721:AP761, "📦")
) -
(
    (
        SUMIFS(AR721:AR761, AY721:AY761, INDIRECT("AE" &amp; ROW()), AP721:AP761, "💲", AS721:AS761, "Familiar") +
        SUMIFS(AR721:AR761, AY721:AY761, INDIRECT("AE" &amp; ROW()), AP721:AP761, "📦", AS721:AS761, "Familiar")
    ) / 2
) -
(
    (
        SUMIFS(AR721:AR761, AY721:AY761, INDIRECT("AE" &amp; ROW()), AP721:AP761, "💲", AS721:AS761, "Participante") +
        SUMIFS(AR721:AR761, AY721:AY761, INDIRECT("AE" &amp; ROW()), AP721:AP761, "📦", AS721:AS761, "Participante")
    ) / 2
) -
(
    (
        SUMIFS(AR721:AR761, AY721:AY761, INDIRECT("AE" &amp; ROW()), AP721:AP761, "💲", AS721:AS761, "Empleado") +
        SUMIFS(AR721:AR761, AY721:AY761, INDIRECT("AE" &amp; ROW()), AP721:AP761, "📦", AS721:AS761, "Empleado")
    ) / 2
) -
(
    (
        SUMIFS(AR721:AR761, AY721:AY761, INDIRECT("AE" &amp; ROW()), AP721:AP761, "💲", AS721:AS761, "Exonerado ADH") +
        SUMIFS(AR721:AR761, AY721:AY761, INDIRECT("AE" &amp; ROW()), AP721:AP761, "📦", AS721:AS761, "Exonerado ADH")
    ) / 2
) -
(
    SUMIFS(AR721:AR761, AY721:AY761, INDIRECT("AE" &amp; ROW()), AP721:AP761, "💲", AS721:AS761, "Exonerado Doctor") +
    SUMIFS(AR721:AR761, AY721:AY761, INDIRECT("AE" &amp; ROW()), AP721:AP761, "📦", AS721:AS761, "Exonerado Doctor")
) -
(
    (
        SUMIFS(AR721:AR761, AY721:AY761, INDIRECT("AE" &amp; ROW()), AP721:AP761, "💲", AS721:AS761, "") +
        SUMIFS(AR721:AR761, AY721:AY761, INDIRECT("AE" &amp; ROW()), AP721:AP761, "📦", AS721:AS761, "")
    ) / 2
)</f>
        <v>0</v>
      </c>
      <c r="AM759" s="48"/>
      <c r="AN759" s="156"/>
      <c r="AO759" s="156"/>
      <c r="AP759" s="156"/>
      <c r="AQ759" s="156"/>
      <c r="AR759" s="156"/>
      <c r="AS759" s="156"/>
      <c r="AT759" s="156"/>
      <c r="AU759" s="156"/>
      <c r="AV759" s="156"/>
      <c r="AW759" s="156"/>
      <c r="AX759" s="156"/>
      <c r="AY759" s="156">
        <f>N768</f>
        <v>0</v>
      </c>
      <c r="AZ759" s="48"/>
      <c r="BA759" s="48"/>
      <c r="BB759" s="48"/>
      <c r="BC759" s="48"/>
      <c r="BD759" s="48"/>
      <c r="BE759" s="48"/>
      <c r="BF759" s="48"/>
      <c r="BG759" s="48"/>
      <c r="BH759" s="48"/>
      <c r="BI759" s="48"/>
      <c r="BJ759" s="48"/>
      <c r="BK759" s="48"/>
      <c r="BL759" s="48"/>
      <c r="BM759" s="48"/>
      <c r="BN759" s="48"/>
    </row>
    <row r="760" spans="1:66" ht="11.25" customHeight="1">
      <c r="A760" s="221"/>
      <c r="B760" s="38"/>
      <c r="C760" s="206"/>
      <c r="D760" s="209"/>
      <c r="E760" s="85" t="s">
        <v>46</v>
      </c>
      <c r="F760" s="86"/>
      <c r="G760" s="206"/>
      <c r="H760" s="209"/>
      <c r="I760" s="85" t="s">
        <v>46</v>
      </c>
      <c r="J760" s="108"/>
      <c r="K760" s="206"/>
      <c r="L760" s="209"/>
      <c r="M760" s="85" t="s">
        <v>46</v>
      </c>
      <c r="N760" s="108"/>
      <c r="O760" s="43"/>
      <c r="P760" s="163"/>
      <c r="Q760" s="3"/>
      <c r="R760" s="15"/>
      <c r="S760" s="227" t="str">
        <f>IF(OR(S757="Empleado",S757="Familiar"),"Nombre del Empleado","N° Factura")</f>
        <v>N° Factura</v>
      </c>
      <c r="T760" s="228"/>
      <c r="U760" s="89"/>
      <c r="V760" s="47"/>
      <c r="W760" s="227" t="str">
        <f>IF(OR(W757="Empleado",W757="Familiar"),"Nombre del Empleado","N° Factura")</f>
        <v>N° Factura</v>
      </c>
      <c r="X760" s="228"/>
      <c r="Y760" s="89"/>
      <c r="Z760" s="47"/>
      <c r="AA760" s="227" t="str">
        <f>IF(OR(AA757="Empleado",AA757="Familiar"),"Nombre del Empleado","N° Factura")</f>
        <v>N° Factura</v>
      </c>
      <c r="AB760" s="228"/>
      <c r="AC760" s="111"/>
      <c r="AD760" s="48"/>
      <c r="AE760" s="240" t="s">
        <v>48</v>
      </c>
      <c r="AF760" s="230"/>
      <c r="AG760" s="161">
        <f t="array" aca="1" ref="AG760" ca="1">COUNTIFS(AP721:AP761, "💲", AY721:AY761, INDIRECT("AE" &amp; ROW())) + COUNTIFS(AP721:AP761, "📦", AY721:AY761, INDIRECT("AE" &amp; ROW())) + COUNTIFS(AP721:AP761, "✅", AY721:AY761, INDIRECT("AE" &amp; ROW()))</f>
        <v>0</v>
      </c>
      <c r="AH760" s="162">
        <f t="array" aca="1" ref="AH760" ca="1">COUNTIFS(AP721:AP761, "💲", AY721:AY761, INDIRECT("AE" &amp; ROW())) + COUNTIFS(AP721:AP761, "📦", AY721:AY761, INDIRECT("AE" &amp; ROW()))</f>
        <v>0</v>
      </c>
      <c r="AI760" s="139">
        <f t="array" aca="1" ref="AI760" ca="1">SUMIFS(AR721:AR761, AY721:AY761, INDIRECT("AE" &amp; ROW()), AP721:AP761, "💲") + SUMIFS(AR721:AR761, AY721:AY761, INDIRECT("AE" &amp; ROW()), AP721:AP761, "📦")</f>
        <v>0</v>
      </c>
      <c r="AJ760" s="139">
        <f t="array" aca="1" ref="AJ760" ca="1">(
    SUMIFS(AR721:AR761, AY721:AY761, INDIRECT("AE" &amp; ROW()), AP721:AP761, "💲") +
    SUMIFS(AR721:AR761, AY721:AY761, INDIRECT("AE" &amp; ROW()), AP721:AP761, "📦")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
        SUMIFS(AR721:AR761, AY721:AY761, INDIRECT("AE" &amp; ROW()), AP721:AP761, "💲", AS721:AS761, "Familiar") +
        SUMIFS(AR721:AR761, AY721:AY761, INDIRECT("AE" &amp; ROW()), AP721:AP761, "📦", AS721:AS761, "Familiar")
    ) / 2
)  -
(
    (
        SUMIFS(AR721:AR761, AY721:AY761, INDIRECT("AE" &amp; ROW()), AP721:AP761, "💲", AS721:AS761, "Exonerado ADH") +
        SUMIFS(AR721:AR761, AY721:AY761, INDIRECT("AE" &amp; ROW()), AP721:AP761, "📦", AS721:AS761, "Exonerado ADH")
    ) / 2
)  -
(
    (
        SUMIFS(AR721:AR761, AY721:AY761, INDIRECT("AE" &amp; ROW()), AP721:AP761, "💲", AS721:AS761, "Exonerado Doctor") +
        SUMIFS(AR721:AR761, AY721:AY761, INDIRECT("AE" &amp; ROW()), AP721:AP761, "📦", AS721:AS761, "Exonerado Doctor")
    ) / 2
)</f>
        <v>0</v>
      </c>
      <c r="AK760" s="139">
        <f t="array" aca="1" ref="AK760" ca="1">(
    SUMIFS(AR721:AR761, AY721:AY761, INDIRECT("AE" &amp; ROW()), AP721:AP761, "💲") +
    SUMIFS(AR721:AR761, AY721:AY761, INDIRECT("AE" &amp; ROW()), AP721:AP761, "📦")
) -
(
    SUMIFS(AR721:AR761, AY721:AY761, INDIRECT("AE" &amp; ROW()), AP721:AP761, "💲", AS721:AS761, "Familiar") +
    SUMIFS(AR721:AR761, AY721:AY761, INDIRECT("AE" &amp; ROW()), AP721:AP761, "📦", AS721:AS761, "Familiar")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SUMIFS(AR721:AR761, AY721:AY761, INDIRECT("AE" &amp; ROW()), AP721:AP761, "💲", AS721:AS761, "Exonerado ADH") +
    SUMIFS(AR721:AR761, AY721:AY761, INDIRECT("AE" &amp; ROW()), AP721:AP761, "📦", AS721:AS761, "Exonerado ADH")
) -
(
    (
        SUMIFS(AR721:AR761, AY721:AY761, INDIRECT("AE" &amp; ROW()), AP721:AP761, "💲", AS721:AS761, "Exonerado Doctor") +
        SUMIFS(AR721:AR761, AY721:AY761, INDIRECT("AE" &amp; ROW()), AP721:AP761, "📦", AS721:AS761, "Exonerado Doctor")
    ) / 2
) -
(
    (
        SUMIFS(AR721:AR761, AY721:AY761, INDIRECT("AE" &amp; ROW()), AP721:AP761, "💲", AS721:AS761, "") +
        SUMIFS(AR721:AR761, AY721:AY761, INDIRECT("AE" &amp; ROW()), AP721:AP761, "📦", AS721:AS761, "")
    ) / 2
)</f>
        <v>0</v>
      </c>
      <c r="AL760" s="140">
        <f t="array" aca="1" ref="AL760" ca="1">(
    SUMIFS(AR721:AR761, AY721:AY761, INDIRECT("AE" &amp; ROW()), AP721:AP761, "💲") +
    SUMIFS(AR721:AR761, AY721:AY761, INDIRECT("AE" &amp; ROW()), AP721:AP761, "📦")
) -
(
    (
        SUMIFS(AR721:AR761, AY721:AY761, INDIRECT("AE" &amp; ROW()), AP721:AP761, "💲", AS721:AS761, "Familiar") +
        SUMIFS(AR721:AR761, AY721:AY761, INDIRECT("AE" &amp; ROW()), AP721:AP761, "📦", AS721:AS761, "Familiar")
    ) / 2
) -
(
    (
        SUMIFS(AR721:AR761, AY721:AY761, INDIRECT("AE" &amp; ROW()), AP721:AP761, "💲", AS721:AS761, "Participante") +
        SUMIFS(AR721:AR761, AY721:AY761, INDIRECT("AE" &amp; ROW()), AP721:AP761, "📦", AS721:AS761, "Participante")
    ) / 2
) -
(
    (
        SUMIFS(AR721:AR761, AY721:AY761, INDIRECT("AE" &amp; ROW()), AP721:AP761, "💲", AS721:AS761, "Empleado") +
        SUMIFS(AR721:AR761, AY721:AY761, INDIRECT("AE" &amp; ROW()), AP721:AP761, "📦", AS721:AS761, "Empleado")
    ) / 2
) -
(
    (
        SUMIFS(AR721:AR761, AY721:AY761, INDIRECT("AE" &amp; ROW()), AP721:AP761, "💲", AS721:AS761, "Exonerado ADH") +
        SUMIFS(AR721:AR761, AY721:AY761, INDIRECT("AE" &amp; ROW()), AP721:AP761, "📦", AS721:AS761, "Exonerado ADH")
    ) / 2
) -
(
    SUMIFS(AR721:AR761, AY721:AY761, INDIRECT("AE" &amp; ROW()), AP721:AP761, "💲", AS721:AS761, "Exonerado Doctor") +
    SUMIFS(AR721:AR761, AY721:AY761, INDIRECT("AE" &amp; ROW()), AP721:AP761, "📦", AS721:AS761, "Exonerado Doctor")
) -
(
    (
        SUMIFS(AR721:AR761, AY721:AY761, INDIRECT("AE" &amp; ROW()), AP721:AP761, "💲", AS721:AS761, "") +
        SUMIFS(AR721:AR761, AY721:AY761, INDIRECT("AE" &amp; ROW()), AP721:AP761, "📦", AS721:AS761, "")
    ) / 2
)</f>
        <v>0</v>
      </c>
      <c r="AM760" s="48"/>
      <c r="AN760" s="156"/>
      <c r="AO760" s="156"/>
      <c r="AP760" s="156"/>
      <c r="AQ760" s="156"/>
      <c r="AR760" s="156"/>
      <c r="AS760" s="156"/>
      <c r="AT760" s="156"/>
      <c r="AU760" s="156"/>
      <c r="AV760" s="156"/>
      <c r="AW760" s="156"/>
      <c r="AX760" s="156"/>
      <c r="AY760" s="156">
        <f>N772</f>
        <v>0</v>
      </c>
      <c r="AZ760" s="48"/>
      <c r="BA760" s="48"/>
      <c r="BB760" s="48"/>
      <c r="BC760" s="48"/>
      <c r="BD760" s="48"/>
      <c r="BE760" s="48"/>
      <c r="BF760" s="48"/>
      <c r="BG760" s="48"/>
      <c r="BH760" s="48"/>
      <c r="BI760" s="48"/>
      <c r="BJ760" s="48"/>
      <c r="BK760" s="48"/>
      <c r="BL760" s="48"/>
      <c r="BM760" s="48"/>
      <c r="BN760" s="48"/>
    </row>
    <row r="761" spans="1:66" ht="11.25" customHeight="1">
      <c r="A761" s="222">
        <f>A757+$Q$13/1440</f>
        <v>0.74999999999999978</v>
      </c>
      <c r="B761" s="38"/>
      <c r="C761" s="204"/>
      <c r="D761" s="207"/>
      <c r="E761" s="40" t="s">
        <v>36</v>
      </c>
      <c r="F761" s="42" t="str">
        <f>IF(D761&lt;&gt;"", VLOOKUP(D761,'Base de Datos'!$A$2:$D1268,2,FALSE()),"")</f>
        <v/>
      </c>
      <c r="G761" s="204"/>
      <c r="H761" s="216"/>
      <c r="I761" s="40" t="s">
        <v>36</v>
      </c>
      <c r="J761" s="42" t="str">
        <f>IF(H761&lt;&gt;"", VLOOKUP(H761,'Base de Datos'!$A$2:$D1268,2,FALSE()),"")</f>
        <v/>
      </c>
      <c r="K761" s="204"/>
      <c r="L761" s="216"/>
      <c r="M761" s="40" t="s">
        <v>36</v>
      </c>
      <c r="N761" s="42" t="str">
        <f>IF(L761&lt;&gt;"", VLOOKUP(L761,'Base de Datos'!$A$2:$D1268,2,FALSE()),"")</f>
        <v/>
      </c>
      <c r="O761" s="43"/>
      <c r="P761" s="163"/>
      <c r="Q761" s="3"/>
      <c r="R761" s="15"/>
      <c r="S761" s="45"/>
      <c r="T761" s="45" t="s">
        <v>37</v>
      </c>
      <c r="U761" s="46"/>
      <c r="V761" s="47"/>
      <c r="W761" s="45"/>
      <c r="X761" s="45" t="s">
        <v>37</v>
      </c>
      <c r="Y761" s="46"/>
      <c r="Z761" s="47"/>
      <c r="AA761" s="45"/>
      <c r="AB761" s="45" t="s">
        <v>37</v>
      </c>
      <c r="AC761" s="46"/>
      <c r="AD761" s="48"/>
      <c r="AE761" s="240" t="s">
        <v>49</v>
      </c>
      <c r="AF761" s="230"/>
      <c r="AG761" s="161">
        <f t="array" aca="1" ref="AG761" ca="1">COUNTIFS(AP721:AP761, "💲", AY721:AY761, INDIRECT("AE" &amp; ROW())) + COUNTIFS(AP721:AP761, "📦", AY721:AY761, INDIRECT("AE" &amp; ROW())) + COUNTIFS(AP721:AP761, "✅", AY721:AY761, INDIRECT("AE" &amp; ROW()))</f>
        <v>0</v>
      </c>
      <c r="AH761" s="162">
        <f t="array" aca="1" ref="AH761" ca="1">COUNTIFS(AP721:AP761, "💲", AY721:AY761, INDIRECT("AE" &amp; ROW())) + COUNTIFS(AP721:AP761, "📦", AY721:AY761, INDIRECT("AE" &amp; ROW()))</f>
        <v>0</v>
      </c>
      <c r="AI761" s="139">
        <f t="array" aca="1" ref="AI761" ca="1">SUMIFS(AR721:AR761, AY721:AY761, INDIRECT("AE" &amp; ROW()), AP721:AP761, "💲") + SUMIFS(AR721:AR761, AY721:AY761, INDIRECT("AE" &amp; ROW()), AP721:AP761, "📦")</f>
        <v>0</v>
      </c>
      <c r="AJ761" s="139">
        <f t="array" aca="1" ref="AJ761" ca="1">(
    SUMIFS(AR721:AR761, AY721:AY761, INDIRECT("AE" &amp; ROW()), AP721:AP761, "💲") +
    SUMIFS(AR721:AR761, AY721:AY761, INDIRECT("AE" &amp; ROW()), AP721:AP761, "📦")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
        SUMIFS(AR721:AR761, AY721:AY761, INDIRECT("AE" &amp; ROW()), AP721:AP761, "💲", AS721:AS761, "Familiar") +
        SUMIFS(AR721:AR761, AY721:AY761, INDIRECT("AE" &amp; ROW()), AP721:AP761, "📦", AS721:AS761, "Familiar")
    ) / 2
)  -
(
    (
        SUMIFS(AR721:AR761, AY721:AY761, INDIRECT("AE" &amp; ROW()), AP721:AP761, "💲", AS721:AS761, "Exonerado ADH") +
        SUMIFS(AR721:AR761, AY721:AY761, INDIRECT("AE" &amp; ROW()), AP721:AP761, "📦", AS721:AS761, "Exonerado ADH")
    ) / 2
)  -
(
    (
        SUMIFS(AR721:AR761, AY721:AY761, INDIRECT("AE" &amp; ROW()), AP721:AP761, "💲", AS721:AS761, "Exonerado Doctor") +
        SUMIFS(AR721:AR761, AY721:AY761, INDIRECT("AE" &amp; ROW()), AP721:AP761, "📦", AS721:AS761, "Exonerado Doctor")
    ) / 2
)</f>
        <v>0</v>
      </c>
      <c r="AK761" s="139">
        <f t="array" aca="1" ref="AK761" ca="1">(
    SUMIFS(AR721:AR761, AY721:AY761, INDIRECT("AE" &amp; ROW()), AP721:AP761, "💲") +
    SUMIFS(AR721:AR761, AY721:AY761, INDIRECT("AE" &amp; ROW()), AP721:AP761, "📦")
) -
(
    SUMIFS(AR721:AR761, AY721:AY761, INDIRECT("AE" &amp; ROW()), AP721:AP761, "💲", AS721:AS761, "Familiar") +
    SUMIFS(AR721:AR761, AY721:AY761, INDIRECT("AE" &amp; ROW()), AP721:AP761, "📦", AS721:AS761, "Familiar")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SUMIFS(AR721:AR761, AY721:AY761, INDIRECT("AE" &amp; ROW()), AP721:AP761, "💲", AS721:AS761, "Exonerado ADH") +
    SUMIFS(AR721:AR761, AY721:AY761, INDIRECT("AE" &amp; ROW()), AP721:AP761, "📦", AS721:AS761, "Exonerado ADH")
) -
(
    (
        SUMIFS(AR721:AR761, AY721:AY761, INDIRECT("AE" &amp; ROW()), AP721:AP761, "💲", AS721:AS761, "Exonerado Doctor") +
        SUMIFS(AR721:AR761, AY721:AY761, INDIRECT("AE" &amp; ROW()), AP721:AP761, "📦", AS721:AS761, "Exonerado Doctor")
    ) / 2
) -
(
    (
        SUMIFS(AR721:AR761, AY721:AY761, INDIRECT("AE" &amp; ROW()), AP721:AP761, "💲", AS721:AS761, "") +
        SUMIFS(AR721:AR761, AY721:AY761, INDIRECT("AE" &amp; ROW()), AP721:AP761, "📦", AS721:AS761, "")
    ) / 2
)</f>
        <v>0</v>
      </c>
      <c r="AL761" s="140">
        <f t="array" aca="1" ref="AL761" ca="1">(
    SUMIFS(AR721:AR761, AY721:AY761, INDIRECT("AE" &amp; ROW()), AP721:AP761, "💲") +
    SUMIFS(AR721:AR761, AY721:AY761, INDIRECT("AE" &amp; ROW()), AP721:AP761, "📦")
) -
(
    (
        SUMIFS(AR721:AR761, AY721:AY761, INDIRECT("AE" &amp; ROW()), AP721:AP761, "💲", AS721:AS761, "Familiar") +
        SUMIFS(AR721:AR761, AY721:AY761, INDIRECT("AE" &amp; ROW()), AP721:AP761, "📦", AS721:AS761, "Familiar")
    ) / 2
) -
(
    (
        SUMIFS(AR721:AR761, AY721:AY761, INDIRECT("AE" &amp; ROW()), AP721:AP761, "💲", AS721:AS761, "Participante") +
        SUMIFS(AR721:AR761, AY721:AY761, INDIRECT("AE" &amp; ROW()), AP721:AP761, "📦", AS721:AS761, "Participante")
    ) / 2
) -
(
    (
        SUMIFS(AR721:AR761, AY721:AY761, INDIRECT("AE" &amp; ROW()), AP721:AP761, "💲", AS721:AS761, "Empleado") +
        SUMIFS(AR721:AR761, AY721:AY761, INDIRECT("AE" &amp; ROW()), AP721:AP761, "📦", AS721:AS761, "Empleado")
    ) / 2
) -
(
    (
        SUMIFS(AR721:AR761, AY721:AY761, INDIRECT("AE" &amp; ROW()), AP721:AP761, "💲", AS721:AS761, "Exonerado ADH") +
        SUMIFS(AR721:AR761, AY721:AY761, INDIRECT("AE" &amp; ROW()), AP721:AP761, "📦", AS721:AS761, "Exonerado ADH")
    ) / 2
) -
(
    SUMIFS(AR721:AR761, AY721:AY761, INDIRECT("AE" &amp; ROW()), AP721:AP761, "💲", AS721:AS761, "Exonerado Doctor") +
    SUMIFS(AR721:AR761, AY721:AY761, INDIRECT("AE" &amp; ROW()), AP721:AP761, "📦", AS721:AS761, "Exonerado Doctor")
) -
(
    (
        SUMIFS(AR721:AR761, AY721:AY761, INDIRECT("AE" &amp; ROW()), AP721:AP761, "💲", AS721:AS761, "") +
        SUMIFS(AR721:AR761, AY721:AY761, INDIRECT("AE" &amp; ROW()), AP721:AP761, "📦", AS721:AS761, "")
    ) / 2
)</f>
        <v>0</v>
      </c>
      <c r="AM761" s="48"/>
      <c r="AN761" s="156"/>
      <c r="AO761" s="156"/>
      <c r="AP761" s="156"/>
      <c r="AQ761" s="156"/>
      <c r="AR761" s="156"/>
      <c r="AS761" s="156"/>
      <c r="AT761" s="156"/>
      <c r="AU761" s="156"/>
      <c r="AV761" s="156"/>
      <c r="AW761" s="156"/>
      <c r="AX761" s="156"/>
      <c r="AY761" s="156"/>
      <c r="AZ761" s="48"/>
      <c r="BA761" s="48"/>
      <c r="BB761" s="48"/>
      <c r="BC761" s="48"/>
      <c r="BD761" s="48"/>
      <c r="BE761" s="48"/>
      <c r="BF761" s="48"/>
      <c r="BG761" s="48"/>
      <c r="BH761" s="48"/>
      <c r="BI761" s="48"/>
      <c r="BJ761" s="48"/>
      <c r="BK761" s="48"/>
      <c r="BL761" s="48"/>
      <c r="BM761" s="48"/>
      <c r="BN761" s="48"/>
    </row>
    <row r="762" spans="1:66" ht="11.25" customHeight="1">
      <c r="A762" s="220"/>
      <c r="B762" s="38"/>
      <c r="C762" s="205"/>
      <c r="D762" s="208"/>
      <c r="E762" s="57" t="s">
        <v>42</v>
      </c>
      <c r="F762" s="58" t="str">
        <f>IF(D761&lt;&gt;"", VLOOKUP(D761,'Base de Datos'!$A$2:$D1268,3,FALSE()),"")</f>
        <v/>
      </c>
      <c r="G762" s="205"/>
      <c r="H762" s="208"/>
      <c r="I762" s="57" t="s">
        <v>42</v>
      </c>
      <c r="J762" s="58" t="str">
        <f>IF(H761&lt;&gt;"", VLOOKUP(H761,'Base de Datos'!$A$2:$D1268,3,FALSE()),"")</f>
        <v/>
      </c>
      <c r="K762" s="205"/>
      <c r="L762" s="208"/>
      <c r="M762" s="57" t="s">
        <v>42</v>
      </c>
      <c r="N762" s="58" t="str">
        <f>IF(L761&lt;&gt;"", VLOOKUP(L761,'Base de Datos'!$A$2:$D1268,3,FALSE()),"")</f>
        <v/>
      </c>
      <c r="O762" s="43"/>
      <c r="P762" s="163"/>
      <c r="Q762" s="3"/>
      <c r="R762" s="15"/>
      <c r="S762" s="229"/>
      <c r="T762" s="230"/>
      <c r="U762" s="59"/>
      <c r="V762" s="47"/>
      <c r="W762" s="229"/>
      <c r="X762" s="230"/>
      <c r="Y762" s="59"/>
      <c r="Z762" s="47"/>
      <c r="AA762" s="229"/>
      <c r="AB762" s="230"/>
      <c r="AC762" s="59"/>
      <c r="AD762" s="48"/>
      <c r="AE762" s="240" t="s">
        <v>51</v>
      </c>
      <c r="AF762" s="230"/>
      <c r="AG762" s="161">
        <f t="array" aca="1" ref="AG762" ca="1">COUNTIFS(AP721:AP761, "💲", AY721:AY761, INDIRECT("AE" &amp; ROW())) + COUNTIFS(AP721:AP761, "📦", AY721:AY761, INDIRECT("AE" &amp; ROW())) + COUNTIFS(AP721:AP761, "✅", AY721:AY761, INDIRECT("AE" &amp; ROW()))</f>
        <v>1</v>
      </c>
      <c r="AH762" s="162">
        <f t="array" aca="1" ref="AH762" ca="1">COUNTIFS(AP721:AP761, "💲", AY721:AY761, INDIRECT("AE" &amp; ROW())) + COUNTIFS(AP721:AP761, "📦", AY721:AY761, INDIRECT("AE" &amp; ROW()))</f>
        <v>1</v>
      </c>
      <c r="AI762" s="139">
        <f t="array" aca="1" ref="AI762" ca="1">SUMIFS(AR721:AR761, AY721:AY761, INDIRECT("AE" &amp; ROW()), AP721:AP761, "💲") + SUMIFS(AR721:AR761, AY721:AY761, INDIRECT("AE" &amp; ROW()), AP721:AP761, "📦")</f>
        <v>50</v>
      </c>
      <c r="AJ762" s="139">
        <f t="array" aca="1" ref="AJ762" ca="1">(
    SUMIFS(AR721:AR761, AY721:AY761, INDIRECT("AE" &amp; ROW()), AP721:AP761, "💲") +
    SUMIFS(AR721:AR761, AY721:AY761, INDIRECT("AE" &amp; ROW()), AP721:AP761, "📦")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
        SUMIFS(AR721:AR761, AY721:AY761, INDIRECT("AE" &amp; ROW()), AP721:AP761, "💲", AS721:AS761, "Familiar") +
        SUMIFS(AR721:AR761, AY721:AY761, INDIRECT("AE" &amp; ROW()), AP721:AP761, "📦", AS721:AS761, "Familiar")
    ) / 2
)  -
(
    (
        SUMIFS(AR721:AR761, AY721:AY761, INDIRECT("AE" &amp; ROW()), AP721:AP761, "💲", AS721:AS761, "Exonerado ADH") +
        SUMIFS(AR721:AR761, AY721:AY761, INDIRECT("AE" &amp; ROW()), AP721:AP761, "📦", AS721:AS761, "Exonerado ADH")
    ) / 2
)  -
(
    (
        SUMIFS(AR721:AR761, AY721:AY761, INDIRECT("AE" &amp; ROW()), AP721:AP761, "💲", AS721:AS761, "Exonerado Doctor") +
        SUMIFS(AR721:AR761, AY721:AY761, INDIRECT("AE" &amp; ROW()), AP721:AP761, "📦", AS721:AS761, "Exonerado Doctor")
    ) / 2
)</f>
        <v>25</v>
      </c>
      <c r="AK762" s="139">
        <f t="array" aca="1" ref="AK762" ca="1">(
    SUMIFS(AR721:AR761, AY721:AY761, INDIRECT("AE" &amp; ROW()), AP721:AP761, "💲") +
    SUMIFS(AR721:AR761, AY721:AY761, INDIRECT("AE" &amp; ROW()), AP721:AP761, "📦")
) -
(
    SUMIFS(AR721:AR761, AY721:AY761, INDIRECT("AE" &amp; ROW()), AP721:AP761, "💲", AS721:AS761, "Familiar") +
    SUMIFS(AR721:AR761, AY721:AY761, INDIRECT("AE" &amp; ROW()), AP721:AP761, "📦", AS721:AS761, "Familiar")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SUMIFS(AR721:AR761, AY721:AY761, INDIRECT("AE" &amp; ROW()), AP721:AP761, "💲", AS721:AS761, "Exonerado ADH") +
    SUMIFS(AR721:AR761, AY721:AY761, INDIRECT("AE" &amp; ROW()), AP721:AP761, "📦", AS721:AS761, "Exonerado ADH")
) -
(
    (
        SUMIFS(AR721:AR761, AY721:AY761, INDIRECT("AE" &amp; ROW()), AP721:AP761, "💲", AS721:AS761, "Exonerado Doctor") +
        SUMIFS(AR721:AR761, AY721:AY761, INDIRECT("AE" &amp; ROW()), AP721:AP761, "📦", AS721:AS761, "Exonerado Doctor")
    ) / 2
) -
(
    (
        SUMIFS(AR721:AR761, AY721:AY761, INDIRECT("AE" &amp; ROW()), AP721:AP761, "💲", AS721:AS761, "") +
        SUMIFS(AR721:AR761, AY721:AY761, INDIRECT("AE" &amp; ROW()), AP721:AP761, "📦", AS721:AS761, "")
    ) / 2
)</f>
        <v>0</v>
      </c>
      <c r="AL762" s="140">
        <f t="array" aca="1" ref="AL762" ca="1">(
    SUMIFS(AR721:AR761, AY721:AY761, INDIRECT("AE" &amp; ROW()), AP721:AP761, "💲") +
    SUMIFS(AR721:AR761, AY721:AY761, INDIRECT("AE" &amp; ROW()), AP721:AP761, "📦")
) -
(
    (
        SUMIFS(AR721:AR761, AY721:AY761, INDIRECT("AE" &amp; ROW()), AP721:AP761, "💲", AS721:AS761, "Familiar") +
        SUMIFS(AR721:AR761, AY721:AY761, INDIRECT("AE" &amp; ROW()), AP721:AP761, "📦", AS721:AS761, "Familiar")
    ) / 2
) -
(
    (
        SUMIFS(AR721:AR761, AY721:AY761, INDIRECT("AE" &amp; ROW()), AP721:AP761, "💲", AS721:AS761, "Participante") +
        SUMIFS(AR721:AR761, AY721:AY761, INDIRECT("AE" &amp; ROW()), AP721:AP761, "📦", AS721:AS761, "Participante")
    ) / 2
) -
(
    (
        SUMIFS(AR721:AR761, AY721:AY761, INDIRECT("AE" &amp; ROW()), AP721:AP761, "💲", AS721:AS761, "Empleado") +
        SUMIFS(AR721:AR761, AY721:AY761, INDIRECT("AE" &amp; ROW()), AP721:AP761, "📦", AS721:AS761, "Empleado")
    ) / 2
) -
(
    (
        SUMIFS(AR721:AR761, AY721:AY761, INDIRECT("AE" &amp; ROW()), AP721:AP761, "💲", AS721:AS761, "Exonerado ADH") +
        SUMIFS(AR721:AR761, AY721:AY761, INDIRECT("AE" &amp; ROW()), AP721:AP761, "📦", AS721:AS761, "Exonerado ADH")
    ) / 2
) -
(
    SUMIFS(AR721:AR761, AY721:AY761, INDIRECT("AE" &amp; ROW()), AP721:AP761, "💲", AS721:AS761, "Exonerado Doctor") +
    SUMIFS(AR721:AR761, AY721:AY761, INDIRECT("AE" &amp; ROW()), AP721:AP761, "📦", AS721:AS761, "Exonerado Doctor")
) -
(
    (
        SUMIFS(AR721:AR761, AY721:AY761, INDIRECT("AE" &amp; ROW()), AP721:AP761, "💲", AS721:AS761, "") +
        SUMIFS(AR721:AR761, AY721:AY761, INDIRECT("AE" &amp; ROW()), AP721:AP761, "📦", AS721:AS761, "")
    ) / 2
)</f>
        <v>25</v>
      </c>
      <c r="AM762" s="48"/>
      <c r="AN762" s="48"/>
      <c r="AO762" s="48"/>
      <c r="AP762" s="48"/>
      <c r="AQ762" s="48"/>
      <c r="AR762" s="48"/>
      <c r="AS762" s="48"/>
      <c r="AT762" s="48"/>
      <c r="AU762" s="48"/>
      <c r="AV762" s="48"/>
      <c r="AW762" s="48"/>
      <c r="AX762" s="48"/>
      <c r="AY762" s="48"/>
      <c r="AZ762" s="48"/>
      <c r="BA762" s="48"/>
      <c r="BB762" s="48"/>
      <c r="BC762" s="48"/>
      <c r="BD762" s="48"/>
      <c r="BE762" s="48"/>
      <c r="BF762" s="48"/>
      <c r="BG762" s="48"/>
      <c r="BH762" s="48"/>
      <c r="BI762" s="48"/>
      <c r="BJ762" s="48"/>
      <c r="BK762" s="48"/>
      <c r="BL762" s="48"/>
      <c r="BM762" s="48"/>
      <c r="BN762" s="48"/>
    </row>
    <row r="763" spans="1:66" ht="11.25" customHeight="1">
      <c r="A763" s="220"/>
      <c r="B763" s="38"/>
      <c r="C763" s="205"/>
      <c r="D763" s="208"/>
      <c r="E763" s="57" t="s">
        <v>44</v>
      </c>
      <c r="F763" s="58" t="str">
        <f>IF(D761&lt;&gt;"", VLOOKUP(D761,'Base de Datos'!$A$2:$D1268,4,FALSE()),"")</f>
        <v/>
      </c>
      <c r="G763" s="205"/>
      <c r="H763" s="208"/>
      <c r="I763" s="57" t="s">
        <v>44</v>
      </c>
      <c r="J763" s="58" t="str">
        <f>IF(H761&lt;&gt;"", VLOOKUP(H761,'Base de Datos'!$A$2:$D1268,4,FALSE()),"")</f>
        <v/>
      </c>
      <c r="K763" s="205"/>
      <c r="L763" s="208"/>
      <c r="M763" s="57" t="s">
        <v>44</v>
      </c>
      <c r="N763" s="58" t="str">
        <f>IF(L761&lt;&gt;"", VLOOKUP(L761,'Base de Datos'!$A$2:$D1268,4,FALSE()),"")</f>
        <v/>
      </c>
      <c r="O763" s="43"/>
      <c r="P763" s="163"/>
      <c r="Q763" s="3"/>
      <c r="R763" s="15"/>
      <c r="S763" s="229"/>
      <c r="T763" s="230"/>
      <c r="U763" s="59"/>
      <c r="V763" s="47"/>
      <c r="W763" s="229"/>
      <c r="X763" s="230"/>
      <c r="Y763" s="59"/>
      <c r="Z763" s="47"/>
      <c r="AA763" s="229"/>
      <c r="AB763" s="230"/>
      <c r="AC763" s="59"/>
      <c r="AD763" s="48"/>
      <c r="AE763" s="240" t="s">
        <v>55</v>
      </c>
      <c r="AF763" s="230"/>
      <c r="AG763" s="161">
        <f t="array" aca="1" ref="AG763" ca="1">COUNTIFS(AP721:AP761, "💲", AY721:AY761, INDIRECT("AE" &amp; ROW())) + COUNTIFS(AP721:AP761, "📦", AY721:AY761, INDIRECT("AE" &amp; ROW())) + COUNTIFS(AP721:AP761, "✅", AY721:AY761, INDIRECT("AE" &amp; ROW()))</f>
        <v>0</v>
      </c>
      <c r="AH763" s="162">
        <f t="array" aca="1" ref="AH763" ca="1">COUNTIFS(AP721:AP761, "💲", AY721:AY761, INDIRECT("AE" &amp; ROW())) + COUNTIFS(AP721:AP761, "📦", AY721:AY761, INDIRECT("AE" &amp; ROW()))</f>
        <v>0</v>
      </c>
      <c r="AI763" s="139">
        <f t="array" aca="1" ref="AI763" ca="1">SUMIFS(AR721:AR761, AY721:AY761, INDIRECT("AE" &amp; ROW()), AP721:AP761, "💲") + SUMIFS(AR721:AR761, AY721:AY761, INDIRECT("AE" &amp; ROW()), AP721:AP761, "📦")</f>
        <v>0</v>
      </c>
      <c r="AJ763" s="139">
        <f t="array" aca="1" ref="AJ763" ca="1">(
    SUMIFS(AR721:AR761, AY721:AY761, INDIRECT("AE" &amp; ROW()), AP721:AP761, "💲") +
    SUMIFS(AR721:AR761, AY721:AY761, INDIRECT("AE" &amp; ROW()), AP721:AP761, "📦")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
        SUMIFS(AR721:AR761, AY721:AY761, INDIRECT("AE" &amp; ROW()), AP721:AP761, "💲", AS721:AS761, "Familiar") +
        SUMIFS(AR721:AR761, AY721:AY761, INDIRECT("AE" &amp; ROW()), AP721:AP761, "📦", AS721:AS761, "Familiar")
    ) / 2
)  -
(
    (
        SUMIFS(AR721:AR761, AY721:AY761, INDIRECT("AE" &amp; ROW()), AP721:AP761, "💲", AS721:AS761, "Exonerado ADH") +
        SUMIFS(AR721:AR761, AY721:AY761, INDIRECT("AE" &amp; ROW()), AP721:AP761, "📦", AS721:AS761, "Exonerado ADH")
    ) / 2
)  -
(
    (
        SUMIFS(AR721:AR761, AY721:AY761, INDIRECT("AE" &amp; ROW()), AP721:AP761, "💲", AS721:AS761, "Exonerado Doctor") +
        SUMIFS(AR721:AR761, AY721:AY761, INDIRECT("AE" &amp; ROW()), AP721:AP761, "📦", AS721:AS761, "Exonerado Doctor")
    ) / 2
)</f>
        <v>0</v>
      </c>
      <c r="AK763" s="139">
        <f t="array" aca="1" ref="AK763" ca="1">(
    SUMIFS(AR721:AR761, AY721:AY761, INDIRECT("AE" &amp; ROW()), AP721:AP761, "💲") +
    SUMIFS(AR721:AR761, AY721:AY761, INDIRECT("AE" &amp; ROW()), AP721:AP761, "📦")
) -
(
    SUMIFS(AR721:AR761, AY721:AY761, INDIRECT("AE" &amp; ROW()), AP721:AP761, "💲", AS721:AS761, "Familiar") +
    SUMIFS(AR721:AR761, AY721:AY761, INDIRECT("AE" &amp; ROW()), AP721:AP761, "📦", AS721:AS761, "Familiar")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SUMIFS(AR721:AR761, AY721:AY761, INDIRECT("AE" &amp; ROW()), AP721:AP761, "💲", AS721:AS761, "Exonerado ADH") +
    SUMIFS(AR721:AR761, AY721:AY761, INDIRECT("AE" &amp; ROW()), AP721:AP761, "📦", AS721:AS761, "Exonerado ADH")
) -
(
    (
        SUMIFS(AR721:AR761, AY721:AY761, INDIRECT("AE" &amp; ROW()), AP721:AP761, "💲", AS721:AS761, "Exonerado Doctor") +
        SUMIFS(AR721:AR761, AY721:AY761, INDIRECT("AE" &amp; ROW()), AP721:AP761, "📦", AS721:AS761, "Exonerado Doctor")
    ) / 2
) -
(
    (
        SUMIFS(AR721:AR761, AY721:AY761, INDIRECT("AE" &amp; ROW()), AP721:AP761, "💲", AS721:AS761, "") +
        SUMIFS(AR721:AR761, AY721:AY761, INDIRECT("AE" &amp; ROW()), AP721:AP761, "📦", AS721:AS761, "")
    ) / 2
)</f>
        <v>0</v>
      </c>
      <c r="AL763" s="140">
        <f t="array" aca="1" ref="AL763" ca="1">(
    SUMIFS(AR721:AR761, AY721:AY761, INDIRECT("AE" &amp; ROW()), AP721:AP761, "💲") +
    SUMIFS(AR721:AR761, AY721:AY761, INDIRECT("AE" &amp; ROW()), AP721:AP761, "📦")
) -
(
    (
        SUMIFS(AR721:AR761, AY721:AY761, INDIRECT("AE" &amp; ROW()), AP721:AP761, "💲", AS721:AS761, "Familiar") +
        SUMIFS(AR721:AR761, AY721:AY761, INDIRECT("AE" &amp; ROW()), AP721:AP761, "📦", AS721:AS761, "Familiar")
    ) / 2
) -
(
    (
        SUMIFS(AR721:AR761, AY721:AY761, INDIRECT("AE" &amp; ROW()), AP721:AP761, "💲", AS721:AS761, "Participante") +
        SUMIFS(AR721:AR761, AY721:AY761, INDIRECT("AE" &amp; ROW()), AP721:AP761, "📦", AS721:AS761, "Participante")
    ) / 2
) -
(
    (
        SUMIFS(AR721:AR761, AY721:AY761, INDIRECT("AE" &amp; ROW()), AP721:AP761, "💲", AS721:AS761, "Empleado") +
        SUMIFS(AR721:AR761, AY721:AY761, INDIRECT("AE" &amp; ROW()), AP721:AP761, "📦", AS721:AS761, "Empleado")
    ) / 2
) -
(
    (
        SUMIFS(AR721:AR761, AY721:AY761, INDIRECT("AE" &amp; ROW()), AP721:AP761, "💲", AS721:AS761, "Exonerado ADH") +
        SUMIFS(AR721:AR761, AY721:AY761, INDIRECT("AE" &amp; ROW()), AP721:AP761, "📦", AS721:AS761, "Exonerado ADH")
    ) / 2
) -
(
    SUMIFS(AR721:AR761, AY721:AY761, INDIRECT("AE" &amp; ROW()), AP721:AP761, "💲", AS721:AS761, "Exonerado Doctor") +
    SUMIFS(AR721:AR761, AY721:AY761, INDIRECT("AE" &amp; ROW()), AP721:AP761, "📦", AS721:AS761, "Exonerado Doctor")
) -
(
    (
        SUMIFS(AR721:AR761, AY721:AY761, INDIRECT("AE" &amp; ROW()), AP721:AP761, "💲", AS721:AS761, "") +
        SUMIFS(AR721:AR761, AY721:AY761, INDIRECT("AE" &amp; ROW()), AP721:AP761, "📦", AS721:AS761, "")
    ) / 2
)</f>
        <v>0</v>
      </c>
      <c r="AM763" s="48"/>
      <c r="AN763" s="48"/>
      <c r="AO763" s="48"/>
      <c r="AP763" s="48"/>
      <c r="AQ763" s="48"/>
      <c r="AR763" s="48"/>
      <c r="AS763" s="48"/>
      <c r="AT763" s="48"/>
      <c r="AU763" s="48"/>
      <c r="AV763" s="48"/>
      <c r="AW763" s="48"/>
      <c r="AX763" s="48"/>
      <c r="AY763" s="48"/>
      <c r="AZ763" s="48"/>
      <c r="BA763" s="48"/>
      <c r="BB763" s="48"/>
      <c r="BC763" s="48"/>
      <c r="BD763" s="48"/>
      <c r="BE763" s="48"/>
      <c r="BF763" s="48"/>
      <c r="BG763" s="48"/>
      <c r="BH763" s="48"/>
      <c r="BI763" s="48"/>
      <c r="BJ763" s="48"/>
      <c r="BK763" s="48"/>
      <c r="BL763" s="48"/>
      <c r="BM763" s="48"/>
      <c r="BN763" s="48"/>
    </row>
    <row r="764" spans="1:66" ht="11.25" customHeight="1">
      <c r="A764" s="221"/>
      <c r="B764" s="38"/>
      <c r="C764" s="206"/>
      <c r="D764" s="209"/>
      <c r="E764" s="85" t="s">
        <v>46</v>
      </c>
      <c r="F764" s="86"/>
      <c r="G764" s="206"/>
      <c r="H764" s="209"/>
      <c r="I764" s="85" t="s">
        <v>46</v>
      </c>
      <c r="J764" s="108"/>
      <c r="K764" s="206"/>
      <c r="L764" s="209"/>
      <c r="M764" s="85" t="s">
        <v>46</v>
      </c>
      <c r="N764" s="108"/>
      <c r="O764" s="43"/>
      <c r="P764" s="163"/>
      <c r="Q764" s="3"/>
      <c r="R764" s="15"/>
      <c r="S764" s="227" t="str">
        <f>IF(OR(S761="Empleado",S761="Familiar"),"Nombre del Empleado","N° Factura")</f>
        <v>N° Factura</v>
      </c>
      <c r="T764" s="228"/>
      <c r="U764" s="89"/>
      <c r="V764" s="47"/>
      <c r="W764" s="227" t="str">
        <f>IF(OR(W761="Empleado",W761="Familiar"),"Nombre del Empleado","N° Factura")</f>
        <v>N° Factura</v>
      </c>
      <c r="X764" s="228"/>
      <c r="Y764" s="89"/>
      <c r="Z764" s="47"/>
      <c r="AA764" s="227" t="str">
        <f>IF(OR(AA761="Empleado",AA761="Familiar"),"Nombre del Empleado","N° Factura")</f>
        <v>N° Factura</v>
      </c>
      <c r="AB764" s="228"/>
      <c r="AC764" s="89"/>
      <c r="AD764" s="48"/>
      <c r="AE764" s="240" t="s">
        <v>57</v>
      </c>
      <c r="AF764" s="230"/>
      <c r="AG764" s="161">
        <f t="array" aca="1" ref="AG764" ca="1">COUNTIFS(AP721:AP761, "💲", AY721:AY761, INDIRECT("AE" &amp; ROW())) + COUNTIFS(AP721:AP761, "📦", AY721:AY761, INDIRECT("AE" &amp; ROW())) + COUNTIFS(AP721:AP761, "✅", AY721:AY761, INDIRECT("AE" &amp; ROW()))</f>
        <v>0</v>
      </c>
      <c r="AH764" s="162">
        <f t="array" aca="1" ref="AH764" ca="1">COUNTIFS(AP721:AP761, "💲", AY721:AY761, INDIRECT("AE" &amp; ROW())) + COUNTIFS(AP721:AP761, "📦", AY721:AY761, INDIRECT("AE" &amp; ROW()))</f>
        <v>0</v>
      </c>
      <c r="AI764" s="139">
        <f t="array" aca="1" ref="AI764" ca="1">SUMIFS(AR721:AR761, AY721:AY761, INDIRECT("AE" &amp; ROW()), AP721:AP761, "💲") + SUMIFS(AR721:AR761, AY721:AY761, INDIRECT("AE" &amp; ROW()), AP721:AP761, "📦")</f>
        <v>0</v>
      </c>
      <c r="AJ764" s="139">
        <f t="array" aca="1" ref="AJ764" ca="1">(
    SUMIFS(AR721:AR761, AY721:AY761, INDIRECT("AE" &amp; ROW()), AP721:AP761, "💲") +
    SUMIFS(AR721:AR761, AY721:AY761, INDIRECT("AE" &amp; ROW()), AP721:AP761, "📦")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
        SUMIFS(AR721:AR761, AY721:AY761, INDIRECT("AE" &amp; ROW()), AP721:AP761, "💲", AS721:AS761, "Familiar") +
        SUMIFS(AR721:AR761, AY721:AY761, INDIRECT("AE" &amp; ROW()), AP721:AP761, "📦", AS721:AS761, "Familiar")
    ) / 2
)  -
(
    (
        SUMIFS(AR721:AR761, AY721:AY761, INDIRECT("AE" &amp; ROW()), AP721:AP761, "💲", AS721:AS761, "Exonerado ADH") +
        SUMIFS(AR721:AR761, AY721:AY761, INDIRECT("AE" &amp; ROW()), AP721:AP761, "📦", AS721:AS761, "Exonerado ADH")
    ) / 2
)  -
(
    (
        SUMIFS(AR721:AR761, AY721:AY761, INDIRECT("AE" &amp; ROW()), AP721:AP761, "💲", AS721:AS761, "Exonerado Doctor") +
        SUMIFS(AR721:AR761, AY721:AY761, INDIRECT("AE" &amp; ROW()), AP721:AP761, "📦", AS721:AS761, "Exonerado Doctor")
    ) / 2
)</f>
        <v>0</v>
      </c>
      <c r="AK764" s="139">
        <f t="array" aca="1" ref="AK764" ca="1">(
    SUMIFS(AR721:AR761, AY721:AY761, INDIRECT("AE" &amp; ROW()), AP721:AP761, "💲") +
    SUMIFS(AR721:AR761, AY721:AY761, INDIRECT("AE" &amp; ROW()), AP721:AP761, "📦")
) -
(
    SUMIFS(AR721:AR761, AY721:AY761, INDIRECT("AE" &amp; ROW()), AP721:AP761, "💲", AS721:AS761, "Familiar") +
    SUMIFS(AR721:AR761, AY721:AY761, INDIRECT("AE" &amp; ROW()), AP721:AP761, "📦", AS721:AS761, "Familiar")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SUMIFS(AR721:AR761, AY721:AY761, INDIRECT("AE" &amp; ROW()), AP721:AP761, "💲", AS721:AS761, "Exonerado ADH") +
    SUMIFS(AR721:AR761, AY721:AY761, INDIRECT("AE" &amp; ROW()), AP721:AP761, "📦", AS721:AS761, "Exonerado ADH")
) -
(
    (
        SUMIFS(AR721:AR761, AY721:AY761, INDIRECT("AE" &amp; ROW()), AP721:AP761, "💲", AS721:AS761, "Exonerado Doctor") +
        SUMIFS(AR721:AR761, AY721:AY761, INDIRECT("AE" &amp; ROW()), AP721:AP761, "📦", AS721:AS761, "Exonerado Doctor")
    ) / 2
) -
(
    (
        SUMIFS(AR721:AR761, AY721:AY761, INDIRECT("AE" &amp; ROW()), AP721:AP761, "💲", AS721:AS761, "") +
        SUMIFS(AR721:AR761, AY721:AY761, INDIRECT("AE" &amp; ROW()), AP721:AP761, "📦", AS721:AS761, "")
    ) / 2
)</f>
        <v>0</v>
      </c>
      <c r="AL764" s="140">
        <f t="array" aca="1" ref="AL764" ca="1">(
    SUMIFS(AR721:AR761, AY721:AY761, INDIRECT("AE" &amp; ROW()), AP721:AP761, "💲") +
    SUMIFS(AR721:AR761, AY721:AY761, INDIRECT("AE" &amp; ROW()), AP721:AP761, "📦")
) -
(
    (
        SUMIFS(AR721:AR761, AY721:AY761, INDIRECT("AE" &amp; ROW()), AP721:AP761, "💲", AS721:AS761, "Familiar") +
        SUMIFS(AR721:AR761, AY721:AY761, INDIRECT("AE" &amp; ROW()), AP721:AP761, "📦", AS721:AS761, "Familiar")
    ) / 2
) -
(
    (
        SUMIFS(AR721:AR761, AY721:AY761, INDIRECT("AE" &amp; ROW()), AP721:AP761, "💲", AS721:AS761, "Participante") +
        SUMIFS(AR721:AR761, AY721:AY761, INDIRECT("AE" &amp; ROW()), AP721:AP761, "📦", AS721:AS761, "Participante")
    ) / 2
) -
(
    (
        SUMIFS(AR721:AR761, AY721:AY761, INDIRECT("AE" &amp; ROW()), AP721:AP761, "💲", AS721:AS761, "Empleado") +
        SUMIFS(AR721:AR761, AY721:AY761, INDIRECT("AE" &amp; ROW()), AP721:AP761, "📦", AS721:AS761, "Empleado")
    ) / 2
) -
(
    (
        SUMIFS(AR721:AR761, AY721:AY761, INDIRECT("AE" &amp; ROW()), AP721:AP761, "💲", AS721:AS761, "Exonerado ADH") +
        SUMIFS(AR721:AR761, AY721:AY761, INDIRECT("AE" &amp; ROW()), AP721:AP761, "📦", AS721:AS761, "Exonerado ADH")
    ) / 2
) -
(
    SUMIFS(AR721:AR761, AY721:AY761, INDIRECT("AE" &amp; ROW()), AP721:AP761, "💲", AS721:AS761, "Exonerado Doctor") +
    SUMIFS(AR721:AR761, AY721:AY761, INDIRECT("AE" &amp; ROW()), AP721:AP761, "📦", AS721:AS761, "Exonerado Doctor")
) -
(
    (
        SUMIFS(AR721:AR761, AY721:AY761, INDIRECT("AE" &amp; ROW()), AP721:AP761, "💲", AS721:AS761, "") +
        SUMIFS(AR721:AR761, AY721:AY761, INDIRECT("AE" &amp; ROW()), AP721:AP761, "📦", AS721:AS761, "")
    ) / 2
)</f>
        <v>0</v>
      </c>
      <c r="AM764" s="48"/>
      <c r="AN764" s="48"/>
      <c r="AO764" s="48"/>
      <c r="AP764" s="48"/>
      <c r="AQ764" s="48"/>
      <c r="AR764" s="48"/>
      <c r="AS764" s="48"/>
      <c r="AT764" s="48"/>
      <c r="AU764" s="48"/>
      <c r="AV764" s="48"/>
      <c r="AW764" s="48"/>
      <c r="AX764" s="48"/>
      <c r="AY764" s="48"/>
      <c r="AZ764" s="48"/>
      <c r="BA764" s="48"/>
      <c r="BB764" s="48"/>
      <c r="BC764" s="48"/>
      <c r="BD764" s="48"/>
      <c r="BE764" s="48"/>
      <c r="BF764" s="48"/>
      <c r="BG764" s="48"/>
      <c r="BH764" s="48"/>
      <c r="BI764" s="48"/>
      <c r="BJ764" s="48"/>
      <c r="BK764" s="48"/>
      <c r="BL764" s="48"/>
      <c r="BM764" s="48"/>
      <c r="BN764" s="48"/>
    </row>
    <row r="765" spans="1:66" ht="11.25" customHeight="1">
      <c r="A765" s="222">
        <f>A761+$Q$13/1440</f>
        <v>0.79166666666666641</v>
      </c>
      <c r="B765" s="164"/>
      <c r="C765" s="204"/>
      <c r="D765" s="207"/>
      <c r="E765" s="177" t="s">
        <v>36</v>
      </c>
      <c r="F765" s="42" t="str">
        <f>IF(D765&lt;&gt;"", VLOOKUP(D765,'Base de Datos'!$A$2:$D1268,2,FALSE()),"")</f>
        <v/>
      </c>
      <c r="G765" s="204"/>
      <c r="H765" s="216"/>
      <c r="I765" s="177" t="s">
        <v>36</v>
      </c>
      <c r="J765" s="42" t="str">
        <f>IF(H765&lt;&gt;"", VLOOKUP(H765,'Base de Datos'!$A$2:$D1268,2,FALSE()),"")</f>
        <v/>
      </c>
      <c r="K765" s="204"/>
      <c r="L765" s="216"/>
      <c r="M765" s="177" t="s">
        <v>36</v>
      </c>
      <c r="N765" s="42" t="str">
        <f>IF(L765&lt;&gt;"", VLOOKUP(L765,'Base de Datos'!$A$2:$D1268,2,FALSE()),"")</f>
        <v/>
      </c>
      <c r="O765" s="165"/>
      <c r="P765" s="165"/>
      <c r="Q765" s="165"/>
      <c r="R765" s="166"/>
      <c r="S765" s="167"/>
      <c r="T765" s="45" t="s">
        <v>37</v>
      </c>
      <c r="U765" s="168"/>
      <c r="V765" s="169"/>
      <c r="W765" s="167"/>
      <c r="X765" s="45" t="s">
        <v>37</v>
      </c>
      <c r="Y765" s="168"/>
      <c r="Z765" s="169"/>
      <c r="AA765" s="167"/>
      <c r="AB765" s="45" t="s">
        <v>37</v>
      </c>
      <c r="AC765" s="168"/>
      <c r="AD765" s="56"/>
      <c r="AE765" s="240" t="s">
        <v>59</v>
      </c>
      <c r="AF765" s="230"/>
      <c r="AG765" s="161">
        <f t="array" aca="1" ref="AG765" ca="1">COUNTIFS(AP721:AP761, "💲", AY721:AY761, INDIRECT("AE" &amp; ROW())) + COUNTIFS(AP721:AP761, "📦", AY721:AY761, INDIRECT("AE" &amp; ROW())) + COUNTIFS(AP721:AP761, "✅", AY721:AY761, INDIRECT("AE" &amp; ROW()))</f>
        <v>0</v>
      </c>
      <c r="AH765" s="162">
        <f t="array" aca="1" ref="AH765" ca="1">COUNTIFS(AP721:AP761, "💲", AY721:AY761, INDIRECT("AE" &amp; ROW())) + COUNTIFS(AP721:AP761, "📦", AY721:AY761, INDIRECT("AE" &amp; ROW()))</f>
        <v>0</v>
      </c>
      <c r="AI765" s="139">
        <f t="array" aca="1" ref="AI765" ca="1">SUMIFS(AR721:AR761, AY721:AY761, INDIRECT("AE" &amp; ROW()), AP721:AP761, "💲") + SUMIFS(AR721:AR761, AY721:AY761, INDIRECT("AE" &amp; ROW()), AP721:AP761, "📦")</f>
        <v>0</v>
      </c>
      <c r="AJ765" s="139">
        <f t="array" aca="1" ref="AJ765" ca="1">(
    SUMIFS(AR721:AR761, AY721:AY761, INDIRECT("AE" &amp; ROW()), AP721:AP761, "💲") +
    SUMIFS(AR721:AR761, AY721:AY761, INDIRECT("AE" &amp; ROW()), AP721:AP761, "📦")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
        SUMIFS(AR721:AR761, AY721:AY761, INDIRECT("AE" &amp; ROW()), AP721:AP761, "💲", AS721:AS761, "Familiar") +
        SUMIFS(AR721:AR761, AY721:AY761, INDIRECT("AE" &amp; ROW()), AP721:AP761, "📦", AS721:AS761, "Familiar")
    ) / 2
)  -
(
    (
        SUMIFS(AR721:AR761, AY721:AY761, INDIRECT("AE" &amp; ROW()), AP721:AP761, "💲", AS721:AS761, "Exonerado ADH") +
        SUMIFS(AR721:AR761, AY721:AY761, INDIRECT("AE" &amp; ROW()), AP721:AP761, "📦", AS721:AS761, "Exonerado ADH")
    ) / 2
)  -
(
    (
        SUMIFS(AR721:AR761, AY721:AY761, INDIRECT("AE" &amp; ROW()), AP721:AP761, "💲", AS721:AS761, "Exonerado Doctor") +
        SUMIFS(AR721:AR761, AY721:AY761, INDIRECT("AE" &amp; ROW()), AP721:AP761, "📦", AS721:AS761, "Exonerado Doctor")
    ) / 2
)</f>
        <v>0</v>
      </c>
      <c r="AK765" s="139">
        <f t="array" aca="1" ref="AK765" ca="1">(
    SUMIFS(AR721:AR761, AY721:AY761, INDIRECT("AE" &amp; ROW()), AP721:AP761, "💲") +
    SUMIFS(AR721:AR761, AY721:AY761, INDIRECT("AE" &amp; ROW()), AP721:AP761, "📦")
) -
(
    SUMIFS(AR721:AR761, AY721:AY761, INDIRECT("AE" &amp; ROW()), AP721:AP761, "💲", AS721:AS761, "Familiar") +
    SUMIFS(AR721:AR761, AY721:AY761, INDIRECT("AE" &amp; ROW()), AP721:AP761, "📦", AS721:AS761, "Familiar")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SUMIFS(AR721:AR761, AY721:AY761, INDIRECT("AE" &amp; ROW()), AP721:AP761, "💲", AS721:AS761, "Exonerado ADH") +
    SUMIFS(AR721:AR761, AY721:AY761, INDIRECT("AE" &amp; ROW()), AP721:AP761, "📦", AS721:AS761, "Exonerado ADH")
) -
(
    (
        SUMIFS(AR721:AR761, AY721:AY761, INDIRECT("AE" &amp; ROW()), AP721:AP761, "💲", AS721:AS761, "Exonerado Doctor") +
        SUMIFS(AR721:AR761, AY721:AY761, INDIRECT("AE" &amp; ROW()), AP721:AP761, "📦", AS721:AS761, "Exonerado Doctor")
    ) / 2
) -
(
    (
        SUMIFS(AR721:AR761, AY721:AY761, INDIRECT("AE" &amp; ROW()), AP721:AP761, "💲", AS721:AS761, "") +
        SUMIFS(AR721:AR761, AY721:AY761, INDIRECT("AE" &amp; ROW()), AP721:AP761, "📦", AS721:AS761, "")
    ) / 2
)</f>
        <v>0</v>
      </c>
      <c r="AL765" s="140">
        <f t="array" aca="1" ref="AL765" ca="1">(
    SUMIFS(AR721:AR761, AY721:AY761, INDIRECT("AE" &amp; ROW()), AP721:AP761, "💲") +
    SUMIFS(AR721:AR761, AY721:AY761, INDIRECT("AE" &amp; ROW()), AP721:AP761, "📦")
) -
(
    (
        SUMIFS(AR721:AR761, AY721:AY761, INDIRECT("AE" &amp; ROW()), AP721:AP761, "💲", AS721:AS761, "Familiar") +
        SUMIFS(AR721:AR761, AY721:AY761, INDIRECT("AE" &amp; ROW()), AP721:AP761, "📦", AS721:AS761, "Familiar")
    ) / 2
) -
(
    (
        SUMIFS(AR721:AR761, AY721:AY761, INDIRECT("AE" &amp; ROW()), AP721:AP761, "💲", AS721:AS761, "Participante") +
        SUMIFS(AR721:AR761, AY721:AY761, INDIRECT("AE" &amp; ROW()), AP721:AP761, "📦", AS721:AS761, "Participante")
    ) / 2
) -
(
    (
        SUMIFS(AR721:AR761, AY721:AY761, INDIRECT("AE" &amp; ROW()), AP721:AP761, "💲", AS721:AS761, "Empleado") +
        SUMIFS(AR721:AR761, AY721:AY761, INDIRECT("AE" &amp; ROW()), AP721:AP761, "📦", AS721:AS761, "Empleado")
    ) / 2
) -
(
    (
        SUMIFS(AR721:AR761, AY721:AY761, INDIRECT("AE" &amp; ROW()), AP721:AP761, "💲", AS721:AS761, "Exonerado ADH") +
        SUMIFS(AR721:AR761, AY721:AY761, INDIRECT("AE" &amp; ROW()), AP721:AP761, "📦", AS721:AS761, "Exonerado ADH")
    ) / 2
) -
(
    SUMIFS(AR721:AR761, AY721:AY761, INDIRECT("AE" &amp; ROW()), AP721:AP761, "💲", AS721:AS761, "Exonerado Doctor") +
    SUMIFS(AR721:AR761, AY721:AY761, INDIRECT("AE" &amp; ROW()), AP721:AP761, "📦", AS721:AS761, "Exonerado Doctor")
) -
(
    (
        SUMIFS(AR721:AR761, AY721:AY761, INDIRECT("AE" &amp; ROW()), AP721:AP761, "💲", AS721:AS761, "") +
        SUMIFS(AR721:AR761, AY721:AY761, INDIRECT("AE" &amp; ROW()), AP721:AP761, "📦", AS721:AS761, "")
    ) / 2
)</f>
        <v>0</v>
      </c>
      <c r="AM765" s="56"/>
      <c r="AN765" s="56"/>
      <c r="AO765" s="56"/>
      <c r="AP765" s="56"/>
      <c r="AQ765" s="56"/>
      <c r="AR765" s="56"/>
      <c r="AS765" s="56"/>
      <c r="AT765" s="56"/>
      <c r="AU765" s="56"/>
      <c r="AV765" s="56"/>
      <c r="AW765" s="56"/>
      <c r="AX765" s="56"/>
      <c r="AY765" s="56"/>
      <c r="AZ765" s="56"/>
      <c r="BA765" s="56"/>
      <c r="BB765" s="56"/>
      <c r="BC765" s="56"/>
      <c r="BD765" s="56"/>
      <c r="BE765" s="56"/>
      <c r="BF765" s="56"/>
      <c r="BG765" s="56"/>
      <c r="BH765" s="56"/>
      <c r="BI765" s="56"/>
      <c r="BJ765" s="56"/>
      <c r="BK765" s="56"/>
      <c r="BL765" s="56"/>
      <c r="BM765" s="56"/>
      <c r="BN765" s="56"/>
    </row>
    <row r="766" spans="1:66" ht="11.25" customHeight="1">
      <c r="A766" s="220"/>
      <c r="B766" s="164"/>
      <c r="C766" s="205"/>
      <c r="D766" s="208"/>
      <c r="E766" s="178" t="s">
        <v>42</v>
      </c>
      <c r="F766" s="58" t="str">
        <f>IF(D765&lt;&gt;"", VLOOKUP(D765,'Base de Datos'!$A$2:$D1268,3,FALSE()),"")</f>
        <v/>
      </c>
      <c r="G766" s="205"/>
      <c r="H766" s="208"/>
      <c r="I766" s="178" t="s">
        <v>42</v>
      </c>
      <c r="J766" s="58" t="str">
        <f>IF(H765&lt;&gt;"", VLOOKUP(H765,'Base de Datos'!$A$2:$D1268,3,FALSE()),"")</f>
        <v/>
      </c>
      <c r="K766" s="205"/>
      <c r="L766" s="208"/>
      <c r="M766" s="178" t="s">
        <v>42</v>
      </c>
      <c r="N766" s="58" t="str">
        <f>IF(L765&lt;&gt;"", VLOOKUP(L765,'Base de Datos'!$A$2:$D1268,3,FALSE()),"")</f>
        <v/>
      </c>
      <c r="O766" s="165"/>
      <c r="P766" s="165"/>
      <c r="Q766" s="165"/>
      <c r="R766" s="166"/>
      <c r="S766" s="231"/>
      <c r="T766" s="230"/>
      <c r="U766" s="170"/>
      <c r="V766" s="169"/>
      <c r="W766" s="231"/>
      <c r="X766" s="230"/>
      <c r="Y766" s="170"/>
      <c r="Z766" s="169"/>
      <c r="AA766" s="231"/>
      <c r="AB766" s="230"/>
      <c r="AC766" s="170"/>
      <c r="AD766" s="56"/>
      <c r="AE766" s="240" t="s">
        <v>63</v>
      </c>
      <c r="AF766" s="230"/>
      <c r="AG766" s="161">
        <f t="array" aca="1" ref="AG766" ca="1">COUNTIFS(AP721:AP761, "💲", AY721:AY761, INDIRECT("AE" &amp; ROW())) + COUNTIFS(AP721:AP761, "📦", AY721:AY761, INDIRECT("AE" &amp; ROW())) + COUNTIFS(AP721:AP761, "✅", AY721:AY761, INDIRECT("AE" &amp; ROW()))</f>
        <v>0</v>
      </c>
      <c r="AH766" s="162">
        <f t="array" aca="1" ref="AH766" ca="1">COUNTIFS(AP721:AP761, "💲", AY721:AY761, INDIRECT("AE" &amp; ROW())) + COUNTIFS(AP721:AP761, "📦", AY721:AY761, INDIRECT("AE" &amp; ROW()))</f>
        <v>0</v>
      </c>
      <c r="AI766" s="139">
        <f t="array" aca="1" ref="AI766" ca="1">SUMIFS(AR721:AR761, AY721:AY761, INDIRECT("AE" &amp; ROW()), AP721:AP761, "💲") + SUMIFS(AR721:AR761, AY721:AY761, INDIRECT("AE" &amp; ROW()), AP721:AP761, "📦")</f>
        <v>0</v>
      </c>
      <c r="AJ766" s="139">
        <f t="array" aca="1" ref="AJ766" ca="1">(
    SUMIFS(AR721:AR761, AY721:AY761, INDIRECT("AE" &amp; ROW()), AP721:AP761, "💲") +
    SUMIFS(AR721:AR761, AY721:AY761, INDIRECT("AE" &amp; ROW()), AP721:AP761, "📦")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
        SUMIFS(AR721:AR761, AY721:AY761, INDIRECT("AE" &amp; ROW()), AP721:AP761, "💲", AS721:AS761, "Familiar") +
        SUMIFS(AR721:AR761, AY721:AY761, INDIRECT("AE" &amp; ROW()), AP721:AP761, "📦", AS721:AS761, "Familiar")
    ) / 2
)  -
(
    (
        SUMIFS(AR721:AR761, AY721:AY761, INDIRECT("AE" &amp; ROW()), AP721:AP761, "💲", AS721:AS761, "Exonerado ADH") +
        SUMIFS(AR721:AR761, AY721:AY761, INDIRECT("AE" &amp; ROW()), AP721:AP761, "📦", AS721:AS761, "Exonerado ADH")
    ) / 2
)  -
(
    (
        SUMIFS(AR721:AR761, AY721:AY761, INDIRECT("AE" &amp; ROW()), AP721:AP761, "💲", AS721:AS761, "Exonerado Doctor") +
        SUMIFS(AR721:AR761, AY721:AY761, INDIRECT("AE" &amp; ROW()), AP721:AP761, "📦", AS721:AS761, "Exonerado Doctor")
    ) / 2
)</f>
        <v>0</v>
      </c>
      <c r="AK766" s="139">
        <f t="array" aca="1" ref="AK766" ca="1">(
    SUMIFS(AR721:AR761, AY721:AY761, INDIRECT("AE" &amp; ROW()), AP721:AP761, "💲") +
    SUMIFS(AR721:AR761, AY721:AY761, INDIRECT("AE" &amp; ROW()), AP721:AP761, "📦")
) -
(
    SUMIFS(AR721:AR761, AY721:AY761, INDIRECT("AE" &amp; ROW()), AP721:AP761, "💲", AS721:AS761, "Familiar") +
    SUMIFS(AR721:AR761, AY721:AY761, INDIRECT("AE" &amp; ROW()), AP721:AP761, "📦", AS721:AS761, "Familiar")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SUMIFS(AR721:AR761, AY721:AY761, INDIRECT("AE" &amp; ROW()), AP721:AP761, "💲", AS721:AS761, "Exonerado ADH") +
    SUMIFS(AR721:AR761, AY721:AY761, INDIRECT("AE" &amp; ROW()), AP721:AP761, "📦", AS721:AS761, "Exonerado ADH")
) -
(
    (
        SUMIFS(AR721:AR761, AY721:AY761, INDIRECT("AE" &amp; ROW()), AP721:AP761, "💲", AS721:AS761, "Exonerado Doctor") +
        SUMIFS(AR721:AR761, AY721:AY761, INDIRECT("AE" &amp; ROW()), AP721:AP761, "📦", AS721:AS761, "Exonerado Doctor")
    ) / 2
) -
(
    (
        SUMIFS(AR721:AR761, AY721:AY761, INDIRECT("AE" &amp; ROW()), AP721:AP761, "💲", AS721:AS761, "") +
        SUMIFS(AR721:AR761, AY721:AY761, INDIRECT("AE" &amp; ROW()), AP721:AP761, "📦", AS721:AS761, "")
    ) / 2
)</f>
        <v>0</v>
      </c>
      <c r="AL766" s="140">
        <f t="array" aca="1" ref="AL766" ca="1">(
    SUMIFS(AR721:AR761, AY721:AY761, INDIRECT("AE" &amp; ROW()), AP721:AP761, "💲") +
    SUMIFS(AR721:AR761, AY721:AY761, INDIRECT("AE" &amp; ROW()), AP721:AP761, "📦")
) -
(
    (
        SUMIFS(AR721:AR761, AY721:AY761, INDIRECT("AE" &amp; ROW()), AP721:AP761, "💲", AS721:AS761, "Familiar") +
        SUMIFS(AR721:AR761, AY721:AY761, INDIRECT("AE" &amp; ROW()), AP721:AP761, "📦", AS721:AS761, "Familiar")
    ) / 2
) -
(
    (
        SUMIFS(AR721:AR761, AY721:AY761, INDIRECT("AE" &amp; ROW()), AP721:AP761, "💲", AS721:AS761, "Participante") +
        SUMIFS(AR721:AR761, AY721:AY761, INDIRECT("AE" &amp; ROW()), AP721:AP761, "📦", AS721:AS761, "Participante")
    ) / 2
) -
(
    (
        SUMIFS(AR721:AR761, AY721:AY761, INDIRECT("AE" &amp; ROW()), AP721:AP761, "💲", AS721:AS761, "Empleado") +
        SUMIFS(AR721:AR761, AY721:AY761, INDIRECT("AE" &amp; ROW()), AP721:AP761, "📦", AS721:AS761, "Empleado")
    ) / 2
) -
(
    (
        SUMIFS(AR721:AR761, AY721:AY761, INDIRECT("AE" &amp; ROW()), AP721:AP761, "💲", AS721:AS761, "Exonerado ADH") +
        SUMIFS(AR721:AR761, AY721:AY761, INDIRECT("AE" &amp; ROW()), AP721:AP761, "📦", AS721:AS761, "Exonerado ADH")
    ) / 2
) -
(
    SUMIFS(AR721:AR761, AY721:AY761, INDIRECT("AE" &amp; ROW()), AP721:AP761, "💲", AS721:AS761, "Exonerado Doctor") +
    SUMIFS(AR721:AR761, AY721:AY761, INDIRECT("AE" &amp; ROW()), AP721:AP761, "📦", AS721:AS761, "Exonerado Doctor")
) -
(
    (
        SUMIFS(AR721:AR761, AY721:AY761, INDIRECT("AE" &amp; ROW()), AP721:AP761, "💲", AS721:AS761, "") +
        SUMIFS(AR721:AR761, AY721:AY761, INDIRECT("AE" &amp; ROW()), AP721:AP761, "📦", AS721:AS761, "")
    ) / 2
)</f>
        <v>0</v>
      </c>
      <c r="AM766" s="56"/>
      <c r="AN766" s="56"/>
      <c r="AO766" s="56"/>
      <c r="AP766" s="56"/>
      <c r="AQ766" s="56"/>
      <c r="AR766" s="56"/>
      <c r="AS766" s="56"/>
      <c r="AT766" s="56"/>
      <c r="AU766" s="56"/>
      <c r="AV766" s="56"/>
      <c r="AW766" s="56"/>
      <c r="AX766" s="56"/>
      <c r="AY766" s="56"/>
      <c r="AZ766" s="56"/>
      <c r="BA766" s="56"/>
      <c r="BB766" s="56"/>
      <c r="BC766" s="56"/>
      <c r="BD766" s="56"/>
      <c r="BE766" s="56"/>
      <c r="BF766" s="56"/>
      <c r="BG766" s="56"/>
      <c r="BH766" s="56"/>
      <c r="BI766" s="56"/>
      <c r="BJ766" s="56"/>
      <c r="BK766" s="56"/>
      <c r="BL766" s="56"/>
      <c r="BM766" s="56"/>
      <c r="BN766" s="56"/>
    </row>
    <row r="767" spans="1:66" ht="11.25" customHeight="1">
      <c r="A767" s="220"/>
      <c r="B767" s="164"/>
      <c r="C767" s="205"/>
      <c r="D767" s="208"/>
      <c r="E767" s="178" t="s">
        <v>44</v>
      </c>
      <c r="F767" s="58" t="str">
        <f>IF(D765&lt;&gt;"", VLOOKUP(D765,'Base de Datos'!$A$2:$D1268,4,FALSE()),"")</f>
        <v/>
      </c>
      <c r="G767" s="205"/>
      <c r="H767" s="208"/>
      <c r="I767" s="178" t="s">
        <v>44</v>
      </c>
      <c r="J767" s="58" t="str">
        <f>IF(H765&lt;&gt;"", VLOOKUP(H765,'Base de Datos'!$A$2:$D1268,4,FALSE()),"")</f>
        <v/>
      </c>
      <c r="K767" s="205"/>
      <c r="L767" s="208"/>
      <c r="M767" s="178" t="s">
        <v>44</v>
      </c>
      <c r="N767" s="58" t="str">
        <f>IF(L765&lt;&gt;"", VLOOKUP(L765,'Base de Datos'!$A$2:$D1268,4,FALSE()),"")</f>
        <v/>
      </c>
      <c r="O767" s="165"/>
      <c r="P767" s="165"/>
      <c r="Q767" s="165"/>
      <c r="R767" s="166"/>
      <c r="S767" s="231"/>
      <c r="T767" s="230"/>
      <c r="U767" s="170"/>
      <c r="V767" s="169"/>
      <c r="W767" s="231"/>
      <c r="X767" s="230"/>
      <c r="Y767" s="170"/>
      <c r="Z767" s="169"/>
      <c r="AA767" s="231"/>
      <c r="AB767" s="230"/>
      <c r="AC767" s="170"/>
      <c r="AD767" s="56"/>
      <c r="AE767" s="240" t="s">
        <v>66</v>
      </c>
      <c r="AF767" s="230"/>
      <c r="AG767" s="161">
        <f t="array" aca="1" ref="AG767" ca="1">COUNTIFS(AP721:AP761, "💲", AY721:AY761, INDIRECT("AE" &amp; ROW())) + COUNTIFS(AP721:AP761, "📦", AY721:AY761, INDIRECT("AE" &amp; ROW())) + COUNTIFS(AP721:AP761, "✅", AY721:AY761, INDIRECT("AE" &amp; ROW()))</f>
        <v>0</v>
      </c>
      <c r="AH767" s="162">
        <f t="array" aca="1" ref="AH767" ca="1">COUNTIFS(AP721:AP761, "💲", AY721:AY761, INDIRECT("AE" &amp; ROW())) + COUNTIFS(AP721:AP761, "📦", AY721:AY761, INDIRECT("AE" &amp; ROW()))</f>
        <v>0</v>
      </c>
      <c r="AI767" s="139">
        <f t="array" aca="1" ref="AI767" ca="1">SUMIFS(AR721:AR761, AY721:AY761, INDIRECT("AE" &amp; ROW()), AP721:AP761, "💲") + SUMIFS(AR721:AR761, AY721:AY761, INDIRECT("AE" &amp; ROW()), AP721:AP761, "📦")</f>
        <v>0</v>
      </c>
      <c r="AJ767" s="139">
        <f t="array" aca="1" ref="AJ767" ca="1">(
    SUMIFS(AR721:AR761, AY721:AY761, INDIRECT("AE" &amp; ROW()), AP721:AP761, "💲") +
    SUMIFS(AR721:AR761, AY721:AY761, INDIRECT("AE" &amp; ROW()), AP721:AP761, "📦")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
        SUMIFS(AR721:AR761, AY721:AY761, INDIRECT("AE" &amp; ROW()), AP721:AP761, "💲", AS721:AS761, "Familiar") +
        SUMIFS(AR721:AR761, AY721:AY761, INDIRECT("AE" &amp; ROW()), AP721:AP761, "📦", AS721:AS761, "Familiar")
    ) / 2
)  -
(
    (
        SUMIFS(AR721:AR761, AY721:AY761, INDIRECT("AE" &amp; ROW()), AP721:AP761, "💲", AS721:AS761, "Exonerado ADH") +
        SUMIFS(AR721:AR761, AY721:AY761, INDIRECT("AE" &amp; ROW()), AP721:AP761, "📦", AS721:AS761, "Exonerado ADH")
    ) / 2
)  -
(
    (
        SUMIFS(AR721:AR761, AY721:AY761, INDIRECT("AE" &amp; ROW()), AP721:AP761, "💲", AS721:AS761, "Exonerado Doctor") +
        SUMIFS(AR721:AR761, AY721:AY761, INDIRECT("AE" &amp; ROW()), AP721:AP761, "📦", AS721:AS761, "Exonerado Doctor")
    ) / 2
)</f>
        <v>0</v>
      </c>
      <c r="AK767" s="139">
        <f t="array" aca="1" ref="AK767" ca="1">(
    SUMIFS(AR721:AR761, AY721:AY761, INDIRECT("AE" &amp; ROW()), AP721:AP761, "💲") +
    SUMIFS(AR721:AR761, AY721:AY761, INDIRECT("AE" &amp; ROW()), AP721:AP761, "📦")
) -
(
    SUMIFS(AR721:AR761, AY721:AY761, INDIRECT("AE" &amp; ROW()), AP721:AP761, "💲", AS721:AS761, "Familiar") +
    SUMIFS(AR721:AR761, AY721:AY761, INDIRECT("AE" &amp; ROW()), AP721:AP761, "📦", AS721:AS761, "Familiar")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SUMIFS(AR721:AR761, AY721:AY761, INDIRECT("AE" &amp; ROW()), AP721:AP761, "💲", AS721:AS761, "Exonerado ADH") +
    SUMIFS(AR721:AR761, AY721:AY761, INDIRECT("AE" &amp; ROW()), AP721:AP761, "📦", AS721:AS761, "Exonerado ADH")
) -
(
    (
        SUMIFS(AR721:AR761, AY721:AY761, INDIRECT("AE" &amp; ROW()), AP721:AP761, "💲", AS721:AS761, "Exonerado Doctor") +
        SUMIFS(AR721:AR761, AY721:AY761, INDIRECT("AE" &amp; ROW()), AP721:AP761, "📦", AS721:AS761, "Exonerado Doctor")
    ) / 2
) -
(
    (
        SUMIFS(AR721:AR761, AY721:AY761, INDIRECT("AE" &amp; ROW()), AP721:AP761, "💲", AS721:AS761, "") +
        SUMIFS(AR721:AR761, AY721:AY761, INDIRECT("AE" &amp; ROW()), AP721:AP761, "📦", AS721:AS761, "")
    ) / 2
)</f>
        <v>0</v>
      </c>
      <c r="AL767" s="140">
        <f t="array" aca="1" ref="AL767" ca="1">(
    SUMIFS(AR721:AR761, AY721:AY761, INDIRECT("AE" &amp; ROW()), AP721:AP761, "💲") +
    SUMIFS(AR721:AR761, AY721:AY761, INDIRECT("AE" &amp; ROW()), AP721:AP761, "📦")
) -
(
    (
        SUMIFS(AR721:AR761, AY721:AY761, INDIRECT("AE" &amp; ROW()), AP721:AP761, "💲", AS721:AS761, "Familiar") +
        SUMIFS(AR721:AR761, AY721:AY761, INDIRECT("AE" &amp; ROW()), AP721:AP761, "📦", AS721:AS761, "Familiar")
    ) / 2
) -
(
    (
        SUMIFS(AR721:AR761, AY721:AY761, INDIRECT("AE" &amp; ROW()), AP721:AP761, "💲", AS721:AS761, "Participante") +
        SUMIFS(AR721:AR761, AY721:AY761, INDIRECT("AE" &amp; ROW()), AP721:AP761, "📦", AS721:AS761, "Participante")
    ) / 2
) -
(
    (
        SUMIFS(AR721:AR761, AY721:AY761, INDIRECT("AE" &amp; ROW()), AP721:AP761, "💲", AS721:AS761, "Empleado") +
        SUMIFS(AR721:AR761, AY721:AY761, INDIRECT("AE" &amp; ROW()), AP721:AP761, "📦", AS721:AS761, "Empleado")
    ) / 2
) -
(
    (
        SUMIFS(AR721:AR761, AY721:AY761, INDIRECT("AE" &amp; ROW()), AP721:AP761, "💲", AS721:AS761, "Exonerado ADH") +
        SUMIFS(AR721:AR761, AY721:AY761, INDIRECT("AE" &amp; ROW()), AP721:AP761, "📦", AS721:AS761, "Exonerado ADH")
    ) / 2
) -
(
    SUMIFS(AR721:AR761, AY721:AY761, INDIRECT("AE" &amp; ROW()), AP721:AP761, "💲", AS721:AS761, "Exonerado Doctor") +
    SUMIFS(AR721:AR761, AY721:AY761, INDIRECT("AE" &amp; ROW()), AP721:AP761, "📦", AS721:AS761, "Exonerado Doctor")
) -
(
    (
        SUMIFS(AR721:AR761, AY721:AY761, INDIRECT("AE" &amp; ROW()), AP721:AP761, "💲", AS721:AS761, "") +
        SUMIFS(AR721:AR761, AY721:AY761, INDIRECT("AE" &amp; ROW()), AP721:AP761, "📦", AS721:AS761, "")
    ) / 2
)</f>
        <v>0</v>
      </c>
      <c r="AM767" s="56"/>
      <c r="AN767" s="56"/>
      <c r="AO767" s="56"/>
      <c r="AP767" s="56"/>
      <c r="AQ767" s="56"/>
      <c r="AR767" s="56"/>
      <c r="AS767" s="56"/>
      <c r="AT767" s="56"/>
      <c r="AU767" s="56"/>
      <c r="AV767" s="56"/>
      <c r="AW767" s="56"/>
      <c r="AX767" s="56"/>
      <c r="AY767" s="56"/>
      <c r="AZ767" s="56"/>
      <c r="BA767" s="56"/>
      <c r="BB767" s="56"/>
      <c r="BC767" s="56"/>
      <c r="BD767" s="56"/>
      <c r="BE767" s="56"/>
      <c r="BF767" s="56"/>
      <c r="BG767" s="56"/>
      <c r="BH767" s="56"/>
      <c r="BI767" s="56"/>
      <c r="BJ767" s="56"/>
      <c r="BK767" s="56"/>
      <c r="BL767" s="56"/>
      <c r="BM767" s="56"/>
      <c r="BN767" s="56"/>
    </row>
    <row r="768" spans="1:66" ht="11.25" customHeight="1">
      <c r="A768" s="221"/>
      <c r="B768" s="164"/>
      <c r="C768" s="206"/>
      <c r="D768" s="209"/>
      <c r="E768" s="179" t="s">
        <v>46</v>
      </c>
      <c r="F768" s="180"/>
      <c r="G768" s="206"/>
      <c r="H768" s="209"/>
      <c r="I768" s="179" t="s">
        <v>46</v>
      </c>
      <c r="J768" s="180"/>
      <c r="K768" s="206"/>
      <c r="L768" s="209"/>
      <c r="M768" s="179" t="s">
        <v>46</v>
      </c>
      <c r="N768" s="180"/>
      <c r="O768" s="165"/>
      <c r="P768" s="165"/>
      <c r="Q768" s="165"/>
      <c r="R768" s="166"/>
      <c r="S768" s="227" t="str">
        <f>IF(OR(S765="Empleado",S765="Familiar"),"Nombre del Empleado","N° Factura")</f>
        <v>N° Factura</v>
      </c>
      <c r="T768" s="228"/>
      <c r="U768" s="89"/>
      <c r="V768" s="169"/>
      <c r="W768" s="227" t="str">
        <f>IF(OR(W765="Empleado",W765="Familiar"),"Nombre del Empleado","N° Factura")</f>
        <v>N° Factura</v>
      </c>
      <c r="X768" s="228"/>
      <c r="Y768" s="89"/>
      <c r="Z768" s="169"/>
      <c r="AA768" s="227" t="str">
        <f>IF(OR(AA765="Empleado",AA765="Familiar"),"Nombre del Empleado","N° Factura")</f>
        <v>N° Factura</v>
      </c>
      <c r="AB768" s="228"/>
      <c r="AC768" s="89"/>
      <c r="AD768" s="56"/>
      <c r="AE768" s="240" t="s">
        <v>69</v>
      </c>
      <c r="AF768" s="230"/>
      <c r="AG768" s="161">
        <f t="array" aca="1" ref="AG768" ca="1">COUNTIFS(AP721:AP761, "💲", AY721:AY761, INDIRECT("AE" &amp; ROW())) + COUNTIFS(AP721:AP761, "📦", AY721:AY761, INDIRECT("AE" &amp; ROW())) + COUNTIFS(AP721:AP761, "✅", AY721:AY761, INDIRECT("AE" &amp; ROW()))</f>
        <v>0</v>
      </c>
      <c r="AH768" s="162">
        <f t="array" aca="1" ref="AH768" ca="1">COUNTIFS(AP721:AP761, "💲", AY721:AY761, INDIRECT("AE" &amp; ROW())) + COUNTIFS(AP721:AP761, "📦", AY721:AY761, INDIRECT("AE" &amp; ROW()))</f>
        <v>0</v>
      </c>
      <c r="AI768" s="139">
        <f t="array" aca="1" ref="AI768" ca="1">SUMIFS(AR721:AR761, AY721:AY761, INDIRECT("AE" &amp; ROW()), AP721:AP761, "💲") + SUMIFS(AR721:AR761, AY721:AY761, INDIRECT("AE" &amp; ROW()), AP721:AP761, "📦")</f>
        <v>0</v>
      </c>
      <c r="AJ768" s="66">
        <f t="array" aca="1" ref="AJ768" ca="1">(
    SUMIFS(AR721:AR761, AY721:AY761, INDIRECT("AE" &amp; ROW()), AP721:AP761, "💲") +
    SUMIFS(AR721:AR761, AY721:AY761, INDIRECT("AE" &amp; ROW()), AP721:AP761, "📦")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
        SUMIFS(AR721:AR761, AY721:AY761, INDIRECT("AE" &amp; ROW()), AP721:AP761, "💲", AS721:AS761, "Familiar") +
        SUMIFS(AR721:AR761, AY721:AY761, INDIRECT("AE" &amp; ROW()), AP721:AP761, "📦", AS721:AS761, "Familiar")
    ) / 2
)  -
(
    (
        SUMIFS(AR721:AR761, AY721:AY761, INDIRECT("AE" &amp; ROW()), AP721:AP761, "💲", AS721:AS761, "Exonerado ADH") +
        SUMIFS(AR721:AR761, AY721:AY761, INDIRECT("AE" &amp; ROW()), AP721:AP761, "📦", AS721:AS761, "Exonerado ADH")
    ) / 2
)  -
(
    (
        SUMIFS(AR721:AR761, AY721:AY761, INDIRECT("AE" &amp; ROW()), AP721:AP761, "💲", AS721:AS761, "Exonerado Doctor") +
        SUMIFS(AR721:AR761, AY721:AY761, INDIRECT("AE" &amp; ROW()), AP721:AP761, "📦", AS721:AS761, "Exonerado Doctor")
    ) / 2
)</f>
        <v>0</v>
      </c>
      <c r="AK768" s="139">
        <f t="array" aca="1" ref="AK768" ca="1">(
    SUMIFS(AR721:AR761, AY721:AY761, INDIRECT("AE" &amp; ROW()), AP721:AP761, "💲") +
    SUMIFS(AR721:AR761, AY721:AY761, INDIRECT("AE" &amp; ROW()), AP721:AP761, "📦")
) -
(
    SUMIFS(AR721:AR761, AY721:AY761, INDIRECT("AE" &amp; ROW()), AP721:AP761, "💲", AS721:AS761, "Familiar") +
    SUMIFS(AR721:AR761, AY721:AY761, INDIRECT("AE" &amp; ROW()), AP721:AP761, "📦", AS721:AS761, "Familiar")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SUMIFS(AR721:AR761, AY721:AY761, INDIRECT("AE" &amp; ROW()), AP721:AP761, "💲", AS721:AS761, "Exonerado ADH") +
    SUMIFS(AR721:AR761, AY721:AY761, INDIRECT("AE" &amp; ROW()), AP721:AP761, "📦", AS721:AS761, "Exonerado ADH")
) -
(
    (
        SUMIFS(AR721:AR761, AY721:AY761, INDIRECT("AE" &amp; ROW()), AP721:AP761, "💲", AS721:AS761, "Exonerado Doctor") +
        SUMIFS(AR721:AR761, AY721:AY761, INDIRECT("AE" &amp; ROW()), AP721:AP761, "📦", AS721:AS761, "Exonerado Doctor")
    ) / 2
) -
(
    (
        SUMIFS(AR721:AR761, AY721:AY761, INDIRECT("AE" &amp; ROW()), AP721:AP761, "💲", AS721:AS761, "") +
        SUMIFS(AR721:AR761, AY721:AY761, INDIRECT("AE" &amp; ROW()), AP721:AP761, "📦", AS721:AS761, "")
    ) / 2
)</f>
        <v>0</v>
      </c>
      <c r="AL768" s="140">
        <f t="array" aca="1" ref="AL768" ca="1">(
    SUMIFS(AR721:AR761, AY721:AY761, INDIRECT("AE" &amp; ROW()), AP721:AP761, "💲") +
    SUMIFS(AR721:AR761, AY721:AY761, INDIRECT("AE" &amp; ROW()), AP721:AP761, "📦")
) -
(
    (
        SUMIFS(AR721:AR761, AY721:AY761, INDIRECT("AE" &amp; ROW()), AP721:AP761, "💲", AS721:AS761, "Familiar") +
        SUMIFS(AR721:AR761, AY721:AY761, INDIRECT("AE" &amp; ROW()), AP721:AP761, "📦", AS721:AS761, "Familiar")
    ) / 2
) -
(
    (
        SUMIFS(AR721:AR761, AY721:AY761, INDIRECT("AE" &amp; ROW()), AP721:AP761, "💲", AS721:AS761, "Participante") +
        SUMIFS(AR721:AR761, AY721:AY761, INDIRECT("AE" &amp; ROW()), AP721:AP761, "📦", AS721:AS761, "Participante")
    ) / 2
) -
(
    (
        SUMIFS(AR721:AR761, AY721:AY761, INDIRECT("AE" &amp; ROW()), AP721:AP761, "💲", AS721:AS761, "Empleado") +
        SUMIFS(AR721:AR761, AY721:AY761, INDIRECT("AE" &amp; ROW()), AP721:AP761, "📦", AS721:AS761, "Empleado")
    ) / 2
) -
(
    (
        SUMIFS(AR721:AR761, AY721:AY761, INDIRECT("AE" &amp; ROW()), AP721:AP761, "💲", AS721:AS761, "Exonerado ADH") +
        SUMIFS(AR721:AR761, AY721:AY761, INDIRECT("AE" &amp; ROW()), AP721:AP761, "📦", AS721:AS761, "Exonerado ADH")
    ) / 2
) -
(
    SUMIFS(AR721:AR761, AY721:AY761, INDIRECT("AE" &amp; ROW()), AP721:AP761, "💲", AS721:AS761, "Exonerado Doctor") +
    SUMIFS(AR721:AR761, AY721:AY761, INDIRECT("AE" &amp; ROW()), AP721:AP761, "📦", AS721:AS761, "Exonerado Doctor")
) -
(
    (
        SUMIFS(AR721:AR761, AY721:AY761, INDIRECT("AE" &amp; ROW()), AP721:AP761, "💲", AS721:AS761, "") +
        SUMIFS(AR721:AR761, AY721:AY761, INDIRECT("AE" &amp; ROW()), AP721:AP761, "📦", AS721:AS761, "")
    ) / 2
)</f>
        <v>0</v>
      </c>
      <c r="AM768" s="56"/>
      <c r="AN768" s="56"/>
      <c r="AO768" s="56"/>
      <c r="AP768" s="56"/>
      <c r="AQ768" s="56"/>
      <c r="AR768" s="56"/>
      <c r="AS768" s="56"/>
      <c r="AT768" s="56"/>
      <c r="AU768" s="56"/>
      <c r="AV768" s="56"/>
      <c r="AW768" s="56"/>
      <c r="AX768" s="56"/>
      <c r="AY768" s="56"/>
      <c r="AZ768" s="56"/>
      <c r="BA768" s="56"/>
      <c r="BB768" s="56"/>
      <c r="BC768" s="56"/>
      <c r="BD768" s="56"/>
      <c r="BE768" s="56"/>
      <c r="BF768" s="56"/>
      <c r="BG768" s="56"/>
      <c r="BH768" s="56"/>
      <c r="BI768" s="56"/>
      <c r="BJ768" s="56"/>
      <c r="BK768" s="56"/>
      <c r="BL768" s="56"/>
      <c r="BM768" s="56"/>
      <c r="BN768" s="56"/>
    </row>
    <row r="769" spans="1:66" ht="11.25" customHeight="1">
      <c r="A769" s="222">
        <f>A765+$Q$13/1440</f>
        <v>0.83333333333333304</v>
      </c>
      <c r="B769" s="164"/>
      <c r="C769" s="204"/>
      <c r="D769" s="207"/>
      <c r="E769" s="177" t="s">
        <v>36</v>
      </c>
      <c r="F769" s="42" t="str">
        <f>IF(D769&lt;&gt;"", VLOOKUP(D769,'Base de Datos'!$A$2:$D1268,2,FALSE()),"")</f>
        <v/>
      </c>
      <c r="G769" s="175"/>
      <c r="H769" s="216"/>
      <c r="I769" s="177" t="s">
        <v>36</v>
      </c>
      <c r="J769" s="42" t="str">
        <f>IF(H769&lt;&gt;"", VLOOKUP(H769,'Base de Datos'!$A$2:$D1268,2,FALSE()),"")</f>
        <v/>
      </c>
      <c r="K769" s="204"/>
      <c r="L769" s="216"/>
      <c r="M769" s="177" t="s">
        <v>36</v>
      </c>
      <c r="N769" s="42" t="str">
        <f>IF(L769&lt;&gt;"", VLOOKUP(L769,'Base de Datos'!$A$2:$D1268,2,FALSE()),"")</f>
        <v/>
      </c>
      <c r="O769" s="165"/>
      <c r="P769" s="165"/>
      <c r="Q769" s="165"/>
      <c r="R769" s="166"/>
      <c r="S769" s="167"/>
      <c r="T769" s="45" t="s">
        <v>37</v>
      </c>
      <c r="U769" s="168"/>
      <c r="V769" s="169"/>
      <c r="W769" s="167"/>
      <c r="X769" s="45" t="s">
        <v>37</v>
      </c>
      <c r="Y769" s="168"/>
      <c r="Z769" s="169"/>
      <c r="AA769" s="167"/>
      <c r="AB769" s="45" t="s">
        <v>37</v>
      </c>
      <c r="AC769" s="168"/>
      <c r="AD769" s="56"/>
      <c r="AE769" s="232" t="s">
        <v>72</v>
      </c>
      <c r="AF769" s="230"/>
      <c r="AG769" s="90">
        <f t="array" aca="1" ref="AG769" ca="1">COUNTIFS(AP721:AP761, "💲", AY721:AY761, INDIRECT("AE" &amp; ROW())) + COUNTIFS(AP721:AP761, "📦", AY721:AY761, INDIRECT("AE" &amp; ROW())) + COUNTIFS(AP721:AP761, "✅", AY721:AY761, INDIRECT("AE" &amp; ROW()))</f>
        <v>0</v>
      </c>
      <c r="AH769" s="68">
        <f t="array" aca="1" ref="AH769" ca="1">COUNTIFS(AP721:AP761, "💲", AY721:AY761, INDIRECT("AE" &amp; ROW())) + COUNTIFS(AP721:AP761, "📦", AY721:AY761, INDIRECT("AE" &amp; ROW()))</f>
        <v>0</v>
      </c>
      <c r="AI769" s="139">
        <f t="array" aca="1" ref="AI769" ca="1">SUMIFS(AR721:AR761, AY721:AY761, INDIRECT("AE" &amp; ROW()), AP721:AP761, "💲") + SUMIFS(AR721:AR761, AY721:AY761, INDIRECT("AE" &amp; ROW()), AP721:AP761, "📦")</f>
        <v>0</v>
      </c>
      <c r="AJ769" s="139">
        <f t="array" aca="1" ref="AJ769" ca="1">(
    SUMIFS(AR721:AR761, AY721:AY761, INDIRECT("AE" &amp; ROW()), AP721:AP761, "💲") +
    SUMIFS(AR721:AR761, AY721:AY761, INDIRECT("AE" &amp; ROW()), AP721:AP761, "📦")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
        SUMIFS(AR721:AR761, AY721:AY761, INDIRECT("AE" &amp; ROW()), AP721:AP761, "💲", AS721:AS761, "Familiar") +
        SUMIFS(AR721:AR761, AY721:AY761, INDIRECT("AE" &amp; ROW()), AP721:AP761, "📦", AS721:AS761, "Familiar")
    ) / 2
)  -
(
    (
        SUMIFS(AR721:AR761, AY721:AY761, INDIRECT("AE" &amp; ROW()), AP721:AP761, "💲", AS721:AS761, "Exonerado ADH") +
        SUMIFS(AR721:AR761, AY721:AY761, INDIRECT("AE" &amp; ROW()), AP721:AP761, "📦", AS721:AS761, "Exonerado ADH")
    ) / 2
)  -
(
    (
        SUMIFS(AR721:AR761, AY721:AY761, INDIRECT("AE" &amp; ROW()), AP721:AP761, "💲", AS721:AS761, "Exonerado Doctor") +
        SUMIFS(AR721:AR761, AY721:AY761, INDIRECT("AE" &amp; ROW()), AP721:AP761, "📦", AS721:AS761, "Exonerado Doctor")
    ) / 2
)</f>
        <v>0</v>
      </c>
      <c r="AK769" s="139">
        <f t="array" aca="1" ref="AK769" ca="1">(
    SUMIFS(AR721:AR761, AY721:AY761, INDIRECT("AE" &amp; ROW()), AP721:AP761, "💲") +
    SUMIFS(AR721:AR761, AY721:AY761, INDIRECT("AE" &amp; ROW()), AP721:AP761, "📦")
) -
(
    SUMIFS(AR721:AR761, AY721:AY761, INDIRECT("AE" &amp; ROW()), AP721:AP761, "💲", AS721:AS761, "Familiar") +
    SUMIFS(AR721:AR761, AY721:AY761, INDIRECT("AE" &amp; ROW()), AP721:AP761, "📦", AS721:AS761, "Familiar")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SUMIFS(AR721:AR761, AY721:AY761, INDIRECT("AE" &amp; ROW()), AP721:AP761, "💲", AS721:AS761, "Exonerado ADH") +
    SUMIFS(AR721:AR761, AY721:AY761, INDIRECT("AE" &amp; ROW()), AP721:AP761, "📦", AS721:AS761, "Exonerado ADH")
) -
(
    (
        SUMIFS(AR721:AR761, AY721:AY761, INDIRECT("AE" &amp; ROW()), AP721:AP761, "💲", AS721:AS761, "Exonerado Doctor") +
        SUMIFS(AR721:AR761, AY721:AY761, INDIRECT("AE" &amp; ROW()), AP721:AP761, "📦", AS721:AS761, "Exonerado Doctor")
    ) / 2
) -
(
    (
        SUMIFS(AR721:AR761, AY721:AY761, INDIRECT("AE" &amp; ROW()), AP721:AP761, "💲", AS721:AS761, "") +
        SUMIFS(AR721:AR761, AY721:AY761, INDIRECT("AE" &amp; ROW()), AP721:AP761, "📦", AS721:AS761, "")
    ) / 2
)</f>
        <v>0</v>
      </c>
      <c r="AL769" s="140">
        <f t="array" aca="1" ref="AL769" ca="1">(
    SUMIFS(AR721:AR761, AY721:AY761, INDIRECT("AE" &amp; ROW()), AP721:AP761, "💲") +
    SUMIFS(AR721:AR761, AY721:AY761, INDIRECT("AE" &amp; ROW()), AP721:AP761, "📦")
) -
(
    (
        SUMIFS(AR721:AR761, AY721:AY761, INDIRECT("AE" &amp; ROW()), AP721:AP761, "💲", AS721:AS761, "Familiar") +
        SUMIFS(AR721:AR761, AY721:AY761, INDIRECT("AE" &amp; ROW()), AP721:AP761, "📦", AS721:AS761, "Familiar")
    ) / 2
) -
(
    (
        SUMIFS(AR721:AR761, AY721:AY761, INDIRECT("AE" &amp; ROW()), AP721:AP761, "💲", AS721:AS761, "Participante") +
        SUMIFS(AR721:AR761, AY721:AY761, INDIRECT("AE" &amp; ROW()), AP721:AP761, "📦", AS721:AS761, "Participante")
    ) / 2
) -
(
    (
        SUMIFS(AR721:AR761, AY721:AY761, INDIRECT("AE" &amp; ROW()), AP721:AP761, "💲", AS721:AS761, "Empleado") +
        SUMIFS(AR721:AR761, AY721:AY761, INDIRECT("AE" &amp; ROW()), AP721:AP761, "📦", AS721:AS761, "Empleado")
    ) / 2
) -
(
    (
        SUMIFS(AR721:AR761, AY721:AY761, INDIRECT("AE" &amp; ROW()), AP721:AP761, "💲", AS721:AS761, "Exonerado ADH") +
        SUMIFS(AR721:AR761, AY721:AY761, INDIRECT("AE" &amp; ROW()), AP721:AP761, "📦", AS721:AS761, "Exonerado ADH")
    ) / 2
) -
(
    SUMIFS(AR721:AR761, AY721:AY761, INDIRECT("AE" &amp; ROW()), AP721:AP761, "💲", AS721:AS761, "Exonerado Doctor") +
    SUMIFS(AR721:AR761, AY721:AY761, INDIRECT("AE" &amp; ROW()), AP721:AP761, "📦", AS721:AS761, "Exonerado Doctor")
) -
(
    (
        SUMIFS(AR721:AR761, AY721:AY761, INDIRECT("AE" &amp; ROW()), AP721:AP761, "💲", AS721:AS761, "") +
        SUMIFS(AR721:AR761, AY721:AY761, INDIRECT("AE" &amp; ROW()), AP721:AP761, "📦", AS721:AS761, "")
    ) / 2
)</f>
        <v>0</v>
      </c>
      <c r="AM769" s="56"/>
      <c r="AN769" s="56"/>
      <c r="AO769" s="56"/>
      <c r="AP769" s="56"/>
      <c r="AQ769" s="56"/>
      <c r="AR769" s="56"/>
      <c r="AS769" s="56"/>
      <c r="AT769" s="56"/>
      <c r="AU769" s="56"/>
      <c r="AV769" s="56"/>
      <c r="AW769" s="56"/>
      <c r="AX769" s="56"/>
      <c r="AY769" s="56"/>
      <c r="AZ769" s="56"/>
      <c r="BA769" s="56"/>
      <c r="BB769" s="56"/>
      <c r="BC769" s="56"/>
      <c r="BD769" s="56"/>
      <c r="BE769" s="56"/>
      <c r="BF769" s="56"/>
      <c r="BG769" s="56"/>
      <c r="BH769" s="56"/>
      <c r="BI769" s="56"/>
      <c r="BJ769" s="56"/>
      <c r="BK769" s="56"/>
      <c r="BL769" s="56"/>
      <c r="BM769" s="56"/>
      <c r="BN769" s="56"/>
    </row>
    <row r="770" spans="1:66" ht="11.25" customHeight="1">
      <c r="A770" s="220"/>
      <c r="B770" s="164"/>
      <c r="C770" s="205"/>
      <c r="D770" s="208"/>
      <c r="E770" s="178" t="s">
        <v>42</v>
      </c>
      <c r="F770" s="58" t="str">
        <f>IF(D769&lt;&gt;"", VLOOKUP(D769,'Base de Datos'!$A$2:$D1268,3,FALSE()),"")</f>
        <v/>
      </c>
      <c r="G770" s="58"/>
      <c r="H770" s="208"/>
      <c r="I770" s="178" t="s">
        <v>42</v>
      </c>
      <c r="J770" s="58" t="str">
        <f>IF(H769&lt;&gt;"", VLOOKUP(H769,'Base de Datos'!$A$2:$D1268,3,FALSE()),"")</f>
        <v/>
      </c>
      <c r="K770" s="205"/>
      <c r="L770" s="208"/>
      <c r="M770" s="178" t="s">
        <v>42</v>
      </c>
      <c r="N770" s="58" t="str">
        <f>IF(L769&lt;&gt;"", VLOOKUP(L769,'Base de Datos'!$A$2:$D1268,3,FALSE()),"")</f>
        <v/>
      </c>
      <c r="O770" s="165"/>
      <c r="P770" s="165"/>
      <c r="Q770" s="165"/>
      <c r="R770" s="166"/>
      <c r="S770" s="231"/>
      <c r="T770" s="230"/>
      <c r="U770" s="170"/>
      <c r="V770" s="169"/>
      <c r="W770" s="231"/>
      <c r="X770" s="230"/>
      <c r="Y770" s="170"/>
      <c r="Z770" s="169"/>
      <c r="AA770" s="231"/>
      <c r="AB770" s="230"/>
      <c r="AC770" s="170"/>
      <c r="AD770" s="56"/>
      <c r="AE770" s="232" t="s">
        <v>75</v>
      </c>
      <c r="AF770" s="230"/>
      <c r="AG770" s="90">
        <f t="array" aca="1" ref="AG770" ca="1">COUNTIFS(AP721:AP761, "💲", AY721:AY761, INDIRECT("AE" &amp; ROW())) + COUNTIFS(AP721:AP761, "📦", AY721:AY761, INDIRECT("AE" &amp; ROW())) + COUNTIFS(AP721:AP761, "✅", AY721:AY761, INDIRECT("AE" &amp; ROW()))</f>
        <v>0</v>
      </c>
      <c r="AH770" s="68">
        <f t="array" aca="1" ref="AH770" ca="1">COUNTIFS(AP721:AP761, "💲", AY721:AY761, INDIRECT("AE" &amp; ROW())) + COUNTIFS(AP721:AP761, "📦", AY721:AY761, INDIRECT("AE" &amp; ROW()))</f>
        <v>0</v>
      </c>
      <c r="AI770" s="139">
        <f t="array" aca="1" ref="AI770" ca="1">SUMIFS(AR721:AR761, AY721:AY761, INDIRECT("AE" &amp; ROW()), AP721:AP761, "💲") + SUMIFS(AR721:AR761, AY721:AY761, INDIRECT("AE" &amp; ROW()), AP721:AP761, "📦")</f>
        <v>0</v>
      </c>
      <c r="AJ770" s="139">
        <f t="array" aca="1" ref="AJ770" ca="1">(
    SUMIFS(AR721:AR761, AY721:AY761, INDIRECT("AE" &amp; ROW()), AP721:AP761, "💲") +
    SUMIFS(AR721:AR761, AY721:AY761, INDIRECT("AE" &amp; ROW()), AP721:AP761, "📦")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
        SUMIFS(AR721:AR761, AY721:AY761, INDIRECT("AE" &amp; ROW()), AP721:AP761, "💲", AS721:AS761, "Familiar") +
        SUMIFS(AR721:AR761, AY721:AY761, INDIRECT("AE" &amp; ROW()), AP721:AP761, "📦", AS721:AS761, "Familiar")
    ) / 2
)  -
(
    (
        SUMIFS(AR721:AR761, AY721:AY761, INDIRECT("AE" &amp; ROW()), AP721:AP761, "💲", AS721:AS761, "Exonerado ADH") +
        SUMIFS(AR721:AR761, AY721:AY761, INDIRECT("AE" &amp; ROW()), AP721:AP761, "📦", AS721:AS761, "Exonerado ADH")
    ) / 2
)  -
(
    (
        SUMIFS(AR721:AR761, AY721:AY761, INDIRECT("AE" &amp; ROW()), AP721:AP761, "💲", AS721:AS761, "Exonerado Doctor") +
        SUMIFS(AR721:AR761, AY721:AY761, INDIRECT("AE" &amp; ROW()), AP721:AP761, "📦", AS721:AS761, "Exonerado Doctor")
    ) / 2
)</f>
        <v>0</v>
      </c>
      <c r="AK770" s="139">
        <f t="array" aca="1" ref="AK770" ca="1">(
    SUMIFS(AR721:AR761, AY721:AY761, INDIRECT("AE" &amp; ROW()), AP721:AP761, "💲") +
    SUMIFS(AR721:AR761, AY721:AY761, INDIRECT("AE" &amp; ROW()), AP721:AP761, "📦")
) -
(
    SUMIFS(AR721:AR761, AY721:AY761, INDIRECT("AE" &amp; ROW()), AP721:AP761, "💲", AS721:AS761, "Familiar") +
    SUMIFS(AR721:AR761, AY721:AY761, INDIRECT("AE" &amp; ROW()), AP721:AP761, "📦", AS721:AS761, "Familiar")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SUMIFS(AR721:AR761, AY721:AY761, INDIRECT("AE" &amp; ROW()), AP721:AP761, "💲", AS721:AS761, "Exonerado ADH") +
    SUMIFS(AR721:AR761, AY721:AY761, INDIRECT("AE" &amp; ROW()), AP721:AP761, "📦", AS721:AS761, "Exonerado ADH")
) -
(
    (
        SUMIFS(AR721:AR761, AY721:AY761, INDIRECT("AE" &amp; ROW()), AP721:AP761, "💲", AS721:AS761, "Exonerado Doctor") +
        SUMIFS(AR721:AR761, AY721:AY761, INDIRECT("AE" &amp; ROW()), AP721:AP761, "📦", AS721:AS761, "Exonerado Doctor")
    ) / 2
) -
(
    (
        SUMIFS(AR721:AR761, AY721:AY761, INDIRECT("AE" &amp; ROW()), AP721:AP761, "💲", AS721:AS761, "") +
        SUMIFS(AR721:AR761, AY721:AY761, INDIRECT("AE" &amp; ROW()), AP721:AP761, "📦", AS721:AS761, "")
    ) / 2
)</f>
        <v>0</v>
      </c>
      <c r="AL770" s="140">
        <f t="array" aca="1" ref="AL770" ca="1">(
    SUMIFS(AR721:AR761, AY721:AY761, INDIRECT("AE" &amp; ROW()), AP721:AP761, "💲") +
    SUMIFS(AR721:AR761, AY721:AY761, INDIRECT("AE" &amp; ROW()), AP721:AP761, "📦")
) -
(
    (
        SUMIFS(AR721:AR761, AY721:AY761, INDIRECT("AE" &amp; ROW()), AP721:AP761, "💲", AS721:AS761, "Familiar") +
        SUMIFS(AR721:AR761, AY721:AY761, INDIRECT("AE" &amp; ROW()), AP721:AP761, "📦", AS721:AS761, "Familiar")
    ) / 2
) -
(
    (
        SUMIFS(AR721:AR761, AY721:AY761, INDIRECT("AE" &amp; ROW()), AP721:AP761, "💲", AS721:AS761, "Participante") +
        SUMIFS(AR721:AR761, AY721:AY761, INDIRECT("AE" &amp; ROW()), AP721:AP761, "📦", AS721:AS761, "Participante")
    ) / 2
) -
(
    (
        SUMIFS(AR721:AR761, AY721:AY761, INDIRECT("AE" &amp; ROW()), AP721:AP761, "💲", AS721:AS761, "Empleado") +
        SUMIFS(AR721:AR761, AY721:AY761, INDIRECT("AE" &amp; ROW()), AP721:AP761, "📦", AS721:AS761, "Empleado")
    ) / 2
) -
(
    (
        SUMIFS(AR721:AR761, AY721:AY761, INDIRECT("AE" &amp; ROW()), AP721:AP761, "💲", AS721:AS761, "Exonerado ADH") +
        SUMIFS(AR721:AR761, AY721:AY761, INDIRECT("AE" &amp; ROW()), AP721:AP761, "📦", AS721:AS761, "Exonerado ADH")
    ) / 2
) -
(
    SUMIFS(AR721:AR761, AY721:AY761, INDIRECT("AE" &amp; ROW()), AP721:AP761, "💲", AS721:AS761, "Exonerado Doctor") +
    SUMIFS(AR721:AR761, AY721:AY761, INDIRECT("AE" &amp; ROW()), AP721:AP761, "📦", AS721:AS761, "Exonerado Doctor")
) -
(
    (
        SUMIFS(AR721:AR761, AY721:AY761, INDIRECT("AE" &amp; ROW()), AP721:AP761, "💲", AS721:AS761, "") +
        SUMIFS(AR721:AR761, AY721:AY761, INDIRECT("AE" &amp; ROW()), AP721:AP761, "📦", AS721:AS761, "")
    ) / 2
)</f>
        <v>0</v>
      </c>
      <c r="AM770" s="56"/>
      <c r="AN770" s="56"/>
      <c r="AO770" s="56"/>
      <c r="AP770" s="56"/>
      <c r="AQ770" s="56"/>
      <c r="AR770" s="56"/>
      <c r="AS770" s="56"/>
      <c r="AT770" s="56"/>
      <c r="AU770" s="56"/>
      <c r="AV770" s="56"/>
      <c r="AW770" s="56"/>
      <c r="AX770" s="56"/>
      <c r="AY770" s="56"/>
      <c r="AZ770" s="56"/>
      <c r="BA770" s="56"/>
      <c r="BB770" s="56"/>
      <c r="BC770" s="56"/>
      <c r="BD770" s="56"/>
      <c r="BE770" s="56"/>
      <c r="BF770" s="56"/>
      <c r="BG770" s="56"/>
      <c r="BH770" s="56"/>
      <c r="BI770" s="56"/>
      <c r="BJ770" s="56"/>
      <c r="BK770" s="56"/>
      <c r="BL770" s="56"/>
      <c r="BM770" s="56"/>
      <c r="BN770" s="56"/>
    </row>
    <row r="771" spans="1:66" ht="11.25" customHeight="1">
      <c r="A771" s="220"/>
      <c r="B771" s="164"/>
      <c r="C771" s="205"/>
      <c r="D771" s="208"/>
      <c r="E771" s="178" t="s">
        <v>44</v>
      </c>
      <c r="F771" s="58" t="str">
        <f>IF(D769&lt;&gt;"", VLOOKUP(D769,'Base de Datos'!$A$2:$D1268,4,FALSE()),"")</f>
        <v/>
      </c>
      <c r="G771" s="176"/>
      <c r="H771" s="208"/>
      <c r="I771" s="178" t="s">
        <v>44</v>
      </c>
      <c r="J771" s="58" t="str">
        <f>IF(H769&lt;&gt;"", VLOOKUP(H769,'Base de Datos'!$A$2:$D1268,4,FALSE()),"")</f>
        <v/>
      </c>
      <c r="K771" s="205"/>
      <c r="L771" s="208"/>
      <c r="M771" s="178" t="s">
        <v>44</v>
      </c>
      <c r="N771" s="58" t="str">
        <f>IF(L769&lt;&gt;"", VLOOKUP(L769,'Base de Datos'!$A$2:$D1268,4,FALSE()),"")</f>
        <v/>
      </c>
      <c r="O771" s="165"/>
      <c r="P771" s="165"/>
      <c r="Q771" s="165"/>
      <c r="R771" s="166"/>
      <c r="S771" s="231"/>
      <c r="T771" s="230"/>
      <c r="U771" s="170"/>
      <c r="V771" s="169"/>
      <c r="W771" s="231"/>
      <c r="X771" s="230"/>
      <c r="Y771" s="170"/>
      <c r="Z771" s="169"/>
      <c r="AA771" s="231"/>
      <c r="AB771" s="230"/>
      <c r="AC771" s="170"/>
      <c r="AD771" s="56"/>
      <c r="AE771" s="232" t="s">
        <v>77</v>
      </c>
      <c r="AF771" s="230"/>
      <c r="AG771" s="90">
        <f t="array" aca="1" ref="AG771" ca="1">COUNTIFS(AP721:AP761, "💲", AY721:AY761, INDIRECT("AE" &amp; ROW())) + COUNTIFS(AP721:AP761, "📦", AY721:AY761, INDIRECT("AE" &amp; ROW())) + COUNTIFS(AP721:AP761, "✅", AY721:AY761, INDIRECT("AE" &amp; ROW()))</f>
        <v>0</v>
      </c>
      <c r="AH771" s="68">
        <f t="array" aca="1" ref="AH771" ca="1">COUNTIFS(AP721:AP761, "💲", AY721:AY761, INDIRECT("AE" &amp; ROW())) + COUNTIFS(AP721:AP761, "📦", AY721:AY761, INDIRECT("AE" &amp; ROW()))</f>
        <v>0</v>
      </c>
      <c r="AI771" s="139">
        <f t="array" aca="1" ref="AI771" ca="1">SUMIFS(AR721:AR761, AY721:AY761, INDIRECT("AE" &amp; ROW()), AP721:AP761, "💲") + SUMIFS(AR721:AR761, AY721:AY761, INDIRECT("AE" &amp; ROW()), AP721:AP761, "📦")</f>
        <v>0</v>
      </c>
      <c r="AJ771" s="139">
        <f t="array" aca="1" ref="AJ771" ca="1">(
    SUMIFS(AR721:AR761, AY721:AY761, INDIRECT("AE" &amp; ROW()), AP721:AP761, "💲") +
    SUMIFS(AR721:AR761, AY721:AY761, INDIRECT("AE" &amp; ROW()), AP721:AP761, "📦")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
        SUMIFS(AR721:AR761, AY721:AY761, INDIRECT("AE" &amp; ROW()), AP721:AP761, "💲", AS721:AS761, "Familiar") +
        SUMIFS(AR721:AR761, AY721:AY761, INDIRECT("AE" &amp; ROW()), AP721:AP761, "📦", AS721:AS761, "Familiar")
    ) / 2
)  -
(
    (
        SUMIFS(AR721:AR761, AY721:AY761, INDIRECT("AE" &amp; ROW()), AP721:AP761, "💲", AS721:AS761, "Exonerado ADH") +
        SUMIFS(AR721:AR761, AY721:AY761, INDIRECT("AE" &amp; ROW()), AP721:AP761, "📦", AS721:AS761, "Exonerado ADH")
    ) / 2
)  -
(
    (
        SUMIFS(AR721:AR761, AY721:AY761, INDIRECT("AE" &amp; ROW()), AP721:AP761, "💲", AS721:AS761, "Exonerado Doctor") +
        SUMIFS(AR721:AR761, AY721:AY761, INDIRECT("AE" &amp; ROW()), AP721:AP761, "📦", AS721:AS761, "Exonerado Doctor")
    ) / 2
)</f>
        <v>0</v>
      </c>
      <c r="AK771" s="139">
        <f t="array" aca="1" ref="AK771" ca="1">(
    SUMIFS(AR721:AR761, AY721:AY761, INDIRECT("AE" &amp; ROW()), AP721:AP761, "💲") +
    SUMIFS(AR721:AR761, AY721:AY761, INDIRECT("AE" &amp; ROW()), AP721:AP761, "📦")
) -
(
    SUMIFS(AR721:AR761, AY721:AY761, INDIRECT("AE" &amp; ROW()), AP721:AP761, "💲", AS721:AS761, "Familiar") +
    SUMIFS(AR721:AR761, AY721:AY761, INDIRECT("AE" &amp; ROW()), AP721:AP761, "📦", AS721:AS761, "Familiar")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SUMIFS(AR721:AR761, AY721:AY761, INDIRECT("AE" &amp; ROW()), AP721:AP761, "💲", AS721:AS761, "Exonerado ADH") +
    SUMIFS(AR721:AR761, AY721:AY761, INDIRECT("AE" &amp; ROW()), AP721:AP761, "📦", AS721:AS761, "Exonerado ADH")
) -
(
    (
        SUMIFS(AR721:AR761, AY721:AY761, INDIRECT("AE" &amp; ROW()), AP721:AP761, "💲", AS721:AS761, "Exonerado Doctor") +
        SUMIFS(AR721:AR761, AY721:AY761, INDIRECT("AE" &amp; ROW()), AP721:AP761, "📦", AS721:AS761, "Exonerado Doctor")
    ) / 2
) -
(
    (
        SUMIFS(AR721:AR761, AY721:AY761, INDIRECT("AE" &amp; ROW()), AP721:AP761, "💲", AS721:AS761, "") +
        SUMIFS(AR721:AR761, AY721:AY761, INDIRECT("AE" &amp; ROW()), AP721:AP761, "📦", AS721:AS761, "")
    ) / 2
)</f>
        <v>0</v>
      </c>
      <c r="AL771" s="140">
        <f t="array" aca="1" ref="AL771" ca="1">(
    SUMIFS(AR721:AR761, AY721:AY761, INDIRECT("AE" &amp; ROW()), AP721:AP761, "💲") +
    SUMIFS(AR721:AR761, AY721:AY761, INDIRECT("AE" &amp; ROW()), AP721:AP761, "📦")
) -
(
    (
        SUMIFS(AR721:AR761, AY721:AY761, INDIRECT("AE" &amp; ROW()), AP721:AP761, "💲", AS721:AS761, "Familiar") +
        SUMIFS(AR721:AR761, AY721:AY761, INDIRECT("AE" &amp; ROW()), AP721:AP761, "📦", AS721:AS761, "Familiar")
    ) / 2
) -
(
    (
        SUMIFS(AR721:AR761, AY721:AY761, INDIRECT("AE" &amp; ROW()), AP721:AP761, "💲", AS721:AS761, "Participante") +
        SUMIFS(AR721:AR761, AY721:AY761, INDIRECT("AE" &amp; ROW()), AP721:AP761, "📦", AS721:AS761, "Participante")
    ) / 2
) -
(
    (
        SUMIFS(AR721:AR761, AY721:AY761, INDIRECT("AE" &amp; ROW()), AP721:AP761, "💲", AS721:AS761, "Empleado") +
        SUMIFS(AR721:AR761, AY721:AY761, INDIRECT("AE" &amp; ROW()), AP721:AP761, "📦", AS721:AS761, "Empleado")
    ) / 2
) -
(
    (
        SUMIFS(AR721:AR761, AY721:AY761, INDIRECT("AE" &amp; ROW()), AP721:AP761, "💲", AS721:AS761, "Exonerado ADH") +
        SUMIFS(AR721:AR761, AY721:AY761, INDIRECT("AE" &amp; ROW()), AP721:AP761, "📦", AS721:AS761, "Exonerado ADH")
    ) / 2
) -
(
    SUMIFS(AR721:AR761, AY721:AY761, INDIRECT("AE" &amp; ROW()), AP721:AP761, "💲", AS721:AS761, "Exonerado Doctor") +
    SUMIFS(AR721:AR761, AY721:AY761, INDIRECT("AE" &amp; ROW()), AP721:AP761, "📦", AS721:AS761, "Exonerado Doctor")
) -
(
    (
        SUMIFS(AR721:AR761, AY721:AY761, INDIRECT("AE" &amp; ROW()), AP721:AP761, "💲", AS721:AS761, "") +
        SUMIFS(AR721:AR761, AY721:AY761, INDIRECT("AE" &amp; ROW()), AP721:AP761, "📦", AS721:AS761, "")
    ) / 2
)</f>
        <v>0</v>
      </c>
      <c r="AM771" s="56"/>
      <c r="AN771" s="56"/>
      <c r="AO771" s="56"/>
      <c r="AP771" s="56"/>
      <c r="AQ771" s="56"/>
      <c r="AR771" s="56"/>
      <c r="AS771" s="56"/>
      <c r="AT771" s="56"/>
      <c r="AU771" s="56"/>
      <c r="AV771" s="56"/>
      <c r="AW771" s="56"/>
      <c r="AX771" s="56"/>
      <c r="AY771" s="56"/>
      <c r="AZ771" s="56"/>
      <c r="BA771" s="56"/>
      <c r="BB771" s="56"/>
      <c r="BC771" s="56"/>
      <c r="BD771" s="56"/>
      <c r="BE771" s="56"/>
      <c r="BF771" s="56"/>
      <c r="BG771" s="56"/>
      <c r="BH771" s="56"/>
      <c r="BI771" s="56"/>
      <c r="BJ771" s="56"/>
      <c r="BK771" s="56"/>
      <c r="BL771" s="56"/>
      <c r="BM771" s="56"/>
      <c r="BN771" s="56"/>
    </row>
    <row r="772" spans="1:66" ht="11.25" customHeight="1">
      <c r="A772" s="221"/>
      <c r="B772" s="164"/>
      <c r="C772" s="206"/>
      <c r="D772" s="209"/>
      <c r="E772" s="179" t="s">
        <v>46</v>
      </c>
      <c r="F772" s="180"/>
      <c r="G772" s="203"/>
      <c r="H772" s="209"/>
      <c r="I772" s="179" t="s">
        <v>46</v>
      </c>
      <c r="J772" s="180"/>
      <c r="K772" s="206"/>
      <c r="L772" s="209"/>
      <c r="M772" s="179" t="s">
        <v>46</v>
      </c>
      <c r="N772" s="180"/>
      <c r="O772" s="165"/>
      <c r="P772" s="165"/>
      <c r="Q772" s="165"/>
      <c r="R772" s="166"/>
      <c r="S772" s="227" t="str">
        <f>IF(OR(S769="Empleado",S769="Familiar"),"Nombre del Empleado","N° Factura")</f>
        <v>N° Factura</v>
      </c>
      <c r="T772" s="228"/>
      <c r="U772" s="89"/>
      <c r="V772" s="169"/>
      <c r="W772" s="227" t="str">
        <f>IF(OR(W769="Empleado",W769="Familiar"),"Nombre del Empleado","N° Factura")</f>
        <v>N° Factura</v>
      </c>
      <c r="X772" s="228"/>
      <c r="Y772" s="89"/>
      <c r="Z772" s="169"/>
      <c r="AA772" s="227" t="str">
        <f>IF(OR(AA769="Empleado",AA769="Familiar"),"Nombre del Empleado","N° Factura")</f>
        <v>N° Factura</v>
      </c>
      <c r="AB772" s="228"/>
      <c r="AC772" s="89"/>
      <c r="AD772" s="56"/>
      <c r="AE772" s="233" t="s">
        <v>80</v>
      </c>
      <c r="AF772" s="228"/>
      <c r="AG772" s="143">
        <f t="array" aca="1" ref="AG772" ca="1">COUNTIFS(AP721:AP761, "💲", AY721:AY761, INDIRECT("AE" &amp; ROW())) + COUNTIFS(AP721:AP761, "📦", AY721:AY761, INDIRECT("AE" &amp; ROW())) + COUNTIFS(AP721:AP761, "✅", AY721:AY761, INDIRECT("AE" &amp; ROW()))</f>
        <v>0</v>
      </c>
      <c r="AH772" s="144">
        <f t="array" aca="1" ref="AH772" ca="1">COUNTIFS(AP721:AP761, "💲", AY721:AY761, INDIRECT("AE" &amp; ROW())) + COUNTIFS(AP721:AP761, "📦", AY721:AY761, INDIRECT("AE" &amp; ROW()))</f>
        <v>0</v>
      </c>
      <c r="AI772" s="145">
        <f t="array" aca="1" ref="AI772" ca="1">SUMIFS(AR721:AR761, AY721:AY761, INDIRECT("AE" &amp; ROW()), AP721:AP761, "💲") + SUMIFS(AR721:AR761, AY721:AY761, INDIRECT("AE" &amp; ROW()), AP721:AP761, "📦")</f>
        <v>0</v>
      </c>
      <c r="AJ772" s="145">
        <f t="array" aca="1" ref="AJ772" ca="1">(
    SUMIFS(AR721:AR761, AY721:AY761, INDIRECT("AE" &amp; ROW()), AP721:AP761, "💲") +
    SUMIFS(AR721:AR761, AY721:AY761, INDIRECT("AE" &amp; ROW()), AP721:AP761, "📦")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
        SUMIFS(AR721:AR761, AY721:AY761, INDIRECT("AE" &amp; ROW()), AP721:AP761, "💲", AS721:AS761, "Familiar") +
        SUMIFS(AR721:AR761, AY721:AY761, INDIRECT("AE" &amp; ROW()), AP721:AP761, "📦", AS721:AS761, "Familiar")
    ) / 2
)  -
(
    (
        SUMIFS(AR721:AR761, AY721:AY761, INDIRECT("AE" &amp; ROW()), AP721:AP761, "💲", AS721:AS761, "Exonerado ADH") +
        SUMIFS(AR721:AR761, AY721:AY761, INDIRECT("AE" &amp; ROW()), AP721:AP761, "📦", AS721:AS761, "Exonerado ADH")
    ) / 2
)  -
(
    (
        SUMIFS(AR721:AR761, AY721:AY761, INDIRECT("AE" &amp; ROW()), AP721:AP761, "💲", AS721:AS761, "Exonerado Doctor") +
        SUMIFS(AR721:AR761, AY721:AY761, INDIRECT("AE" &amp; ROW()), AP721:AP761, "📦", AS721:AS761, "Exonerado Doctor")
    ) / 2
)</f>
        <v>0</v>
      </c>
      <c r="AK772" s="145">
        <f t="array" aca="1" ref="AK772" ca="1">(
    SUMIFS(AR721:AR761, AY721:AY761, INDIRECT("AE" &amp; ROW()), AP721:AP761, "💲") +
    SUMIFS(AR721:AR761, AY721:AY761, INDIRECT("AE" &amp; ROW()), AP721:AP761, "📦")
) -
(
    SUMIFS(AR721:AR761, AY721:AY761, INDIRECT("AE" &amp; ROW()), AP721:AP761, "💲", AS721:AS761, "Familiar") +
    SUMIFS(AR721:AR761, AY721:AY761, INDIRECT("AE" &amp; ROW()), AP721:AP761, "📦", AS721:AS761, "Familiar")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SUMIFS(AR721:AR761, AY721:AY761, INDIRECT("AE" &amp; ROW()), AP721:AP761, "💲", AS721:AS761, "Exonerado ADH") +
    SUMIFS(AR721:AR761, AY721:AY761, INDIRECT("AE" &amp; ROW()), AP721:AP761, "📦", AS721:AS761, "Exonerado ADH")
) -
(
    (
        SUMIFS(AR721:AR761, AY721:AY761, INDIRECT("AE" &amp; ROW()), AP721:AP761, "💲", AS721:AS761, "Exonerado Doctor") +
        SUMIFS(AR721:AR761, AY721:AY761, INDIRECT("AE" &amp; ROW()), AP721:AP761, "📦", AS721:AS761, "Exonerado Doctor")
    ) / 2
) -
(
    (
        SUMIFS(AR721:AR761, AY721:AY761, INDIRECT("AE" &amp; ROW()), AP721:AP761, "💲", AS721:AS761, "") +
        SUMIFS(AR721:AR761, AY721:AY761, INDIRECT("AE" &amp; ROW()), AP721:AP761, "📦", AS721:AS761, "")
    ) / 2
)</f>
        <v>0</v>
      </c>
      <c r="AL772" s="146">
        <f t="array" aca="1" ref="AL772" ca="1">(
    SUMIFS(AR721:AR761, AY721:AY761, INDIRECT("AE" &amp; ROW()), AP721:AP761, "💲") +
    SUMIFS(AR721:AR761, AY721:AY761, INDIRECT("AE" &amp; ROW()), AP721:AP761, "📦")
) -
(
    (
        SUMIFS(AR721:AR761, AY721:AY761, INDIRECT("AE" &amp; ROW()), AP721:AP761, "💲", AS721:AS761, "Familiar") +
        SUMIFS(AR721:AR761, AY721:AY761, INDIRECT("AE" &amp; ROW()), AP721:AP761, "📦", AS721:AS761, "Familiar")
    ) / 2
) -
(
    (
        SUMIFS(AR721:AR761, AY721:AY761, INDIRECT("AE" &amp; ROW()), AP721:AP761, "💲", AS721:AS761, "Participante") +
        SUMIFS(AR721:AR761, AY721:AY761, INDIRECT("AE" &amp; ROW()), AP721:AP761, "📦", AS721:AS761, "Participante")
    ) / 2
) -
(
    (
        SUMIFS(AR721:AR761, AY721:AY761, INDIRECT("AE" &amp; ROW()), AP721:AP761, "💲", AS721:AS761, "Empleado") +
        SUMIFS(AR721:AR761, AY721:AY761, INDIRECT("AE" &amp; ROW()), AP721:AP761, "📦", AS721:AS761, "Empleado")
    ) / 2
) -
(
    (
        SUMIFS(AR721:AR761, AY721:AY761, INDIRECT("AE" &amp; ROW()), AP721:AP761, "💲", AS721:AS761, "Exonerado ADH") +
        SUMIFS(AR721:AR761, AY721:AY761, INDIRECT("AE" &amp; ROW()), AP721:AP761, "📦", AS721:AS761, "Exonerado ADH")
    ) / 2
) -
(
    SUMIFS(AR721:AR761, AY721:AY761, INDIRECT("AE" &amp; ROW()), AP721:AP761, "💲", AS721:AS761, "Exonerado Doctor") +
    SUMIFS(AR721:AR761, AY721:AY761, INDIRECT("AE" &amp; ROW()), AP721:AP761, "📦", AS721:AS761, "Exonerado Doctor")
) -
(
    (
        SUMIFS(AR721:AR761, AY721:AY761, INDIRECT("AE" &amp; ROW()), AP721:AP761, "💲", AS721:AS761, "") +
        SUMIFS(AR721:AR761, AY721:AY761, INDIRECT("AE" &amp; ROW()), AP721:AP761, "📦", AS721:AS761, "")
    ) / 2
)</f>
        <v>0</v>
      </c>
      <c r="AM772" s="56"/>
      <c r="AN772" s="56"/>
      <c r="AO772" s="56"/>
      <c r="AP772" s="56"/>
      <c r="AQ772" s="56"/>
      <c r="AR772" s="56"/>
      <c r="AS772" s="56"/>
      <c r="AT772" s="56"/>
      <c r="AU772" s="56"/>
      <c r="AV772" s="56"/>
      <c r="AW772" s="56"/>
      <c r="AX772" s="56"/>
      <c r="AY772" s="56"/>
      <c r="AZ772" s="56"/>
      <c r="BA772" s="56"/>
      <c r="BB772" s="56"/>
      <c r="BC772" s="56"/>
      <c r="BD772" s="56"/>
      <c r="BE772" s="56"/>
      <c r="BF772" s="56"/>
      <c r="BG772" s="56"/>
      <c r="BH772" s="56"/>
      <c r="BI772" s="56"/>
      <c r="BJ772" s="56"/>
      <c r="BK772" s="56"/>
      <c r="BL772" s="56"/>
      <c r="BM772" s="56"/>
      <c r="BN772" s="56"/>
    </row>
    <row r="773" spans="1:66" ht="11.25" customHeight="1">
      <c r="A773" s="3"/>
      <c r="B773" s="3"/>
      <c r="C773" s="3"/>
      <c r="D773" s="3"/>
      <c r="E773" s="3"/>
      <c r="F773" s="3"/>
      <c r="G773" s="3"/>
      <c r="H773" s="3"/>
      <c r="I773" s="3"/>
      <c r="J773" s="3"/>
      <c r="K773" s="3"/>
      <c r="L773" s="3"/>
      <c r="M773" s="3"/>
      <c r="N773" s="3"/>
      <c r="O773" s="1"/>
      <c r="P773" s="3"/>
      <c r="Q773" s="3"/>
      <c r="R773" s="15"/>
      <c r="S773" s="16"/>
      <c r="T773" s="16"/>
      <c r="U773" s="173"/>
      <c r="V773" s="6"/>
      <c r="W773" s="16"/>
      <c r="X773" s="16"/>
      <c r="Y773" s="173"/>
      <c r="Z773" s="48"/>
      <c r="AA773" s="173"/>
      <c r="AB773" s="173"/>
      <c r="AC773" s="173"/>
      <c r="AD773" s="174"/>
      <c r="AI773" s="148">
        <f t="shared" ref="AI773:AL773" ca="1" si="524">SUM(AI758:AI771)</f>
        <v>50</v>
      </c>
      <c r="AJ773" s="148">
        <f t="shared" ca="1" si="524"/>
        <v>25</v>
      </c>
      <c r="AK773" s="148">
        <f t="shared" ca="1" si="524"/>
        <v>0</v>
      </c>
      <c r="AL773" s="148">
        <f t="shared" ca="1" si="524"/>
        <v>25</v>
      </c>
      <c r="AM773" s="174"/>
      <c r="AN773" s="174"/>
      <c r="AO773" s="174"/>
      <c r="AP773" s="174"/>
      <c r="AQ773" s="174"/>
      <c r="AR773" s="174"/>
      <c r="AS773" s="174"/>
      <c r="AT773" s="174"/>
      <c r="AU773" s="174"/>
      <c r="AV773" s="174"/>
      <c r="AW773" s="174"/>
      <c r="AX773" s="174"/>
      <c r="AY773" s="174"/>
      <c r="AZ773" s="174"/>
      <c r="BA773" s="174"/>
      <c r="BB773" s="174"/>
      <c r="BC773" s="174"/>
      <c r="BD773" s="174"/>
      <c r="BE773" s="122"/>
      <c r="BF773" s="122"/>
      <c r="BG773" s="122"/>
      <c r="BH773" s="122"/>
      <c r="BI773" s="122"/>
      <c r="BJ773" s="174"/>
      <c r="BK773" s="174"/>
      <c r="BL773" s="174"/>
      <c r="BM773" s="174"/>
      <c r="BN773" s="174"/>
    </row>
    <row r="774" spans="1:66" ht="15" customHeight="1">
      <c r="A774" s="210">
        <f>IF(WEEKDAY(A719)=6, WORKDAY(A719+1, 1), A719+1)</f>
        <v>46316</v>
      </c>
      <c r="B774" s="211"/>
      <c r="C774" s="211"/>
      <c r="D774" s="211"/>
      <c r="E774" s="211"/>
      <c r="F774" s="211"/>
      <c r="G774" s="211"/>
      <c r="H774" s="211"/>
      <c r="I774" s="211"/>
      <c r="J774" s="211"/>
      <c r="K774" s="211"/>
      <c r="L774" s="211"/>
      <c r="M774" s="211"/>
      <c r="N774" s="212"/>
      <c r="O774" s="1"/>
      <c r="P774" s="1"/>
      <c r="Q774" s="1"/>
      <c r="R774" s="15"/>
      <c r="S774" s="22"/>
      <c r="T774" s="22"/>
      <c r="U774" s="241"/>
      <c r="V774" s="242"/>
      <c r="W774" s="242"/>
      <c r="X774" s="242"/>
      <c r="Y774" s="242"/>
      <c r="Z774" s="23"/>
      <c r="AA774" s="23"/>
      <c r="AB774" s="23"/>
      <c r="AC774" s="23"/>
      <c r="AD774" s="24"/>
      <c r="AE774" s="181"/>
      <c r="AF774" s="181"/>
      <c r="AG774" s="181"/>
      <c r="AH774" s="181"/>
      <c r="AI774" s="181"/>
      <c r="AJ774" s="181"/>
      <c r="AK774" s="181"/>
      <c r="AL774" s="181"/>
      <c r="AM774" s="24"/>
      <c r="AN774" s="24"/>
      <c r="AO774" s="24"/>
      <c r="AP774" s="24"/>
      <c r="AQ774" s="24"/>
      <c r="AR774" s="24"/>
      <c r="AS774" s="24"/>
      <c r="AT774" s="24"/>
      <c r="AU774" s="24"/>
      <c r="AV774" s="24"/>
      <c r="AW774" s="24"/>
      <c r="AX774" s="24"/>
      <c r="AY774" s="24"/>
      <c r="AZ774" s="24"/>
      <c r="BA774" s="24"/>
      <c r="BB774" s="24"/>
      <c r="BC774" s="24"/>
      <c r="BD774" s="24"/>
      <c r="BE774" s="24"/>
      <c r="BF774" s="24"/>
      <c r="BG774" s="24"/>
      <c r="BH774" s="24"/>
      <c r="BI774" s="24"/>
      <c r="BJ774" s="24"/>
      <c r="BK774" s="24"/>
      <c r="BL774" s="24"/>
      <c r="BM774" s="24"/>
      <c r="BN774" s="24"/>
    </row>
    <row r="775" spans="1:66" ht="15" customHeight="1">
      <c r="A775" s="25" t="s">
        <v>15</v>
      </c>
      <c r="B775" s="25" t="s">
        <v>16</v>
      </c>
      <c r="C775" s="213" t="s">
        <v>17</v>
      </c>
      <c r="D775" s="214"/>
      <c r="E775" s="214"/>
      <c r="F775" s="215"/>
      <c r="G775" s="213" t="s">
        <v>18</v>
      </c>
      <c r="H775" s="214"/>
      <c r="I775" s="214"/>
      <c r="J775" s="215"/>
      <c r="K775" s="213" t="s">
        <v>19</v>
      </c>
      <c r="L775" s="214"/>
      <c r="M775" s="214"/>
      <c r="N775" s="215"/>
      <c r="O775" s="1"/>
      <c r="P775" s="1"/>
      <c r="Q775" s="1"/>
      <c r="R775" s="26"/>
      <c r="S775" s="234" t="s">
        <v>17</v>
      </c>
      <c r="T775" s="214"/>
      <c r="U775" s="215"/>
      <c r="V775" s="27"/>
      <c r="W775" s="234" t="s">
        <v>18</v>
      </c>
      <c r="X775" s="214"/>
      <c r="Y775" s="215"/>
      <c r="Z775" s="28"/>
      <c r="AA775" s="234" t="s">
        <v>19</v>
      </c>
      <c r="AB775" s="214"/>
      <c r="AC775" s="215"/>
      <c r="AD775" s="29"/>
      <c r="AE775" s="181"/>
      <c r="AF775" s="181"/>
      <c r="AG775" s="181"/>
      <c r="AH775" s="181"/>
      <c r="AI775" s="181"/>
      <c r="AJ775" s="181"/>
      <c r="AK775" s="181"/>
      <c r="AL775" s="181"/>
      <c r="AM775" s="29"/>
      <c r="AN775" s="34" t="s">
        <v>2</v>
      </c>
      <c r="AO775" s="34" t="s">
        <v>3</v>
      </c>
      <c r="AP775" s="34" t="s">
        <v>4</v>
      </c>
      <c r="AQ775" s="34" t="s">
        <v>5</v>
      </c>
      <c r="AR775" s="34" t="s">
        <v>6</v>
      </c>
      <c r="AS775" s="34" t="s">
        <v>7</v>
      </c>
      <c r="AT775" s="34" t="s">
        <v>27</v>
      </c>
      <c r="AU775" s="34" t="s">
        <v>28</v>
      </c>
      <c r="AV775" s="34" t="s">
        <v>29</v>
      </c>
      <c r="AW775" s="34" t="s">
        <v>30</v>
      </c>
      <c r="AX775" s="34" t="s">
        <v>12</v>
      </c>
      <c r="AY775" s="34" t="s">
        <v>20</v>
      </c>
      <c r="AZ775" s="35"/>
      <c r="BA775" s="35"/>
      <c r="BB775" s="35"/>
      <c r="BC775" s="35"/>
      <c r="BD775" s="35"/>
      <c r="BE775" s="35"/>
      <c r="BF775" s="35"/>
      <c r="BG775" s="35"/>
      <c r="BH775" s="35"/>
      <c r="BI775" s="35"/>
      <c r="BJ775" s="35"/>
      <c r="BK775" s="35"/>
      <c r="BL775" s="35"/>
      <c r="BM775" s="35"/>
      <c r="BN775" s="35"/>
    </row>
    <row r="776" spans="1:66" ht="11.25" customHeight="1">
      <c r="A776" s="219">
        <f>Q782</f>
        <v>0.33333333333333331</v>
      </c>
      <c r="B776" s="38"/>
      <c r="C776" s="204"/>
      <c r="D776" s="207"/>
      <c r="E776" s="40" t="s">
        <v>36</v>
      </c>
      <c r="F776" s="42" t="str">
        <f>IF(D776&lt;&gt;"", VLOOKUP(D776,'Base de Datos'!$A$2:$D1268,2,FALSE()),"")</f>
        <v/>
      </c>
      <c r="G776" s="204"/>
      <c r="H776" s="216"/>
      <c r="I776" s="40" t="s">
        <v>36</v>
      </c>
      <c r="J776" s="42" t="str">
        <f>IF(H776&lt;&gt;"", VLOOKUP(H776,'Base de Datos'!$A$2:$D1268,2,FALSE()),"")</f>
        <v/>
      </c>
      <c r="K776" s="204"/>
      <c r="L776" s="216"/>
      <c r="M776" s="40" t="s">
        <v>36</v>
      </c>
      <c r="N776" s="42" t="str">
        <f>IF(L776&lt;&gt;"", VLOOKUP(L776,'Base de Datos'!$A$2:$D1268,2,FALSE()),"")</f>
        <v/>
      </c>
      <c r="O776" s="43"/>
      <c r="P776" s="1"/>
      <c r="Q776" s="44"/>
      <c r="R776" s="15"/>
      <c r="S776" s="45"/>
      <c r="T776" s="45" t="s">
        <v>37</v>
      </c>
      <c r="U776" s="46"/>
      <c r="V776" s="47"/>
      <c r="W776" s="45"/>
      <c r="X776" s="45" t="s">
        <v>37</v>
      </c>
      <c r="Y776" s="46"/>
      <c r="Z776" s="47"/>
      <c r="AA776" s="45"/>
      <c r="AB776" s="45" t="s">
        <v>37</v>
      </c>
      <c r="AC776" s="46"/>
      <c r="AD776" s="48"/>
      <c r="AE776" s="181"/>
      <c r="AF776" s="181"/>
      <c r="AG776" s="181"/>
      <c r="AH776" s="181"/>
      <c r="AI776" s="181"/>
      <c r="AJ776" s="181"/>
      <c r="AK776" s="181"/>
      <c r="AL776" s="181"/>
      <c r="AM776" s="48"/>
      <c r="AN776" s="53">
        <f>A774</f>
        <v>46316</v>
      </c>
      <c r="AO776" s="54" t="str">
        <f>C775</f>
        <v>Consultorio N° 1</v>
      </c>
      <c r="AP776" s="55">
        <f t="shared" ref="AP776:AQ776" si="525">C776</f>
        <v>0</v>
      </c>
      <c r="AQ776" s="55">
        <f t="shared" si="525"/>
        <v>0</v>
      </c>
      <c r="AR776" s="55">
        <f>U776</f>
        <v>0</v>
      </c>
      <c r="AS776" s="55">
        <f>S776</f>
        <v>0</v>
      </c>
      <c r="AT776" s="55">
        <f>S777</f>
        <v>0</v>
      </c>
      <c r="AU776" s="55">
        <f>U777</f>
        <v>0</v>
      </c>
      <c r="AV776" s="55">
        <f>S778</f>
        <v>0</v>
      </c>
      <c r="AW776" s="55">
        <f>U778</f>
        <v>0</v>
      </c>
      <c r="AX776" s="55">
        <f>U779</f>
        <v>0</v>
      </c>
      <c r="AY776" s="55">
        <f>F779</f>
        <v>0</v>
      </c>
      <c r="AZ776" s="56"/>
      <c r="BA776" s="56"/>
      <c r="BB776" s="56"/>
      <c r="BC776" s="56"/>
      <c r="BD776" s="56"/>
      <c r="BE776" s="56"/>
      <c r="BF776" s="56"/>
      <c r="BG776" s="56"/>
      <c r="BH776" s="56"/>
      <c r="BI776" s="56"/>
      <c r="BJ776" s="56"/>
      <c r="BK776" s="56"/>
      <c r="BL776" s="56"/>
      <c r="BM776" s="56"/>
      <c r="BN776" s="56"/>
    </row>
    <row r="777" spans="1:66" ht="11.25" customHeight="1">
      <c r="A777" s="220"/>
      <c r="B777" s="38"/>
      <c r="C777" s="205"/>
      <c r="D777" s="208"/>
      <c r="E777" s="57" t="s">
        <v>42</v>
      </c>
      <c r="F777" s="58" t="str">
        <f>IF(D776&lt;&gt;"", VLOOKUP(D776,'Base de Datos'!$A$2:$D1268,3,FALSE()),"")</f>
        <v/>
      </c>
      <c r="G777" s="205"/>
      <c r="H777" s="208"/>
      <c r="I777" s="57" t="s">
        <v>42</v>
      </c>
      <c r="J777" s="58" t="str">
        <f>IF(H776&lt;&gt;"", VLOOKUP(H776,'Base de Datos'!$A$2:$D1268,3,FALSE()),"")</f>
        <v/>
      </c>
      <c r="K777" s="205"/>
      <c r="L777" s="208"/>
      <c r="M777" s="57" t="s">
        <v>42</v>
      </c>
      <c r="N777" s="58" t="str">
        <f>IF(L776&lt;&gt;"", VLOOKUP(L776,'Base de Datos'!$A$2:$D1268,3,FALSE()),"")</f>
        <v/>
      </c>
      <c r="O777" s="43"/>
      <c r="P777" s="1"/>
      <c r="Q777" s="44"/>
      <c r="R777" s="15"/>
      <c r="S777" s="229"/>
      <c r="T777" s="230"/>
      <c r="U777" s="59"/>
      <c r="V777" s="47"/>
      <c r="W777" s="229"/>
      <c r="X777" s="230"/>
      <c r="Y777" s="59"/>
      <c r="Z777" s="47"/>
      <c r="AA777" s="229"/>
      <c r="AB777" s="230"/>
      <c r="AC777" s="59"/>
      <c r="AD777" s="48"/>
      <c r="AE777" s="181"/>
      <c r="AF777" s="181"/>
      <c r="AG777" s="181"/>
      <c r="AH777" s="181"/>
      <c r="AI777" s="181"/>
      <c r="AJ777" s="181"/>
      <c r="AK777" s="181"/>
      <c r="AL777" s="181"/>
      <c r="AM777" s="48"/>
      <c r="AN777" s="53">
        <f>A774</f>
        <v>46316</v>
      </c>
      <c r="AO777" s="54" t="str">
        <f>C775</f>
        <v>Consultorio N° 1</v>
      </c>
      <c r="AP777" s="55">
        <f t="shared" ref="AP777:AQ777" si="526">C780</f>
        <v>0</v>
      </c>
      <c r="AQ777" s="55">
        <f t="shared" si="526"/>
        <v>0</v>
      </c>
      <c r="AR777" s="64">
        <f>U780</f>
        <v>0</v>
      </c>
      <c r="AS777" s="55">
        <f>S780</f>
        <v>0</v>
      </c>
      <c r="AT777" s="55">
        <f>S781</f>
        <v>0</v>
      </c>
      <c r="AU777" s="55">
        <f>U781</f>
        <v>0</v>
      </c>
      <c r="AV777" s="55">
        <f>S782</f>
        <v>0</v>
      </c>
      <c r="AW777" s="55">
        <f>U782</f>
        <v>0</v>
      </c>
      <c r="AX777" s="55">
        <f>U783</f>
        <v>0</v>
      </c>
      <c r="AY777" s="55">
        <f>F783</f>
        <v>0</v>
      </c>
      <c r="AZ777" s="56"/>
      <c r="BA777" s="56"/>
      <c r="BB777" s="56"/>
      <c r="BC777" s="56"/>
      <c r="BD777" s="56"/>
      <c r="BE777" s="56"/>
      <c r="BF777" s="56"/>
      <c r="BG777" s="56"/>
      <c r="BH777" s="56"/>
      <c r="BI777" s="56"/>
      <c r="BJ777" s="56"/>
      <c r="BK777" s="56"/>
      <c r="BL777" s="56"/>
      <c r="BM777" s="56"/>
      <c r="BN777" s="56"/>
    </row>
    <row r="778" spans="1:66" ht="11.25" customHeight="1">
      <c r="A778" s="220"/>
      <c r="B778" s="38"/>
      <c r="C778" s="205"/>
      <c r="D778" s="208"/>
      <c r="E778" s="57" t="s">
        <v>44</v>
      </c>
      <c r="F778" s="58" t="str">
        <f>IF(D776&lt;&gt;"", VLOOKUP(D776,'Base de Datos'!$A$2:$D1268,4,FALSE()),"")</f>
        <v/>
      </c>
      <c r="G778" s="205"/>
      <c r="H778" s="208"/>
      <c r="I778" s="57" t="s">
        <v>44</v>
      </c>
      <c r="J778" s="58" t="str">
        <f>IF(H776&lt;&gt;"", VLOOKUP(H776,'Base de Datos'!$A$2:$D1268,4,FALSE()),"")</f>
        <v/>
      </c>
      <c r="K778" s="205"/>
      <c r="L778" s="208"/>
      <c r="M778" s="57" t="s">
        <v>44</v>
      </c>
      <c r="N778" s="58" t="str">
        <f>IF(L776&lt;&gt;"", VLOOKUP(L776,'Base de Datos'!$A$2:$D1268,4,FALSE()),"")</f>
        <v/>
      </c>
      <c r="O778" s="43"/>
      <c r="P778" s="1"/>
      <c r="Q778" s="44"/>
      <c r="R778" s="15"/>
      <c r="S778" s="229"/>
      <c r="T778" s="230"/>
      <c r="U778" s="59"/>
      <c r="V778" s="47"/>
      <c r="W778" s="229"/>
      <c r="X778" s="230"/>
      <c r="Y778" s="59"/>
      <c r="Z778" s="47"/>
      <c r="AA778" s="229"/>
      <c r="AB778" s="230"/>
      <c r="AC778" s="59"/>
      <c r="AD778" s="48"/>
      <c r="AE778" s="181"/>
      <c r="AF778" s="181"/>
      <c r="AG778" s="181"/>
      <c r="AH778" s="181"/>
      <c r="AI778" s="181"/>
      <c r="AJ778" s="181"/>
      <c r="AK778" s="181"/>
      <c r="AL778" s="181"/>
      <c r="AM778" s="48"/>
      <c r="AN778" s="53">
        <f>A774</f>
        <v>46316</v>
      </c>
      <c r="AO778" s="54" t="str">
        <f>C775</f>
        <v>Consultorio N° 1</v>
      </c>
      <c r="AP778" s="55">
        <f t="shared" ref="AP778:AQ778" si="527">C784</f>
        <v>0</v>
      </c>
      <c r="AQ778" s="55">
        <f t="shared" si="527"/>
        <v>0</v>
      </c>
      <c r="AR778" s="64">
        <f>U784</f>
        <v>0</v>
      </c>
      <c r="AS778" s="55">
        <f>S784</f>
        <v>0</v>
      </c>
      <c r="AT778" s="55">
        <f>S785</f>
        <v>0</v>
      </c>
      <c r="AU778" s="55">
        <f>U785</f>
        <v>0</v>
      </c>
      <c r="AV778" s="55">
        <f>S786</f>
        <v>0</v>
      </c>
      <c r="AW778" s="55">
        <f>U786</f>
        <v>0</v>
      </c>
      <c r="AX778" s="55">
        <f>U787</f>
        <v>0</v>
      </c>
      <c r="AY778" s="55">
        <f>F787</f>
        <v>0</v>
      </c>
      <c r="AZ778" s="56"/>
      <c r="BA778" s="56"/>
      <c r="BB778" s="56"/>
      <c r="BC778" s="56"/>
      <c r="BD778" s="56"/>
      <c r="BE778" s="56"/>
      <c r="BF778" s="56"/>
      <c r="BG778" s="56"/>
      <c r="BH778" s="56"/>
      <c r="BI778" s="56"/>
      <c r="BJ778" s="56"/>
      <c r="BK778" s="56"/>
      <c r="BL778" s="56"/>
      <c r="BM778" s="56"/>
      <c r="BN778" s="56"/>
    </row>
    <row r="779" spans="1:66" ht="11.25" customHeight="1">
      <c r="A779" s="221"/>
      <c r="B779" s="38"/>
      <c r="C779" s="206"/>
      <c r="D779" s="209"/>
      <c r="E779" s="85" t="s">
        <v>46</v>
      </c>
      <c r="F779" s="86"/>
      <c r="G779" s="206"/>
      <c r="H779" s="209"/>
      <c r="I779" s="87" t="s">
        <v>46</v>
      </c>
      <c r="J779" s="88"/>
      <c r="K779" s="206"/>
      <c r="L779" s="209"/>
      <c r="M779" s="87" t="s">
        <v>46</v>
      </c>
      <c r="N779" s="88"/>
      <c r="O779" s="43"/>
      <c r="P779" s="1"/>
      <c r="Q779" s="44"/>
      <c r="R779" s="15"/>
      <c r="S779" s="227" t="str">
        <f>IF(OR(S776="Empleado",S776="Familiar"),"Nombre del Empleado","N° Factura")</f>
        <v>N° Factura</v>
      </c>
      <c r="T779" s="228"/>
      <c r="U779" s="89"/>
      <c r="V779" s="47"/>
      <c r="W779" s="227" t="str">
        <f>IF(OR(W776="Empleado",W776="Familiar"),"Nombre del Empleado","N° Factura")</f>
        <v>N° Factura</v>
      </c>
      <c r="X779" s="228"/>
      <c r="Y779" s="89"/>
      <c r="Z779" s="47"/>
      <c r="AA779" s="227" t="str">
        <f>IF(OR(AA776="Empleado",AA776="Familiar"),"Nombre del Empleado","N° Factura")</f>
        <v>N° Factura</v>
      </c>
      <c r="AB779" s="228"/>
      <c r="AC779" s="89"/>
      <c r="AD779" s="48"/>
      <c r="AE779" s="181"/>
      <c r="AF779" s="181"/>
      <c r="AG779" s="181"/>
      <c r="AH779" s="181"/>
      <c r="AI779" s="181"/>
      <c r="AJ779" s="181"/>
      <c r="AK779" s="181"/>
      <c r="AL779" s="181"/>
      <c r="AM779" s="48"/>
      <c r="AN779" s="53">
        <f>A774</f>
        <v>46316</v>
      </c>
      <c r="AO779" s="54" t="str">
        <f>C775</f>
        <v>Consultorio N° 1</v>
      </c>
      <c r="AP779" s="55">
        <f t="shared" ref="AP779:AQ779" si="528">C788</f>
        <v>0</v>
      </c>
      <c r="AQ779" s="55">
        <f t="shared" si="528"/>
        <v>0</v>
      </c>
      <c r="AR779" s="64">
        <f>U788</f>
        <v>0</v>
      </c>
      <c r="AS779" s="55">
        <f>S788</f>
        <v>0</v>
      </c>
      <c r="AT779" s="55">
        <f>S789</f>
        <v>0</v>
      </c>
      <c r="AU779" s="64">
        <f>U789</f>
        <v>0</v>
      </c>
      <c r="AV779" s="55">
        <f>S790</f>
        <v>0</v>
      </c>
      <c r="AW779" s="55">
        <f>U790</f>
        <v>0</v>
      </c>
      <c r="AX779" s="55">
        <f>U791</f>
        <v>0</v>
      </c>
      <c r="AY779" s="55">
        <f>F791</f>
        <v>0</v>
      </c>
      <c r="AZ779" s="56"/>
      <c r="BA779" s="56"/>
      <c r="BB779" s="56"/>
      <c r="BC779" s="56"/>
      <c r="BD779" s="56"/>
      <c r="BE779" s="56"/>
      <c r="BF779" s="56"/>
      <c r="BG779" s="56"/>
      <c r="BH779" s="56"/>
      <c r="BI779" s="56"/>
      <c r="BJ779" s="56"/>
      <c r="BK779" s="56"/>
      <c r="BL779" s="56"/>
      <c r="BM779" s="56"/>
      <c r="BN779" s="56"/>
    </row>
    <row r="780" spans="1:66" ht="11.25" customHeight="1">
      <c r="A780" s="222">
        <f>A776+$Q$13/1440</f>
        <v>0.375</v>
      </c>
      <c r="B780" s="38"/>
      <c r="C780" s="204"/>
      <c r="D780" s="207"/>
      <c r="E780" s="40" t="s">
        <v>36</v>
      </c>
      <c r="F780" s="42" t="str">
        <f>IF(D780&lt;&gt;"", VLOOKUP(D780,'Base de Datos'!$A$2:$D1268,2,FALSE()),"")</f>
        <v/>
      </c>
      <c r="G780" s="204"/>
      <c r="H780" s="216"/>
      <c r="I780" s="40" t="s">
        <v>36</v>
      </c>
      <c r="J780" s="42" t="str">
        <f>IF(H780&lt;&gt;"", VLOOKUP(H780,'Base de Datos'!$A$2:$D1268,2,FALSE()),"")</f>
        <v/>
      </c>
      <c r="K780" s="204"/>
      <c r="L780" s="216"/>
      <c r="M780" s="40" t="s">
        <v>36</v>
      </c>
      <c r="N780" s="42" t="str">
        <f>IF(L780&lt;&gt;"", VLOOKUP(L780,'Base de Datos'!$A$2:$D1268,2,FALSE()),"")</f>
        <v/>
      </c>
      <c r="O780" s="262" t="s">
        <v>32</v>
      </c>
      <c r="P780" s="242"/>
      <c r="Q780" s="263">
        <f ca="1">$N$2</f>
        <v>888.89089999999999</v>
      </c>
      <c r="R780" s="15"/>
      <c r="S780" s="45"/>
      <c r="T780" s="45" t="s">
        <v>37</v>
      </c>
      <c r="U780" s="103"/>
      <c r="V780" s="47"/>
      <c r="W780" s="45"/>
      <c r="X780" s="45" t="s">
        <v>37</v>
      </c>
      <c r="Y780" s="46"/>
      <c r="Z780" s="47"/>
      <c r="AA780" s="45"/>
      <c r="AB780" s="45" t="s">
        <v>37</v>
      </c>
      <c r="AC780" s="46"/>
      <c r="AD780" s="48"/>
      <c r="AE780" s="181"/>
      <c r="AF780" s="181"/>
      <c r="AG780" s="181"/>
      <c r="AH780" s="181"/>
      <c r="AI780" s="181"/>
      <c r="AJ780" s="181"/>
      <c r="AK780" s="181"/>
      <c r="AL780" s="181"/>
      <c r="AM780" s="48"/>
      <c r="AN780" s="53">
        <f>A774</f>
        <v>46316</v>
      </c>
      <c r="AO780" s="54" t="str">
        <f>C775</f>
        <v>Consultorio N° 1</v>
      </c>
      <c r="AP780" s="55">
        <f t="shared" ref="AP780:AQ780" si="529">C792</f>
        <v>0</v>
      </c>
      <c r="AQ780" s="55">
        <f t="shared" si="529"/>
        <v>0</v>
      </c>
      <c r="AR780" s="64">
        <f>U792</f>
        <v>0</v>
      </c>
      <c r="AS780" s="55">
        <f>S792</f>
        <v>0</v>
      </c>
      <c r="AT780" s="55">
        <f>S793</f>
        <v>0</v>
      </c>
      <c r="AU780" s="55">
        <f>U793</f>
        <v>0</v>
      </c>
      <c r="AV780" s="55">
        <f>S794</f>
        <v>0</v>
      </c>
      <c r="AW780" s="55">
        <f>U794</f>
        <v>0</v>
      </c>
      <c r="AX780" s="55">
        <f>U795</f>
        <v>0</v>
      </c>
      <c r="AY780" s="55">
        <f>F795</f>
        <v>0</v>
      </c>
      <c r="AZ780" s="56"/>
      <c r="BA780" s="56"/>
      <c r="BB780" s="56"/>
      <c r="BC780" s="56"/>
      <c r="BD780" s="56"/>
      <c r="BE780" s="56"/>
      <c r="BF780" s="56"/>
      <c r="BG780" s="56"/>
      <c r="BH780" s="56"/>
      <c r="BI780" s="56"/>
      <c r="BJ780" s="56"/>
      <c r="BK780" s="56"/>
      <c r="BL780" s="56"/>
      <c r="BM780" s="56"/>
      <c r="BN780" s="56"/>
    </row>
    <row r="781" spans="1:66" ht="11.25" customHeight="1">
      <c r="A781" s="220"/>
      <c r="B781" s="38"/>
      <c r="C781" s="205"/>
      <c r="D781" s="208"/>
      <c r="E781" s="57" t="s">
        <v>42</v>
      </c>
      <c r="F781" s="58" t="str">
        <f>IF(D780&lt;&gt;"", VLOOKUP(D780,'Base de Datos'!$A$2:$D1268,3,FALSE()),"")</f>
        <v/>
      </c>
      <c r="G781" s="205"/>
      <c r="H781" s="208"/>
      <c r="I781" s="57" t="s">
        <v>42</v>
      </c>
      <c r="J781" s="58" t="str">
        <f>IF(H780&lt;&gt;"", VLOOKUP(H780,'Base de Datos'!$A$2:$D1268,3,FALSE()),"")</f>
        <v/>
      </c>
      <c r="K781" s="205"/>
      <c r="L781" s="208"/>
      <c r="M781" s="57" t="s">
        <v>42</v>
      </c>
      <c r="N781" s="58" t="str">
        <f>IF(L780&lt;&gt;"", VLOOKUP(L780,'Base de Datos'!$A$2:$D1268,3,FALSE()),"")</f>
        <v/>
      </c>
      <c r="O781" s="242"/>
      <c r="P781" s="242"/>
      <c r="Q781" s="264"/>
      <c r="R781" s="15"/>
      <c r="S781" s="229"/>
      <c r="T781" s="230"/>
      <c r="U781" s="59"/>
      <c r="V781" s="47"/>
      <c r="W781" s="229"/>
      <c r="X781" s="230"/>
      <c r="Y781" s="59"/>
      <c r="Z781" s="47"/>
      <c r="AA781" s="229"/>
      <c r="AB781" s="230"/>
      <c r="AC781" s="59"/>
      <c r="AD781" s="48"/>
      <c r="AE781" s="181"/>
      <c r="AF781" s="181"/>
      <c r="AG781" s="181"/>
      <c r="AH781" s="181"/>
      <c r="AI781" s="181"/>
      <c r="AJ781" s="181"/>
      <c r="AK781" s="181"/>
      <c r="AL781" s="181"/>
      <c r="AM781" s="48"/>
      <c r="AN781" s="53">
        <f>A774</f>
        <v>46316</v>
      </c>
      <c r="AO781" s="54" t="str">
        <f>C775</f>
        <v>Consultorio N° 1</v>
      </c>
      <c r="AP781" s="55">
        <f t="shared" ref="AP781:AQ781" si="530">C796</f>
        <v>0</v>
      </c>
      <c r="AQ781" s="55">
        <f t="shared" si="530"/>
        <v>0</v>
      </c>
      <c r="AR781" s="55">
        <f>U796</f>
        <v>0</v>
      </c>
      <c r="AS781" s="55">
        <f>S796</f>
        <v>0</v>
      </c>
      <c r="AT781" s="55">
        <f>S797</f>
        <v>0</v>
      </c>
      <c r="AU781" s="55">
        <f>U797</f>
        <v>0</v>
      </c>
      <c r="AV781" s="55">
        <f>S798</f>
        <v>0</v>
      </c>
      <c r="AW781" s="55">
        <f>U798</f>
        <v>0</v>
      </c>
      <c r="AX781" s="55">
        <f>U799</f>
        <v>0</v>
      </c>
      <c r="AY781" s="55">
        <f>F799</f>
        <v>0</v>
      </c>
      <c r="AZ781" s="56"/>
      <c r="BA781" s="56"/>
      <c r="BB781" s="56"/>
      <c r="BC781" s="56"/>
      <c r="BD781" s="56"/>
      <c r="BE781" s="56"/>
      <c r="BF781" s="56"/>
      <c r="BG781" s="56"/>
      <c r="BH781" s="56"/>
      <c r="BI781" s="56"/>
      <c r="BJ781" s="56"/>
      <c r="BK781" s="56"/>
      <c r="BL781" s="56"/>
      <c r="BM781" s="56"/>
      <c r="BN781" s="56"/>
    </row>
    <row r="782" spans="1:66" ht="11.25" customHeight="1">
      <c r="A782" s="220"/>
      <c r="B782" s="38"/>
      <c r="C782" s="205"/>
      <c r="D782" s="208"/>
      <c r="E782" s="57" t="s">
        <v>44</v>
      </c>
      <c r="F782" s="58" t="str">
        <f>IF(D780&lt;&gt;"", VLOOKUP(D780,'Base de Datos'!$A$2:$D1268,4,FALSE()),"")</f>
        <v/>
      </c>
      <c r="G782" s="205"/>
      <c r="H782" s="208"/>
      <c r="I782" s="57" t="s">
        <v>44</v>
      </c>
      <c r="J782" s="58" t="str">
        <f>IF(H780&lt;&gt;"", VLOOKUP(H780,'Base de Datos'!$A$2:$D1268,4,FALSE()),"")</f>
        <v/>
      </c>
      <c r="K782" s="205"/>
      <c r="L782" s="208"/>
      <c r="M782" s="57" t="s">
        <v>44</v>
      </c>
      <c r="N782" s="58" t="str">
        <f>IF(L780&lt;&gt;"", VLOOKUP(L780,'Base de Datos'!$A$2:$D1268,4,FALSE()),"")</f>
        <v/>
      </c>
      <c r="O782" s="43"/>
      <c r="P782" s="104" t="s">
        <v>50</v>
      </c>
      <c r="Q782" s="110">
        <v>0.33333333333333331</v>
      </c>
      <c r="R782" s="15"/>
      <c r="S782" s="229"/>
      <c r="T782" s="230"/>
      <c r="U782" s="59"/>
      <c r="V782" s="47"/>
      <c r="W782" s="229"/>
      <c r="X782" s="230"/>
      <c r="Y782" s="59"/>
      <c r="Z782" s="47"/>
      <c r="AA782" s="229"/>
      <c r="AB782" s="230"/>
      <c r="AC782" s="59"/>
      <c r="AD782" s="48"/>
      <c r="AE782" s="181"/>
      <c r="AF782" s="181"/>
      <c r="AG782" s="181"/>
      <c r="AH782" s="181"/>
      <c r="AI782" s="181"/>
      <c r="AJ782" s="181"/>
      <c r="AK782" s="181"/>
      <c r="AL782" s="181"/>
      <c r="AM782" s="48"/>
      <c r="AN782" s="53">
        <f>A774</f>
        <v>46316</v>
      </c>
      <c r="AO782" s="54" t="str">
        <f>C775</f>
        <v>Consultorio N° 1</v>
      </c>
      <c r="AP782" s="55">
        <f t="shared" ref="AP782:AQ782" si="531">C800</f>
        <v>0</v>
      </c>
      <c r="AQ782" s="55">
        <f t="shared" si="531"/>
        <v>0</v>
      </c>
      <c r="AR782" s="55">
        <f>U800</f>
        <v>0</v>
      </c>
      <c r="AS782" s="55">
        <f>S800</f>
        <v>0</v>
      </c>
      <c r="AT782" s="55">
        <f>S801</f>
        <v>0</v>
      </c>
      <c r="AU782" s="55">
        <f>U801</f>
        <v>0</v>
      </c>
      <c r="AV782" s="55">
        <f>S802</f>
        <v>0</v>
      </c>
      <c r="AW782" s="55">
        <f>U802</f>
        <v>0</v>
      </c>
      <c r="AX782" s="55">
        <f>U803</f>
        <v>0</v>
      </c>
      <c r="AY782" s="55">
        <f>F803</f>
        <v>0</v>
      </c>
      <c r="AZ782" s="56"/>
      <c r="BA782" s="56"/>
      <c r="BB782" s="56"/>
      <c r="BC782" s="56"/>
      <c r="BD782" s="56"/>
      <c r="BE782" s="56"/>
      <c r="BF782" s="56"/>
      <c r="BG782" s="56"/>
      <c r="BH782" s="56"/>
      <c r="BI782" s="56"/>
      <c r="BJ782" s="56"/>
      <c r="BK782" s="56"/>
      <c r="BL782" s="56"/>
      <c r="BM782" s="56"/>
      <c r="BN782" s="56"/>
    </row>
    <row r="783" spans="1:66" ht="11.25" customHeight="1">
      <c r="A783" s="221"/>
      <c r="B783" s="38"/>
      <c r="C783" s="206"/>
      <c r="D783" s="209"/>
      <c r="E783" s="85" t="s">
        <v>46</v>
      </c>
      <c r="F783" s="107"/>
      <c r="G783" s="206"/>
      <c r="H783" s="209"/>
      <c r="I783" s="85" t="s">
        <v>46</v>
      </c>
      <c r="J783" s="108"/>
      <c r="K783" s="206"/>
      <c r="L783" s="209"/>
      <c r="M783" s="85" t="s">
        <v>46</v>
      </c>
      <c r="N783" s="108"/>
      <c r="O783" s="43"/>
      <c r="P783" s="104" t="s">
        <v>54</v>
      </c>
      <c r="Q783" s="109">
        <v>60</v>
      </c>
      <c r="R783" s="15"/>
      <c r="S783" s="227" t="str">
        <f>IF(OR(S780="Empleado",S780="Familiar"),"Nombre del Empleado","N° Factura")</f>
        <v>N° Factura</v>
      </c>
      <c r="T783" s="228"/>
      <c r="U783" s="89"/>
      <c r="V783" s="47"/>
      <c r="W783" s="227" t="str">
        <f>IF(OR(W780="Empleado",W780="Familiar"),"Nombre del Empleado","N° Factura")</f>
        <v>N° Factura</v>
      </c>
      <c r="X783" s="228"/>
      <c r="Y783" s="111"/>
      <c r="Z783" s="47"/>
      <c r="AA783" s="227" t="str">
        <f>IF(OR(AA780="Empleado",AA780="Familiar"),"Nombre del Empleado","N° Factura")</f>
        <v>N° Factura</v>
      </c>
      <c r="AB783" s="228"/>
      <c r="AC783" s="111"/>
      <c r="AD783" s="48"/>
      <c r="AE783" s="181"/>
      <c r="AF783" s="181"/>
      <c r="AG783" s="181"/>
      <c r="AH783" s="181"/>
      <c r="AI783" s="181"/>
      <c r="AJ783" s="181"/>
      <c r="AK783" s="181"/>
      <c r="AL783" s="181"/>
      <c r="AM783" s="48"/>
      <c r="AN783" s="53">
        <f>A774</f>
        <v>46316</v>
      </c>
      <c r="AO783" s="54" t="str">
        <f>C775</f>
        <v>Consultorio N° 1</v>
      </c>
      <c r="AP783" s="55">
        <f t="shared" ref="AP783:AQ783" si="532">C804</f>
        <v>0</v>
      </c>
      <c r="AQ783" s="55">
        <f t="shared" si="532"/>
        <v>0</v>
      </c>
      <c r="AR783" s="55">
        <f>U804</f>
        <v>0</v>
      </c>
      <c r="AS783" s="55">
        <f>S804</f>
        <v>0</v>
      </c>
      <c r="AT783" s="55">
        <f>S805</f>
        <v>0</v>
      </c>
      <c r="AU783" s="55">
        <f>U805</f>
        <v>0</v>
      </c>
      <c r="AV783" s="55">
        <f>S806</f>
        <v>0</v>
      </c>
      <c r="AW783" s="55">
        <f>U806</f>
        <v>0</v>
      </c>
      <c r="AX783" s="55">
        <f>U807</f>
        <v>0</v>
      </c>
      <c r="AY783" s="55">
        <f>F807</f>
        <v>0</v>
      </c>
      <c r="AZ783" s="56"/>
      <c r="BA783" s="56"/>
      <c r="BB783" s="56"/>
      <c r="BC783" s="56"/>
      <c r="BD783" s="56"/>
      <c r="BE783" s="56"/>
      <c r="BF783" s="56"/>
      <c r="BG783" s="56"/>
      <c r="BH783" s="56"/>
      <c r="BI783" s="56"/>
      <c r="BJ783" s="56"/>
      <c r="BK783" s="56"/>
      <c r="BL783" s="56"/>
      <c r="BM783" s="56"/>
      <c r="BN783" s="56"/>
    </row>
    <row r="784" spans="1:66" ht="11.25" customHeight="1">
      <c r="A784" s="222">
        <f>A780+$Q$13/1440</f>
        <v>0.41666666666666669</v>
      </c>
      <c r="B784" s="38"/>
      <c r="C784" s="204"/>
      <c r="D784" s="207"/>
      <c r="E784" s="40" t="s">
        <v>36</v>
      </c>
      <c r="F784" s="42" t="str">
        <f>IF(D784&lt;&gt;"", VLOOKUP(D784,'Base de Datos'!$A$2:$D1268,2,FALSE()),"")</f>
        <v/>
      </c>
      <c r="G784" s="218"/>
      <c r="H784" s="217"/>
      <c r="I784" s="118" t="s">
        <v>36</v>
      </c>
      <c r="J784" s="42" t="str">
        <f>IF(H784&lt;&gt;"", VLOOKUP(H784,'Base de Datos'!$A$2:$D1268,2,FALSE()),"")</f>
        <v/>
      </c>
      <c r="K784" s="218"/>
      <c r="L784" s="217"/>
      <c r="M784" s="118" t="s">
        <v>36</v>
      </c>
      <c r="N784" s="42" t="str">
        <f>IF(L784&lt;&gt;"", VLOOKUP(L784,'Base de Datos'!$A$2:$D1268,2,FALSE()),"")</f>
        <v/>
      </c>
      <c r="O784" s="43"/>
      <c r="P784" s="1"/>
      <c r="Q784" s="1"/>
      <c r="R784" s="15"/>
      <c r="S784" s="45"/>
      <c r="T784" s="45" t="s">
        <v>37</v>
      </c>
      <c r="U784" s="46"/>
      <c r="V784" s="47"/>
      <c r="W784" s="45"/>
      <c r="X784" s="45" t="s">
        <v>37</v>
      </c>
      <c r="Y784" s="46"/>
      <c r="Z784" s="47"/>
      <c r="AA784" s="45"/>
      <c r="AB784" s="45" t="s">
        <v>37</v>
      </c>
      <c r="AC784" s="46"/>
      <c r="AD784" s="48"/>
      <c r="AE784" s="181"/>
      <c r="AF784" s="181"/>
      <c r="AG784" s="181"/>
      <c r="AH784" s="181"/>
      <c r="AI784" s="181"/>
      <c r="AJ784" s="181"/>
      <c r="AK784" s="181"/>
      <c r="AL784" s="181"/>
      <c r="AM784" s="48"/>
      <c r="AN784" s="53">
        <f>A774</f>
        <v>46316</v>
      </c>
      <c r="AO784" s="54" t="str">
        <f>C775</f>
        <v>Consultorio N° 1</v>
      </c>
      <c r="AP784" s="55">
        <f t="shared" ref="AP784:AQ784" si="533">C808</f>
        <v>0</v>
      </c>
      <c r="AQ784" s="55">
        <f t="shared" si="533"/>
        <v>0</v>
      </c>
      <c r="AR784" s="55">
        <f>U808</f>
        <v>0</v>
      </c>
      <c r="AS784" s="55">
        <f>S808</f>
        <v>0</v>
      </c>
      <c r="AT784" s="55">
        <f>S809</f>
        <v>0</v>
      </c>
      <c r="AU784" s="55">
        <f>U809</f>
        <v>0</v>
      </c>
      <c r="AV784" s="55">
        <f>S810</f>
        <v>0</v>
      </c>
      <c r="AW784" s="55">
        <f>U810</f>
        <v>0</v>
      </c>
      <c r="AX784" s="55">
        <f>U811</f>
        <v>0</v>
      </c>
      <c r="AY784" s="55">
        <f>F811</f>
        <v>0</v>
      </c>
      <c r="AZ784" s="56"/>
      <c r="BA784" s="56"/>
      <c r="BB784" s="56"/>
      <c r="BC784" s="56"/>
      <c r="BD784" s="56"/>
      <c r="BE784" s="56"/>
      <c r="BF784" s="56"/>
      <c r="BG784" s="56"/>
      <c r="BH784" s="56"/>
      <c r="BI784" s="56"/>
      <c r="BJ784" s="56"/>
      <c r="BK784" s="56"/>
      <c r="BL784" s="56"/>
      <c r="BM784" s="56"/>
      <c r="BN784" s="56"/>
    </row>
    <row r="785" spans="1:66" ht="11.25" customHeight="1">
      <c r="A785" s="220"/>
      <c r="B785" s="38"/>
      <c r="C785" s="205"/>
      <c r="D785" s="208"/>
      <c r="E785" s="57" t="s">
        <v>42</v>
      </c>
      <c r="F785" s="58" t="str">
        <f>IF(D784&lt;&gt;"", VLOOKUP(D784,'Base de Datos'!$A$2:$D1268,3,FALSE()),"")</f>
        <v/>
      </c>
      <c r="G785" s="205"/>
      <c r="H785" s="208"/>
      <c r="I785" s="57" t="s">
        <v>42</v>
      </c>
      <c r="J785" s="58" t="str">
        <f>IF(H784&lt;&gt;"", VLOOKUP(H784,'Base de Datos'!$A$2:$D1268,3,FALSE()),"")</f>
        <v/>
      </c>
      <c r="K785" s="205"/>
      <c r="L785" s="208"/>
      <c r="M785" s="57" t="s">
        <v>42</v>
      </c>
      <c r="N785" s="58" t="str">
        <f>IF(L784&lt;&gt;"", VLOOKUP(L784,'Base de Datos'!$A$2:$D1268,3,FALSE()),"")</f>
        <v/>
      </c>
      <c r="O785" s="43"/>
      <c r="P785" s="119" t="s">
        <v>58</v>
      </c>
      <c r="Q785" s="44"/>
      <c r="R785" s="15"/>
      <c r="S785" s="229"/>
      <c r="T785" s="230"/>
      <c r="U785" s="59"/>
      <c r="V785" s="47"/>
      <c r="W785" s="229"/>
      <c r="X785" s="230"/>
      <c r="Y785" s="59"/>
      <c r="Z785" s="47"/>
      <c r="AA785" s="229"/>
      <c r="AB785" s="230"/>
      <c r="AC785" s="59"/>
      <c r="AD785" s="48"/>
      <c r="AE785" s="181"/>
      <c r="AF785" s="181"/>
      <c r="AG785" s="181"/>
      <c r="AH785" s="181"/>
      <c r="AI785" s="181"/>
      <c r="AJ785" s="181"/>
      <c r="AK785" s="181"/>
      <c r="AL785" s="181"/>
      <c r="AM785" s="48"/>
      <c r="AN785" s="53">
        <f>A774</f>
        <v>46316</v>
      </c>
      <c r="AO785" s="54" t="str">
        <f>C775</f>
        <v>Consultorio N° 1</v>
      </c>
      <c r="AP785" s="55">
        <f t="shared" ref="AP785:AQ785" si="534">C812</f>
        <v>0</v>
      </c>
      <c r="AQ785" s="55">
        <f t="shared" si="534"/>
        <v>0</v>
      </c>
      <c r="AR785" s="55">
        <f>U812</f>
        <v>0</v>
      </c>
      <c r="AS785" s="55">
        <f>S812</f>
        <v>0</v>
      </c>
      <c r="AT785" s="55">
        <f>S813</f>
        <v>0</v>
      </c>
      <c r="AU785" s="55">
        <f>U813</f>
        <v>0</v>
      </c>
      <c r="AV785" s="55">
        <f>S814</f>
        <v>0</v>
      </c>
      <c r="AW785" s="55">
        <f>U814</f>
        <v>0</v>
      </c>
      <c r="AX785" s="55">
        <f>U815</f>
        <v>0</v>
      </c>
      <c r="AY785" s="55">
        <f>F815</f>
        <v>0</v>
      </c>
      <c r="AZ785" s="56"/>
      <c r="BA785" s="56"/>
      <c r="BB785" s="56"/>
      <c r="BC785" s="56"/>
      <c r="BD785" s="56"/>
      <c r="BE785" s="56"/>
      <c r="BF785" s="56"/>
      <c r="BG785" s="56"/>
      <c r="BH785" s="56"/>
      <c r="BI785" s="56"/>
      <c r="BJ785" s="56"/>
      <c r="BK785" s="56"/>
      <c r="BL785" s="56"/>
      <c r="BM785" s="56"/>
      <c r="BN785" s="56"/>
    </row>
    <row r="786" spans="1:66" ht="11.25" customHeight="1">
      <c r="A786" s="220"/>
      <c r="B786" s="38"/>
      <c r="C786" s="205"/>
      <c r="D786" s="208"/>
      <c r="E786" s="57" t="s">
        <v>44</v>
      </c>
      <c r="F786" s="58" t="str">
        <f>IF(D784&lt;&gt;"", VLOOKUP(D784,'Base de Datos'!$A$2:$D1268,4,FALSE()),"")</f>
        <v/>
      </c>
      <c r="G786" s="205"/>
      <c r="H786" s="208"/>
      <c r="I786" s="57" t="s">
        <v>44</v>
      </c>
      <c r="J786" s="58" t="str">
        <f>IF(H784&lt;&gt;"", VLOOKUP(H784,'Base de Datos'!$A$2:$D1268,4,FALSE()),"")</f>
        <v/>
      </c>
      <c r="K786" s="205"/>
      <c r="L786" s="208"/>
      <c r="M786" s="57" t="s">
        <v>44</v>
      </c>
      <c r="N786" s="58" t="str">
        <f>IF(L784&lt;&gt;"", VLOOKUP(L784,'Base de Datos'!$A$2:$D1268,4,FALSE()),"")</f>
        <v/>
      </c>
      <c r="O786" s="43"/>
      <c r="P786" s="120" t="s">
        <v>61</v>
      </c>
      <c r="Q786" s="121" t="s">
        <v>62</v>
      </c>
      <c r="R786" s="15"/>
      <c r="S786" s="229"/>
      <c r="T786" s="230"/>
      <c r="U786" s="59"/>
      <c r="V786" s="47"/>
      <c r="W786" s="229"/>
      <c r="X786" s="230"/>
      <c r="Y786" s="59"/>
      <c r="Z786" s="47"/>
      <c r="AA786" s="229"/>
      <c r="AB786" s="230"/>
      <c r="AC786" s="59"/>
      <c r="AD786" s="48"/>
      <c r="AE786" s="181"/>
      <c r="AF786" s="181"/>
      <c r="AG786" s="181"/>
      <c r="AH786" s="181"/>
      <c r="AI786" s="181"/>
      <c r="AJ786" s="181"/>
      <c r="AK786" s="181"/>
      <c r="AL786" s="181"/>
      <c r="AM786" s="48"/>
      <c r="AN786" s="53">
        <f>A774</f>
        <v>46316</v>
      </c>
      <c r="AO786" s="54" t="s">
        <v>17</v>
      </c>
      <c r="AP786" s="55">
        <f t="shared" ref="AP786:AQ786" si="535">C816</f>
        <v>0</v>
      </c>
      <c r="AQ786" s="55">
        <f t="shared" si="535"/>
        <v>0</v>
      </c>
      <c r="AR786" s="55">
        <f>U816</f>
        <v>0</v>
      </c>
      <c r="AS786" s="55">
        <f>S816</f>
        <v>0</v>
      </c>
      <c r="AT786" s="55">
        <f>S817</f>
        <v>0</v>
      </c>
      <c r="AU786" s="55">
        <f>U817</f>
        <v>0</v>
      </c>
      <c r="AV786" s="55">
        <f>S818</f>
        <v>0</v>
      </c>
      <c r="AW786" s="55">
        <f>U818</f>
        <v>0</v>
      </c>
      <c r="AX786" s="55">
        <f>U819</f>
        <v>0</v>
      </c>
      <c r="AY786" s="55">
        <f>F819</f>
        <v>0</v>
      </c>
      <c r="AZ786" s="56"/>
      <c r="BA786" s="56"/>
      <c r="BB786" s="56"/>
      <c r="BC786" s="56"/>
      <c r="BD786" s="56"/>
      <c r="BE786" s="56"/>
      <c r="BF786" s="56"/>
      <c r="BG786" s="56"/>
      <c r="BH786" s="56"/>
      <c r="BI786" s="56"/>
      <c r="BJ786" s="56"/>
      <c r="BK786" s="56"/>
      <c r="BL786" s="56"/>
      <c r="BM786" s="56"/>
      <c r="BN786" s="56"/>
    </row>
    <row r="787" spans="1:66" ht="11.25" customHeight="1">
      <c r="A787" s="221"/>
      <c r="B787" s="38"/>
      <c r="C787" s="206"/>
      <c r="D787" s="209"/>
      <c r="E787" s="85" t="s">
        <v>46</v>
      </c>
      <c r="F787" s="86"/>
      <c r="G787" s="206"/>
      <c r="H787" s="209"/>
      <c r="I787" s="85" t="s">
        <v>46</v>
      </c>
      <c r="J787" s="108"/>
      <c r="K787" s="206"/>
      <c r="L787" s="209"/>
      <c r="M787" s="85" t="s">
        <v>46</v>
      </c>
      <c r="N787" s="108"/>
      <c r="O787" s="43"/>
      <c r="P787" s="123" t="s">
        <v>64</v>
      </c>
      <c r="Q787" s="124" t="s">
        <v>65</v>
      </c>
      <c r="R787" s="15"/>
      <c r="S787" s="227" t="str">
        <f>IF(OR(S784="Empleado",S784="Familiar"),"Nombre del Empleado","N° Factura")</f>
        <v>N° Factura</v>
      </c>
      <c r="T787" s="228"/>
      <c r="U787" s="89"/>
      <c r="V787" s="47"/>
      <c r="W787" s="227" t="str">
        <f>IF(OR(W784="Empleado",W784="Familiar"),"Nombre del Empleado","N° Factura")</f>
        <v>N° Factura</v>
      </c>
      <c r="X787" s="228"/>
      <c r="Y787" s="89"/>
      <c r="Z787" s="47"/>
      <c r="AA787" s="227" t="str">
        <f>IF(OR(AA784="Empleado",AA784="Familiar"),"Nombre del Empleado","N° Factura")</f>
        <v>N° Factura</v>
      </c>
      <c r="AB787" s="228"/>
      <c r="AC787" s="89"/>
      <c r="AD787" s="48"/>
      <c r="AE787" s="181"/>
      <c r="AF787" s="181"/>
      <c r="AG787" s="181"/>
      <c r="AH787" s="181"/>
      <c r="AI787" s="181"/>
      <c r="AJ787" s="181"/>
      <c r="AK787" s="181"/>
      <c r="AL787" s="181"/>
      <c r="AM787" s="48"/>
      <c r="AN787" s="53">
        <f>A774</f>
        <v>46316</v>
      </c>
      <c r="AO787" s="54" t="s">
        <v>17</v>
      </c>
      <c r="AP787" s="55">
        <f t="shared" ref="AP787:AQ787" si="536">C820</f>
        <v>0</v>
      </c>
      <c r="AQ787" s="55">
        <f t="shared" si="536"/>
        <v>0</v>
      </c>
      <c r="AR787" s="55">
        <f>U820</f>
        <v>0</v>
      </c>
      <c r="AS787" s="55">
        <f>S820</f>
        <v>0</v>
      </c>
      <c r="AT787" s="55">
        <f>S821</f>
        <v>0</v>
      </c>
      <c r="AU787" s="55">
        <f>U821</f>
        <v>0</v>
      </c>
      <c r="AV787" s="55">
        <f>S822</f>
        <v>0</v>
      </c>
      <c r="AW787" s="55">
        <f>U822</f>
        <v>0</v>
      </c>
      <c r="AX787" s="55">
        <f>U823</f>
        <v>0</v>
      </c>
      <c r="AY787" s="55">
        <f>F823</f>
        <v>0</v>
      </c>
      <c r="AZ787" s="56"/>
      <c r="BA787" s="56"/>
      <c r="BB787" s="56"/>
      <c r="BC787" s="56"/>
      <c r="BD787" s="56"/>
      <c r="BE787" s="56"/>
      <c r="BF787" s="56"/>
      <c r="BG787" s="56"/>
      <c r="BH787" s="56"/>
      <c r="BI787" s="56"/>
      <c r="BJ787" s="56"/>
      <c r="BK787" s="56"/>
      <c r="BL787" s="56"/>
      <c r="BM787" s="56"/>
      <c r="BN787" s="56"/>
    </row>
    <row r="788" spans="1:66" ht="11.25" customHeight="1">
      <c r="A788" s="222">
        <f>A784+$Q$13/1440</f>
        <v>0.45833333333333337</v>
      </c>
      <c r="B788" s="38"/>
      <c r="C788" s="204"/>
      <c r="D788" s="207"/>
      <c r="E788" s="40" t="s">
        <v>36</v>
      </c>
      <c r="F788" s="42" t="str">
        <f>IF(D788&lt;&gt;"", VLOOKUP(D788,'Base de Datos'!$A$2:$D1268,2,FALSE()),"")</f>
        <v/>
      </c>
      <c r="G788" s="204"/>
      <c r="H788" s="216"/>
      <c r="I788" s="40" t="s">
        <v>36</v>
      </c>
      <c r="J788" s="42" t="str">
        <f>IF(H788&lt;&gt;"", VLOOKUP(H788,'Base de Datos'!$A$2:$D1268,2,FALSE()),"")</f>
        <v/>
      </c>
      <c r="K788" s="204"/>
      <c r="L788" s="216"/>
      <c r="M788" s="40" t="s">
        <v>36</v>
      </c>
      <c r="N788" s="42" t="str">
        <f>IF(L788&lt;&gt;"", VLOOKUP(L788,'Base de Datos'!$A$2:$D1268,2,FALSE()),"")</f>
        <v/>
      </c>
      <c r="O788" s="43"/>
      <c r="P788" s="127" t="s">
        <v>67</v>
      </c>
      <c r="Q788" s="128" t="s">
        <v>68</v>
      </c>
      <c r="R788" s="15"/>
      <c r="S788" s="45"/>
      <c r="T788" s="45" t="s">
        <v>37</v>
      </c>
      <c r="U788" s="46"/>
      <c r="V788" s="47"/>
      <c r="W788" s="45"/>
      <c r="X788" s="45" t="s">
        <v>37</v>
      </c>
      <c r="Y788" s="46"/>
      <c r="Z788" s="47"/>
      <c r="AA788" s="45"/>
      <c r="AB788" s="45" t="s">
        <v>37</v>
      </c>
      <c r="AC788" s="46"/>
      <c r="AD788" s="48"/>
      <c r="AE788" s="181"/>
      <c r="AF788" s="181"/>
      <c r="AG788" s="181"/>
      <c r="AH788" s="181"/>
      <c r="AI788" s="181"/>
      <c r="AJ788" s="181"/>
      <c r="AK788" s="181"/>
      <c r="AL788" s="181"/>
      <c r="AM788" s="48"/>
      <c r="AN788" s="53">
        <f>A774</f>
        <v>46316</v>
      </c>
      <c r="AO788" s="54" t="s">
        <v>17</v>
      </c>
      <c r="AP788" s="55">
        <f t="shared" ref="AP788:AQ788" si="537">C824</f>
        <v>0</v>
      </c>
      <c r="AQ788" s="55">
        <f t="shared" si="537"/>
        <v>0</v>
      </c>
      <c r="AR788" s="55">
        <f>U824</f>
        <v>0</v>
      </c>
      <c r="AS788" s="55">
        <f>S824</f>
        <v>0</v>
      </c>
      <c r="AT788" s="55">
        <f>S825</f>
        <v>0</v>
      </c>
      <c r="AU788" s="55">
        <f>U825</f>
        <v>0</v>
      </c>
      <c r="AV788" s="55">
        <f>S826</f>
        <v>0</v>
      </c>
      <c r="AW788" s="55">
        <f>U826</f>
        <v>0</v>
      </c>
      <c r="AX788" s="55">
        <f>U827</f>
        <v>0</v>
      </c>
      <c r="AY788" s="55">
        <f>F827</f>
        <v>0</v>
      </c>
      <c r="AZ788" s="56"/>
      <c r="BA788" s="56"/>
      <c r="BB788" s="56"/>
      <c r="BC788" s="56"/>
      <c r="BD788" s="56"/>
      <c r="BE788" s="56"/>
      <c r="BF788" s="56"/>
      <c r="BG788" s="56"/>
      <c r="BH788" s="56"/>
      <c r="BI788" s="56"/>
      <c r="BJ788" s="56"/>
      <c r="BK788" s="56"/>
      <c r="BL788" s="56"/>
      <c r="BM788" s="56"/>
      <c r="BN788" s="56"/>
    </row>
    <row r="789" spans="1:66" ht="11.25" customHeight="1">
      <c r="A789" s="220"/>
      <c r="B789" s="38"/>
      <c r="C789" s="205"/>
      <c r="D789" s="208"/>
      <c r="E789" s="57" t="s">
        <v>42</v>
      </c>
      <c r="F789" s="58" t="str">
        <f>IF(D788&lt;&gt;"", VLOOKUP(D788,'Base de Datos'!$A$2:$D1268,3,FALSE()),"")</f>
        <v/>
      </c>
      <c r="G789" s="205"/>
      <c r="H789" s="208"/>
      <c r="I789" s="57" t="s">
        <v>42</v>
      </c>
      <c r="J789" s="58" t="str">
        <f>IF(H788&lt;&gt;"", VLOOKUP(H788,'Base de Datos'!$A$2:$D1268,3,FALSE()),"")</f>
        <v/>
      </c>
      <c r="K789" s="205"/>
      <c r="L789" s="208"/>
      <c r="M789" s="57" t="s">
        <v>42</v>
      </c>
      <c r="N789" s="58" t="str">
        <f>IF(L788&lt;&gt;"", VLOOKUP(L788,'Base de Datos'!$A$2:$D1268,3,FALSE()),"")</f>
        <v/>
      </c>
      <c r="O789" s="43"/>
      <c r="P789" s="130" t="s">
        <v>70</v>
      </c>
      <c r="Q789" s="131" t="s">
        <v>71</v>
      </c>
      <c r="R789" s="15"/>
      <c r="S789" s="229"/>
      <c r="T789" s="230"/>
      <c r="U789" s="59"/>
      <c r="V789" s="47"/>
      <c r="W789" s="229"/>
      <c r="X789" s="230"/>
      <c r="Y789" s="59"/>
      <c r="Z789" s="47"/>
      <c r="AA789" s="229"/>
      <c r="AB789" s="230"/>
      <c r="AC789" s="59"/>
      <c r="AD789" s="48"/>
      <c r="AE789" s="181"/>
      <c r="AF789" s="181"/>
      <c r="AG789" s="181"/>
      <c r="AH789" s="181"/>
      <c r="AI789" s="181"/>
      <c r="AJ789" s="181"/>
      <c r="AK789" s="181"/>
      <c r="AL789" s="181"/>
      <c r="AM789" s="48"/>
      <c r="AN789" s="53">
        <f>A774</f>
        <v>46316</v>
      </c>
      <c r="AO789" s="54" t="str">
        <f>G775</f>
        <v>Consultorio N° 2</v>
      </c>
      <c r="AP789" s="55">
        <f t="shared" ref="AP789:AQ789" si="538">G776</f>
        <v>0</v>
      </c>
      <c r="AQ789" s="55">
        <f t="shared" si="538"/>
        <v>0</v>
      </c>
      <c r="AR789" s="55">
        <f>Y776</f>
        <v>0</v>
      </c>
      <c r="AS789" s="55">
        <f>W776</f>
        <v>0</v>
      </c>
      <c r="AT789" s="55">
        <f>W777</f>
        <v>0</v>
      </c>
      <c r="AU789" s="55">
        <f>Y777</f>
        <v>0</v>
      </c>
      <c r="AV789" s="55">
        <f>W778</f>
        <v>0</v>
      </c>
      <c r="AW789" s="55">
        <f>Y778</f>
        <v>0</v>
      </c>
      <c r="AX789" s="55">
        <f>Y779</f>
        <v>0</v>
      </c>
      <c r="AY789" s="55">
        <f>J779</f>
        <v>0</v>
      </c>
      <c r="AZ789" s="56"/>
      <c r="BA789" s="56"/>
      <c r="BB789" s="56"/>
      <c r="BC789" s="56"/>
      <c r="BD789" s="56"/>
      <c r="BE789" s="56"/>
      <c r="BF789" s="56"/>
      <c r="BG789" s="56"/>
      <c r="BH789" s="56"/>
      <c r="BI789" s="56"/>
      <c r="BJ789" s="56"/>
      <c r="BK789" s="56"/>
      <c r="BL789" s="56"/>
      <c r="BM789" s="56"/>
      <c r="BN789" s="56"/>
    </row>
    <row r="790" spans="1:66" ht="11.25" customHeight="1">
      <c r="A790" s="220"/>
      <c r="B790" s="38"/>
      <c r="C790" s="205"/>
      <c r="D790" s="208"/>
      <c r="E790" s="57" t="s">
        <v>44</v>
      </c>
      <c r="F790" s="58" t="str">
        <f>IF(D788&lt;&gt;"", VLOOKUP(D788,'Base de Datos'!$A$2:$D1268,4,FALSE()),"")</f>
        <v/>
      </c>
      <c r="G790" s="205"/>
      <c r="H790" s="208"/>
      <c r="I790" s="57" t="s">
        <v>44</v>
      </c>
      <c r="J790" s="58" t="str">
        <f>IF(H788&lt;&gt;"", VLOOKUP(H788,'Base de Datos'!$A$2:$D1268,4,FALSE()),"")</f>
        <v/>
      </c>
      <c r="K790" s="205"/>
      <c r="L790" s="208"/>
      <c r="M790" s="57" t="s">
        <v>44</v>
      </c>
      <c r="N790" s="58" t="str">
        <f>IF(L788&lt;&gt;"", VLOOKUP(L788,'Base de Datos'!$A$2:$D1268,4,FALSE()),"")</f>
        <v/>
      </c>
      <c r="O790" s="43"/>
      <c r="P790" s="132" t="s">
        <v>73</v>
      </c>
      <c r="Q790" s="133" t="s">
        <v>74</v>
      </c>
      <c r="R790" s="15"/>
      <c r="S790" s="229"/>
      <c r="T790" s="230"/>
      <c r="U790" s="59"/>
      <c r="V790" s="47"/>
      <c r="W790" s="229"/>
      <c r="X790" s="230"/>
      <c r="Y790" s="59"/>
      <c r="Z790" s="47"/>
      <c r="AA790" s="229"/>
      <c r="AB790" s="230"/>
      <c r="AC790" s="59"/>
      <c r="AD790" s="48"/>
      <c r="AE790" s="181"/>
      <c r="AF790" s="181"/>
      <c r="AG790" s="181"/>
      <c r="AH790" s="181"/>
      <c r="AI790" s="181"/>
      <c r="AJ790" s="181"/>
      <c r="AK790" s="181"/>
      <c r="AL790" s="181"/>
      <c r="AM790" s="48"/>
      <c r="AN790" s="53">
        <f>A774</f>
        <v>46316</v>
      </c>
      <c r="AO790" s="54" t="str">
        <f>G775</f>
        <v>Consultorio N° 2</v>
      </c>
      <c r="AP790" s="55">
        <f t="shared" ref="AP790:AQ790" si="539">G780</f>
        <v>0</v>
      </c>
      <c r="AQ790" s="55">
        <f t="shared" si="539"/>
        <v>0</v>
      </c>
      <c r="AR790" s="55">
        <f>Y780</f>
        <v>0</v>
      </c>
      <c r="AS790" s="55">
        <f>W780</f>
        <v>0</v>
      </c>
      <c r="AT790" s="55">
        <f>W781</f>
        <v>0</v>
      </c>
      <c r="AU790" s="55">
        <f>Y781</f>
        <v>0</v>
      </c>
      <c r="AV790" s="55">
        <f>W782</f>
        <v>0</v>
      </c>
      <c r="AW790" s="55">
        <f>Y782</f>
        <v>0</v>
      </c>
      <c r="AX790" s="55">
        <f>Y783</f>
        <v>0</v>
      </c>
      <c r="AY790" s="55">
        <f>J783</f>
        <v>0</v>
      </c>
      <c r="AZ790" s="56"/>
      <c r="BA790" s="56"/>
      <c r="BB790" s="56"/>
      <c r="BC790" s="56"/>
      <c r="BD790" s="56"/>
      <c r="BE790" s="56"/>
      <c r="BF790" s="56"/>
      <c r="BG790" s="56"/>
      <c r="BH790" s="56"/>
      <c r="BI790" s="56"/>
      <c r="BJ790" s="56"/>
      <c r="BK790" s="56"/>
      <c r="BL790" s="56"/>
      <c r="BM790" s="56"/>
      <c r="BN790" s="56"/>
    </row>
    <row r="791" spans="1:66" ht="11.25" customHeight="1">
      <c r="A791" s="221"/>
      <c r="B791" s="38"/>
      <c r="C791" s="206"/>
      <c r="D791" s="209"/>
      <c r="E791" s="85" t="s">
        <v>46</v>
      </c>
      <c r="F791" s="86"/>
      <c r="G791" s="206"/>
      <c r="H791" s="209"/>
      <c r="I791" s="85" t="s">
        <v>46</v>
      </c>
      <c r="J791" s="108"/>
      <c r="K791" s="206"/>
      <c r="L791" s="209"/>
      <c r="M791" s="85" t="s">
        <v>46</v>
      </c>
      <c r="N791" s="108"/>
      <c r="O791" s="43"/>
      <c r="P791" s="137" t="s">
        <v>52</v>
      </c>
      <c r="Q791" s="138" t="s">
        <v>76</v>
      </c>
      <c r="R791" s="15"/>
      <c r="S791" s="227" t="str">
        <f>IF(OR(S788="Empleado",S788="Familiar"),"Nombre del Empleado","N° Factura")</f>
        <v>N° Factura</v>
      </c>
      <c r="T791" s="228"/>
      <c r="U791" s="89"/>
      <c r="V791" s="47"/>
      <c r="W791" s="227" t="str">
        <f>IF(OR(W788="Empleado",W788="Familiar"),"Nombre del Empleado","N° Factura")</f>
        <v>N° Factura</v>
      </c>
      <c r="X791" s="228"/>
      <c r="Y791" s="89"/>
      <c r="Z791" s="47"/>
      <c r="AA791" s="227" t="str">
        <f>IF(OR(AA788="Empleado",AA788="Familiar"),"Nombre del Empleado","N° Factura")</f>
        <v>N° Factura</v>
      </c>
      <c r="AB791" s="228"/>
      <c r="AC791" s="89"/>
      <c r="AD791" s="48"/>
      <c r="AE791" s="181"/>
      <c r="AF791" s="181"/>
      <c r="AG791" s="181"/>
      <c r="AH791" s="181"/>
      <c r="AI791" s="181"/>
      <c r="AJ791" s="181"/>
      <c r="AK791" s="181"/>
      <c r="AL791" s="181"/>
      <c r="AM791" s="48"/>
      <c r="AN791" s="53">
        <f>A774</f>
        <v>46316</v>
      </c>
      <c r="AO791" s="54" t="str">
        <f>G775</f>
        <v>Consultorio N° 2</v>
      </c>
      <c r="AP791" s="55">
        <f t="shared" ref="AP791:AQ791" si="540">G784</f>
        <v>0</v>
      </c>
      <c r="AQ791" s="55">
        <f t="shared" si="540"/>
        <v>0</v>
      </c>
      <c r="AR791" s="55">
        <f>Y784</f>
        <v>0</v>
      </c>
      <c r="AS791" s="55">
        <f>W784</f>
        <v>0</v>
      </c>
      <c r="AT791" s="55">
        <f>W785</f>
        <v>0</v>
      </c>
      <c r="AU791" s="55">
        <f>Y785</f>
        <v>0</v>
      </c>
      <c r="AV791" s="55">
        <f>W786</f>
        <v>0</v>
      </c>
      <c r="AW791" s="55">
        <f>Y786</f>
        <v>0</v>
      </c>
      <c r="AX791" s="55">
        <f>Y787</f>
        <v>0</v>
      </c>
      <c r="AY791" s="55">
        <f>J787</f>
        <v>0</v>
      </c>
      <c r="AZ791" s="56"/>
      <c r="BA791" s="56"/>
      <c r="BB791" s="56"/>
      <c r="BC791" s="56"/>
      <c r="BD791" s="56"/>
      <c r="BE791" s="56"/>
      <c r="BF791" s="56"/>
      <c r="BG791" s="56"/>
      <c r="BH791" s="56"/>
      <c r="BI791" s="56"/>
      <c r="BJ791" s="56"/>
      <c r="BK791" s="56"/>
      <c r="BL791" s="56"/>
      <c r="BM791" s="56"/>
      <c r="BN791" s="56"/>
    </row>
    <row r="792" spans="1:66" ht="11.25" customHeight="1">
      <c r="A792" s="222">
        <f>A788+$Q$13/1440</f>
        <v>0.5</v>
      </c>
      <c r="B792" s="38"/>
      <c r="C792" s="204"/>
      <c r="D792" s="207"/>
      <c r="E792" s="40" t="s">
        <v>36</v>
      </c>
      <c r="F792" s="42" t="str">
        <f>IF(D792&lt;&gt;"", VLOOKUP(D792,'Base de Datos'!$A$2:$D1268,2,FALSE()),"")</f>
        <v/>
      </c>
      <c r="G792" s="204"/>
      <c r="H792" s="216"/>
      <c r="I792" s="40" t="s">
        <v>36</v>
      </c>
      <c r="J792" s="42" t="str">
        <f>IF(H792&lt;&gt;"", VLOOKUP(H792,'Base de Datos'!$A$2:$D1268,2,FALSE()),"")</f>
        <v/>
      </c>
      <c r="K792" s="204"/>
      <c r="L792" s="216"/>
      <c r="M792" s="40" t="s">
        <v>36</v>
      </c>
      <c r="N792" s="42" t="str">
        <f>IF(L792&lt;&gt;"", VLOOKUP(L792,'Base de Datos'!$A$2:$D1268,2,FALSE()),"")</f>
        <v/>
      </c>
      <c r="O792" s="43"/>
      <c r="P792" s="141" t="s">
        <v>78</v>
      </c>
      <c r="Q792" s="142" t="s">
        <v>79</v>
      </c>
      <c r="R792" s="15"/>
      <c r="S792" s="45"/>
      <c r="T792" s="45" t="s">
        <v>37</v>
      </c>
      <c r="U792" s="46"/>
      <c r="V792" s="47"/>
      <c r="W792" s="45"/>
      <c r="X792" s="45" t="s">
        <v>37</v>
      </c>
      <c r="Y792" s="46"/>
      <c r="Z792" s="47"/>
      <c r="AA792" s="45"/>
      <c r="AB792" s="45" t="s">
        <v>37</v>
      </c>
      <c r="AC792" s="46"/>
      <c r="AD792" s="48"/>
      <c r="AE792" s="181"/>
      <c r="AF792" s="181"/>
      <c r="AG792" s="181"/>
      <c r="AH792" s="181"/>
      <c r="AI792" s="181"/>
      <c r="AJ792" s="181"/>
      <c r="AK792" s="181"/>
      <c r="AL792" s="181"/>
      <c r="AM792" s="48"/>
      <c r="AN792" s="53">
        <f>A774</f>
        <v>46316</v>
      </c>
      <c r="AO792" s="54" t="str">
        <f>G775</f>
        <v>Consultorio N° 2</v>
      </c>
      <c r="AP792" s="55">
        <f t="shared" ref="AP792:AQ792" si="541">G788</f>
        <v>0</v>
      </c>
      <c r="AQ792" s="55">
        <f t="shared" si="541"/>
        <v>0</v>
      </c>
      <c r="AR792" s="55">
        <f>Y788</f>
        <v>0</v>
      </c>
      <c r="AS792" s="55">
        <f>W788</f>
        <v>0</v>
      </c>
      <c r="AT792" s="55">
        <f>W789</f>
        <v>0</v>
      </c>
      <c r="AU792" s="55">
        <f>Y789</f>
        <v>0</v>
      </c>
      <c r="AV792" s="55">
        <f>W790</f>
        <v>0</v>
      </c>
      <c r="AW792" s="55">
        <f>Y790</f>
        <v>0</v>
      </c>
      <c r="AX792" s="55">
        <f>Y791</f>
        <v>0</v>
      </c>
      <c r="AY792" s="55">
        <f>J791</f>
        <v>0</v>
      </c>
      <c r="AZ792" s="56"/>
      <c r="BA792" s="56"/>
      <c r="BB792" s="56"/>
      <c r="BC792" s="56"/>
      <c r="BD792" s="56"/>
      <c r="BE792" s="56"/>
      <c r="BF792" s="56"/>
      <c r="BG792" s="56"/>
      <c r="BH792" s="56"/>
      <c r="BI792" s="56"/>
      <c r="BJ792" s="56"/>
      <c r="BK792" s="56"/>
      <c r="BL792" s="56"/>
      <c r="BM792" s="56"/>
      <c r="BN792" s="56"/>
    </row>
    <row r="793" spans="1:66" ht="11.25" customHeight="1">
      <c r="A793" s="220"/>
      <c r="B793" s="38"/>
      <c r="C793" s="205"/>
      <c r="D793" s="208"/>
      <c r="E793" s="57" t="s">
        <v>42</v>
      </c>
      <c r="F793" s="58" t="str">
        <f>IF(D792&lt;&gt;"", VLOOKUP(D792,'Base de Datos'!$A$2:$D1268,3,FALSE()),"")</f>
        <v/>
      </c>
      <c r="G793" s="205"/>
      <c r="H793" s="208"/>
      <c r="I793" s="57" t="s">
        <v>42</v>
      </c>
      <c r="J793" s="58" t="str">
        <f>IF(H792&lt;&gt;"", VLOOKUP(H792,'Base de Datos'!$A$2:$D1268,3,FALSE()),"")</f>
        <v/>
      </c>
      <c r="K793" s="205"/>
      <c r="L793" s="208"/>
      <c r="M793" s="57" t="s">
        <v>42</v>
      </c>
      <c r="N793" s="58" t="str">
        <f>IF(L792&lt;&gt;"", VLOOKUP(L792,'Base de Datos'!$A$2:$D1268,3,FALSE()),"")</f>
        <v/>
      </c>
      <c r="O793" s="43"/>
      <c r="P793" s="1"/>
      <c r="Q793" s="147"/>
      <c r="R793" s="15"/>
      <c r="S793" s="229"/>
      <c r="T793" s="230"/>
      <c r="U793" s="59"/>
      <c r="V793" s="47"/>
      <c r="W793" s="229"/>
      <c r="X793" s="230"/>
      <c r="Y793" s="59"/>
      <c r="Z793" s="47"/>
      <c r="AA793" s="229"/>
      <c r="AB793" s="230"/>
      <c r="AC793" s="59"/>
      <c r="AD793" s="48"/>
      <c r="AE793" s="181"/>
      <c r="AF793" s="181"/>
      <c r="AG793" s="181"/>
      <c r="AH793" s="181"/>
      <c r="AI793" s="181"/>
      <c r="AJ793" s="181"/>
      <c r="AK793" s="181"/>
      <c r="AL793" s="181"/>
      <c r="AM793" s="48"/>
      <c r="AN793" s="53">
        <f>A774</f>
        <v>46316</v>
      </c>
      <c r="AO793" s="149" t="str">
        <f>G775</f>
        <v>Consultorio N° 2</v>
      </c>
      <c r="AP793" s="55">
        <f t="shared" ref="AP793:AQ793" si="542">G792</f>
        <v>0</v>
      </c>
      <c r="AQ793" s="55">
        <f t="shared" si="542"/>
        <v>0</v>
      </c>
      <c r="AR793" s="55">
        <f>Y792</f>
        <v>0</v>
      </c>
      <c r="AS793" s="55">
        <f>W792</f>
        <v>0</v>
      </c>
      <c r="AT793" s="55">
        <f>W793</f>
        <v>0</v>
      </c>
      <c r="AU793" s="55">
        <f>Y793</f>
        <v>0</v>
      </c>
      <c r="AV793" s="55">
        <f>W794</f>
        <v>0</v>
      </c>
      <c r="AW793" s="55">
        <f>Y794</f>
        <v>0</v>
      </c>
      <c r="AX793" s="55">
        <f>Y795</f>
        <v>0</v>
      </c>
      <c r="AY793" s="55">
        <f>J795</f>
        <v>0</v>
      </c>
      <c r="AZ793" s="56"/>
      <c r="BA793" s="56"/>
      <c r="BB793" s="56"/>
      <c r="BC793" s="56"/>
      <c r="BD793" s="56"/>
      <c r="BE793" s="56"/>
      <c r="BF793" s="56"/>
      <c r="BG793" s="56"/>
      <c r="BH793" s="56"/>
      <c r="BI793" s="56"/>
      <c r="BJ793" s="56"/>
      <c r="BK793" s="56"/>
      <c r="BL793" s="56"/>
      <c r="BM793" s="56"/>
      <c r="BN793" s="56"/>
    </row>
    <row r="794" spans="1:66" ht="11.25" customHeight="1">
      <c r="A794" s="220"/>
      <c r="B794" s="38"/>
      <c r="C794" s="205"/>
      <c r="D794" s="208"/>
      <c r="E794" s="57" t="s">
        <v>44</v>
      </c>
      <c r="F794" s="58" t="str">
        <f>IF(D792&lt;&gt;"", VLOOKUP(D792,'Base de Datos'!$A$2:$D1268,4,FALSE()),"")</f>
        <v/>
      </c>
      <c r="G794" s="205"/>
      <c r="H794" s="208"/>
      <c r="I794" s="57" t="s">
        <v>44</v>
      </c>
      <c r="J794" s="58" t="str">
        <f>IF(H792&lt;&gt;"", VLOOKUP(H792,'Base de Datos'!$A$2:$D1268,4,FALSE()),"")</f>
        <v/>
      </c>
      <c r="K794" s="205"/>
      <c r="L794" s="208"/>
      <c r="M794" s="57" t="s">
        <v>44</v>
      </c>
      <c r="N794" s="58" t="str">
        <f>IF(L792&lt;&gt;"", VLOOKUP(L792,'Base de Datos'!$A$2:$D1268,4,FALSE()),"")</f>
        <v/>
      </c>
      <c r="O794" s="43"/>
      <c r="P794" s="1"/>
      <c r="Q794" s="150"/>
      <c r="R794" s="15"/>
      <c r="S794" s="229"/>
      <c r="T794" s="230"/>
      <c r="U794" s="59"/>
      <c r="V794" s="47"/>
      <c r="W794" s="229"/>
      <c r="X794" s="230"/>
      <c r="Y794" s="59"/>
      <c r="Z794" s="47"/>
      <c r="AA794" s="229"/>
      <c r="AB794" s="230"/>
      <c r="AC794" s="59"/>
      <c r="AD794" s="48"/>
      <c r="AE794" s="181"/>
      <c r="AF794" s="181"/>
      <c r="AG794" s="181"/>
      <c r="AH794" s="181"/>
      <c r="AI794" s="181"/>
      <c r="AJ794" s="181"/>
      <c r="AK794" s="181"/>
      <c r="AL794" s="181"/>
      <c r="AM794" s="48"/>
      <c r="AN794" s="53">
        <f>A774</f>
        <v>46316</v>
      </c>
      <c r="AO794" s="54" t="str">
        <f>G775</f>
        <v>Consultorio N° 2</v>
      </c>
      <c r="AP794" s="55">
        <f t="shared" ref="AP794:AQ794" si="543">G796</f>
        <v>0</v>
      </c>
      <c r="AQ794" s="55">
        <f t="shared" si="543"/>
        <v>0</v>
      </c>
      <c r="AR794" s="55">
        <f>Y796</f>
        <v>0</v>
      </c>
      <c r="AS794" s="55">
        <f>W796</f>
        <v>0</v>
      </c>
      <c r="AT794" s="55">
        <f>W797</f>
        <v>0</v>
      </c>
      <c r="AU794" s="55">
        <f>Y797</f>
        <v>0</v>
      </c>
      <c r="AV794" s="55">
        <f>W798</f>
        <v>0</v>
      </c>
      <c r="AW794" s="55">
        <f>Y798</f>
        <v>0</v>
      </c>
      <c r="AX794" s="55">
        <f>Y799</f>
        <v>0</v>
      </c>
      <c r="AY794" s="55">
        <f>J799</f>
        <v>0</v>
      </c>
      <c r="AZ794" s="56"/>
      <c r="BA794" s="56"/>
      <c r="BB794" s="56"/>
      <c r="BC794" s="56"/>
      <c r="BD794" s="56"/>
      <c r="BE794" s="56"/>
      <c r="BF794" s="56"/>
      <c r="BG794" s="56"/>
      <c r="BH794" s="56"/>
      <c r="BI794" s="56"/>
      <c r="BJ794" s="56"/>
      <c r="BK794" s="56"/>
      <c r="BL794" s="56"/>
      <c r="BM794" s="56"/>
      <c r="BN794" s="56"/>
    </row>
    <row r="795" spans="1:66" ht="11.25" customHeight="1">
      <c r="A795" s="221"/>
      <c r="B795" s="38"/>
      <c r="C795" s="206"/>
      <c r="D795" s="209"/>
      <c r="E795" s="85" t="s">
        <v>46</v>
      </c>
      <c r="F795" s="86"/>
      <c r="G795" s="206"/>
      <c r="H795" s="209"/>
      <c r="I795" s="85" t="s">
        <v>46</v>
      </c>
      <c r="J795" s="108"/>
      <c r="K795" s="206"/>
      <c r="L795" s="209"/>
      <c r="M795" s="85" t="s">
        <v>46</v>
      </c>
      <c r="N795" s="108"/>
      <c r="O795" s="43"/>
      <c r="P795" s="1"/>
      <c r="Q795" s="150"/>
      <c r="R795" s="15"/>
      <c r="S795" s="227" t="str">
        <f>IF(OR(S792="Empleado",S792="Familiar"),"Nombre del Empleado","N° Factura")</f>
        <v>N° Factura</v>
      </c>
      <c r="T795" s="228"/>
      <c r="U795" s="89"/>
      <c r="V795" s="47"/>
      <c r="W795" s="227" t="str">
        <f>IF(OR(W792="Empleado",W792="Familiar"),"Nombre del Empleado","N° Factura")</f>
        <v>N° Factura</v>
      </c>
      <c r="X795" s="228"/>
      <c r="Y795" s="89"/>
      <c r="Z795" s="47"/>
      <c r="AA795" s="227" t="str">
        <f>IF(OR(AA792="Empleado",AA792="Familiar"),"Nombre del Empleado","N° Factura")</f>
        <v>N° Factura</v>
      </c>
      <c r="AB795" s="228"/>
      <c r="AC795" s="89"/>
      <c r="AD795" s="48"/>
      <c r="AE795" s="181"/>
      <c r="AF795" s="181"/>
      <c r="AG795" s="181"/>
      <c r="AH795" s="181"/>
      <c r="AI795" s="181"/>
      <c r="AJ795" s="181"/>
      <c r="AK795" s="181"/>
      <c r="AL795" s="181"/>
      <c r="AM795" s="48"/>
      <c r="AN795" s="53">
        <f>A774</f>
        <v>46316</v>
      </c>
      <c r="AO795" s="54" t="str">
        <f>G775</f>
        <v>Consultorio N° 2</v>
      </c>
      <c r="AP795" s="55" t="str">
        <f t="shared" ref="AP795:AQ795" si="544">G800</f>
        <v>💲</v>
      </c>
      <c r="AQ795" s="55" t="str">
        <f t="shared" si="544"/>
        <v>Renzo Pizzolante</v>
      </c>
      <c r="AR795" s="55">
        <f>Y800</f>
        <v>90</v>
      </c>
      <c r="AS795" s="55">
        <f>W800</f>
        <v>0</v>
      </c>
      <c r="AT795" s="55" t="str">
        <f>W801</f>
        <v>Punto de venta</v>
      </c>
      <c r="AU795" s="55">
        <f>Y801</f>
        <v>79506</v>
      </c>
      <c r="AV795" s="55">
        <f>W802</f>
        <v>0</v>
      </c>
      <c r="AW795" s="55">
        <f>Y802</f>
        <v>0</v>
      </c>
      <c r="AX795" s="55">
        <f>Y803</f>
        <v>0</v>
      </c>
      <c r="AY795" s="55" t="str">
        <f>J803</f>
        <v>Luzmir Fagúndez</v>
      </c>
      <c r="AZ795" s="56"/>
      <c r="BA795" s="56"/>
      <c r="BB795" s="56"/>
      <c r="BC795" s="56"/>
      <c r="BD795" s="56"/>
      <c r="BE795" s="56"/>
      <c r="BF795" s="56"/>
      <c r="BG795" s="56"/>
      <c r="BH795" s="56"/>
      <c r="BI795" s="56"/>
      <c r="BJ795" s="56"/>
      <c r="BK795" s="56"/>
      <c r="BL795" s="56"/>
      <c r="BM795" s="56"/>
      <c r="BN795" s="56"/>
    </row>
    <row r="796" spans="1:66" ht="11.25" customHeight="1">
      <c r="A796" s="222">
        <f>A792+$Q$13/1440</f>
        <v>0.54166666666666663</v>
      </c>
      <c r="B796" s="38"/>
      <c r="C796" s="204"/>
      <c r="D796" s="207"/>
      <c r="E796" s="40" t="s">
        <v>36</v>
      </c>
      <c r="F796" s="42" t="str">
        <f>IF(D796&lt;&gt;"", VLOOKUP(D796,'Base de Datos'!$A$2:$D1268,2,FALSE()),"")</f>
        <v/>
      </c>
      <c r="G796" s="204"/>
      <c r="H796" s="216"/>
      <c r="I796" s="40" t="s">
        <v>36</v>
      </c>
      <c r="J796" s="42" t="str">
        <f>IF(H796&lt;&gt;"", VLOOKUP(H796,'Base de Datos'!$A$2:$D1268,2,FALSE()),"")</f>
        <v/>
      </c>
      <c r="K796" s="204" t="s">
        <v>73</v>
      </c>
      <c r="L796" s="216" t="s">
        <v>253</v>
      </c>
      <c r="M796" s="40" t="s">
        <v>36</v>
      </c>
      <c r="N796" s="42">
        <f>IF(L796&lt;&gt;"", VLOOKUP(L796,'Base de Datos'!$A$2:$D1268,2,FALSE()),"")</f>
        <v>0</v>
      </c>
      <c r="O796" s="43"/>
      <c r="P796" s="1"/>
      <c r="Q796" s="150"/>
      <c r="R796" s="15"/>
      <c r="S796" s="45"/>
      <c r="T796" s="45" t="s">
        <v>37</v>
      </c>
      <c r="U796" s="46"/>
      <c r="V796" s="47"/>
      <c r="W796" s="45"/>
      <c r="X796" s="45" t="s">
        <v>37</v>
      </c>
      <c r="Y796" s="46"/>
      <c r="Z796" s="47"/>
      <c r="AA796" s="45"/>
      <c r="AB796" s="45" t="s">
        <v>37</v>
      </c>
      <c r="AC796" s="46"/>
      <c r="AD796" s="48"/>
      <c r="AE796" s="181"/>
      <c r="AF796" s="181"/>
      <c r="AG796" s="181"/>
      <c r="AH796" s="181"/>
      <c r="AI796" s="181"/>
      <c r="AJ796" s="181"/>
      <c r="AK796" s="181"/>
      <c r="AL796" s="181"/>
      <c r="AM796" s="48"/>
      <c r="AN796" s="53">
        <f>A774</f>
        <v>46316</v>
      </c>
      <c r="AO796" s="54" t="str">
        <f>G775</f>
        <v>Consultorio N° 2</v>
      </c>
      <c r="AP796" s="55">
        <f t="shared" ref="AP796:AQ796" si="545">G804</f>
        <v>0</v>
      </c>
      <c r="AQ796" s="55">
        <f t="shared" si="545"/>
        <v>0</v>
      </c>
      <c r="AR796" s="55">
        <f>Y804</f>
        <v>0</v>
      </c>
      <c r="AS796" s="55">
        <f>W804</f>
        <v>0</v>
      </c>
      <c r="AT796" s="55">
        <f>W805</f>
        <v>0</v>
      </c>
      <c r="AU796" s="55">
        <f>Y805</f>
        <v>0</v>
      </c>
      <c r="AV796" s="55">
        <f>W806</f>
        <v>0</v>
      </c>
      <c r="AW796" s="55">
        <f>Y806</f>
        <v>0</v>
      </c>
      <c r="AX796" s="55">
        <f>Y807</f>
        <v>0</v>
      </c>
      <c r="AY796" s="55">
        <f>J807</f>
        <v>0</v>
      </c>
      <c r="AZ796" s="56"/>
      <c r="BA796" s="56"/>
      <c r="BB796" s="56"/>
      <c r="BC796" s="56"/>
      <c r="BD796" s="56"/>
      <c r="BE796" s="56"/>
      <c r="BF796" s="56"/>
      <c r="BG796" s="56"/>
      <c r="BH796" s="56"/>
      <c r="BI796" s="56"/>
      <c r="BJ796" s="56"/>
      <c r="BK796" s="56"/>
      <c r="BL796" s="56"/>
      <c r="BM796" s="56"/>
      <c r="BN796" s="56"/>
    </row>
    <row r="797" spans="1:66" ht="11.25" customHeight="1">
      <c r="A797" s="220"/>
      <c r="B797" s="38"/>
      <c r="C797" s="205"/>
      <c r="D797" s="208"/>
      <c r="E797" s="57" t="s">
        <v>42</v>
      </c>
      <c r="F797" s="58" t="str">
        <f>IF(D796&lt;&gt;"", VLOOKUP(D796,'Base de Datos'!$A$2:$D1268,3,FALSE()),"")</f>
        <v/>
      </c>
      <c r="G797" s="205"/>
      <c r="H797" s="208"/>
      <c r="I797" s="57" t="s">
        <v>42</v>
      </c>
      <c r="J797" s="58" t="str">
        <f>IF(H796&lt;&gt;"", VLOOKUP(H796,'Base de Datos'!$A$2:$D1268,3,FALSE()),"")</f>
        <v/>
      </c>
      <c r="K797" s="205"/>
      <c r="L797" s="208"/>
      <c r="M797" s="57" t="s">
        <v>42</v>
      </c>
      <c r="N797" s="58">
        <f>IF(L796&lt;&gt;"", VLOOKUP(L796,'Base de Datos'!$A$2:$D1268,3,FALSE()),"")</f>
        <v>4142402300</v>
      </c>
      <c r="O797" s="43"/>
      <c r="P797" s="1"/>
      <c r="Q797" s="1"/>
      <c r="R797" s="15"/>
      <c r="S797" s="229"/>
      <c r="T797" s="230"/>
      <c r="U797" s="59"/>
      <c r="V797" s="47"/>
      <c r="W797" s="229"/>
      <c r="X797" s="230"/>
      <c r="Y797" s="59"/>
      <c r="Z797" s="47"/>
      <c r="AA797" s="229"/>
      <c r="AB797" s="230"/>
      <c r="AC797" s="59"/>
      <c r="AD797" s="48"/>
      <c r="AE797" s="181"/>
      <c r="AF797" s="181"/>
      <c r="AG797" s="181"/>
      <c r="AH797" s="181"/>
      <c r="AI797" s="181"/>
      <c r="AJ797" s="181"/>
      <c r="AK797" s="181"/>
      <c r="AL797" s="181"/>
      <c r="AM797" s="48"/>
      <c r="AN797" s="53">
        <f>A774</f>
        <v>46316</v>
      </c>
      <c r="AO797" s="54" t="str">
        <f>G775</f>
        <v>Consultorio N° 2</v>
      </c>
      <c r="AP797" s="55">
        <f t="shared" ref="AP797:AQ797" si="546">G808</f>
        <v>0</v>
      </c>
      <c r="AQ797" s="55">
        <f t="shared" si="546"/>
        <v>0</v>
      </c>
      <c r="AR797" s="55">
        <f>Y808</f>
        <v>0</v>
      </c>
      <c r="AS797" s="55">
        <f>W808</f>
        <v>0</v>
      </c>
      <c r="AT797" s="55">
        <f>W809</f>
        <v>0</v>
      </c>
      <c r="AU797" s="55">
        <f>Y809</f>
        <v>0</v>
      </c>
      <c r="AV797" s="55">
        <f>W810</f>
        <v>0</v>
      </c>
      <c r="AW797" s="55">
        <f>Y810</f>
        <v>0</v>
      </c>
      <c r="AX797" s="55">
        <f>Y811</f>
        <v>0</v>
      </c>
      <c r="AY797" s="55">
        <f>J811</f>
        <v>0</v>
      </c>
      <c r="AZ797" s="56"/>
      <c r="BA797" s="56"/>
      <c r="BB797" s="56"/>
      <c r="BC797" s="56"/>
      <c r="BD797" s="56"/>
      <c r="BE797" s="56"/>
      <c r="BF797" s="56"/>
      <c r="BG797" s="56"/>
      <c r="BH797" s="56"/>
      <c r="BI797" s="56"/>
      <c r="BJ797" s="56"/>
      <c r="BK797" s="56"/>
      <c r="BL797" s="56"/>
      <c r="BM797" s="56"/>
      <c r="BN797" s="56"/>
    </row>
    <row r="798" spans="1:66" ht="11.25" customHeight="1">
      <c r="A798" s="220"/>
      <c r="B798" s="38"/>
      <c r="C798" s="205"/>
      <c r="D798" s="208"/>
      <c r="E798" s="57" t="s">
        <v>44</v>
      </c>
      <c r="F798" s="58" t="str">
        <f>IF(D796&lt;&gt;"", VLOOKUP(D796,'Base de Datos'!$A$2:$D1268,4,FALSE()),"")</f>
        <v/>
      </c>
      <c r="G798" s="205"/>
      <c r="H798" s="208"/>
      <c r="I798" s="57" t="s">
        <v>44</v>
      </c>
      <c r="J798" s="58" t="str">
        <f>IF(H796&lt;&gt;"", VLOOKUP(H796,'Base de Datos'!$A$2:$D1268,4,FALSE()),"")</f>
        <v/>
      </c>
      <c r="K798" s="205"/>
      <c r="L798" s="208"/>
      <c r="M798" s="57" t="s">
        <v>44</v>
      </c>
      <c r="N798" s="58" t="str">
        <f>IF(L796&lt;&gt;"", VLOOKUP(L796,'Base de Datos'!$A$2:$D1268,4,FALSE()),"")</f>
        <v>V6820044</v>
      </c>
      <c r="O798" s="1"/>
      <c r="P798" s="1"/>
      <c r="Q798" s="1"/>
      <c r="R798" s="15"/>
      <c r="S798" s="229"/>
      <c r="T798" s="230"/>
      <c r="U798" s="59"/>
      <c r="V798" s="47"/>
      <c r="W798" s="229"/>
      <c r="X798" s="230"/>
      <c r="Y798" s="59"/>
      <c r="Z798" s="47"/>
      <c r="AA798" s="229"/>
      <c r="AB798" s="230"/>
      <c r="AC798" s="59"/>
      <c r="AD798" s="48"/>
      <c r="AE798" s="181"/>
      <c r="AF798" s="181"/>
      <c r="AG798" s="181"/>
      <c r="AH798" s="181"/>
      <c r="AI798" s="181"/>
      <c r="AJ798" s="181"/>
      <c r="AK798" s="181"/>
      <c r="AL798" s="181"/>
      <c r="AM798" s="48"/>
      <c r="AN798" s="53">
        <f>A774</f>
        <v>46316</v>
      </c>
      <c r="AO798" s="54" t="str">
        <f>G775</f>
        <v>Consultorio N° 2</v>
      </c>
      <c r="AP798" s="55">
        <f t="shared" ref="AP798:AQ798" si="547">G812</f>
        <v>0</v>
      </c>
      <c r="AQ798" s="55">
        <f t="shared" si="547"/>
        <v>0</v>
      </c>
      <c r="AR798" s="55">
        <f>Y812</f>
        <v>0</v>
      </c>
      <c r="AS798" s="55">
        <f>W812</f>
        <v>0</v>
      </c>
      <c r="AT798" s="55">
        <f>W813</f>
        <v>0</v>
      </c>
      <c r="AU798" s="55">
        <f>Y813</f>
        <v>0</v>
      </c>
      <c r="AV798" s="55">
        <f>W814</f>
        <v>0</v>
      </c>
      <c r="AW798" s="55">
        <f>Y814</f>
        <v>0</v>
      </c>
      <c r="AX798" s="55">
        <f>Y815</f>
        <v>0</v>
      </c>
      <c r="AY798" s="55">
        <f>J815</f>
        <v>0</v>
      </c>
      <c r="AZ798" s="56"/>
      <c r="BA798" s="56"/>
      <c r="BB798" s="56"/>
      <c r="BC798" s="56"/>
      <c r="BD798" s="56"/>
      <c r="BE798" s="56"/>
      <c r="BF798" s="56"/>
      <c r="BG798" s="56"/>
      <c r="BH798" s="56"/>
      <c r="BI798" s="56"/>
      <c r="BJ798" s="56"/>
      <c r="BK798" s="56"/>
      <c r="BL798" s="56"/>
      <c r="BM798" s="56"/>
      <c r="BN798" s="56"/>
    </row>
    <row r="799" spans="1:66" ht="11.25" customHeight="1">
      <c r="A799" s="221"/>
      <c r="B799" s="38"/>
      <c r="C799" s="206"/>
      <c r="D799" s="209"/>
      <c r="E799" s="85" t="s">
        <v>46</v>
      </c>
      <c r="F799" s="86"/>
      <c r="G799" s="206"/>
      <c r="H799" s="209"/>
      <c r="I799" s="85" t="s">
        <v>46</v>
      </c>
      <c r="J799" s="108"/>
      <c r="K799" s="206"/>
      <c r="L799" s="209"/>
      <c r="M799" s="85" t="s">
        <v>46</v>
      </c>
      <c r="N799" s="108" t="s">
        <v>77</v>
      </c>
      <c r="O799" s="43"/>
      <c r="P799" s="1"/>
      <c r="Q799" s="1"/>
      <c r="R799" s="15"/>
      <c r="S799" s="227" t="str">
        <f>IF(OR(S796="Empleado",S796="Familiar"),"Nombre del Empleado","N° Factura")</f>
        <v>N° Factura</v>
      </c>
      <c r="T799" s="228"/>
      <c r="U799" s="89"/>
      <c r="V799" s="47"/>
      <c r="W799" s="227" t="str">
        <f>IF(OR(W796="Empleado",W796="Familiar"),"Nombre del Empleado","N° Factura")</f>
        <v>N° Factura</v>
      </c>
      <c r="X799" s="228"/>
      <c r="Y799" s="89"/>
      <c r="Z799" s="47"/>
      <c r="AA799" s="227" t="str">
        <f>IF(OR(AA796="Empleado",AA796="Familiar"),"Nombre del Empleado","N° Factura")</f>
        <v>N° Factura</v>
      </c>
      <c r="AB799" s="228"/>
      <c r="AC799" s="89"/>
      <c r="AD799" s="48"/>
      <c r="AE799" s="181"/>
      <c r="AF799" s="181"/>
      <c r="AG799" s="181"/>
      <c r="AH799" s="181"/>
      <c r="AI799" s="181"/>
      <c r="AJ799" s="181"/>
      <c r="AK799" s="181"/>
      <c r="AL799" s="181"/>
      <c r="AM799" s="48"/>
      <c r="AN799" s="53">
        <f>A774</f>
        <v>46316</v>
      </c>
      <c r="AO799" s="54" t="str">
        <f>K775</f>
        <v>Consultorio N° 3</v>
      </c>
      <c r="AP799" s="55">
        <f t="shared" ref="AP799:AQ799" si="548">K776</f>
        <v>0</v>
      </c>
      <c r="AQ799" s="55">
        <f t="shared" si="548"/>
        <v>0</v>
      </c>
      <c r="AR799" s="55">
        <f>AC776</f>
        <v>0</v>
      </c>
      <c r="AS799" s="55">
        <f>AA776</f>
        <v>0</v>
      </c>
      <c r="AT799" s="55">
        <f>AA777</f>
        <v>0</v>
      </c>
      <c r="AU799" s="55">
        <f>AC777</f>
        <v>0</v>
      </c>
      <c r="AV799" s="55">
        <f>AA778</f>
        <v>0</v>
      </c>
      <c r="AW799" s="55">
        <f>AC778</f>
        <v>0</v>
      </c>
      <c r="AX799" s="55">
        <f>AC779</f>
        <v>0</v>
      </c>
      <c r="AY799" s="55">
        <f>N779</f>
        <v>0</v>
      </c>
      <c r="AZ799" s="56"/>
      <c r="BA799" s="56"/>
      <c r="BB799" s="56"/>
      <c r="BC799" s="56"/>
      <c r="BD799" s="56"/>
      <c r="BE799" s="56"/>
      <c r="BF799" s="56"/>
      <c r="BG799" s="56"/>
      <c r="BH799" s="56"/>
      <c r="BI799" s="56"/>
      <c r="BJ799" s="56"/>
      <c r="BK799" s="56"/>
      <c r="BL799" s="56"/>
      <c r="BM799" s="56"/>
      <c r="BN799" s="56"/>
    </row>
    <row r="800" spans="1:66" ht="11.25" customHeight="1">
      <c r="A800" s="222">
        <f>A796+$Q$13/1440</f>
        <v>0.58333333333333326</v>
      </c>
      <c r="B800" s="38"/>
      <c r="C800" s="204"/>
      <c r="D800" s="207"/>
      <c r="E800" s="40" t="s">
        <v>36</v>
      </c>
      <c r="F800" s="42" t="str">
        <f>IF(D800&lt;&gt;"", VLOOKUP(D800,'Base de Datos'!$A$2:$D1268,2,FALSE()),"")</f>
        <v/>
      </c>
      <c r="G800" s="204" t="s">
        <v>52</v>
      </c>
      <c r="H800" s="216" t="s">
        <v>1109</v>
      </c>
      <c r="I800" s="40" t="s">
        <v>36</v>
      </c>
      <c r="J800" s="42">
        <f>IF(H800&lt;&gt;"", VLOOKUP(H800,'Base de Datos'!$A$2:$D1268,2,FALSE()),"")</f>
        <v>0</v>
      </c>
      <c r="K800" s="204" t="s">
        <v>73</v>
      </c>
      <c r="L800" s="216" t="s">
        <v>138</v>
      </c>
      <c r="M800" s="40" t="s">
        <v>36</v>
      </c>
      <c r="N800" s="42">
        <f>IF(L800&lt;&gt;"", VLOOKUP(L800,'Base de Datos'!$A$2:$D1268,2,FALSE()),"")</f>
        <v>0</v>
      </c>
      <c r="O800" s="43"/>
      <c r="P800" s="151"/>
      <c r="Q800" s="1"/>
      <c r="R800" s="15"/>
      <c r="S800" s="45"/>
      <c r="T800" s="45" t="s">
        <v>37</v>
      </c>
      <c r="U800" s="46"/>
      <c r="V800" s="47"/>
      <c r="W800" s="45"/>
      <c r="X800" s="45" t="s">
        <v>37</v>
      </c>
      <c r="Y800" s="46">
        <v>90</v>
      </c>
      <c r="Z800" s="47"/>
      <c r="AA800" s="45"/>
      <c r="AB800" s="45" t="s">
        <v>37</v>
      </c>
      <c r="AC800" s="46"/>
      <c r="AD800" s="48"/>
      <c r="AE800" s="181"/>
      <c r="AF800" s="181"/>
      <c r="AG800" s="181"/>
      <c r="AH800" s="181"/>
      <c r="AI800" s="181"/>
      <c r="AJ800" s="181"/>
      <c r="AK800" s="181"/>
      <c r="AL800" s="181"/>
      <c r="AM800" s="48"/>
      <c r="AN800" s="53">
        <f>A774</f>
        <v>46316</v>
      </c>
      <c r="AO800" s="54" t="str">
        <f>K775</f>
        <v>Consultorio N° 3</v>
      </c>
      <c r="AP800" s="55">
        <f t="shared" ref="AP800:AQ800" si="549">K780</f>
        <v>0</v>
      </c>
      <c r="AQ800" s="55">
        <f t="shared" si="549"/>
        <v>0</v>
      </c>
      <c r="AR800" s="55">
        <f>AC780</f>
        <v>0</v>
      </c>
      <c r="AS800" s="55">
        <f>AA780</f>
        <v>0</v>
      </c>
      <c r="AT800" s="55">
        <f>AA781</f>
        <v>0</v>
      </c>
      <c r="AU800" s="55">
        <f>AC781</f>
        <v>0</v>
      </c>
      <c r="AV800" s="55">
        <f>AA782</f>
        <v>0</v>
      </c>
      <c r="AW800" s="55">
        <f>AC782</f>
        <v>0</v>
      </c>
      <c r="AX800" s="55">
        <f>AC783</f>
        <v>0</v>
      </c>
      <c r="AY800" s="55">
        <f>N783</f>
        <v>0</v>
      </c>
      <c r="AZ800" s="56"/>
      <c r="BA800" s="56"/>
      <c r="BB800" s="56"/>
      <c r="BC800" s="56"/>
      <c r="BD800" s="56"/>
      <c r="BE800" s="56"/>
      <c r="BF800" s="56"/>
      <c r="BG800" s="56"/>
      <c r="BH800" s="56"/>
      <c r="BI800" s="56"/>
      <c r="BJ800" s="56"/>
      <c r="BK800" s="56"/>
      <c r="BL800" s="56"/>
      <c r="BM800" s="56"/>
      <c r="BN800" s="56"/>
    </row>
    <row r="801" spans="1:66" ht="11.25" customHeight="1">
      <c r="A801" s="220"/>
      <c r="B801" s="38"/>
      <c r="C801" s="205"/>
      <c r="D801" s="208"/>
      <c r="E801" s="57" t="s">
        <v>42</v>
      </c>
      <c r="F801" s="58" t="str">
        <f>IF(D800&lt;&gt;"", VLOOKUP(D800,'Base de Datos'!$A$2:$D1268,3,FALSE()),"")</f>
        <v/>
      </c>
      <c r="G801" s="205"/>
      <c r="H801" s="208"/>
      <c r="I801" s="57" t="s">
        <v>42</v>
      </c>
      <c r="J801" s="58">
        <f>IF(H800&lt;&gt;"", VLOOKUP(H800,'Base de Datos'!$A$2:$D1268,3,FALSE()),"")</f>
        <v>4142931152</v>
      </c>
      <c r="K801" s="205"/>
      <c r="L801" s="208"/>
      <c r="M801" s="57" t="s">
        <v>42</v>
      </c>
      <c r="N801" s="58">
        <f>IF(L800&lt;&gt;"", VLOOKUP(L800,'Base de Datos'!$A$2:$D1268,3,FALSE()),"")</f>
        <v>4141238944</v>
      </c>
      <c r="O801" s="43"/>
      <c r="P801" s="151"/>
      <c r="Q801" s="152"/>
      <c r="R801" s="15"/>
      <c r="S801" s="229"/>
      <c r="T801" s="230"/>
      <c r="U801" s="59"/>
      <c r="V801" s="47"/>
      <c r="W801" s="229" t="s">
        <v>56</v>
      </c>
      <c r="X801" s="230"/>
      <c r="Y801" s="59">
        <v>79506</v>
      </c>
      <c r="Z801" s="47"/>
      <c r="AA801" s="229"/>
      <c r="AB801" s="230"/>
      <c r="AC801" s="59"/>
      <c r="AD801" s="48"/>
      <c r="AE801" s="181"/>
      <c r="AF801" s="181"/>
      <c r="AG801" s="181"/>
      <c r="AH801" s="181"/>
      <c r="AI801" s="181"/>
      <c r="AJ801" s="181"/>
      <c r="AK801" s="181"/>
      <c r="AL801" s="181"/>
      <c r="AM801" s="48"/>
      <c r="AN801" s="53">
        <f>A774</f>
        <v>46316</v>
      </c>
      <c r="AO801" s="54" t="str">
        <f>K775</f>
        <v>Consultorio N° 3</v>
      </c>
      <c r="AP801" s="55">
        <f t="shared" ref="AP801:AQ801" si="550">K784</f>
        <v>0</v>
      </c>
      <c r="AQ801" s="55">
        <f t="shared" si="550"/>
        <v>0</v>
      </c>
      <c r="AR801" s="55">
        <f>AC784</f>
        <v>0</v>
      </c>
      <c r="AS801" s="55">
        <f>AA784</f>
        <v>0</v>
      </c>
      <c r="AT801" s="55">
        <f>AA785</f>
        <v>0</v>
      </c>
      <c r="AU801" s="55">
        <f>AC785</f>
        <v>0</v>
      </c>
      <c r="AV801" s="55">
        <f>AA786</f>
        <v>0</v>
      </c>
      <c r="AW801" s="55">
        <f>AC786</f>
        <v>0</v>
      </c>
      <c r="AX801" s="55">
        <f>AC787</f>
        <v>0</v>
      </c>
      <c r="AY801" s="55">
        <f>N787</f>
        <v>0</v>
      </c>
      <c r="AZ801" s="56"/>
      <c r="BA801" s="56"/>
      <c r="BB801" s="56"/>
      <c r="BC801" s="56"/>
      <c r="BD801" s="56"/>
      <c r="BE801" s="56"/>
      <c r="BF801" s="56"/>
      <c r="BG801" s="56"/>
      <c r="BH801" s="56"/>
      <c r="BI801" s="56"/>
      <c r="BJ801" s="56"/>
      <c r="BK801" s="56"/>
      <c r="BL801" s="56"/>
      <c r="BM801" s="56"/>
      <c r="BN801" s="56"/>
    </row>
    <row r="802" spans="1:66" ht="11.25" customHeight="1">
      <c r="A802" s="220"/>
      <c r="B802" s="38"/>
      <c r="C802" s="205"/>
      <c r="D802" s="208"/>
      <c r="E802" s="57" t="s">
        <v>44</v>
      </c>
      <c r="F802" s="58" t="str">
        <f>IF(D800&lt;&gt;"", VLOOKUP(D800,'Base de Datos'!$A$2:$D1268,4,FALSE()),"")</f>
        <v/>
      </c>
      <c r="G802" s="205"/>
      <c r="H802" s="208"/>
      <c r="I802" s="57" t="s">
        <v>44</v>
      </c>
      <c r="J802" s="58" t="str">
        <f>IF(H800&lt;&gt;"", VLOOKUP(H800,'Base de Datos'!$A$2:$D1268,4,FALSE()),"")</f>
        <v>V6822631</v>
      </c>
      <c r="K802" s="205"/>
      <c r="L802" s="208"/>
      <c r="M802" s="57" t="s">
        <v>44</v>
      </c>
      <c r="N802" s="58" t="str">
        <f>IF(L800&lt;&gt;"", VLOOKUP(L800,'Base de Datos'!$A$2:$D1268,4,FALSE()),"")</f>
        <v>V26367147</v>
      </c>
      <c r="O802" s="43"/>
      <c r="P802" s="151"/>
      <c r="Q802" s="152"/>
      <c r="R802" s="15"/>
      <c r="S802" s="229"/>
      <c r="T802" s="230"/>
      <c r="U802" s="59"/>
      <c r="V802" s="47"/>
      <c r="W802" s="229"/>
      <c r="X802" s="230"/>
      <c r="Y802" s="59"/>
      <c r="Z802" s="47"/>
      <c r="AA802" s="229"/>
      <c r="AB802" s="230"/>
      <c r="AC802" s="59"/>
      <c r="AD802" s="48"/>
      <c r="AE802" s="181"/>
      <c r="AF802" s="181"/>
      <c r="AG802" s="181"/>
      <c r="AH802" s="181"/>
      <c r="AI802" s="181"/>
      <c r="AJ802" s="181"/>
      <c r="AK802" s="181"/>
      <c r="AL802" s="181"/>
      <c r="AM802" s="48"/>
      <c r="AN802" s="53">
        <f>A774</f>
        <v>46316</v>
      </c>
      <c r="AO802" s="54" t="str">
        <f>K775</f>
        <v>Consultorio N° 3</v>
      </c>
      <c r="AP802" s="55">
        <f t="shared" ref="AP802:AQ802" si="551">K788</f>
        <v>0</v>
      </c>
      <c r="AQ802" s="55">
        <f t="shared" si="551"/>
        <v>0</v>
      </c>
      <c r="AR802" s="55">
        <f>AC788</f>
        <v>0</v>
      </c>
      <c r="AS802" s="55">
        <f>AA788</f>
        <v>0</v>
      </c>
      <c r="AT802" s="55">
        <f>AA789</f>
        <v>0</v>
      </c>
      <c r="AU802" s="55">
        <f>AC789</f>
        <v>0</v>
      </c>
      <c r="AV802" s="55">
        <f>AA790</f>
        <v>0</v>
      </c>
      <c r="AW802" s="55">
        <f>AC790</f>
        <v>0</v>
      </c>
      <c r="AX802" s="55">
        <f>AC791</f>
        <v>0</v>
      </c>
      <c r="AY802" s="55">
        <f>N791</f>
        <v>0</v>
      </c>
      <c r="AZ802" s="56"/>
      <c r="BA802" s="56"/>
      <c r="BB802" s="56"/>
      <c r="BC802" s="56"/>
      <c r="BD802" s="56"/>
      <c r="BE802" s="56"/>
      <c r="BF802" s="56"/>
      <c r="BG802" s="56"/>
      <c r="BH802" s="56"/>
      <c r="BI802" s="56"/>
      <c r="BJ802" s="56"/>
      <c r="BK802" s="56"/>
      <c r="BL802" s="56"/>
      <c r="BM802" s="56"/>
      <c r="BN802" s="56"/>
    </row>
    <row r="803" spans="1:66" ht="11.25" customHeight="1">
      <c r="A803" s="221"/>
      <c r="B803" s="38"/>
      <c r="C803" s="206"/>
      <c r="D803" s="209"/>
      <c r="E803" s="85" t="s">
        <v>46</v>
      </c>
      <c r="F803" s="86"/>
      <c r="G803" s="206"/>
      <c r="H803" s="209"/>
      <c r="I803" s="85" t="s">
        <v>46</v>
      </c>
      <c r="J803" s="108" t="s">
        <v>63</v>
      </c>
      <c r="K803" s="206"/>
      <c r="L803" s="209"/>
      <c r="M803" s="85" t="s">
        <v>46</v>
      </c>
      <c r="N803" s="108" t="s">
        <v>77</v>
      </c>
      <c r="O803" s="43"/>
      <c r="P803" s="151"/>
      <c r="Q803" s="1"/>
      <c r="R803" s="15"/>
      <c r="S803" s="227" t="str">
        <f>IF(OR(S800="Empleado",S800="Familiar"),"Nombre del Empleado","N° Factura")</f>
        <v>N° Factura</v>
      </c>
      <c r="T803" s="228"/>
      <c r="U803" s="89"/>
      <c r="V803" s="47"/>
      <c r="W803" s="227" t="str">
        <f>IF(OR(W800="Empleado",W800="Familiar"),"Nombre del Empleado","N° Factura")</f>
        <v>N° Factura</v>
      </c>
      <c r="X803" s="228"/>
      <c r="Y803" s="89"/>
      <c r="Z803" s="47"/>
      <c r="AA803" s="227" t="str">
        <f>IF(OR(AA800="Empleado",AA800="Familiar"),"Nombre del Empleado","N° Factura")</f>
        <v>N° Factura</v>
      </c>
      <c r="AB803" s="228"/>
      <c r="AC803" s="89"/>
      <c r="AD803" s="48"/>
      <c r="AE803" s="181"/>
      <c r="AF803" s="181"/>
      <c r="AG803" s="181"/>
      <c r="AH803" s="181"/>
      <c r="AI803" s="181"/>
      <c r="AJ803" s="181"/>
      <c r="AK803" s="181"/>
      <c r="AL803" s="181"/>
      <c r="AM803" s="48"/>
      <c r="AN803" s="53">
        <f>A774</f>
        <v>46316</v>
      </c>
      <c r="AO803" s="54" t="str">
        <f>K775</f>
        <v>Consultorio N° 3</v>
      </c>
      <c r="AP803" s="55">
        <f t="shared" ref="AP803:AQ803" si="552">K792</f>
        <v>0</v>
      </c>
      <c r="AQ803" s="55">
        <f t="shared" si="552"/>
        <v>0</v>
      </c>
      <c r="AR803" s="55">
        <f>AC792</f>
        <v>0</v>
      </c>
      <c r="AS803" s="55">
        <f>AA792</f>
        <v>0</v>
      </c>
      <c r="AT803" s="55">
        <f>AA793</f>
        <v>0</v>
      </c>
      <c r="AU803" s="55">
        <f>AC793</f>
        <v>0</v>
      </c>
      <c r="AV803" s="55">
        <f>AA794</f>
        <v>0</v>
      </c>
      <c r="AW803" s="55">
        <f>AC794</f>
        <v>0</v>
      </c>
      <c r="AX803" s="55">
        <f>AC795</f>
        <v>0</v>
      </c>
      <c r="AY803" s="55">
        <f>N795</f>
        <v>0</v>
      </c>
      <c r="AZ803" s="56"/>
      <c r="BA803" s="56"/>
      <c r="BB803" s="56"/>
      <c r="BC803" s="56"/>
      <c r="BD803" s="56"/>
      <c r="BE803" s="56"/>
      <c r="BF803" s="56"/>
      <c r="BG803" s="56"/>
      <c r="BH803" s="56"/>
      <c r="BI803" s="56"/>
      <c r="BJ803" s="56"/>
      <c r="BK803" s="56"/>
      <c r="BL803" s="56"/>
      <c r="BM803" s="56"/>
      <c r="BN803" s="56"/>
    </row>
    <row r="804" spans="1:66" ht="11.25" customHeight="1">
      <c r="A804" s="222">
        <f>A800+$Q$13/1440</f>
        <v>0.62499999999999989</v>
      </c>
      <c r="B804" s="38"/>
      <c r="C804" s="204"/>
      <c r="D804" s="207"/>
      <c r="E804" s="40" t="s">
        <v>36</v>
      </c>
      <c r="F804" s="42" t="str">
        <f>IF(D804&lt;&gt;"", VLOOKUP(D804,'Base de Datos'!$A$2:$D1268,2,FALSE()),"")</f>
        <v/>
      </c>
      <c r="G804" s="204"/>
      <c r="H804" s="216"/>
      <c r="I804" s="40" t="s">
        <v>36</v>
      </c>
      <c r="J804" s="42" t="str">
        <f>IF(H804&lt;&gt;"", VLOOKUP(H804,'Base de Datos'!$A$2:$D1268,2,FALSE()),"")</f>
        <v/>
      </c>
      <c r="K804" s="204"/>
      <c r="L804" s="216"/>
      <c r="M804" s="40" t="s">
        <v>36</v>
      </c>
      <c r="N804" s="42" t="str">
        <f>IF(L804&lt;&gt;"", VLOOKUP(L804,'Base de Datos'!$A$2:$D1268,2,FALSE()),"")</f>
        <v/>
      </c>
      <c r="O804" s="43"/>
      <c r="P804" s="153"/>
      <c r="Q804" s="154"/>
      <c r="R804" s="15"/>
      <c r="S804" s="45"/>
      <c r="T804" s="45" t="s">
        <v>37</v>
      </c>
      <c r="U804" s="46"/>
      <c r="V804" s="47"/>
      <c r="W804" s="45"/>
      <c r="X804" s="45" t="s">
        <v>37</v>
      </c>
      <c r="Y804" s="46"/>
      <c r="Z804" s="47"/>
      <c r="AA804" s="45"/>
      <c r="AB804" s="45" t="s">
        <v>37</v>
      </c>
      <c r="AC804" s="46"/>
      <c r="AD804" s="48"/>
      <c r="AE804" s="181"/>
      <c r="AF804" s="181"/>
      <c r="AG804" s="181"/>
      <c r="AH804" s="181"/>
      <c r="AI804" s="181"/>
      <c r="AJ804" s="181"/>
      <c r="AK804" s="181"/>
      <c r="AL804" s="181"/>
      <c r="AM804" s="48"/>
      <c r="AN804" s="53">
        <f>A774</f>
        <v>46316</v>
      </c>
      <c r="AO804" s="54" t="str">
        <f>K775</f>
        <v>Consultorio N° 3</v>
      </c>
      <c r="AP804" s="55" t="str">
        <f t="shared" ref="AP804:AQ804" si="553">K796</f>
        <v>🚫</v>
      </c>
      <c r="AQ804" s="55" t="str">
        <f t="shared" si="553"/>
        <v>Chichi Hernandez</v>
      </c>
      <c r="AR804" s="55">
        <f>AC796</f>
        <v>0</v>
      </c>
      <c r="AS804" s="55">
        <f>AA796</f>
        <v>0</v>
      </c>
      <c r="AT804" s="55">
        <f>AA797</f>
        <v>0</v>
      </c>
      <c r="AU804" s="55">
        <f>AC797</f>
        <v>0</v>
      </c>
      <c r="AV804" s="55">
        <f>AA798</f>
        <v>0</v>
      </c>
      <c r="AW804" s="55">
        <f>AC798</f>
        <v>0</v>
      </c>
      <c r="AX804" s="55">
        <f>AC799</f>
        <v>0</v>
      </c>
      <c r="AY804" s="55" t="str">
        <f>N799</f>
        <v>Dra. Gabriela Berbis</v>
      </c>
      <c r="AZ804" s="56"/>
      <c r="BA804" s="56"/>
      <c r="BB804" s="56"/>
      <c r="BC804" s="56"/>
      <c r="BD804" s="56"/>
      <c r="BE804" s="56"/>
      <c r="BF804" s="56"/>
      <c r="BG804" s="56"/>
      <c r="BH804" s="56"/>
      <c r="BI804" s="56"/>
      <c r="BJ804" s="56"/>
      <c r="BK804" s="56"/>
      <c r="BL804" s="56"/>
      <c r="BM804" s="56"/>
      <c r="BN804" s="56"/>
    </row>
    <row r="805" spans="1:66" ht="11.25" customHeight="1">
      <c r="A805" s="220"/>
      <c r="B805" s="38"/>
      <c r="C805" s="205"/>
      <c r="D805" s="208"/>
      <c r="E805" s="57" t="s">
        <v>42</v>
      </c>
      <c r="F805" s="58" t="str">
        <f>IF(D804&lt;&gt;"", VLOOKUP(D804,'Base de Datos'!$A$2:$D1268,3,FALSE()),"")</f>
        <v/>
      </c>
      <c r="G805" s="205"/>
      <c r="H805" s="208"/>
      <c r="I805" s="57" t="s">
        <v>42</v>
      </c>
      <c r="J805" s="58" t="str">
        <f>IF(H804&lt;&gt;"", VLOOKUP(H804,'Base de Datos'!$A$2:$D1268,3,FALSE()),"")</f>
        <v/>
      </c>
      <c r="K805" s="205"/>
      <c r="L805" s="208"/>
      <c r="M805" s="57" t="s">
        <v>42</v>
      </c>
      <c r="N805" s="58" t="str">
        <f>IF(L804&lt;&gt;"", VLOOKUP(L804,'Base de Datos'!$A$2:$D1268,3,FALSE()),"")</f>
        <v/>
      </c>
      <c r="O805" s="43"/>
      <c r="P805" s="153"/>
      <c r="Q805" s="154"/>
      <c r="R805" s="15"/>
      <c r="S805" s="229"/>
      <c r="T805" s="230"/>
      <c r="U805" s="59"/>
      <c r="V805" s="47"/>
      <c r="W805" s="229"/>
      <c r="X805" s="230"/>
      <c r="Y805" s="59"/>
      <c r="Z805" s="47"/>
      <c r="AA805" s="229"/>
      <c r="AB805" s="230"/>
      <c r="AC805" s="59"/>
      <c r="AD805" s="48"/>
      <c r="AE805" s="181"/>
      <c r="AF805" s="181"/>
      <c r="AG805" s="181"/>
      <c r="AH805" s="181"/>
      <c r="AI805" s="181"/>
      <c r="AJ805" s="181"/>
      <c r="AK805" s="181"/>
      <c r="AL805" s="181"/>
      <c r="AM805" s="48"/>
      <c r="AN805" s="53">
        <f>A774</f>
        <v>46316</v>
      </c>
      <c r="AO805" s="54" t="str">
        <f>K775</f>
        <v>Consultorio N° 3</v>
      </c>
      <c r="AP805" s="55" t="str">
        <f t="shared" ref="AP805:AQ805" si="554">K800</f>
        <v>🚫</v>
      </c>
      <c r="AQ805" s="55" t="str">
        <f t="shared" si="554"/>
        <v>Antonella Shettino</v>
      </c>
      <c r="AR805" s="55">
        <f>AC800</f>
        <v>0</v>
      </c>
      <c r="AS805" s="55">
        <f>AA800</f>
        <v>0</v>
      </c>
      <c r="AT805" s="55">
        <f>AA801</f>
        <v>0</v>
      </c>
      <c r="AU805" s="55">
        <f>AC801</f>
        <v>0</v>
      </c>
      <c r="AV805" s="55">
        <f>AA802</f>
        <v>0</v>
      </c>
      <c r="AW805" s="55">
        <f>AC802</f>
        <v>0</v>
      </c>
      <c r="AX805" s="55">
        <f>AC803</f>
        <v>0</v>
      </c>
      <c r="AY805" s="55" t="str">
        <f>N803</f>
        <v>Dra. Gabriela Berbis</v>
      </c>
      <c r="AZ805" s="56"/>
      <c r="BA805" s="56"/>
      <c r="BB805" s="56"/>
      <c r="BC805" s="56"/>
      <c r="BD805" s="56"/>
      <c r="BE805" s="56"/>
      <c r="BF805" s="56"/>
      <c r="BG805" s="56"/>
      <c r="BH805" s="56"/>
      <c r="BI805" s="56"/>
      <c r="BJ805" s="56"/>
      <c r="BK805" s="56"/>
      <c r="BL805" s="56"/>
      <c r="BM805" s="56"/>
      <c r="BN805" s="56"/>
    </row>
    <row r="806" spans="1:66" ht="11.25" customHeight="1">
      <c r="A806" s="220"/>
      <c r="B806" s="38"/>
      <c r="C806" s="205"/>
      <c r="D806" s="208"/>
      <c r="E806" s="57" t="s">
        <v>44</v>
      </c>
      <c r="F806" s="58" t="str">
        <f>IF(D804&lt;&gt;"", VLOOKUP(D804,'Base de Datos'!$A$2:$D1268,4,FALSE()),"")</f>
        <v/>
      </c>
      <c r="G806" s="205"/>
      <c r="H806" s="208"/>
      <c r="I806" s="57" t="s">
        <v>44</v>
      </c>
      <c r="J806" s="58" t="str">
        <f>IF(H804&lt;&gt;"", VLOOKUP(H804,'Base de Datos'!$A$2:$D1268,4,FALSE()),"")</f>
        <v/>
      </c>
      <c r="K806" s="205"/>
      <c r="L806" s="208"/>
      <c r="M806" s="57" t="s">
        <v>44</v>
      </c>
      <c r="N806" s="58" t="str">
        <f>IF(L804&lt;&gt;"", VLOOKUP(L804,'Base de Datos'!$A$2:$D1268,4,FALSE()),"")</f>
        <v/>
      </c>
      <c r="O806" s="43"/>
      <c r="P806" s="153"/>
      <c r="Q806" s="154"/>
      <c r="R806" s="15"/>
      <c r="S806" s="229"/>
      <c r="T806" s="230"/>
      <c r="U806" s="59"/>
      <c r="V806" s="47"/>
      <c r="W806" s="229"/>
      <c r="X806" s="230"/>
      <c r="Y806" s="59"/>
      <c r="Z806" s="47"/>
      <c r="AA806" s="229"/>
      <c r="AB806" s="230"/>
      <c r="AC806" s="59"/>
      <c r="AD806" s="48"/>
      <c r="AE806" s="181"/>
      <c r="AF806" s="181"/>
      <c r="AG806" s="181"/>
      <c r="AH806" s="181"/>
      <c r="AI806" s="181"/>
      <c r="AJ806" s="181"/>
      <c r="AK806" s="181"/>
      <c r="AL806" s="181"/>
      <c r="AM806" s="48"/>
      <c r="AN806" s="53">
        <f>A774</f>
        <v>46316</v>
      </c>
      <c r="AO806" s="54" t="str">
        <f>K775</f>
        <v>Consultorio N° 3</v>
      </c>
      <c r="AP806" s="55">
        <f t="shared" ref="AP806:AQ806" si="555">K804</f>
        <v>0</v>
      </c>
      <c r="AQ806" s="55">
        <f t="shared" si="555"/>
        <v>0</v>
      </c>
      <c r="AR806" s="55">
        <f>AC804</f>
        <v>0</v>
      </c>
      <c r="AS806" s="55">
        <f>AA804</f>
        <v>0</v>
      </c>
      <c r="AT806" s="55">
        <f>AA805</f>
        <v>0</v>
      </c>
      <c r="AU806" s="55">
        <f>AC805</f>
        <v>0</v>
      </c>
      <c r="AV806" s="55">
        <f>AA806</f>
        <v>0</v>
      </c>
      <c r="AW806" s="55">
        <f>AC806</f>
        <v>0</v>
      </c>
      <c r="AX806" s="55">
        <f>AC807</f>
        <v>0</v>
      </c>
      <c r="AY806" s="55">
        <f>N807</f>
        <v>0</v>
      </c>
      <c r="AZ806" s="56"/>
      <c r="BA806" s="56"/>
      <c r="BB806" s="56"/>
      <c r="BC806" s="56"/>
      <c r="BD806" s="56"/>
      <c r="BE806" s="56"/>
      <c r="BF806" s="56"/>
      <c r="BG806" s="56"/>
      <c r="BH806" s="56"/>
      <c r="BI806" s="56"/>
      <c r="BJ806" s="56"/>
      <c r="BK806" s="56"/>
      <c r="BL806" s="56"/>
      <c r="BM806" s="56"/>
      <c r="BN806" s="56"/>
    </row>
    <row r="807" spans="1:66" ht="11.25" customHeight="1">
      <c r="A807" s="221"/>
      <c r="B807" s="38"/>
      <c r="C807" s="206"/>
      <c r="D807" s="209"/>
      <c r="E807" s="85" t="s">
        <v>46</v>
      </c>
      <c r="F807" s="86"/>
      <c r="G807" s="206"/>
      <c r="H807" s="209"/>
      <c r="I807" s="85" t="s">
        <v>46</v>
      </c>
      <c r="J807" s="108"/>
      <c r="K807" s="206"/>
      <c r="L807" s="209"/>
      <c r="M807" s="85" t="s">
        <v>46</v>
      </c>
      <c r="N807" s="108"/>
      <c r="O807" s="43"/>
      <c r="P807" s="153"/>
      <c r="Q807" s="154"/>
      <c r="R807" s="15"/>
      <c r="S807" s="227" t="str">
        <f>IF(OR(S804="Empleado",S804="Familiar"),"Nombre del Empleado","N° Factura")</f>
        <v>N° Factura</v>
      </c>
      <c r="T807" s="228"/>
      <c r="U807" s="89"/>
      <c r="V807" s="47"/>
      <c r="W807" s="227" t="str">
        <f>IF(OR(W804="Empleado",W804="Familiar"),"Nombre del Empleado","N° Factura")</f>
        <v>N° Factura</v>
      </c>
      <c r="X807" s="228"/>
      <c r="Y807" s="89"/>
      <c r="Z807" s="47"/>
      <c r="AA807" s="227" t="str">
        <f>IF(OR(AA804="Empleado",AA804="Familiar"),"Nombre del Empleado","N° Factura")</f>
        <v>N° Factura</v>
      </c>
      <c r="AB807" s="228"/>
      <c r="AC807" s="89"/>
      <c r="AD807" s="48"/>
      <c r="AE807" s="181"/>
      <c r="AF807" s="181"/>
      <c r="AG807" s="181"/>
      <c r="AH807" s="181"/>
      <c r="AI807" s="181"/>
      <c r="AJ807" s="181"/>
      <c r="AK807" s="181"/>
      <c r="AL807" s="181"/>
      <c r="AM807" s="48"/>
      <c r="AN807" s="53">
        <f>A774</f>
        <v>46316</v>
      </c>
      <c r="AO807" s="54" t="str">
        <f>K775</f>
        <v>Consultorio N° 3</v>
      </c>
      <c r="AP807" s="55">
        <f t="shared" ref="AP807:AQ807" si="556">K808</f>
        <v>0</v>
      </c>
      <c r="AQ807" s="55">
        <f t="shared" si="556"/>
        <v>0</v>
      </c>
      <c r="AR807" s="55">
        <f>AC808</f>
        <v>0</v>
      </c>
      <c r="AS807" s="55">
        <f>AA808</f>
        <v>0</v>
      </c>
      <c r="AT807" s="55">
        <f>AA809</f>
        <v>0</v>
      </c>
      <c r="AU807" s="55">
        <f>AC809</f>
        <v>0</v>
      </c>
      <c r="AV807" s="55">
        <f>AA810</f>
        <v>0</v>
      </c>
      <c r="AW807" s="55">
        <f>AC810</f>
        <v>0</v>
      </c>
      <c r="AX807" s="55">
        <f>AC811</f>
        <v>0</v>
      </c>
      <c r="AY807" s="55">
        <f>N811</f>
        <v>0</v>
      </c>
      <c r="AZ807" s="56"/>
      <c r="BA807" s="56"/>
      <c r="BB807" s="56"/>
      <c r="BC807" s="56"/>
      <c r="BD807" s="56"/>
      <c r="BE807" s="56"/>
      <c r="BF807" s="56"/>
      <c r="BG807" s="56"/>
      <c r="BH807" s="56"/>
      <c r="BI807" s="56"/>
      <c r="BJ807" s="56"/>
      <c r="BK807" s="56"/>
      <c r="BL807" s="56"/>
      <c r="BM807" s="56"/>
      <c r="BN807" s="56"/>
    </row>
    <row r="808" spans="1:66" ht="11.25" customHeight="1">
      <c r="A808" s="222">
        <f>A804+$Q$13/1440</f>
        <v>0.66666666666666652</v>
      </c>
      <c r="B808" s="38"/>
      <c r="C808" s="204"/>
      <c r="D808" s="207"/>
      <c r="E808" s="40" t="s">
        <v>36</v>
      </c>
      <c r="F808" s="42" t="str">
        <f>IF(D808&lt;&gt;"", VLOOKUP(D808,'Base de Datos'!$A$2:$D1268,2,FALSE()),"")</f>
        <v/>
      </c>
      <c r="G808" s="204"/>
      <c r="H808" s="216"/>
      <c r="I808" s="40" t="s">
        <v>36</v>
      </c>
      <c r="J808" s="42" t="str">
        <f>IF(H808&lt;&gt;"", VLOOKUP(H808,'Base de Datos'!$A$2:$D1268,2,FALSE()),"")</f>
        <v/>
      </c>
      <c r="K808" s="204"/>
      <c r="L808" s="216"/>
      <c r="M808" s="40" t="s">
        <v>36</v>
      </c>
      <c r="N808" s="42" t="str">
        <f>IF(L808&lt;&gt;"", VLOOKUP(L808,'Base de Datos'!$A$2:$D1268,2,FALSE()),"")</f>
        <v/>
      </c>
      <c r="O808" s="43"/>
      <c r="P808" s="3"/>
      <c r="Q808" s="3"/>
      <c r="R808" s="15"/>
      <c r="S808" s="45"/>
      <c r="T808" s="45" t="s">
        <v>37</v>
      </c>
      <c r="U808" s="46"/>
      <c r="V808" s="47"/>
      <c r="W808" s="45"/>
      <c r="X808" s="45" t="s">
        <v>37</v>
      </c>
      <c r="Y808" s="46"/>
      <c r="Z808" s="47"/>
      <c r="AA808" s="45"/>
      <c r="AB808" s="45" t="s">
        <v>37</v>
      </c>
      <c r="AC808" s="46"/>
      <c r="AD808" s="48"/>
      <c r="AE808" s="181"/>
      <c r="AF808" s="181"/>
      <c r="AG808" s="181"/>
      <c r="AH808" s="181"/>
      <c r="AI808" s="181"/>
      <c r="AJ808" s="181"/>
      <c r="AK808" s="181"/>
      <c r="AL808" s="181"/>
      <c r="AM808" s="48"/>
      <c r="AN808" s="53">
        <f>A774</f>
        <v>46316</v>
      </c>
      <c r="AO808" s="54" t="str">
        <f>K775</f>
        <v>Consultorio N° 3</v>
      </c>
      <c r="AP808" s="55">
        <f t="shared" ref="AP808:AQ808" si="557">K812</f>
        <v>0</v>
      </c>
      <c r="AQ808" s="55">
        <f t="shared" si="557"/>
        <v>0</v>
      </c>
      <c r="AR808" s="55">
        <f>AC812</f>
        <v>0</v>
      </c>
      <c r="AS808" s="55">
        <f>AA812</f>
        <v>0</v>
      </c>
      <c r="AT808" s="55">
        <f>AA813</f>
        <v>0</v>
      </c>
      <c r="AU808" s="55">
        <f>AC813</f>
        <v>0</v>
      </c>
      <c r="AV808" s="55">
        <f>AA814</f>
        <v>0</v>
      </c>
      <c r="AW808" s="55">
        <f>AC814</f>
        <v>0</v>
      </c>
      <c r="AX808" s="55">
        <f>AC815</f>
        <v>0</v>
      </c>
      <c r="AY808" s="55">
        <f>N815</f>
        <v>0</v>
      </c>
      <c r="AZ808" s="56"/>
      <c r="BA808" s="56"/>
      <c r="BB808" s="56"/>
      <c r="BC808" s="56"/>
      <c r="BD808" s="56"/>
      <c r="BE808" s="56"/>
      <c r="BF808" s="56"/>
      <c r="BG808" s="56"/>
      <c r="BH808" s="56"/>
      <c r="BI808" s="56"/>
      <c r="BJ808" s="56"/>
      <c r="BK808" s="56"/>
      <c r="BL808" s="56"/>
      <c r="BM808" s="56"/>
      <c r="BN808" s="56"/>
    </row>
    <row r="809" spans="1:66" ht="11.25" customHeight="1">
      <c r="A809" s="220"/>
      <c r="B809" s="38"/>
      <c r="C809" s="205"/>
      <c r="D809" s="208"/>
      <c r="E809" s="57" t="s">
        <v>42</v>
      </c>
      <c r="F809" s="58" t="str">
        <f>IF(D808&lt;&gt;"", VLOOKUP(D808,'Base de Datos'!$A$2:$D1268,3,FALSE()),"")</f>
        <v/>
      </c>
      <c r="G809" s="205"/>
      <c r="H809" s="208"/>
      <c r="I809" s="57" t="s">
        <v>42</v>
      </c>
      <c r="J809" s="58" t="str">
        <f>IF(H808&lt;&gt;"", VLOOKUP(H808,'Base de Datos'!$A$2:$D1268,3,FALSE()),"")</f>
        <v/>
      </c>
      <c r="K809" s="205"/>
      <c r="L809" s="208"/>
      <c r="M809" s="57" t="s">
        <v>42</v>
      </c>
      <c r="N809" s="58" t="str">
        <f>IF(L808&lt;&gt;"", VLOOKUP(L808,'Base de Datos'!$A$2:$D1268,3,FALSE()),"")</f>
        <v/>
      </c>
      <c r="O809" s="43"/>
      <c r="P809" s="3"/>
      <c r="Q809" s="3"/>
      <c r="R809" s="15"/>
      <c r="S809" s="229"/>
      <c r="T809" s="230"/>
      <c r="U809" s="59"/>
      <c r="V809" s="47"/>
      <c r="W809" s="229"/>
      <c r="X809" s="230"/>
      <c r="Y809" s="59"/>
      <c r="Z809" s="47"/>
      <c r="AA809" s="229"/>
      <c r="AB809" s="230"/>
      <c r="AC809" s="59"/>
      <c r="AD809" s="48"/>
      <c r="AE809" s="235">
        <f>A774</f>
        <v>46316</v>
      </c>
      <c r="AF809" s="236"/>
      <c r="AG809" s="236"/>
      <c r="AH809" s="236"/>
      <c r="AI809" s="236"/>
      <c r="AJ809" s="236"/>
      <c r="AK809" s="236"/>
      <c r="AL809" s="237"/>
      <c r="AM809" s="48"/>
      <c r="AN809" s="155">
        <f>A774</f>
        <v>46316</v>
      </c>
      <c r="AO809" s="156" t="str">
        <f>K775</f>
        <v>Consultorio N° 3</v>
      </c>
      <c r="AP809" s="156">
        <f t="shared" ref="AP809:AQ809" si="558">K816</f>
        <v>0</v>
      </c>
      <c r="AQ809" s="156">
        <f t="shared" si="558"/>
        <v>0</v>
      </c>
      <c r="AR809" s="156">
        <f>AC816</f>
        <v>0</v>
      </c>
      <c r="AS809" s="156">
        <f>AA816</f>
        <v>0</v>
      </c>
      <c r="AT809" s="156">
        <f>AA817</f>
        <v>0</v>
      </c>
      <c r="AU809" s="156">
        <f>AC817</f>
        <v>0</v>
      </c>
      <c r="AV809" s="156">
        <f>AA818</f>
        <v>0</v>
      </c>
      <c r="AW809" s="156">
        <f>AC818</f>
        <v>0</v>
      </c>
      <c r="AX809" s="156">
        <f>AC819</f>
        <v>0</v>
      </c>
      <c r="AY809" s="156">
        <f>N819</f>
        <v>0</v>
      </c>
      <c r="AZ809" s="48"/>
      <c r="BA809" s="48"/>
      <c r="BB809" s="48"/>
      <c r="BC809" s="48"/>
      <c r="BD809" s="48"/>
      <c r="BE809" s="48"/>
      <c r="BF809" s="48"/>
      <c r="BG809" s="48"/>
      <c r="BH809" s="48"/>
      <c r="BI809" s="48"/>
      <c r="BJ809" s="48"/>
      <c r="BK809" s="48"/>
      <c r="BL809" s="48"/>
      <c r="BM809" s="48"/>
      <c r="BN809" s="48"/>
    </row>
    <row r="810" spans="1:66" ht="11.25" customHeight="1">
      <c r="A810" s="220"/>
      <c r="B810" s="38"/>
      <c r="C810" s="205"/>
      <c r="D810" s="208"/>
      <c r="E810" s="57" t="s">
        <v>44</v>
      </c>
      <c r="F810" s="58" t="str">
        <f>IF(D808&lt;&gt;"", VLOOKUP(D808,'Base de Datos'!$A$2:$D1268,4,FALSE()),"")</f>
        <v/>
      </c>
      <c r="G810" s="205"/>
      <c r="H810" s="208"/>
      <c r="I810" s="57" t="s">
        <v>44</v>
      </c>
      <c r="J810" s="58" t="str">
        <f>IF(H808&lt;&gt;"", VLOOKUP(H808,'Base de Datos'!$A$2:$D1268,4,FALSE()),"")</f>
        <v/>
      </c>
      <c r="K810" s="205"/>
      <c r="L810" s="208"/>
      <c r="M810" s="57" t="s">
        <v>44</v>
      </c>
      <c r="N810" s="58" t="str">
        <f>IF(L808&lt;&gt;"", VLOOKUP(L808,'Base de Datos'!$A$2:$D1268,4,FALSE()),"")</f>
        <v/>
      </c>
      <c r="O810" s="43"/>
      <c r="P810" s="3"/>
      <c r="Q810" s="3"/>
      <c r="R810" s="15"/>
      <c r="S810" s="229"/>
      <c r="T810" s="230"/>
      <c r="U810" s="59"/>
      <c r="V810" s="47"/>
      <c r="W810" s="229"/>
      <c r="X810" s="230"/>
      <c r="Y810" s="59"/>
      <c r="Z810" s="47"/>
      <c r="AA810" s="229"/>
      <c r="AB810" s="230"/>
      <c r="AC810" s="59"/>
      <c r="AD810" s="48"/>
      <c r="AE810" s="238" t="s">
        <v>20</v>
      </c>
      <c r="AF810" s="239"/>
      <c r="AG810" s="157" t="s">
        <v>21</v>
      </c>
      <c r="AH810" s="158" t="s">
        <v>22</v>
      </c>
      <c r="AI810" s="159" t="s">
        <v>23</v>
      </c>
      <c r="AJ810" s="159" t="s">
        <v>24</v>
      </c>
      <c r="AK810" s="159" t="s">
        <v>25</v>
      </c>
      <c r="AL810" s="160" t="s">
        <v>26</v>
      </c>
      <c r="AM810" s="48"/>
      <c r="AN810" s="155">
        <f>A774</f>
        <v>46316</v>
      </c>
      <c r="AO810" s="156" t="str">
        <f>K775</f>
        <v>Consultorio N° 3</v>
      </c>
      <c r="AP810" s="156">
        <f t="shared" ref="AP810:AQ810" si="559">K820</f>
        <v>0</v>
      </c>
      <c r="AQ810" s="156">
        <f t="shared" si="559"/>
        <v>0</v>
      </c>
      <c r="AR810" s="156">
        <f>AC820</f>
        <v>0</v>
      </c>
      <c r="AS810" s="156">
        <f>AA820</f>
        <v>0</v>
      </c>
      <c r="AT810" s="156">
        <f>AA821</f>
        <v>0</v>
      </c>
      <c r="AU810" s="156">
        <f>AC821</f>
        <v>0</v>
      </c>
      <c r="AV810" s="156">
        <f>AA822</f>
        <v>0</v>
      </c>
      <c r="AW810" s="156">
        <f>AC822</f>
        <v>0</v>
      </c>
      <c r="AX810" s="156">
        <f>AC823</f>
        <v>0</v>
      </c>
      <c r="AY810" s="156">
        <f>N823</f>
        <v>0</v>
      </c>
      <c r="AZ810" s="48"/>
      <c r="BA810" s="48"/>
      <c r="BB810" s="48"/>
      <c r="BC810" s="48"/>
      <c r="BD810" s="48"/>
      <c r="BE810" s="48"/>
      <c r="BF810" s="48"/>
      <c r="BG810" s="48"/>
      <c r="BH810" s="48"/>
      <c r="BI810" s="48"/>
      <c r="BJ810" s="48"/>
      <c r="BK810" s="48"/>
      <c r="BL810" s="48"/>
      <c r="BM810" s="48"/>
      <c r="BN810" s="48"/>
    </row>
    <row r="811" spans="1:66" ht="11.25" customHeight="1">
      <c r="A811" s="221"/>
      <c r="B811" s="38"/>
      <c r="C811" s="206"/>
      <c r="D811" s="209"/>
      <c r="E811" s="85" t="s">
        <v>46</v>
      </c>
      <c r="F811" s="86"/>
      <c r="G811" s="206"/>
      <c r="H811" s="209"/>
      <c r="I811" s="85" t="s">
        <v>46</v>
      </c>
      <c r="J811" s="108"/>
      <c r="K811" s="206"/>
      <c r="L811" s="209"/>
      <c r="M811" s="85" t="s">
        <v>46</v>
      </c>
      <c r="N811" s="108"/>
      <c r="O811" s="43"/>
      <c r="P811" s="3"/>
      <c r="Q811" s="3"/>
      <c r="R811" s="15"/>
      <c r="S811" s="227" t="str">
        <f>IF(OR(S808="Empleado",S808="Familiar"),"Nombre del Empleado","N° Factura")</f>
        <v>N° Factura</v>
      </c>
      <c r="T811" s="228"/>
      <c r="U811" s="89"/>
      <c r="V811" s="47"/>
      <c r="W811" s="227" t="str">
        <f>IF(OR(W808="Empleado",W808="Familiar"),"Nombre del Empleado","N° Factura")</f>
        <v>N° Factura</v>
      </c>
      <c r="X811" s="228"/>
      <c r="Y811" s="89"/>
      <c r="Z811" s="47"/>
      <c r="AA811" s="227" t="str">
        <f>IF(OR(AA808="Empleado",AA808="Familiar"),"Nombre del Empleado","N° Factura")</f>
        <v>N° Factura</v>
      </c>
      <c r="AB811" s="228"/>
      <c r="AC811" s="89"/>
      <c r="AD811" s="48"/>
      <c r="AE811" s="240" t="s">
        <v>38</v>
      </c>
      <c r="AF811" s="230"/>
      <c r="AG811" s="161">
        <f t="array" aca="1" ref="AG811" ca="1">COUNTIFS(AP776:AP816, "💲", AY776:AY816, INDIRECT("AE" &amp; ROW())) + COUNTIFS(AP776:AP816, "📦", AY776:AY816, INDIRECT("AE" &amp; ROW())) + COUNTIFS(AP776:AP816, "✅", AY776:AY816, INDIRECT("AE" &amp; ROW()))</f>
        <v>0</v>
      </c>
      <c r="AH811" s="162">
        <f t="array" aca="1" ref="AH811" ca="1">COUNTIFS(AP776:AP816, "💲", AY776:AY816, INDIRECT("AE" &amp; ROW())) + COUNTIFS(AP776:AP816, "📦", AY776:AY816, INDIRECT("AE" &amp; ROW()))</f>
        <v>0</v>
      </c>
      <c r="AI811" s="139">
        <f t="array" aca="1" ref="AI811" ca="1">SUMIFS(AR776:AR816, AY776:AY816, INDIRECT("AE" &amp; ROW()), AP776:AP816, "💲") + SUMIFS(AR776:AR816, AY776:AY816, INDIRECT("AE" &amp; ROW()), AP776:AP816, "📦")</f>
        <v>0</v>
      </c>
      <c r="AJ811" s="139">
        <f t="array" aca="1" ref="AJ811" ca="1">(
    SUMIFS(AR776:AR816, AY776:AY816, INDIRECT("AE" &amp; ROW()), AP776:AP816, "💲") +
    SUMIFS(AR776:AR816, AY776:AY816, INDIRECT("AE" &amp; ROW()), AP776:AP816, "📦")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
        SUMIFS(AR776:AR816, AY776:AY816, INDIRECT("AE" &amp; ROW()), AP776:AP816, "💲", AS776:AS816, "Familiar") +
        SUMIFS(AR776:AR816, AY776:AY816, INDIRECT("AE" &amp; ROW()), AP776:AP816, "📦", AS776:AS816, "Familiar")
    ) / 2
)  -
(
    (
        SUMIFS(AR776:AR816, AY776:AY816, INDIRECT("AE" &amp; ROW()), AP776:AP816, "💲", AS776:AS816, "Exonerado ADH") +
        SUMIFS(AR776:AR816, AY776:AY816, INDIRECT("AE" &amp; ROW()), AP776:AP816, "📦", AS776:AS816, "Exonerado ADH")
    ) / 2
)  -
(
    (
        SUMIFS(AR776:AR816, AY776:AY816, INDIRECT("AE" &amp; ROW()), AP776:AP816, "💲", AS776:AS816, "Exonerado Doctor") +
        SUMIFS(AR776:AR816, AY776:AY816, INDIRECT("AE" &amp; ROW()), AP776:AP816, "📦", AS776:AS816, "Exonerado Doctor")
    ) / 2
)</f>
        <v>0</v>
      </c>
      <c r="AK811" s="139">
        <f t="array" aca="1" ref="AK811" ca="1">(
    SUMIFS(AR776:AR816, AY776:AY816, INDIRECT("AE" &amp; ROW()), AP776:AP816, "💲") +
    SUMIFS(AR776:AR816, AY776:AY816, INDIRECT("AE" &amp; ROW()), AP776:AP816, "📦")
) -
(
    SUMIFS(AR776:AR816, AY776:AY816, INDIRECT("AE" &amp; ROW()), AP776:AP816, "💲", AS776:AS816, "Familiar") +
    SUMIFS(AR776:AR816, AY776:AY816, INDIRECT("AE" &amp; ROW()), AP776:AP816, "📦", AS776:AS816, "Familiar")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SUMIFS(AR776:AR816, AY776:AY816, INDIRECT("AE" &amp; ROW()), AP776:AP816, "💲", AS776:AS816, "Exonerado ADH") +
    SUMIFS(AR776:AR816, AY776:AY816, INDIRECT("AE" &amp; ROW()), AP776:AP816, "📦", AS776:AS816, "Exonerado ADH")
) -
(
    (
        SUMIFS(AR776:AR816, AY776:AY816, INDIRECT("AE" &amp; ROW()), AP776:AP816, "💲", AS776:AS816, "Exonerado Doctor") +
        SUMIFS(AR776:AR816, AY776:AY816, INDIRECT("AE" &amp; ROW()), AP776:AP816, "📦", AS776:AS816, "Exonerado Doctor")
    ) / 2
) -
(
    (
        SUMIFS(AR776:AR816, AY776:AY816, INDIRECT("AE" &amp; ROW()), AP776:AP816, "💲", AS776:AS816, "") +
        SUMIFS(AR776:AR816, AY776:AY816, INDIRECT("AE" &amp; ROW()), AP776:AP816, "📦", AS776:AS816, "")
    ) / 2
)</f>
        <v>0</v>
      </c>
      <c r="AL811" s="140">
        <f t="array" aca="1" ref="AL811" ca="1">(
    SUMIFS(AR776:AR816, AY776:AY816, INDIRECT("AE" &amp; ROW()), AP776:AP816, "💲") +
    SUMIFS(AR776:AR816, AY776:AY816, INDIRECT("AE" &amp; ROW()), AP776:AP816, "📦")
) -
(
    (
        SUMIFS(AR776:AR816, AY776:AY816, INDIRECT("AE" &amp; ROW()), AP776:AP816, "💲", AS776:AS816, "Familiar") +
        SUMIFS(AR776:AR816, AY776:AY816, INDIRECT("AE" &amp; ROW()), AP776:AP816, "📦", AS776:AS816, "Familiar")
    ) / 2
) -
(
    (
        SUMIFS(AR776:AR816, AY776:AY816, INDIRECT("AE" &amp; ROW()), AP776:AP816, "💲", AS776:AS816, "Participante") +
        SUMIFS(AR776:AR816, AY776:AY816, INDIRECT("AE" &amp; ROW()), AP776:AP816, "📦", AS776:AS816, "Participante")
    ) / 2
) -
(
    (
        SUMIFS(AR776:AR816, AY776:AY816, INDIRECT("AE" &amp; ROW()), AP776:AP816, "💲", AS776:AS816, "Empleado") +
        SUMIFS(AR776:AR816, AY776:AY816, INDIRECT("AE" &amp; ROW()), AP776:AP816, "📦", AS776:AS816, "Empleado")
    ) / 2
) -
(
    (
        SUMIFS(AR776:AR816, AY776:AY816, INDIRECT("AE" &amp; ROW()), AP776:AP816, "💲", AS776:AS816, "Exonerado ADH") +
        SUMIFS(AR776:AR816, AY776:AY816, INDIRECT("AE" &amp; ROW()), AP776:AP816, "📦", AS776:AS816, "Exonerado ADH")
    ) / 2
) -
(
    SUMIFS(AR776:AR816, AY776:AY816, INDIRECT("AE" &amp; ROW()), AP776:AP816, "💲", AS776:AS816, "Exonerado Doctor") +
    SUMIFS(AR776:AR816, AY776:AY816, INDIRECT("AE" &amp; ROW()), AP776:AP816, "📦", AS776:AS816, "Exonerado Doctor")
) -
(
    (
        SUMIFS(AR776:AR816, AY776:AY816, INDIRECT("AE" &amp; ROW()), AP776:AP816, "💲", AS776:AS816, "") +
        SUMIFS(AR776:AR816, AY776:AY816, INDIRECT("AE" &amp; ROW()), AP776:AP816, "📦", AS776:AS816, "")
    ) / 2
)</f>
        <v>0</v>
      </c>
      <c r="AM811" s="48"/>
      <c r="AN811" s="155">
        <f>A774</f>
        <v>46316</v>
      </c>
      <c r="AO811" s="156" t="str">
        <f>K775</f>
        <v>Consultorio N° 3</v>
      </c>
      <c r="AP811" s="156">
        <f t="shared" ref="AP811:AQ811" si="560">K824</f>
        <v>0</v>
      </c>
      <c r="AQ811" s="156">
        <f t="shared" si="560"/>
        <v>0</v>
      </c>
      <c r="AR811" s="156">
        <f>AC824</f>
        <v>0</v>
      </c>
      <c r="AS811" s="156">
        <f>AA824</f>
        <v>0</v>
      </c>
      <c r="AT811" s="156">
        <f>AA825</f>
        <v>0</v>
      </c>
      <c r="AU811" s="156">
        <f>AC825</f>
        <v>0</v>
      </c>
      <c r="AV811" s="156">
        <f>AA826</f>
        <v>0</v>
      </c>
      <c r="AW811" s="156">
        <f>AC826</f>
        <v>0</v>
      </c>
      <c r="AX811" s="156">
        <f>AC827</f>
        <v>0</v>
      </c>
      <c r="AY811" s="156">
        <f>N827</f>
        <v>0</v>
      </c>
      <c r="AZ811" s="48"/>
      <c r="BA811" s="48"/>
      <c r="BB811" s="48"/>
      <c r="BC811" s="48"/>
      <c r="BD811" s="48"/>
      <c r="BE811" s="48"/>
      <c r="BF811" s="48"/>
      <c r="BG811" s="48"/>
      <c r="BH811" s="48"/>
      <c r="BI811" s="48"/>
      <c r="BJ811" s="48"/>
      <c r="BK811" s="48"/>
      <c r="BL811" s="48"/>
      <c r="BM811" s="48"/>
      <c r="BN811" s="48"/>
    </row>
    <row r="812" spans="1:66" ht="11.25" customHeight="1">
      <c r="A812" s="222">
        <f>A808+$Q$13/1440</f>
        <v>0.70833333333333315</v>
      </c>
      <c r="B812" s="38"/>
      <c r="C812" s="204"/>
      <c r="D812" s="207"/>
      <c r="E812" s="40" t="s">
        <v>36</v>
      </c>
      <c r="F812" s="42" t="str">
        <f>IF(D812&lt;&gt;"", VLOOKUP(D812,'Base de Datos'!$A$2:$D1268,2,FALSE()),"")</f>
        <v/>
      </c>
      <c r="G812" s="204"/>
      <c r="H812" s="216"/>
      <c r="I812" s="40" t="s">
        <v>36</v>
      </c>
      <c r="J812" s="42" t="str">
        <f>IF(H812&lt;&gt;"", VLOOKUP(H812,'Base de Datos'!$A$2:$D1268,2,FALSE()),"")</f>
        <v/>
      </c>
      <c r="K812" s="204"/>
      <c r="L812" s="216"/>
      <c r="M812" s="40" t="s">
        <v>36</v>
      </c>
      <c r="N812" s="42" t="str">
        <f>IF(L812&lt;&gt;"", VLOOKUP(L812,'Base de Datos'!$A$2:$D1268,2,FALSE()),"")</f>
        <v/>
      </c>
      <c r="O812" s="43"/>
      <c r="P812" s="163"/>
      <c r="Q812" s="3"/>
      <c r="R812" s="15"/>
      <c r="S812" s="45"/>
      <c r="T812" s="45" t="s">
        <v>37</v>
      </c>
      <c r="U812" s="46"/>
      <c r="V812" s="47"/>
      <c r="W812" s="45"/>
      <c r="X812" s="45" t="s">
        <v>37</v>
      </c>
      <c r="Y812" s="46"/>
      <c r="Z812" s="47"/>
      <c r="AA812" s="45"/>
      <c r="AB812" s="45" t="s">
        <v>37</v>
      </c>
      <c r="AC812" s="46"/>
      <c r="AD812" s="48"/>
      <c r="AE812" s="240" t="s">
        <v>43</v>
      </c>
      <c r="AF812" s="230"/>
      <c r="AG812" s="161">
        <f t="array" aca="1" ref="AG812" ca="1">COUNTIFS(AP776:AP816, "💲", AY776:AY816, INDIRECT("AE" &amp; ROW())) + COUNTIFS(AP776:AP816, "📦", AY776:AY816, INDIRECT("AE" &amp; ROW())) + COUNTIFS(AP776:AP816, "✅", AY776:AY816, INDIRECT("AE" &amp; ROW()))</f>
        <v>0</v>
      </c>
      <c r="AH812" s="162">
        <f t="array" aca="1" ref="AH812" ca="1">COUNTIFS(AP776:AP816, "💲", AY776:AY816, INDIRECT("AE" &amp; ROW())) + COUNTIFS(AP776:AP816, "📦", AY776:AY816, INDIRECT("AE" &amp; ROW()))</f>
        <v>0</v>
      </c>
      <c r="AI812" s="139">
        <f t="array" aca="1" ref="AI812" ca="1">SUMIFS(AR776:AR816, AY776:AY816, INDIRECT("AE" &amp; ROW()), AP776:AP816, "💲") + SUMIFS(AR776:AR816, AY776:AY816, INDIRECT("AE" &amp; ROW()), AP776:AP816, "📦")</f>
        <v>0</v>
      </c>
      <c r="AJ812" s="139">
        <f t="array" aca="1" ref="AJ812" ca="1">(
    SUMIFS(AR776:AR816, AY776:AY816, INDIRECT("AE" &amp; ROW()), AP776:AP816, "💲") +
    SUMIFS(AR776:AR816, AY776:AY816, INDIRECT("AE" &amp; ROW()), AP776:AP816, "📦")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
        SUMIFS(AR776:AR816, AY776:AY816, INDIRECT("AE" &amp; ROW()), AP776:AP816, "💲", AS776:AS816, "Familiar") +
        SUMIFS(AR776:AR816, AY776:AY816, INDIRECT("AE" &amp; ROW()), AP776:AP816, "📦", AS776:AS816, "Familiar")
    ) / 2
)  -
(
    (
        SUMIFS(AR776:AR816, AY776:AY816, INDIRECT("AE" &amp; ROW()), AP776:AP816, "💲", AS776:AS816, "Exonerado ADH") +
        SUMIFS(AR776:AR816, AY776:AY816, INDIRECT("AE" &amp; ROW()), AP776:AP816, "📦", AS776:AS816, "Exonerado ADH")
    ) / 2
)  -
(
    (
        SUMIFS(AR776:AR816, AY776:AY816, INDIRECT("AE" &amp; ROW()), AP776:AP816, "💲", AS776:AS816, "Exonerado Doctor") +
        SUMIFS(AR776:AR816, AY776:AY816, INDIRECT("AE" &amp; ROW()), AP776:AP816, "📦", AS776:AS816, "Exonerado Doctor")
    ) / 2
)</f>
        <v>0</v>
      </c>
      <c r="AK812" s="139">
        <f t="array" aca="1" ref="AK812" ca="1">(
    SUMIFS(AR776:AR816, AY776:AY816, INDIRECT("AE" &amp; ROW()), AP776:AP816, "💲") +
    SUMIFS(AR776:AR816, AY776:AY816, INDIRECT("AE" &amp; ROW()), AP776:AP816, "📦")
) -
(
    SUMIFS(AR776:AR816, AY776:AY816, INDIRECT("AE" &amp; ROW()), AP776:AP816, "💲", AS776:AS816, "Familiar") +
    SUMIFS(AR776:AR816, AY776:AY816, INDIRECT("AE" &amp; ROW()), AP776:AP816, "📦", AS776:AS816, "Familiar")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SUMIFS(AR776:AR816, AY776:AY816, INDIRECT("AE" &amp; ROW()), AP776:AP816, "💲", AS776:AS816, "Exonerado ADH") +
    SUMIFS(AR776:AR816, AY776:AY816, INDIRECT("AE" &amp; ROW()), AP776:AP816, "📦", AS776:AS816, "Exonerado ADH")
) -
(
    (
        SUMIFS(AR776:AR816, AY776:AY816, INDIRECT("AE" &amp; ROW()), AP776:AP816, "💲", AS776:AS816, "Exonerado Doctor") +
        SUMIFS(AR776:AR816, AY776:AY816, INDIRECT("AE" &amp; ROW()), AP776:AP816, "📦", AS776:AS816, "Exonerado Doctor")
    ) / 2
) -
(
    (
        SUMIFS(AR776:AR816, AY776:AY816, INDIRECT("AE" &amp; ROW()), AP776:AP816, "💲", AS776:AS816, "") +
        SUMIFS(AR776:AR816, AY776:AY816, INDIRECT("AE" &amp; ROW()), AP776:AP816, "📦", AS776:AS816, "")
    ) / 2
)</f>
        <v>0</v>
      </c>
      <c r="AL812" s="140">
        <f t="array" aca="1" ref="AL812" ca="1">(
    SUMIFS(AR776:AR816, AY776:AY816, INDIRECT("AE" &amp; ROW()), AP776:AP816, "💲") +
    SUMIFS(AR776:AR816, AY776:AY816, INDIRECT("AE" &amp; ROW()), AP776:AP816, "📦")
) -
(
    (
        SUMIFS(AR776:AR816, AY776:AY816, INDIRECT("AE" &amp; ROW()), AP776:AP816, "💲", AS776:AS816, "Familiar") +
        SUMIFS(AR776:AR816, AY776:AY816, INDIRECT("AE" &amp; ROW()), AP776:AP816, "📦", AS776:AS816, "Familiar")
    ) / 2
) -
(
    (
        SUMIFS(AR776:AR816, AY776:AY816, INDIRECT("AE" &amp; ROW()), AP776:AP816, "💲", AS776:AS816, "Participante") +
        SUMIFS(AR776:AR816, AY776:AY816, INDIRECT("AE" &amp; ROW()), AP776:AP816, "📦", AS776:AS816, "Participante")
    ) / 2
) -
(
    (
        SUMIFS(AR776:AR816, AY776:AY816, INDIRECT("AE" &amp; ROW()), AP776:AP816, "💲", AS776:AS816, "Empleado") +
        SUMIFS(AR776:AR816, AY776:AY816, INDIRECT("AE" &amp; ROW()), AP776:AP816, "📦", AS776:AS816, "Empleado")
    ) / 2
) -
(
    (
        SUMIFS(AR776:AR816, AY776:AY816, INDIRECT("AE" &amp; ROW()), AP776:AP816, "💲", AS776:AS816, "Exonerado ADH") +
        SUMIFS(AR776:AR816, AY776:AY816, INDIRECT("AE" &amp; ROW()), AP776:AP816, "📦", AS776:AS816, "Exonerado ADH")
    ) / 2
) -
(
    SUMIFS(AR776:AR816, AY776:AY816, INDIRECT("AE" &amp; ROW()), AP776:AP816, "💲", AS776:AS816, "Exonerado Doctor") +
    SUMIFS(AR776:AR816, AY776:AY816, INDIRECT("AE" &amp; ROW()), AP776:AP816, "📦", AS776:AS816, "Exonerado Doctor")
) -
(
    (
        SUMIFS(AR776:AR816, AY776:AY816, INDIRECT("AE" &amp; ROW()), AP776:AP816, "💲", AS776:AS816, "") +
        SUMIFS(AR776:AR816, AY776:AY816, INDIRECT("AE" &amp; ROW()), AP776:AP816, "📦", AS776:AS816, "")
    ) / 2
)</f>
        <v>0</v>
      </c>
      <c r="AM812" s="48"/>
      <c r="AN812" s="156"/>
      <c r="AO812" s="156"/>
      <c r="AP812" s="156"/>
      <c r="AQ812" s="156">
        <f>L820</f>
        <v>0</v>
      </c>
      <c r="AR812" s="156"/>
      <c r="AS812" s="156"/>
      <c r="AT812" s="156"/>
      <c r="AU812" s="156"/>
      <c r="AV812" s="156"/>
      <c r="AW812" s="156"/>
      <c r="AX812" s="156"/>
      <c r="AY812" s="156">
        <f>N815</f>
        <v>0</v>
      </c>
      <c r="AZ812" s="48"/>
      <c r="BA812" s="48"/>
      <c r="BB812" s="48"/>
      <c r="BC812" s="48"/>
      <c r="BD812" s="48"/>
      <c r="BE812" s="48"/>
      <c r="BF812" s="48"/>
      <c r="BG812" s="48"/>
      <c r="BH812" s="48"/>
      <c r="BI812" s="48"/>
      <c r="BJ812" s="48"/>
      <c r="BK812" s="48"/>
      <c r="BL812" s="48"/>
      <c r="BM812" s="48"/>
      <c r="BN812" s="48"/>
    </row>
    <row r="813" spans="1:66" ht="11.25" customHeight="1">
      <c r="A813" s="220"/>
      <c r="B813" s="38"/>
      <c r="C813" s="205"/>
      <c r="D813" s="208"/>
      <c r="E813" s="57" t="s">
        <v>42</v>
      </c>
      <c r="F813" s="58" t="str">
        <f>IF(D812&lt;&gt;"", VLOOKUP(D812,'Base de Datos'!$A$2:$D1268,3,FALSE()),"")</f>
        <v/>
      </c>
      <c r="G813" s="205"/>
      <c r="H813" s="208"/>
      <c r="I813" s="57" t="s">
        <v>42</v>
      </c>
      <c r="J813" s="58" t="str">
        <f>IF(H812&lt;&gt;"", VLOOKUP(H812,'Base de Datos'!$A$2:$D1268,3,FALSE()),"")</f>
        <v/>
      </c>
      <c r="K813" s="205"/>
      <c r="L813" s="208"/>
      <c r="M813" s="57" t="s">
        <v>42</v>
      </c>
      <c r="N813" s="58" t="str">
        <f>IF(L812&lt;&gt;"", VLOOKUP(L812,'Base de Datos'!$A$2:$D1268,3,FALSE()),"")</f>
        <v/>
      </c>
      <c r="O813" s="43"/>
      <c r="P813" s="163"/>
      <c r="Q813" s="3"/>
      <c r="R813" s="15"/>
      <c r="S813" s="229"/>
      <c r="T813" s="230"/>
      <c r="U813" s="59"/>
      <c r="V813" s="47"/>
      <c r="W813" s="229"/>
      <c r="X813" s="230"/>
      <c r="Y813" s="59"/>
      <c r="Z813" s="47"/>
      <c r="AA813" s="229"/>
      <c r="AB813" s="230"/>
      <c r="AC813" s="59"/>
      <c r="AD813" s="48"/>
      <c r="AE813" s="240" t="s">
        <v>45</v>
      </c>
      <c r="AF813" s="230"/>
      <c r="AG813" s="161">
        <f t="array" aca="1" ref="AG813" ca="1">COUNTIFS(AP776:AP816, "💲", AY776:AY816, INDIRECT("AE" &amp; ROW())) + COUNTIFS(AP776:AP816, "📦", AY776:AY816, INDIRECT("AE" &amp; ROW())) + COUNTIFS(AP776:AP816, "✅", AY776:AY816, INDIRECT("AE" &amp; ROW()))</f>
        <v>0</v>
      </c>
      <c r="AH813" s="162">
        <f t="array" aca="1" ref="AH813" ca="1">COUNTIFS(AP776:AP816, "💲", AY776:AY816, INDIRECT("AE" &amp; ROW())) + COUNTIFS(AP776:AP816, "📦", AY776:AY816, INDIRECT("AE" &amp; ROW()))</f>
        <v>0</v>
      </c>
      <c r="AI813" s="139">
        <f t="array" aca="1" ref="AI813" ca="1">SUMIFS(AR776:AR816, AY776:AY816, INDIRECT("AE" &amp; ROW()), AP776:AP816, "💲") + SUMIFS(AR776:AR816, AY776:AY816, INDIRECT("AE" &amp; ROW()), AP776:AP816, "📦")</f>
        <v>0</v>
      </c>
      <c r="AJ813" s="139">
        <f t="array" aca="1" ref="AJ813" ca="1">(
    SUMIFS(AR776:AR816, AY776:AY816, INDIRECT("AE" &amp; ROW()), AP776:AP816, "💲") +
    SUMIFS(AR776:AR816, AY776:AY816, INDIRECT("AE" &amp; ROW()), AP776:AP816, "📦")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
        SUMIFS(AR776:AR816, AY776:AY816, INDIRECT("AE" &amp; ROW()), AP776:AP816, "💲", AS776:AS816, "Familiar") +
        SUMIFS(AR776:AR816, AY776:AY816, INDIRECT("AE" &amp; ROW()), AP776:AP816, "📦", AS776:AS816, "Familiar")
    ) / 2
)  -
(
    (
        SUMIFS(AR776:AR816, AY776:AY816, INDIRECT("AE" &amp; ROW()), AP776:AP816, "💲", AS776:AS816, "Exonerado ADH") +
        SUMIFS(AR776:AR816, AY776:AY816, INDIRECT("AE" &amp; ROW()), AP776:AP816, "📦", AS776:AS816, "Exonerado ADH")
    ) / 2
)  -
(
    (
        SUMIFS(AR776:AR816, AY776:AY816, INDIRECT("AE" &amp; ROW()), AP776:AP816, "💲", AS776:AS816, "Exonerado Doctor") +
        SUMIFS(AR776:AR816, AY776:AY816, INDIRECT("AE" &amp; ROW()), AP776:AP816, "📦", AS776:AS816, "Exonerado Doctor")
    ) / 2
)</f>
        <v>0</v>
      </c>
      <c r="AK813" s="139">
        <f t="array" aca="1" ref="AK813" ca="1">(
    SUMIFS(AR776:AR816, AY776:AY816, INDIRECT("AE" &amp; ROW()), AP776:AP816, "💲") +
    SUMIFS(AR776:AR816, AY776:AY816, INDIRECT("AE" &amp; ROW()), AP776:AP816, "📦")
) -
(
    SUMIFS(AR776:AR816, AY776:AY816, INDIRECT("AE" &amp; ROW()), AP776:AP816, "💲", AS776:AS816, "Familiar") +
    SUMIFS(AR776:AR816, AY776:AY816, INDIRECT("AE" &amp; ROW()), AP776:AP816, "📦", AS776:AS816, "Familiar")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SUMIFS(AR776:AR816, AY776:AY816, INDIRECT("AE" &amp; ROW()), AP776:AP816, "💲", AS776:AS816, "Exonerado ADH") +
    SUMIFS(AR776:AR816, AY776:AY816, INDIRECT("AE" &amp; ROW()), AP776:AP816, "📦", AS776:AS816, "Exonerado ADH")
) -
(
    (
        SUMIFS(AR776:AR816, AY776:AY816, INDIRECT("AE" &amp; ROW()), AP776:AP816, "💲", AS776:AS816, "Exonerado Doctor") +
        SUMIFS(AR776:AR816, AY776:AY816, INDIRECT("AE" &amp; ROW()), AP776:AP816, "📦", AS776:AS816, "Exonerado Doctor")
    ) / 2
) -
(
    (
        SUMIFS(AR776:AR816, AY776:AY816, INDIRECT("AE" &amp; ROW()), AP776:AP816, "💲", AS776:AS816, "") +
        SUMIFS(AR776:AR816, AY776:AY816, INDIRECT("AE" &amp; ROW()), AP776:AP816, "📦", AS776:AS816, "")
    ) / 2
)</f>
        <v>0</v>
      </c>
      <c r="AL813" s="140">
        <f t="array" aca="1" ref="AL813" ca="1">(
    SUMIFS(AR776:AR816, AY776:AY816, INDIRECT("AE" &amp; ROW()), AP776:AP816, "💲") +
    SUMIFS(AR776:AR816, AY776:AY816, INDIRECT("AE" &amp; ROW()), AP776:AP816, "📦")
) -
(
    (
        SUMIFS(AR776:AR816, AY776:AY816, INDIRECT("AE" &amp; ROW()), AP776:AP816, "💲", AS776:AS816, "Familiar") +
        SUMIFS(AR776:AR816, AY776:AY816, INDIRECT("AE" &amp; ROW()), AP776:AP816, "📦", AS776:AS816, "Familiar")
    ) / 2
) -
(
    (
        SUMIFS(AR776:AR816, AY776:AY816, INDIRECT("AE" &amp; ROW()), AP776:AP816, "💲", AS776:AS816, "Participante") +
        SUMIFS(AR776:AR816, AY776:AY816, INDIRECT("AE" &amp; ROW()), AP776:AP816, "📦", AS776:AS816, "Participante")
    ) / 2
) -
(
    (
        SUMIFS(AR776:AR816, AY776:AY816, INDIRECT("AE" &amp; ROW()), AP776:AP816, "💲", AS776:AS816, "Empleado") +
        SUMIFS(AR776:AR816, AY776:AY816, INDIRECT("AE" &amp; ROW()), AP776:AP816, "📦", AS776:AS816, "Empleado")
    ) / 2
) -
(
    (
        SUMIFS(AR776:AR816, AY776:AY816, INDIRECT("AE" &amp; ROW()), AP776:AP816, "💲", AS776:AS816, "Exonerado ADH") +
        SUMIFS(AR776:AR816, AY776:AY816, INDIRECT("AE" &amp; ROW()), AP776:AP816, "📦", AS776:AS816, "Exonerado ADH")
    ) / 2
) -
(
    SUMIFS(AR776:AR816, AY776:AY816, INDIRECT("AE" &amp; ROW()), AP776:AP816, "💲", AS776:AS816, "Exonerado Doctor") +
    SUMIFS(AR776:AR816, AY776:AY816, INDIRECT("AE" &amp; ROW()), AP776:AP816, "📦", AS776:AS816, "Exonerado Doctor")
) -
(
    (
        SUMIFS(AR776:AR816, AY776:AY816, INDIRECT("AE" &amp; ROW()), AP776:AP816, "💲", AS776:AS816, "") +
        SUMIFS(AR776:AR816, AY776:AY816, INDIRECT("AE" &amp; ROW()), AP776:AP816, "📦", AS776:AS816, "")
    ) / 2
)</f>
        <v>0</v>
      </c>
      <c r="AM813" s="48"/>
      <c r="AN813" s="156"/>
      <c r="AO813" s="156"/>
      <c r="AP813" s="156"/>
      <c r="AQ813" s="156">
        <f>L824</f>
        <v>0</v>
      </c>
      <c r="AR813" s="156"/>
      <c r="AS813" s="156"/>
      <c r="AT813" s="156"/>
      <c r="AU813" s="156"/>
      <c r="AV813" s="156"/>
      <c r="AW813" s="156"/>
      <c r="AX813" s="156"/>
      <c r="AY813" s="156">
        <f>N819</f>
        <v>0</v>
      </c>
      <c r="AZ813" s="48"/>
      <c r="BA813" s="48"/>
      <c r="BB813" s="48"/>
      <c r="BC813" s="48"/>
      <c r="BD813" s="48"/>
      <c r="BE813" s="48"/>
      <c r="BF813" s="48"/>
      <c r="BG813" s="48"/>
      <c r="BH813" s="48"/>
      <c r="BI813" s="48"/>
      <c r="BJ813" s="48"/>
      <c r="BK813" s="48"/>
      <c r="BL813" s="48"/>
      <c r="BM813" s="48"/>
      <c r="BN813" s="48"/>
    </row>
    <row r="814" spans="1:66" ht="11.25" customHeight="1">
      <c r="A814" s="220"/>
      <c r="B814" s="38"/>
      <c r="C814" s="205"/>
      <c r="D814" s="208"/>
      <c r="E814" s="57" t="s">
        <v>44</v>
      </c>
      <c r="F814" s="58" t="str">
        <f>IF(D812&lt;&gt;"", VLOOKUP(D812,'Base de Datos'!$A$2:$D1268,4,FALSE()),"")</f>
        <v/>
      </c>
      <c r="G814" s="205"/>
      <c r="H814" s="208"/>
      <c r="I814" s="57" t="s">
        <v>44</v>
      </c>
      <c r="J814" s="58" t="str">
        <f>IF(H812&lt;&gt;"", VLOOKUP(H812,'Base de Datos'!$A$2:$D1268,4,FALSE()),"")</f>
        <v/>
      </c>
      <c r="K814" s="205"/>
      <c r="L814" s="208"/>
      <c r="M814" s="57" t="s">
        <v>44</v>
      </c>
      <c r="N814" s="58" t="str">
        <f>IF(L812&lt;&gt;"", VLOOKUP(L812,'Base de Datos'!$A$2:$D1268,4,FALSE()),"")</f>
        <v/>
      </c>
      <c r="O814" s="43"/>
      <c r="P814" s="163"/>
      <c r="Q814" s="3"/>
      <c r="R814" s="15"/>
      <c r="S814" s="229"/>
      <c r="T814" s="230"/>
      <c r="U814" s="59"/>
      <c r="V814" s="47"/>
      <c r="W814" s="229"/>
      <c r="X814" s="230"/>
      <c r="Y814" s="59"/>
      <c r="Z814" s="47"/>
      <c r="AA814" s="229"/>
      <c r="AB814" s="230"/>
      <c r="AC814" s="59"/>
      <c r="AD814" s="48"/>
      <c r="AE814" s="240" t="s">
        <v>47</v>
      </c>
      <c r="AF814" s="230"/>
      <c r="AG814" s="161">
        <f t="array" aca="1" ref="AG814" ca="1">COUNTIFS(AP776:AP816, "💲", AY776:AY816, INDIRECT("AE" &amp; ROW())) + COUNTIFS(AP776:AP816, "📦", AY776:AY816, INDIRECT("AE" &amp; ROW())) + COUNTIFS(AP776:AP816, "✅", AY776:AY816, INDIRECT("AE" &amp; ROW()))</f>
        <v>0</v>
      </c>
      <c r="AH814" s="162">
        <f t="array" aca="1" ref="AH814" ca="1">COUNTIFS(AP776:AP816, "💲", AY776:AY816, INDIRECT("AE" &amp; ROW())) + COUNTIFS(AP776:AP816, "📦", AY776:AY816, INDIRECT("AE" &amp; ROW()))</f>
        <v>0</v>
      </c>
      <c r="AI814" s="139">
        <f t="array" aca="1" ref="AI814" ca="1">SUMIFS(AR776:AR816, AY776:AY816, INDIRECT("AE" &amp; ROW()), AP776:AP816, "💲") + SUMIFS(AR776:AR816, AY776:AY816, INDIRECT("AE" &amp; ROW()), AP776:AP816, "📦")</f>
        <v>0</v>
      </c>
      <c r="AJ814" s="139">
        <f t="array" aca="1" ref="AJ814" ca="1">(
    SUMIFS(AR776:AR816, AY776:AY816, INDIRECT("AE" &amp; ROW()), AP776:AP816, "💲") +
    SUMIFS(AR776:AR816, AY776:AY816, INDIRECT("AE" &amp; ROW()), AP776:AP816, "📦")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
        SUMIFS(AR776:AR816, AY776:AY816, INDIRECT("AE" &amp; ROW()), AP776:AP816, "💲", AS776:AS816, "Familiar") +
        SUMIFS(AR776:AR816, AY776:AY816, INDIRECT("AE" &amp; ROW()), AP776:AP816, "📦", AS776:AS816, "Familiar")
    ) / 2
)  -
(
    (
        SUMIFS(AR776:AR816, AY776:AY816, INDIRECT("AE" &amp; ROW()), AP776:AP816, "💲", AS776:AS816, "Exonerado ADH") +
        SUMIFS(AR776:AR816, AY776:AY816, INDIRECT("AE" &amp; ROW()), AP776:AP816, "📦", AS776:AS816, "Exonerado ADH")
    ) / 2
)  -
(
    (
        SUMIFS(AR776:AR816, AY776:AY816, INDIRECT("AE" &amp; ROW()), AP776:AP816, "💲", AS776:AS816, "Exonerado Doctor") +
        SUMIFS(AR776:AR816, AY776:AY816, INDIRECT("AE" &amp; ROW()), AP776:AP816, "📦", AS776:AS816, "Exonerado Doctor")
    ) / 2
)</f>
        <v>0</v>
      </c>
      <c r="AK814" s="139">
        <f t="array" aca="1" ref="AK814" ca="1">(
    SUMIFS(AR776:AR816, AY776:AY816, INDIRECT("AE" &amp; ROW()), AP776:AP816, "💲") +
    SUMIFS(AR776:AR816, AY776:AY816, INDIRECT("AE" &amp; ROW()), AP776:AP816, "📦")
) -
(
    SUMIFS(AR776:AR816, AY776:AY816, INDIRECT("AE" &amp; ROW()), AP776:AP816, "💲", AS776:AS816, "Familiar") +
    SUMIFS(AR776:AR816, AY776:AY816, INDIRECT("AE" &amp; ROW()), AP776:AP816, "📦", AS776:AS816, "Familiar")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SUMIFS(AR776:AR816, AY776:AY816, INDIRECT("AE" &amp; ROW()), AP776:AP816, "💲", AS776:AS816, "Exonerado ADH") +
    SUMIFS(AR776:AR816, AY776:AY816, INDIRECT("AE" &amp; ROW()), AP776:AP816, "📦", AS776:AS816, "Exonerado ADH")
) -
(
    (
        SUMIFS(AR776:AR816, AY776:AY816, INDIRECT("AE" &amp; ROW()), AP776:AP816, "💲", AS776:AS816, "Exonerado Doctor") +
        SUMIFS(AR776:AR816, AY776:AY816, INDIRECT("AE" &amp; ROW()), AP776:AP816, "📦", AS776:AS816, "Exonerado Doctor")
    ) / 2
) -
(
    (
        SUMIFS(AR776:AR816, AY776:AY816, INDIRECT("AE" &amp; ROW()), AP776:AP816, "💲", AS776:AS816, "") +
        SUMIFS(AR776:AR816, AY776:AY816, INDIRECT("AE" &amp; ROW()), AP776:AP816, "📦", AS776:AS816, "")
    ) / 2
)</f>
        <v>0</v>
      </c>
      <c r="AL814" s="140">
        <f t="array" aca="1" ref="AL814" ca="1">(
    SUMIFS(AR776:AR816, AY776:AY816, INDIRECT("AE" &amp; ROW()), AP776:AP816, "💲") +
    SUMIFS(AR776:AR816, AY776:AY816, INDIRECT("AE" &amp; ROW()), AP776:AP816, "📦")
) -
(
    (
        SUMIFS(AR776:AR816, AY776:AY816, INDIRECT("AE" &amp; ROW()), AP776:AP816, "💲", AS776:AS816, "Familiar") +
        SUMIFS(AR776:AR816, AY776:AY816, INDIRECT("AE" &amp; ROW()), AP776:AP816, "📦", AS776:AS816, "Familiar")
    ) / 2
) -
(
    (
        SUMIFS(AR776:AR816, AY776:AY816, INDIRECT("AE" &amp; ROW()), AP776:AP816, "💲", AS776:AS816, "Participante") +
        SUMIFS(AR776:AR816, AY776:AY816, INDIRECT("AE" &amp; ROW()), AP776:AP816, "📦", AS776:AS816, "Participante")
    ) / 2
) -
(
    (
        SUMIFS(AR776:AR816, AY776:AY816, INDIRECT("AE" &amp; ROW()), AP776:AP816, "💲", AS776:AS816, "Empleado") +
        SUMIFS(AR776:AR816, AY776:AY816, INDIRECT("AE" &amp; ROW()), AP776:AP816, "📦", AS776:AS816, "Empleado")
    ) / 2
) -
(
    (
        SUMIFS(AR776:AR816, AY776:AY816, INDIRECT("AE" &amp; ROW()), AP776:AP816, "💲", AS776:AS816, "Exonerado ADH") +
        SUMIFS(AR776:AR816, AY776:AY816, INDIRECT("AE" &amp; ROW()), AP776:AP816, "📦", AS776:AS816, "Exonerado ADH")
    ) / 2
) -
(
    SUMIFS(AR776:AR816, AY776:AY816, INDIRECT("AE" &amp; ROW()), AP776:AP816, "💲", AS776:AS816, "Exonerado Doctor") +
    SUMIFS(AR776:AR816, AY776:AY816, INDIRECT("AE" &amp; ROW()), AP776:AP816, "📦", AS776:AS816, "Exonerado Doctor")
) -
(
    (
        SUMIFS(AR776:AR816, AY776:AY816, INDIRECT("AE" &amp; ROW()), AP776:AP816, "💲", AS776:AS816, "") +
        SUMIFS(AR776:AR816, AY776:AY816, INDIRECT("AE" &amp; ROW()), AP776:AP816, "📦", AS776:AS816, "")
    ) / 2
)</f>
        <v>0</v>
      </c>
      <c r="AM814" s="48"/>
      <c r="AN814" s="156"/>
      <c r="AO814" s="156"/>
      <c r="AP814" s="156"/>
      <c r="AQ814" s="156"/>
      <c r="AR814" s="156"/>
      <c r="AS814" s="156"/>
      <c r="AT814" s="156"/>
      <c r="AU814" s="156"/>
      <c r="AV814" s="156"/>
      <c r="AW814" s="156"/>
      <c r="AX814" s="156"/>
      <c r="AY814" s="156">
        <f>N823</f>
        <v>0</v>
      </c>
      <c r="AZ814" s="48"/>
      <c r="BA814" s="48"/>
      <c r="BB814" s="48"/>
      <c r="BC814" s="48"/>
      <c r="BD814" s="48"/>
      <c r="BE814" s="48"/>
      <c r="BF814" s="48"/>
      <c r="BG814" s="48"/>
      <c r="BH814" s="48"/>
      <c r="BI814" s="48"/>
      <c r="BJ814" s="48"/>
      <c r="BK814" s="48"/>
      <c r="BL814" s="48"/>
      <c r="BM814" s="48"/>
      <c r="BN814" s="48"/>
    </row>
    <row r="815" spans="1:66" ht="11.25" customHeight="1">
      <c r="A815" s="221"/>
      <c r="B815" s="38"/>
      <c r="C815" s="206"/>
      <c r="D815" s="209"/>
      <c r="E815" s="85" t="s">
        <v>46</v>
      </c>
      <c r="F815" s="86"/>
      <c r="G815" s="206"/>
      <c r="H815" s="209"/>
      <c r="I815" s="85" t="s">
        <v>46</v>
      </c>
      <c r="J815" s="108"/>
      <c r="K815" s="206"/>
      <c r="L815" s="209"/>
      <c r="M815" s="85" t="s">
        <v>46</v>
      </c>
      <c r="N815" s="108"/>
      <c r="O815" s="43"/>
      <c r="P815" s="163"/>
      <c r="Q815" s="3"/>
      <c r="R815" s="15"/>
      <c r="S815" s="227" t="str">
        <f>IF(OR(S812="Empleado",S812="Familiar"),"Nombre del Empleado","N° Factura")</f>
        <v>N° Factura</v>
      </c>
      <c r="T815" s="228"/>
      <c r="U815" s="89"/>
      <c r="V815" s="47"/>
      <c r="W815" s="227" t="str">
        <f>IF(OR(W812="Empleado",W812="Familiar"),"Nombre del Empleado","N° Factura")</f>
        <v>N° Factura</v>
      </c>
      <c r="X815" s="228"/>
      <c r="Y815" s="89"/>
      <c r="Z815" s="47"/>
      <c r="AA815" s="227" t="str">
        <f>IF(OR(AA812="Empleado",AA812="Familiar"),"Nombre del Empleado","N° Factura")</f>
        <v>N° Factura</v>
      </c>
      <c r="AB815" s="228"/>
      <c r="AC815" s="111"/>
      <c r="AD815" s="48"/>
      <c r="AE815" s="240" t="s">
        <v>48</v>
      </c>
      <c r="AF815" s="230"/>
      <c r="AG815" s="161">
        <f t="array" aca="1" ref="AG815" ca="1">COUNTIFS(AP776:AP816, "💲", AY776:AY816, INDIRECT("AE" &amp; ROW())) + COUNTIFS(AP776:AP816, "📦", AY776:AY816, INDIRECT("AE" &amp; ROW())) + COUNTIFS(AP776:AP816, "✅", AY776:AY816, INDIRECT("AE" &amp; ROW()))</f>
        <v>0</v>
      </c>
      <c r="AH815" s="162">
        <f t="array" aca="1" ref="AH815" ca="1">COUNTIFS(AP776:AP816, "💲", AY776:AY816, INDIRECT("AE" &amp; ROW())) + COUNTIFS(AP776:AP816, "📦", AY776:AY816, INDIRECT("AE" &amp; ROW()))</f>
        <v>0</v>
      </c>
      <c r="AI815" s="139">
        <f t="array" aca="1" ref="AI815" ca="1">SUMIFS(AR776:AR816, AY776:AY816, INDIRECT("AE" &amp; ROW()), AP776:AP816, "💲") + SUMIFS(AR776:AR816, AY776:AY816, INDIRECT("AE" &amp; ROW()), AP776:AP816, "📦")</f>
        <v>0</v>
      </c>
      <c r="AJ815" s="139">
        <f t="array" aca="1" ref="AJ815" ca="1">(
    SUMIFS(AR776:AR816, AY776:AY816, INDIRECT("AE" &amp; ROW()), AP776:AP816, "💲") +
    SUMIFS(AR776:AR816, AY776:AY816, INDIRECT("AE" &amp; ROW()), AP776:AP816, "📦")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
        SUMIFS(AR776:AR816, AY776:AY816, INDIRECT("AE" &amp; ROW()), AP776:AP816, "💲", AS776:AS816, "Familiar") +
        SUMIFS(AR776:AR816, AY776:AY816, INDIRECT("AE" &amp; ROW()), AP776:AP816, "📦", AS776:AS816, "Familiar")
    ) / 2
)  -
(
    (
        SUMIFS(AR776:AR816, AY776:AY816, INDIRECT("AE" &amp; ROW()), AP776:AP816, "💲", AS776:AS816, "Exonerado ADH") +
        SUMIFS(AR776:AR816, AY776:AY816, INDIRECT("AE" &amp; ROW()), AP776:AP816, "📦", AS776:AS816, "Exonerado ADH")
    ) / 2
)  -
(
    (
        SUMIFS(AR776:AR816, AY776:AY816, INDIRECT("AE" &amp; ROW()), AP776:AP816, "💲", AS776:AS816, "Exonerado Doctor") +
        SUMIFS(AR776:AR816, AY776:AY816, INDIRECT("AE" &amp; ROW()), AP776:AP816, "📦", AS776:AS816, "Exonerado Doctor")
    ) / 2
)</f>
        <v>0</v>
      </c>
      <c r="AK815" s="139">
        <f t="array" aca="1" ref="AK815" ca="1">(
    SUMIFS(AR776:AR816, AY776:AY816, INDIRECT("AE" &amp; ROW()), AP776:AP816, "💲") +
    SUMIFS(AR776:AR816, AY776:AY816, INDIRECT("AE" &amp; ROW()), AP776:AP816, "📦")
) -
(
    SUMIFS(AR776:AR816, AY776:AY816, INDIRECT("AE" &amp; ROW()), AP776:AP816, "💲", AS776:AS816, "Familiar") +
    SUMIFS(AR776:AR816, AY776:AY816, INDIRECT("AE" &amp; ROW()), AP776:AP816, "📦", AS776:AS816, "Familiar")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SUMIFS(AR776:AR816, AY776:AY816, INDIRECT("AE" &amp; ROW()), AP776:AP816, "💲", AS776:AS816, "Exonerado ADH") +
    SUMIFS(AR776:AR816, AY776:AY816, INDIRECT("AE" &amp; ROW()), AP776:AP816, "📦", AS776:AS816, "Exonerado ADH")
) -
(
    (
        SUMIFS(AR776:AR816, AY776:AY816, INDIRECT("AE" &amp; ROW()), AP776:AP816, "💲", AS776:AS816, "Exonerado Doctor") +
        SUMIFS(AR776:AR816, AY776:AY816, INDIRECT("AE" &amp; ROW()), AP776:AP816, "📦", AS776:AS816, "Exonerado Doctor")
    ) / 2
) -
(
    (
        SUMIFS(AR776:AR816, AY776:AY816, INDIRECT("AE" &amp; ROW()), AP776:AP816, "💲", AS776:AS816, "") +
        SUMIFS(AR776:AR816, AY776:AY816, INDIRECT("AE" &amp; ROW()), AP776:AP816, "📦", AS776:AS816, "")
    ) / 2
)</f>
        <v>0</v>
      </c>
      <c r="AL815" s="140">
        <f t="array" aca="1" ref="AL815" ca="1">(
    SUMIFS(AR776:AR816, AY776:AY816, INDIRECT("AE" &amp; ROW()), AP776:AP816, "💲") +
    SUMIFS(AR776:AR816, AY776:AY816, INDIRECT("AE" &amp; ROW()), AP776:AP816, "📦")
) -
(
    (
        SUMIFS(AR776:AR816, AY776:AY816, INDIRECT("AE" &amp; ROW()), AP776:AP816, "💲", AS776:AS816, "Familiar") +
        SUMIFS(AR776:AR816, AY776:AY816, INDIRECT("AE" &amp; ROW()), AP776:AP816, "📦", AS776:AS816, "Familiar")
    ) / 2
) -
(
    (
        SUMIFS(AR776:AR816, AY776:AY816, INDIRECT("AE" &amp; ROW()), AP776:AP816, "💲", AS776:AS816, "Participante") +
        SUMIFS(AR776:AR816, AY776:AY816, INDIRECT("AE" &amp; ROW()), AP776:AP816, "📦", AS776:AS816, "Participante")
    ) / 2
) -
(
    (
        SUMIFS(AR776:AR816, AY776:AY816, INDIRECT("AE" &amp; ROW()), AP776:AP816, "💲", AS776:AS816, "Empleado") +
        SUMIFS(AR776:AR816, AY776:AY816, INDIRECT("AE" &amp; ROW()), AP776:AP816, "📦", AS776:AS816, "Empleado")
    ) / 2
) -
(
    (
        SUMIFS(AR776:AR816, AY776:AY816, INDIRECT("AE" &amp; ROW()), AP776:AP816, "💲", AS776:AS816, "Exonerado ADH") +
        SUMIFS(AR776:AR816, AY776:AY816, INDIRECT("AE" &amp; ROW()), AP776:AP816, "📦", AS776:AS816, "Exonerado ADH")
    ) / 2
) -
(
    SUMIFS(AR776:AR816, AY776:AY816, INDIRECT("AE" &amp; ROW()), AP776:AP816, "💲", AS776:AS816, "Exonerado Doctor") +
    SUMIFS(AR776:AR816, AY776:AY816, INDIRECT("AE" &amp; ROW()), AP776:AP816, "📦", AS776:AS816, "Exonerado Doctor")
) -
(
    (
        SUMIFS(AR776:AR816, AY776:AY816, INDIRECT("AE" &amp; ROW()), AP776:AP816, "💲", AS776:AS816, "") +
        SUMIFS(AR776:AR816, AY776:AY816, INDIRECT("AE" &amp; ROW()), AP776:AP816, "📦", AS776:AS816, "")
    ) / 2
)</f>
        <v>0</v>
      </c>
      <c r="AM815" s="48"/>
      <c r="AN815" s="156"/>
      <c r="AO815" s="156"/>
      <c r="AP815" s="156"/>
      <c r="AQ815" s="156"/>
      <c r="AR815" s="156"/>
      <c r="AS815" s="156"/>
      <c r="AT815" s="156"/>
      <c r="AU815" s="156"/>
      <c r="AV815" s="156"/>
      <c r="AW815" s="156"/>
      <c r="AX815" s="156"/>
      <c r="AY815" s="156">
        <f>N827</f>
        <v>0</v>
      </c>
      <c r="AZ815" s="48"/>
      <c r="BA815" s="48"/>
      <c r="BB815" s="48"/>
      <c r="BC815" s="48"/>
      <c r="BD815" s="48"/>
      <c r="BE815" s="48"/>
      <c r="BF815" s="48"/>
      <c r="BG815" s="48"/>
      <c r="BH815" s="48"/>
      <c r="BI815" s="48"/>
      <c r="BJ815" s="48"/>
      <c r="BK815" s="48"/>
      <c r="BL815" s="48"/>
      <c r="BM815" s="48"/>
      <c r="BN815" s="48"/>
    </row>
    <row r="816" spans="1:66" ht="11.25" customHeight="1">
      <c r="A816" s="222">
        <f>A812+$Q$13/1440</f>
        <v>0.74999999999999978</v>
      </c>
      <c r="B816" s="38"/>
      <c r="C816" s="204"/>
      <c r="D816" s="207"/>
      <c r="E816" s="40" t="s">
        <v>36</v>
      </c>
      <c r="F816" s="42" t="str">
        <f>IF(D816&lt;&gt;"", VLOOKUP(D816,'Base de Datos'!$A$2:$D1268,2,FALSE()),"")</f>
        <v/>
      </c>
      <c r="G816" s="204"/>
      <c r="H816" s="216"/>
      <c r="I816" s="40" t="s">
        <v>36</v>
      </c>
      <c r="J816" s="42" t="str">
        <f>IF(H816&lt;&gt;"", VLOOKUP(H816,'Base de Datos'!$A$2:$D1268,2,FALSE()),"")</f>
        <v/>
      </c>
      <c r="K816" s="204"/>
      <c r="L816" s="216"/>
      <c r="M816" s="40" t="s">
        <v>36</v>
      </c>
      <c r="N816" s="42" t="str">
        <f>IF(L816&lt;&gt;"", VLOOKUP(L816,'Base de Datos'!$A$2:$D1268,2,FALSE()),"")</f>
        <v/>
      </c>
      <c r="O816" s="43"/>
      <c r="P816" s="163"/>
      <c r="Q816" s="3"/>
      <c r="R816" s="15"/>
      <c r="S816" s="45"/>
      <c r="T816" s="45" t="s">
        <v>37</v>
      </c>
      <c r="U816" s="46"/>
      <c r="V816" s="47"/>
      <c r="W816" s="45"/>
      <c r="X816" s="45" t="s">
        <v>37</v>
      </c>
      <c r="Y816" s="46"/>
      <c r="Z816" s="47"/>
      <c r="AA816" s="45"/>
      <c r="AB816" s="45" t="s">
        <v>37</v>
      </c>
      <c r="AC816" s="46"/>
      <c r="AD816" s="48"/>
      <c r="AE816" s="240" t="s">
        <v>49</v>
      </c>
      <c r="AF816" s="230"/>
      <c r="AG816" s="161">
        <f t="array" aca="1" ref="AG816" ca="1">COUNTIFS(AP776:AP816, "💲", AY776:AY816, INDIRECT("AE" &amp; ROW())) + COUNTIFS(AP776:AP816, "📦", AY776:AY816, INDIRECT("AE" &amp; ROW())) + COUNTIFS(AP776:AP816, "✅", AY776:AY816, INDIRECT("AE" &amp; ROW()))</f>
        <v>0</v>
      </c>
      <c r="AH816" s="162">
        <f t="array" aca="1" ref="AH816" ca="1">COUNTIFS(AP776:AP816, "💲", AY776:AY816, INDIRECT("AE" &amp; ROW())) + COUNTIFS(AP776:AP816, "📦", AY776:AY816, INDIRECT("AE" &amp; ROW()))</f>
        <v>0</v>
      </c>
      <c r="AI816" s="139">
        <f t="array" aca="1" ref="AI816" ca="1">SUMIFS(AR776:AR816, AY776:AY816, INDIRECT("AE" &amp; ROW()), AP776:AP816, "💲") + SUMIFS(AR776:AR816, AY776:AY816, INDIRECT("AE" &amp; ROW()), AP776:AP816, "📦")</f>
        <v>0</v>
      </c>
      <c r="AJ816" s="139">
        <f t="array" aca="1" ref="AJ816" ca="1">(
    SUMIFS(AR776:AR816, AY776:AY816, INDIRECT("AE" &amp; ROW()), AP776:AP816, "💲") +
    SUMIFS(AR776:AR816, AY776:AY816, INDIRECT("AE" &amp; ROW()), AP776:AP816, "📦")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
        SUMIFS(AR776:AR816, AY776:AY816, INDIRECT("AE" &amp; ROW()), AP776:AP816, "💲", AS776:AS816, "Familiar") +
        SUMIFS(AR776:AR816, AY776:AY816, INDIRECT("AE" &amp; ROW()), AP776:AP816, "📦", AS776:AS816, "Familiar")
    ) / 2
)  -
(
    (
        SUMIFS(AR776:AR816, AY776:AY816, INDIRECT("AE" &amp; ROW()), AP776:AP816, "💲", AS776:AS816, "Exonerado ADH") +
        SUMIFS(AR776:AR816, AY776:AY816, INDIRECT("AE" &amp; ROW()), AP776:AP816, "📦", AS776:AS816, "Exonerado ADH")
    ) / 2
)  -
(
    (
        SUMIFS(AR776:AR816, AY776:AY816, INDIRECT("AE" &amp; ROW()), AP776:AP816, "💲", AS776:AS816, "Exonerado Doctor") +
        SUMIFS(AR776:AR816, AY776:AY816, INDIRECT("AE" &amp; ROW()), AP776:AP816, "📦", AS776:AS816, "Exonerado Doctor")
    ) / 2
)</f>
        <v>0</v>
      </c>
      <c r="AK816" s="139">
        <f t="array" aca="1" ref="AK816" ca="1">(
    SUMIFS(AR776:AR816, AY776:AY816, INDIRECT("AE" &amp; ROW()), AP776:AP816, "💲") +
    SUMIFS(AR776:AR816, AY776:AY816, INDIRECT("AE" &amp; ROW()), AP776:AP816, "📦")
) -
(
    SUMIFS(AR776:AR816, AY776:AY816, INDIRECT("AE" &amp; ROW()), AP776:AP816, "💲", AS776:AS816, "Familiar") +
    SUMIFS(AR776:AR816, AY776:AY816, INDIRECT("AE" &amp; ROW()), AP776:AP816, "📦", AS776:AS816, "Familiar")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SUMIFS(AR776:AR816, AY776:AY816, INDIRECT("AE" &amp; ROW()), AP776:AP816, "💲", AS776:AS816, "Exonerado ADH") +
    SUMIFS(AR776:AR816, AY776:AY816, INDIRECT("AE" &amp; ROW()), AP776:AP816, "📦", AS776:AS816, "Exonerado ADH")
) -
(
    (
        SUMIFS(AR776:AR816, AY776:AY816, INDIRECT("AE" &amp; ROW()), AP776:AP816, "💲", AS776:AS816, "Exonerado Doctor") +
        SUMIFS(AR776:AR816, AY776:AY816, INDIRECT("AE" &amp; ROW()), AP776:AP816, "📦", AS776:AS816, "Exonerado Doctor")
    ) / 2
) -
(
    (
        SUMIFS(AR776:AR816, AY776:AY816, INDIRECT("AE" &amp; ROW()), AP776:AP816, "💲", AS776:AS816, "") +
        SUMIFS(AR776:AR816, AY776:AY816, INDIRECT("AE" &amp; ROW()), AP776:AP816, "📦", AS776:AS816, "")
    ) / 2
)</f>
        <v>0</v>
      </c>
      <c r="AL816" s="140">
        <f t="array" aca="1" ref="AL816" ca="1">(
    SUMIFS(AR776:AR816, AY776:AY816, INDIRECT("AE" &amp; ROW()), AP776:AP816, "💲") +
    SUMIFS(AR776:AR816, AY776:AY816, INDIRECT("AE" &amp; ROW()), AP776:AP816, "📦")
) -
(
    (
        SUMIFS(AR776:AR816, AY776:AY816, INDIRECT("AE" &amp; ROW()), AP776:AP816, "💲", AS776:AS816, "Familiar") +
        SUMIFS(AR776:AR816, AY776:AY816, INDIRECT("AE" &amp; ROW()), AP776:AP816, "📦", AS776:AS816, "Familiar")
    ) / 2
) -
(
    (
        SUMIFS(AR776:AR816, AY776:AY816, INDIRECT("AE" &amp; ROW()), AP776:AP816, "💲", AS776:AS816, "Participante") +
        SUMIFS(AR776:AR816, AY776:AY816, INDIRECT("AE" &amp; ROW()), AP776:AP816, "📦", AS776:AS816, "Participante")
    ) / 2
) -
(
    (
        SUMIFS(AR776:AR816, AY776:AY816, INDIRECT("AE" &amp; ROW()), AP776:AP816, "💲", AS776:AS816, "Empleado") +
        SUMIFS(AR776:AR816, AY776:AY816, INDIRECT("AE" &amp; ROW()), AP776:AP816, "📦", AS776:AS816, "Empleado")
    ) / 2
) -
(
    (
        SUMIFS(AR776:AR816, AY776:AY816, INDIRECT("AE" &amp; ROW()), AP776:AP816, "💲", AS776:AS816, "Exonerado ADH") +
        SUMIFS(AR776:AR816, AY776:AY816, INDIRECT("AE" &amp; ROW()), AP776:AP816, "📦", AS776:AS816, "Exonerado ADH")
    ) / 2
) -
(
    SUMIFS(AR776:AR816, AY776:AY816, INDIRECT("AE" &amp; ROW()), AP776:AP816, "💲", AS776:AS816, "Exonerado Doctor") +
    SUMIFS(AR776:AR816, AY776:AY816, INDIRECT("AE" &amp; ROW()), AP776:AP816, "📦", AS776:AS816, "Exonerado Doctor")
) -
(
    (
        SUMIFS(AR776:AR816, AY776:AY816, INDIRECT("AE" &amp; ROW()), AP776:AP816, "💲", AS776:AS816, "") +
        SUMIFS(AR776:AR816, AY776:AY816, INDIRECT("AE" &amp; ROW()), AP776:AP816, "📦", AS776:AS816, "")
    ) / 2
)</f>
        <v>0</v>
      </c>
      <c r="AM816" s="48"/>
      <c r="AN816" s="156"/>
      <c r="AO816" s="156"/>
      <c r="AP816" s="156"/>
      <c r="AQ816" s="156"/>
      <c r="AR816" s="156"/>
      <c r="AS816" s="156"/>
      <c r="AT816" s="156"/>
      <c r="AU816" s="156"/>
      <c r="AV816" s="156"/>
      <c r="AW816" s="156"/>
      <c r="AX816" s="156"/>
      <c r="AY816" s="156"/>
      <c r="AZ816" s="48"/>
      <c r="BA816" s="48"/>
      <c r="BB816" s="48"/>
      <c r="BC816" s="48"/>
      <c r="BD816" s="48"/>
      <c r="BE816" s="48"/>
      <c r="BF816" s="48"/>
      <c r="BG816" s="48"/>
      <c r="BH816" s="48"/>
      <c r="BI816" s="48"/>
      <c r="BJ816" s="48"/>
      <c r="BK816" s="48"/>
      <c r="BL816" s="48"/>
      <c r="BM816" s="48"/>
      <c r="BN816" s="48"/>
    </row>
    <row r="817" spans="1:66" ht="11.25" customHeight="1">
      <c r="A817" s="220"/>
      <c r="B817" s="38"/>
      <c r="C817" s="205"/>
      <c r="D817" s="208"/>
      <c r="E817" s="57" t="s">
        <v>42</v>
      </c>
      <c r="F817" s="58" t="str">
        <f>IF(D816&lt;&gt;"", VLOOKUP(D816,'Base de Datos'!$A$2:$D1268,3,FALSE()),"")</f>
        <v/>
      </c>
      <c r="G817" s="205"/>
      <c r="H817" s="208"/>
      <c r="I817" s="57" t="s">
        <v>42</v>
      </c>
      <c r="J817" s="58" t="str">
        <f>IF(H816&lt;&gt;"", VLOOKUP(H816,'Base de Datos'!$A$2:$D1268,3,FALSE()),"")</f>
        <v/>
      </c>
      <c r="K817" s="205"/>
      <c r="L817" s="208"/>
      <c r="M817" s="57" t="s">
        <v>42</v>
      </c>
      <c r="N817" s="58" t="str">
        <f>IF(L816&lt;&gt;"", VLOOKUP(L816,'Base de Datos'!$A$2:$D1268,3,FALSE()),"")</f>
        <v/>
      </c>
      <c r="O817" s="43"/>
      <c r="P817" s="163"/>
      <c r="Q817" s="3"/>
      <c r="R817" s="15"/>
      <c r="S817" s="229"/>
      <c r="T817" s="230"/>
      <c r="U817" s="59"/>
      <c r="V817" s="47"/>
      <c r="W817" s="229"/>
      <c r="X817" s="230"/>
      <c r="Y817" s="59"/>
      <c r="Z817" s="47"/>
      <c r="AA817" s="229"/>
      <c r="AB817" s="230"/>
      <c r="AC817" s="59"/>
      <c r="AD817" s="48"/>
      <c r="AE817" s="240" t="s">
        <v>51</v>
      </c>
      <c r="AF817" s="230"/>
      <c r="AG817" s="161">
        <f t="array" aca="1" ref="AG817" ca="1">COUNTIFS(AP776:AP816, "💲", AY776:AY816, INDIRECT("AE" &amp; ROW())) + COUNTIFS(AP776:AP816, "📦", AY776:AY816, INDIRECT("AE" &amp; ROW())) + COUNTIFS(AP776:AP816, "✅", AY776:AY816, INDIRECT("AE" &amp; ROW()))</f>
        <v>0</v>
      </c>
      <c r="AH817" s="162">
        <f t="array" aca="1" ref="AH817" ca="1">COUNTIFS(AP776:AP816, "💲", AY776:AY816, INDIRECT("AE" &amp; ROW())) + COUNTIFS(AP776:AP816, "📦", AY776:AY816, INDIRECT("AE" &amp; ROW()))</f>
        <v>0</v>
      </c>
      <c r="AI817" s="139">
        <f t="array" aca="1" ref="AI817" ca="1">SUMIFS(AR776:AR816, AY776:AY816, INDIRECT("AE" &amp; ROW()), AP776:AP816, "💲") + SUMIFS(AR776:AR816, AY776:AY816, INDIRECT("AE" &amp; ROW()), AP776:AP816, "📦")</f>
        <v>0</v>
      </c>
      <c r="AJ817" s="139">
        <f t="array" aca="1" ref="AJ817" ca="1">(
    SUMIFS(AR776:AR816, AY776:AY816, INDIRECT("AE" &amp; ROW()), AP776:AP816, "💲") +
    SUMIFS(AR776:AR816, AY776:AY816, INDIRECT("AE" &amp; ROW()), AP776:AP816, "📦")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
        SUMIFS(AR776:AR816, AY776:AY816, INDIRECT("AE" &amp; ROW()), AP776:AP816, "💲", AS776:AS816, "Familiar") +
        SUMIFS(AR776:AR816, AY776:AY816, INDIRECT("AE" &amp; ROW()), AP776:AP816, "📦", AS776:AS816, "Familiar")
    ) / 2
)  -
(
    (
        SUMIFS(AR776:AR816, AY776:AY816, INDIRECT("AE" &amp; ROW()), AP776:AP816, "💲", AS776:AS816, "Exonerado ADH") +
        SUMIFS(AR776:AR816, AY776:AY816, INDIRECT("AE" &amp; ROW()), AP776:AP816, "📦", AS776:AS816, "Exonerado ADH")
    ) / 2
)  -
(
    (
        SUMIFS(AR776:AR816, AY776:AY816, INDIRECT("AE" &amp; ROW()), AP776:AP816, "💲", AS776:AS816, "Exonerado Doctor") +
        SUMIFS(AR776:AR816, AY776:AY816, INDIRECT("AE" &amp; ROW()), AP776:AP816, "📦", AS776:AS816, "Exonerado Doctor")
    ) / 2
)</f>
        <v>0</v>
      </c>
      <c r="AK817" s="139">
        <f t="array" aca="1" ref="AK817" ca="1">(
    SUMIFS(AR776:AR816, AY776:AY816, INDIRECT("AE" &amp; ROW()), AP776:AP816, "💲") +
    SUMIFS(AR776:AR816, AY776:AY816, INDIRECT("AE" &amp; ROW()), AP776:AP816, "📦")
) -
(
    SUMIFS(AR776:AR816, AY776:AY816, INDIRECT("AE" &amp; ROW()), AP776:AP816, "💲", AS776:AS816, "Familiar") +
    SUMIFS(AR776:AR816, AY776:AY816, INDIRECT("AE" &amp; ROW()), AP776:AP816, "📦", AS776:AS816, "Familiar")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SUMIFS(AR776:AR816, AY776:AY816, INDIRECT("AE" &amp; ROW()), AP776:AP816, "💲", AS776:AS816, "Exonerado ADH") +
    SUMIFS(AR776:AR816, AY776:AY816, INDIRECT("AE" &amp; ROW()), AP776:AP816, "📦", AS776:AS816, "Exonerado ADH")
) -
(
    (
        SUMIFS(AR776:AR816, AY776:AY816, INDIRECT("AE" &amp; ROW()), AP776:AP816, "💲", AS776:AS816, "Exonerado Doctor") +
        SUMIFS(AR776:AR816, AY776:AY816, INDIRECT("AE" &amp; ROW()), AP776:AP816, "📦", AS776:AS816, "Exonerado Doctor")
    ) / 2
) -
(
    (
        SUMIFS(AR776:AR816, AY776:AY816, INDIRECT("AE" &amp; ROW()), AP776:AP816, "💲", AS776:AS816, "") +
        SUMIFS(AR776:AR816, AY776:AY816, INDIRECT("AE" &amp; ROW()), AP776:AP816, "📦", AS776:AS816, "")
    ) / 2
)</f>
        <v>0</v>
      </c>
      <c r="AL817" s="140">
        <f t="array" aca="1" ref="AL817" ca="1">(
    SUMIFS(AR776:AR816, AY776:AY816, INDIRECT("AE" &amp; ROW()), AP776:AP816, "💲") +
    SUMIFS(AR776:AR816, AY776:AY816, INDIRECT("AE" &amp; ROW()), AP776:AP816, "📦")
) -
(
    (
        SUMIFS(AR776:AR816, AY776:AY816, INDIRECT("AE" &amp; ROW()), AP776:AP816, "💲", AS776:AS816, "Familiar") +
        SUMIFS(AR776:AR816, AY776:AY816, INDIRECT("AE" &amp; ROW()), AP776:AP816, "📦", AS776:AS816, "Familiar")
    ) / 2
) -
(
    (
        SUMIFS(AR776:AR816, AY776:AY816, INDIRECT("AE" &amp; ROW()), AP776:AP816, "💲", AS776:AS816, "Participante") +
        SUMIFS(AR776:AR816, AY776:AY816, INDIRECT("AE" &amp; ROW()), AP776:AP816, "📦", AS776:AS816, "Participante")
    ) / 2
) -
(
    (
        SUMIFS(AR776:AR816, AY776:AY816, INDIRECT("AE" &amp; ROW()), AP776:AP816, "💲", AS776:AS816, "Empleado") +
        SUMIFS(AR776:AR816, AY776:AY816, INDIRECT("AE" &amp; ROW()), AP776:AP816, "📦", AS776:AS816, "Empleado")
    ) / 2
) -
(
    (
        SUMIFS(AR776:AR816, AY776:AY816, INDIRECT("AE" &amp; ROW()), AP776:AP816, "💲", AS776:AS816, "Exonerado ADH") +
        SUMIFS(AR776:AR816, AY776:AY816, INDIRECT("AE" &amp; ROW()), AP776:AP816, "📦", AS776:AS816, "Exonerado ADH")
    ) / 2
) -
(
    SUMIFS(AR776:AR816, AY776:AY816, INDIRECT("AE" &amp; ROW()), AP776:AP816, "💲", AS776:AS816, "Exonerado Doctor") +
    SUMIFS(AR776:AR816, AY776:AY816, INDIRECT("AE" &amp; ROW()), AP776:AP816, "📦", AS776:AS816, "Exonerado Doctor")
) -
(
    (
        SUMIFS(AR776:AR816, AY776:AY816, INDIRECT("AE" &amp; ROW()), AP776:AP816, "💲", AS776:AS816, "") +
        SUMIFS(AR776:AR816, AY776:AY816, INDIRECT("AE" &amp; ROW()), AP776:AP816, "📦", AS776:AS816, "")
    ) / 2
)</f>
        <v>0</v>
      </c>
      <c r="AM817" s="48"/>
      <c r="AN817" s="48"/>
      <c r="AO817" s="48"/>
      <c r="AP817" s="48"/>
      <c r="AQ817" s="48"/>
      <c r="AR817" s="48"/>
      <c r="AS817" s="48"/>
      <c r="AT817" s="48"/>
      <c r="AU817" s="48"/>
      <c r="AV817" s="48"/>
      <c r="AW817" s="48"/>
      <c r="AX817" s="48"/>
      <c r="AY817" s="48"/>
      <c r="AZ817" s="48"/>
      <c r="BA817" s="48"/>
      <c r="BB817" s="48"/>
      <c r="BC817" s="48"/>
      <c r="BD817" s="48"/>
      <c r="BE817" s="48"/>
      <c r="BF817" s="48"/>
      <c r="BG817" s="48"/>
      <c r="BH817" s="48"/>
      <c r="BI817" s="48"/>
      <c r="BJ817" s="48"/>
      <c r="BK817" s="48"/>
      <c r="BL817" s="48"/>
      <c r="BM817" s="48"/>
      <c r="BN817" s="48"/>
    </row>
    <row r="818" spans="1:66" ht="11.25" customHeight="1">
      <c r="A818" s="220"/>
      <c r="B818" s="38"/>
      <c r="C818" s="205"/>
      <c r="D818" s="208"/>
      <c r="E818" s="57" t="s">
        <v>44</v>
      </c>
      <c r="F818" s="58" t="str">
        <f>IF(D816&lt;&gt;"", VLOOKUP(D816,'Base de Datos'!$A$2:$D1268,4,FALSE()),"")</f>
        <v/>
      </c>
      <c r="G818" s="205"/>
      <c r="H818" s="208"/>
      <c r="I818" s="57" t="s">
        <v>44</v>
      </c>
      <c r="J818" s="58" t="str">
        <f>IF(H816&lt;&gt;"", VLOOKUP(H816,'Base de Datos'!$A$2:$D1268,4,FALSE()),"")</f>
        <v/>
      </c>
      <c r="K818" s="205"/>
      <c r="L818" s="208"/>
      <c r="M818" s="57" t="s">
        <v>44</v>
      </c>
      <c r="N818" s="58" t="str">
        <f>IF(L816&lt;&gt;"", VLOOKUP(L816,'Base de Datos'!$A$2:$D1268,4,FALSE()),"")</f>
        <v/>
      </c>
      <c r="O818" s="43"/>
      <c r="P818" s="163"/>
      <c r="Q818" s="3"/>
      <c r="R818" s="15"/>
      <c r="S818" s="229"/>
      <c r="T818" s="230"/>
      <c r="U818" s="59"/>
      <c r="V818" s="47"/>
      <c r="W818" s="229"/>
      <c r="X818" s="230"/>
      <c r="Y818" s="59"/>
      <c r="Z818" s="47"/>
      <c r="AA818" s="229"/>
      <c r="AB818" s="230"/>
      <c r="AC818" s="59"/>
      <c r="AD818" s="48"/>
      <c r="AE818" s="240" t="s">
        <v>55</v>
      </c>
      <c r="AF818" s="230"/>
      <c r="AG818" s="161">
        <f t="array" aca="1" ref="AG818" ca="1">COUNTIFS(AP776:AP816, "💲", AY776:AY816, INDIRECT("AE" &amp; ROW())) + COUNTIFS(AP776:AP816, "📦", AY776:AY816, INDIRECT("AE" &amp; ROW())) + COUNTIFS(AP776:AP816, "✅", AY776:AY816, INDIRECT("AE" &amp; ROW()))</f>
        <v>0</v>
      </c>
      <c r="AH818" s="162">
        <f t="array" aca="1" ref="AH818" ca="1">COUNTIFS(AP776:AP816, "💲", AY776:AY816, INDIRECT("AE" &amp; ROW())) + COUNTIFS(AP776:AP816, "📦", AY776:AY816, INDIRECT("AE" &amp; ROW()))</f>
        <v>0</v>
      </c>
      <c r="AI818" s="139">
        <f t="array" aca="1" ref="AI818" ca="1">SUMIFS(AR776:AR816, AY776:AY816, INDIRECT("AE" &amp; ROW()), AP776:AP816, "💲") + SUMIFS(AR776:AR816, AY776:AY816, INDIRECT("AE" &amp; ROW()), AP776:AP816, "📦")</f>
        <v>0</v>
      </c>
      <c r="AJ818" s="139">
        <f t="array" aca="1" ref="AJ818" ca="1">(
    SUMIFS(AR776:AR816, AY776:AY816, INDIRECT("AE" &amp; ROW()), AP776:AP816, "💲") +
    SUMIFS(AR776:AR816, AY776:AY816, INDIRECT("AE" &amp; ROW()), AP776:AP816, "📦")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
        SUMIFS(AR776:AR816, AY776:AY816, INDIRECT("AE" &amp; ROW()), AP776:AP816, "💲", AS776:AS816, "Familiar") +
        SUMIFS(AR776:AR816, AY776:AY816, INDIRECT("AE" &amp; ROW()), AP776:AP816, "📦", AS776:AS816, "Familiar")
    ) / 2
)  -
(
    (
        SUMIFS(AR776:AR816, AY776:AY816, INDIRECT("AE" &amp; ROW()), AP776:AP816, "💲", AS776:AS816, "Exonerado ADH") +
        SUMIFS(AR776:AR816, AY776:AY816, INDIRECT("AE" &amp; ROW()), AP776:AP816, "📦", AS776:AS816, "Exonerado ADH")
    ) / 2
)  -
(
    (
        SUMIFS(AR776:AR816, AY776:AY816, INDIRECT("AE" &amp; ROW()), AP776:AP816, "💲", AS776:AS816, "Exonerado Doctor") +
        SUMIFS(AR776:AR816, AY776:AY816, INDIRECT("AE" &amp; ROW()), AP776:AP816, "📦", AS776:AS816, "Exonerado Doctor")
    ) / 2
)</f>
        <v>0</v>
      </c>
      <c r="AK818" s="139">
        <f t="array" aca="1" ref="AK818" ca="1">(
    SUMIFS(AR776:AR816, AY776:AY816, INDIRECT("AE" &amp; ROW()), AP776:AP816, "💲") +
    SUMIFS(AR776:AR816, AY776:AY816, INDIRECT("AE" &amp; ROW()), AP776:AP816, "📦")
) -
(
    SUMIFS(AR776:AR816, AY776:AY816, INDIRECT("AE" &amp; ROW()), AP776:AP816, "💲", AS776:AS816, "Familiar") +
    SUMIFS(AR776:AR816, AY776:AY816, INDIRECT("AE" &amp; ROW()), AP776:AP816, "📦", AS776:AS816, "Familiar")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SUMIFS(AR776:AR816, AY776:AY816, INDIRECT("AE" &amp; ROW()), AP776:AP816, "💲", AS776:AS816, "Exonerado ADH") +
    SUMIFS(AR776:AR816, AY776:AY816, INDIRECT("AE" &amp; ROW()), AP776:AP816, "📦", AS776:AS816, "Exonerado ADH")
) -
(
    (
        SUMIFS(AR776:AR816, AY776:AY816, INDIRECT("AE" &amp; ROW()), AP776:AP816, "💲", AS776:AS816, "Exonerado Doctor") +
        SUMIFS(AR776:AR816, AY776:AY816, INDIRECT("AE" &amp; ROW()), AP776:AP816, "📦", AS776:AS816, "Exonerado Doctor")
    ) / 2
) -
(
    (
        SUMIFS(AR776:AR816, AY776:AY816, INDIRECT("AE" &amp; ROW()), AP776:AP816, "💲", AS776:AS816, "") +
        SUMIFS(AR776:AR816, AY776:AY816, INDIRECT("AE" &amp; ROW()), AP776:AP816, "📦", AS776:AS816, "")
    ) / 2
)</f>
        <v>0</v>
      </c>
      <c r="AL818" s="140">
        <f t="array" aca="1" ref="AL818" ca="1">(
    SUMIFS(AR776:AR816, AY776:AY816, INDIRECT("AE" &amp; ROW()), AP776:AP816, "💲") +
    SUMIFS(AR776:AR816, AY776:AY816, INDIRECT("AE" &amp; ROW()), AP776:AP816, "📦")
) -
(
    (
        SUMIFS(AR776:AR816, AY776:AY816, INDIRECT("AE" &amp; ROW()), AP776:AP816, "💲", AS776:AS816, "Familiar") +
        SUMIFS(AR776:AR816, AY776:AY816, INDIRECT("AE" &amp; ROW()), AP776:AP816, "📦", AS776:AS816, "Familiar")
    ) / 2
) -
(
    (
        SUMIFS(AR776:AR816, AY776:AY816, INDIRECT("AE" &amp; ROW()), AP776:AP816, "💲", AS776:AS816, "Participante") +
        SUMIFS(AR776:AR816, AY776:AY816, INDIRECT("AE" &amp; ROW()), AP776:AP816, "📦", AS776:AS816, "Participante")
    ) / 2
) -
(
    (
        SUMIFS(AR776:AR816, AY776:AY816, INDIRECT("AE" &amp; ROW()), AP776:AP816, "💲", AS776:AS816, "Empleado") +
        SUMIFS(AR776:AR816, AY776:AY816, INDIRECT("AE" &amp; ROW()), AP776:AP816, "📦", AS776:AS816, "Empleado")
    ) / 2
) -
(
    (
        SUMIFS(AR776:AR816, AY776:AY816, INDIRECT("AE" &amp; ROW()), AP776:AP816, "💲", AS776:AS816, "Exonerado ADH") +
        SUMIFS(AR776:AR816, AY776:AY816, INDIRECT("AE" &amp; ROW()), AP776:AP816, "📦", AS776:AS816, "Exonerado ADH")
    ) / 2
) -
(
    SUMIFS(AR776:AR816, AY776:AY816, INDIRECT("AE" &amp; ROW()), AP776:AP816, "💲", AS776:AS816, "Exonerado Doctor") +
    SUMIFS(AR776:AR816, AY776:AY816, INDIRECT("AE" &amp; ROW()), AP776:AP816, "📦", AS776:AS816, "Exonerado Doctor")
) -
(
    (
        SUMIFS(AR776:AR816, AY776:AY816, INDIRECT("AE" &amp; ROW()), AP776:AP816, "💲", AS776:AS816, "") +
        SUMIFS(AR776:AR816, AY776:AY816, INDIRECT("AE" &amp; ROW()), AP776:AP816, "📦", AS776:AS816, "")
    ) / 2
)</f>
        <v>0</v>
      </c>
      <c r="AM818" s="48"/>
      <c r="AN818" s="48"/>
      <c r="AO818" s="48"/>
      <c r="AP818" s="48"/>
      <c r="AQ818" s="48"/>
      <c r="AR818" s="48"/>
      <c r="AS818" s="48"/>
      <c r="AT818" s="48"/>
      <c r="AU818" s="48"/>
      <c r="AV818" s="48"/>
      <c r="AW818" s="48"/>
      <c r="AX818" s="48"/>
      <c r="AY818" s="48"/>
      <c r="AZ818" s="48"/>
      <c r="BA818" s="48"/>
      <c r="BB818" s="48"/>
      <c r="BC818" s="48"/>
      <c r="BD818" s="48"/>
      <c r="BE818" s="48"/>
      <c r="BF818" s="48"/>
      <c r="BG818" s="48"/>
      <c r="BH818" s="48"/>
      <c r="BI818" s="48"/>
      <c r="BJ818" s="48"/>
      <c r="BK818" s="48"/>
      <c r="BL818" s="48"/>
      <c r="BM818" s="48"/>
      <c r="BN818" s="48"/>
    </row>
    <row r="819" spans="1:66" ht="11.25" customHeight="1">
      <c r="A819" s="221"/>
      <c r="B819" s="38"/>
      <c r="C819" s="206"/>
      <c r="D819" s="209"/>
      <c r="E819" s="85" t="s">
        <v>46</v>
      </c>
      <c r="F819" s="86"/>
      <c r="G819" s="206"/>
      <c r="H819" s="209"/>
      <c r="I819" s="85" t="s">
        <v>46</v>
      </c>
      <c r="J819" s="108"/>
      <c r="K819" s="206"/>
      <c r="L819" s="209"/>
      <c r="M819" s="85" t="s">
        <v>46</v>
      </c>
      <c r="N819" s="108"/>
      <c r="O819" s="43"/>
      <c r="P819" s="163"/>
      <c r="Q819" s="3"/>
      <c r="R819" s="15"/>
      <c r="S819" s="227" t="str">
        <f>IF(OR(S816="Empleado",S816="Familiar"),"Nombre del Empleado","N° Factura")</f>
        <v>N° Factura</v>
      </c>
      <c r="T819" s="228"/>
      <c r="U819" s="89"/>
      <c r="V819" s="47"/>
      <c r="W819" s="227" t="str">
        <f>IF(OR(W816="Empleado",W816="Familiar"),"Nombre del Empleado","N° Factura")</f>
        <v>N° Factura</v>
      </c>
      <c r="X819" s="228"/>
      <c r="Y819" s="89"/>
      <c r="Z819" s="47"/>
      <c r="AA819" s="227" t="str">
        <f>IF(OR(AA816="Empleado",AA816="Familiar"),"Nombre del Empleado","N° Factura")</f>
        <v>N° Factura</v>
      </c>
      <c r="AB819" s="228"/>
      <c r="AC819" s="89"/>
      <c r="AD819" s="48"/>
      <c r="AE819" s="240" t="s">
        <v>57</v>
      </c>
      <c r="AF819" s="230"/>
      <c r="AG819" s="161">
        <f t="array" aca="1" ref="AG819" ca="1">COUNTIFS(AP776:AP816, "💲", AY776:AY816, INDIRECT("AE" &amp; ROW())) + COUNTIFS(AP776:AP816, "📦", AY776:AY816, INDIRECT("AE" &amp; ROW())) + COUNTIFS(AP776:AP816, "✅", AY776:AY816, INDIRECT("AE" &amp; ROW()))</f>
        <v>0</v>
      </c>
      <c r="AH819" s="162">
        <f t="array" aca="1" ref="AH819" ca="1">COUNTIFS(AP776:AP816, "💲", AY776:AY816, INDIRECT("AE" &amp; ROW())) + COUNTIFS(AP776:AP816, "📦", AY776:AY816, INDIRECT("AE" &amp; ROW()))</f>
        <v>0</v>
      </c>
      <c r="AI819" s="139">
        <f t="array" aca="1" ref="AI819" ca="1">SUMIFS(AR776:AR816, AY776:AY816, INDIRECT("AE" &amp; ROW()), AP776:AP816, "💲") + SUMIFS(AR776:AR816, AY776:AY816, INDIRECT("AE" &amp; ROW()), AP776:AP816, "📦")</f>
        <v>0</v>
      </c>
      <c r="AJ819" s="139">
        <f t="array" aca="1" ref="AJ819" ca="1">(
    SUMIFS(AR776:AR816, AY776:AY816, INDIRECT("AE" &amp; ROW()), AP776:AP816, "💲") +
    SUMIFS(AR776:AR816, AY776:AY816, INDIRECT("AE" &amp; ROW()), AP776:AP816, "📦")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
        SUMIFS(AR776:AR816, AY776:AY816, INDIRECT("AE" &amp; ROW()), AP776:AP816, "💲", AS776:AS816, "Familiar") +
        SUMIFS(AR776:AR816, AY776:AY816, INDIRECT("AE" &amp; ROW()), AP776:AP816, "📦", AS776:AS816, "Familiar")
    ) / 2
)  -
(
    (
        SUMIFS(AR776:AR816, AY776:AY816, INDIRECT("AE" &amp; ROW()), AP776:AP816, "💲", AS776:AS816, "Exonerado ADH") +
        SUMIFS(AR776:AR816, AY776:AY816, INDIRECT("AE" &amp; ROW()), AP776:AP816, "📦", AS776:AS816, "Exonerado ADH")
    ) / 2
)  -
(
    (
        SUMIFS(AR776:AR816, AY776:AY816, INDIRECT("AE" &amp; ROW()), AP776:AP816, "💲", AS776:AS816, "Exonerado Doctor") +
        SUMIFS(AR776:AR816, AY776:AY816, INDIRECT("AE" &amp; ROW()), AP776:AP816, "📦", AS776:AS816, "Exonerado Doctor")
    ) / 2
)</f>
        <v>0</v>
      </c>
      <c r="AK819" s="139">
        <f t="array" aca="1" ref="AK819" ca="1">(
    SUMIFS(AR776:AR816, AY776:AY816, INDIRECT("AE" &amp; ROW()), AP776:AP816, "💲") +
    SUMIFS(AR776:AR816, AY776:AY816, INDIRECT("AE" &amp; ROW()), AP776:AP816, "📦")
) -
(
    SUMIFS(AR776:AR816, AY776:AY816, INDIRECT("AE" &amp; ROW()), AP776:AP816, "💲", AS776:AS816, "Familiar") +
    SUMIFS(AR776:AR816, AY776:AY816, INDIRECT("AE" &amp; ROW()), AP776:AP816, "📦", AS776:AS816, "Familiar")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SUMIFS(AR776:AR816, AY776:AY816, INDIRECT("AE" &amp; ROW()), AP776:AP816, "💲", AS776:AS816, "Exonerado ADH") +
    SUMIFS(AR776:AR816, AY776:AY816, INDIRECT("AE" &amp; ROW()), AP776:AP816, "📦", AS776:AS816, "Exonerado ADH")
) -
(
    (
        SUMIFS(AR776:AR816, AY776:AY816, INDIRECT("AE" &amp; ROW()), AP776:AP816, "💲", AS776:AS816, "Exonerado Doctor") +
        SUMIFS(AR776:AR816, AY776:AY816, INDIRECT("AE" &amp; ROW()), AP776:AP816, "📦", AS776:AS816, "Exonerado Doctor")
    ) / 2
) -
(
    (
        SUMIFS(AR776:AR816, AY776:AY816, INDIRECT("AE" &amp; ROW()), AP776:AP816, "💲", AS776:AS816, "") +
        SUMIFS(AR776:AR816, AY776:AY816, INDIRECT("AE" &amp; ROW()), AP776:AP816, "📦", AS776:AS816, "")
    ) / 2
)</f>
        <v>0</v>
      </c>
      <c r="AL819" s="140">
        <f t="array" aca="1" ref="AL819" ca="1">(
    SUMIFS(AR776:AR816, AY776:AY816, INDIRECT("AE" &amp; ROW()), AP776:AP816, "💲") +
    SUMIFS(AR776:AR816, AY776:AY816, INDIRECT("AE" &amp; ROW()), AP776:AP816, "📦")
) -
(
    (
        SUMIFS(AR776:AR816, AY776:AY816, INDIRECT("AE" &amp; ROW()), AP776:AP816, "💲", AS776:AS816, "Familiar") +
        SUMIFS(AR776:AR816, AY776:AY816, INDIRECT("AE" &amp; ROW()), AP776:AP816, "📦", AS776:AS816, "Familiar")
    ) / 2
) -
(
    (
        SUMIFS(AR776:AR816, AY776:AY816, INDIRECT("AE" &amp; ROW()), AP776:AP816, "💲", AS776:AS816, "Participante") +
        SUMIFS(AR776:AR816, AY776:AY816, INDIRECT("AE" &amp; ROW()), AP776:AP816, "📦", AS776:AS816, "Participante")
    ) / 2
) -
(
    (
        SUMIFS(AR776:AR816, AY776:AY816, INDIRECT("AE" &amp; ROW()), AP776:AP816, "💲", AS776:AS816, "Empleado") +
        SUMIFS(AR776:AR816, AY776:AY816, INDIRECT("AE" &amp; ROW()), AP776:AP816, "📦", AS776:AS816, "Empleado")
    ) / 2
) -
(
    (
        SUMIFS(AR776:AR816, AY776:AY816, INDIRECT("AE" &amp; ROW()), AP776:AP816, "💲", AS776:AS816, "Exonerado ADH") +
        SUMIFS(AR776:AR816, AY776:AY816, INDIRECT("AE" &amp; ROW()), AP776:AP816, "📦", AS776:AS816, "Exonerado ADH")
    ) / 2
) -
(
    SUMIFS(AR776:AR816, AY776:AY816, INDIRECT("AE" &amp; ROW()), AP776:AP816, "💲", AS776:AS816, "Exonerado Doctor") +
    SUMIFS(AR776:AR816, AY776:AY816, INDIRECT("AE" &amp; ROW()), AP776:AP816, "📦", AS776:AS816, "Exonerado Doctor")
) -
(
    (
        SUMIFS(AR776:AR816, AY776:AY816, INDIRECT("AE" &amp; ROW()), AP776:AP816, "💲", AS776:AS816, "") +
        SUMIFS(AR776:AR816, AY776:AY816, INDIRECT("AE" &amp; ROW()), AP776:AP816, "📦", AS776:AS816, "")
    ) / 2
)</f>
        <v>0</v>
      </c>
      <c r="AM819" s="48"/>
      <c r="AN819" s="48"/>
      <c r="AO819" s="48"/>
      <c r="AP819" s="48"/>
      <c r="AQ819" s="48"/>
      <c r="AR819" s="48"/>
      <c r="AS819" s="48"/>
      <c r="AT819" s="48"/>
      <c r="AU819" s="48"/>
      <c r="AV819" s="48"/>
      <c r="AW819" s="48"/>
      <c r="AX819" s="48"/>
      <c r="AY819" s="48"/>
      <c r="AZ819" s="48"/>
      <c r="BA819" s="48"/>
      <c r="BB819" s="48"/>
      <c r="BC819" s="48"/>
      <c r="BD819" s="48"/>
      <c r="BE819" s="48"/>
      <c r="BF819" s="48"/>
      <c r="BG819" s="48"/>
      <c r="BH819" s="48"/>
      <c r="BI819" s="48"/>
      <c r="BJ819" s="48"/>
      <c r="BK819" s="48"/>
      <c r="BL819" s="48"/>
      <c r="BM819" s="48"/>
      <c r="BN819" s="48"/>
    </row>
    <row r="820" spans="1:66" ht="11.25" customHeight="1">
      <c r="A820" s="222">
        <f>A816+$Q$13/1440</f>
        <v>0.79166666666666641</v>
      </c>
      <c r="B820" s="164"/>
      <c r="C820" s="204"/>
      <c r="D820" s="207"/>
      <c r="E820" s="177" t="s">
        <v>36</v>
      </c>
      <c r="F820" s="42" t="str">
        <f>IF(D820&lt;&gt;"", VLOOKUP(D820,'Base de Datos'!$A$2:$D1268,2,FALSE()),"")</f>
        <v/>
      </c>
      <c r="G820" s="204"/>
      <c r="H820" s="216"/>
      <c r="I820" s="177" t="s">
        <v>36</v>
      </c>
      <c r="J820" s="42" t="str">
        <f>IF(H820&lt;&gt;"", VLOOKUP(H820,'Base de Datos'!$A$2:$D1268,2,FALSE()),"")</f>
        <v/>
      </c>
      <c r="K820" s="204"/>
      <c r="L820" s="216"/>
      <c r="M820" s="177" t="s">
        <v>36</v>
      </c>
      <c r="N820" s="42" t="str">
        <f>IF(L820&lt;&gt;"", VLOOKUP(L820,'Base de Datos'!$A$2:$D1268,2,FALSE()),"")</f>
        <v/>
      </c>
      <c r="O820" s="165"/>
      <c r="P820" s="165"/>
      <c r="Q820" s="165"/>
      <c r="R820" s="166"/>
      <c r="S820" s="167"/>
      <c r="T820" s="45" t="s">
        <v>37</v>
      </c>
      <c r="U820" s="168"/>
      <c r="V820" s="169"/>
      <c r="W820" s="167"/>
      <c r="X820" s="45" t="s">
        <v>37</v>
      </c>
      <c r="Y820" s="168"/>
      <c r="Z820" s="169"/>
      <c r="AA820" s="167"/>
      <c r="AB820" s="45" t="s">
        <v>37</v>
      </c>
      <c r="AC820" s="168"/>
      <c r="AD820" s="56"/>
      <c r="AE820" s="240" t="s">
        <v>59</v>
      </c>
      <c r="AF820" s="230"/>
      <c r="AG820" s="161">
        <f t="array" aca="1" ref="AG820" ca="1">COUNTIFS(AP776:AP816, "💲", AY776:AY816, INDIRECT("AE" &amp; ROW())) + COUNTIFS(AP776:AP816, "📦", AY776:AY816, INDIRECT("AE" &amp; ROW())) + COUNTIFS(AP776:AP816, "✅", AY776:AY816, INDIRECT("AE" &amp; ROW()))</f>
        <v>0</v>
      </c>
      <c r="AH820" s="162">
        <f t="array" aca="1" ref="AH820" ca="1">COUNTIFS(AP776:AP816, "💲", AY776:AY816, INDIRECT("AE" &amp; ROW())) + COUNTIFS(AP776:AP816, "📦", AY776:AY816, INDIRECT("AE" &amp; ROW()))</f>
        <v>0</v>
      </c>
      <c r="AI820" s="139">
        <f t="array" aca="1" ref="AI820" ca="1">SUMIFS(AR776:AR816, AY776:AY816, INDIRECT("AE" &amp; ROW()), AP776:AP816, "💲") + SUMIFS(AR776:AR816, AY776:AY816, INDIRECT("AE" &amp; ROW()), AP776:AP816, "📦")</f>
        <v>0</v>
      </c>
      <c r="AJ820" s="139">
        <f t="array" aca="1" ref="AJ820" ca="1">(
    SUMIFS(AR776:AR816, AY776:AY816, INDIRECT("AE" &amp; ROW()), AP776:AP816, "💲") +
    SUMIFS(AR776:AR816, AY776:AY816, INDIRECT("AE" &amp; ROW()), AP776:AP816, "📦")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
        SUMIFS(AR776:AR816, AY776:AY816, INDIRECT("AE" &amp; ROW()), AP776:AP816, "💲", AS776:AS816, "Familiar") +
        SUMIFS(AR776:AR816, AY776:AY816, INDIRECT("AE" &amp; ROW()), AP776:AP816, "📦", AS776:AS816, "Familiar")
    ) / 2
)  -
(
    (
        SUMIFS(AR776:AR816, AY776:AY816, INDIRECT("AE" &amp; ROW()), AP776:AP816, "💲", AS776:AS816, "Exonerado ADH") +
        SUMIFS(AR776:AR816, AY776:AY816, INDIRECT("AE" &amp; ROW()), AP776:AP816, "📦", AS776:AS816, "Exonerado ADH")
    ) / 2
)  -
(
    (
        SUMIFS(AR776:AR816, AY776:AY816, INDIRECT("AE" &amp; ROW()), AP776:AP816, "💲", AS776:AS816, "Exonerado Doctor") +
        SUMIFS(AR776:AR816, AY776:AY816, INDIRECT("AE" &amp; ROW()), AP776:AP816, "📦", AS776:AS816, "Exonerado Doctor")
    ) / 2
)</f>
        <v>0</v>
      </c>
      <c r="AK820" s="139">
        <f t="array" aca="1" ref="AK820" ca="1">(
    SUMIFS(AR776:AR816, AY776:AY816, INDIRECT("AE" &amp; ROW()), AP776:AP816, "💲") +
    SUMIFS(AR776:AR816, AY776:AY816, INDIRECT("AE" &amp; ROW()), AP776:AP816, "📦")
) -
(
    SUMIFS(AR776:AR816, AY776:AY816, INDIRECT("AE" &amp; ROW()), AP776:AP816, "💲", AS776:AS816, "Familiar") +
    SUMIFS(AR776:AR816, AY776:AY816, INDIRECT("AE" &amp; ROW()), AP776:AP816, "📦", AS776:AS816, "Familiar")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SUMIFS(AR776:AR816, AY776:AY816, INDIRECT("AE" &amp; ROW()), AP776:AP816, "💲", AS776:AS816, "Exonerado ADH") +
    SUMIFS(AR776:AR816, AY776:AY816, INDIRECT("AE" &amp; ROW()), AP776:AP816, "📦", AS776:AS816, "Exonerado ADH")
) -
(
    (
        SUMIFS(AR776:AR816, AY776:AY816, INDIRECT("AE" &amp; ROW()), AP776:AP816, "💲", AS776:AS816, "Exonerado Doctor") +
        SUMIFS(AR776:AR816, AY776:AY816, INDIRECT("AE" &amp; ROW()), AP776:AP816, "📦", AS776:AS816, "Exonerado Doctor")
    ) / 2
) -
(
    (
        SUMIFS(AR776:AR816, AY776:AY816, INDIRECT("AE" &amp; ROW()), AP776:AP816, "💲", AS776:AS816, "") +
        SUMIFS(AR776:AR816, AY776:AY816, INDIRECT("AE" &amp; ROW()), AP776:AP816, "📦", AS776:AS816, "")
    ) / 2
)</f>
        <v>0</v>
      </c>
      <c r="AL820" s="140">
        <f t="array" aca="1" ref="AL820" ca="1">(
    SUMIFS(AR776:AR816, AY776:AY816, INDIRECT("AE" &amp; ROW()), AP776:AP816, "💲") +
    SUMIFS(AR776:AR816, AY776:AY816, INDIRECT("AE" &amp; ROW()), AP776:AP816, "📦")
) -
(
    (
        SUMIFS(AR776:AR816, AY776:AY816, INDIRECT("AE" &amp; ROW()), AP776:AP816, "💲", AS776:AS816, "Familiar") +
        SUMIFS(AR776:AR816, AY776:AY816, INDIRECT("AE" &amp; ROW()), AP776:AP816, "📦", AS776:AS816, "Familiar")
    ) / 2
) -
(
    (
        SUMIFS(AR776:AR816, AY776:AY816, INDIRECT("AE" &amp; ROW()), AP776:AP816, "💲", AS776:AS816, "Participante") +
        SUMIFS(AR776:AR816, AY776:AY816, INDIRECT("AE" &amp; ROW()), AP776:AP816, "📦", AS776:AS816, "Participante")
    ) / 2
) -
(
    (
        SUMIFS(AR776:AR816, AY776:AY816, INDIRECT("AE" &amp; ROW()), AP776:AP816, "💲", AS776:AS816, "Empleado") +
        SUMIFS(AR776:AR816, AY776:AY816, INDIRECT("AE" &amp; ROW()), AP776:AP816, "📦", AS776:AS816, "Empleado")
    ) / 2
) -
(
    (
        SUMIFS(AR776:AR816, AY776:AY816, INDIRECT("AE" &amp; ROW()), AP776:AP816, "💲", AS776:AS816, "Exonerado ADH") +
        SUMIFS(AR776:AR816, AY776:AY816, INDIRECT("AE" &amp; ROW()), AP776:AP816, "📦", AS776:AS816, "Exonerado ADH")
    ) / 2
) -
(
    SUMIFS(AR776:AR816, AY776:AY816, INDIRECT("AE" &amp; ROW()), AP776:AP816, "💲", AS776:AS816, "Exonerado Doctor") +
    SUMIFS(AR776:AR816, AY776:AY816, INDIRECT("AE" &amp; ROW()), AP776:AP816, "📦", AS776:AS816, "Exonerado Doctor")
) -
(
    (
        SUMIFS(AR776:AR816, AY776:AY816, INDIRECT("AE" &amp; ROW()), AP776:AP816, "💲", AS776:AS816, "") +
        SUMIFS(AR776:AR816, AY776:AY816, INDIRECT("AE" &amp; ROW()), AP776:AP816, "📦", AS776:AS816, "")
    ) / 2
)</f>
        <v>0</v>
      </c>
      <c r="AM820" s="56"/>
      <c r="AN820" s="56"/>
      <c r="AO820" s="56"/>
      <c r="AP820" s="56"/>
      <c r="AQ820" s="56"/>
      <c r="AR820" s="56"/>
      <c r="AS820" s="56"/>
      <c r="AT820" s="56"/>
      <c r="AU820" s="56"/>
      <c r="AV820" s="56"/>
      <c r="AW820" s="56"/>
      <c r="AX820" s="56"/>
      <c r="AY820" s="56"/>
      <c r="AZ820" s="56"/>
      <c r="BA820" s="56"/>
      <c r="BB820" s="56"/>
      <c r="BC820" s="56"/>
      <c r="BD820" s="56"/>
      <c r="BE820" s="56"/>
      <c r="BF820" s="56"/>
      <c r="BG820" s="56"/>
      <c r="BH820" s="56"/>
      <c r="BI820" s="56"/>
      <c r="BJ820" s="56"/>
      <c r="BK820" s="56"/>
      <c r="BL820" s="56"/>
      <c r="BM820" s="56"/>
      <c r="BN820" s="56"/>
    </row>
    <row r="821" spans="1:66" ht="11.25" customHeight="1">
      <c r="A821" s="220"/>
      <c r="B821" s="164"/>
      <c r="C821" s="205"/>
      <c r="D821" s="208"/>
      <c r="E821" s="178" t="s">
        <v>42</v>
      </c>
      <c r="F821" s="58" t="str">
        <f>IF(D820&lt;&gt;"", VLOOKUP(D820,'Base de Datos'!$A$2:$D1268,3,FALSE()),"")</f>
        <v/>
      </c>
      <c r="G821" s="205"/>
      <c r="H821" s="208"/>
      <c r="I821" s="178" t="s">
        <v>42</v>
      </c>
      <c r="J821" s="58" t="str">
        <f>IF(H820&lt;&gt;"", VLOOKUP(H820,'Base de Datos'!$A$2:$D1268,3,FALSE()),"")</f>
        <v/>
      </c>
      <c r="K821" s="205"/>
      <c r="L821" s="208"/>
      <c r="M821" s="178" t="s">
        <v>42</v>
      </c>
      <c r="N821" s="58" t="str">
        <f>IF(L820&lt;&gt;"", VLOOKUP(L820,'Base de Datos'!$A$2:$D1268,3,FALSE()),"")</f>
        <v/>
      </c>
      <c r="O821" s="165"/>
      <c r="P821" s="165"/>
      <c r="Q821" s="165"/>
      <c r="R821" s="166"/>
      <c r="S821" s="231"/>
      <c r="T821" s="230"/>
      <c r="U821" s="170"/>
      <c r="V821" s="169"/>
      <c r="W821" s="231"/>
      <c r="X821" s="230"/>
      <c r="Y821" s="170"/>
      <c r="Z821" s="169"/>
      <c r="AA821" s="231"/>
      <c r="AB821" s="230"/>
      <c r="AC821" s="170"/>
      <c r="AD821" s="56"/>
      <c r="AE821" s="240" t="s">
        <v>63</v>
      </c>
      <c r="AF821" s="230"/>
      <c r="AG821" s="161">
        <f t="array" aca="1" ref="AG821" ca="1">COUNTIFS(AP776:AP816, "💲", AY776:AY816, INDIRECT("AE" &amp; ROW())) + COUNTIFS(AP776:AP816, "📦", AY776:AY816, INDIRECT("AE" &amp; ROW())) + COUNTIFS(AP776:AP816, "✅", AY776:AY816, INDIRECT("AE" &amp; ROW()))</f>
        <v>1</v>
      </c>
      <c r="AH821" s="162">
        <f t="array" aca="1" ref="AH821" ca="1">COUNTIFS(AP776:AP816, "💲", AY776:AY816, INDIRECT("AE" &amp; ROW())) + COUNTIFS(AP776:AP816, "📦", AY776:AY816, INDIRECT("AE" &amp; ROW()))</f>
        <v>1</v>
      </c>
      <c r="AI821" s="139">
        <f t="array" aca="1" ref="AI821" ca="1">SUMIFS(AR776:AR816, AY776:AY816, INDIRECT("AE" &amp; ROW()), AP776:AP816, "💲") + SUMIFS(AR776:AR816, AY776:AY816, INDIRECT("AE" &amp; ROW()), AP776:AP816, "📦")</f>
        <v>90</v>
      </c>
      <c r="AJ821" s="139">
        <f t="array" aca="1" ref="AJ821" ca="1">(
    SUMIFS(AR776:AR816, AY776:AY816, INDIRECT("AE" &amp; ROW()), AP776:AP816, "💲") +
    SUMIFS(AR776:AR816, AY776:AY816, INDIRECT("AE" &amp; ROW()), AP776:AP816, "📦")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
        SUMIFS(AR776:AR816, AY776:AY816, INDIRECT("AE" &amp; ROW()), AP776:AP816, "💲", AS776:AS816, "Familiar") +
        SUMIFS(AR776:AR816, AY776:AY816, INDIRECT("AE" &amp; ROW()), AP776:AP816, "📦", AS776:AS816, "Familiar")
    ) / 2
)  -
(
    (
        SUMIFS(AR776:AR816, AY776:AY816, INDIRECT("AE" &amp; ROW()), AP776:AP816, "💲", AS776:AS816, "Exonerado ADH") +
        SUMIFS(AR776:AR816, AY776:AY816, INDIRECT("AE" &amp; ROW()), AP776:AP816, "📦", AS776:AS816, "Exonerado ADH")
    ) / 2
)  -
(
    (
        SUMIFS(AR776:AR816, AY776:AY816, INDIRECT("AE" &amp; ROW()), AP776:AP816, "💲", AS776:AS816, "Exonerado Doctor") +
        SUMIFS(AR776:AR816, AY776:AY816, INDIRECT("AE" &amp; ROW()), AP776:AP816, "📦", AS776:AS816, "Exonerado Doctor")
    ) / 2
)</f>
        <v>90</v>
      </c>
      <c r="AK821" s="139">
        <f t="array" aca="1" ref="AK821" ca="1">(
    SUMIFS(AR776:AR816, AY776:AY816, INDIRECT("AE" &amp; ROW()), AP776:AP816, "💲") +
    SUMIFS(AR776:AR816, AY776:AY816, INDIRECT("AE" &amp; ROW()), AP776:AP816, "📦")
) -
(
    SUMIFS(AR776:AR816, AY776:AY816, INDIRECT("AE" &amp; ROW()), AP776:AP816, "💲", AS776:AS816, "Familiar") +
    SUMIFS(AR776:AR816, AY776:AY816, INDIRECT("AE" &amp; ROW()), AP776:AP816, "📦", AS776:AS816, "Familiar")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SUMIFS(AR776:AR816, AY776:AY816, INDIRECT("AE" &amp; ROW()), AP776:AP816, "💲", AS776:AS816, "Exonerado ADH") +
    SUMIFS(AR776:AR816, AY776:AY816, INDIRECT("AE" &amp; ROW()), AP776:AP816, "📦", AS776:AS816, "Exonerado ADH")
) -
(
    (
        SUMIFS(AR776:AR816, AY776:AY816, INDIRECT("AE" &amp; ROW()), AP776:AP816, "💲", AS776:AS816, "Exonerado Doctor") +
        SUMIFS(AR776:AR816, AY776:AY816, INDIRECT("AE" &amp; ROW()), AP776:AP816, "📦", AS776:AS816, "Exonerado Doctor")
    ) / 2
) -
(
    (
        SUMIFS(AR776:AR816, AY776:AY816, INDIRECT("AE" &amp; ROW()), AP776:AP816, "💲", AS776:AS816, "") +
        SUMIFS(AR776:AR816, AY776:AY816, INDIRECT("AE" &amp; ROW()), AP776:AP816, "📦", AS776:AS816, "")
    ) / 2
)</f>
        <v>90</v>
      </c>
      <c r="AL821" s="140">
        <f t="array" aca="1" ref="AL821" ca="1">(
    SUMIFS(AR776:AR816, AY776:AY816, INDIRECT("AE" &amp; ROW()), AP776:AP816, "💲") +
    SUMIFS(AR776:AR816, AY776:AY816, INDIRECT("AE" &amp; ROW()), AP776:AP816, "📦")
) -
(
    (
        SUMIFS(AR776:AR816, AY776:AY816, INDIRECT("AE" &amp; ROW()), AP776:AP816, "💲", AS776:AS816, "Familiar") +
        SUMIFS(AR776:AR816, AY776:AY816, INDIRECT("AE" &amp; ROW()), AP776:AP816, "📦", AS776:AS816, "Familiar")
    ) / 2
) -
(
    (
        SUMIFS(AR776:AR816, AY776:AY816, INDIRECT("AE" &amp; ROW()), AP776:AP816, "💲", AS776:AS816, "Participante") +
        SUMIFS(AR776:AR816, AY776:AY816, INDIRECT("AE" &amp; ROW()), AP776:AP816, "📦", AS776:AS816, "Participante")
    ) / 2
) -
(
    (
        SUMIFS(AR776:AR816, AY776:AY816, INDIRECT("AE" &amp; ROW()), AP776:AP816, "💲", AS776:AS816, "Empleado") +
        SUMIFS(AR776:AR816, AY776:AY816, INDIRECT("AE" &amp; ROW()), AP776:AP816, "📦", AS776:AS816, "Empleado")
    ) / 2
) -
(
    (
        SUMIFS(AR776:AR816, AY776:AY816, INDIRECT("AE" &amp; ROW()), AP776:AP816, "💲", AS776:AS816, "Exonerado ADH") +
        SUMIFS(AR776:AR816, AY776:AY816, INDIRECT("AE" &amp; ROW()), AP776:AP816, "📦", AS776:AS816, "Exonerado ADH")
    ) / 2
) -
(
    SUMIFS(AR776:AR816, AY776:AY816, INDIRECT("AE" &amp; ROW()), AP776:AP816, "💲", AS776:AS816, "Exonerado Doctor") +
    SUMIFS(AR776:AR816, AY776:AY816, INDIRECT("AE" &amp; ROW()), AP776:AP816, "📦", AS776:AS816, "Exonerado Doctor")
) -
(
    (
        SUMIFS(AR776:AR816, AY776:AY816, INDIRECT("AE" &amp; ROW()), AP776:AP816, "💲", AS776:AS816, "") +
        SUMIFS(AR776:AR816, AY776:AY816, INDIRECT("AE" &amp; ROW()), AP776:AP816, "📦", AS776:AS816, "")
    ) / 2
)</f>
        <v>90</v>
      </c>
      <c r="AM821" s="56"/>
      <c r="AN821" s="56"/>
      <c r="AO821" s="56"/>
      <c r="AP821" s="56"/>
      <c r="AQ821" s="56"/>
      <c r="AR821" s="56"/>
      <c r="AS821" s="56"/>
      <c r="AT821" s="56"/>
      <c r="AU821" s="56"/>
      <c r="AV821" s="56"/>
      <c r="AW821" s="56"/>
      <c r="AX821" s="56"/>
      <c r="AY821" s="56"/>
      <c r="AZ821" s="56"/>
      <c r="BA821" s="56"/>
      <c r="BB821" s="56"/>
      <c r="BC821" s="56"/>
      <c r="BD821" s="56"/>
      <c r="BE821" s="56"/>
      <c r="BF821" s="56"/>
      <c r="BG821" s="56"/>
      <c r="BH821" s="56"/>
      <c r="BI821" s="56"/>
      <c r="BJ821" s="56"/>
      <c r="BK821" s="56"/>
      <c r="BL821" s="56"/>
      <c r="BM821" s="56"/>
      <c r="BN821" s="56"/>
    </row>
    <row r="822" spans="1:66" ht="11.25" customHeight="1">
      <c r="A822" s="220"/>
      <c r="B822" s="164"/>
      <c r="C822" s="205"/>
      <c r="D822" s="208"/>
      <c r="E822" s="178" t="s">
        <v>44</v>
      </c>
      <c r="F822" s="58" t="str">
        <f>IF(D820&lt;&gt;"", VLOOKUP(D820,'Base de Datos'!$A$2:$D1268,4,FALSE()),"")</f>
        <v/>
      </c>
      <c r="G822" s="205"/>
      <c r="H822" s="208"/>
      <c r="I822" s="178" t="s">
        <v>44</v>
      </c>
      <c r="J822" s="58" t="str">
        <f>IF(H820&lt;&gt;"", VLOOKUP(H820,'Base de Datos'!$A$2:$D1268,4,FALSE()),"")</f>
        <v/>
      </c>
      <c r="K822" s="205"/>
      <c r="L822" s="208"/>
      <c r="M822" s="178" t="s">
        <v>44</v>
      </c>
      <c r="N822" s="58" t="str">
        <f>IF(L820&lt;&gt;"", VLOOKUP(L820,'Base de Datos'!$A$2:$D1268,4,FALSE()),"")</f>
        <v/>
      </c>
      <c r="O822" s="165"/>
      <c r="P822" s="165"/>
      <c r="Q822" s="165"/>
      <c r="R822" s="166"/>
      <c r="S822" s="231"/>
      <c r="T822" s="230"/>
      <c r="U822" s="170"/>
      <c r="V822" s="169"/>
      <c r="W822" s="231"/>
      <c r="X822" s="230"/>
      <c r="Y822" s="170"/>
      <c r="Z822" s="169"/>
      <c r="AA822" s="231"/>
      <c r="AB822" s="230"/>
      <c r="AC822" s="170"/>
      <c r="AD822" s="56"/>
      <c r="AE822" s="240" t="s">
        <v>66</v>
      </c>
      <c r="AF822" s="230"/>
      <c r="AG822" s="161">
        <f t="array" aca="1" ref="AG822" ca="1">COUNTIFS(AP776:AP816, "💲", AY776:AY816, INDIRECT("AE" &amp; ROW())) + COUNTIFS(AP776:AP816, "📦", AY776:AY816, INDIRECT("AE" &amp; ROW())) + COUNTIFS(AP776:AP816, "✅", AY776:AY816, INDIRECT("AE" &amp; ROW()))</f>
        <v>0</v>
      </c>
      <c r="AH822" s="162">
        <f t="array" aca="1" ref="AH822" ca="1">COUNTIFS(AP776:AP816, "💲", AY776:AY816, INDIRECT("AE" &amp; ROW())) + COUNTIFS(AP776:AP816, "📦", AY776:AY816, INDIRECT("AE" &amp; ROW()))</f>
        <v>0</v>
      </c>
      <c r="AI822" s="139">
        <f t="array" aca="1" ref="AI822" ca="1">SUMIFS(AR776:AR816, AY776:AY816, INDIRECT("AE" &amp; ROW()), AP776:AP816, "💲") + SUMIFS(AR776:AR816, AY776:AY816, INDIRECT("AE" &amp; ROW()), AP776:AP816, "📦")</f>
        <v>0</v>
      </c>
      <c r="AJ822" s="139">
        <f t="array" aca="1" ref="AJ822" ca="1">(
    SUMIFS(AR776:AR816, AY776:AY816, INDIRECT("AE" &amp; ROW()), AP776:AP816, "💲") +
    SUMIFS(AR776:AR816, AY776:AY816, INDIRECT("AE" &amp; ROW()), AP776:AP816, "📦")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
        SUMIFS(AR776:AR816, AY776:AY816, INDIRECT("AE" &amp; ROW()), AP776:AP816, "💲", AS776:AS816, "Familiar") +
        SUMIFS(AR776:AR816, AY776:AY816, INDIRECT("AE" &amp; ROW()), AP776:AP816, "📦", AS776:AS816, "Familiar")
    ) / 2
)  -
(
    (
        SUMIFS(AR776:AR816, AY776:AY816, INDIRECT("AE" &amp; ROW()), AP776:AP816, "💲", AS776:AS816, "Exonerado ADH") +
        SUMIFS(AR776:AR816, AY776:AY816, INDIRECT("AE" &amp; ROW()), AP776:AP816, "📦", AS776:AS816, "Exonerado ADH")
    ) / 2
)  -
(
    (
        SUMIFS(AR776:AR816, AY776:AY816, INDIRECT("AE" &amp; ROW()), AP776:AP816, "💲", AS776:AS816, "Exonerado Doctor") +
        SUMIFS(AR776:AR816, AY776:AY816, INDIRECT("AE" &amp; ROW()), AP776:AP816, "📦", AS776:AS816, "Exonerado Doctor")
    ) / 2
)</f>
        <v>0</v>
      </c>
      <c r="AK822" s="139">
        <f t="array" aca="1" ref="AK822" ca="1">(
    SUMIFS(AR776:AR816, AY776:AY816, INDIRECT("AE" &amp; ROW()), AP776:AP816, "💲") +
    SUMIFS(AR776:AR816, AY776:AY816, INDIRECT("AE" &amp; ROW()), AP776:AP816, "📦")
) -
(
    SUMIFS(AR776:AR816, AY776:AY816, INDIRECT("AE" &amp; ROW()), AP776:AP816, "💲", AS776:AS816, "Familiar") +
    SUMIFS(AR776:AR816, AY776:AY816, INDIRECT("AE" &amp; ROW()), AP776:AP816, "📦", AS776:AS816, "Familiar")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SUMIFS(AR776:AR816, AY776:AY816, INDIRECT("AE" &amp; ROW()), AP776:AP816, "💲", AS776:AS816, "Exonerado ADH") +
    SUMIFS(AR776:AR816, AY776:AY816, INDIRECT("AE" &amp; ROW()), AP776:AP816, "📦", AS776:AS816, "Exonerado ADH")
) -
(
    (
        SUMIFS(AR776:AR816, AY776:AY816, INDIRECT("AE" &amp; ROW()), AP776:AP816, "💲", AS776:AS816, "Exonerado Doctor") +
        SUMIFS(AR776:AR816, AY776:AY816, INDIRECT("AE" &amp; ROW()), AP776:AP816, "📦", AS776:AS816, "Exonerado Doctor")
    ) / 2
) -
(
    (
        SUMIFS(AR776:AR816, AY776:AY816, INDIRECT("AE" &amp; ROW()), AP776:AP816, "💲", AS776:AS816, "") +
        SUMIFS(AR776:AR816, AY776:AY816, INDIRECT("AE" &amp; ROW()), AP776:AP816, "📦", AS776:AS816, "")
    ) / 2
)</f>
        <v>0</v>
      </c>
      <c r="AL822" s="140">
        <f t="array" aca="1" ref="AL822" ca="1">(
    SUMIFS(AR776:AR816, AY776:AY816, INDIRECT("AE" &amp; ROW()), AP776:AP816, "💲") +
    SUMIFS(AR776:AR816, AY776:AY816, INDIRECT("AE" &amp; ROW()), AP776:AP816, "📦")
) -
(
    (
        SUMIFS(AR776:AR816, AY776:AY816, INDIRECT("AE" &amp; ROW()), AP776:AP816, "💲", AS776:AS816, "Familiar") +
        SUMIFS(AR776:AR816, AY776:AY816, INDIRECT("AE" &amp; ROW()), AP776:AP816, "📦", AS776:AS816, "Familiar")
    ) / 2
) -
(
    (
        SUMIFS(AR776:AR816, AY776:AY816, INDIRECT("AE" &amp; ROW()), AP776:AP816, "💲", AS776:AS816, "Participante") +
        SUMIFS(AR776:AR816, AY776:AY816, INDIRECT("AE" &amp; ROW()), AP776:AP816, "📦", AS776:AS816, "Participante")
    ) / 2
) -
(
    (
        SUMIFS(AR776:AR816, AY776:AY816, INDIRECT("AE" &amp; ROW()), AP776:AP816, "💲", AS776:AS816, "Empleado") +
        SUMIFS(AR776:AR816, AY776:AY816, INDIRECT("AE" &amp; ROW()), AP776:AP816, "📦", AS776:AS816, "Empleado")
    ) / 2
) -
(
    (
        SUMIFS(AR776:AR816, AY776:AY816, INDIRECT("AE" &amp; ROW()), AP776:AP816, "💲", AS776:AS816, "Exonerado ADH") +
        SUMIFS(AR776:AR816, AY776:AY816, INDIRECT("AE" &amp; ROW()), AP776:AP816, "📦", AS776:AS816, "Exonerado ADH")
    ) / 2
) -
(
    SUMIFS(AR776:AR816, AY776:AY816, INDIRECT("AE" &amp; ROW()), AP776:AP816, "💲", AS776:AS816, "Exonerado Doctor") +
    SUMIFS(AR776:AR816, AY776:AY816, INDIRECT("AE" &amp; ROW()), AP776:AP816, "📦", AS776:AS816, "Exonerado Doctor")
) -
(
    (
        SUMIFS(AR776:AR816, AY776:AY816, INDIRECT("AE" &amp; ROW()), AP776:AP816, "💲", AS776:AS816, "") +
        SUMIFS(AR776:AR816, AY776:AY816, INDIRECT("AE" &amp; ROW()), AP776:AP816, "📦", AS776:AS816, "")
    ) / 2
)</f>
        <v>0</v>
      </c>
      <c r="AM822" s="56"/>
      <c r="AN822" s="56"/>
      <c r="AO822" s="56"/>
      <c r="AP822" s="56"/>
      <c r="AQ822" s="56"/>
      <c r="AR822" s="56"/>
      <c r="AS822" s="56"/>
      <c r="AT822" s="56"/>
      <c r="AU822" s="56"/>
      <c r="AV822" s="56"/>
      <c r="AW822" s="56"/>
      <c r="AX822" s="56"/>
      <c r="AY822" s="56"/>
      <c r="AZ822" s="56"/>
      <c r="BA822" s="56"/>
      <c r="BB822" s="56"/>
      <c r="BC822" s="56"/>
      <c r="BD822" s="56"/>
      <c r="BE822" s="56"/>
      <c r="BF822" s="56"/>
      <c r="BG822" s="56"/>
      <c r="BH822" s="56"/>
      <c r="BI822" s="56"/>
      <c r="BJ822" s="56"/>
      <c r="BK822" s="56"/>
      <c r="BL822" s="56"/>
      <c r="BM822" s="56"/>
      <c r="BN822" s="56"/>
    </row>
    <row r="823" spans="1:66" ht="11.25" customHeight="1">
      <c r="A823" s="221"/>
      <c r="B823" s="164"/>
      <c r="C823" s="206"/>
      <c r="D823" s="209"/>
      <c r="E823" s="179" t="s">
        <v>46</v>
      </c>
      <c r="F823" s="180"/>
      <c r="G823" s="206"/>
      <c r="H823" s="209"/>
      <c r="I823" s="179" t="s">
        <v>46</v>
      </c>
      <c r="J823" s="180"/>
      <c r="K823" s="206"/>
      <c r="L823" s="209"/>
      <c r="M823" s="179" t="s">
        <v>46</v>
      </c>
      <c r="N823" s="180"/>
      <c r="O823" s="165"/>
      <c r="P823" s="165"/>
      <c r="Q823" s="165"/>
      <c r="R823" s="166"/>
      <c r="S823" s="227" t="str">
        <f>IF(OR(S820="Empleado",S820="Familiar"),"Nombre del Empleado","N° Factura")</f>
        <v>N° Factura</v>
      </c>
      <c r="T823" s="228"/>
      <c r="U823" s="89"/>
      <c r="V823" s="169"/>
      <c r="W823" s="227" t="str">
        <f>IF(OR(W820="Empleado",W820="Familiar"),"Nombre del Empleado","N° Factura")</f>
        <v>N° Factura</v>
      </c>
      <c r="X823" s="228"/>
      <c r="Y823" s="89"/>
      <c r="Z823" s="169"/>
      <c r="AA823" s="227" t="str">
        <f>IF(OR(AA820="Empleado",AA820="Familiar"),"Nombre del Empleado","N° Factura")</f>
        <v>N° Factura</v>
      </c>
      <c r="AB823" s="228"/>
      <c r="AC823" s="89"/>
      <c r="AD823" s="56"/>
      <c r="AE823" s="240" t="s">
        <v>69</v>
      </c>
      <c r="AF823" s="230"/>
      <c r="AG823" s="161">
        <f t="array" aca="1" ref="AG823" ca="1">COUNTIFS(AP776:AP816, "💲", AY776:AY816, INDIRECT("AE" &amp; ROW())) + COUNTIFS(AP776:AP816, "📦", AY776:AY816, INDIRECT("AE" &amp; ROW())) + COUNTIFS(AP776:AP816, "✅", AY776:AY816, INDIRECT("AE" &amp; ROW()))</f>
        <v>0</v>
      </c>
      <c r="AH823" s="162">
        <f t="array" aca="1" ref="AH823" ca="1">COUNTIFS(AP776:AP816, "💲", AY776:AY816, INDIRECT("AE" &amp; ROW())) + COUNTIFS(AP776:AP816, "📦", AY776:AY816, INDIRECT("AE" &amp; ROW()))</f>
        <v>0</v>
      </c>
      <c r="AI823" s="139">
        <f t="array" aca="1" ref="AI823" ca="1">SUMIFS(AR776:AR816, AY776:AY816, INDIRECT("AE" &amp; ROW()), AP776:AP816, "💲") + SUMIFS(AR776:AR816, AY776:AY816, INDIRECT("AE" &amp; ROW()), AP776:AP816, "📦")</f>
        <v>0</v>
      </c>
      <c r="AJ823" s="66">
        <f t="array" aca="1" ref="AJ823" ca="1">(
    SUMIFS(AR776:AR816, AY776:AY816, INDIRECT("AE" &amp; ROW()), AP776:AP816, "💲") +
    SUMIFS(AR776:AR816, AY776:AY816, INDIRECT("AE" &amp; ROW()), AP776:AP816, "📦")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
        SUMIFS(AR776:AR816, AY776:AY816, INDIRECT("AE" &amp; ROW()), AP776:AP816, "💲", AS776:AS816, "Familiar") +
        SUMIFS(AR776:AR816, AY776:AY816, INDIRECT("AE" &amp; ROW()), AP776:AP816, "📦", AS776:AS816, "Familiar")
    ) / 2
)  -
(
    (
        SUMIFS(AR776:AR816, AY776:AY816, INDIRECT("AE" &amp; ROW()), AP776:AP816, "💲", AS776:AS816, "Exonerado ADH") +
        SUMIFS(AR776:AR816, AY776:AY816, INDIRECT("AE" &amp; ROW()), AP776:AP816, "📦", AS776:AS816, "Exonerado ADH")
    ) / 2
)  -
(
    (
        SUMIFS(AR776:AR816, AY776:AY816, INDIRECT("AE" &amp; ROW()), AP776:AP816, "💲", AS776:AS816, "Exonerado Doctor") +
        SUMIFS(AR776:AR816, AY776:AY816, INDIRECT("AE" &amp; ROW()), AP776:AP816, "📦", AS776:AS816, "Exonerado Doctor")
    ) / 2
)</f>
        <v>0</v>
      </c>
      <c r="AK823" s="139">
        <f t="array" aca="1" ref="AK823" ca="1">(
    SUMIFS(AR776:AR816, AY776:AY816, INDIRECT("AE" &amp; ROW()), AP776:AP816, "💲") +
    SUMIFS(AR776:AR816, AY776:AY816, INDIRECT("AE" &amp; ROW()), AP776:AP816, "📦")
) -
(
    SUMIFS(AR776:AR816, AY776:AY816, INDIRECT("AE" &amp; ROW()), AP776:AP816, "💲", AS776:AS816, "Familiar") +
    SUMIFS(AR776:AR816, AY776:AY816, INDIRECT("AE" &amp; ROW()), AP776:AP816, "📦", AS776:AS816, "Familiar")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SUMIFS(AR776:AR816, AY776:AY816, INDIRECT("AE" &amp; ROW()), AP776:AP816, "💲", AS776:AS816, "Exonerado ADH") +
    SUMIFS(AR776:AR816, AY776:AY816, INDIRECT("AE" &amp; ROW()), AP776:AP816, "📦", AS776:AS816, "Exonerado ADH")
) -
(
    (
        SUMIFS(AR776:AR816, AY776:AY816, INDIRECT("AE" &amp; ROW()), AP776:AP816, "💲", AS776:AS816, "Exonerado Doctor") +
        SUMIFS(AR776:AR816, AY776:AY816, INDIRECT("AE" &amp; ROW()), AP776:AP816, "📦", AS776:AS816, "Exonerado Doctor")
    ) / 2
) -
(
    (
        SUMIFS(AR776:AR816, AY776:AY816, INDIRECT("AE" &amp; ROW()), AP776:AP816, "💲", AS776:AS816, "") +
        SUMIFS(AR776:AR816, AY776:AY816, INDIRECT("AE" &amp; ROW()), AP776:AP816, "📦", AS776:AS816, "")
    ) / 2
)</f>
        <v>0</v>
      </c>
      <c r="AL823" s="140">
        <f t="array" aca="1" ref="AL823" ca="1">(
    SUMIFS(AR776:AR816, AY776:AY816, INDIRECT("AE" &amp; ROW()), AP776:AP816, "💲") +
    SUMIFS(AR776:AR816, AY776:AY816, INDIRECT("AE" &amp; ROW()), AP776:AP816, "📦")
) -
(
    (
        SUMIFS(AR776:AR816, AY776:AY816, INDIRECT("AE" &amp; ROW()), AP776:AP816, "💲", AS776:AS816, "Familiar") +
        SUMIFS(AR776:AR816, AY776:AY816, INDIRECT("AE" &amp; ROW()), AP776:AP816, "📦", AS776:AS816, "Familiar")
    ) / 2
) -
(
    (
        SUMIFS(AR776:AR816, AY776:AY816, INDIRECT("AE" &amp; ROW()), AP776:AP816, "💲", AS776:AS816, "Participante") +
        SUMIFS(AR776:AR816, AY776:AY816, INDIRECT("AE" &amp; ROW()), AP776:AP816, "📦", AS776:AS816, "Participante")
    ) / 2
) -
(
    (
        SUMIFS(AR776:AR816, AY776:AY816, INDIRECT("AE" &amp; ROW()), AP776:AP816, "💲", AS776:AS816, "Empleado") +
        SUMIFS(AR776:AR816, AY776:AY816, INDIRECT("AE" &amp; ROW()), AP776:AP816, "📦", AS776:AS816, "Empleado")
    ) / 2
) -
(
    (
        SUMIFS(AR776:AR816, AY776:AY816, INDIRECT("AE" &amp; ROW()), AP776:AP816, "💲", AS776:AS816, "Exonerado ADH") +
        SUMIFS(AR776:AR816, AY776:AY816, INDIRECT("AE" &amp; ROW()), AP776:AP816, "📦", AS776:AS816, "Exonerado ADH")
    ) / 2
) -
(
    SUMIFS(AR776:AR816, AY776:AY816, INDIRECT("AE" &amp; ROW()), AP776:AP816, "💲", AS776:AS816, "Exonerado Doctor") +
    SUMIFS(AR776:AR816, AY776:AY816, INDIRECT("AE" &amp; ROW()), AP776:AP816, "📦", AS776:AS816, "Exonerado Doctor")
) -
(
    (
        SUMIFS(AR776:AR816, AY776:AY816, INDIRECT("AE" &amp; ROW()), AP776:AP816, "💲", AS776:AS816, "") +
        SUMIFS(AR776:AR816, AY776:AY816, INDIRECT("AE" &amp; ROW()), AP776:AP816, "📦", AS776:AS816, "")
    ) / 2
)</f>
        <v>0</v>
      </c>
      <c r="AM823" s="56"/>
      <c r="AN823" s="56"/>
      <c r="AO823" s="56"/>
      <c r="AP823" s="56"/>
      <c r="AQ823" s="56"/>
      <c r="AR823" s="56"/>
      <c r="AS823" s="56"/>
      <c r="AT823" s="56"/>
      <c r="AU823" s="56"/>
      <c r="AV823" s="56"/>
      <c r="AW823" s="56"/>
      <c r="AX823" s="56"/>
      <c r="AY823" s="56"/>
      <c r="AZ823" s="56"/>
      <c r="BA823" s="56"/>
      <c r="BB823" s="56"/>
      <c r="BC823" s="56"/>
      <c r="BD823" s="56"/>
      <c r="BE823" s="56"/>
      <c r="BF823" s="56"/>
      <c r="BG823" s="56"/>
      <c r="BH823" s="56"/>
      <c r="BI823" s="56"/>
      <c r="BJ823" s="56"/>
      <c r="BK823" s="56"/>
      <c r="BL823" s="56"/>
      <c r="BM823" s="56"/>
      <c r="BN823" s="56"/>
    </row>
    <row r="824" spans="1:66" ht="11.25" customHeight="1">
      <c r="A824" s="222">
        <f>A820+$Q$13/1440</f>
        <v>0.83333333333333304</v>
      </c>
      <c r="B824" s="164"/>
      <c r="C824" s="204"/>
      <c r="D824" s="207"/>
      <c r="E824" s="177" t="s">
        <v>36</v>
      </c>
      <c r="F824" s="42" t="str">
        <f>IF(D824&lt;&gt;"", VLOOKUP(D824,'Base de Datos'!$A$2:$D1268,2,FALSE()),"")</f>
        <v/>
      </c>
      <c r="G824" s="204"/>
      <c r="H824" s="216"/>
      <c r="I824" s="177" t="s">
        <v>36</v>
      </c>
      <c r="J824" s="42" t="str">
        <f>IF(H824&lt;&gt;"", VLOOKUP(H824,'Base de Datos'!$A$2:$D1268,2,FALSE()),"")</f>
        <v/>
      </c>
      <c r="K824" s="204"/>
      <c r="L824" s="216"/>
      <c r="M824" s="177" t="s">
        <v>36</v>
      </c>
      <c r="N824" s="42" t="str">
        <f>IF(L824&lt;&gt;"", VLOOKUP(L824,'Base de Datos'!$A$2:$D1268,2,FALSE()),"")</f>
        <v/>
      </c>
      <c r="O824" s="165"/>
      <c r="P824" s="165"/>
      <c r="Q824" s="165"/>
      <c r="R824" s="166"/>
      <c r="S824" s="167"/>
      <c r="T824" s="45" t="s">
        <v>37</v>
      </c>
      <c r="U824" s="168"/>
      <c r="V824" s="169"/>
      <c r="W824" s="167"/>
      <c r="X824" s="45" t="s">
        <v>37</v>
      </c>
      <c r="Y824" s="168"/>
      <c r="Z824" s="169"/>
      <c r="AA824" s="167"/>
      <c r="AB824" s="45" t="s">
        <v>37</v>
      </c>
      <c r="AC824" s="168"/>
      <c r="AD824" s="56"/>
      <c r="AE824" s="232" t="s">
        <v>72</v>
      </c>
      <c r="AF824" s="230"/>
      <c r="AG824" s="90">
        <f t="array" aca="1" ref="AG824" ca="1">COUNTIFS(AP776:AP816, "💲", AY776:AY816, INDIRECT("AE" &amp; ROW())) + COUNTIFS(AP776:AP816, "📦", AY776:AY816, INDIRECT("AE" &amp; ROW())) + COUNTIFS(AP776:AP816, "✅", AY776:AY816, INDIRECT("AE" &amp; ROW()))</f>
        <v>0</v>
      </c>
      <c r="AH824" s="68">
        <f t="array" aca="1" ref="AH824" ca="1">COUNTIFS(AP776:AP816, "💲", AY776:AY816, INDIRECT("AE" &amp; ROW())) + COUNTIFS(AP776:AP816, "📦", AY776:AY816, INDIRECT("AE" &amp; ROW()))</f>
        <v>0</v>
      </c>
      <c r="AI824" s="139">
        <f t="array" aca="1" ref="AI824" ca="1">SUMIFS(AR776:AR816, AY776:AY816, INDIRECT("AE" &amp; ROW()), AP776:AP816, "💲") + SUMIFS(AR776:AR816, AY776:AY816, INDIRECT("AE" &amp; ROW()), AP776:AP816, "📦")</f>
        <v>0</v>
      </c>
      <c r="AJ824" s="139">
        <f t="array" aca="1" ref="AJ824" ca="1">(
    SUMIFS(AR776:AR816, AY776:AY816, INDIRECT("AE" &amp; ROW()), AP776:AP816, "💲") +
    SUMIFS(AR776:AR816, AY776:AY816, INDIRECT("AE" &amp; ROW()), AP776:AP816, "📦")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
        SUMIFS(AR776:AR816, AY776:AY816, INDIRECT("AE" &amp; ROW()), AP776:AP816, "💲", AS776:AS816, "Familiar") +
        SUMIFS(AR776:AR816, AY776:AY816, INDIRECT("AE" &amp; ROW()), AP776:AP816, "📦", AS776:AS816, "Familiar")
    ) / 2
)  -
(
    (
        SUMIFS(AR776:AR816, AY776:AY816, INDIRECT("AE" &amp; ROW()), AP776:AP816, "💲", AS776:AS816, "Exonerado ADH") +
        SUMIFS(AR776:AR816, AY776:AY816, INDIRECT("AE" &amp; ROW()), AP776:AP816, "📦", AS776:AS816, "Exonerado ADH")
    ) / 2
)  -
(
    (
        SUMIFS(AR776:AR816, AY776:AY816, INDIRECT("AE" &amp; ROW()), AP776:AP816, "💲", AS776:AS816, "Exonerado Doctor") +
        SUMIFS(AR776:AR816, AY776:AY816, INDIRECT("AE" &amp; ROW()), AP776:AP816, "📦", AS776:AS816, "Exonerado Doctor")
    ) / 2
)</f>
        <v>0</v>
      </c>
      <c r="AK824" s="139">
        <f t="array" aca="1" ref="AK824" ca="1">(
    SUMIFS(AR776:AR816, AY776:AY816, INDIRECT("AE" &amp; ROW()), AP776:AP816, "💲") +
    SUMIFS(AR776:AR816, AY776:AY816, INDIRECT("AE" &amp; ROW()), AP776:AP816, "📦")
) -
(
    SUMIFS(AR776:AR816, AY776:AY816, INDIRECT("AE" &amp; ROW()), AP776:AP816, "💲", AS776:AS816, "Familiar") +
    SUMIFS(AR776:AR816, AY776:AY816, INDIRECT("AE" &amp; ROW()), AP776:AP816, "📦", AS776:AS816, "Familiar")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SUMIFS(AR776:AR816, AY776:AY816, INDIRECT("AE" &amp; ROW()), AP776:AP816, "💲", AS776:AS816, "Exonerado ADH") +
    SUMIFS(AR776:AR816, AY776:AY816, INDIRECT("AE" &amp; ROW()), AP776:AP816, "📦", AS776:AS816, "Exonerado ADH")
) -
(
    (
        SUMIFS(AR776:AR816, AY776:AY816, INDIRECT("AE" &amp; ROW()), AP776:AP816, "💲", AS776:AS816, "Exonerado Doctor") +
        SUMIFS(AR776:AR816, AY776:AY816, INDIRECT("AE" &amp; ROW()), AP776:AP816, "📦", AS776:AS816, "Exonerado Doctor")
    ) / 2
) -
(
    (
        SUMIFS(AR776:AR816, AY776:AY816, INDIRECT("AE" &amp; ROW()), AP776:AP816, "💲", AS776:AS816, "") +
        SUMIFS(AR776:AR816, AY776:AY816, INDIRECT("AE" &amp; ROW()), AP776:AP816, "📦", AS776:AS816, "")
    ) / 2
)</f>
        <v>0</v>
      </c>
      <c r="AL824" s="140">
        <f t="array" aca="1" ref="AL824" ca="1">(
    SUMIFS(AR776:AR816, AY776:AY816, INDIRECT("AE" &amp; ROW()), AP776:AP816, "💲") +
    SUMIFS(AR776:AR816, AY776:AY816, INDIRECT("AE" &amp; ROW()), AP776:AP816, "📦")
) -
(
    (
        SUMIFS(AR776:AR816, AY776:AY816, INDIRECT("AE" &amp; ROW()), AP776:AP816, "💲", AS776:AS816, "Familiar") +
        SUMIFS(AR776:AR816, AY776:AY816, INDIRECT("AE" &amp; ROW()), AP776:AP816, "📦", AS776:AS816, "Familiar")
    ) / 2
) -
(
    (
        SUMIFS(AR776:AR816, AY776:AY816, INDIRECT("AE" &amp; ROW()), AP776:AP816, "💲", AS776:AS816, "Participante") +
        SUMIFS(AR776:AR816, AY776:AY816, INDIRECT("AE" &amp; ROW()), AP776:AP816, "📦", AS776:AS816, "Participante")
    ) / 2
) -
(
    (
        SUMIFS(AR776:AR816, AY776:AY816, INDIRECT("AE" &amp; ROW()), AP776:AP816, "💲", AS776:AS816, "Empleado") +
        SUMIFS(AR776:AR816, AY776:AY816, INDIRECT("AE" &amp; ROW()), AP776:AP816, "📦", AS776:AS816, "Empleado")
    ) / 2
) -
(
    (
        SUMIFS(AR776:AR816, AY776:AY816, INDIRECT("AE" &amp; ROW()), AP776:AP816, "💲", AS776:AS816, "Exonerado ADH") +
        SUMIFS(AR776:AR816, AY776:AY816, INDIRECT("AE" &amp; ROW()), AP776:AP816, "📦", AS776:AS816, "Exonerado ADH")
    ) / 2
) -
(
    SUMIFS(AR776:AR816, AY776:AY816, INDIRECT("AE" &amp; ROW()), AP776:AP816, "💲", AS776:AS816, "Exonerado Doctor") +
    SUMIFS(AR776:AR816, AY776:AY816, INDIRECT("AE" &amp; ROW()), AP776:AP816, "📦", AS776:AS816, "Exonerado Doctor")
) -
(
    (
        SUMIFS(AR776:AR816, AY776:AY816, INDIRECT("AE" &amp; ROW()), AP776:AP816, "💲", AS776:AS816, "") +
        SUMIFS(AR776:AR816, AY776:AY816, INDIRECT("AE" &amp; ROW()), AP776:AP816, "📦", AS776:AS816, "")
    ) / 2
)</f>
        <v>0</v>
      </c>
      <c r="AM824" s="56"/>
      <c r="AN824" s="56"/>
      <c r="AO824" s="56"/>
      <c r="AP824" s="56"/>
      <c r="AQ824" s="56"/>
      <c r="AR824" s="56"/>
      <c r="AS824" s="56"/>
      <c r="AT824" s="56"/>
      <c r="AU824" s="56"/>
      <c r="AV824" s="56"/>
      <c r="AW824" s="56"/>
      <c r="AX824" s="56"/>
      <c r="AY824" s="56"/>
      <c r="AZ824" s="56"/>
      <c r="BA824" s="56"/>
      <c r="BB824" s="56"/>
      <c r="BC824" s="56"/>
      <c r="BD824" s="56"/>
      <c r="BE824" s="56"/>
      <c r="BF824" s="56"/>
      <c r="BG824" s="56"/>
      <c r="BH824" s="56"/>
      <c r="BI824" s="56"/>
      <c r="BJ824" s="56"/>
      <c r="BK824" s="56"/>
      <c r="BL824" s="56"/>
      <c r="BM824" s="56"/>
      <c r="BN824" s="56"/>
    </row>
    <row r="825" spans="1:66" ht="11.25" customHeight="1">
      <c r="A825" s="220"/>
      <c r="B825" s="164"/>
      <c r="C825" s="205"/>
      <c r="D825" s="208"/>
      <c r="E825" s="178" t="s">
        <v>42</v>
      </c>
      <c r="F825" s="58" t="str">
        <f>IF(D824&lt;&gt;"", VLOOKUP(D824,'Base de Datos'!$A$2:$D1268,3,FALSE()),"")</f>
        <v/>
      </c>
      <c r="G825" s="205"/>
      <c r="H825" s="208"/>
      <c r="I825" s="178" t="s">
        <v>42</v>
      </c>
      <c r="J825" s="58" t="str">
        <f>IF(H824&lt;&gt;"", VLOOKUP(H824,'Base de Datos'!$A$2:$D1268,3,FALSE()),"")</f>
        <v/>
      </c>
      <c r="K825" s="205"/>
      <c r="L825" s="208"/>
      <c r="M825" s="178" t="s">
        <v>42</v>
      </c>
      <c r="N825" s="58" t="str">
        <f>IF(L824&lt;&gt;"", VLOOKUP(L824,'Base de Datos'!$A$2:$D1268,3,FALSE()),"")</f>
        <v/>
      </c>
      <c r="O825" s="165"/>
      <c r="P825" s="165"/>
      <c r="Q825" s="165"/>
      <c r="R825" s="166"/>
      <c r="S825" s="231"/>
      <c r="T825" s="230"/>
      <c r="U825" s="170"/>
      <c r="V825" s="169"/>
      <c r="W825" s="231"/>
      <c r="X825" s="230"/>
      <c r="Y825" s="170"/>
      <c r="Z825" s="169"/>
      <c r="AA825" s="231"/>
      <c r="AB825" s="230"/>
      <c r="AC825" s="170"/>
      <c r="AD825" s="56"/>
      <c r="AE825" s="232" t="s">
        <v>75</v>
      </c>
      <c r="AF825" s="230"/>
      <c r="AG825" s="90">
        <f t="array" aca="1" ref="AG825" ca="1">COUNTIFS(AP776:AP816, "💲", AY776:AY816, INDIRECT("AE" &amp; ROW())) + COUNTIFS(AP776:AP816, "📦", AY776:AY816, INDIRECT("AE" &amp; ROW())) + COUNTIFS(AP776:AP816, "✅", AY776:AY816, INDIRECT("AE" &amp; ROW()))</f>
        <v>0</v>
      </c>
      <c r="AH825" s="68">
        <f t="array" aca="1" ref="AH825" ca="1">COUNTIFS(AP776:AP816, "💲", AY776:AY816, INDIRECT("AE" &amp; ROW())) + COUNTIFS(AP776:AP816, "📦", AY776:AY816, INDIRECT("AE" &amp; ROW()))</f>
        <v>0</v>
      </c>
      <c r="AI825" s="139">
        <f t="array" aca="1" ref="AI825" ca="1">SUMIFS(AR776:AR816, AY776:AY816, INDIRECT("AE" &amp; ROW()), AP776:AP816, "💲") + SUMIFS(AR776:AR816, AY776:AY816, INDIRECT("AE" &amp; ROW()), AP776:AP816, "📦")</f>
        <v>0</v>
      </c>
      <c r="AJ825" s="139">
        <f t="array" aca="1" ref="AJ825" ca="1">(
    SUMIFS(AR776:AR816, AY776:AY816, INDIRECT("AE" &amp; ROW()), AP776:AP816, "💲") +
    SUMIFS(AR776:AR816, AY776:AY816, INDIRECT("AE" &amp; ROW()), AP776:AP816, "📦")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
        SUMIFS(AR776:AR816, AY776:AY816, INDIRECT("AE" &amp; ROW()), AP776:AP816, "💲", AS776:AS816, "Familiar") +
        SUMIFS(AR776:AR816, AY776:AY816, INDIRECT("AE" &amp; ROW()), AP776:AP816, "📦", AS776:AS816, "Familiar")
    ) / 2
)  -
(
    (
        SUMIFS(AR776:AR816, AY776:AY816, INDIRECT("AE" &amp; ROW()), AP776:AP816, "💲", AS776:AS816, "Exonerado ADH") +
        SUMIFS(AR776:AR816, AY776:AY816, INDIRECT("AE" &amp; ROW()), AP776:AP816, "📦", AS776:AS816, "Exonerado ADH")
    ) / 2
)  -
(
    (
        SUMIFS(AR776:AR816, AY776:AY816, INDIRECT("AE" &amp; ROW()), AP776:AP816, "💲", AS776:AS816, "Exonerado Doctor") +
        SUMIFS(AR776:AR816, AY776:AY816, INDIRECT("AE" &amp; ROW()), AP776:AP816, "📦", AS776:AS816, "Exonerado Doctor")
    ) / 2
)</f>
        <v>0</v>
      </c>
      <c r="AK825" s="139">
        <f t="array" aca="1" ref="AK825" ca="1">(
    SUMIFS(AR776:AR816, AY776:AY816, INDIRECT("AE" &amp; ROW()), AP776:AP816, "💲") +
    SUMIFS(AR776:AR816, AY776:AY816, INDIRECT("AE" &amp; ROW()), AP776:AP816, "📦")
) -
(
    SUMIFS(AR776:AR816, AY776:AY816, INDIRECT("AE" &amp; ROW()), AP776:AP816, "💲", AS776:AS816, "Familiar") +
    SUMIFS(AR776:AR816, AY776:AY816, INDIRECT("AE" &amp; ROW()), AP776:AP816, "📦", AS776:AS816, "Familiar")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SUMIFS(AR776:AR816, AY776:AY816, INDIRECT("AE" &amp; ROW()), AP776:AP816, "💲", AS776:AS816, "Exonerado ADH") +
    SUMIFS(AR776:AR816, AY776:AY816, INDIRECT("AE" &amp; ROW()), AP776:AP816, "📦", AS776:AS816, "Exonerado ADH")
) -
(
    (
        SUMIFS(AR776:AR816, AY776:AY816, INDIRECT("AE" &amp; ROW()), AP776:AP816, "💲", AS776:AS816, "Exonerado Doctor") +
        SUMIFS(AR776:AR816, AY776:AY816, INDIRECT("AE" &amp; ROW()), AP776:AP816, "📦", AS776:AS816, "Exonerado Doctor")
    ) / 2
) -
(
    (
        SUMIFS(AR776:AR816, AY776:AY816, INDIRECT("AE" &amp; ROW()), AP776:AP816, "💲", AS776:AS816, "") +
        SUMIFS(AR776:AR816, AY776:AY816, INDIRECT("AE" &amp; ROW()), AP776:AP816, "📦", AS776:AS816, "")
    ) / 2
)</f>
        <v>0</v>
      </c>
      <c r="AL825" s="140">
        <f t="array" aca="1" ref="AL825" ca="1">(
    SUMIFS(AR776:AR816, AY776:AY816, INDIRECT("AE" &amp; ROW()), AP776:AP816, "💲") +
    SUMIFS(AR776:AR816, AY776:AY816, INDIRECT("AE" &amp; ROW()), AP776:AP816, "📦")
) -
(
    (
        SUMIFS(AR776:AR816, AY776:AY816, INDIRECT("AE" &amp; ROW()), AP776:AP816, "💲", AS776:AS816, "Familiar") +
        SUMIFS(AR776:AR816, AY776:AY816, INDIRECT("AE" &amp; ROW()), AP776:AP816, "📦", AS776:AS816, "Familiar")
    ) / 2
) -
(
    (
        SUMIFS(AR776:AR816, AY776:AY816, INDIRECT("AE" &amp; ROW()), AP776:AP816, "💲", AS776:AS816, "Participante") +
        SUMIFS(AR776:AR816, AY776:AY816, INDIRECT("AE" &amp; ROW()), AP776:AP816, "📦", AS776:AS816, "Participante")
    ) / 2
) -
(
    (
        SUMIFS(AR776:AR816, AY776:AY816, INDIRECT("AE" &amp; ROW()), AP776:AP816, "💲", AS776:AS816, "Empleado") +
        SUMIFS(AR776:AR816, AY776:AY816, INDIRECT("AE" &amp; ROW()), AP776:AP816, "📦", AS776:AS816, "Empleado")
    ) / 2
) -
(
    (
        SUMIFS(AR776:AR816, AY776:AY816, INDIRECT("AE" &amp; ROW()), AP776:AP816, "💲", AS776:AS816, "Exonerado ADH") +
        SUMIFS(AR776:AR816, AY776:AY816, INDIRECT("AE" &amp; ROW()), AP776:AP816, "📦", AS776:AS816, "Exonerado ADH")
    ) / 2
) -
(
    SUMIFS(AR776:AR816, AY776:AY816, INDIRECT("AE" &amp; ROW()), AP776:AP816, "💲", AS776:AS816, "Exonerado Doctor") +
    SUMIFS(AR776:AR816, AY776:AY816, INDIRECT("AE" &amp; ROW()), AP776:AP816, "📦", AS776:AS816, "Exonerado Doctor")
) -
(
    (
        SUMIFS(AR776:AR816, AY776:AY816, INDIRECT("AE" &amp; ROW()), AP776:AP816, "💲", AS776:AS816, "") +
        SUMIFS(AR776:AR816, AY776:AY816, INDIRECT("AE" &amp; ROW()), AP776:AP816, "📦", AS776:AS816, "")
    ) / 2
)</f>
        <v>0</v>
      </c>
      <c r="AM825" s="56"/>
      <c r="AN825" s="56"/>
      <c r="AO825" s="56"/>
      <c r="AP825" s="56"/>
      <c r="AQ825" s="56"/>
      <c r="AR825" s="56"/>
      <c r="AS825" s="56"/>
      <c r="AT825" s="56"/>
      <c r="AU825" s="56"/>
      <c r="AV825" s="56"/>
      <c r="AW825" s="56"/>
      <c r="AX825" s="56"/>
      <c r="AY825" s="56"/>
      <c r="AZ825" s="56"/>
      <c r="BA825" s="56"/>
      <c r="BB825" s="56"/>
      <c r="BC825" s="56"/>
      <c r="BD825" s="56"/>
      <c r="BE825" s="56"/>
      <c r="BF825" s="56"/>
      <c r="BG825" s="56"/>
      <c r="BH825" s="56"/>
      <c r="BI825" s="56"/>
      <c r="BJ825" s="56"/>
      <c r="BK825" s="56"/>
      <c r="BL825" s="56"/>
      <c r="BM825" s="56"/>
      <c r="BN825" s="56"/>
    </row>
    <row r="826" spans="1:66" ht="11.25" customHeight="1">
      <c r="A826" s="220"/>
      <c r="B826" s="164"/>
      <c r="C826" s="205"/>
      <c r="D826" s="208"/>
      <c r="E826" s="178" t="s">
        <v>44</v>
      </c>
      <c r="F826" s="58" t="str">
        <f>IF(D824&lt;&gt;"", VLOOKUP(D824,'Base de Datos'!$A$2:$D1268,4,FALSE()),"")</f>
        <v/>
      </c>
      <c r="G826" s="205"/>
      <c r="H826" s="208"/>
      <c r="I826" s="178" t="s">
        <v>44</v>
      </c>
      <c r="J826" s="58" t="str">
        <f>IF(H824&lt;&gt;"", VLOOKUP(H824,'Base de Datos'!$A$2:$D1268,4,FALSE()),"")</f>
        <v/>
      </c>
      <c r="K826" s="205"/>
      <c r="L826" s="208"/>
      <c r="M826" s="178" t="s">
        <v>44</v>
      </c>
      <c r="N826" s="58" t="str">
        <f>IF(L824&lt;&gt;"", VLOOKUP(L824,'Base de Datos'!$A$2:$D1268,4,FALSE()),"")</f>
        <v/>
      </c>
      <c r="O826" s="165"/>
      <c r="P826" s="165"/>
      <c r="Q826" s="165"/>
      <c r="R826" s="166"/>
      <c r="S826" s="231"/>
      <c r="T826" s="230"/>
      <c r="U826" s="170"/>
      <c r="V826" s="169"/>
      <c r="W826" s="231"/>
      <c r="X826" s="230"/>
      <c r="Y826" s="170"/>
      <c r="Z826" s="169"/>
      <c r="AA826" s="231"/>
      <c r="AB826" s="230"/>
      <c r="AC826" s="170"/>
      <c r="AD826" s="56"/>
      <c r="AE826" s="232" t="s">
        <v>77</v>
      </c>
      <c r="AF826" s="230"/>
      <c r="AG826" s="90">
        <f t="array" aca="1" ref="AG826" ca="1">COUNTIFS(AP776:AP816, "💲", AY776:AY816, INDIRECT("AE" &amp; ROW())) + COUNTIFS(AP776:AP816, "📦", AY776:AY816, INDIRECT("AE" &amp; ROW())) + COUNTIFS(AP776:AP816, "✅", AY776:AY816, INDIRECT("AE" &amp; ROW()))</f>
        <v>0</v>
      </c>
      <c r="AH826" s="68">
        <f t="array" aca="1" ref="AH826" ca="1">COUNTIFS(AP776:AP816, "💲", AY776:AY816, INDIRECT("AE" &amp; ROW())) + COUNTIFS(AP776:AP816, "📦", AY776:AY816, INDIRECT("AE" &amp; ROW()))</f>
        <v>0</v>
      </c>
      <c r="AI826" s="139">
        <f t="array" aca="1" ref="AI826" ca="1">SUMIFS(AR776:AR816, AY776:AY816, INDIRECT("AE" &amp; ROW()), AP776:AP816, "💲") + SUMIFS(AR776:AR816, AY776:AY816, INDIRECT("AE" &amp; ROW()), AP776:AP816, "📦")</f>
        <v>0</v>
      </c>
      <c r="AJ826" s="139">
        <f t="array" aca="1" ref="AJ826" ca="1">(
    SUMIFS(AR776:AR816, AY776:AY816, INDIRECT("AE" &amp; ROW()), AP776:AP816, "💲") +
    SUMIFS(AR776:AR816, AY776:AY816, INDIRECT("AE" &amp; ROW()), AP776:AP816, "📦")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
        SUMIFS(AR776:AR816, AY776:AY816, INDIRECT("AE" &amp; ROW()), AP776:AP816, "💲", AS776:AS816, "Familiar") +
        SUMIFS(AR776:AR816, AY776:AY816, INDIRECT("AE" &amp; ROW()), AP776:AP816, "📦", AS776:AS816, "Familiar")
    ) / 2
)  -
(
    (
        SUMIFS(AR776:AR816, AY776:AY816, INDIRECT("AE" &amp; ROW()), AP776:AP816, "💲", AS776:AS816, "Exonerado ADH") +
        SUMIFS(AR776:AR816, AY776:AY816, INDIRECT("AE" &amp; ROW()), AP776:AP816, "📦", AS776:AS816, "Exonerado ADH")
    ) / 2
)  -
(
    (
        SUMIFS(AR776:AR816, AY776:AY816, INDIRECT("AE" &amp; ROW()), AP776:AP816, "💲", AS776:AS816, "Exonerado Doctor") +
        SUMIFS(AR776:AR816, AY776:AY816, INDIRECT("AE" &amp; ROW()), AP776:AP816, "📦", AS776:AS816, "Exonerado Doctor")
    ) / 2
)</f>
        <v>0</v>
      </c>
      <c r="AK826" s="139">
        <f t="array" aca="1" ref="AK826" ca="1">(
    SUMIFS(AR776:AR816, AY776:AY816, INDIRECT("AE" &amp; ROW()), AP776:AP816, "💲") +
    SUMIFS(AR776:AR816, AY776:AY816, INDIRECT("AE" &amp; ROW()), AP776:AP816, "📦")
) -
(
    SUMIFS(AR776:AR816, AY776:AY816, INDIRECT("AE" &amp; ROW()), AP776:AP816, "💲", AS776:AS816, "Familiar") +
    SUMIFS(AR776:AR816, AY776:AY816, INDIRECT("AE" &amp; ROW()), AP776:AP816, "📦", AS776:AS816, "Familiar")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SUMIFS(AR776:AR816, AY776:AY816, INDIRECT("AE" &amp; ROW()), AP776:AP816, "💲", AS776:AS816, "Exonerado ADH") +
    SUMIFS(AR776:AR816, AY776:AY816, INDIRECT("AE" &amp; ROW()), AP776:AP816, "📦", AS776:AS816, "Exonerado ADH")
) -
(
    (
        SUMIFS(AR776:AR816, AY776:AY816, INDIRECT("AE" &amp; ROW()), AP776:AP816, "💲", AS776:AS816, "Exonerado Doctor") +
        SUMIFS(AR776:AR816, AY776:AY816, INDIRECT("AE" &amp; ROW()), AP776:AP816, "📦", AS776:AS816, "Exonerado Doctor")
    ) / 2
) -
(
    (
        SUMIFS(AR776:AR816, AY776:AY816, INDIRECT("AE" &amp; ROW()), AP776:AP816, "💲", AS776:AS816, "") +
        SUMIFS(AR776:AR816, AY776:AY816, INDIRECT("AE" &amp; ROW()), AP776:AP816, "📦", AS776:AS816, "")
    ) / 2
)</f>
        <v>0</v>
      </c>
      <c r="AL826" s="140">
        <f t="array" aca="1" ref="AL826" ca="1">(
    SUMIFS(AR776:AR816, AY776:AY816, INDIRECT("AE" &amp; ROW()), AP776:AP816, "💲") +
    SUMIFS(AR776:AR816, AY776:AY816, INDIRECT("AE" &amp; ROW()), AP776:AP816, "📦")
) -
(
    (
        SUMIFS(AR776:AR816, AY776:AY816, INDIRECT("AE" &amp; ROW()), AP776:AP816, "💲", AS776:AS816, "Familiar") +
        SUMIFS(AR776:AR816, AY776:AY816, INDIRECT("AE" &amp; ROW()), AP776:AP816, "📦", AS776:AS816, "Familiar")
    ) / 2
) -
(
    (
        SUMIFS(AR776:AR816, AY776:AY816, INDIRECT("AE" &amp; ROW()), AP776:AP816, "💲", AS776:AS816, "Participante") +
        SUMIFS(AR776:AR816, AY776:AY816, INDIRECT("AE" &amp; ROW()), AP776:AP816, "📦", AS776:AS816, "Participante")
    ) / 2
) -
(
    (
        SUMIFS(AR776:AR816, AY776:AY816, INDIRECT("AE" &amp; ROW()), AP776:AP816, "💲", AS776:AS816, "Empleado") +
        SUMIFS(AR776:AR816, AY776:AY816, INDIRECT("AE" &amp; ROW()), AP776:AP816, "📦", AS776:AS816, "Empleado")
    ) / 2
) -
(
    (
        SUMIFS(AR776:AR816, AY776:AY816, INDIRECT("AE" &amp; ROW()), AP776:AP816, "💲", AS776:AS816, "Exonerado ADH") +
        SUMIFS(AR776:AR816, AY776:AY816, INDIRECT("AE" &amp; ROW()), AP776:AP816, "📦", AS776:AS816, "Exonerado ADH")
    ) / 2
) -
(
    SUMIFS(AR776:AR816, AY776:AY816, INDIRECT("AE" &amp; ROW()), AP776:AP816, "💲", AS776:AS816, "Exonerado Doctor") +
    SUMIFS(AR776:AR816, AY776:AY816, INDIRECT("AE" &amp; ROW()), AP776:AP816, "📦", AS776:AS816, "Exonerado Doctor")
) -
(
    (
        SUMIFS(AR776:AR816, AY776:AY816, INDIRECT("AE" &amp; ROW()), AP776:AP816, "💲", AS776:AS816, "") +
        SUMIFS(AR776:AR816, AY776:AY816, INDIRECT("AE" &amp; ROW()), AP776:AP816, "📦", AS776:AS816, "")
    ) / 2
)</f>
        <v>0</v>
      </c>
      <c r="AM826" s="56"/>
      <c r="AN826" s="56"/>
      <c r="AO826" s="56"/>
      <c r="AP826" s="56"/>
      <c r="AQ826" s="56"/>
      <c r="AR826" s="56"/>
      <c r="AS826" s="56"/>
      <c r="AT826" s="56"/>
      <c r="AU826" s="56"/>
      <c r="AV826" s="56"/>
      <c r="AW826" s="56"/>
      <c r="AX826" s="56"/>
      <c r="AY826" s="56"/>
      <c r="AZ826" s="56"/>
      <c r="BA826" s="56"/>
      <c r="BB826" s="56"/>
      <c r="BC826" s="56"/>
      <c r="BD826" s="56"/>
      <c r="BE826" s="56"/>
      <c r="BF826" s="56"/>
      <c r="BG826" s="56"/>
      <c r="BH826" s="56"/>
      <c r="BI826" s="56"/>
      <c r="BJ826" s="56"/>
      <c r="BK826" s="56"/>
      <c r="BL826" s="56"/>
      <c r="BM826" s="56"/>
      <c r="BN826" s="56"/>
    </row>
    <row r="827" spans="1:66" ht="11.25" customHeight="1">
      <c r="A827" s="221"/>
      <c r="B827" s="164"/>
      <c r="C827" s="206"/>
      <c r="D827" s="209"/>
      <c r="E827" s="179" t="s">
        <v>46</v>
      </c>
      <c r="F827" s="180"/>
      <c r="G827" s="206"/>
      <c r="H827" s="209"/>
      <c r="I827" s="179" t="s">
        <v>46</v>
      </c>
      <c r="J827" s="180"/>
      <c r="K827" s="206"/>
      <c r="L827" s="209"/>
      <c r="M827" s="179" t="s">
        <v>46</v>
      </c>
      <c r="N827" s="180"/>
      <c r="O827" s="165"/>
      <c r="P827" s="165"/>
      <c r="Q827" s="165"/>
      <c r="R827" s="166"/>
      <c r="S827" s="227" t="str">
        <f>IF(OR(S824="Empleado",S824="Familiar"),"Nombre del Empleado","N° Factura")</f>
        <v>N° Factura</v>
      </c>
      <c r="T827" s="228"/>
      <c r="U827" s="89"/>
      <c r="V827" s="169"/>
      <c r="W827" s="227" t="str">
        <f>IF(OR(W824="Empleado",W824="Familiar"),"Nombre del Empleado","N° Factura")</f>
        <v>N° Factura</v>
      </c>
      <c r="X827" s="228"/>
      <c r="Y827" s="89"/>
      <c r="Z827" s="169"/>
      <c r="AA827" s="227" t="str">
        <f>IF(OR(AA824="Empleado",AA824="Familiar"),"Nombre del Empleado","N° Factura")</f>
        <v>N° Factura</v>
      </c>
      <c r="AB827" s="228"/>
      <c r="AC827" s="89"/>
      <c r="AD827" s="56"/>
      <c r="AE827" s="233" t="s">
        <v>80</v>
      </c>
      <c r="AF827" s="228"/>
      <c r="AG827" s="143">
        <f t="array" aca="1" ref="AG827" ca="1">COUNTIFS(AP776:AP816, "💲", AY776:AY816, INDIRECT("AE" &amp; ROW())) + COUNTIFS(AP776:AP816, "📦", AY776:AY816, INDIRECT("AE" &amp; ROW())) + COUNTIFS(AP776:AP816, "✅", AY776:AY816, INDIRECT("AE" &amp; ROW()))</f>
        <v>0</v>
      </c>
      <c r="AH827" s="144">
        <f t="array" aca="1" ref="AH827" ca="1">COUNTIFS(AP776:AP816, "💲", AY776:AY816, INDIRECT("AE" &amp; ROW())) + COUNTIFS(AP776:AP816, "📦", AY776:AY816, INDIRECT("AE" &amp; ROW()))</f>
        <v>0</v>
      </c>
      <c r="AI827" s="145">
        <f t="array" aca="1" ref="AI827" ca="1">SUMIFS(AR776:AR816, AY776:AY816, INDIRECT("AE" &amp; ROW()), AP776:AP816, "💲") + SUMIFS(AR776:AR816, AY776:AY816, INDIRECT("AE" &amp; ROW()), AP776:AP816, "📦")</f>
        <v>0</v>
      </c>
      <c r="AJ827" s="145">
        <f t="array" aca="1" ref="AJ827" ca="1">(
    SUMIFS(AR776:AR816, AY776:AY816, INDIRECT("AE" &amp; ROW()), AP776:AP816, "💲") +
    SUMIFS(AR776:AR816, AY776:AY816, INDIRECT("AE" &amp; ROW()), AP776:AP816, "📦")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
        SUMIFS(AR776:AR816, AY776:AY816, INDIRECT("AE" &amp; ROW()), AP776:AP816, "💲", AS776:AS816, "Familiar") +
        SUMIFS(AR776:AR816, AY776:AY816, INDIRECT("AE" &amp; ROW()), AP776:AP816, "📦", AS776:AS816, "Familiar")
    ) / 2
)  -
(
    (
        SUMIFS(AR776:AR816, AY776:AY816, INDIRECT("AE" &amp; ROW()), AP776:AP816, "💲", AS776:AS816, "Exonerado ADH") +
        SUMIFS(AR776:AR816, AY776:AY816, INDIRECT("AE" &amp; ROW()), AP776:AP816, "📦", AS776:AS816, "Exonerado ADH")
    ) / 2
)  -
(
    (
        SUMIFS(AR776:AR816, AY776:AY816, INDIRECT("AE" &amp; ROW()), AP776:AP816, "💲", AS776:AS816, "Exonerado Doctor") +
        SUMIFS(AR776:AR816, AY776:AY816, INDIRECT("AE" &amp; ROW()), AP776:AP816, "📦", AS776:AS816, "Exonerado Doctor")
    ) / 2
)</f>
        <v>0</v>
      </c>
      <c r="AK827" s="145">
        <f t="array" aca="1" ref="AK827" ca="1">(
    SUMIFS(AR776:AR816, AY776:AY816, INDIRECT("AE" &amp; ROW()), AP776:AP816, "💲") +
    SUMIFS(AR776:AR816, AY776:AY816, INDIRECT("AE" &amp; ROW()), AP776:AP816, "📦")
) -
(
    SUMIFS(AR776:AR816, AY776:AY816, INDIRECT("AE" &amp; ROW()), AP776:AP816, "💲", AS776:AS816, "Familiar") +
    SUMIFS(AR776:AR816, AY776:AY816, INDIRECT("AE" &amp; ROW()), AP776:AP816, "📦", AS776:AS816, "Familiar")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SUMIFS(AR776:AR816, AY776:AY816, INDIRECT("AE" &amp; ROW()), AP776:AP816, "💲", AS776:AS816, "Exonerado ADH") +
    SUMIFS(AR776:AR816, AY776:AY816, INDIRECT("AE" &amp; ROW()), AP776:AP816, "📦", AS776:AS816, "Exonerado ADH")
) -
(
    (
        SUMIFS(AR776:AR816, AY776:AY816, INDIRECT("AE" &amp; ROW()), AP776:AP816, "💲", AS776:AS816, "Exonerado Doctor") +
        SUMIFS(AR776:AR816, AY776:AY816, INDIRECT("AE" &amp; ROW()), AP776:AP816, "📦", AS776:AS816, "Exonerado Doctor")
    ) / 2
) -
(
    (
        SUMIFS(AR776:AR816, AY776:AY816, INDIRECT("AE" &amp; ROW()), AP776:AP816, "💲", AS776:AS816, "") +
        SUMIFS(AR776:AR816, AY776:AY816, INDIRECT("AE" &amp; ROW()), AP776:AP816, "📦", AS776:AS816, "")
    ) / 2
)</f>
        <v>0</v>
      </c>
      <c r="AL827" s="146">
        <f t="array" aca="1" ref="AL827" ca="1">(
    SUMIFS(AR776:AR816, AY776:AY816, INDIRECT("AE" &amp; ROW()), AP776:AP816, "💲") +
    SUMIFS(AR776:AR816, AY776:AY816, INDIRECT("AE" &amp; ROW()), AP776:AP816, "📦")
) -
(
    (
        SUMIFS(AR776:AR816, AY776:AY816, INDIRECT("AE" &amp; ROW()), AP776:AP816, "💲", AS776:AS816, "Familiar") +
        SUMIFS(AR776:AR816, AY776:AY816, INDIRECT("AE" &amp; ROW()), AP776:AP816, "📦", AS776:AS816, "Familiar")
    ) / 2
) -
(
    (
        SUMIFS(AR776:AR816, AY776:AY816, INDIRECT("AE" &amp; ROW()), AP776:AP816, "💲", AS776:AS816, "Participante") +
        SUMIFS(AR776:AR816, AY776:AY816, INDIRECT("AE" &amp; ROW()), AP776:AP816, "📦", AS776:AS816, "Participante")
    ) / 2
) -
(
    (
        SUMIFS(AR776:AR816, AY776:AY816, INDIRECT("AE" &amp; ROW()), AP776:AP816, "💲", AS776:AS816, "Empleado") +
        SUMIFS(AR776:AR816, AY776:AY816, INDIRECT("AE" &amp; ROW()), AP776:AP816, "📦", AS776:AS816, "Empleado")
    ) / 2
) -
(
    (
        SUMIFS(AR776:AR816, AY776:AY816, INDIRECT("AE" &amp; ROW()), AP776:AP816, "💲", AS776:AS816, "Exonerado ADH") +
        SUMIFS(AR776:AR816, AY776:AY816, INDIRECT("AE" &amp; ROW()), AP776:AP816, "📦", AS776:AS816, "Exonerado ADH")
    ) / 2
) -
(
    SUMIFS(AR776:AR816, AY776:AY816, INDIRECT("AE" &amp; ROW()), AP776:AP816, "💲", AS776:AS816, "Exonerado Doctor") +
    SUMIFS(AR776:AR816, AY776:AY816, INDIRECT("AE" &amp; ROW()), AP776:AP816, "📦", AS776:AS816, "Exonerado Doctor")
) -
(
    (
        SUMIFS(AR776:AR816, AY776:AY816, INDIRECT("AE" &amp; ROW()), AP776:AP816, "💲", AS776:AS816, "") +
        SUMIFS(AR776:AR816, AY776:AY816, INDIRECT("AE" &amp; ROW()), AP776:AP816, "📦", AS776:AS816, "")
    ) / 2
)</f>
        <v>0</v>
      </c>
      <c r="AM827" s="56"/>
      <c r="AN827" s="56"/>
      <c r="AO827" s="56"/>
      <c r="AP827" s="56"/>
      <c r="AQ827" s="56"/>
      <c r="AR827" s="56"/>
      <c r="AS827" s="56"/>
      <c r="AT827" s="56"/>
      <c r="AU827" s="56"/>
      <c r="AV827" s="56"/>
      <c r="AW827" s="56"/>
      <c r="AX827" s="56"/>
      <c r="AY827" s="56"/>
      <c r="AZ827" s="56"/>
      <c r="BA827" s="56"/>
      <c r="BB827" s="56"/>
      <c r="BC827" s="56"/>
      <c r="BD827" s="56"/>
      <c r="BE827" s="56"/>
      <c r="BF827" s="56"/>
      <c r="BG827" s="56"/>
      <c r="BH827" s="56"/>
      <c r="BI827" s="56"/>
      <c r="BJ827" s="56"/>
      <c r="BK827" s="56"/>
      <c r="BL827" s="56"/>
      <c r="BM827" s="56"/>
      <c r="BN827" s="56"/>
    </row>
    <row r="828" spans="1:66" ht="11.25" customHeight="1">
      <c r="A828" s="3"/>
      <c r="B828" s="3"/>
      <c r="C828" s="3"/>
      <c r="D828" s="3"/>
      <c r="E828" s="3"/>
      <c r="F828" s="3"/>
      <c r="G828" s="3"/>
      <c r="H828" s="3"/>
      <c r="I828" s="3"/>
      <c r="J828" s="3"/>
      <c r="K828" s="3"/>
      <c r="L828" s="3"/>
      <c r="M828" s="3"/>
      <c r="N828" s="3"/>
      <c r="O828" s="1"/>
      <c r="P828" s="3"/>
      <c r="Q828" s="3"/>
      <c r="R828" s="15"/>
      <c r="S828" s="16"/>
      <c r="T828" s="16"/>
      <c r="U828" s="173"/>
      <c r="V828" s="6"/>
      <c r="W828" s="16"/>
      <c r="X828" s="16"/>
      <c r="Y828" s="173"/>
      <c r="Z828" s="48"/>
      <c r="AA828" s="173"/>
      <c r="AB828" s="173"/>
      <c r="AC828" s="173"/>
      <c r="AD828" s="174"/>
      <c r="AI828" s="148">
        <f t="shared" ref="AI828:AL828" ca="1" si="561">SUM(AI813:AI826)</f>
        <v>90</v>
      </c>
      <c r="AJ828" s="148">
        <f t="shared" ca="1" si="561"/>
        <v>90</v>
      </c>
      <c r="AK828" s="148">
        <f t="shared" ca="1" si="561"/>
        <v>90</v>
      </c>
      <c r="AL828" s="148">
        <f t="shared" ca="1" si="561"/>
        <v>90</v>
      </c>
      <c r="AM828" s="174"/>
      <c r="AN828" s="174"/>
      <c r="AO828" s="174"/>
      <c r="AP828" s="174"/>
      <c r="AQ828" s="174"/>
      <c r="AR828" s="174"/>
      <c r="AS828" s="174"/>
      <c r="AT828" s="174"/>
      <c r="AU828" s="174"/>
      <c r="AV828" s="174"/>
      <c r="AW828" s="174"/>
      <c r="AX828" s="174"/>
      <c r="AY828" s="174"/>
      <c r="AZ828" s="174"/>
      <c r="BA828" s="174"/>
      <c r="BB828" s="174"/>
      <c r="BC828" s="174"/>
      <c r="BD828" s="174"/>
      <c r="BE828" s="122"/>
      <c r="BF828" s="122"/>
      <c r="BG828" s="122"/>
      <c r="BH828" s="122"/>
      <c r="BI828" s="122"/>
      <c r="BJ828" s="174"/>
      <c r="BK828" s="174"/>
      <c r="BL828" s="174"/>
      <c r="BM828" s="174"/>
      <c r="BN828" s="174"/>
    </row>
    <row r="829" spans="1:66" ht="15" customHeight="1">
      <c r="A829" s="210">
        <f>IF(WEEKDAY(A774)=6, WORKDAY(A774+1, 1), A774+1)</f>
        <v>46317</v>
      </c>
      <c r="B829" s="211"/>
      <c r="C829" s="211"/>
      <c r="D829" s="211"/>
      <c r="E829" s="211"/>
      <c r="F829" s="211"/>
      <c r="G829" s="211"/>
      <c r="H829" s="211"/>
      <c r="I829" s="211"/>
      <c r="J829" s="211"/>
      <c r="K829" s="211"/>
      <c r="L829" s="211"/>
      <c r="M829" s="211"/>
      <c r="N829" s="212"/>
      <c r="O829" s="1"/>
      <c r="P829" s="1"/>
      <c r="Q829" s="1"/>
      <c r="R829" s="15"/>
      <c r="S829" s="22"/>
      <c r="T829" s="22"/>
      <c r="U829" s="241"/>
      <c r="V829" s="242"/>
      <c r="W829" s="242"/>
      <c r="X829" s="242"/>
      <c r="Y829" s="242"/>
      <c r="Z829" s="23"/>
      <c r="AA829" s="23"/>
      <c r="AB829" s="23"/>
      <c r="AC829" s="23"/>
      <c r="AD829" s="24"/>
      <c r="AE829" s="181"/>
      <c r="AF829" s="181"/>
      <c r="AG829" s="181"/>
      <c r="AH829" s="181"/>
      <c r="AI829" s="181"/>
      <c r="AJ829" s="181"/>
      <c r="AK829" s="181"/>
      <c r="AL829" s="181"/>
      <c r="AM829" s="24"/>
      <c r="AN829" s="24"/>
      <c r="AO829" s="24"/>
      <c r="AP829" s="24"/>
      <c r="AQ829" s="24"/>
      <c r="AR829" s="24"/>
      <c r="AS829" s="24"/>
      <c r="AT829" s="24"/>
      <c r="AU829" s="24"/>
      <c r="AV829" s="24"/>
      <c r="AW829" s="24"/>
      <c r="AX829" s="24"/>
      <c r="AY829" s="24"/>
      <c r="AZ829" s="24"/>
      <c r="BA829" s="24"/>
      <c r="BB829" s="24"/>
      <c r="BC829" s="24"/>
      <c r="BD829" s="24"/>
      <c r="BE829" s="24"/>
      <c r="BF829" s="24"/>
      <c r="BG829" s="24"/>
      <c r="BH829" s="24"/>
      <c r="BI829" s="24"/>
      <c r="BJ829" s="24"/>
      <c r="BK829" s="24"/>
      <c r="BL829" s="24"/>
      <c r="BM829" s="24"/>
      <c r="BN829" s="24"/>
    </row>
    <row r="830" spans="1:66" ht="15" customHeight="1">
      <c r="A830" s="25" t="s">
        <v>15</v>
      </c>
      <c r="B830" s="25" t="s">
        <v>16</v>
      </c>
      <c r="C830" s="213" t="s">
        <v>17</v>
      </c>
      <c r="D830" s="214"/>
      <c r="E830" s="214"/>
      <c r="F830" s="215"/>
      <c r="G830" s="213" t="s">
        <v>18</v>
      </c>
      <c r="H830" s="214"/>
      <c r="I830" s="214"/>
      <c r="J830" s="215"/>
      <c r="K830" s="213" t="s">
        <v>19</v>
      </c>
      <c r="L830" s="214"/>
      <c r="M830" s="214"/>
      <c r="N830" s="215"/>
      <c r="O830" s="1"/>
      <c r="P830" s="1"/>
      <c r="Q830" s="1"/>
      <c r="R830" s="26"/>
      <c r="S830" s="234" t="s">
        <v>17</v>
      </c>
      <c r="T830" s="214"/>
      <c r="U830" s="215"/>
      <c r="V830" s="27"/>
      <c r="W830" s="234" t="s">
        <v>18</v>
      </c>
      <c r="X830" s="214"/>
      <c r="Y830" s="215"/>
      <c r="Z830" s="28"/>
      <c r="AA830" s="234" t="s">
        <v>19</v>
      </c>
      <c r="AB830" s="214"/>
      <c r="AC830" s="215"/>
      <c r="AD830" s="29"/>
      <c r="AE830" s="181"/>
      <c r="AF830" s="181"/>
      <c r="AG830" s="181"/>
      <c r="AH830" s="181"/>
      <c r="AI830" s="181"/>
      <c r="AJ830" s="181"/>
      <c r="AK830" s="181"/>
      <c r="AL830" s="181"/>
      <c r="AM830" s="29"/>
      <c r="AN830" s="34" t="s">
        <v>2</v>
      </c>
      <c r="AO830" s="34" t="s">
        <v>3</v>
      </c>
      <c r="AP830" s="34" t="s">
        <v>4</v>
      </c>
      <c r="AQ830" s="34" t="s">
        <v>5</v>
      </c>
      <c r="AR830" s="34" t="s">
        <v>6</v>
      </c>
      <c r="AS830" s="34" t="s">
        <v>7</v>
      </c>
      <c r="AT830" s="34" t="s">
        <v>27</v>
      </c>
      <c r="AU830" s="34" t="s">
        <v>28</v>
      </c>
      <c r="AV830" s="34" t="s">
        <v>29</v>
      </c>
      <c r="AW830" s="34" t="s">
        <v>30</v>
      </c>
      <c r="AX830" s="34" t="s">
        <v>12</v>
      </c>
      <c r="AY830" s="34" t="s">
        <v>20</v>
      </c>
      <c r="AZ830" s="35"/>
      <c r="BA830" s="35"/>
      <c r="BB830" s="35"/>
      <c r="BC830" s="35"/>
      <c r="BD830" s="35"/>
      <c r="BE830" s="35"/>
      <c r="BF830" s="35"/>
      <c r="BG830" s="35"/>
      <c r="BH830" s="35"/>
      <c r="BI830" s="35"/>
      <c r="BJ830" s="35"/>
      <c r="BK830" s="35"/>
      <c r="BL830" s="35"/>
      <c r="BM830" s="35"/>
      <c r="BN830" s="35"/>
    </row>
    <row r="831" spans="1:66" ht="11.25" customHeight="1">
      <c r="A831" s="219">
        <f>Q837</f>
        <v>0.33333333333333331</v>
      </c>
      <c r="B831" s="38"/>
      <c r="C831" s="204" t="s">
        <v>52</v>
      </c>
      <c r="D831" s="207" t="s">
        <v>184</v>
      </c>
      <c r="E831" s="40" t="s">
        <v>36</v>
      </c>
      <c r="F831" s="42">
        <f>IF(D831&lt;&gt;"", VLOOKUP(D831,'Base de Datos'!$A$2:$D1268,2,FALSE()),"")</f>
        <v>0</v>
      </c>
      <c r="G831" s="204"/>
      <c r="H831" s="216"/>
      <c r="I831" s="40" t="s">
        <v>36</v>
      </c>
      <c r="J831" s="42" t="str">
        <f>IF(H831&lt;&gt;"", VLOOKUP(H831,'Base de Datos'!$A$2:$D1268,2,FALSE()),"")</f>
        <v/>
      </c>
      <c r="K831" s="204"/>
      <c r="L831" s="216"/>
      <c r="M831" s="40" t="s">
        <v>36</v>
      </c>
      <c r="N831" s="42" t="str">
        <f>IF(L831&lt;&gt;"", VLOOKUP(L831,'Base de Datos'!$A$2:$D1268,2,FALSE()),"")</f>
        <v/>
      </c>
      <c r="O831" s="43"/>
      <c r="P831" s="1"/>
      <c r="Q831" s="44"/>
      <c r="R831" s="15"/>
      <c r="S831" s="45"/>
      <c r="T831" s="45" t="s">
        <v>37</v>
      </c>
      <c r="U831" s="46">
        <v>50</v>
      </c>
      <c r="V831" s="47"/>
      <c r="W831" s="45"/>
      <c r="X831" s="45" t="s">
        <v>37</v>
      </c>
      <c r="Y831" s="46"/>
      <c r="Z831" s="47"/>
      <c r="AA831" s="45"/>
      <c r="AB831" s="45" t="s">
        <v>37</v>
      </c>
      <c r="AC831" s="46"/>
      <c r="AD831" s="48"/>
      <c r="AE831" s="181"/>
      <c r="AF831" s="181"/>
      <c r="AG831" s="181"/>
      <c r="AH831" s="181"/>
      <c r="AI831" s="181"/>
      <c r="AJ831" s="181"/>
      <c r="AK831" s="181"/>
      <c r="AL831" s="181"/>
      <c r="AM831" s="48"/>
      <c r="AN831" s="53">
        <f>A829</f>
        <v>46317</v>
      </c>
      <c r="AO831" s="54" t="str">
        <f>C830</f>
        <v>Consultorio N° 1</v>
      </c>
      <c r="AP831" s="55" t="str">
        <f t="shared" ref="AP831:AQ831" si="562">C831</f>
        <v>💲</v>
      </c>
      <c r="AQ831" s="55" t="str">
        <f t="shared" si="562"/>
        <v>Rafael Delgado</v>
      </c>
      <c r="AR831" s="55">
        <f>U831</f>
        <v>50</v>
      </c>
      <c r="AS831" s="55">
        <f>S831</f>
        <v>0</v>
      </c>
      <c r="AT831" s="55" t="str">
        <f>S832</f>
        <v>Punto de venta</v>
      </c>
      <c r="AU831" s="55">
        <f>U832</f>
        <v>44237.5</v>
      </c>
      <c r="AV831" s="55">
        <f>S833</f>
        <v>0</v>
      </c>
      <c r="AW831" s="55">
        <f>U833</f>
        <v>0</v>
      </c>
      <c r="AX831" s="55">
        <f>U834</f>
        <v>0</v>
      </c>
      <c r="AY831" s="55" t="str">
        <f>F834</f>
        <v>Dr. Jorge Valeri</v>
      </c>
      <c r="AZ831" s="56"/>
      <c r="BA831" s="56"/>
      <c r="BB831" s="56"/>
      <c r="BC831" s="56"/>
      <c r="BD831" s="56"/>
      <c r="BE831" s="56"/>
      <c r="BF831" s="56"/>
      <c r="BG831" s="56"/>
      <c r="BH831" s="56"/>
      <c r="BI831" s="56"/>
      <c r="BJ831" s="56"/>
      <c r="BK831" s="56"/>
      <c r="BL831" s="56"/>
      <c r="BM831" s="56"/>
      <c r="BN831" s="56"/>
    </row>
    <row r="832" spans="1:66" ht="11.25" customHeight="1">
      <c r="A832" s="220"/>
      <c r="B832" s="38"/>
      <c r="C832" s="205"/>
      <c r="D832" s="208"/>
      <c r="E832" s="57" t="s">
        <v>42</v>
      </c>
      <c r="F832" s="58">
        <f>IF(D831&lt;&gt;"", VLOOKUP(D831,'Base de Datos'!$A$2:$D1268,3,FALSE()),"")</f>
        <v>4241624017</v>
      </c>
      <c r="G832" s="205"/>
      <c r="H832" s="208"/>
      <c r="I832" s="57" t="s">
        <v>42</v>
      </c>
      <c r="J832" s="58" t="str">
        <f>IF(H831&lt;&gt;"", VLOOKUP(H831,'Base de Datos'!$A$2:$D1268,3,FALSE()),"")</f>
        <v/>
      </c>
      <c r="K832" s="205"/>
      <c r="L832" s="208"/>
      <c r="M832" s="57" t="s">
        <v>42</v>
      </c>
      <c r="N832" s="58" t="str">
        <f>IF(L831&lt;&gt;"", VLOOKUP(L831,'Base de Datos'!$A$2:$D1268,3,FALSE()),"")</f>
        <v/>
      </c>
      <c r="O832" s="43"/>
      <c r="P832" s="1"/>
      <c r="Q832" s="44"/>
      <c r="R832" s="15"/>
      <c r="S832" s="229" t="s">
        <v>56</v>
      </c>
      <c r="T832" s="230"/>
      <c r="U832" s="59">
        <v>44237.5</v>
      </c>
      <c r="V832" s="47"/>
      <c r="W832" s="229"/>
      <c r="X832" s="230"/>
      <c r="Y832" s="59"/>
      <c r="Z832" s="47"/>
      <c r="AA832" s="229"/>
      <c r="AB832" s="230"/>
      <c r="AC832" s="59"/>
      <c r="AD832" s="48"/>
      <c r="AE832" s="181"/>
      <c r="AF832" s="181"/>
      <c r="AG832" s="181"/>
      <c r="AH832" s="181"/>
      <c r="AI832" s="181"/>
      <c r="AJ832" s="181"/>
      <c r="AK832" s="181"/>
      <c r="AL832" s="181"/>
      <c r="AM832" s="48"/>
      <c r="AN832" s="53">
        <f>A829</f>
        <v>46317</v>
      </c>
      <c r="AO832" s="54" t="str">
        <f>C830</f>
        <v>Consultorio N° 1</v>
      </c>
      <c r="AP832" s="55" t="str">
        <f t="shared" ref="AP832:AQ832" si="563">C835</f>
        <v>💲</v>
      </c>
      <c r="AQ832" s="55" t="str">
        <f t="shared" si="563"/>
        <v>Delia Pichardo</v>
      </c>
      <c r="AR832" s="64">
        <f>U835</f>
        <v>50</v>
      </c>
      <c r="AS832" s="55">
        <f>S835</f>
        <v>0</v>
      </c>
      <c r="AT832" s="55" t="str">
        <f>S836</f>
        <v>Punto de venta</v>
      </c>
      <c r="AU832" s="55">
        <f>U836</f>
        <v>44237.5</v>
      </c>
      <c r="AV832" s="55">
        <f>S837</f>
        <v>0</v>
      </c>
      <c r="AW832" s="55">
        <f>U837</f>
        <v>0</v>
      </c>
      <c r="AX832" s="55">
        <f>U838</f>
        <v>0</v>
      </c>
      <c r="AY832" s="55" t="str">
        <f>F838</f>
        <v>Dr. Jorge Valeri</v>
      </c>
      <c r="AZ832" s="56"/>
      <c r="BA832" s="56"/>
      <c r="BB832" s="56"/>
      <c r="BC832" s="56"/>
      <c r="BD832" s="56"/>
      <c r="BE832" s="56"/>
      <c r="BF832" s="56"/>
      <c r="BG832" s="56"/>
      <c r="BH832" s="56"/>
      <c r="BI832" s="56"/>
      <c r="BJ832" s="56"/>
      <c r="BK832" s="56"/>
      <c r="BL832" s="56"/>
      <c r="BM832" s="56"/>
      <c r="BN832" s="56"/>
    </row>
    <row r="833" spans="1:66" ht="11.25" customHeight="1">
      <c r="A833" s="220"/>
      <c r="B833" s="38"/>
      <c r="C833" s="205"/>
      <c r="D833" s="208"/>
      <c r="E833" s="57" t="s">
        <v>44</v>
      </c>
      <c r="F833" s="58" t="str">
        <f>IF(D831&lt;&gt;"", VLOOKUP(D831,'Base de Datos'!$A$2:$D1268,4,FALSE()),"")</f>
        <v>V8530477</v>
      </c>
      <c r="G833" s="205"/>
      <c r="H833" s="208"/>
      <c r="I833" s="57" t="s">
        <v>44</v>
      </c>
      <c r="J833" s="58" t="str">
        <f>IF(H831&lt;&gt;"", VLOOKUP(H831,'Base de Datos'!$A$2:$D1268,4,FALSE()),"")</f>
        <v/>
      </c>
      <c r="K833" s="205"/>
      <c r="L833" s="208"/>
      <c r="M833" s="57" t="s">
        <v>44</v>
      </c>
      <c r="N833" s="58" t="str">
        <f>IF(L831&lt;&gt;"", VLOOKUP(L831,'Base de Datos'!$A$2:$D1268,4,FALSE()),"")</f>
        <v/>
      </c>
      <c r="O833" s="43"/>
      <c r="P833" s="1"/>
      <c r="Q833" s="44"/>
      <c r="R833" s="15"/>
      <c r="S833" s="229"/>
      <c r="T833" s="230"/>
      <c r="U833" s="59"/>
      <c r="V833" s="47"/>
      <c r="W833" s="229"/>
      <c r="X833" s="230"/>
      <c r="Y833" s="59"/>
      <c r="Z833" s="47"/>
      <c r="AA833" s="229"/>
      <c r="AB833" s="230"/>
      <c r="AC833" s="59"/>
      <c r="AD833" s="48"/>
      <c r="AE833" s="181"/>
      <c r="AF833" s="181"/>
      <c r="AG833" s="181"/>
      <c r="AH833" s="181"/>
      <c r="AI833" s="181"/>
      <c r="AJ833" s="181"/>
      <c r="AK833" s="181"/>
      <c r="AL833" s="181"/>
      <c r="AM833" s="48"/>
      <c r="AN833" s="53">
        <f>A829</f>
        <v>46317</v>
      </c>
      <c r="AO833" s="54" t="str">
        <f>C830</f>
        <v>Consultorio N° 1</v>
      </c>
      <c r="AP833" s="55" t="str">
        <f t="shared" ref="AP833:AQ833" si="564">C839</f>
        <v>💲</v>
      </c>
      <c r="AQ833" s="55" t="str">
        <f t="shared" si="564"/>
        <v xml:space="preserve">Argenis Rodríguez </v>
      </c>
      <c r="AR833" s="64">
        <f>U839</f>
        <v>50</v>
      </c>
      <c r="AS833" s="55">
        <f>S839</f>
        <v>0</v>
      </c>
      <c r="AT833" s="55">
        <f>S840</f>
        <v>0</v>
      </c>
      <c r="AU833" s="55">
        <f>U840</f>
        <v>0</v>
      </c>
      <c r="AV833" s="55">
        <f>S841</f>
        <v>0</v>
      </c>
      <c r="AW833" s="55">
        <f>U841</f>
        <v>0</v>
      </c>
      <c r="AX833" s="55">
        <f>U842</f>
        <v>0</v>
      </c>
      <c r="AY833" s="55" t="str">
        <f>F842</f>
        <v>Dr. Jorge Valeri</v>
      </c>
      <c r="AZ833" s="56"/>
      <c r="BA833" s="56"/>
      <c r="BB833" s="56"/>
      <c r="BC833" s="56"/>
      <c r="BD833" s="56"/>
      <c r="BE833" s="56"/>
      <c r="BF833" s="56"/>
      <c r="BG833" s="56"/>
      <c r="BH833" s="56"/>
      <c r="BI833" s="56"/>
      <c r="BJ833" s="56"/>
      <c r="BK833" s="56"/>
      <c r="BL833" s="56"/>
      <c r="BM833" s="56"/>
      <c r="BN833" s="56"/>
    </row>
    <row r="834" spans="1:66" ht="11.25" customHeight="1">
      <c r="A834" s="221"/>
      <c r="B834" s="38"/>
      <c r="C834" s="206"/>
      <c r="D834" s="209"/>
      <c r="E834" s="85" t="s">
        <v>46</v>
      </c>
      <c r="F834" s="86" t="s">
        <v>48</v>
      </c>
      <c r="G834" s="206"/>
      <c r="H834" s="209"/>
      <c r="I834" s="87" t="s">
        <v>46</v>
      </c>
      <c r="J834" s="88"/>
      <c r="K834" s="206"/>
      <c r="L834" s="209"/>
      <c r="M834" s="87" t="s">
        <v>46</v>
      </c>
      <c r="N834" s="88"/>
      <c r="O834" s="43"/>
      <c r="P834" s="1"/>
      <c r="Q834" s="44"/>
      <c r="R834" s="15"/>
      <c r="S834" s="227" t="str">
        <f>IF(OR(S831="Empleado",S831="Familiar"),"Nombre del Empleado","N° Factura")</f>
        <v>N° Factura</v>
      </c>
      <c r="T834" s="228"/>
      <c r="U834" s="89"/>
      <c r="V834" s="47"/>
      <c r="W834" s="227" t="str">
        <f>IF(OR(W831="Empleado",W831="Familiar"),"Nombre del Empleado","N° Factura")</f>
        <v>N° Factura</v>
      </c>
      <c r="X834" s="228"/>
      <c r="Y834" s="89"/>
      <c r="Z834" s="47"/>
      <c r="AA834" s="227" t="str">
        <f>IF(OR(AA831="Empleado",AA831="Familiar"),"Nombre del Empleado","N° Factura")</f>
        <v>N° Factura</v>
      </c>
      <c r="AB834" s="228"/>
      <c r="AC834" s="89"/>
      <c r="AD834" s="48"/>
      <c r="AE834" s="181"/>
      <c r="AF834" s="181"/>
      <c r="AG834" s="181"/>
      <c r="AH834" s="181"/>
      <c r="AI834" s="181"/>
      <c r="AJ834" s="181"/>
      <c r="AK834" s="181"/>
      <c r="AL834" s="181"/>
      <c r="AM834" s="48"/>
      <c r="AN834" s="53">
        <f>A829</f>
        <v>46317</v>
      </c>
      <c r="AO834" s="54" t="str">
        <f>C830</f>
        <v>Consultorio N° 1</v>
      </c>
      <c r="AP834" s="55" t="str">
        <f t="shared" ref="AP834:AQ834" si="565">C843</f>
        <v>💲</v>
      </c>
      <c r="AQ834" s="55" t="str">
        <f t="shared" si="565"/>
        <v>Gabriela Guerra</v>
      </c>
      <c r="AR834" s="64">
        <f>U843</f>
        <v>50</v>
      </c>
      <c r="AS834" s="55">
        <f>S843</f>
        <v>0</v>
      </c>
      <c r="AT834" s="55">
        <f>S844</f>
        <v>0</v>
      </c>
      <c r="AU834" s="64">
        <f>U844</f>
        <v>0</v>
      </c>
      <c r="AV834" s="55">
        <f>S845</f>
        <v>0</v>
      </c>
      <c r="AW834" s="55">
        <f>U845</f>
        <v>0</v>
      </c>
      <c r="AX834" s="55">
        <f>U846</f>
        <v>0</v>
      </c>
      <c r="AY834" s="55" t="str">
        <f>F846</f>
        <v>Dr. Jorge Valeri</v>
      </c>
      <c r="AZ834" s="56"/>
      <c r="BA834" s="56"/>
      <c r="BB834" s="56"/>
      <c r="BC834" s="56"/>
      <c r="BD834" s="56"/>
      <c r="BE834" s="56"/>
      <c r="BF834" s="56"/>
      <c r="BG834" s="56"/>
      <c r="BH834" s="56"/>
      <c r="BI834" s="56"/>
      <c r="BJ834" s="56"/>
      <c r="BK834" s="56"/>
      <c r="BL834" s="56"/>
      <c r="BM834" s="56"/>
      <c r="BN834" s="56"/>
    </row>
    <row r="835" spans="1:66" ht="11.25" customHeight="1">
      <c r="A835" s="222">
        <f>A831+$Q$13/1440</f>
        <v>0.375</v>
      </c>
      <c r="B835" s="38"/>
      <c r="C835" s="204" t="s">
        <v>52</v>
      </c>
      <c r="D835" s="207" t="s">
        <v>573</v>
      </c>
      <c r="E835" s="40" t="s">
        <v>36</v>
      </c>
      <c r="F835" s="42">
        <f>IF(D835&lt;&gt;"", VLOOKUP(D835,'Base de Datos'!$A$2:$D1268,2,FALSE()),"")</f>
        <v>0</v>
      </c>
      <c r="G835" s="204"/>
      <c r="H835" s="216"/>
      <c r="I835" s="40" t="s">
        <v>36</v>
      </c>
      <c r="J835" s="42" t="str">
        <f>IF(H835&lt;&gt;"", VLOOKUP(H835,'Base de Datos'!$A$2:$D1268,2,FALSE()),"")</f>
        <v/>
      </c>
      <c r="K835" s="204" t="s">
        <v>73</v>
      </c>
      <c r="L835" s="216" t="s">
        <v>824</v>
      </c>
      <c r="M835" s="40" t="s">
        <v>36</v>
      </c>
      <c r="N835" s="42">
        <f>IF(L835&lt;&gt;"", VLOOKUP(L835,'Base de Datos'!$A$2:$D1268,2,FALSE()),"")</f>
        <v>0</v>
      </c>
      <c r="O835" s="262" t="s">
        <v>32</v>
      </c>
      <c r="P835" s="242"/>
      <c r="Q835" s="263">
        <f ca="1">$N$2</f>
        <v>888.89089999999999</v>
      </c>
      <c r="R835" s="15"/>
      <c r="S835" s="45"/>
      <c r="T835" s="45" t="s">
        <v>37</v>
      </c>
      <c r="U835" s="103">
        <v>50</v>
      </c>
      <c r="V835" s="47"/>
      <c r="W835" s="45"/>
      <c r="X835" s="45" t="s">
        <v>37</v>
      </c>
      <c r="Y835" s="46"/>
      <c r="Z835" s="47"/>
      <c r="AA835" s="45"/>
      <c r="AB835" s="45" t="s">
        <v>37</v>
      </c>
      <c r="AC835" s="46"/>
      <c r="AD835" s="48"/>
      <c r="AE835" s="181"/>
      <c r="AF835" s="181"/>
      <c r="AG835" s="181"/>
      <c r="AH835" s="181"/>
      <c r="AI835" s="181"/>
      <c r="AJ835" s="181"/>
      <c r="AK835" s="181"/>
      <c r="AL835" s="181"/>
      <c r="AM835" s="48"/>
      <c r="AN835" s="53">
        <f>A829</f>
        <v>46317</v>
      </c>
      <c r="AO835" s="54" t="str">
        <f>C830</f>
        <v>Consultorio N° 1</v>
      </c>
      <c r="AP835" s="55" t="str">
        <f t="shared" ref="AP835:AQ835" si="566">C847</f>
        <v>💲</v>
      </c>
      <c r="AQ835" s="55" t="str">
        <f t="shared" si="566"/>
        <v>Ignacio Porras</v>
      </c>
      <c r="AR835" s="64">
        <f>U847</f>
        <v>50</v>
      </c>
      <c r="AS835" s="55">
        <f>S847</f>
        <v>0</v>
      </c>
      <c r="AT835" s="55" t="str">
        <f>S848</f>
        <v>Punto de venta</v>
      </c>
      <c r="AU835" s="55">
        <f>U848</f>
        <v>44237.5</v>
      </c>
      <c r="AV835" s="55">
        <f>S849</f>
        <v>0</v>
      </c>
      <c r="AW835" s="55">
        <f>U849</f>
        <v>0</v>
      </c>
      <c r="AX835" s="55">
        <f>U850</f>
        <v>0</v>
      </c>
      <c r="AY835" s="55" t="str">
        <f>F850</f>
        <v>Dr. Jorge Valeri</v>
      </c>
      <c r="AZ835" s="56"/>
      <c r="BA835" s="56"/>
      <c r="BB835" s="56"/>
      <c r="BC835" s="56"/>
      <c r="BD835" s="56"/>
      <c r="BE835" s="56"/>
      <c r="BF835" s="56"/>
      <c r="BG835" s="56"/>
      <c r="BH835" s="56"/>
      <c r="BI835" s="56"/>
      <c r="BJ835" s="56"/>
      <c r="BK835" s="56"/>
      <c r="BL835" s="56"/>
      <c r="BM835" s="56"/>
      <c r="BN835" s="56"/>
    </row>
    <row r="836" spans="1:66" ht="11.25" customHeight="1">
      <c r="A836" s="220"/>
      <c r="B836" s="38"/>
      <c r="C836" s="205"/>
      <c r="D836" s="208"/>
      <c r="E836" s="57" t="s">
        <v>42</v>
      </c>
      <c r="F836" s="58">
        <f>IF(D835&lt;&gt;"", VLOOKUP(D835,'Base de Datos'!$A$2:$D1268,3,FALSE()),"")</f>
        <v>4141306516</v>
      </c>
      <c r="G836" s="205"/>
      <c r="H836" s="208"/>
      <c r="I836" s="57" t="s">
        <v>42</v>
      </c>
      <c r="J836" s="58" t="str">
        <f>IF(H835&lt;&gt;"", VLOOKUP(H835,'Base de Datos'!$A$2:$D1268,3,FALSE()),"")</f>
        <v/>
      </c>
      <c r="K836" s="205"/>
      <c r="L836" s="208"/>
      <c r="M836" s="57" t="s">
        <v>42</v>
      </c>
      <c r="N836" s="58">
        <f>IF(L835&lt;&gt;"", VLOOKUP(L835,'Base de Datos'!$A$2:$D1268,3,FALSE()),"")</f>
        <v>4241189554</v>
      </c>
      <c r="O836" s="242"/>
      <c r="P836" s="242"/>
      <c r="Q836" s="264"/>
      <c r="R836" s="15"/>
      <c r="S836" s="229" t="s">
        <v>56</v>
      </c>
      <c r="T836" s="230"/>
      <c r="U836" s="59">
        <v>44237.5</v>
      </c>
      <c r="V836" s="47"/>
      <c r="W836" s="229"/>
      <c r="X836" s="230"/>
      <c r="Y836" s="59"/>
      <c r="Z836" s="47"/>
      <c r="AA836" s="229"/>
      <c r="AB836" s="230"/>
      <c r="AC836" s="59"/>
      <c r="AD836" s="48"/>
      <c r="AE836" s="181"/>
      <c r="AF836" s="181"/>
      <c r="AG836" s="181"/>
      <c r="AH836" s="181"/>
      <c r="AI836" s="181"/>
      <c r="AJ836" s="181"/>
      <c r="AK836" s="181"/>
      <c r="AL836" s="181"/>
      <c r="AM836" s="48"/>
      <c r="AN836" s="53">
        <f>A829</f>
        <v>46317</v>
      </c>
      <c r="AO836" s="54" t="str">
        <f>C830</f>
        <v>Consultorio N° 1</v>
      </c>
      <c r="AP836" s="55" t="str">
        <f t="shared" ref="AP836:AQ836" si="567">C851</f>
        <v>💲</v>
      </c>
      <c r="AQ836" s="55" t="str">
        <f t="shared" si="567"/>
        <v>Nancy Alonso</v>
      </c>
      <c r="AR836" s="55">
        <f>U851</f>
        <v>50</v>
      </c>
      <c r="AS836" s="55">
        <f>S851</f>
        <v>0</v>
      </c>
      <c r="AT836" s="55" t="str">
        <f>S852</f>
        <v>Punto de venta</v>
      </c>
      <c r="AU836" s="55">
        <f>U852</f>
        <v>44237.5</v>
      </c>
      <c r="AV836" s="55">
        <f>S853</f>
        <v>0</v>
      </c>
      <c r="AW836" s="55">
        <f>U853</f>
        <v>0</v>
      </c>
      <c r="AX836" s="55">
        <f>U854</f>
        <v>0</v>
      </c>
      <c r="AY836" s="55" t="str">
        <f>F854</f>
        <v>Dr. Jorge Valeri</v>
      </c>
      <c r="AZ836" s="56"/>
      <c r="BA836" s="56"/>
      <c r="BB836" s="56"/>
      <c r="BC836" s="56"/>
      <c r="BD836" s="56"/>
      <c r="BE836" s="56"/>
      <c r="BF836" s="56"/>
      <c r="BG836" s="56"/>
      <c r="BH836" s="56"/>
      <c r="BI836" s="56"/>
      <c r="BJ836" s="56"/>
      <c r="BK836" s="56"/>
      <c r="BL836" s="56"/>
      <c r="BM836" s="56"/>
      <c r="BN836" s="56"/>
    </row>
    <row r="837" spans="1:66" ht="11.25" customHeight="1">
      <c r="A837" s="220"/>
      <c r="B837" s="38"/>
      <c r="C837" s="205"/>
      <c r="D837" s="208"/>
      <c r="E837" s="57" t="s">
        <v>44</v>
      </c>
      <c r="F837" s="58" t="str">
        <f>IF(D835&lt;&gt;"", VLOOKUP(D835,'Base de Datos'!$A$2:$D1268,4,FALSE()),"")</f>
        <v>V5009926</v>
      </c>
      <c r="G837" s="205"/>
      <c r="H837" s="208"/>
      <c r="I837" s="57" t="s">
        <v>44</v>
      </c>
      <c r="J837" s="58" t="str">
        <f>IF(H835&lt;&gt;"", VLOOKUP(H835,'Base de Datos'!$A$2:$D1268,4,FALSE()),"")</f>
        <v/>
      </c>
      <c r="K837" s="205"/>
      <c r="L837" s="208"/>
      <c r="M837" s="57" t="s">
        <v>44</v>
      </c>
      <c r="N837" s="58" t="str">
        <f>IF(L835&lt;&gt;"", VLOOKUP(L835,'Base de Datos'!$A$2:$D1268,4,FALSE()),"")</f>
        <v>V10819565</v>
      </c>
      <c r="O837" s="43"/>
      <c r="P837" s="104" t="s">
        <v>50</v>
      </c>
      <c r="Q837" s="110">
        <v>0.33333333333333331</v>
      </c>
      <c r="R837" s="15"/>
      <c r="S837" s="229"/>
      <c r="T837" s="230"/>
      <c r="U837" s="59"/>
      <c r="V837" s="47"/>
      <c r="W837" s="229"/>
      <c r="X837" s="230"/>
      <c r="Y837" s="59"/>
      <c r="Z837" s="47"/>
      <c r="AA837" s="229"/>
      <c r="AB837" s="230"/>
      <c r="AC837" s="59"/>
      <c r="AD837" s="48"/>
      <c r="AE837" s="181"/>
      <c r="AF837" s="181"/>
      <c r="AG837" s="181"/>
      <c r="AH837" s="181"/>
      <c r="AI837" s="181"/>
      <c r="AJ837" s="181"/>
      <c r="AK837" s="181"/>
      <c r="AL837" s="181"/>
      <c r="AM837" s="48"/>
      <c r="AN837" s="53">
        <f>A829</f>
        <v>46317</v>
      </c>
      <c r="AO837" s="54" t="str">
        <f>C830</f>
        <v>Consultorio N° 1</v>
      </c>
      <c r="AP837" s="55" t="str">
        <f t="shared" ref="AP837:AQ837" si="568">C855</f>
        <v>🚫</v>
      </c>
      <c r="AQ837" s="55" t="str">
        <f t="shared" si="568"/>
        <v>Mayerling Ospino</v>
      </c>
      <c r="AR837" s="55">
        <f>U855</f>
        <v>0</v>
      </c>
      <c r="AS837" s="55">
        <f>S855</f>
        <v>0</v>
      </c>
      <c r="AT837" s="55">
        <f>S856</f>
        <v>0</v>
      </c>
      <c r="AU837" s="55">
        <f>U856</f>
        <v>0</v>
      </c>
      <c r="AV837" s="55">
        <f>S857</f>
        <v>0</v>
      </c>
      <c r="AW837" s="55">
        <f>U857</f>
        <v>0</v>
      </c>
      <c r="AX837" s="55">
        <f>U858</f>
        <v>0</v>
      </c>
      <c r="AY837" s="55" t="str">
        <f>F858</f>
        <v>Dr. Jorge Valeri</v>
      </c>
      <c r="AZ837" s="56"/>
      <c r="BA837" s="56"/>
      <c r="BB837" s="56"/>
      <c r="BC837" s="56"/>
      <c r="BD837" s="56"/>
      <c r="BE837" s="56"/>
      <c r="BF837" s="56"/>
      <c r="BG837" s="56"/>
      <c r="BH837" s="56"/>
      <c r="BI837" s="56"/>
      <c r="BJ837" s="56"/>
      <c r="BK837" s="56"/>
      <c r="BL837" s="56"/>
      <c r="BM837" s="56"/>
      <c r="BN837" s="56"/>
    </row>
    <row r="838" spans="1:66" ht="11.25" customHeight="1">
      <c r="A838" s="221"/>
      <c r="B838" s="38"/>
      <c r="C838" s="206"/>
      <c r="D838" s="209"/>
      <c r="E838" s="85" t="s">
        <v>46</v>
      </c>
      <c r="F838" s="107" t="s">
        <v>48</v>
      </c>
      <c r="G838" s="206"/>
      <c r="H838" s="209"/>
      <c r="I838" s="85" t="s">
        <v>46</v>
      </c>
      <c r="J838" s="108"/>
      <c r="K838" s="206"/>
      <c r="L838" s="209"/>
      <c r="M838" s="85" t="s">
        <v>46</v>
      </c>
      <c r="N838" s="108" t="s">
        <v>55</v>
      </c>
      <c r="O838" s="43"/>
      <c r="P838" s="104" t="s">
        <v>54</v>
      </c>
      <c r="Q838" s="109">
        <v>60</v>
      </c>
      <c r="R838" s="15"/>
      <c r="S838" s="227" t="str">
        <f>IF(OR(S835="Empleado",S835="Familiar"),"Nombre del Empleado","N° Factura")</f>
        <v>N° Factura</v>
      </c>
      <c r="T838" s="228"/>
      <c r="U838" s="89"/>
      <c r="V838" s="47"/>
      <c r="W838" s="227" t="str">
        <f>IF(OR(W835="Empleado",W835="Familiar"),"Nombre del Empleado","N° Factura")</f>
        <v>N° Factura</v>
      </c>
      <c r="X838" s="228"/>
      <c r="Y838" s="111"/>
      <c r="Z838" s="47"/>
      <c r="AA838" s="227" t="str">
        <f>IF(OR(AA835="Empleado",AA835="Familiar"),"Nombre del Empleado","N° Factura")</f>
        <v>N° Factura</v>
      </c>
      <c r="AB838" s="228"/>
      <c r="AC838" s="111"/>
      <c r="AD838" s="48"/>
      <c r="AE838" s="181"/>
      <c r="AF838" s="181"/>
      <c r="AG838" s="181"/>
      <c r="AH838" s="181"/>
      <c r="AI838" s="181"/>
      <c r="AJ838" s="181"/>
      <c r="AK838" s="181"/>
      <c r="AL838" s="181"/>
      <c r="AM838" s="48"/>
      <c r="AN838" s="53">
        <f>A829</f>
        <v>46317</v>
      </c>
      <c r="AO838" s="54" t="str">
        <f>C830</f>
        <v>Consultorio N° 1</v>
      </c>
      <c r="AP838" s="55" t="str">
        <f t="shared" ref="AP838:AQ838" si="569">C859</f>
        <v>📦</v>
      </c>
      <c r="AQ838" s="55" t="str">
        <f t="shared" si="569"/>
        <v>Nelly Colmenares</v>
      </c>
      <c r="AR838" s="55">
        <f>U859</f>
        <v>50</v>
      </c>
      <c r="AS838" s="55" t="str">
        <f>S859</f>
        <v>Empleado</v>
      </c>
      <c r="AT838" s="55">
        <f>S860</f>
        <v>0</v>
      </c>
      <c r="AU838" s="55">
        <f>U860</f>
        <v>0</v>
      </c>
      <c r="AV838" s="55">
        <f>S861</f>
        <v>0</v>
      </c>
      <c r="AW838" s="55">
        <f>U861</f>
        <v>0</v>
      </c>
      <c r="AX838" s="55" t="str">
        <f>U862</f>
        <v>Nelly Colmenares</v>
      </c>
      <c r="AY838" s="55" t="str">
        <f>F862</f>
        <v>Dr. Carlos Eduardo Márquez</v>
      </c>
      <c r="AZ838" s="56"/>
      <c r="BA838" s="56"/>
      <c r="BB838" s="56"/>
      <c r="BC838" s="56"/>
      <c r="BD838" s="56"/>
      <c r="BE838" s="56"/>
      <c r="BF838" s="56"/>
      <c r="BG838" s="56"/>
      <c r="BH838" s="56"/>
      <c r="BI838" s="56"/>
      <c r="BJ838" s="56"/>
      <c r="BK838" s="56"/>
      <c r="BL838" s="56"/>
      <c r="BM838" s="56"/>
      <c r="BN838" s="56"/>
    </row>
    <row r="839" spans="1:66" ht="11.25" customHeight="1">
      <c r="A839" s="222">
        <f>A835+$Q$13/1440</f>
        <v>0.41666666666666669</v>
      </c>
      <c r="B839" s="38"/>
      <c r="C839" s="204" t="s">
        <v>52</v>
      </c>
      <c r="D839" s="207" t="s">
        <v>167</v>
      </c>
      <c r="E839" s="40" t="s">
        <v>36</v>
      </c>
      <c r="F839" s="42">
        <f>IF(D839&lt;&gt;"", VLOOKUP(D839,'Base de Datos'!$A$2:$D1268,2,FALSE()),"")</f>
        <v>0</v>
      </c>
      <c r="G839" s="218" t="s">
        <v>52</v>
      </c>
      <c r="H839" s="217" t="s">
        <v>276</v>
      </c>
      <c r="I839" s="118" t="s">
        <v>36</v>
      </c>
      <c r="J839" s="42">
        <f>IF(H839&lt;&gt;"", VLOOKUP(H839,'Base de Datos'!$A$2:$D1268,2,FALSE()),"")</f>
        <v>0</v>
      </c>
      <c r="K839" s="218" t="s">
        <v>73</v>
      </c>
      <c r="L839" s="217" t="s">
        <v>1147</v>
      </c>
      <c r="M839" s="118" t="s">
        <v>36</v>
      </c>
      <c r="N839" s="42" t="str">
        <f>IF(L839&lt;&gt;"", VLOOKUP(L839,'Base de Datos'!$A$2:$D1268,2,FALSE()),"")</f>
        <v>Samantha García</v>
      </c>
      <c r="O839" s="43"/>
      <c r="P839" s="1"/>
      <c r="Q839" s="1"/>
      <c r="R839" s="15"/>
      <c r="S839" s="45"/>
      <c r="T839" s="45" t="s">
        <v>37</v>
      </c>
      <c r="U839" s="46">
        <v>50</v>
      </c>
      <c r="V839" s="47"/>
      <c r="W839" s="45"/>
      <c r="X839" s="45" t="s">
        <v>37</v>
      </c>
      <c r="Y839" s="46">
        <v>50</v>
      </c>
      <c r="Z839" s="47"/>
      <c r="AA839" s="45"/>
      <c r="AB839" s="45" t="s">
        <v>37</v>
      </c>
      <c r="AC839" s="46"/>
      <c r="AD839" s="48"/>
      <c r="AE839" s="181"/>
      <c r="AF839" s="181"/>
      <c r="AG839" s="181"/>
      <c r="AH839" s="181"/>
      <c r="AI839" s="181"/>
      <c r="AJ839" s="181"/>
      <c r="AK839" s="181"/>
      <c r="AL839" s="181"/>
      <c r="AM839" s="48"/>
      <c r="AN839" s="53">
        <f>A829</f>
        <v>46317</v>
      </c>
      <c r="AO839" s="54" t="str">
        <f>C830</f>
        <v>Consultorio N° 1</v>
      </c>
      <c r="AP839" s="55" t="str">
        <f t="shared" ref="AP839:AQ839" si="570">C863</f>
        <v>📦</v>
      </c>
      <c r="AQ839" s="55" t="str">
        <f t="shared" si="570"/>
        <v>Scarly Contreras</v>
      </c>
      <c r="AR839" s="55">
        <f>U863</f>
        <v>50</v>
      </c>
      <c r="AS839" s="55" t="str">
        <f>S863</f>
        <v>Empleado</v>
      </c>
      <c r="AT839" s="55">
        <f>S864</f>
        <v>0</v>
      </c>
      <c r="AU839" s="55">
        <f>U864</f>
        <v>0</v>
      </c>
      <c r="AV839" s="55">
        <f>S865</f>
        <v>0</v>
      </c>
      <c r="AW839" s="55">
        <f>U865</f>
        <v>0</v>
      </c>
      <c r="AX839" s="55" t="str">
        <f>U866</f>
        <v>Scarly Contreras</v>
      </c>
      <c r="AY839" s="55" t="str">
        <f>F866</f>
        <v>Dr. Carlos Eduardo Márquez</v>
      </c>
      <c r="AZ839" s="56"/>
      <c r="BA839" s="56"/>
      <c r="BB839" s="56"/>
      <c r="BC839" s="56"/>
      <c r="BD839" s="56"/>
      <c r="BE839" s="56"/>
      <c r="BF839" s="56"/>
      <c r="BG839" s="56"/>
      <c r="BH839" s="56"/>
      <c r="BI839" s="56"/>
      <c r="BJ839" s="56"/>
      <c r="BK839" s="56"/>
      <c r="BL839" s="56"/>
      <c r="BM839" s="56"/>
      <c r="BN839" s="56"/>
    </row>
    <row r="840" spans="1:66" ht="11.25" customHeight="1">
      <c r="A840" s="220"/>
      <c r="B840" s="38"/>
      <c r="C840" s="205"/>
      <c r="D840" s="208"/>
      <c r="E840" s="57" t="s">
        <v>42</v>
      </c>
      <c r="F840" s="58">
        <f>IF(D839&lt;&gt;"", VLOOKUP(D839,'Base de Datos'!$A$2:$D1268,3,FALSE()),"")</f>
        <v>4141102181</v>
      </c>
      <c r="G840" s="205"/>
      <c r="H840" s="208"/>
      <c r="I840" s="57" t="s">
        <v>42</v>
      </c>
      <c r="J840" s="58">
        <f>IF(H839&lt;&gt;"", VLOOKUP(H839,'Base de Datos'!$A$2:$D1268,3,FALSE()),"")</f>
        <v>4141265213</v>
      </c>
      <c r="K840" s="205"/>
      <c r="L840" s="208"/>
      <c r="M840" s="57" t="s">
        <v>42</v>
      </c>
      <c r="N840" s="58">
        <f>IF(L839&lt;&gt;"", VLOOKUP(L839,'Base de Datos'!$A$2:$D1268,3,FALSE()),"")</f>
        <v>4241933684</v>
      </c>
      <c r="O840" s="43"/>
      <c r="P840" s="119" t="s">
        <v>58</v>
      </c>
      <c r="Q840" s="44"/>
      <c r="R840" s="15"/>
      <c r="S840" s="229"/>
      <c r="T840" s="230"/>
      <c r="U840" s="59"/>
      <c r="V840" s="47"/>
      <c r="W840" s="229" t="s">
        <v>126</v>
      </c>
      <c r="X840" s="230"/>
      <c r="Y840" s="59">
        <v>50</v>
      </c>
      <c r="Z840" s="47"/>
      <c r="AA840" s="229"/>
      <c r="AB840" s="230"/>
      <c r="AC840" s="59"/>
      <c r="AD840" s="48"/>
      <c r="AE840" s="181"/>
      <c r="AF840" s="181"/>
      <c r="AG840" s="181"/>
      <c r="AH840" s="181"/>
      <c r="AI840" s="181"/>
      <c r="AJ840" s="181"/>
      <c r="AK840" s="181"/>
      <c r="AL840" s="181"/>
      <c r="AM840" s="48"/>
      <c r="AN840" s="53">
        <f>A829</f>
        <v>46317</v>
      </c>
      <c r="AO840" s="54" t="str">
        <f>C830</f>
        <v>Consultorio N° 1</v>
      </c>
      <c r="AP840" s="55" t="str">
        <f t="shared" ref="AP840:AQ840" si="571">C867</f>
        <v>✅</v>
      </c>
      <c r="AQ840" s="55" t="str">
        <f t="shared" si="571"/>
        <v>Dariela Cáceres</v>
      </c>
      <c r="AR840" s="55">
        <f>U867</f>
        <v>0</v>
      </c>
      <c r="AS840" s="55">
        <f>S867</f>
        <v>0</v>
      </c>
      <c r="AT840" s="55">
        <f>S868</f>
        <v>0</v>
      </c>
      <c r="AU840" s="55">
        <f>U868</f>
        <v>0</v>
      </c>
      <c r="AV840" s="55">
        <f>S869</f>
        <v>0</v>
      </c>
      <c r="AW840" s="55">
        <f>U869</f>
        <v>0</v>
      </c>
      <c r="AX840" s="55">
        <f>U870</f>
        <v>0</v>
      </c>
      <c r="AY840" s="55" t="str">
        <f>F870</f>
        <v>Dr. Carlos Eduardo Márquez</v>
      </c>
      <c r="AZ840" s="56"/>
      <c r="BA840" s="56"/>
      <c r="BB840" s="56"/>
      <c r="BC840" s="56"/>
      <c r="BD840" s="56"/>
      <c r="BE840" s="56"/>
      <c r="BF840" s="56"/>
      <c r="BG840" s="56"/>
      <c r="BH840" s="56"/>
      <c r="BI840" s="56"/>
      <c r="BJ840" s="56"/>
      <c r="BK840" s="56"/>
      <c r="BL840" s="56"/>
      <c r="BM840" s="56"/>
      <c r="BN840" s="56"/>
    </row>
    <row r="841" spans="1:66" ht="11.25" customHeight="1">
      <c r="A841" s="220"/>
      <c r="B841" s="38"/>
      <c r="C841" s="205"/>
      <c r="D841" s="208"/>
      <c r="E841" s="57" t="s">
        <v>44</v>
      </c>
      <c r="F841" s="58" t="str">
        <f>IF(D839&lt;&gt;"", VLOOKUP(D839,'Base de Datos'!$A$2:$D1268,4,FALSE()),"")</f>
        <v>V6404900</v>
      </c>
      <c r="G841" s="205"/>
      <c r="H841" s="208"/>
      <c r="I841" s="57" t="s">
        <v>44</v>
      </c>
      <c r="J841" s="58" t="str">
        <f>IF(H839&lt;&gt;"", VLOOKUP(H839,'Base de Datos'!$A$2:$D1268,4,FALSE()),"")</f>
        <v>V12685246</v>
      </c>
      <c r="K841" s="205"/>
      <c r="L841" s="208"/>
      <c r="M841" s="57" t="s">
        <v>44</v>
      </c>
      <c r="N841" s="58" t="str">
        <f>IF(L839&lt;&gt;"", VLOOKUP(L839,'Base de Datos'!$A$2:$D1268,4,FALSE()),"")</f>
        <v>V27713815</v>
      </c>
      <c r="O841" s="43"/>
      <c r="P841" s="120" t="s">
        <v>61</v>
      </c>
      <c r="Q841" s="121" t="s">
        <v>62</v>
      </c>
      <c r="R841" s="15"/>
      <c r="S841" s="229"/>
      <c r="T841" s="230"/>
      <c r="U841" s="59"/>
      <c r="V841" s="47"/>
      <c r="W841" s="229"/>
      <c r="X841" s="230"/>
      <c r="Y841" s="59"/>
      <c r="Z841" s="47"/>
      <c r="AA841" s="229"/>
      <c r="AB841" s="230"/>
      <c r="AC841" s="59"/>
      <c r="AD841" s="48"/>
      <c r="AE841" s="181"/>
      <c r="AF841" s="181"/>
      <c r="AG841" s="181"/>
      <c r="AH841" s="181"/>
      <c r="AI841" s="181"/>
      <c r="AJ841" s="181"/>
      <c r="AK841" s="181"/>
      <c r="AL841" s="181"/>
      <c r="AM841" s="48"/>
      <c r="AN841" s="53">
        <f>A829</f>
        <v>46317</v>
      </c>
      <c r="AO841" s="54" t="s">
        <v>17</v>
      </c>
      <c r="AP841" s="55" t="str">
        <f t="shared" ref="AP841:AQ841" si="572">C871</f>
        <v>✅</v>
      </c>
      <c r="AQ841" s="55" t="str">
        <f t="shared" si="572"/>
        <v>Damelys Peña</v>
      </c>
      <c r="AR841" s="55">
        <f>U871</f>
        <v>0</v>
      </c>
      <c r="AS841" s="55">
        <f>S871</f>
        <v>0</v>
      </c>
      <c r="AT841" s="55">
        <f>S872</f>
        <v>0</v>
      </c>
      <c r="AU841" s="55">
        <f>U872</f>
        <v>0</v>
      </c>
      <c r="AV841" s="55">
        <f>S873</f>
        <v>0</v>
      </c>
      <c r="AW841" s="55">
        <f>U873</f>
        <v>0</v>
      </c>
      <c r="AX841" s="55">
        <f>U874</f>
        <v>0</v>
      </c>
      <c r="AY841" s="55" t="str">
        <f>F874</f>
        <v>Dr. Carlos Eduardo Márquez</v>
      </c>
      <c r="AZ841" s="56"/>
      <c r="BA841" s="56"/>
      <c r="BB841" s="56"/>
      <c r="BC841" s="56"/>
      <c r="BD841" s="56"/>
      <c r="BE841" s="56"/>
      <c r="BF841" s="56"/>
      <c r="BG841" s="56"/>
      <c r="BH841" s="56"/>
      <c r="BI841" s="56"/>
      <c r="BJ841" s="56"/>
      <c r="BK841" s="56"/>
      <c r="BL841" s="56"/>
      <c r="BM841" s="56"/>
      <c r="BN841" s="56"/>
    </row>
    <row r="842" spans="1:66" ht="11.25" customHeight="1">
      <c r="A842" s="221"/>
      <c r="B842" s="38"/>
      <c r="C842" s="206"/>
      <c r="D842" s="209"/>
      <c r="E842" s="85" t="s">
        <v>46</v>
      </c>
      <c r="F842" s="86" t="s">
        <v>48</v>
      </c>
      <c r="G842" s="206"/>
      <c r="H842" s="209"/>
      <c r="I842" s="85" t="s">
        <v>46</v>
      </c>
      <c r="J842" s="108" t="s">
        <v>69</v>
      </c>
      <c r="K842" s="206"/>
      <c r="L842" s="209"/>
      <c r="M842" s="85" t="s">
        <v>46</v>
      </c>
      <c r="N842" s="108" t="s">
        <v>55</v>
      </c>
      <c r="O842" s="43"/>
      <c r="P842" s="123" t="s">
        <v>64</v>
      </c>
      <c r="Q842" s="124" t="s">
        <v>65</v>
      </c>
      <c r="R842" s="15"/>
      <c r="S842" s="227" t="str">
        <f>IF(OR(S839="Empleado",S839="Familiar"),"Nombre del Empleado","N° Factura")</f>
        <v>N° Factura</v>
      </c>
      <c r="T842" s="228"/>
      <c r="U842" s="89"/>
      <c r="V842" s="47"/>
      <c r="W842" s="227" t="str">
        <f>IF(OR(W839="Empleado",W839="Familiar"),"Nombre del Empleado","N° Factura")</f>
        <v>N° Factura</v>
      </c>
      <c r="X842" s="228"/>
      <c r="Y842" s="89"/>
      <c r="Z842" s="47"/>
      <c r="AA842" s="227" t="str">
        <f>IF(OR(AA839="Empleado",AA839="Familiar"),"Nombre del Empleado","N° Factura")</f>
        <v>N° Factura</v>
      </c>
      <c r="AB842" s="228"/>
      <c r="AC842" s="89"/>
      <c r="AD842" s="48"/>
      <c r="AE842" s="181"/>
      <c r="AF842" s="181"/>
      <c r="AG842" s="181"/>
      <c r="AH842" s="181"/>
      <c r="AI842" s="181"/>
      <c r="AJ842" s="181"/>
      <c r="AK842" s="181"/>
      <c r="AL842" s="181"/>
      <c r="AM842" s="48"/>
      <c r="AN842" s="53">
        <f>A829</f>
        <v>46317</v>
      </c>
      <c r="AO842" s="54" t="s">
        <v>17</v>
      </c>
      <c r="AP842" s="55" t="str">
        <f t="shared" ref="AP842:AQ842" si="573">C875</f>
        <v>✅</v>
      </c>
      <c r="AQ842" s="55" t="str">
        <f t="shared" si="573"/>
        <v>Mathieu De Valery</v>
      </c>
      <c r="AR842" s="55">
        <f>U875</f>
        <v>0</v>
      </c>
      <c r="AS842" s="55">
        <f>S875</f>
        <v>0</v>
      </c>
      <c r="AT842" s="55">
        <f>S876</f>
        <v>0</v>
      </c>
      <c r="AU842" s="55">
        <f>U876</f>
        <v>0</v>
      </c>
      <c r="AV842" s="55">
        <f>S877</f>
        <v>0</v>
      </c>
      <c r="AW842" s="55">
        <f>U877</f>
        <v>0</v>
      </c>
      <c r="AX842" s="55">
        <f>U878</f>
        <v>0</v>
      </c>
      <c r="AY842" s="55" t="str">
        <f>F878</f>
        <v>Dr. Carlos Eduardo Márquez</v>
      </c>
      <c r="AZ842" s="56"/>
      <c r="BA842" s="56"/>
      <c r="BB842" s="56"/>
      <c r="BC842" s="56"/>
      <c r="BD842" s="56"/>
      <c r="BE842" s="56"/>
      <c r="BF842" s="56"/>
      <c r="BG842" s="56"/>
      <c r="BH842" s="56"/>
      <c r="BI842" s="56"/>
      <c r="BJ842" s="56"/>
      <c r="BK842" s="56"/>
      <c r="BL842" s="56"/>
      <c r="BM842" s="56"/>
      <c r="BN842" s="56"/>
    </row>
    <row r="843" spans="1:66" ht="11.25" customHeight="1">
      <c r="A843" s="222">
        <f>A839+$Q$13/1440</f>
        <v>0.45833333333333337</v>
      </c>
      <c r="B843" s="38"/>
      <c r="C843" s="204" t="s">
        <v>52</v>
      </c>
      <c r="D843" s="207" t="s">
        <v>168</v>
      </c>
      <c r="E843" s="40" t="s">
        <v>36</v>
      </c>
      <c r="F843" s="42">
        <f>IF(D843&lt;&gt;"", VLOOKUP(D843,'Base de Datos'!$A$2:$D1268,2,FALSE()),"")</f>
        <v>0</v>
      </c>
      <c r="G843" s="204" t="s">
        <v>52</v>
      </c>
      <c r="H843" s="216" t="s">
        <v>990</v>
      </c>
      <c r="I843" s="40" t="s">
        <v>36</v>
      </c>
      <c r="J843" s="42">
        <f>IF(H843&lt;&gt;"", VLOOKUP(H843,'Base de Datos'!$A$2:$D1268,2,FALSE()),"")</f>
        <v>0</v>
      </c>
      <c r="K843" s="204"/>
      <c r="L843" s="216"/>
      <c r="M843" s="40" t="s">
        <v>36</v>
      </c>
      <c r="N843" s="42" t="str">
        <f>IF(L843&lt;&gt;"", VLOOKUP(L843,'Base de Datos'!$A$2:$D1268,2,FALSE()),"")</f>
        <v/>
      </c>
      <c r="O843" s="43"/>
      <c r="P843" s="127" t="s">
        <v>67</v>
      </c>
      <c r="Q843" s="128" t="s">
        <v>68</v>
      </c>
      <c r="R843" s="15"/>
      <c r="S843" s="45"/>
      <c r="T843" s="45" t="s">
        <v>37</v>
      </c>
      <c r="U843" s="46">
        <v>50</v>
      </c>
      <c r="V843" s="47"/>
      <c r="W843" s="45"/>
      <c r="X843" s="45" t="s">
        <v>37</v>
      </c>
      <c r="Y843" s="46">
        <v>120</v>
      </c>
      <c r="Z843" s="47"/>
      <c r="AA843" s="45"/>
      <c r="AB843" s="45" t="s">
        <v>37</v>
      </c>
      <c r="AC843" s="46"/>
      <c r="AD843" s="48"/>
      <c r="AE843" s="181"/>
      <c r="AF843" s="181"/>
      <c r="AG843" s="181"/>
      <c r="AH843" s="181"/>
      <c r="AI843" s="181"/>
      <c r="AJ843" s="181"/>
      <c r="AK843" s="181"/>
      <c r="AL843" s="181"/>
      <c r="AM843" s="48"/>
      <c r="AN843" s="53">
        <f>A829</f>
        <v>46317</v>
      </c>
      <c r="AO843" s="54" t="s">
        <v>17</v>
      </c>
      <c r="AP843" s="55">
        <f t="shared" ref="AP843:AQ843" si="574">C879</f>
        <v>0</v>
      </c>
      <c r="AQ843" s="55">
        <f t="shared" si="574"/>
        <v>0</v>
      </c>
      <c r="AR843" s="55">
        <f>U879</f>
        <v>0</v>
      </c>
      <c r="AS843" s="55">
        <f>S879</f>
        <v>0</v>
      </c>
      <c r="AT843" s="55">
        <f>S880</f>
        <v>0</v>
      </c>
      <c r="AU843" s="55">
        <f>U880</f>
        <v>0</v>
      </c>
      <c r="AV843" s="55">
        <f>S881</f>
        <v>0</v>
      </c>
      <c r="AW843" s="55">
        <f>U881</f>
        <v>0</v>
      </c>
      <c r="AX843" s="55">
        <f>U882</f>
        <v>0</v>
      </c>
      <c r="AY843" s="55">
        <f>F882</f>
        <v>0</v>
      </c>
      <c r="AZ843" s="56"/>
      <c r="BA843" s="56"/>
      <c r="BB843" s="56"/>
      <c r="BC843" s="56"/>
      <c r="BD843" s="56"/>
      <c r="BE843" s="56"/>
      <c r="BF843" s="56"/>
      <c r="BG843" s="56"/>
      <c r="BH843" s="56"/>
      <c r="BI843" s="56"/>
      <c r="BJ843" s="56"/>
      <c r="BK843" s="56"/>
      <c r="BL843" s="56"/>
      <c r="BM843" s="56"/>
      <c r="BN843" s="56"/>
    </row>
    <row r="844" spans="1:66" ht="11.25" customHeight="1">
      <c r="A844" s="220"/>
      <c r="B844" s="38"/>
      <c r="C844" s="205"/>
      <c r="D844" s="208"/>
      <c r="E844" s="57" t="s">
        <v>42</v>
      </c>
      <c r="F844" s="58">
        <f>IF(D843&lt;&gt;"", VLOOKUP(D843,'Base de Datos'!$A$2:$D1268,3,FALSE()),"")</f>
        <v>4122922264</v>
      </c>
      <c r="G844" s="205"/>
      <c r="H844" s="208"/>
      <c r="I844" s="57" t="s">
        <v>42</v>
      </c>
      <c r="J844" s="58">
        <f>IF(H843&lt;&gt;"", VLOOKUP(H843,'Base de Datos'!$A$2:$D1268,3,FALSE()),"")</f>
        <v>4141265213</v>
      </c>
      <c r="K844" s="205"/>
      <c r="L844" s="208"/>
      <c r="M844" s="57" t="s">
        <v>42</v>
      </c>
      <c r="N844" s="58" t="str">
        <f>IF(L843&lt;&gt;"", VLOOKUP(L843,'Base de Datos'!$A$2:$D1268,3,FALSE()),"")</f>
        <v/>
      </c>
      <c r="O844" s="43"/>
      <c r="P844" s="130" t="s">
        <v>70</v>
      </c>
      <c r="Q844" s="131" t="s">
        <v>71</v>
      </c>
      <c r="R844" s="15"/>
      <c r="S844" s="229"/>
      <c r="T844" s="230"/>
      <c r="U844" s="59"/>
      <c r="V844" s="47"/>
      <c r="W844" s="229" t="s">
        <v>126</v>
      </c>
      <c r="X844" s="230"/>
      <c r="Y844" s="59">
        <v>120</v>
      </c>
      <c r="Z844" s="47"/>
      <c r="AA844" s="229"/>
      <c r="AB844" s="230"/>
      <c r="AC844" s="59"/>
      <c r="AD844" s="48"/>
      <c r="AE844" s="181"/>
      <c r="AF844" s="181"/>
      <c r="AG844" s="181"/>
      <c r="AH844" s="181"/>
      <c r="AI844" s="181"/>
      <c r="AJ844" s="181"/>
      <c r="AK844" s="181"/>
      <c r="AL844" s="181"/>
      <c r="AM844" s="48"/>
      <c r="AN844" s="53">
        <f>A829</f>
        <v>46317</v>
      </c>
      <c r="AO844" s="54" t="str">
        <f>G830</f>
        <v>Consultorio N° 2</v>
      </c>
      <c r="AP844" s="55">
        <f t="shared" ref="AP844:AQ844" si="575">G831</f>
        <v>0</v>
      </c>
      <c r="AQ844" s="55">
        <f t="shared" si="575"/>
        <v>0</v>
      </c>
      <c r="AR844" s="55">
        <f>Y831</f>
        <v>0</v>
      </c>
      <c r="AS844" s="55">
        <f>W831</f>
        <v>0</v>
      </c>
      <c r="AT844" s="55">
        <f>W832</f>
        <v>0</v>
      </c>
      <c r="AU844" s="55">
        <f>Y832</f>
        <v>0</v>
      </c>
      <c r="AV844" s="55">
        <f>W833</f>
        <v>0</v>
      </c>
      <c r="AW844" s="55">
        <f>Y833</f>
        <v>0</v>
      </c>
      <c r="AX844" s="55">
        <f>Y834</f>
        <v>0</v>
      </c>
      <c r="AY844" s="55">
        <f>J834</f>
        <v>0</v>
      </c>
      <c r="AZ844" s="56"/>
      <c r="BA844" s="56"/>
      <c r="BB844" s="56"/>
      <c r="BC844" s="56"/>
      <c r="BD844" s="56"/>
      <c r="BE844" s="56"/>
      <c r="BF844" s="56"/>
      <c r="BG844" s="56"/>
      <c r="BH844" s="56"/>
      <c r="BI844" s="56"/>
      <c r="BJ844" s="56"/>
      <c r="BK844" s="56"/>
      <c r="BL844" s="56"/>
      <c r="BM844" s="56"/>
      <c r="BN844" s="56"/>
    </row>
    <row r="845" spans="1:66" ht="11.25" customHeight="1">
      <c r="A845" s="220"/>
      <c r="B845" s="38"/>
      <c r="C845" s="205"/>
      <c r="D845" s="208"/>
      <c r="E845" s="57" t="s">
        <v>44</v>
      </c>
      <c r="F845" s="58" t="str">
        <f>IF(D843&lt;&gt;"", VLOOKUP(D843,'Base de Datos'!$A$2:$D1268,4,FALSE()),"")</f>
        <v>V8746843</v>
      </c>
      <c r="G845" s="205"/>
      <c r="H845" s="208"/>
      <c r="I845" s="57" t="s">
        <v>44</v>
      </c>
      <c r="J845" s="58" t="str">
        <f>IF(H843&lt;&gt;"", VLOOKUP(H843,'Base de Datos'!$A$2:$D1268,4,FALSE()),"")</f>
        <v>V2469211</v>
      </c>
      <c r="K845" s="205"/>
      <c r="L845" s="208"/>
      <c r="M845" s="57" t="s">
        <v>44</v>
      </c>
      <c r="N845" s="58" t="str">
        <f>IF(L843&lt;&gt;"", VLOOKUP(L843,'Base de Datos'!$A$2:$D1268,4,FALSE()),"")</f>
        <v/>
      </c>
      <c r="O845" s="43"/>
      <c r="P845" s="132" t="s">
        <v>73</v>
      </c>
      <c r="Q845" s="133" t="s">
        <v>74</v>
      </c>
      <c r="R845" s="15"/>
      <c r="S845" s="229"/>
      <c r="T845" s="230"/>
      <c r="U845" s="59"/>
      <c r="V845" s="47"/>
      <c r="W845" s="229"/>
      <c r="X845" s="230"/>
      <c r="Y845" s="59" t="s">
        <v>1</v>
      </c>
      <c r="Z845" s="47"/>
      <c r="AA845" s="229"/>
      <c r="AB845" s="230"/>
      <c r="AC845" s="59"/>
      <c r="AD845" s="48"/>
      <c r="AE845" s="181"/>
      <c r="AF845" s="181"/>
      <c r="AG845" s="181"/>
      <c r="AH845" s="181"/>
      <c r="AI845" s="181"/>
      <c r="AJ845" s="181"/>
      <c r="AK845" s="181"/>
      <c r="AL845" s="181"/>
      <c r="AM845" s="48"/>
      <c r="AN845" s="53">
        <f>A829</f>
        <v>46317</v>
      </c>
      <c r="AO845" s="54" t="str">
        <f>G830</f>
        <v>Consultorio N° 2</v>
      </c>
      <c r="AP845" s="55">
        <f t="shared" ref="AP845:AQ845" si="576">G835</f>
        <v>0</v>
      </c>
      <c r="AQ845" s="55">
        <f t="shared" si="576"/>
        <v>0</v>
      </c>
      <c r="AR845" s="55">
        <f>Y835</f>
        <v>0</v>
      </c>
      <c r="AS845" s="55">
        <f>W835</f>
        <v>0</v>
      </c>
      <c r="AT845" s="55">
        <f>W836</f>
        <v>0</v>
      </c>
      <c r="AU845" s="55">
        <f>Y836</f>
        <v>0</v>
      </c>
      <c r="AV845" s="55">
        <f>W837</f>
        <v>0</v>
      </c>
      <c r="AW845" s="55">
        <f>Y837</f>
        <v>0</v>
      </c>
      <c r="AX845" s="55">
        <f>Y838</f>
        <v>0</v>
      </c>
      <c r="AY845" s="55">
        <f>J838</f>
        <v>0</v>
      </c>
      <c r="AZ845" s="56"/>
      <c r="BA845" s="56"/>
      <c r="BB845" s="56"/>
      <c r="BC845" s="56"/>
      <c r="BD845" s="56"/>
      <c r="BE845" s="56"/>
      <c r="BF845" s="56"/>
      <c r="BG845" s="56"/>
      <c r="BH845" s="56"/>
      <c r="BI845" s="56"/>
      <c r="BJ845" s="56"/>
      <c r="BK845" s="56"/>
      <c r="BL845" s="56"/>
      <c r="BM845" s="56"/>
      <c r="BN845" s="56"/>
    </row>
    <row r="846" spans="1:66" ht="11.25" customHeight="1">
      <c r="A846" s="221"/>
      <c r="B846" s="38"/>
      <c r="C846" s="206"/>
      <c r="D846" s="209"/>
      <c r="E846" s="85" t="s">
        <v>46</v>
      </c>
      <c r="F846" s="86" t="s">
        <v>48</v>
      </c>
      <c r="G846" s="206"/>
      <c r="H846" s="209"/>
      <c r="I846" s="85" t="s">
        <v>46</v>
      </c>
      <c r="J846" s="108" t="s">
        <v>69</v>
      </c>
      <c r="K846" s="206"/>
      <c r="L846" s="209"/>
      <c r="M846" s="85" t="s">
        <v>46</v>
      </c>
      <c r="N846" s="108"/>
      <c r="O846" s="43"/>
      <c r="P846" s="137" t="s">
        <v>52</v>
      </c>
      <c r="Q846" s="138" t="s">
        <v>76</v>
      </c>
      <c r="R846" s="15"/>
      <c r="S846" s="227" t="str">
        <f>IF(OR(S843="Empleado",S843="Familiar"),"Nombre del Empleado","N° Factura")</f>
        <v>N° Factura</v>
      </c>
      <c r="T846" s="228"/>
      <c r="U846" s="89"/>
      <c r="V846" s="47"/>
      <c r="W846" s="227" t="str">
        <f>IF(OR(W843="Empleado",W843="Familiar"),"Nombre del Empleado","N° Factura")</f>
        <v>N° Factura</v>
      </c>
      <c r="X846" s="228"/>
      <c r="Y846" s="89"/>
      <c r="Z846" s="47"/>
      <c r="AA846" s="227" t="str">
        <f>IF(OR(AA843="Empleado",AA843="Familiar"),"Nombre del Empleado","N° Factura")</f>
        <v>N° Factura</v>
      </c>
      <c r="AB846" s="228"/>
      <c r="AC846" s="89"/>
      <c r="AD846" s="48"/>
      <c r="AE846" s="181"/>
      <c r="AF846" s="181"/>
      <c r="AG846" s="181"/>
      <c r="AH846" s="181"/>
      <c r="AI846" s="181"/>
      <c r="AJ846" s="181"/>
      <c r="AK846" s="181"/>
      <c r="AL846" s="181"/>
      <c r="AM846" s="48"/>
      <c r="AN846" s="53">
        <f>A829</f>
        <v>46317</v>
      </c>
      <c r="AO846" s="54" t="str">
        <f>G830</f>
        <v>Consultorio N° 2</v>
      </c>
      <c r="AP846" s="55" t="str">
        <f t="shared" ref="AP846:AQ846" si="577">G839</f>
        <v>💲</v>
      </c>
      <c r="AQ846" s="55" t="str">
        <f t="shared" si="577"/>
        <v>Maria Gabriela Ocque</v>
      </c>
      <c r="AR846" s="55">
        <f>Y839</f>
        <v>50</v>
      </c>
      <c r="AS846" s="55">
        <f>W839</f>
        <v>0</v>
      </c>
      <c r="AT846" s="55" t="str">
        <f>W840</f>
        <v>Efectivo ($)</v>
      </c>
      <c r="AU846" s="55">
        <f>Y840</f>
        <v>50</v>
      </c>
      <c r="AV846" s="55">
        <f>W841</f>
        <v>0</v>
      </c>
      <c r="AW846" s="55">
        <f>Y841</f>
        <v>0</v>
      </c>
      <c r="AX846" s="55">
        <f>Y842</f>
        <v>0</v>
      </c>
      <c r="AY846" s="55" t="str">
        <f>J842</f>
        <v>Dra. Evelyn Tranchino</v>
      </c>
      <c r="AZ846" s="56"/>
      <c r="BA846" s="56"/>
      <c r="BB846" s="56"/>
      <c r="BC846" s="56"/>
      <c r="BD846" s="56"/>
      <c r="BE846" s="56"/>
      <c r="BF846" s="56"/>
      <c r="BG846" s="56"/>
      <c r="BH846" s="56"/>
      <c r="BI846" s="56"/>
      <c r="BJ846" s="56"/>
      <c r="BK846" s="56"/>
      <c r="BL846" s="56"/>
      <c r="BM846" s="56"/>
      <c r="BN846" s="56"/>
    </row>
    <row r="847" spans="1:66" ht="11.25" customHeight="1">
      <c r="A847" s="222">
        <f>A843+$Q$13/1440</f>
        <v>0.5</v>
      </c>
      <c r="B847" s="38"/>
      <c r="C847" s="204" t="s">
        <v>52</v>
      </c>
      <c r="D847" s="207" t="s">
        <v>775</v>
      </c>
      <c r="E847" s="40" t="s">
        <v>36</v>
      </c>
      <c r="F847" s="42">
        <f>IF(D847&lt;&gt;"", VLOOKUP(D847,'Base de Datos'!$A$2:$D1268,2,FALSE()),"")</f>
        <v>0</v>
      </c>
      <c r="G847" s="204"/>
      <c r="H847" s="216"/>
      <c r="I847" s="40" t="s">
        <v>36</v>
      </c>
      <c r="J847" s="42" t="str">
        <f>IF(H847&lt;&gt;"", VLOOKUP(H847,'Base de Datos'!$A$2:$D1268,2,FALSE()),"")</f>
        <v/>
      </c>
      <c r="K847" s="204"/>
      <c r="L847" s="216"/>
      <c r="M847" s="40" t="s">
        <v>36</v>
      </c>
      <c r="N847" s="42" t="str">
        <f>IF(L847&lt;&gt;"", VLOOKUP(L847,'Base de Datos'!$A$2:$D1268,2,FALSE()),"")</f>
        <v/>
      </c>
      <c r="O847" s="43"/>
      <c r="P847" s="141" t="s">
        <v>78</v>
      </c>
      <c r="Q847" s="142" t="s">
        <v>79</v>
      </c>
      <c r="R847" s="15"/>
      <c r="S847" s="45"/>
      <c r="T847" s="45" t="s">
        <v>37</v>
      </c>
      <c r="U847" s="46">
        <v>50</v>
      </c>
      <c r="V847" s="47"/>
      <c r="W847" s="45"/>
      <c r="X847" s="45" t="s">
        <v>37</v>
      </c>
      <c r="Y847" s="46"/>
      <c r="Z847" s="47"/>
      <c r="AA847" s="45"/>
      <c r="AB847" s="45" t="s">
        <v>37</v>
      </c>
      <c r="AC847" s="46"/>
      <c r="AD847" s="48"/>
      <c r="AE847" s="181"/>
      <c r="AF847" s="181"/>
      <c r="AG847" s="181"/>
      <c r="AH847" s="181"/>
      <c r="AI847" s="181"/>
      <c r="AJ847" s="181"/>
      <c r="AK847" s="181"/>
      <c r="AL847" s="181"/>
      <c r="AM847" s="48"/>
      <c r="AN847" s="53">
        <f>A829</f>
        <v>46317</v>
      </c>
      <c r="AO847" s="54" t="str">
        <f>G830</f>
        <v>Consultorio N° 2</v>
      </c>
      <c r="AP847" s="55" t="str">
        <f t="shared" ref="AP847:AQ847" si="578">G843</f>
        <v>💲</v>
      </c>
      <c r="AQ847" s="55" t="str">
        <f t="shared" si="578"/>
        <v>Maria Lucrecia Quintero</v>
      </c>
      <c r="AR847" s="55">
        <f>Y843</f>
        <v>120</v>
      </c>
      <c r="AS847" s="55">
        <f>W843</f>
        <v>0</v>
      </c>
      <c r="AT847" s="55" t="str">
        <f>W844</f>
        <v>Efectivo ($)</v>
      </c>
      <c r="AU847" s="55">
        <f>Y844</f>
        <v>120</v>
      </c>
      <c r="AV847" s="55">
        <f>W845</f>
        <v>0</v>
      </c>
      <c r="AW847" s="55" t="str">
        <f>Y845</f>
        <v xml:space="preserve"> </v>
      </c>
      <c r="AX847" s="55">
        <f>Y846</f>
        <v>0</v>
      </c>
      <c r="AY847" s="55" t="str">
        <f>J846</f>
        <v>Dra. Evelyn Tranchino</v>
      </c>
      <c r="AZ847" s="56"/>
      <c r="BA847" s="56"/>
      <c r="BB847" s="56"/>
      <c r="BC847" s="56"/>
      <c r="BD847" s="56"/>
      <c r="BE847" s="56"/>
      <c r="BF847" s="56"/>
      <c r="BG847" s="56"/>
      <c r="BH847" s="56"/>
      <c r="BI847" s="56"/>
      <c r="BJ847" s="56"/>
      <c r="BK847" s="56"/>
      <c r="BL847" s="56"/>
      <c r="BM847" s="56"/>
      <c r="BN847" s="56"/>
    </row>
    <row r="848" spans="1:66" ht="11.25" customHeight="1">
      <c r="A848" s="220"/>
      <c r="B848" s="38"/>
      <c r="C848" s="205"/>
      <c r="D848" s="208"/>
      <c r="E848" s="57" t="s">
        <v>42</v>
      </c>
      <c r="F848" s="58">
        <f>IF(D847&lt;&gt;"", VLOOKUP(D847,'Base de Datos'!$A$2:$D1268,3,FALSE()),"")</f>
        <v>4242911359</v>
      </c>
      <c r="G848" s="205"/>
      <c r="H848" s="208"/>
      <c r="I848" s="57" t="s">
        <v>42</v>
      </c>
      <c r="J848" s="58" t="str">
        <f>IF(H847&lt;&gt;"", VLOOKUP(H847,'Base de Datos'!$A$2:$D1268,3,FALSE()),"")</f>
        <v/>
      </c>
      <c r="K848" s="205"/>
      <c r="L848" s="208"/>
      <c r="M848" s="57" t="s">
        <v>42</v>
      </c>
      <c r="N848" s="58" t="str">
        <f>IF(L847&lt;&gt;"", VLOOKUP(L847,'Base de Datos'!$A$2:$D1268,3,FALSE()),"")</f>
        <v/>
      </c>
      <c r="O848" s="43"/>
      <c r="P848" s="1"/>
      <c r="Q848" s="147"/>
      <c r="R848" s="15"/>
      <c r="S848" s="229" t="s">
        <v>56</v>
      </c>
      <c r="T848" s="230"/>
      <c r="U848" s="59">
        <v>44237.5</v>
      </c>
      <c r="V848" s="47"/>
      <c r="W848" s="229"/>
      <c r="X848" s="230"/>
      <c r="Y848" s="59"/>
      <c r="Z848" s="47"/>
      <c r="AA848" s="229"/>
      <c r="AB848" s="230"/>
      <c r="AC848" s="59"/>
      <c r="AD848" s="48"/>
      <c r="AE848" s="181"/>
      <c r="AF848" s="181"/>
      <c r="AG848" s="181"/>
      <c r="AH848" s="181"/>
      <c r="AI848" s="181"/>
      <c r="AJ848" s="181"/>
      <c r="AK848" s="181"/>
      <c r="AL848" s="181"/>
      <c r="AM848" s="48"/>
      <c r="AN848" s="53">
        <f>A829</f>
        <v>46317</v>
      </c>
      <c r="AO848" s="149" t="str">
        <f>G830</f>
        <v>Consultorio N° 2</v>
      </c>
      <c r="AP848" s="55">
        <f t="shared" ref="AP848:AQ848" si="579">G847</f>
        <v>0</v>
      </c>
      <c r="AQ848" s="55">
        <f t="shared" si="579"/>
        <v>0</v>
      </c>
      <c r="AR848" s="55">
        <f>Y847</f>
        <v>0</v>
      </c>
      <c r="AS848" s="55">
        <f>W847</f>
        <v>0</v>
      </c>
      <c r="AT848" s="55">
        <f>W848</f>
        <v>0</v>
      </c>
      <c r="AU848" s="55">
        <f>Y848</f>
        <v>0</v>
      </c>
      <c r="AV848" s="55">
        <f>W849</f>
        <v>0</v>
      </c>
      <c r="AW848" s="55">
        <f>Y849</f>
        <v>0</v>
      </c>
      <c r="AX848" s="55">
        <f>Y850</f>
        <v>0</v>
      </c>
      <c r="AY848" s="55">
        <f>J850</f>
        <v>0</v>
      </c>
      <c r="AZ848" s="56"/>
      <c r="BA848" s="56"/>
      <c r="BB848" s="56"/>
      <c r="BC848" s="56"/>
      <c r="BD848" s="56"/>
      <c r="BE848" s="56"/>
      <c r="BF848" s="56"/>
      <c r="BG848" s="56"/>
      <c r="BH848" s="56"/>
      <c r="BI848" s="56"/>
      <c r="BJ848" s="56"/>
      <c r="BK848" s="56"/>
      <c r="BL848" s="56"/>
      <c r="BM848" s="56"/>
      <c r="BN848" s="56"/>
    </row>
    <row r="849" spans="1:66" ht="11.25" customHeight="1">
      <c r="A849" s="220"/>
      <c r="B849" s="38"/>
      <c r="C849" s="205"/>
      <c r="D849" s="208"/>
      <c r="E849" s="57" t="s">
        <v>44</v>
      </c>
      <c r="F849" s="58" t="str">
        <f>IF(D847&lt;&gt;"", VLOOKUP(D847,'Base de Datos'!$A$2:$D1268,4,FALSE()),"")</f>
        <v>V9971116</v>
      </c>
      <c r="G849" s="205"/>
      <c r="H849" s="208"/>
      <c r="I849" s="57" t="s">
        <v>44</v>
      </c>
      <c r="J849" s="58" t="str">
        <f>IF(H847&lt;&gt;"", VLOOKUP(H847,'Base de Datos'!$A$2:$D1268,4,FALSE()),"")</f>
        <v/>
      </c>
      <c r="K849" s="205"/>
      <c r="L849" s="208"/>
      <c r="M849" s="57" t="s">
        <v>44</v>
      </c>
      <c r="N849" s="58" t="str">
        <f>IF(L847&lt;&gt;"", VLOOKUP(L847,'Base de Datos'!$A$2:$D1268,4,FALSE()),"")</f>
        <v/>
      </c>
      <c r="O849" s="43"/>
      <c r="P849" s="1"/>
      <c r="Q849" s="150"/>
      <c r="R849" s="15"/>
      <c r="S849" s="229"/>
      <c r="T849" s="230"/>
      <c r="U849" s="59"/>
      <c r="V849" s="47"/>
      <c r="W849" s="229"/>
      <c r="X849" s="230"/>
      <c r="Y849" s="59"/>
      <c r="Z849" s="47"/>
      <c r="AA849" s="229"/>
      <c r="AB849" s="230"/>
      <c r="AC849" s="59"/>
      <c r="AD849" s="48"/>
      <c r="AE849" s="181"/>
      <c r="AF849" s="181"/>
      <c r="AG849" s="181"/>
      <c r="AH849" s="181"/>
      <c r="AI849" s="181"/>
      <c r="AJ849" s="181"/>
      <c r="AK849" s="181"/>
      <c r="AL849" s="181"/>
      <c r="AM849" s="48"/>
      <c r="AN849" s="53">
        <f>A829</f>
        <v>46317</v>
      </c>
      <c r="AO849" s="54" t="str">
        <f>G830</f>
        <v>Consultorio N° 2</v>
      </c>
      <c r="AP849" s="55">
        <f t="shared" ref="AP849:AQ849" si="580">G851</f>
        <v>0</v>
      </c>
      <c r="AQ849" s="55">
        <f t="shared" si="580"/>
        <v>0</v>
      </c>
      <c r="AR849" s="55">
        <f>Y851</f>
        <v>0</v>
      </c>
      <c r="AS849" s="55">
        <f>W851</f>
        <v>0</v>
      </c>
      <c r="AT849" s="55">
        <f>W852</f>
        <v>0</v>
      </c>
      <c r="AU849" s="55">
        <f>Y852</f>
        <v>0</v>
      </c>
      <c r="AV849" s="55">
        <f>W853</f>
        <v>0</v>
      </c>
      <c r="AW849" s="55">
        <f>Y853</f>
        <v>0</v>
      </c>
      <c r="AX849" s="55">
        <f>Y854</f>
        <v>0</v>
      </c>
      <c r="AY849" s="55">
        <f>J854</f>
        <v>0</v>
      </c>
      <c r="AZ849" s="56"/>
      <c r="BA849" s="56"/>
      <c r="BB849" s="56"/>
      <c r="BC849" s="56"/>
      <c r="BD849" s="56"/>
      <c r="BE849" s="56"/>
      <c r="BF849" s="56"/>
      <c r="BG849" s="56"/>
      <c r="BH849" s="56"/>
      <c r="BI849" s="56"/>
      <c r="BJ849" s="56"/>
      <c r="BK849" s="56"/>
      <c r="BL849" s="56"/>
      <c r="BM849" s="56"/>
      <c r="BN849" s="56"/>
    </row>
    <row r="850" spans="1:66" ht="11.25" customHeight="1">
      <c r="A850" s="221"/>
      <c r="B850" s="38"/>
      <c r="C850" s="206"/>
      <c r="D850" s="209"/>
      <c r="E850" s="85" t="s">
        <v>46</v>
      </c>
      <c r="F850" s="86" t="s">
        <v>48</v>
      </c>
      <c r="G850" s="206"/>
      <c r="H850" s="209"/>
      <c r="I850" s="85" t="s">
        <v>46</v>
      </c>
      <c r="J850" s="108"/>
      <c r="K850" s="206"/>
      <c r="L850" s="209"/>
      <c r="M850" s="85" t="s">
        <v>46</v>
      </c>
      <c r="N850" s="108"/>
      <c r="O850" s="43"/>
      <c r="P850" s="1"/>
      <c r="Q850" s="150"/>
      <c r="R850" s="15"/>
      <c r="S850" s="227" t="str">
        <f>IF(OR(S847="Empleado",S847="Familiar"),"Nombre del Empleado","N° Factura")</f>
        <v>N° Factura</v>
      </c>
      <c r="T850" s="228"/>
      <c r="U850" s="89"/>
      <c r="V850" s="47"/>
      <c r="W850" s="227" t="str">
        <f>IF(OR(W847="Empleado",W847="Familiar"),"Nombre del Empleado","N° Factura")</f>
        <v>N° Factura</v>
      </c>
      <c r="X850" s="228"/>
      <c r="Y850" s="89"/>
      <c r="Z850" s="47"/>
      <c r="AA850" s="227" t="str">
        <f>IF(OR(AA847="Empleado",AA847="Familiar"),"Nombre del Empleado","N° Factura")</f>
        <v>N° Factura</v>
      </c>
      <c r="AB850" s="228"/>
      <c r="AC850" s="89"/>
      <c r="AD850" s="48"/>
      <c r="AE850" s="181"/>
      <c r="AF850" s="181"/>
      <c r="AG850" s="181"/>
      <c r="AH850" s="181"/>
      <c r="AI850" s="181"/>
      <c r="AJ850" s="181"/>
      <c r="AK850" s="181"/>
      <c r="AL850" s="181"/>
      <c r="AM850" s="48"/>
      <c r="AN850" s="53">
        <f>A829</f>
        <v>46317</v>
      </c>
      <c r="AO850" s="54" t="str">
        <f>G830</f>
        <v>Consultorio N° 2</v>
      </c>
      <c r="AP850" s="55">
        <f t="shared" ref="AP850:AQ850" si="581">G855</f>
        <v>0</v>
      </c>
      <c r="AQ850" s="55">
        <f t="shared" si="581"/>
        <v>0</v>
      </c>
      <c r="AR850" s="55">
        <f>Y855</f>
        <v>0</v>
      </c>
      <c r="AS850" s="55">
        <f>W855</f>
        <v>0</v>
      </c>
      <c r="AT850" s="55">
        <f>W856</f>
        <v>0</v>
      </c>
      <c r="AU850" s="55">
        <f>Y856</f>
        <v>0</v>
      </c>
      <c r="AV850" s="55">
        <f>W857</f>
        <v>0</v>
      </c>
      <c r="AW850" s="55">
        <f>Y857</f>
        <v>0</v>
      </c>
      <c r="AX850" s="55">
        <f>Y858</f>
        <v>0</v>
      </c>
      <c r="AY850" s="55">
        <f>J858</f>
        <v>0</v>
      </c>
      <c r="AZ850" s="56"/>
      <c r="BA850" s="56"/>
      <c r="BB850" s="56"/>
      <c r="BC850" s="56"/>
      <c r="BD850" s="56"/>
      <c r="BE850" s="56"/>
      <c r="BF850" s="56"/>
      <c r="BG850" s="56"/>
      <c r="BH850" s="56"/>
      <c r="BI850" s="56"/>
      <c r="BJ850" s="56"/>
      <c r="BK850" s="56"/>
      <c r="BL850" s="56"/>
      <c r="BM850" s="56"/>
      <c r="BN850" s="56"/>
    </row>
    <row r="851" spans="1:66" ht="11.25" customHeight="1">
      <c r="A851" s="222">
        <f>A847+$Q$13/1440</f>
        <v>0.54166666666666663</v>
      </c>
      <c r="B851" s="38"/>
      <c r="C851" s="204" t="s">
        <v>52</v>
      </c>
      <c r="D851" s="207" t="s">
        <v>1067</v>
      </c>
      <c r="E851" s="40" t="s">
        <v>36</v>
      </c>
      <c r="F851" s="42">
        <f>IF(D851&lt;&gt;"", VLOOKUP(D851,'Base de Datos'!$A$2:$D1268,2,FALSE()),"")</f>
        <v>0</v>
      </c>
      <c r="G851" s="204"/>
      <c r="H851" s="216"/>
      <c r="I851" s="40" t="s">
        <v>36</v>
      </c>
      <c r="J851" s="42" t="str">
        <f>IF(H851&lt;&gt;"", VLOOKUP(H851,'Base de Datos'!$A$2:$D1268,2,FALSE()),"")</f>
        <v/>
      </c>
      <c r="K851" s="204"/>
      <c r="L851" s="216"/>
      <c r="M851" s="40" t="s">
        <v>36</v>
      </c>
      <c r="N851" s="42" t="str">
        <f>IF(L851&lt;&gt;"", VLOOKUP(L851,'Base de Datos'!$A$2:$D1268,2,FALSE()),"")</f>
        <v/>
      </c>
      <c r="O851" s="43"/>
      <c r="P851" s="1"/>
      <c r="Q851" s="150"/>
      <c r="R851" s="15"/>
      <c r="S851" s="45"/>
      <c r="T851" s="45" t="s">
        <v>37</v>
      </c>
      <c r="U851" s="46">
        <v>50</v>
      </c>
      <c r="V851" s="47"/>
      <c r="W851" s="45"/>
      <c r="X851" s="45" t="s">
        <v>37</v>
      </c>
      <c r="Y851" s="46"/>
      <c r="Z851" s="47"/>
      <c r="AA851" s="45"/>
      <c r="AB851" s="45" t="s">
        <v>37</v>
      </c>
      <c r="AC851" s="46"/>
      <c r="AD851" s="48"/>
      <c r="AE851" s="181"/>
      <c r="AF851" s="181"/>
      <c r="AG851" s="181"/>
      <c r="AH851" s="181"/>
      <c r="AI851" s="181"/>
      <c r="AJ851" s="181"/>
      <c r="AK851" s="181"/>
      <c r="AL851" s="181"/>
      <c r="AM851" s="48"/>
      <c r="AN851" s="53">
        <f>A829</f>
        <v>46317</v>
      </c>
      <c r="AO851" s="54" t="str">
        <f>G830</f>
        <v>Consultorio N° 2</v>
      </c>
      <c r="AP851" s="55">
        <f t="shared" ref="AP851:AQ851" si="582">G859</f>
        <v>0</v>
      </c>
      <c r="AQ851" s="55">
        <f t="shared" si="582"/>
        <v>0</v>
      </c>
      <c r="AR851" s="55">
        <f>Y859</f>
        <v>0</v>
      </c>
      <c r="AS851" s="55">
        <f>W859</f>
        <v>0</v>
      </c>
      <c r="AT851" s="55">
        <f>W860</f>
        <v>0</v>
      </c>
      <c r="AU851" s="55">
        <f>Y860</f>
        <v>0</v>
      </c>
      <c r="AV851" s="55">
        <f>W861</f>
        <v>0</v>
      </c>
      <c r="AW851" s="55">
        <f>Y861</f>
        <v>0</v>
      </c>
      <c r="AX851" s="55">
        <f>Y862</f>
        <v>0</v>
      </c>
      <c r="AY851" s="55">
        <f>J862</f>
        <v>0</v>
      </c>
      <c r="AZ851" s="56"/>
      <c r="BA851" s="56"/>
      <c r="BB851" s="56"/>
      <c r="BC851" s="56"/>
      <c r="BD851" s="56"/>
      <c r="BE851" s="56"/>
      <c r="BF851" s="56"/>
      <c r="BG851" s="56"/>
      <c r="BH851" s="56"/>
      <c r="BI851" s="56"/>
      <c r="BJ851" s="56"/>
      <c r="BK851" s="56"/>
      <c r="BL851" s="56"/>
      <c r="BM851" s="56"/>
      <c r="BN851" s="56"/>
    </row>
    <row r="852" spans="1:66" ht="11.25" customHeight="1">
      <c r="A852" s="220"/>
      <c r="B852" s="38"/>
      <c r="C852" s="205"/>
      <c r="D852" s="208"/>
      <c r="E852" s="57" t="s">
        <v>42</v>
      </c>
      <c r="F852" s="58">
        <f>IF(D851&lt;&gt;"", VLOOKUP(D851,'Base de Datos'!$A$2:$D1268,3,FALSE()),"")</f>
        <v>4145403626</v>
      </c>
      <c r="G852" s="205"/>
      <c r="H852" s="208"/>
      <c r="I852" s="57" t="s">
        <v>42</v>
      </c>
      <c r="J852" s="58" t="str">
        <f>IF(H851&lt;&gt;"", VLOOKUP(H851,'Base de Datos'!$A$2:$D1268,3,FALSE()),"")</f>
        <v/>
      </c>
      <c r="K852" s="205"/>
      <c r="L852" s="208"/>
      <c r="M852" s="57" t="s">
        <v>42</v>
      </c>
      <c r="N852" s="58" t="str">
        <f>IF(L851&lt;&gt;"", VLOOKUP(L851,'Base de Datos'!$A$2:$D1268,3,FALSE()),"")</f>
        <v/>
      </c>
      <c r="O852" s="43"/>
      <c r="P852" s="1"/>
      <c r="Q852" s="1"/>
      <c r="R852" s="15"/>
      <c r="S852" s="229" t="s">
        <v>56</v>
      </c>
      <c r="T852" s="230"/>
      <c r="U852" s="59">
        <v>44237.5</v>
      </c>
      <c r="V852" s="47"/>
      <c r="W852" s="229"/>
      <c r="X852" s="230"/>
      <c r="Y852" s="59"/>
      <c r="Z852" s="47"/>
      <c r="AA852" s="229"/>
      <c r="AB852" s="230"/>
      <c r="AC852" s="59"/>
      <c r="AD852" s="48"/>
      <c r="AE852" s="181"/>
      <c r="AF852" s="181"/>
      <c r="AG852" s="181"/>
      <c r="AH852" s="181"/>
      <c r="AI852" s="181"/>
      <c r="AJ852" s="181"/>
      <c r="AK852" s="181"/>
      <c r="AL852" s="181"/>
      <c r="AM852" s="48"/>
      <c r="AN852" s="53">
        <f>A829</f>
        <v>46317</v>
      </c>
      <c r="AO852" s="54" t="str">
        <f>G830</f>
        <v>Consultorio N° 2</v>
      </c>
      <c r="AP852" s="55">
        <f t="shared" ref="AP852:AQ852" si="583">G863</f>
        <v>0</v>
      </c>
      <c r="AQ852" s="55">
        <f t="shared" si="583"/>
        <v>0</v>
      </c>
      <c r="AR852" s="55">
        <f>Y863</f>
        <v>0</v>
      </c>
      <c r="AS852" s="55">
        <f>W863</f>
        <v>0</v>
      </c>
      <c r="AT852" s="55">
        <f>W864</f>
        <v>0</v>
      </c>
      <c r="AU852" s="55">
        <f>Y864</f>
        <v>0</v>
      </c>
      <c r="AV852" s="55">
        <f>W865</f>
        <v>0</v>
      </c>
      <c r="AW852" s="55">
        <f>Y865</f>
        <v>0</v>
      </c>
      <c r="AX852" s="55">
        <f>Y866</f>
        <v>0</v>
      </c>
      <c r="AY852" s="55">
        <f>J866</f>
        <v>0</v>
      </c>
      <c r="AZ852" s="56"/>
      <c r="BA852" s="56"/>
      <c r="BB852" s="56"/>
      <c r="BC852" s="56"/>
      <c r="BD852" s="56"/>
      <c r="BE852" s="56"/>
      <c r="BF852" s="56"/>
      <c r="BG852" s="56"/>
      <c r="BH852" s="56"/>
      <c r="BI852" s="56"/>
      <c r="BJ852" s="56"/>
      <c r="BK852" s="56"/>
      <c r="BL852" s="56"/>
      <c r="BM852" s="56"/>
      <c r="BN852" s="56"/>
    </row>
    <row r="853" spans="1:66" ht="11.25" customHeight="1">
      <c r="A853" s="220"/>
      <c r="B853" s="38"/>
      <c r="C853" s="205"/>
      <c r="D853" s="208"/>
      <c r="E853" s="57" t="s">
        <v>44</v>
      </c>
      <c r="F853" s="58" t="str">
        <f>IF(D851&lt;&gt;"", VLOOKUP(D851,'Base de Datos'!$A$2:$D1268,4,FALSE()),"")</f>
        <v>E81206760</v>
      </c>
      <c r="G853" s="205"/>
      <c r="H853" s="208"/>
      <c r="I853" s="57" t="s">
        <v>44</v>
      </c>
      <c r="J853" s="58" t="str">
        <f>IF(H851&lt;&gt;"", VLOOKUP(H851,'Base de Datos'!$A$2:$D1268,4,FALSE()),"")</f>
        <v/>
      </c>
      <c r="K853" s="205"/>
      <c r="L853" s="208"/>
      <c r="M853" s="57" t="s">
        <v>44</v>
      </c>
      <c r="N853" s="58" t="str">
        <f>IF(L851&lt;&gt;"", VLOOKUP(L851,'Base de Datos'!$A$2:$D1268,4,FALSE()),"")</f>
        <v/>
      </c>
      <c r="O853" s="1"/>
      <c r="P853" s="1"/>
      <c r="Q853" s="1"/>
      <c r="R853" s="15"/>
      <c r="S853" s="229"/>
      <c r="T853" s="230"/>
      <c r="U853" s="59"/>
      <c r="V853" s="47"/>
      <c r="W853" s="229"/>
      <c r="X853" s="230"/>
      <c r="Y853" s="59"/>
      <c r="Z853" s="47"/>
      <c r="AA853" s="229"/>
      <c r="AB853" s="230"/>
      <c r="AC853" s="59"/>
      <c r="AD853" s="48"/>
      <c r="AE853" s="181"/>
      <c r="AF853" s="181"/>
      <c r="AG853" s="181"/>
      <c r="AH853" s="181"/>
      <c r="AI853" s="181"/>
      <c r="AJ853" s="181"/>
      <c r="AK853" s="181"/>
      <c r="AL853" s="181"/>
      <c r="AM853" s="48"/>
      <c r="AN853" s="53">
        <f>A829</f>
        <v>46317</v>
      </c>
      <c r="AO853" s="54" t="str">
        <f>G830</f>
        <v>Consultorio N° 2</v>
      </c>
      <c r="AP853" s="55">
        <f t="shared" ref="AP853:AQ853" si="584">G867</f>
        <v>0</v>
      </c>
      <c r="AQ853" s="55">
        <f t="shared" si="584"/>
        <v>0</v>
      </c>
      <c r="AR853" s="55">
        <f>Y867</f>
        <v>0</v>
      </c>
      <c r="AS853" s="55">
        <f>W867</f>
        <v>0</v>
      </c>
      <c r="AT853" s="55">
        <f>W868</f>
        <v>0</v>
      </c>
      <c r="AU853" s="55">
        <f>Y868</f>
        <v>0</v>
      </c>
      <c r="AV853" s="55">
        <f>W869</f>
        <v>0</v>
      </c>
      <c r="AW853" s="55">
        <f>Y869</f>
        <v>0</v>
      </c>
      <c r="AX853" s="55">
        <f>Y870</f>
        <v>0</v>
      </c>
      <c r="AY853" s="55">
        <f>J870</f>
        <v>0</v>
      </c>
      <c r="AZ853" s="56"/>
      <c r="BA853" s="56"/>
      <c r="BB853" s="56"/>
      <c r="BC853" s="56"/>
      <c r="BD853" s="56"/>
      <c r="BE853" s="56"/>
      <c r="BF853" s="56"/>
      <c r="BG853" s="56"/>
      <c r="BH853" s="56"/>
      <c r="BI853" s="56"/>
      <c r="BJ853" s="56"/>
      <c r="BK853" s="56"/>
      <c r="BL853" s="56"/>
      <c r="BM853" s="56"/>
      <c r="BN853" s="56"/>
    </row>
    <row r="854" spans="1:66" ht="11.25" customHeight="1">
      <c r="A854" s="221"/>
      <c r="B854" s="38"/>
      <c r="C854" s="206"/>
      <c r="D854" s="209"/>
      <c r="E854" s="85" t="s">
        <v>46</v>
      </c>
      <c r="F854" s="86" t="s">
        <v>48</v>
      </c>
      <c r="G854" s="206"/>
      <c r="H854" s="209"/>
      <c r="I854" s="85" t="s">
        <v>46</v>
      </c>
      <c r="J854" s="108"/>
      <c r="K854" s="206"/>
      <c r="L854" s="209"/>
      <c r="M854" s="85" t="s">
        <v>46</v>
      </c>
      <c r="N854" s="108"/>
      <c r="O854" s="43"/>
      <c r="P854" s="1"/>
      <c r="Q854" s="1"/>
      <c r="R854" s="15"/>
      <c r="S854" s="227" t="str">
        <f>IF(OR(S851="Empleado",S851="Familiar"),"Nombre del Empleado","N° Factura")</f>
        <v>N° Factura</v>
      </c>
      <c r="T854" s="228"/>
      <c r="U854" s="89"/>
      <c r="V854" s="47"/>
      <c r="W854" s="227" t="str">
        <f>IF(OR(W851="Empleado",W851="Familiar"),"Nombre del Empleado","N° Factura")</f>
        <v>N° Factura</v>
      </c>
      <c r="X854" s="228"/>
      <c r="Y854" s="89"/>
      <c r="Z854" s="47"/>
      <c r="AA854" s="227" t="str">
        <f>IF(OR(AA851="Empleado",AA851="Familiar"),"Nombre del Empleado","N° Factura")</f>
        <v>N° Factura</v>
      </c>
      <c r="AB854" s="228"/>
      <c r="AC854" s="89"/>
      <c r="AD854" s="48"/>
      <c r="AE854" s="181"/>
      <c r="AF854" s="181"/>
      <c r="AG854" s="181"/>
      <c r="AH854" s="181"/>
      <c r="AI854" s="181"/>
      <c r="AJ854" s="181"/>
      <c r="AK854" s="181"/>
      <c r="AL854" s="181"/>
      <c r="AM854" s="48"/>
      <c r="AN854" s="53">
        <f>A829</f>
        <v>46317</v>
      </c>
      <c r="AO854" s="54" t="str">
        <f>K830</f>
        <v>Consultorio N° 3</v>
      </c>
      <c r="AP854" s="55">
        <f t="shared" ref="AP854:AQ854" si="585">K831</f>
        <v>0</v>
      </c>
      <c r="AQ854" s="55">
        <f t="shared" si="585"/>
        <v>0</v>
      </c>
      <c r="AR854" s="55">
        <f>AC831</f>
        <v>0</v>
      </c>
      <c r="AS854" s="55">
        <f>AA831</f>
        <v>0</v>
      </c>
      <c r="AT854" s="55">
        <f>AA832</f>
        <v>0</v>
      </c>
      <c r="AU854" s="55">
        <f>AC832</f>
        <v>0</v>
      </c>
      <c r="AV854" s="55">
        <f>AA833</f>
        <v>0</v>
      </c>
      <c r="AW854" s="55">
        <f>AC833</f>
        <v>0</v>
      </c>
      <c r="AX854" s="55">
        <f>AC834</f>
        <v>0</v>
      </c>
      <c r="AY854" s="55">
        <f>N834</f>
        <v>0</v>
      </c>
      <c r="AZ854" s="56"/>
      <c r="BA854" s="56"/>
      <c r="BB854" s="56"/>
      <c r="BC854" s="56"/>
      <c r="BD854" s="56"/>
      <c r="BE854" s="56"/>
      <c r="BF854" s="56"/>
      <c r="BG854" s="56"/>
      <c r="BH854" s="56"/>
      <c r="BI854" s="56"/>
      <c r="BJ854" s="56"/>
      <c r="BK854" s="56"/>
      <c r="BL854" s="56"/>
      <c r="BM854" s="56"/>
      <c r="BN854" s="56"/>
    </row>
    <row r="855" spans="1:66" ht="11.25" customHeight="1">
      <c r="A855" s="222">
        <f>A851+$Q$13/1440</f>
        <v>0.58333333333333326</v>
      </c>
      <c r="B855" s="38"/>
      <c r="C855" s="204" t="s">
        <v>73</v>
      </c>
      <c r="D855" s="207" t="s">
        <v>236</v>
      </c>
      <c r="E855" s="40" t="s">
        <v>36</v>
      </c>
      <c r="F855" s="42">
        <f>IF(D855&lt;&gt;"", VLOOKUP(D855,'Base de Datos'!$A$2:$D1268,2,FALSE()),"")</f>
        <v>0</v>
      </c>
      <c r="G855" s="204"/>
      <c r="H855" s="216"/>
      <c r="I855" s="40" t="s">
        <v>36</v>
      </c>
      <c r="J855" s="42" t="str">
        <f>IF(H855&lt;&gt;"", VLOOKUP(H855,'Base de Datos'!$A$2:$D1268,2,FALSE()),"")</f>
        <v/>
      </c>
      <c r="K855" s="204"/>
      <c r="L855" s="216"/>
      <c r="M855" s="40" t="s">
        <v>36</v>
      </c>
      <c r="N855" s="42" t="str">
        <f>IF(L855&lt;&gt;"", VLOOKUP(L855,'Base de Datos'!$A$2:$D1268,2,FALSE()),"")</f>
        <v/>
      </c>
      <c r="O855" s="43"/>
      <c r="P855" s="151"/>
      <c r="Q855" s="1"/>
      <c r="R855" s="15"/>
      <c r="S855" s="45"/>
      <c r="T855" s="45" t="s">
        <v>37</v>
      </c>
      <c r="U855" s="46"/>
      <c r="V855" s="47"/>
      <c r="W855" s="45"/>
      <c r="X855" s="45" t="s">
        <v>37</v>
      </c>
      <c r="Y855" s="46"/>
      <c r="Z855" s="47"/>
      <c r="AA855" s="45"/>
      <c r="AB855" s="45" t="s">
        <v>37</v>
      </c>
      <c r="AC855" s="46"/>
      <c r="AD855" s="48"/>
      <c r="AE855" s="181"/>
      <c r="AF855" s="181"/>
      <c r="AG855" s="181"/>
      <c r="AH855" s="181"/>
      <c r="AI855" s="181"/>
      <c r="AJ855" s="181"/>
      <c r="AK855" s="181"/>
      <c r="AL855" s="181"/>
      <c r="AM855" s="48"/>
      <c r="AN855" s="53">
        <f>A829</f>
        <v>46317</v>
      </c>
      <c r="AO855" s="54" t="str">
        <f>K830</f>
        <v>Consultorio N° 3</v>
      </c>
      <c r="AP855" s="55" t="str">
        <f t="shared" ref="AP855:AQ855" si="586">K835</f>
        <v>🚫</v>
      </c>
      <c r="AQ855" s="55" t="str">
        <f t="shared" si="586"/>
        <v>Johanna Lopez</v>
      </c>
      <c r="AR855" s="55">
        <f>AC835</f>
        <v>0</v>
      </c>
      <c r="AS855" s="55">
        <f>AA835</f>
        <v>0</v>
      </c>
      <c r="AT855" s="55">
        <f>AA836</f>
        <v>0</v>
      </c>
      <c r="AU855" s="55">
        <f>AC836</f>
        <v>0</v>
      </c>
      <c r="AV855" s="55">
        <f>AA837</f>
        <v>0</v>
      </c>
      <c r="AW855" s="55">
        <f>AC837</f>
        <v>0</v>
      </c>
      <c r="AX855" s="55">
        <f>AC838</f>
        <v>0</v>
      </c>
      <c r="AY855" s="55" t="str">
        <f>N838</f>
        <v>Dra. Conchita Sánchez</v>
      </c>
      <c r="AZ855" s="56"/>
      <c r="BA855" s="56"/>
      <c r="BB855" s="56"/>
      <c r="BC855" s="56"/>
      <c r="BD855" s="56"/>
      <c r="BE855" s="56"/>
      <c r="BF855" s="56"/>
      <c r="BG855" s="56"/>
      <c r="BH855" s="56"/>
      <c r="BI855" s="56"/>
      <c r="BJ855" s="56"/>
      <c r="BK855" s="56"/>
      <c r="BL855" s="56"/>
      <c r="BM855" s="56"/>
      <c r="BN855" s="56"/>
    </row>
    <row r="856" spans="1:66" ht="11.25" customHeight="1">
      <c r="A856" s="220"/>
      <c r="B856" s="38"/>
      <c r="C856" s="205"/>
      <c r="D856" s="208"/>
      <c r="E856" s="57" t="s">
        <v>42</v>
      </c>
      <c r="F856" s="58">
        <f>IF(D855&lt;&gt;"", VLOOKUP(D855,'Base de Datos'!$A$2:$D1268,3,FALSE()),"")</f>
        <v>0</v>
      </c>
      <c r="G856" s="205"/>
      <c r="H856" s="208"/>
      <c r="I856" s="57" t="s">
        <v>42</v>
      </c>
      <c r="J856" s="58" t="str">
        <f>IF(H855&lt;&gt;"", VLOOKUP(H855,'Base de Datos'!$A$2:$D1268,3,FALSE()),"")</f>
        <v/>
      </c>
      <c r="K856" s="205"/>
      <c r="L856" s="208"/>
      <c r="M856" s="57" t="s">
        <v>42</v>
      </c>
      <c r="N856" s="58" t="str">
        <f>IF(L855&lt;&gt;"", VLOOKUP(L855,'Base de Datos'!$A$2:$D1268,3,FALSE()),"")</f>
        <v/>
      </c>
      <c r="O856" s="43"/>
      <c r="P856" s="151"/>
      <c r="Q856" s="152"/>
      <c r="R856" s="15"/>
      <c r="S856" s="229"/>
      <c r="T856" s="230"/>
      <c r="U856" s="59"/>
      <c r="V856" s="47"/>
      <c r="W856" s="229"/>
      <c r="X856" s="230"/>
      <c r="Y856" s="59"/>
      <c r="Z856" s="47"/>
      <c r="AA856" s="229"/>
      <c r="AB856" s="230"/>
      <c r="AC856" s="59"/>
      <c r="AD856" s="48"/>
      <c r="AE856" s="181"/>
      <c r="AF856" s="181"/>
      <c r="AG856" s="181"/>
      <c r="AH856" s="181"/>
      <c r="AI856" s="181"/>
      <c r="AJ856" s="181"/>
      <c r="AK856" s="181"/>
      <c r="AL856" s="181"/>
      <c r="AM856" s="48"/>
      <c r="AN856" s="53">
        <f>A829</f>
        <v>46317</v>
      </c>
      <c r="AO856" s="54" t="str">
        <f>K830</f>
        <v>Consultorio N° 3</v>
      </c>
      <c r="AP856" s="55" t="str">
        <f t="shared" ref="AP856:AQ856" si="587">K839</f>
        <v>🚫</v>
      </c>
      <c r="AQ856" s="55" t="str">
        <f t="shared" si="587"/>
        <v xml:space="preserve">Samantha Carrero </v>
      </c>
      <c r="AR856" s="55">
        <f>AC839</f>
        <v>0</v>
      </c>
      <c r="AS856" s="55">
        <f>AA839</f>
        <v>0</v>
      </c>
      <c r="AT856" s="55">
        <f>AA840</f>
        <v>0</v>
      </c>
      <c r="AU856" s="55">
        <f>AC840</f>
        <v>0</v>
      </c>
      <c r="AV856" s="55">
        <f>AA841</f>
        <v>0</v>
      </c>
      <c r="AW856" s="55">
        <f>AC841</f>
        <v>0</v>
      </c>
      <c r="AX856" s="55">
        <f>AC842</f>
        <v>0</v>
      </c>
      <c r="AY856" s="55" t="str">
        <f>N842</f>
        <v>Dra. Conchita Sánchez</v>
      </c>
      <c r="AZ856" s="56"/>
      <c r="BA856" s="56"/>
      <c r="BB856" s="56"/>
      <c r="BC856" s="56"/>
      <c r="BD856" s="56"/>
      <c r="BE856" s="56"/>
      <c r="BF856" s="56"/>
      <c r="BG856" s="56"/>
      <c r="BH856" s="56"/>
      <c r="BI856" s="56"/>
      <c r="BJ856" s="56"/>
      <c r="BK856" s="56"/>
      <c r="BL856" s="56"/>
      <c r="BM856" s="56"/>
      <c r="BN856" s="56"/>
    </row>
    <row r="857" spans="1:66" ht="11.25" customHeight="1">
      <c r="A857" s="220"/>
      <c r="B857" s="38"/>
      <c r="C857" s="205"/>
      <c r="D857" s="208"/>
      <c r="E857" s="57" t="s">
        <v>44</v>
      </c>
      <c r="F857" s="58">
        <f>IF(D855&lt;&gt;"", VLOOKUP(D855,'Base de Datos'!$A$2:$D1268,4,FALSE()),"")</f>
        <v>0</v>
      </c>
      <c r="G857" s="205"/>
      <c r="H857" s="208"/>
      <c r="I857" s="57" t="s">
        <v>44</v>
      </c>
      <c r="J857" s="58" t="str">
        <f>IF(H855&lt;&gt;"", VLOOKUP(H855,'Base de Datos'!$A$2:$D1268,4,FALSE()),"")</f>
        <v/>
      </c>
      <c r="K857" s="205"/>
      <c r="L857" s="208"/>
      <c r="M857" s="57" t="s">
        <v>44</v>
      </c>
      <c r="N857" s="58" t="str">
        <f>IF(L855&lt;&gt;"", VLOOKUP(L855,'Base de Datos'!$A$2:$D1268,4,FALSE()),"")</f>
        <v/>
      </c>
      <c r="O857" s="43"/>
      <c r="P857" s="151"/>
      <c r="Q857" s="152"/>
      <c r="R857" s="15"/>
      <c r="S857" s="229"/>
      <c r="T857" s="230"/>
      <c r="U857" s="59"/>
      <c r="V857" s="47"/>
      <c r="W857" s="229"/>
      <c r="X857" s="230"/>
      <c r="Y857" s="59"/>
      <c r="Z857" s="47"/>
      <c r="AA857" s="229"/>
      <c r="AB857" s="230"/>
      <c r="AC857" s="59"/>
      <c r="AD857" s="48"/>
      <c r="AE857" s="181"/>
      <c r="AF857" s="181"/>
      <c r="AG857" s="181"/>
      <c r="AH857" s="181"/>
      <c r="AI857" s="181"/>
      <c r="AJ857" s="181"/>
      <c r="AK857" s="181"/>
      <c r="AL857" s="181"/>
      <c r="AM857" s="48"/>
      <c r="AN857" s="53">
        <f>A829</f>
        <v>46317</v>
      </c>
      <c r="AO857" s="54" t="str">
        <f>K830</f>
        <v>Consultorio N° 3</v>
      </c>
      <c r="AP857" s="55">
        <f t="shared" ref="AP857:AQ857" si="588">K843</f>
        <v>0</v>
      </c>
      <c r="AQ857" s="55">
        <f t="shared" si="588"/>
        <v>0</v>
      </c>
      <c r="AR857" s="55">
        <f>AC843</f>
        <v>0</v>
      </c>
      <c r="AS857" s="55">
        <f>AA843</f>
        <v>0</v>
      </c>
      <c r="AT857" s="55">
        <f>AA844</f>
        <v>0</v>
      </c>
      <c r="AU857" s="55">
        <f>AC844</f>
        <v>0</v>
      </c>
      <c r="AV857" s="55">
        <f>AA845</f>
        <v>0</v>
      </c>
      <c r="AW857" s="55">
        <f>AC845</f>
        <v>0</v>
      </c>
      <c r="AX857" s="55">
        <f>AC846</f>
        <v>0</v>
      </c>
      <c r="AY857" s="55">
        <f>N846</f>
        <v>0</v>
      </c>
      <c r="AZ857" s="56"/>
      <c r="BA857" s="56"/>
      <c r="BB857" s="56"/>
      <c r="BC857" s="56"/>
      <c r="BD857" s="56"/>
      <c r="BE857" s="56"/>
      <c r="BF857" s="56"/>
      <c r="BG857" s="56"/>
      <c r="BH857" s="56"/>
      <c r="BI857" s="56"/>
      <c r="BJ857" s="56"/>
      <c r="BK857" s="56"/>
      <c r="BL857" s="56"/>
      <c r="BM857" s="56"/>
      <c r="BN857" s="56"/>
    </row>
    <row r="858" spans="1:66" ht="11.25" customHeight="1">
      <c r="A858" s="221"/>
      <c r="B858" s="38"/>
      <c r="C858" s="206"/>
      <c r="D858" s="209"/>
      <c r="E858" s="85" t="s">
        <v>46</v>
      </c>
      <c r="F858" s="86" t="s">
        <v>48</v>
      </c>
      <c r="G858" s="206"/>
      <c r="H858" s="209"/>
      <c r="I858" s="85" t="s">
        <v>46</v>
      </c>
      <c r="J858" s="108"/>
      <c r="K858" s="206"/>
      <c r="L858" s="209"/>
      <c r="M858" s="85" t="s">
        <v>46</v>
      </c>
      <c r="N858" s="108"/>
      <c r="O858" s="43"/>
      <c r="P858" s="151"/>
      <c r="Q858" s="1"/>
      <c r="R858" s="15"/>
      <c r="S858" s="227" t="str">
        <f>IF(OR(S855="Empleado",S855="Familiar"),"Nombre del Empleado","N° Factura")</f>
        <v>N° Factura</v>
      </c>
      <c r="T858" s="228"/>
      <c r="U858" s="89"/>
      <c r="V858" s="47"/>
      <c r="W858" s="227" t="str">
        <f>IF(OR(W855="Empleado",W855="Familiar"),"Nombre del Empleado","N° Factura")</f>
        <v>N° Factura</v>
      </c>
      <c r="X858" s="228"/>
      <c r="Y858" s="89"/>
      <c r="Z858" s="47"/>
      <c r="AA858" s="227" t="str">
        <f>IF(OR(AA855="Empleado",AA855="Familiar"),"Nombre del Empleado","N° Factura")</f>
        <v>N° Factura</v>
      </c>
      <c r="AB858" s="228"/>
      <c r="AC858" s="89"/>
      <c r="AD858" s="48"/>
      <c r="AE858" s="181"/>
      <c r="AF858" s="181"/>
      <c r="AG858" s="181"/>
      <c r="AH858" s="181"/>
      <c r="AI858" s="181"/>
      <c r="AJ858" s="181"/>
      <c r="AK858" s="181"/>
      <c r="AL858" s="181"/>
      <c r="AM858" s="48"/>
      <c r="AN858" s="53">
        <f>A829</f>
        <v>46317</v>
      </c>
      <c r="AO858" s="54" t="str">
        <f>K830</f>
        <v>Consultorio N° 3</v>
      </c>
      <c r="AP858" s="55">
        <f t="shared" ref="AP858:AQ858" si="589">K847</f>
        <v>0</v>
      </c>
      <c r="AQ858" s="55">
        <f t="shared" si="589"/>
        <v>0</v>
      </c>
      <c r="AR858" s="55">
        <f>AC847</f>
        <v>0</v>
      </c>
      <c r="AS858" s="55">
        <f>AA847</f>
        <v>0</v>
      </c>
      <c r="AT858" s="55">
        <f>AA848</f>
        <v>0</v>
      </c>
      <c r="AU858" s="55">
        <f>AC848</f>
        <v>0</v>
      </c>
      <c r="AV858" s="55">
        <f>AA849</f>
        <v>0</v>
      </c>
      <c r="AW858" s="55">
        <f>AC849</f>
        <v>0</v>
      </c>
      <c r="AX858" s="55">
        <f>AC850</f>
        <v>0</v>
      </c>
      <c r="AY858" s="55">
        <f>N850</f>
        <v>0</v>
      </c>
      <c r="AZ858" s="56"/>
      <c r="BA858" s="56"/>
      <c r="BB858" s="56"/>
      <c r="BC858" s="56"/>
      <c r="BD858" s="56"/>
      <c r="BE858" s="56"/>
      <c r="BF858" s="56"/>
      <c r="BG858" s="56"/>
      <c r="BH858" s="56"/>
      <c r="BI858" s="56"/>
      <c r="BJ858" s="56"/>
      <c r="BK858" s="56"/>
      <c r="BL858" s="56"/>
      <c r="BM858" s="56"/>
      <c r="BN858" s="56"/>
    </row>
    <row r="859" spans="1:66" ht="11.25" customHeight="1">
      <c r="A859" s="222">
        <f>A855+$Q$13/1440</f>
        <v>0.62499999999999989</v>
      </c>
      <c r="B859" s="38"/>
      <c r="C859" s="204" t="s">
        <v>78</v>
      </c>
      <c r="D859" s="207" t="s">
        <v>120</v>
      </c>
      <c r="E859" s="40" t="s">
        <v>36</v>
      </c>
      <c r="F859" s="42">
        <f>IF(D859&lt;&gt;"", VLOOKUP(D859,'Base de Datos'!$A$2:$D1268,2,FALSE()),"")</f>
        <v>0</v>
      </c>
      <c r="G859" s="204"/>
      <c r="H859" s="216"/>
      <c r="I859" s="40" t="s">
        <v>36</v>
      </c>
      <c r="J859" s="42" t="str">
        <f>IF(H859&lt;&gt;"", VLOOKUP(H859,'Base de Datos'!$A$2:$D1268,2,FALSE()),"")</f>
        <v/>
      </c>
      <c r="K859" s="204"/>
      <c r="L859" s="216"/>
      <c r="M859" s="40" t="s">
        <v>36</v>
      </c>
      <c r="N859" s="42" t="str">
        <f>IF(L859&lt;&gt;"", VLOOKUP(L859,'Base de Datos'!$A$2:$D1268,2,FALSE()),"")</f>
        <v/>
      </c>
      <c r="O859" s="43"/>
      <c r="P859" s="153"/>
      <c r="Q859" s="154"/>
      <c r="R859" s="15"/>
      <c r="S859" s="45" t="s">
        <v>12</v>
      </c>
      <c r="T859" s="45" t="s">
        <v>37</v>
      </c>
      <c r="U859" s="46">
        <v>50</v>
      </c>
      <c r="V859" s="47"/>
      <c r="W859" s="45"/>
      <c r="X859" s="45" t="s">
        <v>37</v>
      </c>
      <c r="Y859" s="46"/>
      <c r="Z859" s="47"/>
      <c r="AA859" s="45"/>
      <c r="AB859" s="45" t="s">
        <v>37</v>
      </c>
      <c r="AC859" s="46"/>
      <c r="AD859" s="48"/>
      <c r="AE859" s="181"/>
      <c r="AF859" s="181"/>
      <c r="AG859" s="181"/>
      <c r="AH859" s="181"/>
      <c r="AI859" s="181"/>
      <c r="AJ859" s="181"/>
      <c r="AK859" s="181"/>
      <c r="AL859" s="181"/>
      <c r="AM859" s="48"/>
      <c r="AN859" s="53">
        <f>A829</f>
        <v>46317</v>
      </c>
      <c r="AO859" s="54" t="str">
        <f>K830</f>
        <v>Consultorio N° 3</v>
      </c>
      <c r="AP859" s="55">
        <f t="shared" ref="AP859:AQ859" si="590">K851</f>
        <v>0</v>
      </c>
      <c r="AQ859" s="55">
        <f t="shared" si="590"/>
        <v>0</v>
      </c>
      <c r="AR859" s="55">
        <f>AC851</f>
        <v>0</v>
      </c>
      <c r="AS859" s="55">
        <f>AA851</f>
        <v>0</v>
      </c>
      <c r="AT859" s="55">
        <f>AA852</f>
        <v>0</v>
      </c>
      <c r="AU859" s="55">
        <f>AC852</f>
        <v>0</v>
      </c>
      <c r="AV859" s="55">
        <f>AA853</f>
        <v>0</v>
      </c>
      <c r="AW859" s="55">
        <f>AC853</f>
        <v>0</v>
      </c>
      <c r="AX859" s="55">
        <f>AC854</f>
        <v>0</v>
      </c>
      <c r="AY859" s="55">
        <f>N854</f>
        <v>0</v>
      </c>
      <c r="AZ859" s="56"/>
      <c r="BA859" s="56"/>
      <c r="BB859" s="56"/>
      <c r="BC859" s="56"/>
      <c r="BD859" s="56"/>
      <c r="BE859" s="56"/>
      <c r="BF859" s="56"/>
      <c r="BG859" s="56"/>
      <c r="BH859" s="56"/>
      <c r="BI859" s="56"/>
      <c r="BJ859" s="56"/>
      <c r="BK859" s="56"/>
      <c r="BL859" s="56"/>
      <c r="BM859" s="56"/>
      <c r="BN859" s="56"/>
    </row>
    <row r="860" spans="1:66" ht="11.25" customHeight="1">
      <c r="A860" s="220"/>
      <c r="B860" s="38"/>
      <c r="C860" s="205"/>
      <c r="D860" s="208"/>
      <c r="E860" s="57" t="s">
        <v>42</v>
      </c>
      <c r="F860" s="58">
        <f>IF(D859&lt;&gt;"", VLOOKUP(D859,'Base de Datos'!$A$2:$D1268,3,FALSE()),"")</f>
        <v>0</v>
      </c>
      <c r="G860" s="205"/>
      <c r="H860" s="208"/>
      <c r="I860" s="57" t="s">
        <v>42</v>
      </c>
      <c r="J860" s="58" t="str">
        <f>IF(H859&lt;&gt;"", VLOOKUP(H859,'Base de Datos'!$A$2:$D1268,3,FALSE()),"")</f>
        <v/>
      </c>
      <c r="K860" s="205"/>
      <c r="L860" s="208"/>
      <c r="M860" s="57" t="s">
        <v>42</v>
      </c>
      <c r="N860" s="58" t="str">
        <f>IF(L859&lt;&gt;"", VLOOKUP(L859,'Base de Datos'!$A$2:$D1268,3,FALSE()),"")</f>
        <v/>
      </c>
      <c r="O860" s="43"/>
      <c r="P860" s="153"/>
      <c r="Q860" s="154"/>
      <c r="R860" s="15"/>
      <c r="S860" s="229"/>
      <c r="T860" s="230"/>
      <c r="U860" s="59"/>
      <c r="V860" s="47"/>
      <c r="W860" s="229"/>
      <c r="X860" s="230"/>
      <c r="Y860" s="59"/>
      <c r="Z860" s="47"/>
      <c r="AA860" s="229"/>
      <c r="AB860" s="230"/>
      <c r="AC860" s="59"/>
      <c r="AD860" s="48"/>
      <c r="AE860" s="181"/>
      <c r="AF860" s="181"/>
      <c r="AG860" s="181"/>
      <c r="AH860" s="181"/>
      <c r="AI860" s="181"/>
      <c r="AJ860" s="181"/>
      <c r="AK860" s="181"/>
      <c r="AL860" s="181"/>
      <c r="AM860" s="48"/>
      <c r="AN860" s="53">
        <f>A829</f>
        <v>46317</v>
      </c>
      <c r="AO860" s="54" t="str">
        <f>K830</f>
        <v>Consultorio N° 3</v>
      </c>
      <c r="AP860" s="55">
        <f t="shared" ref="AP860:AQ860" si="591">K855</f>
        <v>0</v>
      </c>
      <c r="AQ860" s="55">
        <f t="shared" si="591"/>
        <v>0</v>
      </c>
      <c r="AR860" s="55">
        <f>AC855</f>
        <v>0</v>
      </c>
      <c r="AS860" s="55">
        <f>AA855</f>
        <v>0</v>
      </c>
      <c r="AT860" s="55">
        <f>AA856</f>
        <v>0</v>
      </c>
      <c r="AU860" s="55">
        <f>AC856</f>
        <v>0</v>
      </c>
      <c r="AV860" s="55">
        <f>AA857</f>
        <v>0</v>
      </c>
      <c r="AW860" s="55">
        <f>AC857</f>
        <v>0</v>
      </c>
      <c r="AX860" s="55">
        <f>AC858</f>
        <v>0</v>
      </c>
      <c r="AY860" s="55">
        <f>N858</f>
        <v>0</v>
      </c>
      <c r="AZ860" s="56"/>
      <c r="BA860" s="56"/>
      <c r="BB860" s="56"/>
      <c r="BC860" s="56"/>
      <c r="BD860" s="56"/>
      <c r="BE860" s="56"/>
      <c r="BF860" s="56"/>
      <c r="BG860" s="56"/>
      <c r="BH860" s="56"/>
      <c r="BI860" s="56"/>
      <c r="BJ860" s="56"/>
      <c r="BK860" s="56"/>
      <c r="BL860" s="56"/>
      <c r="BM860" s="56"/>
      <c r="BN860" s="56"/>
    </row>
    <row r="861" spans="1:66" ht="11.25" customHeight="1">
      <c r="A861" s="220"/>
      <c r="B861" s="38"/>
      <c r="C861" s="205"/>
      <c r="D861" s="208"/>
      <c r="E861" s="57" t="s">
        <v>44</v>
      </c>
      <c r="F861" s="58">
        <f>IF(D859&lt;&gt;"", VLOOKUP(D859,'Base de Datos'!$A$2:$D1268,4,FALSE()),"")</f>
        <v>0</v>
      </c>
      <c r="G861" s="205"/>
      <c r="H861" s="208"/>
      <c r="I861" s="57" t="s">
        <v>44</v>
      </c>
      <c r="J861" s="58" t="str">
        <f>IF(H859&lt;&gt;"", VLOOKUP(H859,'Base de Datos'!$A$2:$D1268,4,FALSE()),"")</f>
        <v/>
      </c>
      <c r="K861" s="205"/>
      <c r="L861" s="208"/>
      <c r="M861" s="57" t="s">
        <v>44</v>
      </c>
      <c r="N861" s="58" t="str">
        <f>IF(L859&lt;&gt;"", VLOOKUP(L859,'Base de Datos'!$A$2:$D1268,4,FALSE()),"")</f>
        <v/>
      </c>
      <c r="O861" s="43"/>
      <c r="P861" s="153"/>
      <c r="Q861" s="154"/>
      <c r="R861" s="15"/>
      <c r="S861" s="229"/>
      <c r="T861" s="230"/>
      <c r="U861" s="59"/>
      <c r="V861" s="47"/>
      <c r="W861" s="229"/>
      <c r="X861" s="230"/>
      <c r="Y861" s="59"/>
      <c r="Z861" s="47"/>
      <c r="AA861" s="229"/>
      <c r="AB861" s="230"/>
      <c r="AC861" s="59"/>
      <c r="AD861" s="48"/>
      <c r="AE861" s="181"/>
      <c r="AF861" s="181"/>
      <c r="AG861" s="181"/>
      <c r="AH861" s="181"/>
      <c r="AI861" s="181"/>
      <c r="AJ861" s="181"/>
      <c r="AK861" s="181"/>
      <c r="AL861" s="181"/>
      <c r="AM861" s="48"/>
      <c r="AN861" s="53">
        <f>A829</f>
        <v>46317</v>
      </c>
      <c r="AO861" s="54" t="str">
        <f>K830</f>
        <v>Consultorio N° 3</v>
      </c>
      <c r="AP861" s="55">
        <f t="shared" ref="AP861:AQ861" si="592">K859</f>
        <v>0</v>
      </c>
      <c r="AQ861" s="55">
        <f t="shared" si="592"/>
        <v>0</v>
      </c>
      <c r="AR861" s="55">
        <f>AC859</f>
        <v>0</v>
      </c>
      <c r="AS861" s="55">
        <f>AA859</f>
        <v>0</v>
      </c>
      <c r="AT861" s="55">
        <f>AA860</f>
        <v>0</v>
      </c>
      <c r="AU861" s="55">
        <f>AC860</f>
        <v>0</v>
      </c>
      <c r="AV861" s="55">
        <f>AA861</f>
        <v>0</v>
      </c>
      <c r="AW861" s="55">
        <f>AC861</f>
        <v>0</v>
      </c>
      <c r="AX861" s="55">
        <f>AC862</f>
        <v>0</v>
      </c>
      <c r="AY861" s="55">
        <f>N862</f>
        <v>0</v>
      </c>
      <c r="AZ861" s="56"/>
      <c r="BA861" s="56"/>
      <c r="BB861" s="56"/>
      <c r="BC861" s="56"/>
      <c r="BD861" s="56"/>
      <c r="BE861" s="56"/>
      <c r="BF861" s="56"/>
      <c r="BG861" s="56"/>
      <c r="BH861" s="56"/>
      <c r="BI861" s="56"/>
      <c r="BJ861" s="56"/>
      <c r="BK861" s="56"/>
      <c r="BL861" s="56"/>
      <c r="BM861" s="56"/>
      <c r="BN861" s="56"/>
    </row>
    <row r="862" spans="1:66" ht="11.25" customHeight="1">
      <c r="A862" s="221"/>
      <c r="B862" s="38"/>
      <c r="C862" s="206"/>
      <c r="D862" s="209"/>
      <c r="E862" s="85" t="s">
        <v>46</v>
      </c>
      <c r="F862" s="86" t="s">
        <v>57</v>
      </c>
      <c r="G862" s="206"/>
      <c r="H862" s="209"/>
      <c r="I862" s="85" t="s">
        <v>46</v>
      </c>
      <c r="J862" s="108"/>
      <c r="K862" s="206"/>
      <c r="L862" s="209"/>
      <c r="M862" s="85" t="s">
        <v>46</v>
      </c>
      <c r="N862" s="108"/>
      <c r="O862" s="43"/>
      <c r="P862" s="153"/>
      <c r="Q862" s="154"/>
      <c r="R862" s="15"/>
      <c r="S862" s="227" t="str">
        <f>IF(OR(S859="Empleado",S859="Familiar"),"Nombre del Empleado","N° Factura")</f>
        <v>Nombre del Empleado</v>
      </c>
      <c r="T862" s="228"/>
      <c r="U862" s="89" t="s">
        <v>120</v>
      </c>
      <c r="V862" s="47"/>
      <c r="W862" s="227" t="str">
        <f>IF(OR(W859="Empleado",W859="Familiar"),"Nombre del Empleado","N° Factura")</f>
        <v>N° Factura</v>
      </c>
      <c r="X862" s="228"/>
      <c r="Y862" s="89"/>
      <c r="Z862" s="47"/>
      <c r="AA862" s="227" t="str">
        <f>IF(OR(AA859="Empleado",AA859="Familiar"),"Nombre del Empleado","N° Factura")</f>
        <v>N° Factura</v>
      </c>
      <c r="AB862" s="228"/>
      <c r="AC862" s="89"/>
      <c r="AD862" s="48"/>
      <c r="AE862" s="181"/>
      <c r="AF862" s="181"/>
      <c r="AG862" s="181"/>
      <c r="AH862" s="181"/>
      <c r="AI862" s="181"/>
      <c r="AJ862" s="181"/>
      <c r="AK862" s="181"/>
      <c r="AL862" s="181"/>
      <c r="AM862" s="48"/>
      <c r="AN862" s="53">
        <f>A829</f>
        <v>46317</v>
      </c>
      <c r="AO862" s="54" t="str">
        <f>K830</f>
        <v>Consultorio N° 3</v>
      </c>
      <c r="AP862" s="55">
        <f t="shared" ref="AP862:AQ862" si="593">K863</f>
        <v>0</v>
      </c>
      <c r="AQ862" s="55">
        <f t="shared" si="593"/>
        <v>0</v>
      </c>
      <c r="AR862" s="55">
        <f>AC863</f>
        <v>0</v>
      </c>
      <c r="AS862" s="55">
        <f>AA863</f>
        <v>0</v>
      </c>
      <c r="AT862" s="55">
        <f>AA864</f>
        <v>0</v>
      </c>
      <c r="AU862" s="55">
        <f>AC864</f>
        <v>0</v>
      </c>
      <c r="AV862" s="55">
        <f>AA865</f>
        <v>0</v>
      </c>
      <c r="AW862" s="55">
        <f>AC865</f>
        <v>0</v>
      </c>
      <c r="AX862" s="55">
        <f>AC866</f>
        <v>0</v>
      </c>
      <c r="AY862" s="55">
        <f>N866</f>
        <v>0</v>
      </c>
      <c r="AZ862" s="56"/>
      <c r="BA862" s="56"/>
      <c r="BB862" s="56"/>
      <c r="BC862" s="56"/>
      <c r="BD862" s="56"/>
      <c r="BE862" s="56"/>
      <c r="BF862" s="56"/>
      <c r="BG862" s="56"/>
      <c r="BH862" s="56"/>
      <c r="BI862" s="56"/>
      <c r="BJ862" s="56"/>
      <c r="BK862" s="56"/>
      <c r="BL862" s="56"/>
      <c r="BM862" s="56"/>
      <c r="BN862" s="56"/>
    </row>
    <row r="863" spans="1:66" ht="11.25" customHeight="1">
      <c r="A863" s="222">
        <f>A859+$Q$13/1440</f>
        <v>0.66666666666666652</v>
      </c>
      <c r="B863" s="38"/>
      <c r="C863" s="204" t="s">
        <v>78</v>
      </c>
      <c r="D863" s="207" t="s">
        <v>92</v>
      </c>
      <c r="E863" s="40" t="s">
        <v>36</v>
      </c>
      <c r="F863" s="42" t="str">
        <f>IF(D863&lt;&gt;"", VLOOKUP(D863,'Base de Datos'!$A$2:$D1268,2,FALSE()),"")</f>
        <v>Empleada</v>
      </c>
      <c r="G863" s="204"/>
      <c r="H863" s="216"/>
      <c r="I863" s="40" t="s">
        <v>36</v>
      </c>
      <c r="J863" s="42" t="str">
        <f>IF(H863&lt;&gt;"", VLOOKUP(H863,'Base de Datos'!$A$2:$D1268,2,FALSE()),"")</f>
        <v/>
      </c>
      <c r="K863" s="204"/>
      <c r="L863" s="216"/>
      <c r="M863" s="40" t="s">
        <v>36</v>
      </c>
      <c r="N863" s="42" t="str">
        <f>IF(L863&lt;&gt;"", VLOOKUP(L863,'Base de Datos'!$A$2:$D1268,2,FALSE()),"")</f>
        <v/>
      </c>
      <c r="O863" s="43"/>
      <c r="P863" s="3"/>
      <c r="Q863" s="3"/>
      <c r="R863" s="15"/>
      <c r="S863" s="45" t="s">
        <v>12</v>
      </c>
      <c r="T863" s="45" t="s">
        <v>37</v>
      </c>
      <c r="U863" s="46">
        <v>50</v>
      </c>
      <c r="V863" s="47"/>
      <c r="W863" s="45"/>
      <c r="X863" s="45" t="s">
        <v>37</v>
      </c>
      <c r="Y863" s="46"/>
      <c r="Z863" s="47"/>
      <c r="AA863" s="45"/>
      <c r="AB863" s="45" t="s">
        <v>37</v>
      </c>
      <c r="AC863" s="46"/>
      <c r="AD863" s="48"/>
      <c r="AE863" s="181"/>
      <c r="AF863" s="181"/>
      <c r="AG863" s="181"/>
      <c r="AH863" s="181"/>
      <c r="AI863" s="181"/>
      <c r="AJ863" s="181"/>
      <c r="AK863" s="181"/>
      <c r="AL863" s="181"/>
      <c r="AM863" s="48"/>
      <c r="AN863" s="53">
        <f>A829</f>
        <v>46317</v>
      </c>
      <c r="AO863" s="54" t="str">
        <f>K830</f>
        <v>Consultorio N° 3</v>
      </c>
      <c r="AP863" s="55">
        <f t="shared" ref="AP863:AQ863" si="594">K867</f>
        <v>0</v>
      </c>
      <c r="AQ863" s="55">
        <f t="shared" si="594"/>
        <v>0</v>
      </c>
      <c r="AR863" s="55">
        <f>AC867</f>
        <v>0</v>
      </c>
      <c r="AS863" s="55">
        <f>AA867</f>
        <v>0</v>
      </c>
      <c r="AT863" s="55">
        <f>AA868</f>
        <v>0</v>
      </c>
      <c r="AU863" s="55">
        <f>AC868</f>
        <v>0</v>
      </c>
      <c r="AV863" s="55">
        <f>AA869</f>
        <v>0</v>
      </c>
      <c r="AW863" s="55">
        <f>AC869</f>
        <v>0</v>
      </c>
      <c r="AX863" s="55">
        <f>AC870</f>
        <v>0</v>
      </c>
      <c r="AY863" s="55">
        <f>N870</f>
        <v>0</v>
      </c>
      <c r="AZ863" s="56"/>
      <c r="BA863" s="56"/>
      <c r="BB863" s="56"/>
      <c r="BC863" s="56"/>
      <c r="BD863" s="56"/>
      <c r="BE863" s="56"/>
      <c r="BF863" s="56"/>
      <c r="BG863" s="56"/>
      <c r="BH863" s="56"/>
      <c r="BI863" s="56"/>
      <c r="BJ863" s="56"/>
      <c r="BK863" s="56"/>
      <c r="BL863" s="56"/>
      <c r="BM863" s="56"/>
      <c r="BN863" s="56"/>
    </row>
    <row r="864" spans="1:66" ht="11.25" customHeight="1">
      <c r="A864" s="220"/>
      <c r="B864" s="38"/>
      <c r="C864" s="205"/>
      <c r="D864" s="208"/>
      <c r="E864" s="57" t="s">
        <v>42</v>
      </c>
      <c r="F864" s="58">
        <f>IF(D863&lt;&gt;"", VLOOKUP(D863,'Base de Datos'!$A$2:$D1268,3,FALSE()),"")</f>
        <v>4142741267</v>
      </c>
      <c r="G864" s="205"/>
      <c r="H864" s="208"/>
      <c r="I864" s="57" t="s">
        <v>42</v>
      </c>
      <c r="J864" s="58" t="str">
        <f>IF(H863&lt;&gt;"", VLOOKUP(H863,'Base de Datos'!$A$2:$D1268,3,FALSE()),"")</f>
        <v/>
      </c>
      <c r="K864" s="205"/>
      <c r="L864" s="208"/>
      <c r="M864" s="57" t="s">
        <v>42</v>
      </c>
      <c r="N864" s="58" t="str">
        <f>IF(L863&lt;&gt;"", VLOOKUP(L863,'Base de Datos'!$A$2:$D1268,3,FALSE()),"")</f>
        <v/>
      </c>
      <c r="O864" s="43"/>
      <c r="P864" s="3"/>
      <c r="Q864" s="3"/>
      <c r="R864" s="15"/>
      <c r="S864" s="229"/>
      <c r="T864" s="230"/>
      <c r="U864" s="59"/>
      <c r="V864" s="47"/>
      <c r="W864" s="229"/>
      <c r="X864" s="230"/>
      <c r="Y864" s="59"/>
      <c r="Z864" s="47"/>
      <c r="AA864" s="229"/>
      <c r="AB864" s="230"/>
      <c r="AC864" s="59"/>
      <c r="AD864" s="48"/>
      <c r="AE864" s="235">
        <f>A829</f>
        <v>46317</v>
      </c>
      <c r="AF864" s="236"/>
      <c r="AG864" s="236"/>
      <c r="AH864" s="236"/>
      <c r="AI864" s="236"/>
      <c r="AJ864" s="236"/>
      <c r="AK864" s="236"/>
      <c r="AL864" s="237"/>
      <c r="AM864" s="48"/>
      <c r="AN864" s="155">
        <f>A829</f>
        <v>46317</v>
      </c>
      <c r="AO864" s="156" t="str">
        <f>K830</f>
        <v>Consultorio N° 3</v>
      </c>
      <c r="AP864" s="156">
        <f t="shared" ref="AP864:AQ864" si="595">K871</f>
        <v>0</v>
      </c>
      <c r="AQ864" s="156">
        <f t="shared" si="595"/>
        <v>0</v>
      </c>
      <c r="AR864" s="156">
        <f>AC871</f>
        <v>0</v>
      </c>
      <c r="AS864" s="156">
        <f>AA871</f>
        <v>0</v>
      </c>
      <c r="AT864" s="156">
        <f>AA872</f>
        <v>0</v>
      </c>
      <c r="AU864" s="156">
        <f>AC872</f>
        <v>0</v>
      </c>
      <c r="AV864" s="156">
        <f>AA873</f>
        <v>0</v>
      </c>
      <c r="AW864" s="156">
        <f>AC873</f>
        <v>0</v>
      </c>
      <c r="AX864" s="156">
        <f>AC874</f>
        <v>0</v>
      </c>
      <c r="AY864" s="156">
        <f>N874</f>
        <v>0</v>
      </c>
      <c r="AZ864" s="48"/>
      <c r="BA864" s="48"/>
      <c r="BB864" s="48"/>
      <c r="BC864" s="48"/>
      <c r="BD864" s="48"/>
      <c r="BE864" s="48"/>
      <c r="BF864" s="48"/>
      <c r="BG864" s="48"/>
      <c r="BH864" s="48"/>
      <c r="BI864" s="48"/>
      <c r="BJ864" s="48"/>
      <c r="BK864" s="48"/>
      <c r="BL864" s="48"/>
      <c r="BM864" s="48"/>
      <c r="BN864" s="48"/>
    </row>
    <row r="865" spans="1:66" ht="11.25" customHeight="1">
      <c r="A865" s="220"/>
      <c r="B865" s="38"/>
      <c r="C865" s="205"/>
      <c r="D865" s="208"/>
      <c r="E865" s="57" t="s">
        <v>44</v>
      </c>
      <c r="F865" s="58">
        <f>IF(D863&lt;&gt;"", VLOOKUP(D863,'Base de Datos'!$A$2:$D1268,4,FALSE()),"")</f>
        <v>35</v>
      </c>
      <c r="G865" s="205"/>
      <c r="H865" s="208"/>
      <c r="I865" s="57" t="s">
        <v>44</v>
      </c>
      <c r="J865" s="58" t="str">
        <f>IF(H863&lt;&gt;"", VLOOKUP(H863,'Base de Datos'!$A$2:$D1268,4,FALSE()),"")</f>
        <v/>
      </c>
      <c r="K865" s="205"/>
      <c r="L865" s="208"/>
      <c r="M865" s="57" t="s">
        <v>44</v>
      </c>
      <c r="N865" s="58" t="str">
        <f>IF(L863&lt;&gt;"", VLOOKUP(L863,'Base de Datos'!$A$2:$D1268,4,FALSE()),"")</f>
        <v/>
      </c>
      <c r="O865" s="43"/>
      <c r="P865" s="3"/>
      <c r="Q865" s="3"/>
      <c r="R865" s="15"/>
      <c r="S865" s="229"/>
      <c r="T865" s="230"/>
      <c r="U865" s="59"/>
      <c r="V865" s="47"/>
      <c r="W865" s="229"/>
      <c r="X865" s="230"/>
      <c r="Y865" s="59"/>
      <c r="Z865" s="47"/>
      <c r="AA865" s="229"/>
      <c r="AB865" s="230"/>
      <c r="AC865" s="59"/>
      <c r="AD865" s="48"/>
      <c r="AE865" s="238" t="s">
        <v>20</v>
      </c>
      <c r="AF865" s="239"/>
      <c r="AG865" s="157" t="s">
        <v>21</v>
      </c>
      <c r="AH865" s="158" t="s">
        <v>22</v>
      </c>
      <c r="AI865" s="159" t="s">
        <v>23</v>
      </c>
      <c r="AJ865" s="159" t="s">
        <v>24</v>
      </c>
      <c r="AK865" s="159" t="s">
        <v>25</v>
      </c>
      <c r="AL865" s="160" t="s">
        <v>26</v>
      </c>
      <c r="AM865" s="48"/>
      <c r="AN865" s="155">
        <f>A829</f>
        <v>46317</v>
      </c>
      <c r="AO865" s="156" t="str">
        <f>K830</f>
        <v>Consultorio N° 3</v>
      </c>
      <c r="AP865" s="156">
        <f t="shared" ref="AP865:AQ865" si="596">K875</f>
        <v>0</v>
      </c>
      <c r="AQ865" s="156">
        <f t="shared" si="596"/>
        <v>0</v>
      </c>
      <c r="AR865" s="156">
        <f>AC875</f>
        <v>0</v>
      </c>
      <c r="AS865" s="156">
        <f>AA875</f>
        <v>0</v>
      </c>
      <c r="AT865" s="156">
        <f>AA876</f>
        <v>0</v>
      </c>
      <c r="AU865" s="156">
        <f>AC876</f>
        <v>0</v>
      </c>
      <c r="AV865" s="156">
        <f>AA877</f>
        <v>0</v>
      </c>
      <c r="AW865" s="156">
        <f>AC877</f>
        <v>0</v>
      </c>
      <c r="AX865" s="156">
        <f>AC878</f>
        <v>0</v>
      </c>
      <c r="AY865" s="156">
        <f>N878</f>
        <v>0</v>
      </c>
      <c r="AZ865" s="48"/>
      <c r="BA865" s="48"/>
      <c r="BB865" s="48"/>
      <c r="BC865" s="48"/>
      <c r="BD865" s="48"/>
      <c r="BE865" s="48"/>
      <c r="BF865" s="48"/>
      <c r="BG865" s="48"/>
      <c r="BH865" s="48"/>
      <c r="BI865" s="48"/>
      <c r="BJ865" s="48"/>
      <c r="BK865" s="48"/>
      <c r="BL865" s="48"/>
      <c r="BM865" s="48"/>
      <c r="BN865" s="48"/>
    </row>
    <row r="866" spans="1:66" ht="11.25" customHeight="1">
      <c r="A866" s="221"/>
      <c r="B866" s="38"/>
      <c r="C866" s="206"/>
      <c r="D866" s="209"/>
      <c r="E866" s="85" t="s">
        <v>46</v>
      </c>
      <c r="F866" s="86" t="s">
        <v>57</v>
      </c>
      <c r="G866" s="206"/>
      <c r="H866" s="209"/>
      <c r="I866" s="85" t="s">
        <v>46</v>
      </c>
      <c r="J866" s="108"/>
      <c r="K866" s="206"/>
      <c r="L866" s="209"/>
      <c r="M866" s="85" t="s">
        <v>46</v>
      </c>
      <c r="N866" s="108"/>
      <c r="O866" s="43"/>
      <c r="P866" s="3"/>
      <c r="Q866" s="3"/>
      <c r="R866" s="15"/>
      <c r="S866" s="227" t="str">
        <f>IF(OR(S863="Empleado",S863="Familiar"),"Nombre del Empleado","N° Factura")</f>
        <v>Nombre del Empleado</v>
      </c>
      <c r="T866" s="228"/>
      <c r="U866" s="89" t="s">
        <v>92</v>
      </c>
      <c r="V866" s="47"/>
      <c r="W866" s="227" t="str">
        <f>IF(OR(W863="Empleado",W863="Familiar"),"Nombre del Empleado","N° Factura")</f>
        <v>N° Factura</v>
      </c>
      <c r="X866" s="228"/>
      <c r="Y866" s="89"/>
      <c r="Z866" s="47"/>
      <c r="AA866" s="227" t="str">
        <f>IF(OR(AA863="Empleado",AA863="Familiar"),"Nombre del Empleado","N° Factura")</f>
        <v>N° Factura</v>
      </c>
      <c r="AB866" s="228"/>
      <c r="AC866" s="89"/>
      <c r="AD866" s="48"/>
      <c r="AE866" s="240" t="s">
        <v>38</v>
      </c>
      <c r="AF866" s="230"/>
      <c r="AG866" s="161">
        <f t="array" aca="1" ref="AG866" ca="1">COUNTIFS(AP831:AP871, "💲", AY831:AY871, INDIRECT("AE" &amp; ROW())) + COUNTIFS(AP831:AP871, "📦", AY831:AY871, INDIRECT("AE" &amp; ROW())) + COUNTIFS(AP831:AP871, "✅", AY831:AY871, INDIRECT("AE" &amp; ROW()))</f>
        <v>0</v>
      </c>
      <c r="AH866" s="162">
        <f t="array" aca="1" ref="AH866" ca="1">COUNTIFS(AP831:AP871, "💲", AY831:AY871, INDIRECT("AE" &amp; ROW())) + COUNTIFS(AP831:AP871, "📦", AY831:AY871, INDIRECT("AE" &amp; ROW()))</f>
        <v>0</v>
      </c>
      <c r="AI866" s="139">
        <f t="array" aca="1" ref="AI866" ca="1">SUMIFS(AR831:AR871, AY831:AY871, INDIRECT("AE" &amp; ROW()), AP831:AP871, "💲") + SUMIFS(AR831:AR871, AY831:AY871, INDIRECT("AE" &amp; ROW()), AP831:AP871, "📦")</f>
        <v>0</v>
      </c>
      <c r="AJ866" s="139">
        <f t="array" aca="1" ref="AJ866" ca="1">(
    SUMIFS(AR831:AR871, AY831:AY871, INDIRECT("AE" &amp; ROW()), AP831:AP871, "💲") +
    SUMIFS(AR831:AR871, AY831:AY871, INDIRECT("AE" &amp; ROW()), AP831:AP871, "📦")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
        SUMIFS(AR831:AR871, AY831:AY871, INDIRECT("AE" &amp; ROW()), AP831:AP871, "💲", AS831:AS871, "Familiar") +
        SUMIFS(AR831:AR871, AY831:AY871, INDIRECT("AE" &amp; ROW()), AP831:AP871, "📦", AS831:AS871, "Familiar")
    ) / 2
)  -
(
    (
        SUMIFS(AR831:AR871, AY831:AY871, INDIRECT("AE" &amp; ROW()), AP831:AP871, "💲", AS831:AS871, "Exonerado ADH") +
        SUMIFS(AR831:AR871, AY831:AY871, INDIRECT("AE" &amp; ROW()), AP831:AP871, "📦", AS831:AS871, "Exonerado ADH")
    ) / 2
)  -
(
    (
        SUMIFS(AR831:AR871, AY831:AY871, INDIRECT("AE" &amp; ROW()), AP831:AP871, "💲", AS831:AS871, "Exonerado Doctor") +
        SUMIFS(AR831:AR871, AY831:AY871, INDIRECT("AE" &amp; ROW()), AP831:AP871, "📦", AS831:AS871, "Exonerado Doctor")
    ) / 2
)</f>
        <v>0</v>
      </c>
      <c r="AK866" s="139">
        <f t="array" aca="1" ref="AK866" ca="1">(
    SUMIFS(AR831:AR871, AY831:AY871, INDIRECT("AE" &amp; ROW()), AP831:AP871, "💲") +
    SUMIFS(AR831:AR871, AY831:AY871, INDIRECT("AE" &amp; ROW()), AP831:AP871, "📦")
) -
(
    SUMIFS(AR831:AR871, AY831:AY871, INDIRECT("AE" &amp; ROW()), AP831:AP871, "💲", AS831:AS871, "Familiar") +
    SUMIFS(AR831:AR871, AY831:AY871, INDIRECT("AE" &amp; ROW()), AP831:AP871, "📦", AS831:AS871, "Familiar")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SUMIFS(AR831:AR871, AY831:AY871, INDIRECT("AE" &amp; ROW()), AP831:AP871, "💲", AS831:AS871, "Exonerado ADH") +
    SUMIFS(AR831:AR871, AY831:AY871, INDIRECT("AE" &amp; ROW()), AP831:AP871, "📦", AS831:AS871, "Exonerado ADH")
) -
(
    (
        SUMIFS(AR831:AR871, AY831:AY871, INDIRECT("AE" &amp; ROW()), AP831:AP871, "💲", AS831:AS871, "Exonerado Doctor") +
        SUMIFS(AR831:AR871, AY831:AY871, INDIRECT("AE" &amp; ROW()), AP831:AP871, "📦", AS831:AS871, "Exonerado Doctor")
    ) / 2
) -
(
    (
        SUMIFS(AR831:AR871, AY831:AY871, INDIRECT("AE" &amp; ROW()), AP831:AP871, "💲", AS831:AS871, "") +
        SUMIFS(AR831:AR871, AY831:AY871, INDIRECT("AE" &amp; ROW()), AP831:AP871, "📦", AS831:AS871, "")
    ) / 2
)</f>
        <v>0</v>
      </c>
      <c r="AL866" s="140">
        <f t="array" aca="1" ref="AL866" ca="1">(
    SUMIFS(AR831:AR871, AY831:AY871, INDIRECT("AE" &amp; ROW()), AP831:AP871, "💲") +
    SUMIFS(AR831:AR871, AY831:AY871, INDIRECT("AE" &amp; ROW()), AP831:AP871, "📦")
) -
(
    (
        SUMIFS(AR831:AR871, AY831:AY871, INDIRECT("AE" &amp; ROW()), AP831:AP871, "💲", AS831:AS871, "Familiar") +
        SUMIFS(AR831:AR871, AY831:AY871, INDIRECT("AE" &amp; ROW()), AP831:AP871, "📦", AS831:AS871, "Familiar")
    ) / 2
) -
(
    (
        SUMIFS(AR831:AR871, AY831:AY871, INDIRECT("AE" &amp; ROW()), AP831:AP871, "💲", AS831:AS871, "Participante") +
        SUMIFS(AR831:AR871, AY831:AY871, INDIRECT("AE" &amp; ROW()), AP831:AP871, "📦", AS831:AS871, "Participante")
    ) / 2
) -
(
    (
        SUMIFS(AR831:AR871, AY831:AY871, INDIRECT("AE" &amp; ROW()), AP831:AP871, "💲", AS831:AS871, "Empleado") +
        SUMIFS(AR831:AR871, AY831:AY871, INDIRECT("AE" &amp; ROW()), AP831:AP871, "📦", AS831:AS871, "Empleado")
    ) / 2
) -
(
    (
        SUMIFS(AR831:AR871, AY831:AY871, INDIRECT("AE" &amp; ROW()), AP831:AP871, "💲", AS831:AS871, "Exonerado ADH") +
        SUMIFS(AR831:AR871, AY831:AY871, INDIRECT("AE" &amp; ROW()), AP831:AP871, "📦", AS831:AS871, "Exonerado ADH")
    ) / 2
) -
(
    SUMIFS(AR831:AR871, AY831:AY871, INDIRECT("AE" &amp; ROW()), AP831:AP871, "💲", AS831:AS871, "Exonerado Doctor") +
    SUMIFS(AR831:AR871, AY831:AY871, INDIRECT("AE" &amp; ROW()), AP831:AP871, "📦", AS831:AS871, "Exonerado Doctor")
) -
(
    (
        SUMIFS(AR831:AR871, AY831:AY871, INDIRECT("AE" &amp; ROW()), AP831:AP871, "💲", AS831:AS871, "") +
        SUMIFS(AR831:AR871, AY831:AY871, INDIRECT("AE" &amp; ROW()), AP831:AP871, "📦", AS831:AS871, "")
    ) / 2
)</f>
        <v>0</v>
      </c>
      <c r="AM866" s="48"/>
      <c r="AN866" s="155">
        <f>A829</f>
        <v>46317</v>
      </c>
      <c r="AO866" s="156" t="str">
        <f>K830</f>
        <v>Consultorio N° 3</v>
      </c>
      <c r="AP866" s="156">
        <f t="shared" ref="AP866:AQ866" si="597">K879</f>
        <v>0</v>
      </c>
      <c r="AQ866" s="156">
        <f t="shared" si="597"/>
        <v>0</v>
      </c>
      <c r="AR866" s="156">
        <f>AC879</f>
        <v>0</v>
      </c>
      <c r="AS866" s="156">
        <f>AA879</f>
        <v>0</v>
      </c>
      <c r="AT866" s="156">
        <f>AA880</f>
        <v>0</v>
      </c>
      <c r="AU866" s="156">
        <f>AC880</f>
        <v>0</v>
      </c>
      <c r="AV866" s="156">
        <f>AA881</f>
        <v>0</v>
      </c>
      <c r="AW866" s="156">
        <f>AC881</f>
        <v>0</v>
      </c>
      <c r="AX866" s="156">
        <f>AC882</f>
        <v>0</v>
      </c>
      <c r="AY866" s="156">
        <f>N882</f>
        <v>0</v>
      </c>
      <c r="AZ866" s="48"/>
      <c r="BA866" s="48"/>
      <c r="BB866" s="48"/>
      <c r="BC866" s="48"/>
      <c r="BD866" s="48"/>
      <c r="BE866" s="48"/>
      <c r="BF866" s="48"/>
      <c r="BG866" s="48"/>
      <c r="BH866" s="48"/>
      <c r="BI866" s="48"/>
      <c r="BJ866" s="48"/>
      <c r="BK866" s="48"/>
      <c r="BL866" s="48"/>
      <c r="BM866" s="48"/>
      <c r="BN866" s="48"/>
    </row>
    <row r="867" spans="1:66" ht="11.25" customHeight="1">
      <c r="A867" s="222">
        <f>A863+$Q$13/1440</f>
        <v>0.70833333333333315</v>
      </c>
      <c r="B867" s="38"/>
      <c r="C867" s="204" t="s">
        <v>70</v>
      </c>
      <c r="D867" s="207" t="s">
        <v>203</v>
      </c>
      <c r="E867" s="40" t="s">
        <v>36</v>
      </c>
      <c r="F867" s="42" t="str">
        <f>IF(D867&lt;&gt;"", VLOOKUP(D867,'Base de Datos'!$A$2:$D1268,2,FALSE()),"")</f>
        <v>Empleada</v>
      </c>
      <c r="G867" s="204"/>
      <c r="H867" s="216"/>
      <c r="I867" s="40" t="s">
        <v>36</v>
      </c>
      <c r="J867" s="42" t="str">
        <f>IF(H867&lt;&gt;"", VLOOKUP(H867,'Base de Datos'!$A$2:$D1268,2,FALSE()),"")</f>
        <v/>
      </c>
      <c r="K867" s="204"/>
      <c r="L867" s="216"/>
      <c r="M867" s="40" t="s">
        <v>36</v>
      </c>
      <c r="N867" s="42" t="str">
        <f>IF(L867&lt;&gt;"", VLOOKUP(L867,'Base de Datos'!$A$2:$D1268,2,FALSE()),"")</f>
        <v/>
      </c>
      <c r="O867" s="43"/>
      <c r="P867" s="163"/>
      <c r="Q867" s="3"/>
      <c r="R867" s="15"/>
      <c r="S867" s="45"/>
      <c r="T867" s="45" t="s">
        <v>37</v>
      </c>
      <c r="U867" s="46"/>
      <c r="V867" s="47"/>
      <c r="W867" s="45"/>
      <c r="X867" s="45" t="s">
        <v>37</v>
      </c>
      <c r="Y867" s="46"/>
      <c r="Z867" s="47"/>
      <c r="AA867" s="45"/>
      <c r="AB867" s="45" t="s">
        <v>37</v>
      </c>
      <c r="AC867" s="46"/>
      <c r="AD867" s="48"/>
      <c r="AE867" s="240" t="s">
        <v>43</v>
      </c>
      <c r="AF867" s="230"/>
      <c r="AG867" s="161">
        <f t="array" aca="1" ref="AG867" ca="1">COUNTIFS(AP831:AP871, "💲", AY831:AY871, INDIRECT("AE" &amp; ROW())) + COUNTIFS(AP831:AP871, "📦", AY831:AY871, INDIRECT("AE" &amp; ROW())) + COUNTIFS(AP831:AP871, "✅", AY831:AY871, INDIRECT("AE" &amp; ROW()))</f>
        <v>0</v>
      </c>
      <c r="AH867" s="162">
        <f t="array" aca="1" ref="AH867" ca="1">COUNTIFS(AP831:AP871, "💲", AY831:AY871, INDIRECT("AE" &amp; ROW())) + COUNTIFS(AP831:AP871, "📦", AY831:AY871, INDIRECT("AE" &amp; ROW()))</f>
        <v>0</v>
      </c>
      <c r="AI867" s="139">
        <f t="array" aca="1" ref="AI867" ca="1">SUMIFS(AR831:AR871, AY831:AY871, INDIRECT("AE" &amp; ROW()), AP831:AP871, "💲") + SUMIFS(AR831:AR871, AY831:AY871, INDIRECT("AE" &amp; ROW()), AP831:AP871, "📦")</f>
        <v>0</v>
      </c>
      <c r="AJ867" s="139">
        <f t="array" aca="1" ref="AJ867" ca="1">(
    SUMIFS(AR831:AR871, AY831:AY871, INDIRECT("AE" &amp; ROW()), AP831:AP871, "💲") +
    SUMIFS(AR831:AR871, AY831:AY871, INDIRECT("AE" &amp; ROW()), AP831:AP871, "📦")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
        SUMIFS(AR831:AR871, AY831:AY871, INDIRECT("AE" &amp; ROW()), AP831:AP871, "💲", AS831:AS871, "Familiar") +
        SUMIFS(AR831:AR871, AY831:AY871, INDIRECT("AE" &amp; ROW()), AP831:AP871, "📦", AS831:AS871, "Familiar")
    ) / 2
)  -
(
    (
        SUMIFS(AR831:AR871, AY831:AY871, INDIRECT("AE" &amp; ROW()), AP831:AP871, "💲", AS831:AS871, "Exonerado ADH") +
        SUMIFS(AR831:AR871, AY831:AY871, INDIRECT("AE" &amp; ROW()), AP831:AP871, "📦", AS831:AS871, "Exonerado ADH")
    ) / 2
)  -
(
    (
        SUMIFS(AR831:AR871, AY831:AY871, INDIRECT("AE" &amp; ROW()), AP831:AP871, "💲", AS831:AS871, "Exonerado Doctor") +
        SUMIFS(AR831:AR871, AY831:AY871, INDIRECT("AE" &amp; ROW()), AP831:AP871, "📦", AS831:AS871, "Exonerado Doctor")
    ) / 2
)</f>
        <v>0</v>
      </c>
      <c r="AK867" s="139">
        <f t="array" aca="1" ref="AK867" ca="1">(
    SUMIFS(AR831:AR871, AY831:AY871, INDIRECT("AE" &amp; ROW()), AP831:AP871, "💲") +
    SUMIFS(AR831:AR871, AY831:AY871, INDIRECT("AE" &amp; ROW()), AP831:AP871, "📦")
) -
(
    SUMIFS(AR831:AR871, AY831:AY871, INDIRECT("AE" &amp; ROW()), AP831:AP871, "💲", AS831:AS871, "Familiar") +
    SUMIFS(AR831:AR871, AY831:AY871, INDIRECT("AE" &amp; ROW()), AP831:AP871, "📦", AS831:AS871, "Familiar")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SUMIFS(AR831:AR871, AY831:AY871, INDIRECT("AE" &amp; ROW()), AP831:AP871, "💲", AS831:AS871, "Exonerado ADH") +
    SUMIFS(AR831:AR871, AY831:AY871, INDIRECT("AE" &amp; ROW()), AP831:AP871, "📦", AS831:AS871, "Exonerado ADH")
) -
(
    (
        SUMIFS(AR831:AR871, AY831:AY871, INDIRECT("AE" &amp; ROW()), AP831:AP871, "💲", AS831:AS871, "Exonerado Doctor") +
        SUMIFS(AR831:AR871, AY831:AY871, INDIRECT("AE" &amp; ROW()), AP831:AP871, "📦", AS831:AS871, "Exonerado Doctor")
    ) / 2
) -
(
    (
        SUMIFS(AR831:AR871, AY831:AY871, INDIRECT("AE" &amp; ROW()), AP831:AP871, "💲", AS831:AS871, "") +
        SUMIFS(AR831:AR871, AY831:AY871, INDIRECT("AE" &amp; ROW()), AP831:AP871, "📦", AS831:AS871, "")
    ) / 2
)</f>
        <v>0</v>
      </c>
      <c r="AL867" s="140">
        <f t="array" aca="1" ref="AL867" ca="1">(
    SUMIFS(AR831:AR871, AY831:AY871, INDIRECT("AE" &amp; ROW()), AP831:AP871, "💲") +
    SUMIFS(AR831:AR871, AY831:AY871, INDIRECT("AE" &amp; ROW()), AP831:AP871, "📦")
) -
(
    (
        SUMIFS(AR831:AR871, AY831:AY871, INDIRECT("AE" &amp; ROW()), AP831:AP871, "💲", AS831:AS871, "Familiar") +
        SUMIFS(AR831:AR871, AY831:AY871, INDIRECT("AE" &amp; ROW()), AP831:AP871, "📦", AS831:AS871, "Familiar")
    ) / 2
) -
(
    (
        SUMIFS(AR831:AR871, AY831:AY871, INDIRECT("AE" &amp; ROW()), AP831:AP871, "💲", AS831:AS871, "Participante") +
        SUMIFS(AR831:AR871, AY831:AY871, INDIRECT("AE" &amp; ROW()), AP831:AP871, "📦", AS831:AS871, "Participante")
    ) / 2
) -
(
    (
        SUMIFS(AR831:AR871, AY831:AY871, INDIRECT("AE" &amp; ROW()), AP831:AP871, "💲", AS831:AS871, "Empleado") +
        SUMIFS(AR831:AR871, AY831:AY871, INDIRECT("AE" &amp; ROW()), AP831:AP871, "📦", AS831:AS871, "Empleado")
    ) / 2
) -
(
    (
        SUMIFS(AR831:AR871, AY831:AY871, INDIRECT("AE" &amp; ROW()), AP831:AP871, "💲", AS831:AS871, "Exonerado ADH") +
        SUMIFS(AR831:AR871, AY831:AY871, INDIRECT("AE" &amp; ROW()), AP831:AP871, "📦", AS831:AS871, "Exonerado ADH")
    ) / 2
) -
(
    SUMIFS(AR831:AR871, AY831:AY871, INDIRECT("AE" &amp; ROW()), AP831:AP871, "💲", AS831:AS871, "Exonerado Doctor") +
    SUMIFS(AR831:AR871, AY831:AY871, INDIRECT("AE" &amp; ROW()), AP831:AP871, "📦", AS831:AS871, "Exonerado Doctor")
) -
(
    (
        SUMIFS(AR831:AR871, AY831:AY871, INDIRECT("AE" &amp; ROW()), AP831:AP871, "💲", AS831:AS871, "") +
        SUMIFS(AR831:AR871, AY831:AY871, INDIRECT("AE" &amp; ROW()), AP831:AP871, "📦", AS831:AS871, "")
    ) / 2
)</f>
        <v>0</v>
      </c>
      <c r="AM867" s="48"/>
      <c r="AN867" s="156"/>
      <c r="AO867" s="156"/>
      <c r="AP867" s="156"/>
      <c r="AQ867" s="156">
        <f>L875</f>
        <v>0</v>
      </c>
      <c r="AR867" s="156"/>
      <c r="AS867" s="156"/>
      <c r="AT867" s="156"/>
      <c r="AU867" s="156"/>
      <c r="AV867" s="156"/>
      <c r="AW867" s="156"/>
      <c r="AX867" s="156"/>
      <c r="AY867" s="156">
        <f>N870</f>
        <v>0</v>
      </c>
      <c r="AZ867" s="48"/>
      <c r="BA867" s="48"/>
      <c r="BB867" s="48"/>
      <c r="BC867" s="48"/>
      <c r="BD867" s="48"/>
      <c r="BE867" s="48"/>
      <c r="BF867" s="48"/>
      <c r="BG867" s="48"/>
      <c r="BH867" s="48"/>
      <c r="BI867" s="48"/>
      <c r="BJ867" s="48"/>
      <c r="BK867" s="48"/>
      <c r="BL867" s="48"/>
      <c r="BM867" s="48"/>
      <c r="BN867" s="48"/>
    </row>
    <row r="868" spans="1:66" ht="11.25" customHeight="1">
      <c r="A868" s="220"/>
      <c r="B868" s="38"/>
      <c r="C868" s="205"/>
      <c r="D868" s="208"/>
      <c r="E868" s="57" t="s">
        <v>42</v>
      </c>
      <c r="F868" s="58">
        <f>IF(D867&lt;&gt;"", VLOOKUP(D867,'Base de Datos'!$A$2:$D1268,3,FALSE()),"")</f>
        <v>0</v>
      </c>
      <c r="G868" s="205"/>
      <c r="H868" s="208"/>
      <c r="I868" s="57" t="s">
        <v>42</v>
      </c>
      <c r="J868" s="58" t="str">
        <f>IF(H867&lt;&gt;"", VLOOKUP(H867,'Base de Datos'!$A$2:$D1268,3,FALSE()),"")</f>
        <v/>
      </c>
      <c r="K868" s="205"/>
      <c r="L868" s="208"/>
      <c r="M868" s="57" t="s">
        <v>42</v>
      </c>
      <c r="N868" s="58" t="str">
        <f>IF(L867&lt;&gt;"", VLOOKUP(L867,'Base de Datos'!$A$2:$D1268,3,FALSE()),"")</f>
        <v/>
      </c>
      <c r="O868" s="43"/>
      <c r="P868" s="163"/>
      <c r="Q868" s="3"/>
      <c r="R868" s="15"/>
      <c r="S868" s="229"/>
      <c r="T868" s="230"/>
      <c r="U868" s="59"/>
      <c r="V868" s="47"/>
      <c r="W868" s="229"/>
      <c r="X868" s="230"/>
      <c r="Y868" s="59"/>
      <c r="Z868" s="47"/>
      <c r="AA868" s="229"/>
      <c r="AB868" s="230"/>
      <c r="AC868" s="59"/>
      <c r="AD868" s="48"/>
      <c r="AE868" s="240" t="s">
        <v>45</v>
      </c>
      <c r="AF868" s="230"/>
      <c r="AG868" s="161">
        <f t="array" aca="1" ref="AG868" ca="1">COUNTIFS(AP831:AP871, "💲", AY831:AY871, INDIRECT("AE" &amp; ROW())) + COUNTIFS(AP831:AP871, "📦", AY831:AY871, INDIRECT("AE" &amp; ROW())) + COUNTIFS(AP831:AP871, "✅", AY831:AY871, INDIRECT("AE" &amp; ROW()))</f>
        <v>0</v>
      </c>
      <c r="AH868" s="162">
        <f t="array" aca="1" ref="AH868" ca="1">COUNTIFS(AP831:AP871, "💲", AY831:AY871, INDIRECT("AE" &amp; ROW())) + COUNTIFS(AP831:AP871, "📦", AY831:AY871, INDIRECT("AE" &amp; ROW()))</f>
        <v>0</v>
      </c>
      <c r="AI868" s="139">
        <f t="array" aca="1" ref="AI868" ca="1">SUMIFS(AR831:AR871, AY831:AY871, INDIRECT("AE" &amp; ROW()), AP831:AP871, "💲") + SUMIFS(AR831:AR871, AY831:AY871, INDIRECT("AE" &amp; ROW()), AP831:AP871, "📦")</f>
        <v>0</v>
      </c>
      <c r="AJ868" s="139">
        <f t="array" aca="1" ref="AJ868" ca="1">(
    SUMIFS(AR831:AR871, AY831:AY871, INDIRECT("AE" &amp; ROW()), AP831:AP871, "💲") +
    SUMIFS(AR831:AR871, AY831:AY871, INDIRECT("AE" &amp; ROW()), AP831:AP871, "📦")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
        SUMIFS(AR831:AR871, AY831:AY871, INDIRECT("AE" &amp; ROW()), AP831:AP871, "💲", AS831:AS871, "Familiar") +
        SUMIFS(AR831:AR871, AY831:AY871, INDIRECT("AE" &amp; ROW()), AP831:AP871, "📦", AS831:AS871, "Familiar")
    ) / 2
)  -
(
    (
        SUMIFS(AR831:AR871, AY831:AY871, INDIRECT("AE" &amp; ROW()), AP831:AP871, "💲", AS831:AS871, "Exonerado ADH") +
        SUMIFS(AR831:AR871, AY831:AY871, INDIRECT("AE" &amp; ROW()), AP831:AP871, "📦", AS831:AS871, "Exonerado ADH")
    ) / 2
)  -
(
    (
        SUMIFS(AR831:AR871, AY831:AY871, INDIRECT("AE" &amp; ROW()), AP831:AP871, "💲", AS831:AS871, "Exonerado Doctor") +
        SUMIFS(AR831:AR871, AY831:AY871, INDIRECT("AE" &amp; ROW()), AP831:AP871, "📦", AS831:AS871, "Exonerado Doctor")
    ) / 2
)</f>
        <v>0</v>
      </c>
      <c r="AK868" s="139">
        <f t="array" aca="1" ref="AK868" ca="1">(
    SUMIFS(AR831:AR871, AY831:AY871, INDIRECT("AE" &amp; ROW()), AP831:AP871, "💲") +
    SUMIFS(AR831:AR871, AY831:AY871, INDIRECT("AE" &amp; ROW()), AP831:AP871, "📦")
) -
(
    SUMIFS(AR831:AR871, AY831:AY871, INDIRECT("AE" &amp; ROW()), AP831:AP871, "💲", AS831:AS871, "Familiar") +
    SUMIFS(AR831:AR871, AY831:AY871, INDIRECT("AE" &amp; ROW()), AP831:AP871, "📦", AS831:AS871, "Familiar")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SUMIFS(AR831:AR871, AY831:AY871, INDIRECT("AE" &amp; ROW()), AP831:AP871, "💲", AS831:AS871, "Exonerado ADH") +
    SUMIFS(AR831:AR871, AY831:AY871, INDIRECT("AE" &amp; ROW()), AP831:AP871, "📦", AS831:AS871, "Exonerado ADH")
) -
(
    (
        SUMIFS(AR831:AR871, AY831:AY871, INDIRECT("AE" &amp; ROW()), AP831:AP871, "💲", AS831:AS871, "Exonerado Doctor") +
        SUMIFS(AR831:AR871, AY831:AY871, INDIRECT("AE" &amp; ROW()), AP831:AP871, "📦", AS831:AS871, "Exonerado Doctor")
    ) / 2
) -
(
    (
        SUMIFS(AR831:AR871, AY831:AY871, INDIRECT("AE" &amp; ROW()), AP831:AP871, "💲", AS831:AS871, "") +
        SUMIFS(AR831:AR871, AY831:AY871, INDIRECT("AE" &amp; ROW()), AP831:AP871, "📦", AS831:AS871, "")
    ) / 2
)</f>
        <v>0</v>
      </c>
      <c r="AL868" s="140">
        <f t="array" aca="1" ref="AL868" ca="1">(
    SUMIFS(AR831:AR871, AY831:AY871, INDIRECT("AE" &amp; ROW()), AP831:AP871, "💲") +
    SUMIFS(AR831:AR871, AY831:AY871, INDIRECT("AE" &amp; ROW()), AP831:AP871, "📦")
) -
(
    (
        SUMIFS(AR831:AR871, AY831:AY871, INDIRECT("AE" &amp; ROW()), AP831:AP871, "💲", AS831:AS871, "Familiar") +
        SUMIFS(AR831:AR871, AY831:AY871, INDIRECT("AE" &amp; ROW()), AP831:AP871, "📦", AS831:AS871, "Familiar")
    ) / 2
) -
(
    (
        SUMIFS(AR831:AR871, AY831:AY871, INDIRECT("AE" &amp; ROW()), AP831:AP871, "💲", AS831:AS871, "Participante") +
        SUMIFS(AR831:AR871, AY831:AY871, INDIRECT("AE" &amp; ROW()), AP831:AP871, "📦", AS831:AS871, "Participante")
    ) / 2
) -
(
    (
        SUMIFS(AR831:AR871, AY831:AY871, INDIRECT("AE" &amp; ROW()), AP831:AP871, "💲", AS831:AS871, "Empleado") +
        SUMIFS(AR831:AR871, AY831:AY871, INDIRECT("AE" &amp; ROW()), AP831:AP871, "📦", AS831:AS871, "Empleado")
    ) / 2
) -
(
    (
        SUMIFS(AR831:AR871, AY831:AY871, INDIRECT("AE" &amp; ROW()), AP831:AP871, "💲", AS831:AS871, "Exonerado ADH") +
        SUMIFS(AR831:AR871, AY831:AY871, INDIRECT("AE" &amp; ROW()), AP831:AP871, "📦", AS831:AS871, "Exonerado ADH")
    ) / 2
) -
(
    SUMIFS(AR831:AR871, AY831:AY871, INDIRECT("AE" &amp; ROW()), AP831:AP871, "💲", AS831:AS871, "Exonerado Doctor") +
    SUMIFS(AR831:AR871, AY831:AY871, INDIRECT("AE" &amp; ROW()), AP831:AP871, "📦", AS831:AS871, "Exonerado Doctor")
) -
(
    (
        SUMIFS(AR831:AR871, AY831:AY871, INDIRECT("AE" &amp; ROW()), AP831:AP871, "💲", AS831:AS871, "") +
        SUMIFS(AR831:AR871, AY831:AY871, INDIRECT("AE" &amp; ROW()), AP831:AP871, "📦", AS831:AS871, "")
    ) / 2
)</f>
        <v>0</v>
      </c>
      <c r="AM868" s="48"/>
      <c r="AN868" s="156"/>
      <c r="AO868" s="156"/>
      <c r="AP868" s="156"/>
      <c r="AQ868" s="156">
        <f>L879</f>
        <v>0</v>
      </c>
      <c r="AR868" s="156"/>
      <c r="AS868" s="156"/>
      <c r="AT868" s="156"/>
      <c r="AU868" s="156"/>
      <c r="AV868" s="156"/>
      <c r="AW868" s="156"/>
      <c r="AX868" s="156"/>
      <c r="AY868" s="156">
        <f>N874</f>
        <v>0</v>
      </c>
      <c r="AZ868" s="48"/>
      <c r="BA868" s="48"/>
      <c r="BB868" s="48"/>
      <c r="BC868" s="48"/>
      <c r="BD868" s="48"/>
      <c r="BE868" s="48"/>
      <c r="BF868" s="48"/>
      <c r="BG868" s="48"/>
      <c r="BH868" s="48"/>
      <c r="BI868" s="48"/>
      <c r="BJ868" s="48"/>
      <c r="BK868" s="48"/>
      <c r="BL868" s="48"/>
      <c r="BM868" s="48"/>
      <c r="BN868" s="48"/>
    </row>
    <row r="869" spans="1:66" ht="11.25" customHeight="1">
      <c r="A869" s="220"/>
      <c r="B869" s="38"/>
      <c r="C869" s="205"/>
      <c r="D869" s="208"/>
      <c r="E869" s="57" t="s">
        <v>44</v>
      </c>
      <c r="F869" s="58">
        <f>IF(D867&lt;&gt;"", VLOOKUP(D867,'Base de Datos'!$A$2:$D1268,4,FALSE()),"")</f>
        <v>0</v>
      </c>
      <c r="G869" s="205"/>
      <c r="H869" s="208"/>
      <c r="I869" s="57" t="s">
        <v>44</v>
      </c>
      <c r="J869" s="58" t="str">
        <f>IF(H867&lt;&gt;"", VLOOKUP(H867,'Base de Datos'!$A$2:$D1268,4,FALSE()),"")</f>
        <v/>
      </c>
      <c r="K869" s="205"/>
      <c r="L869" s="208"/>
      <c r="M869" s="57" t="s">
        <v>44</v>
      </c>
      <c r="N869" s="58" t="str">
        <f>IF(L867&lt;&gt;"", VLOOKUP(L867,'Base de Datos'!$A$2:$D1268,4,FALSE()),"")</f>
        <v/>
      </c>
      <c r="O869" s="43"/>
      <c r="P869" s="163"/>
      <c r="Q869" s="3"/>
      <c r="R869" s="15"/>
      <c r="S869" s="229"/>
      <c r="T869" s="230"/>
      <c r="U869" s="59"/>
      <c r="V869" s="47"/>
      <c r="W869" s="229"/>
      <c r="X869" s="230"/>
      <c r="Y869" s="59"/>
      <c r="Z869" s="47"/>
      <c r="AA869" s="229"/>
      <c r="AB869" s="230"/>
      <c r="AC869" s="59"/>
      <c r="AD869" s="48"/>
      <c r="AE869" s="240" t="s">
        <v>47</v>
      </c>
      <c r="AF869" s="230"/>
      <c r="AG869" s="161">
        <f t="array" aca="1" ref="AG869" ca="1">COUNTIFS(AP831:AP871, "💲", AY831:AY871, INDIRECT("AE" &amp; ROW())) + COUNTIFS(AP831:AP871, "📦", AY831:AY871, INDIRECT("AE" &amp; ROW())) + COUNTIFS(AP831:AP871, "✅", AY831:AY871, INDIRECT("AE" &amp; ROW()))</f>
        <v>0</v>
      </c>
      <c r="AH869" s="162">
        <f t="array" aca="1" ref="AH869" ca="1">COUNTIFS(AP831:AP871, "💲", AY831:AY871, INDIRECT("AE" &amp; ROW())) + COUNTIFS(AP831:AP871, "📦", AY831:AY871, INDIRECT("AE" &amp; ROW()))</f>
        <v>0</v>
      </c>
      <c r="AI869" s="139">
        <f t="array" aca="1" ref="AI869" ca="1">SUMIFS(AR831:AR871, AY831:AY871, INDIRECT("AE" &amp; ROW()), AP831:AP871, "💲") + SUMIFS(AR831:AR871, AY831:AY871, INDIRECT("AE" &amp; ROW()), AP831:AP871, "📦")</f>
        <v>0</v>
      </c>
      <c r="AJ869" s="139">
        <f t="array" aca="1" ref="AJ869" ca="1">(
    SUMIFS(AR831:AR871, AY831:AY871, INDIRECT("AE" &amp; ROW()), AP831:AP871, "💲") +
    SUMIFS(AR831:AR871, AY831:AY871, INDIRECT("AE" &amp; ROW()), AP831:AP871, "📦")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
        SUMIFS(AR831:AR871, AY831:AY871, INDIRECT("AE" &amp; ROW()), AP831:AP871, "💲", AS831:AS871, "Familiar") +
        SUMIFS(AR831:AR871, AY831:AY871, INDIRECT("AE" &amp; ROW()), AP831:AP871, "📦", AS831:AS871, "Familiar")
    ) / 2
)  -
(
    (
        SUMIFS(AR831:AR871, AY831:AY871, INDIRECT("AE" &amp; ROW()), AP831:AP871, "💲", AS831:AS871, "Exonerado ADH") +
        SUMIFS(AR831:AR871, AY831:AY871, INDIRECT("AE" &amp; ROW()), AP831:AP871, "📦", AS831:AS871, "Exonerado ADH")
    ) / 2
)  -
(
    (
        SUMIFS(AR831:AR871, AY831:AY871, INDIRECT("AE" &amp; ROW()), AP831:AP871, "💲", AS831:AS871, "Exonerado Doctor") +
        SUMIFS(AR831:AR871, AY831:AY871, INDIRECT("AE" &amp; ROW()), AP831:AP871, "📦", AS831:AS871, "Exonerado Doctor")
    ) / 2
)</f>
        <v>0</v>
      </c>
      <c r="AK869" s="139">
        <f t="array" aca="1" ref="AK869" ca="1">(
    SUMIFS(AR831:AR871, AY831:AY871, INDIRECT("AE" &amp; ROW()), AP831:AP871, "💲") +
    SUMIFS(AR831:AR871, AY831:AY871, INDIRECT("AE" &amp; ROW()), AP831:AP871, "📦")
) -
(
    SUMIFS(AR831:AR871, AY831:AY871, INDIRECT("AE" &amp; ROW()), AP831:AP871, "💲", AS831:AS871, "Familiar") +
    SUMIFS(AR831:AR871, AY831:AY871, INDIRECT("AE" &amp; ROW()), AP831:AP871, "📦", AS831:AS871, "Familiar")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SUMIFS(AR831:AR871, AY831:AY871, INDIRECT("AE" &amp; ROW()), AP831:AP871, "💲", AS831:AS871, "Exonerado ADH") +
    SUMIFS(AR831:AR871, AY831:AY871, INDIRECT("AE" &amp; ROW()), AP831:AP871, "📦", AS831:AS871, "Exonerado ADH")
) -
(
    (
        SUMIFS(AR831:AR871, AY831:AY871, INDIRECT("AE" &amp; ROW()), AP831:AP871, "💲", AS831:AS871, "Exonerado Doctor") +
        SUMIFS(AR831:AR871, AY831:AY871, INDIRECT("AE" &amp; ROW()), AP831:AP871, "📦", AS831:AS871, "Exonerado Doctor")
    ) / 2
) -
(
    (
        SUMIFS(AR831:AR871, AY831:AY871, INDIRECT("AE" &amp; ROW()), AP831:AP871, "💲", AS831:AS871, "") +
        SUMIFS(AR831:AR871, AY831:AY871, INDIRECT("AE" &amp; ROW()), AP831:AP871, "📦", AS831:AS871, "")
    ) / 2
)</f>
        <v>0</v>
      </c>
      <c r="AL869" s="140">
        <f t="array" aca="1" ref="AL869" ca="1">(
    SUMIFS(AR831:AR871, AY831:AY871, INDIRECT("AE" &amp; ROW()), AP831:AP871, "💲") +
    SUMIFS(AR831:AR871, AY831:AY871, INDIRECT("AE" &amp; ROW()), AP831:AP871, "📦")
) -
(
    (
        SUMIFS(AR831:AR871, AY831:AY871, INDIRECT("AE" &amp; ROW()), AP831:AP871, "💲", AS831:AS871, "Familiar") +
        SUMIFS(AR831:AR871, AY831:AY871, INDIRECT("AE" &amp; ROW()), AP831:AP871, "📦", AS831:AS871, "Familiar")
    ) / 2
) -
(
    (
        SUMIFS(AR831:AR871, AY831:AY871, INDIRECT("AE" &amp; ROW()), AP831:AP871, "💲", AS831:AS871, "Participante") +
        SUMIFS(AR831:AR871, AY831:AY871, INDIRECT("AE" &amp; ROW()), AP831:AP871, "📦", AS831:AS871, "Participante")
    ) / 2
) -
(
    (
        SUMIFS(AR831:AR871, AY831:AY871, INDIRECT("AE" &amp; ROW()), AP831:AP871, "💲", AS831:AS871, "Empleado") +
        SUMIFS(AR831:AR871, AY831:AY871, INDIRECT("AE" &amp; ROW()), AP831:AP871, "📦", AS831:AS871, "Empleado")
    ) / 2
) -
(
    (
        SUMIFS(AR831:AR871, AY831:AY871, INDIRECT("AE" &amp; ROW()), AP831:AP871, "💲", AS831:AS871, "Exonerado ADH") +
        SUMIFS(AR831:AR871, AY831:AY871, INDIRECT("AE" &amp; ROW()), AP831:AP871, "📦", AS831:AS871, "Exonerado ADH")
    ) / 2
) -
(
    SUMIFS(AR831:AR871, AY831:AY871, INDIRECT("AE" &amp; ROW()), AP831:AP871, "💲", AS831:AS871, "Exonerado Doctor") +
    SUMIFS(AR831:AR871, AY831:AY871, INDIRECT("AE" &amp; ROW()), AP831:AP871, "📦", AS831:AS871, "Exonerado Doctor")
) -
(
    (
        SUMIFS(AR831:AR871, AY831:AY871, INDIRECT("AE" &amp; ROW()), AP831:AP871, "💲", AS831:AS871, "") +
        SUMIFS(AR831:AR871, AY831:AY871, INDIRECT("AE" &amp; ROW()), AP831:AP871, "📦", AS831:AS871, "")
    ) / 2
)</f>
        <v>0</v>
      </c>
      <c r="AM869" s="48"/>
      <c r="AN869" s="156"/>
      <c r="AO869" s="156"/>
      <c r="AP869" s="156"/>
      <c r="AQ869" s="156"/>
      <c r="AR869" s="156"/>
      <c r="AS869" s="156"/>
      <c r="AT869" s="156"/>
      <c r="AU869" s="156"/>
      <c r="AV869" s="156"/>
      <c r="AW869" s="156"/>
      <c r="AX869" s="156"/>
      <c r="AY869" s="156">
        <f>N878</f>
        <v>0</v>
      </c>
      <c r="AZ869" s="48"/>
      <c r="BA869" s="48"/>
      <c r="BB869" s="48"/>
      <c r="BC869" s="48"/>
      <c r="BD869" s="48"/>
      <c r="BE869" s="48"/>
      <c r="BF869" s="48"/>
      <c r="BG869" s="48"/>
      <c r="BH869" s="48"/>
      <c r="BI869" s="48"/>
      <c r="BJ869" s="48"/>
      <c r="BK869" s="48"/>
      <c r="BL869" s="48"/>
      <c r="BM869" s="48"/>
      <c r="BN869" s="48"/>
    </row>
    <row r="870" spans="1:66" ht="11.25" customHeight="1">
      <c r="A870" s="221"/>
      <c r="B870" s="38"/>
      <c r="C870" s="206"/>
      <c r="D870" s="209"/>
      <c r="E870" s="85" t="s">
        <v>46</v>
      </c>
      <c r="F870" s="86" t="s">
        <v>57</v>
      </c>
      <c r="G870" s="206"/>
      <c r="H870" s="209"/>
      <c r="I870" s="85" t="s">
        <v>46</v>
      </c>
      <c r="J870" s="108"/>
      <c r="K870" s="206"/>
      <c r="L870" s="209"/>
      <c r="M870" s="85" t="s">
        <v>46</v>
      </c>
      <c r="N870" s="108"/>
      <c r="O870" s="43"/>
      <c r="P870" s="163"/>
      <c r="Q870" s="3"/>
      <c r="R870" s="15"/>
      <c r="S870" s="227" t="str">
        <f>IF(OR(S867="Empleado",S867="Familiar"),"Nombre del Empleado","N° Factura")</f>
        <v>N° Factura</v>
      </c>
      <c r="T870" s="228"/>
      <c r="U870" s="89"/>
      <c r="V870" s="47"/>
      <c r="W870" s="227" t="str">
        <f>IF(OR(W867="Empleado",W867="Familiar"),"Nombre del Empleado","N° Factura")</f>
        <v>N° Factura</v>
      </c>
      <c r="X870" s="228"/>
      <c r="Y870" s="89"/>
      <c r="Z870" s="47"/>
      <c r="AA870" s="227" t="str">
        <f>IF(OR(AA867="Empleado",AA867="Familiar"),"Nombre del Empleado","N° Factura")</f>
        <v>N° Factura</v>
      </c>
      <c r="AB870" s="228"/>
      <c r="AC870" s="111"/>
      <c r="AD870" s="48"/>
      <c r="AE870" s="240" t="s">
        <v>48</v>
      </c>
      <c r="AF870" s="230"/>
      <c r="AG870" s="161">
        <f t="array" aca="1" ref="AG870" ca="1">COUNTIFS(AP831:AP871, "💲", AY831:AY871, INDIRECT("AE" &amp; ROW())) + COUNTIFS(AP831:AP871, "📦", AY831:AY871, INDIRECT("AE" &amp; ROW())) + COUNTIFS(AP831:AP871, "✅", AY831:AY871, INDIRECT("AE" &amp; ROW()))</f>
        <v>6</v>
      </c>
      <c r="AH870" s="162">
        <f t="array" aca="1" ref="AH870" ca="1">COUNTIFS(AP831:AP871, "💲", AY831:AY871, INDIRECT("AE" &amp; ROW())) + COUNTIFS(AP831:AP871, "📦", AY831:AY871, INDIRECT("AE" &amp; ROW()))</f>
        <v>6</v>
      </c>
      <c r="AI870" s="139">
        <f t="array" aca="1" ref="AI870" ca="1">SUMIFS(AR831:AR871, AY831:AY871, INDIRECT("AE" &amp; ROW()), AP831:AP871, "💲") + SUMIFS(AR831:AR871, AY831:AY871, INDIRECT("AE" &amp; ROW()), AP831:AP871, "📦")</f>
        <v>300</v>
      </c>
      <c r="AJ870" s="139">
        <f t="array" aca="1" ref="AJ870" ca="1">(
    SUMIFS(AR831:AR871, AY831:AY871, INDIRECT("AE" &amp; ROW()), AP831:AP871, "💲") +
    SUMIFS(AR831:AR871, AY831:AY871, INDIRECT("AE" &amp; ROW()), AP831:AP871, "📦")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
        SUMIFS(AR831:AR871, AY831:AY871, INDIRECT("AE" &amp; ROW()), AP831:AP871, "💲", AS831:AS871, "Familiar") +
        SUMIFS(AR831:AR871, AY831:AY871, INDIRECT("AE" &amp; ROW()), AP831:AP871, "📦", AS831:AS871, "Familiar")
    ) / 2
)  -
(
    (
        SUMIFS(AR831:AR871, AY831:AY871, INDIRECT("AE" &amp; ROW()), AP831:AP871, "💲", AS831:AS871, "Exonerado ADH") +
        SUMIFS(AR831:AR871, AY831:AY871, INDIRECT("AE" &amp; ROW()), AP831:AP871, "📦", AS831:AS871, "Exonerado ADH")
    ) / 2
)  -
(
    (
        SUMIFS(AR831:AR871, AY831:AY871, INDIRECT("AE" &amp; ROW()), AP831:AP871, "💲", AS831:AS871, "Exonerado Doctor") +
        SUMIFS(AR831:AR871, AY831:AY871, INDIRECT("AE" &amp; ROW()), AP831:AP871, "📦", AS831:AS871, "Exonerado Doctor")
    ) / 2
)</f>
        <v>300</v>
      </c>
      <c r="AK870" s="139">
        <f t="array" aca="1" ref="AK870" ca="1">(
    SUMIFS(AR831:AR871, AY831:AY871, INDIRECT("AE" &amp; ROW()), AP831:AP871, "💲") +
    SUMIFS(AR831:AR871, AY831:AY871, INDIRECT("AE" &amp; ROW()), AP831:AP871, "📦")
) -
(
    SUMIFS(AR831:AR871, AY831:AY871, INDIRECT("AE" &amp; ROW()), AP831:AP871, "💲", AS831:AS871, "Familiar") +
    SUMIFS(AR831:AR871, AY831:AY871, INDIRECT("AE" &amp; ROW()), AP831:AP871, "📦", AS831:AS871, "Familiar")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SUMIFS(AR831:AR871, AY831:AY871, INDIRECT("AE" &amp; ROW()), AP831:AP871, "💲", AS831:AS871, "Exonerado ADH") +
    SUMIFS(AR831:AR871, AY831:AY871, INDIRECT("AE" &amp; ROW()), AP831:AP871, "📦", AS831:AS871, "Exonerado ADH")
) -
(
    (
        SUMIFS(AR831:AR871, AY831:AY871, INDIRECT("AE" &amp; ROW()), AP831:AP871, "💲", AS831:AS871, "Exonerado Doctor") +
        SUMIFS(AR831:AR871, AY831:AY871, INDIRECT("AE" &amp; ROW()), AP831:AP871, "📦", AS831:AS871, "Exonerado Doctor")
    ) / 2
) -
(
    (
        SUMIFS(AR831:AR871, AY831:AY871, INDIRECT("AE" &amp; ROW()), AP831:AP871, "💲", AS831:AS871, "") +
        SUMIFS(AR831:AR871, AY831:AY871, INDIRECT("AE" &amp; ROW()), AP831:AP871, "📦", AS831:AS871, "")
    ) / 2
)</f>
        <v>300</v>
      </c>
      <c r="AL870" s="140">
        <f t="array" aca="1" ref="AL870" ca="1">(
    SUMIFS(AR831:AR871, AY831:AY871, INDIRECT("AE" &amp; ROW()), AP831:AP871, "💲") +
    SUMIFS(AR831:AR871, AY831:AY871, INDIRECT("AE" &amp; ROW()), AP831:AP871, "📦")
) -
(
    (
        SUMIFS(AR831:AR871, AY831:AY871, INDIRECT("AE" &amp; ROW()), AP831:AP871, "💲", AS831:AS871, "Familiar") +
        SUMIFS(AR831:AR871, AY831:AY871, INDIRECT("AE" &amp; ROW()), AP831:AP871, "📦", AS831:AS871, "Familiar")
    ) / 2
) -
(
    (
        SUMIFS(AR831:AR871, AY831:AY871, INDIRECT("AE" &amp; ROW()), AP831:AP871, "💲", AS831:AS871, "Participante") +
        SUMIFS(AR831:AR871, AY831:AY871, INDIRECT("AE" &amp; ROW()), AP831:AP871, "📦", AS831:AS871, "Participante")
    ) / 2
) -
(
    (
        SUMIFS(AR831:AR871, AY831:AY871, INDIRECT("AE" &amp; ROW()), AP831:AP871, "💲", AS831:AS871, "Empleado") +
        SUMIFS(AR831:AR871, AY831:AY871, INDIRECT("AE" &amp; ROW()), AP831:AP871, "📦", AS831:AS871, "Empleado")
    ) / 2
) -
(
    (
        SUMIFS(AR831:AR871, AY831:AY871, INDIRECT("AE" &amp; ROW()), AP831:AP871, "💲", AS831:AS871, "Exonerado ADH") +
        SUMIFS(AR831:AR871, AY831:AY871, INDIRECT("AE" &amp; ROW()), AP831:AP871, "📦", AS831:AS871, "Exonerado ADH")
    ) / 2
) -
(
    SUMIFS(AR831:AR871, AY831:AY871, INDIRECT("AE" &amp; ROW()), AP831:AP871, "💲", AS831:AS871, "Exonerado Doctor") +
    SUMIFS(AR831:AR871, AY831:AY871, INDIRECT("AE" &amp; ROW()), AP831:AP871, "📦", AS831:AS871, "Exonerado Doctor")
) -
(
    (
        SUMIFS(AR831:AR871, AY831:AY871, INDIRECT("AE" &amp; ROW()), AP831:AP871, "💲", AS831:AS871, "") +
        SUMIFS(AR831:AR871, AY831:AY871, INDIRECT("AE" &amp; ROW()), AP831:AP871, "📦", AS831:AS871, "")
    ) / 2
)</f>
        <v>300</v>
      </c>
      <c r="AM870" s="48"/>
      <c r="AN870" s="156"/>
      <c r="AO870" s="156"/>
      <c r="AP870" s="156"/>
      <c r="AQ870" s="156"/>
      <c r="AR870" s="156"/>
      <c r="AS870" s="156"/>
      <c r="AT870" s="156"/>
      <c r="AU870" s="156"/>
      <c r="AV870" s="156"/>
      <c r="AW870" s="156"/>
      <c r="AX870" s="156"/>
      <c r="AY870" s="156">
        <f>N882</f>
        <v>0</v>
      </c>
      <c r="AZ870" s="48"/>
      <c r="BA870" s="48"/>
      <c r="BB870" s="48"/>
      <c r="BC870" s="48"/>
      <c r="BD870" s="48"/>
      <c r="BE870" s="48"/>
      <c r="BF870" s="48"/>
      <c r="BG870" s="48"/>
      <c r="BH870" s="48"/>
      <c r="BI870" s="48"/>
      <c r="BJ870" s="48"/>
      <c r="BK870" s="48"/>
      <c r="BL870" s="48"/>
      <c r="BM870" s="48"/>
      <c r="BN870" s="48"/>
    </row>
    <row r="871" spans="1:66" ht="11.25" customHeight="1">
      <c r="A871" s="222">
        <f>A867+$Q$13/1440</f>
        <v>0.74999999999999978</v>
      </c>
      <c r="B871" s="38"/>
      <c r="C871" s="204" t="s">
        <v>70</v>
      </c>
      <c r="D871" s="207" t="s">
        <v>223</v>
      </c>
      <c r="E871" s="40" t="s">
        <v>36</v>
      </c>
      <c r="F871" s="42">
        <f>IF(D871&lt;&gt;"", VLOOKUP(D871,'Base de Datos'!$A$2:$D1268,2,FALSE()),"")</f>
        <v>0</v>
      </c>
      <c r="G871" s="204"/>
      <c r="H871" s="216"/>
      <c r="I871" s="40" t="s">
        <v>36</v>
      </c>
      <c r="J871" s="42" t="str">
        <f>IF(H871&lt;&gt;"", VLOOKUP(H871,'Base de Datos'!$A$2:$D1268,2,FALSE()),"")</f>
        <v/>
      </c>
      <c r="K871" s="204"/>
      <c r="L871" s="216"/>
      <c r="M871" s="40" t="s">
        <v>36</v>
      </c>
      <c r="N871" s="42" t="str">
        <f>IF(L871&lt;&gt;"", VLOOKUP(L871,'Base de Datos'!$A$2:$D1268,2,FALSE()),"")</f>
        <v/>
      </c>
      <c r="O871" s="43"/>
      <c r="P871" s="163"/>
      <c r="Q871" s="3"/>
      <c r="R871" s="15"/>
      <c r="S871" s="45"/>
      <c r="T871" s="45" t="s">
        <v>37</v>
      </c>
      <c r="U871" s="46"/>
      <c r="V871" s="47"/>
      <c r="W871" s="45"/>
      <c r="X871" s="45" t="s">
        <v>37</v>
      </c>
      <c r="Y871" s="46"/>
      <c r="Z871" s="47"/>
      <c r="AA871" s="45"/>
      <c r="AB871" s="45" t="s">
        <v>37</v>
      </c>
      <c r="AC871" s="46"/>
      <c r="AD871" s="48"/>
      <c r="AE871" s="240" t="s">
        <v>49</v>
      </c>
      <c r="AF871" s="230"/>
      <c r="AG871" s="161">
        <f t="array" aca="1" ref="AG871" ca="1">COUNTIFS(AP831:AP871, "💲", AY831:AY871, INDIRECT("AE" &amp; ROW())) + COUNTIFS(AP831:AP871, "📦", AY831:AY871, INDIRECT("AE" &amp; ROW())) + COUNTIFS(AP831:AP871, "✅", AY831:AY871, INDIRECT("AE" &amp; ROW()))</f>
        <v>0</v>
      </c>
      <c r="AH871" s="162">
        <f t="array" aca="1" ref="AH871" ca="1">COUNTIFS(AP831:AP871, "💲", AY831:AY871, INDIRECT("AE" &amp; ROW())) + COUNTIFS(AP831:AP871, "📦", AY831:AY871, INDIRECT("AE" &amp; ROW()))</f>
        <v>0</v>
      </c>
      <c r="AI871" s="139">
        <f t="array" aca="1" ref="AI871" ca="1">SUMIFS(AR831:AR871, AY831:AY871, INDIRECT("AE" &amp; ROW()), AP831:AP871, "💲") + SUMIFS(AR831:AR871, AY831:AY871, INDIRECT("AE" &amp; ROW()), AP831:AP871, "📦")</f>
        <v>0</v>
      </c>
      <c r="AJ871" s="139">
        <f t="array" aca="1" ref="AJ871" ca="1">(
    SUMIFS(AR831:AR871, AY831:AY871, INDIRECT("AE" &amp; ROW()), AP831:AP871, "💲") +
    SUMIFS(AR831:AR871, AY831:AY871, INDIRECT("AE" &amp; ROW()), AP831:AP871, "📦")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
        SUMIFS(AR831:AR871, AY831:AY871, INDIRECT("AE" &amp; ROW()), AP831:AP871, "💲", AS831:AS871, "Familiar") +
        SUMIFS(AR831:AR871, AY831:AY871, INDIRECT("AE" &amp; ROW()), AP831:AP871, "📦", AS831:AS871, "Familiar")
    ) / 2
)  -
(
    (
        SUMIFS(AR831:AR871, AY831:AY871, INDIRECT("AE" &amp; ROW()), AP831:AP871, "💲", AS831:AS871, "Exonerado ADH") +
        SUMIFS(AR831:AR871, AY831:AY871, INDIRECT("AE" &amp; ROW()), AP831:AP871, "📦", AS831:AS871, "Exonerado ADH")
    ) / 2
)  -
(
    (
        SUMIFS(AR831:AR871, AY831:AY871, INDIRECT("AE" &amp; ROW()), AP831:AP871, "💲", AS831:AS871, "Exonerado Doctor") +
        SUMIFS(AR831:AR871, AY831:AY871, INDIRECT("AE" &amp; ROW()), AP831:AP871, "📦", AS831:AS871, "Exonerado Doctor")
    ) / 2
)</f>
        <v>0</v>
      </c>
      <c r="AK871" s="139">
        <f t="array" aca="1" ref="AK871" ca="1">(
    SUMIFS(AR831:AR871, AY831:AY871, INDIRECT("AE" &amp; ROW()), AP831:AP871, "💲") +
    SUMIFS(AR831:AR871, AY831:AY871, INDIRECT("AE" &amp; ROW()), AP831:AP871, "📦")
) -
(
    SUMIFS(AR831:AR871, AY831:AY871, INDIRECT("AE" &amp; ROW()), AP831:AP871, "💲", AS831:AS871, "Familiar") +
    SUMIFS(AR831:AR871, AY831:AY871, INDIRECT("AE" &amp; ROW()), AP831:AP871, "📦", AS831:AS871, "Familiar")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SUMIFS(AR831:AR871, AY831:AY871, INDIRECT("AE" &amp; ROW()), AP831:AP871, "💲", AS831:AS871, "Exonerado ADH") +
    SUMIFS(AR831:AR871, AY831:AY871, INDIRECT("AE" &amp; ROW()), AP831:AP871, "📦", AS831:AS871, "Exonerado ADH")
) -
(
    (
        SUMIFS(AR831:AR871, AY831:AY871, INDIRECT("AE" &amp; ROW()), AP831:AP871, "💲", AS831:AS871, "Exonerado Doctor") +
        SUMIFS(AR831:AR871, AY831:AY871, INDIRECT("AE" &amp; ROW()), AP831:AP871, "📦", AS831:AS871, "Exonerado Doctor")
    ) / 2
) -
(
    (
        SUMIFS(AR831:AR871, AY831:AY871, INDIRECT("AE" &amp; ROW()), AP831:AP871, "💲", AS831:AS871, "") +
        SUMIFS(AR831:AR871, AY831:AY871, INDIRECT("AE" &amp; ROW()), AP831:AP871, "📦", AS831:AS871, "")
    ) / 2
)</f>
        <v>0</v>
      </c>
      <c r="AL871" s="140">
        <f t="array" aca="1" ref="AL871" ca="1">(
    SUMIFS(AR831:AR871, AY831:AY871, INDIRECT("AE" &amp; ROW()), AP831:AP871, "💲") +
    SUMIFS(AR831:AR871, AY831:AY871, INDIRECT("AE" &amp; ROW()), AP831:AP871, "📦")
) -
(
    (
        SUMIFS(AR831:AR871, AY831:AY871, INDIRECT("AE" &amp; ROW()), AP831:AP871, "💲", AS831:AS871, "Familiar") +
        SUMIFS(AR831:AR871, AY831:AY871, INDIRECT("AE" &amp; ROW()), AP831:AP871, "📦", AS831:AS871, "Familiar")
    ) / 2
) -
(
    (
        SUMIFS(AR831:AR871, AY831:AY871, INDIRECT("AE" &amp; ROW()), AP831:AP871, "💲", AS831:AS871, "Participante") +
        SUMIFS(AR831:AR871, AY831:AY871, INDIRECT("AE" &amp; ROW()), AP831:AP871, "📦", AS831:AS871, "Participante")
    ) / 2
) -
(
    (
        SUMIFS(AR831:AR871, AY831:AY871, INDIRECT("AE" &amp; ROW()), AP831:AP871, "💲", AS831:AS871, "Empleado") +
        SUMIFS(AR831:AR871, AY831:AY871, INDIRECT("AE" &amp; ROW()), AP831:AP871, "📦", AS831:AS871, "Empleado")
    ) / 2
) -
(
    (
        SUMIFS(AR831:AR871, AY831:AY871, INDIRECT("AE" &amp; ROW()), AP831:AP871, "💲", AS831:AS871, "Exonerado ADH") +
        SUMIFS(AR831:AR871, AY831:AY871, INDIRECT("AE" &amp; ROW()), AP831:AP871, "📦", AS831:AS871, "Exonerado ADH")
    ) / 2
) -
(
    SUMIFS(AR831:AR871, AY831:AY871, INDIRECT("AE" &amp; ROW()), AP831:AP871, "💲", AS831:AS871, "Exonerado Doctor") +
    SUMIFS(AR831:AR871, AY831:AY871, INDIRECT("AE" &amp; ROW()), AP831:AP871, "📦", AS831:AS871, "Exonerado Doctor")
) -
(
    (
        SUMIFS(AR831:AR871, AY831:AY871, INDIRECT("AE" &amp; ROW()), AP831:AP871, "💲", AS831:AS871, "") +
        SUMIFS(AR831:AR871, AY831:AY871, INDIRECT("AE" &amp; ROW()), AP831:AP871, "📦", AS831:AS871, "")
    ) / 2
)</f>
        <v>0</v>
      </c>
      <c r="AM871" s="48"/>
      <c r="AN871" s="156"/>
      <c r="AO871" s="156"/>
      <c r="AP871" s="156"/>
      <c r="AQ871" s="156"/>
      <c r="AR871" s="156"/>
      <c r="AS871" s="156"/>
      <c r="AT871" s="156"/>
      <c r="AU871" s="156"/>
      <c r="AV871" s="156"/>
      <c r="AW871" s="156"/>
      <c r="AX871" s="156"/>
      <c r="AY871" s="156"/>
      <c r="AZ871" s="48"/>
      <c r="BA871" s="48"/>
      <c r="BB871" s="48"/>
      <c r="BC871" s="48"/>
      <c r="BD871" s="48"/>
      <c r="BE871" s="48"/>
      <c r="BF871" s="48"/>
      <c r="BG871" s="48"/>
      <c r="BH871" s="48"/>
      <c r="BI871" s="48"/>
      <c r="BJ871" s="48"/>
      <c r="BK871" s="48"/>
      <c r="BL871" s="48"/>
      <c r="BM871" s="48"/>
      <c r="BN871" s="48"/>
    </row>
    <row r="872" spans="1:66" ht="11.25" customHeight="1">
      <c r="A872" s="220"/>
      <c r="B872" s="38"/>
      <c r="C872" s="205"/>
      <c r="D872" s="208"/>
      <c r="E872" s="57" t="s">
        <v>42</v>
      </c>
      <c r="F872" s="58">
        <f>IF(D871&lt;&gt;"", VLOOKUP(D871,'Base de Datos'!$A$2:$D1268,3,FALSE()),"")</f>
        <v>4124439496</v>
      </c>
      <c r="G872" s="205"/>
      <c r="H872" s="208"/>
      <c r="I872" s="57" t="s">
        <v>42</v>
      </c>
      <c r="J872" s="58" t="str">
        <f>IF(H871&lt;&gt;"", VLOOKUP(H871,'Base de Datos'!$A$2:$D1268,3,FALSE()),"")</f>
        <v/>
      </c>
      <c r="K872" s="205"/>
      <c r="L872" s="208"/>
      <c r="M872" s="57" t="s">
        <v>42</v>
      </c>
      <c r="N872" s="58" t="str">
        <f>IF(L871&lt;&gt;"", VLOOKUP(L871,'Base de Datos'!$A$2:$D1268,3,FALSE()),"")</f>
        <v/>
      </c>
      <c r="O872" s="43"/>
      <c r="P872" s="163"/>
      <c r="Q872" s="3"/>
      <c r="R872" s="15"/>
      <c r="S872" s="229"/>
      <c r="T872" s="230"/>
      <c r="U872" s="59"/>
      <c r="V872" s="47"/>
      <c r="W872" s="229"/>
      <c r="X872" s="230"/>
      <c r="Y872" s="59"/>
      <c r="Z872" s="47"/>
      <c r="AA872" s="229"/>
      <c r="AB872" s="230"/>
      <c r="AC872" s="59"/>
      <c r="AD872" s="48"/>
      <c r="AE872" s="240" t="s">
        <v>51</v>
      </c>
      <c r="AF872" s="230"/>
      <c r="AG872" s="161">
        <f t="array" aca="1" ref="AG872" ca="1">COUNTIFS(AP831:AP871, "💲", AY831:AY871, INDIRECT("AE" &amp; ROW())) + COUNTIFS(AP831:AP871, "📦", AY831:AY871, INDIRECT("AE" &amp; ROW())) + COUNTIFS(AP831:AP871, "✅", AY831:AY871, INDIRECT("AE" &amp; ROW()))</f>
        <v>0</v>
      </c>
      <c r="AH872" s="162">
        <f t="array" aca="1" ref="AH872" ca="1">COUNTIFS(AP831:AP871, "💲", AY831:AY871, INDIRECT("AE" &amp; ROW())) + COUNTIFS(AP831:AP871, "📦", AY831:AY871, INDIRECT("AE" &amp; ROW()))</f>
        <v>0</v>
      </c>
      <c r="AI872" s="139">
        <f t="array" aca="1" ref="AI872" ca="1">SUMIFS(AR831:AR871, AY831:AY871, INDIRECT("AE" &amp; ROW()), AP831:AP871, "💲") + SUMIFS(AR831:AR871, AY831:AY871, INDIRECT("AE" &amp; ROW()), AP831:AP871, "📦")</f>
        <v>0</v>
      </c>
      <c r="AJ872" s="139">
        <f t="array" aca="1" ref="AJ872" ca="1">(
    SUMIFS(AR831:AR871, AY831:AY871, INDIRECT("AE" &amp; ROW()), AP831:AP871, "💲") +
    SUMIFS(AR831:AR871, AY831:AY871, INDIRECT("AE" &amp; ROW()), AP831:AP871, "📦")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
        SUMIFS(AR831:AR871, AY831:AY871, INDIRECT("AE" &amp; ROW()), AP831:AP871, "💲", AS831:AS871, "Familiar") +
        SUMIFS(AR831:AR871, AY831:AY871, INDIRECT("AE" &amp; ROW()), AP831:AP871, "📦", AS831:AS871, "Familiar")
    ) / 2
)  -
(
    (
        SUMIFS(AR831:AR871, AY831:AY871, INDIRECT("AE" &amp; ROW()), AP831:AP871, "💲", AS831:AS871, "Exonerado ADH") +
        SUMIFS(AR831:AR871, AY831:AY871, INDIRECT("AE" &amp; ROW()), AP831:AP871, "📦", AS831:AS871, "Exonerado ADH")
    ) / 2
)  -
(
    (
        SUMIFS(AR831:AR871, AY831:AY871, INDIRECT("AE" &amp; ROW()), AP831:AP871, "💲", AS831:AS871, "Exonerado Doctor") +
        SUMIFS(AR831:AR871, AY831:AY871, INDIRECT("AE" &amp; ROW()), AP831:AP871, "📦", AS831:AS871, "Exonerado Doctor")
    ) / 2
)</f>
        <v>0</v>
      </c>
      <c r="AK872" s="139">
        <f t="array" aca="1" ref="AK872" ca="1">(
    SUMIFS(AR831:AR871, AY831:AY871, INDIRECT("AE" &amp; ROW()), AP831:AP871, "💲") +
    SUMIFS(AR831:AR871, AY831:AY871, INDIRECT("AE" &amp; ROW()), AP831:AP871, "📦")
) -
(
    SUMIFS(AR831:AR871, AY831:AY871, INDIRECT("AE" &amp; ROW()), AP831:AP871, "💲", AS831:AS871, "Familiar") +
    SUMIFS(AR831:AR871, AY831:AY871, INDIRECT("AE" &amp; ROW()), AP831:AP871, "📦", AS831:AS871, "Familiar")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SUMIFS(AR831:AR871, AY831:AY871, INDIRECT("AE" &amp; ROW()), AP831:AP871, "💲", AS831:AS871, "Exonerado ADH") +
    SUMIFS(AR831:AR871, AY831:AY871, INDIRECT("AE" &amp; ROW()), AP831:AP871, "📦", AS831:AS871, "Exonerado ADH")
) -
(
    (
        SUMIFS(AR831:AR871, AY831:AY871, INDIRECT("AE" &amp; ROW()), AP831:AP871, "💲", AS831:AS871, "Exonerado Doctor") +
        SUMIFS(AR831:AR871, AY831:AY871, INDIRECT("AE" &amp; ROW()), AP831:AP871, "📦", AS831:AS871, "Exonerado Doctor")
    ) / 2
) -
(
    (
        SUMIFS(AR831:AR871, AY831:AY871, INDIRECT("AE" &amp; ROW()), AP831:AP871, "💲", AS831:AS871, "") +
        SUMIFS(AR831:AR871, AY831:AY871, INDIRECT("AE" &amp; ROW()), AP831:AP871, "📦", AS831:AS871, "")
    ) / 2
)</f>
        <v>0</v>
      </c>
      <c r="AL872" s="140">
        <f t="array" aca="1" ref="AL872" ca="1">(
    SUMIFS(AR831:AR871, AY831:AY871, INDIRECT("AE" &amp; ROW()), AP831:AP871, "💲") +
    SUMIFS(AR831:AR871, AY831:AY871, INDIRECT("AE" &amp; ROW()), AP831:AP871, "📦")
) -
(
    (
        SUMIFS(AR831:AR871, AY831:AY871, INDIRECT("AE" &amp; ROW()), AP831:AP871, "💲", AS831:AS871, "Familiar") +
        SUMIFS(AR831:AR871, AY831:AY871, INDIRECT("AE" &amp; ROW()), AP831:AP871, "📦", AS831:AS871, "Familiar")
    ) / 2
) -
(
    (
        SUMIFS(AR831:AR871, AY831:AY871, INDIRECT("AE" &amp; ROW()), AP831:AP871, "💲", AS831:AS871, "Participante") +
        SUMIFS(AR831:AR871, AY831:AY871, INDIRECT("AE" &amp; ROW()), AP831:AP871, "📦", AS831:AS871, "Participante")
    ) / 2
) -
(
    (
        SUMIFS(AR831:AR871, AY831:AY871, INDIRECT("AE" &amp; ROW()), AP831:AP871, "💲", AS831:AS871, "Empleado") +
        SUMIFS(AR831:AR871, AY831:AY871, INDIRECT("AE" &amp; ROW()), AP831:AP871, "📦", AS831:AS871, "Empleado")
    ) / 2
) -
(
    (
        SUMIFS(AR831:AR871, AY831:AY871, INDIRECT("AE" &amp; ROW()), AP831:AP871, "💲", AS831:AS871, "Exonerado ADH") +
        SUMIFS(AR831:AR871, AY831:AY871, INDIRECT("AE" &amp; ROW()), AP831:AP871, "📦", AS831:AS871, "Exonerado ADH")
    ) / 2
) -
(
    SUMIFS(AR831:AR871, AY831:AY871, INDIRECT("AE" &amp; ROW()), AP831:AP871, "💲", AS831:AS871, "Exonerado Doctor") +
    SUMIFS(AR831:AR871, AY831:AY871, INDIRECT("AE" &amp; ROW()), AP831:AP871, "📦", AS831:AS871, "Exonerado Doctor")
) -
(
    (
        SUMIFS(AR831:AR871, AY831:AY871, INDIRECT("AE" &amp; ROW()), AP831:AP871, "💲", AS831:AS871, "") +
        SUMIFS(AR831:AR871, AY831:AY871, INDIRECT("AE" &amp; ROW()), AP831:AP871, "📦", AS831:AS871, "")
    ) / 2
)</f>
        <v>0</v>
      </c>
      <c r="AM872" s="48"/>
      <c r="AN872" s="48"/>
      <c r="AO872" s="48"/>
      <c r="AP872" s="48"/>
      <c r="AQ872" s="48"/>
      <c r="AR872" s="48"/>
      <c r="AS872" s="48"/>
      <c r="AT872" s="48"/>
      <c r="AU872" s="48"/>
      <c r="AV872" s="48"/>
      <c r="AW872" s="48"/>
      <c r="AX872" s="48"/>
      <c r="AY872" s="48"/>
      <c r="AZ872" s="48"/>
      <c r="BA872" s="48"/>
      <c r="BB872" s="48"/>
      <c r="BC872" s="48"/>
      <c r="BD872" s="48"/>
      <c r="BE872" s="48"/>
      <c r="BF872" s="48"/>
      <c r="BG872" s="48"/>
      <c r="BH872" s="48"/>
      <c r="BI872" s="48"/>
      <c r="BJ872" s="48"/>
      <c r="BK872" s="48"/>
      <c r="BL872" s="48"/>
      <c r="BM872" s="48"/>
      <c r="BN872" s="48"/>
    </row>
    <row r="873" spans="1:66" ht="11.25" customHeight="1">
      <c r="A873" s="220"/>
      <c r="B873" s="38"/>
      <c r="C873" s="205"/>
      <c r="D873" s="208"/>
      <c r="E873" s="57" t="s">
        <v>44</v>
      </c>
      <c r="F873" s="58">
        <f>IF(D871&lt;&gt;"", VLOOKUP(D871,'Base de Datos'!$A$2:$D1268,4,FALSE()),"")</f>
        <v>43</v>
      </c>
      <c r="G873" s="205"/>
      <c r="H873" s="208"/>
      <c r="I873" s="57" t="s">
        <v>44</v>
      </c>
      <c r="J873" s="58" t="str">
        <f>IF(H871&lt;&gt;"", VLOOKUP(H871,'Base de Datos'!$A$2:$D1268,4,FALSE()),"")</f>
        <v/>
      </c>
      <c r="K873" s="205"/>
      <c r="L873" s="208"/>
      <c r="M873" s="57" t="s">
        <v>44</v>
      </c>
      <c r="N873" s="58" t="str">
        <f>IF(L871&lt;&gt;"", VLOOKUP(L871,'Base de Datos'!$A$2:$D1268,4,FALSE()),"")</f>
        <v/>
      </c>
      <c r="O873" s="43"/>
      <c r="P873" s="163"/>
      <c r="Q873" s="3"/>
      <c r="R873" s="15"/>
      <c r="S873" s="229"/>
      <c r="T873" s="230"/>
      <c r="U873" s="59"/>
      <c r="V873" s="47"/>
      <c r="W873" s="229"/>
      <c r="X873" s="230"/>
      <c r="Y873" s="59"/>
      <c r="Z873" s="47"/>
      <c r="AA873" s="229"/>
      <c r="AB873" s="230"/>
      <c r="AC873" s="59"/>
      <c r="AD873" s="48"/>
      <c r="AE873" s="240" t="s">
        <v>55</v>
      </c>
      <c r="AF873" s="230"/>
      <c r="AG873" s="161">
        <f t="array" aca="1" ref="AG873" ca="1">COUNTIFS(AP831:AP871, "💲", AY831:AY871, INDIRECT("AE" &amp; ROW())) + COUNTIFS(AP831:AP871, "📦", AY831:AY871, INDIRECT("AE" &amp; ROW())) + COUNTIFS(AP831:AP871, "✅", AY831:AY871, INDIRECT("AE" &amp; ROW()))</f>
        <v>0</v>
      </c>
      <c r="AH873" s="162">
        <f t="array" aca="1" ref="AH873" ca="1">COUNTIFS(AP831:AP871, "💲", AY831:AY871, INDIRECT("AE" &amp; ROW())) + COUNTIFS(AP831:AP871, "📦", AY831:AY871, INDIRECT("AE" &amp; ROW()))</f>
        <v>0</v>
      </c>
      <c r="AI873" s="139">
        <f t="array" aca="1" ref="AI873" ca="1">SUMIFS(AR831:AR871, AY831:AY871, INDIRECT("AE" &amp; ROW()), AP831:AP871, "💲") + SUMIFS(AR831:AR871, AY831:AY871, INDIRECT("AE" &amp; ROW()), AP831:AP871, "📦")</f>
        <v>0</v>
      </c>
      <c r="AJ873" s="139">
        <f t="array" aca="1" ref="AJ873" ca="1">(
    SUMIFS(AR831:AR871, AY831:AY871, INDIRECT("AE" &amp; ROW()), AP831:AP871, "💲") +
    SUMIFS(AR831:AR871, AY831:AY871, INDIRECT("AE" &amp; ROW()), AP831:AP871, "📦")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
        SUMIFS(AR831:AR871, AY831:AY871, INDIRECT("AE" &amp; ROW()), AP831:AP871, "💲", AS831:AS871, "Familiar") +
        SUMIFS(AR831:AR871, AY831:AY871, INDIRECT("AE" &amp; ROW()), AP831:AP871, "📦", AS831:AS871, "Familiar")
    ) / 2
)  -
(
    (
        SUMIFS(AR831:AR871, AY831:AY871, INDIRECT("AE" &amp; ROW()), AP831:AP871, "💲", AS831:AS871, "Exonerado ADH") +
        SUMIFS(AR831:AR871, AY831:AY871, INDIRECT("AE" &amp; ROW()), AP831:AP871, "📦", AS831:AS871, "Exonerado ADH")
    ) / 2
)  -
(
    (
        SUMIFS(AR831:AR871, AY831:AY871, INDIRECT("AE" &amp; ROW()), AP831:AP871, "💲", AS831:AS871, "Exonerado Doctor") +
        SUMIFS(AR831:AR871, AY831:AY871, INDIRECT("AE" &amp; ROW()), AP831:AP871, "📦", AS831:AS871, "Exonerado Doctor")
    ) / 2
)</f>
        <v>0</v>
      </c>
      <c r="AK873" s="139">
        <f t="array" aca="1" ref="AK873" ca="1">(
    SUMIFS(AR831:AR871, AY831:AY871, INDIRECT("AE" &amp; ROW()), AP831:AP871, "💲") +
    SUMIFS(AR831:AR871, AY831:AY871, INDIRECT("AE" &amp; ROW()), AP831:AP871, "📦")
) -
(
    SUMIFS(AR831:AR871, AY831:AY871, INDIRECT("AE" &amp; ROW()), AP831:AP871, "💲", AS831:AS871, "Familiar") +
    SUMIFS(AR831:AR871, AY831:AY871, INDIRECT("AE" &amp; ROW()), AP831:AP871, "📦", AS831:AS871, "Familiar")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SUMIFS(AR831:AR871, AY831:AY871, INDIRECT("AE" &amp; ROW()), AP831:AP871, "💲", AS831:AS871, "Exonerado ADH") +
    SUMIFS(AR831:AR871, AY831:AY871, INDIRECT("AE" &amp; ROW()), AP831:AP871, "📦", AS831:AS871, "Exonerado ADH")
) -
(
    (
        SUMIFS(AR831:AR871, AY831:AY871, INDIRECT("AE" &amp; ROW()), AP831:AP871, "💲", AS831:AS871, "Exonerado Doctor") +
        SUMIFS(AR831:AR871, AY831:AY871, INDIRECT("AE" &amp; ROW()), AP831:AP871, "📦", AS831:AS871, "Exonerado Doctor")
    ) / 2
) -
(
    (
        SUMIFS(AR831:AR871, AY831:AY871, INDIRECT("AE" &amp; ROW()), AP831:AP871, "💲", AS831:AS871, "") +
        SUMIFS(AR831:AR871, AY831:AY871, INDIRECT("AE" &amp; ROW()), AP831:AP871, "📦", AS831:AS871, "")
    ) / 2
)</f>
        <v>0</v>
      </c>
      <c r="AL873" s="140">
        <f t="array" aca="1" ref="AL873" ca="1">(
    SUMIFS(AR831:AR871, AY831:AY871, INDIRECT("AE" &amp; ROW()), AP831:AP871, "💲") +
    SUMIFS(AR831:AR871, AY831:AY871, INDIRECT("AE" &amp; ROW()), AP831:AP871, "📦")
) -
(
    (
        SUMIFS(AR831:AR871, AY831:AY871, INDIRECT("AE" &amp; ROW()), AP831:AP871, "💲", AS831:AS871, "Familiar") +
        SUMIFS(AR831:AR871, AY831:AY871, INDIRECT("AE" &amp; ROW()), AP831:AP871, "📦", AS831:AS871, "Familiar")
    ) / 2
) -
(
    (
        SUMIFS(AR831:AR871, AY831:AY871, INDIRECT("AE" &amp; ROW()), AP831:AP871, "💲", AS831:AS871, "Participante") +
        SUMIFS(AR831:AR871, AY831:AY871, INDIRECT("AE" &amp; ROW()), AP831:AP871, "📦", AS831:AS871, "Participante")
    ) / 2
) -
(
    (
        SUMIFS(AR831:AR871, AY831:AY871, INDIRECT("AE" &amp; ROW()), AP831:AP871, "💲", AS831:AS871, "Empleado") +
        SUMIFS(AR831:AR871, AY831:AY871, INDIRECT("AE" &amp; ROW()), AP831:AP871, "📦", AS831:AS871, "Empleado")
    ) / 2
) -
(
    (
        SUMIFS(AR831:AR871, AY831:AY871, INDIRECT("AE" &amp; ROW()), AP831:AP871, "💲", AS831:AS871, "Exonerado ADH") +
        SUMIFS(AR831:AR871, AY831:AY871, INDIRECT("AE" &amp; ROW()), AP831:AP871, "📦", AS831:AS871, "Exonerado ADH")
    ) / 2
) -
(
    SUMIFS(AR831:AR871, AY831:AY871, INDIRECT("AE" &amp; ROW()), AP831:AP871, "💲", AS831:AS871, "Exonerado Doctor") +
    SUMIFS(AR831:AR871, AY831:AY871, INDIRECT("AE" &amp; ROW()), AP831:AP871, "📦", AS831:AS871, "Exonerado Doctor")
) -
(
    (
        SUMIFS(AR831:AR871, AY831:AY871, INDIRECT("AE" &amp; ROW()), AP831:AP871, "💲", AS831:AS871, "") +
        SUMIFS(AR831:AR871, AY831:AY871, INDIRECT("AE" &amp; ROW()), AP831:AP871, "📦", AS831:AS871, "")
    ) / 2
)</f>
        <v>0</v>
      </c>
      <c r="AM873" s="48"/>
      <c r="AN873" s="48"/>
      <c r="AO873" s="48"/>
      <c r="AP873" s="48"/>
      <c r="AQ873" s="48"/>
      <c r="AR873" s="48"/>
      <c r="AS873" s="48"/>
      <c r="AT873" s="48"/>
      <c r="AU873" s="48"/>
      <c r="AV873" s="48"/>
      <c r="AW873" s="48"/>
      <c r="AX873" s="48"/>
      <c r="AY873" s="48"/>
      <c r="AZ873" s="48"/>
      <c r="BA873" s="48"/>
      <c r="BB873" s="48"/>
      <c r="BC873" s="48"/>
      <c r="BD873" s="48"/>
      <c r="BE873" s="48"/>
      <c r="BF873" s="48"/>
      <c r="BG873" s="48"/>
      <c r="BH873" s="48"/>
      <c r="BI873" s="48"/>
      <c r="BJ873" s="48"/>
      <c r="BK873" s="48"/>
      <c r="BL873" s="48"/>
      <c r="BM873" s="48"/>
      <c r="BN873" s="48"/>
    </row>
    <row r="874" spans="1:66" ht="11.25" customHeight="1">
      <c r="A874" s="221"/>
      <c r="B874" s="38"/>
      <c r="C874" s="206"/>
      <c r="D874" s="209"/>
      <c r="E874" s="85" t="s">
        <v>46</v>
      </c>
      <c r="F874" s="86" t="s">
        <v>57</v>
      </c>
      <c r="G874" s="206"/>
      <c r="H874" s="209"/>
      <c r="I874" s="85" t="s">
        <v>46</v>
      </c>
      <c r="J874" s="108"/>
      <c r="K874" s="206"/>
      <c r="L874" s="209"/>
      <c r="M874" s="85" t="s">
        <v>46</v>
      </c>
      <c r="N874" s="108"/>
      <c r="O874" s="43"/>
      <c r="P874" s="163"/>
      <c r="Q874" s="3"/>
      <c r="R874" s="15"/>
      <c r="S874" s="227" t="str">
        <f>IF(OR(S871="Empleado",S871="Familiar"),"Nombre del Empleado","N° Factura")</f>
        <v>N° Factura</v>
      </c>
      <c r="T874" s="228"/>
      <c r="U874" s="89"/>
      <c r="V874" s="47"/>
      <c r="W874" s="227" t="str">
        <f>IF(OR(W871="Empleado",W871="Familiar"),"Nombre del Empleado","N° Factura")</f>
        <v>N° Factura</v>
      </c>
      <c r="X874" s="228"/>
      <c r="Y874" s="89"/>
      <c r="Z874" s="47"/>
      <c r="AA874" s="227" t="str">
        <f>IF(OR(AA871="Empleado",AA871="Familiar"),"Nombre del Empleado","N° Factura")</f>
        <v>N° Factura</v>
      </c>
      <c r="AB874" s="228"/>
      <c r="AC874" s="89"/>
      <c r="AD874" s="48"/>
      <c r="AE874" s="240" t="s">
        <v>57</v>
      </c>
      <c r="AF874" s="230"/>
      <c r="AG874" s="161">
        <f t="array" aca="1" ref="AG874" ca="1">COUNTIFS(AP831:AP871, "💲", AY831:AY871, INDIRECT("AE" &amp; ROW())) + COUNTIFS(AP831:AP871, "📦", AY831:AY871, INDIRECT("AE" &amp; ROW())) + COUNTIFS(AP831:AP871, "✅", AY831:AY871, INDIRECT("AE" &amp; ROW()))</f>
        <v>5</v>
      </c>
      <c r="AH874" s="162">
        <f t="array" aca="1" ref="AH874" ca="1">COUNTIFS(AP831:AP871, "💲", AY831:AY871, INDIRECT("AE" &amp; ROW())) + COUNTIFS(AP831:AP871, "📦", AY831:AY871, INDIRECT("AE" &amp; ROW()))</f>
        <v>2</v>
      </c>
      <c r="AI874" s="139">
        <f t="array" aca="1" ref="AI874" ca="1">SUMIFS(AR831:AR871, AY831:AY871, INDIRECT("AE" &amp; ROW()), AP831:AP871, "💲") + SUMIFS(AR831:AR871, AY831:AY871, INDIRECT("AE" &amp; ROW()), AP831:AP871, "📦")</f>
        <v>100</v>
      </c>
      <c r="AJ874" s="139">
        <f t="array" aca="1" ref="AJ874" ca="1">(
    SUMIFS(AR831:AR871, AY831:AY871, INDIRECT("AE" &amp; ROW()), AP831:AP871, "💲") +
    SUMIFS(AR831:AR871, AY831:AY871, INDIRECT("AE" &amp; ROW()), AP831:AP871, "📦")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
        SUMIFS(AR831:AR871, AY831:AY871, INDIRECT("AE" &amp; ROW()), AP831:AP871, "💲", AS831:AS871, "Familiar") +
        SUMIFS(AR831:AR871, AY831:AY871, INDIRECT("AE" &amp; ROW()), AP831:AP871, "📦", AS831:AS871, "Familiar")
    ) / 2
)  -
(
    (
        SUMIFS(AR831:AR871, AY831:AY871, INDIRECT("AE" &amp; ROW()), AP831:AP871, "💲", AS831:AS871, "Exonerado ADH") +
        SUMIFS(AR831:AR871, AY831:AY871, INDIRECT("AE" &amp; ROW()), AP831:AP871, "📦", AS831:AS871, "Exonerado ADH")
    ) / 2
)  -
(
    (
        SUMIFS(AR831:AR871, AY831:AY871, INDIRECT("AE" &amp; ROW()), AP831:AP871, "💲", AS831:AS871, "Exonerado Doctor") +
        SUMIFS(AR831:AR871, AY831:AY871, INDIRECT("AE" &amp; ROW()), AP831:AP871, "📦", AS831:AS871, "Exonerado Doctor")
    ) / 2
)</f>
        <v>0</v>
      </c>
      <c r="AK874" s="139">
        <f t="array" aca="1" ref="AK874" ca="1">(
    SUMIFS(AR831:AR871, AY831:AY871, INDIRECT("AE" &amp; ROW()), AP831:AP871, "💲") +
    SUMIFS(AR831:AR871, AY831:AY871, INDIRECT("AE" &amp; ROW()), AP831:AP871, "📦")
) -
(
    SUMIFS(AR831:AR871, AY831:AY871, INDIRECT("AE" &amp; ROW()), AP831:AP871, "💲", AS831:AS871, "Familiar") +
    SUMIFS(AR831:AR871, AY831:AY871, INDIRECT("AE" &amp; ROW()), AP831:AP871, "📦", AS831:AS871, "Familiar")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SUMIFS(AR831:AR871, AY831:AY871, INDIRECT("AE" &amp; ROW()), AP831:AP871, "💲", AS831:AS871, "Exonerado ADH") +
    SUMIFS(AR831:AR871, AY831:AY871, INDIRECT("AE" &amp; ROW()), AP831:AP871, "📦", AS831:AS871, "Exonerado ADH")
) -
(
    (
        SUMIFS(AR831:AR871, AY831:AY871, INDIRECT("AE" &amp; ROW()), AP831:AP871, "💲", AS831:AS871, "Exonerado Doctor") +
        SUMIFS(AR831:AR871, AY831:AY871, INDIRECT("AE" &amp; ROW()), AP831:AP871, "📦", AS831:AS871, "Exonerado Doctor")
    ) / 2
) -
(
    (
        SUMIFS(AR831:AR871, AY831:AY871, INDIRECT("AE" &amp; ROW()), AP831:AP871, "💲", AS831:AS871, "") +
        SUMIFS(AR831:AR871, AY831:AY871, INDIRECT("AE" &amp; ROW()), AP831:AP871, "📦", AS831:AS871, "")
    ) / 2
)</f>
        <v>0</v>
      </c>
      <c r="AL874" s="140">
        <f t="array" aca="1" ref="AL874" ca="1">(
    SUMIFS(AR831:AR871, AY831:AY871, INDIRECT("AE" &amp; ROW()), AP831:AP871, "💲") +
    SUMIFS(AR831:AR871, AY831:AY871, INDIRECT("AE" &amp; ROW()), AP831:AP871, "📦")
) -
(
    (
        SUMIFS(AR831:AR871, AY831:AY871, INDIRECT("AE" &amp; ROW()), AP831:AP871, "💲", AS831:AS871, "Familiar") +
        SUMIFS(AR831:AR871, AY831:AY871, INDIRECT("AE" &amp; ROW()), AP831:AP871, "📦", AS831:AS871, "Familiar")
    ) / 2
) -
(
    (
        SUMIFS(AR831:AR871, AY831:AY871, INDIRECT("AE" &amp; ROW()), AP831:AP871, "💲", AS831:AS871, "Participante") +
        SUMIFS(AR831:AR871, AY831:AY871, INDIRECT("AE" &amp; ROW()), AP831:AP871, "📦", AS831:AS871, "Participante")
    ) / 2
) -
(
    (
        SUMIFS(AR831:AR871, AY831:AY871, INDIRECT("AE" &amp; ROW()), AP831:AP871, "💲", AS831:AS871, "Empleado") +
        SUMIFS(AR831:AR871, AY831:AY871, INDIRECT("AE" &amp; ROW()), AP831:AP871, "📦", AS831:AS871, "Empleado")
    ) / 2
) -
(
    (
        SUMIFS(AR831:AR871, AY831:AY871, INDIRECT("AE" &amp; ROW()), AP831:AP871, "💲", AS831:AS871, "Exonerado ADH") +
        SUMIFS(AR831:AR871, AY831:AY871, INDIRECT("AE" &amp; ROW()), AP831:AP871, "📦", AS831:AS871, "Exonerado ADH")
    ) / 2
) -
(
    SUMIFS(AR831:AR871, AY831:AY871, INDIRECT("AE" &amp; ROW()), AP831:AP871, "💲", AS831:AS871, "Exonerado Doctor") +
    SUMIFS(AR831:AR871, AY831:AY871, INDIRECT("AE" &amp; ROW()), AP831:AP871, "📦", AS831:AS871, "Exonerado Doctor")
) -
(
    (
        SUMIFS(AR831:AR871, AY831:AY871, INDIRECT("AE" &amp; ROW()), AP831:AP871, "💲", AS831:AS871, "") +
        SUMIFS(AR831:AR871, AY831:AY871, INDIRECT("AE" &amp; ROW()), AP831:AP871, "📦", AS831:AS871, "")
    ) / 2
)</f>
        <v>50</v>
      </c>
      <c r="AM874" s="48"/>
      <c r="AN874" s="48"/>
      <c r="AO874" s="48"/>
      <c r="AP874" s="48"/>
      <c r="AQ874" s="48"/>
      <c r="AR874" s="48"/>
      <c r="AS874" s="48"/>
      <c r="AT874" s="48"/>
      <c r="AU874" s="48"/>
      <c r="AV874" s="48"/>
      <c r="AW874" s="48"/>
      <c r="AX874" s="48"/>
      <c r="AY874" s="48"/>
      <c r="AZ874" s="48"/>
      <c r="BA874" s="48"/>
      <c r="BB874" s="48"/>
      <c r="BC874" s="48"/>
      <c r="BD874" s="48"/>
      <c r="BE874" s="48"/>
      <c r="BF874" s="48"/>
      <c r="BG874" s="48"/>
      <c r="BH874" s="48"/>
      <c r="BI874" s="48"/>
      <c r="BJ874" s="48"/>
      <c r="BK874" s="48"/>
      <c r="BL874" s="48"/>
      <c r="BM874" s="48"/>
      <c r="BN874" s="48"/>
    </row>
    <row r="875" spans="1:66" ht="11.25" customHeight="1">
      <c r="A875" s="222">
        <f>A871+$Q$13/1440</f>
        <v>0.79166666666666641</v>
      </c>
      <c r="B875" s="164"/>
      <c r="C875" s="204" t="s">
        <v>70</v>
      </c>
      <c r="D875" s="207" t="s">
        <v>279</v>
      </c>
      <c r="E875" s="177" t="s">
        <v>36</v>
      </c>
      <c r="F875" s="42">
        <f>IF(D875&lt;&gt;"", VLOOKUP(D875,'Base de Datos'!$A$2:$D1268,2,FALSE()),"")</f>
        <v>0</v>
      </c>
      <c r="G875" s="204"/>
      <c r="H875" s="216"/>
      <c r="I875" s="177" t="s">
        <v>36</v>
      </c>
      <c r="J875" s="42" t="str">
        <f>IF(H875&lt;&gt;"", VLOOKUP(H875,'Base de Datos'!$A$2:$D1268,2,FALSE()),"")</f>
        <v/>
      </c>
      <c r="K875" s="204"/>
      <c r="L875" s="216"/>
      <c r="M875" s="177" t="s">
        <v>36</v>
      </c>
      <c r="N875" s="42" t="str">
        <f>IF(L875&lt;&gt;"", VLOOKUP(L875,'Base de Datos'!$A$2:$D1268,2,FALSE()),"")</f>
        <v/>
      </c>
      <c r="O875" s="165"/>
      <c r="P875" s="165"/>
      <c r="Q875" s="165"/>
      <c r="R875" s="166"/>
      <c r="S875" s="167"/>
      <c r="T875" s="45" t="s">
        <v>37</v>
      </c>
      <c r="U875" s="168"/>
      <c r="V875" s="169"/>
      <c r="W875" s="167"/>
      <c r="X875" s="45" t="s">
        <v>37</v>
      </c>
      <c r="Y875" s="168"/>
      <c r="Z875" s="169"/>
      <c r="AA875" s="167"/>
      <c r="AB875" s="45" t="s">
        <v>37</v>
      </c>
      <c r="AC875" s="168"/>
      <c r="AD875" s="56"/>
      <c r="AE875" s="240" t="s">
        <v>59</v>
      </c>
      <c r="AF875" s="230"/>
      <c r="AG875" s="161">
        <f t="array" aca="1" ref="AG875" ca="1">COUNTIFS(AP831:AP871, "💲", AY831:AY871, INDIRECT("AE" &amp; ROW())) + COUNTIFS(AP831:AP871, "📦", AY831:AY871, INDIRECT("AE" &amp; ROW())) + COUNTIFS(AP831:AP871, "✅", AY831:AY871, INDIRECT("AE" &amp; ROW()))</f>
        <v>0</v>
      </c>
      <c r="AH875" s="162">
        <f t="array" aca="1" ref="AH875" ca="1">COUNTIFS(AP831:AP871, "💲", AY831:AY871, INDIRECT("AE" &amp; ROW())) + COUNTIFS(AP831:AP871, "📦", AY831:AY871, INDIRECT("AE" &amp; ROW()))</f>
        <v>0</v>
      </c>
      <c r="AI875" s="139">
        <f t="array" aca="1" ref="AI875" ca="1">SUMIFS(AR831:AR871, AY831:AY871, INDIRECT("AE" &amp; ROW()), AP831:AP871, "💲") + SUMIFS(AR831:AR871, AY831:AY871, INDIRECT("AE" &amp; ROW()), AP831:AP871, "📦")</f>
        <v>0</v>
      </c>
      <c r="AJ875" s="139">
        <f t="array" aca="1" ref="AJ875" ca="1">(
    SUMIFS(AR831:AR871, AY831:AY871, INDIRECT("AE" &amp; ROW()), AP831:AP871, "💲") +
    SUMIFS(AR831:AR871, AY831:AY871, INDIRECT("AE" &amp; ROW()), AP831:AP871, "📦")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
        SUMIFS(AR831:AR871, AY831:AY871, INDIRECT("AE" &amp; ROW()), AP831:AP871, "💲", AS831:AS871, "Familiar") +
        SUMIFS(AR831:AR871, AY831:AY871, INDIRECT("AE" &amp; ROW()), AP831:AP871, "📦", AS831:AS871, "Familiar")
    ) / 2
)  -
(
    (
        SUMIFS(AR831:AR871, AY831:AY871, INDIRECT("AE" &amp; ROW()), AP831:AP871, "💲", AS831:AS871, "Exonerado ADH") +
        SUMIFS(AR831:AR871, AY831:AY871, INDIRECT("AE" &amp; ROW()), AP831:AP871, "📦", AS831:AS871, "Exonerado ADH")
    ) / 2
)  -
(
    (
        SUMIFS(AR831:AR871, AY831:AY871, INDIRECT("AE" &amp; ROW()), AP831:AP871, "💲", AS831:AS871, "Exonerado Doctor") +
        SUMIFS(AR831:AR871, AY831:AY871, INDIRECT("AE" &amp; ROW()), AP831:AP871, "📦", AS831:AS871, "Exonerado Doctor")
    ) / 2
)</f>
        <v>0</v>
      </c>
      <c r="AK875" s="139">
        <f t="array" aca="1" ref="AK875" ca="1">(
    SUMIFS(AR831:AR871, AY831:AY871, INDIRECT("AE" &amp; ROW()), AP831:AP871, "💲") +
    SUMIFS(AR831:AR871, AY831:AY871, INDIRECT("AE" &amp; ROW()), AP831:AP871, "📦")
) -
(
    SUMIFS(AR831:AR871, AY831:AY871, INDIRECT("AE" &amp; ROW()), AP831:AP871, "💲", AS831:AS871, "Familiar") +
    SUMIFS(AR831:AR871, AY831:AY871, INDIRECT("AE" &amp; ROW()), AP831:AP871, "📦", AS831:AS871, "Familiar")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SUMIFS(AR831:AR871, AY831:AY871, INDIRECT("AE" &amp; ROW()), AP831:AP871, "💲", AS831:AS871, "Exonerado ADH") +
    SUMIFS(AR831:AR871, AY831:AY871, INDIRECT("AE" &amp; ROW()), AP831:AP871, "📦", AS831:AS871, "Exonerado ADH")
) -
(
    (
        SUMIFS(AR831:AR871, AY831:AY871, INDIRECT("AE" &amp; ROW()), AP831:AP871, "💲", AS831:AS871, "Exonerado Doctor") +
        SUMIFS(AR831:AR871, AY831:AY871, INDIRECT("AE" &amp; ROW()), AP831:AP871, "📦", AS831:AS871, "Exonerado Doctor")
    ) / 2
) -
(
    (
        SUMIFS(AR831:AR871, AY831:AY871, INDIRECT("AE" &amp; ROW()), AP831:AP871, "💲", AS831:AS871, "") +
        SUMIFS(AR831:AR871, AY831:AY871, INDIRECT("AE" &amp; ROW()), AP831:AP871, "📦", AS831:AS871, "")
    ) / 2
)</f>
        <v>0</v>
      </c>
      <c r="AL875" s="140">
        <f t="array" aca="1" ref="AL875" ca="1">(
    SUMIFS(AR831:AR871, AY831:AY871, INDIRECT("AE" &amp; ROW()), AP831:AP871, "💲") +
    SUMIFS(AR831:AR871, AY831:AY871, INDIRECT("AE" &amp; ROW()), AP831:AP871, "📦")
) -
(
    (
        SUMIFS(AR831:AR871, AY831:AY871, INDIRECT("AE" &amp; ROW()), AP831:AP871, "💲", AS831:AS871, "Familiar") +
        SUMIFS(AR831:AR871, AY831:AY871, INDIRECT("AE" &amp; ROW()), AP831:AP871, "📦", AS831:AS871, "Familiar")
    ) / 2
) -
(
    (
        SUMIFS(AR831:AR871, AY831:AY871, INDIRECT("AE" &amp; ROW()), AP831:AP871, "💲", AS831:AS871, "Participante") +
        SUMIFS(AR831:AR871, AY831:AY871, INDIRECT("AE" &amp; ROW()), AP831:AP871, "📦", AS831:AS871, "Participante")
    ) / 2
) -
(
    (
        SUMIFS(AR831:AR871, AY831:AY871, INDIRECT("AE" &amp; ROW()), AP831:AP871, "💲", AS831:AS871, "Empleado") +
        SUMIFS(AR831:AR871, AY831:AY871, INDIRECT("AE" &amp; ROW()), AP831:AP871, "📦", AS831:AS871, "Empleado")
    ) / 2
) -
(
    (
        SUMIFS(AR831:AR871, AY831:AY871, INDIRECT("AE" &amp; ROW()), AP831:AP871, "💲", AS831:AS871, "Exonerado ADH") +
        SUMIFS(AR831:AR871, AY831:AY871, INDIRECT("AE" &amp; ROW()), AP831:AP871, "📦", AS831:AS871, "Exonerado ADH")
    ) / 2
) -
(
    SUMIFS(AR831:AR871, AY831:AY871, INDIRECT("AE" &amp; ROW()), AP831:AP871, "💲", AS831:AS871, "Exonerado Doctor") +
    SUMIFS(AR831:AR871, AY831:AY871, INDIRECT("AE" &amp; ROW()), AP831:AP871, "📦", AS831:AS871, "Exonerado Doctor")
) -
(
    (
        SUMIFS(AR831:AR871, AY831:AY871, INDIRECT("AE" &amp; ROW()), AP831:AP871, "💲", AS831:AS871, "") +
        SUMIFS(AR831:AR871, AY831:AY871, INDIRECT("AE" &amp; ROW()), AP831:AP871, "📦", AS831:AS871, "")
    ) / 2
)</f>
        <v>0</v>
      </c>
      <c r="AM875" s="56"/>
      <c r="AN875" s="56"/>
      <c r="AO875" s="56"/>
      <c r="AP875" s="56"/>
      <c r="AQ875" s="56"/>
      <c r="AR875" s="56"/>
      <c r="AS875" s="56"/>
      <c r="AT875" s="56"/>
      <c r="AU875" s="56"/>
      <c r="AV875" s="56"/>
      <c r="AW875" s="56"/>
      <c r="AX875" s="56"/>
      <c r="AY875" s="56"/>
      <c r="AZ875" s="56"/>
      <c r="BA875" s="56"/>
      <c r="BB875" s="56"/>
      <c r="BC875" s="56"/>
      <c r="BD875" s="56"/>
      <c r="BE875" s="56"/>
      <c r="BF875" s="56"/>
      <c r="BG875" s="56"/>
      <c r="BH875" s="56"/>
      <c r="BI875" s="56"/>
      <c r="BJ875" s="56"/>
      <c r="BK875" s="56"/>
      <c r="BL875" s="56"/>
      <c r="BM875" s="56"/>
      <c r="BN875" s="56"/>
    </row>
    <row r="876" spans="1:66" ht="11.25" customHeight="1">
      <c r="A876" s="220"/>
      <c r="B876" s="164"/>
      <c r="C876" s="205"/>
      <c r="D876" s="208"/>
      <c r="E876" s="178" t="s">
        <v>42</v>
      </c>
      <c r="F876" s="58">
        <f>IF(D875&lt;&gt;"", VLOOKUP(D875,'Base de Datos'!$A$2:$D1268,3,FALSE()),"")</f>
        <v>4142358291</v>
      </c>
      <c r="G876" s="205"/>
      <c r="H876" s="208"/>
      <c r="I876" s="178" t="s">
        <v>42</v>
      </c>
      <c r="J876" s="58" t="str">
        <f>IF(H875&lt;&gt;"", VLOOKUP(H875,'Base de Datos'!$A$2:$D1268,3,FALSE()),"")</f>
        <v/>
      </c>
      <c r="K876" s="205"/>
      <c r="L876" s="208"/>
      <c r="M876" s="178" t="s">
        <v>42</v>
      </c>
      <c r="N876" s="58" t="str">
        <f>IF(L875&lt;&gt;"", VLOOKUP(L875,'Base de Datos'!$A$2:$D1268,3,FALSE()),"")</f>
        <v/>
      </c>
      <c r="O876" s="165"/>
      <c r="P876" s="165"/>
      <c r="Q876" s="165"/>
      <c r="R876" s="166"/>
      <c r="S876" s="231"/>
      <c r="T876" s="230"/>
      <c r="U876" s="170"/>
      <c r="V876" s="169"/>
      <c r="W876" s="231"/>
      <c r="X876" s="230"/>
      <c r="Y876" s="170"/>
      <c r="Z876" s="169"/>
      <c r="AA876" s="231"/>
      <c r="AB876" s="230"/>
      <c r="AC876" s="170"/>
      <c r="AD876" s="56"/>
      <c r="AE876" s="240" t="s">
        <v>63</v>
      </c>
      <c r="AF876" s="230"/>
      <c r="AG876" s="161">
        <f t="array" aca="1" ref="AG876" ca="1">COUNTIFS(AP831:AP871, "💲", AY831:AY871, INDIRECT("AE" &amp; ROW())) + COUNTIFS(AP831:AP871, "📦", AY831:AY871, INDIRECT("AE" &amp; ROW())) + COUNTIFS(AP831:AP871, "✅", AY831:AY871, INDIRECT("AE" &amp; ROW()))</f>
        <v>0</v>
      </c>
      <c r="AH876" s="162">
        <f t="array" aca="1" ref="AH876" ca="1">COUNTIFS(AP831:AP871, "💲", AY831:AY871, INDIRECT("AE" &amp; ROW())) + COUNTIFS(AP831:AP871, "📦", AY831:AY871, INDIRECT("AE" &amp; ROW()))</f>
        <v>0</v>
      </c>
      <c r="AI876" s="139">
        <f t="array" aca="1" ref="AI876" ca="1">SUMIFS(AR831:AR871, AY831:AY871, INDIRECT("AE" &amp; ROW()), AP831:AP871, "💲") + SUMIFS(AR831:AR871, AY831:AY871, INDIRECT("AE" &amp; ROW()), AP831:AP871, "📦")</f>
        <v>0</v>
      </c>
      <c r="AJ876" s="139">
        <f t="array" aca="1" ref="AJ876" ca="1">(
    SUMIFS(AR831:AR871, AY831:AY871, INDIRECT("AE" &amp; ROW()), AP831:AP871, "💲") +
    SUMIFS(AR831:AR871, AY831:AY871, INDIRECT("AE" &amp; ROW()), AP831:AP871, "📦")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
        SUMIFS(AR831:AR871, AY831:AY871, INDIRECT("AE" &amp; ROW()), AP831:AP871, "💲", AS831:AS871, "Familiar") +
        SUMIFS(AR831:AR871, AY831:AY871, INDIRECT("AE" &amp; ROW()), AP831:AP871, "📦", AS831:AS871, "Familiar")
    ) / 2
)  -
(
    (
        SUMIFS(AR831:AR871, AY831:AY871, INDIRECT("AE" &amp; ROW()), AP831:AP871, "💲", AS831:AS871, "Exonerado ADH") +
        SUMIFS(AR831:AR871, AY831:AY871, INDIRECT("AE" &amp; ROW()), AP831:AP871, "📦", AS831:AS871, "Exonerado ADH")
    ) / 2
)  -
(
    (
        SUMIFS(AR831:AR871, AY831:AY871, INDIRECT("AE" &amp; ROW()), AP831:AP871, "💲", AS831:AS871, "Exonerado Doctor") +
        SUMIFS(AR831:AR871, AY831:AY871, INDIRECT("AE" &amp; ROW()), AP831:AP871, "📦", AS831:AS871, "Exonerado Doctor")
    ) / 2
)</f>
        <v>0</v>
      </c>
      <c r="AK876" s="139">
        <f t="array" aca="1" ref="AK876" ca="1">(
    SUMIFS(AR831:AR871, AY831:AY871, INDIRECT("AE" &amp; ROW()), AP831:AP871, "💲") +
    SUMIFS(AR831:AR871, AY831:AY871, INDIRECT("AE" &amp; ROW()), AP831:AP871, "📦")
) -
(
    SUMIFS(AR831:AR871, AY831:AY871, INDIRECT("AE" &amp; ROW()), AP831:AP871, "💲", AS831:AS871, "Familiar") +
    SUMIFS(AR831:AR871, AY831:AY871, INDIRECT("AE" &amp; ROW()), AP831:AP871, "📦", AS831:AS871, "Familiar")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SUMIFS(AR831:AR871, AY831:AY871, INDIRECT("AE" &amp; ROW()), AP831:AP871, "💲", AS831:AS871, "Exonerado ADH") +
    SUMIFS(AR831:AR871, AY831:AY871, INDIRECT("AE" &amp; ROW()), AP831:AP871, "📦", AS831:AS871, "Exonerado ADH")
) -
(
    (
        SUMIFS(AR831:AR871, AY831:AY871, INDIRECT("AE" &amp; ROW()), AP831:AP871, "💲", AS831:AS871, "Exonerado Doctor") +
        SUMIFS(AR831:AR871, AY831:AY871, INDIRECT("AE" &amp; ROW()), AP831:AP871, "📦", AS831:AS871, "Exonerado Doctor")
    ) / 2
) -
(
    (
        SUMIFS(AR831:AR871, AY831:AY871, INDIRECT("AE" &amp; ROW()), AP831:AP871, "💲", AS831:AS871, "") +
        SUMIFS(AR831:AR871, AY831:AY871, INDIRECT("AE" &amp; ROW()), AP831:AP871, "📦", AS831:AS871, "")
    ) / 2
)</f>
        <v>0</v>
      </c>
      <c r="AL876" s="140">
        <f t="array" aca="1" ref="AL876" ca="1">(
    SUMIFS(AR831:AR871, AY831:AY871, INDIRECT("AE" &amp; ROW()), AP831:AP871, "💲") +
    SUMIFS(AR831:AR871, AY831:AY871, INDIRECT("AE" &amp; ROW()), AP831:AP871, "📦")
) -
(
    (
        SUMIFS(AR831:AR871, AY831:AY871, INDIRECT("AE" &amp; ROW()), AP831:AP871, "💲", AS831:AS871, "Familiar") +
        SUMIFS(AR831:AR871, AY831:AY871, INDIRECT("AE" &amp; ROW()), AP831:AP871, "📦", AS831:AS871, "Familiar")
    ) / 2
) -
(
    (
        SUMIFS(AR831:AR871, AY831:AY871, INDIRECT("AE" &amp; ROW()), AP831:AP871, "💲", AS831:AS871, "Participante") +
        SUMIFS(AR831:AR871, AY831:AY871, INDIRECT("AE" &amp; ROW()), AP831:AP871, "📦", AS831:AS871, "Participante")
    ) / 2
) -
(
    (
        SUMIFS(AR831:AR871, AY831:AY871, INDIRECT("AE" &amp; ROW()), AP831:AP871, "💲", AS831:AS871, "Empleado") +
        SUMIFS(AR831:AR871, AY831:AY871, INDIRECT("AE" &amp; ROW()), AP831:AP871, "📦", AS831:AS871, "Empleado")
    ) / 2
) -
(
    (
        SUMIFS(AR831:AR871, AY831:AY871, INDIRECT("AE" &amp; ROW()), AP831:AP871, "💲", AS831:AS871, "Exonerado ADH") +
        SUMIFS(AR831:AR871, AY831:AY871, INDIRECT("AE" &amp; ROW()), AP831:AP871, "📦", AS831:AS871, "Exonerado ADH")
    ) / 2
) -
(
    SUMIFS(AR831:AR871, AY831:AY871, INDIRECT("AE" &amp; ROW()), AP831:AP871, "💲", AS831:AS871, "Exonerado Doctor") +
    SUMIFS(AR831:AR871, AY831:AY871, INDIRECT("AE" &amp; ROW()), AP831:AP871, "📦", AS831:AS871, "Exonerado Doctor")
) -
(
    (
        SUMIFS(AR831:AR871, AY831:AY871, INDIRECT("AE" &amp; ROW()), AP831:AP871, "💲", AS831:AS871, "") +
        SUMIFS(AR831:AR871, AY831:AY871, INDIRECT("AE" &amp; ROW()), AP831:AP871, "📦", AS831:AS871, "")
    ) / 2
)</f>
        <v>0</v>
      </c>
      <c r="AM876" s="56"/>
      <c r="AN876" s="56"/>
      <c r="AO876" s="56"/>
      <c r="AP876" s="56"/>
      <c r="AQ876" s="56"/>
      <c r="AR876" s="56"/>
      <c r="AS876" s="56"/>
      <c r="AT876" s="56"/>
      <c r="AU876" s="56"/>
      <c r="AV876" s="56"/>
      <c r="AW876" s="56"/>
      <c r="AX876" s="56"/>
      <c r="AY876" s="56"/>
      <c r="AZ876" s="56"/>
      <c r="BA876" s="56"/>
      <c r="BB876" s="56"/>
      <c r="BC876" s="56"/>
      <c r="BD876" s="56"/>
      <c r="BE876" s="56"/>
      <c r="BF876" s="56"/>
      <c r="BG876" s="56"/>
      <c r="BH876" s="56"/>
      <c r="BI876" s="56"/>
      <c r="BJ876" s="56"/>
      <c r="BK876" s="56"/>
      <c r="BL876" s="56"/>
      <c r="BM876" s="56"/>
      <c r="BN876" s="56"/>
    </row>
    <row r="877" spans="1:66" ht="11.25" customHeight="1">
      <c r="A877" s="220"/>
      <c r="B877" s="164"/>
      <c r="C877" s="205"/>
      <c r="D877" s="208"/>
      <c r="E877" s="178" t="s">
        <v>44</v>
      </c>
      <c r="F877" s="58" t="str">
        <f>IF(D875&lt;&gt;"", VLOOKUP(D875,'Base de Datos'!$A$2:$D1268,4,FALSE()),"")</f>
        <v>V5570509</v>
      </c>
      <c r="G877" s="205"/>
      <c r="H877" s="208"/>
      <c r="I877" s="178" t="s">
        <v>44</v>
      </c>
      <c r="J877" s="58" t="str">
        <f>IF(H875&lt;&gt;"", VLOOKUP(H875,'Base de Datos'!$A$2:$D1268,4,FALSE()),"")</f>
        <v/>
      </c>
      <c r="K877" s="205"/>
      <c r="L877" s="208"/>
      <c r="M877" s="178" t="s">
        <v>44</v>
      </c>
      <c r="N877" s="58" t="str">
        <f>IF(L875&lt;&gt;"", VLOOKUP(L875,'Base de Datos'!$A$2:$D1268,4,FALSE()),"")</f>
        <v/>
      </c>
      <c r="O877" s="165"/>
      <c r="P877" s="165"/>
      <c r="Q877" s="165"/>
      <c r="R877" s="166"/>
      <c r="S877" s="231"/>
      <c r="T877" s="230"/>
      <c r="U877" s="170"/>
      <c r="V877" s="169"/>
      <c r="W877" s="231"/>
      <c r="X877" s="230"/>
      <c r="Y877" s="170"/>
      <c r="Z877" s="169"/>
      <c r="AA877" s="231"/>
      <c r="AB877" s="230"/>
      <c r="AC877" s="170"/>
      <c r="AD877" s="56"/>
      <c r="AE877" s="240" t="s">
        <v>66</v>
      </c>
      <c r="AF877" s="230"/>
      <c r="AG877" s="161">
        <f t="array" aca="1" ref="AG877" ca="1">COUNTIFS(AP831:AP871, "💲", AY831:AY871, INDIRECT("AE" &amp; ROW())) + COUNTIFS(AP831:AP871, "📦", AY831:AY871, INDIRECT("AE" &amp; ROW())) + COUNTIFS(AP831:AP871, "✅", AY831:AY871, INDIRECT("AE" &amp; ROW()))</f>
        <v>0</v>
      </c>
      <c r="AH877" s="162">
        <f t="array" aca="1" ref="AH877" ca="1">COUNTIFS(AP831:AP871, "💲", AY831:AY871, INDIRECT("AE" &amp; ROW())) + COUNTIFS(AP831:AP871, "📦", AY831:AY871, INDIRECT("AE" &amp; ROW()))</f>
        <v>0</v>
      </c>
      <c r="AI877" s="139">
        <f t="array" aca="1" ref="AI877" ca="1">SUMIFS(AR831:AR871, AY831:AY871, INDIRECT("AE" &amp; ROW()), AP831:AP871, "💲") + SUMIFS(AR831:AR871, AY831:AY871, INDIRECT("AE" &amp; ROW()), AP831:AP871, "📦")</f>
        <v>0</v>
      </c>
      <c r="AJ877" s="139">
        <f t="array" aca="1" ref="AJ877" ca="1">(
    SUMIFS(AR831:AR871, AY831:AY871, INDIRECT("AE" &amp; ROW()), AP831:AP871, "💲") +
    SUMIFS(AR831:AR871, AY831:AY871, INDIRECT("AE" &amp; ROW()), AP831:AP871, "📦")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
        SUMIFS(AR831:AR871, AY831:AY871, INDIRECT("AE" &amp; ROW()), AP831:AP871, "💲", AS831:AS871, "Familiar") +
        SUMIFS(AR831:AR871, AY831:AY871, INDIRECT("AE" &amp; ROW()), AP831:AP871, "📦", AS831:AS871, "Familiar")
    ) / 2
)  -
(
    (
        SUMIFS(AR831:AR871, AY831:AY871, INDIRECT("AE" &amp; ROW()), AP831:AP871, "💲", AS831:AS871, "Exonerado ADH") +
        SUMIFS(AR831:AR871, AY831:AY871, INDIRECT("AE" &amp; ROW()), AP831:AP871, "📦", AS831:AS871, "Exonerado ADH")
    ) / 2
)  -
(
    (
        SUMIFS(AR831:AR871, AY831:AY871, INDIRECT("AE" &amp; ROW()), AP831:AP871, "💲", AS831:AS871, "Exonerado Doctor") +
        SUMIFS(AR831:AR871, AY831:AY871, INDIRECT("AE" &amp; ROW()), AP831:AP871, "📦", AS831:AS871, "Exonerado Doctor")
    ) / 2
)</f>
        <v>0</v>
      </c>
      <c r="AK877" s="139">
        <f t="array" aca="1" ref="AK877" ca="1">(
    SUMIFS(AR831:AR871, AY831:AY871, INDIRECT("AE" &amp; ROW()), AP831:AP871, "💲") +
    SUMIFS(AR831:AR871, AY831:AY871, INDIRECT("AE" &amp; ROW()), AP831:AP871, "📦")
) -
(
    SUMIFS(AR831:AR871, AY831:AY871, INDIRECT("AE" &amp; ROW()), AP831:AP871, "💲", AS831:AS871, "Familiar") +
    SUMIFS(AR831:AR871, AY831:AY871, INDIRECT("AE" &amp; ROW()), AP831:AP871, "📦", AS831:AS871, "Familiar")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SUMIFS(AR831:AR871, AY831:AY871, INDIRECT("AE" &amp; ROW()), AP831:AP871, "💲", AS831:AS871, "Exonerado ADH") +
    SUMIFS(AR831:AR871, AY831:AY871, INDIRECT("AE" &amp; ROW()), AP831:AP871, "📦", AS831:AS871, "Exonerado ADH")
) -
(
    (
        SUMIFS(AR831:AR871, AY831:AY871, INDIRECT("AE" &amp; ROW()), AP831:AP871, "💲", AS831:AS871, "Exonerado Doctor") +
        SUMIFS(AR831:AR871, AY831:AY871, INDIRECT("AE" &amp; ROW()), AP831:AP871, "📦", AS831:AS871, "Exonerado Doctor")
    ) / 2
) -
(
    (
        SUMIFS(AR831:AR871, AY831:AY871, INDIRECT("AE" &amp; ROW()), AP831:AP871, "💲", AS831:AS871, "") +
        SUMIFS(AR831:AR871, AY831:AY871, INDIRECT("AE" &amp; ROW()), AP831:AP871, "📦", AS831:AS871, "")
    ) / 2
)</f>
        <v>0</v>
      </c>
      <c r="AL877" s="140">
        <f t="array" aca="1" ref="AL877" ca="1">(
    SUMIFS(AR831:AR871, AY831:AY871, INDIRECT("AE" &amp; ROW()), AP831:AP871, "💲") +
    SUMIFS(AR831:AR871, AY831:AY871, INDIRECT("AE" &amp; ROW()), AP831:AP871, "📦")
) -
(
    (
        SUMIFS(AR831:AR871, AY831:AY871, INDIRECT("AE" &amp; ROW()), AP831:AP871, "💲", AS831:AS871, "Familiar") +
        SUMIFS(AR831:AR871, AY831:AY871, INDIRECT("AE" &amp; ROW()), AP831:AP871, "📦", AS831:AS871, "Familiar")
    ) / 2
) -
(
    (
        SUMIFS(AR831:AR871, AY831:AY871, INDIRECT("AE" &amp; ROW()), AP831:AP871, "💲", AS831:AS871, "Participante") +
        SUMIFS(AR831:AR871, AY831:AY871, INDIRECT("AE" &amp; ROW()), AP831:AP871, "📦", AS831:AS871, "Participante")
    ) / 2
) -
(
    (
        SUMIFS(AR831:AR871, AY831:AY871, INDIRECT("AE" &amp; ROW()), AP831:AP871, "💲", AS831:AS871, "Empleado") +
        SUMIFS(AR831:AR871, AY831:AY871, INDIRECT("AE" &amp; ROW()), AP831:AP871, "📦", AS831:AS871, "Empleado")
    ) / 2
) -
(
    (
        SUMIFS(AR831:AR871, AY831:AY871, INDIRECT("AE" &amp; ROW()), AP831:AP871, "💲", AS831:AS871, "Exonerado ADH") +
        SUMIFS(AR831:AR871, AY831:AY871, INDIRECT("AE" &amp; ROW()), AP831:AP871, "📦", AS831:AS871, "Exonerado ADH")
    ) / 2
) -
(
    SUMIFS(AR831:AR871, AY831:AY871, INDIRECT("AE" &amp; ROW()), AP831:AP871, "💲", AS831:AS871, "Exonerado Doctor") +
    SUMIFS(AR831:AR871, AY831:AY871, INDIRECT("AE" &amp; ROW()), AP831:AP871, "📦", AS831:AS871, "Exonerado Doctor")
) -
(
    (
        SUMIFS(AR831:AR871, AY831:AY871, INDIRECT("AE" &amp; ROW()), AP831:AP871, "💲", AS831:AS871, "") +
        SUMIFS(AR831:AR871, AY831:AY871, INDIRECT("AE" &amp; ROW()), AP831:AP871, "📦", AS831:AS871, "")
    ) / 2
)</f>
        <v>0</v>
      </c>
      <c r="AM877" s="56"/>
      <c r="AN877" s="56"/>
      <c r="AO877" s="56"/>
      <c r="AP877" s="56"/>
      <c r="AQ877" s="56"/>
      <c r="AR877" s="56"/>
      <c r="AS877" s="56"/>
      <c r="AT877" s="56"/>
      <c r="AU877" s="56"/>
      <c r="AV877" s="56"/>
      <c r="AW877" s="56"/>
      <c r="AX877" s="56"/>
      <c r="AY877" s="56"/>
      <c r="AZ877" s="56"/>
      <c r="BA877" s="56"/>
      <c r="BB877" s="56"/>
      <c r="BC877" s="56"/>
      <c r="BD877" s="56"/>
      <c r="BE877" s="56"/>
      <c r="BF877" s="56"/>
      <c r="BG877" s="56"/>
      <c r="BH877" s="56"/>
      <c r="BI877" s="56"/>
      <c r="BJ877" s="56"/>
      <c r="BK877" s="56"/>
      <c r="BL877" s="56"/>
      <c r="BM877" s="56"/>
      <c r="BN877" s="56"/>
    </row>
    <row r="878" spans="1:66" ht="11.25" customHeight="1">
      <c r="A878" s="221"/>
      <c r="B878" s="164"/>
      <c r="C878" s="206"/>
      <c r="D878" s="209"/>
      <c r="E878" s="179" t="s">
        <v>46</v>
      </c>
      <c r="F878" s="180" t="s">
        <v>57</v>
      </c>
      <c r="G878" s="206"/>
      <c r="H878" s="209"/>
      <c r="I878" s="179" t="s">
        <v>46</v>
      </c>
      <c r="J878" s="180"/>
      <c r="K878" s="206"/>
      <c r="L878" s="209"/>
      <c r="M878" s="179" t="s">
        <v>46</v>
      </c>
      <c r="N878" s="180"/>
      <c r="O878" s="165"/>
      <c r="P878" s="165"/>
      <c r="Q878" s="165"/>
      <c r="R878" s="166"/>
      <c r="S878" s="227" t="str">
        <f>IF(OR(S875="Empleado",S875="Familiar"),"Nombre del Empleado","N° Factura")</f>
        <v>N° Factura</v>
      </c>
      <c r="T878" s="228"/>
      <c r="U878" s="89"/>
      <c r="V878" s="169"/>
      <c r="W878" s="227" t="str">
        <f>IF(OR(W875="Empleado",W875="Familiar"),"Nombre del Empleado","N° Factura")</f>
        <v>N° Factura</v>
      </c>
      <c r="X878" s="228"/>
      <c r="Y878" s="89"/>
      <c r="Z878" s="169"/>
      <c r="AA878" s="227" t="str">
        <f>IF(OR(AA875="Empleado",AA875="Familiar"),"Nombre del Empleado","N° Factura")</f>
        <v>N° Factura</v>
      </c>
      <c r="AB878" s="228"/>
      <c r="AC878" s="89"/>
      <c r="AD878" s="56"/>
      <c r="AE878" s="240" t="s">
        <v>69</v>
      </c>
      <c r="AF878" s="230"/>
      <c r="AG878" s="161">
        <f t="array" aca="1" ref="AG878" ca="1">COUNTIFS(AP831:AP871, "💲", AY831:AY871, INDIRECT("AE" &amp; ROW())) + COUNTIFS(AP831:AP871, "📦", AY831:AY871, INDIRECT("AE" &amp; ROW())) + COUNTIFS(AP831:AP871, "✅", AY831:AY871, INDIRECT("AE" &amp; ROW()))</f>
        <v>2</v>
      </c>
      <c r="AH878" s="162">
        <f t="array" aca="1" ref="AH878" ca="1">COUNTIFS(AP831:AP871, "💲", AY831:AY871, INDIRECT("AE" &amp; ROW())) + COUNTIFS(AP831:AP871, "📦", AY831:AY871, INDIRECT("AE" &amp; ROW()))</f>
        <v>2</v>
      </c>
      <c r="AI878" s="139">
        <f t="array" aca="1" ref="AI878" ca="1">SUMIFS(AR831:AR871, AY831:AY871, INDIRECT("AE" &amp; ROW()), AP831:AP871, "💲") + SUMIFS(AR831:AR871, AY831:AY871, INDIRECT("AE" &amp; ROW()), AP831:AP871, "📦")</f>
        <v>170</v>
      </c>
      <c r="AJ878" s="66">
        <f t="array" aca="1" ref="AJ878" ca="1">(
    SUMIFS(AR831:AR871, AY831:AY871, INDIRECT("AE" &amp; ROW()), AP831:AP871, "💲") +
    SUMIFS(AR831:AR871, AY831:AY871, INDIRECT("AE" &amp; ROW()), AP831:AP871, "📦")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
        SUMIFS(AR831:AR871, AY831:AY871, INDIRECT("AE" &amp; ROW()), AP831:AP871, "💲", AS831:AS871, "Familiar") +
        SUMIFS(AR831:AR871, AY831:AY871, INDIRECT("AE" &amp; ROW()), AP831:AP871, "📦", AS831:AS871, "Familiar")
    ) / 2
)  -
(
    (
        SUMIFS(AR831:AR871, AY831:AY871, INDIRECT("AE" &amp; ROW()), AP831:AP871, "💲", AS831:AS871, "Exonerado ADH") +
        SUMIFS(AR831:AR871, AY831:AY871, INDIRECT("AE" &amp; ROW()), AP831:AP871, "📦", AS831:AS871, "Exonerado ADH")
    ) / 2
)  -
(
    (
        SUMIFS(AR831:AR871, AY831:AY871, INDIRECT("AE" &amp; ROW()), AP831:AP871, "💲", AS831:AS871, "Exonerado Doctor") +
        SUMIFS(AR831:AR871, AY831:AY871, INDIRECT("AE" &amp; ROW()), AP831:AP871, "📦", AS831:AS871, "Exonerado Doctor")
    ) / 2
)</f>
        <v>170</v>
      </c>
      <c r="AK878" s="139">
        <f t="array" aca="1" ref="AK878" ca="1">(
    SUMIFS(AR831:AR871, AY831:AY871, INDIRECT("AE" &amp; ROW()), AP831:AP871, "💲") +
    SUMIFS(AR831:AR871, AY831:AY871, INDIRECT("AE" &amp; ROW()), AP831:AP871, "📦")
) -
(
    SUMIFS(AR831:AR871, AY831:AY871, INDIRECT("AE" &amp; ROW()), AP831:AP871, "💲", AS831:AS871, "Familiar") +
    SUMIFS(AR831:AR871, AY831:AY871, INDIRECT("AE" &amp; ROW()), AP831:AP871, "📦", AS831:AS871, "Familiar")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SUMIFS(AR831:AR871, AY831:AY871, INDIRECT("AE" &amp; ROW()), AP831:AP871, "💲", AS831:AS871, "Exonerado ADH") +
    SUMIFS(AR831:AR871, AY831:AY871, INDIRECT("AE" &amp; ROW()), AP831:AP871, "📦", AS831:AS871, "Exonerado ADH")
) -
(
    (
        SUMIFS(AR831:AR871, AY831:AY871, INDIRECT("AE" &amp; ROW()), AP831:AP871, "💲", AS831:AS871, "Exonerado Doctor") +
        SUMIFS(AR831:AR871, AY831:AY871, INDIRECT("AE" &amp; ROW()), AP831:AP871, "📦", AS831:AS871, "Exonerado Doctor")
    ) / 2
) -
(
    (
        SUMIFS(AR831:AR871, AY831:AY871, INDIRECT("AE" &amp; ROW()), AP831:AP871, "💲", AS831:AS871, "") +
        SUMIFS(AR831:AR871, AY831:AY871, INDIRECT("AE" &amp; ROW()), AP831:AP871, "📦", AS831:AS871, "")
    ) / 2
)</f>
        <v>170</v>
      </c>
      <c r="AL878" s="140">
        <f t="array" aca="1" ref="AL878" ca="1">(
    SUMIFS(AR831:AR871, AY831:AY871, INDIRECT("AE" &amp; ROW()), AP831:AP871, "💲") +
    SUMIFS(AR831:AR871, AY831:AY871, INDIRECT("AE" &amp; ROW()), AP831:AP871, "📦")
) -
(
    (
        SUMIFS(AR831:AR871, AY831:AY871, INDIRECT("AE" &amp; ROW()), AP831:AP871, "💲", AS831:AS871, "Familiar") +
        SUMIFS(AR831:AR871, AY831:AY871, INDIRECT("AE" &amp; ROW()), AP831:AP871, "📦", AS831:AS871, "Familiar")
    ) / 2
) -
(
    (
        SUMIFS(AR831:AR871, AY831:AY871, INDIRECT("AE" &amp; ROW()), AP831:AP871, "💲", AS831:AS871, "Participante") +
        SUMIFS(AR831:AR871, AY831:AY871, INDIRECT("AE" &amp; ROW()), AP831:AP871, "📦", AS831:AS871, "Participante")
    ) / 2
) -
(
    (
        SUMIFS(AR831:AR871, AY831:AY871, INDIRECT("AE" &amp; ROW()), AP831:AP871, "💲", AS831:AS871, "Empleado") +
        SUMIFS(AR831:AR871, AY831:AY871, INDIRECT("AE" &amp; ROW()), AP831:AP871, "📦", AS831:AS871, "Empleado")
    ) / 2
) -
(
    (
        SUMIFS(AR831:AR871, AY831:AY871, INDIRECT("AE" &amp; ROW()), AP831:AP871, "💲", AS831:AS871, "Exonerado ADH") +
        SUMIFS(AR831:AR871, AY831:AY871, INDIRECT("AE" &amp; ROW()), AP831:AP871, "📦", AS831:AS871, "Exonerado ADH")
    ) / 2
) -
(
    SUMIFS(AR831:AR871, AY831:AY871, INDIRECT("AE" &amp; ROW()), AP831:AP871, "💲", AS831:AS871, "Exonerado Doctor") +
    SUMIFS(AR831:AR871, AY831:AY871, INDIRECT("AE" &amp; ROW()), AP831:AP871, "📦", AS831:AS871, "Exonerado Doctor")
) -
(
    (
        SUMIFS(AR831:AR871, AY831:AY871, INDIRECT("AE" &amp; ROW()), AP831:AP871, "💲", AS831:AS871, "") +
        SUMIFS(AR831:AR871, AY831:AY871, INDIRECT("AE" &amp; ROW()), AP831:AP871, "📦", AS831:AS871, "")
    ) / 2
)</f>
        <v>170</v>
      </c>
      <c r="AM878" s="56"/>
      <c r="AN878" s="56"/>
      <c r="AO878" s="56"/>
      <c r="AP878" s="56"/>
      <c r="AQ878" s="56"/>
      <c r="AR878" s="56"/>
      <c r="AS878" s="56"/>
      <c r="AT878" s="56"/>
      <c r="AU878" s="56"/>
      <c r="AV878" s="56"/>
      <c r="AW878" s="56"/>
      <c r="AX878" s="56"/>
      <c r="AY878" s="56"/>
      <c r="AZ878" s="56"/>
      <c r="BA878" s="56"/>
      <c r="BB878" s="56"/>
      <c r="BC878" s="56"/>
      <c r="BD878" s="56"/>
      <c r="BE878" s="56"/>
      <c r="BF878" s="56"/>
      <c r="BG878" s="56"/>
      <c r="BH878" s="56"/>
      <c r="BI878" s="56"/>
      <c r="BJ878" s="56"/>
      <c r="BK878" s="56"/>
      <c r="BL878" s="56"/>
      <c r="BM878" s="56"/>
      <c r="BN878" s="56"/>
    </row>
    <row r="879" spans="1:66" ht="11.25" customHeight="1">
      <c r="A879" s="222">
        <f>A875+$Q$13/1440</f>
        <v>0.83333333333333304</v>
      </c>
      <c r="B879" s="164"/>
      <c r="C879" s="204"/>
      <c r="D879" s="207"/>
      <c r="E879" s="177" t="s">
        <v>36</v>
      </c>
      <c r="F879" s="42" t="str">
        <f>IF(D879&lt;&gt;"", VLOOKUP(D879,'Base de Datos'!$A$2:$D1268,2,FALSE()),"")</f>
        <v/>
      </c>
      <c r="G879" s="204"/>
      <c r="H879" s="216"/>
      <c r="I879" s="177" t="s">
        <v>36</v>
      </c>
      <c r="J879" s="42" t="str">
        <f>IF(H879&lt;&gt;"", VLOOKUP(H879,'Base de Datos'!$A$2:$D1268,2,FALSE()),"")</f>
        <v/>
      </c>
      <c r="K879" s="204"/>
      <c r="L879" s="216"/>
      <c r="M879" s="177" t="s">
        <v>36</v>
      </c>
      <c r="N879" s="42" t="str">
        <f>IF(L879&lt;&gt;"", VLOOKUP(L879,'Base de Datos'!$A$2:$D1268,2,FALSE()),"")</f>
        <v/>
      </c>
      <c r="O879" s="165"/>
      <c r="P879" s="165"/>
      <c r="Q879" s="165"/>
      <c r="R879" s="166"/>
      <c r="S879" s="167"/>
      <c r="T879" s="45" t="s">
        <v>37</v>
      </c>
      <c r="U879" s="168"/>
      <c r="V879" s="169"/>
      <c r="W879" s="167"/>
      <c r="X879" s="45" t="s">
        <v>37</v>
      </c>
      <c r="Y879" s="168"/>
      <c r="Z879" s="169"/>
      <c r="AA879" s="167"/>
      <c r="AB879" s="45" t="s">
        <v>37</v>
      </c>
      <c r="AC879" s="168"/>
      <c r="AD879" s="56"/>
      <c r="AE879" s="232" t="s">
        <v>72</v>
      </c>
      <c r="AF879" s="230"/>
      <c r="AG879" s="90">
        <f t="array" aca="1" ref="AG879" ca="1">COUNTIFS(AP831:AP871, "💲", AY831:AY871, INDIRECT("AE" &amp; ROW())) + COUNTIFS(AP831:AP871, "📦", AY831:AY871, INDIRECT("AE" &amp; ROW())) + COUNTIFS(AP831:AP871, "✅", AY831:AY871, INDIRECT("AE" &amp; ROW()))</f>
        <v>0</v>
      </c>
      <c r="AH879" s="68">
        <f t="array" aca="1" ref="AH879" ca="1">COUNTIFS(AP831:AP871, "💲", AY831:AY871, INDIRECT("AE" &amp; ROW())) + COUNTIFS(AP831:AP871, "📦", AY831:AY871, INDIRECT("AE" &amp; ROW()))</f>
        <v>0</v>
      </c>
      <c r="AI879" s="139">
        <f t="array" aca="1" ref="AI879" ca="1">SUMIFS(AR831:AR871, AY831:AY871, INDIRECT("AE" &amp; ROW()), AP831:AP871, "💲") + SUMIFS(AR831:AR871, AY831:AY871, INDIRECT("AE" &amp; ROW()), AP831:AP871, "📦")</f>
        <v>0</v>
      </c>
      <c r="AJ879" s="139">
        <f t="array" aca="1" ref="AJ879" ca="1">(
    SUMIFS(AR831:AR871, AY831:AY871, INDIRECT("AE" &amp; ROW()), AP831:AP871, "💲") +
    SUMIFS(AR831:AR871, AY831:AY871, INDIRECT("AE" &amp; ROW()), AP831:AP871, "📦")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
        SUMIFS(AR831:AR871, AY831:AY871, INDIRECT("AE" &amp; ROW()), AP831:AP871, "💲", AS831:AS871, "Familiar") +
        SUMIFS(AR831:AR871, AY831:AY871, INDIRECT("AE" &amp; ROW()), AP831:AP871, "📦", AS831:AS871, "Familiar")
    ) / 2
)  -
(
    (
        SUMIFS(AR831:AR871, AY831:AY871, INDIRECT("AE" &amp; ROW()), AP831:AP871, "💲", AS831:AS871, "Exonerado ADH") +
        SUMIFS(AR831:AR871, AY831:AY871, INDIRECT("AE" &amp; ROW()), AP831:AP871, "📦", AS831:AS871, "Exonerado ADH")
    ) / 2
)  -
(
    (
        SUMIFS(AR831:AR871, AY831:AY871, INDIRECT("AE" &amp; ROW()), AP831:AP871, "💲", AS831:AS871, "Exonerado Doctor") +
        SUMIFS(AR831:AR871, AY831:AY871, INDIRECT("AE" &amp; ROW()), AP831:AP871, "📦", AS831:AS871, "Exonerado Doctor")
    ) / 2
)</f>
        <v>0</v>
      </c>
      <c r="AK879" s="139">
        <f t="array" aca="1" ref="AK879" ca="1">(
    SUMIFS(AR831:AR871, AY831:AY871, INDIRECT("AE" &amp; ROW()), AP831:AP871, "💲") +
    SUMIFS(AR831:AR871, AY831:AY871, INDIRECT("AE" &amp; ROW()), AP831:AP871, "📦")
) -
(
    SUMIFS(AR831:AR871, AY831:AY871, INDIRECT("AE" &amp; ROW()), AP831:AP871, "💲", AS831:AS871, "Familiar") +
    SUMIFS(AR831:AR871, AY831:AY871, INDIRECT("AE" &amp; ROW()), AP831:AP871, "📦", AS831:AS871, "Familiar")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SUMIFS(AR831:AR871, AY831:AY871, INDIRECT("AE" &amp; ROW()), AP831:AP871, "💲", AS831:AS871, "Exonerado ADH") +
    SUMIFS(AR831:AR871, AY831:AY871, INDIRECT("AE" &amp; ROW()), AP831:AP871, "📦", AS831:AS871, "Exonerado ADH")
) -
(
    (
        SUMIFS(AR831:AR871, AY831:AY871, INDIRECT("AE" &amp; ROW()), AP831:AP871, "💲", AS831:AS871, "Exonerado Doctor") +
        SUMIFS(AR831:AR871, AY831:AY871, INDIRECT("AE" &amp; ROW()), AP831:AP871, "📦", AS831:AS871, "Exonerado Doctor")
    ) / 2
) -
(
    (
        SUMIFS(AR831:AR871, AY831:AY871, INDIRECT("AE" &amp; ROW()), AP831:AP871, "💲", AS831:AS871, "") +
        SUMIFS(AR831:AR871, AY831:AY871, INDIRECT("AE" &amp; ROW()), AP831:AP871, "📦", AS831:AS871, "")
    ) / 2
)</f>
        <v>0</v>
      </c>
      <c r="AL879" s="140">
        <f t="array" aca="1" ref="AL879" ca="1">(
    SUMIFS(AR831:AR871, AY831:AY871, INDIRECT("AE" &amp; ROW()), AP831:AP871, "💲") +
    SUMIFS(AR831:AR871, AY831:AY871, INDIRECT("AE" &amp; ROW()), AP831:AP871, "📦")
) -
(
    (
        SUMIFS(AR831:AR871, AY831:AY871, INDIRECT("AE" &amp; ROW()), AP831:AP871, "💲", AS831:AS871, "Familiar") +
        SUMIFS(AR831:AR871, AY831:AY871, INDIRECT("AE" &amp; ROW()), AP831:AP871, "📦", AS831:AS871, "Familiar")
    ) / 2
) -
(
    (
        SUMIFS(AR831:AR871, AY831:AY871, INDIRECT("AE" &amp; ROW()), AP831:AP871, "💲", AS831:AS871, "Participante") +
        SUMIFS(AR831:AR871, AY831:AY871, INDIRECT("AE" &amp; ROW()), AP831:AP871, "📦", AS831:AS871, "Participante")
    ) / 2
) -
(
    (
        SUMIFS(AR831:AR871, AY831:AY871, INDIRECT("AE" &amp; ROW()), AP831:AP871, "💲", AS831:AS871, "Empleado") +
        SUMIFS(AR831:AR871, AY831:AY871, INDIRECT("AE" &amp; ROW()), AP831:AP871, "📦", AS831:AS871, "Empleado")
    ) / 2
) -
(
    (
        SUMIFS(AR831:AR871, AY831:AY871, INDIRECT("AE" &amp; ROW()), AP831:AP871, "💲", AS831:AS871, "Exonerado ADH") +
        SUMIFS(AR831:AR871, AY831:AY871, INDIRECT("AE" &amp; ROW()), AP831:AP871, "📦", AS831:AS871, "Exonerado ADH")
    ) / 2
) -
(
    SUMIFS(AR831:AR871, AY831:AY871, INDIRECT("AE" &amp; ROW()), AP831:AP871, "💲", AS831:AS871, "Exonerado Doctor") +
    SUMIFS(AR831:AR871, AY831:AY871, INDIRECT("AE" &amp; ROW()), AP831:AP871, "📦", AS831:AS871, "Exonerado Doctor")
) -
(
    (
        SUMIFS(AR831:AR871, AY831:AY871, INDIRECT("AE" &amp; ROW()), AP831:AP871, "💲", AS831:AS871, "") +
        SUMIFS(AR831:AR871, AY831:AY871, INDIRECT("AE" &amp; ROW()), AP831:AP871, "📦", AS831:AS871, "")
    ) / 2
)</f>
        <v>0</v>
      </c>
      <c r="AM879" s="56"/>
      <c r="AN879" s="56"/>
      <c r="AO879" s="56"/>
      <c r="AP879" s="56"/>
      <c r="AQ879" s="56"/>
      <c r="AR879" s="56"/>
      <c r="AS879" s="56"/>
      <c r="AT879" s="56"/>
      <c r="AU879" s="56"/>
      <c r="AV879" s="56"/>
      <c r="AW879" s="56"/>
      <c r="AX879" s="56"/>
      <c r="AY879" s="56"/>
      <c r="AZ879" s="56"/>
      <c r="BA879" s="56"/>
      <c r="BB879" s="56"/>
      <c r="BC879" s="56"/>
      <c r="BD879" s="56"/>
      <c r="BE879" s="56"/>
      <c r="BF879" s="56"/>
      <c r="BG879" s="56"/>
      <c r="BH879" s="56"/>
      <c r="BI879" s="56"/>
      <c r="BJ879" s="56"/>
      <c r="BK879" s="56"/>
      <c r="BL879" s="56"/>
      <c r="BM879" s="56"/>
      <c r="BN879" s="56"/>
    </row>
    <row r="880" spans="1:66" ht="11.25" customHeight="1">
      <c r="A880" s="220"/>
      <c r="B880" s="164"/>
      <c r="C880" s="205"/>
      <c r="D880" s="208"/>
      <c r="E880" s="178" t="s">
        <v>42</v>
      </c>
      <c r="F880" s="58" t="str">
        <f>IF(D879&lt;&gt;"", VLOOKUP(D879,'Base de Datos'!$A$2:$D1268,3,FALSE()),"")</f>
        <v/>
      </c>
      <c r="G880" s="205"/>
      <c r="H880" s="208"/>
      <c r="I880" s="178" t="s">
        <v>42</v>
      </c>
      <c r="J880" s="58" t="str">
        <f>IF(H879&lt;&gt;"", VLOOKUP(H879,'Base de Datos'!$A$2:$D1268,3,FALSE()),"")</f>
        <v/>
      </c>
      <c r="K880" s="205"/>
      <c r="L880" s="208"/>
      <c r="M880" s="178" t="s">
        <v>42</v>
      </c>
      <c r="N880" s="58" t="str">
        <f>IF(L879&lt;&gt;"", VLOOKUP(L879,'Base de Datos'!$A$2:$D1268,3,FALSE()),"")</f>
        <v/>
      </c>
      <c r="O880" s="165"/>
      <c r="P880" s="165"/>
      <c r="Q880" s="165"/>
      <c r="R880" s="166"/>
      <c r="S880" s="231"/>
      <c r="T880" s="230"/>
      <c r="U880" s="170"/>
      <c r="V880" s="169"/>
      <c r="W880" s="231"/>
      <c r="X880" s="230"/>
      <c r="Y880" s="170"/>
      <c r="Z880" s="169"/>
      <c r="AA880" s="231"/>
      <c r="AB880" s="230"/>
      <c r="AC880" s="170"/>
      <c r="AD880" s="56"/>
      <c r="AE880" s="232" t="s">
        <v>75</v>
      </c>
      <c r="AF880" s="230"/>
      <c r="AG880" s="90">
        <f t="array" aca="1" ref="AG880" ca="1">COUNTIFS(AP831:AP871, "💲", AY831:AY871, INDIRECT("AE" &amp; ROW())) + COUNTIFS(AP831:AP871, "📦", AY831:AY871, INDIRECT("AE" &amp; ROW())) + COUNTIFS(AP831:AP871, "✅", AY831:AY871, INDIRECT("AE" &amp; ROW()))</f>
        <v>0</v>
      </c>
      <c r="AH880" s="68">
        <f t="array" aca="1" ref="AH880" ca="1">COUNTIFS(AP831:AP871, "💲", AY831:AY871, INDIRECT("AE" &amp; ROW())) + COUNTIFS(AP831:AP871, "📦", AY831:AY871, INDIRECT("AE" &amp; ROW()))</f>
        <v>0</v>
      </c>
      <c r="AI880" s="139">
        <f t="array" aca="1" ref="AI880" ca="1">SUMIFS(AR831:AR871, AY831:AY871, INDIRECT("AE" &amp; ROW()), AP831:AP871, "💲") + SUMIFS(AR831:AR871, AY831:AY871, INDIRECT("AE" &amp; ROW()), AP831:AP871, "📦")</f>
        <v>0</v>
      </c>
      <c r="AJ880" s="139">
        <f t="array" aca="1" ref="AJ880" ca="1">(
    SUMIFS(AR831:AR871, AY831:AY871, INDIRECT("AE" &amp; ROW()), AP831:AP871, "💲") +
    SUMIFS(AR831:AR871, AY831:AY871, INDIRECT("AE" &amp; ROW()), AP831:AP871, "📦")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
        SUMIFS(AR831:AR871, AY831:AY871, INDIRECT("AE" &amp; ROW()), AP831:AP871, "💲", AS831:AS871, "Familiar") +
        SUMIFS(AR831:AR871, AY831:AY871, INDIRECT("AE" &amp; ROW()), AP831:AP871, "📦", AS831:AS871, "Familiar")
    ) / 2
)  -
(
    (
        SUMIFS(AR831:AR871, AY831:AY871, INDIRECT("AE" &amp; ROW()), AP831:AP871, "💲", AS831:AS871, "Exonerado ADH") +
        SUMIFS(AR831:AR871, AY831:AY871, INDIRECT("AE" &amp; ROW()), AP831:AP871, "📦", AS831:AS871, "Exonerado ADH")
    ) / 2
)  -
(
    (
        SUMIFS(AR831:AR871, AY831:AY871, INDIRECT("AE" &amp; ROW()), AP831:AP871, "💲", AS831:AS871, "Exonerado Doctor") +
        SUMIFS(AR831:AR871, AY831:AY871, INDIRECT("AE" &amp; ROW()), AP831:AP871, "📦", AS831:AS871, "Exonerado Doctor")
    ) / 2
)</f>
        <v>0</v>
      </c>
      <c r="AK880" s="139">
        <f t="array" aca="1" ref="AK880" ca="1">(
    SUMIFS(AR831:AR871, AY831:AY871, INDIRECT("AE" &amp; ROW()), AP831:AP871, "💲") +
    SUMIFS(AR831:AR871, AY831:AY871, INDIRECT("AE" &amp; ROW()), AP831:AP871, "📦")
) -
(
    SUMIFS(AR831:AR871, AY831:AY871, INDIRECT("AE" &amp; ROW()), AP831:AP871, "💲", AS831:AS871, "Familiar") +
    SUMIFS(AR831:AR871, AY831:AY871, INDIRECT("AE" &amp; ROW()), AP831:AP871, "📦", AS831:AS871, "Familiar")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SUMIFS(AR831:AR871, AY831:AY871, INDIRECT("AE" &amp; ROW()), AP831:AP871, "💲", AS831:AS871, "Exonerado ADH") +
    SUMIFS(AR831:AR871, AY831:AY871, INDIRECT("AE" &amp; ROW()), AP831:AP871, "📦", AS831:AS871, "Exonerado ADH")
) -
(
    (
        SUMIFS(AR831:AR871, AY831:AY871, INDIRECT("AE" &amp; ROW()), AP831:AP871, "💲", AS831:AS871, "Exonerado Doctor") +
        SUMIFS(AR831:AR871, AY831:AY871, INDIRECT("AE" &amp; ROW()), AP831:AP871, "📦", AS831:AS871, "Exonerado Doctor")
    ) / 2
) -
(
    (
        SUMIFS(AR831:AR871, AY831:AY871, INDIRECT("AE" &amp; ROW()), AP831:AP871, "💲", AS831:AS871, "") +
        SUMIFS(AR831:AR871, AY831:AY871, INDIRECT("AE" &amp; ROW()), AP831:AP871, "📦", AS831:AS871, "")
    ) / 2
)</f>
        <v>0</v>
      </c>
      <c r="AL880" s="140">
        <f t="array" aca="1" ref="AL880" ca="1">(
    SUMIFS(AR831:AR871, AY831:AY871, INDIRECT("AE" &amp; ROW()), AP831:AP871, "💲") +
    SUMIFS(AR831:AR871, AY831:AY871, INDIRECT("AE" &amp; ROW()), AP831:AP871, "📦")
) -
(
    (
        SUMIFS(AR831:AR871, AY831:AY871, INDIRECT("AE" &amp; ROW()), AP831:AP871, "💲", AS831:AS871, "Familiar") +
        SUMIFS(AR831:AR871, AY831:AY871, INDIRECT("AE" &amp; ROW()), AP831:AP871, "📦", AS831:AS871, "Familiar")
    ) / 2
) -
(
    (
        SUMIFS(AR831:AR871, AY831:AY871, INDIRECT("AE" &amp; ROW()), AP831:AP871, "💲", AS831:AS871, "Participante") +
        SUMIFS(AR831:AR871, AY831:AY871, INDIRECT("AE" &amp; ROW()), AP831:AP871, "📦", AS831:AS871, "Participante")
    ) / 2
) -
(
    (
        SUMIFS(AR831:AR871, AY831:AY871, INDIRECT("AE" &amp; ROW()), AP831:AP871, "💲", AS831:AS871, "Empleado") +
        SUMIFS(AR831:AR871, AY831:AY871, INDIRECT("AE" &amp; ROW()), AP831:AP871, "📦", AS831:AS871, "Empleado")
    ) / 2
) -
(
    (
        SUMIFS(AR831:AR871, AY831:AY871, INDIRECT("AE" &amp; ROW()), AP831:AP871, "💲", AS831:AS871, "Exonerado ADH") +
        SUMIFS(AR831:AR871, AY831:AY871, INDIRECT("AE" &amp; ROW()), AP831:AP871, "📦", AS831:AS871, "Exonerado ADH")
    ) / 2
) -
(
    SUMIFS(AR831:AR871, AY831:AY871, INDIRECT("AE" &amp; ROW()), AP831:AP871, "💲", AS831:AS871, "Exonerado Doctor") +
    SUMIFS(AR831:AR871, AY831:AY871, INDIRECT("AE" &amp; ROW()), AP831:AP871, "📦", AS831:AS871, "Exonerado Doctor")
) -
(
    (
        SUMIFS(AR831:AR871, AY831:AY871, INDIRECT("AE" &amp; ROW()), AP831:AP871, "💲", AS831:AS871, "") +
        SUMIFS(AR831:AR871, AY831:AY871, INDIRECT("AE" &amp; ROW()), AP831:AP871, "📦", AS831:AS871, "")
    ) / 2
)</f>
        <v>0</v>
      </c>
      <c r="AM880" s="56"/>
      <c r="AN880" s="56"/>
      <c r="AO880" s="56"/>
      <c r="AP880" s="56"/>
      <c r="AQ880" s="56"/>
      <c r="AR880" s="56"/>
      <c r="AS880" s="56"/>
      <c r="AT880" s="56"/>
      <c r="AU880" s="56"/>
      <c r="AV880" s="56"/>
      <c r="AW880" s="56"/>
      <c r="AX880" s="56"/>
      <c r="AY880" s="56"/>
      <c r="AZ880" s="56"/>
      <c r="BA880" s="56"/>
      <c r="BB880" s="56"/>
      <c r="BC880" s="56"/>
      <c r="BD880" s="56"/>
      <c r="BE880" s="56"/>
      <c r="BF880" s="56"/>
      <c r="BG880" s="56"/>
      <c r="BH880" s="56"/>
      <c r="BI880" s="56"/>
      <c r="BJ880" s="56"/>
      <c r="BK880" s="56"/>
      <c r="BL880" s="56"/>
      <c r="BM880" s="56"/>
      <c r="BN880" s="56"/>
    </row>
    <row r="881" spans="1:66" ht="11.25" customHeight="1">
      <c r="A881" s="220"/>
      <c r="B881" s="164"/>
      <c r="C881" s="205"/>
      <c r="D881" s="208"/>
      <c r="E881" s="178" t="s">
        <v>44</v>
      </c>
      <c r="F881" s="58" t="str">
        <f>IF(D879&lt;&gt;"", VLOOKUP(D879,'Base de Datos'!$A$2:$D1268,4,FALSE()),"")</f>
        <v/>
      </c>
      <c r="G881" s="205"/>
      <c r="H881" s="208"/>
      <c r="I881" s="178" t="s">
        <v>44</v>
      </c>
      <c r="J881" s="58" t="str">
        <f>IF(H879&lt;&gt;"", VLOOKUP(H879,'Base de Datos'!$A$2:$D1268,4,FALSE()),"")</f>
        <v/>
      </c>
      <c r="K881" s="205"/>
      <c r="L881" s="208"/>
      <c r="M881" s="178" t="s">
        <v>44</v>
      </c>
      <c r="N881" s="58" t="str">
        <f>IF(L879&lt;&gt;"", VLOOKUP(L879,'Base de Datos'!$A$2:$D1268,4,FALSE()),"")</f>
        <v/>
      </c>
      <c r="O881" s="165"/>
      <c r="P881" s="165"/>
      <c r="Q881" s="165"/>
      <c r="R881" s="166"/>
      <c r="S881" s="231"/>
      <c r="T881" s="230"/>
      <c r="U881" s="170"/>
      <c r="V881" s="169"/>
      <c r="W881" s="231"/>
      <c r="X881" s="230"/>
      <c r="Y881" s="170"/>
      <c r="Z881" s="169"/>
      <c r="AA881" s="231"/>
      <c r="AB881" s="230"/>
      <c r="AC881" s="170"/>
      <c r="AD881" s="56"/>
      <c r="AE881" s="232" t="s">
        <v>77</v>
      </c>
      <c r="AF881" s="230"/>
      <c r="AG881" s="90">
        <f t="array" aca="1" ref="AG881" ca="1">COUNTIFS(AP831:AP871, "💲", AY831:AY871, INDIRECT("AE" &amp; ROW())) + COUNTIFS(AP831:AP871, "📦", AY831:AY871, INDIRECT("AE" &amp; ROW())) + COUNTIFS(AP831:AP871, "✅", AY831:AY871, INDIRECT("AE" &amp; ROW()))</f>
        <v>0</v>
      </c>
      <c r="AH881" s="68">
        <f t="array" aca="1" ref="AH881" ca="1">COUNTIFS(AP831:AP871, "💲", AY831:AY871, INDIRECT("AE" &amp; ROW())) + COUNTIFS(AP831:AP871, "📦", AY831:AY871, INDIRECT("AE" &amp; ROW()))</f>
        <v>0</v>
      </c>
      <c r="AI881" s="139">
        <f t="array" aca="1" ref="AI881" ca="1">SUMIFS(AR831:AR871, AY831:AY871, INDIRECT("AE" &amp; ROW()), AP831:AP871, "💲") + SUMIFS(AR831:AR871, AY831:AY871, INDIRECT("AE" &amp; ROW()), AP831:AP871, "📦")</f>
        <v>0</v>
      </c>
      <c r="AJ881" s="139">
        <f t="array" aca="1" ref="AJ881" ca="1">(
    SUMIFS(AR831:AR871, AY831:AY871, INDIRECT("AE" &amp; ROW()), AP831:AP871, "💲") +
    SUMIFS(AR831:AR871, AY831:AY871, INDIRECT("AE" &amp; ROW()), AP831:AP871, "📦")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
        SUMIFS(AR831:AR871, AY831:AY871, INDIRECT("AE" &amp; ROW()), AP831:AP871, "💲", AS831:AS871, "Familiar") +
        SUMIFS(AR831:AR871, AY831:AY871, INDIRECT("AE" &amp; ROW()), AP831:AP871, "📦", AS831:AS871, "Familiar")
    ) / 2
)  -
(
    (
        SUMIFS(AR831:AR871, AY831:AY871, INDIRECT("AE" &amp; ROW()), AP831:AP871, "💲", AS831:AS871, "Exonerado ADH") +
        SUMIFS(AR831:AR871, AY831:AY871, INDIRECT("AE" &amp; ROW()), AP831:AP871, "📦", AS831:AS871, "Exonerado ADH")
    ) / 2
)  -
(
    (
        SUMIFS(AR831:AR871, AY831:AY871, INDIRECT("AE" &amp; ROW()), AP831:AP871, "💲", AS831:AS871, "Exonerado Doctor") +
        SUMIFS(AR831:AR871, AY831:AY871, INDIRECT("AE" &amp; ROW()), AP831:AP871, "📦", AS831:AS871, "Exonerado Doctor")
    ) / 2
)</f>
        <v>0</v>
      </c>
      <c r="AK881" s="139">
        <f t="array" aca="1" ref="AK881" ca="1">(
    SUMIFS(AR831:AR871, AY831:AY871, INDIRECT("AE" &amp; ROW()), AP831:AP871, "💲") +
    SUMIFS(AR831:AR871, AY831:AY871, INDIRECT("AE" &amp; ROW()), AP831:AP871, "📦")
) -
(
    SUMIFS(AR831:AR871, AY831:AY871, INDIRECT("AE" &amp; ROW()), AP831:AP871, "💲", AS831:AS871, "Familiar") +
    SUMIFS(AR831:AR871, AY831:AY871, INDIRECT("AE" &amp; ROW()), AP831:AP871, "📦", AS831:AS871, "Familiar")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SUMIFS(AR831:AR871, AY831:AY871, INDIRECT("AE" &amp; ROW()), AP831:AP871, "💲", AS831:AS871, "Exonerado ADH") +
    SUMIFS(AR831:AR871, AY831:AY871, INDIRECT("AE" &amp; ROW()), AP831:AP871, "📦", AS831:AS871, "Exonerado ADH")
) -
(
    (
        SUMIFS(AR831:AR871, AY831:AY871, INDIRECT("AE" &amp; ROW()), AP831:AP871, "💲", AS831:AS871, "Exonerado Doctor") +
        SUMIFS(AR831:AR871, AY831:AY871, INDIRECT("AE" &amp; ROW()), AP831:AP871, "📦", AS831:AS871, "Exonerado Doctor")
    ) / 2
) -
(
    (
        SUMIFS(AR831:AR871, AY831:AY871, INDIRECT("AE" &amp; ROW()), AP831:AP871, "💲", AS831:AS871, "") +
        SUMIFS(AR831:AR871, AY831:AY871, INDIRECT("AE" &amp; ROW()), AP831:AP871, "📦", AS831:AS871, "")
    ) / 2
)</f>
        <v>0</v>
      </c>
      <c r="AL881" s="140">
        <f t="array" aca="1" ref="AL881" ca="1">(
    SUMIFS(AR831:AR871, AY831:AY871, INDIRECT("AE" &amp; ROW()), AP831:AP871, "💲") +
    SUMIFS(AR831:AR871, AY831:AY871, INDIRECT("AE" &amp; ROW()), AP831:AP871, "📦")
) -
(
    (
        SUMIFS(AR831:AR871, AY831:AY871, INDIRECT("AE" &amp; ROW()), AP831:AP871, "💲", AS831:AS871, "Familiar") +
        SUMIFS(AR831:AR871, AY831:AY871, INDIRECT("AE" &amp; ROW()), AP831:AP871, "📦", AS831:AS871, "Familiar")
    ) / 2
) -
(
    (
        SUMIFS(AR831:AR871, AY831:AY871, INDIRECT("AE" &amp; ROW()), AP831:AP871, "💲", AS831:AS871, "Participante") +
        SUMIFS(AR831:AR871, AY831:AY871, INDIRECT("AE" &amp; ROW()), AP831:AP871, "📦", AS831:AS871, "Participante")
    ) / 2
) -
(
    (
        SUMIFS(AR831:AR871, AY831:AY871, INDIRECT("AE" &amp; ROW()), AP831:AP871, "💲", AS831:AS871, "Empleado") +
        SUMIFS(AR831:AR871, AY831:AY871, INDIRECT("AE" &amp; ROW()), AP831:AP871, "📦", AS831:AS871, "Empleado")
    ) / 2
) -
(
    (
        SUMIFS(AR831:AR871, AY831:AY871, INDIRECT("AE" &amp; ROW()), AP831:AP871, "💲", AS831:AS871, "Exonerado ADH") +
        SUMIFS(AR831:AR871, AY831:AY871, INDIRECT("AE" &amp; ROW()), AP831:AP871, "📦", AS831:AS871, "Exonerado ADH")
    ) / 2
) -
(
    SUMIFS(AR831:AR871, AY831:AY871, INDIRECT("AE" &amp; ROW()), AP831:AP871, "💲", AS831:AS871, "Exonerado Doctor") +
    SUMIFS(AR831:AR871, AY831:AY871, INDIRECT("AE" &amp; ROW()), AP831:AP871, "📦", AS831:AS871, "Exonerado Doctor")
) -
(
    (
        SUMIFS(AR831:AR871, AY831:AY871, INDIRECT("AE" &amp; ROW()), AP831:AP871, "💲", AS831:AS871, "") +
        SUMIFS(AR831:AR871, AY831:AY871, INDIRECT("AE" &amp; ROW()), AP831:AP871, "📦", AS831:AS871, "")
    ) / 2
)</f>
        <v>0</v>
      </c>
      <c r="AM881" s="56"/>
      <c r="AN881" s="56"/>
      <c r="AO881" s="56"/>
      <c r="AP881" s="56"/>
      <c r="AQ881" s="56"/>
      <c r="AR881" s="56"/>
      <c r="AS881" s="56"/>
      <c r="AT881" s="56"/>
      <c r="AU881" s="56"/>
      <c r="AV881" s="56"/>
      <c r="AW881" s="56"/>
      <c r="AX881" s="56"/>
      <c r="AY881" s="56"/>
      <c r="AZ881" s="56"/>
      <c r="BA881" s="56"/>
      <c r="BB881" s="56"/>
      <c r="BC881" s="56"/>
      <c r="BD881" s="56"/>
      <c r="BE881" s="56"/>
      <c r="BF881" s="56"/>
      <c r="BG881" s="56"/>
      <c r="BH881" s="56"/>
      <c r="BI881" s="56"/>
      <c r="BJ881" s="56"/>
      <c r="BK881" s="56"/>
      <c r="BL881" s="56"/>
      <c r="BM881" s="56"/>
      <c r="BN881" s="56"/>
    </row>
    <row r="882" spans="1:66" ht="11.25" customHeight="1">
      <c r="A882" s="221"/>
      <c r="B882" s="164"/>
      <c r="C882" s="206"/>
      <c r="D882" s="209"/>
      <c r="E882" s="179" t="s">
        <v>46</v>
      </c>
      <c r="F882" s="180"/>
      <c r="G882" s="206"/>
      <c r="H882" s="209"/>
      <c r="I882" s="179" t="s">
        <v>46</v>
      </c>
      <c r="J882" s="180"/>
      <c r="K882" s="206"/>
      <c r="L882" s="209"/>
      <c r="M882" s="179" t="s">
        <v>46</v>
      </c>
      <c r="N882" s="180"/>
      <c r="O882" s="165"/>
      <c r="P882" s="165"/>
      <c r="Q882" s="165"/>
      <c r="R882" s="166"/>
      <c r="S882" s="227" t="str">
        <f>IF(OR(S879="Empleado",S879="Familiar"),"Nombre del Empleado","N° Factura")</f>
        <v>N° Factura</v>
      </c>
      <c r="T882" s="228"/>
      <c r="U882" s="89"/>
      <c r="V882" s="169"/>
      <c r="W882" s="227" t="str">
        <f>IF(OR(W879="Empleado",W879="Familiar"),"Nombre del Empleado","N° Factura")</f>
        <v>N° Factura</v>
      </c>
      <c r="X882" s="228"/>
      <c r="Y882" s="89"/>
      <c r="Z882" s="169"/>
      <c r="AA882" s="227" t="str">
        <f>IF(OR(AA879="Empleado",AA879="Familiar"),"Nombre del Empleado","N° Factura")</f>
        <v>N° Factura</v>
      </c>
      <c r="AB882" s="228"/>
      <c r="AC882" s="89"/>
      <c r="AD882" s="56"/>
      <c r="AE882" s="233" t="s">
        <v>80</v>
      </c>
      <c r="AF882" s="228"/>
      <c r="AG882" s="143">
        <f t="array" aca="1" ref="AG882" ca="1">COUNTIFS(AP831:AP871, "💲", AY831:AY871, INDIRECT("AE" &amp; ROW())) + COUNTIFS(AP831:AP871, "📦", AY831:AY871, INDIRECT("AE" &amp; ROW())) + COUNTIFS(AP831:AP871, "✅", AY831:AY871, INDIRECT("AE" &amp; ROW()))</f>
        <v>0</v>
      </c>
      <c r="AH882" s="144">
        <f t="array" aca="1" ref="AH882" ca="1">COUNTIFS(AP831:AP871, "💲", AY831:AY871, INDIRECT("AE" &amp; ROW())) + COUNTIFS(AP831:AP871, "📦", AY831:AY871, INDIRECT("AE" &amp; ROW()))</f>
        <v>0</v>
      </c>
      <c r="AI882" s="145">
        <f t="array" aca="1" ref="AI882" ca="1">SUMIFS(AR831:AR871, AY831:AY871, INDIRECT("AE" &amp; ROW()), AP831:AP871, "💲") + SUMIFS(AR831:AR871, AY831:AY871, INDIRECT("AE" &amp; ROW()), AP831:AP871, "📦")</f>
        <v>0</v>
      </c>
      <c r="AJ882" s="145">
        <f t="array" aca="1" ref="AJ882" ca="1">(
    SUMIFS(AR831:AR871, AY831:AY871, INDIRECT("AE" &amp; ROW()), AP831:AP871, "💲") +
    SUMIFS(AR831:AR871, AY831:AY871, INDIRECT("AE" &amp; ROW()), AP831:AP871, "📦")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
        SUMIFS(AR831:AR871, AY831:AY871, INDIRECT("AE" &amp; ROW()), AP831:AP871, "💲", AS831:AS871, "Familiar") +
        SUMIFS(AR831:AR871, AY831:AY871, INDIRECT("AE" &amp; ROW()), AP831:AP871, "📦", AS831:AS871, "Familiar")
    ) / 2
)  -
(
    (
        SUMIFS(AR831:AR871, AY831:AY871, INDIRECT("AE" &amp; ROW()), AP831:AP871, "💲", AS831:AS871, "Exonerado ADH") +
        SUMIFS(AR831:AR871, AY831:AY871, INDIRECT("AE" &amp; ROW()), AP831:AP871, "📦", AS831:AS871, "Exonerado ADH")
    ) / 2
)  -
(
    (
        SUMIFS(AR831:AR871, AY831:AY871, INDIRECT("AE" &amp; ROW()), AP831:AP871, "💲", AS831:AS871, "Exonerado Doctor") +
        SUMIFS(AR831:AR871, AY831:AY871, INDIRECT("AE" &amp; ROW()), AP831:AP871, "📦", AS831:AS871, "Exonerado Doctor")
    ) / 2
)</f>
        <v>0</v>
      </c>
      <c r="AK882" s="145">
        <f t="array" aca="1" ref="AK882" ca="1">(
    SUMIFS(AR831:AR871, AY831:AY871, INDIRECT("AE" &amp; ROW()), AP831:AP871, "💲") +
    SUMIFS(AR831:AR871, AY831:AY871, INDIRECT("AE" &amp; ROW()), AP831:AP871, "📦")
) -
(
    SUMIFS(AR831:AR871, AY831:AY871, INDIRECT("AE" &amp; ROW()), AP831:AP871, "💲", AS831:AS871, "Familiar") +
    SUMIFS(AR831:AR871, AY831:AY871, INDIRECT("AE" &amp; ROW()), AP831:AP871, "📦", AS831:AS871, "Familiar")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SUMIFS(AR831:AR871, AY831:AY871, INDIRECT("AE" &amp; ROW()), AP831:AP871, "💲", AS831:AS871, "Exonerado ADH") +
    SUMIFS(AR831:AR871, AY831:AY871, INDIRECT("AE" &amp; ROW()), AP831:AP871, "📦", AS831:AS871, "Exonerado ADH")
) -
(
    (
        SUMIFS(AR831:AR871, AY831:AY871, INDIRECT("AE" &amp; ROW()), AP831:AP871, "💲", AS831:AS871, "Exonerado Doctor") +
        SUMIFS(AR831:AR871, AY831:AY871, INDIRECT("AE" &amp; ROW()), AP831:AP871, "📦", AS831:AS871, "Exonerado Doctor")
    ) / 2
) -
(
    (
        SUMIFS(AR831:AR871, AY831:AY871, INDIRECT("AE" &amp; ROW()), AP831:AP871, "💲", AS831:AS871, "") +
        SUMIFS(AR831:AR871, AY831:AY871, INDIRECT("AE" &amp; ROW()), AP831:AP871, "📦", AS831:AS871, "")
    ) / 2
)</f>
        <v>0</v>
      </c>
      <c r="AL882" s="146">
        <f t="array" aca="1" ref="AL882" ca="1">(
    SUMIFS(AR831:AR871, AY831:AY871, INDIRECT("AE" &amp; ROW()), AP831:AP871, "💲") +
    SUMIFS(AR831:AR871, AY831:AY871, INDIRECT("AE" &amp; ROW()), AP831:AP871, "📦")
) -
(
    (
        SUMIFS(AR831:AR871, AY831:AY871, INDIRECT("AE" &amp; ROW()), AP831:AP871, "💲", AS831:AS871, "Familiar") +
        SUMIFS(AR831:AR871, AY831:AY871, INDIRECT("AE" &amp; ROW()), AP831:AP871, "📦", AS831:AS871, "Familiar")
    ) / 2
) -
(
    (
        SUMIFS(AR831:AR871, AY831:AY871, INDIRECT("AE" &amp; ROW()), AP831:AP871, "💲", AS831:AS871, "Participante") +
        SUMIFS(AR831:AR871, AY831:AY871, INDIRECT("AE" &amp; ROW()), AP831:AP871, "📦", AS831:AS871, "Participante")
    ) / 2
) -
(
    (
        SUMIFS(AR831:AR871, AY831:AY871, INDIRECT("AE" &amp; ROW()), AP831:AP871, "💲", AS831:AS871, "Empleado") +
        SUMIFS(AR831:AR871, AY831:AY871, INDIRECT("AE" &amp; ROW()), AP831:AP871, "📦", AS831:AS871, "Empleado")
    ) / 2
) -
(
    (
        SUMIFS(AR831:AR871, AY831:AY871, INDIRECT("AE" &amp; ROW()), AP831:AP871, "💲", AS831:AS871, "Exonerado ADH") +
        SUMIFS(AR831:AR871, AY831:AY871, INDIRECT("AE" &amp; ROW()), AP831:AP871, "📦", AS831:AS871, "Exonerado ADH")
    ) / 2
) -
(
    SUMIFS(AR831:AR871, AY831:AY871, INDIRECT("AE" &amp; ROW()), AP831:AP871, "💲", AS831:AS871, "Exonerado Doctor") +
    SUMIFS(AR831:AR871, AY831:AY871, INDIRECT("AE" &amp; ROW()), AP831:AP871, "📦", AS831:AS871, "Exonerado Doctor")
) -
(
    (
        SUMIFS(AR831:AR871, AY831:AY871, INDIRECT("AE" &amp; ROW()), AP831:AP871, "💲", AS831:AS871, "") +
        SUMIFS(AR831:AR871, AY831:AY871, INDIRECT("AE" &amp; ROW()), AP831:AP871, "📦", AS831:AS871, "")
    ) / 2
)</f>
        <v>0</v>
      </c>
      <c r="AM882" s="56"/>
      <c r="AN882" s="56"/>
      <c r="AO882" s="56"/>
      <c r="AP882" s="56"/>
      <c r="AQ882" s="56"/>
      <c r="AR882" s="56"/>
      <c r="AS882" s="56"/>
      <c r="AT882" s="56"/>
      <c r="AU882" s="56"/>
      <c r="AV882" s="56"/>
      <c r="AW882" s="56"/>
      <c r="AX882" s="56"/>
      <c r="AY882" s="56"/>
      <c r="AZ882" s="56"/>
      <c r="BA882" s="56"/>
      <c r="BB882" s="56"/>
      <c r="BC882" s="56"/>
      <c r="BD882" s="56"/>
      <c r="BE882" s="56"/>
      <c r="BF882" s="56"/>
      <c r="BG882" s="56"/>
      <c r="BH882" s="56"/>
      <c r="BI882" s="56"/>
      <c r="BJ882" s="56"/>
      <c r="BK882" s="56"/>
      <c r="BL882" s="56"/>
      <c r="BM882" s="56"/>
      <c r="BN882" s="56"/>
    </row>
    <row r="883" spans="1:66" ht="11.25" customHeight="1">
      <c r="A883" s="3"/>
      <c r="B883" s="3"/>
      <c r="C883" s="3"/>
      <c r="D883" s="3"/>
      <c r="E883" s="3"/>
      <c r="F883" s="3"/>
      <c r="G883" s="3"/>
      <c r="H883" s="3"/>
      <c r="I883" s="3"/>
      <c r="J883" s="3"/>
      <c r="K883" s="3"/>
      <c r="L883" s="3"/>
      <c r="M883" s="3"/>
      <c r="N883" s="3"/>
      <c r="O883" s="1"/>
      <c r="P883" s="3"/>
      <c r="Q883" s="3"/>
      <c r="R883" s="15"/>
      <c r="S883" s="16"/>
      <c r="T883" s="16"/>
      <c r="U883" s="173"/>
      <c r="V883" s="6"/>
      <c r="W883" s="16"/>
      <c r="X883" s="16"/>
      <c r="Y883" s="173"/>
      <c r="Z883" s="48"/>
      <c r="AA883" s="173"/>
      <c r="AB883" s="173"/>
      <c r="AC883" s="173"/>
      <c r="AD883" s="174"/>
      <c r="AI883" s="148">
        <f t="shared" ref="AI883:AL883" ca="1" si="598">SUM(AI868:AI881)</f>
        <v>570</v>
      </c>
      <c r="AJ883" s="148">
        <f t="shared" ca="1" si="598"/>
        <v>470</v>
      </c>
      <c r="AK883" s="148">
        <f t="shared" ca="1" si="598"/>
        <v>470</v>
      </c>
      <c r="AL883" s="148">
        <f t="shared" ca="1" si="598"/>
        <v>520</v>
      </c>
      <c r="AM883" s="174"/>
      <c r="AN883" s="174"/>
      <c r="AO883" s="174"/>
      <c r="AP883" s="174"/>
      <c r="AQ883" s="174"/>
      <c r="AR883" s="174"/>
      <c r="AS883" s="174"/>
      <c r="AT883" s="174"/>
      <c r="AU883" s="174"/>
      <c r="AV883" s="174"/>
      <c r="AW883" s="174"/>
      <c r="AX883" s="174"/>
      <c r="AY883" s="174"/>
      <c r="AZ883" s="174"/>
      <c r="BA883" s="174"/>
      <c r="BB883" s="174"/>
      <c r="BC883" s="174"/>
      <c r="BD883" s="174"/>
      <c r="BE883" s="122"/>
      <c r="BF883" s="122"/>
      <c r="BG883" s="122"/>
      <c r="BH883" s="122"/>
      <c r="BI883" s="122"/>
      <c r="BJ883" s="174"/>
      <c r="BK883" s="174"/>
      <c r="BL883" s="174"/>
      <c r="BM883" s="174"/>
      <c r="BN883" s="174"/>
    </row>
    <row r="884" spans="1:66" ht="15" customHeight="1">
      <c r="A884" s="210">
        <f>IF(WEEKDAY(A829)=6, WORKDAY(A829+1, 1), A829+1)</f>
        <v>46318</v>
      </c>
      <c r="B884" s="211"/>
      <c r="C884" s="211"/>
      <c r="D884" s="211"/>
      <c r="E884" s="211"/>
      <c r="F884" s="211"/>
      <c r="G884" s="211"/>
      <c r="H884" s="211"/>
      <c r="I884" s="211"/>
      <c r="J884" s="211"/>
      <c r="K884" s="211"/>
      <c r="L884" s="211"/>
      <c r="M884" s="211"/>
      <c r="N884" s="212"/>
      <c r="O884" s="1"/>
      <c r="P884" s="1"/>
      <c r="Q884" s="1"/>
      <c r="R884" s="15"/>
      <c r="S884" s="22"/>
      <c r="T884" s="22"/>
      <c r="U884" s="241"/>
      <c r="V884" s="242"/>
      <c r="W884" s="242"/>
      <c r="X884" s="242"/>
      <c r="Y884" s="242"/>
      <c r="Z884" s="23"/>
      <c r="AA884" s="23"/>
      <c r="AB884" s="23"/>
      <c r="AC884" s="23"/>
      <c r="AD884" s="24"/>
      <c r="AE884" s="181"/>
      <c r="AF884" s="181"/>
      <c r="AG884" s="181"/>
      <c r="AH884" s="181"/>
      <c r="AI884" s="181"/>
      <c r="AJ884" s="181"/>
      <c r="AK884" s="181"/>
      <c r="AL884" s="181"/>
      <c r="AM884" s="24"/>
      <c r="AN884" s="24"/>
      <c r="AO884" s="24"/>
      <c r="AP884" s="24"/>
      <c r="AQ884" s="24"/>
      <c r="AR884" s="24"/>
      <c r="AS884" s="24"/>
      <c r="AT884" s="24"/>
      <c r="AU884" s="24"/>
      <c r="AV884" s="24"/>
      <c r="AW884" s="24"/>
      <c r="AX884" s="24"/>
      <c r="AY884" s="24"/>
      <c r="AZ884" s="24"/>
      <c r="BA884" s="24"/>
      <c r="BB884" s="24"/>
      <c r="BC884" s="24"/>
      <c r="BD884" s="24"/>
      <c r="BE884" s="24"/>
      <c r="BF884" s="24"/>
      <c r="BG884" s="24"/>
      <c r="BH884" s="24"/>
      <c r="BI884" s="24"/>
      <c r="BJ884" s="24"/>
      <c r="BK884" s="24"/>
      <c r="BL884" s="24"/>
      <c r="BM884" s="24"/>
      <c r="BN884" s="24"/>
    </row>
    <row r="885" spans="1:66" ht="15" customHeight="1">
      <c r="A885" s="25" t="s">
        <v>15</v>
      </c>
      <c r="B885" s="25" t="s">
        <v>16</v>
      </c>
      <c r="C885" s="213" t="s">
        <v>17</v>
      </c>
      <c r="D885" s="214"/>
      <c r="E885" s="214"/>
      <c r="F885" s="215"/>
      <c r="G885" s="213" t="s">
        <v>18</v>
      </c>
      <c r="H885" s="214"/>
      <c r="I885" s="214"/>
      <c r="J885" s="215"/>
      <c r="K885" s="213" t="s">
        <v>19</v>
      </c>
      <c r="L885" s="214"/>
      <c r="M885" s="214"/>
      <c r="N885" s="215"/>
      <c r="O885" s="1"/>
      <c r="P885" s="1"/>
      <c r="Q885" s="1"/>
      <c r="R885" s="26"/>
      <c r="S885" s="234" t="s">
        <v>17</v>
      </c>
      <c r="T885" s="214"/>
      <c r="U885" s="215"/>
      <c r="V885" s="27"/>
      <c r="W885" s="234" t="s">
        <v>18</v>
      </c>
      <c r="X885" s="214"/>
      <c r="Y885" s="215"/>
      <c r="Z885" s="28"/>
      <c r="AA885" s="234" t="s">
        <v>19</v>
      </c>
      <c r="AB885" s="214"/>
      <c r="AC885" s="215"/>
      <c r="AD885" s="29"/>
      <c r="AE885" s="181"/>
      <c r="AF885" s="181"/>
      <c r="AG885" s="181"/>
      <c r="AH885" s="181"/>
      <c r="AI885" s="181"/>
      <c r="AJ885" s="181"/>
      <c r="AK885" s="181"/>
      <c r="AL885" s="181"/>
      <c r="AM885" s="29"/>
      <c r="AN885" s="34" t="s">
        <v>2</v>
      </c>
      <c r="AO885" s="34" t="s">
        <v>3</v>
      </c>
      <c r="AP885" s="34" t="s">
        <v>4</v>
      </c>
      <c r="AQ885" s="34" t="s">
        <v>5</v>
      </c>
      <c r="AR885" s="34" t="s">
        <v>6</v>
      </c>
      <c r="AS885" s="34" t="s">
        <v>7</v>
      </c>
      <c r="AT885" s="34" t="s">
        <v>27</v>
      </c>
      <c r="AU885" s="34" t="s">
        <v>28</v>
      </c>
      <c r="AV885" s="34" t="s">
        <v>29</v>
      </c>
      <c r="AW885" s="34" t="s">
        <v>30</v>
      </c>
      <c r="AX885" s="34" t="s">
        <v>12</v>
      </c>
      <c r="AY885" s="34" t="s">
        <v>20</v>
      </c>
      <c r="AZ885" s="35"/>
      <c r="BA885" s="35"/>
      <c r="BB885" s="35"/>
      <c r="BC885" s="35"/>
      <c r="BD885" s="35"/>
      <c r="BE885" s="35"/>
      <c r="BF885" s="35"/>
      <c r="BG885" s="35"/>
      <c r="BH885" s="35"/>
      <c r="BI885" s="35"/>
      <c r="BJ885" s="35"/>
      <c r="BK885" s="35"/>
      <c r="BL885" s="35"/>
      <c r="BM885" s="35"/>
      <c r="BN885" s="35"/>
    </row>
    <row r="886" spans="1:66" ht="11.25" customHeight="1">
      <c r="A886" s="219">
        <f>Q892</f>
        <v>0.33333333333333331</v>
      </c>
      <c r="B886" s="38"/>
      <c r="C886" s="204"/>
      <c r="D886" s="207"/>
      <c r="E886" s="40" t="s">
        <v>36</v>
      </c>
      <c r="F886" s="42" t="str">
        <f>IF(D886&lt;&gt;"", VLOOKUP(D886,'Base de Datos'!$A$2:$D1268,2,FALSE()),"")</f>
        <v/>
      </c>
      <c r="G886" s="204"/>
      <c r="H886" s="216"/>
      <c r="I886" s="40" t="s">
        <v>36</v>
      </c>
      <c r="J886" s="42" t="str">
        <f>IF(H886&lt;&gt;"", VLOOKUP(H886,'Base de Datos'!$A$2:$D1268,2,FALSE()),"")</f>
        <v/>
      </c>
      <c r="K886" s="204"/>
      <c r="L886" s="216"/>
      <c r="M886" s="40" t="s">
        <v>36</v>
      </c>
      <c r="N886" s="42" t="str">
        <f>IF(L886&lt;&gt;"", VLOOKUP(L886,'Base de Datos'!$A$2:$D1268,2,FALSE()),"")</f>
        <v/>
      </c>
      <c r="O886" s="43"/>
      <c r="P886" s="1" t="s">
        <v>1</v>
      </c>
      <c r="Q886" s="44"/>
      <c r="R886" s="15"/>
      <c r="S886" s="45"/>
      <c r="T886" s="45" t="s">
        <v>37</v>
      </c>
      <c r="U886" s="46"/>
      <c r="V886" s="47"/>
      <c r="W886" s="45"/>
      <c r="X886" s="45" t="s">
        <v>37</v>
      </c>
      <c r="Y886" s="46"/>
      <c r="Z886" s="47"/>
      <c r="AA886" s="45"/>
      <c r="AB886" s="45" t="s">
        <v>37</v>
      </c>
      <c r="AC886" s="46"/>
      <c r="AD886" s="48"/>
      <c r="AE886" s="181"/>
      <c r="AF886" s="181"/>
      <c r="AG886" s="181"/>
      <c r="AH886" s="181"/>
      <c r="AI886" s="181"/>
      <c r="AJ886" s="181"/>
      <c r="AK886" s="181"/>
      <c r="AL886" s="181"/>
      <c r="AM886" s="48"/>
      <c r="AN886" s="53">
        <f>A884</f>
        <v>46318</v>
      </c>
      <c r="AO886" s="54" t="str">
        <f>C885</f>
        <v>Consultorio N° 1</v>
      </c>
      <c r="AP886" s="55">
        <f t="shared" ref="AP886:AQ886" si="599">C886</f>
        <v>0</v>
      </c>
      <c r="AQ886" s="55">
        <f t="shared" si="599"/>
        <v>0</v>
      </c>
      <c r="AR886" s="55">
        <f>U886</f>
        <v>0</v>
      </c>
      <c r="AS886" s="55">
        <f>S886</f>
        <v>0</v>
      </c>
      <c r="AT886" s="55">
        <f>S887</f>
        <v>0</v>
      </c>
      <c r="AU886" s="55">
        <f>U887</f>
        <v>0</v>
      </c>
      <c r="AV886" s="55">
        <f>S888</f>
        <v>0</v>
      </c>
      <c r="AW886" s="55">
        <f>U888</f>
        <v>0</v>
      </c>
      <c r="AX886" s="55">
        <f>U889</f>
        <v>0</v>
      </c>
      <c r="AY886" s="55">
        <f>F889</f>
        <v>0</v>
      </c>
      <c r="AZ886" s="56"/>
      <c r="BA886" s="56"/>
      <c r="BB886" s="56"/>
      <c r="BC886" s="56"/>
      <c r="BD886" s="56"/>
      <c r="BE886" s="56"/>
      <c r="BF886" s="56"/>
      <c r="BG886" s="56"/>
      <c r="BH886" s="56"/>
      <c r="BI886" s="56"/>
      <c r="BJ886" s="56"/>
      <c r="BK886" s="56"/>
      <c r="BL886" s="56"/>
      <c r="BM886" s="56"/>
      <c r="BN886" s="56"/>
    </row>
    <row r="887" spans="1:66" ht="11.25" customHeight="1">
      <c r="A887" s="220"/>
      <c r="B887" s="38"/>
      <c r="C887" s="205"/>
      <c r="D887" s="208"/>
      <c r="E887" s="57" t="s">
        <v>42</v>
      </c>
      <c r="F887" s="58" t="str">
        <f>IF(D886&lt;&gt;"", VLOOKUP(D886,'Base de Datos'!$A$2:$D1268,3,FALSE()),"")</f>
        <v/>
      </c>
      <c r="G887" s="205"/>
      <c r="H887" s="208"/>
      <c r="I887" s="57" t="s">
        <v>42</v>
      </c>
      <c r="J887" s="58" t="str">
        <f>IF(H886&lt;&gt;"", VLOOKUP(H886,'Base de Datos'!$A$2:$D1268,3,FALSE()),"")</f>
        <v/>
      </c>
      <c r="K887" s="205"/>
      <c r="L887" s="208"/>
      <c r="M887" s="57" t="s">
        <v>42</v>
      </c>
      <c r="N887" s="58" t="str">
        <f>IF(L886&lt;&gt;"", VLOOKUP(L886,'Base de Datos'!$A$2:$D1268,3,FALSE()),"")</f>
        <v/>
      </c>
      <c r="O887" s="43"/>
      <c r="P887" s="1"/>
      <c r="Q887" s="44"/>
      <c r="R887" s="15"/>
      <c r="S887" s="229"/>
      <c r="T887" s="230"/>
      <c r="U887" s="59"/>
      <c r="V887" s="47"/>
      <c r="W887" s="229"/>
      <c r="X887" s="230"/>
      <c r="Y887" s="59"/>
      <c r="Z887" s="47"/>
      <c r="AA887" s="229"/>
      <c r="AB887" s="230"/>
      <c r="AC887" s="59"/>
      <c r="AD887" s="48"/>
      <c r="AE887" s="181"/>
      <c r="AF887" s="181"/>
      <c r="AG887" s="181"/>
      <c r="AH887" s="181"/>
      <c r="AI887" s="181"/>
      <c r="AJ887" s="181"/>
      <c r="AK887" s="181"/>
      <c r="AL887" s="181"/>
      <c r="AM887" s="48"/>
      <c r="AN887" s="53">
        <f>A884</f>
        <v>46318</v>
      </c>
      <c r="AO887" s="54" t="str">
        <f>C885</f>
        <v>Consultorio N° 1</v>
      </c>
      <c r="AP887" s="55">
        <f t="shared" ref="AP887:AQ887" si="600">C890</f>
        <v>0</v>
      </c>
      <c r="AQ887" s="55">
        <f t="shared" si="600"/>
        <v>0</v>
      </c>
      <c r="AR887" s="64">
        <f>U890</f>
        <v>0</v>
      </c>
      <c r="AS887" s="55">
        <f>S890</f>
        <v>0</v>
      </c>
      <c r="AT887" s="55">
        <f>S891</f>
        <v>0</v>
      </c>
      <c r="AU887" s="55">
        <f>U891</f>
        <v>0</v>
      </c>
      <c r="AV887" s="55">
        <f>S892</f>
        <v>0</v>
      </c>
      <c r="AW887" s="55">
        <f>U892</f>
        <v>0</v>
      </c>
      <c r="AX887" s="55">
        <f>U893</f>
        <v>0</v>
      </c>
      <c r="AY887" s="55">
        <f>F893</f>
        <v>0</v>
      </c>
      <c r="AZ887" s="56"/>
      <c r="BA887" s="56"/>
      <c r="BB887" s="56"/>
      <c r="BC887" s="56"/>
      <c r="BD887" s="56"/>
      <c r="BE887" s="56"/>
      <c r="BF887" s="56"/>
      <c r="BG887" s="56"/>
      <c r="BH887" s="56"/>
      <c r="BI887" s="56"/>
      <c r="BJ887" s="56"/>
      <c r="BK887" s="56"/>
      <c r="BL887" s="56"/>
      <c r="BM887" s="56"/>
      <c r="BN887" s="56"/>
    </row>
    <row r="888" spans="1:66" ht="11.25" customHeight="1">
      <c r="A888" s="220"/>
      <c r="B888" s="38"/>
      <c r="C888" s="205"/>
      <c r="D888" s="208"/>
      <c r="E888" s="57" t="s">
        <v>44</v>
      </c>
      <c r="F888" s="58" t="str">
        <f>IF(D886&lt;&gt;"", VLOOKUP(D886,'Base de Datos'!$A$2:$D1268,4,FALSE()),"")</f>
        <v/>
      </c>
      <c r="G888" s="205"/>
      <c r="H888" s="208"/>
      <c r="I888" s="57" t="s">
        <v>44</v>
      </c>
      <c r="J888" s="58" t="str">
        <f>IF(H886&lt;&gt;"", VLOOKUP(H886,'Base de Datos'!$A$2:$D1268,4,FALSE()),"")</f>
        <v/>
      </c>
      <c r="K888" s="205"/>
      <c r="L888" s="208"/>
      <c r="M888" s="57" t="s">
        <v>44</v>
      </c>
      <c r="N888" s="58" t="str">
        <f>IF(L886&lt;&gt;"", VLOOKUP(L886,'Base de Datos'!$A$2:$D1268,4,FALSE()),"")</f>
        <v/>
      </c>
      <c r="O888" s="43"/>
      <c r="P888" s="1"/>
      <c r="Q888" s="44"/>
      <c r="R888" s="15"/>
      <c r="S888" s="229"/>
      <c r="T888" s="230"/>
      <c r="U888" s="59"/>
      <c r="V888" s="47"/>
      <c r="W888" s="229"/>
      <c r="X888" s="230"/>
      <c r="Y888" s="59"/>
      <c r="Z888" s="47"/>
      <c r="AA888" s="229"/>
      <c r="AB888" s="230"/>
      <c r="AC888" s="59"/>
      <c r="AD888" s="48"/>
      <c r="AE888" s="181"/>
      <c r="AF888" s="181"/>
      <c r="AG888" s="181"/>
      <c r="AH888" s="181"/>
      <c r="AI888" s="181"/>
      <c r="AJ888" s="181"/>
      <c r="AK888" s="181"/>
      <c r="AL888" s="181"/>
      <c r="AM888" s="48"/>
      <c r="AN888" s="53">
        <f>A884</f>
        <v>46318</v>
      </c>
      <c r="AO888" s="54" t="str">
        <f>C885</f>
        <v>Consultorio N° 1</v>
      </c>
      <c r="AP888" s="55">
        <f t="shared" ref="AP888:AQ888" si="601">C894</f>
        <v>0</v>
      </c>
      <c r="AQ888" s="55">
        <f t="shared" si="601"/>
        <v>0</v>
      </c>
      <c r="AR888" s="64">
        <f>U894</f>
        <v>0</v>
      </c>
      <c r="AS888" s="55">
        <f>S894</f>
        <v>0</v>
      </c>
      <c r="AT888" s="55">
        <f>S895</f>
        <v>0</v>
      </c>
      <c r="AU888" s="55">
        <f>U895</f>
        <v>0</v>
      </c>
      <c r="AV888" s="55">
        <f>S896</f>
        <v>0</v>
      </c>
      <c r="AW888" s="55">
        <f>U896</f>
        <v>0</v>
      </c>
      <c r="AX888" s="55">
        <f>U897</f>
        <v>0</v>
      </c>
      <c r="AY888" s="55">
        <f>F897</f>
        <v>0</v>
      </c>
      <c r="AZ888" s="56"/>
      <c r="BA888" s="56"/>
      <c r="BB888" s="56"/>
      <c r="BC888" s="56"/>
      <c r="BD888" s="56"/>
      <c r="BE888" s="56"/>
      <c r="BF888" s="56"/>
      <c r="BG888" s="56"/>
      <c r="BH888" s="56"/>
      <c r="BI888" s="56"/>
      <c r="BJ888" s="56"/>
      <c r="BK888" s="56"/>
      <c r="BL888" s="56"/>
      <c r="BM888" s="56"/>
      <c r="BN888" s="56"/>
    </row>
    <row r="889" spans="1:66" ht="11.25" customHeight="1">
      <c r="A889" s="221"/>
      <c r="B889" s="38"/>
      <c r="C889" s="206"/>
      <c r="D889" s="209"/>
      <c r="E889" s="85" t="s">
        <v>46</v>
      </c>
      <c r="F889" s="86"/>
      <c r="G889" s="206"/>
      <c r="H889" s="209"/>
      <c r="I889" s="87" t="s">
        <v>46</v>
      </c>
      <c r="J889" s="88"/>
      <c r="K889" s="206"/>
      <c r="L889" s="209"/>
      <c r="M889" s="87" t="s">
        <v>46</v>
      </c>
      <c r="N889" s="88"/>
      <c r="O889" s="43"/>
      <c r="P889" s="1"/>
      <c r="Q889" s="44"/>
      <c r="R889" s="15"/>
      <c r="S889" s="227" t="str">
        <f>IF(OR(S886="Empleado",S886="Familiar"),"Nombre del Empleado","N° Factura")</f>
        <v>N° Factura</v>
      </c>
      <c r="T889" s="228"/>
      <c r="U889" s="89"/>
      <c r="V889" s="47"/>
      <c r="W889" s="227" t="str">
        <f>IF(OR(W886="Empleado",W886="Familiar"),"Nombre del Empleado","N° Factura")</f>
        <v>N° Factura</v>
      </c>
      <c r="X889" s="228"/>
      <c r="Y889" s="89"/>
      <c r="Z889" s="47"/>
      <c r="AA889" s="227" t="str">
        <f>IF(OR(AA886="Empleado",AA886="Familiar"),"Nombre del Empleado","N° Factura")</f>
        <v>N° Factura</v>
      </c>
      <c r="AB889" s="228"/>
      <c r="AC889" s="89"/>
      <c r="AD889" s="48"/>
      <c r="AE889" s="181"/>
      <c r="AF889" s="181"/>
      <c r="AG889" s="181"/>
      <c r="AH889" s="181"/>
      <c r="AI889" s="181"/>
      <c r="AJ889" s="181"/>
      <c r="AK889" s="181"/>
      <c r="AL889" s="181"/>
      <c r="AM889" s="48"/>
      <c r="AN889" s="53">
        <f>A884</f>
        <v>46318</v>
      </c>
      <c r="AO889" s="54" t="str">
        <f>C885</f>
        <v>Consultorio N° 1</v>
      </c>
      <c r="AP889" s="55">
        <f t="shared" ref="AP889:AQ889" si="602">C898</f>
        <v>0</v>
      </c>
      <c r="AQ889" s="55">
        <f t="shared" si="602"/>
        <v>0</v>
      </c>
      <c r="AR889" s="64">
        <f>U898</f>
        <v>0</v>
      </c>
      <c r="AS889" s="55">
        <f>S898</f>
        <v>0</v>
      </c>
      <c r="AT889" s="55">
        <f>S899</f>
        <v>0</v>
      </c>
      <c r="AU889" s="64">
        <f>U899</f>
        <v>0</v>
      </c>
      <c r="AV889" s="55">
        <f>S900</f>
        <v>0</v>
      </c>
      <c r="AW889" s="55">
        <f>U900</f>
        <v>0</v>
      </c>
      <c r="AX889" s="55">
        <f>U901</f>
        <v>0</v>
      </c>
      <c r="AY889" s="55">
        <f>F901</f>
        <v>0</v>
      </c>
      <c r="AZ889" s="56"/>
      <c r="BA889" s="56"/>
      <c r="BB889" s="56"/>
      <c r="BC889" s="56"/>
      <c r="BD889" s="56"/>
      <c r="BE889" s="56"/>
      <c r="BF889" s="56"/>
      <c r="BG889" s="56"/>
      <c r="BH889" s="56"/>
      <c r="BI889" s="56"/>
      <c r="BJ889" s="56"/>
      <c r="BK889" s="56"/>
      <c r="BL889" s="56"/>
      <c r="BM889" s="56"/>
      <c r="BN889" s="56"/>
    </row>
    <row r="890" spans="1:66" ht="11.25" customHeight="1">
      <c r="A890" s="222">
        <f>A886+$Q$13/1440</f>
        <v>0.375</v>
      </c>
      <c r="B890" s="38"/>
      <c r="C890" s="204"/>
      <c r="D890" s="207"/>
      <c r="E890" s="40" t="s">
        <v>36</v>
      </c>
      <c r="F890" s="42" t="str">
        <f>IF(D890&lt;&gt;"", VLOOKUP(D890,'Base de Datos'!$A$2:$D1268,2,FALSE()),"")</f>
        <v/>
      </c>
      <c r="G890" s="204"/>
      <c r="H890" s="216"/>
      <c r="I890" s="40" t="s">
        <v>36</v>
      </c>
      <c r="J890" s="42" t="str">
        <f>IF(H890&lt;&gt;"", VLOOKUP(H890,'Base de Datos'!$A$2:$D1268,2,FALSE()),"")</f>
        <v/>
      </c>
      <c r="K890" s="204"/>
      <c r="L890" s="216"/>
      <c r="M890" s="40" t="s">
        <v>36</v>
      </c>
      <c r="N890" s="42" t="str">
        <f>IF(L890&lt;&gt;"", VLOOKUP(L890,'Base de Datos'!$A$2:$D1268,2,FALSE()),"")</f>
        <v/>
      </c>
      <c r="O890" s="262" t="s">
        <v>32</v>
      </c>
      <c r="P890" s="242"/>
      <c r="Q890" s="263">
        <f ca="1">$N$2</f>
        <v>888.89089999999999</v>
      </c>
      <c r="R890" s="15"/>
      <c r="S890" s="45"/>
      <c r="T890" s="45" t="s">
        <v>37</v>
      </c>
      <c r="U890" s="103"/>
      <c r="V890" s="47"/>
      <c r="W890" s="45"/>
      <c r="X890" s="45" t="s">
        <v>37</v>
      </c>
      <c r="Y890" s="46"/>
      <c r="Z890" s="47"/>
      <c r="AA890" s="45"/>
      <c r="AB890" s="45" t="s">
        <v>37</v>
      </c>
      <c r="AC890" s="46"/>
      <c r="AD890" s="48"/>
      <c r="AE890" s="181"/>
      <c r="AF890" s="181"/>
      <c r="AG890" s="181"/>
      <c r="AH890" s="181"/>
      <c r="AI890" s="181"/>
      <c r="AJ890" s="181"/>
      <c r="AK890" s="181"/>
      <c r="AL890" s="181"/>
      <c r="AM890" s="48"/>
      <c r="AN890" s="53">
        <f>A884</f>
        <v>46318</v>
      </c>
      <c r="AO890" s="54" t="str">
        <f>C885</f>
        <v>Consultorio N° 1</v>
      </c>
      <c r="AP890" s="55">
        <f t="shared" ref="AP890:AQ890" si="603">C902</f>
        <v>0</v>
      </c>
      <c r="AQ890" s="55">
        <f t="shared" si="603"/>
        <v>0</v>
      </c>
      <c r="AR890" s="64">
        <f>U902</f>
        <v>0</v>
      </c>
      <c r="AS890" s="55">
        <f>S902</f>
        <v>0</v>
      </c>
      <c r="AT890" s="55">
        <f>S903</f>
        <v>0</v>
      </c>
      <c r="AU890" s="55">
        <f>U903</f>
        <v>0</v>
      </c>
      <c r="AV890" s="55">
        <f>S904</f>
        <v>0</v>
      </c>
      <c r="AW890" s="55">
        <f>U904</f>
        <v>0</v>
      </c>
      <c r="AX890" s="55">
        <f>U905</f>
        <v>0</v>
      </c>
      <c r="AY890" s="55">
        <f>F905</f>
        <v>0</v>
      </c>
      <c r="AZ890" s="56"/>
      <c r="BA890" s="56"/>
      <c r="BB890" s="56"/>
      <c r="BC890" s="56"/>
      <c r="BD890" s="56"/>
      <c r="BE890" s="56"/>
      <c r="BF890" s="56"/>
      <c r="BG890" s="56"/>
      <c r="BH890" s="56"/>
      <c r="BI890" s="56"/>
      <c r="BJ890" s="56"/>
      <c r="BK890" s="56"/>
      <c r="BL890" s="56"/>
      <c r="BM890" s="56"/>
      <c r="BN890" s="56"/>
    </row>
    <row r="891" spans="1:66" ht="11.25" customHeight="1">
      <c r="A891" s="220"/>
      <c r="B891" s="38"/>
      <c r="C891" s="205"/>
      <c r="D891" s="208"/>
      <c r="E891" s="57" t="s">
        <v>42</v>
      </c>
      <c r="F891" s="58" t="str">
        <f>IF(D890&lt;&gt;"", VLOOKUP(D890,'Base de Datos'!$A$2:$D1268,3,FALSE()),"")</f>
        <v/>
      </c>
      <c r="G891" s="205"/>
      <c r="H891" s="208"/>
      <c r="I891" s="57" t="s">
        <v>42</v>
      </c>
      <c r="J891" s="58" t="str">
        <f>IF(H890&lt;&gt;"", VLOOKUP(H890,'Base de Datos'!$A$2:$D1268,3,FALSE()),"")</f>
        <v/>
      </c>
      <c r="K891" s="205"/>
      <c r="L891" s="208"/>
      <c r="M891" s="57" t="s">
        <v>42</v>
      </c>
      <c r="N891" s="58" t="str">
        <f>IF(L890&lt;&gt;"", VLOOKUP(L890,'Base de Datos'!$A$2:$D1268,3,FALSE()),"")</f>
        <v/>
      </c>
      <c r="O891" s="242"/>
      <c r="P891" s="242"/>
      <c r="Q891" s="264"/>
      <c r="R891" s="15"/>
      <c r="S891" s="229"/>
      <c r="T891" s="230"/>
      <c r="U891" s="59"/>
      <c r="V891" s="47"/>
      <c r="W891" s="229"/>
      <c r="X891" s="230"/>
      <c r="Y891" s="59"/>
      <c r="Z891" s="47"/>
      <c r="AA891" s="229"/>
      <c r="AB891" s="230"/>
      <c r="AC891" s="59"/>
      <c r="AD891" s="48"/>
      <c r="AE891" s="181"/>
      <c r="AF891" s="181"/>
      <c r="AG891" s="181"/>
      <c r="AH891" s="181"/>
      <c r="AI891" s="181"/>
      <c r="AJ891" s="181"/>
      <c r="AK891" s="181"/>
      <c r="AL891" s="181"/>
      <c r="AM891" s="48"/>
      <c r="AN891" s="53">
        <f>A884</f>
        <v>46318</v>
      </c>
      <c r="AO891" s="54" t="str">
        <f>C885</f>
        <v>Consultorio N° 1</v>
      </c>
      <c r="AP891" s="55">
        <f t="shared" ref="AP891:AQ891" si="604">C906</f>
        <v>0</v>
      </c>
      <c r="AQ891" s="55">
        <f t="shared" si="604"/>
        <v>0</v>
      </c>
      <c r="AR891" s="55">
        <f>U906</f>
        <v>0</v>
      </c>
      <c r="AS891" s="55">
        <f>S906</f>
        <v>0</v>
      </c>
      <c r="AT891" s="55">
        <f>S907</f>
        <v>0</v>
      </c>
      <c r="AU891" s="55">
        <f>U907</f>
        <v>0</v>
      </c>
      <c r="AV891" s="55">
        <f>S908</f>
        <v>0</v>
      </c>
      <c r="AW891" s="55">
        <f>U908</f>
        <v>0</v>
      </c>
      <c r="AX891" s="55">
        <f>U909</f>
        <v>0</v>
      </c>
      <c r="AY891" s="55">
        <f>F909</f>
        <v>0</v>
      </c>
      <c r="AZ891" s="56"/>
      <c r="BA891" s="56"/>
      <c r="BB891" s="56"/>
      <c r="BC891" s="56"/>
      <c r="BD891" s="56"/>
      <c r="BE891" s="56"/>
      <c r="BF891" s="56"/>
      <c r="BG891" s="56"/>
      <c r="BH891" s="56"/>
      <c r="BI891" s="56"/>
      <c r="BJ891" s="56"/>
      <c r="BK891" s="56"/>
      <c r="BL891" s="56"/>
      <c r="BM891" s="56"/>
      <c r="BN891" s="56"/>
    </row>
    <row r="892" spans="1:66" ht="11.25" customHeight="1">
      <c r="A892" s="220"/>
      <c r="B892" s="38"/>
      <c r="C892" s="205"/>
      <c r="D892" s="208"/>
      <c r="E892" s="57" t="s">
        <v>44</v>
      </c>
      <c r="F892" s="58" t="str">
        <f>IF(D890&lt;&gt;"", VLOOKUP(D890,'Base de Datos'!$A$2:$D1268,4,FALSE()),"")</f>
        <v/>
      </c>
      <c r="G892" s="205"/>
      <c r="H892" s="208"/>
      <c r="I892" s="57" t="s">
        <v>44</v>
      </c>
      <c r="J892" s="58" t="str">
        <f>IF(H890&lt;&gt;"", VLOOKUP(H890,'Base de Datos'!$A$2:$D1268,4,FALSE()),"")</f>
        <v/>
      </c>
      <c r="K892" s="205"/>
      <c r="L892" s="208"/>
      <c r="M892" s="57" t="s">
        <v>44</v>
      </c>
      <c r="N892" s="58" t="str">
        <f>IF(L890&lt;&gt;"", VLOOKUP(L890,'Base de Datos'!$A$2:$D1268,4,FALSE()),"")</f>
        <v/>
      </c>
      <c r="O892" s="43"/>
      <c r="P892" s="104" t="s">
        <v>50</v>
      </c>
      <c r="Q892" s="110">
        <v>0.33333333333333331</v>
      </c>
      <c r="R892" s="15"/>
      <c r="S892" s="229"/>
      <c r="T892" s="230"/>
      <c r="U892" s="59"/>
      <c r="V892" s="47"/>
      <c r="W892" s="229"/>
      <c r="X892" s="230"/>
      <c r="Y892" s="59"/>
      <c r="Z892" s="47"/>
      <c r="AA892" s="229"/>
      <c r="AB892" s="230"/>
      <c r="AC892" s="59"/>
      <c r="AD892" s="48"/>
      <c r="AE892" s="181"/>
      <c r="AF892" s="181"/>
      <c r="AG892" s="181"/>
      <c r="AH892" s="181"/>
      <c r="AI892" s="181"/>
      <c r="AJ892" s="181"/>
      <c r="AK892" s="181"/>
      <c r="AL892" s="181"/>
      <c r="AM892" s="48"/>
      <c r="AN892" s="53">
        <f>A884</f>
        <v>46318</v>
      </c>
      <c r="AO892" s="54" t="str">
        <f>C885</f>
        <v>Consultorio N° 1</v>
      </c>
      <c r="AP892" s="55" t="str">
        <f t="shared" ref="AP892:AQ892" si="605">C910</f>
        <v>📦</v>
      </c>
      <c r="AQ892" s="55" t="str">
        <f t="shared" si="605"/>
        <v>Junner Guzman</v>
      </c>
      <c r="AR892" s="55">
        <f>U910</f>
        <v>50</v>
      </c>
      <c r="AS892" s="55" t="str">
        <f>S910</f>
        <v>Exonerado ADH</v>
      </c>
      <c r="AT892" s="55">
        <f>S911</f>
        <v>0</v>
      </c>
      <c r="AU892" s="55">
        <f>U911</f>
        <v>0</v>
      </c>
      <c r="AV892" s="55">
        <f>S912</f>
        <v>0</v>
      </c>
      <c r="AW892" s="55">
        <f>U912</f>
        <v>0</v>
      </c>
      <c r="AX892" s="55">
        <f>U913</f>
        <v>0</v>
      </c>
      <c r="AY892" s="55" t="str">
        <f>F913</f>
        <v>Dra. Maribel Guilarte</v>
      </c>
      <c r="AZ892" s="56"/>
      <c r="BA892" s="56"/>
      <c r="BB892" s="56"/>
      <c r="BC892" s="56"/>
      <c r="BD892" s="56"/>
      <c r="BE892" s="56"/>
      <c r="BF892" s="56"/>
      <c r="BG892" s="56"/>
      <c r="BH892" s="56"/>
      <c r="BI892" s="56"/>
      <c r="BJ892" s="56"/>
      <c r="BK892" s="56"/>
      <c r="BL892" s="56"/>
      <c r="BM892" s="56"/>
      <c r="BN892" s="56"/>
    </row>
    <row r="893" spans="1:66" ht="11.25" customHeight="1">
      <c r="A893" s="221"/>
      <c r="B893" s="38"/>
      <c r="C893" s="206"/>
      <c r="D893" s="209"/>
      <c r="E893" s="85" t="s">
        <v>46</v>
      </c>
      <c r="F893" s="107"/>
      <c r="G893" s="206"/>
      <c r="H893" s="209"/>
      <c r="I893" s="85" t="s">
        <v>46</v>
      </c>
      <c r="J893" s="108"/>
      <c r="K893" s="206"/>
      <c r="L893" s="209"/>
      <c r="M893" s="85" t="s">
        <v>46</v>
      </c>
      <c r="N893" s="108"/>
      <c r="O893" s="43"/>
      <c r="P893" s="104" t="s">
        <v>54</v>
      </c>
      <c r="Q893" s="109">
        <v>60</v>
      </c>
      <c r="R893" s="15"/>
      <c r="S893" s="227" t="str">
        <f>IF(OR(S890="Empleado",S890="Familiar"),"Nombre del Empleado","N° Factura")</f>
        <v>N° Factura</v>
      </c>
      <c r="T893" s="228"/>
      <c r="U893" s="89"/>
      <c r="V893" s="47"/>
      <c r="W893" s="227" t="str">
        <f>IF(OR(W890="Empleado",W890="Familiar"),"Nombre del Empleado","N° Factura")</f>
        <v>N° Factura</v>
      </c>
      <c r="X893" s="228"/>
      <c r="Y893" s="111"/>
      <c r="Z893" s="47"/>
      <c r="AA893" s="227" t="str">
        <f>IF(OR(AA890="Empleado",AA890="Familiar"),"Nombre del Empleado","N° Factura")</f>
        <v>N° Factura</v>
      </c>
      <c r="AB893" s="228"/>
      <c r="AC893" s="111"/>
      <c r="AD893" s="48"/>
      <c r="AE893" s="181"/>
      <c r="AF893" s="181"/>
      <c r="AG893" s="181"/>
      <c r="AH893" s="181"/>
      <c r="AI893" s="181"/>
      <c r="AJ893" s="181"/>
      <c r="AK893" s="181"/>
      <c r="AL893" s="181"/>
      <c r="AM893" s="48"/>
      <c r="AN893" s="53">
        <f>A884</f>
        <v>46318</v>
      </c>
      <c r="AO893" s="54" t="str">
        <f>C885</f>
        <v>Consultorio N° 1</v>
      </c>
      <c r="AP893" s="55">
        <f t="shared" ref="AP893:AQ893" si="606">C914</f>
        <v>0</v>
      </c>
      <c r="AQ893" s="55">
        <f t="shared" si="606"/>
        <v>0</v>
      </c>
      <c r="AR893" s="55">
        <f>U914</f>
        <v>0</v>
      </c>
      <c r="AS893" s="55">
        <f>S914</f>
        <v>0</v>
      </c>
      <c r="AT893" s="55">
        <f>S915</f>
        <v>0</v>
      </c>
      <c r="AU893" s="55">
        <f>U915</f>
        <v>0</v>
      </c>
      <c r="AV893" s="55">
        <f>S916</f>
        <v>0</v>
      </c>
      <c r="AW893" s="55">
        <f>U916</f>
        <v>0</v>
      </c>
      <c r="AX893" s="55">
        <f>U917</f>
        <v>0</v>
      </c>
      <c r="AY893" s="55">
        <f>F917</f>
        <v>0</v>
      </c>
      <c r="AZ893" s="56"/>
      <c r="BA893" s="56"/>
      <c r="BB893" s="56"/>
      <c r="BC893" s="56"/>
      <c r="BD893" s="56"/>
      <c r="BE893" s="56"/>
      <c r="BF893" s="56"/>
      <c r="BG893" s="56"/>
      <c r="BH893" s="56"/>
      <c r="BI893" s="56"/>
      <c r="BJ893" s="56"/>
      <c r="BK893" s="56"/>
      <c r="BL893" s="56"/>
      <c r="BM893" s="56"/>
      <c r="BN893" s="56"/>
    </row>
    <row r="894" spans="1:66" ht="11.25" customHeight="1">
      <c r="A894" s="222">
        <f>A890+$Q$13/1440</f>
        <v>0.41666666666666669</v>
      </c>
      <c r="B894" s="38"/>
      <c r="C894" s="204"/>
      <c r="D894" s="207"/>
      <c r="E894" s="40" t="s">
        <v>36</v>
      </c>
      <c r="F894" s="42" t="str">
        <f>IF(D894&lt;&gt;"", VLOOKUP(D894,'Base de Datos'!$A$2:$D1268,2,FALSE()),"")</f>
        <v/>
      </c>
      <c r="G894" s="218"/>
      <c r="H894" s="217"/>
      <c r="I894" s="118" t="s">
        <v>36</v>
      </c>
      <c r="J894" s="42" t="str">
        <f>IF(H894&lt;&gt;"", VLOOKUP(H894,'Base de Datos'!$A$2:$D1268,2,FALSE()),"")</f>
        <v/>
      </c>
      <c r="K894" s="218"/>
      <c r="L894" s="217"/>
      <c r="M894" s="118" t="s">
        <v>36</v>
      </c>
      <c r="N894" s="42" t="str">
        <f>IF(L894&lt;&gt;"", VLOOKUP(L894,'Base de Datos'!$A$2:$D1268,2,FALSE()),"")</f>
        <v/>
      </c>
      <c r="O894" s="43"/>
      <c r="P894" s="1"/>
      <c r="Q894" s="1"/>
      <c r="R894" s="15"/>
      <c r="S894" s="45"/>
      <c r="T894" s="45" t="s">
        <v>37</v>
      </c>
      <c r="U894" s="46"/>
      <c r="V894" s="47"/>
      <c r="W894" s="45"/>
      <c r="X894" s="45" t="s">
        <v>37</v>
      </c>
      <c r="Y894" s="46"/>
      <c r="Z894" s="47"/>
      <c r="AA894" s="45"/>
      <c r="AB894" s="45" t="s">
        <v>37</v>
      </c>
      <c r="AC894" s="46"/>
      <c r="AD894" s="48"/>
      <c r="AE894" s="181"/>
      <c r="AF894" s="181"/>
      <c r="AG894" s="181"/>
      <c r="AH894" s="181"/>
      <c r="AI894" s="181"/>
      <c r="AJ894" s="181"/>
      <c r="AK894" s="181"/>
      <c r="AL894" s="181"/>
      <c r="AM894" s="48"/>
      <c r="AN894" s="53">
        <f>A884</f>
        <v>46318</v>
      </c>
      <c r="AO894" s="54" t="str">
        <f>C885</f>
        <v>Consultorio N° 1</v>
      </c>
      <c r="AP894" s="55">
        <f t="shared" ref="AP894:AQ894" si="607">C918</f>
        <v>0</v>
      </c>
      <c r="AQ894" s="55">
        <f t="shared" si="607"/>
        <v>0</v>
      </c>
      <c r="AR894" s="55">
        <f>U918</f>
        <v>0</v>
      </c>
      <c r="AS894" s="55">
        <f>S918</f>
        <v>0</v>
      </c>
      <c r="AT894" s="55">
        <f>S919</f>
        <v>0</v>
      </c>
      <c r="AU894" s="55">
        <f>U919</f>
        <v>0</v>
      </c>
      <c r="AV894" s="55">
        <f>S920</f>
        <v>0</v>
      </c>
      <c r="AW894" s="55">
        <f>U920</f>
        <v>0</v>
      </c>
      <c r="AX894" s="55">
        <f>U921</f>
        <v>0</v>
      </c>
      <c r="AY894" s="55">
        <f>F921</f>
        <v>0</v>
      </c>
      <c r="AZ894" s="56"/>
      <c r="BA894" s="56"/>
      <c r="BB894" s="56"/>
      <c r="BC894" s="56"/>
      <c r="BD894" s="56"/>
      <c r="BE894" s="56"/>
      <c r="BF894" s="56"/>
      <c r="BG894" s="56"/>
      <c r="BH894" s="56"/>
      <c r="BI894" s="56"/>
      <c r="BJ894" s="56"/>
      <c r="BK894" s="56"/>
      <c r="BL894" s="56"/>
      <c r="BM894" s="56"/>
      <c r="BN894" s="56"/>
    </row>
    <row r="895" spans="1:66" ht="11.25" customHeight="1">
      <c r="A895" s="220"/>
      <c r="B895" s="38"/>
      <c r="C895" s="205"/>
      <c r="D895" s="208"/>
      <c r="E895" s="57" t="s">
        <v>42</v>
      </c>
      <c r="F895" s="58" t="str">
        <f>IF(D894&lt;&gt;"", VLOOKUP(D894,'Base de Datos'!$A$2:$D1268,3,FALSE()),"")</f>
        <v/>
      </c>
      <c r="G895" s="205"/>
      <c r="H895" s="208"/>
      <c r="I895" s="57" t="s">
        <v>42</v>
      </c>
      <c r="J895" s="58" t="str">
        <f>IF(H894&lt;&gt;"", VLOOKUP(H894,'Base de Datos'!$A$2:$D1268,3,FALSE()),"")</f>
        <v/>
      </c>
      <c r="K895" s="205"/>
      <c r="L895" s="208"/>
      <c r="M895" s="57" t="s">
        <v>42</v>
      </c>
      <c r="N895" s="58" t="str">
        <f>IF(L894&lt;&gt;"", VLOOKUP(L894,'Base de Datos'!$A$2:$D1268,3,FALSE()),"")</f>
        <v/>
      </c>
      <c r="O895" s="43"/>
      <c r="P895" s="119" t="s">
        <v>58</v>
      </c>
      <c r="Q895" s="44"/>
      <c r="R895" s="15"/>
      <c r="S895" s="229"/>
      <c r="T895" s="230"/>
      <c r="U895" s="59"/>
      <c r="V895" s="47"/>
      <c r="W895" s="229"/>
      <c r="X895" s="230"/>
      <c r="Y895" s="59"/>
      <c r="Z895" s="47"/>
      <c r="AA895" s="229"/>
      <c r="AB895" s="230"/>
      <c r="AC895" s="59"/>
      <c r="AD895" s="48"/>
      <c r="AE895" s="181"/>
      <c r="AF895" s="181"/>
      <c r="AG895" s="181"/>
      <c r="AH895" s="181"/>
      <c r="AI895" s="181"/>
      <c r="AJ895" s="181"/>
      <c r="AK895" s="181"/>
      <c r="AL895" s="181"/>
      <c r="AM895" s="48"/>
      <c r="AN895" s="53">
        <f>A884</f>
        <v>46318</v>
      </c>
      <c r="AO895" s="54" t="str">
        <f>C885</f>
        <v>Consultorio N° 1</v>
      </c>
      <c r="AP895" s="55">
        <f t="shared" ref="AP895:AQ895" si="608">C922</f>
        <v>0</v>
      </c>
      <c r="AQ895" s="55">
        <f t="shared" si="608"/>
        <v>0</v>
      </c>
      <c r="AR895" s="55">
        <f>U922</f>
        <v>0</v>
      </c>
      <c r="AS895" s="55">
        <f>S922</f>
        <v>0</v>
      </c>
      <c r="AT895" s="55">
        <f>S923</f>
        <v>0</v>
      </c>
      <c r="AU895" s="55">
        <f>U923</f>
        <v>0</v>
      </c>
      <c r="AV895" s="55">
        <f>S924</f>
        <v>0</v>
      </c>
      <c r="AW895" s="55">
        <f>U924</f>
        <v>0</v>
      </c>
      <c r="AX895" s="55">
        <f>U925</f>
        <v>0</v>
      </c>
      <c r="AY895" s="55">
        <f>F925</f>
        <v>0</v>
      </c>
      <c r="AZ895" s="56"/>
      <c r="BA895" s="56"/>
      <c r="BB895" s="56"/>
      <c r="BC895" s="56"/>
      <c r="BD895" s="56"/>
      <c r="BE895" s="56"/>
      <c r="BF895" s="56"/>
      <c r="BG895" s="56"/>
      <c r="BH895" s="56"/>
      <c r="BI895" s="56"/>
      <c r="BJ895" s="56"/>
      <c r="BK895" s="56"/>
      <c r="BL895" s="56"/>
      <c r="BM895" s="56"/>
      <c r="BN895" s="56"/>
    </row>
    <row r="896" spans="1:66" ht="11.25" customHeight="1">
      <c r="A896" s="220"/>
      <c r="B896" s="38"/>
      <c r="C896" s="205"/>
      <c r="D896" s="208"/>
      <c r="E896" s="57" t="s">
        <v>44</v>
      </c>
      <c r="F896" s="58" t="str">
        <f>IF(D894&lt;&gt;"", VLOOKUP(D894,'Base de Datos'!$A$2:$D1268,4,FALSE()),"")</f>
        <v/>
      </c>
      <c r="G896" s="205"/>
      <c r="H896" s="208"/>
      <c r="I896" s="57" t="s">
        <v>44</v>
      </c>
      <c r="J896" s="58" t="str">
        <f>IF(H894&lt;&gt;"", VLOOKUP(H894,'Base de Datos'!$A$2:$D1268,4,FALSE()),"")</f>
        <v/>
      </c>
      <c r="K896" s="205"/>
      <c r="L896" s="208"/>
      <c r="M896" s="57" t="s">
        <v>44</v>
      </c>
      <c r="N896" s="58" t="str">
        <f>IF(L894&lt;&gt;"", VLOOKUP(L894,'Base de Datos'!$A$2:$D1268,4,FALSE()),"")</f>
        <v/>
      </c>
      <c r="O896" s="43"/>
      <c r="P896" s="120" t="s">
        <v>61</v>
      </c>
      <c r="Q896" s="121" t="s">
        <v>62</v>
      </c>
      <c r="R896" s="15"/>
      <c r="S896" s="229"/>
      <c r="T896" s="230"/>
      <c r="U896" s="59"/>
      <c r="V896" s="47"/>
      <c r="W896" s="229"/>
      <c r="X896" s="230"/>
      <c r="Y896" s="59"/>
      <c r="Z896" s="47"/>
      <c r="AA896" s="229"/>
      <c r="AB896" s="230"/>
      <c r="AC896" s="59"/>
      <c r="AD896" s="48"/>
      <c r="AE896" s="181"/>
      <c r="AF896" s="181"/>
      <c r="AG896" s="181"/>
      <c r="AH896" s="181"/>
      <c r="AI896" s="181"/>
      <c r="AJ896" s="181"/>
      <c r="AK896" s="181"/>
      <c r="AL896" s="181"/>
      <c r="AM896" s="48"/>
      <c r="AN896" s="53">
        <f>A884</f>
        <v>46318</v>
      </c>
      <c r="AO896" s="54" t="s">
        <v>17</v>
      </c>
      <c r="AP896" s="55">
        <f t="shared" ref="AP896:AQ896" si="609">C926</f>
        <v>0</v>
      </c>
      <c r="AQ896" s="55">
        <f t="shared" si="609"/>
        <v>0</v>
      </c>
      <c r="AR896" s="55">
        <f>U926</f>
        <v>0</v>
      </c>
      <c r="AS896" s="55">
        <f>S926</f>
        <v>0</v>
      </c>
      <c r="AT896" s="55">
        <f>S927</f>
        <v>0</v>
      </c>
      <c r="AU896" s="55">
        <f>U927</f>
        <v>0</v>
      </c>
      <c r="AV896" s="55">
        <f>S928</f>
        <v>0</v>
      </c>
      <c r="AW896" s="55">
        <f>U928</f>
        <v>0</v>
      </c>
      <c r="AX896" s="55">
        <f>U929</f>
        <v>0</v>
      </c>
      <c r="AY896" s="55">
        <f>F929</f>
        <v>0</v>
      </c>
      <c r="AZ896" s="56"/>
      <c r="BA896" s="56"/>
      <c r="BB896" s="56"/>
      <c r="BC896" s="56"/>
      <c r="BD896" s="56"/>
      <c r="BE896" s="56"/>
      <c r="BF896" s="56"/>
      <c r="BG896" s="56"/>
      <c r="BH896" s="56"/>
      <c r="BI896" s="56"/>
      <c r="BJ896" s="56"/>
      <c r="BK896" s="56"/>
      <c r="BL896" s="56"/>
      <c r="BM896" s="56"/>
      <c r="BN896" s="56"/>
    </row>
    <row r="897" spans="1:66" ht="11.25" customHeight="1">
      <c r="A897" s="221"/>
      <c r="B897" s="38"/>
      <c r="C897" s="206"/>
      <c r="D897" s="209"/>
      <c r="E897" s="85" t="s">
        <v>46</v>
      </c>
      <c r="F897" s="86"/>
      <c r="G897" s="206"/>
      <c r="H897" s="209"/>
      <c r="I897" s="85" t="s">
        <v>46</v>
      </c>
      <c r="J897" s="108"/>
      <c r="K897" s="206"/>
      <c r="L897" s="209"/>
      <c r="M897" s="85" t="s">
        <v>46</v>
      </c>
      <c r="N897" s="108"/>
      <c r="O897" s="43"/>
      <c r="P897" s="123" t="s">
        <v>64</v>
      </c>
      <c r="Q897" s="124" t="s">
        <v>65</v>
      </c>
      <c r="R897" s="15"/>
      <c r="S897" s="227" t="str">
        <f>IF(OR(S894="Empleado",S894="Familiar"),"Nombre del Empleado","N° Factura")</f>
        <v>N° Factura</v>
      </c>
      <c r="T897" s="228"/>
      <c r="U897" s="89"/>
      <c r="V897" s="47"/>
      <c r="W897" s="227" t="str">
        <f>IF(OR(W894="Empleado",W894="Familiar"),"Nombre del Empleado","N° Factura")</f>
        <v>N° Factura</v>
      </c>
      <c r="X897" s="228"/>
      <c r="Y897" s="89"/>
      <c r="Z897" s="47"/>
      <c r="AA897" s="227" t="str">
        <f>IF(OR(AA894="Empleado",AA894="Familiar"),"Nombre del Empleado","N° Factura")</f>
        <v>N° Factura</v>
      </c>
      <c r="AB897" s="228"/>
      <c r="AC897" s="89"/>
      <c r="AD897" s="48"/>
      <c r="AE897" s="181"/>
      <c r="AF897" s="181"/>
      <c r="AG897" s="181"/>
      <c r="AH897" s="181"/>
      <c r="AI897" s="181"/>
      <c r="AJ897" s="181"/>
      <c r="AK897" s="181"/>
      <c r="AL897" s="181"/>
      <c r="AM897" s="48"/>
      <c r="AN897" s="53">
        <f>A884</f>
        <v>46318</v>
      </c>
      <c r="AO897" s="54" t="s">
        <v>17</v>
      </c>
      <c r="AP897" s="55">
        <f t="shared" ref="AP897:AQ897" si="610">C930</f>
        <v>0</v>
      </c>
      <c r="AQ897" s="55">
        <f t="shared" si="610"/>
        <v>0</v>
      </c>
      <c r="AR897" s="55">
        <f>U930</f>
        <v>0</v>
      </c>
      <c r="AS897" s="55">
        <f>S930</f>
        <v>0</v>
      </c>
      <c r="AT897" s="55">
        <f>S931</f>
        <v>0</v>
      </c>
      <c r="AU897" s="55">
        <f>U931</f>
        <v>0</v>
      </c>
      <c r="AV897" s="55">
        <f>S932</f>
        <v>0</v>
      </c>
      <c r="AW897" s="55">
        <f>U932</f>
        <v>0</v>
      </c>
      <c r="AX897" s="55">
        <f>U933</f>
        <v>0</v>
      </c>
      <c r="AY897" s="55">
        <f>F933</f>
        <v>0</v>
      </c>
      <c r="AZ897" s="56"/>
      <c r="BA897" s="56"/>
      <c r="BB897" s="56"/>
      <c r="BC897" s="56"/>
      <c r="BD897" s="56"/>
      <c r="BE897" s="56"/>
      <c r="BF897" s="56"/>
      <c r="BG897" s="56"/>
      <c r="BH897" s="56"/>
      <c r="BI897" s="56"/>
      <c r="BJ897" s="56"/>
      <c r="BK897" s="56"/>
      <c r="BL897" s="56"/>
      <c r="BM897" s="56"/>
      <c r="BN897" s="56"/>
    </row>
    <row r="898" spans="1:66" ht="11.25" customHeight="1">
      <c r="A898" s="222">
        <f>A894+$Q$13/1440</f>
        <v>0.45833333333333337</v>
      </c>
      <c r="B898" s="38"/>
      <c r="C898" s="204"/>
      <c r="D898" s="207"/>
      <c r="E898" s="40" t="s">
        <v>36</v>
      </c>
      <c r="F898" s="42" t="str">
        <f>IF(D898&lt;&gt;"", VLOOKUP(D898,'Base de Datos'!$A$2:$D1268,2,FALSE()),"")</f>
        <v/>
      </c>
      <c r="G898" s="204"/>
      <c r="H898" s="216"/>
      <c r="I898" s="40" t="s">
        <v>36</v>
      </c>
      <c r="J898" s="42" t="str">
        <f>IF(H898&lt;&gt;"", VLOOKUP(H898,'Base de Datos'!$A$2:$D1268,2,FALSE()),"")</f>
        <v/>
      </c>
      <c r="K898" s="204"/>
      <c r="L898" s="216"/>
      <c r="M898" s="40" t="s">
        <v>36</v>
      </c>
      <c r="N898" s="42" t="str">
        <f>IF(L898&lt;&gt;"", VLOOKUP(L898,'Base de Datos'!$A$2:$D1268,2,FALSE()),"")</f>
        <v/>
      </c>
      <c r="O898" s="43"/>
      <c r="P898" s="127" t="s">
        <v>67</v>
      </c>
      <c r="Q898" s="128" t="s">
        <v>68</v>
      </c>
      <c r="R898" s="15"/>
      <c r="S898" s="45"/>
      <c r="T898" s="45" t="s">
        <v>37</v>
      </c>
      <c r="U898" s="46"/>
      <c r="V898" s="47"/>
      <c r="W898" s="45"/>
      <c r="X898" s="45" t="s">
        <v>37</v>
      </c>
      <c r="Y898" s="46"/>
      <c r="Z898" s="47"/>
      <c r="AA898" s="45"/>
      <c r="AB898" s="45" t="s">
        <v>37</v>
      </c>
      <c r="AC898" s="46"/>
      <c r="AD898" s="48"/>
      <c r="AE898" s="181"/>
      <c r="AF898" s="181"/>
      <c r="AG898" s="181"/>
      <c r="AH898" s="181"/>
      <c r="AI898" s="181"/>
      <c r="AJ898" s="181"/>
      <c r="AK898" s="181"/>
      <c r="AL898" s="181"/>
      <c r="AM898" s="48"/>
      <c r="AN898" s="53">
        <f>A884</f>
        <v>46318</v>
      </c>
      <c r="AO898" s="54" t="s">
        <v>17</v>
      </c>
      <c r="AP898" s="55">
        <f t="shared" ref="AP898:AQ898" si="611">C934</f>
        <v>0</v>
      </c>
      <c r="AQ898" s="55">
        <f t="shared" si="611"/>
        <v>0</v>
      </c>
      <c r="AR898" s="55">
        <f>U934</f>
        <v>0</v>
      </c>
      <c r="AS898" s="55">
        <f>S934</f>
        <v>0</v>
      </c>
      <c r="AT898" s="55">
        <f>S935</f>
        <v>0</v>
      </c>
      <c r="AU898" s="55">
        <f>U935</f>
        <v>0</v>
      </c>
      <c r="AV898" s="55">
        <f>S936</f>
        <v>0</v>
      </c>
      <c r="AW898" s="55">
        <f>U936</f>
        <v>0</v>
      </c>
      <c r="AX898" s="55">
        <f>U937</f>
        <v>0</v>
      </c>
      <c r="AY898" s="55">
        <f>F937</f>
        <v>0</v>
      </c>
      <c r="AZ898" s="56"/>
      <c r="BA898" s="56"/>
      <c r="BB898" s="56"/>
      <c r="BC898" s="56"/>
      <c r="BD898" s="56"/>
      <c r="BE898" s="56"/>
      <c r="BF898" s="56"/>
      <c r="BG898" s="56"/>
      <c r="BH898" s="56"/>
      <c r="BI898" s="56"/>
      <c r="BJ898" s="56"/>
      <c r="BK898" s="56"/>
      <c r="BL898" s="56"/>
      <c r="BM898" s="56"/>
      <c r="BN898" s="56"/>
    </row>
    <row r="899" spans="1:66" ht="11.25" customHeight="1">
      <c r="A899" s="220"/>
      <c r="B899" s="38"/>
      <c r="C899" s="205"/>
      <c r="D899" s="208"/>
      <c r="E899" s="57" t="s">
        <v>42</v>
      </c>
      <c r="F899" s="58" t="str">
        <f>IF(D898&lt;&gt;"", VLOOKUP(D898,'Base de Datos'!$A$2:$D1268,3,FALSE()),"")</f>
        <v/>
      </c>
      <c r="G899" s="205"/>
      <c r="H899" s="208"/>
      <c r="I899" s="57" t="s">
        <v>42</v>
      </c>
      <c r="J899" s="58" t="str">
        <f>IF(H898&lt;&gt;"", VLOOKUP(H898,'Base de Datos'!$A$2:$D1268,3,FALSE()),"")</f>
        <v/>
      </c>
      <c r="K899" s="205"/>
      <c r="L899" s="208"/>
      <c r="M899" s="57" t="s">
        <v>42</v>
      </c>
      <c r="N899" s="58" t="str">
        <f>IF(L898&lt;&gt;"", VLOOKUP(L898,'Base de Datos'!$A$2:$D1268,3,FALSE()),"")</f>
        <v/>
      </c>
      <c r="O899" s="43"/>
      <c r="P899" s="130" t="s">
        <v>70</v>
      </c>
      <c r="Q899" s="131" t="s">
        <v>71</v>
      </c>
      <c r="R899" s="15"/>
      <c r="S899" s="229"/>
      <c r="T899" s="230"/>
      <c r="U899" s="59"/>
      <c r="V899" s="47"/>
      <c r="W899" s="229"/>
      <c r="X899" s="230"/>
      <c r="Y899" s="59"/>
      <c r="Z899" s="47"/>
      <c r="AA899" s="229"/>
      <c r="AB899" s="230"/>
      <c r="AC899" s="59"/>
      <c r="AD899" s="48"/>
      <c r="AE899" s="181"/>
      <c r="AF899" s="181"/>
      <c r="AG899" s="181"/>
      <c r="AH899" s="181"/>
      <c r="AI899" s="181"/>
      <c r="AJ899" s="181"/>
      <c r="AK899" s="181"/>
      <c r="AL899" s="181"/>
      <c r="AM899" s="48"/>
      <c r="AN899" s="53">
        <f>A884</f>
        <v>46318</v>
      </c>
      <c r="AO899" s="54" t="str">
        <f>G885</f>
        <v>Consultorio N° 2</v>
      </c>
      <c r="AP899" s="55">
        <f t="shared" ref="AP899:AQ899" si="612">G886</f>
        <v>0</v>
      </c>
      <c r="AQ899" s="55">
        <f t="shared" si="612"/>
        <v>0</v>
      </c>
      <c r="AR899" s="55">
        <f>Y886</f>
        <v>0</v>
      </c>
      <c r="AS899" s="55">
        <f>W886</f>
        <v>0</v>
      </c>
      <c r="AT899" s="55">
        <f>W887</f>
        <v>0</v>
      </c>
      <c r="AU899" s="55">
        <f>Y887</f>
        <v>0</v>
      </c>
      <c r="AV899" s="55">
        <f>W888</f>
        <v>0</v>
      </c>
      <c r="AW899" s="55">
        <f>Y888</f>
        <v>0</v>
      </c>
      <c r="AX899" s="55">
        <f>Y889</f>
        <v>0</v>
      </c>
      <c r="AY899" s="55">
        <f>J889</f>
        <v>0</v>
      </c>
      <c r="AZ899" s="56"/>
      <c r="BA899" s="56"/>
      <c r="BB899" s="56"/>
      <c r="BC899" s="56"/>
      <c r="BD899" s="56"/>
      <c r="BE899" s="56"/>
      <c r="BF899" s="56"/>
      <c r="BG899" s="56"/>
      <c r="BH899" s="56"/>
      <c r="BI899" s="56"/>
      <c r="BJ899" s="56"/>
      <c r="BK899" s="56"/>
      <c r="BL899" s="56"/>
      <c r="BM899" s="56"/>
      <c r="BN899" s="56"/>
    </row>
    <row r="900" spans="1:66" ht="11.25" customHeight="1">
      <c r="A900" s="220"/>
      <c r="B900" s="38"/>
      <c r="C900" s="205"/>
      <c r="D900" s="208"/>
      <c r="E900" s="57" t="s">
        <v>44</v>
      </c>
      <c r="F900" s="58" t="str">
        <f>IF(D898&lt;&gt;"", VLOOKUP(D898,'Base de Datos'!$A$2:$D1268,4,FALSE()),"")</f>
        <v/>
      </c>
      <c r="G900" s="205"/>
      <c r="H900" s="208"/>
      <c r="I900" s="57" t="s">
        <v>44</v>
      </c>
      <c r="J900" s="58" t="str">
        <f>IF(H898&lt;&gt;"", VLOOKUP(H898,'Base de Datos'!$A$2:$D1268,4,FALSE()),"")</f>
        <v/>
      </c>
      <c r="K900" s="205"/>
      <c r="L900" s="208"/>
      <c r="M900" s="57" t="s">
        <v>44</v>
      </c>
      <c r="N900" s="58" t="str">
        <f>IF(L898&lt;&gt;"", VLOOKUP(L898,'Base de Datos'!$A$2:$D1268,4,FALSE()),"")</f>
        <v/>
      </c>
      <c r="O900" s="43"/>
      <c r="P900" s="132" t="s">
        <v>73</v>
      </c>
      <c r="Q900" s="133" t="s">
        <v>74</v>
      </c>
      <c r="R900" s="15"/>
      <c r="S900" s="229"/>
      <c r="T900" s="230"/>
      <c r="U900" s="59"/>
      <c r="V900" s="47"/>
      <c r="W900" s="229"/>
      <c r="X900" s="230"/>
      <c r="Y900" s="59"/>
      <c r="Z900" s="47"/>
      <c r="AA900" s="229"/>
      <c r="AB900" s="230"/>
      <c r="AC900" s="59"/>
      <c r="AD900" s="48"/>
      <c r="AE900" s="181"/>
      <c r="AF900" s="181"/>
      <c r="AG900" s="181"/>
      <c r="AH900" s="181"/>
      <c r="AI900" s="181"/>
      <c r="AJ900" s="181"/>
      <c r="AK900" s="181"/>
      <c r="AL900" s="181"/>
      <c r="AM900" s="48"/>
      <c r="AN900" s="53">
        <f>A884</f>
        <v>46318</v>
      </c>
      <c r="AO900" s="54" t="str">
        <f>G885</f>
        <v>Consultorio N° 2</v>
      </c>
      <c r="AP900" s="55">
        <f t="shared" ref="AP900:AQ900" si="613">G890</f>
        <v>0</v>
      </c>
      <c r="AQ900" s="55">
        <f t="shared" si="613"/>
        <v>0</v>
      </c>
      <c r="AR900" s="55">
        <f>Y890</f>
        <v>0</v>
      </c>
      <c r="AS900" s="55">
        <f>W890</f>
        <v>0</v>
      </c>
      <c r="AT900" s="55">
        <f>W891</f>
        <v>0</v>
      </c>
      <c r="AU900" s="55">
        <f>Y891</f>
        <v>0</v>
      </c>
      <c r="AV900" s="55">
        <f>W892</f>
        <v>0</v>
      </c>
      <c r="AW900" s="55">
        <f>Y892</f>
        <v>0</v>
      </c>
      <c r="AX900" s="55">
        <f>Y893</f>
        <v>0</v>
      </c>
      <c r="AY900" s="55">
        <f>J893</f>
        <v>0</v>
      </c>
      <c r="AZ900" s="56"/>
      <c r="BA900" s="56"/>
      <c r="BB900" s="56"/>
      <c r="BC900" s="56"/>
      <c r="BD900" s="56"/>
      <c r="BE900" s="56"/>
      <c r="BF900" s="56"/>
      <c r="BG900" s="56"/>
      <c r="BH900" s="56"/>
      <c r="BI900" s="56"/>
      <c r="BJ900" s="56"/>
      <c r="BK900" s="56"/>
      <c r="BL900" s="56"/>
      <c r="BM900" s="56"/>
      <c r="BN900" s="56"/>
    </row>
    <row r="901" spans="1:66" ht="11.25" customHeight="1">
      <c r="A901" s="221"/>
      <c r="B901" s="38"/>
      <c r="C901" s="206"/>
      <c r="D901" s="209"/>
      <c r="E901" s="85" t="s">
        <v>46</v>
      </c>
      <c r="F901" s="86"/>
      <c r="G901" s="206"/>
      <c r="H901" s="209"/>
      <c r="I901" s="85" t="s">
        <v>46</v>
      </c>
      <c r="J901" s="108"/>
      <c r="K901" s="206"/>
      <c r="L901" s="209"/>
      <c r="M901" s="85" t="s">
        <v>46</v>
      </c>
      <c r="N901" s="108"/>
      <c r="O901" s="43"/>
      <c r="P901" s="137" t="s">
        <v>52</v>
      </c>
      <c r="Q901" s="138" t="s">
        <v>76</v>
      </c>
      <c r="R901" s="15"/>
      <c r="S901" s="227" t="str">
        <f>IF(OR(S898="Empleado",S898="Familiar"),"Nombre del Empleado","N° Factura")</f>
        <v>N° Factura</v>
      </c>
      <c r="T901" s="228"/>
      <c r="U901" s="89"/>
      <c r="V901" s="47"/>
      <c r="W901" s="227" t="str">
        <f>IF(OR(W898="Empleado",W898="Familiar"),"Nombre del Empleado","N° Factura")</f>
        <v>N° Factura</v>
      </c>
      <c r="X901" s="228"/>
      <c r="Y901" s="89"/>
      <c r="Z901" s="47"/>
      <c r="AA901" s="227" t="str">
        <f>IF(OR(AA898="Empleado",AA898="Familiar"),"Nombre del Empleado","N° Factura")</f>
        <v>N° Factura</v>
      </c>
      <c r="AB901" s="228"/>
      <c r="AC901" s="89"/>
      <c r="AD901" s="48"/>
      <c r="AE901" s="181"/>
      <c r="AF901" s="181"/>
      <c r="AG901" s="181"/>
      <c r="AH901" s="181"/>
      <c r="AI901" s="181"/>
      <c r="AJ901" s="181"/>
      <c r="AK901" s="181"/>
      <c r="AL901" s="181"/>
      <c r="AM901" s="48"/>
      <c r="AN901" s="53">
        <f>A884</f>
        <v>46318</v>
      </c>
      <c r="AO901" s="54" t="str">
        <f>G885</f>
        <v>Consultorio N° 2</v>
      </c>
      <c r="AP901" s="55">
        <f t="shared" ref="AP901:AQ901" si="614">G894</f>
        <v>0</v>
      </c>
      <c r="AQ901" s="55">
        <f t="shared" si="614"/>
        <v>0</v>
      </c>
      <c r="AR901" s="55">
        <f>Y894</f>
        <v>0</v>
      </c>
      <c r="AS901" s="55">
        <f>W894</f>
        <v>0</v>
      </c>
      <c r="AT901" s="55">
        <f>W895</f>
        <v>0</v>
      </c>
      <c r="AU901" s="55">
        <f>Y895</f>
        <v>0</v>
      </c>
      <c r="AV901" s="55">
        <f>W896</f>
        <v>0</v>
      </c>
      <c r="AW901" s="55">
        <f>Y896</f>
        <v>0</v>
      </c>
      <c r="AX901" s="55">
        <f>Y897</f>
        <v>0</v>
      </c>
      <c r="AY901" s="55">
        <f>J897</f>
        <v>0</v>
      </c>
      <c r="AZ901" s="56"/>
      <c r="BA901" s="56"/>
      <c r="BB901" s="56"/>
      <c r="BC901" s="56"/>
      <c r="BD901" s="56"/>
      <c r="BE901" s="56"/>
      <c r="BF901" s="56"/>
      <c r="BG901" s="56"/>
      <c r="BH901" s="56"/>
      <c r="BI901" s="56"/>
      <c r="BJ901" s="56"/>
      <c r="BK901" s="56"/>
      <c r="BL901" s="56"/>
      <c r="BM901" s="56"/>
      <c r="BN901" s="56"/>
    </row>
    <row r="902" spans="1:66" ht="11.25" customHeight="1">
      <c r="A902" s="222">
        <f>A898+$Q$13/1440</f>
        <v>0.5</v>
      </c>
      <c r="B902" s="38"/>
      <c r="C902" s="204"/>
      <c r="D902" s="207"/>
      <c r="E902" s="40" t="s">
        <v>36</v>
      </c>
      <c r="F902" s="42" t="str">
        <f>IF(D902&lt;&gt;"", VLOOKUP(D902,'Base de Datos'!$A$2:$D1268,2,FALSE()),"")</f>
        <v/>
      </c>
      <c r="G902" s="204"/>
      <c r="H902" s="216"/>
      <c r="I902" s="40" t="s">
        <v>36</v>
      </c>
      <c r="J902" s="42" t="str">
        <f>IF(H902&lt;&gt;"", VLOOKUP(H902,'Base de Datos'!$A$2:$D1268,2,FALSE()),"")</f>
        <v/>
      </c>
      <c r="K902" s="204"/>
      <c r="L902" s="216"/>
      <c r="M902" s="40" t="s">
        <v>36</v>
      </c>
      <c r="N902" s="42" t="str">
        <f>IF(L902&lt;&gt;"", VLOOKUP(L902,'Base de Datos'!$A$2:$D1268,2,FALSE()),"")</f>
        <v/>
      </c>
      <c r="O902" s="43"/>
      <c r="P902" s="141" t="s">
        <v>78</v>
      </c>
      <c r="Q902" s="142" t="s">
        <v>79</v>
      </c>
      <c r="R902" s="15"/>
      <c r="S902" s="45"/>
      <c r="T902" s="45" t="s">
        <v>37</v>
      </c>
      <c r="U902" s="46"/>
      <c r="V902" s="47"/>
      <c r="W902" s="45"/>
      <c r="X902" s="45" t="s">
        <v>37</v>
      </c>
      <c r="Y902" s="46"/>
      <c r="Z902" s="47"/>
      <c r="AA902" s="45"/>
      <c r="AB902" s="45" t="s">
        <v>37</v>
      </c>
      <c r="AC902" s="46"/>
      <c r="AD902" s="48"/>
      <c r="AE902" s="181"/>
      <c r="AF902" s="181"/>
      <c r="AG902" s="181"/>
      <c r="AH902" s="181"/>
      <c r="AI902" s="181"/>
      <c r="AJ902" s="181"/>
      <c r="AK902" s="181"/>
      <c r="AL902" s="181"/>
      <c r="AM902" s="48"/>
      <c r="AN902" s="53">
        <f>A884</f>
        <v>46318</v>
      </c>
      <c r="AO902" s="54" t="str">
        <f>G885</f>
        <v>Consultorio N° 2</v>
      </c>
      <c r="AP902" s="55">
        <f t="shared" ref="AP902:AQ902" si="615">G898</f>
        <v>0</v>
      </c>
      <c r="AQ902" s="55">
        <f t="shared" si="615"/>
        <v>0</v>
      </c>
      <c r="AR902" s="55">
        <f>Y898</f>
        <v>0</v>
      </c>
      <c r="AS902" s="55">
        <f>W898</f>
        <v>0</v>
      </c>
      <c r="AT902" s="55">
        <f>W899</f>
        <v>0</v>
      </c>
      <c r="AU902" s="55">
        <f>Y899</f>
        <v>0</v>
      </c>
      <c r="AV902" s="55">
        <f>W900</f>
        <v>0</v>
      </c>
      <c r="AW902" s="55">
        <f>Y900</f>
        <v>0</v>
      </c>
      <c r="AX902" s="55">
        <f>Y901</f>
        <v>0</v>
      </c>
      <c r="AY902" s="55">
        <f>J901</f>
        <v>0</v>
      </c>
      <c r="AZ902" s="56"/>
      <c r="BA902" s="56"/>
      <c r="BB902" s="56"/>
      <c r="BC902" s="56"/>
      <c r="BD902" s="56"/>
      <c r="BE902" s="56"/>
      <c r="BF902" s="56"/>
      <c r="BG902" s="56"/>
      <c r="BH902" s="56"/>
      <c r="BI902" s="56"/>
      <c r="BJ902" s="56"/>
      <c r="BK902" s="56"/>
      <c r="BL902" s="56"/>
      <c r="BM902" s="56"/>
      <c r="BN902" s="56"/>
    </row>
    <row r="903" spans="1:66" ht="11.25" customHeight="1">
      <c r="A903" s="220"/>
      <c r="B903" s="38"/>
      <c r="C903" s="205"/>
      <c r="D903" s="208"/>
      <c r="E903" s="57" t="s">
        <v>42</v>
      </c>
      <c r="F903" s="58" t="str">
        <f>IF(D902&lt;&gt;"", VLOOKUP(D902,'Base de Datos'!$A$2:$D1268,3,FALSE()),"")</f>
        <v/>
      </c>
      <c r="G903" s="205"/>
      <c r="H903" s="208"/>
      <c r="I903" s="57" t="s">
        <v>42</v>
      </c>
      <c r="J903" s="58" t="str">
        <f>IF(H902&lt;&gt;"", VLOOKUP(H902,'Base de Datos'!$A$2:$D1268,3,FALSE()),"")</f>
        <v/>
      </c>
      <c r="K903" s="205"/>
      <c r="L903" s="208"/>
      <c r="M903" s="57" t="s">
        <v>42</v>
      </c>
      <c r="N903" s="58" t="str">
        <f>IF(L902&lt;&gt;"", VLOOKUP(L902,'Base de Datos'!$A$2:$D1268,3,FALSE()),"")</f>
        <v/>
      </c>
      <c r="O903" s="43"/>
      <c r="P903" s="1"/>
      <c r="Q903" s="147"/>
      <c r="R903" s="15"/>
      <c r="S903" s="229"/>
      <c r="T903" s="230"/>
      <c r="U903" s="59"/>
      <c r="V903" s="47"/>
      <c r="W903" s="229"/>
      <c r="X903" s="230"/>
      <c r="Y903" s="59"/>
      <c r="Z903" s="47"/>
      <c r="AA903" s="229"/>
      <c r="AB903" s="230"/>
      <c r="AC903" s="59"/>
      <c r="AD903" s="48"/>
      <c r="AE903" s="181"/>
      <c r="AF903" s="181"/>
      <c r="AG903" s="181"/>
      <c r="AH903" s="181"/>
      <c r="AI903" s="181"/>
      <c r="AJ903" s="181"/>
      <c r="AK903" s="181"/>
      <c r="AL903" s="181"/>
      <c r="AM903" s="48"/>
      <c r="AN903" s="53">
        <f>A884</f>
        <v>46318</v>
      </c>
      <c r="AO903" s="149" t="str">
        <f>G885</f>
        <v>Consultorio N° 2</v>
      </c>
      <c r="AP903" s="55">
        <f t="shared" ref="AP903:AQ903" si="616">G902</f>
        <v>0</v>
      </c>
      <c r="AQ903" s="55">
        <f t="shared" si="616"/>
        <v>0</v>
      </c>
      <c r="AR903" s="55">
        <f>Y902</f>
        <v>0</v>
      </c>
      <c r="AS903" s="55">
        <f>W902</f>
        <v>0</v>
      </c>
      <c r="AT903" s="55">
        <f>W903</f>
        <v>0</v>
      </c>
      <c r="AU903" s="55">
        <f>Y903</f>
        <v>0</v>
      </c>
      <c r="AV903" s="55">
        <f>W904</f>
        <v>0</v>
      </c>
      <c r="AW903" s="55">
        <f>Y904</f>
        <v>0</v>
      </c>
      <c r="AX903" s="55">
        <f>Y905</f>
        <v>0</v>
      </c>
      <c r="AY903" s="55">
        <f>J905</f>
        <v>0</v>
      </c>
      <c r="AZ903" s="56"/>
      <c r="BA903" s="56"/>
      <c r="BB903" s="56"/>
      <c r="BC903" s="56"/>
      <c r="BD903" s="56"/>
      <c r="BE903" s="56"/>
      <c r="BF903" s="56"/>
      <c r="BG903" s="56"/>
      <c r="BH903" s="56"/>
      <c r="BI903" s="56"/>
      <c r="BJ903" s="56"/>
      <c r="BK903" s="56"/>
      <c r="BL903" s="56"/>
      <c r="BM903" s="56"/>
      <c r="BN903" s="56"/>
    </row>
    <row r="904" spans="1:66" ht="11.25" customHeight="1">
      <c r="A904" s="220"/>
      <c r="B904" s="38"/>
      <c r="C904" s="205"/>
      <c r="D904" s="208"/>
      <c r="E904" s="57" t="s">
        <v>44</v>
      </c>
      <c r="F904" s="58" t="str">
        <f>IF(D902&lt;&gt;"", VLOOKUP(D902,'Base de Datos'!$A$2:$D1268,4,FALSE()),"")</f>
        <v/>
      </c>
      <c r="G904" s="205"/>
      <c r="H904" s="208"/>
      <c r="I904" s="57" t="s">
        <v>44</v>
      </c>
      <c r="J904" s="58" t="str">
        <f>IF(H902&lt;&gt;"", VLOOKUP(H902,'Base de Datos'!$A$2:$D1268,4,FALSE()),"")</f>
        <v/>
      </c>
      <c r="K904" s="205"/>
      <c r="L904" s="208"/>
      <c r="M904" s="57" t="s">
        <v>44</v>
      </c>
      <c r="N904" s="58" t="str">
        <f>IF(L902&lt;&gt;"", VLOOKUP(L902,'Base de Datos'!$A$2:$D1268,4,FALSE()),"")</f>
        <v/>
      </c>
      <c r="O904" s="43"/>
      <c r="P904" s="1"/>
      <c r="Q904" s="150"/>
      <c r="R904" s="15"/>
      <c r="S904" s="229"/>
      <c r="T904" s="230"/>
      <c r="U904" s="59"/>
      <c r="V904" s="47"/>
      <c r="W904" s="229"/>
      <c r="X904" s="230"/>
      <c r="Y904" s="59"/>
      <c r="Z904" s="47"/>
      <c r="AA904" s="229"/>
      <c r="AB904" s="230"/>
      <c r="AC904" s="59"/>
      <c r="AD904" s="48"/>
      <c r="AE904" s="181"/>
      <c r="AF904" s="181"/>
      <c r="AG904" s="181"/>
      <c r="AH904" s="181"/>
      <c r="AI904" s="181"/>
      <c r="AJ904" s="181"/>
      <c r="AK904" s="181"/>
      <c r="AL904" s="181"/>
      <c r="AM904" s="48"/>
      <c r="AN904" s="53">
        <f>A884</f>
        <v>46318</v>
      </c>
      <c r="AO904" s="54" t="str">
        <f>G885</f>
        <v>Consultorio N° 2</v>
      </c>
      <c r="AP904" s="55">
        <f t="shared" ref="AP904:AQ904" si="617">G906</f>
        <v>0</v>
      </c>
      <c r="AQ904" s="55">
        <f t="shared" si="617"/>
        <v>0</v>
      </c>
      <c r="AR904" s="55">
        <f>Y906</f>
        <v>0</v>
      </c>
      <c r="AS904" s="55">
        <f>W906</f>
        <v>0</v>
      </c>
      <c r="AT904" s="55">
        <f>W907</f>
        <v>0</v>
      </c>
      <c r="AU904" s="55">
        <f>Y907</f>
        <v>0</v>
      </c>
      <c r="AV904" s="55">
        <f>W908</f>
        <v>0</v>
      </c>
      <c r="AW904" s="55">
        <f>Y908</f>
        <v>0</v>
      </c>
      <c r="AX904" s="55">
        <f>Y909</f>
        <v>0</v>
      </c>
      <c r="AY904" s="55">
        <f>J909</f>
        <v>0</v>
      </c>
      <c r="AZ904" s="56"/>
      <c r="BA904" s="56"/>
      <c r="BB904" s="56"/>
      <c r="BC904" s="56"/>
      <c r="BD904" s="56"/>
      <c r="BE904" s="56"/>
      <c r="BF904" s="56"/>
      <c r="BG904" s="56"/>
      <c r="BH904" s="56"/>
      <c r="BI904" s="56"/>
      <c r="BJ904" s="56"/>
      <c r="BK904" s="56"/>
      <c r="BL904" s="56"/>
      <c r="BM904" s="56"/>
      <c r="BN904" s="56"/>
    </row>
    <row r="905" spans="1:66" ht="11.25" customHeight="1">
      <c r="A905" s="221"/>
      <c r="B905" s="38"/>
      <c r="C905" s="206"/>
      <c r="D905" s="209"/>
      <c r="E905" s="85" t="s">
        <v>46</v>
      </c>
      <c r="F905" s="86"/>
      <c r="G905" s="206"/>
      <c r="H905" s="209"/>
      <c r="I905" s="85" t="s">
        <v>46</v>
      </c>
      <c r="J905" s="108"/>
      <c r="K905" s="206"/>
      <c r="L905" s="209"/>
      <c r="M905" s="85" t="s">
        <v>46</v>
      </c>
      <c r="N905" s="108"/>
      <c r="O905" s="43"/>
      <c r="P905" s="1"/>
      <c r="Q905" s="150"/>
      <c r="R905" s="15"/>
      <c r="S905" s="227" t="str">
        <f>IF(OR(S902="Empleado",S902="Familiar"),"Nombre del Empleado","N° Factura")</f>
        <v>N° Factura</v>
      </c>
      <c r="T905" s="228"/>
      <c r="U905" s="89"/>
      <c r="V905" s="47"/>
      <c r="W905" s="227" t="str">
        <f>IF(OR(W902="Empleado",W902="Familiar"),"Nombre del Empleado","N° Factura")</f>
        <v>N° Factura</v>
      </c>
      <c r="X905" s="228"/>
      <c r="Y905" s="89"/>
      <c r="Z905" s="47"/>
      <c r="AA905" s="227" t="str">
        <f>IF(OR(AA902="Empleado",AA902="Familiar"),"Nombre del Empleado","N° Factura")</f>
        <v>N° Factura</v>
      </c>
      <c r="AB905" s="228"/>
      <c r="AC905" s="89"/>
      <c r="AD905" s="48"/>
      <c r="AE905" s="181"/>
      <c r="AF905" s="181"/>
      <c r="AG905" s="181"/>
      <c r="AH905" s="181"/>
      <c r="AI905" s="181"/>
      <c r="AJ905" s="181"/>
      <c r="AK905" s="181"/>
      <c r="AL905" s="181"/>
      <c r="AM905" s="48"/>
      <c r="AN905" s="53">
        <f>A884</f>
        <v>46318</v>
      </c>
      <c r="AO905" s="54" t="str">
        <f>G885</f>
        <v>Consultorio N° 2</v>
      </c>
      <c r="AP905" s="55">
        <f t="shared" ref="AP905:AQ905" si="618">G910</f>
        <v>0</v>
      </c>
      <c r="AQ905" s="55">
        <f t="shared" si="618"/>
        <v>0</v>
      </c>
      <c r="AR905" s="55">
        <f>Y910</f>
        <v>0</v>
      </c>
      <c r="AS905" s="55">
        <f>W910</f>
        <v>0</v>
      </c>
      <c r="AT905" s="55">
        <f>W911</f>
        <v>0</v>
      </c>
      <c r="AU905" s="55">
        <f>Y911</f>
        <v>0</v>
      </c>
      <c r="AV905" s="55">
        <f>W912</f>
        <v>0</v>
      </c>
      <c r="AW905" s="55">
        <f>Y912</f>
        <v>0</v>
      </c>
      <c r="AX905" s="55">
        <f>Y913</f>
        <v>0</v>
      </c>
      <c r="AY905" s="55">
        <f>J913</f>
        <v>0</v>
      </c>
      <c r="AZ905" s="56"/>
      <c r="BA905" s="56"/>
      <c r="BB905" s="56"/>
      <c r="BC905" s="56"/>
      <c r="BD905" s="56"/>
      <c r="BE905" s="56"/>
      <c r="BF905" s="56"/>
      <c r="BG905" s="56"/>
      <c r="BH905" s="56"/>
      <c r="BI905" s="56"/>
      <c r="BJ905" s="56"/>
      <c r="BK905" s="56"/>
      <c r="BL905" s="56"/>
      <c r="BM905" s="56"/>
      <c r="BN905" s="56"/>
    </row>
    <row r="906" spans="1:66" ht="11.25" customHeight="1">
      <c r="A906" s="222">
        <f>A902+$Q$13/1440</f>
        <v>0.54166666666666663</v>
      </c>
      <c r="B906" s="38"/>
      <c r="C906" s="204"/>
      <c r="D906" s="207"/>
      <c r="E906" s="40" t="s">
        <v>36</v>
      </c>
      <c r="F906" s="42" t="str">
        <f>IF(D906&lt;&gt;"", VLOOKUP(D906,'Base de Datos'!$A$2:$D1268,2,FALSE()),"")</f>
        <v/>
      </c>
      <c r="G906" s="204"/>
      <c r="H906" s="216"/>
      <c r="I906" s="40" t="s">
        <v>36</v>
      </c>
      <c r="J906" s="42" t="str">
        <f>IF(H906&lt;&gt;"", VLOOKUP(H906,'Base de Datos'!$A$2:$D1268,2,FALSE()),"")</f>
        <v/>
      </c>
      <c r="K906" s="204"/>
      <c r="L906" s="216"/>
      <c r="M906" s="40" t="s">
        <v>36</v>
      </c>
      <c r="N906" s="42" t="str">
        <f>IF(L906&lt;&gt;"", VLOOKUP(L906,'Base de Datos'!$A$2:$D1268,2,FALSE()),"")</f>
        <v/>
      </c>
      <c r="O906" s="43"/>
      <c r="P906" s="1"/>
      <c r="Q906" s="150"/>
      <c r="R906" s="15"/>
      <c r="S906" s="45"/>
      <c r="T906" s="45" t="s">
        <v>37</v>
      </c>
      <c r="U906" s="46"/>
      <c r="V906" s="47"/>
      <c r="W906" s="45"/>
      <c r="X906" s="45" t="s">
        <v>37</v>
      </c>
      <c r="Y906" s="46"/>
      <c r="Z906" s="47"/>
      <c r="AA906" s="45"/>
      <c r="AB906" s="45" t="s">
        <v>37</v>
      </c>
      <c r="AC906" s="46"/>
      <c r="AD906" s="48"/>
      <c r="AE906" s="181"/>
      <c r="AF906" s="181"/>
      <c r="AG906" s="181"/>
      <c r="AH906" s="181"/>
      <c r="AI906" s="181"/>
      <c r="AJ906" s="181"/>
      <c r="AK906" s="181"/>
      <c r="AL906" s="181"/>
      <c r="AM906" s="48"/>
      <c r="AN906" s="53">
        <f>A884</f>
        <v>46318</v>
      </c>
      <c r="AO906" s="54" t="str">
        <f>G885</f>
        <v>Consultorio N° 2</v>
      </c>
      <c r="AP906" s="55">
        <f t="shared" ref="AP906:AQ906" si="619">G914</f>
        <v>0</v>
      </c>
      <c r="AQ906" s="55">
        <f t="shared" si="619"/>
        <v>0</v>
      </c>
      <c r="AR906" s="55">
        <f>Y914</f>
        <v>0</v>
      </c>
      <c r="AS906" s="55">
        <f>W914</f>
        <v>0</v>
      </c>
      <c r="AT906" s="55">
        <f>W915</f>
        <v>0</v>
      </c>
      <c r="AU906" s="55">
        <f>Y915</f>
        <v>0</v>
      </c>
      <c r="AV906" s="55">
        <f>W916</f>
        <v>0</v>
      </c>
      <c r="AW906" s="55">
        <f>Y916</f>
        <v>0</v>
      </c>
      <c r="AX906" s="55">
        <f>Y917</f>
        <v>0</v>
      </c>
      <c r="AY906" s="55">
        <f>J917</f>
        <v>0</v>
      </c>
      <c r="AZ906" s="56"/>
      <c r="BA906" s="56"/>
      <c r="BB906" s="56"/>
      <c r="BC906" s="56"/>
      <c r="BD906" s="56"/>
      <c r="BE906" s="56"/>
      <c r="BF906" s="56"/>
      <c r="BG906" s="56"/>
      <c r="BH906" s="56"/>
      <c r="BI906" s="56"/>
      <c r="BJ906" s="56"/>
      <c r="BK906" s="56"/>
      <c r="BL906" s="56"/>
      <c r="BM906" s="56"/>
      <c r="BN906" s="56"/>
    </row>
    <row r="907" spans="1:66" ht="11.25" customHeight="1">
      <c r="A907" s="220"/>
      <c r="B907" s="38"/>
      <c r="C907" s="205"/>
      <c r="D907" s="208"/>
      <c r="E907" s="57" t="s">
        <v>42</v>
      </c>
      <c r="F907" s="58" t="str">
        <f>IF(D906&lt;&gt;"", VLOOKUP(D906,'Base de Datos'!$A$2:$D1268,3,FALSE()),"")</f>
        <v/>
      </c>
      <c r="G907" s="205"/>
      <c r="H907" s="208"/>
      <c r="I907" s="57" t="s">
        <v>42</v>
      </c>
      <c r="J907" s="58" t="str">
        <f>IF(H906&lt;&gt;"", VLOOKUP(H906,'Base de Datos'!$A$2:$D1268,3,FALSE()),"")</f>
        <v/>
      </c>
      <c r="K907" s="205"/>
      <c r="L907" s="208"/>
      <c r="M907" s="57" t="s">
        <v>42</v>
      </c>
      <c r="N907" s="58" t="str">
        <f>IF(L906&lt;&gt;"", VLOOKUP(L906,'Base de Datos'!$A$2:$D1268,3,FALSE()),"")</f>
        <v/>
      </c>
      <c r="O907" s="43"/>
      <c r="P907" s="1"/>
      <c r="Q907" s="1"/>
      <c r="R907" s="15"/>
      <c r="S907" s="229"/>
      <c r="T907" s="230"/>
      <c r="U907" s="59"/>
      <c r="V907" s="47"/>
      <c r="W907" s="229"/>
      <c r="X907" s="230"/>
      <c r="Y907" s="59"/>
      <c r="Z907" s="47"/>
      <c r="AA907" s="229"/>
      <c r="AB907" s="230"/>
      <c r="AC907" s="59"/>
      <c r="AD907" s="48"/>
      <c r="AE907" s="181"/>
      <c r="AF907" s="181"/>
      <c r="AG907" s="181"/>
      <c r="AH907" s="181"/>
      <c r="AI907" s="181"/>
      <c r="AJ907" s="181"/>
      <c r="AK907" s="181"/>
      <c r="AL907" s="181"/>
      <c r="AM907" s="48"/>
      <c r="AN907" s="53">
        <f>A884</f>
        <v>46318</v>
      </c>
      <c r="AO907" s="54" t="str">
        <f>G885</f>
        <v>Consultorio N° 2</v>
      </c>
      <c r="AP907" s="55">
        <f t="shared" ref="AP907:AQ907" si="620">G918</f>
        <v>0</v>
      </c>
      <c r="AQ907" s="55">
        <f t="shared" si="620"/>
        <v>0</v>
      </c>
      <c r="AR907" s="55">
        <f>Y918</f>
        <v>0</v>
      </c>
      <c r="AS907" s="55">
        <f>W918</f>
        <v>0</v>
      </c>
      <c r="AT907" s="55">
        <f>W919</f>
        <v>0</v>
      </c>
      <c r="AU907" s="55">
        <f>Y919</f>
        <v>0</v>
      </c>
      <c r="AV907" s="55">
        <f>W920</f>
        <v>0</v>
      </c>
      <c r="AW907" s="55">
        <f>Y920</f>
        <v>0</v>
      </c>
      <c r="AX907" s="55">
        <f>Y921</f>
        <v>0</v>
      </c>
      <c r="AY907" s="55">
        <f>J921</f>
        <v>0</v>
      </c>
      <c r="AZ907" s="56"/>
      <c r="BA907" s="56"/>
      <c r="BB907" s="56"/>
      <c r="BC907" s="56"/>
      <c r="BD907" s="56"/>
      <c r="BE907" s="56"/>
      <c r="BF907" s="56"/>
      <c r="BG907" s="56"/>
      <c r="BH907" s="56"/>
      <c r="BI907" s="56"/>
      <c r="BJ907" s="56"/>
      <c r="BK907" s="56"/>
      <c r="BL907" s="56"/>
      <c r="BM907" s="56"/>
      <c r="BN907" s="56"/>
    </row>
    <row r="908" spans="1:66" ht="11.25" customHeight="1">
      <c r="A908" s="220"/>
      <c r="B908" s="38"/>
      <c r="C908" s="205"/>
      <c r="D908" s="208"/>
      <c r="E908" s="57" t="s">
        <v>44</v>
      </c>
      <c r="F908" s="58" t="str">
        <f>IF(D906&lt;&gt;"", VLOOKUP(D906,'Base de Datos'!$A$2:$D1268,4,FALSE()),"")</f>
        <v/>
      </c>
      <c r="G908" s="205"/>
      <c r="H908" s="208"/>
      <c r="I908" s="57" t="s">
        <v>44</v>
      </c>
      <c r="J908" s="58" t="str">
        <f>IF(H906&lt;&gt;"", VLOOKUP(H906,'Base de Datos'!$A$2:$D1268,4,FALSE()),"")</f>
        <v/>
      </c>
      <c r="K908" s="205"/>
      <c r="L908" s="208"/>
      <c r="M908" s="57" t="s">
        <v>44</v>
      </c>
      <c r="N908" s="58" t="str">
        <f>IF(L906&lt;&gt;"", VLOOKUP(L906,'Base de Datos'!$A$2:$D1268,4,FALSE()),"")</f>
        <v/>
      </c>
      <c r="O908" s="1"/>
      <c r="P908" s="1"/>
      <c r="Q908" s="1"/>
      <c r="R908" s="15"/>
      <c r="S908" s="229"/>
      <c r="T908" s="230"/>
      <c r="U908" s="59"/>
      <c r="V908" s="47"/>
      <c r="W908" s="229"/>
      <c r="X908" s="230"/>
      <c r="Y908" s="59"/>
      <c r="Z908" s="47"/>
      <c r="AA908" s="229"/>
      <c r="AB908" s="230"/>
      <c r="AC908" s="59"/>
      <c r="AD908" s="48"/>
      <c r="AE908" s="181"/>
      <c r="AF908" s="181"/>
      <c r="AG908" s="181"/>
      <c r="AH908" s="181"/>
      <c r="AI908" s="181"/>
      <c r="AJ908" s="181"/>
      <c r="AK908" s="181"/>
      <c r="AL908" s="181"/>
      <c r="AM908" s="48"/>
      <c r="AN908" s="53">
        <f>A884</f>
        <v>46318</v>
      </c>
      <c r="AO908" s="54" t="str">
        <f>G885</f>
        <v>Consultorio N° 2</v>
      </c>
      <c r="AP908" s="55">
        <f t="shared" ref="AP908:AQ908" si="621">G922</f>
        <v>0</v>
      </c>
      <c r="AQ908" s="55">
        <f t="shared" si="621"/>
        <v>0</v>
      </c>
      <c r="AR908" s="55">
        <f>Y922</f>
        <v>0</v>
      </c>
      <c r="AS908" s="55">
        <f>W922</f>
        <v>0</v>
      </c>
      <c r="AT908" s="55">
        <f>W923</f>
        <v>0</v>
      </c>
      <c r="AU908" s="55">
        <f>Y923</f>
        <v>0</v>
      </c>
      <c r="AV908" s="55">
        <f>W924</f>
        <v>0</v>
      </c>
      <c r="AW908" s="55">
        <f>Y924</f>
        <v>0</v>
      </c>
      <c r="AX908" s="55">
        <f>Y925</f>
        <v>0</v>
      </c>
      <c r="AY908" s="55">
        <f>J925</f>
        <v>0</v>
      </c>
      <c r="AZ908" s="56"/>
      <c r="BA908" s="56"/>
      <c r="BB908" s="56"/>
      <c r="BC908" s="56"/>
      <c r="BD908" s="56"/>
      <c r="BE908" s="56"/>
      <c r="BF908" s="56"/>
      <c r="BG908" s="56"/>
      <c r="BH908" s="56"/>
      <c r="BI908" s="56"/>
      <c r="BJ908" s="56"/>
      <c r="BK908" s="56"/>
      <c r="BL908" s="56"/>
      <c r="BM908" s="56"/>
      <c r="BN908" s="56"/>
    </row>
    <row r="909" spans="1:66" ht="11.25" customHeight="1">
      <c r="A909" s="221"/>
      <c r="B909" s="38"/>
      <c r="C909" s="206"/>
      <c r="D909" s="209"/>
      <c r="E909" s="85" t="s">
        <v>46</v>
      </c>
      <c r="F909" s="86"/>
      <c r="G909" s="206"/>
      <c r="H909" s="209"/>
      <c r="I909" s="85" t="s">
        <v>46</v>
      </c>
      <c r="J909" s="108"/>
      <c r="K909" s="206"/>
      <c r="L909" s="209"/>
      <c r="M909" s="85" t="s">
        <v>46</v>
      </c>
      <c r="N909" s="108"/>
      <c r="O909" s="43"/>
      <c r="P909" s="1"/>
      <c r="Q909" s="1"/>
      <c r="R909" s="15"/>
      <c r="S909" s="227" t="str">
        <f>IF(OR(S906="Empleado",S906="Familiar"),"Nombre del Empleado","N° Factura")</f>
        <v>N° Factura</v>
      </c>
      <c r="T909" s="228"/>
      <c r="U909" s="89"/>
      <c r="V909" s="47"/>
      <c r="W909" s="227" t="str">
        <f>IF(OR(W906="Empleado",W906="Familiar"),"Nombre del Empleado","N° Factura")</f>
        <v>N° Factura</v>
      </c>
      <c r="X909" s="228"/>
      <c r="Y909" s="89"/>
      <c r="Z909" s="47"/>
      <c r="AA909" s="227" t="str">
        <f>IF(OR(AA906="Empleado",AA906="Familiar"),"Nombre del Empleado","N° Factura")</f>
        <v>N° Factura</v>
      </c>
      <c r="AB909" s="228"/>
      <c r="AC909" s="89"/>
      <c r="AD909" s="48"/>
      <c r="AE909" s="181"/>
      <c r="AF909" s="181"/>
      <c r="AG909" s="181"/>
      <c r="AH909" s="181"/>
      <c r="AI909" s="181"/>
      <c r="AJ909" s="181"/>
      <c r="AK909" s="181"/>
      <c r="AL909" s="181"/>
      <c r="AM909" s="48"/>
      <c r="AN909" s="53">
        <f>A884</f>
        <v>46318</v>
      </c>
      <c r="AO909" s="54" t="str">
        <f>K885</f>
        <v>Consultorio N° 3</v>
      </c>
      <c r="AP909" s="55">
        <f t="shared" ref="AP909:AQ909" si="622">K886</f>
        <v>0</v>
      </c>
      <c r="AQ909" s="55">
        <f t="shared" si="622"/>
        <v>0</v>
      </c>
      <c r="AR909" s="55">
        <f>AC886</f>
        <v>0</v>
      </c>
      <c r="AS909" s="55">
        <f>AA886</f>
        <v>0</v>
      </c>
      <c r="AT909" s="55">
        <f>AA887</f>
        <v>0</v>
      </c>
      <c r="AU909" s="55">
        <f>AC887</f>
        <v>0</v>
      </c>
      <c r="AV909" s="55">
        <f>AA888</f>
        <v>0</v>
      </c>
      <c r="AW909" s="55">
        <f>AC888</f>
        <v>0</v>
      </c>
      <c r="AX909" s="55">
        <f>AC889</f>
        <v>0</v>
      </c>
      <c r="AY909" s="55">
        <f>N889</f>
        <v>0</v>
      </c>
      <c r="AZ909" s="56"/>
      <c r="BA909" s="56"/>
      <c r="BB909" s="56"/>
      <c r="BC909" s="56"/>
      <c r="BD909" s="56"/>
      <c r="BE909" s="56"/>
      <c r="BF909" s="56"/>
      <c r="BG909" s="56"/>
      <c r="BH909" s="56"/>
      <c r="BI909" s="56"/>
      <c r="BJ909" s="56"/>
      <c r="BK909" s="56"/>
      <c r="BL909" s="56"/>
      <c r="BM909" s="56"/>
      <c r="BN909" s="56"/>
    </row>
    <row r="910" spans="1:66" ht="11.25" customHeight="1">
      <c r="A910" s="222">
        <f>A906+$Q$13/1440</f>
        <v>0.58333333333333326</v>
      </c>
      <c r="B910" s="38"/>
      <c r="C910" s="204" t="s">
        <v>78</v>
      </c>
      <c r="D910" s="207" t="s">
        <v>876</v>
      </c>
      <c r="E910" s="40" t="s">
        <v>36</v>
      </c>
      <c r="F910" s="42">
        <f>IF(D910&lt;&gt;"", VLOOKUP(D910,'Base de Datos'!$A$2:$D1268,2,FALSE()),"")</f>
        <v>0</v>
      </c>
      <c r="G910" s="204"/>
      <c r="H910" s="216"/>
      <c r="I910" s="40" t="s">
        <v>36</v>
      </c>
      <c r="J910" s="42" t="str">
        <f>IF(H910&lt;&gt;"", VLOOKUP(H910,'Base de Datos'!$A$2:$D1268,2,FALSE()),"")</f>
        <v/>
      </c>
      <c r="K910" s="204"/>
      <c r="L910" s="216"/>
      <c r="M910" s="40" t="s">
        <v>36</v>
      </c>
      <c r="N910" s="42" t="str">
        <f>IF(L910&lt;&gt;"", VLOOKUP(L910,'Base de Datos'!$A$2:$D1268,2,FALSE()),"")</f>
        <v/>
      </c>
      <c r="O910" s="43"/>
      <c r="P910" s="151"/>
      <c r="Q910" s="1"/>
      <c r="R910" s="15"/>
      <c r="S910" s="45" t="s">
        <v>101</v>
      </c>
      <c r="T910" s="45" t="s">
        <v>37</v>
      </c>
      <c r="U910" s="46">
        <v>50</v>
      </c>
      <c r="V910" s="47"/>
      <c r="W910" s="45"/>
      <c r="X910" s="45" t="s">
        <v>37</v>
      </c>
      <c r="Y910" s="46"/>
      <c r="Z910" s="47"/>
      <c r="AA910" s="45"/>
      <c r="AB910" s="45" t="s">
        <v>37</v>
      </c>
      <c r="AC910" s="46"/>
      <c r="AD910" s="48"/>
      <c r="AE910" s="181"/>
      <c r="AF910" s="181"/>
      <c r="AG910" s="181"/>
      <c r="AH910" s="181"/>
      <c r="AI910" s="181"/>
      <c r="AJ910" s="181"/>
      <c r="AK910" s="181"/>
      <c r="AL910" s="181"/>
      <c r="AM910" s="48"/>
      <c r="AN910" s="53">
        <f>A884</f>
        <v>46318</v>
      </c>
      <c r="AO910" s="54" t="str">
        <f>K885</f>
        <v>Consultorio N° 3</v>
      </c>
      <c r="AP910" s="55">
        <f t="shared" ref="AP910:AQ910" si="623">K890</f>
        <v>0</v>
      </c>
      <c r="AQ910" s="55">
        <f t="shared" si="623"/>
        <v>0</v>
      </c>
      <c r="AR910" s="55">
        <f>AC890</f>
        <v>0</v>
      </c>
      <c r="AS910" s="55">
        <f>AA890</f>
        <v>0</v>
      </c>
      <c r="AT910" s="55">
        <f>AA891</f>
        <v>0</v>
      </c>
      <c r="AU910" s="55">
        <f>AC891</f>
        <v>0</v>
      </c>
      <c r="AV910" s="55">
        <f>AA892</f>
        <v>0</v>
      </c>
      <c r="AW910" s="55">
        <f>AC892</f>
        <v>0</v>
      </c>
      <c r="AX910" s="55">
        <f>AC893</f>
        <v>0</v>
      </c>
      <c r="AY910" s="55">
        <f>N893</f>
        <v>0</v>
      </c>
      <c r="AZ910" s="56"/>
      <c r="BA910" s="56"/>
      <c r="BB910" s="56"/>
      <c r="BC910" s="56"/>
      <c r="BD910" s="56"/>
      <c r="BE910" s="56"/>
      <c r="BF910" s="56"/>
      <c r="BG910" s="56"/>
      <c r="BH910" s="56"/>
      <c r="BI910" s="56"/>
      <c r="BJ910" s="56"/>
      <c r="BK910" s="56"/>
      <c r="BL910" s="56"/>
      <c r="BM910" s="56"/>
      <c r="BN910" s="56"/>
    </row>
    <row r="911" spans="1:66" ht="11.25" customHeight="1">
      <c r="A911" s="220"/>
      <c r="B911" s="38"/>
      <c r="C911" s="205"/>
      <c r="D911" s="208"/>
      <c r="E911" s="57" t="s">
        <v>42</v>
      </c>
      <c r="F911" s="58">
        <f>IF(D910&lt;&gt;"", VLOOKUP(D910,'Base de Datos'!$A$2:$D1268,3,FALSE()),"")</f>
        <v>4243568002</v>
      </c>
      <c r="G911" s="205"/>
      <c r="H911" s="208"/>
      <c r="I911" s="57" t="s">
        <v>42</v>
      </c>
      <c r="J911" s="58" t="str">
        <f>IF(H910&lt;&gt;"", VLOOKUP(H910,'Base de Datos'!$A$2:$D1268,3,FALSE()),"")</f>
        <v/>
      </c>
      <c r="K911" s="205"/>
      <c r="L911" s="208"/>
      <c r="M911" s="57" t="s">
        <v>42</v>
      </c>
      <c r="N911" s="58" t="str">
        <f>IF(L910&lt;&gt;"", VLOOKUP(L910,'Base de Datos'!$A$2:$D1268,3,FALSE()),"")</f>
        <v/>
      </c>
      <c r="O911" s="43"/>
      <c r="P911" s="151"/>
      <c r="Q911" s="152"/>
      <c r="R911" s="15"/>
      <c r="S911" s="229"/>
      <c r="T911" s="230"/>
      <c r="U911" s="59"/>
      <c r="V911" s="47"/>
      <c r="W911" s="229"/>
      <c r="X911" s="230"/>
      <c r="Y911" s="59"/>
      <c r="Z911" s="47"/>
      <c r="AA911" s="229"/>
      <c r="AB911" s="230"/>
      <c r="AC911" s="59"/>
      <c r="AD911" s="48"/>
      <c r="AE911" s="181"/>
      <c r="AF911" s="181"/>
      <c r="AG911" s="181"/>
      <c r="AH911" s="181"/>
      <c r="AI911" s="181"/>
      <c r="AJ911" s="181"/>
      <c r="AK911" s="181"/>
      <c r="AL911" s="181"/>
      <c r="AM911" s="48"/>
      <c r="AN911" s="53">
        <f>A884</f>
        <v>46318</v>
      </c>
      <c r="AO911" s="54" t="str">
        <f>K885</f>
        <v>Consultorio N° 3</v>
      </c>
      <c r="AP911" s="55">
        <f t="shared" ref="AP911:AQ911" si="624">K894</f>
        <v>0</v>
      </c>
      <c r="AQ911" s="55">
        <f t="shared" si="624"/>
        <v>0</v>
      </c>
      <c r="AR911" s="55">
        <f>AC894</f>
        <v>0</v>
      </c>
      <c r="AS911" s="55">
        <f>AA894</f>
        <v>0</v>
      </c>
      <c r="AT911" s="55">
        <f>AA895</f>
        <v>0</v>
      </c>
      <c r="AU911" s="55">
        <f>AC895</f>
        <v>0</v>
      </c>
      <c r="AV911" s="55">
        <f>AA896</f>
        <v>0</v>
      </c>
      <c r="AW911" s="55">
        <f>AC896</f>
        <v>0</v>
      </c>
      <c r="AX911" s="55">
        <f>AC897</f>
        <v>0</v>
      </c>
      <c r="AY911" s="55">
        <f>N897</f>
        <v>0</v>
      </c>
      <c r="AZ911" s="56"/>
      <c r="BA911" s="56"/>
      <c r="BB911" s="56"/>
      <c r="BC911" s="56"/>
      <c r="BD911" s="56"/>
      <c r="BE911" s="56"/>
      <c r="BF911" s="56"/>
      <c r="BG911" s="56"/>
      <c r="BH911" s="56"/>
      <c r="BI911" s="56"/>
      <c r="BJ911" s="56"/>
      <c r="BK911" s="56"/>
      <c r="BL911" s="56"/>
      <c r="BM911" s="56"/>
      <c r="BN911" s="56"/>
    </row>
    <row r="912" spans="1:66" ht="11.25" customHeight="1">
      <c r="A912" s="220"/>
      <c r="B912" s="38"/>
      <c r="C912" s="205"/>
      <c r="D912" s="208"/>
      <c r="E912" s="57" t="s">
        <v>44</v>
      </c>
      <c r="F912" s="58" t="str">
        <f>IF(D910&lt;&gt;"", VLOOKUP(D910,'Base de Datos'!$A$2:$D1268,4,FALSE()),"")</f>
        <v>V29756501</v>
      </c>
      <c r="G912" s="205"/>
      <c r="H912" s="208"/>
      <c r="I912" s="57" t="s">
        <v>44</v>
      </c>
      <c r="J912" s="58" t="str">
        <f>IF(H910&lt;&gt;"", VLOOKUP(H910,'Base de Datos'!$A$2:$D1268,4,FALSE()),"")</f>
        <v/>
      </c>
      <c r="K912" s="205"/>
      <c r="L912" s="208"/>
      <c r="M912" s="57" t="s">
        <v>44</v>
      </c>
      <c r="N912" s="58" t="str">
        <f>IF(L910&lt;&gt;"", VLOOKUP(L910,'Base de Datos'!$A$2:$D1268,4,FALSE()),"")</f>
        <v/>
      </c>
      <c r="O912" s="43"/>
      <c r="P912" s="151"/>
      <c r="Q912" s="152"/>
      <c r="R912" s="15"/>
      <c r="S912" s="229"/>
      <c r="T912" s="230"/>
      <c r="U912" s="59"/>
      <c r="V912" s="47"/>
      <c r="W912" s="229"/>
      <c r="X912" s="230"/>
      <c r="Y912" s="59"/>
      <c r="Z912" s="47"/>
      <c r="AA912" s="229"/>
      <c r="AB912" s="230"/>
      <c r="AC912" s="59"/>
      <c r="AD912" s="48"/>
      <c r="AE912" s="181"/>
      <c r="AF912" s="181"/>
      <c r="AG912" s="181"/>
      <c r="AH912" s="181"/>
      <c r="AI912" s="181"/>
      <c r="AJ912" s="181"/>
      <c r="AK912" s="181"/>
      <c r="AL912" s="181"/>
      <c r="AM912" s="48"/>
      <c r="AN912" s="53">
        <f>A884</f>
        <v>46318</v>
      </c>
      <c r="AO912" s="54" t="str">
        <f>K885</f>
        <v>Consultorio N° 3</v>
      </c>
      <c r="AP912" s="55">
        <f t="shared" ref="AP912:AQ912" si="625">K898</f>
        <v>0</v>
      </c>
      <c r="AQ912" s="55">
        <f t="shared" si="625"/>
        <v>0</v>
      </c>
      <c r="AR912" s="55">
        <f>AC898</f>
        <v>0</v>
      </c>
      <c r="AS912" s="55">
        <f>AA898</f>
        <v>0</v>
      </c>
      <c r="AT912" s="55">
        <f>AA899</f>
        <v>0</v>
      </c>
      <c r="AU912" s="55">
        <f>AC899</f>
        <v>0</v>
      </c>
      <c r="AV912" s="55">
        <f>AA900</f>
        <v>0</v>
      </c>
      <c r="AW912" s="55">
        <f>AC900</f>
        <v>0</v>
      </c>
      <c r="AX912" s="55">
        <f>AC901</f>
        <v>0</v>
      </c>
      <c r="AY912" s="55">
        <f>N901</f>
        <v>0</v>
      </c>
      <c r="AZ912" s="56"/>
      <c r="BA912" s="56"/>
      <c r="BB912" s="56"/>
      <c r="BC912" s="56"/>
      <c r="BD912" s="56"/>
      <c r="BE912" s="56"/>
      <c r="BF912" s="56"/>
      <c r="BG912" s="56"/>
      <c r="BH912" s="56"/>
      <c r="BI912" s="56"/>
      <c r="BJ912" s="56"/>
      <c r="BK912" s="56"/>
      <c r="BL912" s="56"/>
      <c r="BM912" s="56"/>
      <c r="BN912" s="56"/>
    </row>
    <row r="913" spans="1:66" ht="11.25" customHeight="1">
      <c r="A913" s="221"/>
      <c r="B913" s="38"/>
      <c r="C913" s="206"/>
      <c r="D913" s="209"/>
      <c r="E913" s="85" t="s">
        <v>46</v>
      </c>
      <c r="F913" s="86" t="s">
        <v>43</v>
      </c>
      <c r="G913" s="206"/>
      <c r="H913" s="209"/>
      <c r="I913" s="85" t="s">
        <v>46</v>
      </c>
      <c r="J913" s="108"/>
      <c r="K913" s="206"/>
      <c r="L913" s="209"/>
      <c r="M913" s="85" t="s">
        <v>46</v>
      </c>
      <c r="N913" s="108"/>
      <c r="O913" s="43"/>
      <c r="P913" s="151"/>
      <c r="Q913" s="1"/>
      <c r="R913" s="15"/>
      <c r="S913" s="227" t="str">
        <f>IF(OR(S910="Empleado",S910="Familiar"),"Nombre del Empleado","N° Factura")</f>
        <v>N° Factura</v>
      </c>
      <c r="T913" s="228"/>
      <c r="U913" s="89"/>
      <c r="V913" s="47"/>
      <c r="W913" s="227" t="str">
        <f>IF(OR(W910="Empleado",W910="Familiar"),"Nombre del Empleado","N° Factura")</f>
        <v>N° Factura</v>
      </c>
      <c r="X913" s="228"/>
      <c r="Y913" s="89"/>
      <c r="Z913" s="47"/>
      <c r="AA913" s="227" t="str">
        <f>IF(OR(AA910="Empleado",AA910="Familiar"),"Nombre del Empleado","N° Factura")</f>
        <v>N° Factura</v>
      </c>
      <c r="AB913" s="228"/>
      <c r="AC913" s="89"/>
      <c r="AD913" s="48"/>
      <c r="AE913" s="181"/>
      <c r="AF913" s="181"/>
      <c r="AG913" s="181"/>
      <c r="AH913" s="181"/>
      <c r="AI913" s="181"/>
      <c r="AJ913" s="181"/>
      <c r="AK913" s="181"/>
      <c r="AL913" s="181"/>
      <c r="AM913" s="48"/>
      <c r="AN913" s="53">
        <f>A884</f>
        <v>46318</v>
      </c>
      <c r="AO913" s="54" t="str">
        <f>K885</f>
        <v>Consultorio N° 3</v>
      </c>
      <c r="AP913" s="55">
        <f t="shared" ref="AP913:AQ913" si="626">K902</f>
        <v>0</v>
      </c>
      <c r="AQ913" s="55">
        <f t="shared" si="626"/>
        <v>0</v>
      </c>
      <c r="AR913" s="55">
        <f>AC902</f>
        <v>0</v>
      </c>
      <c r="AS913" s="55">
        <f>AA902</f>
        <v>0</v>
      </c>
      <c r="AT913" s="55">
        <f>AA903</f>
        <v>0</v>
      </c>
      <c r="AU913" s="55">
        <f>AC903</f>
        <v>0</v>
      </c>
      <c r="AV913" s="55">
        <f>AA904</f>
        <v>0</v>
      </c>
      <c r="AW913" s="55">
        <f>AC904</f>
        <v>0</v>
      </c>
      <c r="AX913" s="55">
        <f>AC905</f>
        <v>0</v>
      </c>
      <c r="AY913" s="55">
        <f>N905</f>
        <v>0</v>
      </c>
      <c r="AZ913" s="56"/>
      <c r="BA913" s="56"/>
      <c r="BB913" s="56"/>
      <c r="BC913" s="56"/>
      <c r="BD913" s="56"/>
      <c r="BE913" s="56"/>
      <c r="BF913" s="56"/>
      <c r="BG913" s="56"/>
      <c r="BH913" s="56"/>
      <c r="BI913" s="56"/>
      <c r="BJ913" s="56"/>
      <c r="BK913" s="56"/>
      <c r="BL913" s="56"/>
      <c r="BM913" s="56"/>
      <c r="BN913" s="56"/>
    </row>
    <row r="914" spans="1:66" ht="11.25" customHeight="1">
      <c r="A914" s="222">
        <f>A910+$Q$13/1440</f>
        <v>0.62499999999999989</v>
      </c>
      <c r="B914" s="38"/>
      <c r="C914" s="204"/>
      <c r="D914" s="207"/>
      <c r="E914" s="40" t="s">
        <v>36</v>
      </c>
      <c r="F914" s="42" t="str">
        <f>IF(D914&lt;&gt;"", VLOOKUP(D914,'Base de Datos'!$A$2:$D1268,2,FALSE()),"")</f>
        <v/>
      </c>
      <c r="G914" s="204"/>
      <c r="H914" s="216"/>
      <c r="I914" s="40" t="s">
        <v>36</v>
      </c>
      <c r="J914" s="42" t="str">
        <f>IF(H914&lt;&gt;"", VLOOKUP(H914,'Base de Datos'!$A$2:$D1268,2,FALSE()),"")</f>
        <v/>
      </c>
      <c r="K914" s="204"/>
      <c r="L914" s="216"/>
      <c r="M914" s="40" t="s">
        <v>36</v>
      </c>
      <c r="N914" s="42" t="str">
        <f>IF(L914&lt;&gt;"", VLOOKUP(L914,'Base de Datos'!$A$2:$D1268,2,FALSE()),"")</f>
        <v/>
      </c>
      <c r="O914" s="43"/>
      <c r="P914" s="153"/>
      <c r="Q914" s="154"/>
      <c r="R914" s="15"/>
      <c r="S914" s="45"/>
      <c r="T914" s="45" t="s">
        <v>37</v>
      </c>
      <c r="U914" s="46"/>
      <c r="V914" s="47"/>
      <c r="W914" s="45"/>
      <c r="X914" s="45" t="s">
        <v>37</v>
      </c>
      <c r="Y914" s="46"/>
      <c r="Z914" s="47"/>
      <c r="AA914" s="45"/>
      <c r="AB914" s="45" t="s">
        <v>37</v>
      </c>
      <c r="AC914" s="46"/>
      <c r="AD914" s="48"/>
      <c r="AE914" s="181"/>
      <c r="AF914" s="181"/>
      <c r="AG914" s="181"/>
      <c r="AH914" s="181"/>
      <c r="AI914" s="181"/>
      <c r="AJ914" s="181"/>
      <c r="AK914" s="181"/>
      <c r="AL914" s="181"/>
      <c r="AM914" s="48"/>
      <c r="AN914" s="53">
        <f>A884</f>
        <v>46318</v>
      </c>
      <c r="AO914" s="54" t="str">
        <f>K885</f>
        <v>Consultorio N° 3</v>
      </c>
      <c r="AP914" s="55">
        <f t="shared" ref="AP914:AQ914" si="627">K906</f>
        <v>0</v>
      </c>
      <c r="AQ914" s="55">
        <f t="shared" si="627"/>
        <v>0</v>
      </c>
      <c r="AR914" s="55">
        <f>AC906</f>
        <v>0</v>
      </c>
      <c r="AS914" s="55">
        <f>AA906</f>
        <v>0</v>
      </c>
      <c r="AT914" s="55">
        <f>AA907</f>
        <v>0</v>
      </c>
      <c r="AU914" s="55">
        <f>AC907</f>
        <v>0</v>
      </c>
      <c r="AV914" s="55">
        <f>AA908</f>
        <v>0</v>
      </c>
      <c r="AW914" s="55">
        <f>AC908</f>
        <v>0</v>
      </c>
      <c r="AX914" s="55">
        <f>AC909</f>
        <v>0</v>
      </c>
      <c r="AY914" s="55">
        <f>N909</f>
        <v>0</v>
      </c>
      <c r="AZ914" s="56"/>
      <c r="BA914" s="56"/>
      <c r="BB914" s="56"/>
      <c r="BC914" s="56"/>
      <c r="BD914" s="56"/>
      <c r="BE914" s="56"/>
      <c r="BF914" s="56"/>
      <c r="BG914" s="56"/>
      <c r="BH914" s="56"/>
      <c r="BI914" s="56"/>
      <c r="BJ914" s="56"/>
      <c r="BK914" s="56"/>
      <c r="BL914" s="56"/>
      <c r="BM914" s="56"/>
      <c r="BN914" s="56"/>
    </row>
    <row r="915" spans="1:66" ht="11.25" customHeight="1">
      <c r="A915" s="220"/>
      <c r="B915" s="38"/>
      <c r="C915" s="205"/>
      <c r="D915" s="208"/>
      <c r="E915" s="57" t="s">
        <v>42</v>
      </c>
      <c r="F915" s="58" t="str">
        <f>IF(D914&lt;&gt;"", VLOOKUP(D914,'Base de Datos'!$A$2:$D1268,3,FALSE()),"")</f>
        <v/>
      </c>
      <c r="G915" s="205"/>
      <c r="H915" s="208"/>
      <c r="I915" s="57" t="s">
        <v>42</v>
      </c>
      <c r="J915" s="58" t="str">
        <f>IF(H914&lt;&gt;"", VLOOKUP(H914,'Base de Datos'!$A$2:$D1268,3,FALSE()),"")</f>
        <v/>
      </c>
      <c r="K915" s="205"/>
      <c r="L915" s="208"/>
      <c r="M915" s="57" t="s">
        <v>42</v>
      </c>
      <c r="N915" s="58" t="str">
        <f>IF(L914&lt;&gt;"", VLOOKUP(L914,'Base de Datos'!$A$2:$D1268,3,FALSE()),"")</f>
        <v/>
      </c>
      <c r="O915" s="43"/>
      <c r="P915" s="153"/>
      <c r="Q915" s="154"/>
      <c r="R915" s="15"/>
      <c r="S915" s="229"/>
      <c r="T915" s="230"/>
      <c r="U915" s="59"/>
      <c r="V915" s="47"/>
      <c r="W915" s="229"/>
      <c r="X915" s="230"/>
      <c r="Y915" s="59"/>
      <c r="Z915" s="47"/>
      <c r="AA915" s="229"/>
      <c r="AB915" s="230"/>
      <c r="AC915" s="59"/>
      <c r="AD915" s="48"/>
      <c r="AE915" s="181"/>
      <c r="AF915" s="181"/>
      <c r="AG915" s="181"/>
      <c r="AH915" s="181"/>
      <c r="AI915" s="181"/>
      <c r="AJ915" s="181"/>
      <c r="AK915" s="181"/>
      <c r="AL915" s="181"/>
      <c r="AM915" s="48"/>
      <c r="AN915" s="53">
        <f>A884</f>
        <v>46318</v>
      </c>
      <c r="AO915" s="54" t="str">
        <f>K885</f>
        <v>Consultorio N° 3</v>
      </c>
      <c r="AP915" s="55">
        <f t="shared" ref="AP915:AQ915" si="628">K910</f>
        <v>0</v>
      </c>
      <c r="AQ915" s="55">
        <f t="shared" si="628"/>
        <v>0</v>
      </c>
      <c r="AR915" s="55">
        <f>AC910</f>
        <v>0</v>
      </c>
      <c r="AS915" s="55">
        <f>AA910</f>
        <v>0</v>
      </c>
      <c r="AT915" s="55">
        <f>AA911</f>
        <v>0</v>
      </c>
      <c r="AU915" s="55">
        <f>AC911</f>
        <v>0</v>
      </c>
      <c r="AV915" s="55">
        <f>AA912</f>
        <v>0</v>
      </c>
      <c r="AW915" s="55">
        <f>AC912</f>
        <v>0</v>
      </c>
      <c r="AX915" s="55">
        <f>AC913</f>
        <v>0</v>
      </c>
      <c r="AY915" s="55">
        <f>N913</f>
        <v>0</v>
      </c>
      <c r="AZ915" s="56"/>
      <c r="BA915" s="56"/>
      <c r="BB915" s="56"/>
      <c r="BC915" s="56"/>
      <c r="BD915" s="56"/>
      <c r="BE915" s="56"/>
      <c r="BF915" s="56"/>
      <c r="BG915" s="56"/>
      <c r="BH915" s="56"/>
      <c r="BI915" s="56"/>
      <c r="BJ915" s="56"/>
      <c r="BK915" s="56"/>
      <c r="BL915" s="56"/>
      <c r="BM915" s="56"/>
      <c r="BN915" s="56"/>
    </row>
    <row r="916" spans="1:66" ht="11.25" customHeight="1">
      <c r="A916" s="220"/>
      <c r="B916" s="38"/>
      <c r="C916" s="205"/>
      <c r="D916" s="208"/>
      <c r="E916" s="57" t="s">
        <v>44</v>
      </c>
      <c r="F916" s="58" t="str">
        <f>IF(D914&lt;&gt;"", VLOOKUP(D914,'Base de Datos'!$A$2:$D1268,4,FALSE()),"")</f>
        <v/>
      </c>
      <c r="G916" s="205"/>
      <c r="H916" s="208"/>
      <c r="I916" s="57" t="s">
        <v>44</v>
      </c>
      <c r="J916" s="58" t="str">
        <f>IF(H914&lt;&gt;"", VLOOKUP(H914,'Base de Datos'!$A$2:$D1268,4,FALSE()),"")</f>
        <v/>
      </c>
      <c r="K916" s="205"/>
      <c r="L916" s="208"/>
      <c r="M916" s="57" t="s">
        <v>44</v>
      </c>
      <c r="N916" s="58" t="str">
        <f>IF(L914&lt;&gt;"", VLOOKUP(L914,'Base de Datos'!$A$2:$D1268,4,FALSE()),"")</f>
        <v/>
      </c>
      <c r="O916" s="43"/>
      <c r="P916" s="153"/>
      <c r="Q916" s="154"/>
      <c r="R916" s="15"/>
      <c r="S916" s="229"/>
      <c r="T916" s="230"/>
      <c r="U916" s="59"/>
      <c r="V916" s="47"/>
      <c r="W916" s="229"/>
      <c r="X916" s="230"/>
      <c r="Y916" s="59"/>
      <c r="Z916" s="47"/>
      <c r="AA916" s="229"/>
      <c r="AB916" s="230"/>
      <c r="AC916" s="59"/>
      <c r="AD916" s="48"/>
      <c r="AE916" s="181"/>
      <c r="AF916" s="181"/>
      <c r="AG916" s="181"/>
      <c r="AH916" s="181"/>
      <c r="AI916" s="181"/>
      <c r="AJ916" s="181"/>
      <c r="AK916" s="181"/>
      <c r="AL916" s="181"/>
      <c r="AM916" s="48"/>
      <c r="AN916" s="53">
        <f>A884</f>
        <v>46318</v>
      </c>
      <c r="AO916" s="54" t="str">
        <f>K885</f>
        <v>Consultorio N° 3</v>
      </c>
      <c r="AP916" s="55">
        <f t="shared" ref="AP916:AQ916" si="629">K914</f>
        <v>0</v>
      </c>
      <c r="AQ916" s="55">
        <f t="shared" si="629"/>
        <v>0</v>
      </c>
      <c r="AR916" s="55">
        <f>AC914</f>
        <v>0</v>
      </c>
      <c r="AS916" s="55">
        <f>AA914</f>
        <v>0</v>
      </c>
      <c r="AT916" s="55">
        <f>AA915</f>
        <v>0</v>
      </c>
      <c r="AU916" s="55">
        <f>AC915</f>
        <v>0</v>
      </c>
      <c r="AV916" s="55">
        <f>AA916</f>
        <v>0</v>
      </c>
      <c r="AW916" s="55">
        <f>AC916</f>
        <v>0</v>
      </c>
      <c r="AX916" s="55">
        <f>AC917</f>
        <v>0</v>
      </c>
      <c r="AY916" s="55">
        <f>N917</f>
        <v>0</v>
      </c>
      <c r="AZ916" s="56"/>
      <c r="BA916" s="56"/>
      <c r="BB916" s="56"/>
      <c r="BC916" s="56"/>
      <c r="BD916" s="56"/>
      <c r="BE916" s="56"/>
      <c r="BF916" s="56"/>
      <c r="BG916" s="56"/>
      <c r="BH916" s="56"/>
      <c r="BI916" s="56"/>
      <c r="BJ916" s="56"/>
      <c r="BK916" s="56"/>
      <c r="BL916" s="56"/>
      <c r="BM916" s="56"/>
      <c r="BN916" s="56"/>
    </row>
    <row r="917" spans="1:66" ht="11.25" customHeight="1">
      <c r="A917" s="221"/>
      <c r="B917" s="38"/>
      <c r="C917" s="206"/>
      <c r="D917" s="209"/>
      <c r="E917" s="85" t="s">
        <v>46</v>
      </c>
      <c r="F917" s="86"/>
      <c r="G917" s="206"/>
      <c r="H917" s="209"/>
      <c r="I917" s="85" t="s">
        <v>46</v>
      </c>
      <c r="J917" s="108"/>
      <c r="K917" s="206"/>
      <c r="L917" s="209"/>
      <c r="M917" s="85" t="s">
        <v>46</v>
      </c>
      <c r="N917" s="108"/>
      <c r="O917" s="43"/>
      <c r="P917" s="153"/>
      <c r="Q917" s="154"/>
      <c r="R917" s="15"/>
      <c r="S917" s="227" t="str">
        <f>IF(OR(S914="Empleado",S914="Familiar"),"Nombre del Empleado","N° Factura")</f>
        <v>N° Factura</v>
      </c>
      <c r="T917" s="228"/>
      <c r="U917" s="89"/>
      <c r="V917" s="47"/>
      <c r="W917" s="227" t="str">
        <f>IF(OR(W914="Empleado",W914="Familiar"),"Nombre del Empleado","N° Factura")</f>
        <v>N° Factura</v>
      </c>
      <c r="X917" s="228"/>
      <c r="Y917" s="89"/>
      <c r="Z917" s="47"/>
      <c r="AA917" s="227" t="str">
        <f>IF(OR(AA914="Empleado",AA914="Familiar"),"Nombre del Empleado","N° Factura")</f>
        <v>N° Factura</v>
      </c>
      <c r="AB917" s="228"/>
      <c r="AC917" s="89"/>
      <c r="AD917" s="48"/>
      <c r="AE917" s="181"/>
      <c r="AF917" s="181"/>
      <c r="AG917" s="181"/>
      <c r="AH917" s="181"/>
      <c r="AI917" s="181"/>
      <c r="AJ917" s="181"/>
      <c r="AK917" s="181"/>
      <c r="AL917" s="181"/>
      <c r="AM917" s="48"/>
      <c r="AN917" s="53">
        <f>A884</f>
        <v>46318</v>
      </c>
      <c r="AO917" s="54" t="str">
        <f>K885</f>
        <v>Consultorio N° 3</v>
      </c>
      <c r="AP917" s="55">
        <f t="shared" ref="AP917:AQ917" si="630">K918</f>
        <v>0</v>
      </c>
      <c r="AQ917" s="55">
        <f t="shared" si="630"/>
        <v>0</v>
      </c>
      <c r="AR917" s="55">
        <f>AC918</f>
        <v>0</v>
      </c>
      <c r="AS917" s="55">
        <f>AA918</f>
        <v>0</v>
      </c>
      <c r="AT917" s="55">
        <f>AA919</f>
        <v>0</v>
      </c>
      <c r="AU917" s="55">
        <f>AC919</f>
        <v>0</v>
      </c>
      <c r="AV917" s="55">
        <f>AA920</f>
        <v>0</v>
      </c>
      <c r="AW917" s="55">
        <f>AC920</f>
        <v>0</v>
      </c>
      <c r="AX917" s="55">
        <f>AC921</f>
        <v>0</v>
      </c>
      <c r="AY917" s="55">
        <f>N921</f>
        <v>0</v>
      </c>
      <c r="AZ917" s="56"/>
      <c r="BA917" s="56"/>
      <c r="BB917" s="56"/>
      <c r="BC917" s="56"/>
      <c r="BD917" s="56"/>
      <c r="BE917" s="56"/>
      <c r="BF917" s="56"/>
      <c r="BG917" s="56"/>
      <c r="BH917" s="56"/>
      <c r="BI917" s="56"/>
      <c r="BJ917" s="56"/>
      <c r="BK917" s="56"/>
      <c r="BL917" s="56"/>
      <c r="BM917" s="56"/>
      <c r="BN917" s="56"/>
    </row>
    <row r="918" spans="1:66" ht="11.25" customHeight="1">
      <c r="A918" s="222">
        <f>A914+$Q$13/1440</f>
        <v>0.66666666666666652</v>
      </c>
      <c r="B918" s="38"/>
      <c r="C918" s="204"/>
      <c r="D918" s="207"/>
      <c r="E918" s="40" t="s">
        <v>36</v>
      </c>
      <c r="F918" s="42" t="str">
        <f>IF(D918&lt;&gt;"", VLOOKUP(D918,'Base de Datos'!$A$2:$D1268,2,FALSE()),"")</f>
        <v/>
      </c>
      <c r="G918" s="204"/>
      <c r="H918" s="216"/>
      <c r="I918" s="40" t="s">
        <v>36</v>
      </c>
      <c r="J918" s="42" t="str">
        <f>IF(H918&lt;&gt;"", VLOOKUP(H918,'Base de Datos'!$A$2:$D1268,2,FALSE()),"")</f>
        <v/>
      </c>
      <c r="K918" s="204"/>
      <c r="L918" s="216"/>
      <c r="M918" s="40" t="s">
        <v>36</v>
      </c>
      <c r="N918" s="42" t="str">
        <f>IF(L918&lt;&gt;"", VLOOKUP(L918,'Base de Datos'!$A$2:$D1268,2,FALSE()),"")</f>
        <v/>
      </c>
      <c r="O918" s="43"/>
      <c r="P918" s="3"/>
      <c r="Q918" s="3"/>
      <c r="R918" s="15"/>
      <c r="S918" s="45"/>
      <c r="T918" s="45" t="s">
        <v>37</v>
      </c>
      <c r="U918" s="46"/>
      <c r="V918" s="47"/>
      <c r="W918" s="45"/>
      <c r="X918" s="45" t="s">
        <v>37</v>
      </c>
      <c r="Y918" s="46"/>
      <c r="Z918" s="47"/>
      <c r="AA918" s="45"/>
      <c r="AB918" s="45" t="s">
        <v>37</v>
      </c>
      <c r="AC918" s="46"/>
      <c r="AD918" s="48"/>
      <c r="AE918" s="181"/>
      <c r="AF918" s="181"/>
      <c r="AG918" s="181"/>
      <c r="AH918" s="181"/>
      <c r="AI918" s="181"/>
      <c r="AJ918" s="181"/>
      <c r="AK918" s="181"/>
      <c r="AL918" s="181"/>
      <c r="AM918" s="48"/>
      <c r="AN918" s="53">
        <f>A884</f>
        <v>46318</v>
      </c>
      <c r="AO918" s="54" t="str">
        <f>K885</f>
        <v>Consultorio N° 3</v>
      </c>
      <c r="AP918" s="55">
        <f t="shared" ref="AP918:AQ918" si="631">K922</f>
        <v>0</v>
      </c>
      <c r="AQ918" s="55">
        <f t="shared" si="631"/>
        <v>0</v>
      </c>
      <c r="AR918" s="55">
        <f>AC922</f>
        <v>0</v>
      </c>
      <c r="AS918" s="55">
        <f>AA922</f>
        <v>0</v>
      </c>
      <c r="AT918" s="55">
        <f>AA923</f>
        <v>0</v>
      </c>
      <c r="AU918" s="55">
        <f>AC923</f>
        <v>0</v>
      </c>
      <c r="AV918" s="55">
        <f>AA924</f>
        <v>0</v>
      </c>
      <c r="AW918" s="55">
        <f>AC924</f>
        <v>0</v>
      </c>
      <c r="AX918" s="55">
        <f>AC925</f>
        <v>0</v>
      </c>
      <c r="AY918" s="55">
        <f>N925</f>
        <v>0</v>
      </c>
      <c r="AZ918" s="56"/>
      <c r="BA918" s="56"/>
      <c r="BB918" s="56"/>
      <c r="BC918" s="56"/>
      <c r="BD918" s="56"/>
      <c r="BE918" s="56"/>
      <c r="BF918" s="56"/>
      <c r="BG918" s="56"/>
      <c r="BH918" s="56"/>
      <c r="BI918" s="56"/>
      <c r="BJ918" s="56"/>
      <c r="BK918" s="56"/>
      <c r="BL918" s="56"/>
      <c r="BM918" s="56"/>
      <c r="BN918" s="56"/>
    </row>
    <row r="919" spans="1:66" ht="11.25" customHeight="1">
      <c r="A919" s="220"/>
      <c r="B919" s="38"/>
      <c r="C919" s="205"/>
      <c r="D919" s="208"/>
      <c r="E919" s="57" t="s">
        <v>42</v>
      </c>
      <c r="F919" s="58" t="str">
        <f>IF(D918&lt;&gt;"", VLOOKUP(D918,'Base de Datos'!$A$2:$D1268,3,FALSE()),"")</f>
        <v/>
      </c>
      <c r="G919" s="205"/>
      <c r="H919" s="208"/>
      <c r="I919" s="57" t="s">
        <v>42</v>
      </c>
      <c r="J919" s="58" t="str">
        <f>IF(H918&lt;&gt;"", VLOOKUP(H918,'Base de Datos'!$A$2:$D1268,3,FALSE()),"")</f>
        <v/>
      </c>
      <c r="K919" s="205"/>
      <c r="L919" s="208"/>
      <c r="M919" s="57" t="s">
        <v>42</v>
      </c>
      <c r="N919" s="58" t="str">
        <f>IF(L918&lt;&gt;"", VLOOKUP(L918,'Base de Datos'!$A$2:$D1268,3,FALSE()),"")</f>
        <v/>
      </c>
      <c r="O919" s="43"/>
      <c r="P919" s="3"/>
      <c r="Q919" s="3"/>
      <c r="R919" s="15"/>
      <c r="S919" s="229"/>
      <c r="T919" s="230"/>
      <c r="U919" s="59"/>
      <c r="V919" s="47"/>
      <c r="W919" s="229"/>
      <c r="X919" s="230"/>
      <c r="Y919" s="59"/>
      <c r="Z919" s="47"/>
      <c r="AA919" s="229"/>
      <c r="AB919" s="230"/>
      <c r="AC919" s="59"/>
      <c r="AD919" s="48"/>
      <c r="AE919" s="235">
        <f>A884</f>
        <v>46318</v>
      </c>
      <c r="AF919" s="236"/>
      <c r="AG919" s="236"/>
      <c r="AH919" s="236"/>
      <c r="AI919" s="236"/>
      <c r="AJ919" s="236"/>
      <c r="AK919" s="236"/>
      <c r="AL919" s="237"/>
      <c r="AM919" s="48"/>
      <c r="AN919" s="155">
        <f>A884</f>
        <v>46318</v>
      </c>
      <c r="AO919" s="156" t="str">
        <f>K885</f>
        <v>Consultorio N° 3</v>
      </c>
      <c r="AP919" s="156">
        <f t="shared" ref="AP919:AQ919" si="632">K926</f>
        <v>0</v>
      </c>
      <c r="AQ919" s="156">
        <f t="shared" si="632"/>
        <v>0</v>
      </c>
      <c r="AR919" s="156">
        <f>AC926</f>
        <v>0</v>
      </c>
      <c r="AS919" s="156">
        <f>AA926</f>
        <v>0</v>
      </c>
      <c r="AT919" s="156">
        <f>AA927</f>
        <v>0</v>
      </c>
      <c r="AU919" s="156">
        <f>AC927</f>
        <v>0</v>
      </c>
      <c r="AV919" s="156">
        <f>AA928</f>
        <v>0</v>
      </c>
      <c r="AW919" s="156">
        <f>AC928</f>
        <v>0</v>
      </c>
      <c r="AX919" s="156">
        <f>AC929</f>
        <v>0</v>
      </c>
      <c r="AY919" s="156">
        <f>N929</f>
        <v>0</v>
      </c>
      <c r="AZ919" s="48"/>
      <c r="BA919" s="48"/>
      <c r="BB919" s="48"/>
      <c r="BC919" s="48"/>
      <c r="BD919" s="48"/>
      <c r="BE919" s="48"/>
      <c r="BF919" s="48"/>
      <c r="BG919" s="48"/>
      <c r="BH919" s="48"/>
      <c r="BI919" s="48"/>
      <c r="BJ919" s="48"/>
      <c r="BK919" s="48"/>
      <c r="BL919" s="48"/>
      <c r="BM919" s="48"/>
      <c r="BN919" s="48"/>
    </row>
    <row r="920" spans="1:66" ht="11.25" customHeight="1">
      <c r="A920" s="220"/>
      <c r="B920" s="38"/>
      <c r="C920" s="205"/>
      <c r="D920" s="208"/>
      <c r="E920" s="57" t="s">
        <v>44</v>
      </c>
      <c r="F920" s="58" t="str">
        <f>IF(D918&lt;&gt;"", VLOOKUP(D918,'Base de Datos'!$A$2:$D1268,4,FALSE()),"")</f>
        <v/>
      </c>
      <c r="G920" s="205"/>
      <c r="H920" s="208"/>
      <c r="I920" s="57" t="s">
        <v>44</v>
      </c>
      <c r="J920" s="58" t="str">
        <f>IF(H918&lt;&gt;"", VLOOKUP(H918,'Base de Datos'!$A$2:$D1268,4,FALSE()),"")</f>
        <v/>
      </c>
      <c r="K920" s="205"/>
      <c r="L920" s="208"/>
      <c r="M920" s="57" t="s">
        <v>44</v>
      </c>
      <c r="N920" s="58" t="str">
        <f>IF(L918&lt;&gt;"", VLOOKUP(L918,'Base de Datos'!$A$2:$D1268,4,FALSE()),"")</f>
        <v/>
      </c>
      <c r="O920" s="43"/>
      <c r="P920" s="3"/>
      <c r="Q920" s="3"/>
      <c r="R920" s="15"/>
      <c r="S920" s="229"/>
      <c r="T920" s="230"/>
      <c r="U920" s="59"/>
      <c r="V920" s="47"/>
      <c r="W920" s="229"/>
      <c r="X920" s="230"/>
      <c r="Y920" s="59"/>
      <c r="Z920" s="47"/>
      <c r="AA920" s="229"/>
      <c r="AB920" s="230"/>
      <c r="AC920" s="59"/>
      <c r="AD920" s="48"/>
      <c r="AE920" s="238" t="s">
        <v>20</v>
      </c>
      <c r="AF920" s="239"/>
      <c r="AG920" s="157" t="s">
        <v>21</v>
      </c>
      <c r="AH920" s="158" t="s">
        <v>22</v>
      </c>
      <c r="AI920" s="159" t="s">
        <v>23</v>
      </c>
      <c r="AJ920" s="159" t="s">
        <v>24</v>
      </c>
      <c r="AK920" s="159" t="s">
        <v>25</v>
      </c>
      <c r="AL920" s="160" t="s">
        <v>26</v>
      </c>
      <c r="AM920" s="48"/>
      <c r="AN920" s="155">
        <f>A884</f>
        <v>46318</v>
      </c>
      <c r="AO920" s="156" t="str">
        <f>K885</f>
        <v>Consultorio N° 3</v>
      </c>
      <c r="AP920" s="156">
        <f t="shared" ref="AP920:AQ920" si="633">K930</f>
        <v>0</v>
      </c>
      <c r="AQ920" s="156">
        <f t="shared" si="633"/>
        <v>0</v>
      </c>
      <c r="AR920" s="156">
        <f>AC930</f>
        <v>0</v>
      </c>
      <c r="AS920" s="156">
        <f>AA930</f>
        <v>0</v>
      </c>
      <c r="AT920" s="156">
        <f>AA931</f>
        <v>0</v>
      </c>
      <c r="AU920" s="156">
        <f>AC931</f>
        <v>0</v>
      </c>
      <c r="AV920" s="156">
        <f>AA932</f>
        <v>0</v>
      </c>
      <c r="AW920" s="156">
        <f>AC932</f>
        <v>0</v>
      </c>
      <c r="AX920" s="156">
        <f>AC933</f>
        <v>0</v>
      </c>
      <c r="AY920" s="156">
        <f>N933</f>
        <v>0</v>
      </c>
      <c r="AZ920" s="48"/>
      <c r="BA920" s="48"/>
      <c r="BB920" s="48"/>
      <c r="BC920" s="48"/>
      <c r="BD920" s="48"/>
      <c r="BE920" s="48"/>
      <c r="BF920" s="48"/>
      <c r="BG920" s="48"/>
      <c r="BH920" s="48"/>
      <c r="BI920" s="48"/>
      <c r="BJ920" s="48"/>
      <c r="BK920" s="48"/>
      <c r="BL920" s="48"/>
      <c r="BM920" s="48"/>
      <c r="BN920" s="48"/>
    </row>
    <row r="921" spans="1:66" ht="11.25" customHeight="1">
      <c r="A921" s="221"/>
      <c r="B921" s="38"/>
      <c r="C921" s="206"/>
      <c r="D921" s="209"/>
      <c r="E921" s="85" t="s">
        <v>46</v>
      </c>
      <c r="F921" s="86"/>
      <c r="G921" s="206"/>
      <c r="H921" s="209"/>
      <c r="I921" s="85" t="s">
        <v>46</v>
      </c>
      <c r="J921" s="108"/>
      <c r="K921" s="206"/>
      <c r="L921" s="209"/>
      <c r="M921" s="85" t="s">
        <v>46</v>
      </c>
      <c r="N921" s="108"/>
      <c r="O921" s="43"/>
      <c r="P921" s="3"/>
      <c r="Q921" s="3"/>
      <c r="R921" s="15"/>
      <c r="S921" s="227" t="str">
        <f>IF(OR(S918="Empleado",S918="Familiar"),"Nombre del Empleado","N° Factura")</f>
        <v>N° Factura</v>
      </c>
      <c r="T921" s="228"/>
      <c r="U921" s="89"/>
      <c r="V921" s="47"/>
      <c r="W921" s="227" t="str">
        <f>IF(OR(W918="Empleado",W918="Familiar"),"Nombre del Empleado","N° Factura")</f>
        <v>N° Factura</v>
      </c>
      <c r="X921" s="228"/>
      <c r="Y921" s="89"/>
      <c r="Z921" s="47"/>
      <c r="AA921" s="227" t="str">
        <f>IF(OR(AA918="Empleado",AA918="Familiar"),"Nombre del Empleado","N° Factura")</f>
        <v>N° Factura</v>
      </c>
      <c r="AB921" s="228"/>
      <c r="AC921" s="89"/>
      <c r="AD921" s="48"/>
      <c r="AE921" s="240" t="s">
        <v>38</v>
      </c>
      <c r="AF921" s="230"/>
      <c r="AG921" s="161">
        <f t="array" aca="1" ref="AG921" ca="1">COUNTIFS(AP886:AP926, "💲", AY886:AY926, INDIRECT("AE" &amp; ROW())) + COUNTIFS(AP886:AP926, "📦", AY886:AY926, INDIRECT("AE" &amp; ROW())) + COUNTIFS(AP886:AP926, "✅", AY886:AY926, INDIRECT("AE" &amp; ROW()))</f>
        <v>0</v>
      </c>
      <c r="AH921" s="162">
        <f t="array" aca="1" ref="AH921" ca="1">COUNTIFS(AP886:AP926, "💲", AY886:AY926, INDIRECT("AE" &amp; ROW())) + COUNTIFS(AP886:AP926, "📦", AY886:AY926, INDIRECT("AE" &amp; ROW()))</f>
        <v>0</v>
      </c>
      <c r="AI921" s="139">
        <f t="array" aca="1" ref="AI921" ca="1">SUMIFS(AR886:AR926, AY886:AY926, INDIRECT("AE" &amp; ROW()), AP886:AP926, "💲") + SUMIFS(AR886:AR926, AY886:AY926, INDIRECT("AE" &amp; ROW()), AP886:AP926, "📦")</f>
        <v>0</v>
      </c>
      <c r="AJ921" s="139">
        <f t="array" aca="1" ref="AJ921" ca="1">(
    SUMIFS(AR886:AR926, AY886:AY926, INDIRECT("AE" &amp; ROW()), AP886:AP926, "💲") +
    SUMIFS(AR886:AR926, AY886:AY926, INDIRECT("AE" &amp; ROW()), AP886:AP926, "📦")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
        SUMIFS(AR886:AR926, AY886:AY926, INDIRECT("AE" &amp; ROW()), AP886:AP926, "💲", AS886:AS926, "Familiar") +
        SUMIFS(AR886:AR926, AY886:AY926, INDIRECT("AE" &amp; ROW()), AP886:AP926, "📦", AS886:AS926, "Familiar")
    ) / 2
)  -
(
    (
        SUMIFS(AR886:AR926, AY886:AY926, INDIRECT("AE" &amp; ROW()), AP886:AP926, "💲", AS886:AS926, "Exonerado ADH") +
        SUMIFS(AR886:AR926, AY886:AY926, INDIRECT("AE" &amp; ROW()), AP886:AP926, "📦", AS886:AS926, "Exonerado ADH")
    ) / 2
)  -
(
    (
        SUMIFS(AR886:AR926, AY886:AY926, INDIRECT("AE" &amp; ROW()), AP886:AP926, "💲", AS886:AS926, "Exonerado Doctor") +
        SUMIFS(AR886:AR926, AY886:AY926, INDIRECT("AE" &amp; ROW()), AP886:AP926, "📦", AS886:AS926, "Exonerado Doctor")
    ) / 2
)</f>
        <v>0</v>
      </c>
      <c r="AK921" s="139">
        <f t="array" aca="1" ref="AK921" ca="1">(
    SUMIFS(AR886:AR926, AY886:AY926, INDIRECT("AE" &amp; ROW()), AP886:AP926, "💲") +
    SUMIFS(AR886:AR926, AY886:AY926, INDIRECT("AE" &amp; ROW()), AP886:AP926, "📦")
) -
(
    SUMIFS(AR886:AR926, AY886:AY926, INDIRECT("AE" &amp; ROW()), AP886:AP926, "💲", AS886:AS926, "Familiar") +
    SUMIFS(AR886:AR926, AY886:AY926, INDIRECT("AE" &amp; ROW()), AP886:AP926, "📦", AS886:AS926, "Familiar")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SUMIFS(AR886:AR926, AY886:AY926, INDIRECT("AE" &amp; ROW()), AP886:AP926, "💲", AS886:AS926, "Exonerado ADH") +
    SUMIFS(AR886:AR926, AY886:AY926, INDIRECT("AE" &amp; ROW()), AP886:AP926, "📦", AS886:AS926, "Exonerado ADH")
) -
(
    (
        SUMIFS(AR886:AR926, AY886:AY926, INDIRECT("AE" &amp; ROW()), AP886:AP926, "💲", AS886:AS926, "Exonerado Doctor") +
        SUMIFS(AR886:AR926, AY886:AY926, INDIRECT("AE" &amp; ROW()), AP886:AP926, "📦", AS886:AS926, "Exonerado Doctor")
    ) / 2
) -
(
    (
        SUMIFS(AR886:AR926, AY886:AY926, INDIRECT("AE" &amp; ROW()), AP886:AP926, "💲", AS886:AS926, "") +
        SUMIFS(AR886:AR926, AY886:AY926, INDIRECT("AE" &amp; ROW()), AP886:AP926, "📦", AS886:AS926, "")
    ) / 2
)</f>
        <v>0</v>
      </c>
      <c r="AL921" s="140">
        <f t="array" aca="1" ref="AL921" ca="1">(
    SUMIFS(AR886:AR926, AY886:AY926, INDIRECT("AE" &amp; ROW()), AP886:AP926, "💲") +
    SUMIFS(AR886:AR926, AY886:AY926, INDIRECT("AE" &amp; ROW()), AP886:AP926, "📦")
) -
(
    (
        SUMIFS(AR886:AR926, AY886:AY926, INDIRECT("AE" &amp; ROW()), AP886:AP926, "💲", AS886:AS926, "Familiar") +
        SUMIFS(AR886:AR926, AY886:AY926, INDIRECT("AE" &amp; ROW()), AP886:AP926, "📦", AS886:AS926, "Familiar")
    ) / 2
) -
(
    (
        SUMIFS(AR886:AR926, AY886:AY926, INDIRECT("AE" &amp; ROW()), AP886:AP926, "💲", AS886:AS926, "Participante") +
        SUMIFS(AR886:AR926, AY886:AY926, INDIRECT("AE" &amp; ROW()), AP886:AP926, "📦", AS886:AS926, "Participante")
    ) / 2
) -
(
    (
        SUMIFS(AR886:AR926, AY886:AY926, INDIRECT("AE" &amp; ROW()), AP886:AP926, "💲", AS886:AS926, "Empleado") +
        SUMIFS(AR886:AR926, AY886:AY926, INDIRECT("AE" &amp; ROW()), AP886:AP926, "📦", AS886:AS926, "Empleado")
    ) / 2
) -
(
    (
        SUMIFS(AR886:AR926, AY886:AY926, INDIRECT("AE" &amp; ROW()), AP886:AP926, "💲", AS886:AS926, "Exonerado ADH") +
        SUMIFS(AR886:AR926, AY886:AY926, INDIRECT("AE" &amp; ROW()), AP886:AP926, "📦", AS886:AS926, "Exonerado ADH")
    ) / 2
) -
(
    SUMIFS(AR886:AR926, AY886:AY926, INDIRECT("AE" &amp; ROW()), AP886:AP926, "💲", AS886:AS926, "Exonerado Doctor") +
    SUMIFS(AR886:AR926, AY886:AY926, INDIRECT("AE" &amp; ROW()), AP886:AP926, "📦", AS886:AS926, "Exonerado Doctor")
) -
(
    (
        SUMIFS(AR886:AR926, AY886:AY926, INDIRECT("AE" &amp; ROW()), AP886:AP926, "💲", AS886:AS926, "") +
        SUMIFS(AR886:AR926, AY886:AY926, INDIRECT("AE" &amp; ROW()), AP886:AP926, "📦", AS886:AS926, "")
    ) / 2
)</f>
        <v>0</v>
      </c>
      <c r="AM921" s="48"/>
      <c r="AN921" s="155">
        <f>A884</f>
        <v>46318</v>
      </c>
      <c r="AO921" s="156" t="str">
        <f>K885</f>
        <v>Consultorio N° 3</v>
      </c>
      <c r="AP921" s="156">
        <f t="shared" ref="AP921:AQ921" si="634">K934</f>
        <v>0</v>
      </c>
      <c r="AQ921" s="156">
        <f t="shared" si="634"/>
        <v>0</v>
      </c>
      <c r="AR921" s="156">
        <f>AC934</f>
        <v>0</v>
      </c>
      <c r="AS921" s="156">
        <f>AA934</f>
        <v>0</v>
      </c>
      <c r="AT921" s="156">
        <f>AA935</f>
        <v>0</v>
      </c>
      <c r="AU921" s="156">
        <f>AC935</f>
        <v>0</v>
      </c>
      <c r="AV921" s="156">
        <f>AA936</f>
        <v>0</v>
      </c>
      <c r="AW921" s="156">
        <f>AC936</f>
        <v>0</v>
      </c>
      <c r="AX921" s="156">
        <f>AC937</f>
        <v>0</v>
      </c>
      <c r="AY921" s="156">
        <f>N937</f>
        <v>0</v>
      </c>
      <c r="AZ921" s="48"/>
      <c r="BA921" s="48"/>
      <c r="BB921" s="48"/>
      <c r="BC921" s="48"/>
      <c r="BD921" s="48"/>
      <c r="BE921" s="48"/>
      <c r="BF921" s="48"/>
      <c r="BG921" s="48"/>
      <c r="BH921" s="48"/>
      <c r="BI921" s="48"/>
      <c r="BJ921" s="48"/>
      <c r="BK921" s="48"/>
      <c r="BL921" s="48"/>
      <c r="BM921" s="48"/>
      <c r="BN921" s="48"/>
    </row>
    <row r="922" spans="1:66" ht="11.25" customHeight="1">
      <c r="A922" s="222">
        <f>A918+$Q$13/1440</f>
        <v>0.70833333333333315</v>
      </c>
      <c r="B922" s="38"/>
      <c r="C922" s="204"/>
      <c r="D922" s="207"/>
      <c r="E922" s="40" t="s">
        <v>36</v>
      </c>
      <c r="F922" s="42" t="str">
        <f>IF(D922&lt;&gt;"", VLOOKUP(D922,'Base de Datos'!$A$2:$D1268,2,FALSE()),"")</f>
        <v/>
      </c>
      <c r="G922" s="204"/>
      <c r="H922" s="216"/>
      <c r="I922" s="40" t="s">
        <v>36</v>
      </c>
      <c r="J922" s="42" t="str">
        <f>IF(H922&lt;&gt;"", VLOOKUP(H922,'Base de Datos'!$A$2:$D1268,2,FALSE()),"")</f>
        <v/>
      </c>
      <c r="K922" s="204"/>
      <c r="L922" s="216"/>
      <c r="M922" s="40" t="s">
        <v>36</v>
      </c>
      <c r="N922" s="42" t="str">
        <f>IF(L922&lt;&gt;"", VLOOKUP(L922,'Base de Datos'!$A$2:$D1268,2,FALSE()),"")</f>
        <v/>
      </c>
      <c r="O922" s="43"/>
      <c r="P922" s="163"/>
      <c r="Q922" s="3"/>
      <c r="R922" s="15"/>
      <c r="S922" s="45"/>
      <c r="T922" s="45" t="s">
        <v>37</v>
      </c>
      <c r="U922" s="46"/>
      <c r="V922" s="47"/>
      <c r="W922" s="45"/>
      <c r="X922" s="45" t="s">
        <v>37</v>
      </c>
      <c r="Y922" s="46"/>
      <c r="Z922" s="47"/>
      <c r="AA922" s="45"/>
      <c r="AB922" s="45" t="s">
        <v>37</v>
      </c>
      <c r="AC922" s="46"/>
      <c r="AD922" s="48"/>
      <c r="AE922" s="240" t="s">
        <v>43</v>
      </c>
      <c r="AF922" s="230"/>
      <c r="AG922" s="161">
        <f t="array" aca="1" ref="AG922" ca="1">COUNTIFS(AP886:AP926, "💲", AY886:AY926, INDIRECT("AE" &amp; ROW())) + COUNTIFS(AP886:AP926, "📦", AY886:AY926, INDIRECT("AE" &amp; ROW())) + COUNTIFS(AP886:AP926, "✅", AY886:AY926, INDIRECT("AE" &amp; ROW()))</f>
        <v>1</v>
      </c>
      <c r="AH922" s="162">
        <f t="array" aca="1" ref="AH922" ca="1">COUNTIFS(AP886:AP926, "💲", AY886:AY926, INDIRECT("AE" &amp; ROW())) + COUNTIFS(AP886:AP926, "📦", AY886:AY926, INDIRECT("AE" &amp; ROW()))</f>
        <v>1</v>
      </c>
      <c r="AI922" s="139">
        <f t="array" aca="1" ref="AI922" ca="1">SUMIFS(AR886:AR926, AY886:AY926, INDIRECT("AE" &amp; ROW()), AP886:AP926, "💲") + SUMIFS(AR886:AR926, AY886:AY926, INDIRECT("AE" &amp; ROW()), AP886:AP926, "📦")</f>
        <v>50</v>
      </c>
      <c r="AJ922" s="139">
        <f t="array" aca="1" ref="AJ922" ca="1">(
    SUMIFS(AR886:AR926, AY886:AY926, INDIRECT("AE" &amp; ROW()), AP886:AP926, "💲") +
    SUMIFS(AR886:AR926, AY886:AY926, INDIRECT("AE" &amp; ROW()), AP886:AP926, "📦")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
        SUMIFS(AR886:AR926, AY886:AY926, INDIRECT("AE" &amp; ROW()), AP886:AP926, "💲", AS886:AS926, "Familiar") +
        SUMIFS(AR886:AR926, AY886:AY926, INDIRECT("AE" &amp; ROW()), AP886:AP926, "📦", AS886:AS926, "Familiar")
    ) / 2
)  -
(
    (
        SUMIFS(AR886:AR926, AY886:AY926, INDIRECT("AE" &amp; ROW()), AP886:AP926, "💲", AS886:AS926, "Exonerado ADH") +
        SUMIFS(AR886:AR926, AY886:AY926, INDIRECT("AE" &amp; ROW()), AP886:AP926, "📦", AS886:AS926, "Exonerado ADH")
    ) / 2
)  -
(
    (
        SUMIFS(AR886:AR926, AY886:AY926, INDIRECT("AE" &amp; ROW()), AP886:AP926, "💲", AS886:AS926, "Exonerado Doctor") +
        SUMIFS(AR886:AR926, AY886:AY926, INDIRECT("AE" &amp; ROW()), AP886:AP926, "📦", AS886:AS926, "Exonerado Doctor")
    ) / 2
)</f>
        <v>25</v>
      </c>
      <c r="AK922" s="139">
        <f t="array" aca="1" ref="AK922" ca="1">(
    SUMIFS(AR886:AR926, AY886:AY926, INDIRECT("AE" &amp; ROW()), AP886:AP926, "💲") +
    SUMIFS(AR886:AR926, AY886:AY926, INDIRECT("AE" &amp; ROW()), AP886:AP926, "📦")
) -
(
    SUMIFS(AR886:AR926, AY886:AY926, INDIRECT("AE" &amp; ROW()), AP886:AP926, "💲", AS886:AS926, "Familiar") +
    SUMIFS(AR886:AR926, AY886:AY926, INDIRECT("AE" &amp; ROW()), AP886:AP926, "📦", AS886:AS926, "Familiar")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SUMIFS(AR886:AR926, AY886:AY926, INDIRECT("AE" &amp; ROW()), AP886:AP926, "💲", AS886:AS926, "Exonerado ADH") +
    SUMIFS(AR886:AR926, AY886:AY926, INDIRECT("AE" &amp; ROW()), AP886:AP926, "📦", AS886:AS926, "Exonerado ADH")
) -
(
    (
        SUMIFS(AR886:AR926, AY886:AY926, INDIRECT("AE" &amp; ROW()), AP886:AP926, "💲", AS886:AS926, "Exonerado Doctor") +
        SUMIFS(AR886:AR926, AY886:AY926, INDIRECT("AE" &amp; ROW()), AP886:AP926, "📦", AS886:AS926, "Exonerado Doctor")
    ) / 2
) -
(
    (
        SUMIFS(AR886:AR926, AY886:AY926, INDIRECT("AE" &amp; ROW()), AP886:AP926, "💲", AS886:AS926, "") +
        SUMIFS(AR886:AR926, AY886:AY926, INDIRECT("AE" &amp; ROW()), AP886:AP926, "📦", AS886:AS926, "")
    ) / 2
)</f>
        <v>0</v>
      </c>
      <c r="AL922" s="140">
        <f t="array" aca="1" ref="AL922" ca="1">(
    SUMIFS(AR886:AR926, AY886:AY926, INDIRECT("AE" &amp; ROW()), AP886:AP926, "💲") +
    SUMIFS(AR886:AR926, AY886:AY926, INDIRECT("AE" &amp; ROW()), AP886:AP926, "📦")
) -
(
    (
        SUMIFS(AR886:AR926, AY886:AY926, INDIRECT("AE" &amp; ROW()), AP886:AP926, "💲", AS886:AS926, "Familiar") +
        SUMIFS(AR886:AR926, AY886:AY926, INDIRECT("AE" &amp; ROW()), AP886:AP926, "📦", AS886:AS926, "Familiar")
    ) / 2
) -
(
    (
        SUMIFS(AR886:AR926, AY886:AY926, INDIRECT("AE" &amp; ROW()), AP886:AP926, "💲", AS886:AS926, "Participante") +
        SUMIFS(AR886:AR926, AY886:AY926, INDIRECT("AE" &amp; ROW()), AP886:AP926, "📦", AS886:AS926, "Participante")
    ) / 2
) -
(
    (
        SUMIFS(AR886:AR926, AY886:AY926, INDIRECT("AE" &amp; ROW()), AP886:AP926, "💲", AS886:AS926, "Empleado") +
        SUMIFS(AR886:AR926, AY886:AY926, INDIRECT("AE" &amp; ROW()), AP886:AP926, "📦", AS886:AS926, "Empleado")
    ) / 2
) -
(
    (
        SUMIFS(AR886:AR926, AY886:AY926, INDIRECT("AE" &amp; ROW()), AP886:AP926, "💲", AS886:AS926, "Exonerado ADH") +
        SUMIFS(AR886:AR926, AY886:AY926, INDIRECT("AE" &amp; ROW()), AP886:AP926, "📦", AS886:AS926, "Exonerado ADH")
    ) / 2
) -
(
    SUMIFS(AR886:AR926, AY886:AY926, INDIRECT("AE" &amp; ROW()), AP886:AP926, "💲", AS886:AS926, "Exonerado Doctor") +
    SUMIFS(AR886:AR926, AY886:AY926, INDIRECT("AE" &amp; ROW()), AP886:AP926, "📦", AS886:AS926, "Exonerado Doctor")
) -
(
    (
        SUMIFS(AR886:AR926, AY886:AY926, INDIRECT("AE" &amp; ROW()), AP886:AP926, "💲", AS886:AS926, "") +
        SUMIFS(AR886:AR926, AY886:AY926, INDIRECT("AE" &amp; ROW()), AP886:AP926, "📦", AS886:AS926, "")
    ) / 2
)</f>
        <v>25</v>
      </c>
      <c r="AM922" s="48"/>
      <c r="AN922" s="156"/>
      <c r="AO922" s="156"/>
      <c r="AP922" s="156"/>
      <c r="AQ922" s="156">
        <f>L930</f>
        <v>0</v>
      </c>
      <c r="AR922" s="156"/>
      <c r="AS922" s="156"/>
      <c r="AT922" s="156"/>
      <c r="AU922" s="156"/>
      <c r="AV922" s="156"/>
      <c r="AW922" s="156"/>
      <c r="AX922" s="156"/>
      <c r="AY922" s="156">
        <f>N925</f>
        <v>0</v>
      </c>
      <c r="AZ922" s="48"/>
      <c r="BA922" s="48"/>
      <c r="BB922" s="48"/>
      <c r="BC922" s="48"/>
      <c r="BD922" s="48"/>
      <c r="BE922" s="48"/>
      <c r="BF922" s="48"/>
      <c r="BG922" s="48"/>
      <c r="BH922" s="48"/>
      <c r="BI922" s="48"/>
      <c r="BJ922" s="48"/>
      <c r="BK922" s="48"/>
      <c r="BL922" s="48"/>
      <c r="BM922" s="48"/>
      <c r="BN922" s="48"/>
    </row>
    <row r="923" spans="1:66" ht="11.25" customHeight="1">
      <c r="A923" s="220"/>
      <c r="B923" s="38"/>
      <c r="C923" s="205"/>
      <c r="D923" s="208"/>
      <c r="E923" s="57" t="s">
        <v>42</v>
      </c>
      <c r="F923" s="58" t="str">
        <f>IF(D922&lt;&gt;"", VLOOKUP(D922,'Base de Datos'!$A$2:$D1268,3,FALSE()),"")</f>
        <v/>
      </c>
      <c r="G923" s="205"/>
      <c r="H923" s="208"/>
      <c r="I923" s="57" t="s">
        <v>42</v>
      </c>
      <c r="J923" s="58" t="str">
        <f>IF(H922&lt;&gt;"", VLOOKUP(H922,'Base de Datos'!$A$2:$D1268,3,FALSE()),"")</f>
        <v/>
      </c>
      <c r="K923" s="205"/>
      <c r="L923" s="208"/>
      <c r="M923" s="57" t="s">
        <v>42</v>
      </c>
      <c r="N923" s="58" t="str">
        <f>IF(L922&lt;&gt;"", VLOOKUP(L922,'Base de Datos'!$A$2:$D1268,3,FALSE()),"")</f>
        <v/>
      </c>
      <c r="O923" s="43"/>
      <c r="P923" s="163"/>
      <c r="Q923" s="3"/>
      <c r="R923" s="15"/>
      <c r="S923" s="229"/>
      <c r="T923" s="230"/>
      <c r="U923" s="59"/>
      <c r="V923" s="47"/>
      <c r="W923" s="229"/>
      <c r="X923" s="230"/>
      <c r="Y923" s="59"/>
      <c r="Z923" s="47"/>
      <c r="AA923" s="229"/>
      <c r="AB923" s="230"/>
      <c r="AC923" s="59"/>
      <c r="AD923" s="48"/>
      <c r="AE923" s="240" t="s">
        <v>45</v>
      </c>
      <c r="AF923" s="230"/>
      <c r="AG923" s="161">
        <f t="array" aca="1" ref="AG923" ca="1">COUNTIFS(AP886:AP926, "💲", AY886:AY926, INDIRECT("AE" &amp; ROW())) + COUNTIFS(AP886:AP926, "📦", AY886:AY926, INDIRECT("AE" &amp; ROW())) + COUNTIFS(AP886:AP926, "✅", AY886:AY926, INDIRECT("AE" &amp; ROW()))</f>
        <v>0</v>
      </c>
      <c r="AH923" s="162">
        <f t="array" aca="1" ref="AH923" ca="1">COUNTIFS(AP886:AP926, "💲", AY886:AY926, INDIRECT("AE" &amp; ROW())) + COUNTIFS(AP886:AP926, "📦", AY886:AY926, INDIRECT("AE" &amp; ROW()))</f>
        <v>0</v>
      </c>
      <c r="AI923" s="139">
        <f t="array" aca="1" ref="AI923" ca="1">SUMIFS(AR886:AR926, AY886:AY926, INDIRECT("AE" &amp; ROW()), AP886:AP926, "💲") + SUMIFS(AR886:AR926, AY886:AY926, INDIRECT("AE" &amp; ROW()), AP886:AP926, "📦")</f>
        <v>0</v>
      </c>
      <c r="AJ923" s="139">
        <f t="array" aca="1" ref="AJ923" ca="1">(
    SUMIFS(AR886:AR926, AY886:AY926, INDIRECT("AE" &amp; ROW()), AP886:AP926, "💲") +
    SUMIFS(AR886:AR926, AY886:AY926, INDIRECT("AE" &amp; ROW()), AP886:AP926, "📦")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
        SUMIFS(AR886:AR926, AY886:AY926, INDIRECT("AE" &amp; ROW()), AP886:AP926, "💲", AS886:AS926, "Familiar") +
        SUMIFS(AR886:AR926, AY886:AY926, INDIRECT("AE" &amp; ROW()), AP886:AP926, "📦", AS886:AS926, "Familiar")
    ) / 2
)  -
(
    (
        SUMIFS(AR886:AR926, AY886:AY926, INDIRECT("AE" &amp; ROW()), AP886:AP926, "💲", AS886:AS926, "Exonerado ADH") +
        SUMIFS(AR886:AR926, AY886:AY926, INDIRECT("AE" &amp; ROW()), AP886:AP926, "📦", AS886:AS926, "Exonerado ADH")
    ) / 2
)  -
(
    (
        SUMIFS(AR886:AR926, AY886:AY926, INDIRECT("AE" &amp; ROW()), AP886:AP926, "💲", AS886:AS926, "Exonerado Doctor") +
        SUMIFS(AR886:AR926, AY886:AY926, INDIRECT("AE" &amp; ROW()), AP886:AP926, "📦", AS886:AS926, "Exonerado Doctor")
    ) / 2
)</f>
        <v>0</v>
      </c>
      <c r="AK923" s="139">
        <f t="array" aca="1" ref="AK923" ca="1">(
    SUMIFS(AR886:AR926, AY886:AY926, INDIRECT("AE" &amp; ROW()), AP886:AP926, "💲") +
    SUMIFS(AR886:AR926, AY886:AY926, INDIRECT("AE" &amp; ROW()), AP886:AP926, "📦")
) -
(
    SUMIFS(AR886:AR926, AY886:AY926, INDIRECT("AE" &amp; ROW()), AP886:AP926, "💲", AS886:AS926, "Familiar") +
    SUMIFS(AR886:AR926, AY886:AY926, INDIRECT("AE" &amp; ROW()), AP886:AP926, "📦", AS886:AS926, "Familiar")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SUMIFS(AR886:AR926, AY886:AY926, INDIRECT("AE" &amp; ROW()), AP886:AP926, "💲", AS886:AS926, "Exonerado ADH") +
    SUMIFS(AR886:AR926, AY886:AY926, INDIRECT("AE" &amp; ROW()), AP886:AP926, "📦", AS886:AS926, "Exonerado ADH")
) -
(
    (
        SUMIFS(AR886:AR926, AY886:AY926, INDIRECT("AE" &amp; ROW()), AP886:AP926, "💲", AS886:AS926, "Exonerado Doctor") +
        SUMIFS(AR886:AR926, AY886:AY926, INDIRECT("AE" &amp; ROW()), AP886:AP926, "📦", AS886:AS926, "Exonerado Doctor")
    ) / 2
) -
(
    (
        SUMIFS(AR886:AR926, AY886:AY926, INDIRECT("AE" &amp; ROW()), AP886:AP926, "💲", AS886:AS926, "") +
        SUMIFS(AR886:AR926, AY886:AY926, INDIRECT("AE" &amp; ROW()), AP886:AP926, "📦", AS886:AS926, "")
    ) / 2
)</f>
        <v>0</v>
      </c>
      <c r="AL923" s="140">
        <f t="array" aca="1" ref="AL923" ca="1">(
    SUMIFS(AR886:AR926, AY886:AY926, INDIRECT("AE" &amp; ROW()), AP886:AP926, "💲") +
    SUMIFS(AR886:AR926, AY886:AY926, INDIRECT("AE" &amp; ROW()), AP886:AP926, "📦")
) -
(
    (
        SUMIFS(AR886:AR926, AY886:AY926, INDIRECT("AE" &amp; ROW()), AP886:AP926, "💲", AS886:AS926, "Familiar") +
        SUMIFS(AR886:AR926, AY886:AY926, INDIRECT("AE" &amp; ROW()), AP886:AP926, "📦", AS886:AS926, "Familiar")
    ) / 2
) -
(
    (
        SUMIFS(AR886:AR926, AY886:AY926, INDIRECT("AE" &amp; ROW()), AP886:AP926, "💲", AS886:AS926, "Participante") +
        SUMIFS(AR886:AR926, AY886:AY926, INDIRECT("AE" &amp; ROW()), AP886:AP926, "📦", AS886:AS926, "Participante")
    ) / 2
) -
(
    (
        SUMIFS(AR886:AR926, AY886:AY926, INDIRECT("AE" &amp; ROW()), AP886:AP926, "💲", AS886:AS926, "Empleado") +
        SUMIFS(AR886:AR926, AY886:AY926, INDIRECT("AE" &amp; ROW()), AP886:AP926, "📦", AS886:AS926, "Empleado")
    ) / 2
) -
(
    (
        SUMIFS(AR886:AR926, AY886:AY926, INDIRECT("AE" &amp; ROW()), AP886:AP926, "💲", AS886:AS926, "Exonerado ADH") +
        SUMIFS(AR886:AR926, AY886:AY926, INDIRECT("AE" &amp; ROW()), AP886:AP926, "📦", AS886:AS926, "Exonerado ADH")
    ) / 2
) -
(
    SUMIFS(AR886:AR926, AY886:AY926, INDIRECT("AE" &amp; ROW()), AP886:AP926, "💲", AS886:AS926, "Exonerado Doctor") +
    SUMIFS(AR886:AR926, AY886:AY926, INDIRECT("AE" &amp; ROW()), AP886:AP926, "📦", AS886:AS926, "Exonerado Doctor")
) -
(
    (
        SUMIFS(AR886:AR926, AY886:AY926, INDIRECT("AE" &amp; ROW()), AP886:AP926, "💲", AS886:AS926, "") +
        SUMIFS(AR886:AR926, AY886:AY926, INDIRECT("AE" &amp; ROW()), AP886:AP926, "📦", AS886:AS926, "")
    ) / 2
)</f>
        <v>0</v>
      </c>
      <c r="AM923" s="48"/>
      <c r="AN923" s="156"/>
      <c r="AO923" s="156"/>
      <c r="AP923" s="156"/>
      <c r="AQ923" s="156">
        <f>L934</f>
        <v>0</v>
      </c>
      <c r="AR923" s="156"/>
      <c r="AS923" s="156"/>
      <c r="AT923" s="156"/>
      <c r="AU923" s="156"/>
      <c r="AV923" s="156"/>
      <c r="AW923" s="156"/>
      <c r="AX923" s="156"/>
      <c r="AY923" s="156">
        <f>N929</f>
        <v>0</v>
      </c>
      <c r="AZ923" s="48"/>
      <c r="BA923" s="48"/>
      <c r="BB923" s="48"/>
      <c r="BC923" s="48"/>
      <c r="BD923" s="48"/>
      <c r="BE923" s="48"/>
      <c r="BF923" s="48"/>
      <c r="BG923" s="48"/>
      <c r="BH923" s="48"/>
      <c r="BI923" s="48"/>
      <c r="BJ923" s="48"/>
      <c r="BK923" s="48"/>
      <c r="BL923" s="48"/>
      <c r="BM923" s="48"/>
      <c r="BN923" s="48"/>
    </row>
    <row r="924" spans="1:66" ht="11.25" customHeight="1">
      <c r="A924" s="220"/>
      <c r="B924" s="38"/>
      <c r="C924" s="205"/>
      <c r="D924" s="208"/>
      <c r="E924" s="57" t="s">
        <v>44</v>
      </c>
      <c r="F924" s="58" t="str">
        <f>IF(D922&lt;&gt;"", VLOOKUP(D922,'Base de Datos'!$A$2:$D1268,4,FALSE()),"")</f>
        <v/>
      </c>
      <c r="G924" s="205"/>
      <c r="H924" s="208"/>
      <c r="I924" s="57" t="s">
        <v>44</v>
      </c>
      <c r="J924" s="58" t="str">
        <f>IF(H922&lt;&gt;"", VLOOKUP(H922,'Base de Datos'!$A$2:$D1268,4,FALSE()),"")</f>
        <v/>
      </c>
      <c r="K924" s="205"/>
      <c r="L924" s="208"/>
      <c r="M924" s="57" t="s">
        <v>44</v>
      </c>
      <c r="N924" s="58" t="str">
        <f>IF(L922&lt;&gt;"", VLOOKUP(L922,'Base de Datos'!$A$2:$D1268,4,FALSE()),"")</f>
        <v/>
      </c>
      <c r="O924" s="43"/>
      <c r="P924" s="163"/>
      <c r="Q924" s="3"/>
      <c r="R924" s="15"/>
      <c r="S924" s="229"/>
      <c r="T924" s="230"/>
      <c r="U924" s="59"/>
      <c r="V924" s="47"/>
      <c r="W924" s="229"/>
      <c r="X924" s="230"/>
      <c r="Y924" s="59"/>
      <c r="Z924" s="47"/>
      <c r="AA924" s="229"/>
      <c r="AB924" s="230"/>
      <c r="AC924" s="59"/>
      <c r="AD924" s="48"/>
      <c r="AE924" s="240" t="s">
        <v>47</v>
      </c>
      <c r="AF924" s="230"/>
      <c r="AG924" s="161">
        <f t="array" aca="1" ref="AG924" ca="1">COUNTIFS(AP886:AP926, "💲", AY886:AY926, INDIRECT("AE" &amp; ROW())) + COUNTIFS(AP886:AP926, "📦", AY886:AY926, INDIRECT("AE" &amp; ROW())) + COUNTIFS(AP886:AP926, "✅", AY886:AY926, INDIRECT("AE" &amp; ROW()))</f>
        <v>0</v>
      </c>
      <c r="AH924" s="162">
        <f t="array" aca="1" ref="AH924" ca="1">COUNTIFS(AP886:AP926, "💲", AY886:AY926, INDIRECT("AE" &amp; ROW())) + COUNTIFS(AP886:AP926, "📦", AY886:AY926, INDIRECT("AE" &amp; ROW()))</f>
        <v>0</v>
      </c>
      <c r="AI924" s="139">
        <f t="array" aca="1" ref="AI924" ca="1">SUMIFS(AR886:AR926, AY886:AY926, INDIRECT("AE" &amp; ROW()), AP886:AP926, "💲") + SUMIFS(AR886:AR926, AY886:AY926, INDIRECT("AE" &amp; ROW()), AP886:AP926, "📦")</f>
        <v>0</v>
      </c>
      <c r="AJ924" s="139">
        <f t="array" aca="1" ref="AJ924" ca="1">(
    SUMIFS(AR886:AR926, AY886:AY926, INDIRECT("AE" &amp; ROW()), AP886:AP926, "💲") +
    SUMIFS(AR886:AR926, AY886:AY926, INDIRECT("AE" &amp; ROW()), AP886:AP926, "📦")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
        SUMIFS(AR886:AR926, AY886:AY926, INDIRECT("AE" &amp; ROW()), AP886:AP926, "💲", AS886:AS926, "Familiar") +
        SUMIFS(AR886:AR926, AY886:AY926, INDIRECT("AE" &amp; ROW()), AP886:AP926, "📦", AS886:AS926, "Familiar")
    ) / 2
)  -
(
    (
        SUMIFS(AR886:AR926, AY886:AY926, INDIRECT("AE" &amp; ROW()), AP886:AP926, "💲", AS886:AS926, "Exonerado ADH") +
        SUMIFS(AR886:AR926, AY886:AY926, INDIRECT("AE" &amp; ROW()), AP886:AP926, "📦", AS886:AS926, "Exonerado ADH")
    ) / 2
)  -
(
    (
        SUMIFS(AR886:AR926, AY886:AY926, INDIRECT("AE" &amp; ROW()), AP886:AP926, "💲", AS886:AS926, "Exonerado Doctor") +
        SUMIFS(AR886:AR926, AY886:AY926, INDIRECT("AE" &amp; ROW()), AP886:AP926, "📦", AS886:AS926, "Exonerado Doctor")
    ) / 2
)</f>
        <v>0</v>
      </c>
      <c r="AK924" s="139">
        <f t="array" aca="1" ref="AK924" ca="1">(
    SUMIFS(AR886:AR926, AY886:AY926, INDIRECT("AE" &amp; ROW()), AP886:AP926, "💲") +
    SUMIFS(AR886:AR926, AY886:AY926, INDIRECT("AE" &amp; ROW()), AP886:AP926, "📦")
) -
(
    SUMIFS(AR886:AR926, AY886:AY926, INDIRECT("AE" &amp; ROW()), AP886:AP926, "💲", AS886:AS926, "Familiar") +
    SUMIFS(AR886:AR926, AY886:AY926, INDIRECT("AE" &amp; ROW()), AP886:AP926, "📦", AS886:AS926, "Familiar")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SUMIFS(AR886:AR926, AY886:AY926, INDIRECT("AE" &amp; ROW()), AP886:AP926, "💲", AS886:AS926, "Exonerado ADH") +
    SUMIFS(AR886:AR926, AY886:AY926, INDIRECT("AE" &amp; ROW()), AP886:AP926, "📦", AS886:AS926, "Exonerado ADH")
) -
(
    (
        SUMIFS(AR886:AR926, AY886:AY926, INDIRECT("AE" &amp; ROW()), AP886:AP926, "💲", AS886:AS926, "Exonerado Doctor") +
        SUMIFS(AR886:AR926, AY886:AY926, INDIRECT("AE" &amp; ROW()), AP886:AP926, "📦", AS886:AS926, "Exonerado Doctor")
    ) / 2
) -
(
    (
        SUMIFS(AR886:AR926, AY886:AY926, INDIRECT("AE" &amp; ROW()), AP886:AP926, "💲", AS886:AS926, "") +
        SUMIFS(AR886:AR926, AY886:AY926, INDIRECT("AE" &amp; ROW()), AP886:AP926, "📦", AS886:AS926, "")
    ) / 2
)</f>
        <v>0</v>
      </c>
      <c r="AL924" s="140">
        <f t="array" aca="1" ref="AL924" ca="1">(
    SUMIFS(AR886:AR926, AY886:AY926, INDIRECT("AE" &amp; ROW()), AP886:AP926, "💲") +
    SUMIFS(AR886:AR926, AY886:AY926, INDIRECT("AE" &amp; ROW()), AP886:AP926, "📦")
) -
(
    (
        SUMIFS(AR886:AR926, AY886:AY926, INDIRECT("AE" &amp; ROW()), AP886:AP926, "💲", AS886:AS926, "Familiar") +
        SUMIFS(AR886:AR926, AY886:AY926, INDIRECT("AE" &amp; ROW()), AP886:AP926, "📦", AS886:AS926, "Familiar")
    ) / 2
) -
(
    (
        SUMIFS(AR886:AR926, AY886:AY926, INDIRECT("AE" &amp; ROW()), AP886:AP926, "💲", AS886:AS926, "Participante") +
        SUMIFS(AR886:AR926, AY886:AY926, INDIRECT("AE" &amp; ROW()), AP886:AP926, "📦", AS886:AS926, "Participante")
    ) / 2
) -
(
    (
        SUMIFS(AR886:AR926, AY886:AY926, INDIRECT("AE" &amp; ROW()), AP886:AP926, "💲", AS886:AS926, "Empleado") +
        SUMIFS(AR886:AR926, AY886:AY926, INDIRECT("AE" &amp; ROW()), AP886:AP926, "📦", AS886:AS926, "Empleado")
    ) / 2
) -
(
    (
        SUMIFS(AR886:AR926, AY886:AY926, INDIRECT("AE" &amp; ROW()), AP886:AP926, "💲", AS886:AS926, "Exonerado ADH") +
        SUMIFS(AR886:AR926, AY886:AY926, INDIRECT("AE" &amp; ROW()), AP886:AP926, "📦", AS886:AS926, "Exonerado ADH")
    ) / 2
) -
(
    SUMIFS(AR886:AR926, AY886:AY926, INDIRECT("AE" &amp; ROW()), AP886:AP926, "💲", AS886:AS926, "Exonerado Doctor") +
    SUMIFS(AR886:AR926, AY886:AY926, INDIRECT("AE" &amp; ROW()), AP886:AP926, "📦", AS886:AS926, "Exonerado Doctor")
) -
(
    (
        SUMIFS(AR886:AR926, AY886:AY926, INDIRECT("AE" &amp; ROW()), AP886:AP926, "💲", AS886:AS926, "") +
        SUMIFS(AR886:AR926, AY886:AY926, INDIRECT("AE" &amp; ROW()), AP886:AP926, "📦", AS886:AS926, "")
    ) / 2
)</f>
        <v>0</v>
      </c>
      <c r="AM924" s="48"/>
      <c r="AN924" s="156"/>
      <c r="AO924" s="156"/>
      <c r="AP924" s="156"/>
      <c r="AQ924" s="156"/>
      <c r="AR924" s="156"/>
      <c r="AS924" s="156"/>
      <c r="AT924" s="156"/>
      <c r="AU924" s="156"/>
      <c r="AV924" s="156"/>
      <c r="AW924" s="156"/>
      <c r="AX924" s="156"/>
      <c r="AY924" s="156">
        <f>N933</f>
        <v>0</v>
      </c>
      <c r="AZ924" s="48"/>
      <c r="BA924" s="48"/>
      <c r="BB924" s="48"/>
      <c r="BC924" s="48"/>
      <c r="BD924" s="48"/>
      <c r="BE924" s="48"/>
      <c r="BF924" s="48"/>
      <c r="BG924" s="48"/>
      <c r="BH924" s="48"/>
      <c r="BI924" s="48"/>
      <c r="BJ924" s="48"/>
      <c r="BK924" s="48"/>
      <c r="BL924" s="48"/>
      <c r="BM924" s="48"/>
      <c r="BN924" s="48"/>
    </row>
    <row r="925" spans="1:66" ht="11.25" customHeight="1">
      <c r="A925" s="221"/>
      <c r="B925" s="38"/>
      <c r="C925" s="206"/>
      <c r="D925" s="209"/>
      <c r="E925" s="85" t="s">
        <v>46</v>
      </c>
      <c r="F925" s="86"/>
      <c r="G925" s="206"/>
      <c r="H925" s="209"/>
      <c r="I925" s="85" t="s">
        <v>46</v>
      </c>
      <c r="J925" s="108"/>
      <c r="K925" s="206"/>
      <c r="L925" s="209"/>
      <c r="M925" s="85" t="s">
        <v>46</v>
      </c>
      <c r="N925" s="108"/>
      <c r="O925" s="43"/>
      <c r="P925" s="163"/>
      <c r="Q925" s="3"/>
      <c r="R925" s="15"/>
      <c r="S925" s="227" t="str">
        <f>IF(OR(S922="Empleado",S922="Familiar"),"Nombre del Empleado","N° Factura")</f>
        <v>N° Factura</v>
      </c>
      <c r="T925" s="228"/>
      <c r="U925" s="89"/>
      <c r="V925" s="47"/>
      <c r="W925" s="227" t="str">
        <f>IF(OR(W922="Empleado",W922="Familiar"),"Nombre del Empleado","N° Factura")</f>
        <v>N° Factura</v>
      </c>
      <c r="X925" s="228"/>
      <c r="Y925" s="89"/>
      <c r="Z925" s="47"/>
      <c r="AA925" s="227" t="str">
        <f>IF(OR(AA922="Empleado",AA922="Familiar"),"Nombre del Empleado","N° Factura")</f>
        <v>N° Factura</v>
      </c>
      <c r="AB925" s="228"/>
      <c r="AC925" s="111"/>
      <c r="AD925" s="48"/>
      <c r="AE925" s="240" t="s">
        <v>48</v>
      </c>
      <c r="AF925" s="230"/>
      <c r="AG925" s="161">
        <f t="array" aca="1" ref="AG925" ca="1">COUNTIFS(AP886:AP926, "💲", AY886:AY926, INDIRECT("AE" &amp; ROW())) + COUNTIFS(AP886:AP926, "📦", AY886:AY926, INDIRECT("AE" &amp; ROW())) + COUNTIFS(AP886:AP926, "✅", AY886:AY926, INDIRECT("AE" &amp; ROW()))</f>
        <v>0</v>
      </c>
      <c r="AH925" s="162">
        <f t="array" aca="1" ref="AH925" ca="1">COUNTIFS(AP886:AP926, "💲", AY886:AY926, INDIRECT("AE" &amp; ROW())) + COUNTIFS(AP886:AP926, "📦", AY886:AY926, INDIRECT("AE" &amp; ROW()))</f>
        <v>0</v>
      </c>
      <c r="AI925" s="139">
        <f t="array" aca="1" ref="AI925" ca="1">SUMIFS(AR886:AR926, AY886:AY926, INDIRECT("AE" &amp; ROW()), AP886:AP926, "💲") + SUMIFS(AR886:AR926, AY886:AY926, INDIRECT("AE" &amp; ROW()), AP886:AP926, "📦")</f>
        <v>0</v>
      </c>
      <c r="AJ925" s="139">
        <f t="array" aca="1" ref="AJ925" ca="1">(
    SUMIFS(AR886:AR926, AY886:AY926, INDIRECT("AE" &amp; ROW()), AP886:AP926, "💲") +
    SUMIFS(AR886:AR926, AY886:AY926, INDIRECT("AE" &amp; ROW()), AP886:AP926, "📦")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
        SUMIFS(AR886:AR926, AY886:AY926, INDIRECT("AE" &amp; ROW()), AP886:AP926, "💲", AS886:AS926, "Familiar") +
        SUMIFS(AR886:AR926, AY886:AY926, INDIRECT("AE" &amp; ROW()), AP886:AP926, "📦", AS886:AS926, "Familiar")
    ) / 2
)  -
(
    (
        SUMIFS(AR886:AR926, AY886:AY926, INDIRECT("AE" &amp; ROW()), AP886:AP926, "💲", AS886:AS926, "Exonerado ADH") +
        SUMIFS(AR886:AR926, AY886:AY926, INDIRECT("AE" &amp; ROW()), AP886:AP926, "📦", AS886:AS926, "Exonerado ADH")
    ) / 2
)  -
(
    (
        SUMIFS(AR886:AR926, AY886:AY926, INDIRECT("AE" &amp; ROW()), AP886:AP926, "💲", AS886:AS926, "Exonerado Doctor") +
        SUMIFS(AR886:AR926, AY886:AY926, INDIRECT("AE" &amp; ROW()), AP886:AP926, "📦", AS886:AS926, "Exonerado Doctor")
    ) / 2
)</f>
        <v>0</v>
      </c>
      <c r="AK925" s="139">
        <f t="array" aca="1" ref="AK925" ca="1">(
    SUMIFS(AR886:AR926, AY886:AY926, INDIRECT("AE" &amp; ROW()), AP886:AP926, "💲") +
    SUMIFS(AR886:AR926, AY886:AY926, INDIRECT("AE" &amp; ROW()), AP886:AP926, "📦")
) -
(
    SUMIFS(AR886:AR926, AY886:AY926, INDIRECT("AE" &amp; ROW()), AP886:AP926, "💲", AS886:AS926, "Familiar") +
    SUMIFS(AR886:AR926, AY886:AY926, INDIRECT("AE" &amp; ROW()), AP886:AP926, "📦", AS886:AS926, "Familiar")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SUMIFS(AR886:AR926, AY886:AY926, INDIRECT("AE" &amp; ROW()), AP886:AP926, "💲", AS886:AS926, "Exonerado ADH") +
    SUMIFS(AR886:AR926, AY886:AY926, INDIRECT("AE" &amp; ROW()), AP886:AP926, "📦", AS886:AS926, "Exonerado ADH")
) -
(
    (
        SUMIFS(AR886:AR926, AY886:AY926, INDIRECT("AE" &amp; ROW()), AP886:AP926, "💲", AS886:AS926, "Exonerado Doctor") +
        SUMIFS(AR886:AR926, AY886:AY926, INDIRECT("AE" &amp; ROW()), AP886:AP926, "📦", AS886:AS926, "Exonerado Doctor")
    ) / 2
) -
(
    (
        SUMIFS(AR886:AR926, AY886:AY926, INDIRECT("AE" &amp; ROW()), AP886:AP926, "💲", AS886:AS926, "") +
        SUMIFS(AR886:AR926, AY886:AY926, INDIRECT("AE" &amp; ROW()), AP886:AP926, "📦", AS886:AS926, "")
    ) / 2
)</f>
        <v>0</v>
      </c>
      <c r="AL925" s="140">
        <f t="array" aca="1" ref="AL925" ca="1">(
    SUMIFS(AR886:AR926, AY886:AY926, INDIRECT("AE" &amp; ROW()), AP886:AP926, "💲") +
    SUMIFS(AR886:AR926, AY886:AY926, INDIRECT("AE" &amp; ROW()), AP886:AP926, "📦")
) -
(
    (
        SUMIFS(AR886:AR926, AY886:AY926, INDIRECT("AE" &amp; ROW()), AP886:AP926, "💲", AS886:AS926, "Familiar") +
        SUMIFS(AR886:AR926, AY886:AY926, INDIRECT("AE" &amp; ROW()), AP886:AP926, "📦", AS886:AS926, "Familiar")
    ) / 2
) -
(
    (
        SUMIFS(AR886:AR926, AY886:AY926, INDIRECT("AE" &amp; ROW()), AP886:AP926, "💲", AS886:AS926, "Participante") +
        SUMIFS(AR886:AR926, AY886:AY926, INDIRECT("AE" &amp; ROW()), AP886:AP926, "📦", AS886:AS926, "Participante")
    ) / 2
) -
(
    (
        SUMIFS(AR886:AR926, AY886:AY926, INDIRECT("AE" &amp; ROW()), AP886:AP926, "💲", AS886:AS926, "Empleado") +
        SUMIFS(AR886:AR926, AY886:AY926, INDIRECT("AE" &amp; ROW()), AP886:AP926, "📦", AS886:AS926, "Empleado")
    ) / 2
) -
(
    (
        SUMIFS(AR886:AR926, AY886:AY926, INDIRECT("AE" &amp; ROW()), AP886:AP926, "💲", AS886:AS926, "Exonerado ADH") +
        SUMIFS(AR886:AR926, AY886:AY926, INDIRECT("AE" &amp; ROW()), AP886:AP926, "📦", AS886:AS926, "Exonerado ADH")
    ) / 2
) -
(
    SUMIFS(AR886:AR926, AY886:AY926, INDIRECT("AE" &amp; ROW()), AP886:AP926, "💲", AS886:AS926, "Exonerado Doctor") +
    SUMIFS(AR886:AR926, AY886:AY926, INDIRECT("AE" &amp; ROW()), AP886:AP926, "📦", AS886:AS926, "Exonerado Doctor")
) -
(
    (
        SUMIFS(AR886:AR926, AY886:AY926, INDIRECT("AE" &amp; ROW()), AP886:AP926, "💲", AS886:AS926, "") +
        SUMIFS(AR886:AR926, AY886:AY926, INDIRECT("AE" &amp; ROW()), AP886:AP926, "📦", AS886:AS926, "")
    ) / 2
)</f>
        <v>0</v>
      </c>
      <c r="AM925" s="48"/>
      <c r="AN925" s="156"/>
      <c r="AO925" s="156"/>
      <c r="AP925" s="156"/>
      <c r="AQ925" s="156"/>
      <c r="AR925" s="156"/>
      <c r="AS925" s="156"/>
      <c r="AT925" s="156"/>
      <c r="AU925" s="156"/>
      <c r="AV925" s="156"/>
      <c r="AW925" s="156"/>
      <c r="AX925" s="156"/>
      <c r="AY925" s="156">
        <f>N937</f>
        <v>0</v>
      </c>
      <c r="AZ925" s="48"/>
      <c r="BA925" s="48"/>
      <c r="BB925" s="48"/>
      <c r="BC925" s="48"/>
      <c r="BD925" s="48"/>
      <c r="BE925" s="48"/>
      <c r="BF925" s="48"/>
      <c r="BG925" s="48"/>
      <c r="BH925" s="48"/>
      <c r="BI925" s="48"/>
      <c r="BJ925" s="48"/>
      <c r="BK925" s="48"/>
      <c r="BL925" s="48"/>
      <c r="BM925" s="48"/>
      <c r="BN925" s="48"/>
    </row>
    <row r="926" spans="1:66" ht="11.25" customHeight="1">
      <c r="A926" s="222">
        <f>A922+$Q$13/1440</f>
        <v>0.74999999999999978</v>
      </c>
      <c r="B926" s="38"/>
      <c r="C926" s="204"/>
      <c r="D926" s="207"/>
      <c r="E926" s="40" t="s">
        <v>36</v>
      </c>
      <c r="F926" s="42" t="str">
        <f>IF(D926&lt;&gt;"", VLOOKUP(D926,'Base de Datos'!$A$2:$D1268,2,FALSE()),"")</f>
        <v/>
      </c>
      <c r="G926" s="204"/>
      <c r="H926" s="216"/>
      <c r="I926" s="40" t="s">
        <v>36</v>
      </c>
      <c r="J926" s="42" t="str">
        <f>IF(H926&lt;&gt;"", VLOOKUP(H926,'Base de Datos'!$A$2:$D1268,2,FALSE()),"")</f>
        <v/>
      </c>
      <c r="K926" s="204"/>
      <c r="L926" s="216"/>
      <c r="M926" s="40" t="s">
        <v>36</v>
      </c>
      <c r="N926" s="42" t="str">
        <f>IF(L926&lt;&gt;"", VLOOKUP(L926,'Base de Datos'!$A$2:$D1268,2,FALSE()),"")</f>
        <v/>
      </c>
      <c r="O926" s="43"/>
      <c r="P926" s="163"/>
      <c r="Q926" s="3"/>
      <c r="R926" s="15"/>
      <c r="S926" s="45"/>
      <c r="T926" s="45" t="s">
        <v>37</v>
      </c>
      <c r="U926" s="46"/>
      <c r="V926" s="47"/>
      <c r="W926" s="45"/>
      <c r="X926" s="45" t="s">
        <v>37</v>
      </c>
      <c r="Y926" s="46"/>
      <c r="Z926" s="47"/>
      <c r="AA926" s="45"/>
      <c r="AB926" s="45" t="s">
        <v>37</v>
      </c>
      <c r="AC926" s="46"/>
      <c r="AD926" s="48"/>
      <c r="AE926" s="240" t="s">
        <v>49</v>
      </c>
      <c r="AF926" s="230"/>
      <c r="AG926" s="161">
        <f t="array" aca="1" ref="AG926" ca="1">COUNTIFS(AP886:AP926, "💲", AY886:AY926, INDIRECT("AE" &amp; ROW())) + COUNTIFS(AP886:AP926, "📦", AY886:AY926, INDIRECT("AE" &amp; ROW())) + COUNTIFS(AP886:AP926, "✅", AY886:AY926, INDIRECT("AE" &amp; ROW()))</f>
        <v>0</v>
      </c>
      <c r="AH926" s="162">
        <f t="array" aca="1" ref="AH926" ca="1">COUNTIFS(AP886:AP926, "💲", AY886:AY926, INDIRECT("AE" &amp; ROW())) + COUNTIFS(AP886:AP926, "📦", AY886:AY926, INDIRECT("AE" &amp; ROW()))</f>
        <v>0</v>
      </c>
      <c r="AI926" s="139">
        <f t="array" aca="1" ref="AI926" ca="1">SUMIFS(AR886:AR926, AY886:AY926, INDIRECT("AE" &amp; ROW()), AP886:AP926, "💲") + SUMIFS(AR886:AR926, AY886:AY926, INDIRECT("AE" &amp; ROW()), AP886:AP926, "📦")</f>
        <v>0</v>
      </c>
      <c r="AJ926" s="139">
        <f t="array" aca="1" ref="AJ926" ca="1">(
    SUMIFS(AR886:AR926, AY886:AY926, INDIRECT("AE" &amp; ROW()), AP886:AP926, "💲") +
    SUMIFS(AR886:AR926, AY886:AY926, INDIRECT("AE" &amp; ROW()), AP886:AP926, "📦")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
        SUMIFS(AR886:AR926, AY886:AY926, INDIRECT("AE" &amp; ROW()), AP886:AP926, "💲", AS886:AS926, "Familiar") +
        SUMIFS(AR886:AR926, AY886:AY926, INDIRECT("AE" &amp; ROW()), AP886:AP926, "📦", AS886:AS926, "Familiar")
    ) / 2
)  -
(
    (
        SUMIFS(AR886:AR926, AY886:AY926, INDIRECT("AE" &amp; ROW()), AP886:AP926, "💲", AS886:AS926, "Exonerado ADH") +
        SUMIFS(AR886:AR926, AY886:AY926, INDIRECT("AE" &amp; ROW()), AP886:AP926, "📦", AS886:AS926, "Exonerado ADH")
    ) / 2
)  -
(
    (
        SUMIFS(AR886:AR926, AY886:AY926, INDIRECT("AE" &amp; ROW()), AP886:AP926, "💲", AS886:AS926, "Exonerado Doctor") +
        SUMIFS(AR886:AR926, AY886:AY926, INDIRECT("AE" &amp; ROW()), AP886:AP926, "📦", AS886:AS926, "Exonerado Doctor")
    ) / 2
)</f>
        <v>0</v>
      </c>
      <c r="AK926" s="139">
        <f t="array" aca="1" ref="AK926" ca="1">(
    SUMIFS(AR886:AR926, AY886:AY926, INDIRECT("AE" &amp; ROW()), AP886:AP926, "💲") +
    SUMIFS(AR886:AR926, AY886:AY926, INDIRECT("AE" &amp; ROW()), AP886:AP926, "📦")
) -
(
    SUMIFS(AR886:AR926, AY886:AY926, INDIRECT("AE" &amp; ROW()), AP886:AP926, "💲", AS886:AS926, "Familiar") +
    SUMIFS(AR886:AR926, AY886:AY926, INDIRECT("AE" &amp; ROW()), AP886:AP926, "📦", AS886:AS926, "Familiar")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SUMIFS(AR886:AR926, AY886:AY926, INDIRECT("AE" &amp; ROW()), AP886:AP926, "💲", AS886:AS926, "Exonerado ADH") +
    SUMIFS(AR886:AR926, AY886:AY926, INDIRECT("AE" &amp; ROW()), AP886:AP926, "📦", AS886:AS926, "Exonerado ADH")
) -
(
    (
        SUMIFS(AR886:AR926, AY886:AY926, INDIRECT("AE" &amp; ROW()), AP886:AP926, "💲", AS886:AS926, "Exonerado Doctor") +
        SUMIFS(AR886:AR926, AY886:AY926, INDIRECT("AE" &amp; ROW()), AP886:AP926, "📦", AS886:AS926, "Exonerado Doctor")
    ) / 2
) -
(
    (
        SUMIFS(AR886:AR926, AY886:AY926, INDIRECT("AE" &amp; ROW()), AP886:AP926, "💲", AS886:AS926, "") +
        SUMIFS(AR886:AR926, AY886:AY926, INDIRECT("AE" &amp; ROW()), AP886:AP926, "📦", AS886:AS926, "")
    ) / 2
)</f>
        <v>0</v>
      </c>
      <c r="AL926" s="140">
        <f t="array" aca="1" ref="AL926" ca="1">(
    SUMIFS(AR886:AR926, AY886:AY926, INDIRECT("AE" &amp; ROW()), AP886:AP926, "💲") +
    SUMIFS(AR886:AR926, AY886:AY926, INDIRECT("AE" &amp; ROW()), AP886:AP926, "📦")
) -
(
    (
        SUMIFS(AR886:AR926, AY886:AY926, INDIRECT("AE" &amp; ROW()), AP886:AP926, "💲", AS886:AS926, "Familiar") +
        SUMIFS(AR886:AR926, AY886:AY926, INDIRECT("AE" &amp; ROW()), AP886:AP926, "📦", AS886:AS926, "Familiar")
    ) / 2
) -
(
    (
        SUMIFS(AR886:AR926, AY886:AY926, INDIRECT("AE" &amp; ROW()), AP886:AP926, "💲", AS886:AS926, "Participante") +
        SUMIFS(AR886:AR926, AY886:AY926, INDIRECT("AE" &amp; ROW()), AP886:AP926, "📦", AS886:AS926, "Participante")
    ) / 2
) -
(
    (
        SUMIFS(AR886:AR926, AY886:AY926, INDIRECT("AE" &amp; ROW()), AP886:AP926, "💲", AS886:AS926, "Empleado") +
        SUMIFS(AR886:AR926, AY886:AY926, INDIRECT("AE" &amp; ROW()), AP886:AP926, "📦", AS886:AS926, "Empleado")
    ) / 2
) -
(
    (
        SUMIFS(AR886:AR926, AY886:AY926, INDIRECT("AE" &amp; ROW()), AP886:AP926, "💲", AS886:AS926, "Exonerado ADH") +
        SUMIFS(AR886:AR926, AY886:AY926, INDIRECT("AE" &amp; ROW()), AP886:AP926, "📦", AS886:AS926, "Exonerado ADH")
    ) / 2
) -
(
    SUMIFS(AR886:AR926, AY886:AY926, INDIRECT("AE" &amp; ROW()), AP886:AP926, "💲", AS886:AS926, "Exonerado Doctor") +
    SUMIFS(AR886:AR926, AY886:AY926, INDIRECT("AE" &amp; ROW()), AP886:AP926, "📦", AS886:AS926, "Exonerado Doctor")
) -
(
    (
        SUMIFS(AR886:AR926, AY886:AY926, INDIRECT("AE" &amp; ROW()), AP886:AP926, "💲", AS886:AS926, "") +
        SUMIFS(AR886:AR926, AY886:AY926, INDIRECT("AE" &amp; ROW()), AP886:AP926, "📦", AS886:AS926, "")
    ) / 2
)</f>
        <v>0</v>
      </c>
      <c r="AM926" s="48"/>
      <c r="AN926" s="156"/>
      <c r="AO926" s="156"/>
      <c r="AP926" s="156"/>
      <c r="AQ926" s="156"/>
      <c r="AR926" s="156"/>
      <c r="AS926" s="156"/>
      <c r="AT926" s="156"/>
      <c r="AU926" s="156"/>
      <c r="AV926" s="156"/>
      <c r="AW926" s="156"/>
      <c r="AX926" s="156"/>
      <c r="AY926" s="156"/>
      <c r="AZ926" s="48"/>
      <c r="BA926" s="48"/>
      <c r="BB926" s="48"/>
      <c r="BC926" s="48"/>
      <c r="BD926" s="48"/>
      <c r="BE926" s="48"/>
      <c r="BF926" s="48"/>
      <c r="BG926" s="48"/>
      <c r="BH926" s="48"/>
      <c r="BI926" s="48"/>
      <c r="BJ926" s="48"/>
      <c r="BK926" s="48"/>
      <c r="BL926" s="48"/>
      <c r="BM926" s="48"/>
      <c r="BN926" s="48"/>
    </row>
    <row r="927" spans="1:66" ht="11.25" customHeight="1">
      <c r="A927" s="220"/>
      <c r="B927" s="38"/>
      <c r="C927" s="205"/>
      <c r="D927" s="208"/>
      <c r="E927" s="57" t="s">
        <v>42</v>
      </c>
      <c r="F927" s="58" t="str">
        <f>IF(D926&lt;&gt;"", VLOOKUP(D926,'Base de Datos'!$A$2:$D1268,3,FALSE()),"")</f>
        <v/>
      </c>
      <c r="G927" s="205"/>
      <c r="H927" s="208"/>
      <c r="I927" s="57" t="s">
        <v>42</v>
      </c>
      <c r="J927" s="58" t="str">
        <f>IF(H926&lt;&gt;"", VLOOKUP(H926,'Base de Datos'!$A$2:$D1268,3,FALSE()),"")</f>
        <v/>
      </c>
      <c r="K927" s="205"/>
      <c r="L927" s="208"/>
      <c r="M927" s="57" t="s">
        <v>42</v>
      </c>
      <c r="N927" s="58" t="str">
        <f>IF(L926&lt;&gt;"", VLOOKUP(L926,'Base de Datos'!$A$2:$D1268,3,FALSE()),"")</f>
        <v/>
      </c>
      <c r="O927" s="43"/>
      <c r="P927" s="163"/>
      <c r="Q927" s="3"/>
      <c r="R927" s="15"/>
      <c r="S927" s="229"/>
      <c r="T927" s="230"/>
      <c r="U927" s="59"/>
      <c r="V927" s="47"/>
      <c r="W927" s="229"/>
      <c r="X927" s="230"/>
      <c r="Y927" s="59"/>
      <c r="Z927" s="47"/>
      <c r="AA927" s="229"/>
      <c r="AB927" s="230"/>
      <c r="AC927" s="59"/>
      <c r="AD927" s="48"/>
      <c r="AE927" s="240" t="s">
        <v>51</v>
      </c>
      <c r="AF927" s="230"/>
      <c r="AG927" s="161">
        <f t="array" aca="1" ref="AG927" ca="1">COUNTIFS(AP886:AP926, "💲", AY886:AY926, INDIRECT("AE" &amp; ROW())) + COUNTIFS(AP886:AP926, "📦", AY886:AY926, INDIRECT("AE" &amp; ROW())) + COUNTIFS(AP886:AP926, "✅", AY886:AY926, INDIRECT("AE" &amp; ROW()))</f>
        <v>0</v>
      </c>
      <c r="AH927" s="162">
        <f t="array" aca="1" ref="AH927" ca="1">COUNTIFS(AP886:AP926, "💲", AY886:AY926, INDIRECT("AE" &amp; ROW())) + COUNTIFS(AP886:AP926, "📦", AY886:AY926, INDIRECT("AE" &amp; ROW()))</f>
        <v>0</v>
      </c>
      <c r="AI927" s="139">
        <f t="array" aca="1" ref="AI927" ca="1">SUMIFS(AR886:AR926, AY886:AY926, INDIRECT("AE" &amp; ROW()), AP886:AP926, "💲") + SUMIFS(AR886:AR926, AY886:AY926, INDIRECT("AE" &amp; ROW()), AP886:AP926, "📦")</f>
        <v>0</v>
      </c>
      <c r="AJ927" s="139">
        <f t="array" aca="1" ref="AJ927" ca="1">(
    SUMIFS(AR886:AR926, AY886:AY926, INDIRECT("AE" &amp; ROW()), AP886:AP926, "💲") +
    SUMIFS(AR886:AR926, AY886:AY926, INDIRECT("AE" &amp; ROW()), AP886:AP926, "📦")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
        SUMIFS(AR886:AR926, AY886:AY926, INDIRECT("AE" &amp; ROW()), AP886:AP926, "💲", AS886:AS926, "Familiar") +
        SUMIFS(AR886:AR926, AY886:AY926, INDIRECT("AE" &amp; ROW()), AP886:AP926, "📦", AS886:AS926, "Familiar")
    ) / 2
)  -
(
    (
        SUMIFS(AR886:AR926, AY886:AY926, INDIRECT("AE" &amp; ROW()), AP886:AP926, "💲", AS886:AS926, "Exonerado ADH") +
        SUMIFS(AR886:AR926, AY886:AY926, INDIRECT("AE" &amp; ROW()), AP886:AP926, "📦", AS886:AS926, "Exonerado ADH")
    ) / 2
)  -
(
    (
        SUMIFS(AR886:AR926, AY886:AY926, INDIRECT("AE" &amp; ROW()), AP886:AP926, "💲", AS886:AS926, "Exonerado Doctor") +
        SUMIFS(AR886:AR926, AY886:AY926, INDIRECT("AE" &amp; ROW()), AP886:AP926, "📦", AS886:AS926, "Exonerado Doctor")
    ) / 2
)</f>
        <v>0</v>
      </c>
      <c r="AK927" s="139">
        <f t="array" aca="1" ref="AK927" ca="1">(
    SUMIFS(AR886:AR926, AY886:AY926, INDIRECT("AE" &amp; ROW()), AP886:AP926, "💲") +
    SUMIFS(AR886:AR926, AY886:AY926, INDIRECT("AE" &amp; ROW()), AP886:AP926, "📦")
) -
(
    SUMIFS(AR886:AR926, AY886:AY926, INDIRECT("AE" &amp; ROW()), AP886:AP926, "💲", AS886:AS926, "Familiar") +
    SUMIFS(AR886:AR926, AY886:AY926, INDIRECT("AE" &amp; ROW()), AP886:AP926, "📦", AS886:AS926, "Familiar")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SUMIFS(AR886:AR926, AY886:AY926, INDIRECT("AE" &amp; ROW()), AP886:AP926, "💲", AS886:AS926, "Exonerado ADH") +
    SUMIFS(AR886:AR926, AY886:AY926, INDIRECT("AE" &amp; ROW()), AP886:AP926, "📦", AS886:AS926, "Exonerado ADH")
) -
(
    (
        SUMIFS(AR886:AR926, AY886:AY926, INDIRECT("AE" &amp; ROW()), AP886:AP926, "💲", AS886:AS926, "Exonerado Doctor") +
        SUMIFS(AR886:AR926, AY886:AY926, INDIRECT("AE" &amp; ROW()), AP886:AP926, "📦", AS886:AS926, "Exonerado Doctor")
    ) / 2
) -
(
    (
        SUMIFS(AR886:AR926, AY886:AY926, INDIRECT("AE" &amp; ROW()), AP886:AP926, "💲", AS886:AS926, "") +
        SUMIFS(AR886:AR926, AY886:AY926, INDIRECT("AE" &amp; ROW()), AP886:AP926, "📦", AS886:AS926, "")
    ) / 2
)</f>
        <v>0</v>
      </c>
      <c r="AL927" s="140">
        <f t="array" aca="1" ref="AL927" ca="1">(
    SUMIFS(AR886:AR926, AY886:AY926, INDIRECT("AE" &amp; ROW()), AP886:AP926, "💲") +
    SUMIFS(AR886:AR926, AY886:AY926, INDIRECT("AE" &amp; ROW()), AP886:AP926, "📦")
) -
(
    (
        SUMIFS(AR886:AR926, AY886:AY926, INDIRECT("AE" &amp; ROW()), AP886:AP926, "💲", AS886:AS926, "Familiar") +
        SUMIFS(AR886:AR926, AY886:AY926, INDIRECT("AE" &amp; ROW()), AP886:AP926, "📦", AS886:AS926, "Familiar")
    ) / 2
) -
(
    (
        SUMIFS(AR886:AR926, AY886:AY926, INDIRECT("AE" &amp; ROW()), AP886:AP926, "💲", AS886:AS926, "Participante") +
        SUMIFS(AR886:AR926, AY886:AY926, INDIRECT("AE" &amp; ROW()), AP886:AP926, "📦", AS886:AS926, "Participante")
    ) / 2
) -
(
    (
        SUMIFS(AR886:AR926, AY886:AY926, INDIRECT("AE" &amp; ROW()), AP886:AP926, "💲", AS886:AS926, "Empleado") +
        SUMIFS(AR886:AR926, AY886:AY926, INDIRECT("AE" &amp; ROW()), AP886:AP926, "📦", AS886:AS926, "Empleado")
    ) / 2
) -
(
    (
        SUMIFS(AR886:AR926, AY886:AY926, INDIRECT("AE" &amp; ROW()), AP886:AP926, "💲", AS886:AS926, "Exonerado ADH") +
        SUMIFS(AR886:AR926, AY886:AY926, INDIRECT("AE" &amp; ROW()), AP886:AP926, "📦", AS886:AS926, "Exonerado ADH")
    ) / 2
) -
(
    SUMIFS(AR886:AR926, AY886:AY926, INDIRECT("AE" &amp; ROW()), AP886:AP926, "💲", AS886:AS926, "Exonerado Doctor") +
    SUMIFS(AR886:AR926, AY886:AY926, INDIRECT("AE" &amp; ROW()), AP886:AP926, "📦", AS886:AS926, "Exonerado Doctor")
) -
(
    (
        SUMIFS(AR886:AR926, AY886:AY926, INDIRECT("AE" &amp; ROW()), AP886:AP926, "💲", AS886:AS926, "") +
        SUMIFS(AR886:AR926, AY886:AY926, INDIRECT("AE" &amp; ROW()), AP886:AP926, "📦", AS886:AS926, "")
    ) / 2
)</f>
        <v>0</v>
      </c>
      <c r="AM927" s="48"/>
      <c r="AN927" s="48"/>
      <c r="AO927" s="48"/>
      <c r="AP927" s="48"/>
      <c r="AQ927" s="48"/>
      <c r="AR927" s="48"/>
      <c r="AS927" s="48"/>
      <c r="AT927" s="48"/>
      <c r="AU927" s="48"/>
      <c r="AV927" s="48"/>
      <c r="AW927" s="48"/>
      <c r="AX927" s="48"/>
      <c r="AY927" s="48"/>
      <c r="AZ927" s="48"/>
      <c r="BA927" s="48"/>
      <c r="BB927" s="48"/>
      <c r="BC927" s="48"/>
      <c r="BD927" s="48"/>
      <c r="BE927" s="48"/>
      <c r="BF927" s="48"/>
      <c r="BG927" s="48"/>
      <c r="BH927" s="48"/>
      <c r="BI927" s="48"/>
      <c r="BJ927" s="48"/>
      <c r="BK927" s="48"/>
      <c r="BL927" s="48"/>
      <c r="BM927" s="48"/>
      <c r="BN927" s="48"/>
    </row>
    <row r="928" spans="1:66" ht="11.25" customHeight="1">
      <c r="A928" s="220"/>
      <c r="B928" s="38"/>
      <c r="C928" s="205"/>
      <c r="D928" s="208"/>
      <c r="E928" s="57" t="s">
        <v>44</v>
      </c>
      <c r="F928" s="58" t="str">
        <f>IF(D926&lt;&gt;"", VLOOKUP(D926,'Base de Datos'!$A$2:$D1268,4,FALSE()),"")</f>
        <v/>
      </c>
      <c r="G928" s="205"/>
      <c r="H928" s="208"/>
      <c r="I928" s="57" t="s">
        <v>44</v>
      </c>
      <c r="J928" s="58" t="str">
        <f>IF(H926&lt;&gt;"", VLOOKUP(H926,'Base de Datos'!$A$2:$D1268,4,FALSE()),"")</f>
        <v/>
      </c>
      <c r="K928" s="205"/>
      <c r="L928" s="208"/>
      <c r="M928" s="57" t="s">
        <v>44</v>
      </c>
      <c r="N928" s="58" t="str">
        <f>IF(L926&lt;&gt;"", VLOOKUP(L926,'Base de Datos'!$A$2:$D1268,4,FALSE()),"")</f>
        <v/>
      </c>
      <c r="O928" s="43"/>
      <c r="P928" s="163"/>
      <c r="Q928" s="3"/>
      <c r="R928" s="15"/>
      <c r="S928" s="229"/>
      <c r="T928" s="230"/>
      <c r="U928" s="59"/>
      <c r="V928" s="47"/>
      <c r="W928" s="229"/>
      <c r="X928" s="230"/>
      <c r="Y928" s="59"/>
      <c r="Z928" s="47"/>
      <c r="AA928" s="229"/>
      <c r="AB928" s="230"/>
      <c r="AC928" s="59"/>
      <c r="AD928" s="48"/>
      <c r="AE928" s="240" t="s">
        <v>55</v>
      </c>
      <c r="AF928" s="230"/>
      <c r="AG928" s="161">
        <f t="array" aca="1" ref="AG928" ca="1">COUNTIFS(AP886:AP926, "💲", AY886:AY926, INDIRECT("AE" &amp; ROW())) + COUNTIFS(AP886:AP926, "📦", AY886:AY926, INDIRECT("AE" &amp; ROW())) + COUNTIFS(AP886:AP926, "✅", AY886:AY926, INDIRECT("AE" &amp; ROW()))</f>
        <v>0</v>
      </c>
      <c r="AH928" s="162">
        <f t="array" aca="1" ref="AH928" ca="1">COUNTIFS(AP886:AP926, "💲", AY886:AY926, INDIRECT("AE" &amp; ROW())) + COUNTIFS(AP886:AP926, "📦", AY886:AY926, INDIRECT("AE" &amp; ROW()))</f>
        <v>0</v>
      </c>
      <c r="AI928" s="139">
        <f t="array" aca="1" ref="AI928" ca="1">SUMIFS(AR886:AR926, AY886:AY926, INDIRECT("AE" &amp; ROW()), AP886:AP926, "💲") + SUMIFS(AR886:AR926, AY886:AY926, INDIRECT("AE" &amp; ROW()), AP886:AP926, "📦")</f>
        <v>0</v>
      </c>
      <c r="AJ928" s="139">
        <f t="array" aca="1" ref="AJ928" ca="1">(
    SUMIFS(AR886:AR926, AY886:AY926, INDIRECT("AE" &amp; ROW()), AP886:AP926, "💲") +
    SUMIFS(AR886:AR926, AY886:AY926, INDIRECT("AE" &amp; ROW()), AP886:AP926, "📦")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
        SUMIFS(AR886:AR926, AY886:AY926, INDIRECT("AE" &amp; ROW()), AP886:AP926, "💲", AS886:AS926, "Familiar") +
        SUMIFS(AR886:AR926, AY886:AY926, INDIRECT("AE" &amp; ROW()), AP886:AP926, "📦", AS886:AS926, "Familiar")
    ) / 2
)  -
(
    (
        SUMIFS(AR886:AR926, AY886:AY926, INDIRECT("AE" &amp; ROW()), AP886:AP926, "💲", AS886:AS926, "Exonerado ADH") +
        SUMIFS(AR886:AR926, AY886:AY926, INDIRECT("AE" &amp; ROW()), AP886:AP926, "📦", AS886:AS926, "Exonerado ADH")
    ) / 2
)  -
(
    (
        SUMIFS(AR886:AR926, AY886:AY926, INDIRECT("AE" &amp; ROW()), AP886:AP926, "💲", AS886:AS926, "Exonerado Doctor") +
        SUMIFS(AR886:AR926, AY886:AY926, INDIRECT("AE" &amp; ROW()), AP886:AP926, "📦", AS886:AS926, "Exonerado Doctor")
    ) / 2
)</f>
        <v>0</v>
      </c>
      <c r="AK928" s="139">
        <f t="array" aca="1" ref="AK928" ca="1">(
    SUMIFS(AR886:AR926, AY886:AY926, INDIRECT("AE" &amp; ROW()), AP886:AP926, "💲") +
    SUMIFS(AR886:AR926, AY886:AY926, INDIRECT("AE" &amp; ROW()), AP886:AP926, "📦")
) -
(
    SUMIFS(AR886:AR926, AY886:AY926, INDIRECT("AE" &amp; ROW()), AP886:AP926, "💲", AS886:AS926, "Familiar") +
    SUMIFS(AR886:AR926, AY886:AY926, INDIRECT("AE" &amp; ROW()), AP886:AP926, "📦", AS886:AS926, "Familiar")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SUMIFS(AR886:AR926, AY886:AY926, INDIRECT("AE" &amp; ROW()), AP886:AP926, "💲", AS886:AS926, "Exonerado ADH") +
    SUMIFS(AR886:AR926, AY886:AY926, INDIRECT("AE" &amp; ROW()), AP886:AP926, "📦", AS886:AS926, "Exonerado ADH")
) -
(
    (
        SUMIFS(AR886:AR926, AY886:AY926, INDIRECT("AE" &amp; ROW()), AP886:AP926, "💲", AS886:AS926, "Exonerado Doctor") +
        SUMIFS(AR886:AR926, AY886:AY926, INDIRECT("AE" &amp; ROW()), AP886:AP926, "📦", AS886:AS926, "Exonerado Doctor")
    ) / 2
) -
(
    (
        SUMIFS(AR886:AR926, AY886:AY926, INDIRECT("AE" &amp; ROW()), AP886:AP926, "💲", AS886:AS926, "") +
        SUMIFS(AR886:AR926, AY886:AY926, INDIRECT("AE" &amp; ROW()), AP886:AP926, "📦", AS886:AS926, "")
    ) / 2
)</f>
        <v>0</v>
      </c>
      <c r="AL928" s="140">
        <f t="array" aca="1" ref="AL928" ca="1">(
    SUMIFS(AR886:AR926, AY886:AY926, INDIRECT("AE" &amp; ROW()), AP886:AP926, "💲") +
    SUMIFS(AR886:AR926, AY886:AY926, INDIRECT("AE" &amp; ROW()), AP886:AP926, "📦")
) -
(
    (
        SUMIFS(AR886:AR926, AY886:AY926, INDIRECT("AE" &amp; ROW()), AP886:AP926, "💲", AS886:AS926, "Familiar") +
        SUMIFS(AR886:AR926, AY886:AY926, INDIRECT("AE" &amp; ROW()), AP886:AP926, "📦", AS886:AS926, "Familiar")
    ) / 2
) -
(
    (
        SUMIFS(AR886:AR926, AY886:AY926, INDIRECT("AE" &amp; ROW()), AP886:AP926, "💲", AS886:AS926, "Participante") +
        SUMIFS(AR886:AR926, AY886:AY926, INDIRECT("AE" &amp; ROW()), AP886:AP926, "📦", AS886:AS926, "Participante")
    ) / 2
) -
(
    (
        SUMIFS(AR886:AR926, AY886:AY926, INDIRECT("AE" &amp; ROW()), AP886:AP926, "💲", AS886:AS926, "Empleado") +
        SUMIFS(AR886:AR926, AY886:AY926, INDIRECT("AE" &amp; ROW()), AP886:AP926, "📦", AS886:AS926, "Empleado")
    ) / 2
) -
(
    (
        SUMIFS(AR886:AR926, AY886:AY926, INDIRECT("AE" &amp; ROW()), AP886:AP926, "💲", AS886:AS926, "Exonerado ADH") +
        SUMIFS(AR886:AR926, AY886:AY926, INDIRECT("AE" &amp; ROW()), AP886:AP926, "📦", AS886:AS926, "Exonerado ADH")
    ) / 2
) -
(
    SUMIFS(AR886:AR926, AY886:AY926, INDIRECT("AE" &amp; ROW()), AP886:AP926, "💲", AS886:AS926, "Exonerado Doctor") +
    SUMIFS(AR886:AR926, AY886:AY926, INDIRECT("AE" &amp; ROW()), AP886:AP926, "📦", AS886:AS926, "Exonerado Doctor")
) -
(
    (
        SUMIFS(AR886:AR926, AY886:AY926, INDIRECT("AE" &amp; ROW()), AP886:AP926, "💲", AS886:AS926, "") +
        SUMIFS(AR886:AR926, AY886:AY926, INDIRECT("AE" &amp; ROW()), AP886:AP926, "📦", AS886:AS926, "")
    ) / 2
)</f>
        <v>0</v>
      </c>
      <c r="AM928" s="48"/>
      <c r="AN928" s="48"/>
      <c r="AO928" s="48"/>
      <c r="AP928" s="48"/>
      <c r="AQ928" s="48"/>
      <c r="AR928" s="48"/>
      <c r="AS928" s="48"/>
      <c r="AT928" s="48"/>
      <c r="AU928" s="48"/>
      <c r="AV928" s="48"/>
      <c r="AW928" s="48"/>
      <c r="AX928" s="48"/>
      <c r="AY928" s="48"/>
      <c r="AZ928" s="48"/>
      <c r="BA928" s="48"/>
      <c r="BB928" s="48"/>
      <c r="BC928" s="48"/>
      <c r="BD928" s="48"/>
      <c r="BE928" s="48"/>
      <c r="BF928" s="48"/>
      <c r="BG928" s="48"/>
      <c r="BH928" s="48"/>
      <c r="BI928" s="48"/>
      <c r="BJ928" s="48"/>
      <c r="BK928" s="48"/>
      <c r="BL928" s="48"/>
      <c r="BM928" s="48"/>
      <c r="BN928" s="48"/>
    </row>
    <row r="929" spans="1:66" ht="11.25" customHeight="1">
      <c r="A929" s="221"/>
      <c r="B929" s="38"/>
      <c r="C929" s="206"/>
      <c r="D929" s="209"/>
      <c r="E929" s="85" t="s">
        <v>46</v>
      </c>
      <c r="F929" s="86"/>
      <c r="G929" s="206"/>
      <c r="H929" s="209"/>
      <c r="I929" s="85" t="s">
        <v>46</v>
      </c>
      <c r="J929" s="108"/>
      <c r="K929" s="206"/>
      <c r="L929" s="209"/>
      <c r="M929" s="85" t="s">
        <v>46</v>
      </c>
      <c r="N929" s="108"/>
      <c r="O929" s="43"/>
      <c r="P929" s="163"/>
      <c r="Q929" s="3"/>
      <c r="R929" s="15"/>
      <c r="S929" s="227" t="str">
        <f>IF(OR(S926="Empleado",S926="Familiar"),"Nombre del Empleado","N° Factura")</f>
        <v>N° Factura</v>
      </c>
      <c r="T929" s="228"/>
      <c r="U929" s="89"/>
      <c r="V929" s="47"/>
      <c r="W929" s="227" t="str">
        <f>IF(OR(W926="Empleado",W926="Familiar"),"Nombre del Empleado","N° Factura")</f>
        <v>N° Factura</v>
      </c>
      <c r="X929" s="228"/>
      <c r="Y929" s="89"/>
      <c r="Z929" s="47"/>
      <c r="AA929" s="227" t="str">
        <f>IF(OR(AA926="Empleado",AA926="Familiar"),"Nombre del Empleado","N° Factura")</f>
        <v>N° Factura</v>
      </c>
      <c r="AB929" s="228"/>
      <c r="AC929" s="89"/>
      <c r="AD929" s="48"/>
      <c r="AE929" s="240" t="s">
        <v>57</v>
      </c>
      <c r="AF929" s="230"/>
      <c r="AG929" s="161">
        <f t="array" aca="1" ref="AG929" ca="1">COUNTIFS(AP886:AP926, "💲", AY886:AY926, INDIRECT("AE" &amp; ROW())) + COUNTIFS(AP886:AP926, "📦", AY886:AY926, INDIRECT("AE" &amp; ROW())) + COUNTIFS(AP886:AP926, "✅", AY886:AY926, INDIRECT("AE" &amp; ROW()))</f>
        <v>0</v>
      </c>
      <c r="AH929" s="162">
        <f t="array" aca="1" ref="AH929" ca="1">COUNTIFS(AP886:AP926, "💲", AY886:AY926, INDIRECT("AE" &amp; ROW())) + COUNTIFS(AP886:AP926, "📦", AY886:AY926, INDIRECT("AE" &amp; ROW()))</f>
        <v>0</v>
      </c>
      <c r="AI929" s="139">
        <f t="array" aca="1" ref="AI929" ca="1">SUMIFS(AR886:AR926, AY886:AY926, INDIRECT("AE" &amp; ROW()), AP886:AP926, "💲") + SUMIFS(AR886:AR926, AY886:AY926, INDIRECT("AE" &amp; ROW()), AP886:AP926, "📦")</f>
        <v>0</v>
      </c>
      <c r="AJ929" s="139">
        <f t="array" aca="1" ref="AJ929" ca="1">(
    SUMIFS(AR886:AR926, AY886:AY926, INDIRECT("AE" &amp; ROW()), AP886:AP926, "💲") +
    SUMIFS(AR886:AR926, AY886:AY926, INDIRECT("AE" &amp; ROW()), AP886:AP926, "📦")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
        SUMIFS(AR886:AR926, AY886:AY926, INDIRECT("AE" &amp; ROW()), AP886:AP926, "💲", AS886:AS926, "Familiar") +
        SUMIFS(AR886:AR926, AY886:AY926, INDIRECT("AE" &amp; ROW()), AP886:AP926, "📦", AS886:AS926, "Familiar")
    ) / 2
)  -
(
    (
        SUMIFS(AR886:AR926, AY886:AY926, INDIRECT("AE" &amp; ROW()), AP886:AP926, "💲", AS886:AS926, "Exonerado ADH") +
        SUMIFS(AR886:AR926, AY886:AY926, INDIRECT("AE" &amp; ROW()), AP886:AP926, "📦", AS886:AS926, "Exonerado ADH")
    ) / 2
)  -
(
    (
        SUMIFS(AR886:AR926, AY886:AY926, INDIRECT("AE" &amp; ROW()), AP886:AP926, "💲", AS886:AS926, "Exonerado Doctor") +
        SUMIFS(AR886:AR926, AY886:AY926, INDIRECT("AE" &amp; ROW()), AP886:AP926, "📦", AS886:AS926, "Exonerado Doctor")
    ) / 2
)</f>
        <v>0</v>
      </c>
      <c r="AK929" s="139">
        <f t="array" aca="1" ref="AK929" ca="1">(
    SUMIFS(AR886:AR926, AY886:AY926, INDIRECT("AE" &amp; ROW()), AP886:AP926, "💲") +
    SUMIFS(AR886:AR926, AY886:AY926, INDIRECT("AE" &amp; ROW()), AP886:AP926, "📦")
) -
(
    SUMIFS(AR886:AR926, AY886:AY926, INDIRECT("AE" &amp; ROW()), AP886:AP926, "💲", AS886:AS926, "Familiar") +
    SUMIFS(AR886:AR926, AY886:AY926, INDIRECT("AE" &amp; ROW()), AP886:AP926, "📦", AS886:AS926, "Familiar")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SUMIFS(AR886:AR926, AY886:AY926, INDIRECT("AE" &amp; ROW()), AP886:AP926, "💲", AS886:AS926, "Exonerado ADH") +
    SUMIFS(AR886:AR926, AY886:AY926, INDIRECT("AE" &amp; ROW()), AP886:AP926, "📦", AS886:AS926, "Exonerado ADH")
) -
(
    (
        SUMIFS(AR886:AR926, AY886:AY926, INDIRECT("AE" &amp; ROW()), AP886:AP926, "💲", AS886:AS926, "Exonerado Doctor") +
        SUMIFS(AR886:AR926, AY886:AY926, INDIRECT("AE" &amp; ROW()), AP886:AP926, "📦", AS886:AS926, "Exonerado Doctor")
    ) / 2
) -
(
    (
        SUMIFS(AR886:AR926, AY886:AY926, INDIRECT("AE" &amp; ROW()), AP886:AP926, "💲", AS886:AS926, "") +
        SUMIFS(AR886:AR926, AY886:AY926, INDIRECT("AE" &amp; ROW()), AP886:AP926, "📦", AS886:AS926, "")
    ) / 2
)</f>
        <v>0</v>
      </c>
      <c r="AL929" s="140">
        <f t="array" aca="1" ref="AL929" ca="1">(
    SUMIFS(AR886:AR926, AY886:AY926, INDIRECT("AE" &amp; ROW()), AP886:AP926, "💲") +
    SUMIFS(AR886:AR926, AY886:AY926, INDIRECT("AE" &amp; ROW()), AP886:AP926, "📦")
) -
(
    (
        SUMIFS(AR886:AR926, AY886:AY926, INDIRECT("AE" &amp; ROW()), AP886:AP926, "💲", AS886:AS926, "Familiar") +
        SUMIFS(AR886:AR926, AY886:AY926, INDIRECT("AE" &amp; ROW()), AP886:AP926, "📦", AS886:AS926, "Familiar")
    ) / 2
) -
(
    (
        SUMIFS(AR886:AR926, AY886:AY926, INDIRECT("AE" &amp; ROW()), AP886:AP926, "💲", AS886:AS926, "Participante") +
        SUMIFS(AR886:AR926, AY886:AY926, INDIRECT("AE" &amp; ROW()), AP886:AP926, "📦", AS886:AS926, "Participante")
    ) / 2
) -
(
    (
        SUMIFS(AR886:AR926, AY886:AY926, INDIRECT("AE" &amp; ROW()), AP886:AP926, "💲", AS886:AS926, "Empleado") +
        SUMIFS(AR886:AR926, AY886:AY926, INDIRECT("AE" &amp; ROW()), AP886:AP926, "📦", AS886:AS926, "Empleado")
    ) / 2
) -
(
    (
        SUMIFS(AR886:AR926, AY886:AY926, INDIRECT("AE" &amp; ROW()), AP886:AP926, "💲", AS886:AS926, "Exonerado ADH") +
        SUMIFS(AR886:AR926, AY886:AY926, INDIRECT("AE" &amp; ROW()), AP886:AP926, "📦", AS886:AS926, "Exonerado ADH")
    ) / 2
) -
(
    SUMIFS(AR886:AR926, AY886:AY926, INDIRECT("AE" &amp; ROW()), AP886:AP926, "💲", AS886:AS926, "Exonerado Doctor") +
    SUMIFS(AR886:AR926, AY886:AY926, INDIRECT("AE" &amp; ROW()), AP886:AP926, "📦", AS886:AS926, "Exonerado Doctor")
) -
(
    (
        SUMIFS(AR886:AR926, AY886:AY926, INDIRECT("AE" &amp; ROW()), AP886:AP926, "💲", AS886:AS926, "") +
        SUMIFS(AR886:AR926, AY886:AY926, INDIRECT("AE" &amp; ROW()), AP886:AP926, "📦", AS886:AS926, "")
    ) / 2
)</f>
        <v>0</v>
      </c>
      <c r="AM929" s="48"/>
      <c r="AN929" s="48"/>
      <c r="AO929" s="48"/>
      <c r="AP929" s="48"/>
      <c r="AQ929" s="48"/>
      <c r="AR929" s="48"/>
      <c r="AS929" s="48"/>
      <c r="AT929" s="48"/>
      <c r="AU929" s="48"/>
      <c r="AV929" s="48"/>
      <c r="AW929" s="48"/>
      <c r="AX929" s="48"/>
      <c r="AY929" s="48"/>
      <c r="AZ929" s="48"/>
      <c r="BA929" s="48"/>
      <c r="BB929" s="48"/>
      <c r="BC929" s="48"/>
      <c r="BD929" s="48"/>
      <c r="BE929" s="48"/>
      <c r="BF929" s="48"/>
      <c r="BG929" s="48"/>
      <c r="BH929" s="48"/>
      <c r="BI929" s="48"/>
      <c r="BJ929" s="48"/>
      <c r="BK929" s="48"/>
      <c r="BL929" s="48"/>
      <c r="BM929" s="48"/>
      <c r="BN929" s="48"/>
    </row>
    <row r="930" spans="1:66" ht="11.25" customHeight="1">
      <c r="A930" s="222">
        <f>A926+$Q$13/1440</f>
        <v>0.79166666666666641</v>
      </c>
      <c r="B930" s="164"/>
      <c r="C930" s="204"/>
      <c r="D930" s="207"/>
      <c r="E930" s="177" t="s">
        <v>36</v>
      </c>
      <c r="F930" s="42" t="str">
        <f>IF(D930&lt;&gt;"", VLOOKUP(D930,'Base de Datos'!$A$2:$D1268,2,FALSE()),"")</f>
        <v/>
      </c>
      <c r="G930" s="204"/>
      <c r="H930" s="216"/>
      <c r="I930" s="177" t="s">
        <v>36</v>
      </c>
      <c r="J930" s="42" t="str">
        <f>IF(H930&lt;&gt;"", VLOOKUP(H930,'Base de Datos'!$A$2:$D1268,2,FALSE()),"")</f>
        <v/>
      </c>
      <c r="K930" s="204"/>
      <c r="L930" s="216"/>
      <c r="M930" s="177" t="s">
        <v>36</v>
      </c>
      <c r="N930" s="42" t="str">
        <f>IF(L930&lt;&gt;"", VLOOKUP(L930,'Base de Datos'!$A$2:$D1268,2,FALSE()),"")</f>
        <v/>
      </c>
      <c r="O930" s="165"/>
      <c r="P930" s="165"/>
      <c r="Q930" s="165"/>
      <c r="R930" s="166"/>
      <c r="S930" s="167"/>
      <c r="T930" s="45" t="s">
        <v>37</v>
      </c>
      <c r="U930" s="168"/>
      <c r="V930" s="169"/>
      <c r="W930" s="167"/>
      <c r="X930" s="45" t="s">
        <v>37</v>
      </c>
      <c r="Y930" s="168"/>
      <c r="Z930" s="169"/>
      <c r="AA930" s="167"/>
      <c r="AB930" s="45" t="s">
        <v>37</v>
      </c>
      <c r="AC930" s="168"/>
      <c r="AD930" s="56"/>
      <c r="AE930" s="240" t="s">
        <v>59</v>
      </c>
      <c r="AF930" s="230"/>
      <c r="AG930" s="161">
        <f t="array" aca="1" ref="AG930" ca="1">COUNTIFS(AP886:AP926, "💲", AY886:AY926, INDIRECT("AE" &amp; ROW())) + COUNTIFS(AP886:AP926, "📦", AY886:AY926, INDIRECT("AE" &amp; ROW())) + COUNTIFS(AP886:AP926, "✅", AY886:AY926, INDIRECT("AE" &amp; ROW()))</f>
        <v>0</v>
      </c>
      <c r="AH930" s="162">
        <f t="array" aca="1" ref="AH930" ca="1">COUNTIFS(AP886:AP926, "💲", AY886:AY926, INDIRECT("AE" &amp; ROW())) + COUNTIFS(AP886:AP926, "📦", AY886:AY926, INDIRECT("AE" &amp; ROW()))</f>
        <v>0</v>
      </c>
      <c r="AI930" s="139">
        <f t="array" aca="1" ref="AI930" ca="1">SUMIFS(AR886:AR926, AY886:AY926, INDIRECT("AE" &amp; ROW()), AP886:AP926, "💲") + SUMIFS(AR886:AR926, AY886:AY926, INDIRECT("AE" &amp; ROW()), AP886:AP926, "📦")</f>
        <v>0</v>
      </c>
      <c r="AJ930" s="139">
        <f t="array" aca="1" ref="AJ930" ca="1">(
    SUMIFS(AR886:AR926, AY886:AY926, INDIRECT("AE" &amp; ROW()), AP886:AP926, "💲") +
    SUMIFS(AR886:AR926, AY886:AY926, INDIRECT("AE" &amp; ROW()), AP886:AP926, "📦")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
        SUMIFS(AR886:AR926, AY886:AY926, INDIRECT("AE" &amp; ROW()), AP886:AP926, "💲", AS886:AS926, "Familiar") +
        SUMIFS(AR886:AR926, AY886:AY926, INDIRECT("AE" &amp; ROW()), AP886:AP926, "📦", AS886:AS926, "Familiar")
    ) / 2
)  -
(
    (
        SUMIFS(AR886:AR926, AY886:AY926, INDIRECT("AE" &amp; ROW()), AP886:AP926, "💲", AS886:AS926, "Exonerado ADH") +
        SUMIFS(AR886:AR926, AY886:AY926, INDIRECT("AE" &amp; ROW()), AP886:AP926, "📦", AS886:AS926, "Exonerado ADH")
    ) / 2
)  -
(
    (
        SUMIFS(AR886:AR926, AY886:AY926, INDIRECT("AE" &amp; ROW()), AP886:AP926, "💲", AS886:AS926, "Exonerado Doctor") +
        SUMIFS(AR886:AR926, AY886:AY926, INDIRECT("AE" &amp; ROW()), AP886:AP926, "📦", AS886:AS926, "Exonerado Doctor")
    ) / 2
)</f>
        <v>0</v>
      </c>
      <c r="AK930" s="139">
        <f t="array" aca="1" ref="AK930" ca="1">(
    SUMIFS(AR886:AR926, AY886:AY926, INDIRECT("AE" &amp; ROW()), AP886:AP926, "💲") +
    SUMIFS(AR886:AR926, AY886:AY926, INDIRECT("AE" &amp; ROW()), AP886:AP926, "📦")
) -
(
    SUMIFS(AR886:AR926, AY886:AY926, INDIRECT("AE" &amp; ROW()), AP886:AP926, "💲", AS886:AS926, "Familiar") +
    SUMIFS(AR886:AR926, AY886:AY926, INDIRECT("AE" &amp; ROW()), AP886:AP926, "📦", AS886:AS926, "Familiar")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SUMIFS(AR886:AR926, AY886:AY926, INDIRECT("AE" &amp; ROW()), AP886:AP926, "💲", AS886:AS926, "Exonerado ADH") +
    SUMIFS(AR886:AR926, AY886:AY926, INDIRECT("AE" &amp; ROW()), AP886:AP926, "📦", AS886:AS926, "Exonerado ADH")
) -
(
    (
        SUMIFS(AR886:AR926, AY886:AY926, INDIRECT("AE" &amp; ROW()), AP886:AP926, "💲", AS886:AS926, "Exonerado Doctor") +
        SUMIFS(AR886:AR926, AY886:AY926, INDIRECT("AE" &amp; ROW()), AP886:AP926, "📦", AS886:AS926, "Exonerado Doctor")
    ) / 2
) -
(
    (
        SUMIFS(AR886:AR926, AY886:AY926, INDIRECT("AE" &amp; ROW()), AP886:AP926, "💲", AS886:AS926, "") +
        SUMIFS(AR886:AR926, AY886:AY926, INDIRECT("AE" &amp; ROW()), AP886:AP926, "📦", AS886:AS926, "")
    ) / 2
)</f>
        <v>0</v>
      </c>
      <c r="AL930" s="140">
        <f t="array" aca="1" ref="AL930" ca="1">(
    SUMIFS(AR886:AR926, AY886:AY926, INDIRECT("AE" &amp; ROW()), AP886:AP926, "💲") +
    SUMIFS(AR886:AR926, AY886:AY926, INDIRECT("AE" &amp; ROW()), AP886:AP926, "📦")
) -
(
    (
        SUMIFS(AR886:AR926, AY886:AY926, INDIRECT("AE" &amp; ROW()), AP886:AP926, "💲", AS886:AS926, "Familiar") +
        SUMIFS(AR886:AR926, AY886:AY926, INDIRECT("AE" &amp; ROW()), AP886:AP926, "📦", AS886:AS926, "Familiar")
    ) / 2
) -
(
    (
        SUMIFS(AR886:AR926, AY886:AY926, INDIRECT("AE" &amp; ROW()), AP886:AP926, "💲", AS886:AS926, "Participante") +
        SUMIFS(AR886:AR926, AY886:AY926, INDIRECT("AE" &amp; ROW()), AP886:AP926, "📦", AS886:AS926, "Participante")
    ) / 2
) -
(
    (
        SUMIFS(AR886:AR926, AY886:AY926, INDIRECT("AE" &amp; ROW()), AP886:AP926, "💲", AS886:AS926, "Empleado") +
        SUMIFS(AR886:AR926, AY886:AY926, INDIRECT("AE" &amp; ROW()), AP886:AP926, "📦", AS886:AS926, "Empleado")
    ) / 2
) -
(
    (
        SUMIFS(AR886:AR926, AY886:AY926, INDIRECT("AE" &amp; ROW()), AP886:AP926, "💲", AS886:AS926, "Exonerado ADH") +
        SUMIFS(AR886:AR926, AY886:AY926, INDIRECT("AE" &amp; ROW()), AP886:AP926, "📦", AS886:AS926, "Exonerado ADH")
    ) / 2
) -
(
    SUMIFS(AR886:AR926, AY886:AY926, INDIRECT("AE" &amp; ROW()), AP886:AP926, "💲", AS886:AS926, "Exonerado Doctor") +
    SUMIFS(AR886:AR926, AY886:AY926, INDIRECT("AE" &amp; ROW()), AP886:AP926, "📦", AS886:AS926, "Exonerado Doctor")
) -
(
    (
        SUMIFS(AR886:AR926, AY886:AY926, INDIRECT("AE" &amp; ROW()), AP886:AP926, "💲", AS886:AS926, "") +
        SUMIFS(AR886:AR926, AY886:AY926, INDIRECT("AE" &amp; ROW()), AP886:AP926, "📦", AS886:AS926, "")
    ) / 2
)</f>
        <v>0</v>
      </c>
      <c r="AM930" s="56"/>
      <c r="AN930" s="56"/>
      <c r="AO930" s="56"/>
      <c r="AP930" s="56"/>
      <c r="AQ930" s="56"/>
      <c r="AR930" s="56"/>
      <c r="AS930" s="56"/>
      <c r="AT930" s="56"/>
      <c r="AU930" s="56"/>
      <c r="AV930" s="56"/>
      <c r="AW930" s="56"/>
      <c r="AX930" s="56"/>
      <c r="AY930" s="56"/>
      <c r="AZ930" s="56"/>
      <c r="BA930" s="56"/>
      <c r="BB930" s="56"/>
      <c r="BC930" s="56"/>
      <c r="BD930" s="56"/>
      <c r="BE930" s="56"/>
      <c r="BF930" s="56"/>
      <c r="BG930" s="56"/>
      <c r="BH930" s="56"/>
      <c r="BI930" s="56"/>
      <c r="BJ930" s="56"/>
      <c r="BK930" s="56"/>
      <c r="BL930" s="56"/>
      <c r="BM930" s="56"/>
      <c r="BN930" s="56"/>
    </row>
    <row r="931" spans="1:66" ht="11.25" customHeight="1">
      <c r="A931" s="220"/>
      <c r="B931" s="164"/>
      <c r="C931" s="205"/>
      <c r="D931" s="208"/>
      <c r="E931" s="178" t="s">
        <v>42</v>
      </c>
      <c r="F931" s="58" t="str">
        <f>IF(D930&lt;&gt;"", VLOOKUP(D930,'Base de Datos'!$A$2:$D1268,3,FALSE()),"")</f>
        <v/>
      </c>
      <c r="G931" s="205"/>
      <c r="H931" s="208"/>
      <c r="I931" s="178" t="s">
        <v>42</v>
      </c>
      <c r="J931" s="58" t="str">
        <f>IF(H930&lt;&gt;"", VLOOKUP(H930,'Base de Datos'!$A$2:$D1268,3,FALSE()),"")</f>
        <v/>
      </c>
      <c r="K931" s="205"/>
      <c r="L931" s="208"/>
      <c r="M931" s="178" t="s">
        <v>42</v>
      </c>
      <c r="N931" s="58" t="str">
        <f>IF(L930&lt;&gt;"", VLOOKUP(L930,'Base de Datos'!$A$2:$D1268,3,FALSE()),"")</f>
        <v/>
      </c>
      <c r="O931" s="165"/>
      <c r="P931" s="165"/>
      <c r="Q931" s="165"/>
      <c r="R931" s="166"/>
      <c r="S931" s="231"/>
      <c r="T931" s="230"/>
      <c r="U931" s="170"/>
      <c r="V931" s="169"/>
      <c r="W931" s="231"/>
      <c r="X931" s="230"/>
      <c r="Y931" s="170"/>
      <c r="Z931" s="169"/>
      <c r="AA931" s="231"/>
      <c r="AB931" s="230"/>
      <c r="AC931" s="170"/>
      <c r="AD931" s="56"/>
      <c r="AE931" s="240" t="s">
        <v>63</v>
      </c>
      <c r="AF931" s="230"/>
      <c r="AG931" s="161">
        <f t="array" aca="1" ref="AG931" ca="1">COUNTIFS(AP886:AP926, "💲", AY886:AY926, INDIRECT("AE" &amp; ROW())) + COUNTIFS(AP886:AP926, "📦", AY886:AY926, INDIRECT("AE" &amp; ROW())) + COUNTIFS(AP886:AP926, "✅", AY886:AY926, INDIRECT("AE" &amp; ROW()))</f>
        <v>0</v>
      </c>
      <c r="AH931" s="162">
        <f t="array" aca="1" ref="AH931" ca="1">COUNTIFS(AP886:AP926, "💲", AY886:AY926, INDIRECT("AE" &amp; ROW())) + COUNTIFS(AP886:AP926, "📦", AY886:AY926, INDIRECT("AE" &amp; ROW()))</f>
        <v>0</v>
      </c>
      <c r="AI931" s="139">
        <f t="array" aca="1" ref="AI931" ca="1">SUMIFS(AR886:AR926, AY886:AY926, INDIRECT("AE" &amp; ROW()), AP886:AP926, "💲") + SUMIFS(AR886:AR926, AY886:AY926, INDIRECT("AE" &amp; ROW()), AP886:AP926, "📦")</f>
        <v>0</v>
      </c>
      <c r="AJ931" s="139">
        <f t="array" aca="1" ref="AJ931" ca="1">(
    SUMIFS(AR886:AR926, AY886:AY926, INDIRECT("AE" &amp; ROW()), AP886:AP926, "💲") +
    SUMIFS(AR886:AR926, AY886:AY926, INDIRECT("AE" &amp; ROW()), AP886:AP926, "📦")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
        SUMIFS(AR886:AR926, AY886:AY926, INDIRECT("AE" &amp; ROW()), AP886:AP926, "💲", AS886:AS926, "Familiar") +
        SUMIFS(AR886:AR926, AY886:AY926, INDIRECT("AE" &amp; ROW()), AP886:AP926, "📦", AS886:AS926, "Familiar")
    ) / 2
)  -
(
    (
        SUMIFS(AR886:AR926, AY886:AY926, INDIRECT("AE" &amp; ROW()), AP886:AP926, "💲", AS886:AS926, "Exonerado ADH") +
        SUMIFS(AR886:AR926, AY886:AY926, INDIRECT("AE" &amp; ROW()), AP886:AP926, "📦", AS886:AS926, "Exonerado ADH")
    ) / 2
)  -
(
    (
        SUMIFS(AR886:AR926, AY886:AY926, INDIRECT("AE" &amp; ROW()), AP886:AP926, "💲", AS886:AS926, "Exonerado Doctor") +
        SUMIFS(AR886:AR926, AY886:AY926, INDIRECT("AE" &amp; ROW()), AP886:AP926, "📦", AS886:AS926, "Exonerado Doctor")
    ) / 2
)</f>
        <v>0</v>
      </c>
      <c r="AK931" s="139">
        <f t="array" aca="1" ref="AK931" ca="1">(
    SUMIFS(AR886:AR926, AY886:AY926, INDIRECT("AE" &amp; ROW()), AP886:AP926, "💲") +
    SUMIFS(AR886:AR926, AY886:AY926, INDIRECT("AE" &amp; ROW()), AP886:AP926, "📦")
) -
(
    SUMIFS(AR886:AR926, AY886:AY926, INDIRECT("AE" &amp; ROW()), AP886:AP926, "💲", AS886:AS926, "Familiar") +
    SUMIFS(AR886:AR926, AY886:AY926, INDIRECT("AE" &amp; ROW()), AP886:AP926, "📦", AS886:AS926, "Familiar")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SUMIFS(AR886:AR926, AY886:AY926, INDIRECT("AE" &amp; ROW()), AP886:AP926, "💲", AS886:AS926, "Exonerado ADH") +
    SUMIFS(AR886:AR926, AY886:AY926, INDIRECT("AE" &amp; ROW()), AP886:AP926, "📦", AS886:AS926, "Exonerado ADH")
) -
(
    (
        SUMIFS(AR886:AR926, AY886:AY926, INDIRECT("AE" &amp; ROW()), AP886:AP926, "💲", AS886:AS926, "Exonerado Doctor") +
        SUMIFS(AR886:AR926, AY886:AY926, INDIRECT("AE" &amp; ROW()), AP886:AP926, "📦", AS886:AS926, "Exonerado Doctor")
    ) / 2
) -
(
    (
        SUMIFS(AR886:AR926, AY886:AY926, INDIRECT("AE" &amp; ROW()), AP886:AP926, "💲", AS886:AS926, "") +
        SUMIFS(AR886:AR926, AY886:AY926, INDIRECT("AE" &amp; ROW()), AP886:AP926, "📦", AS886:AS926, "")
    ) / 2
)</f>
        <v>0</v>
      </c>
      <c r="AL931" s="140">
        <f t="array" aca="1" ref="AL931" ca="1">(
    SUMIFS(AR886:AR926, AY886:AY926, INDIRECT("AE" &amp; ROW()), AP886:AP926, "💲") +
    SUMIFS(AR886:AR926, AY886:AY926, INDIRECT("AE" &amp; ROW()), AP886:AP926, "📦")
) -
(
    (
        SUMIFS(AR886:AR926, AY886:AY926, INDIRECT("AE" &amp; ROW()), AP886:AP926, "💲", AS886:AS926, "Familiar") +
        SUMIFS(AR886:AR926, AY886:AY926, INDIRECT("AE" &amp; ROW()), AP886:AP926, "📦", AS886:AS926, "Familiar")
    ) / 2
) -
(
    (
        SUMIFS(AR886:AR926, AY886:AY926, INDIRECT("AE" &amp; ROW()), AP886:AP926, "💲", AS886:AS926, "Participante") +
        SUMIFS(AR886:AR926, AY886:AY926, INDIRECT("AE" &amp; ROW()), AP886:AP926, "📦", AS886:AS926, "Participante")
    ) / 2
) -
(
    (
        SUMIFS(AR886:AR926, AY886:AY926, INDIRECT("AE" &amp; ROW()), AP886:AP926, "💲", AS886:AS926, "Empleado") +
        SUMIFS(AR886:AR926, AY886:AY926, INDIRECT("AE" &amp; ROW()), AP886:AP926, "📦", AS886:AS926, "Empleado")
    ) / 2
) -
(
    (
        SUMIFS(AR886:AR926, AY886:AY926, INDIRECT("AE" &amp; ROW()), AP886:AP926, "💲", AS886:AS926, "Exonerado ADH") +
        SUMIFS(AR886:AR926, AY886:AY926, INDIRECT("AE" &amp; ROW()), AP886:AP926, "📦", AS886:AS926, "Exonerado ADH")
    ) / 2
) -
(
    SUMIFS(AR886:AR926, AY886:AY926, INDIRECT("AE" &amp; ROW()), AP886:AP926, "💲", AS886:AS926, "Exonerado Doctor") +
    SUMIFS(AR886:AR926, AY886:AY926, INDIRECT("AE" &amp; ROW()), AP886:AP926, "📦", AS886:AS926, "Exonerado Doctor")
) -
(
    (
        SUMIFS(AR886:AR926, AY886:AY926, INDIRECT("AE" &amp; ROW()), AP886:AP926, "💲", AS886:AS926, "") +
        SUMIFS(AR886:AR926, AY886:AY926, INDIRECT("AE" &amp; ROW()), AP886:AP926, "📦", AS886:AS926, "")
    ) / 2
)</f>
        <v>0</v>
      </c>
      <c r="AM931" s="56"/>
      <c r="AN931" s="56"/>
      <c r="AO931" s="56"/>
      <c r="AP931" s="56"/>
      <c r="AQ931" s="56"/>
      <c r="AR931" s="56"/>
      <c r="AS931" s="56"/>
      <c r="AT931" s="56"/>
      <c r="AU931" s="56"/>
      <c r="AV931" s="56"/>
      <c r="AW931" s="56"/>
      <c r="AX931" s="56"/>
      <c r="AY931" s="56"/>
      <c r="AZ931" s="56"/>
      <c r="BA931" s="56"/>
      <c r="BB931" s="56"/>
      <c r="BC931" s="56"/>
      <c r="BD931" s="56"/>
      <c r="BE931" s="56"/>
      <c r="BF931" s="56"/>
      <c r="BG931" s="56"/>
      <c r="BH931" s="56"/>
      <c r="BI931" s="56"/>
      <c r="BJ931" s="56"/>
      <c r="BK931" s="56"/>
      <c r="BL931" s="56"/>
      <c r="BM931" s="56"/>
      <c r="BN931" s="56"/>
    </row>
    <row r="932" spans="1:66" ht="11.25" customHeight="1">
      <c r="A932" s="220"/>
      <c r="B932" s="164"/>
      <c r="C932" s="205"/>
      <c r="D932" s="208"/>
      <c r="E932" s="178" t="s">
        <v>44</v>
      </c>
      <c r="F932" s="58" t="str">
        <f>IF(D930&lt;&gt;"", VLOOKUP(D930,'Base de Datos'!$A$2:$D1268,4,FALSE()),"")</f>
        <v/>
      </c>
      <c r="G932" s="205"/>
      <c r="H932" s="208"/>
      <c r="I932" s="178" t="s">
        <v>44</v>
      </c>
      <c r="J932" s="58" t="str">
        <f>IF(H930&lt;&gt;"", VLOOKUP(H930,'Base de Datos'!$A$2:$D1268,4,FALSE()),"")</f>
        <v/>
      </c>
      <c r="K932" s="205"/>
      <c r="L932" s="208"/>
      <c r="M932" s="178" t="s">
        <v>44</v>
      </c>
      <c r="N932" s="58" t="str">
        <f>IF(L930&lt;&gt;"", VLOOKUP(L930,'Base de Datos'!$A$2:$D1268,4,FALSE()),"")</f>
        <v/>
      </c>
      <c r="O932" s="165"/>
      <c r="P932" s="165"/>
      <c r="Q932" s="165"/>
      <c r="R932" s="166"/>
      <c r="S932" s="231"/>
      <c r="T932" s="230"/>
      <c r="U932" s="170"/>
      <c r="V932" s="169"/>
      <c r="W932" s="231"/>
      <c r="X932" s="230"/>
      <c r="Y932" s="170"/>
      <c r="Z932" s="169"/>
      <c r="AA932" s="231"/>
      <c r="AB932" s="230"/>
      <c r="AC932" s="170"/>
      <c r="AD932" s="56"/>
      <c r="AE932" s="240" t="s">
        <v>66</v>
      </c>
      <c r="AF932" s="230"/>
      <c r="AG932" s="161">
        <f t="array" aca="1" ref="AG932" ca="1">COUNTIFS(AP886:AP926, "💲", AY886:AY926, INDIRECT("AE" &amp; ROW())) + COUNTIFS(AP886:AP926, "📦", AY886:AY926, INDIRECT("AE" &amp; ROW())) + COUNTIFS(AP886:AP926, "✅", AY886:AY926, INDIRECT("AE" &amp; ROW()))</f>
        <v>0</v>
      </c>
      <c r="AH932" s="162">
        <f t="array" aca="1" ref="AH932" ca="1">COUNTIFS(AP886:AP926, "💲", AY886:AY926, INDIRECT("AE" &amp; ROW())) + COUNTIFS(AP886:AP926, "📦", AY886:AY926, INDIRECT("AE" &amp; ROW()))</f>
        <v>0</v>
      </c>
      <c r="AI932" s="139">
        <f t="array" aca="1" ref="AI932" ca="1">SUMIFS(AR886:AR926, AY886:AY926, INDIRECT("AE" &amp; ROW()), AP886:AP926, "💲") + SUMIFS(AR886:AR926, AY886:AY926, INDIRECT("AE" &amp; ROW()), AP886:AP926, "📦")</f>
        <v>0</v>
      </c>
      <c r="AJ932" s="139">
        <f t="array" aca="1" ref="AJ932" ca="1">(
    SUMIFS(AR886:AR926, AY886:AY926, INDIRECT("AE" &amp; ROW()), AP886:AP926, "💲") +
    SUMIFS(AR886:AR926, AY886:AY926, INDIRECT("AE" &amp; ROW()), AP886:AP926, "📦")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
        SUMIFS(AR886:AR926, AY886:AY926, INDIRECT("AE" &amp; ROW()), AP886:AP926, "💲", AS886:AS926, "Familiar") +
        SUMIFS(AR886:AR926, AY886:AY926, INDIRECT("AE" &amp; ROW()), AP886:AP926, "📦", AS886:AS926, "Familiar")
    ) / 2
)  -
(
    (
        SUMIFS(AR886:AR926, AY886:AY926, INDIRECT("AE" &amp; ROW()), AP886:AP926, "💲", AS886:AS926, "Exonerado ADH") +
        SUMIFS(AR886:AR926, AY886:AY926, INDIRECT("AE" &amp; ROW()), AP886:AP926, "📦", AS886:AS926, "Exonerado ADH")
    ) / 2
)  -
(
    (
        SUMIFS(AR886:AR926, AY886:AY926, INDIRECT("AE" &amp; ROW()), AP886:AP926, "💲", AS886:AS926, "Exonerado Doctor") +
        SUMIFS(AR886:AR926, AY886:AY926, INDIRECT("AE" &amp; ROW()), AP886:AP926, "📦", AS886:AS926, "Exonerado Doctor")
    ) / 2
)</f>
        <v>0</v>
      </c>
      <c r="AK932" s="139">
        <f t="array" aca="1" ref="AK932" ca="1">(
    SUMIFS(AR886:AR926, AY886:AY926, INDIRECT("AE" &amp; ROW()), AP886:AP926, "💲") +
    SUMIFS(AR886:AR926, AY886:AY926, INDIRECT("AE" &amp; ROW()), AP886:AP926, "📦")
) -
(
    SUMIFS(AR886:AR926, AY886:AY926, INDIRECT("AE" &amp; ROW()), AP886:AP926, "💲", AS886:AS926, "Familiar") +
    SUMIFS(AR886:AR926, AY886:AY926, INDIRECT("AE" &amp; ROW()), AP886:AP926, "📦", AS886:AS926, "Familiar")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SUMIFS(AR886:AR926, AY886:AY926, INDIRECT("AE" &amp; ROW()), AP886:AP926, "💲", AS886:AS926, "Exonerado ADH") +
    SUMIFS(AR886:AR926, AY886:AY926, INDIRECT("AE" &amp; ROW()), AP886:AP926, "📦", AS886:AS926, "Exonerado ADH")
) -
(
    (
        SUMIFS(AR886:AR926, AY886:AY926, INDIRECT("AE" &amp; ROW()), AP886:AP926, "💲", AS886:AS926, "Exonerado Doctor") +
        SUMIFS(AR886:AR926, AY886:AY926, INDIRECT("AE" &amp; ROW()), AP886:AP926, "📦", AS886:AS926, "Exonerado Doctor")
    ) / 2
) -
(
    (
        SUMIFS(AR886:AR926, AY886:AY926, INDIRECT("AE" &amp; ROW()), AP886:AP926, "💲", AS886:AS926, "") +
        SUMIFS(AR886:AR926, AY886:AY926, INDIRECT("AE" &amp; ROW()), AP886:AP926, "📦", AS886:AS926, "")
    ) / 2
)</f>
        <v>0</v>
      </c>
      <c r="AL932" s="140">
        <f t="array" aca="1" ref="AL932" ca="1">(
    SUMIFS(AR886:AR926, AY886:AY926, INDIRECT("AE" &amp; ROW()), AP886:AP926, "💲") +
    SUMIFS(AR886:AR926, AY886:AY926, INDIRECT("AE" &amp; ROW()), AP886:AP926, "📦")
) -
(
    (
        SUMIFS(AR886:AR926, AY886:AY926, INDIRECT("AE" &amp; ROW()), AP886:AP926, "💲", AS886:AS926, "Familiar") +
        SUMIFS(AR886:AR926, AY886:AY926, INDIRECT("AE" &amp; ROW()), AP886:AP926, "📦", AS886:AS926, "Familiar")
    ) / 2
) -
(
    (
        SUMIFS(AR886:AR926, AY886:AY926, INDIRECT("AE" &amp; ROW()), AP886:AP926, "💲", AS886:AS926, "Participante") +
        SUMIFS(AR886:AR926, AY886:AY926, INDIRECT("AE" &amp; ROW()), AP886:AP926, "📦", AS886:AS926, "Participante")
    ) / 2
) -
(
    (
        SUMIFS(AR886:AR926, AY886:AY926, INDIRECT("AE" &amp; ROW()), AP886:AP926, "💲", AS886:AS926, "Empleado") +
        SUMIFS(AR886:AR926, AY886:AY926, INDIRECT("AE" &amp; ROW()), AP886:AP926, "📦", AS886:AS926, "Empleado")
    ) / 2
) -
(
    (
        SUMIFS(AR886:AR926, AY886:AY926, INDIRECT("AE" &amp; ROW()), AP886:AP926, "💲", AS886:AS926, "Exonerado ADH") +
        SUMIFS(AR886:AR926, AY886:AY926, INDIRECT("AE" &amp; ROW()), AP886:AP926, "📦", AS886:AS926, "Exonerado ADH")
    ) / 2
) -
(
    SUMIFS(AR886:AR926, AY886:AY926, INDIRECT("AE" &amp; ROW()), AP886:AP926, "💲", AS886:AS926, "Exonerado Doctor") +
    SUMIFS(AR886:AR926, AY886:AY926, INDIRECT("AE" &amp; ROW()), AP886:AP926, "📦", AS886:AS926, "Exonerado Doctor")
) -
(
    (
        SUMIFS(AR886:AR926, AY886:AY926, INDIRECT("AE" &amp; ROW()), AP886:AP926, "💲", AS886:AS926, "") +
        SUMIFS(AR886:AR926, AY886:AY926, INDIRECT("AE" &amp; ROW()), AP886:AP926, "📦", AS886:AS926, "")
    ) / 2
)</f>
        <v>0</v>
      </c>
      <c r="AM932" s="56"/>
      <c r="AN932" s="56"/>
      <c r="AO932" s="56"/>
      <c r="AP932" s="56"/>
      <c r="AQ932" s="56"/>
      <c r="AR932" s="56"/>
      <c r="AS932" s="56"/>
      <c r="AT932" s="56"/>
      <c r="AU932" s="56"/>
      <c r="AV932" s="56"/>
      <c r="AW932" s="56"/>
      <c r="AX932" s="56"/>
      <c r="AY932" s="56"/>
      <c r="AZ932" s="56"/>
      <c r="BA932" s="56"/>
      <c r="BB932" s="56"/>
      <c r="BC932" s="56"/>
      <c r="BD932" s="56"/>
      <c r="BE932" s="56"/>
      <c r="BF932" s="56"/>
      <c r="BG932" s="56"/>
      <c r="BH932" s="56"/>
      <c r="BI932" s="56"/>
      <c r="BJ932" s="56"/>
      <c r="BK932" s="56"/>
      <c r="BL932" s="56"/>
      <c r="BM932" s="56"/>
      <c r="BN932" s="56"/>
    </row>
    <row r="933" spans="1:66" ht="11.25" customHeight="1">
      <c r="A933" s="221"/>
      <c r="B933" s="164"/>
      <c r="C933" s="206"/>
      <c r="D933" s="209"/>
      <c r="E933" s="179" t="s">
        <v>46</v>
      </c>
      <c r="F933" s="180"/>
      <c r="G933" s="206"/>
      <c r="H933" s="209"/>
      <c r="I933" s="179" t="s">
        <v>46</v>
      </c>
      <c r="J933" s="180"/>
      <c r="K933" s="206"/>
      <c r="L933" s="209"/>
      <c r="M933" s="179" t="s">
        <v>46</v>
      </c>
      <c r="N933" s="180"/>
      <c r="O933" s="165"/>
      <c r="P933" s="165"/>
      <c r="Q933" s="165"/>
      <c r="R933" s="166"/>
      <c r="S933" s="227" t="str">
        <f>IF(OR(S930="Empleado",S930="Familiar"),"Nombre del Empleado","N° Factura")</f>
        <v>N° Factura</v>
      </c>
      <c r="T933" s="228"/>
      <c r="U933" s="89"/>
      <c r="V933" s="169"/>
      <c r="W933" s="227" t="str">
        <f>IF(OR(W930="Empleado",W930="Familiar"),"Nombre del Empleado","N° Factura")</f>
        <v>N° Factura</v>
      </c>
      <c r="X933" s="228"/>
      <c r="Y933" s="89"/>
      <c r="Z933" s="169"/>
      <c r="AA933" s="227" t="str">
        <f>IF(OR(AA930="Empleado",AA930="Familiar"),"Nombre del Empleado","N° Factura")</f>
        <v>N° Factura</v>
      </c>
      <c r="AB933" s="228"/>
      <c r="AC933" s="89"/>
      <c r="AD933" s="56"/>
      <c r="AE933" s="240" t="s">
        <v>69</v>
      </c>
      <c r="AF933" s="230"/>
      <c r="AG933" s="161">
        <f t="array" aca="1" ref="AG933" ca="1">COUNTIFS(AP886:AP926, "💲", AY886:AY926, INDIRECT("AE" &amp; ROW())) + COUNTIFS(AP886:AP926, "📦", AY886:AY926, INDIRECT("AE" &amp; ROW())) + COUNTIFS(AP886:AP926, "✅", AY886:AY926, INDIRECT("AE" &amp; ROW()))</f>
        <v>0</v>
      </c>
      <c r="AH933" s="162">
        <f t="array" aca="1" ref="AH933" ca="1">COUNTIFS(AP886:AP926, "💲", AY886:AY926, INDIRECT("AE" &amp; ROW())) + COUNTIFS(AP886:AP926, "📦", AY886:AY926, INDIRECT("AE" &amp; ROW()))</f>
        <v>0</v>
      </c>
      <c r="AI933" s="139">
        <f t="array" aca="1" ref="AI933" ca="1">SUMIFS(AR886:AR926, AY886:AY926, INDIRECT("AE" &amp; ROW()), AP886:AP926, "💲") + SUMIFS(AR886:AR926, AY886:AY926, INDIRECT("AE" &amp; ROW()), AP886:AP926, "📦")</f>
        <v>0</v>
      </c>
      <c r="AJ933" s="66">
        <f t="array" aca="1" ref="AJ933" ca="1">(
    SUMIFS(AR886:AR926, AY886:AY926, INDIRECT("AE" &amp; ROW()), AP886:AP926, "💲") +
    SUMIFS(AR886:AR926, AY886:AY926, INDIRECT("AE" &amp; ROW()), AP886:AP926, "📦")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
        SUMIFS(AR886:AR926, AY886:AY926, INDIRECT("AE" &amp; ROW()), AP886:AP926, "💲", AS886:AS926, "Familiar") +
        SUMIFS(AR886:AR926, AY886:AY926, INDIRECT("AE" &amp; ROW()), AP886:AP926, "📦", AS886:AS926, "Familiar")
    ) / 2
)  -
(
    (
        SUMIFS(AR886:AR926, AY886:AY926, INDIRECT("AE" &amp; ROW()), AP886:AP926, "💲", AS886:AS926, "Exonerado ADH") +
        SUMIFS(AR886:AR926, AY886:AY926, INDIRECT("AE" &amp; ROW()), AP886:AP926, "📦", AS886:AS926, "Exonerado ADH")
    ) / 2
)  -
(
    (
        SUMIFS(AR886:AR926, AY886:AY926, INDIRECT("AE" &amp; ROW()), AP886:AP926, "💲", AS886:AS926, "Exonerado Doctor") +
        SUMIFS(AR886:AR926, AY886:AY926, INDIRECT("AE" &amp; ROW()), AP886:AP926, "📦", AS886:AS926, "Exonerado Doctor")
    ) / 2
)</f>
        <v>0</v>
      </c>
      <c r="AK933" s="139">
        <f t="array" aca="1" ref="AK933" ca="1">(
    SUMIFS(AR886:AR926, AY886:AY926, INDIRECT("AE" &amp; ROW()), AP886:AP926, "💲") +
    SUMIFS(AR886:AR926, AY886:AY926, INDIRECT("AE" &amp; ROW()), AP886:AP926, "📦")
) -
(
    SUMIFS(AR886:AR926, AY886:AY926, INDIRECT("AE" &amp; ROW()), AP886:AP926, "💲", AS886:AS926, "Familiar") +
    SUMIFS(AR886:AR926, AY886:AY926, INDIRECT("AE" &amp; ROW()), AP886:AP926, "📦", AS886:AS926, "Familiar")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SUMIFS(AR886:AR926, AY886:AY926, INDIRECT("AE" &amp; ROW()), AP886:AP926, "💲", AS886:AS926, "Exonerado ADH") +
    SUMIFS(AR886:AR926, AY886:AY926, INDIRECT("AE" &amp; ROW()), AP886:AP926, "📦", AS886:AS926, "Exonerado ADH")
) -
(
    (
        SUMIFS(AR886:AR926, AY886:AY926, INDIRECT("AE" &amp; ROW()), AP886:AP926, "💲", AS886:AS926, "Exonerado Doctor") +
        SUMIFS(AR886:AR926, AY886:AY926, INDIRECT("AE" &amp; ROW()), AP886:AP926, "📦", AS886:AS926, "Exonerado Doctor")
    ) / 2
) -
(
    (
        SUMIFS(AR886:AR926, AY886:AY926, INDIRECT("AE" &amp; ROW()), AP886:AP926, "💲", AS886:AS926, "") +
        SUMIFS(AR886:AR926, AY886:AY926, INDIRECT("AE" &amp; ROW()), AP886:AP926, "📦", AS886:AS926, "")
    ) / 2
)</f>
        <v>0</v>
      </c>
      <c r="AL933" s="140">
        <f t="array" aca="1" ref="AL933" ca="1">(
    SUMIFS(AR886:AR926, AY886:AY926, INDIRECT("AE" &amp; ROW()), AP886:AP926, "💲") +
    SUMIFS(AR886:AR926, AY886:AY926, INDIRECT("AE" &amp; ROW()), AP886:AP926, "📦")
) -
(
    (
        SUMIFS(AR886:AR926, AY886:AY926, INDIRECT("AE" &amp; ROW()), AP886:AP926, "💲", AS886:AS926, "Familiar") +
        SUMIFS(AR886:AR926, AY886:AY926, INDIRECT("AE" &amp; ROW()), AP886:AP926, "📦", AS886:AS926, "Familiar")
    ) / 2
) -
(
    (
        SUMIFS(AR886:AR926, AY886:AY926, INDIRECT("AE" &amp; ROW()), AP886:AP926, "💲", AS886:AS926, "Participante") +
        SUMIFS(AR886:AR926, AY886:AY926, INDIRECT("AE" &amp; ROW()), AP886:AP926, "📦", AS886:AS926, "Participante")
    ) / 2
) -
(
    (
        SUMIFS(AR886:AR926, AY886:AY926, INDIRECT("AE" &amp; ROW()), AP886:AP926, "💲", AS886:AS926, "Empleado") +
        SUMIFS(AR886:AR926, AY886:AY926, INDIRECT("AE" &amp; ROW()), AP886:AP926, "📦", AS886:AS926, "Empleado")
    ) / 2
) -
(
    (
        SUMIFS(AR886:AR926, AY886:AY926, INDIRECT("AE" &amp; ROW()), AP886:AP926, "💲", AS886:AS926, "Exonerado ADH") +
        SUMIFS(AR886:AR926, AY886:AY926, INDIRECT("AE" &amp; ROW()), AP886:AP926, "📦", AS886:AS926, "Exonerado ADH")
    ) / 2
) -
(
    SUMIFS(AR886:AR926, AY886:AY926, INDIRECT("AE" &amp; ROW()), AP886:AP926, "💲", AS886:AS926, "Exonerado Doctor") +
    SUMIFS(AR886:AR926, AY886:AY926, INDIRECT("AE" &amp; ROW()), AP886:AP926, "📦", AS886:AS926, "Exonerado Doctor")
) -
(
    (
        SUMIFS(AR886:AR926, AY886:AY926, INDIRECT("AE" &amp; ROW()), AP886:AP926, "💲", AS886:AS926, "") +
        SUMIFS(AR886:AR926, AY886:AY926, INDIRECT("AE" &amp; ROW()), AP886:AP926, "📦", AS886:AS926, "")
    ) / 2
)</f>
        <v>0</v>
      </c>
      <c r="AM933" s="56"/>
      <c r="AN933" s="56"/>
      <c r="AO933" s="56"/>
      <c r="AP933" s="56"/>
      <c r="AQ933" s="56"/>
      <c r="AR933" s="56"/>
      <c r="AS933" s="56"/>
      <c r="AT933" s="56"/>
      <c r="AU933" s="56"/>
      <c r="AV933" s="56"/>
      <c r="AW933" s="56"/>
      <c r="AX933" s="56"/>
      <c r="AY933" s="56"/>
      <c r="AZ933" s="56"/>
      <c r="BA933" s="56"/>
      <c r="BB933" s="56"/>
      <c r="BC933" s="56"/>
      <c r="BD933" s="56"/>
      <c r="BE933" s="56"/>
      <c r="BF933" s="56"/>
      <c r="BG933" s="56"/>
      <c r="BH933" s="56"/>
      <c r="BI933" s="56"/>
      <c r="BJ933" s="56"/>
      <c r="BK933" s="56"/>
      <c r="BL933" s="56"/>
      <c r="BM933" s="56"/>
      <c r="BN933" s="56"/>
    </row>
    <row r="934" spans="1:66" ht="11.25" customHeight="1">
      <c r="A934" s="222">
        <f>A930+$Q$13/1440</f>
        <v>0.83333333333333304</v>
      </c>
      <c r="B934" s="164"/>
      <c r="C934" s="204"/>
      <c r="D934" s="207"/>
      <c r="E934" s="177" t="s">
        <v>36</v>
      </c>
      <c r="F934" s="42" t="str">
        <f>IF(D934&lt;&gt;"", VLOOKUP(D934,'Base de Datos'!$A$2:$D1268,2,FALSE()),"")</f>
        <v/>
      </c>
      <c r="G934" s="204"/>
      <c r="H934" s="216"/>
      <c r="I934" s="177" t="s">
        <v>36</v>
      </c>
      <c r="J934" s="42" t="str">
        <f>IF(H934&lt;&gt;"", VLOOKUP(H934,'Base de Datos'!$A$2:$D1268,2,FALSE()),"")</f>
        <v/>
      </c>
      <c r="K934" s="204"/>
      <c r="L934" s="216"/>
      <c r="M934" s="177" t="s">
        <v>36</v>
      </c>
      <c r="N934" s="42" t="str">
        <f>IF(L934&lt;&gt;"", VLOOKUP(L934,'Base de Datos'!$A$2:$D1268,2,FALSE()),"")</f>
        <v/>
      </c>
      <c r="O934" s="165"/>
      <c r="P934" s="165"/>
      <c r="Q934" s="165"/>
      <c r="R934" s="166"/>
      <c r="S934" s="167"/>
      <c r="T934" s="45" t="s">
        <v>37</v>
      </c>
      <c r="U934" s="168"/>
      <c r="V934" s="169"/>
      <c r="W934" s="167"/>
      <c r="X934" s="45" t="s">
        <v>37</v>
      </c>
      <c r="Y934" s="168"/>
      <c r="Z934" s="169"/>
      <c r="AA934" s="167"/>
      <c r="AB934" s="45" t="s">
        <v>37</v>
      </c>
      <c r="AC934" s="168"/>
      <c r="AD934" s="56"/>
      <c r="AE934" s="232" t="s">
        <v>72</v>
      </c>
      <c r="AF934" s="230"/>
      <c r="AG934" s="90">
        <f t="array" aca="1" ref="AG934" ca="1">COUNTIFS(AP886:AP926, "💲", AY886:AY926, INDIRECT("AE" &amp; ROW())) + COUNTIFS(AP886:AP926, "📦", AY886:AY926, INDIRECT("AE" &amp; ROW())) + COUNTIFS(AP886:AP926, "✅", AY886:AY926, INDIRECT("AE" &amp; ROW()))</f>
        <v>0</v>
      </c>
      <c r="AH934" s="68">
        <f t="array" aca="1" ref="AH934" ca="1">COUNTIFS(AP886:AP926, "💲", AY886:AY926, INDIRECT("AE" &amp; ROW())) + COUNTIFS(AP886:AP926, "📦", AY886:AY926, INDIRECT("AE" &amp; ROW()))</f>
        <v>0</v>
      </c>
      <c r="AI934" s="139">
        <f t="array" aca="1" ref="AI934" ca="1">SUMIFS(AR886:AR926, AY886:AY926, INDIRECT("AE" &amp; ROW()), AP886:AP926, "💲") + SUMIFS(AR886:AR926, AY886:AY926, INDIRECT("AE" &amp; ROW()), AP886:AP926, "📦")</f>
        <v>0</v>
      </c>
      <c r="AJ934" s="139">
        <f t="array" aca="1" ref="AJ934" ca="1">(
    SUMIFS(AR886:AR926, AY886:AY926, INDIRECT("AE" &amp; ROW()), AP886:AP926, "💲") +
    SUMIFS(AR886:AR926, AY886:AY926, INDIRECT("AE" &amp; ROW()), AP886:AP926, "📦")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
        SUMIFS(AR886:AR926, AY886:AY926, INDIRECT("AE" &amp; ROW()), AP886:AP926, "💲", AS886:AS926, "Familiar") +
        SUMIFS(AR886:AR926, AY886:AY926, INDIRECT("AE" &amp; ROW()), AP886:AP926, "📦", AS886:AS926, "Familiar")
    ) / 2
)  -
(
    (
        SUMIFS(AR886:AR926, AY886:AY926, INDIRECT("AE" &amp; ROW()), AP886:AP926, "💲", AS886:AS926, "Exonerado ADH") +
        SUMIFS(AR886:AR926, AY886:AY926, INDIRECT("AE" &amp; ROW()), AP886:AP926, "📦", AS886:AS926, "Exonerado ADH")
    ) / 2
)  -
(
    (
        SUMIFS(AR886:AR926, AY886:AY926, INDIRECT("AE" &amp; ROW()), AP886:AP926, "💲", AS886:AS926, "Exonerado Doctor") +
        SUMIFS(AR886:AR926, AY886:AY926, INDIRECT("AE" &amp; ROW()), AP886:AP926, "📦", AS886:AS926, "Exonerado Doctor")
    ) / 2
)</f>
        <v>0</v>
      </c>
      <c r="AK934" s="139">
        <f t="array" aca="1" ref="AK934" ca="1">(
    SUMIFS(AR886:AR926, AY886:AY926, INDIRECT("AE" &amp; ROW()), AP886:AP926, "💲") +
    SUMIFS(AR886:AR926, AY886:AY926, INDIRECT("AE" &amp; ROW()), AP886:AP926, "📦")
) -
(
    SUMIFS(AR886:AR926, AY886:AY926, INDIRECT("AE" &amp; ROW()), AP886:AP926, "💲", AS886:AS926, "Familiar") +
    SUMIFS(AR886:AR926, AY886:AY926, INDIRECT("AE" &amp; ROW()), AP886:AP926, "📦", AS886:AS926, "Familiar")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SUMIFS(AR886:AR926, AY886:AY926, INDIRECT("AE" &amp; ROW()), AP886:AP926, "💲", AS886:AS926, "Exonerado ADH") +
    SUMIFS(AR886:AR926, AY886:AY926, INDIRECT("AE" &amp; ROW()), AP886:AP926, "📦", AS886:AS926, "Exonerado ADH")
) -
(
    (
        SUMIFS(AR886:AR926, AY886:AY926, INDIRECT("AE" &amp; ROW()), AP886:AP926, "💲", AS886:AS926, "Exonerado Doctor") +
        SUMIFS(AR886:AR926, AY886:AY926, INDIRECT("AE" &amp; ROW()), AP886:AP926, "📦", AS886:AS926, "Exonerado Doctor")
    ) / 2
) -
(
    (
        SUMIFS(AR886:AR926, AY886:AY926, INDIRECT("AE" &amp; ROW()), AP886:AP926, "💲", AS886:AS926, "") +
        SUMIFS(AR886:AR926, AY886:AY926, INDIRECT("AE" &amp; ROW()), AP886:AP926, "📦", AS886:AS926, "")
    ) / 2
)</f>
        <v>0</v>
      </c>
      <c r="AL934" s="140">
        <f t="array" aca="1" ref="AL934" ca="1">(
    SUMIFS(AR886:AR926, AY886:AY926, INDIRECT("AE" &amp; ROW()), AP886:AP926, "💲") +
    SUMIFS(AR886:AR926, AY886:AY926, INDIRECT("AE" &amp; ROW()), AP886:AP926, "📦")
) -
(
    (
        SUMIFS(AR886:AR926, AY886:AY926, INDIRECT("AE" &amp; ROW()), AP886:AP926, "💲", AS886:AS926, "Familiar") +
        SUMIFS(AR886:AR926, AY886:AY926, INDIRECT("AE" &amp; ROW()), AP886:AP926, "📦", AS886:AS926, "Familiar")
    ) / 2
) -
(
    (
        SUMIFS(AR886:AR926, AY886:AY926, INDIRECT("AE" &amp; ROW()), AP886:AP926, "💲", AS886:AS926, "Participante") +
        SUMIFS(AR886:AR926, AY886:AY926, INDIRECT("AE" &amp; ROW()), AP886:AP926, "📦", AS886:AS926, "Participante")
    ) / 2
) -
(
    (
        SUMIFS(AR886:AR926, AY886:AY926, INDIRECT("AE" &amp; ROW()), AP886:AP926, "💲", AS886:AS926, "Empleado") +
        SUMIFS(AR886:AR926, AY886:AY926, INDIRECT("AE" &amp; ROW()), AP886:AP926, "📦", AS886:AS926, "Empleado")
    ) / 2
) -
(
    (
        SUMIFS(AR886:AR926, AY886:AY926, INDIRECT("AE" &amp; ROW()), AP886:AP926, "💲", AS886:AS926, "Exonerado ADH") +
        SUMIFS(AR886:AR926, AY886:AY926, INDIRECT("AE" &amp; ROW()), AP886:AP926, "📦", AS886:AS926, "Exonerado ADH")
    ) / 2
) -
(
    SUMIFS(AR886:AR926, AY886:AY926, INDIRECT("AE" &amp; ROW()), AP886:AP926, "💲", AS886:AS926, "Exonerado Doctor") +
    SUMIFS(AR886:AR926, AY886:AY926, INDIRECT("AE" &amp; ROW()), AP886:AP926, "📦", AS886:AS926, "Exonerado Doctor")
) -
(
    (
        SUMIFS(AR886:AR926, AY886:AY926, INDIRECT("AE" &amp; ROW()), AP886:AP926, "💲", AS886:AS926, "") +
        SUMIFS(AR886:AR926, AY886:AY926, INDIRECT("AE" &amp; ROW()), AP886:AP926, "📦", AS886:AS926, "")
    ) / 2
)</f>
        <v>0</v>
      </c>
      <c r="AM934" s="56"/>
      <c r="AN934" s="56"/>
      <c r="AO934" s="56"/>
      <c r="AP934" s="56"/>
      <c r="AQ934" s="56"/>
      <c r="AR934" s="56"/>
      <c r="AS934" s="56"/>
      <c r="AT934" s="56"/>
      <c r="AU934" s="56"/>
      <c r="AV934" s="56"/>
      <c r="AW934" s="56"/>
      <c r="AX934" s="56"/>
      <c r="AY934" s="56"/>
      <c r="AZ934" s="56"/>
      <c r="BA934" s="56"/>
      <c r="BB934" s="56"/>
      <c r="BC934" s="56"/>
      <c r="BD934" s="56"/>
      <c r="BE934" s="56"/>
      <c r="BF934" s="56"/>
      <c r="BG934" s="56"/>
      <c r="BH934" s="56"/>
      <c r="BI934" s="56"/>
      <c r="BJ934" s="56"/>
      <c r="BK934" s="56"/>
      <c r="BL934" s="56"/>
      <c r="BM934" s="56"/>
      <c r="BN934" s="56"/>
    </row>
    <row r="935" spans="1:66" ht="11.25" customHeight="1">
      <c r="A935" s="220"/>
      <c r="B935" s="164"/>
      <c r="C935" s="205"/>
      <c r="D935" s="208"/>
      <c r="E935" s="178" t="s">
        <v>42</v>
      </c>
      <c r="F935" s="58" t="str">
        <f>IF(D934&lt;&gt;"", VLOOKUP(D934,'Base de Datos'!$A$2:$D1268,3,FALSE()),"")</f>
        <v/>
      </c>
      <c r="G935" s="205"/>
      <c r="H935" s="208"/>
      <c r="I935" s="178" t="s">
        <v>42</v>
      </c>
      <c r="J935" s="58" t="str">
        <f>IF(H934&lt;&gt;"", VLOOKUP(H934,'Base de Datos'!$A$2:$D1268,3,FALSE()),"")</f>
        <v/>
      </c>
      <c r="K935" s="205"/>
      <c r="L935" s="208"/>
      <c r="M935" s="178" t="s">
        <v>42</v>
      </c>
      <c r="N935" s="58" t="str">
        <f>IF(L934&lt;&gt;"", VLOOKUP(L934,'Base de Datos'!$A$2:$D1268,3,FALSE()),"")</f>
        <v/>
      </c>
      <c r="O935" s="165"/>
      <c r="P935" s="165"/>
      <c r="Q935" s="165"/>
      <c r="R935" s="166"/>
      <c r="S935" s="231"/>
      <c r="T935" s="230"/>
      <c r="U935" s="170"/>
      <c r="V935" s="169"/>
      <c r="W935" s="231"/>
      <c r="X935" s="230"/>
      <c r="Y935" s="170"/>
      <c r="Z935" s="169"/>
      <c r="AA935" s="231"/>
      <c r="AB935" s="230"/>
      <c r="AC935" s="170"/>
      <c r="AD935" s="56"/>
      <c r="AE935" s="232" t="s">
        <v>75</v>
      </c>
      <c r="AF935" s="230"/>
      <c r="AG935" s="90">
        <f t="array" aca="1" ref="AG935" ca="1">COUNTIFS(AP886:AP926, "💲", AY886:AY926, INDIRECT("AE" &amp; ROW())) + COUNTIFS(AP886:AP926, "📦", AY886:AY926, INDIRECT("AE" &amp; ROW())) + COUNTIFS(AP886:AP926, "✅", AY886:AY926, INDIRECT("AE" &amp; ROW()))</f>
        <v>0</v>
      </c>
      <c r="AH935" s="68">
        <f t="array" aca="1" ref="AH935" ca="1">COUNTIFS(AP886:AP926, "💲", AY886:AY926, INDIRECT("AE" &amp; ROW())) + COUNTIFS(AP886:AP926, "📦", AY886:AY926, INDIRECT("AE" &amp; ROW()))</f>
        <v>0</v>
      </c>
      <c r="AI935" s="139">
        <f t="array" aca="1" ref="AI935" ca="1">SUMIFS(AR886:AR926, AY886:AY926, INDIRECT("AE" &amp; ROW()), AP886:AP926, "💲") + SUMIFS(AR886:AR926, AY886:AY926, INDIRECT("AE" &amp; ROW()), AP886:AP926, "📦")</f>
        <v>0</v>
      </c>
      <c r="AJ935" s="139">
        <f t="array" aca="1" ref="AJ935" ca="1">(
    SUMIFS(AR886:AR926, AY886:AY926, INDIRECT("AE" &amp; ROW()), AP886:AP926, "💲") +
    SUMIFS(AR886:AR926, AY886:AY926, INDIRECT("AE" &amp; ROW()), AP886:AP926, "📦")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
        SUMIFS(AR886:AR926, AY886:AY926, INDIRECT("AE" &amp; ROW()), AP886:AP926, "💲", AS886:AS926, "Familiar") +
        SUMIFS(AR886:AR926, AY886:AY926, INDIRECT("AE" &amp; ROW()), AP886:AP926, "📦", AS886:AS926, "Familiar")
    ) / 2
)  -
(
    (
        SUMIFS(AR886:AR926, AY886:AY926, INDIRECT("AE" &amp; ROW()), AP886:AP926, "💲", AS886:AS926, "Exonerado ADH") +
        SUMIFS(AR886:AR926, AY886:AY926, INDIRECT("AE" &amp; ROW()), AP886:AP926, "📦", AS886:AS926, "Exonerado ADH")
    ) / 2
)  -
(
    (
        SUMIFS(AR886:AR926, AY886:AY926, INDIRECT("AE" &amp; ROW()), AP886:AP926, "💲", AS886:AS926, "Exonerado Doctor") +
        SUMIFS(AR886:AR926, AY886:AY926, INDIRECT("AE" &amp; ROW()), AP886:AP926, "📦", AS886:AS926, "Exonerado Doctor")
    ) / 2
)</f>
        <v>0</v>
      </c>
      <c r="AK935" s="139">
        <f t="array" aca="1" ref="AK935" ca="1">(
    SUMIFS(AR886:AR926, AY886:AY926, INDIRECT("AE" &amp; ROW()), AP886:AP926, "💲") +
    SUMIFS(AR886:AR926, AY886:AY926, INDIRECT("AE" &amp; ROW()), AP886:AP926, "📦")
) -
(
    SUMIFS(AR886:AR926, AY886:AY926, INDIRECT("AE" &amp; ROW()), AP886:AP926, "💲", AS886:AS926, "Familiar") +
    SUMIFS(AR886:AR926, AY886:AY926, INDIRECT("AE" &amp; ROW()), AP886:AP926, "📦", AS886:AS926, "Familiar")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SUMIFS(AR886:AR926, AY886:AY926, INDIRECT("AE" &amp; ROW()), AP886:AP926, "💲", AS886:AS926, "Exonerado ADH") +
    SUMIFS(AR886:AR926, AY886:AY926, INDIRECT("AE" &amp; ROW()), AP886:AP926, "📦", AS886:AS926, "Exonerado ADH")
) -
(
    (
        SUMIFS(AR886:AR926, AY886:AY926, INDIRECT("AE" &amp; ROW()), AP886:AP926, "💲", AS886:AS926, "Exonerado Doctor") +
        SUMIFS(AR886:AR926, AY886:AY926, INDIRECT("AE" &amp; ROW()), AP886:AP926, "📦", AS886:AS926, "Exonerado Doctor")
    ) / 2
) -
(
    (
        SUMIFS(AR886:AR926, AY886:AY926, INDIRECT("AE" &amp; ROW()), AP886:AP926, "💲", AS886:AS926, "") +
        SUMIFS(AR886:AR926, AY886:AY926, INDIRECT("AE" &amp; ROW()), AP886:AP926, "📦", AS886:AS926, "")
    ) / 2
)</f>
        <v>0</v>
      </c>
      <c r="AL935" s="140">
        <f t="array" aca="1" ref="AL935" ca="1">(
    SUMIFS(AR886:AR926, AY886:AY926, INDIRECT("AE" &amp; ROW()), AP886:AP926, "💲") +
    SUMIFS(AR886:AR926, AY886:AY926, INDIRECT("AE" &amp; ROW()), AP886:AP926, "📦")
) -
(
    (
        SUMIFS(AR886:AR926, AY886:AY926, INDIRECT("AE" &amp; ROW()), AP886:AP926, "💲", AS886:AS926, "Familiar") +
        SUMIFS(AR886:AR926, AY886:AY926, INDIRECT("AE" &amp; ROW()), AP886:AP926, "📦", AS886:AS926, "Familiar")
    ) / 2
) -
(
    (
        SUMIFS(AR886:AR926, AY886:AY926, INDIRECT("AE" &amp; ROW()), AP886:AP926, "💲", AS886:AS926, "Participante") +
        SUMIFS(AR886:AR926, AY886:AY926, INDIRECT("AE" &amp; ROW()), AP886:AP926, "📦", AS886:AS926, "Participante")
    ) / 2
) -
(
    (
        SUMIFS(AR886:AR926, AY886:AY926, INDIRECT("AE" &amp; ROW()), AP886:AP926, "💲", AS886:AS926, "Empleado") +
        SUMIFS(AR886:AR926, AY886:AY926, INDIRECT("AE" &amp; ROW()), AP886:AP926, "📦", AS886:AS926, "Empleado")
    ) / 2
) -
(
    (
        SUMIFS(AR886:AR926, AY886:AY926, INDIRECT("AE" &amp; ROW()), AP886:AP926, "💲", AS886:AS926, "Exonerado ADH") +
        SUMIFS(AR886:AR926, AY886:AY926, INDIRECT("AE" &amp; ROW()), AP886:AP926, "📦", AS886:AS926, "Exonerado ADH")
    ) / 2
) -
(
    SUMIFS(AR886:AR926, AY886:AY926, INDIRECT("AE" &amp; ROW()), AP886:AP926, "💲", AS886:AS926, "Exonerado Doctor") +
    SUMIFS(AR886:AR926, AY886:AY926, INDIRECT("AE" &amp; ROW()), AP886:AP926, "📦", AS886:AS926, "Exonerado Doctor")
) -
(
    (
        SUMIFS(AR886:AR926, AY886:AY926, INDIRECT("AE" &amp; ROW()), AP886:AP926, "💲", AS886:AS926, "") +
        SUMIFS(AR886:AR926, AY886:AY926, INDIRECT("AE" &amp; ROW()), AP886:AP926, "📦", AS886:AS926, "")
    ) / 2
)</f>
        <v>0</v>
      </c>
      <c r="AM935" s="56"/>
      <c r="AN935" s="56"/>
      <c r="AO935" s="56"/>
      <c r="AP935" s="56"/>
      <c r="AQ935" s="56"/>
      <c r="AR935" s="56"/>
      <c r="AS935" s="56"/>
      <c r="AT935" s="56"/>
      <c r="AU935" s="56"/>
      <c r="AV935" s="56"/>
      <c r="AW935" s="56"/>
      <c r="AX935" s="56"/>
      <c r="AY935" s="56"/>
      <c r="AZ935" s="56"/>
      <c r="BA935" s="56"/>
      <c r="BB935" s="56"/>
      <c r="BC935" s="56"/>
      <c r="BD935" s="56"/>
      <c r="BE935" s="56"/>
      <c r="BF935" s="56"/>
      <c r="BG935" s="56"/>
      <c r="BH935" s="56"/>
      <c r="BI935" s="56"/>
      <c r="BJ935" s="56"/>
      <c r="BK935" s="56"/>
      <c r="BL935" s="56"/>
      <c r="BM935" s="56"/>
      <c r="BN935" s="56"/>
    </row>
    <row r="936" spans="1:66" ht="11.25" customHeight="1">
      <c r="A936" s="220"/>
      <c r="B936" s="164"/>
      <c r="C936" s="205"/>
      <c r="D936" s="208"/>
      <c r="E936" s="178" t="s">
        <v>44</v>
      </c>
      <c r="F936" s="58" t="str">
        <f>IF(D934&lt;&gt;"", VLOOKUP(D934,'Base de Datos'!$A$2:$D1268,4,FALSE()),"")</f>
        <v/>
      </c>
      <c r="G936" s="205"/>
      <c r="H936" s="208"/>
      <c r="I936" s="178" t="s">
        <v>44</v>
      </c>
      <c r="J936" s="58" t="str">
        <f>IF(H934&lt;&gt;"", VLOOKUP(H934,'Base de Datos'!$A$2:$D1268,4,FALSE()),"")</f>
        <v/>
      </c>
      <c r="K936" s="205"/>
      <c r="L936" s="208"/>
      <c r="M936" s="178" t="s">
        <v>44</v>
      </c>
      <c r="N936" s="58" t="str">
        <f>IF(L934&lt;&gt;"", VLOOKUP(L934,'Base de Datos'!$A$2:$D1268,4,FALSE()),"")</f>
        <v/>
      </c>
      <c r="O936" s="165"/>
      <c r="P936" s="165"/>
      <c r="Q936" s="165"/>
      <c r="R936" s="166"/>
      <c r="S936" s="231"/>
      <c r="T936" s="230"/>
      <c r="U936" s="170"/>
      <c r="V936" s="169"/>
      <c r="W936" s="231"/>
      <c r="X936" s="230"/>
      <c r="Y936" s="170"/>
      <c r="Z936" s="169"/>
      <c r="AA936" s="231"/>
      <c r="AB936" s="230"/>
      <c r="AC936" s="170"/>
      <c r="AD936" s="56"/>
      <c r="AE936" s="232" t="s">
        <v>77</v>
      </c>
      <c r="AF936" s="230"/>
      <c r="AG936" s="90">
        <f t="array" aca="1" ref="AG936" ca="1">COUNTIFS(AP886:AP926, "💲", AY886:AY926, INDIRECT("AE" &amp; ROW())) + COUNTIFS(AP886:AP926, "📦", AY886:AY926, INDIRECT("AE" &amp; ROW())) + COUNTIFS(AP886:AP926, "✅", AY886:AY926, INDIRECT("AE" &amp; ROW()))</f>
        <v>0</v>
      </c>
      <c r="AH936" s="68">
        <f t="array" aca="1" ref="AH936" ca="1">COUNTIFS(AP886:AP926, "💲", AY886:AY926, INDIRECT("AE" &amp; ROW())) + COUNTIFS(AP886:AP926, "📦", AY886:AY926, INDIRECT("AE" &amp; ROW()))</f>
        <v>0</v>
      </c>
      <c r="AI936" s="139">
        <f t="array" aca="1" ref="AI936" ca="1">SUMIFS(AR886:AR926, AY886:AY926, INDIRECT("AE" &amp; ROW()), AP886:AP926, "💲") + SUMIFS(AR886:AR926, AY886:AY926, INDIRECT("AE" &amp; ROW()), AP886:AP926, "📦")</f>
        <v>0</v>
      </c>
      <c r="AJ936" s="139">
        <f t="array" aca="1" ref="AJ936" ca="1">(
    SUMIFS(AR886:AR926, AY886:AY926, INDIRECT("AE" &amp; ROW()), AP886:AP926, "💲") +
    SUMIFS(AR886:AR926, AY886:AY926, INDIRECT("AE" &amp; ROW()), AP886:AP926, "📦")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
        SUMIFS(AR886:AR926, AY886:AY926, INDIRECT("AE" &amp; ROW()), AP886:AP926, "💲", AS886:AS926, "Familiar") +
        SUMIFS(AR886:AR926, AY886:AY926, INDIRECT("AE" &amp; ROW()), AP886:AP926, "📦", AS886:AS926, "Familiar")
    ) / 2
)  -
(
    (
        SUMIFS(AR886:AR926, AY886:AY926, INDIRECT("AE" &amp; ROW()), AP886:AP926, "💲", AS886:AS926, "Exonerado ADH") +
        SUMIFS(AR886:AR926, AY886:AY926, INDIRECT("AE" &amp; ROW()), AP886:AP926, "📦", AS886:AS926, "Exonerado ADH")
    ) / 2
)  -
(
    (
        SUMIFS(AR886:AR926, AY886:AY926, INDIRECT("AE" &amp; ROW()), AP886:AP926, "💲", AS886:AS926, "Exonerado Doctor") +
        SUMIFS(AR886:AR926, AY886:AY926, INDIRECT("AE" &amp; ROW()), AP886:AP926, "📦", AS886:AS926, "Exonerado Doctor")
    ) / 2
)</f>
        <v>0</v>
      </c>
      <c r="AK936" s="139">
        <f t="array" aca="1" ref="AK936" ca="1">(
    SUMIFS(AR886:AR926, AY886:AY926, INDIRECT("AE" &amp; ROW()), AP886:AP926, "💲") +
    SUMIFS(AR886:AR926, AY886:AY926, INDIRECT("AE" &amp; ROW()), AP886:AP926, "📦")
) -
(
    SUMIFS(AR886:AR926, AY886:AY926, INDIRECT("AE" &amp; ROW()), AP886:AP926, "💲", AS886:AS926, "Familiar") +
    SUMIFS(AR886:AR926, AY886:AY926, INDIRECT("AE" &amp; ROW()), AP886:AP926, "📦", AS886:AS926, "Familiar")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SUMIFS(AR886:AR926, AY886:AY926, INDIRECT("AE" &amp; ROW()), AP886:AP926, "💲", AS886:AS926, "Exonerado ADH") +
    SUMIFS(AR886:AR926, AY886:AY926, INDIRECT("AE" &amp; ROW()), AP886:AP926, "📦", AS886:AS926, "Exonerado ADH")
) -
(
    (
        SUMIFS(AR886:AR926, AY886:AY926, INDIRECT("AE" &amp; ROW()), AP886:AP926, "💲", AS886:AS926, "Exonerado Doctor") +
        SUMIFS(AR886:AR926, AY886:AY926, INDIRECT("AE" &amp; ROW()), AP886:AP926, "📦", AS886:AS926, "Exonerado Doctor")
    ) / 2
) -
(
    (
        SUMIFS(AR886:AR926, AY886:AY926, INDIRECT("AE" &amp; ROW()), AP886:AP926, "💲", AS886:AS926, "") +
        SUMIFS(AR886:AR926, AY886:AY926, INDIRECT("AE" &amp; ROW()), AP886:AP926, "📦", AS886:AS926, "")
    ) / 2
)</f>
        <v>0</v>
      </c>
      <c r="AL936" s="140">
        <f t="array" aca="1" ref="AL936" ca="1">(
    SUMIFS(AR886:AR926, AY886:AY926, INDIRECT("AE" &amp; ROW()), AP886:AP926, "💲") +
    SUMIFS(AR886:AR926, AY886:AY926, INDIRECT("AE" &amp; ROW()), AP886:AP926, "📦")
) -
(
    (
        SUMIFS(AR886:AR926, AY886:AY926, INDIRECT("AE" &amp; ROW()), AP886:AP926, "💲", AS886:AS926, "Familiar") +
        SUMIFS(AR886:AR926, AY886:AY926, INDIRECT("AE" &amp; ROW()), AP886:AP926, "📦", AS886:AS926, "Familiar")
    ) / 2
) -
(
    (
        SUMIFS(AR886:AR926, AY886:AY926, INDIRECT("AE" &amp; ROW()), AP886:AP926, "💲", AS886:AS926, "Participante") +
        SUMIFS(AR886:AR926, AY886:AY926, INDIRECT("AE" &amp; ROW()), AP886:AP926, "📦", AS886:AS926, "Participante")
    ) / 2
) -
(
    (
        SUMIFS(AR886:AR926, AY886:AY926, INDIRECT("AE" &amp; ROW()), AP886:AP926, "💲", AS886:AS926, "Empleado") +
        SUMIFS(AR886:AR926, AY886:AY926, INDIRECT("AE" &amp; ROW()), AP886:AP926, "📦", AS886:AS926, "Empleado")
    ) / 2
) -
(
    (
        SUMIFS(AR886:AR926, AY886:AY926, INDIRECT("AE" &amp; ROW()), AP886:AP926, "💲", AS886:AS926, "Exonerado ADH") +
        SUMIFS(AR886:AR926, AY886:AY926, INDIRECT("AE" &amp; ROW()), AP886:AP926, "📦", AS886:AS926, "Exonerado ADH")
    ) / 2
) -
(
    SUMIFS(AR886:AR926, AY886:AY926, INDIRECT("AE" &amp; ROW()), AP886:AP926, "💲", AS886:AS926, "Exonerado Doctor") +
    SUMIFS(AR886:AR926, AY886:AY926, INDIRECT("AE" &amp; ROW()), AP886:AP926, "📦", AS886:AS926, "Exonerado Doctor")
) -
(
    (
        SUMIFS(AR886:AR926, AY886:AY926, INDIRECT("AE" &amp; ROW()), AP886:AP926, "💲", AS886:AS926, "") +
        SUMIFS(AR886:AR926, AY886:AY926, INDIRECT("AE" &amp; ROW()), AP886:AP926, "📦", AS886:AS926, "")
    ) / 2
)</f>
        <v>0</v>
      </c>
      <c r="AM936" s="56"/>
      <c r="AN936" s="56"/>
      <c r="AO936" s="56"/>
      <c r="AP936" s="56"/>
      <c r="AQ936" s="56"/>
      <c r="AR936" s="56"/>
      <c r="AS936" s="56"/>
      <c r="AT936" s="56"/>
      <c r="AU936" s="56"/>
      <c r="AV936" s="56"/>
      <c r="AW936" s="56"/>
      <c r="AX936" s="56"/>
      <c r="AY936" s="56"/>
      <c r="AZ936" s="56"/>
      <c r="BA936" s="56"/>
      <c r="BB936" s="56"/>
      <c r="BC936" s="56"/>
      <c r="BD936" s="56"/>
      <c r="BE936" s="56"/>
      <c r="BF936" s="56"/>
      <c r="BG936" s="56"/>
      <c r="BH936" s="56"/>
      <c r="BI936" s="56"/>
      <c r="BJ936" s="56"/>
      <c r="BK936" s="56"/>
      <c r="BL936" s="56"/>
      <c r="BM936" s="56"/>
      <c r="BN936" s="56"/>
    </row>
    <row r="937" spans="1:66" ht="11.25" customHeight="1">
      <c r="A937" s="221"/>
      <c r="B937" s="164"/>
      <c r="C937" s="206"/>
      <c r="D937" s="209"/>
      <c r="E937" s="179" t="s">
        <v>46</v>
      </c>
      <c r="F937" s="180"/>
      <c r="G937" s="206"/>
      <c r="H937" s="209"/>
      <c r="I937" s="179" t="s">
        <v>46</v>
      </c>
      <c r="J937" s="180"/>
      <c r="K937" s="206"/>
      <c r="L937" s="209"/>
      <c r="M937" s="179" t="s">
        <v>46</v>
      </c>
      <c r="N937" s="180"/>
      <c r="O937" s="165"/>
      <c r="P937" s="165"/>
      <c r="Q937" s="165"/>
      <c r="R937" s="166"/>
      <c r="S937" s="227" t="str">
        <f>IF(OR(S934="Empleado",S934="Familiar"),"Nombre del Empleado","N° Factura")</f>
        <v>N° Factura</v>
      </c>
      <c r="T937" s="228"/>
      <c r="U937" s="89"/>
      <c r="V937" s="169"/>
      <c r="W937" s="227" t="str">
        <f>IF(OR(W934="Empleado",W934="Familiar"),"Nombre del Empleado","N° Factura")</f>
        <v>N° Factura</v>
      </c>
      <c r="X937" s="228"/>
      <c r="Y937" s="89"/>
      <c r="Z937" s="169"/>
      <c r="AA937" s="227" t="str">
        <f>IF(OR(AA934="Empleado",AA934="Familiar"),"Nombre del Empleado","N° Factura")</f>
        <v>N° Factura</v>
      </c>
      <c r="AB937" s="228"/>
      <c r="AC937" s="89"/>
      <c r="AD937" s="56"/>
      <c r="AE937" s="233" t="s">
        <v>80</v>
      </c>
      <c r="AF937" s="228"/>
      <c r="AG937" s="143">
        <f t="array" aca="1" ref="AG937" ca="1">COUNTIFS(AP886:AP926, "💲", AY886:AY926, INDIRECT("AE" &amp; ROW())) + COUNTIFS(AP886:AP926, "📦", AY886:AY926, INDIRECT("AE" &amp; ROW())) + COUNTIFS(AP886:AP926, "✅", AY886:AY926, INDIRECT("AE" &amp; ROW()))</f>
        <v>0</v>
      </c>
      <c r="AH937" s="144">
        <f t="array" aca="1" ref="AH937" ca="1">COUNTIFS(AP886:AP926, "💲", AY886:AY926, INDIRECT("AE" &amp; ROW())) + COUNTIFS(AP886:AP926, "📦", AY886:AY926, INDIRECT("AE" &amp; ROW()))</f>
        <v>0</v>
      </c>
      <c r="AI937" s="145">
        <f t="array" aca="1" ref="AI937" ca="1">SUMIFS(AR886:AR926, AY886:AY926, INDIRECT("AE" &amp; ROW()), AP886:AP926, "💲") + SUMIFS(AR886:AR926, AY886:AY926, INDIRECT("AE" &amp; ROW()), AP886:AP926, "📦")</f>
        <v>0</v>
      </c>
      <c r="AJ937" s="145">
        <f t="array" aca="1" ref="AJ937" ca="1">(
    SUMIFS(AR886:AR926, AY886:AY926, INDIRECT("AE" &amp; ROW()), AP886:AP926, "💲") +
    SUMIFS(AR886:AR926, AY886:AY926, INDIRECT("AE" &amp; ROW()), AP886:AP926, "📦")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
        SUMIFS(AR886:AR926, AY886:AY926, INDIRECT("AE" &amp; ROW()), AP886:AP926, "💲", AS886:AS926, "Familiar") +
        SUMIFS(AR886:AR926, AY886:AY926, INDIRECT("AE" &amp; ROW()), AP886:AP926, "📦", AS886:AS926, "Familiar")
    ) / 2
)  -
(
    (
        SUMIFS(AR886:AR926, AY886:AY926, INDIRECT("AE" &amp; ROW()), AP886:AP926, "💲", AS886:AS926, "Exonerado ADH") +
        SUMIFS(AR886:AR926, AY886:AY926, INDIRECT("AE" &amp; ROW()), AP886:AP926, "📦", AS886:AS926, "Exonerado ADH")
    ) / 2
)  -
(
    (
        SUMIFS(AR886:AR926, AY886:AY926, INDIRECT("AE" &amp; ROW()), AP886:AP926, "💲", AS886:AS926, "Exonerado Doctor") +
        SUMIFS(AR886:AR926, AY886:AY926, INDIRECT("AE" &amp; ROW()), AP886:AP926, "📦", AS886:AS926, "Exonerado Doctor")
    ) / 2
)</f>
        <v>0</v>
      </c>
      <c r="AK937" s="145">
        <f t="array" aca="1" ref="AK937" ca="1">(
    SUMIFS(AR886:AR926, AY886:AY926, INDIRECT("AE" &amp; ROW()), AP886:AP926, "💲") +
    SUMIFS(AR886:AR926, AY886:AY926, INDIRECT("AE" &amp; ROW()), AP886:AP926, "📦")
) -
(
    SUMIFS(AR886:AR926, AY886:AY926, INDIRECT("AE" &amp; ROW()), AP886:AP926, "💲", AS886:AS926, "Familiar") +
    SUMIFS(AR886:AR926, AY886:AY926, INDIRECT("AE" &amp; ROW()), AP886:AP926, "📦", AS886:AS926, "Familiar")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SUMIFS(AR886:AR926, AY886:AY926, INDIRECT("AE" &amp; ROW()), AP886:AP926, "💲", AS886:AS926, "Exonerado ADH") +
    SUMIFS(AR886:AR926, AY886:AY926, INDIRECT("AE" &amp; ROW()), AP886:AP926, "📦", AS886:AS926, "Exonerado ADH")
) -
(
    (
        SUMIFS(AR886:AR926, AY886:AY926, INDIRECT("AE" &amp; ROW()), AP886:AP926, "💲", AS886:AS926, "Exonerado Doctor") +
        SUMIFS(AR886:AR926, AY886:AY926, INDIRECT("AE" &amp; ROW()), AP886:AP926, "📦", AS886:AS926, "Exonerado Doctor")
    ) / 2
) -
(
    (
        SUMIFS(AR886:AR926, AY886:AY926, INDIRECT("AE" &amp; ROW()), AP886:AP926, "💲", AS886:AS926, "") +
        SUMIFS(AR886:AR926, AY886:AY926, INDIRECT("AE" &amp; ROW()), AP886:AP926, "📦", AS886:AS926, "")
    ) / 2
)</f>
        <v>0</v>
      </c>
      <c r="AL937" s="146">
        <f t="array" aca="1" ref="AL937" ca="1">(
    SUMIFS(AR886:AR926, AY886:AY926, INDIRECT("AE" &amp; ROW()), AP886:AP926, "💲") +
    SUMIFS(AR886:AR926, AY886:AY926, INDIRECT("AE" &amp; ROW()), AP886:AP926, "📦")
) -
(
    (
        SUMIFS(AR886:AR926, AY886:AY926, INDIRECT("AE" &amp; ROW()), AP886:AP926, "💲", AS886:AS926, "Familiar") +
        SUMIFS(AR886:AR926, AY886:AY926, INDIRECT("AE" &amp; ROW()), AP886:AP926, "📦", AS886:AS926, "Familiar")
    ) / 2
) -
(
    (
        SUMIFS(AR886:AR926, AY886:AY926, INDIRECT("AE" &amp; ROW()), AP886:AP926, "💲", AS886:AS926, "Participante") +
        SUMIFS(AR886:AR926, AY886:AY926, INDIRECT("AE" &amp; ROW()), AP886:AP926, "📦", AS886:AS926, "Participante")
    ) / 2
) -
(
    (
        SUMIFS(AR886:AR926, AY886:AY926, INDIRECT("AE" &amp; ROW()), AP886:AP926, "💲", AS886:AS926, "Empleado") +
        SUMIFS(AR886:AR926, AY886:AY926, INDIRECT("AE" &amp; ROW()), AP886:AP926, "📦", AS886:AS926, "Empleado")
    ) / 2
) -
(
    (
        SUMIFS(AR886:AR926, AY886:AY926, INDIRECT("AE" &amp; ROW()), AP886:AP926, "💲", AS886:AS926, "Exonerado ADH") +
        SUMIFS(AR886:AR926, AY886:AY926, INDIRECT("AE" &amp; ROW()), AP886:AP926, "📦", AS886:AS926, "Exonerado ADH")
    ) / 2
) -
(
    SUMIFS(AR886:AR926, AY886:AY926, INDIRECT("AE" &amp; ROW()), AP886:AP926, "💲", AS886:AS926, "Exonerado Doctor") +
    SUMIFS(AR886:AR926, AY886:AY926, INDIRECT("AE" &amp; ROW()), AP886:AP926, "📦", AS886:AS926, "Exonerado Doctor")
) -
(
    (
        SUMIFS(AR886:AR926, AY886:AY926, INDIRECT("AE" &amp; ROW()), AP886:AP926, "💲", AS886:AS926, "") +
        SUMIFS(AR886:AR926, AY886:AY926, INDIRECT("AE" &amp; ROW()), AP886:AP926, "📦", AS886:AS926, "")
    ) / 2
)</f>
        <v>0</v>
      </c>
      <c r="AM937" s="56"/>
      <c r="AN937" s="56"/>
      <c r="AO937" s="56"/>
      <c r="AP937" s="56"/>
      <c r="AQ937" s="56"/>
      <c r="AR937" s="56"/>
      <c r="AS937" s="56"/>
      <c r="AT937" s="56"/>
      <c r="AU937" s="56"/>
      <c r="AV937" s="56"/>
      <c r="AW937" s="56"/>
      <c r="AX937" s="56"/>
      <c r="AY937" s="56"/>
      <c r="AZ937" s="56"/>
      <c r="BA937" s="56"/>
      <c r="BB937" s="56"/>
      <c r="BC937" s="56"/>
      <c r="BD937" s="56"/>
      <c r="BE937" s="56"/>
      <c r="BF937" s="56"/>
      <c r="BG937" s="56"/>
      <c r="BH937" s="56"/>
      <c r="BI937" s="56"/>
      <c r="BJ937" s="56"/>
      <c r="BK937" s="56"/>
      <c r="BL937" s="56"/>
      <c r="BM937" s="56"/>
      <c r="BN937" s="56"/>
    </row>
    <row r="938" spans="1:66" ht="11.25" customHeight="1">
      <c r="A938" s="3"/>
      <c r="B938" s="3"/>
      <c r="C938" s="3"/>
      <c r="D938" s="3"/>
      <c r="E938" s="3"/>
      <c r="F938" s="3"/>
      <c r="G938" s="3"/>
      <c r="H938" s="3"/>
      <c r="I938" s="3"/>
      <c r="J938" s="3"/>
      <c r="K938" s="3"/>
      <c r="L938" s="3"/>
      <c r="M938" s="3"/>
      <c r="N938" s="3"/>
      <c r="O938" s="1"/>
      <c r="P938" s="3"/>
      <c r="Q938" s="3"/>
      <c r="R938" s="15"/>
      <c r="S938" s="16"/>
      <c r="T938" s="16"/>
      <c r="U938" s="173"/>
      <c r="V938" s="6"/>
      <c r="W938" s="16"/>
      <c r="X938" s="16"/>
      <c r="Y938" s="173"/>
      <c r="Z938" s="48"/>
      <c r="AA938" s="173"/>
      <c r="AB938" s="173"/>
      <c r="AC938" s="173"/>
      <c r="AD938" s="174"/>
      <c r="AI938" s="148">
        <f t="shared" ref="AI938:AL938" ca="1" si="635">SUM(AI923:AI936)</f>
        <v>0</v>
      </c>
      <c r="AJ938" s="148">
        <f t="shared" ca="1" si="635"/>
        <v>0</v>
      </c>
      <c r="AK938" s="148">
        <f t="shared" ca="1" si="635"/>
        <v>0</v>
      </c>
      <c r="AL938" s="148">
        <f t="shared" ca="1" si="635"/>
        <v>0</v>
      </c>
      <c r="AM938" s="174"/>
      <c r="AN938" s="174"/>
      <c r="AO938" s="174"/>
      <c r="AP938" s="174"/>
      <c r="AQ938" s="174"/>
      <c r="AR938" s="174"/>
      <c r="AS938" s="174"/>
      <c r="AT938" s="174"/>
      <c r="AU938" s="174"/>
      <c r="AV938" s="174"/>
      <c r="AW938" s="174"/>
      <c r="AX938" s="174"/>
      <c r="AY938" s="174"/>
      <c r="AZ938" s="174"/>
      <c r="BA938" s="174"/>
      <c r="BB938" s="174"/>
      <c r="BC938" s="174"/>
      <c r="BD938" s="174"/>
      <c r="BE938" s="122"/>
      <c r="BF938" s="122"/>
      <c r="BG938" s="122"/>
      <c r="BH938" s="122"/>
      <c r="BI938" s="122"/>
      <c r="BJ938" s="174"/>
      <c r="BK938" s="174"/>
      <c r="BL938" s="174"/>
      <c r="BM938" s="174"/>
      <c r="BN938" s="174"/>
    </row>
    <row r="939" spans="1:66" ht="15" customHeight="1">
      <c r="A939" s="210">
        <f>IF(WEEKDAY(A884)=6, WORKDAY(A884+1, 1), A884+1)</f>
        <v>46321</v>
      </c>
      <c r="B939" s="211"/>
      <c r="C939" s="211"/>
      <c r="D939" s="211"/>
      <c r="E939" s="211"/>
      <c r="F939" s="211"/>
      <c r="G939" s="211"/>
      <c r="H939" s="211"/>
      <c r="I939" s="211"/>
      <c r="J939" s="211"/>
      <c r="K939" s="211"/>
      <c r="L939" s="211"/>
      <c r="M939" s="211"/>
      <c r="N939" s="212"/>
      <c r="O939" s="1"/>
      <c r="P939" s="1"/>
      <c r="Q939" s="1"/>
      <c r="R939" s="15"/>
      <c r="S939" s="22"/>
      <c r="T939" s="22"/>
      <c r="U939" s="241"/>
      <c r="V939" s="242"/>
      <c r="W939" s="242"/>
      <c r="X939" s="242"/>
      <c r="Y939" s="242"/>
      <c r="Z939" s="23"/>
      <c r="AA939" s="23"/>
      <c r="AB939" s="23"/>
      <c r="AC939" s="23"/>
      <c r="AD939" s="24"/>
      <c r="AE939" s="181"/>
      <c r="AF939" s="181"/>
      <c r="AG939" s="181"/>
      <c r="AH939" s="181"/>
      <c r="AI939" s="181"/>
      <c r="AJ939" s="181"/>
      <c r="AK939" s="181"/>
      <c r="AL939" s="181"/>
      <c r="AM939" s="24"/>
      <c r="AN939" s="24"/>
      <c r="AO939" s="24"/>
      <c r="AP939" s="24"/>
      <c r="AQ939" s="24"/>
      <c r="AR939" s="24"/>
      <c r="AS939" s="24"/>
      <c r="AT939" s="24"/>
      <c r="AU939" s="24"/>
      <c r="AV939" s="24"/>
      <c r="AW939" s="24"/>
      <c r="AX939" s="24"/>
      <c r="AY939" s="24"/>
      <c r="AZ939" s="24"/>
      <c r="BA939" s="24"/>
      <c r="BB939" s="24"/>
      <c r="BC939" s="24"/>
      <c r="BD939" s="24"/>
      <c r="BE939" s="24"/>
      <c r="BF939" s="24"/>
      <c r="BG939" s="24"/>
      <c r="BH939" s="24"/>
      <c r="BI939" s="24"/>
      <c r="BJ939" s="24"/>
      <c r="BK939" s="24"/>
      <c r="BL939" s="24"/>
      <c r="BM939" s="24"/>
      <c r="BN939" s="24"/>
    </row>
    <row r="940" spans="1:66" ht="15" customHeight="1">
      <c r="A940" s="25" t="s">
        <v>15</v>
      </c>
      <c r="B940" s="25" t="s">
        <v>16</v>
      </c>
      <c r="C940" s="213" t="s">
        <v>17</v>
      </c>
      <c r="D940" s="214"/>
      <c r="E940" s="214"/>
      <c r="F940" s="215"/>
      <c r="G940" s="213" t="s">
        <v>18</v>
      </c>
      <c r="H940" s="214"/>
      <c r="I940" s="214"/>
      <c r="J940" s="215"/>
      <c r="K940" s="213" t="s">
        <v>19</v>
      </c>
      <c r="L940" s="214"/>
      <c r="M940" s="214"/>
      <c r="N940" s="215"/>
      <c r="O940" s="1"/>
      <c r="P940" s="1"/>
      <c r="Q940" s="1"/>
      <c r="R940" s="26"/>
      <c r="S940" s="234" t="s">
        <v>17</v>
      </c>
      <c r="T940" s="214"/>
      <c r="U940" s="215"/>
      <c r="V940" s="27"/>
      <c r="W940" s="234" t="s">
        <v>18</v>
      </c>
      <c r="X940" s="214"/>
      <c r="Y940" s="215"/>
      <c r="Z940" s="28"/>
      <c r="AA940" s="234" t="s">
        <v>19</v>
      </c>
      <c r="AB940" s="214"/>
      <c r="AC940" s="215"/>
      <c r="AD940" s="29"/>
      <c r="AE940" s="181"/>
      <c r="AF940" s="181"/>
      <c r="AG940" s="181"/>
      <c r="AH940" s="181"/>
      <c r="AI940" s="181"/>
      <c r="AJ940" s="181"/>
      <c r="AK940" s="181"/>
      <c r="AL940" s="181"/>
      <c r="AM940" s="29"/>
      <c r="AN940" s="34" t="s">
        <v>2</v>
      </c>
      <c r="AO940" s="34" t="s">
        <v>3</v>
      </c>
      <c r="AP940" s="34" t="s">
        <v>4</v>
      </c>
      <c r="AQ940" s="34" t="s">
        <v>5</v>
      </c>
      <c r="AR940" s="34" t="s">
        <v>6</v>
      </c>
      <c r="AS940" s="34" t="s">
        <v>7</v>
      </c>
      <c r="AT940" s="34" t="s">
        <v>27</v>
      </c>
      <c r="AU940" s="34" t="s">
        <v>28</v>
      </c>
      <c r="AV940" s="34" t="s">
        <v>29</v>
      </c>
      <c r="AW940" s="34" t="s">
        <v>30</v>
      </c>
      <c r="AX940" s="34" t="s">
        <v>12</v>
      </c>
      <c r="AY940" s="34" t="s">
        <v>20</v>
      </c>
      <c r="AZ940" s="35"/>
      <c r="BA940" s="35"/>
      <c r="BB940" s="35"/>
      <c r="BC940" s="35"/>
      <c r="BD940" s="35"/>
      <c r="BE940" s="35"/>
      <c r="BF940" s="35"/>
      <c r="BG940" s="35"/>
      <c r="BH940" s="35"/>
      <c r="BI940" s="35"/>
      <c r="BJ940" s="35"/>
      <c r="BK940" s="35"/>
      <c r="BL940" s="35"/>
      <c r="BM940" s="35"/>
      <c r="BN940" s="35"/>
    </row>
    <row r="941" spans="1:66" ht="11.25" customHeight="1">
      <c r="A941" s="219">
        <f>Q947</f>
        <v>0.33333333333333331</v>
      </c>
      <c r="B941" s="38"/>
      <c r="C941" s="204"/>
      <c r="D941" s="207"/>
      <c r="E941" s="40" t="s">
        <v>36</v>
      </c>
      <c r="F941" s="42" t="str">
        <f>IF(D941&lt;&gt;"", VLOOKUP(D941,'Base de Datos'!$A$2:$D1268,2,FALSE()),"")</f>
        <v/>
      </c>
      <c r="G941" s="204"/>
      <c r="H941" s="216"/>
      <c r="I941" s="40" t="s">
        <v>36</v>
      </c>
      <c r="J941" s="42" t="str">
        <f>IF(H941&lt;&gt;"", VLOOKUP(H941,'Base de Datos'!$A$2:$D1268,2,FALSE()),"")</f>
        <v/>
      </c>
      <c r="K941" s="204"/>
      <c r="L941" s="216"/>
      <c r="M941" s="40" t="s">
        <v>36</v>
      </c>
      <c r="N941" s="42" t="str">
        <f>IF(L941&lt;&gt;"", VLOOKUP(L941,'Base de Datos'!$A$2:$D1268,2,FALSE()),"")</f>
        <v/>
      </c>
      <c r="O941" s="43"/>
      <c r="P941" s="1"/>
      <c r="Q941" s="44"/>
      <c r="R941" s="15"/>
      <c r="S941" s="45"/>
      <c r="T941" s="45" t="s">
        <v>37</v>
      </c>
      <c r="U941" s="46"/>
      <c r="V941" s="47"/>
      <c r="W941" s="45"/>
      <c r="X941" s="45" t="s">
        <v>37</v>
      </c>
      <c r="Y941" s="46"/>
      <c r="Z941" s="47"/>
      <c r="AA941" s="45"/>
      <c r="AB941" s="45" t="s">
        <v>37</v>
      </c>
      <c r="AC941" s="46"/>
      <c r="AD941" s="48"/>
      <c r="AE941" s="181"/>
      <c r="AF941" s="181"/>
      <c r="AG941" s="181"/>
      <c r="AH941" s="181"/>
      <c r="AI941" s="181"/>
      <c r="AJ941" s="181"/>
      <c r="AK941" s="181"/>
      <c r="AL941" s="181"/>
      <c r="AM941" s="48"/>
      <c r="AN941" s="53">
        <f>A939</f>
        <v>46321</v>
      </c>
      <c r="AO941" s="54" t="str">
        <f>C940</f>
        <v>Consultorio N° 1</v>
      </c>
      <c r="AP941" s="55">
        <f t="shared" ref="AP941:AQ941" si="636">C941</f>
        <v>0</v>
      </c>
      <c r="AQ941" s="55">
        <f t="shared" si="636"/>
        <v>0</v>
      </c>
      <c r="AR941" s="55">
        <f>U941</f>
        <v>0</v>
      </c>
      <c r="AS941" s="55">
        <f>S941</f>
        <v>0</v>
      </c>
      <c r="AT941" s="55">
        <f>S942</f>
        <v>0</v>
      </c>
      <c r="AU941" s="55">
        <f>U942</f>
        <v>0</v>
      </c>
      <c r="AV941" s="55">
        <f>S943</f>
        <v>0</v>
      </c>
      <c r="AW941" s="55">
        <f>U943</f>
        <v>0</v>
      </c>
      <c r="AX941" s="55">
        <f>U944</f>
        <v>0</v>
      </c>
      <c r="AY941" s="55">
        <f>F944</f>
        <v>0</v>
      </c>
      <c r="AZ941" s="56"/>
      <c r="BA941" s="56"/>
      <c r="BB941" s="56"/>
      <c r="BC941" s="56"/>
      <c r="BD941" s="56"/>
      <c r="BE941" s="56"/>
      <c r="BF941" s="56"/>
      <c r="BG941" s="56"/>
      <c r="BH941" s="56"/>
      <c r="BI941" s="56"/>
      <c r="BJ941" s="56"/>
      <c r="BK941" s="56"/>
      <c r="BL941" s="56"/>
      <c r="BM941" s="56"/>
      <c r="BN941" s="56"/>
    </row>
    <row r="942" spans="1:66" ht="11.25" customHeight="1">
      <c r="A942" s="220"/>
      <c r="B942" s="38"/>
      <c r="C942" s="205"/>
      <c r="D942" s="208"/>
      <c r="E942" s="57" t="s">
        <v>42</v>
      </c>
      <c r="F942" s="58" t="str">
        <f>IF(D941&lt;&gt;"", VLOOKUP(D941,'Base de Datos'!$A$2:$D1268,3,FALSE()),"")</f>
        <v/>
      </c>
      <c r="G942" s="205"/>
      <c r="H942" s="208"/>
      <c r="I942" s="57" t="s">
        <v>42</v>
      </c>
      <c r="J942" s="58" t="str">
        <f>IF(H941&lt;&gt;"", VLOOKUP(H941,'Base de Datos'!$A$2:$D1268,3,FALSE()),"")</f>
        <v/>
      </c>
      <c r="K942" s="205"/>
      <c r="L942" s="208"/>
      <c r="M942" s="57" t="s">
        <v>42</v>
      </c>
      <c r="N942" s="58" t="str">
        <f>IF(L941&lt;&gt;"", VLOOKUP(L941,'Base de Datos'!$A$2:$D1268,3,FALSE()),"")</f>
        <v/>
      </c>
      <c r="O942" s="43"/>
      <c r="P942" s="1"/>
      <c r="Q942" s="44"/>
      <c r="R942" s="15"/>
      <c r="S942" s="229"/>
      <c r="T942" s="230"/>
      <c r="U942" s="59"/>
      <c r="V942" s="47"/>
      <c r="W942" s="229"/>
      <c r="X942" s="230"/>
      <c r="Y942" s="59"/>
      <c r="Z942" s="47"/>
      <c r="AA942" s="229"/>
      <c r="AB942" s="230"/>
      <c r="AC942" s="59"/>
      <c r="AD942" s="48"/>
      <c r="AE942" s="181"/>
      <c r="AF942" s="181"/>
      <c r="AG942" s="181"/>
      <c r="AH942" s="181"/>
      <c r="AI942" s="181"/>
      <c r="AJ942" s="181"/>
      <c r="AK942" s="181"/>
      <c r="AL942" s="181"/>
      <c r="AM942" s="48"/>
      <c r="AN942" s="53">
        <f>A939</f>
        <v>46321</v>
      </c>
      <c r="AO942" s="54" t="str">
        <f>C940</f>
        <v>Consultorio N° 1</v>
      </c>
      <c r="AP942" s="55">
        <f t="shared" ref="AP942:AQ942" si="637">C945</f>
        <v>0</v>
      </c>
      <c r="AQ942" s="55">
        <f t="shared" si="637"/>
        <v>0</v>
      </c>
      <c r="AR942" s="64">
        <f>U945</f>
        <v>0</v>
      </c>
      <c r="AS942" s="55">
        <f>S945</f>
        <v>0</v>
      </c>
      <c r="AT942" s="55">
        <f>S946</f>
        <v>0</v>
      </c>
      <c r="AU942" s="55">
        <f>U946</f>
        <v>0</v>
      </c>
      <c r="AV942" s="55">
        <f>S947</f>
        <v>0</v>
      </c>
      <c r="AW942" s="55">
        <f>U947</f>
        <v>0</v>
      </c>
      <c r="AX942" s="55">
        <f>U948</f>
        <v>0</v>
      </c>
      <c r="AY942" s="55">
        <f>F948</f>
        <v>0</v>
      </c>
      <c r="AZ942" s="56"/>
      <c r="BA942" s="56"/>
      <c r="BB942" s="56"/>
      <c r="BC942" s="56"/>
      <c r="BD942" s="56"/>
      <c r="BE942" s="56"/>
      <c r="BF942" s="56"/>
      <c r="BG942" s="56"/>
      <c r="BH942" s="56"/>
      <c r="BI942" s="56"/>
      <c r="BJ942" s="56"/>
      <c r="BK942" s="56"/>
      <c r="BL942" s="56"/>
      <c r="BM942" s="56"/>
      <c r="BN942" s="56"/>
    </row>
    <row r="943" spans="1:66" ht="11.25" customHeight="1">
      <c r="A943" s="220"/>
      <c r="B943" s="38"/>
      <c r="C943" s="205"/>
      <c r="D943" s="208"/>
      <c r="E943" s="57" t="s">
        <v>44</v>
      </c>
      <c r="F943" s="58" t="str">
        <f>IF(D941&lt;&gt;"", VLOOKUP(D941,'Base de Datos'!$A$2:$D1268,4,FALSE()),"")</f>
        <v/>
      </c>
      <c r="G943" s="205"/>
      <c r="H943" s="208"/>
      <c r="I943" s="57" t="s">
        <v>44</v>
      </c>
      <c r="J943" s="58" t="str">
        <f>IF(H941&lt;&gt;"", VLOOKUP(H941,'Base de Datos'!$A$2:$D1268,4,FALSE()),"")</f>
        <v/>
      </c>
      <c r="K943" s="205"/>
      <c r="L943" s="208"/>
      <c r="M943" s="57" t="s">
        <v>44</v>
      </c>
      <c r="N943" s="58" t="str">
        <f>IF(L941&lt;&gt;"", VLOOKUP(L941,'Base de Datos'!$A$2:$D1268,4,FALSE()),"")</f>
        <v/>
      </c>
      <c r="O943" s="43"/>
      <c r="P943" s="1"/>
      <c r="Q943" s="44"/>
      <c r="R943" s="15"/>
      <c r="S943" s="229"/>
      <c r="T943" s="230"/>
      <c r="U943" s="59"/>
      <c r="V943" s="47"/>
      <c r="W943" s="229"/>
      <c r="X943" s="230"/>
      <c r="Y943" s="59"/>
      <c r="Z943" s="47"/>
      <c r="AA943" s="229"/>
      <c r="AB943" s="230"/>
      <c r="AC943" s="59"/>
      <c r="AD943" s="48"/>
      <c r="AE943" s="181"/>
      <c r="AF943" s="181"/>
      <c r="AG943" s="181"/>
      <c r="AH943" s="181"/>
      <c r="AI943" s="181"/>
      <c r="AJ943" s="181"/>
      <c r="AK943" s="181"/>
      <c r="AL943" s="181"/>
      <c r="AM943" s="48"/>
      <c r="AN943" s="53">
        <f>A939</f>
        <v>46321</v>
      </c>
      <c r="AO943" s="54" t="str">
        <f>C940</f>
        <v>Consultorio N° 1</v>
      </c>
      <c r="AP943" s="55">
        <f t="shared" ref="AP943:AQ943" si="638">C949</f>
        <v>0</v>
      </c>
      <c r="AQ943" s="55">
        <f t="shared" si="638"/>
        <v>0</v>
      </c>
      <c r="AR943" s="64">
        <f>U949</f>
        <v>0</v>
      </c>
      <c r="AS943" s="55">
        <f>S949</f>
        <v>0</v>
      </c>
      <c r="AT943" s="55">
        <f>S950</f>
        <v>0</v>
      </c>
      <c r="AU943" s="55">
        <f>U950</f>
        <v>0</v>
      </c>
      <c r="AV943" s="55">
        <f>S951</f>
        <v>0</v>
      </c>
      <c r="AW943" s="55">
        <f>U951</f>
        <v>0</v>
      </c>
      <c r="AX943" s="55">
        <f>U952</f>
        <v>0</v>
      </c>
      <c r="AY943" s="55">
        <f>F952</f>
        <v>0</v>
      </c>
      <c r="AZ943" s="56"/>
      <c r="BA943" s="56"/>
      <c r="BB943" s="56"/>
      <c r="BC943" s="56"/>
      <c r="BD943" s="56"/>
      <c r="BE943" s="56"/>
      <c r="BF943" s="56"/>
      <c r="BG943" s="56"/>
      <c r="BH943" s="56"/>
      <c r="BI943" s="56"/>
      <c r="BJ943" s="56"/>
      <c r="BK943" s="56"/>
      <c r="BL943" s="56"/>
      <c r="BM943" s="56"/>
      <c r="BN943" s="56"/>
    </row>
    <row r="944" spans="1:66" ht="11.25" customHeight="1">
      <c r="A944" s="221"/>
      <c r="B944" s="38"/>
      <c r="C944" s="206"/>
      <c r="D944" s="209"/>
      <c r="E944" s="85" t="s">
        <v>46</v>
      </c>
      <c r="F944" s="86"/>
      <c r="G944" s="206"/>
      <c r="H944" s="209"/>
      <c r="I944" s="87" t="s">
        <v>46</v>
      </c>
      <c r="J944" s="88"/>
      <c r="K944" s="206"/>
      <c r="L944" s="209"/>
      <c r="M944" s="87" t="s">
        <v>46</v>
      </c>
      <c r="N944" s="88"/>
      <c r="O944" s="43"/>
      <c r="P944" s="1"/>
      <c r="Q944" s="44"/>
      <c r="R944" s="15"/>
      <c r="S944" s="227" t="str">
        <f>IF(OR(S941="Empleado",S941="Familiar"),"Nombre del Empleado","N° Factura")</f>
        <v>N° Factura</v>
      </c>
      <c r="T944" s="228"/>
      <c r="U944" s="89"/>
      <c r="V944" s="47"/>
      <c r="W944" s="227" t="str">
        <f>IF(OR(W941="Empleado",W941="Familiar"),"Nombre del Empleado","N° Factura")</f>
        <v>N° Factura</v>
      </c>
      <c r="X944" s="228"/>
      <c r="Y944" s="89"/>
      <c r="Z944" s="47"/>
      <c r="AA944" s="227" t="str">
        <f>IF(OR(AA941="Empleado",AA941="Familiar"),"Nombre del Empleado","N° Factura")</f>
        <v>N° Factura</v>
      </c>
      <c r="AB944" s="228"/>
      <c r="AC944" s="89"/>
      <c r="AD944" s="48"/>
      <c r="AE944" s="181"/>
      <c r="AF944" s="181"/>
      <c r="AG944" s="181"/>
      <c r="AH944" s="181"/>
      <c r="AI944" s="181"/>
      <c r="AJ944" s="181"/>
      <c r="AK944" s="181"/>
      <c r="AL944" s="181"/>
      <c r="AM944" s="48"/>
      <c r="AN944" s="53">
        <f>A939</f>
        <v>46321</v>
      </c>
      <c r="AO944" s="54" t="str">
        <f>C940</f>
        <v>Consultorio N° 1</v>
      </c>
      <c r="AP944" s="55">
        <f t="shared" ref="AP944:AQ944" si="639">C953</f>
        <v>0</v>
      </c>
      <c r="AQ944" s="55">
        <f t="shared" si="639"/>
        <v>0</v>
      </c>
      <c r="AR944" s="64">
        <f>U953</f>
        <v>0</v>
      </c>
      <c r="AS944" s="55">
        <f>S953</f>
        <v>0</v>
      </c>
      <c r="AT944" s="55">
        <f>S954</f>
        <v>0</v>
      </c>
      <c r="AU944" s="64">
        <f>U954</f>
        <v>0</v>
      </c>
      <c r="AV944" s="55">
        <f>S955</f>
        <v>0</v>
      </c>
      <c r="AW944" s="55">
        <f>U955</f>
        <v>0</v>
      </c>
      <c r="AX944" s="55">
        <f>U956</f>
        <v>0</v>
      </c>
      <c r="AY944" s="55">
        <f>F956</f>
        <v>0</v>
      </c>
      <c r="AZ944" s="56"/>
      <c r="BA944" s="56"/>
      <c r="BB944" s="56"/>
      <c r="BC944" s="56"/>
      <c r="BD944" s="56"/>
      <c r="BE944" s="56"/>
      <c r="BF944" s="56"/>
      <c r="BG944" s="56"/>
      <c r="BH944" s="56"/>
      <c r="BI944" s="56"/>
      <c r="BJ944" s="56"/>
      <c r="BK944" s="56"/>
      <c r="BL944" s="56"/>
      <c r="BM944" s="56"/>
      <c r="BN944" s="56"/>
    </row>
    <row r="945" spans="1:66" ht="11.25" customHeight="1">
      <c r="A945" s="222">
        <f>A941+$Q$13/1440</f>
        <v>0.375</v>
      </c>
      <c r="B945" s="38"/>
      <c r="C945" s="204"/>
      <c r="D945" s="207"/>
      <c r="E945" s="40" t="s">
        <v>36</v>
      </c>
      <c r="F945" s="42" t="str">
        <f>IF(D945&lt;&gt;"", VLOOKUP(D945,'Base de Datos'!$A$2:$D1268,2,FALSE()),"")</f>
        <v/>
      </c>
      <c r="G945" s="204"/>
      <c r="H945" s="216"/>
      <c r="I945" s="40" t="s">
        <v>36</v>
      </c>
      <c r="J945" s="42" t="str">
        <f>IF(H945&lt;&gt;"", VLOOKUP(H945,'Base de Datos'!$A$2:$D1268,2,FALSE()),"")</f>
        <v/>
      </c>
      <c r="K945" s="204"/>
      <c r="L945" s="216"/>
      <c r="M945" s="40" t="s">
        <v>36</v>
      </c>
      <c r="N945" s="42" t="str">
        <f>IF(L945&lt;&gt;"", VLOOKUP(L945,'Base de Datos'!$A$2:$D1268,2,FALSE()),"")</f>
        <v/>
      </c>
      <c r="O945" s="262" t="s">
        <v>32</v>
      </c>
      <c r="P945" s="242"/>
      <c r="Q945" s="263">
        <f ca="1">$N$2</f>
        <v>888.89089999999999</v>
      </c>
      <c r="R945" s="15"/>
      <c r="S945" s="45"/>
      <c r="T945" s="45" t="s">
        <v>37</v>
      </c>
      <c r="U945" s="103"/>
      <c r="V945" s="47"/>
      <c r="W945" s="45"/>
      <c r="X945" s="45" t="s">
        <v>37</v>
      </c>
      <c r="Y945" s="46"/>
      <c r="Z945" s="47"/>
      <c r="AA945" s="45"/>
      <c r="AB945" s="45" t="s">
        <v>37</v>
      </c>
      <c r="AC945" s="46"/>
      <c r="AD945" s="48"/>
      <c r="AE945" s="181"/>
      <c r="AF945" s="181"/>
      <c r="AG945" s="181"/>
      <c r="AH945" s="181"/>
      <c r="AI945" s="181"/>
      <c r="AJ945" s="181"/>
      <c r="AK945" s="181"/>
      <c r="AL945" s="181"/>
      <c r="AM945" s="48"/>
      <c r="AN945" s="53">
        <f>A939</f>
        <v>46321</v>
      </c>
      <c r="AO945" s="54" t="str">
        <f>C940</f>
        <v>Consultorio N° 1</v>
      </c>
      <c r="AP945" s="55">
        <f t="shared" ref="AP945:AQ945" si="640">C957</f>
        <v>0</v>
      </c>
      <c r="AQ945" s="55">
        <f t="shared" si="640"/>
        <v>0</v>
      </c>
      <c r="AR945" s="64">
        <f>U957</f>
        <v>0</v>
      </c>
      <c r="AS945" s="55">
        <f>S957</f>
        <v>0</v>
      </c>
      <c r="AT945" s="55">
        <f>S958</f>
        <v>0</v>
      </c>
      <c r="AU945" s="55">
        <f>U958</f>
        <v>0</v>
      </c>
      <c r="AV945" s="55">
        <f>S959</f>
        <v>0</v>
      </c>
      <c r="AW945" s="55">
        <f>U959</f>
        <v>0</v>
      </c>
      <c r="AX945" s="55">
        <f>U960</f>
        <v>0</v>
      </c>
      <c r="AY945" s="55">
        <f>F960</f>
        <v>0</v>
      </c>
      <c r="AZ945" s="56"/>
      <c r="BA945" s="56"/>
      <c r="BB945" s="56"/>
      <c r="BC945" s="56"/>
      <c r="BD945" s="56"/>
      <c r="BE945" s="56"/>
      <c r="BF945" s="56"/>
      <c r="BG945" s="56"/>
      <c r="BH945" s="56"/>
      <c r="BI945" s="56"/>
      <c r="BJ945" s="56"/>
      <c r="BK945" s="56"/>
      <c r="BL945" s="56"/>
      <c r="BM945" s="56"/>
      <c r="BN945" s="56"/>
    </row>
    <row r="946" spans="1:66" ht="11.25" customHeight="1">
      <c r="A946" s="220"/>
      <c r="B946" s="38"/>
      <c r="C946" s="205"/>
      <c r="D946" s="208"/>
      <c r="E946" s="57" t="s">
        <v>42</v>
      </c>
      <c r="F946" s="58" t="str">
        <f>IF(D945&lt;&gt;"", VLOOKUP(D945,'Base de Datos'!$A$2:$D1268,3,FALSE()),"")</f>
        <v/>
      </c>
      <c r="G946" s="205"/>
      <c r="H946" s="208"/>
      <c r="I946" s="57" t="s">
        <v>42</v>
      </c>
      <c r="J946" s="58" t="str">
        <f>IF(H945&lt;&gt;"", VLOOKUP(H945,'Base de Datos'!$A$2:$D1268,3,FALSE()),"")</f>
        <v/>
      </c>
      <c r="K946" s="205"/>
      <c r="L946" s="208"/>
      <c r="M946" s="57" t="s">
        <v>42</v>
      </c>
      <c r="N946" s="58" t="str">
        <f>IF(L945&lt;&gt;"", VLOOKUP(L945,'Base de Datos'!$A$2:$D1268,3,FALSE()),"")</f>
        <v/>
      </c>
      <c r="O946" s="242"/>
      <c r="P946" s="242"/>
      <c r="Q946" s="264"/>
      <c r="R946" s="15"/>
      <c r="S946" s="229"/>
      <c r="T946" s="230"/>
      <c r="U946" s="59"/>
      <c r="V946" s="47"/>
      <c r="W946" s="229"/>
      <c r="X946" s="230"/>
      <c r="Y946" s="59"/>
      <c r="Z946" s="47"/>
      <c r="AA946" s="229"/>
      <c r="AB946" s="230"/>
      <c r="AC946" s="59"/>
      <c r="AD946" s="48"/>
      <c r="AE946" s="181"/>
      <c r="AF946" s="181"/>
      <c r="AG946" s="181"/>
      <c r="AH946" s="181"/>
      <c r="AI946" s="181"/>
      <c r="AJ946" s="181"/>
      <c r="AK946" s="181"/>
      <c r="AL946" s="181"/>
      <c r="AM946" s="48"/>
      <c r="AN946" s="53">
        <f>A939</f>
        <v>46321</v>
      </c>
      <c r="AO946" s="54" t="str">
        <f>C940</f>
        <v>Consultorio N° 1</v>
      </c>
      <c r="AP946" s="55">
        <f t="shared" ref="AP946:AQ946" si="641">C961</f>
        <v>0</v>
      </c>
      <c r="AQ946" s="55">
        <f t="shared" si="641"/>
        <v>0</v>
      </c>
      <c r="AR946" s="55">
        <f>U961</f>
        <v>0</v>
      </c>
      <c r="AS946" s="55">
        <f>S961</f>
        <v>0</v>
      </c>
      <c r="AT946" s="55">
        <f>S962</f>
        <v>0</v>
      </c>
      <c r="AU946" s="55">
        <f>U962</f>
        <v>0</v>
      </c>
      <c r="AV946" s="55">
        <f>S963</f>
        <v>0</v>
      </c>
      <c r="AW946" s="55">
        <f>U963</f>
        <v>0</v>
      </c>
      <c r="AX946" s="55">
        <f>U964</f>
        <v>0</v>
      </c>
      <c r="AY946" s="55">
        <f>F964</f>
        <v>0</v>
      </c>
      <c r="AZ946" s="56"/>
      <c r="BA946" s="56"/>
      <c r="BB946" s="56"/>
      <c r="BC946" s="56"/>
      <c r="BD946" s="56"/>
      <c r="BE946" s="56"/>
      <c r="BF946" s="56"/>
      <c r="BG946" s="56"/>
      <c r="BH946" s="56"/>
      <c r="BI946" s="56"/>
      <c r="BJ946" s="56"/>
      <c r="BK946" s="56"/>
      <c r="BL946" s="56"/>
      <c r="BM946" s="56"/>
      <c r="BN946" s="56"/>
    </row>
    <row r="947" spans="1:66" ht="11.25" customHeight="1">
      <c r="A947" s="220"/>
      <c r="B947" s="38"/>
      <c r="C947" s="205"/>
      <c r="D947" s="208"/>
      <c r="E947" s="57" t="s">
        <v>44</v>
      </c>
      <c r="F947" s="58" t="str">
        <f>IF(D945&lt;&gt;"", VLOOKUP(D945,'Base de Datos'!$A$2:$D1268,4,FALSE()),"")</f>
        <v/>
      </c>
      <c r="G947" s="205"/>
      <c r="H947" s="208"/>
      <c r="I947" s="57" t="s">
        <v>44</v>
      </c>
      <c r="J947" s="58" t="str">
        <f>IF(H945&lt;&gt;"", VLOOKUP(H945,'Base de Datos'!$A$2:$D1268,4,FALSE()),"")</f>
        <v/>
      </c>
      <c r="K947" s="205"/>
      <c r="L947" s="208"/>
      <c r="M947" s="57" t="s">
        <v>44</v>
      </c>
      <c r="N947" s="58" t="str">
        <f>IF(L945&lt;&gt;"", VLOOKUP(L945,'Base de Datos'!$A$2:$D1268,4,FALSE()),"")</f>
        <v/>
      </c>
      <c r="O947" s="43"/>
      <c r="P947" s="104" t="s">
        <v>50</v>
      </c>
      <c r="Q947" s="110">
        <v>0.33333333333333331</v>
      </c>
      <c r="R947" s="15"/>
      <c r="S947" s="229"/>
      <c r="T947" s="230"/>
      <c r="U947" s="59"/>
      <c r="V947" s="47"/>
      <c r="W947" s="229"/>
      <c r="X947" s="230"/>
      <c r="Y947" s="59"/>
      <c r="Z947" s="47"/>
      <c r="AA947" s="229"/>
      <c r="AB947" s="230"/>
      <c r="AC947" s="59"/>
      <c r="AD947" s="48"/>
      <c r="AE947" s="181"/>
      <c r="AF947" s="181"/>
      <c r="AG947" s="181"/>
      <c r="AH947" s="181"/>
      <c r="AI947" s="181"/>
      <c r="AJ947" s="181"/>
      <c r="AK947" s="181"/>
      <c r="AL947" s="181"/>
      <c r="AM947" s="48"/>
      <c r="AN947" s="53">
        <f>A939</f>
        <v>46321</v>
      </c>
      <c r="AO947" s="54" t="str">
        <f>C940</f>
        <v>Consultorio N° 1</v>
      </c>
      <c r="AP947" s="55">
        <f t="shared" ref="AP947:AQ947" si="642">C965</f>
        <v>0</v>
      </c>
      <c r="AQ947" s="55">
        <f t="shared" si="642"/>
        <v>0</v>
      </c>
      <c r="AR947" s="55">
        <f>U965</f>
        <v>0</v>
      </c>
      <c r="AS947" s="55">
        <f>S965</f>
        <v>0</v>
      </c>
      <c r="AT947" s="55">
        <f>S966</f>
        <v>0</v>
      </c>
      <c r="AU947" s="55">
        <f>U966</f>
        <v>0</v>
      </c>
      <c r="AV947" s="55">
        <f>S967</f>
        <v>0</v>
      </c>
      <c r="AW947" s="55">
        <f>U967</f>
        <v>0</v>
      </c>
      <c r="AX947" s="55">
        <f>U968</f>
        <v>0</v>
      </c>
      <c r="AY947" s="55">
        <f>F968</f>
        <v>0</v>
      </c>
      <c r="AZ947" s="56"/>
      <c r="BA947" s="56"/>
      <c r="BB947" s="56"/>
      <c r="BC947" s="56"/>
      <c r="BD947" s="56"/>
      <c r="BE947" s="56"/>
      <c r="BF947" s="56"/>
      <c r="BG947" s="56"/>
      <c r="BH947" s="56"/>
      <c r="BI947" s="56"/>
      <c r="BJ947" s="56"/>
      <c r="BK947" s="56"/>
      <c r="BL947" s="56"/>
      <c r="BM947" s="56"/>
      <c r="BN947" s="56"/>
    </row>
    <row r="948" spans="1:66" ht="11.25" customHeight="1">
      <c r="A948" s="221"/>
      <c r="B948" s="38"/>
      <c r="C948" s="206"/>
      <c r="D948" s="209"/>
      <c r="E948" s="85" t="s">
        <v>46</v>
      </c>
      <c r="F948" s="107"/>
      <c r="G948" s="206"/>
      <c r="H948" s="209"/>
      <c r="I948" s="85" t="s">
        <v>46</v>
      </c>
      <c r="J948" s="108"/>
      <c r="K948" s="206"/>
      <c r="L948" s="209"/>
      <c r="M948" s="85" t="s">
        <v>46</v>
      </c>
      <c r="N948" s="108"/>
      <c r="O948" s="43"/>
      <c r="P948" s="104" t="s">
        <v>54</v>
      </c>
      <c r="Q948" s="109">
        <v>60</v>
      </c>
      <c r="R948" s="15"/>
      <c r="S948" s="227" t="str">
        <f>IF(OR(S945="Empleado",S945="Familiar"),"Nombre del Empleado","N° Factura")</f>
        <v>N° Factura</v>
      </c>
      <c r="T948" s="228"/>
      <c r="U948" s="89"/>
      <c r="V948" s="47"/>
      <c r="W948" s="227" t="str">
        <f>IF(OR(W945="Empleado",W945="Familiar"),"Nombre del Empleado","N° Factura")</f>
        <v>N° Factura</v>
      </c>
      <c r="X948" s="228"/>
      <c r="Y948" s="111"/>
      <c r="Z948" s="47"/>
      <c r="AA948" s="227" t="str">
        <f>IF(OR(AA945="Empleado",AA945="Familiar"),"Nombre del Empleado","N° Factura")</f>
        <v>N° Factura</v>
      </c>
      <c r="AB948" s="228"/>
      <c r="AC948" s="111"/>
      <c r="AD948" s="48"/>
      <c r="AE948" s="181"/>
      <c r="AF948" s="181"/>
      <c r="AG948" s="181"/>
      <c r="AH948" s="181"/>
      <c r="AI948" s="181"/>
      <c r="AJ948" s="181"/>
      <c r="AK948" s="181"/>
      <c r="AL948" s="181"/>
      <c r="AM948" s="48"/>
      <c r="AN948" s="53">
        <f>A939</f>
        <v>46321</v>
      </c>
      <c r="AO948" s="54" t="str">
        <f>C940</f>
        <v>Consultorio N° 1</v>
      </c>
      <c r="AP948" s="55">
        <f t="shared" ref="AP948:AQ948" si="643">C969</f>
        <v>0</v>
      </c>
      <c r="AQ948" s="55">
        <f t="shared" si="643"/>
        <v>0</v>
      </c>
      <c r="AR948" s="55">
        <f>U969</f>
        <v>0</v>
      </c>
      <c r="AS948" s="55">
        <f>S969</f>
        <v>0</v>
      </c>
      <c r="AT948" s="55">
        <f>S970</f>
        <v>0</v>
      </c>
      <c r="AU948" s="55">
        <f>U970</f>
        <v>0</v>
      </c>
      <c r="AV948" s="55">
        <f>S971</f>
        <v>0</v>
      </c>
      <c r="AW948" s="55">
        <f>U971</f>
        <v>0</v>
      </c>
      <c r="AX948" s="55">
        <f>U972</f>
        <v>0</v>
      </c>
      <c r="AY948" s="55">
        <f>F972</f>
        <v>0</v>
      </c>
      <c r="AZ948" s="56"/>
      <c r="BA948" s="56"/>
      <c r="BB948" s="56"/>
      <c r="BC948" s="56"/>
      <c r="BD948" s="56"/>
      <c r="BE948" s="56"/>
      <c r="BF948" s="56"/>
      <c r="BG948" s="56"/>
      <c r="BH948" s="56"/>
      <c r="BI948" s="56"/>
      <c r="BJ948" s="56"/>
      <c r="BK948" s="56"/>
      <c r="BL948" s="56"/>
      <c r="BM948" s="56"/>
      <c r="BN948" s="56"/>
    </row>
    <row r="949" spans="1:66" ht="11.25" customHeight="1">
      <c r="A949" s="222">
        <f>A945+$Q$13/1440</f>
        <v>0.41666666666666669</v>
      </c>
      <c r="B949" s="38"/>
      <c r="C949" s="204"/>
      <c r="D949" s="207"/>
      <c r="E949" s="40" t="s">
        <v>36</v>
      </c>
      <c r="F949" s="42" t="str">
        <f>IF(D949&lt;&gt;"", VLOOKUP(D949,'Base de Datos'!$A$2:$D1268,2,FALSE()),"")</f>
        <v/>
      </c>
      <c r="G949" s="218"/>
      <c r="H949" s="217"/>
      <c r="I949" s="118" t="s">
        <v>36</v>
      </c>
      <c r="J949" s="42" t="str">
        <f>IF(H949&lt;&gt;"", VLOOKUP(H949,'Base de Datos'!$A$2:$D1268,2,FALSE()),"")</f>
        <v/>
      </c>
      <c r="K949" s="218"/>
      <c r="L949" s="217"/>
      <c r="M949" s="118" t="s">
        <v>36</v>
      </c>
      <c r="N949" s="42" t="str">
        <f>IF(L949&lt;&gt;"", VLOOKUP(L949,'Base de Datos'!$A$2:$D1268,2,FALSE()),"")</f>
        <v/>
      </c>
      <c r="O949" s="43"/>
      <c r="P949" s="1"/>
      <c r="Q949" s="1"/>
      <c r="R949" s="15"/>
      <c r="S949" s="45"/>
      <c r="T949" s="45" t="s">
        <v>37</v>
      </c>
      <c r="U949" s="46"/>
      <c r="V949" s="47"/>
      <c r="W949" s="45"/>
      <c r="X949" s="45" t="s">
        <v>37</v>
      </c>
      <c r="Y949" s="59"/>
      <c r="Z949" s="47"/>
      <c r="AA949" s="45"/>
      <c r="AB949" s="45" t="s">
        <v>37</v>
      </c>
      <c r="AC949" s="46"/>
      <c r="AD949" s="48"/>
      <c r="AE949" s="181"/>
      <c r="AF949" s="181"/>
      <c r="AG949" s="181"/>
      <c r="AH949" s="181"/>
      <c r="AI949" s="181"/>
      <c r="AJ949" s="181"/>
      <c r="AK949" s="181"/>
      <c r="AL949" s="181"/>
      <c r="AM949" s="48"/>
      <c r="AN949" s="53">
        <f>A939</f>
        <v>46321</v>
      </c>
      <c r="AO949" s="54" t="str">
        <f>C940</f>
        <v>Consultorio N° 1</v>
      </c>
      <c r="AP949" s="55">
        <f t="shared" ref="AP949:AQ949" si="644">C973</f>
        <v>0</v>
      </c>
      <c r="AQ949" s="55">
        <f t="shared" si="644"/>
        <v>0</v>
      </c>
      <c r="AR949" s="55">
        <f>U973</f>
        <v>0</v>
      </c>
      <c r="AS949" s="55">
        <f>S973</f>
        <v>0</v>
      </c>
      <c r="AT949" s="55">
        <f>S974</f>
        <v>0</v>
      </c>
      <c r="AU949" s="55">
        <f>U974</f>
        <v>0</v>
      </c>
      <c r="AV949" s="55">
        <f>S975</f>
        <v>0</v>
      </c>
      <c r="AW949" s="55">
        <f>U975</f>
        <v>0</v>
      </c>
      <c r="AX949" s="55">
        <f>U976</f>
        <v>0</v>
      </c>
      <c r="AY949" s="55">
        <f>F976</f>
        <v>0</v>
      </c>
      <c r="AZ949" s="56"/>
      <c r="BA949" s="56"/>
      <c r="BB949" s="56"/>
      <c r="BC949" s="56"/>
      <c r="BD949" s="56"/>
      <c r="BE949" s="56"/>
      <c r="BF949" s="56"/>
      <c r="BG949" s="56"/>
      <c r="BH949" s="56"/>
      <c r="BI949" s="56"/>
      <c r="BJ949" s="56"/>
      <c r="BK949" s="56"/>
      <c r="BL949" s="56"/>
      <c r="BM949" s="56"/>
      <c r="BN949" s="56"/>
    </row>
    <row r="950" spans="1:66" ht="11.25" customHeight="1">
      <c r="A950" s="220"/>
      <c r="B950" s="38"/>
      <c r="C950" s="205"/>
      <c r="D950" s="208"/>
      <c r="E950" s="57" t="s">
        <v>42</v>
      </c>
      <c r="F950" s="58" t="str">
        <f>IF(D949&lt;&gt;"", VLOOKUP(D949,'Base de Datos'!$A$2:$D1268,3,FALSE()),"")</f>
        <v/>
      </c>
      <c r="G950" s="205"/>
      <c r="H950" s="208"/>
      <c r="I950" s="57" t="s">
        <v>42</v>
      </c>
      <c r="J950" s="58" t="str">
        <f>IF(H949&lt;&gt;"", VLOOKUP(H949,'Base de Datos'!$A$2:$D1268,3,FALSE()),"")</f>
        <v/>
      </c>
      <c r="K950" s="205"/>
      <c r="L950" s="208"/>
      <c r="M950" s="57" t="s">
        <v>42</v>
      </c>
      <c r="N950" s="58" t="str">
        <f>IF(L949&lt;&gt;"", VLOOKUP(L949,'Base de Datos'!$A$2:$D1268,3,FALSE()),"")</f>
        <v/>
      </c>
      <c r="O950" s="43"/>
      <c r="P950" s="119" t="s">
        <v>58</v>
      </c>
      <c r="Q950" s="44"/>
      <c r="R950" s="15"/>
      <c r="S950" s="229"/>
      <c r="T950" s="230"/>
      <c r="U950" s="59"/>
      <c r="V950" s="47"/>
      <c r="W950" s="229"/>
      <c r="X950" s="230"/>
      <c r="Y950" s="59"/>
      <c r="Z950" s="47"/>
      <c r="AA950" s="229"/>
      <c r="AB950" s="230"/>
      <c r="AC950" s="59"/>
      <c r="AD950" s="48"/>
      <c r="AE950" s="181"/>
      <c r="AF950" s="181"/>
      <c r="AG950" s="181"/>
      <c r="AH950" s="181"/>
      <c r="AI950" s="181"/>
      <c r="AJ950" s="181"/>
      <c r="AK950" s="181"/>
      <c r="AL950" s="181"/>
      <c r="AM950" s="48"/>
      <c r="AN950" s="53">
        <f>A939</f>
        <v>46321</v>
      </c>
      <c r="AO950" s="54" t="str">
        <f>C940</f>
        <v>Consultorio N° 1</v>
      </c>
      <c r="AP950" s="55">
        <f t="shared" ref="AP950:AQ950" si="645">C977</f>
        <v>0</v>
      </c>
      <c r="AQ950" s="55">
        <f t="shared" si="645"/>
        <v>0</v>
      </c>
      <c r="AR950" s="55">
        <f>U977</f>
        <v>0</v>
      </c>
      <c r="AS950" s="55">
        <f>S977</f>
        <v>0</v>
      </c>
      <c r="AT950" s="55">
        <f>S978</f>
        <v>0</v>
      </c>
      <c r="AU950" s="55">
        <f>U978</f>
        <v>0</v>
      </c>
      <c r="AV950" s="55">
        <f>S979</f>
        <v>0</v>
      </c>
      <c r="AW950" s="55">
        <f>U979</f>
        <v>0</v>
      </c>
      <c r="AX950" s="55">
        <f>U980</f>
        <v>0</v>
      </c>
      <c r="AY950" s="55">
        <f>F980</f>
        <v>0</v>
      </c>
      <c r="AZ950" s="56"/>
      <c r="BA950" s="56"/>
      <c r="BB950" s="56"/>
      <c r="BC950" s="56"/>
      <c r="BD950" s="56"/>
      <c r="BE950" s="56"/>
      <c r="BF950" s="56"/>
      <c r="BG950" s="56"/>
      <c r="BH950" s="56"/>
      <c r="BI950" s="56"/>
      <c r="BJ950" s="56"/>
      <c r="BK950" s="56"/>
      <c r="BL950" s="56"/>
      <c r="BM950" s="56"/>
      <c r="BN950" s="56"/>
    </row>
    <row r="951" spans="1:66" ht="11.25" customHeight="1">
      <c r="A951" s="220"/>
      <c r="B951" s="38"/>
      <c r="C951" s="205"/>
      <c r="D951" s="208"/>
      <c r="E951" s="57" t="s">
        <v>44</v>
      </c>
      <c r="F951" s="58" t="str">
        <f>IF(D949&lt;&gt;"", VLOOKUP(D949,'Base de Datos'!$A$2:$D1268,4,FALSE()),"")</f>
        <v/>
      </c>
      <c r="G951" s="205"/>
      <c r="H951" s="208"/>
      <c r="I951" s="57" t="s">
        <v>44</v>
      </c>
      <c r="J951" s="58" t="str">
        <f>IF(H949&lt;&gt;"", VLOOKUP(H949,'Base de Datos'!$A$2:$D1268,4,FALSE()),"")</f>
        <v/>
      </c>
      <c r="K951" s="205"/>
      <c r="L951" s="208"/>
      <c r="M951" s="57" t="s">
        <v>44</v>
      </c>
      <c r="N951" s="58" t="str">
        <f>IF(L949&lt;&gt;"", VLOOKUP(L949,'Base de Datos'!$A$2:$D1268,4,FALSE()),"")</f>
        <v/>
      </c>
      <c r="O951" s="43"/>
      <c r="P951" s="120" t="s">
        <v>61</v>
      </c>
      <c r="Q951" s="121" t="s">
        <v>62</v>
      </c>
      <c r="R951" s="15"/>
      <c r="S951" s="229"/>
      <c r="T951" s="230"/>
      <c r="U951" s="59"/>
      <c r="V951" s="47"/>
      <c r="W951" s="229"/>
      <c r="X951" s="230"/>
      <c r="Y951" s="59"/>
      <c r="Z951" s="47"/>
      <c r="AA951" s="229"/>
      <c r="AB951" s="230"/>
      <c r="AC951" s="59"/>
      <c r="AD951" s="48"/>
      <c r="AE951" s="181"/>
      <c r="AF951" s="181"/>
      <c r="AG951" s="181"/>
      <c r="AH951" s="181"/>
      <c r="AI951" s="181"/>
      <c r="AJ951" s="181"/>
      <c r="AK951" s="181"/>
      <c r="AL951" s="181"/>
      <c r="AM951" s="48"/>
      <c r="AN951" s="53">
        <f>A939</f>
        <v>46321</v>
      </c>
      <c r="AO951" s="54" t="s">
        <v>17</v>
      </c>
      <c r="AP951" s="55">
        <f t="shared" ref="AP951:AQ951" si="646">C981</f>
        <v>0</v>
      </c>
      <c r="AQ951" s="55">
        <f t="shared" si="646"/>
        <v>0</v>
      </c>
      <c r="AR951" s="55">
        <f>U981</f>
        <v>0</v>
      </c>
      <c r="AS951" s="55">
        <f>S981</f>
        <v>0</v>
      </c>
      <c r="AT951" s="55">
        <f>S982</f>
        <v>0</v>
      </c>
      <c r="AU951" s="55">
        <f>U982</f>
        <v>0</v>
      </c>
      <c r="AV951" s="55">
        <f>S983</f>
        <v>0</v>
      </c>
      <c r="AW951" s="55">
        <f>U983</f>
        <v>0</v>
      </c>
      <c r="AX951" s="55">
        <f>U984</f>
        <v>0</v>
      </c>
      <c r="AY951" s="55">
        <f>F984</f>
        <v>0</v>
      </c>
      <c r="AZ951" s="56"/>
      <c r="BA951" s="56"/>
      <c r="BB951" s="56"/>
      <c r="BC951" s="56"/>
      <c r="BD951" s="56"/>
      <c r="BE951" s="56"/>
      <c r="BF951" s="56"/>
      <c r="BG951" s="56"/>
      <c r="BH951" s="56"/>
      <c r="BI951" s="56"/>
      <c r="BJ951" s="56"/>
      <c r="BK951" s="56"/>
      <c r="BL951" s="56"/>
      <c r="BM951" s="56"/>
      <c r="BN951" s="56"/>
    </row>
    <row r="952" spans="1:66" ht="11.25" customHeight="1">
      <c r="A952" s="221"/>
      <c r="B952" s="38"/>
      <c r="C952" s="206"/>
      <c r="D952" s="209"/>
      <c r="E952" s="85" t="s">
        <v>46</v>
      </c>
      <c r="F952" s="86"/>
      <c r="G952" s="206"/>
      <c r="H952" s="209"/>
      <c r="I952" s="85" t="s">
        <v>46</v>
      </c>
      <c r="J952" s="108"/>
      <c r="K952" s="206"/>
      <c r="L952" s="209"/>
      <c r="M952" s="85" t="s">
        <v>46</v>
      </c>
      <c r="N952" s="108"/>
      <c r="O952" s="43"/>
      <c r="P952" s="123" t="s">
        <v>64</v>
      </c>
      <c r="Q952" s="124" t="s">
        <v>65</v>
      </c>
      <c r="R952" s="15"/>
      <c r="S952" s="227" t="str">
        <f>IF(OR(S949="Empleado",S949="Familiar"),"Nombre del Empleado","N° Factura")</f>
        <v>N° Factura</v>
      </c>
      <c r="T952" s="228"/>
      <c r="U952" s="89"/>
      <c r="V952" s="47"/>
      <c r="W952" s="227" t="str">
        <f>IF(OR(W949="Empleado",W949="Familiar"),"Nombre del Empleado","N° Factura")</f>
        <v>N° Factura</v>
      </c>
      <c r="X952" s="228"/>
      <c r="Y952" s="89"/>
      <c r="Z952" s="47"/>
      <c r="AA952" s="227" t="str">
        <f>IF(OR(AA949="Empleado",AA949="Familiar"),"Nombre del Empleado","N° Factura")</f>
        <v>N° Factura</v>
      </c>
      <c r="AB952" s="228"/>
      <c r="AC952" s="89"/>
      <c r="AD952" s="48"/>
      <c r="AE952" s="181"/>
      <c r="AF952" s="181"/>
      <c r="AG952" s="181"/>
      <c r="AH952" s="181"/>
      <c r="AI952" s="181"/>
      <c r="AJ952" s="181"/>
      <c r="AK952" s="181"/>
      <c r="AL952" s="181"/>
      <c r="AM952" s="48"/>
      <c r="AN952" s="53">
        <f>A939</f>
        <v>46321</v>
      </c>
      <c r="AO952" s="54" t="s">
        <v>17</v>
      </c>
      <c r="AP952" s="55">
        <f t="shared" ref="AP952:AQ952" si="647">C985</f>
        <v>0</v>
      </c>
      <c r="AQ952" s="55">
        <f t="shared" si="647"/>
        <v>0</v>
      </c>
      <c r="AR952" s="55">
        <f>U985</f>
        <v>0</v>
      </c>
      <c r="AS952" s="55">
        <f>S985</f>
        <v>0</v>
      </c>
      <c r="AT952" s="55">
        <f>S986</f>
        <v>0</v>
      </c>
      <c r="AU952" s="55">
        <f>U986</f>
        <v>0</v>
      </c>
      <c r="AV952" s="55">
        <f>S987</f>
        <v>0</v>
      </c>
      <c r="AW952" s="55">
        <f>U987</f>
        <v>0</v>
      </c>
      <c r="AX952" s="55">
        <f>U988</f>
        <v>0</v>
      </c>
      <c r="AY952" s="55">
        <f>F988</f>
        <v>0</v>
      </c>
      <c r="AZ952" s="56"/>
      <c r="BA952" s="56"/>
      <c r="BB952" s="56"/>
      <c r="BC952" s="56"/>
      <c r="BD952" s="56"/>
      <c r="BE952" s="56"/>
      <c r="BF952" s="56"/>
      <c r="BG952" s="56"/>
      <c r="BH952" s="56"/>
      <c r="BI952" s="56"/>
      <c r="BJ952" s="56"/>
      <c r="BK952" s="56"/>
      <c r="BL952" s="56"/>
      <c r="BM952" s="56"/>
      <c r="BN952" s="56"/>
    </row>
    <row r="953" spans="1:66" ht="11.25" customHeight="1">
      <c r="A953" s="222">
        <f>A949+$Q$13/1440</f>
        <v>0.45833333333333337</v>
      </c>
      <c r="B953" s="38"/>
      <c r="C953" s="204"/>
      <c r="D953" s="207"/>
      <c r="E953" s="40" t="s">
        <v>36</v>
      </c>
      <c r="F953" s="42" t="str">
        <f>IF(D953&lt;&gt;"", VLOOKUP(D953,'Base de Datos'!$A$2:$D1268,2,FALSE()),"")</f>
        <v/>
      </c>
      <c r="G953" s="204"/>
      <c r="H953" s="216"/>
      <c r="I953" s="40" t="s">
        <v>36</v>
      </c>
      <c r="J953" s="42" t="str">
        <f>IF(H953&lt;&gt;"", VLOOKUP(H953,'Base de Datos'!$A$2:$D1268,2,FALSE()),"")</f>
        <v/>
      </c>
      <c r="K953" s="204"/>
      <c r="L953" s="216"/>
      <c r="M953" s="40" t="s">
        <v>36</v>
      </c>
      <c r="N953" s="42" t="str">
        <f>IF(L953&lt;&gt;"", VLOOKUP(L953,'Base de Datos'!$A$2:$D1268,2,FALSE()),"")</f>
        <v/>
      </c>
      <c r="O953" s="43"/>
      <c r="P953" s="127" t="s">
        <v>67</v>
      </c>
      <c r="Q953" s="128" t="s">
        <v>68</v>
      </c>
      <c r="R953" s="15"/>
      <c r="S953" s="45"/>
      <c r="T953" s="45" t="s">
        <v>37</v>
      </c>
      <c r="U953" s="46"/>
      <c r="V953" s="47"/>
      <c r="W953" s="45"/>
      <c r="X953" s="45" t="s">
        <v>37</v>
      </c>
      <c r="Y953" s="46"/>
      <c r="Z953" s="47"/>
      <c r="AA953" s="45"/>
      <c r="AB953" s="45" t="s">
        <v>37</v>
      </c>
      <c r="AC953" s="46"/>
      <c r="AD953" s="48"/>
      <c r="AE953" s="181"/>
      <c r="AF953" s="181"/>
      <c r="AG953" s="181"/>
      <c r="AH953" s="181"/>
      <c r="AI953" s="181"/>
      <c r="AJ953" s="181"/>
      <c r="AK953" s="181"/>
      <c r="AL953" s="181"/>
      <c r="AM953" s="48"/>
      <c r="AN953" s="53">
        <f>A939</f>
        <v>46321</v>
      </c>
      <c r="AO953" s="54" t="s">
        <v>17</v>
      </c>
      <c r="AP953" s="55">
        <f t="shared" ref="AP953:AQ953" si="648">C989</f>
        <v>0</v>
      </c>
      <c r="AQ953" s="55">
        <f t="shared" si="648"/>
        <v>0</v>
      </c>
      <c r="AR953" s="55">
        <f>U989</f>
        <v>0</v>
      </c>
      <c r="AS953" s="55">
        <f>S989</f>
        <v>0</v>
      </c>
      <c r="AT953" s="55">
        <f>S990</f>
        <v>0</v>
      </c>
      <c r="AU953" s="55">
        <f>U990</f>
        <v>0</v>
      </c>
      <c r="AV953" s="55">
        <f>S991</f>
        <v>0</v>
      </c>
      <c r="AW953" s="55">
        <f>U991</f>
        <v>0</v>
      </c>
      <c r="AX953" s="55">
        <f>U992</f>
        <v>0</v>
      </c>
      <c r="AY953" s="55">
        <f>F992</f>
        <v>0</v>
      </c>
      <c r="AZ953" s="56"/>
      <c r="BA953" s="56"/>
      <c r="BB953" s="56"/>
      <c r="BC953" s="56"/>
      <c r="BD953" s="56"/>
      <c r="BE953" s="56"/>
      <c r="BF953" s="56"/>
      <c r="BG953" s="56"/>
      <c r="BH953" s="56"/>
      <c r="BI953" s="56"/>
      <c r="BJ953" s="56"/>
      <c r="BK953" s="56"/>
      <c r="BL953" s="56"/>
      <c r="BM953" s="56"/>
      <c r="BN953" s="56"/>
    </row>
    <row r="954" spans="1:66" ht="11.25" customHeight="1">
      <c r="A954" s="220"/>
      <c r="B954" s="38"/>
      <c r="C954" s="205"/>
      <c r="D954" s="208"/>
      <c r="E954" s="57" t="s">
        <v>42</v>
      </c>
      <c r="F954" s="58" t="str">
        <f>IF(D953&lt;&gt;"", VLOOKUP(D953,'Base de Datos'!$A$2:$D1268,3,FALSE()),"")</f>
        <v/>
      </c>
      <c r="G954" s="205"/>
      <c r="H954" s="208"/>
      <c r="I954" s="57" t="s">
        <v>42</v>
      </c>
      <c r="J954" s="58" t="str">
        <f>IF(H953&lt;&gt;"", VLOOKUP(H953,'Base de Datos'!$A$2:$D1268,3,FALSE()),"")</f>
        <v/>
      </c>
      <c r="K954" s="205"/>
      <c r="L954" s="208"/>
      <c r="M954" s="57" t="s">
        <v>42</v>
      </c>
      <c r="N954" s="58" t="str">
        <f>IF(L953&lt;&gt;"", VLOOKUP(L953,'Base de Datos'!$A$2:$D1268,3,FALSE()),"")</f>
        <v/>
      </c>
      <c r="O954" s="43"/>
      <c r="P954" s="130" t="s">
        <v>70</v>
      </c>
      <c r="Q954" s="131" t="s">
        <v>71</v>
      </c>
      <c r="R954" s="15"/>
      <c r="S954" s="229"/>
      <c r="T954" s="230"/>
      <c r="U954" s="59"/>
      <c r="V954" s="47"/>
      <c r="W954" s="229"/>
      <c r="X954" s="230"/>
      <c r="Y954" s="59"/>
      <c r="Z954" s="47"/>
      <c r="AA954" s="229"/>
      <c r="AB954" s="230"/>
      <c r="AC954" s="59"/>
      <c r="AD954" s="48"/>
      <c r="AE954" s="181"/>
      <c r="AF954" s="181"/>
      <c r="AG954" s="181"/>
      <c r="AH954" s="181"/>
      <c r="AI954" s="181"/>
      <c r="AJ954" s="181"/>
      <c r="AK954" s="181"/>
      <c r="AL954" s="181"/>
      <c r="AM954" s="48"/>
      <c r="AN954" s="53">
        <f>A939</f>
        <v>46321</v>
      </c>
      <c r="AO954" s="54" t="str">
        <f>G940</f>
        <v>Consultorio N° 2</v>
      </c>
      <c r="AP954" s="55">
        <f t="shared" ref="AP954:AQ954" si="649">G941</f>
        <v>0</v>
      </c>
      <c r="AQ954" s="55">
        <f t="shared" si="649"/>
        <v>0</v>
      </c>
      <c r="AR954" s="55">
        <f>Y941</f>
        <v>0</v>
      </c>
      <c r="AS954" s="55">
        <f>W941</f>
        <v>0</v>
      </c>
      <c r="AT954" s="55">
        <f>W942</f>
        <v>0</v>
      </c>
      <c r="AU954" s="55">
        <f>Y942</f>
        <v>0</v>
      </c>
      <c r="AV954" s="55">
        <f>W943</f>
        <v>0</v>
      </c>
      <c r="AW954" s="55">
        <f>Y943</f>
        <v>0</v>
      </c>
      <c r="AX954" s="55">
        <f>Y944</f>
        <v>0</v>
      </c>
      <c r="AY954" s="55">
        <f>J944</f>
        <v>0</v>
      </c>
      <c r="AZ954" s="56"/>
      <c r="BA954" s="56"/>
      <c r="BB954" s="56"/>
      <c r="BC954" s="56"/>
      <c r="BD954" s="56"/>
      <c r="BE954" s="56"/>
      <c r="BF954" s="56"/>
      <c r="BG954" s="56"/>
      <c r="BH954" s="56"/>
      <c r="BI954" s="56"/>
      <c r="BJ954" s="56"/>
      <c r="BK954" s="56"/>
      <c r="BL954" s="56"/>
      <c r="BM954" s="56"/>
      <c r="BN954" s="56"/>
    </row>
    <row r="955" spans="1:66" ht="11.25" customHeight="1">
      <c r="A955" s="220"/>
      <c r="B955" s="38"/>
      <c r="C955" s="205"/>
      <c r="D955" s="208"/>
      <c r="E955" s="57" t="s">
        <v>44</v>
      </c>
      <c r="F955" s="58" t="str">
        <f>IF(D953&lt;&gt;"", VLOOKUP(D953,'Base de Datos'!$A$2:$D1268,4,FALSE()),"")</f>
        <v/>
      </c>
      <c r="G955" s="205"/>
      <c r="H955" s="208"/>
      <c r="I955" s="57" t="s">
        <v>44</v>
      </c>
      <c r="J955" s="58" t="str">
        <f>IF(H953&lt;&gt;"", VLOOKUP(H953,'Base de Datos'!$A$2:$D1268,4,FALSE()),"")</f>
        <v/>
      </c>
      <c r="K955" s="205"/>
      <c r="L955" s="208"/>
      <c r="M955" s="57" t="s">
        <v>44</v>
      </c>
      <c r="N955" s="58" t="str">
        <f>IF(L953&lt;&gt;"", VLOOKUP(L953,'Base de Datos'!$A$2:$D1268,4,FALSE()),"")</f>
        <v/>
      </c>
      <c r="O955" s="43"/>
      <c r="P955" s="132" t="s">
        <v>73</v>
      </c>
      <c r="Q955" s="133" t="s">
        <v>74</v>
      </c>
      <c r="R955" s="15"/>
      <c r="S955" s="229"/>
      <c r="T955" s="230"/>
      <c r="U955" s="59"/>
      <c r="V955" s="47"/>
      <c r="W955" s="229"/>
      <c r="X955" s="230"/>
      <c r="Y955" s="59"/>
      <c r="Z955" s="47"/>
      <c r="AA955" s="229"/>
      <c r="AB955" s="230"/>
      <c r="AC955" s="59"/>
      <c r="AD955" s="48"/>
      <c r="AE955" s="181"/>
      <c r="AF955" s="181"/>
      <c r="AG955" s="181"/>
      <c r="AH955" s="181"/>
      <c r="AI955" s="181"/>
      <c r="AJ955" s="181"/>
      <c r="AK955" s="181"/>
      <c r="AL955" s="181"/>
      <c r="AM955" s="48"/>
      <c r="AN955" s="53">
        <f>A939</f>
        <v>46321</v>
      </c>
      <c r="AO955" s="54" t="str">
        <f>G940</f>
        <v>Consultorio N° 2</v>
      </c>
      <c r="AP955" s="55">
        <f t="shared" ref="AP955:AQ955" si="650">G945</f>
        <v>0</v>
      </c>
      <c r="AQ955" s="55">
        <f t="shared" si="650"/>
        <v>0</v>
      </c>
      <c r="AR955" s="55">
        <f>Y945</f>
        <v>0</v>
      </c>
      <c r="AS955" s="55">
        <f>W945</f>
        <v>0</v>
      </c>
      <c r="AT955" s="55">
        <f>W946</f>
        <v>0</v>
      </c>
      <c r="AU955" s="55">
        <f>Y946</f>
        <v>0</v>
      </c>
      <c r="AV955" s="55">
        <f>W947</f>
        <v>0</v>
      </c>
      <c r="AW955" s="55">
        <f>Y947</f>
        <v>0</v>
      </c>
      <c r="AX955" s="55">
        <f>Y948</f>
        <v>0</v>
      </c>
      <c r="AY955" s="55">
        <f>J948</f>
        <v>0</v>
      </c>
      <c r="AZ955" s="56"/>
      <c r="BA955" s="56"/>
      <c r="BB955" s="56"/>
      <c r="BC955" s="56"/>
      <c r="BD955" s="56"/>
      <c r="BE955" s="56"/>
      <c r="BF955" s="56"/>
      <c r="BG955" s="56"/>
      <c r="BH955" s="56"/>
      <c r="BI955" s="56"/>
      <c r="BJ955" s="56"/>
      <c r="BK955" s="56"/>
      <c r="BL955" s="56"/>
      <c r="BM955" s="56"/>
      <c r="BN955" s="56"/>
    </row>
    <row r="956" spans="1:66" ht="11.25" customHeight="1">
      <c r="A956" s="221"/>
      <c r="B956" s="38"/>
      <c r="C956" s="206"/>
      <c r="D956" s="209"/>
      <c r="E956" s="85" t="s">
        <v>46</v>
      </c>
      <c r="F956" s="86"/>
      <c r="G956" s="206"/>
      <c r="H956" s="209"/>
      <c r="I956" s="85" t="s">
        <v>46</v>
      </c>
      <c r="J956" s="108"/>
      <c r="K956" s="206"/>
      <c r="L956" s="209"/>
      <c r="M956" s="85" t="s">
        <v>46</v>
      </c>
      <c r="N956" s="108"/>
      <c r="O956" s="43"/>
      <c r="P956" s="137" t="s">
        <v>52</v>
      </c>
      <c r="Q956" s="138" t="s">
        <v>76</v>
      </c>
      <c r="R956" s="15"/>
      <c r="S956" s="227" t="str">
        <f>IF(OR(S953="Empleado",S953="Familiar"),"Nombre del Empleado","N° Factura")</f>
        <v>N° Factura</v>
      </c>
      <c r="T956" s="228"/>
      <c r="U956" s="89"/>
      <c r="V956" s="47"/>
      <c r="W956" s="227" t="str">
        <f>IF(OR(W953="Empleado",W953="Familiar"),"Nombre del Empleado","N° Factura")</f>
        <v>N° Factura</v>
      </c>
      <c r="X956" s="228"/>
      <c r="Y956" s="89"/>
      <c r="Z956" s="47"/>
      <c r="AA956" s="227" t="str">
        <f>IF(OR(AA953="Empleado",AA953="Familiar"),"Nombre del Empleado","N° Factura")</f>
        <v>N° Factura</v>
      </c>
      <c r="AB956" s="228"/>
      <c r="AC956" s="89" t="s">
        <v>191</v>
      </c>
      <c r="AD956" s="48"/>
      <c r="AE956" s="181"/>
      <c r="AF956" s="181"/>
      <c r="AG956" s="181"/>
      <c r="AH956" s="181"/>
      <c r="AI956" s="181"/>
      <c r="AJ956" s="181"/>
      <c r="AK956" s="181"/>
      <c r="AL956" s="181"/>
      <c r="AM956" s="48"/>
      <c r="AN956" s="53">
        <f>A939</f>
        <v>46321</v>
      </c>
      <c r="AO956" s="54" t="str">
        <f>G940</f>
        <v>Consultorio N° 2</v>
      </c>
      <c r="AP956" s="55">
        <f t="shared" ref="AP956:AQ956" si="651">G949</f>
        <v>0</v>
      </c>
      <c r="AQ956" s="55">
        <f t="shared" si="651"/>
        <v>0</v>
      </c>
      <c r="AR956" s="55">
        <f>Y949</f>
        <v>0</v>
      </c>
      <c r="AS956" s="55">
        <f>W949</f>
        <v>0</v>
      </c>
      <c r="AT956" s="55">
        <f>W950</f>
        <v>0</v>
      </c>
      <c r="AU956" s="55">
        <f>Y950</f>
        <v>0</v>
      </c>
      <c r="AV956" s="55">
        <f>W951</f>
        <v>0</v>
      </c>
      <c r="AW956" s="55">
        <f>Y951</f>
        <v>0</v>
      </c>
      <c r="AX956" s="55">
        <f>Y952</f>
        <v>0</v>
      </c>
      <c r="AY956" s="55">
        <f>J952</f>
        <v>0</v>
      </c>
      <c r="AZ956" s="56"/>
      <c r="BA956" s="56"/>
      <c r="BB956" s="56"/>
      <c r="BC956" s="56"/>
      <c r="BD956" s="56"/>
      <c r="BE956" s="56"/>
      <c r="BF956" s="56"/>
      <c r="BG956" s="56"/>
      <c r="BH956" s="56"/>
      <c r="BI956" s="56"/>
      <c r="BJ956" s="56"/>
      <c r="BK956" s="56"/>
      <c r="BL956" s="56"/>
      <c r="BM956" s="56"/>
      <c r="BN956" s="56"/>
    </row>
    <row r="957" spans="1:66" ht="11.25" customHeight="1">
      <c r="A957" s="222">
        <f>A953+$Q$13/1440</f>
        <v>0.5</v>
      </c>
      <c r="B957" s="38"/>
      <c r="C957" s="204"/>
      <c r="D957" s="207"/>
      <c r="E957" s="40" t="s">
        <v>36</v>
      </c>
      <c r="F957" s="42" t="str">
        <f>IF(D957&lt;&gt;"", VLOOKUP(D957,'Base de Datos'!$A$2:$D1268,2,FALSE()),"")</f>
        <v/>
      </c>
      <c r="G957" s="204"/>
      <c r="H957" s="216"/>
      <c r="I957" s="40" t="s">
        <v>36</v>
      </c>
      <c r="J957" s="42" t="str">
        <f>IF(H957&lt;&gt;"", VLOOKUP(H957,'Base de Datos'!$A$2:$D1268,2,FALSE()),"")</f>
        <v/>
      </c>
      <c r="K957" s="204"/>
      <c r="L957" s="216"/>
      <c r="M957" s="40" t="s">
        <v>36</v>
      </c>
      <c r="N957" s="42" t="str">
        <f>IF(L957&lt;&gt;"", VLOOKUP(L957,'Base de Datos'!$A$2:$D1268,2,FALSE()),"")</f>
        <v/>
      </c>
      <c r="O957" s="43"/>
      <c r="P957" s="141" t="s">
        <v>78</v>
      </c>
      <c r="Q957" s="142" t="s">
        <v>79</v>
      </c>
      <c r="R957" s="15"/>
      <c r="S957" s="45"/>
      <c r="T957" s="45" t="s">
        <v>37</v>
      </c>
      <c r="U957" s="46"/>
      <c r="V957" s="47"/>
      <c r="W957" s="45"/>
      <c r="X957" s="45" t="s">
        <v>37</v>
      </c>
      <c r="Y957" s="46"/>
      <c r="Z957" s="47"/>
      <c r="AA957" s="45"/>
      <c r="AB957" s="45" t="s">
        <v>37</v>
      </c>
      <c r="AC957" s="46"/>
      <c r="AD957" s="48"/>
      <c r="AE957" s="181"/>
      <c r="AF957" s="181"/>
      <c r="AG957" s="181"/>
      <c r="AH957" s="181"/>
      <c r="AI957" s="181"/>
      <c r="AJ957" s="181"/>
      <c r="AK957" s="181"/>
      <c r="AL957" s="181"/>
      <c r="AM957" s="48"/>
      <c r="AN957" s="53">
        <f>A939</f>
        <v>46321</v>
      </c>
      <c r="AO957" s="54" t="str">
        <f>G940</f>
        <v>Consultorio N° 2</v>
      </c>
      <c r="AP957" s="55">
        <f t="shared" ref="AP957:AQ957" si="652">G953</f>
        <v>0</v>
      </c>
      <c r="AQ957" s="55">
        <f t="shared" si="652"/>
        <v>0</v>
      </c>
      <c r="AR957" s="55">
        <f>Y953</f>
        <v>0</v>
      </c>
      <c r="AS957" s="55">
        <f>W953</f>
        <v>0</v>
      </c>
      <c r="AT957" s="55">
        <f>W954</f>
        <v>0</v>
      </c>
      <c r="AU957" s="55">
        <f>Y954</f>
        <v>0</v>
      </c>
      <c r="AV957" s="55">
        <f>W955</f>
        <v>0</v>
      </c>
      <c r="AW957" s="55">
        <f>Y955</f>
        <v>0</v>
      </c>
      <c r="AX957" s="55">
        <f>Y956</f>
        <v>0</v>
      </c>
      <c r="AY957" s="55">
        <f>J956</f>
        <v>0</v>
      </c>
      <c r="AZ957" s="56"/>
      <c r="BA957" s="56"/>
      <c r="BB957" s="56"/>
      <c r="BC957" s="56"/>
      <c r="BD957" s="56"/>
      <c r="BE957" s="56"/>
      <c r="BF957" s="56"/>
      <c r="BG957" s="56"/>
      <c r="BH957" s="56"/>
      <c r="BI957" s="56"/>
      <c r="BJ957" s="56"/>
      <c r="BK957" s="56"/>
      <c r="BL957" s="56"/>
      <c r="BM957" s="56"/>
      <c r="BN957" s="56"/>
    </row>
    <row r="958" spans="1:66" ht="11.25" customHeight="1">
      <c r="A958" s="220"/>
      <c r="B958" s="38"/>
      <c r="C958" s="205"/>
      <c r="D958" s="208"/>
      <c r="E958" s="57" t="s">
        <v>42</v>
      </c>
      <c r="F958" s="58" t="str">
        <f>IF(D957&lt;&gt;"", VLOOKUP(D957,'Base de Datos'!$A$2:$D1268,3,FALSE()),"")</f>
        <v/>
      </c>
      <c r="G958" s="205"/>
      <c r="H958" s="208"/>
      <c r="I958" s="57" t="s">
        <v>42</v>
      </c>
      <c r="J958" s="58" t="str">
        <f>IF(H957&lt;&gt;"", VLOOKUP(H957,'Base de Datos'!$A$2:$D1268,3,FALSE()),"")</f>
        <v/>
      </c>
      <c r="K958" s="205"/>
      <c r="L958" s="208"/>
      <c r="M958" s="57" t="s">
        <v>42</v>
      </c>
      <c r="N958" s="58" t="str">
        <f>IF(L957&lt;&gt;"", VLOOKUP(L957,'Base de Datos'!$A$2:$D1268,3,FALSE()),"")</f>
        <v/>
      </c>
      <c r="O958" s="43"/>
      <c r="P958" s="1"/>
      <c r="Q958" s="147"/>
      <c r="R958" s="15"/>
      <c r="S958" s="229"/>
      <c r="T958" s="230"/>
      <c r="U958" s="59"/>
      <c r="V958" s="47"/>
      <c r="W958" s="229"/>
      <c r="X958" s="230"/>
      <c r="Y958" s="59"/>
      <c r="Z958" s="47"/>
      <c r="AA958" s="229"/>
      <c r="AB958" s="230"/>
      <c r="AC958" s="59"/>
      <c r="AD958" s="48"/>
      <c r="AE958" s="181"/>
      <c r="AF958" s="181"/>
      <c r="AG958" s="181"/>
      <c r="AH958" s="181"/>
      <c r="AI958" s="181"/>
      <c r="AJ958" s="181"/>
      <c r="AK958" s="181"/>
      <c r="AL958" s="181"/>
      <c r="AM958" s="48"/>
      <c r="AN958" s="53">
        <f>A939</f>
        <v>46321</v>
      </c>
      <c r="AO958" s="149" t="str">
        <f>G940</f>
        <v>Consultorio N° 2</v>
      </c>
      <c r="AP958" s="55">
        <f t="shared" ref="AP958:AQ958" si="653">G957</f>
        <v>0</v>
      </c>
      <c r="AQ958" s="55">
        <f t="shared" si="653"/>
        <v>0</v>
      </c>
      <c r="AR958" s="55">
        <f>Y957</f>
        <v>0</v>
      </c>
      <c r="AS958" s="55">
        <f>W957</f>
        <v>0</v>
      </c>
      <c r="AT958" s="55">
        <f>W958</f>
        <v>0</v>
      </c>
      <c r="AU958" s="55">
        <f>Y958</f>
        <v>0</v>
      </c>
      <c r="AV958" s="55">
        <f>W959</f>
        <v>0</v>
      </c>
      <c r="AW958" s="55">
        <f>Y959</f>
        <v>0</v>
      </c>
      <c r="AX958" s="55">
        <f>Y960</f>
        <v>0</v>
      </c>
      <c r="AY958" s="55">
        <f>J960</f>
        <v>0</v>
      </c>
      <c r="AZ958" s="56"/>
      <c r="BA958" s="56"/>
      <c r="BB958" s="56"/>
      <c r="BC958" s="56"/>
      <c r="BD958" s="56"/>
      <c r="BE958" s="56"/>
      <c r="BF958" s="56"/>
      <c r="BG958" s="56"/>
      <c r="BH958" s="56"/>
      <c r="BI958" s="56"/>
      <c r="BJ958" s="56"/>
      <c r="BK958" s="56"/>
      <c r="BL958" s="56"/>
      <c r="BM958" s="56"/>
      <c r="BN958" s="56"/>
    </row>
    <row r="959" spans="1:66" ht="11.25" customHeight="1">
      <c r="A959" s="220"/>
      <c r="B959" s="38"/>
      <c r="C959" s="205"/>
      <c r="D959" s="208"/>
      <c r="E959" s="57" t="s">
        <v>44</v>
      </c>
      <c r="F959" s="58" t="str">
        <f>IF(D957&lt;&gt;"", VLOOKUP(D957,'Base de Datos'!$A$2:$D1268,4,FALSE()),"")</f>
        <v/>
      </c>
      <c r="G959" s="205"/>
      <c r="H959" s="208"/>
      <c r="I959" s="57" t="s">
        <v>44</v>
      </c>
      <c r="J959" s="58" t="str">
        <f>IF(H957&lt;&gt;"", VLOOKUP(H957,'Base de Datos'!$A$2:$D1268,4,FALSE()),"")</f>
        <v/>
      </c>
      <c r="K959" s="205"/>
      <c r="L959" s="208"/>
      <c r="M959" s="57" t="s">
        <v>44</v>
      </c>
      <c r="N959" s="58" t="str">
        <f>IF(L957&lt;&gt;"", VLOOKUP(L957,'Base de Datos'!$A$2:$D1268,4,FALSE()),"")</f>
        <v/>
      </c>
      <c r="O959" s="43"/>
      <c r="P959" s="1"/>
      <c r="Q959" s="150"/>
      <c r="R959" s="15"/>
      <c r="S959" s="229"/>
      <c r="T959" s="230"/>
      <c r="U959" s="59"/>
      <c r="V959" s="47"/>
      <c r="W959" s="229"/>
      <c r="X959" s="230"/>
      <c r="Y959" s="59"/>
      <c r="Z959" s="47"/>
      <c r="AA959" s="229"/>
      <c r="AB959" s="230"/>
      <c r="AC959" s="59"/>
      <c r="AD959" s="48"/>
      <c r="AE959" s="181"/>
      <c r="AF959" s="181"/>
      <c r="AG959" s="181"/>
      <c r="AH959" s="181"/>
      <c r="AI959" s="181"/>
      <c r="AJ959" s="181"/>
      <c r="AK959" s="181"/>
      <c r="AL959" s="181"/>
      <c r="AM959" s="48"/>
      <c r="AN959" s="53">
        <f>A939</f>
        <v>46321</v>
      </c>
      <c r="AO959" s="54" t="str">
        <f>G940</f>
        <v>Consultorio N° 2</v>
      </c>
      <c r="AP959" s="55">
        <f t="shared" ref="AP959:AQ959" si="654">G961</f>
        <v>0</v>
      </c>
      <c r="AQ959" s="55">
        <f t="shared" si="654"/>
        <v>0</v>
      </c>
      <c r="AR959" s="55">
        <f>Y961</f>
        <v>0</v>
      </c>
      <c r="AS959" s="55">
        <f>W961</f>
        <v>0</v>
      </c>
      <c r="AT959" s="55">
        <f>W962</f>
        <v>0</v>
      </c>
      <c r="AU959" s="55">
        <f>Y962</f>
        <v>0</v>
      </c>
      <c r="AV959" s="55">
        <f>W963</f>
        <v>0</v>
      </c>
      <c r="AW959" s="55">
        <f>Y963</f>
        <v>0</v>
      </c>
      <c r="AX959" s="55">
        <f>Y964</f>
        <v>0</v>
      </c>
      <c r="AY959" s="55">
        <f>J964</f>
        <v>0</v>
      </c>
      <c r="AZ959" s="56"/>
      <c r="BA959" s="56"/>
      <c r="BB959" s="56"/>
      <c r="BC959" s="56"/>
      <c r="BD959" s="56"/>
      <c r="BE959" s="56"/>
      <c r="BF959" s="56"/>
      <c r="BG959" s="56"/>
      <c r="BH959" s="56"/>
      <c r="BI959" s="56"/>
      <c r="BJ959" s="56"/>
      <c r="BK959" s="56"/>
      <c r="BL959" s="56"/>
      <c r="BM959" s="56"/>
      <c r="BN959" s="56"/>
    </row>
    <row r="960" spans="1:66" ht="11.25" customHeight="1">
      <c r="A960" s="221"/>
      <c r="B960" s="38"/>
      <c r="C960" s="206"/>
      <c r="D960" s="209"/>
      <c r="E960" s="85" t="s">
        <v>46</v>
      </c>
      <c r="F960" s="86"/>
      <c r="G960" s="206"/>
      <c r="H960" s="209"/>
      <c r="I960" s="85" t="s">
        <v>46</v>
      </c>
      <c r="J960" s="108"/>
      <c r="K960" s="206"/>
      <c r="L960" s="209"/>
      <c r="M960" s="85" t="s">
        <v>46</v>
      </c>
      <c r="N960" s="108"/>
      <c r="O960" s="43"/>
      <c r="P960" s="1"/>
      <c r="Q960" s="150"/>
      <c r="R960" s="15"/>
      <c r="S960" s="227" t="str">
        <f>IF(OR(S957="Empleado",S957="Familiar"),"Nombre del Empleado","N° Factura")</f>
        <v>N° Factura</v>
      </c>
      <c r="T960" s="228"/>
      <c r="U960" s="89"/>
      <c r="V960" s="47"/>
      <c r="W960" s="227" t="str">
        <f>IF(OR(W957="Empleado",W957="Familiar"),"Nombre del Empleado","N° Factura")</f>
        <v>N° Factura</v>
      </c>
      <c r="X960" s="228"/>
      <c r="Y960" s="89"/>
      <c r="Z960" s="47"/>
      <c r="AA960" s="227" t="str">
        <f>IF(OR(AA957="Empleado",AA957="Familiar"),"Nombre del Empleado","N° Factura")</f>
        <v>N° Factura</v>
      </c>
      <c r="AB960" s="228"/>
      <c r="AC960" s="89"/>
      <c r="AD960" s="48"/>
      <c r="AE960" s="181"/>
      <c r="AF960" s="181"/>
      <c r="AG960" s="181"/>
      <c r="AH960" s="181"/>
      <c r="AI960" s="181"/>
      <c r="AJ960" s="181"/>
      <c r="AK960" s="181"/>
      <c r="AL960" s="181"/>
      <c r="AM960" s="48"/>
      <c r="AN960" s="53">
        <f>A939</f>
        <v>46321</v>
      </c>
      <c r="AO960" s="54" t="str">
        <f>G940</f>
        <v>Consultorio N° 2</v>
      </c>
      <c r="AP960" s="55">
        <f t="shared" ref="AP960:AQ960" si="655">G965</f>
        <v>0</v>
      </c>
      <c r="AQ960" s="55">
        <f t="shared" si="655"/>
        <v>0</v>
      </c>
      <c r="AR960" s="55">
        <f>Y965</f>
        <v>0</v>
      </c>
      <c r="AS960" s="55">
        <f>W965</f>
        <v>0</v>
      </c>
      <c r="AT960" s="55">
        <f>W966</f>
        <v>0</v>
      </c>
      <c r="AU960" s="55">
        <f>Y966</f>
        <v>0</v>
      </c>
      <c r="AV960" s="55">
        <f>W967</f>
        <v>0</v>
      </c>
      <c r="AW960" s="55">
        <f>Y967</f>
        <v>0</v>
      </c>
      <c r="AX960" s="55">
        <f>Y968</f>
        <v>0</v>
      </c>
      <c r="AY960" s="55">
        <f>J968</f>
        <v>0</v>
      </c>
      <c r="AZ960" s="56"/>
      <c r="BA960" s="56"/>
      <c r="BB960" s="56"/>
      <c r="BC960" s="56"/>
      <c r="BD960" s="56"/>
      <c r="BE960" s="56"/>
      <c r="BF960" s="56"/>
      <c r="BG960" s="56"/>
      <c r="BH960" s="56"/>
      <c r="BI960" s="56"/>
      <c r="BJ960" s="56"/>
      <c r="BK960" s="56"/>
      <c r="BL960" s="56"/>
      <c r="BM960" s="56"/>
      <c r="BN960" s="56"/>
    </row>
    <row r="961" spans="1:66" ht="11.25" customHeight="1">
      <c r="A961" s="222">
        <f>A957+$Q$13/1440</f>
        <v>0.54166666666666663</v>
      </c>
      <c r="B961" s="38"/>
      <c r="C961" s="204"/>
      <c r="D961" s="207"/>
      <c r="E961" s="40" t="s">
        <v>36</v>
      </c>
      <c r="F961" s="42" t="str">
        <f>IF(D961&lt;&gt;"", VLOOKUP(D961,'Base de Datos'!$A$2:$D1268,2,FALSE()),"")</f>
        <v/>
      </c>
      <c r="G961" s="204"/>
      <c r="H961" s="216"/>
      <c r="I961" s="40" t="s">
        <v>36</v>
      </c>
      <c r="J961" s="42" t="str">
        <f>IF(H961&lt;&gt;"", VLOOKUP(H961,'Base de Datos'!$A$2:$D1268,2,FALSE()),"")</f>
        <v/>
      </c>
      <c r="K961" s="204"/>
      <c r="L961" s="216"/>
      <c r="M961" s="40" t="s">
        <v>36</v>
      </c>
      <c r="N961" s="42" t="str">
        <f>IF(L961&lt;&gt;"", VLOOKUP(L961,'Base de Datos'!$A$2:$D1268,2,FALSE()),"")</f>
        <v/>
      </c>
      <c r="O961" s="43"/>
      <c r="P961" s="1"/>
      <c r="Q961" s="150"/>
      <c r="R961" s="15"/>
      <c r="S961" s="45"/>
      <c r="T961" s="45" t="s">
        <v>37</v>
      </c>
      <c r="U961" s="46"/>
      <c r="V961" s="47"/>
      <c r="W961" s="45"/>
      <c r="X961" s="45" t="s">
        <v>37</v>
      </c>
      <c r="Y961" s="46"/>
      <c r="Z961" s="47"/>
      <c r="AA961" s="45"/>
      <c r="AB961" s="45" t="s">
        <v>37</v>
      </c>
      <c r="AC961" s="46"/>
      <c r="AD961" s="48"/>
      <c r="AE961" s="181"/>
      <c r="AF961" s="181"/>
      <c r="AG961" s="181"/>
      <c r="AH961" s="181"/>
      <c r="AI961" s="181"/>
      <c r="AJ961" s="181"/>
      <c r="AK961" s="181"/>
      <c r="AL961" s="181"/>
      <c r="AM961" s="48"/>
      <c r="AN961" s="53">
        <f>A939</f>
        <v>46321</v>
      </c>
      <c r="AO961" s="54" t="str">
        <f>G940</f>
        <v>Consultorio N° 2</v>
      </c>
      <c r="AP961" s="55">
        <f t="shared" ref="AP961:AQ961" si="656">G969</f>
        <v>0</v>
      </c>
      <c r="AQ961" s="55">
        <f t="shared" si="656"/>
        <v>0</v>
      </c>
      <c r="AR961" s="55">
        <f>Y969</f>
        <v>0</v>
      </c>
      <c r="AS961" s="55">
        <f>W969</f>
        <v>0</v>
      </c>
      <c r="AT961" s="55">
        <f>W970</f>
        <v>0</v>
      </c>
      <c r="AU961" s="55">
        <f>Y970</f>
        <v>0</v>
      </c>
      <c r="AV961" s="55">
        <f>W971</f>
        <v>0</v>
      </c>
      <c r="AW961" s="55">
        <f>Y971</f>
        <v>0</v>
      </c>
      <c r="AX961" s="55">
        <f>Y972</f>
        <v>0</v>
      </c>
      <c r="AY961" s="55">
        <f>J972</f>
        <v>0</v>
      </c>
      <c r="AZ961" s="56"/>
      <c r="BA961" s="56"/>
      <c r="BB961" s="56"/>
      <c r="BC961" s="56"/>
      <c r="BD961" s="56"/>
      <c r="BE961" s="56"/>
      <c r="BF961" s="56"/>
      <c r="BG961" s="56"/>
      <c r="BH961" s="56"/>
      <c r="BI961" s="56"/>
      <c r="BJ961" s="56"/>
      <c r="BK961" s="56"/>
      <c r="BL961" s="56"/>
      <c r="BM961" s="56"/>
      <c r="BN961" s="56"/>
    </row>
    <row r="962" spans="1:66" ht="11.25" customHeight="1">
      <c r="A962" s="220"/>
      <c r="B962" s="38"/>
      <c r="C962" s="205"/>
      <c r="D962" s="208"/>
      <c r="E962" s="57" t="s">
        <v>42</v>
      </c>
      <c r="F962" s="58" t="str">
        <f>IF(D961&lt;&gt;"", VLOOKUP(D961,'Base de Datos'!$A$2:$D1268,3,FALSE()),"")</f>
        <v/>
      </c>
      <c r="G962" s="205"/>
      <c r="H962" s="208"/>
      <c r="I962" s="57" t="s">
        <v>42</v>
      </c>
      <c r="J962" s="58" t="str">
        <f>IF(H961&lt;&gt;"", VLOOKUP(H961,'Base de Datos'!$A$2:$D1268,3,FALSE()),"")</f>
        <v/>
      </c>
      <c r="K962" s="205"/>
      <c r="L962" s="208"/>
      <c r="M962" s="57" t="s">
        <v>42</v>
      </c>
      <c r="N962" s="58" t="str">
        <f>IF(L961&lt;&gt;"", VLOOKUP(L961,'Base de Datos'!$A$2:$D1268,3,FALSE()),"")</f>
        <v/>
      </c>
      <c r="O962" s="43"/>
      <c r="P962" s="1"/>
      <c r="Q962" s="1"/>
      <c r="R962" s="15"/>
      <c r="S962" s="229"/>
      <c r="T962" s="230"/>
      <c r="U962" s="59"/>
      <c r="V962" s="47"/>
      <c r="W962" s="229"/>
      <c r="X962" s="230"/>
      <c r="Y962" s="59"/>
      <c r="Z962" s="47"/>
      <c r="AA962" s="229"/>
      <c r="AB962" s="230"/>
      <c r="AC962" s="59"/>
      <c r="AD962" s="48"/>
      <c r="AE962" s="181"/>
      <c r="AF962" s="181"/>
      <c r="AG962" s="181"/>
      <c r="AH962" s="181"/>
      <c r="AI962" s="181"/>
      <c r="AJ962" s="181"/>
      <c r="AK962" s="181"/>
      <c r="AL962" s="181"/>
      <c r="AM962" s="48"/>
      <c r="AN962" s="53">
        <f>A939</f>
        <v>46321</v>
      </c>
      <c r="AO962" s="54" t="str">
        <f>G940</f>
        <v>Consultorio N° 2</v>
      </c>
      <c r="AP962" s="55">
        <f t="shared" ref="AP962:AQ962" si="657">G973</f>
        <v>0</v>
      </c>
      <c r="AQ962" s="55">
        <f t="shared" si="657"/>
        <v>0</v>
      </c>
      <c r="AR962" s="55">
        <f>Y973</f>
        <v>0</v>
      </c>
      <c r="AS962" s="55">
        <f>W973</f>
        <v>0</v>
      </c>
      <c r="AT962" s="55">
        <f>W974</f>
        <v>0</v>
      </c>
      <c r="AU962" s="55">
        <f>Y974</f>
        <v>0</v>
      </c>
      <c r="AV962" s="55">
        <f>W975</f>
        <v>0</v>
      </c>
      <c r="AW962" s="55">
        <f>Y975</f>
        <v>0</v>
      </c>
      <c r="AX962" s="55">
        <f>Y976</f>
        <v>0</v>
      </c>
      <c r="AY962" s="55">
        <f>J976</f>
        <v>0</v>
      </c>
      <c r="AZ962" s="56"/>
      <c r="BA962" s="56"/>
      <c r="BB962" s="56"/>
      <c r="BC962" s="56"/>
      <c r="BD962" s="56"/>
      <c r="BE962" s="56"/>
      <c r="BF962" s="56"/>
      <c r="BG962" s="56"/>
      <c r="BH962" s="56"/>
      <c r="BI962" s="56"/>
      <c r="BJ962" s="56"/>
      <c r="BK962" s="56"/>
      <c r="BL962" s="56"/>
      <c r="BM962" s="56"/>
      <c r="BN962" s="56"/>
    </row>
    <row r="963" spans="1:66" ht="11.25" customHeight="1">
      <c r="A963" s="220"/>
      <c r="B963" s="38"/>
      <c r="C963" s="205"/>
      <c r="D963" s="208"/>
      <c r="E963" s="57" t="s">
        <v>44</v>
      </c>
      <c r="F963" s="58" t="str">
        <f>IF(D961&lt;&gt;"", VLOOKUP(D961,'Base de Datos'!$A$2:$D1268,4,FALSE()),"")</f>
        <v/>
      </c>
      <c r="G963" s="205"/>
      <c r="H963" s="208"/>
      <c r="I963" s="57" t="s">
        <v>44</v>
      </c>
      <c r="J963" s="58" t="str">
        <f>IF(H961&lt;&gt;"", VLOOKUP(H961,'Base de Datos'!$A$2:$D1268,4,FALSE()),"")</f>
        <v/>
      </c>
      <c r="K963" s="205"/>
      <c r="L963" s="208"/>
      <c r="M963" s="57" t="s">
        <v>44</v>
      </c>
      <c r="N963" s="58" t="str">
        <f>IF(L961&lt;&gt;"", VLOOKUP(L961,'Base de Datos'!$A$2:$D1268,4,FALSE()),"")</f>
        <v/>
      </c>
      <c r="O963" s="1"/>
      <c r="P963" s="1"/>
      <c r="Q963" s="1"/>
      <c r="R963" s="15"/>
      <c r="S963" s="229"/>
      <c r="T963" s="230"/>
      <c r="U963" s="59"/>
      <c r="V963" s="47"/>
      <c r="W963" s="229"/>
      <c r="X963" s="230"/>
      <c r="Y963" s="59"/>
      <c r="Z963" s="47"/>
      <c r="AA963" s="229"/>
      <c r="AB963" s="230"/>
      <c r="AC963" s="59"/>
      <c r="AD963" s="48"/>
      <c r="AE963" s="181"/>
      <c r="AF963" s="181"/>
      <c r="AG963" s="181"/>
      <c r="AH963" s="181"/>
      <c r="AI963" s="181"/>
      <c r="AJ963" s="181"/>
      <c r="AK963" s="181"/>
      <c r="AL963" s="181"/>
      <c r="AM963" s="48"/>
      <c r="AN963" s="53">
        <f>A939</f>
        <v>46321</v>
      </c>
      <c r="AO963" s="54" t="str">
        <f>G940</f>
        <v>Consultorio N° 2</v>
      </c>
      <c r="AP963" s="55">
        <f t="shared" ref="AP963:AQ963" si="658">G977</f>
        <v>0</v>
      </c>
      <c r="AQ963" s="55">
        <f t="shared" si="658"/>
        <v>0</v>
      </c>
      <c r="AR963" s="55">
        <f>Y977</f>
        <v>0</v>
      </c>
      <c r="AS963" s="55">
        <f>W977</f>
        <v>0</v>
      </c>
      <c r="AT963" s="55">
        <f>W978</f>
        <v>0</v>
      </c>
      <c r="AU963" s="55">
        <f>Y978</f>
        <v>0</v>
      </c>
      <c r="AV963" s="55">
        <f>W979</f>
        <v>0</v>
      </c>
      <c r="AW963" s="55">
        <f>Y979</f>
        <v>0</v>
      </c>
      <c r="AX963" s="55">
        <f>Y980</f>
        <v>0</v>
      </c>
      <c r="AY963" s="55">
        <f>J980</f>
        <v>0</v>
      </c>
      <c r="AZ963" s="56"/>
      <c r="BA963" s="56"/>
      <c r="BB963" s="56"/>
      <c r="BC963" s="56"/>
      <c r="BD963" s="56"/>
      <c r="BE963" s="56"/>
      <c r="BF963" s="56"/>
      <c r="BG963" s="56"/>
      <c r="BH963" s="56"/>
      <c r="BI963" s="56"/>
      <c r="BJ963" s="56"/>
      <c r="BK963" s="56"/>
      <c r="BL963" s="56"/>
      <c r="BM963" s="56"/>
      <c r="BN963" s="56"/>
    </row>
    <row r="964" spans="1:66" ht="11.25" customHeight="1">
      <c r="A964" s="221"/>
      <c r="B964" s="38"/>
      <c r="C964" s="206"/>
      <c r="D964" s="209"/>
      <c r="E964" s="85" t="s">
        <v>46</v>
      </c>
      <c r="F964" s="86"/>
      <c r="G964" s="206"/>
      <c r="H964" s="209"/>
      <c r="I964" s="85" t="s">
        <v>46</v>
      </c>
      <c r="J964" s="108"/>
      <c r="K964" s="206"/>
      <c r="L964" s="209"/>
      <c r="M964" s="85" t="s">
        <v>46</v>
      </c>
      <c r="N964" s="108"/>
      <c r="O964" s="43"/>
      <c r="P964" s="1"/>
      <c r="Q964" s="1"/>
      <c r="R964" s="15"/>
      <c r="S964" s="227" t="str">
        <f>IF(OR(S961="Empleado",S961="Familiar"),"Nombre del Empleado","N° Factura")</f>
        <v>N° Factura</v>
      </c>
      <c r="T964" s="228"/>
      <c r="U964" s="89"/>
      <c r="V964" s="47"/>
      <c r="W964" s="227" t="str">
        <f>IF(OR(W961="Empleado",W961="Familiar"),"Nombre del Empleado","N° Factura")</f>
        <v>N° Factura</v>
      </c>
      <c r="X964" s="228"/>
      <c r="Y964" s="89"/>
      <c r="Z964" s="47"/>
      <c r="AA964" s="227" t="str">
        <f>IF(OR(AA961="Empleado",AA961="Familiar"),"Nombre del Empleado","N° Factura")</f>
        <v>N° Factura</v>
      </c>
      <c r="AB964" s="228"/>
      <c r="AC964" s="89"/>
      <c r="AD964" s="48"/>
      <c r="AE964" s="181"/>
      <c r="AF964" s="181"/>
      <c r="AG964" s="181"/>
      <c r="AH964" s="181"/>
      <c r="AI964" s="181"/>
      <c r="AJ964" s="181"/>
      <c r="AK964" s="181"/>
      <c r="AL964" s="181"/>
      <c r="AM964" s="48"/>
      <c r="AN964" s="53">
        <f>A939</f>
        <v>46321</v>
      </c>
      <c r="AO964" s="54" t="str">
        <f>K940</f>
        <v>Consultorio N° 3</v>
      </c>
      <c r="AP964" s="55">
        <f t="shared" ref="AP964:AQ964" si="659">K941</f>
        <v>0</v>
      </c>
      <c r="AQ964" s="55">
        <f t="shared" si="659"/>
        <v>0</v>
      </c>
      <c r="AR964" s="55">
        <f>AC941</f>
        <v>0</v>
      </c>
      <c r="AS964" s="55">
        <f>AA941</f>
        <v>0</v>
      </c>
      <c r="AT964" s="55">
        <f>AA942</f>
        <v>0</v>
      </c>
      <c r="AU964" s="55">
        <f>AC942</f>
        <v>0</v>
      </c>
      <c r="AV964" s="55">
        <f>AA943</f>
        <v>0</v>
      </c>
      <c r="AW964" s="55">
        <f>AC943</f>
        <v>0</v>
      </c>
      <c r="AX964" s="55">
        <f>AC944</f>
        <v>0</v>
      </c>
      <c r="AY964" s="55">
        <f>N944</f>
        <v>0</v>
      </c>
      <c r="AZ964" s="56"/>
      <c r="BA964" s="56"/>
      <c r="BB964" s="56"/>
      <c r="BC964" s="56"/>
      <c r="BD964" s="56"/>
      <c r="BE964" s="56"/>
      <c r="BF964" s="56"/>
      <c r="BG964" s="56"/>
      <c r="BH964" s="56"/>
      <c r="BI964" s="56"/>
      <c r="BJ964" s="56"/>
      <c r="BK964" s="56"/>
      <c r="BL964" s="56"/>
      <c r="BM964" s="56"/>
      <c r="BN964" s="56"/>
    </row>
    <row r="965" spans="1:66" ht="11.25" customHeight="1">
      <c r="A965" s="222">
        <f>A961+$Q$13/1440</f>
        <v>0.58333333333333326</v>
      </c>
      <c r="B965" s="38"/>
      <c r="C965" s="204"/>
      <c r="D965" s="207"/>
      <c r="E965" s="40" t="s">
        <v>36</v>
      </c>
      <c r="F965" s="42" t="str">
        <f>IF(D965&lt;&gt;"", VLOOKUP(D965,'Base de Datos'!$A$2:$D1268,2,FALSE()),"")</f>
        <v/>
      </c>
      <c r="G965" s="204"/>
      <c r="H965" s="216"/>
      <c r="I965" s="40" t="s">
        <v>36</v>
      </c>
      <c r="J965" s="42" t="str">
        <f>IF(H965&lt;&gt;"", VLOOKUP(H965,'Base de Datos'!$A$2:$D1268,2,FALSE()),"")</f>
        <v/>
      </c>
      <c r="K965" s="204"/>
      <c r="L965" s="216"/>
      <c r="M965" s="40" t="s">
        <v>36</v>
      </c>
      <c r="N965" s="42" t="str">
        <f>IF(L965&lt;&gt;"", VLOOKUP(L965,'Base de Datos'!$A$2:$D1268,2,FALSE()),"")</f>
        <v/>
      </c>
      <c r="O965" s="43"/>
      <c r="P965" s="151"/>
      <c r="Q965" s="1"/>
      <c r="R965" s="15"/>
      <c r="S965" s="45"/>
      <c r="T965" s="45" t="s">
        <v>37</v>
      </c>
      <c r="U965" s="46"/>
      <c r="V965" s="47"/>
      <c r="W965" s="45"/>
      <c r="X965" s="45" t="s">
        <v>37</v>
      </c>
      <c r="Y965" s="46"/>
      <c r="Z965" s="47"/>
      <c r="AA965" s="45"/>
      <c r="AB965" s="45" t="s">
        <v>37</v>
      </c>
      <c r="AC965" s="46"/>
      <c r="AD965" s="48"/>
      <c r="AE965" s="181"/>
      <c r="AF965" s="181"/>
      <c r="AG965" s="181"/>
      <c r="AH965" s="181"/>
      <c r="AI965" s="181"/>
      <c r="AJ965" s="181"/>
      <c r="AK965" s="181"/>
      <c r="AL965" s="181"/>
      <c r="AM965" s="48"/>
      <c r="AN965" s="53">
        <f>A939</f>
        <v>46321</v>
      </c>
      <c r="AO965" s="54" t="str">
        <f>K940</f>
        <v>Consultorio N° 3</v>
      </c>
      <c r="AP965" s="55">
        <f t="shared" ref="AP965:AQ965" si="660">K945</f>
        <v>0</v>
      </c>
      <c r="AQ965" s="55">
        <f t="shared" si="660"/>
        <v>0</v>
      </c>
      <c r="AR965" s="55">
        <f>AC945</f>
        <v>0</v>
      </c>
      <c r="AS965" s="55">
        <f>AA945</f>
        <v>0</v>
      </c>
      <c r="AT965" s="55">
        <f>AA946</f>
        <v>0</v>
      </c>
      <c r="AU965" s="55">
        <f>AC946</f>
        <v>0</v>
      </c>
      <c r="AV965" s="55">
        <f>AA947</f>
        <v>0</v>
      </c>
      <c r="AW965" s="55">
        <f>AC947</f>
        <v>0</v>
      </c>
      <c r="AX965" s="55">
        <f>AC948</f>
        <v>0</v>
      </c>
      <c r="AY965" s="55">
        <f>N948</f>
        <v>0</v>
      </c>
      <c r="AZ965" s="56"/>
      <c r="BA965" s="56"/>
      <c r="BB965" s="56"/>
      <c r="BC965" s="56"/>
      <c r="BD965" s="56"/>
      <c r="BE965" s="56"/>
      <c r="BF965" s="56"/>
      <c r="BG965" s="56"/>
      <c r="BH965" s="56"/>
      <c r="BI965" s="56"/>
      <c r="BJ965" s="56"/>
      <c r="BK965" s="56"/>
      <c r="BL965" s="56"/>
      <c r="BM965" s="56"/>
      <c r="BN965" s="56"/>
    </row>
    <row r="966" spans="1:66" ht="11.25" customHeight="1">
      <c r="A966" s="220"/>
      <c r="B966" s="38"/>
      <c r="C966" s="205"/>
      <c r="D966" s="208"/>
      <c r="E966" s="57" t="s">
        <v>42</v>
      </c>
      <c r="F966" s="58" t="str">
        <f>IF(D965&lt;&gt;"", VLOOKUP(D965,'Base de Datos'!$A$2:$D1268,3,FALSE()),"")</f>
        <v/>
      </c>
      <c r="G966" s="205"/>
      <c r="H966" s="208"/>
      <c r="I966" s="57" t="s">
        <v>42</v>
      </c>
      <c r="J966" s="58" t="str">
        <f>IF(H965&lt;&gt;"", VLOOKUP(H965,'Base de Datos'!$A$2:$D1268,3,FALSE()),"")</f>
        <v/>
      </c>
      <c r="K966" s="205"/>
      <c r="L966" s="208"/>
      <c r="M966" s="57" t="s">
        <v>42</v>
      </c>
      <c r="N966" s="58" t="str">
        <f>IF(L965&lt;&gt;"", VLOOKUP(L965,'Base de Datos'!$A$2:$D1268,3,FALSE()),"")</f>
        <v/>
      </c>
      <c r="O966" s="43"/>
      <c r="P966" s="151"/>
      <c r="Q966" s="152"/>
      <c r="R966" s="15"/>
      <c r="S966" s="229"/>
      <c r="T966" s="230"/>
      <c r="U966" s="59"/>
      <c r="V966" s="47"/>
      <c r="W966" s="229"/>
      <c r="X966" s="230"/>
      <c r="Y966" s="59"/>
      <c r="Z966" s="47"/>
      <c r="AA966" s="229"/>
      <c r="AB966" s="230"/>
      <c r="AC966" s="59"/>
      <c r="AD966" s="48"/>
      <c r="AE966" s="181"/>
      <c r="AF966" s="181"/>
      <c r="AG966" s="181"/>
      <c r="AH966" s="181"/>
      <c r="AI966" s="181"/>
      <c r="AJ966" s="181"/>
      <c r="AK966" s="181"/>
      <c r="AL966" s="181"/>
      <c r="AM966" s="48"/>
      <c r="AN966" s="53">
        <f>A939</f>
        <v>46321</v>
      </c>
      <c r="AO966" s="54" t="str">
        <f>K940</f>
        <v>Consultorio N° 3</v>
      </c>
      <c r="AP966" s="55">
        <f t="shared" ref="AP966:AQ966" si="661">K949</f>
        <v>0</v>
      </c>
      <c r="AQ966" s="55">
        <f t="shared" si="661"/>
        <v>0</v>
      </c>
      <c r="AR966" s="55">
        <f>AC949</f>
        <v>0</v>
      </c>
      <c r="AS966" s="55">
        <f>AA949</f>
        <v>0</v>
      </c>
      <c r="AT966" s="55">
        <f>AA950</f>
        <v>0</v>
      </c>
      <c r="AU966" s="55">
        <f>AC950</f>
        <v>0</v>
      </c>
      <c r="AV966" s="55">
        <f>AA951</f>
        <v>0</v>
      </c>
      <c r="AW966" s="55">
        <f>AC951</f>
        <v>0</v>
      </c>
      <c r="AX966" s="55">
        <f>AC952</f>
        <v>0</v>
      </c>
      <c r="AY966" s="55">
        <f>N952</f>
        <v>0</v>
      </c>
      <c r="AZ966" s="56"/>
      <c r="BA966" s="56"/>
      <c r="BB966" s="56"/>
      <c r="BC966" s="56"/>
      <c r="BD966" s="56"/>
      <c r="BE966" s="56"/>
      <c r="BF966" s="56"/>
      <c r="BG966" s="56"/>
      <c r="BH966" s="56"/>
      <c r="BI966" s="56"/>
      <c r="BJ966" s="56"/>
      <c r="BK966" s="56"/>
      <c r="BL966" s="56"/>
      <c r="BM966" s="56"/>
      <c r="BN966" s="56"/>
    </row>
    <row r="967" spans="1:66" ht="11.25" customHeight="1">
      <c r="A967" s="220"/>
      <c r="B967" s="38"/>
      <c r="C967" s="205"/>
      <c r="D967" s="208"/>
      <c r="E967" s="57" t="s">
        <v>44</v>
      </c>
      <c r="F967" s="58" t="str">
        <f>IF(D965&lt;&gt;"", VLOOKUP(D965,'Base de Datos'!$A$2:$D1268,4,FALSE()),"")</f>
        <v/>
      </c>
      <c r="G967" s="205"/>
      <c r="H967" s="208"/>
      <c r="I967" s="57" t="s">
        <v>44</v>
      </c>
      <c r="J967" s="58" t="str">
        <f>IF(H965&lt;&gt;"", VLOOKUP(H965,'Base de Datos'!$A$2:$D1268,4,FALSE()),"")</f>
        <v/>
      </c>
      <c r="K967" s="205"/>
      <c r="L967" s="208"/>
      <c r="M967" s="57" t="s">
        <v>44</v>
      </c>
      <c r="N967" s="58" t="str">
        <f>IF(L965&lt;&gt;"", VLOOKUP(L965,'Base de Datos'!$A$2:$D1268,4,FALSE()),"")</f>
        <v/>
      </c>
      <c r="O967" s="43"/>
      <c r="P967" s="151"/>
      <c r="Q967" s="152"/>
      <c r="R967" s="15"/>
      <c r="S967" s="229"/>
      <c r="T967" s="230"/>
      <c r="U967" s="59"/>
      <c r="V967" s="47"/>
      <c r="W967" s="229"/>
      <c r="X967" s="230"/>
      <c r="Y967" s="59"/>
      <c r="Z967" s="47"/>
      <c r="AA967" s="229"/>
      <c r="AB967" s="230"/>
      <c r="AC967" s="59"/>
      <c r="AD967" s="48"/>
      <c r="AE967" s="181"/>
      <c r="AF967" s="181"/>
      <c r="AG967" s="181"/>
      <c r="AH967" s="181"/>
      <c r="AI967" s="181"/>
      <c r="AJ967" s="181"/>
      <c r="AK967" s="181"/>
      <c r="AL967" s="181"/>
      <c r="AM967" s="48"/>
      <c r="AN967" s="53">
        <f>A939</f>
        <v>46321</v>
      </c>
      <c r="AO967" s="54" t="str">
        <f>K940</f>
        <v>Consultorio N° 3</v>
      </c>
      <c r="AP967" s="55">
        <f t="shared" ref="AP967:AQ967" si="662">K953</f>
        <v>0</v>
      </c>
      <c r="AQ967" s="55">
        <f t="shared" si="662"/>
        <v>0</v>
      </c>
      <c r="AR967" s="55">
        <f>AC953</f>
        <v>0</v>
      </c>
      <c r="AS967" s="55">
        <f>AA953</f>
        <v>0</v>
      </c>
      <c r="AT967" s="55">
        <f>AA954</f>
        <v>0</v>
      </c>
      <c r="AU967" s="55">
        <f>AC954</f>
        <v>0</v>
      </c>
      <c r="AV967" s="55">
        <f>AA955</f>
        <v>0</v>
      </c>
      <c r="AW967" s="55">
        <f>AC955</f>
        <v>0</v>
      </c>
      <c r="AX967" s="55" t="str">
        <f>AC956</f>
        <v>Johana López</v>
      </c>
      <c r="AY967" s="55">
        <f>N956</f>
        <v>0</v>
      </c>
      <c r="AZ967" s="56"/>
      <c r="BA967" s="56"/>
      <c r="BB967" s="56"/>
      <c r="BC967" s="56"/>
      <c r="BD967" s="56"/>
      <c r="BE967" s="56"/>
      <c r="BF967" s="56"/>
      <c r="BG967" s="56"/>
      <c r="BH967" s="56"/>
      <c r="BI967" s="56"/>
      <c r="BJ967" s="56"/>
      <c r="BK967" s="56"/>
      <c r="BL967" s="56"/>
      <c r="BM967" s="56"/>
      <c r="BN967" s="56"/>
    </row>
    <row r="968" spans="1:66" ht="11.25" customHeight="1">
      <c r="A968" s="221"/>
      <c r="B968" s="38"/>
      <c r="C968" s="206"/>
      <c r="D968" s="209"/>
      <c r="E968" s="85" t="s">
        <v>46</v>
      </c>
      <c r="F968" s="86"/>
      <c r="G968" s="206"/>
      <c r="H968" s="209"/>
      <c r="I968" s="85" t="s">
        <v>46</v>
      </c>
      <c r="J968" s="108"/>
      <c r="K968" s="206"/>
      <c r="L968" s="209"/>
      <c r="M968" s="85" t="s">
        <v>46</v>
      </c>
      <c r="N968" s="108"/>
      <c r="O968" s="43"/>
      <c r="P968" s="151"/>
      <c r="Q968" s="1"/>
      <c r="R968" s="15"/>
      <c r="S968" s="227" t="str">
        <f>IF(OR(S965="Empleado",S965="Familiar"),"Nombre del Empleado","N° Factura")</f>
        <v>N° Factura</v>
      </c>
      <c r="T968" s="228"/>
      <c r="U968" s="89"/>
      <c r="V968" s="47"/>
      <c r="W968" s="227" t="str">
        <f>IF(OR(W965="Empleado",W965="Familiar"),"Nombre del Empleado","N° Factura")</f>
        <v>N° Factura</v>
      </c>
      <c r="X968" s="228"/>
      <c r="Y968" s="89"/>
      <c r="Z968" s="47"/>
      <c r="AA968" s="227" t="str">
        <f>IF(OR(AA965="Empleado",AA965="Familiar"),"Nombre del Empleado","N° Factura")</f>
        <v>N° Factura</v>
      </c>
      <c r="AB968" s="228"/>
      <c r="AC968" s="89"/>
      <c r="AD968" s="48"/>
      <c r="AE968" s="181"/>
      <c r="AF968" s="181"/>
      <c r="AG968" s="181"/>
      <c r="AH968" s="181"/>
      <c r="AI968" s="181"/>
      <c r="AJ968" s="181"/>
      <c r="AK968" s="181"/>
      <c r="AL968" s="181"/>
      <c r="AM968" s="48"/>
      <c r="AN968" s="53">
        <f>A939</f>
        <v>46321</v>
      </c>
      <c r="AO968" s="54" t="str">
        <f>K940</f>
        <v>Consultorio N° 3</v>
      </c>
      <c r="AP968" s="55">
        <f t="shared" ref="AP968:AQ968" si="663">K957</f>
        <v>0</v>
      </c>
      <c r="AQ968" s="55">
        <f t="shared" si="663"/>
        <v>0</v>
      </c>
      <c r="AR968" s="55">
        <f>AC957</f>
        <v>0</v>
      </c>
      <c r="AS968" s="55">
        <f>AA957</f>
        <v>0</v>
      </c>
      <c r="AT968" s="55">
        <f>AA958</f>
        <v>0</v>
      </c>
      <c r="AU968" s="55">
        <f>AC958</f>
        <v>0</v>
      </c>
      <c r="AV968" s="55">
        <f>AA959</f>
        <v>0</v>
      </c>
      <c r="AW968" s="55">
        <f>AC959</f>
        <v>0</v>
      </c>
      <c r="AX968" s="55">
        <f>AC960</f>
        <v>0</v>
      </c>
      <c r="AY968" s="55">
        <f>N960</f>
        <v>0</v>
      </c>
      <c r="AZ968" s="56"/>
      <c r="BA968" s="56"/>
      <c r="BB968" s="56"/>
      <c r="BC968" s="56"/>
      <c r="BD968" s="56"/>
      <c r="BE968" s="56"/>
      <c r="BF968" s="56"/>
      <c r="BG968" s="56"/>
      <c r="BH968" s="56"/>
      <c r="BI968" s="56"/>
      <c r="BJ968" s="56"/>
      <c r="BK968" s="56"/>
      <c r="BL968" s="56"/>
      <c r="BM968" s="56"/>
      <c r="BN968" s="56"/>
    </row>
    <row r="969" spans="1:66" ht="11.25" customHeight="1">
      <c r="A969" s="222">
        <f>A965+$Q$13/1440</f>
        <v>0.62499999999999989</v>
      </c>
      <c r="B969" s="38"/>
      <c r="C969" s="204"/>
      <c r="D969" s="207"/>
      <c r="E969" s="40" t="s">
        <v>36</v>
      </c>
      <c r="F969" s="42" t="str">
        <f>IF(D969&lt;&gt;"", VLOOKUP(D969,'Base de Datos'!$A$2:$D1268,2,FALSE()),"")</f>
        <v/>
      </c>
      <c r="G969" s="204"/>
      <c r="H969" s="216"/>
      <c r="I969" s="40" t="s">
        <v>36</v>
      </c>
      <c r="J969" s="42" t="str">
        <f>IF(H969&lt;&gt;"", VLOOKUP(H969,'Base de Datos'!$A$2:$D1268,2,FALSE()),"")</f>
        <v/>
      </c>
      <c r="K969" s="204"/>
      <c r="L969" s="216"/>
      <c r="M969" s="40" t="s">
        <v>36</v>
      </c>
      <c r="N969" s="42" t="str">
        <f>IF(L969&lt;&gt;"", VLOOKUP(L969,'Base de Datos'!$A$2:$D1268,2,FALSE()),"")</f>
        <v/>
      </c>
      <c r="O969" s="43"/>
      <c r="P969" s="153"/>
      <c r="Q969" s="154"/>
      <c r="R969" s="15"/>
      <c r="S969" s="45"/>
      <c r="T969" s="45" t="s">
        <v>37</v>
      </c>
      <c r="U969" s="46"/>
      <c r="V969" s="47"/>
      <c r="W969" s="45"/>
      <c r="X969" s="45" t="s">
        <v>37</v>
      </c>
      <c r="Y969" s="46"/>
      <c r="Z969" s="47"/>
      <c r="AA969" s="45"/>
      <c r="AB969" s="45" t="s">
        <v>37</v>
      </c>
      <c r="AC969" s="46"/>
      <c r="AD969" s="48"/>
      <c r="AE969" s="181"/>
      <c r="AF969" s="181"/>
      <c r="AG969" s="181"/>
      <c r="AH969" s="181"/>
      <c r="AI969" s="181"/>
      <c r="AJ969" s="181"/>
      <c r="AK969" s="181"/>
      <c r="AL969" s="181"/>
      <c r="AM969" s="48"/>
      <c r="AN969" s="53">
        <f>A939</f>
        <v>46321</v>
      </c>
      <c r="AO969" s="54" t="str">
        <f>K940</f>
        <v>Consultorio N° 3</v>
      </c>
      <c r="AP969" s="55">
        <f t="shared" ref="AP969:AQ969" si="664">K961</f>
        <v>0</v>
      </c>
      <c r="AQ969" s="55">
        <f t="shared" si="664"/>
        <v>0</v>
      </c>
      <c r="AR969" s="55">
        <f>AC961</f>
        <v>0</v>
      </c>
      <c r="AS969" s="55">
        <f>AA961</f>
        <v>0</v>
      </c>
      <c r="AT969" s="55">
        <f>AA962</f>
        <v>0</v>
      </c>
      <c r="AU969" s="55">
        <f>AC962</f>
        <v>0</v>
      </c>
      <c r="AV969" s="55">
        <f>AA963</f>
        <v>0</v>
      </c>
      <c r="AW969" s="55">
        <f>AC963</f>
        <v>0</v>
      </c>
      <c r="AX969" s="55">
        <f>AC964</f>
        <v>0</v>
      </c>
      <c r="AY969" s="55">
        <f>N964</f>
        <v>0</v>
      </c>
      <c r="AZ969" s="56"/>
      <c r="BA969" s="56"/>
      <c r="BB969" s="56"/>
      <c r="BC969" s="56"/>
      <c r="BD969" s="56"/>
      <c r="BE969" s="56"/>
      <c r="BF969" s="56"/>
      <c r="BG969" s="56"/>
      <c r="BH969" s="56"/>
      <c r="BI969" s="56"/>
      <c r="BJ969" s="56"/>
      <c r="BK969" s="56"/>
      <c r="BL969" s="56"/>
      <c r="BM969" s="56"/>
      <c r="BN969" s="56"/>
    </row>
    <row r="970" spans="1:66" ht="11.25" customHeight="1">
      <c r="A970" s="220"/>
      <c r="B970" s="38"/>
      <c r="C970" s="205"/>
      <c r="D970" s="208"/>
      <c r="E970" s="57" t="s">
        <v>42</v>
      </c>
      <c r="F970" s="58" t="str">
        <f>IF(D969&lt;&gt;"", VLOOKUP(D969,'Base de Datos'!$A$2:$D1268,3,FALSE()),"")</f>
        <v/>
      </c>
      <c r="G970" s="205"/>
      <c r="H970" s="208"/>
      <c r="I970" s="57" t="s">
        <v>42</v>
      </c>
      <c r="J970" s="58" t="str">
        <f>IF(H969&lt;&gt;"", VLOOKUP(H969,'Base de Datos'!$A$2:$D1268,3,FALSE()),"")</f>
        <v/>
      </c>
      <c r="K970" s="205"/>
      <c r="L970" s="208"/>
      <c r="M970" s="57" t="s">
        <v>42</v>
      </c>
      <c r="N970" s="58" t="str">
        <f>IF(L969&lt;&gt;"", VLOOKUP(L969,'Base de Datos'!$A$2:$D1268,3,FALSE()),"")</f>
        <v/>
      </c>
      <c r="O970" s="43"/>
      <c r="P970" s="153"/>
      <c r="Q970" s="154"/>
      <c r="R970" s="15"/>
      <c r="S970" s="229"/>
      <c r="T970" s="230"/>
      <c r="U970" s="59"/>
      <c r="V970" s="47"/>
      <c r="W970" s="229"/>
      <c r="X970" s="230"/>
      <c r="Y970" s="59"/>
      <c r="Z970" s="47"/>
      <c r="AA970" s="229"/>
      <c r="AB970" s="230"/>
      <c r="AC970" s="59"/>
      <c r="AD970" s="48"/>
      <c r="AE970" s="181"/>
      <c r="AF970" s="181"/>
      <c r="AG970" s="181"/>
      <c r="AH970" s="181"/>
      <c r="AI970" s="181"/>
      <c r="AJ970" s="181"/>
      <c r="AK970" s="181"/>
      <c r="AL970" s="181"/>
      <c r="AM970" s="48"/>
      <c r="AN970" s="53">
        <f>A939</f>
        <v>46321</v>
      </c>
      <c r="AO970" s="54" t="str">
        <f>K940</f>
        <v>Consultorio N° 3</v>
      </c>
      <c r="AP970" s="55">
        <f t="shared" ref="AP970:AQ970" si="665">K965</f>
        <v>0</v>
      </c>
      <c r="AQ970" s="55">
        <f t="shared" si="665"/>
        <v>0</v>
      </c>
      <c r="AR970" s="55">
        <f>AC965</f>
        <v>0</v>
      </c>
      <c r="AS970" s="55">
        <f>AA965</f>
        <v>0</v>
      </c>
      <c r="AT970" s="55">
        <f>AA966</f>
        <v>0</v>
      </c>
      <c r="AU970" s="55">
        <f>AC966</f>
        <v>0</v>
      </c>
      <c r="AV970" s="55">
        <f>AA967</f>
        <v>0</v>
      </c>
      <c r="AW970" s="55">
        <f>AC967</f>
        <v>0</v>
      </c>
      <c r="AX970" s="55">
        <f>AC968</f>
        <v>0</v>
      </c>
      <c r="AY970" s="55">
        <f>N968</f>
        <v>0</v>
      </c>
      <c r="AZ970" s="56"/>
      <c r="BA970" s="56"/>
      <c r="BB970" s="56"/>
      <c r="BC970" s="56"/>
      <c r="BD970" s="56"/>
      <c r="BE970" s="56"/>
      <c r="BF970" s="56"/>
      <c r="BG970" s="56"/>
      <c r="BH970" s="56"/>
      <c r="BI970" s="56"/>
      <c r="BJ970" s="56"/>
      <c r="BK970" s="56"/>
      <c r="BL970" s="56"/>
      <c r="BM970" s="56"/>
      <c r="BN970" s="56"/>
    </row>
    <row r="971" spans="1:66" ht="11.25" customHeight="1">
      <c r="A971" s="220"/>
      <c r="B971" s="38"/>
      <c r="C971" s="205"/>
      <c r="D971" s="208"/>
      <c r="E971" s="57" t="s">
        <v>44</v>
      </c>
      <c r="F971" s="58" t="str">
        <f>IF(D969&lt;&gt;"", VLOOKUP(D969,'Base de Datos'!$A$2:$D1268,4,FALSE()),"")</f>
        <v/>
      </c>
      <c r="G971" s="205"/>
      <c r="H971" s="208"/>
      <c r="I971" s="57" t="s">
        <v>44</v>
      </c>
      <c r="J971" s="58" t="str">
        <f>IF(H969&lt;&gt;"", VLOOKUP(H969,'Base de Datos'!$A$2:$D1268,4,FALSE()),"")</f>
        <v/>
      </c>
      <c r="K971" s="205"/>
      <c r="L971" s="208"/>
      <c r="M971" s="57" t="s">
        <v>44</v>
      </c>
      <c r="N971" s="58" t="str">
        <f>IF(L969&lt;&gt;"", VLOOKUP(L969,'Base de Datos'!$A$2:$D1268,4,FALSE()),"")</f>
        <v/>
      </c>
      <c r="O971" s="43"/>
      <c r="P971" s="153"/>
      <c r="Q971" s="154"/>
      <c r="R971" s="15"/>
      <c r="S971" s="229"/>
      <c r="T971" s="230"/>
      <c r="U971" s="59"/>
      <c r="V971" s="47"/>
      <c r="W971" s="229"/>
      <c r="X971" s="230"/>
      <c r="Y971" s="59"/>
      <c r="Z971" s="47"/>
      <c r="AA971" s="229"/>
      <c r="AB971" s="230"/>
      <c r="AC971" s="59"/>
      <c r="AD971" s="48"/>
      <c r="AE971" s="181"/>
      <c r="AF971" s="181"/>
      <c r="AG971" s="181"/>
      <c r="AH971" s="181"/>
      <c r="AI971" s="181"/>
      <c r="AJ971" s="181"/>
      <c r="AK971" s="181"/>
      <c r="AL971" s="181"/>
      <c r="AM971" s="48"/>
      <c r="AN971" s="53">
        <f>A939</f>
        <v>46321</v>
      </c>
      <c r="AO971" s="54" t="str">
        <f>K940</f>
        <v>Consultorio N° 3</v>
      </c>
      <c r="AP971" s="55">
        <f t="shared" ref="AP971:AQ971" si="666">K969</f>
        <v>0</v>
      </c>
      <c r="AQ971" s="55">
        <f t="shared" si="666"/>
        <v>0</v>
      </c>
      <c r="AR971" s="55">
        <f>AC969</f>
        <v>0</v>
      </c>
      <c r="AS971" s="55">
        <f>AA969</f>
        <v>0</v>
      </c>
      <c r="AT971" s="55">
        <f>AA970</f>
        <v>0</v>
      </c>
      <c r="AU971" s="55">
        <f>AC970</f>
        <v>0</v>
      </c>
      <c r="AV971" s="55">
        <f>AA971</f>
        <v>0</v>
      </c>
      <c r="AW971" s="55">
        <f>AC971</f>
        <v>0</v>
      </c>
      <c r="AX971" s="55">
        <f>AC972</f>
        <v>0</v>
      </c>
      <c r="AY971" s="55">
        <f>N972</f>
        <v>0</v>
      </c>
      <c r="AZ971" s="56"/>
      <c r="BA971" s="56"/>
      <c r="BB971" s="56"/>
      <c r="BC971" s="56"/>
      <c r="BD971" s="56"/>
      <c r="BE971" s="56"/>
      <c r="BF971" s="56"/>
      <c r="BG971" s="56"/>
      <c r="BH971" s="56"/>
      <c r="BI971" s="56"/>
      <c r="BJ971" s="56"/>
      <c r="BK971" s="56"/>
      <c r="BL971" s="56"/>
      <c r="BM971" s="56"/>
      <c r="BN971" s="56"/>
    </row>
    <row r="972" spans="1:66" ht="11.25" customHeight="1">
      <c r="A972" s="221"/>
      <c r="B972" s="38"/>
      <c r="C972" s="206"/>
      <c r="D972" s="209"/>
      <c r="E972" s="85" t="s">
        <v>46</v>
      </c>
      <c r="F972" s="86"/>
      <c r="G972" s="206"/>
      <c r="H972" s="209"/>
      <c r="I972" s="85" t="s">
        <v>46</v>
      </c>
      <c r="J972" s="108"/>
      <c r="K972" s="206"/>
      <c r="L972" s="209"/>
      <c r="M972" s="85" t="s">
        <v>46</v>
      </c>
      <c r="N972" s="108"/>
      <c r="O972" s="43"/>
      <c r="P972" s="153"/>
      <c r="Q972" s="154"/>
      <c r="R972" s="15"/>
      <c r="S972" s="227" t="str">
        <f>IF(OR(S969="Empleado",S969="Familiar"),"Nombre del Empleado","N° Factura")</f>
        <v>N° Factura</v>
      </c>
      <c r="T972" s="228"/>
      <c r="U972" s="89"/>
      <c r="V972" s="47"/>
      <c r="W972" s="227" t="str">
        <f>IF(OR(W969="Empleado",W969="Familiar"),"Nombre del Empleado","N° Factura")</f>
        <v>N° Factura</v>
      </c>
      <c r="X972" s="228"/>
      <c r="Y972" s="89"/>
      <c r="Z972" s="47"/>
      <c r="AA972" s="227" t="str">
        <f>IF(OR(AA969="Empleado",AA969="Familiar"),"Nombre del Empleado","N° Factura")</f>
        <v>N° Factura</v>
      </c>
      <c r="AB972" s="228"/>
      <c r="AC972" s="89"/>
      <c r="AD972" s="48"/>
      <c r="AE972" s="181"/>
      <c r="AF972" s="181"/>
      <c r="AG972" s="181"/>
      <c r="AH972" s="181"/>
      <c r="AI972" s="181"/>
      <c r="AJ972" s="181"/>
      <c r="AK972" s="181"/>
      <c r="AL972" s="181"/>
      <c r="AM972" s="48"/>
      <c r="AN972" s="53">
        <f>A939</f>
        <v>46321</v>
      </c>
      <c r="AO972" s="54" t="str">
        <f>K940</f>
        <v>Consultorio N° 3</v>
      </c>
      <c r="AP972" s="55">
        <f t="shared" ref="AP972:AQ972" si="667">K973</f>
        <v>0</v>
      </c>
      <c r="AQ972" s="55">
        <f t="shared" si="667"/>
        <v>0</v>
      </c>
      <c r="AR972" s="55">
        <f>AC973</f>
        <v>0</v>
      </c>
      <c r="AS972" s="55">
        <f>AA973</f>
        <v>0</v>
      </c>
      <c r="AT972" s="55">
        <f>AA974</f>
        <v>0</v>
      </c>
      <c r="AU972" s="55">
        <f>AC974</f>
        <v>0</v>
      </c>
      <c r="AV972" s="55">
        <f>AA975</f>
        <v>0</v>
      </c>
      <c r="AW972" s="55">
        <f>AC975</f>
        <v>0</v>
      </c>
      <c r="AX972" s="55">
        <f>AC976</f>
        <v>0</v>
      </c>
      <c r="AY972" s="55">
        <f>N976</f>
        <v>0</v>
      </c>
      <c r="AZ972" s="56"/>
      <c r="BA972" s="56"/>
      <c r="BB972" s="56"/>
      <c r="BC972" s="56"/>
      <c r="BD972" s="56"/>
      <c r="BE972" s="56"/>
      <c r="BF972" s="56"/>
      <c r="BG972" s="56"/>
      <c r="BH972" s="56"/>
      <c r="BI972" s="56"/>
      <c r="BJ972" s="56"/>
      <c r="BK972" s="56"/>
      <c r="BL972" s="56"/>
      <c r="BM972" s="56"/>
      <c r="BN972" s="56"/>
    </row>
    <row r="973" spans="1:66" ht="11.25" customHeight="1">
      <c r="A973" s="222">
        <f>A969+$Q$13/1440</f>
        <v>0.66666666666666652</v>
      </c>
      <c r="B973" s="38"/>
      <c r="C973" s="204"/>
      <c r="D973" s="207"/>
      <c r="E973" s="40" t="s">
        <v>36</v>
      </c>
      <c r="F973" s="42" t="str">
        <f>IF(D973&lt;&gt;"", VLOOKUP(D973,'Base de Datos'!$A$2:$D1268,2,FALSE()),"")</f>
        <v/>
      </c>
      <c r="G973" s="204"/>
      <c r="H973" s="216"/>
      <c r="I973" s="40" t="s">
        <v>36</v>
      </c>
      <c r="J973" s="42" t="str">
        <f>IF(H973&lt;&gt;"", VLOOKUP(H973,'Base de Datos'!$A$2:$D1268,2,FALSE()),"")</f>
        <v/>
      </c>
      <c r="K973" s="204"/>
      <c r="L973" s="216"/>
      <c r="M973" s="40" t="s">
        <v>36</v>
      </c>
      <c r="N973" s="42" t="str">
        <f>IF(L973&lt;&gt;"", VLOOKUP(L973,'Base de Datos'!$A$2:$D1268,2,FALSE()),"")</f>
        <v/>
      </c>
      <c r="O973" s="43"/>
      <c r="P973" s="3"/>
      <c r="Q973" s="3"/>
      <c r="R973" s="15"/>
      <c r="S973" s="45"/>
      <c r="T973" s="45" t="s">
        <v>37</v>
      </c>
      <c r="U973" s="46"/>
      <c r="V973" s="47"/>
      <c r="W973" s="45"/>
      <c r="X973" s="45" t="s">
        <v>37</v>
      </c>
      <c r="Y973" s="46"/>
      <c r="Z973" s="47"/>
      <c r="AA973" s="45"/>
      <c r="AB973" s="45" t="s">
        <v>37</v>
      </c>
      <c r="AC973" s="46"/>
      <c r="AD973" s="48"/>
      <c r="AE973" s="181"/>
      <c r="AF973" s="181"/>
      <c r="AG973" s="181"/>
      <c r="AH973" s="181"/>
      <c r="AI973" s="181"/>
      <c r="AJ973" s="181"/>
      <c r="AK973" s="181"/>
      <c r="AL973" s="181"/>
      <c r="AM973" s="48"/>
      <c r="AN973" s="53">
        <f>A939</f>
        <v>46321</v>
      </c>
      <c r="AO973" s="54" t="str">
        <f>K940</f>
        <v>Consultorio N° 3</v>
      </c>
      <c r="AP973" s="55">
        <f t="shared" ref="AP973:AQ973" si="668">K977</f>
        <v>0</v>
      </c>
      <c r="AQ973" s="55">
        <f t="shared" si="668"/>
        <v>0</v>
      </c>
      <c r="AR973" s="55">
        <f>AC977</f>
        <v>0</v>
      </c>
      <c r="AS973" s="55">
        <f>AA977</f>
        <v>0</v>
      </c>
      <c r="AT973" s="55">
        <f>AA978</f>
        <v>0</v>
      </c>
      <c r="AU973" s="55">
        <f>AC978</f>
        <v>0</v>
      </c>
      <c r="AV973" s="55">
        <f>AA979</f>
        <v>0</v>
      </c>
      <c r="AW973" s="55">
        <f>AC979</f>
        <v>0</v>
      </c>
      <c r="AX973" s="55">
        <f>AC980</f>
        <v>0</v>
      </c>
      <c r="AY973" s="55">
        <f>N980</f>
        <v>0</v>
      </c>
      <c r="AZ973" s="56"/>
      <c r="BA973" s="56"/>
      <c r="BB973" s="56"/>
      <c r="BC973" s="56"/>
      <c r="BD973" s="56"/>
      <c r="BE973" s="56"/>
      <c r="BF973" s="56"/>
      <c r="BG973" s="56"/>
      <c r="BH973" s="56"/>
      <c r="BI973" s="56"/>
      <c r="BJ973" s="56"/>
      <c r="BK973" s="56"/>
      <c r="BL973" s="56"/>
      <c r="BM973" s="56"/>
      <c r="BN973" s="56"/>
    </row>
    <row r="974" spans="1:66" ht="11.25" customHeight="1">
      <c r="A974" s="220"/>
      <c r="B974" s="38"/>
      <c r="C974" s="205"/>
      <c r="D974" s="208"/>
      <c r="E974" s="57" t="s">
        <v>42</v>
      </c>
      <c r="F974" s="58" t="str">
        <f>IF(D973&lt;&gt;"", VLOOKUP(D973,'Base de Datos'!$A$2:$D1268,3,FALSE()),"")</f>
        <v/>
      </c>
      <c r="G974" s="205"/>
      <c r="H974" s="208"/>
      <c r="I974" s="57" t="s">
        <v>42</v>
      </c>
      <c r="J974" s="58" t="str">
        <f>IF(H973&lt;&gt;"", VLOOKUP(H973,'Base de Datos'!$A$2:$D1268,3,FALSE()),"")</f>
        <v/>
      </c>
      <c r="K974" s="205"/>
      <c r="L974" s="208"/>
      <c r="M974" s="57" t="s">
        <v>42</v>
      </c>
      <c r="N974" s="58" t="str">
        <f>IF(L973&lt;&gt;"", VLOOKUP(L973,'Base de Datos'!$A$2:$D1268,3,FALSE()),"")</f>
        <v/>
      </c>
      <c r="O974" s="43"/>
      <c r="P974" s="3"/>
      <c r="Q974" s="3"/>
      <c r="R974" s="15"/>
      <c r="S974" s="229"/>
      <c r="T974" s="230"/>
      <c r="U974" s="59"/>
      <c r="V974" s="47"/>
      <c r="W974" s="229"/>
      <c r="X974" s="230"/>
      <c r="Y974" s="59"/>
      <c r="Z974" s="47"/>
      <c r="AA974" s="229"/>
      <c r="AB974" s="230"/>
      <c r="AC974" s="59"/>
      <c r="AD974" s="48"/>
      <c r="AE974" s="235">
        <f>A939</f>
        <v>46321</v>
      </c>
      <c r="AF974" s="236"/>
      <c r="AG974" s="236"/>
      <c r="AH974" s="236"/>
      <c r="AI974" s="236"/>
      <c r="AJ974" s="236"/>
      <c r="AK974" s="236"/>
      <c r="AL974" s="237"/>
      <c r="AM974" s="48"/>
      <c r="AN974" s="155">
        <f>A939</f>
        <v>46321</v>
      </c>
      <c r="AO974" s="156" t="str">
        <f>K940</f>
        <v>Consultorio N° 3</v>
      </c>
      <c r="AP974" s="156">
        <f t="shared" ref="AP974:AQ974" si="669">K981</f>
        <v>0</v>
      </c>
      <c r="AQ974" s="156">
        <f t="shared" si="669"/>
        <v>0</v>
      </c>
      <c r="AR974" s="156">
        <f>AC981</f>
        <v>0</v>
      </c>
      <c r="AS974" s="156">
        <f>AA981</f>
        <v>0</v>
      </c>
      <c r="AT974" s="156">
        <f>AA982</f>
        <v>0</v>
      </c>
      <c r="AU974" s="156">
        <f>AC982</f>
        <v>0</v>
      </c>
      <c r="AV974" s="156">
        <f>AA983</f>
        <v>0</v>
      </c>
      <c r="AW974" s="156">
        <f>AC983</f>
        <v>0</v>
      </c>
      <c r="AX974" s="156">
        <f>AC984</f>
        <v>0</v>
      </c>
      <c r="AY974" s="156">
        <f>N984</f>
        <v>0</v>
      </c>
      <c r="AZ974" s="48"/>
      <c r="BA974" s="48"/>
      <c r="BB974" s="48"/>
      <c r="BC974" s="48"/>
      <c r="BD974" s="48"/>
      <c r="BE974" s="48"/>
      <c r="BF974" s="48"/>
      <c r="BG974" s="48"/>
      <c r="BH974" s="48"/>
      <c r="BI974" s="48"/>
      <c r="BJ974" s="48"/>
      <c r="BK974" s="48"/>
      <c r="BL974" s="48"/>
      <c r="BM974" s="48"/>
      <c r="BN974" s="48"/>
    </row>
    <row r="975" spans="1:66" ht="11.25" customHeight="1">
      <c r="A975" s="220"/>
      <c r="B975" s="38"/>
      <c r="C975" s="205"/>
      <c r="D975" s="208"/>
      <c r="E975" s="57" t="s">
        <v>44</v>
      </c>
      <c r="F975" s="58" t="str">
        <f>IF(D973&lt;&gt;"", VLOOKUP(D973,'Base de Datos'!$A$2:$D1268,4,FALSE()),"")</f>
        <v/>
      </c>
      <c r="G975" s="205"/>
      <c r="H975" s="208"/>
      <c r="I975" s="57" t="s">
        <v>44</v>
      </c>
      <c r="J975" s="58" t="str">
        <f>IF(H973&lt;&gt;"", VLOOKUP(H973,'Base de Datos'!$A$2:$D1268,4,FALSE()),"")</f>
        <v/>
      </c>
      <c r="K975" s="205"/>
      <c r="L975" s="208"/>
      <c r="M975" s="57" t="s">
        <v>44</v>
      </c>
      <c r="N975" s="58" t="str">
        <f>IF(L973&lt;&gt;"", VLOOKUP(L973,'Base de Datos'!$A$2:$D1268,4,FALSE()),"")</f>
        <v/>
      </c>
      <c r="O975" s="43"/>
      <c r="P975" s="3"/>
      <c r="Q975" s="3"/>
      <c r="R975" s="15"/>
      <c r="S975" s="229"/>
      <c r="T975" s="230"/>
      <c r="U975" s="59"/>
      <c r="V975" s="47"/>
      <c r="W975" s="229"/>
      <c r="X975" s="230"/>
      <c r="Y975" s="59"/>
      <c r="Z975" s="47"/>
      <c r="AA975" s="229"/>
      <c r="AB975" s="230"/>
      <c r="AC975" s="59"/>
      <c r="AD975" s="48"/>
      <c r="AE975" s="238" t="s">
        <v>20</v>
      </c>
      <c r="AF975" s="239"/>
      <c r="AG975" s="157" t="s">
        <v>21</v>
      </c>
      <c r="AH975" s="158" t="s">
        <v>22</v>
      </c>
      <c r="AI975" s="159" t="s">
        <v>23</v>
      </c>
      <c r="AJ975" s="159" t="s">
        <v>24</v>
      </c>
      <c r="AK975" s="159" t="s">
        <v>25</v>
      </c>
      <c r="AL975" s="160" t="s">
        <v>26</v>
      </c>
      <c r="AM975" s="48"/>
      <c r="AN975" s="155">
        <f>A939</f>
        <v>46321</v>
      </c>
      <c r="AO975" s="156" t="str">
        <f>K940</f>
        <v>Consultorio N° 3</v>
      </c>
      <c r="AP975" s="156">
        <f t="shared" ref="AP975:AQ975" si="670">K985</f>
        <v>0</v>
      </c>
      <c r="AQ975" s="156">
        <f t="shared" si="670"/>
        <v>0</v>
      </c>
      <c r="AR975" s="156">
        <f>AC985</f>
        <v>0</v>
      </c>
      <c r="AS975" s="156">
        <f>AA985</f>
        <v>0</v>
      </c>
      <c r="AT975" s="156">
        <f>AA986</f>
        <v>0</v>
      </c>
      <c r="AU975" s="156">
        <f>AC986</f>
        <v>0</v>
      </c>
      <c r="AV975" s="156">
        <f>AA987</f>
        <v>0</v>
      </c>
      <c r="AW975" s="156">
        <f>AC987</f>
        <v>0</v>
      </c>
      <c r="AX975" s="156">
        <f>AC988</f>
        <v>0</v>
      </c>
      <c r="AY975" s="156">
        <f>N988</f>
        <v>0</v>
      </c>
      <c r="AZ975" s="48"/>
      <c r="BA975" s="48"/>
      <c r="BB975" s="48"/>
      <c r="BC975" s="48"/>
      <c r="BD975" s="48"/>
      <c r="BE975" s="48"/>
      <c r="BF975" s="48"/>
      <c r="BG975" s="48"/>
      <c r="BH975" s="48"/>
      <c r="BI975" s="48"/>
      <c r="BJ975" s="48"/>
      <c r="BK975" s="48"/>
      <c r="BL975" s="48"/>
      <c r="BM975" s="48"/>
      <c r="BN975" s="48"/>
    </row>
    <row r="976" spans="1:66" ht="11.25" customHeight="1">
      <c r="A976" s="221"/>
      <c r="B976" s="38"/>
      <c r="C976" s="206"/>
      <c r="D976" s="209"/>
      <c r="E976" s="85" t="s">
        <v>46</v>
      </c>
      <c r="F976" s="86"/>
      <c r="G976" s="206"/>
      <c r="H976" s="209"/>
      <c r="I976" s="85" t="s">
        <v>46</v>
      </c>
      <c r="J976" s="108"/>
      <c r="K976" s="206"/>
      <c r="L976" s="209"/>
      <c r="M976" s="85" t="s">
        <v>46</v>
      </c>
      <c r="N976" s="108"/>
      <c r="O976" s="43"/>
      <c r="P976" s="3"/>
      <c r="Q976" s="3"/>
      <c r="R976" s="15"/>
      <c r="S976" s="227" t="str">
        <f>IF(OR(S973="Empleado",S973="Familiar"),"Nombre del Empleado","N° Factura")</f>
        <v>N° Factura</v>
      </c>
      <c r="T976" s="228"/>
      <c r="U976" s="89"/>
      <c r="V976" s="47"/>
      <c r="W976" s="227" t="str">
        <f>IF(OR(W973="Empleado",W973="Familiar"),"Nombre del Empleado","N° Factura")</f>
        <v>N° Factura</v>
      </c>
      <c r="X976" s="228"/>
      <c r="Y976" s="89"/>
      <c r="Z976" s="47"/>
      <c r="AA976" s="227" t="str">
        <f>IF(OR(AA973="Empleado",AA973="Familiar"),"Nombre del Empleado","N° Factura")</f>
        <v>N° Factura</v>
      </c>
      <c r="AB976" s="228"/>
      <c r="AC976" s="89"/>
      <c r="AD976" s="48"/>
      <c r="AE976" s="240" t="s">
        <v>38</v>
      </c>
      <c r="AF976" s="230"/>
      <c r="AG976" s="161">
        <f t="array" aca="1" ref="AG976" ca="1">COUNTIFS(AP941:AP981, "💲", AY941:AY981, INDIRECT("AE" &amp; ROW())) + COUNTIFS(AP941:AP981, "📦", AY941:AY981, INDIRECT("AE" &amp; ROW())) + COUNTIFS(AP941:AP981, "✅", AY941:AY981, INDIRECT("AE" &amp; ROW()))</f>
        <v>0</v>
      </c>
      <c r="AH976" s="162">
        <f t="array" aca="1" ref="AH976" ca="1">COUNTIFS(AP941:AP981, "💲", AY941:AY981, INDIRECT("AE" &amp; ROW())) + COUNTIFS(AP941:AP981, "📦", AY941:AY981, INDIRECT("AE" &amp; ROW()))</f>
        <v>0</v>
      </c>
      <c r="AI976" s="139">
        <f t="array" aca="1" ref="AI976" ca="1">SUMIFS(AR941:AR981, AY941:AY981, INDIRECT("AE" &amp; ROW()), AP941:AP981, "💲") + SUMIFS(AR941:AR981, AY941:AY981, INDIRECT("AE" &amp; ROW()), AP941:AP981, "📦")</f>
        <v>0</v>
      </c>
      <c r="AJ976" s="139">
        <f t="array" aca="1" ref="AJ976" ca="1">(
    SUMIFS(AR941:AR981, AY941:AY981, INDIRECT("AE" &amp; ROW()), AP941:AP981, "💲") +
    SUMIFS(AR941:AR981, AY941:AY981, INDIRECT("AE" &amp; ROW()), AP941:AP981, "📦")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
        SUMIFS(AR941:AR981, AY941:AY981, INDIRECT("AE" &amp; ROW()), AP941:AP981, "💲", AS941:AS981, "Familiar") +
        SUMIFS(AR941:AR981, AY941:AY981, INDIRECT("AE" &amp; ROW()), AP941:AP981, "📦", AS941:AS981, "Familiar")
    ) / 2
)  -
(
    (
        SUMIFS(AR941:AR981, AY941:AY981, INDIRECT("AE" &amp; ROW()), AP941:AP981, "💲", AS941:AS981, "Exonerado ADH") +
        SUMIFS(AR941:AR981, AY941:AY981, INDIRECT("AE" &amp; ROW()), AP941:AP981, "📦", AS941:AS981, "Exonerado ADH")
    ) / 2
)  -
(
    (
        SUMIFS(AR941:AR981, AY941:AY981, INDIRECT("AE" &amp; ROW()), AP941:AP981, "💲", AS941:AS981, "Exonerado Doctor") +
        SUMIFS(AR941:AR981, AY941:AY981, INDIRECT("AE" &amp; ROW()), AP941:AP981, "📦", AS941:AS981, "Exonerado Doctor")
    ) / 2
)</f>
        <v>0</v>
      </c>
      <c r="AK976" s="139">
        <f t="array" aca="1" ref="AK976" ca="1">(
    SUMIFS(AR941:AR981, AY941:AY981, INDIRECT("AE" &amp; ROW()), AP941:AP981, "💲") +
    SUMIFS(AR941:AR981, AY941:AY981, INDIRECT("AE" &amp; ROW()), AP941:AP981, "📦")
) -
(
    SUMIFS(AR941:AR981, AY941:AY981, INDIRECT("AE" &amp; ROW()), AP941:AP981, "💲", AS941:AS981, "Familiar") +
    SUMIFS(AR941:AR981, AY941:AY981, INDIRECT("AE" &amp; ROW()), AP941:AP981, "📦", AS941:AS981, "Familiar")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SUMIFS(AR941:AR981, AY941:AY981, INDIRECT("AE" &amp; ROW()), AP941:AP981, "💲", AS941:AS981, "Exonerado ADH") +
    SUMIFS(AR941:AR981, AY941:AY981, INDIRECT("AE" &amp; ROW()), AP941:AP981, "📦", AS941:AS981, "Exonerado ADH")
) -
(
    (
        SUMIFS(AR941:AR981, AY941:AY981, INDIRECT("AE" &amp; ROW()), AP941:AP981, "💲", AS941:AS981, "Exonerado Doctor") +
        SUMIFS(AR941:AR981, AY941:AY981, INDIRECT("AE" &amp; ROW()), AP941:AP981, "📦", AS941:AS981, "Exonerado Doctor")
    ) / 2
) -
(
    (
        SUMIFS(AR941:AR981, AY941:AY981, INDIRECT("AE" &amp; ROW()), AP941:AP981, "💲", AS941:AS981, "") +
        SUMIFS(AR941:AR981, AY941:AY981, INDIRECT("AE" &amp; ROW()), AP941:AP981, "📦", AS941:AS981, "")
    ) / 2
)</f>
        <v>0</v>
      </c>
      <c r="AL976" s="140">
        <f t="array" aca="1" ref="AL976" ca="1">(
    SUMIFS(AR941:AR981, AY941:AY981, INDIRECT("AE" &amp; ROW()), AP941:AP981, "💲") +
    SUMIFS(AR941:AR981, AY941:AY981, INDIRECT("AE" &amp; ROW()), AP941:AP981, "📦")
) -
(
    (
        SUMIFS(AR941:AR981, AY941:AY981, INDIRECT("AE" &amp; ROW()), AP941:AP981, "💲", AS941:AS981, "Familiar") +
        SUMIFS(AR941:AR981, AY941:AY981, INDIRECT("AE" &amp; ROW()), AP941:AP981, "📦", AS941:AS981, "Familiar")
    ) / 2
) -
(
    (
        SUMIFS(AR941:AR981, AY941:AY981, INDIRECT("AE" &amp; ROW()), AP941:AP981, "💲", AS941:AS981, "Participante") +
        SUMIFS(AR941:AR981, AY941:AY981, INDIRECT("AE" &amp; ROW()), AP941:AP981, "📦", AS941:AS981, "Participante")
    ) / 2
) -
(
    (
        SUMIFS(AR941:AR981, AY941:AY981, INDIRECT("AE" &amp; ROW()), AP941:AP981, "💲", AS941:AS981, "Empleado") +
        SUMIFS(AR941:AR981, AY941:AY981, INDIRECT("AE" &amp; ROW()), AP941:AP981, "📦", AS941:AS981, "Empleado")
    ) / 2
) -
(
    (
        SUMIFS(AR941:AR981, AY941:AY981, INDIRECT("AE" &amp; ROW()), AP941:AP981, "💲", AS941:AS981, "Exonerado ADH") +
        SUMIFS(AR941:AR981, AY941:AY981, INDIRECT("AE" &amp; ROW()), AP941:AP981, "📦", AS941:AS981, "Exonerado ADH")
    ) / 2
) -
(
    SUMIFS(AR941:AR981, AY941:AY981, INDIRECT("AE" &amp; ROW()), AP941:AP981, "💲", AS941:AS981, "Exonerado Doctor") +
    SUMIFS(AR941:AR981, AY941:AY981, INDIRECT("AE" &amp; ROW()), AP941:AP981, "📦", AS941:AS981, "Exonerado Doctor")
) -
(
    (
        SUMIFS(AR941:AR981, AY941:AY981, INDIRECT("AE" &amp; ROW()), AP941:AP981, "💲", AS941:AS981, "") +
        SUMIFS(AR941:AR981, AY941:AY981, INDIRECT("AE" &amp; ROW()), AP941:AP981, "📦", AS941:AS981, "")
    ) / 2
)</f>
        <v>0</v>
      </c>
      <c r="AM976" s="48"/>
      <c r="AN976" s="155">
        <f>A939</f>
        <v>46321</v>
      </c>
      <c r="AO976" s="156" t="str">
        <f>K940</f>
        <v>Consultorio N° 3</v>
      </c>
      <c r="AP976" s="156">
        <f t="shared" ref="AP976:AQ976" si="671">K989</f>
        <v>0</v>
      </c>
      <c r="AQ976" s="156">
        <f t="shared" si="671"/>
        <v>0</v>
      </c>
      <c r="AR976" s="156">
        <f>AC989</f>
        <v>0</v>
      </c>
      <c r="AS976" s="156">
        <f>AA989</f>
        <v>0</v>
      </c>
      <c r="AT976" s="156">
        <f>AA990</f>
        <v>0</v>
      </c>
      <c r="AU976" s="156">
        <f>AC990</f>
        <v>0</v>
      </c>
      <c r="AV976" s="156">
        <f>AA991</f>
        <v>0</v>
      </c>
      <c r="AW976" s="156">
        <f>AC991</f>
        <v>0</v>
      </c>
      <c r="AX976" s="156">
        <f>AC992</f>
        <v>0</v>
      </c>
      <c r="AY976" s="156">
        <f>N992</f>
        <v>0</v>
      </c>
      <c r="AZ976" s="48"/>
      <c r="BA976" s="48"/>
      <c r="BB976" s="48"/>
      <c r="BC976" s="48"/>
      <c r="BD976" s="48"/>
      <c r="BE976" s="48"/>
      <c r="BF976" s="48"/>
      <c r="BG976" s="48"/>
      <c r="BH976" s="48"/>
      <c r="BI976" s="48"/>
      <c r="BJ976" s="48"/>
      <c r="BK976" s="48"/>
      <c r="BL976" s="48"/>
      <c r="BM976" s="48"/>
      <c r="BN976" s="48"/>
    </row>
    <row r="977" spans="1:66" ht="11.25" customHeight="1">
      <c r="A977" s="222">
        <f>A973+$Q$13/1440</f>
        <v>0.70833333333333315</v>
      </c>
      <c r="B977" s="38"/>
      <c r="C977" s="204"/>
      <c r="D977" s="207"/>
      <c r="E977" s="40" t="s">
        <v>36</v>
      </c>
      <c r="F977" s="42" t="str">
        <f>IF(D977&lt;&gt;"", VLOOKUP(D977,'Base de Datos'!$A$2:$D1268,2,FALSE()),"")</f>
        <v/>
      </c>
      <c r="G977" s="204"/>
      <c r="H977" s="216"/>
      <c r="I977" s="40" t="s">
        <v>36</v>
      </c>
      <c r="J977" s="42" t="str">
        <f>IF(H977&lt;&gt;"", VLOOKUP(H977,'Base de Datos'!$A$2:$D1268,2,FALSE()),"")</f>
        <v/>
      </c>
      <c r="K977" s="204"/>
      <c r="L977" s="216"/>
      <c r="M977" s="40" t="s">
        <v>36</v>
      </c>
      <c r="N977" s="42" t="str">
        <f>IF(L977&lt;&gt;"", VLOOKUP(L977,'Base de Datos'!$A$2:$D1268,2,FALSE()),"")</f>
        <v/>
      </c>
      <c r="O977" s="43"/>
      <c r="P977" s="163"/>
      <c r="Q977" s="3"/>
      <c r="R977" s="15"/>
      <c r="S977" s="45"/>
      <c r="T977" s="45" t="s">
        <v>37</v>
      </c>
      <c r="U977" s="46"/>
      <c r="V977" s="47"/>
      <c r="W977" s="45"/>
      <c r="X977" s="45" t="s">
        <v>37</v>
      </c>
      <c r="Y977" s="46"/>
      <c r="Z977" s="47"/>
      <c r="AA977" s="45"/>
      <c r="AB977" s="45" t="s">
        <v>37</v>
      </c>
      <c r="AC977" s="46"/>
      <c r="AD977" s="48"/>
      <c r="AE977" s="240" t="s">
        <v>43</v>
      </c>
      <c r="AF977" s="230"/>
      <c r="AG977" s="161">
        <f t="array" aca="1" ref="AG977" ca="1">COUNTIFS(AP941:AP981, "💲", AY941:AY981, INDIRECT("AE" &amp; ROW())) + COUNTIFS(AP941:AP981, "📦", AY941:AY981, INDIRECT("AE" &amp; ROW())) + COUNTIFS(AP941:AP981, "✅", AY941:AY981, INDIRECT("AE" &amp; ROW()))</f>
        <v>0</v>
      </c>
      <c r="AH977" s="162">
        <f t="array" aca="1" ref="AH977" ca="1">COUNTIFS(AP941:AP981, "💲", AY941:AY981, INDIRECT("AE" &amp; ROW())) + COUNTIFS(AP941:AP981, "📦", AY941:AY981, INDIRECT("AE" &amp; ROW()))</f>
        <v>0</v>
      </c>
      <c r="AI977" s="139">
        <f t="array" aca="1" ref="AI977" ca="1">SUMIFS(AR941:AR981, AY941:AY981, INDIRECT("AE" &amp; ROW()), AP941:AP981, "💲") + SUMIFS(AR941:AR981, AY941:AY981, INDIRECT("AE" &amp; ROW()), AP941:AP981, "📦")</f>
        <v>0</v>
      </c>
      <c r="AJ977" s="139">
        <f t="array" aca="1" ref="AJ977" ca="1">(
    SUMIFS(AR941:AR981, AY941:AY981, INDIRECT("AE" &amp; ROW()), AP941:AP981, "💲") +
    SUMIFS(AR941:AR981, AY941:AY981, INDIRECT("AE" &amp; ROW()), AP941:AP981, "📦")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
        SUMIFS(AR941:AR981, AY941:AY981, INDIRECT("AE" &amp; ROW()), AP941:AP981, "💲", AS941:AS981, "Familiar") +
        SUMIFS(AR941:AR981, AY941:AY981, INDIRECT("AE" &amp; ROW()), AP941:AP981, "📦", AS941:AS981, "Familiar")
    ) / 2
)  -
(
    (
        SUMIFS(AR941:AR981, AY941:AY981, INDIRECT("AE" &amp; ROW()), AP941:AP981, "💲", AS941:AS981, "Exonerado ADH") +
        SUMIFS(AR941:AR981, AY941:AY981, INDIRECT("AE" &amp; ROW()), AP941:AP981, "📦", AS941:AS981, "Exonerado ADH")
    ) / 2
)  -
(
    (
        SUMIFS(AR941:AR981, AY941:AY981, INDIRECT("AE" &amp; ROW()), AP941:AP981, "💲", AS941:AS981, "Exonerado Doctor") +
        SUMIFS(AR941:AR981, AY941:AY981, INDIRECT("AE" &amp; ROW()), AP941:AP981, "📦", AS941:AS981, "Exonerado Doctor")
    ) / 2
)</f>
        <v>0</v>
      </c>
      <c r="AK977" s="139">
        <f t="array" aca="1" ref="AK977" ca="1">(
    SUMIFS(AR941:AR981, AY941:AY981, INDIRECT("AE" &amp; ROW()), AP941:AP981, "💲") +
    SUMIFS(AR941:AR981, AY941:AY981, INDIRECT("AE" &amp; ROW()), AP941:AP981, "📦")
) -
(
    SUMIFS(AR941:AR981, AY941:AY981, INDIRECT("AE" &amp; ROW()), AP941:AP981, "💲", AS941:AS981, "Familiar") +
    SUMIFS(AR941:AR981, AY941:AY981, INDIRECT("AE" &amp; ROW()), AP941:AP981, "📦", AS941:AS981, "Familiar")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SUMIFS(AR941:AR981, AY941:AY981, INDIRECT("AE" &amp; ROW()), AP941:AP981, "💲", AS941:AS981, "Exonerado ADH") +
    SUMIFS(AR941:AR981, AY941:AY981, INDIRECT("AE" &amp; ROW()), AP941:AP981, "📦", AS941:AS981, "Exonerado ADH")
) -
(
    (
        SUMIFS(AR941:AR981, AY941:AY981, INDIRECT("AE" &amp; ROW()), AP941:AP981, "💲", AS941:AS981, "Exonerado Doctor") +
        SUMIFS(AR941:AR981, AY941:AY981, INDIRECT("AE" &amp; ROW()), AP941:AP981, "📦", AS941:AS981, "Exonerado Doctor")
    ) / 2
) -
(
    (
        SUMIFS(AR941:AR981, AY941:AY981, INDIRECT("AE" &amp; ROW()), AP941:AP981, "💲", AS941:AS981, "") +
        SUMIFS(AR941:AR981, AY941:AY981, INDIRECT("AE" &amp; ROW()), AP941:AP981, "📦", AS941:AS981, "")
    ) / 2
)</f>
        <v>0</v>
      </c>
      <c r="AL977" s="140">
        <f t="array" aca="1" ref="AL977" ca="1">(
    SUMIFS(AR941:AR981, AY941:AY981, INDIRECT("AE" &amp; ROW()), AP941:AP981, "💲") +
    SUMIFS(AR941:AR981, AY941:AY981, INDIRECT("AE" &amp; ROW()), AP941:AP981, "📦")
) -
(
    (
        SUMIFS(AR941:AR981, AY941:AY981, INDIRECT("AE" &amp; ROW()), AP941:AP981, "💲", AS941:AS981, "Familiar") +
        SUMIFS(AR941:AR981, AY941:AY981, INDIRECT("AE" &amp; ROW()), AP941:AP981, "📦", AS941:AS981, "Familiar")
    ) / 2
) -
(
    (
        SUMIFS(AR941:AR981, AY941:AY981, INDIRECT("AE" &amp; ROW()), AP941:AP981, "💲", AS941:AS981, "Participante") +
        SUMIFS(AR941:AR981, AY941:AY981, INDIRECT("AE" &amp; ROW()), AP941:AP981, "📦", AS941:AS981, "Participante")
    ) / 2
) -
(
    (
        SUMIFS(AR941:AR981, AY941:AY981, INDIRECT("AE" &amp; ROW()), AP941:AP981, "💲", AS941:AS981, "Empleado") +
        SUMIFS(AR941:AR981, AY941:AY981, INDIRECT("AE" &amp; ROW()), AP941:AP981, "📦", AS941:AS981, "Empleado")
    ) / 2
) -
(
    (
        SUMIFS(AR941:AR981, AY941:AY981, INDIRECT("AE" &amp; ROW()), AP941:AP981, "💲", AS941:AS981, "Exonerado ADH") +
        SUMIFS(AR941:AR981, AY941:AY981, INDIRECT("AE" &amp; ROW()), AP941:AP981, "📦", AS941:AS981, "Exonerado ADH")
    ) / 2
) -
(
    SUMIFS(AR941:AR981, AY941:AY981, INDIRECT("AE" &amp; ROW()), AP941:AP981, "💲", AS941:AS981, "Exonerado Doctor") +
    SUMIFS(AR941:AR981, AY941:AY981, INDIRECT("AE" &amp; ROW()), AP941:AP981, "📦", AS941:AS981, "Exonerado Doctor")
) -
(
    (
        SUMIFS(AR941:AR981, AY941:AY981, INDIRECT("AE" &amp; ROW()), AP941:AP981, "💲", AS941:AS981, "") +
        SUMIFS(AR941:AR981, AY941:AY981, INDIRECT("AE" &amp; ROW()), AP941:AP981, "📦", AS941:AS981, "")
    ) / 2
)</f>
        <v>0</v>
      </c>
      <c r="AM977" s="48"/>
      <c r="AN977" s="156"/>
      <c r="AO977" s="156"/>
      <c r="AP977" s="156"/>
      <c r="AQ977" s="156">
        <f>L985</f>
        <v>0</v>
      </c>
      <c r="AR977" s="156"/>
      <c r="AS977" s="156"/>
      <c r="AT977" s="156"/>
      <c r="AU977" s="156"/>
      <c r="AV977" s="156"/>
      <c r="AW977" s="156"/>
      <c r="AX977" s="156"/>
      <c r="AY977" s="156">
        <f>N980</f>
        <v>0</v>
      </c>
      <c r="AZ977" s="48"/>
      <c r="BA977" s="48"/>
      <c r="BB977" s="48"/>
      <c r="BC977" s="48"/>
      <c r="BD977" s="48"/>
      <c r="BE977" s="48"/>
      <c r="BF977" s="48"/>
      <c r="BG977" s="48"/>
      <c r="BH977" s="48"/>
      <c r="BI977" s="48"/>
      <c r="BJ977" s="48"/>
      <c r="BK977" s="48"/>
      <c r="BL977" s="48"/>
      <c r="BM977" s="48"/>
      <c r="BN977" s="48"/>
    </row>
    <row r="978" spans="1:66" ht="11.25" customHeight="1">
      <c r="A978" s="220"/>
      <c r="B978" s="38"/>
      <c r="C978" s="205"/>
      <c r="D978" s="208"/>
      <c r="E978" s="57" t="s">
        <v>42</v>
      </c>
      <c r="F978" s="58" t="str">
        <f>IF(D977&lt;&gt;"", VLOOKUP(D977,'Base de Datos'!$A$2:$D1268,3,FALSE()),"")</f>
        <v/>
      </c>
      <c r="G978" s="205"/>
      <c r="H978" s="208"/>
      <c r="I978" s="57" t="s">
        <v>42</v>
      </c>
      <c r="J978" s="58" t="str">
        <f>IF(H977&lt;&gt;"", VLOOKUP(H977,'Base de Datos'!$A$2:$D1268,3,FALSE()),"")</f>
        <v/>
      </c>
      <c r="K978" s="205"/>
      <c r="L978" s="208"/>
      <c r="M978" s="57" t="s">
        <v>42</v>
      </c>
      <c r="N978" s="58" t="str">
        <f>IF(L977&lt;&gt;"", VLOOKUP(L977,'Base de Datos'!$A$2:$D1268,3,FALSE()),"")</f>
        <v/>
      </c>
      <c r="O978" s="43"/>
      <c r="P978" s="163"/>
      <c r="Q978" s="3"/>
      <c r="R978" s="15"/>
      <c r="S978" s="229"/>
      <c r="T978" s="230"/>
      <c r="U978" s="59"/>
      <c r="V978" s="47"/>
      <c r="W978" s="229"/>
      <c r="X978" s="230"/>
      <c r="Y978" s="59"/>
      <c r="Z978" s="47"/>
      <c r="AA978" s="229"/>
      <c r="AB978" s="230"/>
      <c r="AC978" s="59"/>
      <c r="AD978" s="48"/>
      <c r="AE978" s="240" t="s">
        <v>45</v>
      </c>
      <c r="AF978" s="230"/>
      <c r="AG978" s="161">
        <f t="array" aca="1" ref="AG978" ca="1">COUNTIFS(AP941:AP981, "💲", AY941:AY981, INDIRECT("AE" &amp; ROW())) + COUNTIFS(AP941:AP981, "📦", AY941:AY981, INDIRECT("AE" &amp; ROW())) + COUNTIFS(AP941:AP981, "✅", AY941:AY981, INDIRECT("AE" &amp; ROW()))</f>
        <v>0</v>
      </c>
      <c r="AH978" s="162">
        <f t="array" aca="1" ref="AH978" ca="1">COUNTIFS(AP941:AP981, "💲", AY941:AY981, INDIRECT("AE" &amp; ROW())) + COUNTIFS(AP941:AP981, "📦", AY941:AY981, INDIRECT("AE" &amp; ROW()))</f>
        <v>0</v>
      </c>
      <c r="AI978" s="139">
        <f t="array" aca="1" ref="AI978" ca="1">SUMIFS(AR941:AR981, AY941:AY981, INDIRECT("AE" &amp; ROW()), AP941:AP981, "💲") + SUMIFS(AR941:AR981, AY941:AY981, INDIRECT("AE" &amp; ROW()), AP941:AP981, "📦")</f>
        <v>0</v>
      </c>
      <c r="AJ978" s="139">
        <f t="array" aca="1" ref="AJ978" ca="1">(
    SUMIFS(AR941:AR981, AY941:AY981, INDIRECT("AE" &amp; ROW()), AP941:AP981, "💲") +
    SUMIFS(AR941:AR981, AY941:AY981, INDIRECT("AE" &amp; ROW()), AP941:AP981, "📦")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
        SUMIFS(AR941:AR981, AY941:AY981, INDIRECT("AE" &amp; ROW()), AP941:AP981, "💲", AS941:AS981, "Familiar") +
        SUMIFS(AR941:AR981, AY941:AY981, INDIRECT("AE" &amp; ROW()), AP941:AP981, "📦", AS941:AS981, "Familiar")
    ) / 2
)  -
(
    (
        SUMIFS(AR941:AR981, AY941:AY981, INDIRECT("AE" &amp; ROW()), AP941:AP981, "💲", AS941:AS981, "Exonerado ADH") +
        SUMIFS(AR941:AR981, AY941:AY981, INDIRECT("AE" &amp; ROW()), AP941:AP981, "📦", AS941:AS981, "Exonerado ADH")
    ) / 2
)  -
(
    (
        SUMIFS(AR941:AR981, AY941:AY981, INDIRECT("AE" &amp; ROW()), AP941:AP981, "💲", AS941:AS981, "Exonerado Doctor") +
        SUMIFS(AR941:AR981, AY941:AY981, INDIRECT("AE" &amp; ROW()), AP941:AP981, "📦", AS941:AS981, "Exonerado Doctor")
    ) / 2
)</f>
        <v>0</v>
      </c>
      <c r="AK978" s="139">
        <f t="array" aca="1" ref="AK978" ca="1">(
    SUMIFS(AR941:AR981, AY941:AY981, INDIRECT("AE" &amp; ROW()), AP941:AP981, "💲") +
    SUMIFS(AR941:AR981, AY941:AY981, INDIRECT("AE" &amp; ROW()), AP941:AP981, "📦")
) -
(
    SUMIFS(AR941:AR981, AY941:AY981, INDIRECT("AE" &amp; ROW()), AP941:AP981, "💲", AS941:AS981, "Familiar") +
    SUMIFS(AR941:AR981, AY941:AY981, INDIRECT("AE" &amp; ROW()), AP941:AP981, "📦", AS941:AS981, "Familiar")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SUMIFS(AR941:AR981, AY941:AY981, INDIRECT("AE" &amp; ROW()), AP941:AP981, "💲", AS941:AS981, "Exonerado ADH") +
    SUMIFS(AR941:AR981, AY941:AY981, INDIRECT("AE" &amp; ROW()), AP941:AP981, "📦", AS941:AS981, "Exonerado ADH")
) -
(
    (
        SUMIFS(AR941:AR981, AY941:AY981, INDIRECT("AE" &amp; ROW()), AP941:AP981, "💲", AS941:AS981, "Exonerado Doctor") +
        SUMIFS(AR941:AR981, AY941:AY981, INDIRECT("AE" &amp; ROW()), AP941:AP981, "📦", AS941:AS981, "Exonerado Doctor")
    ) / 2
) -
(
    (
        SUMIFS(AR941:AR981, AY941:AY981, INDIRECT("AE" &amp; ROW()), AP941:AP981, "💲", AS941:AS981, "") +
        SUMIFS(AR941:AR981, AY941:AY981, INDIRECT("AE" &amp; ROW()), AP941:AP981, "📦", AS941:AS981, "")
    ) / 2
)</f>
        <v>0</v>
      </c>
      <c r="AL978" s="140">
        <f t="array" aca="1" ref="AL978" ca="1">(
    SUMIFS(AR941:AR981, AY941:AY981, INDIRECT("AE" &amp; ROW()), AP941:AP981, "💲") +
    SUMIFS(AR941:AR981, AY941:AY981, INDIRECT("AE" &amp; ROW()), AP941:AP981, "📦")
) -
(
    (
        SUMIFS(AR941:AR981, AY941:AY981, INDIRECT("AE" &amp; ROW()), AP941:AP981, "💲", AS941:AS981, "Familiar") +
        SUMIFS(AR941:AR981, AY941:AY981, INDIRECT("AE" &amp; ROW()), AP941:AP981, "📦", AS941:AS981, "Familiar")
    ) / 2
) -
(
    (
        SUMIFS(AR941:AR981, AY941:AY981, INDIRECT("AE" &amp; ROW()), AP941:AP981, "💲", AS941:AS981, "Participante") +
        SUMIFS(AR941:AR981, AY941:AY981, INDIRECT("AE" &amp; ROW()), AP941:AP981, "📦", AS941:AS981, "Participante")
    ) / 2
) -
(
    (
        SUMIFS(AR941:AR981, AY941:AY981, INDIRECT("AE" &amp; ROW()), AP941:AP981, "💲", AS941:AS981, "Empleado") +
        SUMIFS(AR941:AR981, AY941:AY981, INDIRECT("AE" &amp; ROW()), AP941:AP981, "📦", AS941:AS981, "Empleado")
    ) / 2
) -
(
    (
        SUMIFS(AR941:AR981, AY941:AY981, INDIRECT("AE" &amp; ROW()), AP941:AP981, "💲", AS941:AS981, "Exonerado ADH") +
        SUMIFS(AR941:AR981, AY941:AY981, INDIRECT("AE" &amp; ROW()), AP941:AP981, "📦", AS941:AS981, "Exonerado ADH")
    ) / 2
) -
(
    SUMIFS(AR941:AR981, AY941:AY981, INDIRECT("AE" &amp; ROW()), AP941:AP981, "💲", AS941:AS981, "Exonerado Doctor") +
    SUMIFS(AR941:AR981, AY941:AY981, INDIRECT("AE" &amp; ROW()), AP941:AP981, "📦", AS941:AS981, "Exonerado Doctor")
) -
(
    (
        SUMIFS(AR941:AR981, AY941:AY981, INDIRECT("AE" &amp; ROW()), AP941:AP981, "💲", AS941:AS981, "") +
        SUMIFS(AR941:AR981, AY941:AY981, INDIRECT("AE" &amp; ROW()), AP941:AP981, "📦", AS941:AS981, "")
    ) / 2
)</f>
        <v>0</v>
      </c>
      <c r="AM978" s="48"/>
      <c r="AN978" s="156"/>
      <c r="AO978" s="156"/>
      <c r="AP978" s="156"/>
      <c r="AQ978" s="156">
        <f>L989</f>
        <v>0</v>
      </c>
      <c r="AR978" s="156"/>
      <c r="AS978" s="156"/>
      <c r="AT978" s="156"/>
      <c r="AU978" s="156"/>
      <c r="AV978" s="156"/>
      <c r="AW978" s="156"/>
      <c r="AX978" s="156"/>
      <c r="AY978" s="156">
        <f>N984</f>
        <v>0</v>
      </c>
      <c r="AZ978" s="48"/>
      <c r="BA978" s="48"/>
      <c r="BB978" s="48"/>
      <c r="BC978" s="48"/>
      <c r="BD978" s="48"/>
      <c r="BE978" s="48"/>
      <c r="BF978" s="48"/>
      <c r="BG978" s="48"/>
      <c r="BH978" s="48"/>
      <c r="BI978" s="48"/>
      <c r="BJ978" s="48"/>
      <c r="BK978" s="48"/>
      <c r="BL978" s="48"/>
      <c r="BM978" s="48"/>
      <c r="BN978" s="48"/>
    </row>
    <row r="979" spans="1:66" ht="11.25" customHeight="1">
      <c r="A979" s="220"/>
      <c r="B979" s="38"/>
      <c r="C979" s="205"/>
      <c r="D979" s="208"/>
      <c r="E979" s="57" t="s">
        <v>44</v>
      </c>
      <c r="F979" s="58" t="str">
        <f>IF(D977&lt;&gt;"", VLOOKUP(D977,'Base de Datos'!$A$2:$D1268,4,FALSE()),"")</f>
        <v/>
      </c>
      <c r="G979" s="205"/>
      <c r="H979" s="208"/>
      <c r="I979" s="57" t="s">
        <v>44</v>
      </c>
      <c r="J979" s="58" t="str">
        <f>IF(H977&lt;&gt;"", VLOOKUP(H977,'Base de Datos'!$A$2:$D1268,4,FALSE()),"")</f>
        <v/>
      </c>
      <c r="K979" s="205"/>
      <c r="L979" s="208"/>
      <c r="M979" s="57" t="s">
        <v>44</v>
      </c>
      <c r="N979" s="58" t="str">
        <f>IF(L977&lt;&gt;"", VLOOKUP(L977,'Base de Datos'!$A$2:$D1268,4,FALSE()),"")</f>
        <v/>
      </c>
      <c r="O979" s="43"/>
      <c r="P979" s="163"/>
      <c r="Q979" s="3"/>
      <c r="R979" s="15"/>
      <c r="S979" s="229"/>
      <c r="T979" s="230"/>
      <c r="U979" s="59"/>
      <c r="V979" s="47"/>
      <c r="W979" s="229"/>
      <c r="X979" s="230"/>
      <c r="Y979" s="59"/>
      <c r="Z979" s="47"/>
      <c r="AA979" s="229"/>
      <c r="AB979" s="230"/>
      <c r="AC979" s="59"/>
      <c r="AD979" s="48"/>
      <c r="AE979" s="240" t="s">
        <v>47</v>
      </c>
      <c r="AF979" s="230"/>
      <c r="AG979" s="161">
        <f t="array" aca="1" ref="AG979" ca="1">COUNTIFS(AP941:AP981, "💲", AY941:AY981, INDIRECT("AE" &amp; ROW())) + COUNTIFS(AP941:AP981, "📦", AY941:AY981, INDIRECT("AE" &amp; ROW())) + COUNTIFS(AP941:AP981, "✅", AY941:AY981, INDIRECT("AE" &amp; ROW()))</f>
        <v>0</v>
      </c>
      <c r="AH979" s="162">
        <f t="array" aca="1" ref="AH979" ca="1">COUNTIFS(AP941:AP981, "💲", AY941:AY981, INDIRECT("AE" &amp; ROW())) + COUNTIFS(AP941:AP981, "📦", AY941:AY981, INDIRECT("AE" &amp; ROW()))</f>
        <v>0</v>
      </c>
      <c r="AI979" s="139">
        <f t="array" aca="1" ref="AI979" ca="1">SUMIFS(AR941:AR981, AY941:AY981, INDIRECT("AE" &amp; ROW()), AP941:AP981, "💲") + SUMIFS(AR941:AR981, AY941:AY981, INDIRECT("AE" &amp; ROW()), AP941:AP981, "📦")</f>
        <v>0</v>
      </c>
      <c r="AJ979" s="139">
        <f t="array" aca="1" ref="AJ979" ca="1">(
    SUMIFS(AR941:AR981, AY941:AY981, INDIRECT("AE" &amp; ROW()), AP941:AP981, "💲") +
    SUMIFS(AR941:AR981, AY941:AY981, INDIRECT("AE" &amp; ROW()), AP941:AP981, "📦")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
        SUMIFS(AR941:AR981, AY941:AY981, INDIRECT("AE" &amp; ROW()), AP941:AP981, "💲", AS941:AS981, "Familiar") +
        SUMIFS(AR941:AR981, AY941:AY981, INDIRECT("AE" &amp; ROW()), AP941:AP981, "📦", AS941:AS981, "Familiar")
    ) / 2
)  -
(
    (
        SUMIFS(AR941:AR981, AY941:AY981, INDIRECT("AE" &amp; ROW()), AP941:AP981, "💲", AS941:AS981, "Exonerado ADH") +
        SUMIFS(AR941:AR981, AY941:AY981, INDIRECT("AE" &amp; ROW()), AP941:AP981, "📦", AS941:AS981, "Exonerado ADH")
    ) / 2
)  -
(
    (
        SUMIFS(AR941:AR981, AY941:AY981, INDIRECT("AE" &amp; ROW()), AP941:AP981, "💲", AS941:AS981, "Exonerado Doctor") +
        SUMIFS(AR941:AR981, AY941:AY981, INDIRECT("AE" &amp; ROW()), AP941:AP981, "📦", AS941:AS981, "Exonerado Doctor")
    ) / 2
)</f>
        <v>0</v>
      </c>
      <c r="AK979" s="139">
        <f t="array" aca="1" ref="AK979" ca="1">(
    SUMIFS(AR941:AR981, AY941:AY981, INDIRECT("AE" &amp; ROW()), AP941:AP981, "💲") +
    SUMIFS(AR941:AR981, AY941:AY981, INDIRECT("AE" &amp; ROW()), AP941:AP981, "📦")
) -
(
    SUMIFS(AR941:AR981, AY941:AY981, INDIRECT("AE" &amp; ROW()), AP941:AP981, "💲", AS941:AS981, "Familiar") +
    SUMIFS(AR941:AR981, AY941:AY981, INDIRECT("AE" &amp; ROW()), AP941:AP981, "📦", AS941:AS981, "Familiar")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SUMIFS(AR941:AR981, AY941:AY981, INDIRECT("AE" &amp; ROW()), AP941:AP981, "💲", AS941:AS981, "Exonerado ADH") +
    SUMIFS(AR941:AR981, AY941:AY981, INDIRECT("AE" &amp; ROW()), AP941:AP981, "📦", AS941:AS981, "Exonerado ADH")
) -
(
    (
        SUMIFS(AR941:AR981, AY941:AY981, INDIRECT("AE" &amp; ROW()), AP941:AP981, "💲", AS941:AS981, "Exonerado Doctor") +
        SUMIFS(AR941:AR981, AY941:AY981, INDIRECT("AE" &amp; ROW()), AP941:AP981, "📦", AS941:AS981, "Exonerado Doctor")
    ) / 2
) -
(
    (
        SUMIFS(AR941:AR981, AY941:AY981, INDIRECT("AE" &amp; ROW()), AP941:AP981, "💲", AS941:AS981, "") +
        SUMIFS(AR941:AR981, AY941:AY981, INDIRECT("AE" &amp; ROW()), AP941:AP981, "📦", AS941:AS981, "")
    ) / 2
)</f>
        <v>0</v>
      </c>
      <c r="AL979" s="140">
        <f t="array" aca="1" ref="AL979" ca="1">(
    SUMIFS(AR941:AR981, AY941:AY981, INDIRECT("AE" &amp; ROW()), AP941:AP981, "💲") +
    SUMIFS(AR941:AR981, AY941:AY981, INDIRECT("AE" &amp; ROW()), AP941:AP981, "📦")
) -
(
    (
        SUMIFS(AR941:AR981, AY941:AY981, INDIRECT("AE" &amp; ROW()), AP941:AP981, "💲", AS941:AS981, "Familiar") +
        SUMIFS(AR941:AR981, AY941:AY981, INDIRECT("AE" &amp; ROW()), AP941:AP981, "📦", AS941:AS981, "Familiar")
    ) / 2
) -
(
    (
        SUMIFS(AR941:AR981, AY941:AY981, INDIRECT("AE" &amp; ROW()), AP941:AP981, "💲", AS941:AS981, "Participante") +
        SUMIFS(AR941:AR981, AY941:AY981, INDIRECT("AE" &amp; ROW()), AP941:AP981, "📦", AS941:AS981, "Participante")
    ) / 2
) -
(
    (
        SUMIFS(AR941:AR981, AY941:AY981, INDIRECT("AE" &amp; ROW()), AP941:AP981, "💲", AS941:AS981, "Empleado") +
        SUMIFS(AR941:AR981, AY941:AY981, INDIRECT("AE" &amp; ROW()), AP941:AP981, "📦", AS941:AS981, "Empleado")
    ) / 2
) -
(
    (
        SUMIFS(AR941:AR981, AY941:AY981, INDIRECT("AE" &amp; ROW()), AP941:AP981, "💲", AS941:AS981, "Exonerado ADH") +
        SUMIFS(AR941:AR981, AY941:AY981, INDIRECT("AE" &amp; ROW()), AP941:AP981, "📦", AS941:AS981, "Exonerado ADH")
    ) / 2
) -
(
    SUMIFS(AR941:AR981, AY941:AY981, INDIRECT("AE" &amp; ROW()), AP941:AP981, "💲", AS941:AS981, "Exonerado Doctor") +
    SUMIFS(AR941:AR981, AY941:AY981, INDIRECT("AE" &amp; ROW()), AP941:AP981, "📦", AS941:AS981, "Exonerado Doctor")
) -
(
    (
        SUMIFS(AR941:AR981, AY941:AY981, INDIRECT("AE" &amp; ROW()), AP941:AP981, "💲", AS941:AS981, "") +
        SUMIFS(AR941:AR981, AY941:AY981, INDIRECT("AE" &amp; ROW()), AP941:AP981, "📦", AS941:AS981, "")
    ) / 2
)</f>
        <v>0</v>
      </c>
      <c r="AM979" s="48"/>
      <c r="AN979" s="156"/>
      <c r="AO979" s="156"/>
      <c r="AP979" s="156"/>
      <c r="AQ979" s="156"/>
      <c r="AR979" s="156"/>
      <c r="AS979" s="156"/>
      <c r="AT979" s="156"/>
      <c r="AU979" s="156"/>
      <c r="AV979" s="156"/>
      <c r="AW979" s="156"/>
      <c r="AX979" s="156"/>
      <c r="AY979" s="156">
        <f>N988</f>
        <v>0</v>
      </c>
      <c r="AZ979" s="48"/>
      <c r="BA979" s="48"/>
      <c r="BB979" s="48"/>
      <c r="BC979" s="48"/>
      <c r="BD979" s="48"/>
      <c r="BE979" s="48"/>
      <c r="BF979" s="48"/>
      <c r="BG979" s="48"/>
      <c r="BH979" s="48"/>
      <c r="BI979" s="48"/>
      <c r="BJ979" s="48"/>
      <c r="BK979" s="48"/>
      <c r="BL979" s="48"/>
      <c r="BM979" s="48"/>
      <c r="BN979" s="48"/>
    </row>
    <row r="980" spans="1:66" ht="11.25" customHeight="1">
      <c r="A980" s="221"/>
      <c r="B980" s="38"/>
      <c r="C980" s="206"/>
      <c r="D980" s="209"/>
      <c r="E980" s="85" t="s">
        <v>46</v>
      </c>
      <c r="F980" s="86"/>
      <c r="G980" s="206"/>
      <c r="H980" s="209"/>
      <c r="I980" s="85" t="s">
        <v>46</v>
      </c>
      <c r="J980" s="108"/>
      <c r="K980" s="206"/>
      <c r="L980" s="209"/>
      <c r="M980" s="85" t="s">
        <v>46</v>
      </c>
      <c r="N980" s="108"/>
      <c r="O980" s="43"/>
      <c r="P980" s="163"/>
      <c r="Q980" s="3"/>
      <c r="R980" s="15"/>
      <c r="S980" s="227" t="str">
        <f>IF(OR(S977="Empleado",S977="Familiar"),"Nombre del Empleado","N° Factura")</f>
        <v>N° Factura</v>
      </c>
      <c r="T980" s="228"/>
      <c r="U980" s="89"/>
      <c r="V980" s="47"/>
      <c r="W980" s="227" t="str">
        <f>IF(OR(W977="Empleado",W977="Familiar"),"Nombre del Empleado","N° Factura")</f>
        <v>N° Factura</v>
      </c>
      <c r="X980" s="228"/>
      <c r="Y980" s="89"/>
      <c r="Z980" s="47"/>
      <c r="AA980" s="227" t="str">
        <f>IF(OR(AA977="Empleado",AA977="Familiar"),"Nombre del Empleado","N° Factura")</f>
        <v>N° Factura</v>
      </c>
      <c r="AB980" s="228"/>
      <c r="AC980" s="111"/>
      <c r="AD980" s="48"/>
      <c r="AE980" s="240" t="s">
        <v>48</v>
      </c>
      <c r="AF980" s="230"/>
      <c r="AG980" s="161">
        <f t="array" aca="1" ref="AG980" ca="1">COUNTIFS(AP941:AP981, "💲", AY941:AY981, INDIRECT("AE" &amp; ROW())) + COUNTIFS(AP941:AP981, "📦", AY941:AY981, INDIRECT("AE" &amp; ROW())) + COUNTIFS(AP941:AP981, "✅", AY941:AY981, INDIRECT("AE" &amp; ROW()))</f>
        <v>0</v>
      </c>
      <c r="AH980" s="162">
        <f t="array" aca="1" ref="AH980" ca="1">COUNTIFS(AP941:AP981, "💲", AY941:AY981, INDIRECT("AE" &amp; ROW())) + COUNTIFS(AP941:AP981, "📦", AY941:AY981, INDIRECT("AE" &amp; ROW()))</f>
        <v>0</v>
      </c>
      <c r="AI980" s="139">
        <f t="array" aca="1" ref="AI980" ca="1">SUMIFS(AR941:AR981, AY941:AY981, INDIRECT("AE" &amp; ROW()), AP941:AP981, "💲") + SUMIFS(AR941:AR981, AY941:AY981, INDIRECT("AE" &amp; ROW()), AP941:AP981, "📦")</f>
        <v>0</v>
      </c>
      <c r="AJ980" s="139">
        <f t="array" aca="1" ref="AJ980" ca="1">(
    SUMIFS(AR941:AR981, AY941:AY981, INDIRECT("AE" &amp; ROW()), AP941:AP981, "💲") +
    SUMIFS(AR941:AR981, AY941:AY981, INDIRECT("AE" &amp; ROW()), AP941:AP981, "📦")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
        SUMIFS(AR941:AR981, AY941:AY981, INDIRECT("AE" &amp; ROW()), AP941:AP981, "💲", AS941:AS981, "Familiar") +
        SUMIFS(AR941:AR981, AY941:AY981, INDIRECT("AE" &amp; ROW()), AP941:AP981, "📦", AS941:AS981, "Familiar")
    ) / 2
)  -
(
    (
        SUMIFS(AR941:AR981, AY941:AY981, INDIRECT("AE" &amp; ROW()), AP941:AP981, "💲", AS941:AS981, "Exonerado ADH") +
        SUMIFS(AR941:AR981, AY941:AY981, INDIRECT("AE" &amp; ROW()), AP941:AP981, "📦", AS941:AS981, "Exonerado ADH")
    ) / 2
)  -
(
    (
        SUMIFS(AR941:AR981, AY941:AY981, INDIRECT("AE" &amp; ROW()), AP941:AP981, "💲", AS941:AS981, "Exonerado Doctor") +
        SUMIFS(AR941:AR981, AY941:AY981, INDIRECT("AE" &amp; ROW()), AP941:AP981, "📦", AS941:AS981, "Exonerado Doctor")
    ) / 2
)</f>
        <v>0</v>
      </c>
      <c r="AK980" s="139">
        <f t="array" aca="1" ref="AK980" ca="1">(
    SUMIFS(AR941:AR981, AY941:AY981, INDIRECT("AE" &amp; ROW()), AP941:AP981, "💲") +
    SUMIFS(AR941:AR981, AY941:AY981, INDIRECT("AE" &amp; ROW()), AP941:AP981, "📦")
) -
(
    SUMIFS(AR941:AR981, AY941:AY981, INDIRECT("AE" &amp; ROW()), AP941:AP981, "💲", AS941:AS981, "Familiar") +
    SUMIFS(AR941:AR981, AY941:AY981, INDIRECT("AE" &amp; ROW()), AP941:AP981, "📦", AS941:AS981, "Familiar")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SUMIFS(AR941:AR981, AY941:AY981, INDIRECT("AE" &amp; ROW()), AP941:AP981, "💲", AS941:AS981, "Exonerado ADH") +
    SUMIFS(AR941:AR981, AY941:AY981, INDIRECT("AE" &amp; ROW()), AP941:AP981, "📦", AS941:AS981, "Exonerado ADH")
) -
(
    (
        SUMIFS(AR941:AR981, AY941:AY981, INDIRECT("AE" &amp; ROW()), AP941:AP981, "💲", AS941:AS981, "Exonerado Doctor") +
        SUMIFS(AR941:AR981, AY941:AY981, INDIRECT("AE" &amp; ROW()), AP941:AP981, "📦", AS941:AS981, "Exonerado Doctor")
    ) / 2
) -
(
    (
        SUMIFS(AR941:AR981, AY941:AY981, INDIRECT("AE" &amp; ROW()), AP941:AP981, "💲", AS941:AS981, "") +
        SUMIFS(AR941:AR981, AY941:AY981, INDIRECT("AE" &amp; ROW()), AP941:AP981, "📦", AS941:AS981, "")
    ) / 2
)</f>
        <v>0</v>
      </c>
      <c r="AL980" s="140">
        <f t="array" aca="1" ref="AL980" ca="1">(
    SUMIFS(AR941:AR981, AY941:AY981, INDIRECT("AE" &amp; ROW()), AP941:AP981, "💲") +
    SUMIFS(AR941:AR981, AY941:AY981, INDIRECT("AE" &amp; ROW()), AP941:AP981, "📦")
) -
(
    (
        SUMIFS(AR941:AR981, AY941:AY981, INDIRECT("AE" &amp; ROW()), AP941:AP981, "💲", AS941:AS981, "Familiar") +
        SUMIFS(AR941:AR981, AY941:AY981, INDIRECT("AE" &amp; ROW()), AP941:AP981, "📦", AS941:AS981, "Familiar")
    ) / 2
) -
(
    (
        SUMIFS(AR941:AR981, AY941:AY981, INDIRECT("AE" &amp; ROW()), AP941:AP981, "💲", AS941:AS981, "Participante") +
        SUMIFS(AR941:AR981, AY941:AY981, INDIRECT("AE" &amp; ROW()), AP941:AP981, "📦", AS941:AS981, "Participante")
    ) / 2
) -
(
    (
        SUMIFS(AR941:AR981, AY941:AY981, INDIRECT("AE" &amp; ROW()), AP941:AP981, "💲", AS941:AS981, "Empleado") +
        SUMIFS(AR941:AR981, AY941:AY981, INDIRECT("AE" &amp; ROW()), AP941:AP981, "📦", AS941:AS981, "Empleado")
    ) / 2
) -
(
    (
        SUMIFS(AR941:AR981, AY941:AY981, INDIRECT("AE" &amp; ROW()), AP941:AP981, "💲", AS941:AS981, "Exonerado ADH") +
        SUMIFS(AR941:AR981, AY941:AY981, INDIRECT("AE" &amp; ROW()), AP941:AP981, "📦", AS941:AS981, "Exonerado ADH")
    ) / 2
) -
(
    SUMIFS(AR941:AR981, AY941:AY981, INDIRECT("AE" &amp; ROW()), AP941:AP981, "💲", AS941:AS981, "Exonerado Doctor") +
    SUMIFS(AR941:AR981, AY941:AY981, INDIRECT("AE" &amp; ROW()), AP941:AP981, "📦", AS941:AS981, "Exonerado Doctor")
) -
(
    (
        SUMIFS(AR941:AR981, AY941:AY981, INDIRECT("AE" &amp; ROW()), AP941:AP981, "💲", AS941:AS981, "") +
        SUMIFS(AR941:AR981, AY941:AY981, INDIRECT("AE" &amp; ROW()), AP941:AP981, "📦", AS941:AS981, "")
    ) / 2
)</f>
        <v>0</v>
      </c>
      <c r="AM980" s="48"/>
      <c r="AN980" s="156"/>
      <c r="AO980" s="156"/>
      <c r="AP980" s="156"/>
      <c r="AQ980" s="156"/>
      <c r="AR980" s="156"/>
      <c r="AS980" s="156"/>
      <c r="AT980" s="156"/>
      <c r="AU980" s="156"/>
      <c r="AV980" s="156"/>
      <c r="AW980" s="156"/>
      <c r="AX980" s="156"/>
      <c r="AY980" s="156">
        <f>N992</f>
        <v>0</v>
      </c>
      <c r="AZ980" s="48"/>
      <c r="BA980" s="48"/>
      <c r="BB980" s="48"/>
      <c r="BC980" s="48"/>
      <c r="BD980" s="48"/>
      <c r="BE980" s="48"/>
      <c r="BF980" s="48"/>
      <c r="BG980" s="48"/>
      <c r="BH980" s="48"/>
      <c r="BI980" s="48"/>
      <c r="BJ980" s="48"/>
      <c r="BK980" s="48"/>
      <c r="BL980" s="48"/>
      <c r="BM980" s="48"/>
      <c r="BN980" s="48"/>
    </row>
    <row r="981" spans="1:66" ht="11.25" customHeight="1">
      <c r="A981" s="222">
        <f>A977+$Q$13/1440</f>
        <v>0.74999999999999978</v>
      </c>
      <c r="B981" s="38"/>
      <c r="C981" s="204"/>
      <c r="D981" s="207"/>
      <c r="E981" s="40" t="s">
        <v>36</v>
      </c>
      <c r="F981" s="42" t="str">
        <f>IF(D981&lt;&gt;"", VLOOKUP(D981,'Base de Datos'!$A$2:$D1268,2,FALSE()),"")</f>
        <v/>
      </c>
      <c r="G981" s="204"/>
      <c r="H981" s="216"/>
      <c r="I981" s="40" t="s">
        <v>36</v>
      </c>
      <c r="J981" s="42" t="str">
        <f>IF(H981&lt;&gt;"", VLOOKUP(H981,'Base de Datos'!$A$2:$D1268,2,FALSE()),"")</f>
        <v/>
      </c>
      <c r="K981" s="204"/>
      <c r="L981" s="216"/>
      <c r="M981" s="40" t="s">
        <v>36</v>
      </c>
      <c r="N981" s="42" t="str">
        <f>IF(L981&lt;&gt;"", VLOOKUP(L981,'Base de Datos'!$A$2:$D1268,2,FALSE()),"")</f>
        <v/>
      </c>
      <c r="O981" s="43"/>
      <c r="P981" s="163"/>
      <c r="Q981" s="3"/>
      <c r="R981" s="15"/>
      <c r="S981" s="45"/>
      <c r="T981" s="45" t="s">
        <v>37</v>
      </c>
      <c r="U981" s="46"/>
      <c r="V981" s="47"/>
      <c r="W981" s="45"/>
      <c r="X981" s="45" t="s">
        <v>37</v>
      </c>
      <c r="Y981" s="46"/>
      <c r="Z981" s="47"/>
      <c r="AA981" s="45"/>
      <c r="AB981" s="45" t="s">
        <v>37</v>
      </c>
      <c r="AC981" s="46"/>
      <c r="AD981" s="48"/>
      <c r="AE981" s="240" t="s">
        <v>49</v>
      </c>
      <c r="AF981" s="230"/>
      <c r="AG981" s="161">
        <f t="array" aca="1" ref="AG981" ca="1">COUNTIFS(AP941:AP981, "💲", AY941:AY981, INDIRECT("AE" &amp; ROW())) + COUNTIFS(AP941:AP981, "📦", AY941:AY981, INDIRECT("AE" &amp; ROW())) + COUNTIFS(AP941:AP981, "✅", AY941:AY981, INDIRECT("AE" &amp; ROW()))</f>
        <v>0</v>
      </c>
      <c r="AH981" s="162">
        <f t="array" aca="1" ref="AH981" ca="1">COUNTIFS(AP941:AP981, "💲", AY941:AY981, INDIRECT("AE" &amp; ROW())) + COUNTIFS(AP941:AP981, "📦", AY941:AY981, INDIRECT("AE" &amp; ROW()))</f>
        <v>0</v>
      </c>
      <c r="AI981" s="139">
        <f t="array" aca="1" ref="AI981" ca="1">SUMIFS(AR941:AR981, AY941:AY981, INDIRECT("AE" &amp; ROW()), AP941:AP981, "💲") + SUMIFS(AR941:AR981, AY941:AY981, INDIRECT("AE" &amp; ROW()), AP941:AP981, "📦")</f>
        <v>0</v>
      </c>
      <c r="AJ981" s="139">
        <f t="array" aca="1" ref="AJ981" ca="1">(
    SUMIFS(AR941:AR981, AY941:AY981, INDIRECT("AE" &amp; ROW()), AP941:AP981, "💲") +
    SUMIFS(AR941:AR981, AY941:AY981, INDIRECT("AE" &amp; ROW()), AP941:AP981, "📦")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
        SUMIFS(AR941:AR981, AY941:AY981, INDIRECT("AE" &amp; ROW()), AP941:AP981, "💲", AS941:AS981, "Familiar") +
        SUMIFS(AR941:AR981, AY941:AY981, INDIRECT("AE" &amp; ROW()), AP941:AP981, "📦", AS941:AS981, "Familiar")
    ) / 2
)  -
(
    (
        SUMIFS(AR941:AR981, AY941:AY981, INDIRECT("AE" &amp; ROW()), AP941:AP981, "💲", AS941:AS981, "Exonerado ADH") +
        SUMIFS(AR941:AR981, AY941:AY981, INDIRECT("AE" &amp; ROW()), AP941:AP981, "📦", AS941:AS981, "Exonerado ADH")
    ) / 2
)  -
(
    (
        SUMIFS(AR941:AR981, AY941:AY981, INDIRECT("AE" &amp; ROW()), AP941:AP981, "💲", AS941:AS981, "Exonerado Doctor") +
        SUMIFS(AR941:AR981, AY941:AY981, INDIRECT("AE" &amp; ROW()), AP941:AP981, "📦", AS941:AS981, "Exonerado Doctor")
    ) / 2
)</f>
        <v>0</v>
      </c>
      <c r="AK981" s="139">
        <f t="array" aca="1" ref="AK981" ca="1">(
    SUMIFS(AR941:AR981, AY941:AY981, INDIRECT("AE" &amp; ROW()), AP941:AP981, "💲") +
    SUMIFS(AR941:AR981, AY941:AY981, INDIRECT("AE" &amp; ROW()), AP941:AP981, "📦")
) -
(
    SUMIFS(AR941:AR981, AY941:AY981, INDIRECT("AE" &amp; ROW()), AP941:AP981, "💲", AS941:AS981, "Familiar") +
    SUMIFS(AR941:AR981, AY941:AY981, INDIRECT("AE" &amp; ROW()), AP941:AP981, "📦", AS941:AS981, "Familiar")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SUMIFS(AR941:AR981, AY941:AY981, INDIRECT("AE" &amp; ROW()), AP941:AP981, "💲", AS941:AS981, "Exonerado ADH") +
    SUMIFS(AR941:AR981, AY941:AY981, INDIRECT("AE" &amp; ROW()), AP941:AP981, "📦", AS941:AS981, "Exonerado ADH")
) -
(
    (
        SUMIFS(AR941:AR981, AY941:AY981, INDIRECT("AE" &amp; ROW()), AP941:AP981, "💲", AS941:AS981, "Exonerado Doctor") +
        SUMIFS(AR941:AR981, AY941:AY981, INDIRECT("AE" &amp; ROW()), AP941:AP981, "📦", AS941:AS981, "Exonerado Doctor")
    ) / 2
) -
(
    (
        SUMIFS(AR941:AR981, AY941:AY981, INDIRECT("AE" &amp; ROW()), AP941:AP981, "💲", AS941:AS981, "") +
        SUMIFS(AR941:AR981, AY941:AY981, INDIRECT("AE" &amp; ROW()), AP941:AP981, "📦", AS941:AS981, "")
    ) / 2
)</f>
        <v>0</v>
      </c>
      <c r="AL981" s="140">
        <f t="array" aca="1" ref="AL981" ca="1">(
    SUMIFS(AR941:AR981, AY941:AY981, INDIRECT("AE" &amp; ROW()), AP941:AP981, "💲") +
    SUMIFS(AR941:AR981, AY941:AY981, INDIRECT("AE" &amp; ROW()), AP941:AP981, "📦")
) -
(
    (
        SUMIFS(AR941:AR981, AY941:AY981, INDIRECT("AE" &amp; ROW()), AP941:AP981, "💲", AS941:AS981, "Familiar") +
        SUMIFS(AR941:AR981, AY941:AY981, INDIRECT("AE" &amp; ROW()), AP941:AP981, "📦", AS941:AS981, "Familiar")
    ) / 2
) -
(
    (
        SUMIFS(AR941:AR981, AY941:AY981, INDIRECT("AE" &amp; ROW()), AP941:AP981, "💲", AS941:AS981, "Participante") +
        SUMIFS(AR941:AR981, AY941:AY981, INDIRECT("AE" &amp; ROW()), AP941:AP981, "📦", AS941:AS981, "Participante")
    ) / 2
) -
(
    (
        SUMIFS(AR941:AR981, AY941:AY981, INDIRECT("AE" &amp; ROW()), AP941:AP981, "💲", AS941:AS981, "Empleado") +
        SUMIFS(AR941:AR981, AY941:AY981, INDIRECT("AE" &amp; ROW()), AP941:AP981, "📦", AS941:AS981, "Empleado")
    ) / 2
) -
(
    (
        SUMIFS(AR941:AR981, AY941:AY981, INDIRECT("AE" &amp; ROW()), AP941:AP981, "💲", AS941:AS981, "Exonerado ADH") +
        SUMIFS(AR941:AR981, AY941:AY981, INDIRECT("AE" &amp; ROW()), AP941:AP981, "📦", AS941:AS981, "Exonerado ADH")
    ) / 2
) -
(
    SUMIFS(AR941:AR981, AY941:AY981, INDIRECT("AE" &amp; ROW()), AP941:AP981, "💲", AS941:AS981, "Exonerado Doctor") +
    SUMIFS(AR941:AR981, AY941:AY981, INDIRECT("AE" &amp; ROW()), AP941:AP981, "📦", AS941:AS981, "Exonerado Doctor")
) -
(
    (
        SUMIFS(AR941:AR981, AY941:AY981, INDIRECT("AE" &amp; ROW()), AP941:AP981, "💲", AS941:AS981, "") +
        SUMIFS(AR941:AR981, AY941:AY981, INDIRECT("AE" &amp; ROW()), AP941:AP981, "📦", AS941:AS981, "")
    ) / 2
)</f>
        <v>0</v>
      </c>
      <c r="AM981" s="48"/>
      <c r="AN981" s="156"/>
      <c r="AO981" s="156"/>
      <c r="AP981" s="156"/>
      <c r="AQ981" s="156"/>
      <c r="AR981" s="156"/>
      <c r="AS981" s="156"/>
      <c r="AT981" s="156"/>
      <c r="AU981" s="156"/>
      <c r="AV981" s="156"/>
      <c r="AW981" s="156"/>
      <c r="AX981" s="156"/>
      <c r="AY981" s="156"/>
      <c r="AZ981" s="48"/>
      <c r="BA981" s="48"/>
      <c r="BB981" s="48"/>
      <c r="BC981" s="48"/>
      <c r="BD981" s="48"/>
      <c r="BE981" s="48"/>
      <c r="BF981" s="48"/>
      <c r="BG981" s="48"/>
      <c r="BH981" s="48"/>
      <c r="BI981" s="48"/>
      <c r="BJ981" s="48"/>
      <c r="BK981" s="48"/>
      <c r="BL981" s="48"/>
      <c r="BM981" s="48"/>
      <c r="BN981" s="48"/>
    </row>
    <row r="982" spans="1:66" ht="11.25" customHeight="1">
      <c r="A982" s="220"/>
      <c r="B982" s="38"/>
      <c r="C982" s="205"/>
      <c r="D982" s="208"/>
      <c r="E982" s="57" t="s">
        <v>42</v>
      </c>
      <c r="F982" s="58" t="str">
        <f>IF(D981&lt;&gt;"", VLOOKUP(D981,'Base de Datos'!$A$2:$D1268,3,FALSE()),"")</f>
        <v/>
      </c>
      <c r="G982" s="205"/>
      <c r="H982" s="208"/>
      <c r="I982" s="57" t="s">
        <v>42</v>
      </c>
      <c r="J982" s="58" t="str">
        <f>IF(H981&lt;&gt;"", VLOOKUP(H981,'Base de Datos'!$A$2:$D1268,3,FALSE()),"")</f>
        <v/>
      </c>
      <c r="K982" s="205"/>
      <c r="L982" s="208"/>
      <c r="M982" s="57" t="s">
        <v>42</v>
      </c>
      <c r="N982" s="58" t="str">
        <f>IF(L981&lt;&gt;"", VLOOKUP(L981,'Base de Datos'!$A$2:$D1268,3,FALSE()),"")</f>
        <v/>
      </c>
      <c r="O982" s="43"/>
      <c r="P982" s="163"/>
      <c r="Q982" s="3"/>
      <c r="R982" s="15"/>
      <c r="S982" s="229"/>
      <c r="T982" s="230"/>
      <c r="U982" s="59"/>
      <c r="V982" s="47"/>
      <c r="W982" s="229"/>
      <c r="X982" s="230"/>
      <c r="Y982" s="59"/>
      <c r="Z982" s="47"/>
      <c r="AA982" s="229"/>
      <c r="AB982" s="230"/>
      <c r="AC982" s="59"/>
      <c r="AD982" s="48"/>
      <c r="AE982" s="240" t="s">
        <v>51</v>
      </c>
      <c r="AF982" s="230"/>
      <c r="AG982" s="161">
        <f t="array" aca="1" ref="AG982" ca="1">COUNTIFS(AP941:AP981, "💲", AY941:AY981, INDIRECT("AE" &amp; ROW())) + COUNTIFS(AP941:AP981, "📦", AY941:AY981, INDIRECT("AE" &amp; ROW())) + COUNTIFS(AP941:AP981, "✅", AY941:AY981, INDIRECT("AE" &amp; ROW()))</f>
        <v>0</v>
      </c>
      <c r="AH982" s="162">
        <f t="array" aca="1" ref="AH982" ca="1">COUNTIFS(AP941:AP981, "💲", AY941:AY981, INDIRECT("AE" &amp; ROW())) + COUNTIFS(AP941:AP981, "📦", AY941:AY981, INDIRECT("AE" &amp; ROW()))</f>
        <v>0</v>
      </c>
      <c r="AI982" s="139">
        <f t="array" aca="1" ref="AI982" ca="1">SUMIFS(AR941:AR981, AY941:AY981, INDIRECT("AE" &amp; ROW()), AP941:AP981, "💲") + SUMIFS(AR941:AR981, AY941:AY981, INDIRECT("AE" &amp; ROW()), AP941:AP981, "📦")</f>
        <v>0</v>
      </c>
      <c r="AJ982" s="139">
        <f t="array" aca="1" ref="AJ982" ca="1">(
    SUMIFS(AR941:AR981, AY941:AY981, INDIRECT("AE" &amp; ROW()), AP941:AP981, "💲") +
    SUMIFS(AR941:AR981, AY941:AY981, INDIRECT("AE" &amp; ROW()), AP941:AP981, "📦")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
        SUMIFS(AR941:AR981, AY941:AY981, INDIRECT("AE" &amp; ROW()), AP941:AP981, "💲", AS941:AS981, "Familiar") +
        SUMIFS(AR941:AR981, AY941:AY981, INDIRECT("AE" &amp; ROW()), AP941:AP981, "📦", AS941:AS981, "Familiar")
    ) / 2
)  -
(
    (
        SUMIFS(AR941:AR981, AY941:AY981, INDIRECT("AE" &amp; ROW()), AP941:AP981, "💲", AS941:AS981, "Exonerado ADH") +
        SUMIFS(AR941:AR981, AY941:AY981, INDIRECT("AE" &amp; ROW()), AP941:AP981, "📦", AS941:AS981, "Exonerado ADH")
    ) / 2
)  -
(
    (
        SUMIFS(AR941:AR981, AY941:AY981, INDIRECT("AE" &amp; ROW()), AP941:AP981, "💲", AS941:AS981, "Exonerado Doctor") +
        SUMIFS(AR941:AR981, AY941:AY981, INDIRECT("AE" &amp; ROW()), AP941:AP981, "📦", AS941:AS981, "Exonerado Doctor")
    ) / 2
)</f>
        <v>0</v>
      </c>
      <c r="AK982" s="139">
        <f t="array" aca="1" ref="AK982" ca="1">(
    SUMIFS(AR941:AR981, AY941:AY981, INDIRECT("AE" &amp; ROW()), AP941:AP981, "💲") +
    SUMIFS(AR941:AR981, AY941:AY981, INDIRECT("AE" &amp; ROW()), AP941:AP981, "📦")
) -
(
    SUMIFS(AR941:AR981, AY941:AY981, INDIRECT("AE" &amp; ROW()), AP941:AP981, "💲", AS941:AS981, "Familiar") +
    SUMIFS(AR941:AR981, AY941:AY981, INDIRECT("AE" &amp; ROW()), AP941:AP981, "📦", AS941:AS981, "Familiar")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SUMIFS(AR941:AR981, AY941:AY981, INDIRECT("AE" &amp; ROW()), AP941:AP981, "💲", AS941:AS981, "Exonerado ADH") +
    SUMIFS(AR941:AR981, AY941:AY981, INDIRECT("AE" &amp; ROW()), AP941:AP981, "📦", AS941:AS981, "Exonerado ADH")
) -
(
    (
        SUMIFS(AR941:AR981, AY941:AY981, INDIRECT("AE" &amp; ROW()), AP941:AP981, "💲", AS941:AS981, "Exonerado Doctor") +
        SUMIFS(AR941:AR981, AY941:AY981, INDIRECT("AE" &amp; ROW()), AP941:AP981, "📦", AS941:AS981, "Exonerado Doctor")
    ) / 2
) -
(
    (
        SUMIFS(AR941:AR981, AY941:AY981, INDIRECT("AE" &amp; ROW()), AP941:AP981, "💲", AS941:AS981, "") +
        SUMIFS(AR941:AR981, AY941:AY981, INDIRECT("AE" &amp; ROW()), AP941:AP981, "📦", AS941:AS981, "")
    ) / 2
)</f>
        <v>0</v>
      </c>
      <c r="AL982" s="140">
        <f t="array" aca="1" ref="AL982" ca="1">(
    SUMIFS(AR941:AR981, AY941:AY981, INDIRECT("AE" &amp; ROW()), AP941:AP981, "💲") +
    SUMIFS(AR941:AR981, AY941:AY981, INDIRECT("AE" &amp; ROW()), AP941:AP981, "📦")
) -
(
    (
        SUMIFS(AR941:AR981, AY941:AY981, INDIRECT("AE" &amp; ROW()), AP941:AP981, "💲", AS941:AS981, "Familiar") +
        SUMIFS(AR941:AR981, AY941:AY981, INDIRECT("AE" &amp; ROW()), AP941:AP981, "📦", AS941:AS981, "Familiar")
    ) / 2
) -
(
    (
        SUMIFS(AR941:AR981, AY941:AY981, INDIRECT("AE" &amp; ROW()), AP941:AP981, "💲", AS941:AS981, "Participante") +
        SUMIFS(AR941:AR981, AY941:AY981, INDIRECT("AE" &amp; ROW()), AP941:AP981, "📦", AS941:AS981, "Participante")
    ) / 2
) -
(
    (
        SUMIFS(AR941:AR981, AY941:AY981, INDIRECT("AE" &amp; ROW()), AP941:AP981, "💲", AS941:AS981, "Empleado") +
        SUMIFS(AR941:AR981, AY941:AY981, INDIRECT("AE" &amp; ROW()), AP941:AP981, "📦", AS941:AS981, "Empleado")
    ) / 2
) -
(
    (
        SUMIFS(AR941:AR981, AY941:AY981, INDIRECT("AE" &amp; ROW()), AP941:AP981, "💲", AS941:AS981, "Exonerado ADH") +
        SUMIFS(AR941:AR981, AY941:AY981, INDIRECT("AE" &amp; ROW()), AP941:AP981, "📦", AS941:AS981, "Exonerado ADH")
    ) / 2
) -
(
    SUMIFS(AR941:AR981, AY941:AY981, INDIRECT("AE" &amp; ROW()), AP941:AP981, "💲", AS941:AS981, "Exonerado Doctor") +
    SUMIFS(AR941:AR981, AY941:AY981, INDIRECT("AE" &amp; ROW()), AP941:AP981, "📦", AS941:AS981, "Exonerado Doctor")
) -
(
    (
        SUMIFS(AR941:AR981, AY941:AY981, INDIRECT("AE" &amp; ROW()), AP941:AP981, "💲", AS941:AS981, "") +
        SUMIFS(AR941:AR981, AY941:AY981, INDIRECT("AE" &amp; ROW()), AP941:AP981, "📦", AS941:AS981, "")
    ) / 2
)</f>
        <v>0</v>
      </c>
      <c r="AM982" s="48"/>
      <c r="AN982" s="48"/>
      <c r="AO982" s="48"/>
      <c r="AP982" s="48"/>
      <c r="AQ982" s="48"/>
      <c r="AR982" s="48"/>
      <c r="AS982" s="48"/>
      <c r="AT982" s="48"/>
      <c r="AU982" s="48"/>
      <c r="AV982" s="48"/>
      <c r="AW982" s="48"/>
      <c r="AX982" s="48"/>
      <c r="AY982" s="48"/>
      <c r="AZ982" s="48"/>
      <c r="BA982" s="48"/>
      <c r="BB982" s="48"/>
      <c r="BC982" s="48"/>
      <c r="BD982" s="48"/>
      <c r="BE982" s="48"/>
      <c r="BF982" s="48"/>
      <c r="BG982" s="48"/>
      <c r="BH982" s="48"/>
      <c r="BI982" s="48"/>
      <c r="BJ982" s="48"/>
      <c r="BK982" s="48"/>
      <c r="BL982" s="48"/>
      <c r="BM982" s="48"/>
      <c r="BN982" s="48"/>
    </row>
    <row r="983" spans="1:66" ht="11.25" customHeight="1">
      <c r="A983" s="220"/>
      <c r="B983" s="38"/>
      <c r="C983" s="205"/>
      <c r="D983" s="208"/>
      <c r="E983" s="57" t="s">
        <v>44</v>
      </c>
      <c r="F983" s="58" t="str">
        <f>IF(D981&lt;&gt;"", VLOOKUP(D981,'Base de Datos'!$A$2:$D1268,4,FALSE()),"")</f>
        <v/>
      </c>
      <c r="G983" s="205"/>
      <c r="H983" s="208"/>
      <c r="I983" s="57" t="s">
        <v>44</v>
      </c>
      <c r="J983" s="58" t="str">
        <f>IF(H981&lt;&gt;"", VLOOKUP(H981,'Base de Datos'!$A$2:$D1268,4,FALSE()),"")</f>
        <v/>
      </c>
      <c r="K983" s="205"/>
      <c r="L983" s="208"/>
      <c r="M983" s="57" t="s">
        <v>44</v>
      </c>
      <c r="N983" s="58" t="str">
        <f>IF(L981&lt;&gt;"", VLOOKUP(L981,'Base de Datos'!$A$2:$D1268,4,FALSE()),"")</f>
        <v/>
      </c>
      <c r="O983" s="43"/>
      <c r="P983" s="163"/>
      <c r="Q983" s="3"/>
      <c r="R983" s="15"/>
      <c r="S983" s="229"/>
      <c r="T983" s="230"/>
      <c r="U983" s="59"/>
      <c r="V983" s="47"/>
      <c r="W983" s="229"/>
      <c r="X983" s="230"/>
      <c r="Y983" s="59"/>
      <c r="Z983" s="47"/>
      <c r="AA983" s="229"/>
      <c r="AB983" s="230"/>
      <c r="AC983" s="59"/>
      <c r="AD983" s="48"/>
      <c r="AE983" s="240" t="s">
        <v>55</v>
      </c>
      <c r="AF983" s="230"/>
      <c r="AG983" s="161">
        <f t="array" aca="1" ref="AG983" ca="1">COUNTIFS(AP941:AP981, "💲", AY941:AY981, INDIRECT("AE" &amp; ROW())) + COUNTIFS(AP941:AP981, "📦", AY941:AY981, INDIRECT("AE" &amp; ROW())) + COUNTIFS(AP941:AP981, "✅", AY941:AY981, INDIRECT("AE" &amp; ROW()))</f>
        <v>0</v>
      </c>
      <c r="AH983" s="162">
        <f t="array" aca="1" ref="AH983" ca="1">COUNTIFS(AP941:AP981, "💲", AY941:AY981, INDIRECT("AE" &amp; ROW())) + COUNTIFS(AP941:AP981, "📦", AY941:AY981, INDIRECT("AE" &amp; ROW()))</f>
        <v>0</v>
      </c>
      <c r="AI983" s="139">
        <f t="array" aca="1" ref="AI983" ca="1">SUMIFS(AR941:AR981, AY941:AY981, INDIRECT("AE" &amp; ROW()), AP941:AP981, "💲") + SUMIFS(AR941:AR981, AY941:AY981, INDIRECT("AE" &amp; ROW()), AP941:AP981, "📦")</f>
        <v>0</v>
      </c>
      <c r="AJ983" s="139">
        <f t="array" aca="1" ref="AJ983" ca="1">(
    SUMIFS(AR941:AR981, AY941:AY981, INDIRECT("AE" &amp; ROW()), AP941:AP981, "💲") +
    SUMIFS(AR941:AR981, AY941:AY981, INDIRECT("AE" &amp; ROW()), AP941:AP981, "📦")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
        SUMIFS(AR941:AR981, AY941:AY981, INDIRECT("AE" &amp; ROW()), AP941:AP981, "💲", AS941:AS981, "Familiar") +
        SUMIFS(AR941:AR981, AY941:AY981, INDIRECT("AE" &amp; ROW()), AP941:AP981, "📦", AS941:AS981, "Familiar")
    ) / 2
)  -
(
    (
        SUMIFS(AR941:AR981, AY941:AY981, INDIRECT("AE" &amp; ROW()), AP941:AP981, "💲", AS941:AS981, "Exonerado ADH") +
        SUMIFS(AR941:AR981, AY941:AY981, INDIRECT("AE" &amp; ROW()), AP941:AP981, "📦", AS941:AS981, "Exonerado ADH")
    ) / 2
)  -
(
    (
        SUMIFS(AR941:AR981, AY941:AY981, INDIRECT("AE" &amp; ROW()), AP941:AP981, "💲", AS941:AS981, "Exonerado Doctor") +
        SUMIFS(AR941:AR981, AY941:AY981, INDIRECT("AE" &amp; ROW()), AP941:AP981, "📦", AS941:AS981, "Exonerado Doctor")
    ) / 2
)</f>
        <v>0</v>
      </c>
      <c r="AK983" s="139">
        <f t="array" aca="1" ref="AK983" ca="1">(
    SUMIFS(AR941:AR981, AY941:AY981, INDIRECT("AE" &amp; ROW()), AP941:AP981, "💲") +
    SUMIFS(AR941:AR981, AY941:AY981, INDIRECT("AE" &amp; ROW()), AP941:AP981, "📦")
) -
(
    SUMIFS(AR941:AR981, AY941:AY981, INDIRECT("AE" &amp; ROW()), AP941:AP981, "💲", AS941:AS981, "Familiar") +
    SUMIFS(AR941:AR981, AY941:AY981, INDIRECT("AE" &amp; ROW()), AP941:AP981, "📦", AS941:AS981, "Familiar")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SUMIFS(AR941:AR981, AY941:AY981, INDIRECT("AE" &amp; ROW()), AP941:AP981, "💲", AS941:AS981, "Exonerado ADH") +
    SUMIFS(AR941:AR981, AY941:AY981, INDIRECT("AE" &amp; ROW()), AP941:AP981, "📦", AS941:AS981, "Exonerado ADH")
) -
(
    (
        SUMIFS(AR941:AR981, AY941:AY981, INDIRECT("AE" &amp; ROW()), AP941:AP981, "💲", AS941:AS981, "Exonerado Doctor") +
        SUMIFS(AR941:AR981, AY941:AY981, INDIRECT("AE" &amp; ROW()), AP941:AP981, "📦", AS941:AS981, "Exonerado Doctor")
    ) / 2
) -
(
    (
        SUMIFS(AR941:AR981, AY941:AY981, INDIRECT("AE" &amp; ROW()), AP941:AP981, "💲", AS941:AS981, "") +
        SUMIFS(AR941:AR981, AY941:AY981, INDIRECT("AE" &amp; ROW()), AP941:AP981, "📦", AS941:AS981, "")
    ) / 2
)</f>
        <v>0</v>
      </c>
      <c r="AL983" s="140">
        <f t="array" aca="1" ref="AL983" ca="1">(
    SUMIFS(AR941:AR981, AY941:AY981, INDIRECT("AE" &amp; ROW()), AP941:AP981, "💲") +
    SUMIFS(AR941:AR981, AY941:AY981, INDIRECT("AE" &amp; ROW()), AP941:AP981, "📦")
) -
(
    (
        SUMIFS(AR941:AR981, AY941:AY981, INDIRECT("AE" &amp; ROW()), AP941:AP981, "💲", AS941:AS981, "Familiar") +
        SUMIFS(AR941:AR981, AY941:AY981, INDIRECT("AE" &amp; ROW()), AP941:AP981, "📦", AS941:AS981, "Familiar")
    ) / 2
) -
(
    (
        SUMIFS(AR941:AR981, AY941:AY981, INDIRECT("AE" &amp; ROW()), AP941:AP981, "💲", AS941:AS981, "Participante") +
        SUMIFS(AR941:AR981, AY941:AY981, INDIRECT("AE" &amp; ROW()), AP941:AP981, "📦", AS941:AS981, "Participante")
    ) / 2
) -
(
    (
        SUMIFS(AR941:AR981, AY941:AY981, INDIRECT("AE" &amp; ROW()), AP941:AP981, "💲", AS941:AS981, "Empleado") +
        SUMIFS(AR941:AR981, AY941:AY981, INDIRECT("AE" &amp; ROW()), AP941:AP981, "📦", AS941:AS981, "Empleado")
    ) / 2
) -
(
    (
        SUMIFS(AR941:AR981, AY941:AY981, INDIRECT("AE" &amp; ROW()), AP941:AP981, "💲", AS941:AS981, "Exonerado ADH") +
        SUMIFS(AR941:AR981, AY941:AY981, INDIRECT("AE" &amp; ROW()), AP941:AP981, "📦", AS941:AS981, "Exonerado ADH")
    ) / 2
) -
(
    SUMIFS(AR941:AR981, AY941:AY981, INDIRECT("AE" &amp; ROW()), AP941:AP981, "💲", AS941:AS981, "Exonerado Doctor") +
    SUMIFS(AR941:AR981, AY941:AY981, INDIRECT("AE" &amp; ROW()), AP941:AP981, "📦", AS941:AS981, "Exonerado Doctor")
) -
(
    (
        SUMIFS(AR941:AR981, AY941:AY981, INDIRECT("AE" &amp; ROW()), AP941:AP981, "💲", AS941:AS981, "") +
        SUMIFS(AR941:AR981, AY941:AY981, INDIRECT("AE" &amp; ROW()), AP941:AP981, "📦", AS941:AS981, "")
    ) / 2
)</f>
        <v>0</v>
      </c>
      <c r="AM983" s="48"/>
      <c r="AN983" s="48"/>
      <c r="AO983" s="48"/>
      <c r="AP983" s="48"/>
      <c r="AQ983" s="48"/>
      <c r="AR983" s="48"/>
      <c r="AS983" s="48"/>
      <c r="AT983" s="48"/>
      <c r="AU983" s="48"/>
      <c r="AV983" s="48"/>
      <c r="AW983" s="48"/>
      <c r="AX983" s="48"/>
      <c r="AY983" s="48"/>
      <c r="AZ983" s="48"/>
      <c r="BA983" s="48"/>
      <c r="BB983" s="48"/>
      <c r="BC983" s="48"/>
      <c r="BD983" s="48"/>
      <c r="BE983" s="48"/>
      <c r="BF983" s="48"/>
      <c r="BG983" s="48"/>
      <c r="BH983" s="48"/>
      <c r="BI983" s="48"/>
      <c r="BJ983" s="48"/>
      <c r="BK983" s="48"/>
      <c r="BL983" s="48"/>
      <c r="BM983" s="48"/>
      <c r="BN983" s="48"/>
    </row>
    <row r="984" spans="1:66" ht="11.25" customHeight="1">
      <c r="A984" s="221"/>
      <c r="B984" s="38"/>
      <c r="C984" s="206"/>
      <c r="D984" s="209"/>
      <c r="E984" s="85" t="s">
        <v>46</v>
      </c>
      <c r="F984" s="86"/>
      <c r="G984" s="206"/>
      <c r="H984" s="209"/>
      <c r="I984" s="85" t="s">
        <v>46</v>
      </c>
      <c r="J984" s="108"/>
      <c r="K984" s="206"/>
      <c r="L984" s="209"/>
      <c r="M984" s="85" t="s">
        <v>46</v>
      </c>
      <c r="N984" s="108"/>
      <c r="O984" s="43"/>
      <c r="P984" s="163"/>
      <c r="Q984" s="3"/>
      <c r="R984" s="15"/>
      <c r="S984" s="227" t="str">
        <f>IF(OR(S981="Empleado",S981="Familiar"),"Nombre del Empleado","N° Factura")</f>
        <v>N° Factura</v>
      </c>
      <c r="T984" s="228"/>
      <c r="U984" s="89"/>
      <c r="V984" s="47"/>
      <c r="W984" s="227" t="str">
        <f>IF(OR(W981="Empleado",W981="Familiar"),"Nombre del Empleado","N° Factura")</f>
        <v>N° Factura</v>
      </c>
      <c r="X984" s="228"/>
      <c r="Y984" s="89"/>
      <c r="Z984" s="47"/>
      <c r="AA984" s="227" t="str">
        <f>IF(OR(AA981="Empleado",AA981="Familiar"),"Nombre del Empleado","N° Factura")</f>
        <v>N° Factura</v>
      </c>
      <c r="AB984" s="228"/>
      <c r="AC984" s="89"/>
      <c r="AD984" s="48"/>
      <c r="AE984" s="240" t="s">
        <v>57</v>
      </c>
      <c r="AF984" s="230"/>
      <c r="AG984" s="161">
        <f t="array" aca="1" ref="AG984" ca="1">COUNTIFS(AP941:AP981, "💲", AY941:AY981, INDIRECT("AE" &amp; ROW())) + COUNTIFS(AP941:AP981, "📦", AY941:AY981, INDIRECT("AE" &amp; ROW())) + COUNTIFS(AP941:AP981, "✅", AY941:AY981, INDIRECT("AE" &amp; ROW()))</f>
        <v>0</v>
      </c>
      <c r="AH984" s="162">
        <f t="array" aca="1" ref="AH984" ca="1">COUNTIFS(AP941:AP981, "💲", AY941:AY981, INDIRECT("AE" &amp; ROW())) + COUNTIFS(AP941:AP981, "📦", AY941:AY981, INDIRECT("AE" &amp; ROW()))</f>
        <v>0</v>
      </c>
      <c r="AI984" s="139">
        <f t="array" aca="1" ref="AI984" ca="1">SUMIFS(AR941:AR981, AY941:AY981, INDIRECT("AE" &amp; ROW()), AP941:AP981, "💲") + SUMIFS(AR941:AR981, AY941:AY981, INDIRECT("AE" &amp; ROW()), AP941:AP981, "📦")</f>
        <v>0</v>
      </c>
      <c r="AJ984" s="139">
        <f t="array" aca="1" ref="AJ984" ca="1">(
    SUMIFS(AR941:AR981, AY941:AY981, INDIRECT("AE" &amp; ROW()), AP941:AP981, "💲") +
    SUMIFS(AR941:AR981, AY941:AY981, INDIRECT("AE" &amp; ROW()), AP941:AP981, "📦")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
        SUMIFS(AR941:AR981, AY941:AY981, INDIRECT("AE" &amp; ROW()), AP941:AP981, "💲", AS941:AS981, "Familiar") +
        SUMIFS(AR941:AR981, AY941:AY981, INDIRECT("AE" &amp; ROW()), AP941:AP981, "📦", AS941:AS981, "Familiar")
    ) / 2
)  -
(
    (
        SUMIFS(AR941:AR981, AY941:AY981, INDIRECT("AE" &amp; ROW()), AP941:AP981, "💲", AS941:AS981, "Exonerado ADH") +
        SUMIFS(AR941:AR981, AY941:AY981, INDIRECT("AE" &amp; ROW()), AP941:AP981, "📦", AS941:AS981, "Exonerado ADH")
    ) / 2
)  -
(
    (
        SUMIFS(AR941:AR981, AY941:AY981, INDIRECT("AE" &amp; ROW()), AP941:AP981, "💲", AS941:AS981, "Exonerado Doctor") +
        SUMIFS(AR941:AR981, AY941:AY981, INDIRECT("AE" &amp; ROW()), AP941:AP981, "📦", AS941:AS981, "Exonerado Doctor")
    ) / 2
)</f>
        <v>0</v>
      </c>
      <c r="AK984" s="139">
        <f t="array" aca="1" ref="AK984" ca="1">(
    SUMIFS(AR941:AR981, AY941:AY981, INDIRECT("AE" &amp; ROW()), AP941:AP981, "💲") +
    SUMIFS(AR941:AR981, AY941:AY981, INDIRECT("AE" &amp; ROW()), AP941:AP981, "📦")
) -
(
    SUMIFS(AR941:AR981, AY941:AY981, INDIRECT("AE" &amp; ROW()), AP941:AP981, "💲", AS941:AS981, "Familiar") +
    SUMIFS(AR941:AR981, AY941:AY981, INDIRECT("AE" &amp; ROW()), AP941:AP981, "📦", AS941:AS981, "Familiar")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SUMIFS(AR941:AR981, AY941:AY981, INDIRECT("AE" &amp; ROW()), AP941:AP981, "💲", AS941:AS981, "Exonerado ADH") +
    SUMIFS(AR941:AR981, AY941:AY981, INDIRECT("AE" &amp; ROW()), AP941:AP981, "📦", AS941:AS981, "Exonerado ADH")
) -
(
    (
        SUMIFS(AR941:AR981, AY941:AY981, INDIRECT("AE" &amp; ROW()), AP941:AP981, "💲", AS941:AS981, "Exonerado Doctor") +
        SUMIFS(AR941:AR981, AY941:AY981, INDIRECT("AE" &amp; ROW()), AP941:AP981, "📦", AS941:AS981, "Exonerado Doctor")
    ) / 2
) -
(
    (
        SUMIFS(AR941:AR981, AY941:AY981, INDIRECT("AE" &amp; ROW()), AP941:AP981, "💲", AS941:AS981, "") +
        SUMIFS(AR941:AR981, AY941:AY981, INDIRECT("AE" &amp; ROW()), AP941:AP981, "📦", AS941:AS981, "")
    ) / 2
)</f>
        <v>0</v>
      </c>
      <c r="AL984" s="140">
        <f t="array" aca="1" ref="AL984" ca="1">(
    SUMIFS(AR941:AR981, AY941:AY981, INDIRECT("AE" &amp; ROW()), AP941:AP981, "💲") +
    SUMIFS(AR941:AR981, AY941:AY981, INDIRECT("AE" &amp; ROW()), AP941:AP981, "📦")
) -
(
    (
        SUMIFS(AR941:AR981, AY941:AY981, INDIRECT("AE" &amp; ROW()), AP941:AP981, "💲", AS941:AS981, "Familiar") +
        SUMIFS(AR941:AR981, AY941:AY981, INDIRECT("AE" &amp; ROW()), AP941:AP981, "📦", AS941:AS981, "Familiar")
    ) / 2
) -
(
    (
        SUMIFS(AR941:AR981, AY941:AY981, INDIRECT("AE" &amp; ROW()), AP941:AP981, "💲", AS941:AS981, "Participante") +
        SUMIFS(AR941:AR981, AY941:AY981, INDIRECT("AE" &amp; ROW()), AP941:AP981, "📦", AS941:AS981, "Participante")
    ) / 2
) -
(
    (
        SUMIFS(AR941:AR981, AY941:AY981, INDIRECT("AE" &amp; ROW()), AP941:AP981, "💲", AS941:AS981, "Empleado") +
        SUMIFS(AR941:AR981, AY941:AY981, INDIRECT("AE" &amp; ROW()), AP941:AP981, "📦", AS941:AS981, "Empleado")
    ) / 2
) -
(
    (
        SUMIFS(AR941:AR981, AY941:AY981, INDIRECT("AE" &amp; ROW()), AP941:AP981, "💲", AS941:AS981, "Exonerado ADH") +
        SUMIFS(AR941:AR981, AY941:AY981, INDIRECT("AE" &amp; ROW()), AP941:AP981, "📦", AS941:AS981, "Exonerado ADH")
    ) / 2
) -
(
    SUMIFS(AR941:AR981, AY941:AY981, INDIRECT("AE" &amp; ROW()), AP941:AP981, "💲", AS941:AS981, "Exonerado Doctor") +
    SUMIFS(AR941:AR981, AY941:AY981, INDIRECT("AE" &amp; ROW()), AP941:AP981, "📦", AS941:AS981, "Exonerado Doctor")
) -
(
    (
        SUMIFS(AR941:AR981, AY941:AY981, INDIRECT("AE" &amp; ROW()), AP941:AP981, "💲", AS941:AS981, "") +
        SUMIFS(AR941:AR981, AY941:AY981, INDIRECT("AE" &amp; ROW()), AP941:AP981, "📦", AS941:AS981, "")
    ) / 2
)</f>
        <v>0</v>
      </c>
      <c r="AM984" s="48"/>
      <c r="AN984" s="48"/>
      <c r="AO984" s="48"/>
      <c r="AP984" s="48"/>
      <c r="AQ984" s="48"/>
      <c r="AR984" s="48"/>
      <c r="AS984" s="48"/>
      <c r="AT984" s="48"/>
      <c r="AU984" s="48"/>
      <c r="AV984" s="48"/>
      <c r="AW984" s="48"/>
      <c r="AX984" s="48"/>
      <c r="AY984" s="48"/>
      <c r="AZ984" s="48"/>
      <c r="BA984" s="48"/>
      <c r="BB984" s="48"/>
      <c r="BC984" s="48"/>
      <c r="BD984" s="48"/>
      <c r="BE984" s="48"/>
      <c r="BF984" s="48"/>
      <c r="BG984" s="48"/>
      <c r="BH984" s="48"/>
      <c r="BI984" s="48"/>
      <c r="BJ984" s="48"/>
      <c r="BK984" s="48"/>
      <c r="BL984" s="48"/>
      <c r="BM984" s="48"/>
      <c r="BN984" s="48"/>
    </row>
    <row r="985" spans="1:66" ht="11.25" customHeight="1">
      <c r="A985" s="222">
        <f>A981+$Q$13/1440</f>
        <v>0.79166666666666641</v>
      </c>
      <c r="B985" s="164"/>
      <c r="C985" s="204"/>
      <c r="D985" s="207"/>
      <c r="E985" s="177" t="s">
        <v>36</v>
      </c>
      <c r="F985" s="42" t="str">
        <f>IF(D985&lt;&gt;"", VLOOKUP(D985,'Base de Datos'!$A$2:$D1268,2,FALSE()),"")</f>
        <v/>
      </c>
      <c r="G985" s="204"/>
      <c r="H985" s="216"/>
      <c r="I985" s="177" t="s">
        <v>36</v>
      </c>
      <c r="J985" s="42" t="str">
        <f>IF(H985&lt;&gt;"", VLOOKUP(H985,'Base de Datos'!$A$2:$D1268,2,FALSE()),"")</f>
        <v/>
      </c>
      <c r="K985" s="204"/>
      <c r="L985" s="216"/>
      <c r="M985" s="177" t="s">
        <v>36</v>
      </c>
      <c r="N985" s="42" t="str">
        <f>IF(L985&lt;&gt;"", VLOOKUP(L985,'Base de Datos'!$A$2:$D1268,2,FALSE()),"")</f>
        <v/>
      </c>
      <c r="O985" s="165"/>
      <c r="P985" s="165"/>
      <c r="Q985" s="165"/>
      <c r="R985" s="166"/>
      <c r="S985" s="167"/>
      <c r="T985" s="45" t="s">
        <v>37</v>
      </c>
      <c r="U985" s="168"/>
      <c r="V985" s="169"/>
      <c r="W985" s="167"/>
      <c r="X985" s="45" t="s">
        <v>37</v>
      </c>
      <c r="Y985" s="168"/>
      <c r="Z985" s="169"/>
      <c r="AA985" s="167"/>
      <c r="AB985" s="45" t="s">
        <v>37</v>
      </c>
      <c r="AC985" s="168"/>
      <c r="AD985" s="56"/>
      <c r="AE985" s="240" t="s">
        <v>59</v>
      </c>
      <c r="AF985" s="230"/>
      <c r="AG985" s="161">
        <f t="array" aca="1" ref="AG985" ca="1">COUNTIFS(AP941:AP981, "💲", AY941:AY981, INDIRECT("AE" &amp; ROW())) + COUNTIFS(AP941:AP981, "📦", AY941:AY981, INDIRECT("AE" &amp; ROW())) + COUNTIFS(AP941:AP981, "✅", AY941:AY981, INDIRECT("AE" &amp; ROW()))</f>
        <v>0</v>
      </c>
      <c r="AH985" s="162">
        <f t="array" aca="1" ref="AH985" ca="1">COUNTIFS(AP941:AP981, "💲", AY941:AY981, INDIRECT("AE" &amp; ROW())) + COUNTIFS(AP941:AP981, "📦", AY941:AY981, INDIRECT("AE" &amp; ROW()))</f>
        <v>0</v>
      </c>
      <c r="AI985" s="139">
        <f t="array" aca="1" ref="AI985" ca="1">SUMIFS(AR941:AR981, AY941:AY981, INDIRECT("AE" &amp; ROW()), AP941:AP981, "💲") + SUMIFS(AR941:AR981, AY941:AY981, INDIRECT("AE" &amp; ROW()), AP941:AP981, "📦")</f>
        <v>0</v>
      </c>
      <c r="AJ985" s="139">
        <f t="array" aca="1" ref="AJ985" ca="1">(
    SUMIFS(AR941:AR981, AY941:AY981, INDIRECT("AE" &amp; ROW()), AP941:AP981, "💲") +
    SUMIFS(AR941:AR981, AY941:AY981, INDIRECT("AE" &amp; ROW()), AP941:AP981, "📦")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
        SUMIFS(AR941:AR981, AY941:AY981, INDIRECT("AE" &amp; ROW()), AP941:AP981, "💲", AS941:AS981, "Familiar") +
        SUMIFS(AR941:AR981, AY941:AY981, INDIRECT("AE" &amp; ROW()), AP941:AP981, "📦", AS941:AS981, "Familiar")
    ) / 2
)  -
(
    (
        SUMIFS(AR941:AR981, AY941:AY981, INDIRECT("AE" &amp; ROW()), AP941:AP981, "💲", AS941:AS981, "Exonerado ADH") +
        SUMIFS(AR941:AR981, AY941:AY981, INDIRECT("AE" &amp; ROW()), AP941:AP981, "📦", AS941:AS981, "Exonerado ADH")
    ) / 2
)  -
(
    (
        SUMIFS(AR941:AR981, AY941:AY981, INDIRECT("AE" &amp; ROW()), AP941:AP981, "💲", AS941:AS981, "Exonerado Doctor") +
        SUMIFS(AR941:AR981, AY941:AY981, INDIRECT("AE" &amp; ROW()), AP941:AP981, "📦", AS941:AS981, "Exonerado Doctor")
    ) / 2
)</f>
        <v>0</v>
      </c>
      <c r="AK985" s="139">
        <f t="array" aca="1" ref="AK985" ca="1">(
    SUMIFS(AR941:AR981, AY941:AY981, INDIRECT("AE" &amp; ROW()), AP941:AP981, "💲") +
    SUMIFS(AR941:AR981, AY941:AY981, INDIRECT("AE" &amp; ROW()), AP941:AP981, "📦")
) -
(
    SUMIFS(AR941:AR981, AY941:AY981, INDIRECT("AE" &amp; ROW()), AP941:AP981, "💲", AS941:AS981, "Familiar") +
    SUMIFS(AR941:AR981, AY941:AY981, INDIRECT("AE" &amp; ROW()), AP941:AP981, "📦", AS941:AS981, "Familiar")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SUMIFS(AR941:AR981, AY941:AY981, INDIRECT("AE" &amp; ROW()), AP941:AP981, "💲", AS941:AS981, "Exonerado ADH") +
    SUMIFS(AR941:AR981, AY941:AY981, INDIRECT("AE" &amp; ROW()), AP941:AP981, "📦", AS941:AS981, "Exonerado ADH")
) -
(
    (
        SUMIFS(AR941:AR981, AY941:AY981, INDIRECT("AE" &amp; ROW()), AP941:AP981, "💲", AS941:AS981, "Exonerado Doctor") +
        SUMIFS(AR941:AR981, AY941:AY981, INDIRECT("AE" &amp; ROW()), AP941:AP981, "📦", AS941:AS981, "Exonerado Doctor")
    ) / 2
) -
(
    (
        SUMIFS(AR941:AR981, AY941:AY981, INDIRECT("AE" &amp; ROW()), AP941:AP981, "💲", AS941:AS981, "") +
        SUMIFS(AR941:AR981, AY941:AY981, INDIRECT("AE" &amp; ROW()), AP941:AP981, "📦", AS941:AS981, "")
    ) / 2
)</f>
        <v>0</v>
      </c>
      <c r="AL985" s="140">
        <f t="array" aca="1" ref="AL985" ca="1">(
    SUMIFS(AR941:AR981, AY941:AY981, INDIRECT("AE" &amp; ROW()), AP941:AP981, "💲") +
    SUMIFS(AR941:AR981, AY941:AY981, INDIRECT("AE" &amp; ROW()), AP941:AP981, "📦")
) -
(
    (
        SUMIFS(AR941:AR981, AY941:AY981, INDIRECT("AE" &amp; ROW()), AP941:AP981, "💲", AS941:AS981, "Familiar") +
        SUMIFS(AR941:AR981, AY941:AY981, INDIRECT("AE" &amp; ROW()), AP941:AP981, "📦", AS941:AS981, "Familiar")
    ) / 2
) -
(
    (
        SUMIFS(AR941:AR981, AY941:AY981, INDIRECT("AE" &amp; ROW()), AP941:AP981, "💲", AS941:AS981, "Participante") +
        SUMIFS(AR941:AR981, AY941:AY981, INDIRECT("AE" &amp; ROW()), AP941:AP981, "📦", AS941:AS981, "Participante")
    ) / 2
) -
(
    (
        SUMIFS(AR941:AR981, AY941:AY981, INDIRECT("AE" &amp; ROW()), AP941:AP981, "💲", AS941:AS981, "Empleado") +
        SUMIFS(AR941:AR981, AY941:AY981, INDIRECT("AE" &amp; ROW()), AP941:AP981, "📦", AS941:AS981, "Empleado")
    ) / 2
) -
(
    (
        SUMIFS(AR941:AR981, AY941:AY981, INDIRECT("AE" &amp; ROW()), AP941:AP981, "💲", AS941:AS981, "Exonerado ADH") +
        SUMIFS(AR941:AR981, AY941:AY981, INDIRECT("AE" &amp; ROW()), AP941:AP981, "📦", AS941:AS981, "Exonerado ADH")
    ) / 2
) -
(
    SUMIFS(AR941:AR981, AY941:AY981, INDIRECT("AE" &amp; ROW()), AP941:AP981, "💲", AS941:AS981, "Exonerado Doctor") +
    SUMIFS(AR941:AR981, AY941:AY981, INDIRECT("AE" &amp; ROW()), AP941:AP981, "📦", AS941:AS981, "Exonerado Doctor")
) -
(
    (
        SUMIFS(AR941:AR981, AY941:AY981, INDIRECT("AE" &amp; ROW()), AP941:AP981, "💲", AS941:AS981, "") +
        SUMIFS(AR941:AR981, AY941:AY981, INDIRECT("AE" &amp; ROW()), AP941:AP981, "📦", AS941:AS981, "")
    ) / 2
)</f>
        <v>0</v>
      </c>
      <c r="AM985" s="56"/>
      <c r="AN985" s="56"/>
      <c r="AO985" s="56"/>
      <c r="AP985" s="56"/>
      <c r="AQ985" s="56"/>
      <c r="AR985" s="56"/>
      <c r="AS985" s="56"/>
      <c r="AT985" s="56"/>
      <c r="AU985" s="56"/>
      <c r="AV985" s="56"/>
      <c r="AW985" s="56"/>
      <c r="AX985" s="56"/>
      <c r="AY985" s="56"/>
      <c r="AZ985" s="56"/>
      <c r="BA985" s="56"/>
      <c r="BB985" s="56"/>
      <c r="BC985" s="56"/>
      <c r="BD985" s="56"/>
      <c r="BE985" s="56"/>
      <c r="BF985" s="56"/>
      <c r="BG985" s="56"/>
      <c r="BH985" s="56"/>
      <c r="BI985" s="56"/>
      <c r="BJ985" s="56"/>
      <c r="BK985" s="56"/>
      <c r="BL985" s="56"/>
      <c r="BM985" s="56"/>
      <c r="BN985" s="56"/>
    </row>
    <row r="986" spans="1:66" ht="11.25" customHeight="1">
      <c r="A986" s="220"/>
      <c r="B986" s="164"/>
      <c r="C986" s="205"/>
      <c r="D986" s="208"/>
      <c r="E986" s="178" t="s">
        <v>42</v>
      </c>
      <c r="F986" s="58" t="str">
        <f>IF(D985&lt;&gt;"", VLOOKUP(D985,'Base de Datos'!$A$2:$D1268,3,FALSE()),"")</f>
        <v/>
      </c>
      <c r="G986" s="205"/>
      <c r="H986" s="208"/>
      <c r="I986" s="178" t="s">
        <v>42</v>
      </c>
      <c r="J986" s="58" t="str">
        <f>IF(H985&lt;&gt;"", VLOOKUP(H985,'Base de Datos'!$A$2:$D1268,3,FALSE()),"")</f>
        <v/>
      </c>
      <c r="K986" s="205"/>
      <c r="L986" s="208"/>
      <c r="M986" s="178" t="s">
        <v>42</v>
      </c>
      <c r="N986" s="58" t="str">
        <f>IF(L985&lt;&gt;"", VLOOKUP(L985,'Base de Datos'!$A$2:$D1268,3,FALSE()),"")</f>
        <v/>
      </c>
      <c r="O986" s="165"/>
      <c r="P986" s="165"/>
      <c r="Q986" s="165"/>
      <c r="R986" s="166"/>
      <c r="S986" s="231"/>
      <c r="T986" s="230"/>
      <c r="U986" s="170"/>
      <c r="V986" s="169"/>
      <c r="W986" s="231"/>
      <c r="X986" s="230"/>
      <c r="Y986" s="170"/>
      <c r="Z986" s="169"/>
      <c r="AA986" s="231"/>
      <c r="AB986" s="230"/>
      <c r="AC986" s="170"/>
      <c r="AD986" s="56"/>
      <c r="AE986" s="240" t="s">
        <v>63</v>
      </c>
      <c r="AF986" s="230"/>
      <c r="AG986" s="161">
        <f t="array" aca="1" ref="AG986" ca="1">COUNTIFS(AP941:AP981, "💲", AY941:AY981, INDIRECT("AE" &amp; ROW())) + COUNTIFS(AP941:AP981, "📦", AY941:AY981, INDIRECT("AE" &amp; ROW())) + COUNTIFS(AP941:AP981, "✅", AY941:AY981, INDIRECT("AE" &amp; ROW()))</f>
        <v>0</v>
      </c>
      <c r="AH986" s="162">
        <f t="array" aca="1" ref="AH986" ca="1">COUNTIFS(AP941:AP981, "💲", AY941:AY981, INDIRECT("AE" &amp; ROW())) + COUNTIFS(AP941:AP981, "📦", AY941:AY981, INDIRECT("AE" &amp; ROW()))</f>
        <v>0</v>
      </c>
      <c r="AI986" s="139">
        <f t="array" aca="1" ref="AI986" ca="1">SUMIFS(AR941:AR981, AY941:AY981, INDIRECT("AE" &amp; ROW()), AP941:AP981, "💲") + SUMIFS(AR941:AR981, AY941:AY981, INDIRECT("AE" &amp; ROW()), AP941:AP981, "📦")</f>
        <v>0</v>
      </c>
      <c r="AJ986" s="139">
        <f t="array" aca="1" ref="AJ986" ca="1">(
    SUMIFS(AR941:AR981, AY941:AY981, INDIRECT("AE" &amp; ROW()), AP941:AP981, "💲") +
    SUMIFS(AR941:AR981, AY941:AY981, INDIRECT("AE" &amp; ROW()), AP941:AP981, "📦")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
        SUMIFS(AR941:AR981, AY941:AY981, INDIRECT("AE" &amp; ROW()), AP941:AP981, "💲", AS941:AS981, "Familiar") +
        SUMIFS(AR941:AR981, AY941:AY981, INDIRECT("AE" &amp; ROW()), AP941:AP981, "📦", AS941:AS981, "Familiar")
    ) / 2
)  -
(
    (
        SUMIFS(AR941:AR981, AY941:AY981, INDIRECT("AE" &amp; ROW()), AP941:AP981, "💲", AS941:AS981, "Exonerado ADH") +
        SUMIFS(AR941:AR981, AY941:AY981, INDIRECT("AE" &amp; ROW()), AP941:AP981, "📦", AS941:AS981, "Exonerado ADH")
    ) / 2
)  -
(
    (
        SUMIFS(AR941:AR981, AY941:AY981, INDIRECT("AE" &amp; ROW()), AP941:AP981, "💲", AS941:AS981, "Exonerado Doctor") +
        SUMIFS(AR941:AR981, AY941:AY981, INDIRECT("AE" &amp; ROW()), AP941:AP981, "📦", AS941:AS981, "Exonerado Doctor")
    ) / 2
)</f>
        <v>0</v>
      </c>
      <c r="AK986" s="139">
        <f t="array" aca="1" ref="AK986" ca="1">(
    SUMIFS(AR941:AR981, AY941:AY981, INDIRECT("AE" &amp; ROW()), AP941:AP981, "💲") +
    SUMIFS(AR941:AR981, AY941:AY981, INDIRECT("AE" &amp; ROW()), AP941:AP981, "📦")
) -
(
    SUMIFS(AR941:AR981, AY941:AY981, INDIRECT("AE" &amp; ROW()), AP941:AP981, "💲", AS941:AS981, "Familiar") +
    SUMIFS(AR941:AR981, AY941:AY981, INDIRECT("AE" &amp; ROW()), AP941:AP981, "📦", AS941:AS981, "Familiar")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SUMIFS(AR941:AR981, AY941:AY981, INDIRECT("AE" &amp; ROW()), AP941:AP981, "💲", AS941:AS981, "Exonerado ADH") +
    SUMIFS(AR941:AR981, AY941:AY981, INDIRECT("AE" &amp; ROW()), AP941:AP981, "📦", AS941:AS981, "Exonerado ADH")
) -
(
    (
        SUMIFS(AR941:AR981, AY941:AY981, INDIRECT("AE" &amp; ROW()), AP941:AP981, "💲", AS941:AS981, "Exonerado Doctor") +
        SUMIFS(AR941:AR981, AY941:AY981, INDIRECT("AE" &amp; ROW()), AP941:AP981, "📦", AS941:AS981, "Exonerado Doctor")
    ) / 2
) -
(
    (
        SUMIFS(AR941:AR981, AY941:AY981, INDIRECT("AE" &amp; ROW()), AP941:AP981, "💲", AS941:AS981, "") +
        SUMIFS(AR941:AR981, AY941:AY981, INDIRECT("AE" &amp; ROW()), AP941:AP981, "📦", AS941:AS981, "")
    ) / 2
)</f>
        <v>0</v>
      </c>
      <c r="AL986" s="140">
        <f t="array" aca="1" ref="AL986" ca="1">(
    SUMIFS(AR941:AR981, AY941:AY981, INDIRECT("AE" &amp; ROW()), AP941:AP981, "💲") +
    SUMIFS(AR941:AR981, AY941:AY981, INDIRECT("AE" &amp; ROW()), AP941:AP981, "📦")
) -
(
    (
        SUMIFS(AR941:AR981, AY941:AY981, INDIRECT("AE" &amp; ROW()), AP941:AP981, "💲", AS941:AS981, "Familiar") +
        SUMIFS(AR941:AR981, AY941:AY981, INDIRECT("AE" &amp; ROW()), AP941:AP981, "📦", AS941:AS981, "Familiar")
    ) / 2
) -
(
    (
        SUMIFS(AR941:AR981, AY941:AY981, INDIRECT("AE" &amp; ROW()), AP941:AP981, "💲", AS941:AS981, "Participante") +
        SUMIFS(AR941:AR981, AY941:AY981, INDIRECT("AE" &amp; ROW()), AP941:AP981, "📦", AS941:AS981, "Participante")
    ) / 2
) -
(
    (
        SUMIFS(AR941:AR981, AY941:AY981, INDIRECT("AE" &amp; ROW()), AP941:AP981, "💲", AS941:AS981, "Empleado") +
        SUMIFS(AR941:AR981, AY941:AY981, INDIRECT("AE" &amp; ROW()), AP941:AP981, "📦", AS941:AS981, "Empleado")
    ) / 2
) -
(
    (
        SUMIFS(AR941:AR981, AY941:AY981, INDIRECT("AE" &amp; ROW()), AP941:AP981, "💲", AS941:AS981, "Exonerado ADH") +
        SUMIFS(AR941:AR981, AY941:AY981, INDIRECT("AE" &amp; ROW()), AP941:AP981, "📦", AS941:AS981, "Exonerado ADH")
    ) / 2
) -
(
    SUMIFS(AR941:AR981, AY941:AY981, INDIRECT("AE" &amp; ROW()), AP941:AP981, "💲", AS941:AS981, "Exonerado Doctor") +
    SUMIFS(AR941:AR981, AY941:AY981, INDIRECT("AE" &amp; ROW()), AP941:AP981, "📦", AS941:AS981, "Exonerado Doctor")
) -
(
    (
        SUMIFS(AR941:AR981, AY941:AY981, INDIRECT("AE" &amp; ROW()), AP941:AP981, "💲", AS941:AS981, "") +
        SUMIFS(AR941:AR981, AY941:AY981, INDIRECT("AE" &amp; ROW()), AP941:AP981, "📦", AS941:AS981, "")
    ) / 2
)</f>
        <v>0</v>
      </c>
      <c r="AM986" s="56"/>
      <c r="AN986" s="56"/>
      <c r="AO986" s="56"/>
      <c r="AP986" s="56"/>
      <c r="AQ986" s="56"/>
      <c r="AR986" s="56"/>
      <c r="AS986" s="56"/>
      <c r="AT986" s="56"/>
      <c r="AU986" s="56"/>
      <c r="AV986" s="56"/>
      <c r="AW986" s="56"/>
      <c r="AX986" s="56"/>
      <c r="AY986" s="56"/>
      <c r="AZ986" s="56"/>
      <c r="BA986" s="56"/>
      <c r="BB986" s="56"/>
      <c r="BC986" s="56"/>
      <c r="BD986" s="56"/>
      <c r="BE986" s="56"/>
      <c r="BF986" s="56"/>
      <c r="BG986" s="56"/>
      <c r="BH986" s="56"/>
      <c r="BI986" s="56"/>
      <c r="BJ986" s="56"/>
      <c r="BK986" s="56"/>
      <c r="BL986" s="56"/>
      <c r="BM986" s="56"/>
      <c r="BN986" s="56"/>
    </row>
    <row r="987" spans="1:66" ht="11.25" customHeight="1">
      <c r="A987" s="220"/>
      <c r="B987" s="164"/>
      <c r="C987" s="205"/>
      <c r="D987" s="208"/>
      <c r="E987" s="178" t="s">
        <v>44</v>
      </c>
      <c r="F987" s="58" t="str">
        <f>IF(D985&lt;&gt;"", VLOOKUP(D985,'Base de Datos'!$A$2:$D1268,4,FALSE()),"")</f>
        <v/>
      </c>
      <c r="G987" s="205"/>
      <c r="H987" s="208"/>
      <c r="I987" s="178" t="s">
        <v>44</v>
      </c>
      <c r="J987" s="58" t="str">
        <f>IF(H985&lt;&gt;"", VLOOKUP(H985,'Base de Datos'!$A$2:$D1268,4,FALSE()),"")</f>
        <v/>
      </c>
      <c r="K987" s="205"/>
      <c r="L987" s="208"/>
      <c r="M987" s="178" t="s">
        <v>44</v>
      </c>
      <c r="N987" s="58" t="str">
        <f>IF(L985&lt;&gt;"", VLOOKUP(L985,'Base de Datos'!$A$2:$D1268,4,FALSE()),"")</f>
        <v/>
      </c>
      <c r="O987" s="165"/>
      <c r="P987" s="165"/>
      <c r="Q987" s="165"/>
      <c r="R987" s="166"/>
      <c r="S987" s="231"/>
      <c r="T987" s="230"/>
      <c r="U987" s="170"/>
      <c r="V987" s="169"/>
      <c r="W987" s="231"/>
      <c r="X987" s="230"/>
      <c r="Y987" s="170"/>
      <c r="Z987" s="169"/>
      <c r="AA987" s="231"/>
      <c r="AB987" s="230"/>
      <c r="AC987" s="170"/>
      <c r="AD987" s="56"/>
      <c r="AE987" s="240" t="s">
        <v>66</v>
      </c>
      <c r="AF987" s="230"/>
      <c r="AG987" s="161">
        <f t="array" aca="1" ref="AG987" ca="1">COUNTIFS(AP941:AP981, "💲", AY941:AY981, INDIRECT("AE" &amp; ROW())) + COUNTIFS(AP941:AP981, "📦", AY941:AY981, INDIRECT("AE" &amp; ROW())) + COUNTIFS(AP941:AP981, "✅", AY941:AY981, INDIRECT("AE" &amp; ROW()))</f>
        <v>0</v>
      </c>
      <c r="AH987" s="162">
        <f t="array" aca="1" ref="AH987" ca="1">COUNTIFS(AP941:AP981, "💲", AY941:AY981, INDIRECT("AE" &amp; ROW())) + COUNTIFS(AP941:AP981, "📦", AY941:AY981, INDIRECT("AE" &amp; ROW()))</f>
        <v>0</v>
      </c>
      <c r="AI987" s="139">
        <f t="array" aca="1" ref="AI987" ca="1">SUMIFS(AR941:AR981, AY941:AY981, INDIRECT("AE" &amp; ROW()), AP941:AP981, "💲") + SUMIFS(AR941:AR981, AY941:AY981, INDIRECT("AE" &amp; ROW()), AP941:AP981, "📦")</f>
        <v>0</v>
      </c>
      <c r="AJ987" s="139">
        <f t="array" aca="1" ref="AJ987" ca="1">(
    SUMIFS(AR941:AR981, AY941:AY981, INDIRECT("AE" &amp; ROW()), AP941:AP981, "💲") +
    SUMIFS(AR941:AR981, AY941:AY981, INDIRECT("AE" &amp; ROW()), AP941:AP981, "📦")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
        SUMIFS(AR941:AR981, AY941:AY981, INDIRECT("AE" &amp; ROW()), AP941:AP981, "💲", AS941:AS981, "Familiar") +
        SUMIFS(AR941:AR981, AY941:AY981, INDIRECT("AE" &amp; ROW()), AP941:AP981, "📦", AS941:AS981, "Familiar")
    ) / 2
)  -
(
    (
        SUMIFS(AR941:AR981, AY941:AY981, INDIRECT("AE" &amp; ROW()), AP941:AP981, "💲", AS941:AS981, "Exonerado ADH") +
        SUMIFS(AR941:AR981, AY941:AY981, INDIRECT("AE" &amp; ROW()), AP941:AP981, "📦", AS941:AS981, "Exonerado ADH")
    ) / 2
)  -
(
    (
        SUMIFS(AR941:AR981, AY941:AY981, INDIRECT("AE" &amp; ROW()), AP941:AP981, "💲", AS941:AS981, "Exonerado Doctor") +
        SUMIFS(AR941:AR981, AY941:AY981, INDIRECT("AE" &amp; ROW()), AP941:AP981, "📦", AS941:AS981, "Exonerado Doctor")
    ) / 2
)</f>
        <v>0</v>
      </c>
      <c r="AK987" s="139">
        <f t="array" aca="1" ref="AK987" ca="1">(
    SUMIFS(AR941:AR981, AY941:AY981, INDIRECT("AE" &amp; ROW()), AP941:AP981, "💲") +
    SUMIFS(AR941:AR981, AY941:AY981, INDIRECT("AE" &amp; ROW()), AP941:AP981, "📦")
) -
(
    SUMIFS(AR941:AR981, AY941:AY981, INDIRECT("AE" &amp; ROW()), AP941:AP981, "💲", AS941:AS981, "Familiar") +
    SUMIFS(AR941:AR981, AY941:AY981, INDIRECT("AE" &amp; ROW()), AP941:AP981, "📦", AS941:AS981, "Familiar")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SUMIFS(AR941:AR981, AY941:AY981, INDIRECT("AE" &amp; ROW()), AP941:AP981, "💲", AS941:AS981, "Exonerado ADH") +
    SUMIFS(AR941:AR981, AY941:AY981, INDIRECT("AE" &amp; ROW()), AP941:AP981, "📦", AS941:AS981, "Exonerado ADH")
) -
(
    (
        SUMIFS(AR941:AR981, AY941:AY981, INDIRECT("AE" &amp; ROW()), AP941:AP981, "💲", AS941:AS981, "Exonerado Doctor") +
        SUMIFS(AR941:AR981, AY941:AY981, INDIRECT("AE" &amp; ROW()), AP941:AP981, "📦", AS941:AS981, "Exonerado Doctor")
    ) / 2
) -
(
    (
        SUMIFS(AR941:AR981, AY941:AY981, INDIRECT("AE" &amp; ROW()), AP941:AP981, "💲", AS941:AS981, "") +
        SUMIFS(AR941:AR981, AY941:AY981, INDIRECT("AE" &amp; ROW()), AP941:AP981, "📦", AS941:AS981, "")
    ) / 2
)</f>
        <v>0</v>
      </c>
      <c r="AL987" s="140">
        <f t="array" aca="1" ref="AL987" ca="1">(
    SUMIFS(AR941:AR981, AY941:AY981, INDIRECT("AE" &amp; ROW()), AP941:AP981, "💲") +
    SUMIFS(AR941:AR981, AY941:AY981, INDIRECT("AE" &amp; ROW()), AP941:AP981, "📦")
) -
(
    (
        SUMIFS(AR941:AR981, AY941:AY981, INDIRECT("AE" &amp; ROW()), AP941:AP981, "💲", AS941:AS981, "Familiar") +
        SUMIFS(AR941:AR981, AY941:AY981, INDIRECT("AE" &amp; ROW()), AP941:AP981, "📦", AS941:AS981, "Familiar")
    ) / 2
) -
(
    (
        SUMIFS(AR941:AR981, AY941:AY981, INDIRECT("AE" &amp; ROW()), AP941:AP981, "💲", AS941:AS981, "Participante") +
        SUMIFS(AR941:AR981, AY941:AY981, INDIRECT("AE" &amp; ROW()), AP941:AP981, "📦", AS941:AS981, "Participante")
    ) / 2
) -
(
    (
        SUMIFS(AR941:AR981, AY941:AY981, INDIRECT("AE" &amp; ROW()), AP941:AP981, "💲", AS941:AS981, "Empleado") +
        SUMIFS(AR941:AR981, AY941:AY981, INDIRECT("AE" &amp; ROW()), AP941:AP981, "📦", AS941:AS981, "Empleado")
    ) / 2
) -
(
    (
        SUMIFS(AR941:AR981, AY941:AY981, INDIRECT("AE" &amp; ROW()), AP941:AP981, "💲", AS941:AS981, "Exonerado ADH") +
        SUMIFS(AR941:AR981, AY941:AY981, INDIRECT("AE" &amp; ROW()), AP941:AP981, "📦", AS941:AS981, "Exonerado ADH")
    ) / 2
) -
(
    SUMIFS(AR941:AR981, AY941:AY981, INDIRECT("AE" &amp; ROW()), AP941:AP981, "💲", AS941:AS981, "Exonerado Doctor") +
    SUMIFS(AR941:AR981, AY941:AY981, INDIRECT("AE" &amp; ROW()), AP941:AP981, "📦", AS941:AS981, "Exonerado Doctor")
) -
(
    (
        SUMIFS(AR941:AR981, AY941:AY981, INDIRECT("AE" &amp; ROW()), AP941:AP981, "💲", AS941:AS981, "") +
        SUMIFS(AR941:AR981, AY941:AY981, INDIRECT("AE" &amp; ROW()), AP941:AP981, "📦", AS941:AS981, "")
    ) / 2
)</f>
        <v>0</v>
      </c>
      <c r="AM987" s="56"/>
      <c r="AN987" s="56"/>
      <c r="AO987" s="56"/>
      <c r="AP987" s="56"/>
      <c r="AQ987" s="56"/>
      <c r="AR987" s="56"/>
      <c r="AS987" s="56"/>
      <c r="AT987" s="56"/>
      <c r="AU987" s="56"/>
      <c r="AV987" s="56"/>
      <c r="AW987" s="56"/>
      <c r="AX987" s="56"/>
      <c r="AY987" s="56"/>
      <c r="AZ987" s="56"/>
      <c r="BA987" s="56"/>
      <c r="BB987" s="56"/>
      <c r="BC987" s="56"/>
      <c r="BD987" s="56"/>
      <c r="BE987" s="56"/>
      <c r="BF987" s="56"/>
      <c r="BG987" s="56"/>
      <c r="BH987" s="56"/>
      <c r="BI987" s="56"/>
      <c r="BJ987" s="56"/>
      <c r="BK987" s="56"/>
      <c r="BL987" s="56"/>
      <c r="BM987" s="56"/>
      <c r="BN987" s="56"/>
    </row>
    <row r="988" spans="1:66" ht="11.25" customHeight="1">
      <c r="A988" s="221"/>
      <c r="B988" s="164"/>
      <c r="C988" s="206"/>
      <c r="D988" s="209"/>
      <c r="E988" s="179" t="s">
        <v>46</v>
      </c>
      <c r="F988" s="183"/>
      <c r="G988" s="206"/>
      <c r="H988" s="209"/>
      <c r="I988" s="179" t="s">
        <v>46</v>
      </c>
      <c r="J988" s="183"/>
      <c r="K988" s="206"/>
      <c r="L988" s="209"/>
      <c r="M988" s="179" t="s">
        <v>46</v>
      </c>
      <c r="N988" s="183"/>
      <c r="O988" s="165"/>
      <c r="P988" s="165"/>
      <c r="Q988" s="165"/>
      <c r="R988" s="166"/>
      <c r="S988" s="227" t="str">
        <f>IF(OR(S985="Empleado",S985="Familiar"),"Nombre del Empleado","N° Factura")</f>
        <v>N° Factura</v>
      </c>
      <c r="T988" s="228"/>
      <c r="U988" s="89"/>
      <c r="V988" s="169"/>
      <c r="W988" s="227" t="str">
        <f>IF(OR(W985="Empleado",W985="Familiar"),"Nombre del Empleado","N° Factura")</f>
        <v>N° Factura</v>
      </c>
      <c r="X988" s="228"/>
      <c r="Y988" s="89"/>
      <c r="Z988" s="169"/>
      <c r="AA988" s="227" t="str">
        <f>IF(OR(AA985="Empleado",AA985="Familiar"),"Nombre del Empleado","N° Factura")</f>
        <v>N° Factura</v>
      </c>
      <c r="AB988" s="228"/>
      <c r="AC988" s="89"/>
      <c r="AD988" s="56"/>
      <c r="AE988" s="240" t="s">
        <v>69</v>
      </c>
      <c r="AF988" s="230"/>
      <c r="AG988" s="161">
        <f t="array" aca="1" ref="AG988" ca="1">COUNTIFS(AP941:AP981, "💲", AY941:AY981, INDIRECT("AE" &amp; ROW())) + COUNTIFS(AP941:AP981, "📦", AY941:AY981, INDIRECT("AE" &amp; ROW())) + COUNTIFS(AP941:AP981, "✅", AY941:AY981, INDIRECT("AE" &amp; ROW()))</f>
        <v>0</v>
      </c>
      <c r="AH988" s="162">
        <f t="array" aca="1" ref="AH988" ca="1">COUNTIFS(AP941:AP981, "💲", AY941:AY981, INDIRECT("AE" &amp; ROW())) + COUNTIFS(AP941:AP981, "📦", AY941:AY981, INDIRECT("AE" &amp; ROW()))</f>
        <v>0</v>
      </c>
      <c r="AI988" s="139">
        <f t="array" aca="1" ref="AI988" ca="1">SUMIFS(AR941:AR981, AY941:AY981, INDIRECT("AE" &amp; ROW()), AP941:AP981, "💲") + SUMIFS(AR941:AR981, AY941:AY981, INDIRECT("AE" &amp; ROW()), AP941:AP981, "📦")</f>
        <v>0</v>
      </c>
      <c r="AJ988" s="66">
        <f t="array" aca="1" ref="AJ988" ca="1">(
    SUMIFS(AR941:AR981, AY941:AY981, INDIRECT("AE" &amp; ROW()), AP941:AP981, "💲") +
    SUMIFS(AR941:AR981, AY941:AY981, INDIRECT("AE" &amp; ROW()), AP941:AP981, "📦")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
        SUMIFS(AR941:AR981, AY941:AY981, INDIRECT("AE" &amp; ROW()), AP941:AP981, "💲", AS941:AS981, "Familiar") +
        SUMIFS(AR941:AR981, AY941:AY981, INDIRECT("AE" &amp; ROW()), AP941:AP981, "📦", AS941:AS981, "Familiar")
    ) / 2
)  -
(
    (
        SUMIFS(AR941:AR981, AY941:AY981, INDIRECT("AE" &amp; ROW()), AP941:AP981, "💲", AS941:AS981, "Exonerado ADH") +
        SUMIFS(AR941:AR981, AY941:AY981, INDIRECT("AE" &amp; ROW()), AP941:AP981, "📦", AS941:AS981, "Exonerado ADH")
    ) / 2
)  -
(
    (
        SUMIFS(AR941:AR981, AY941:AY981, INDIRECT("AE" &amp; ROW()), AP941:AP981, "💲", AS941:AS981, "Exonerado Doctor") +
        SUMIFS(AR941:AR981, AY941:AY981, INDIRECT("AE" &amp; ROW()), AP941:AP981, "📦", AS941:AS981, "Exonerado Doctor")
    ) / 2
)</f>
        <v>0</v>
      </c>
      <c r="AK988" s="139">
        <f t="array" aca="1" ref="AK988" ca="1">(
    SUMIFS(AR941:AR981, AY941:AY981, INDIRECT("AE" &amp; ROW()), AP941:AP981, "💲") +
    SUMIFS(AR941:AR981, AY941:AY981, INDIRECT("AE" &amp; ROW()), AP941:AP981, "📦")
) -
(
    SUMIFS(AR941:AR981, AY941:AY981, INDIRECT("AE" &amp; ROW()), AP941:AP981, "💲", AS941:AS981, "Familiar") +
    SUMIFS(AR941:AR981, AY941:AY981, INDIRECT("AE" &amp; ROW()), AP941:AP981, "📦", AS941:AS981, "Familiar")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SUMIFS(AR941:AR981, AY941:AY981, INDIRECT("AE" &amp; ROW()), AP941:AP981, "💲", AS941:AS981, "Exonerado ADH") +
    SUMIFS(AR941:AR981, AY941:AY981, INDIRECT("AE" &amp; ROW()), AP941:AP981, "📦", AS941:AS981, "Exonerado ADH")
) -
(
    (
        SUMIFS(AR941:AR981, AY941:AY981, INDIRECT("AE" &amp; ROW()), AP941:AP981, "💲", AS941:AS981, "Exonerado Doctor") +
        SUMIFS(AR941:AR981, AY941:AY981, INDIRECT("AE" &amp; ROW()), AP941:AP981, "📦", AS941:AS981, "Exonerado Doctor")
    ) / 2
) -
(
    (
        SUMIFS(AR941:AR981, AY941:AY981, INDIRECT("AE" &amp; ROW()), AP941:AP981, "💲", AS941:AS981, "") +
        SUMIFS(AR941:AR981, AY941:AY981, INDIRECT("AE" &amp; ROW()), AP941:AP981, "📦", AS941:AS981, "")
    ) / 2
)</f>
        <v>0</v>
      </c>
      <c r="AL988" s="140">
        <f t="array" aca="1" ref="AL988" ca="1">(
    SUMIFS(AR941:AR981, AY941:AY981, INDIRECT("AE" &amp; ROW()), AP941:AP981, "💲") +
    SUMIFS(AR941:AR981, AY941:AY981, INDIRECT("AE" &amp; ROW()), AP941:AP981, "📦")
) -
(
    (
        SUMIFS(AR941:AR981, AY941:AY981, INDIRECT("AE" &amp; ROW()), AP941:AP981, "💲", AS941:AS981, "Familiar") +
        SUMIFS(AR941:AR981, AY941:AY981, INDIRECT("AE" &amp; ROW()), AP941:AP981, "📦", AS941:AS981, "Familiar")
    ) / 2
) -
(
    (
        SUMIFS(AR941:AR981, AY941:AY981, INDIRECT("AE" &amp; ROW()), AP941:AP981, "💲", AS941:AS981, "Participante") +
        SUMIFS(AR941:AR981, AY941:AY981, INDIRECT("AE" &amp; ROW()), AP941:AP981, "📦", AS941:AS981, "Participante")
    ) / 2
) -
(
    (
        SUMIFS(AR941:AR981, AY941:AY981, INDIRECT("AE" &amp; ROW()), AP941:AP981, "💲", AS941:AS981, "Empleado") +
        SUMIFS(AR941:AR981, AY941:AY981, INDIRECT("AE" &amp; ROW()), AP941:AP981, "📦", AS941:AS981, "Empleado")
    ) / 2
) -
(
    (
        SUMIFS(AR941:AR981, AY941:AY981, INDIRECT("AE" &amp; ROW()), AP941:AP981, "💲", AS941:AS981, "Exonerado ADH") +
        SUMIFS(AR941:AR981, AY941:AY981, INDIRECT("AE" &amp; ROW()), AP941:AP981, "📦", AS941:AS981, "Exonerado ADH")
    ) / 2
) -
(
    SUMIFS(AR941:AR981, AY941:AY981, INDIRECT("AE" &amp; ROW()), AP941:AP981, "💲", AS941:AS981, "Exonerado Doctor") +
    SUMIFS(AR941:AR981, AY941:AY981, INDIRECT("AE" &amp; ROW()), AP941:AP981, "📦", AS941:AS981, "Exonerado Doctor")
) -
(
    (
        SUMIFS(AR941:AR981, AY941:AY981, INDIRECT("AE" &amp; ROW()), AP941:AP981, "💲", AS941:AS981, "") +
        SUMIFS(AR941:AR981, AY941:AY981, INDIRECT("AE" &amp; ROW()), AP941:AP981, "📦", AS941:AS981, "")
    ) / 2
)</f>
        <v>0</v>
      </c>
      <c r="AM988" s="56"/>
      <c r="AN988" s="56"/>
      <c r="AO988" s="56"/>
      <c r="AP988" s="56"/>
      <c r="AQ988" s="56"/>
      <c r="AR988" s="56"/>
      <c r="AS988" s="56"/>
      <c r="AT988" s="56"/>
      <c r="AU988" s="56"/>
      <c r="AV988" s="56"/>
      <c r="AW988" s="56"/>
      <c r="AX988" s="56"/>
      <c r="AY988" s="56"/>
      <c r="AZ988" s="56"/>
      <c r="BA988" s="56"/>
      <c r="BB988" s="56"/>
      <c r="BC988" s="56"/>
      <c r="BD988" s="56"/>
      <c r="BE988" s="56"/>
      <c r="BF988" s="56"/>
      <c r="BG988" s="56"/>
      <c r="BH988" s="56"/>
      <c r="BI988" s="56"/>
      <c r="BJ988" s="56"/>
      <c r="BK988" s="56"/>
      <c r="BL988" s="56"/>
      <c r="BM988" s="56"/>
      <c r="BN988" s="56"/>
    </row>
    <row r="989" spans="1:66" ht="11.25" customHeight="1">
      <c r="A989" s="222">
        <f>A985+$Q$13/1440</f>
        <v>0.83333333333333304</v>
      </c>
      <c r="B989" s="164"/>
      <c r="C989" s="204"/>
      <c r="D989" s="207"/>
      <c r="E989" s="177" t="s">
        <v>36</v>
      </c>
      <c r="F989" s="42" t="str">
        <f>IF(D989&lt;&gt;"", VLOOKUP(D989,'Base de Datos'!$A$2:$D1268,2,FALSE()),"")</f>
        <v/>
      </c>
      <c r="G989" s="204"/>
      <c r="H989" s="216"/>
      <c r="I989" s="177" t="s">
        <v>36</v>
      </c>
      <c r="J989" s="42" t="str">
        <f>IF(H989&lt;&gt;"", VLOOKUP(H989,'Base de Datos'!$A$2:$D1268,2,FALSE()),"")</f>
        <v/>
      </c>
      <c r="K989" s="204"/>
      <c r="L989" s="216"/>
      <c r="M989" s="177" t="s">
        <v>36</v>
      </c>
      <c r="N989" s="42" t="str">
        <f>IF(L989&lt;&gt;"", VLOOKUP(L989,'Base de Datos'!$A$2:$D1268,2,FALSE()),"")</f>
        <v/>
      </c>
      <c r="O989" s="165"/>
      <c r="P989" s="165"/>
      <c r="Q989" s="165"/>
      <c r="R989" s="166"/>
      <c r="S989" s="167"/>
      <c r="T989" s="45" t="s">
        <v>37</v>
      </c>
      <c r="U989" s="168"/>
      <c r="V989" s="169"/>
      <c r="W989" s="167"/>
      <c r="X989" s="45" t="s">
        <v>37</v>
      </c>
      <c r="Y989" s="168"/>
      <c r="Z989" s="169"/>
      <c r="AA989" s="167"/>
      <c r="AB989" s="45" t="s">
        <v>37</v>
      </c>
      <c r="AC989" s="168"/>
      <c r="AD989" s="56"/>
      <c r="AE989" s="232" t="s">
        <v>72</v>
      </c>
      <c r="AF989" s="230"/>
      <c r="AG989" s="90">
        <f t="array" aca="1" ref="AG989" ca="1">COUNTIFS(AP941:AP981, "💲", AY941:AY981, INDIRECT("AE" &amp; ROW())) + COUNTIFS(AP941:AP981, "📦", AY941:AY981, INDIRECT("AE" &amp; ROW())) + COUNTIFS(AP941:AP981, "✅", AY941:AY981, INDIRECT("AE" &amp; ROW()))</f>
        <v>0</v>
      </c>
      <c r="AH989" s="68">
        <f t="array" aca="1" ref="AH989" ca="1">COUNTIFS(AP941:AP981, "💲", AY941:AY981, INDIRECT("AE" &amp; ROW())) + COUNTIFS(AP941:AP981, "📦", AY941:AY981, INDIRECT("AE" &amp; ROW()))</f>
        <v>0</v>
      </c>
      <c r="AI989" s="139">
        <f t="array" aca="1" ref="AI989" ca="1">SUMIFS(AR941:AR981, AY941:AY981, INDIRECT("AE" &amp; ROW()), AP941:AP981, "💲") + SUMIFS(AR941:AR981, AY941:AY981, INDIRECT("AE" &amp; ROW()), AP941:AP981, "📦")</f>
        <v>0</v>
      </c>
      <c r="AJ989" s="139">
        <f t="array" aca="1" ref="AJ989" ca="1">(
    SUMIFS(AR941:AR981, AY941:AY981, INDIRECT("AE" &amp; ROW()), AP941:AP981, "💲") +
    SUMIFS(AR941:AR981, AY941:AY981, INDIRECT("AE" &amp; ROW()), AP941:AP981, "📦")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
        SUMIFS(AR941:AR981, AY941:AY981, INDIRECT("AE" &amp; ROW()), AP941:AP981, "💲", AS941:AS981, "Familiar") +
        SUMIFS(AR941:AR981, AY941:AY981, INDIRECT("AE" &amp; ROW()), AP941:AP981, "📦", AS941:AS981, "Familiar")
    ) / 2
)  -
(
    (
        SUMIFS(AR941:AR981, AY941:AY981, INDIRECT("AE" &amp; ROW()), AP941:AP981, "💲", AS941:AS981, "Exonerado ADH") +
        SUMIFS(AR941:AR981, AY941:AY981, INDIRECT("AE" &amp; ROW()), AP941:AP981, "📦", AS941:AS981, "Exonerado ADH")
    ) / 2
)  -
(
    (
        SUMIFS(AR941:AR981, AY941:AY981, INDIRECT("AE" &amp; ROW()), AP941:AP981, "💲", AS941:AS981, "Exonerado Doctor") +
        SUMIFS(AR941:AR981, AY941:AY981, INDIRECT("AE" &amp; ROW()), AP941:AP981, "📦", AS941:AS981, "Exonerado Doctor")
    ) / 2
)</f>
        <v>0</v>
      </c>
      <c r="AK989" s="139">
        <f t="array" aca="1" ref="AK989" ca="1">(
    SUMIFS(AR941:AR981, AY941:AY981, INDIRECT("AE" &amp; ROW()), AP941:AP981, "💲") +
    SUMIFS(AR941:AR981, AY941:AY981, INDIRECT("AE" &amp; ROW()), AP941:AP981, "📦")
) -
(
    SUMIFS(AR941:AR981, AY941:AY981, INDIRECT("AE" &amp; ROW()), AP941:AP981, "💲", AS941:AS981, "Familiar") +
    SUMIFS(AR941:AR981, AY941:AY981, INDIRECT("AE" &amp; ROW()), AP941:AP981, "📦", AS941:AS981, "Familiar")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SUMIFS(AR941:AR981, AY941:AY981, INDIRECT("AE" &amp; ROW()), AP941:AP981, "💲", AS941:AS981, "Exonerado ADH") +
    SUMIFS(AR941:AR981, AY941:AY981, INDIRECT("AE" &amp; ROW()), AP941:AP981, "📦", AS941:AS981, "Exonerado ADH")
) -
(
    (
        SUMIFS(AR941:AR981, AY941:AY981, INDIRECT("AE" &amp; ROW()), AP941:AP981, "💲", AS941:AS981, "Exonerado Doctor") +
        SUMIFS(AR941:AR981, AY941:AY981, INDIRECT("AE" &amp; ROW()), AP941:AP981, "📦", AS941:AS981, "Exonerado Doctor")
    ) / 2
) -
(
    (
        SUMIFS(AR941:AR981, AY941:AY981, INDIRECT("AE" &amp; ROW()), AP941:AP981, "💲", AS941:AS981, "") +
        SUMIFS(AR941:AR981, AY941:AY981, INDIRECT("AE" &amp; ROW()), AP941:AP981, "📦", AS941:AS981, "")
    ) / 2
)</f>
        <v>0</v>
      </c>
      <c r="AL989" s="140">
        <f t="array" aca="1" ref="AL989" ca="1">(
    SUMIFS(AR941:AR981, AY941:AY981, INDIRECT("AE" &amp; ROW()), AP941:AP981, "💲") +
    SUMIFS(AR941:AR981, AY941:AY981, INDIRECT("AE" &amp; ROW()), AP941:AP981, "📦")
) -
(
    (
        SUMIFS(AR941:AR981, AY941:AY981, INDIRECT("AE" &amp; ROW()), AP941:AP981, "💲", AS941:AS981, "Familiar") +
        SUMIFS(AR941:AR981, AY941:AY981, INDIRECT("AE" &amp; ROW()), AP941:AP981, "📦", AS941:AS981, "Familiar")
    ) / 2
) -
(
    (
        SUMIFS(AR941:AR981, AY941:AY981, INDIRECT("AE" &amp; ROW()), AP941:AP981, "💲", AS941:AS981, "Participante") +
        SUMIFS(AR941:AR981, AY941:AY981, INDIRECT("AE" &amp; ROW()), AP941:AP981, "📦", AS941:AS981, "Participante")
    ) / 2
) -
(
    (
        SUMIFS(AR941:AR981, AY941:AY981, INDIRECT("AE" &amp; ROW()), AP941:AP981, "💲", AS941:AS981, "Empleado") +
        SUMIFS(AR941:AR981, AY941:AY981, INDIRECT("AE" &amp; ROW()), AP941:AP981, "📦", AS941:AS981, "Empleado")
    ) / 2
) -
(
    (
        SUMIFS(AR941:AR981, AY941:AY981, INDIRECT("AE" &amp; ROW()), AP941:AP981, "💲", AS941:AS981, "Exonerado ADH") +
        SUMIFS(AR941:AR981, AY941:AY981, INDIRECT("AE" &amp; ROW()), AP941:AP981, "📦", AS941:AS981, "Exonerado ADH")
    ) / 2
) -
(
    SUMIFS(AR941:AR981, AY941:AY981, INDIRECT("AE" &amp; ROW()), AP941:AP981, "💲", AS941:AS981, "Exonerado Doctor") +
    SUMIFS(AR941:AR981, AY941:AY981, INDIRECT("AE" &amp; ROW()), AP941:AP981, "📦", AS941:AS981, "Exonerado Doctor")
) -
(
    (
        SUMIFS(AR941:AR981, AY941:AY981, INDIRECT("AE" &amp; ROW()), AP941:AP981, "💲", AS941:AS981, "") +
        SUMIFS(AR941:AR981, AY941:AY981, INDIRECT("AE" &amp; ROW()), AP941:AP981, "📦", AS941:AS981, "")
    ) / 2
)</f>
        <v>0</v>
      </c>
      <c r="AM989" s="56"/>
      <c r="AN989" s="56"/>
      <c r="AO989" s="56"/>
      <c r="AP989" s="56"/>
      <c r="AQ989" s="56"/>
      <c r="AR989" s="56"/>
      <c r="AS989" s="56"/>
      <c r="AT989" s="56"/>
      <c r="AU989" s="56"/>
      <c r="AV989" s="56"/>
      <c r="AW989" s="56"/>
      <c r="AX989" s="56"/>
      <c r="AY989" s="56"/>
      <c r="AZ989" s="56"/>
      <c r="BA989" s="56"/>
      <c r="BB989" s="56"/>
      <c r="BC989" s="56"/>
      <c r="BD989" s="56"/>
      <c r="BE989" s="56"/>
      <c r="BF989" s="56"/>
      <c r="BG989" s="56"/>
      <c r="BH989" s="56"/>
      <c r="BI989" s="56"/>
      <c r="BJ989" s="56"/>
      <c r="BK989" s="56"/>
      <c r="BL989" s="56"/>
      <c r="BM989" s="56"/>
      <c r="BN989" s="56"/>
    </row>
    <row r="990" spans="1:66" ht="11.25" customHeight="1">
      <c r="A990" s="220"/>
      <c r="B990" s="164"/>
      <c r="C990" s="205"/>
      <c r="D990" s="208"/>
      <c r="E990" s="178" t="s">
        <v>42</v>
      </c>
      <c r="F990" s="58" t="str">
        <f>IF(D989&lt;&gt;"", VLOOKUP(D989,'Base de Datos'!$A$2:$D1268,3,FALSE()),"")</f>
        <v/>
      </c>
      <c r="G990" s="205"/>
      <c r="H990" s="208"/>
      <c r="I990" s="178" t="s">
        <v>42</v>
      </c>
      <c r="J990" s="58" t="str">
        <f>IF(H989&lt;&gt;"", VLOOKUP(H989,'Base de Datos'!$A$2:$D1268,3,FALSE()),"")</f>
        <v/>
      </c>
      <c r="K990" s="205"/>
      <c r="L990" s="208"/>
      <c r="M990" s="178" t="s">
        <v>42</v>
      </c>
      <c r="N990" s="58" t="str">
        <f>IF(L989&lt;&gt;"", VLOOKUP(L989,'Base de Datos'!$A$2:$D1268,3,FALSE()),"")</f>
        <v/>
      </c>
      <c r="O990" s="165"/>
      <c r="P990" s="165"/>
      <c r="Q990" s="165"/>
      <c r="R990" s="166"/>
      <c r="S990" s="231"/>
      <c r="T990" s="230"/>
      <c r="U990" s="170"/>
      <c r="V990" s="169"/>
      <c r="W990" s="231"/>
      <c r="X990" s="230"/>
      <c r="Y990" s="170"/>
      <c r="Z990" s="169"/>
      <c r="AA990" s="231"/>
      <c r="AB990" s="230"/>
      <c r="AC990" s="170"/>
      <c r="AD990" s="56"/>
      <c r="AE990" s="232" t="s">
        <v>75</v>
      </c>
      <c r="AF990" s="230"/>
      <c r="AG990" s="90">
        <f t="array" aca="1" ref="AG990" ca="1">COUNTIFS(AP941:AP981, "💲", AY941:AY981, INDIRECT("AE" &amp; ROW())) + COUNTIFS(AP941:AP981, "📦", AY941:AY981, INDIRECT("AE" &amp; ROW())) + COUNTIFS(AP941:AP981, "✅", AY941:AY981, INDIRECT("AE" &amp; ROW()))</f>
        <v>0</v>
      </c>
      <c r="AH990" s="68">
        <f t="array" aca="1" ref="AH990" ca="1">COUNTIFS(AP941:AP981, "💲", AY941:AY981, INDIRECT("AE" &amp; ROW())) + COUNTIFS(AP941:AP981, "📦", AY941:AY981, INDIRECT("AE" &amp; ROW()))</f>
        <v>0</v>
      </c>
      <c r="AI990" s="139">
        <f t="array" aca="1" ref="AI990" ca="1">SUMIFS(AR941:AR981, AY941:AY981, INDIRECT("AE" &amp; ROW()), AP941:AP981, "💲") + SUMIFS(AR941:AR981, AY941:AY981, INDIRECT("AE" &amp; ROW()), AP941:AP981, "📦")</f>
        <v>0</v>
      </c>
      <c r="AJ990" s="139">
        <f t="array" aca="1" ref="AJ990" ca="1">(
    SUMIFS(AR941:AR981, AY941:AY981, INDIRECT("AE" &amp; ROW()), AP941:AP981, "💲") +
    SUMIFS(AR941:AR981, AY941:AY981, INDIRECT("AE" &amp; ROW()), AP941:AP981, "📦")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
        SUMIFS(AR941:AR981, AY941:AY981, INDIRECT("AE" &amp; ROW()), AP941:AP981, "💲", AS941:AS981, "Familiar") +
        SUMIFS(AR941:AR981, AY941:AY981, INDIRECT("AE" &amp; ROW()), AP941:AP981, "📦", AS941:AS981, "Familiar")
    ) / 2
)  -
(
    (
        SUMIFS(AR941:AR981, AY941:AY981, INDIRECT("AE" &amp; ROW()), AP941:AP981, "💲", AS941:AS981, "Exonerado ADH") +
        SUMIFS(AR941:AR981, AY941:AY981, INDIRECT("AE" &amp; ROW()), AP941:AP981, "📦", AS941:AS981, "Exonerado ADH")
    ) / 2
)  -
(
    (
        SUMIFS(AR941:AR981, AY941:AY981, INDIRECT("AE" &amp; ROW()), AP941:AP981, "💲", AS941:AS981, "Exonerado Doctor") +
        SUMIFS(AR941:AR981, AY941:AY981, INDIRECT("AE" &amp; ROW()), AP941:AP981, "📦", AS941:AS981, "Exonerado Doctor")
    ) / 2
)</f>
        <v>0</v>
      </c>
      <c r="AK990" s="139">
        <f t="array" aca="1" ref="AK990" ca="1">(
    SUMIFS(AR941:AR981, AY941:AY981, INDIRECT("AE" &amp; ROW()), AP941:AP981, "💲") +
    SUMIFS(AR941:AR981, AY941:AY981, INDIRECT("AE" &amp; ROW()), AP941:AP981, "📦")
) -
(
    SUMIFS(AR941:AR981, AY941:AY981, INDIRECT("AE" &amp; ROW()), AP941:AP981, "💲", AS941:AS981, "Familiar") +
    SUMIFS(AR941:AR981, AY941:AY981, INDIRECT("AE" &amp; ROW()), AP941:AP981, "📦", AS941:AS981, "Familiar")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SUMIFS(AR941:AR981, AY941:AY981, INDIRECT("AE" &amp; ROW()), AP941:AP981, "💲", AS941:AS981, "Exonerado ADH") +
    SUMIFS(AR941:AR981, AY941:AY981, INDIRECT("AE" &amp; ROW()), AP941:AP981, "📦", AS941:AS981, "Exonerado ADH")
) -
(
    (
        SUMIFS(AR941:AR981, AY941:AY981, INDIRECT("AE" &amp; ROW()), AP941:AP981, "💲", AS941:AS981, "Exonerado Doctor") +
        SUMIFS(AR941:AR981, AY941:AY981, INDIRECT("AE" &amp; ROW()), AP941:AP981, "📦", AS941:AS981, "Exonerado Doctor")
    ) / 2
) -
(
    (
        SUMIFS(AR941:AR981, AY941:AY981, INDIRECT("AE" &amp; ROW()), AP941:AP981, "💲", AS941:AS981, "") +
        SUMIFS(AR941:AR981, AY941:AY981, INDIRECT("AE" &amp; ROW()), AP941:AP981, "📦", AS941:AS981, "")
    ) / 2
)</f>
        <v>0</v>
      </c>
      <c r="AL990" s="140">
        <f t="array" aca="1" ref="AL990" ca="1">(
    SUMIFS(AR941:AR981, AY941:AY981, INDIRECT("AE" &amp; ROW()), AP941:AP981, "💲") +
    SUMIFS(AR941:AR981, AY941:AY981, INDIRECT("AE" &amp; ROW()), AP941:AP981, "📦")
) -
(
    (
        SUMIFS(AR941:AR981, AY941:AY981, INDIRECT("AE" &amp; ROW()), AP941:AP981, "💲", AS941:AS981, "Familiar") +
        SUMIFS(AR941:AR981, AY941:AY981, INDIRECT("AE" &amp; ROW()), AP941:AP981, "📦", AS941:AS981, "Familiar")
    ) / 2
) -
(
    (
        SUMIFS(AR941:AR981, AY941:AY981, INDIRECT("AE" &amp; ROW()), AP941:AP981, "💲", AS941:AS981, "Participante") +
        SUMIFS(AR941:AR981, AY941:AY981, INDIRECT("AE" &amp; ROW()), AP941:AP981, "📦", AS941:AS981, "Participante")
    ) / 2
) -
(
    (
        SUMIFS(AR941:AR981, AY941:AY981, INDIRECT("AE" &amp; ROW()), AP941:AP981, "💲", AS941:AS981, "Empleado") +
        SUMIFS(AR941:AR981, AY941:AY981, INDIRECT("AE" &amp; ROW()), AP941:AP981, "📦", AS941:AS981, "Empleado")
    ) / 2
) -
(
    (
        SUMIFS(AR941:AR981, AY941:AY981, INDIRECT("AE" &amp; ROW()), AP941:AP981, "💲", AS941:AS981, "Exonerado ADH") +
        SUMIFS(AR941:AR981, AY941:AY981, INDIRECT("AE" &amp; ROW()), AP941:AP981, "📦", AS941:AS981, "Exonerado ADH")
    ) / 2
) -
(
    SUMIFS(AR941:AR981, AY941:AY981, INDIRECT("AE" &amp; ROW()), AP941:AP981, "💲", AS941:AS981, "Exonerado Doctor") +
    SUMIFS(AR941:AR981, AY941:AY981, INDIRECT("AE" &amp; ROW()), AP941:AP981, "📦", AS941:AS981, "Exonerado Doctor")
) -
(
    (
        SUMIFS(AR941:AR981, AY941:AY981, INDIRECT("AE" &amp; ROW()), AP941:AP981, "💲", AS941:AS981, "") +
        SUMIFS(AR941:AR981, AY941:AY981, INDIRECT("AE" &amp; ROW()), AP941:AP981, "📦", AS941:AS981, "")
    ) / 2
)</f>
        <v>0</v>
      </c>
      <c r="AM990" s="56"/>
      <c r="AN990" s="56"/>
      <c r="AO990" s="56"/>
      <c r="AP990" s="56"/>
      <c r="AQ990" s="56"/>
      <c r="AR990" s="56"/>
      <c r="AS990" s="56"/>
      <c r="AT990" s="56"/>
      <c r="AU990" s="56"/>
      <c r="AV990" s="56"/>
      <c r="AW990" s="56"/>
      <c r="AX990" s="56"/>
      <c r="AY990" s="56"/>
      <c r="AZ990" s="56"/>
      <c r="BA990" s="56"/>
      <c r="BB990" s="56"/>
      <c r="BC990" s="56"/>
      <c r="BD990" s="56"/>
      <c r="BE990" s="56"/>
      <c r="BF990" s="56"/>
      <c r="BG990" s="56"/>
      <c r="BH990" s="56"/>
      <c r="BI990" s="56"/>
      <c r="BJ990" s="56"/>
      <c r="BK990" s="56"/>
      <c r="BL990" s="56"/>
      <c r="BM990" s="56"/>
      <c r="BN990" s="56"/>
    </row>
    <row r="991" spans="1:66" ht="11.25" customHeight="1">
      <c r="A991" s="220"/>
      <c r="B991" s="164"/>
      <c r="C991" s="205"/>
      <c r="D991" s="208"/>
      <c r="E991" s="178" t="s">
        <v>44</v>
      </c>
      <c r="F991" s="58" t="str">
        <f>IF(D989&lt;&gt;"", VLOOKUP(D989,'Base de Datos'!$A$2:$D1268,4,FALSE()),"")</f>
        <v/>
      </c>
      <c r="G991" s="205"/>
      <c r="H991" s="208"/>
      <c r="I991" s="178" t="s">
        <v>44</v>
      </c>
      <c r="J991" s="58" t="str">
        <f>IF(H989&lt;&gt;"", VLOOKUP(H989,'Base de Datos'!$A$2:$D1268,4,FALSE()),"")</f>
        <v/>
      </c>
      <c r="K991" s="205"/>
      <c r="L991" s="208"/>
      <c r="M991" s="178" t="s">
        <v>44</v>
      </c>
      <c r="N991" s="58" t="str">
        <f>IF(L989&lt;&gt;"", VLOOKUP(L989,'Base de Datos'!$A$2:$D1268,4,FALSE()),"")</f>
        <v/>
      </c>
      <c r="O991" s="165"/>
      <c r="P991" s="165"/>
      <c r="Q991" s="165"/>
      <c r="R991" s="166"/>
      <c r="S991" s="231"/>
      <c r="T991" s="230"/>
      <c r="U991" s="170"/>
      <c r="V991" s="169"/>
      <c r="W991" s="231"/>
      <c r="X991" s="230"/>
      <c r="Y991" s="170"/>
      <c r="Z991" s="169"/>
      <c r="AA991" s="231"/>
      <c r="AB991" s="230"/>
      <c r="AC991" s="170"/>
      <c r="AD991" s="56"/>
      <c r="AE991" s="232" t="s">
        <v>77</v>
      </c>
      <c r="AF991" s="230"/>
      <c r="AG991" s="90">
        <f t="array" aca="1" ref="AG991" ca="1">COUNTIFS(AP941:AP981, "💲", AY941:AY981, INDIRECT("AE" &amp; ROW())) + COUNTIFS(AP941:AP981, "📦", AY941:AY981, INDIRECT("AE" &amp; ROW())) + COUNTIFS(AP941:AP981, "✅", AY941:AY981, INDIRECT("AE" &amp; ROW()))</f>
        <v>0</v>
      </c>
      <c r="AH991" s="68">
        <f t="array" aca="1" ref="AH991" ca="1">COUNTIFS(AP941:AP981, "💲", AY941:AY981, INDIRECT("AE" &amp; ROW())) + COUNTIFS(AP941:AP981, "📦", AY941:AY981, INDIRECT("AE" &amp; ROW()))</f>
        <v>0</v>
      </c>
      <c r="AI991" s="139">
        <f t="array" aca="1" ref="AI991" ca="1">SUMIFS(AR941:AR981, AY941:AY981, INDIRECT("AE" &amp; ROW()), AP941:AP981, "💲") + SUMIFS(AR941:AR981, AY941:AY981, INDIRECT("AE" &amp; ROW()), AP941:AP981, "📦")</f>
        <v>0</v>
      </c>
      <c r="AJ991" s="139">
        <f t="array" aca="1" ref="AJ991" ca="1">(
    SUMIFS(AR941:AR981, AY941:AY981, INDIRECT("AE" &amp; ROW()), AP941:AP981, "💲") +
    SUMIFS(AR941:AR981, AY941:AY981, INDIRECT("AE" &amp; ROW()), AP941:AP981, "📦")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
        SUMIFS(AR941:AR981, AY941:AY981, INDIRECT("AE" &amp; ROW()), AP941:AP981, "💲", AS941:AS981, "Familiar") +
        SUMIFS(AR941:AR981, AY941:AY981, INDIRECT("AE" &amp; ROW()), AP941:AP981, "📦", AS941:AS981, "Familiar")
    ) / 2
)  -
(
    (
        SUMIFS(AR941:AR981, AY941:AY981, INDIRECT("AE" &amp; ROW()), AP941:AP981, "💲", AS941:AS981, "Exonerado ADH") +
        SUMIFS(AR941:AR981, AY941:AY981, INDIRECT("AE" &amp; ROW()), AP941:AP981, "📦", AS941:AS981, "Exonerado ADH")
    ) / 2
)  -
(
    (
        SUMIFS(AR941:AR981, AY941:AY981, INDIRECT("AE" &amp; ROW()), AP941:AP981, "💲", AS941:AS981, "Exonerado Doctor") +
        SUMIFS(AR941:AR981, AY941:AY981, INDIRECT("AE" &amp; ROW()), AP941:AP981, "📦", AS941:AS981, "Exonerado Doctor")
    ) / 2
)</f>
        <v>0</v>
      </c>
      <c r="AK991" s="139">
        <f t="array" aca="1" ref="AK991" ca="1">(
    SUMIFS(AR941:AR981, AY941:AY981, INDIRECT("AE" &amp; ROW()), AP941:AP981, "💲") +
    SUMIFS(AR941:AR981, AY941:AY981, INDIRECT("AE" &amp; ROW()), AP941:AP981, "📦")
) -
(
    SUMIFS(AR941:AR981, AY941:AY981, INDIRECT("AE" &amp; ROW()), AP941:AP981, "💲", AS941:AS981, "Familiar") +
    SUMIFS(AR941:AR981, AY941:AY981, INDIRECT("AE" &amp; ROW()), AP941:AP981, "📦", AS941:AS981, "Familiar")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SUMIFS(AR941:AR981, AY941:AY981, INDIRECT("AE" &amp; ROW()), AP941:AP981, "💲", AS941:AS981, "Exonerado ADH") +
    SUMIFS(AR941:AR981, AY941:AY981, INDIRECT("AE" &amp; ROW()), AP941:AP981, "📦", AS941:AS981, "Exonerado ADH")
) -
(
    (
        SUMIFS(AR941:AR981, AY941:AY981, INDIRECT("AE" &amp; ROW()), AP941:AP981, "💲", AS941:AS981, "Exonerado Doctor") +
        SUMIFS(AR941:AR981, AY941:AY981, INDIRECT("AE" &amp; ROW()), AP941:AP981, "📦", AS941:AS981, "Exonerado Doctor")
    ) / 2
) -
(
    (
        SUMIFS(AR941:AR981, AY941:AY981, INDIRECT("AE" &amp; ROW()), AP941:AP981, "💲", AS941:AS981, "") +
        SUMIFS(AR941:AR981, AY941:AY981, INDIRECT("AE" &amp; ROW()), AP941:AP981, "📦", AS941:AS981, "")
    ) / 2
)</f>
        <v>0</v>
      </c>
      <c r="AL991" s="140">
        <f t="array" aca="1" ref="AL991" ca="1">(
    SUMIFS(AR941:AR981, AY941:AY981, INDIRECT("AE" &amp; ROW()), AP941:AP981, "💲") +
    SUMIFS(AR941:AR981, AY941:AY981, INDIRECT("AE" &amp; ROW()), AP941:AP981, "📦")
) -
(
    (
        SUMIFS(AR941:AR981, AY941:AY981, INDIRECT("AE" &amp; ROW()), AP941:AP981, "💲", AS941:AS981, "Familiar") +
        SUMIFS(AR941:AR981, AY941:AY981, INDIRECT("AE" &amp; ROW()), AP941:AP981, "📦", AS941:AS981, "Familiar")
    ) / 2
) -
(
    (
        SUMIFS(AR941:AR981, AY941:AY981, INDIRECT("AE" &amp; ROW()), AP941:AP981, "💲", AS941:AS981, "Participante") +
        SUMIFS(AR941:AR981, AY941:AY981, INDIRECT("AE" &amp; ROW()), AP941:AP981, "📦", AS941:AS981, "Participante")
    ) / 2
) -
(
    (
        SUMIFS(AR941:AR981, AY941:AY981, INDIRECT("AE" &amp; ROW()), AP941:AP981, "💲", AS941:AS981, "Empleado") +
        SUMIFS(AR941:AR981, AY941:AY981, INDIRECT("AE" &amp; ROW()), AP941:AP981, "📦", AS941:AS981, "Empleado")
    ) / 2
) -
(
    (
        SUMIFS(AR941:AR981, AY941:AY981, INDIRECT("AE" &amp; ROW()), AP941:AP981, "💲", AS941:AS981, "Exonerado ADH") +
        SUMIFS(AR941:AR981, AY941:AY981, INDIRECT("AE" &amp; ROW()), AP941:AP981, "📦", AS941:AS981, "Exonerado ADH")
    ) / 2
) -
(
    SUMIFS(AR941:AR981, AY941:AY981, INDIRECT("AE" &amp; ROW()), AP941:AP981, "💲", AS941:AS981, "Exonerado Doctor") +
    SUMIFS(AR941:AR981, AY941:AY981, INDIRECT("AE" &amp; ROW()), AP941:AP981, "📦", AS941:AS981, "Exonerado Doctor")
) -
(
    (
        SUMIFS(AR941:AR981, AY941:AY981, INDIRECT("AE" &amp; ROW()), AP941:AP981, "💲", AS941:AS981, "") +
        SUMIFS(AR941:AR981, AY941:AY981, INDIRECT("AE" &amp; ROW()), AP941:AP981, "📦", AS941:AS981, "")
    ) / 2
)</f>
        <v>0</v>
      </c>
      <c r="AM991" s="56"/>
      <c r="AN991" s="56"/>
      <c r="AO991" s="56"/>
      <c r="AP991" s="56"/>
      <c r="AQ991" s="56"/>
      <c r="AR991" s="56"/>
      <c r="AS991" s="56"/>
      <c r="AT991" s="56"/>
      <c r="AU991" s="56"/>
      <c r="AV991" s="56"/>
      <c r="AW991" s="56"/>
      <c r="AX991" s="56"/>
      <c r="AY991" s="56"/>
      <c r="AZ991" s="56"/>
      <c r="BA991" s="56"/>
      <c r="BB991" s="56"/>
      <c r="BC991" s="56"/>
      <c r="BD991" s="56"/>
      <c r="BE991" s="56"/>
      <c r="BF991" s="56"/>
      <c r="BG991" s="56"/>
      <c r="BH991" s="56"/>
      <c r="BI991" s="56"/>
      <c r="BJ991" s="56"/>
      <c r="BK991" s="56"/>
      <c r="BL991" s="56"/>
      <c r="BM991" s="56"/>
      <c r="BN991" s="56"/>
    </row>
    <row r="992" spans="1:66" ht="11.25" customHeight="1">
      <c r="A992" s="221"/>
      <c r="B992" s="164"/>
      <c r="C992" s="206"/>
      <c r="D992" s="209"/>
      <c r="E992" s="179" t="s">
        <v>46</v>
      </c>
      <c r="F992" s="183"/>
      <c r="G992" s="206"/>
      <c r="H992" s="209"/>
      <c r="I992" s="179" t="s">
        <v>46</v>
      </c>
      <c r="J992" s="183"/>
      <c r="K992" s="206"/>
      <c r="L992" s="209"/>
      <c r="M992" s="179" t="s">
        <v>46</v>
      </c>
      <c r="N992" s="183"/>
      <c r="O992" s="165"/>
      <c r="P992" s="165"/>
      <c r="Q992" s="165"/>
      <c r="R992" s="166"/>
      <c r="S992" s="227" t="str">
        <f>IF(OR(S989="Empleado",S989="Familiar"),"Nombre del Empleado","N° Factura")</f>
        <v>N° Factura</v>
      </c>
      <c r="T992" s="228"/>
      <c r="U992" s="89"/>
      <c r="V992" s="169"/>
      <c r="W992" s="227" t="str">
        <f>IF(OR(W989="Empleado",W989="Familiar"),"Nombre del Empleado","N° Factura")</f>
        <v>N° Factura</v>
      </c>
      <c r="X992" s="228"/>
      <c r="Y992" s="89"/>
      <c r="Z992" s="169"/>
      <c r="AA992" s="227" t="str">
        <f>IF(OR(AA989="Empleado",AA989="Familiar"),"Nombre del Empleado","N° Factura")</f>
        <v>N° Factura</v>
      </c>
      <c r="AB992" s="228"/>
      <c r="AC992" s="89"/>
      <c r="AD992" s="56"/>
      <c r="AE992" s="233" t="s">
        <v>80</v>
      </c>
      <c r="AF992" s="228"/>
      <c r="AG992" s="143">
        <f t="array" aca="1" ref="AG992" ca="1">COUNTIFS(AP941:AP981, "💲", AY941:AY981, INDIRECT("AE" &amp; ROW())) + COUNTIFS(AP941:AP981, "📦", AY941:AY981, INDIRECT("AE" &amp; ROW())) + COUNTIFS(AP941:AP981, "✅", AY941:AY981, INDIRECT("AE" &amp; ROW()))</f>
        <v>0</v>
      </c>
      <c r="AH992" s="144">
        <f t="array" aca="1" ref="AH992" ca="1">COUNTIFS(AP941:AP981, "💲", AY941:AY981, INDIRECT("AE" &amp; ROW())) + COUNTIFS(AP941:AP981, "📦", AY941:AY981, INDIRECT("AE" &amp; ROW()))</f>
        <v>0</v>
      </c>
      <c r="AI992" s="145">
        <f t="array" aca="1" ref="AI992" ca="1">SUMIFS(AR941:AR981, AY941:AY981, INDIRECT("AE" &amp; ROW()), AP941:AP981, "💲") + SUMIFS(AR941:AR981, AY941:AY981, INDIRECT("AE" &amp; ROW()), AP941:AP981, "📦")</f>
        <v>0</v>
      </c>
      <c r="AJ992" s="145">
        <f t="array" aca="1" ref="AJ992" ca="1">(
    SUMIFS(AR941:AR981, AY941:AY981, INDIRECT("AE" &amp; ROW()), AP941:AP981, "💲") +
    SUMIFS(AR941:AR981, AY941:AY981, INDIRECT("AE" &amp; ROW()), AP941:AP981, "📦")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
        SUMIFS(AR941:AR981, AY941:AY981, INDIRECT("AE" &amp; ROW()), AP941:AP981, "💲", AS941:AS981, "Familiar") +
        SUMIFS(AR941:AR981, AY941:AY981, INDIRECT("AE" &amp; ROW()), AP941:AP981, "📦", AS941:AS981, "Familiar")
    ) / 2
)  -
(
    (
        SUMIFS(AR941:AR981, AY941:AY981, INDIRECT("AE" &amp; ROW()), AP941:AP981, "💲", AS941:AS981, "Exonerado ADH") +
        SUMIFS(AR941:AR981, AY941:AY981, INDIRECT("AE" &amp; ROW()), AP941:AP981, "📦", AS941:AS981, "Exonerado ADH")
    ) / 2
)  -
(
    (
        SUMIFS(AR941:AR981, AY941:AY981, INDIRECT("AE" &amp; ROW()), AP941:AP981, "💲", AS941:AS981, "Exonerado Doctor") +
        SUMIFS(AR941:AR981, AY941:AY981, INDIRECT("AE" &amp; ROW()), AP941:AP981, "📦", AS941:AS981, "Exonerado Doctor")
    ) / 2
)</f>
        <v>0</v>
      </c>
      <c r="AK992" s="145">
        <f t="array" aca="1" ref="AK992" ca="1">(
    SUMIFS(AR941:AR981, AY941:AY981, INDIRECT("AE" &amp; ROW()), AP941:AP981, "💲") +
    SUMIFS(AR941:AR981, AY941:AY981, INDIRECT("AE" &amp; ROW()), AP941:AP981, "📦")
) -
(
    SUMIFS(AR941:AR981, AY941:AY981, INDIRECT("AE" &amp; ROW()), AP941:AP981, "💲", AS941:AS981, "Familiar") +
    SUMIFS(AR941:AR981, AY941:AY981, INDIRECT("AE" &amp; ROW()), AP941:AP981, "📦", AS941:AS981, "Familiar")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SUMIFS(AR941:AR981, AY941:AY981, INDIRECT("AE" &amp; ROW()), AP941:AP981, "💲", AS941:AS981, "Exonerado ADH") +
    SUMIFS(AR941:AR981, AY941:AY981, INDIRECT("AE" &amp; ROW()), AP941:AP981, "📦", AS941:AS981, "Exonerado ADH")
) -
(
    (
        SUMIFS(AR941:AR981, AY941:AY981, INDIRECT("AE" &amp; ROW()), AP941:AP981, "💲", AS941:AS981, "Exonerado Doctor") +
        SUMIFS(AR941:AR981, AY941:AY981, INDIRECT("AE" &amp; ROW()), AP941:AP981, "📦", AS941:AS981, "Exonerado Doctor")
    ) / 2
) -
(
    (
        SUMIFS(AR941:AR981, AY941:AY981, INDIRECT("AE" &amp; ROW()), AP941:AP981, "💲", AS941:AS981, "") +
        SUMIFS(AR941:AR981, AY941:AY981, INDIRECT("AE" &amp; ROW()), AP941:AP981, "📦", AS941:AS981, "")
    ) / 2
)</f>
        <v>0</v>
      </c>
      <c r="AL992" s="146">
        <f t="array" aca="1" ref="AL992" ca="1">(
    SUMIFS(AR941:AR981, AY941:AY981, INDIRECT("AE" &amp; ROW()), AP941:AP981, "💲") +
    SUMIFS(AR941:AR981, AY941:AY981, INDIRECT("AE" &amp; ROW()), AP941:AP981, "📦")
) -
(
    (
        SUMIFS(AR941:AR981, AY941:AY981, INDIRECT("AE" &amp; ROW()), AP941:AP981, "💲", AS941:AS981, "Familiar") +
        SUMIFS(AR941:AR981, AY941:AY981, INDIRECT("AE" &amp; ROW()), AP941:AP981, "📦", AS941:AS981, "Familiar")
    ) / 2
) -
(
    (
        SUMIFS(AR941:AR981, AY941:AY981, INDIRECT("AE" &amp; ROW()), AP941:AP981, "💲", AS941:AS981, "Participante") +
        SUMIFS(AR941:AR981, AY941:AY981, INDIRECT("AE" &amp; ROW()), AP941:AP981, "📦", AS941:AS981, "Participante")
    ) / 2
) -
(
    (
        SUMIFS(AR941:AR981, AY941:AY981, INDIRECT("AE" &amp; ROW()), AP941:AP981, "💲", AS941:AS981, "Empleado") +
        SUMIFS(AR941:AR981, AY941:AY981, INDIRECT("AE" &amp; ROW()), AP941:AP981, "📦", AS941:AS981, "Empleado")
    ) / 2
) -
(
    (
        SUMIFS(AR941:AR981, AY941:AY981, INDIRECT("AE" &amp; ROW()), AP941:AP981, "💲", AS941:AS981, "Exonerado ADH") +
        SUMIFS(AR941:AR981, AY941:AY981, INDIRECT("AE" &amp; ROW()), AP941:AP981, "📦", AS941:AS981, "Exonerado ADH")
    ) / 2
) -
(
    SUMIFS(AR941:AR981, AY941:AY981, INDIRECT("AE" &amp; ROW()), AP941:AP981, "💲", AS941:AS981, "Exonerado Doctor") +
    SUMIFS(AR941:AR981, AY941:AY981, INDIRECT("AE" &amp; ROW()), AP941:AP981, "📦", AS941:AS981, "Exonerado Doctor")
) -
(
    (
        SUMIFS(AR941:AR981, AY941:AY981, INDIRECT("AE" &amp; ROW()), AP941:AP981, "💲", AS941:AS981, "") +
        SUMIFS(AR941:AR981, AY941:AY981, INDIRECT("AE" &amp; ROW()), AP941:AP981, "📦", AS941:AS981, "")
    ) / 2
)</f>
        <v>0</v>
      </c>
      <c r="AM992" s="56"/>
      <c r="AN992" s="56"/>
      <c r="AO992" s="56"/>
      <c r="AP992" s="56"/>
      <c r="AQ992" s="56"/>
      <c r="AR992" s="56"/>
      <c r="AS992" s="56"/>
      <c r="AT992" s="56"/>
      <c r="AU992" s="56"/>
      <c r="AV992" s="56"/>
      <c r="AW992" s="56"/>
      <c r="AX992" s="56"/>
      <c r="AY992" s="56"/>
      <c r="AZ992" s="56"/>
      <c r="BA992" s="56"/>
      <c r="BB992" s="56"/>
      <c r="BC992" s="56"/>
      <c r="BD992" s="56"/>
      <c r="BE992" s="56"/>
      <c r="BF992" s="56"/>
      <c r="BG992" s="56"/>
      <c r="BH992" s="56"/>
      <c r="BI992" s="56"/>
      <c r="BJ992" s="56"/>
      <c r="BK992" s="56"/>
      <c r="BL992" s="56"/>
      <c r="BM992" s="56"/>
      <c r="BN992" s="56"/>
    </row>
    <row r="993" spans="1:66" ht="11.25" customHeight="1">
      <c r="A993" s="3"/>
      <c r="B993" s="3"/>
      <c r="C993" s="3"/>
      <c r="D993" s="3"/>
      <c r="E993" s="3"/>
      <c r="F993" s="3"/>
      <c r="G993" s="3"/>
      <c r="H993" s="3"/>
      <c r="I993" s="3"/>
      <c r="J993" s="3"/>
      <c r="K993" s="3"/>
      <c r="L993" s="3"/>
      <c r="M993" s="3"/>
      <c r="N993" s="3"/>
      <c r="O993" s="1"/>
      <c r="P993" s="3"/>
      <c r="Q993" s="3"/>
      <c r="R993" s="15"/>
      <c r="S993" s="16"/>
      <c r="T993" s="16"/>
      <c r="U993" s="173"/>
      <c r="V993" s="6"/>
      <c r="W993" s="16"/>
      <c r="X993" s="16"/>
      <c r="Y993" s="173"/>
      <c r="Z993" s="48"/>
      <c r="AA993" s="173"/>
      <c r="AB993" s="173"/>
      <c r="AC993" s="173"/>
      <c r="AD993" s="174"/>
      <c r="AI993" s="148">
        <f t="shared" ref="AI993:AL993" ca="1" si="672">SUM(AI978:AI991)</f>
        <v>0</v>
      </c>
      <c r="AJ993" s="148">
        <f t="shared" ca="1" si="672"/>
        <v>0</v>
      </c>
      <c r="AK993" s="148">
        <f t="shared" ca="1" si="672"/>
        <v>0</v>
      </c>
      <c r="AL993" s="148">
        <f t="shared" ca="1" si="672"/>
        <v>0</v>
      </c>
      <c r="AM993" s="174"/>
      <c r="AN993" s="174"/>
      <c r="AO993" s="174"/>
      <c r="AP993" s="174"/>
      <c r="AQ993" s="174"/>
      <c r="AR993" s="174"/>
      <c r="AS993" s="174"/>
      <c r="AT993" s="174"/>
      <c r="AU993" s="174"/>
      <c r="AV993" s="174"/>
      <c r="AW993" s="174"/>
      <c r="AX993" s="174"/>
      <c r="AY993" s="174"/>
      <c r="AZ993" s="174"/>
      <c r="BA993" s="174"/>
      <c r="BB993" s="174"/>
      <c r="BC993" s="174"/>
      <c r="BD993" s="174"/>
      <c r="BE993" s="122"/>
      <c r="BF993" s="122"/>
      <c r="BG993" s="122"/>
      <c r="BH993" s="122"/>
      <c r="BI993" s="122"/>
      <c r="BJ993" s="174"/>
      <c r="BK993" s="174"/>
      <c r="BL993" s="174"/>
      <c r="BM993" s="174"/>
      <c r="BN993" s="174"/>
    </row>
    <row r="994" spans="1:66" ht="15" customHeight="1">
      <c r="A994" s="210">
        <f>IF(WEEKDAY(A939)=6, WORKDAY(A939+1, 1), A939+1)</f>
        <v>46322</v>
      </c>
      <c r="B994" s="211"/>
      <c r="C994" s="211"/>
      <c r="D994" s="211"/>
      <c r="E994" s="211"/>
      <c r="F994" s="211"/>
      <c r="G994" s="211"/>
      <c r="H994" s="211"/>
      <c r="I994" s="211"/>
      <c r="J994" s="211"/>
      <c r="K994" s="211"/>
      <c r="L994" s="211"/>
      <c r="M994" s="211"/>
      <c r="N994" s="212"/>
      <c r="O994" s="1"/>
      <c r="P994" s="1"/>
      <c r="Q994" s="1"/>
      <c r="R994" s="15"/>
      <c r="S994" s="22"/>
      <c r="T994" s="22"/>
      <c r="U994" s="241"/>
      <c r="V994" s="242"/>
      <c r="W994" s="242"/>
      <c r="X994" s="242"/>
      <c r="Y994" s="242"/>
      <c r="Z994" s="23"/>
      <c r="AA994" s="23"/>
      <c r="AB994" s="23"/>
      <c r="AC994" s="23"/>
      <c r="AD994" s="24"/>
      <c r="AE994" s="181"/>
      <c r="AF994" s="181"/>
      <c r="AG994" s="181"/>
      <c r="AH994" s="181"/>
      <c r="AI994" s="181"/>
      <c r="AJ994" s="181"/>
      <c r="AK994" s="181"/>
      <c r="AL994" s="181"/>
      <c r="AM994" s="24"/>
      <c r="AN994" s="24"/>
      <c r="AO994" s="24"/>
      <c r="AP994" s="24"/>
      <c r="AQ994" s="24"/>
      <c r="AR994" s="24"/>
      <c r="AS994" s="24"/>
      <c r="AT994" s="24"/>
      <c r="AU994" s="24"/>
      <c r="AV994" s="24"/>
      <c r="AW994" s="24"/>
      <c r="AX994" s="24"/>
      <c r="AY994" s="24"/>
      <c r="AZ994" s="24"/>
      <c r="BA994" s="24"/>
      <c r="BB994" s="24"/>
      <c r="BC994" s="24"/>
      <c r="BD994" s="24"/>
      <c r="BE994" s="24"/>
      <c r="BF994" s="24"/>
      <c r="BG994" s="24"/>
      <c r="BH994" s="24"/>
      <c r="BI994" s="24"/>
      <c r="BJ994" s="24"/>
      <c r="BK994" s="24"/>
      <c r="BL994" s="24"/>
      <c r="BM994" s="24"/>
      <c r="BN994" s="24"/>
    </row>
    <row r="995" spans="1:66" ht="15" customHeight="1">
      <c r="A995" s="25" t="s">
        <v>15</v>
      </c>
      <c r="B995" s="25" t="s">
        <v>16</v>
      </c>
      <c r="C995" s="213" t="s">
        <v>17</v>
      </c>
      <c r="D995" s="214"/>
      <c r="E995" s="214"/>
      <c r="F995" s="215"/>
      <c r="G995" s="213" t="s">
        <v>18</v>
      </c>
      <c r="H995" s="214"/>
      <c r="I995" s="214"/>
      <c r="J995" s="215"/>
      <c r="K995" s="213" t="s">
        <v>19</v>
      </c>
      <c r="L995" s="214"/>
      <c r="M995" s="214"/>
      <c r="N995" s="215"/>
      <c r="O995" s="1"/>
      <c r="P995" s="1"/>
      <c r="Q995" s="1"/>
      <c r="R995" s="26"/>
      <c r="S995" s="234" t="s">
        <v>17</v>
      </c>
      <c r="T995" s="214"/>
      <c r="U995" s="215"/>
      <c r="V995" s="27"/>
      <c r="W995" s="234" t="s">
        <v>18</v>
      </c>
      <c r="X995" s="214"/>
      <c r="Y995" s="215"/>
      <c r="Z995" s="28"/>
      <c r="AA995" s="234" t="s">
        <v>19</v>
      </c>
      <c r="AB995" s="214"/>
      <c r="AC995" s="215"/>
      <c r="AD995" s="29"/>
      <c r="AE995" s="181"/>
      <c r="AF995" s="181"/>
      <c r="AG995" s="181"/>
      <c r="AH995" s="181"/>
      <c r="AI995" s="181"/>
      <c r="AJ995" s="181"/>
      <c r="AK995" s="181"/>
      <c r="AL995" s="181"/>
      <c r="AM995" s="29"/>
      <c r="AN995" s="34" t="s">
        <v>2</v>
      </c>
      <c r="AO995" s="34" t="s">
        <v>3</v>
      </c>
      <c r="AP995" s="34" t="s">
        <v>4</v>
      </c>
      <c r="AQ995" s="34" t="s">
        <v>5</v>
      </c>
      <c r="AR995" s="34" t="s">
        <v>6</v>
      </c>
      <c r="AS995" s="34" t="s">
        <v>7</v>
      </c>
      <c r="AT995" s="34" t="s">
        <v>27</v>
      </c>
      <c r="AU995" s="34" t="s">
        <v>28</v>
      </c>
      <c r="AV995" s="34" t="s">
        <v>29</v>
      </c>
      <c r="AW995" s="34" t="s">
        <v>30</v>
      </c>
      <c r="AX995" s="34" t="s">
        <v>12</v>
      </c>
      <c r="AY995" s="34" t="s">
        <v>20</v>
      </c>
      <c r="AZ995" s="35"/>
      <c r="BA995" s="35"/>
      <c r="BB995" s="35"/>
      <c r="BC995" s="35"/>
      <c r="BD995" s="35"/>
      <c r="BE995" s="35"/>
      <c r="BF995" s="35"/>
      <c r="BG995" s="35"/>
      <c r="BH995" s="35"/>
      <c r="BI995" s="35"/>
      <c r="BJ995" s="35"/>
      <c r="BK995" s="35"/>
      <c r="BL995" s="35"/>
      <c r="BM995" s="35"/>
      <c r="BN995" s="35"/>
    </row>
    <row r="996" spans="1:66" ht="11.25" customHeight="1">
      <c r="A996" s="219">
        <f>Q1002</f>
        <v>0.33333333333333331</v>
      </c>
      <c r="B996" s="38"/>
      <c r="C996" s="204"/>
      <c r="D996" s="207"/>
      <c r="E996" s="40" t="s">
        <v>36</v>
      </c>
      <c r="F996" s="42" t="str">
        <f>IF(D996&lt;&gt;"", VLOOKUP(D996,'Base de Datos'!$A$2:$D1268,2,FALSE()),"")</f>
        <v/>
      </c>
      <c r="G996" s="204"/>
      <c r="H996" s="216"/>
      <c r="I996" s="40" t="s">
        <v>36</v>
      </c>
      <c r="J996" s="42" t="str">
        <f>IF(H996&lt;&gt;"", VLOOKUP(H996,'Base de Datos'!$A$2:$D1268,2,FALSE()),"")</f>
        <v/>
      </c>
      <c r="K996" s="204"/>
      <c r="L996" s="216"/>
      <c r="M996" s="40" t="s">
        <v>36</v>
      </c>
      <c r="N996" s="42" t="str">
        <f>IF(L996&lt;&gt;"", VLOOKUP(L996,'Base de Datos'!$A$2:$D1268,2,FALSE()),"")</f>
        <v/>
      </c>
      <c r="O996" s="43"/>
      <c r="P996" s="1"/>
      <c r="Q996" s="44"/>
      <c r="R996" s="15"/>
      <c r="S996" s="45"/>
      <c r="T996" s="45" t="s">
        <v>37</v>
      </c>
      <c r="U996" s="46"/>
      <c r="V996" s="47"/>
      <c r="W996" s="45"/>
      <c r="X996" s="45" t="s">
        <v>37</v>
      </c>
      <c r="Y996" s="46"/>
      <c r="Z996" s="47"/>
      <c r="AA996" s="45"/>
      <c r="AB996" s="45" t="s">
        <v>37</v>
      </c>
      <c r="AC996" s="46"/>
      <c r="AD996" s="48"/>
      <c r="AE996" s="181"/>
      <c r="AF996" s="181"/>
      <c r="AG996" s="181"/>
      <c r="AH996" s="181"/>
      <c r="AI996" s="181"/>
      <c r="AJ996" s="181"/>
      <c r="AK996" s="181"/>
      <c r="AL996" s="181"/>
      <c r="AM996" s="48"/>
      <c r="AN996" s="53">
        <f>A994</f>
        <v>46322</v>
      </c>
      <c r="AO996" s="54" t="str">
        <f>C995</f>
        <v>Consultorio N° 1</v>
      </c>
      <c r="AP996" s="55">
        <f t="shared" ref="AP996:AQ996" si="673">C996</f>
        <v>0</v>
      </c>
      <c r="AQ996" s="55">
        <f t="shared" si="673"/>
        <v>0</v>
      </c>
      <c r="AR996" s="55">
        <f>U996</f>
        <v>0</v>
      </c>
      <c r="AS996" s="55">
        <f>S996</f>
        <v>0</v>
      </c>
      <c r="AT996" s="55">
        <f>S997</f>
        <v>0</v>
      </c>
      <c r="AU996" s="55">
        <f>U997</f>
        <v>0</v>
      </c>
      <c r="AV996" s="55">
        <f>S998</f>
        <v>0</v>
      </c>
      <c r="AW996" s="55">
        <f>U998</f>
        <v>0</v>
      </c>
      <c r="AX996" s="55">
        <f>U999</f>
        <v>0</v>
      </c>
      <c r="AY996" s="55">
        <f>F999</f>
        <v>0</v>
      </c>
      <c r="AZ996" s="56"/>
      <c r="BA996" s="56"/>
      <c r="BB996" s="56"/>
      <c r="BC996" s="56"/>
      <c r="BD996" s="56"/>
      <c r="BE996" s="56"/>
      <c r="BF996" s="56"/>
      <c r="BG996" s="56"/>
      <c r="BH996" s="56"/>
      <c r="BI996" s="56"/>
      <c r="BJ996" s="56"/>
      <c r="BK996" s="56"/>
      <c r="BL996" s="56"/>
      <c r="BM996" s="56"/>
      <c r="BN996" s="56"/>
    </row>
    <row r="997" spans="1:66" ht="11.25" customHeight="1">
      <c r="A997" s="220"/>
      <c r="B997" s="38"/>
      <c r="C997" s="205"/>
      <c r="D997" s="208"/>
      <c r="E997" s="57" t="s">
        <v>42</v>
      </c>
      <c r="F997" s="58" t="str">
        <f>IF(D996&lt;&gt;"", VLOOKUP(D996,'Base de Datos'!$A$2:$D1268,3,FALSE()),"")</f>
        <v/>
      </c>
      <c r="G997" s="205"/>
      <c r="H997" s="208"/>
      <c r="I997" s="57" t="s">
        <v>42</v>
      </c>
      <c r="J997" s="58" t="str">
        <f>IF(H996&lt;&gt;"", VLOOKUP(H996,'Base de Datos'!$A$2:$D1268,3,FALSE()),"")</f>
        <v/>
      </c>
      <c r="K997" s="205"/>
      <c r="L997" s="208"/>
      <c r="M997" s="57" t="s">
        <v>42</v>
      </c>
      <c r="N997" s="58" t="str">
        <f>IF(L996&lt;&gt;"", VLOOKUP(L996,'Base de Datos'!$A$2:$D1268,3,FALSE()),"")</f>
        <v/>
      </c>
      <c r="O997" s="43"/>
      <c r="P997" s="1"/>
      <c r="Q997" s="44"/>
      <c r="R997" s="15"/>
      <c r="S997" s="229"/>
      <c r="T997" s="230"/>
      <c r="U997" s="59"/>
      <c r="V997" s="47"/>
      <c r="W997" s="229"/>
      <c r="X997" s="230"/>
      <c r="Y997" s="59"/>
      <c r="Z997" s="47"/>
      <c r="AA997" s="229"/>
      <c r="AB997" s="230"/>
      <c r="AC997" s="59"/>
      <c r="AD997" s="48"/>
      <c r="AE997" s="181"/>
      <c r="AF997" s="181"/>
      <c r="AG997" s="181"/>
      <c r="AH997" s="181"/>
      <c r="AI997" s="181"/>
      <c r="AJ997" s="181"/>
      <c r="AK997" s="181"/>
      <c r="AL997" s="181"/>
      <c r="AM997" s="48"/>
      <c r="AN997" s="53">
        <f>A994</f>
        <v>46322</v>
      </c>
      <c r="AO997" s="54" t="str">
        <f>C995</f>
        <v>Consultorio N° 1</v>
      </c>
      <c r="AP997" s="55">
        <f t="shared" ref="AP997:AQ997" si="674">C1000</f>
        <v>0</v>
      </c>
      <c r="AQ997" s="55">
        <f t="shared" si="674"/>
        <v>0</v>
      </c>
      <c r="AR997" s="64">
        <f>U1000</f>
        <v>0</v>
      </c>
      <c r="AS997" s="55">
        <f>S1000</f>
        <v>0</v>
      </c>
      <c r="AT997" s="55">
        <f>S1001</f>
        <v>0</v>
      </c>
      <c r="AU997" s="55">
        <f>U1001</f>
        <v>0</v>
      </c>
      <c r="AV997" s="55">
        <f>S1002</f>
        <v>0</v>
      </c>
      <c r="AW997" s="55">
        <f>U1002</f>
        <v>0</v>
      </c>
      <c r="AX997" s="55">
        <f>U1003</f>
        <v>0</v>
      </c>
      <c r="AY997" s="55">
        <f>F1003</f>
        <v>0</v>
      </c>
      <c r="AZ997" s="56"/>
      <c r="BA997" s="56"/>
      <c r="BB997" s="56"/>
      <c r="BC997" s="56"/>
      <c r="BD997" s="56"/>
      <c r="BE997" s="56"/>
      <c r="BF997" s="56"/>
      <c r="BG997" s="56"/>
      <c r="BH997" s="56"/>
      <c r="BI997" s="56"/>
      <c r="BJ997" s="56"/>
      <c r="BK997" s="56"/>
      <c r="BL997" s="56"/>
      <c r="BM997" s="56"/>
      <c r="BN997" s="56"/>
    </row>
    <row r="998" spans="1:66" ht="11.25" customHeight="1">
      <c r="A998" s="220"/>
      <c r="B998" s="38"/>
      <c r="C998" s="205"/>
      <c r="D998" s="208"/>
      <c r="E998" s="57" t="s">
        <v>44</v>
      </c>
      <c r="F998" s="58" t="str">
        <f>IF(D996&lt;&gt;"", VLOOKUP(D996,'Base de Datos'!$A$2:$D1268,4,FALSE()),"")</f>
        <v/>
      </c>
      <c r="G998" s="205"/>
      <c r="H998" s="208"/>
      <c r="I998" s="57" t="s">
        <v>44</v>
      </c>
      <c r="J998" s="58" t="str">
        <f>IF(H996&lt;&gt;"", VLOOKUP(H996,'Base de Datos'!$A$2:$D1268,4,FALSE()),"")</f>
        <v/>
      </c>
      <c r="K998" s="205"/>
      <c r="L998" s="208"/>
      <c r="M998" s="57" t="s">
        <v>44</v>
      </c>
      <c r="N998" s="58" t="str">
        <f>IF(L996&lt;&gt;"", VLOOKUP(L996,'Base de Datos'!$A$2:$D1268,4,FALSE()),"")</f>
        <v/>
      </c>
      <c r="O998" s="43"/>
      <c r="P998" s="1"/>
      <c r="Q998" s="44"/>
      <c r="R998" s="15"/>
      <c r="S998" s="229"/>
      <c r="T998" s="230"/>
      <c r="U998" s="59"/>
      <c r="V998" s="47"/>
      <c r="W998" s="229"/>
      <c r="X998" s="230"/>
      <c r="Y998" s="59"/>
      <c r="Z998" s="47"/>
      <c r="AA998" s="229"/>
      <c r="AB998" s="230"/>
      <c r="AC998" s="59"/>
      <c r="AD998" s="48"/>
      <c r="AE998" s="181"/>
      <c r="AF998" s="181"/>
      <c r="AG998" s="181"/>
      <c r="AH998" s="181"/>
      <c r="AI998" s="181"/>
      <c r="AJ998" s="181"/>
      <c r="AK998" s="181"/>
      <c r="AL998" s="181"/>
      <c r="AM998" s="48"/>
      <c r="AN998" s="53">
        <f>A994</f>
        <v>46322</v>
      </c>
      <c r="AO998" s="54" t="str">
        <f>C995</f>
        <v>Consultorio N° 1</v>
      </c>
      <c r="AP998" s="55">
        <f t="shared" ref="AP998:AQ998" si="675">C1004</f>
        <v>0</v>
      </c>
      <c r="AQ998" s="55">
        <f t="shared" si="675"/>
        <v>0</v>
      </c>
      <c r="AR998" s="64">
        <f>U1004</f>
        <v>0</v>
      </c>
      <c r="AS998" s="55">
        <f>S1004</f>
        <v>0</v>
      </c>
      <c r="AT998" s="55">
        <f>S1005</f>
        <v>0</v>
      </c>
      <c r="AU998" s="55">
        <f>U1005</f>
        <v>0</v>
      </c>
      <c r="AV998" s="55">
        <f>S1006</f>
        <v>0</v>
      </c>
      <c r="AW998" s="55">
        <f>U1006</f>
        <v>0</v>
      </c>
      <c r="AX998" s="55">
        <f>U1007</f>
        <v>0</v>
      </c>
      <c r="AY998" s="55">
        <f>F1007</f>
        <v>0</v>
      </c>
      <c r="AZ998" s="56"/>
      <c r="BA998" s="56"/>
      <c r="BB998" s="56"/>
      <c r="BC998" s="56"/>
      <c r="BD998" s="56"/>
      <c r="BE998" s="56"/>
      <c r="BF998" s="56"/>
      <c r="BG998" s="56"/>
      <c r="BH998" s="56"/>
      <c r="BI998" s="56"/>
      <c r="BJ998" s="56"/>
      <c r="BK998" s="56"/>
      <c r="BL998" s="56"/>
      <c r="BM998" s="56"/>
      <c r="BN998" s="56"/>
    </row>
    <row r="999" spans="1:66" ht="11.25" customHeight="1">
      <c r="A999" s="221"/>
      <c r="B999" s="38"/>
      <c r="C999" s="206"/>
      <c r="D999" s="209"/>
      <c r="E999" s="85" t="s">
        <v>46</v>
      </c>
      <c r="F999" s="86"/>
      <c r="G999" s="206"/>
      <c r="H999" s="209"/>
      <c r="I999" s="87" t="s">
        <v>46</v>
      </c>
      <c r="J999" s="88"/>
      <c r="K999" s="206"/>
      <c r="L999" s="209"/>
      <c r="M999" s="87" t="s">
        <v>46</v>
      </c>
      <c r="N999" s="88"/>
      <c r="O999" s="43"/>
      <c r="P999" s="1"/>
      <c r="Q999" s="44"/>
      <c r="R999" s="15"/>
      <c r="S999" s="227" t="str">
        <f>IF(OR(S996="Empleado",S996="Familiar"),"Nombre del Empleado","N° Factura")</f>
        <v>N° Factura</v>
      </c>
      <c r="T999" s="228"/>
      <c r="U999" s="89"/>
      <c r="V999" s="47"/>
      <c r="W999" s="227" t="str">
        <f>IF(OR(W996="Empleado",W996="Familiar"),"Nombre del Empleado","N° Factura")</f>
        <v>N° Factura</v>
      </c>
      <c r="X999" s="228"/>
      <c r="Y999" s="89"/>
      <c r="Z999" s="47"/>
      <c r="AA999" s="227" t="str">
        <f>IF(OR(AA996="Empleado",AA996="Familiar"),"Nombre del Empleado","N° Factura")</f>
        <v>N° Factura</v>
      </c>
      <c r="AB999" s="228"/>
      <c r="AC999" s="89"/>
      <c r="AD999" s="48"/>
      <c r="AE999" s="181"/>
      <c r="AF999" s="181"/>
      <c r="AG999" s="181"/>
      <c r="AH999" s="181"/>
      <c r="AI999" s="181"/>
      <c r="AJ999" s="181"/>
      <c r="AK999" s="181"/>
      <c r="AL999" s="181"/>
      <c r="AM999" s="48"/>
      <c r="AN999" s="53">
        <f>A994</f>
        <v>46322</v>
      </c>
      <c r="AO999" s="54" t="str">
        <f>C995</f>
        <v>Consultorio N° 1</v>
      </c>
      <c r="AP999" s="55">
        <f t="shared" ref="AP999:AQ999" si="676">C1008</f>
        <v>0</v>
      </c>
      <c r="AQ999" s="55">
        <f t="shared" si="676"/>
        <v>0</v>
      </c>
      <c r="AR999" s="64">
        <f>U1008</f>
        <v>0</v>
      </c>
      <c r="AS999" s="55">
        <f>S1008</f>
        <v>0</v>
      </c>
      <c r="AT999" s="55">
        <f>S1009</f>
        <v>0</v>
      </c>
      <c r="AU999" s="64">
        <f>U1009</f>
        <v>0</v>
      </c>
      <c r="AV999" s="55">
        <f>S1010</f>
        <v>0</v>
      </c>
      <c r="AW999" s="55">
        <f>U1010</f>
        <v>0</v>
      </c>
      <c r="AX999" s="55">
        <f>U1011</f>
        <v>0</v>
      </c>
      <c r="AY999" s="55">
        <f>F1011</f>
        <v>0</v>
      </c>
      <c r="AZ999" s="56"/>
      <c r="BA999" s="56"/>
      <c r="BB999" s="56"/>
      <c r="BC999" s="56"/>
      <c r="BD999" s="56"/>
      <c r="BE999" s="56"/>
      <c r="BF999" s="56"/>
      <c r="BG999" s="56"/>
      <c r="BH999" s="56"/>
      <c r="BI999" s="56"/>
      <c r="BJ999" s="56"/>
      <c r="BK999" s="56"/>
      <c r="BL999" s="56"/>
      <c r="BM999" s="56"/>
      <c r="BN999" s="56"/>
    </row>
    <row r="1000" spans="1:66" ht="11.25" customHeight="1">
      <c r="A1000" s="222">
        <f>A996+$Q$13/1440</f>
        <v>0.375</v>
      </c>
      <c r="B1000" s="38"/>
      <c r="C1000" s="204"/>
      <c r="D1000" s="207"/>
      <c r="E1000" s="40" t="s">
        <v>36</v>
      </c>
      <c r="F1000" s="42" t="str">
        <f>IF(D1000&lt;&gt;"", VLOOKUP(D1000,'Base de Datos'!$A$2:$D1268,2,FALSE()),"")</f>
        <v/>
      </c>
      <c r="G1000" s="204"/>
      <c r="H1000" s="216"/>
      <c r="I1000" s="40" t="s">
        <v>36</v>
      </c>
      <c r="J1000" s="42" t="str">
        <f>IF(H1000&lt;&gt;"", VLOOKUP(H1000,'Base de Datos'!$A$2:$D1268,2,FALSE()),"")</f>
        <v/>
      </c>
      <c r="K1000" s="204" t="s">
        <v>73</v>
      </c>
      <c r="L1000" s="216" t="s">
        <v>501</v>
      </c>
      <c r="M1000" s="40" t="s">
        <v>36</v>
      </c>
      <c r="N1000" s="42">
        <f>IF(L1000&lt;&gt;"", VLOOKUP(L1000,'Base de Datos'!$A$2:$D1268,2,FALSE()),"")</f>
        <v>0</v>
      </c>
      <c r="O1000" s="262" t="s">
        <v>32</v>
      </c>
      <c r="P1000" s="242"/>
      <c r="Q1000" s="263">
        <f ca="1">$N$2</f>
        <v>888.89089999999999</v>
      </c>
      <c r="R1000" s="15"/>
      <c r="S1000" s="45"/>
      <c r="T1000" s="45" t="s">
        <v>37</v>
      </c>
      <c r="U1000" s="103"/>
      <c r="V1000" s="47"/>
      <c r="W1000" s="45"/>
      <c r="X1000" s="45" t="s">
        <v>37</v>
      </c>
      <c r="Y1000" s="46"/>
      <c r="Z1000" s="47"/>
      <c r="AA1000" s="45"/>
      <c r="AB1000" s="45" t="s">
        <v>37</v>
      </c>
      <c r="AC1000" s="46"/>
      <c r="AD1000" s="48"/>
      <c r="AE1000" s="181"/>
      <c r="AF1000" s="181"/>
      <c r="AG1000" s="181"/>
      <c r="AH1000" s="181"/>
      <c r="AI1000" s="181"/>
      <c r="AJ1000" s="181"/>
      <c r="AK1000" s="181"/>
      <c r="AL1000" s="181"/>
      <c r="AM1000" s="48"/>
      <c r="AN1000" s="53">
        <f>A994</f>
        <v>46322</v>
      </c>
      <c r="AO1000" s="54" t="str">
        <f>C995</f>
        <v>Consultorio N° 1</v>
      </c>
      <c r="AP1000" s="55">
        <f t="shared" ref="AP1000:AQ1000" si="677">C1012</f>
        <v>0</v>
      </c>
      <c r="AQ1000" s="55">
        <f t="shared" si="677"/>
        <v>0</v>
      </c>
      <c r="AR1000" s="64">
        <f>U1012</f>
        <v>0</v>
      </c>
      <c r="AS1000" s="55">
        <f>S1012</f>
        <v>0</v>
      </c>
      <c r="AT1000" s="55">
        <f>S1013</f>
        <v>0</v>
      </c>
      <c r="AU1000" s="55">
        <f>U1013</f>
        <v>0</v>
      </c>
      <c r="AV1000" s="55">
        <f>S1014</f>
        <v>0</v>
      </c>
      <c r="AW1000" s="55">
        <f>U1014</f>
        <v>0</v>
      </c>
      <c r="AX1000" s="55">
        <f>U1015</f>
        <v>0</v>
      </c>
      <c r="AY1000" s="55">
        <f>F1015</f>
        <v>0</v>
      </c>
      <c r="AZ1000" s="56"/>
      <c r="BA1000" s="56"/>
      <c r="BB1000" s="56"/>
      <c r="BC1000" s="56"/>
      <c r="BD1000" s="56"/>
      <c r="BE1000" s="56"/>
      <c r="BF1000" s="56"/>
      <c r="BG1000" s="56"/>
      <c r="BH1000" s="56"/>
      <c r="BI1000" s="56"/>
      <c r="BJ1000" s="56"/>
      <c r="BK1000" s="56"/>
      <c r="BL1000" s="56"/>
      <c r="BM1000" s="56"/>
      <c r="BN1000" s="56"/>
    </row>
    <row r="1001" spans="1:66" ht="11.25" customHeight="1">
      <c r="A1001" s="220"/>
      <c r="B1001" s="38"/>
      <c r="C1001" s="205"/>
      <c r="D1001" s="208"/>
      <c r="E1001" s="57" t="s">
        <v>42</v>
      </c>
      <c r="F1001" s="58" t="str">
        <f>IF(D1000&lt;&gt;"", VLOOKUP(D1000,'Base de Datos'!$A$2:$D1268,3,FALSE()),"")</f>
        <v/>
      </c>
      <c r="G1001" s="205"/>
      <c r="H1001" s="208"/>
      <c r="I1001" s="57" t="s">
        <v>42</v>
      </c>
      <c r="J1001" s="58" t="str">
        <f>IF(H1000&lt;&gt;"", VLOOKUP(H1000,'Base de Datos'!$A$2:$D1268,3,FALSE()),"")</f>
        <v/>
      </c>
      <c r="K1001" s="205"/>
      <c r="L1001" s="208"/>
      <c r="M1001" s="57" t="s">
        <v>42</v>
      </c>
      <c r="N1001" s="58">
        <f>IF(L1000&lt;&gt;"", VLOOKUP(L1000,'Base de Datos'!$A$2:$D1268,3,FALSE()),"")</f>
        <v>4241391429</v>
      </c>
      <c r="O1001" s="242"/>
      <c r="P1001" s="242"/>
      <c r="Q1001" s="264"/>
      <c r="R1001" s="15"/>
      <c r="S1001" s="229"/>
      <c r="T1001" s="230"/>
      <c r="U1001" s="59"/>
      <c r="V1001" s="47"/>
      <c r="W1001" s="229"/>
      <c r="X1001" s="230"/>
      <c r="Y1001" s="59"/>
      <c r="Z1001" s="47"/>
      <c r="AA1001" s="229"/>
      <c r="AB1001" s="230"/>
      <c r="AC1001" s="59"/>
      <c r="AD1001" s="48"/>
      <c r="AE1001" s="181"/>
      <c r="AF1001" s="181"/>
      <c r="AG1001" s="181"/>
      <c r="AH1001" s="181"/>
      <c r="AI1001" s="181"/>
      <c r="AJ1001" s="181"/>
      <c r="AK1001" s="181"/>
      <c r="AL1001" s="181"/>
      <c r="AM1001" s="48"/>
      <c r="AN1001" s="53">
        <f>A994</f>
        <v>46322</v>
      </c>
      <c r="AO1001" s="54" t="str">
        <f>C995</f>
        <v>Consultorio N° 1</v>
      </c>
      <c r="AP1001" s="55">
        <f t="shared" ref="AP1001:AQ1001" si="678">C1016</f>
        <v>0</v>
      </c>
      <c r="AQ1001" s="55">
        <f t="shared" si="678"/>
        <v>0</v>
      </c>
      <c r="AR1001" s="55">
        <f>U1016</f>
        <v>0</v>
      </c>
      <c r="AS1001" s="55">
        <f>S1016</f>
        <v>0</v>
      </c>
      <c r="AT1001" s="55">
        <f>S1017</f>
        <v>0</v>
      </c>
      <c r="AU1001" s="55">
        <f>U1017</f>
        <v>0</v>
      </c>
      <c r="AV1001" s="55">
        <f>S1018</f>
        <v>0</v>
      </c>
      <c r="AW1001" s="55">
        <f>U1018</f>
        <v>0</v>
      </c>
      <c r="AX1001" s="55">
        <f>U1019</f>
        <v>0</v>
      </c>
      <c r="AY1001" s="55">
        <f>F1019</f>
        <v>0</v>
      </c>
      <c r="AZ1001" s="56"/>
      <c r="BA1001" s="56"/>
      <c r="BB1001" s="56"/>
      <c r="BC1001" s="56"/>
      <c r="BD1001" s="56"/>
      <c r="BE1001" s="56"/>
      <c r="BF1001" s="56"/>
      <c r="BG1001" s="56"/>
      <c r="BH1001" s="56"/>
      <c r="BI1001" s="56"/>
      <c r="BJ1001" s="56"/>
      <c r="BK1001" s="56"/>
      <c r="BL1001" s="56"/>
      <c r="BM1001" s="56"/>
      <c r="BN1001" s="56"/>
    </row>
    <row r="1002" spans="1:66" ht="11.25" customHeight="1">
      <c r="A1002" s="220"/>
      <c r="B1002" s="38"/>
      <c r="C1002" s="205"/>
      <c r="D1002" s="208"/>
      <c r="E1002" s="57" t="s">
        <v>44</v>
      </c>
      <c r="F1002" s="58" t="str">
        <f>IF(D1000&lt;&gt;"", VLOOKUP(D1000,'Base de Datos'!$A$2:$D1268,4,FALSE()),"")</f>
        <v/>
      </c>
      <c r="G1002" s="205"/>
      <c r="H1002" s="208"/>
      <c r="I1002" s="57" t="s">
        <v>44</v>
      </c>
      <c r="J1002" s="58" t="str">
        <f>IF(H1000&lt;&gt;"", VLOOKUP(H1000,'Base de Datos'!$A$2:$D1268,4,FALSE()),"")</f>
        <v/>
      </c>
      <c r="K1002" s="205"/>
      <c r="L1002" s="208"/>
      <c r="M1002" s="57" t="s">
        <v>44</v>
      </c>
      <c r="N1002" s="58" t="str">
        <f>IF(L1000&lt;&gt;"", VLOOKUP(L1000,'Base de Datos'!$A$2:$D1268,4,FALSE()),"")</f>
        <v>V24224905</v>
      </c>
      <c r="O1002" s="43"/>
      <c r="P1002" s="104" t="s">
        <v>50</v>
      </c>
      <c r="Q1002" s="110">
        <v>0.33333333333333331</v>
      </c>
      <c r="R1002" s="15"/>
      <c r="S1002" s="229"/>
      <c r="T1002" s="230"/>
      <c r="U1002" s="59"/>
      <c r="V1002" s="47"/>
      <c r="W1002" s="229"/>
      <c r="X1002" s="230"/>
      <c r="Y1002" s="59"/>
      <c r="Z1002" s="47"/>
      <c r="AA1002" s="229"/>
      <c r="AB1002" s="230"/>
      <c r="AC1002" s="59"/>
      <c r="AD1002" s="48"/>
      <c r="AE1002" s="181"/>
      <c r="AF1002" s="181"/>
      <c r="AG1002" s="181"/>
      <c r="AH1002" s="181"/>
      <c r="AI1002" s="181"/>
      <c r="AJ1002" s="181"/>
      <c r="AK1002" s="181"/>
      <c r="AL1002" s="181"/>
      <c r="AM1002" s="48"/>
      <c r="AN1002" s="53">
        <f>A994</f>
        <v>46322</v>
      </c>
      <c r="AO1002" s="54" t="str">
        <f>C995</f>
        <v>Consultorio N° 1</v>
      </c>
      <c r="AP1002" s="55">
        <f t="shared" ref="AP1002:AQ1002" si="679">C1020</f>
        <v>0</v>
      </c>
      <c r="AQ1002" s="55">
        <f t="shared" si="679"/>
        <v>0</v>
      </c>
      <c r="AR1002" s="55">
        <f>U1020</f>
        <v>0</v>
      </c>
      <c r="AS1002" s="55">
        <f>S1020</f>
        <v>0</v>
      </c>
      <c r="AT1002" s="55">
        <f>S1021</f>
        <v>0</v>
      </c>
      <c r="AU1002" s="55">
        <f>U1021</f>
        <v>0</v>
      </c>
      <c r="AV1002" s="55">
        <f>S1022</f>
        <v>0</v>
      </c>
      <c r="AW1002" s="55">
        <f>U1022</f>
        <v>0</v>
      </c>
      <c r="AX1002" s="55">
        <f>U1023</f>
        <v>0</v>
      </c>
      <c r="AY1002" s="55">
        <f>F1023</f>
        <v>0</v>
      </c>
      <c r="AZ1002" s="56"/>
      <c r="BA1002" s="56"/>
      <c r="BB1002" s="56"/>
      <c r="BC1002" s="56"/>
      <c r="BD1002" s="56"/>
      <c r="BE1002" s="56"/>
      <c r="BF1002" s="56"/>
      <c r="BG1002" s="56"/>
      <c r="BH1002" s="56"/>
      <c r="BI1002" s="56"/>
      <c r="BJ1002" s="56"/>
      <c r="BK1002" s="56"/>
      <c r="BL1002" s="56"/>
      <c r="BM1002" s="56"/>
      <c r="BN1002" s="56"/>
    </row>
    <row r="1003" spans="1:66" ht="11.25" customHeight="1">
      <c r="A1003" s="221"/>
      <c r="B1003" s="38"/>
      <c r="C1003" s="206"/>
      <c r="D1003" s="209"/>
      <c r="E1003" s="85" t="s">
        <v>46</v>
      </c>
      <c r="F1003" s="107"/>
      <c r="G1003" s="206"/>
      <c r="H1003" s="209"/>
      <c r="I1003" s="85" t="s">
        <v>46</v>
      </c>
      <c r="J1003" s="108"/>
      <c r="K1003" s="206"/>
      <c r="L1003" s="209"/>
      <c r="M1003" s="85" t="s">
        <v>46</v>
      </c>
      <c r="N1003" s="108" t="s">
        <v>51</v>
      </c>
      <c r="O1003" s="43"/>
      <c r="P1003" s="104" t="s">
        <v>54</v>
      </c>
      <c r="Q1003" s="109">
        <v>60</v>
      </c>
      <c r="R1003" s="15"/>
      <c r="S1003" s="227" t="str">
        <f>IF(OR(S1000="Empleado",S1000="Familiar"),"Nombre del Empleado","N° Factura")</f>
        <v>N° Factura</v>
      </c>
      <c r="T1003" s="228"/>
      <c r="U1003" s="89"/>
      <c r="V1003" s="47"/>
      <c r="W1003" s="227" t="str">
        <f>IF(OR(W1000="Empleado",W1000="Familiar"),"Nombre del Empleado","N° Factura")</f>
        <v>N° Factura</v>
      </c>
      <c r="X1003" s="228"/>
      <c r="Y1003" s="111"/>
      <c r="Z1003" s="47"/>
      <c r="AA1003" s="227" t="str">
        <f>IF(OR(AA1000="Empleado",AA1000="Familiar"),"Nombre del Empleado","N° Factura")</f>
        <v>N° Factura</v>
      </c>
      <c r="AB1003" s="228"/>
      <c r="AC1003" s="111"/>
      <c r="AD1003" s="48"/>
      <c r="AE1003" s="181"/>
      <c r="AF1003" s="181"/>
      <c r="AG1003" s="181"/>
      <c r="AH1003" s="181"/>
      <c r="AI1003" s="181"/>
      <c r="AJ1003" s="181"/>
      <c r="AK1003" s="181"/>
      <c r="AL1003" s="181"/>
      <c r="AM1003" s="48"/>
      <c r="AN1003" s="53">
        <f>A994</f>
        <v>46322</v>
      </c>
      <c r="AO1003" s="54" t="str">
        <f>C995</f>
        <v>Consultorio N° 1</v>
      </c>
      <c r="AP1003" s="55">
        <f t="shared" ref="AP1003:AQ1003" si="680">C1024</f>
        <v>0</v>
      </c>
      <c r="AQ1003" s="55">
        <f t="shared" si="680"/>
        <v>0</v>
      </c>
      <c r="AR1003" s="55">
        <f>U1024</f>
        <v>0</v>
      </c>
      <c r="AS1003" s="55">
        <f>S1024</f>
        <v>0</v>
      </c>
      <c r="AT1003" s="55">
        <f>S1025</f>
        <v>0</v>
      </c>
      <c r="AU1003" s="55">
        <f>U1025</f>
        <v>0</v>
      </c>
      <c r="AV1003" s="55">
        <f>S1026</f>
        <v>0</v>
      </c>
      <c r="AW1003" s="55">
        <f>U1026</f>
        <v>0</v>
      </c>
      <c r="AX1003" s="55">
        <f>U1027</f>
        <v>0</v>
      </c>
      <c r="AY1003" s="55">
        <f>F1027</f>
        <v>0</v>
      </c>
      <c r="AZ1003" s="56"/>
      <c r="BA1003" s="56"/>
      <c r="BB1003" s="56"/>
      <c r="BC1003" s="56"/>
      <c r="BD1003" s="56"/>
      <c r="BE1003" s="56"/>
      <c r="BF1003" s="56"/>
      <c r="BG1003" s="56"/>
      <c r="BH1003" s="56"/>
      <c r="BI1003" s="56"/>
      <c r="BJ1003" s="56"/>
      <c r="BK1003" s="56"/>
      <c r="BL1003" s="56"/>
      <c r="BM1003" s="56"/>
      <c r="BN1003" s="56"/>
    </row>
    <row r="1004" spans="1:66" ht="11.25" customHeight="1">
      <c r="A1004" s="222">
        <f>A1000+$Q$13/1440</f>
        <v>0.41666666666666669</v>
      </c>
      <c r="B1004" s="38"/>
      <c r="C1004" s="204"/>
      <c r="D1004" s="207"/>
      <c r="E1004" s="40" t="s">
        <v>36</v>
      </c>
      <c r="F1004" s="42" t="str">
        <f>IF(D1004&lt;&gt;"", VLOOKUP(D1004,'Base de Datos'!$A$2:$D1268,2,FALSE()),"")</f>
        <v/>
      </c>
      <c r="G1004" s="218" t="s">
        <v>52</v>
      </c>
      <c r="H1004" s="217" t="s">
        <v>349</v>
      </c>
      <c r="I1004" s="118" t="s">
        <v>36</v>
      </c>
      <c r="J1004" s="42">
        <f>IF(H1004&lt;&gt;"", VLOOKUP(H1004,'Base de Datos'!$A$2:$D1268,2,FALSE()),"")</f>
        <v>0</v>
      </c>
      <c r="K1004" s="218" t="s">
        <v>78</v>
      </c>
      <c r="L1004" s="217" t="s">
        <v>115</v>
      </c>
      <c r="M1004" s="118" t="s">
        <v>36</v>
      </c>
      <c r="N1004" s="42">
        <f>IF(L1004&lt;&gt;"", VLOOKUP(L1004,'Base de Datos'!$A$2:$D1268,2,FALSE()),"")</f>
        <v>0</v>
      </c>
      <c r="O1004" s="43"/>
      <c r="P1004" s="1"/>
      <c r="Q1004" s="1"/>
      <c r="R1004" s="15"/>
      <c r="S1004" s="45"/>
      <c r="T1004" s="45" t="s">
        <v>37</v>
      </c>
      <c r="U1004" s="46"/>
      <c r="V1004" s="47"/>
      <c r="W1004" s="45"/>
      <c r="X1004" s="45" t="s">
        <v>37</v>
      </c>
      <c r="Y1004" s="46">
        <v>50</v>
      </c>
      <c r="Z1004" s="47"/>
      <c r="AA1004" s="45" t="s">
        <v>12</v>
      </c>
      <c r="AB1004" s="45" t="s">
        <v>37</v>
      </c>
      <c r="AC1004" s="46">
        <v>50</v>
      </c>
      <c r="AD1004" s="48"/>
      <c r="AE1004" s="181"/>
      <c r="AF1004" s="181"/>
      <c r="AG1004" s="181"/>
      <c r="AH1004" s="181"/>
      <c r="AI1004" s="181"/>
      <c r="AJ1004" s="181"/>
      <c r="AK1004" s="181"/>
      <c r="AL1004" s="181"/>
      <c r="AM1004" s="48"/>
      <c r="AN1004" s="53">
        <f>A994</f>
        <v>46322</v>
      </c>
      <c r="AO1004" s="54" t="str">
        <f>C995</f>
        <v>Consultorio N° 1</v>
      </c>
      <c r="AP1004" s="55">
        <f t="shared" ref="AP1004:AQ1004" si="681">C1028</f>
        <v>0</v>
      </c>
      <c r="AQ1004" s="55">
        <f t="shared" si="681"/>
        <v>0</v>
      </c>
      <c r="AR1004" s="55">
        <f>U1028</f>
        <v>0</v>
      </c>
      <c r="AS1004" s="55">
        <f>S1028</f>
        <v>0</v>
      </c>
      <c r="AT1004" s="55">
        <f>S1029</f>
        <v>0</v>
      </c>
      <c r="AU1004" s="55">
        <f>U1029</f>
        <v>0</v>
      </c>
      <c r="AV1004" s="55">
        <f>S1030</f>
        <v>0</v>
      </c>
      <c r="AW1004" s="55">
        <f>U1030</f>
        <v>0</v>
      </c>
      <c r="AX1004" s="55">
        <f>U1031</f>
        <v>0</v>
      </c>
      <c r="AY1004" s="55">
        <f>F1031</f>
        <v>0</v>
      </c>
      <c r="AZ1004" s="56"/>
      <c r="BA1004" s="56"/>
      <c r="BB1004" s="56"/>
      <c r="BC1004" s="56"/>
      <c r="BD1004" s="56"/>
      <c r="BE1004" s="56"/>
      <c r="BF1004" s="56"/>
      <c r="BG1004" s="56"/>
      <c r="BH1004" s="56"/>
      <c r="BI1004" s="56"/>
      <c r="BJ1004" s="56"/>
      <c r="BK1004" s="56"/>
      <c r="BL1004" s="56"/>
      <c r="BM1004" s="56"/>
      <c r="BN1004" s="56"/>
    </row>
    <row r="1005" spans="1:66" ht="11.25" customHeight="1">
      <c r="A1005" s="220"/>
      <c r="B1005" s="38"/>
      <c r="C1005" s="205"/>
      <c r="D1005" s="208"/>
      <c r="E1005" s="57" t="s">
        <v>42</v>
      </c>
      <c r="F1005" s="58" t="str">
        <f>IF(D1004&lt;&gt;"", VLOOKUP(D1004,'Base de Datos'!$A$2:$D1268,3,FALSE()),"")</f>
        <v/>
      </c>
      <c r="G1005" s="205"/>
      <c r="H1005" s="208"/>
      <c r="I1005" s="57" t="s">
        <v>42</v>
      </c>
      <c r="J1005" s="58">
        <f>IF(H1004&lt;&gt;"", VLOOKUP(H1004,'Base de Datos'!$A$2:$D1268,3,FALSE()),"")</f>
        <v>4168040758</v>
      </c>
      <c r="K1005" s="205"/>
      <c r="L1005" s="208"/>
      <c r="M1005" s="57" t="s">
        <v>42</v>
      </c>
      <c r="N1005" s="58">
        <f>IF(L1004&lt;&gt;"", VLOOKUP(L1004,'Base de Datos'!$A$2:$D1268,3,FALSE()),"")</f>
        <v>4241514007</v>
      </c>
      <c r="O1005" s="43"/>
      <c r="P1005" s="119" t="s">
        <v>58</v>
      </c>
      <c r="Q1005" s="44"/>
      <c r="R1005" s="15"/>
      <c r="S1005" s="229"/>
      <c r="T1005" s="230"/>
      <c r="U1005" s="59"/>
      <c r="V1005" s="47"/>
      <c r="W1005" s="229" t="s">
        <v>126</v>
      </c>
      <c r="X1005" s="230"/>
      <c r="Y1005" s="59">
        <v>50</v>
      </c>
      <c r="Z1005" s="47"/>
      <c r="AA1005" s="229"/>
      <c r="AB1005" s="230"/>
      <c r="AC1005" s="59"/>
      <c r="AD1005" s="48"/>
      <c r="AE1005" s="181"/>
      <c r="AF1005" s="181"/>
      <c r="AG1005" s="181"/>
      <c r="AH1005" s="181"/>
      <c r="AI1005" s="181"/>
      <c r="AJ1005" s="181"/>
      <c r="AK1005" s="181"/>
      <c r="AL1005" s="181"/>
      <c r="AM1005" s="48"/>
      <c r="AN1005" s="53">
        <f>A994</f>
        <v>46322</v>
      </c>
      <c r="AO1005" s="54" t="str">
        <f>C995</f>
        <v>Consultorio N° 1</v>
      </c>
      <c r="AP1005" s="55">
        <f t="shared" ref="AP1005:AQ1005" si="682">C1032</f>
        <v>0</v>
      </c>
      <c r="AQ1005" s="55">
        <f t="shared" si="682"/>
        <v>0</v>
      </c>
      <c r="AR1005" s="55">
        <f>U1032</f>
        <v>0</v>
      </c>
      <c r="AS1005" s="55">
        <f>S1032</f>
        <v>0</v>
      </c>
      <c r="AT1005" s="55">
        <f>S1033</f>
        <v>0</v>
      </c>
      <c r="AU1005" s="55">
        <f>U1033</f>
        <v>0</v>
      </c>
      <c r="AV1005" s="55">
        <f>S1034</f>
        <v>0</v>
      </c>
      <c r="AW1005" s="55">
        <f>U1034</f>
        <v>0</v>
      </c>
      <c r="AX1005" s="55">
        <f>U1035</f>
        <v>0</v>
      </c>
      <c r="AY1005" s="55">
        <f>F1035</f>
        <v>0</v>
      </c>
      <c r="AZ1005" s="56"/>
      <c r="BA1005" s="56"/>
      <c r="BB1005" s="56"/>
      <c r="BC1005" s="56"/>
      <c r="BD1005" s="56"/>
      <c r="BE1005" s="56"/>
      <c r="BF1005" s="56"/>
      <c r="BG1005" s="56"/>
      <c r="BH1005" s="56"/>
      <c r="BI1005" s="56"/>
      <c r="BJ1005" s="56"/>
      <c r="BK1005" s="56"/>
      <c r="BL1005" s="56"/>
      <c r="BM1005" s="56"/>
      <c r="BN1005" s="56"/>
    </row>
    <row r="1006" spans="1:66" ht="11.25" customHeight="1">
      <c r="A1006" s="220"/>
      <c r="B1006" s="38"/>
      <c r="C1006" s="205"/>
      <c r="D1006" s="208"/>
      <c r="E1006" s="57" t="s">
        <v>44</v>
      </c>
      <c r="F1006" s="58" t="str">
        <f>IF(D1004&lt;&gt;"", VLOOKUP(D1004,'Base de Datos'!$A$2:$D1268,4,FALSE()),"")</f>
        <v/>
      </c>
      <c r="G1006" s="205"/>
      <c r="H1006" s="208"/>
      <c r="I1006" s="57" t="s">
        <v>44</v>
      </c>
      <c r="J1006" s="58" t="str">
        <f>IF(H1004&lt;&gt;"", VLOOKUP(H1004,'Base de Datos'!$A$2:$D1268,4,FALSE()),"")</f>
        <v>V6900402</v>
      </c>
      <c r="K1006" s="205"/>
      <c r="L1006" s="208"/>
      <c r="M1006" s="57" t="s">
        <v>44</v>
      </c>
      <c r="N1006" s="58">
        <f>IF(L1004&lt;&gt;"", VLOOKUP(L1004,'Base de Datos'!$A$2:$D1268,4,FALSE()),"")</f>
        <v>0</v>
      </c>
      <c r="O1006" s="43"/>
      <c r="P1006" s="120" t="s">
        <v>61</v>
      </c>
      <c r="Q1006" s="121" t="s">
        <v>62</v>
      </c>
      <c r="R1006" s="15"/>
      <c r="S1006" s="229"/>
      <c r="T1006" s="230"/>
      <c r="U1006" s="59"/>
      <c r="V1006" s="47"/>
      <c r="W1006" s="229"/>
      <c r="X1006" s="230"/>
      <c r="Y1006" s="59"/>
      <c r="Z1006" s="47"/>
      <c r="AA1006" s="229"/>
      <c r="AB1006" s="230"/>
      <c r="AC1006" s="59"/>
      <c r="AD1006" s="48"/>
      <c r="AE1006" s="181"/>
      <c r="AF1006" s="181"/>
      <c r="AG1006" s="181"/>
      <c r="AH1006" s="181"/>
      <c r="AI1006" s="181"/>
      <c r="AJ1006" s="181"/>
      <c r="AK1006" s="181"/>
      <c r="AL1006" s="181"/>
      <c r="AM1006" s="48"/>
      <c r="AN1006" s="53">
        <f>A994</f>
        <v>46322</v>
      </c>
      <c r="AO1006" s="54" t="s">
        <v>17</v>
      </c>
      <c r="AP1006" s="55">
        <f t="shared" ref="AP1006:AQ1006" si="683">C1036</f>
        <v>0</v>
      </c>
      <c r="AQ1006" s="55">
        <f t="shared" si="683"/>
        <v>0</v>
      </c>
      <c r="AR1006" s="55">
        <f>U1036</f>
        <v>0</v>
      </c>
      <c r="AS1006" s="55">
        <f>S1036</f>
        <v>0</v>
      </c>
      <c r="AT1006" s="55">
        <f>S1037</f>
        <v>0</v>
      </c>
      <c r="AU1006" s="55">
        <f>U1037</f>
        <v>0</v>
      </c>
      <c r="AV1006" s="55">
        <f>S1038</f>
        <v>0</v>
      </c>
      <c r="AW1006" s="55">
        <f>U1038</f>
        <v>0</v>
      </c>
      <c r="AX1006" s="55">
        <f>U1039</f>
        <v>0</v>
      </c>
      <c r="AY1006" s="55">
        <f>F1039</f>
        <v>0</v>
      </c>
      <c r="AZ1006" s="56"/>
      <c r="BA1006" s="56"/>
      <c r="BB1006" s="56"/>
      <c r="BC1006" s="56"/>
      <c r="BD1006" s="56"/>
      <c r="BE1006" s="56"/>
      <c r="BF1006" s="56"/>
      <c r="BG1006" s="56"/>
      <c r="BH1006" s="56"/>
      <c r="BI1006" s="56"/>
      <c r="BJ1006" s="56"/>
      <c r="BK1006" s="56"/>
      <c r="BL1006" s="56"/>
      <c r="BM1006" s="56"/>
      <c r="BN1006" s="56"/>
    </row>
    <row r="1007" spans="1:66" ht="11.25" customHeight="1">
      <c r="A1007" s="221"/>
      <c r="B1007" s="38"/>
      <c r="C1007" s="206"/>
      <c r="D1007" s="209"/>
      <c r="E1007" s="85" t="s">
        <v>46</v>
      </c>
      <c r="F1007" s="86"/>
      <c r="G1007" s="206"/>
      <c r="H1007" s="209"/>
      <c r="I1007" s="85" t="s">
        <v>46</v>
      </c>
      <c r="J1007" s="108" t="s">
        <v>69</v>
      </c>
      <c r="K1007" s="206"/>
      <c r="L1007" s="209"/>
      <c r="M1007" s="85" t="s">
        <v>46</v>
      </c>
      <c r="N1007" s="108" t="s">
        <v>51</v>
      </c>
      <c r="O1007" s="43"/>
      <c r="P1007" s="123" t="s">
        <v>64</v>
      </c>
      <c r="Q1007" s="124" t="s">
        <v>65</v>
      </c>
      <c r="R1007" s="15"/>
      <c r="S1007" s="227" t="str">
        <f>IF(OR(S1004="Empleado",S1004="Familiar"),"Nombre del Empleado","N° Factura")</f>
        <v>N° Factura</v>
      </c>
      <c r="T1007" s="228"/>
      <c r="U1007" s="89"/>
      <c r="V1007" s="47"/>
      <c r="W1007" s="227" t="str">
        <f>IF(OR(W1004="Empleado",W1004="Familiar"),"Nombre del Empleado","N° Factura")</f>
        <v>N° Factura</v>
      </c>
      <c r="X1007" s="228"/>
      <c r="Y1007" s="89"/>
      <c r="Z1007" s="47"/>
      <c r="AA1007" s="227" t="str">
        <f>IF(OR(AA1004="Empleado",AA1004="Familiar"),"Nombre del Empleado","N° Factura")</f>
        <v>Nombre del Empleado</v>
      </c>
      <c r="AB1007" s="228"/>
      <c r="AC1007" s="89" t="s">
        <v>115</v>
      </c>
      <c r="AD1007" s="48"/>
      <c r="AE1007" s="181"/>
      <c r="AF1007" s="181"/>
      <c r="AG1007" s="181"/>
      <c r="AH1007" s="181"/>
      <c r="AI1007" s="181"/>
      <c r="AJ1007" s="181"/>
      <c r="AK1007" s="181"/>
      <c r="AL1007" s="181"/>
      <c r="AM1007" s="48"/>
      <c r="AN1007" s="53">
        <f>A994</f>
        <v>46322</v>
      </c>
      <c r="AO1007" s="54" t="s">
        <v>17</v>
      </c>
      <c r="AP1007" s="55">
        <f t="shared" ref="AP1007:AQ1007" si="684">C1040</f>
        <v>0</v>
      </c>
      <c r="AQ1007" s="55">
        <f t="shared" si="684"/>
        <v>0</v>
      </c>
      <c r="AR1007" s="55">
        <f>U1040</f>
        <v>0</v>
      </c>
      <c r="AS1007" s="55">
        <f>S1040</f>
        <v>0</v>
      </c>
      <c r="AT1007" s="55">
        <f>S1041</f>
        <v>0</v>
      </c>
      <c r="AU1007" s="55">
        <f>U1041</f>
        <v>0</v>
      </c>
      <c r="AV1007" s="55">
        <f>S1042</f>
        <v>0</v>
      </c>
      <c r="AW1007" s="55">
        <f>U1042</f>
        <v>0</v>
      </c>
      <c r="AX1007" s="55">
        <f>U1043</f>
        <v>0</v>
      </c>
      <c r="AY1007" s="55">
        <f>F1043</f>
        <v>0</v>
      </c>
      <c r="AZ1007" s="56"/>
      <c r="BA1007" s="56"/>
      <c r="BB1007" s="56"/>
      <c r="BC1007" s="56"/>
      <c r="BD1007" s="56"/>
      <c r="BE1007" s="56"/>
      <c r="BF1007" s="56"/>
      <c r="BG1007" s="56"/>
      <c r="BH1007" s="56"/>
      <c r="BI1007" s="56"/>
      <c r="BJ1007" s="56"/>
      <c r="BK1007" s="56"/>
      <c r="BL1007" s="56"/>
      <c r="BM1007" s="56"/>
      <c r="BN1007" s="56"/>
    </row>
    <row r="1008" spans="1:66" ht="11.25" customHeight="1">
      <c r="A1008" s="222">
        <f>A1004+$Q$13/1440</f>
        <v>0.45833333333333337</v>
      </c>
      <c r="B1008" s="38"/>
      <c r="C1008" s="204"/>
      <c r="D1008" s="207"/>
      <c r="E1008" s="40" t="s">
        <v>36</v>
      </c>
      <c r="F1008" s="42" t="str">
        <f>IF(D1008&lt;&gt;"", VLOOKUP(D1008,'Base de Datos'!$A$2:$D1268,2,FALSE()),"")</f>
        <v/>
      </c>
      <c r="G1008" s="204"/>
      <c r="H1008" s="216"/>
      <c r="I1008" s="40" t="s">
        <v>36</v>
      </c>
      <c r="J1008" s="42" t="str">
        <f>IF(H1008&lt;&gt;"", VLOOKUP(H1008,'Base de Datos'!$A$2:$D1268,2,FALSE()),"")</f>
        <v/>
      </c>
      <c r="K1008" s="204"/>
      <c r="L1008" s="216"/>
      <c r="M1008" s="40" t="s">
        <v>36</v>
      </c>
      <c r="N1008" s="42" t="str">
        <f>IF(L1008&lt;&gt;"", VLOOKUP(L1008,'Base de Datos'!$A$2:$D1268,2,FALSE()),"")</f>
        <v/>
      </c>
      <c r="O1008" s="43"/>
      <c r="P1008" s="127" t="s">
        <v>67</v>
      </c>
      <c r="Q1008" s="128" t="s">
        <v>68</v>
      </c>
      <c r="R1008" s="15"/>
      <c r="S1008" s="45"/>
      <c r="T1008" s="45" t="s">
        <v>37</v>
      </c>
      <c r="U1008" s="46"/>
      <c r="V1008" s="47"/>
      <c r="W1008" s="45"/>
      <c r="X1008" s="45" t="s">
        <v>37</v>
      </c>
      <c r="Y1008" s="46"/>
      <c r="Z1008" s="47"/>
      <c r="AA1008" s="45"/>
      <c r="AB1008" s="45" t="s">
        <v>37</v>
      </c>
      <c r="AC1008" s="46"/>
      <c r="AD1008" s="48"/>
      <c r="AE1008" s="181"/>
      <c r="AF1008" s="181"/>
      <c r="AG1008" s="181"/>
      <c r="AH1008" s="181"/>
      <c r="AI1008" s="181"/>
      <c r="AJ1008" s="181"/>
      <c r="AK1008" s="181"/>
      <c r="AL1008" s="181"/>
      <c r="AM1008" s="48"/>
      <c r="AN1008" s="53">
        <f>A994</f>
        <v>46322</v>
      </c>
      <c r="AO1008" s="54" t="s">
        <v>17</v>
      </c>
      <c r="AP1008" s="55">
        <f t="shared" ref="AP1008:AQ1008" si="685">C1044</f>
        <v>0</v>
      </c>
      <c r="AQ1008" s="55">
        <f t="shared" si="685"/>
        <v>0</v>
      </c>
      <c r="AR1008" s="55">
        <f>U1044</f>
        <v>0</v>
      </c>
      <c r="AS1008" s="55">
        <f>S1044</f>
        <v>0</v>
      </c>
      <c r="AT1008" s="55">
        <f>S1045</f>
        <v>0</v>
      </c>
      <c r="AU1008" s="55">
        <f>U1045</f>
        <v>0</v>
      </c>
      <c r="AV1008" s="55">
        <f>S1046</f>
        <v>0</v>
      </c>
      <c r="AW1008" s="55">
        <f>U1046</f>
        <v>0</v>
      </c>
      <c r="AX1008" s="55">
        <f>U1047</f>
        <v>0</v>
      </c>
      <c r="AY1008" s="55">
        <f>F1047</f>
        <v>0</v>
      </c>
      <c r="AZ1008" s="56"/>
      <c r="BA1008" s="56"/>
      <c r="BB1008" s="56"/>
      <c r="BC1008" s="56"/>
      <c r="BD1008" s="56"/>
      <c r="BE1008" s="56"/>
      <c r="BF1008" s="56"/>
      <c r="BG1008" s="56"/>
      <c r="BH1008" s="56"/>
      <c r="BI1008" s="56"/>
      <c r="BJ1008" s="56"/>
      <c r="BK1008" s="56"/>
      <c r="BL1008" s="56"/>
      <c r="BM1008" s="56"/>
      <c r="BN1008" s="56"/>
    </row>
    <row r="1009" spans="1:66" ht="11.25" customHeight="1">
      <c r="A1009" s="220"/>
      <c r="B1009" s="38"/>
      <c r="C1009" s="205"/>
      <c r="D1009" s="208"/>
      <c r="E1009" s="57" t="s">
        <v>42</v>
      </c>
      <c r="F1009" s="58" t="str">
        <f>IF(D1008&lt;&gt;"", VLOOKUP(D1008,'Base de Datos'!$A$2:$D1268,3,FALSE()),"")</f>
        <v/>
      </c>
      <c r="G1009" s="205"/>
      <c r="H1009" s="208"/>
      <c r="I1009" s="57" t="s">
        <v>42</v>
      </c>
      <c r="J1009" s="58" t="str">
        <f>IF(H1008&lt;&gt;"", VLOOKUP(H1008,'Base de Datos'!$A$2:$D1268,3,FALSE()),"")</f>
        <v/>
      </c>
      <c r="K1009" s="205"/>
      <c r="L1009" s="208"/>
      <c r="M1009" s="57" t="s">
        <v>42</v>
      </c>
      <c r="N1009" s="58" t="str">
        <f>IF(L1008&lt;&gt;"", VLOOKUP(L1008,'Base de Datos'!$A$2:$D1268,3,FALSE()),"")</f>
        <v/>
      </c>
      <c r="O1009" s="43"/>
      <c r="P1009" s="130" t="s">
        <v>70</v>
      </c>
      <c r="Q1009" s="131" t="s">
        <v>71</v>
      </c>
      <c r="R1009" s="15"/>
      <c r="S1009" s="229"/>
      <c r="T1009" s="230"/>
      <c r="U1009" s="59"/>
      <c r="V1009" s="47"/>
      <c r="W1009" s="229"/>
      <c r="X1009" s="230"/>
      <c r="Y1009" s="59"/>
      <c r="Z1009" s="47"/>
      <c r="AA1009" s="229"/>
      <c r="AB1009" s="230"/>
      <c r="AC1009" s="59"/>
      <c r="AD1009" s="48"/>
      <c r="AE1009" s="181"/>
      <c r="AF1009" s="181"/>
      <c r="AG1009" s="181"/>
      <c r="AH1009" s="181"/>
      <c r="AI1009" s="181"/>
      <c r="AJ1009" s="181"/>
      <c r="AK1009" s="181"/>
      <c r="AL1009" s="181"/>
      <c r="AM1009" s="48"/>
      <c r="AN1009" s="53">
        <f>A994</f>
        <v>46322</v>
      </c>
      <c r="AO1009" s="54" t="str">
        <f>G995</f>
        <v>Consultorio N° 2</v>
      </c>
      <c r="AP1009" s="55">
        <f t="shared" ref="AP1009:AQ1009" si="686">G996</f>
        <v>0</v>
      </c>
      <c r="AQ1009" s="55">
        <f t="shared" si="686"/>
        <v>0</v>
      </c>
      <c r="AR1009" s="55">
        <f>Y996</f>
        <v>0</v>
      </c>
      <c r="AS1009" s="55">
        <f>W996</f>
        <v>0</v>
      </c>
      <c r="AT1009" s="55">
        <f>W997</f>
        <v>0</v>
      </c>
      <c r="AU1009" s="55">
        <f>Y997</f>
        <v>0</v>
      </c>
      <c r="AV1009" s="55">
        <f>W998</f>
        <v>0</v>
      </c>
      <c r="AW1009" s="55">
        <f>Y998</f>
        <v>0</v>
      </c>
      <c r="AX1009" s="55">
        <f>Y999</f>
        <v>0</v>
      </c>
      <c r="AY1009" s="55">
        <f>J999</f>
        <v>0</v>
      </c>
      <c r="AZ1009" s="56"/>
      <c r="BA1009" s="56"/>
      <c r="BB1009" s="56"/>
      <c r="BC1009" s="56"/>
      <c r="BD1009" s="56"/>
      <c r="BE1009" s="56"/>
      <c r="BF1009" s="56"/>
      <c r="BG1009" s="56"/>
      <c r="BH1009" s="56"/>
      <c r="BI1009" s="56"/>
      <c r="BJ1009" s="56"/>
      <c r="BK1009" s="56"/>
      <c r="BL1009" s="56"/>
      <c r="BM1009" s="56"/>
      <c r="BN1009" s="56"/>
    </row>
    <row r="1010" spans="1:66" ht="11.25" customHeight="1">
      <c r="A1010" s="220"/>
      <c r="B1010" s="38"/>
      <c r="C1010" s="205"/>
      <c r="D1010" s="208"/>
      <c r="E1010" s="57" t="s">
        <v>44</v>
      </c>
      <c r="F1010" s="58" t="str">
        <f>IF(D1008&lt;&gt;"", VLOOKUP(D1008,'Base de Datos'!$A$2:$D1268,4,FALSE()),"")</f>
        <v/>
      </c>
      <c r="G1010" s="205"/>
      <c r="H1010" s="208"/>
      <c r="I1010" s="57" t="s">
        <v>44</v>
      </c>
      <c r="J1010" s="58" t="str">
        <f>IF(H1008&lt;&gt;"", VLOOKUP(H1008,'Base de Datos'!$A$2:$D1268,4,FALSE()),"")</f>
        <v/>
      </c>
      <c r="K1010" s="205"/>
      <c r="L1010" s="208"/>
      <c r="M1010" s="57" t="s">
        <v>44</v>
      </c>
      <c r="N1010" s="58" t="str">
        <f>IF(L1008&lt;&gt;"", VLOOKUP(L1008,'Base de Datos'!$A$2:$D1268,4,FALSE()),"")</f>
        <v/>
      </c>
      <c r="O1010" s="43"/>
      <c r="P1010" s="132" t="s">
        <v>73</v>
      </c>
      <c r="Q1010" s="133" t="s">
        <v>74</v>
      </c>
      <c r="R1010" s="15"/>
      <c r="S1010" s="229"/>
      <c r="T1010" s="230"/>
      <c r="U1010" s="59"/>
      <c r="V1010" s="47"/>
      <c r="W1010" s="229"/>
      <c r="X1010" s="230"/>
      <c r="Y1010" s="59"/>
      <c r="Z1010" s="47"/>
      <c r="AA1010" s="229"/>
      <c r="AB1010" s="230"/>
      <c r="AC1010" s="59"/>
      <c r="AD1010" s="48"/>
      <c r="AE1010" s="181"/>
      <c r="AF1010" s="181"/>
      <c r="AG1010" s="181"/>
      <c r="AH1010" s="181"/>
      <c r="AI1010" s="181"/>
      <c r="AJ1010" s="181"/>
      <c r="AK1010" s="181"/>
      <c r="AL1010" s="181"/>
      <c r="AM1010" s="48"/>
      <c r="AN1010" s="53">
        <f>A994</f>
        <v>46322</v>
      </c>
      <c r="AO1010" s="54" t="str">
        <f>G995</f>
        <v>Consultorio N° 2</v>
      </c>
      <c r="AP1010" s="55">
        <f t="shared" ref="AP1010:AQ1010" si="687">G1000</f>
        <v>0</v>
      </c>
      <c r="AQ1010" s="55">
        <f t="shared" si="687"/>
        <v>0</v>
      </c>
      <c r="AR1010" s="55">
        <f>Y1000</f>
        <v>0</v>
      </c>
      <c r="AS1010" s="55">
        <f>W1000</f>
        <v>0</v>
      </c>
      <c r="AT1010" s="55">
        <f>W1001</f>
        <v>0</v>
      </c>
      <c r="AU1010" s="55">
        <f>Y1001</f>
        <v>0</v>
      </c>
      <c r="AV1010" s="55">
        <f>W1002</f>
        <v>0</v>
      </c>
      <c r="AW1010" s="55">
        <f>Y1002</f>
        <v>0</v>
      </c>
      <c r="AX1010" s="55">
        <f>Y1003</f>
        <v>0</v>
      </c>
      <c r="AY1010" s="55">
        <f>J1003</f>
        <v>0</v>
      </c>
      <c r="AZ1010" s="56"/>
      <c r="BA1010" s="56"/>
      <c r="BB1010" s="56"/>
      <c r="BC1010" s="56"/>
      <c r="BD1010" s="56"/>
      <c r="BE1010" s="56"/>
      <c r="BF1010" s="56"/>
      <c r="BG1010" s="56"/>
      <c r="BH1010" s="56"/>
      <c r="BI1010" s="56"/>
      <c r="BJ1010" s="56"/>
      <c r="BK1010" s="56"/>
      <c r="BL1010" s="56"/>
      <c r="BM1010" s="56"/>
      <c r="BN1010" s="56"/>
    </row>
    <row r="1011" spans="1:66" ht="11.25" customHeight="1">
      <c r="A1011" s="221"/>
      <c r="B1011" s="38"/>
      <c r="C1011" s="206"/>
      <c r="D1011" s="209"/>
      <c r="E1011" s="85" t="s">
        <v>46</v>
      </c>
      <c r="F1011" s="86"/>
      <c r="G1011" s="206"/>
      <c r="H1011" s="209"/>
      <c r="I1011" s="85" t="s">
        <v>46</v>
      </c>
      <c r="J1011" s="108"/>
      <c r="K1011" s="206"/>
      <c r="L1011" s="209"/>
      <c r="M1011" s="85" t="s">
        <v>46</v>
      </c>
      <c r="N1011" s="108"/>
      <c r="O1011" s="43"/>
      <c r="P1011" s="137" t="s">
        <v>52</v>
      </c>
      <c r="Q1011" s="138" t="s">
        <v>76</v>
      </c>
      <c r="R1011" s="15"/>
      <c r="S1011" s="227" t="str">
        <f>IF(OR(S1008="Empleado",S1008="Familiar"),"Nombre del Empleado","N° Factura")</f>
        <v>N° Factura</v>
      </c>
      <c r="T1011" s="228"/>
      <c r="U1011" s="89"/>
      <c r="V1011" s="47"/>
      <c r="W1011" s="227" t="str">
        <f>IF(OR(W1008="Empleado",W1008="Familiar"),"Nombre del Empleado","N° Factura")</f>
        <v>N° Factura</v>
      </c>
      <c r="X1011" s="228"/>
      <c r="Y1011" s="89"/>
      <c r="Z1011" s="47"/>
      <c r="AA1011" s="227" t="str">
        <f>IF(OR(AA1008="Empleado",AA1008="Familiar"),"Nombre del Empleado","N° Factura")</f>
        <v>N° Factura</v>
      </c>
      <c r="AB1011" s="228"/>
      <c r="AC1011" s="89"/>
      <c r="AD1011" s="48"/>
      <c r="AE1011" s="181"/>
      <c r="AF1011" s="181"/>
      <c r="AG1011" s="181"/>
      <c r="AH1011" s="181"/>
      <c r="AI1011" s="181"/>
      <c r="AJ1011" s="181"/>
      <c r="AK1011" s="181"/>
      <c r="AL1011" s="181"/>
      <c r="AM1011" s="48"/>
      <c r="AN1011" s="53">
        <f>A994</f>
        <v>46322</v>
      </c>
      <c r="AO1011" s="54" t="str">
        <f>G995</f>
        <v>Consultorio N° 2</v>
      </c>
      <c r="AP1011" s="55" t="str">
        <f t="shared" ref="AP1011:AQ1011" si="688">G1004</f>
        <v>💲</v>
      </c>
      <c r="AQ1011" s="55" t="str">
        <f t="shared" si="688"/>
        <v>Yamil Madi</v>
      </c>
      <c r="AR1011" s="55">
        <f>Y1004</f>
        <v>50</v>
      </c>
      <c r="AS1011" s="55">
        <f>W1004</f>
        <v>0</v>
      </c>
      <c r="AT1011" s="55" t="str">
        <f>W1005</f>
        <v>Efectivo ($)</v>
      </c>
      <c r="AU1011" s="55">
        <f>Y1005</f>
        <v>50</v>
      </c>
      <c r="AV1011" s="55">
        <f>W1006</f>
        <v>0</v>
      </c>
      <c r="AW1011" s="55">
        <f>Y1006</f>
        <v>0</v>
      </c>
      <c r="AX1011" s="55">
        <f>Y1007</f>
        <v>0</v>
      </c>
      <c r="AY1011" s="55" t="str">
        <f>J1007</f>
        <v>Dra. Evelyn Tranchino</v>
      </c>
      <c r="AZ1011" s="56"/>
      <c r="BA1011" s="56"/>
      <c r="BB1011" s="56"/>
      <c r="BC1011" s="56"/>
      <c r="BD1011" s="56"/>
      <c r="BE1011" s="56"/>
      <c r="BF1011" s="56"/>
      <c r="BG1011" s="56"/>
      <c r="BH1011" s="56"/>
      <c r="BI1011" s="56"/>
      <c r="BJ1011" s="56"/>
      <c r="BK1011" s="56"/>
      <c r="BL1011" s="56"/>
      <c r="BM1011" s="56"/>
      <c r="BN1011" s="56"/>
    </row>
    <row r="1012" spans="1:66" ht="11.25" customHeight="1">
      <c r="A1012" s="222">
        <f>A1008+$Q$13/1440</f>
        <v>0.5</v>
      </c>
      <c r="B1012" s="38"/>
      <c r="C1012" s="204"/>
      <c r="D1012" s="207"/>
      <c r="E1012" s="40" t="s">
        <v>36</v>
      </c>
      <c r="F1012" s="42" t="str">
        <f>IF(D1012&lt;&gt;"", VLOOKUP(D1012,'Base de Datos'!$A$2:$D1268,2,FALSE()),"")</f>
        <v/>
      </c>
      <c r="G1012" s="204"/>
      <c r="H1012" s="216"/>
      <c r="I1012" s="40" t="s">
        <v>36</v>
      </c>
      <c r="J1012" s="42" t="str">
        <f>IF(H1012&lt;&gt;"", VLOOKUP(H1012,'Base de Datos'!$A$2:$D1268,2,FALSE()),"")</f>
        <v/>
      </c>
      <c r="K1012" s="204"/>
      <c r="L1012" s="216"/>
      <c r="M1012" s="40" t="s">
        <v>36</v>
      </c>
      <c r="N1012" s="42" t="str">
        <f>IF(L1012&lt;&gt;"", VLOOKUP(L1012,'Base de Datos'!$A$2:$D1268,2,FALSE()),"")</f>
        <v/>
      </c>
      <c r="O1012" s="43"/>
      <c r="P1012" s="141" t="s">
        <v>78</v>
      </c>
      <c r="Q1012" s="142" t="s">
        <v>79</v>
      </c>
      <c r="R1012" s="15"/>
      <c r="S1012" s="45"/>
      <c r="T1012" s="45" t="s">
        <v>37</v>
      </c>
      <c r="U1012" s="46"/>
      <c r="V1012" s="47"/>
      <c r="W1012" s="45"/>
      <c r="X1012" s="45" t="s">
        <v>37</v>
      </c>
      <c r="Y1012" s="46"/>
      <c r="Z1012" s="47"/>
      <c r="AA1012" s="45"/>
      <c r="AB1012" s="45" t="s">
        <v>37</v>
      </c>
      <c r="AC1012" s="46"/>
      <c r="AD1012" s="48"/>
      <c r="AE1012" s="181"/>
      <c r="AF1012" s="181"/>
      <c r="AG1012" s="181"/>
      <c r="AH1012" s="181"/>
      <c r="AI1012" s="181"/>
      <c r="AJ1012" s="181"/>
      <c r="AK1012" s="181"/>
      <c r="AL1012" s="181"/>
      <c r="AM1012" s="48"/>
      <c r="AN1012" s="53">
        <f>A994</f>
        <v>46322</v>
      </c>
      <c r="AO1012" s="54" t="str">
        <f>G995</f>
        <v>Consultorio N° 2</v>
      </c>
      <c r="AP1012" s="55">
        <f t="shared" ref="AP1012:AQ1012" si="689">G1008</f>
        <v>0</v>
      </c>
      <c r="AQ1012" s="55">
        <f t="shared" si="689"/>
        <v>0</v>
      </c>
      <c r="AR1012" s="55">
        <f>Y1008</f>
        <v>0</v>
      </c>
      <c r="AS1012" s="55">
        <f>W1008</f>
        <v>0</v>
      </c>
      <c r="AT1012" s="55">
        <f>W1009</f>
        <v>0</v>
      </c>
      <c r="AU1012" s="55">
        <f>Y1009</f>
        <v>0</v>
      </c>
      <c r="AV1012" s="55">
        <f>W1010</f>
        <v>0</v>
      </c>
      <c r="AW1012" s="55">
        <f>Y1010</f>
        <v>0</v>
      </c>
      <c r="AX1012" s="55">
        <f>Y1011</f>
        <v>0</v>
      </c>
      <c r="AY1012" s="55">
        <f>J1011</f>
        <v>0</v>
      </c>
      <c r="AZ1012" s="56"/>
      <c r="BA1012" s="56"/>
      <c r="BB1012" s="56"/>
      <c r="BC1012" s="56"/>
      <c r="BD1012" s="56"/>
      <c r="BE1012" s="56"/>
      <c r="BF1012" s="56"/>
      <c r="BG1012" s="56"/>
      <c r="BH1012" s="56"/>
      <c r="BI1012" s="56"/>
      <c r="BJ1012" s="56"/>
      <c r="BK1012" s="56"/>
      <c r="BL1012" s="56"/>
      <c r="BM1012" s="56"/>
      <c r="BN1012" s="56"/>
    </row>
    <row r="1013" spans="1:66" ht="11.25" customHeight="1">
      <c r="A1013" s="220"/>
      <c r="B1013" s="38"/>
      <c r="C1013" s="205"/>
      <c r="D1013" s="208"/>
      <c r="E1013" s="57" t="s">
        <v>42</v>
      </c>
      <c r="F1013" s="58" t="str">
        <f>IF(D1012&lt;&gt;"", VLOOKUP(D1012,'Base de Datos'!$A$2:$D1268,3,FALSE()),"")</f>
        <v/>
      </c>
      <c r="G1013" s="205"/>
      <c r="H1013" s="208"/>
      <c r="I1013" s="57" t="s">
        <v>42</v>
      </c>
      <c r="J1013" s="58" t="str">
        <f>IF(H1012&lt;&gt;"", VLOOKUP(H1012,'Base de Datos'!$A$2:$D1268,3,FALSE()),"")</f>
        <v/>
      </c>
      <c r="K1013" s="205"/>
      <c r="L1013" s="208"/>
      <c r="M1013" s="57" t="s">
        <v>42</v>
      </c>
      <c r="N1013" s="58" t="str">
        <f>IF(L1012&lt;&gt;"", VLOOKUP(L1012,'Base de Datos'!$A$2:$D1268,3,FALSE()),"")</f>
        <v/>
      </c>
      <c r="O1013" s="43"/>
      <c r="P1013" s="1"/>
      <c r="Q1013" s="147"/>
      <c r="R1013" s="15"/>
      <c r="S1013" s="229"/>
      <c r="T1013" s="230"/>
      <c r="U1013" s="59"/>
      <c r="V1013" s="47"/>
      <c r="W1013" s="229"/>
      <c r="X1013" s="230"/>
      <c r="Y1013" s="59"/>
      <c r="Z1013" s="47"/>
      <c r="AA1013" s="229"/>
      <c r="AB1013" s="230"/>
      <c r="AC1013" s="59"/>
      <c r="AD1013" s="48"/>
      <c r="AE1013" s="181"/>
      <c r="AF1013" s="181"/>
      <c r="AG1013" s="181"/>
      <c r="AH1013" s="181"/>
      <c r="AI1013" s="181"/>
      <c r="AJ1013" s="181"/>
      <c r="AK1013" s="181"/>
      <c r="AL1013" s="181"/>
      <c r="AM1013" s="48"/>
      <c r="AN1013" s="53">
        <f>A994</f>
        <v>46322</v>
      </c>
      <c r="AO1013" s="149" t="str">
        <f>G995</f>
        <v>Consultorio N° 2</v>
      </c>
      <c r="AP1013" s="55">
        <f t="shared" ref="AP1013:AQ1013" si="690">G1012</f>
        <v>0</v>
      </c>
      <c r="AQ1013" s="55">
        <f t="shared" si="690"/>
        <v>0</v>
      </c>
      <c r="AR1013" s="55">
        <f>Y1012</f>
        <v>0</v>
      </c>
      <c r="AS1013" s="55">
        <f>W1012</f>
        <v>0</v>
      </c>
      <c r="AT1013" s="55">
        <f>W1013</f>
        <v>0</v>
      </c>
      <c r="AU1013" s="55">
        <f>Y1013</f>
        <v>0</v>
      </c>
      <c r="AV1013" s="55">
        <f>W1014</f>
        <v>0</v>
      </c>
      <c r="AW1013" s="55">
        <f>Y1014</f>
        <v>0</v>
      </c>
      <c r="AX1013" s="55">
        <f>Y1015</f>
        <v>0</v>
      </c>
      <c r="AY1013" s="55">
        <f>J1015</f>
        <v>0</v>
      </c>
      <c r="AZ1013" s="56"/>
      <c r="BA1013" s="56"/>
      <c r="BB1013" s="56"/>
      <c r="BC1013" s="56"/>
      <c r="BD1013" s="56"/>
      <c r="BE1013" s="56"/>
      <c r="BF1013" s="56"/>
      <c r="BG1013" s="56"/>
      <c r="BH1013" s="56"/>
      <c r="BI1013" s="56"/>
      <c r="BJ1013" s="56"/>
      <c r="BK1013" s="56"/>
      <c r="BL1013" s="56"/>
      <c r="BM1013" s="56"/>
      <c r="BN1013" s="56"/>
    </row>
    <row r="1014" spans="1:66" ht="11.25" customHeight="1">
      <c r="A1014" s="220"/>
      <c r="B1014" s="38"/>
      <c r="C1014" s="205"/>
      <c r="D1014" s="208"/>
      <c r="E1014" s="57" t="s">
        <v>44</v>
      </c>
      <c r="F1014" s="58" t="str">
        <f>IF(D1012&lt;&gt;"", VLOOKUP(D1012,'Base de Datos'!$A$2:$D1268,4,FALSE()),"")</f>
        <v/>
      </c>
      <c r="G1014" s="205"/>
      <c r="H1014" s="208"/>
      <c r="I1014" s="57" t="s">
        <v>44</v>
      </c>
      <c r="J1014" s="58" t="str">
        <f>IF(H1012&lt;&gt;"", VLOOKUP(H1012,'Base de Datos'!$A$2:$D1268,4,FALSE()),"")</f>
        <v/>
      </c>
      <c r="K1014" s="205"/>
      <c r="L1014" s="208"/>
      <c r="M1014" s="57" t="s">
        <v>44</v>
      </c>
      <c r="N1014" s="58" t="str">
        <f>IF(L1012&lt;&gt;"", VLOOKUP(L1012,'Base de Datos'!$A$2:$D1268,4,FALSE()),"")</f>
        <v/>
      </c>
      <c r="O1014" s="43"/>
      <c r="P1014" s="1"/>
      <c r="Q1014" s="150"/>
      <c r="R1014" s="15"/>
      <c r="S1014" s="229"/>
      <c r="T1014" s="230"/>
      <c r="U1014" s="59"/>
      <c r="V1014" s="47"/>
      <c r="W1014" s="229"/>
      <c r="X1014" s="230"/>
      <c r="Y1014" s="59"/>
      <c r="Z1014" s="47"/>
      <c r="AA1014" s="229"/>
      <c r="AB1014" s="230"/>
      <c r="AC1014" s="59"/>
      <c r="AD1014" s="48"/>
      <c r="AE1014" s="181"/>
      <c r="AF1014" s="181"/>
      <c r="AG1014" s="181"/>
      <c r="AH1014" s="181"/>
      <c r="AI1014" s="181"/>
      <c r="AJ1014" s="181"/>
      <c r="AK1014" s="181"/>
      <c r="AL1014" s="181"/>
      <c r="AM1014" s="48"/>
      <c r="AN1014" s="53">
        <f>A994</f>
        <v>46322</v>
      </c>
      <c r="AO1014" s="54" t="str">
        <f>G995</f>
        <v>Consultorio N° 2</v>
      </c>
      <c r="AP1014" s="55">
        <f t="shared" ref="AP1014:AQ1014" si="691">G1016</f>
        <v>0</v>
      </c>
      <c r="AQ1014" s="55">
        <f t="shared" si="691"/>
        <v>0</v>
      </c>
      <c r="AR1014" s="55">
        <f>Y1016</f>
        <v>0</v>
      </c>
      <c r="AS1014" s="55">
        <f>W1016</f>
        <v>0</v>
      </c>
      <c r="AT1014" s="55">
        <f>W1017</f>
        <v>0</v>
      </c>
      <c r="AU1014" s="55">
        <f>Y1017</f>
        <v>0</v>
      </c>
      <c r="AV1014" s="55">
        <f>W1018</f>
        <v>0</v>
      </c>
      <c r="AW1014" s="55">
        <f>Y1018</f>
        <v>0</v>
      </c>
      <c r="AX1014" s="55">
        <f>Y1019</f>
        <v>0</v>
      </c>
      <c r="AY1014" s="55">
        <f>J1019</f>
        <v>0</v>
      </c>
      <c r="AZ1014" s="56"/>
      <c r="BA1014" s="56"/>
      <c r="BB1014" s="56"/>
      <c r="BC1014" s="56"/>
      <c r="BD1014" s="56"/>
      <c r="BE1014" s="56"/>
      <c r="BF1014" s="56"/>
      <c r="BG1014" s="56"/>
      <c r="BH1014" s="56"/>
      <c r="BI1014" s="56"/>
      <c r="BJ1014" s="56"/>
      <c r="BK1014" s="56"/>
      <c r="BL1014" s="56"/>
      <c r="BM1014" s="56"/>
      <c r="BN1014" s="56"/>
    </row>
    <row r="1015" spans="1:66" ht="11.25" customHeight="1">
      <c r="A1015" s="221"/>
      <c r="B1015" s="38"/>
      <c r="C1015" s="206"/>
      <c r="D1015" s="209"/>
      <c r="E1015" s="85" t="s">
        <v>46</v>
      </c>
      <c r="F1015" s="86"/>
      <c r="G1015" s="206"/>
      <c r="H1015" s="209"/>
      <c r="I1015" s="85" t="s">
        <v>46</v>
      </c>
      <c r="J1015" s="108"/>
      <c r="K1015" s="206"/>
      <c r="L1015" s="209"/>
      <c r="M1015" s="85" t="s">
        <v>46</v>
      </c>
      <c r="N1015" s="108"/>
      <c r="O1015" s="43"/>
      <c r="P1015" s="1"/>
      <c r="Q1015" s="150"/>
      <c r="R1015" s="15"/>
      <c r="S1015" s="227" t="str">
        <f>IF(OR(S1012="Empleado",S1012="Familiar"),"Nombre del Empleado","N° Factura")</f>
        <v>N° Factura</v>
      </c>
      <c r="T1015" s="228"/>
      <c r="U1015" s="89"/>
      <c r="V1015" s="47"/>
      <c r="W1015" s="227" t="str">
        <f>IF(OR(W1012="Empleado",W1012="Familiar"),"Nombre del Empleado","N° Factura")</f>
        <v>N° Factura</v>
      </c>
      <c r="X1015" s="228"/>
      <c r="Y1015" s="89"/>
      <c r="Z1015" s="47"/>
      <c r="AA1015" s="227" t="str">
        <f>IF(OR(AA1012="Empleado",AA1012="Familiar"),"Nombre del Empleado","N° Factura")</f>
        <v>N° Factura</v>
      </c>
      <c r="AB1015" s="228"/>
      <c r="AC1015" s="89"/>
      <c r="AD1015" s="48"/>
      <c r="AE1015" s="181"/>
      <c r="AF1015" s="181"/>
      <c r="AG1015" s="181"/>
      <c r="AH1015" s="181"/>
      <c r="AI1015" s="181"/>
      <c r="AJ1015" s="181"/>
      <c r="AK1015" s="181"/>
      <c r="AL1015" s="181"/>
      <c r="AM1015" s="48"/>
      <c r="AN1015" s="53">
        <f>A994</f>
        <v>46322</v>
      </c>
      <c r="AO1015" s="54" t="str">
        <f>G995</f>
        <v>Consultorio N° 2</v>
      </c>
      <c r="AP1015" s="55">
        <f t="shared" ref="AP1015:AQ1015" si="692">G1020</f>
        <v>0</v>
      </c>
      <c r="AQ1015" s="55">
        <f t="shared" si="692"/>
        <v>0</v>
      </c>
      <c r="AR1015" s="55">
        <f>Y1020</f>
        <v>0</v>
      </c>
      <c r="AS1015" s="55">
        <f>W1020</f>
        <v>0</v>
      </c>
      <c r="AT1015" s="55">
        <f>W1021</f>
        <v>0</v>
      </c>
      <c r="AU1015" s="55">
        <f>Y1021</f>
        <v>0</v>
      </c>
      <c r="AV1015" s="55">
        <f>W1022</f>
        <v>0</v>
      </c>
      <c r="AW1015" s="55">
        <f>Y1022</f>
        <v>0</v>
      </c>
      <c r="AX1015" s="55">
        <f>Y1023</f>
        <v>0</v>
      </c>
      <c r="AY1015" s="55">
        <f>J1023</f>
        <v>0</v>
      </c>
      <c r="AZ1015" s="56"/>
      <c r="BA1015" s="56"/>
      <c r="BB1015" s="56"/>
      <c r="BC1015" s="56"/>
      <c r="BD1015" s="56"/>
      <c r="BE1015" s="56"/>
      <c r="BF1015" s="56"/>
      <c r="BG1015" s="56"/>
      <c r="BH1015" s="56"/>
      <c r="BI1015" s="56"/>
      <c r="BJ1015" s="56"/>
      <c r="BK1015" s="56"/>
      <c r="BL1015" s="56"/>
      <c r="BM1015" s="56"/>
      <c r="BN1015" s="56"/>
    </row>
    <row r="1016" spans="1:66" ht="11.25" customHeight="1">
      <c r="A1016" s="222">
        <f>A1012+$Q$13/1440</f>
        <v>0.54166666666666663</v>
      </c>
      <c r="B1016" s="38"/>
      <c r="C1016" s="204"/>
      <c r="D1016" s="207"/>
      <c r="E1016" s="40" t="s">
        <v>36</v>
      </c>
      <c r="F1016" s="42" t="str">
        <f>IF(D1016&lt;&gt;"", VLOOKUP(D1016,'Base de Datos'!$A$2:$D1268,2,FALSE()),"")</f>
        <v/>
      </c>
      <c r="G1016" s="204"/>
      <c r="H1016" s="216"/>
      <c r="I1016" s="40" t="s">
        <v>36</v>
      </c>
      <c r="J1016" s="42" t="str">
        <f>IF(H1016&lt;&gt;"", VLOOKUP(H1016,'Base de Datos'!$A$2:$D1268,2,FALSE()),"")</f>
        <v/>
      </c>
      <c r="K1016" s="204"/>
      <c r="L1016" s="216"/>
      <c r="M1016" s="40" t="s">
        <v>36</v>
      </c>
      <c r="N1016" s="42" t="str">
        <f>IF(L1016&lt;&gt;"", VLOOKUP(L1016,'Base de Datos'!$A$2:$D1268,2,FALSE()),"")</f>
        <v/>
      </c>
      <c r="O1016" s="43"/>
      <c r="P1016" s="1"/>
      <c r="Q1016" s="150"/>
      <c r="R1016" s="15"/>
      <c r="S1016" s="45"/>
      <c r="T1016" s="45" t="s">
        <v>37</v>
      </c>
      <c r="U1016" s="46"/>
      <c r="V1016" s="47"/>
      <c r="W1016" s="45"/>
      <c r="X1016" s="45" t="s">
        <v>37</v>
      </c>
      <c r="Y1016" s="46"/>
      <c r="Z1016" s="47"/>
      <c r="AA1016" s="45"/>
      <c r="AB1016" s="45" t="s">
        <v>37</v>
      </c>
      <c r="AC1016" s="46"/>
      <c r="AD1016" s="48"/>
      <c r="AE1016" s="181"/>
      <c r="AF1016" s="181"/>
      <c r="AG1016" s="181"/>
      <c r="AH1016" s="181"/>
      <c r="AI1016" s="181"/>
      <c r="AJ1016" s="181"/>
      <c r="AK1016" s="181"/>
      <c r="AL1016" s="181"/>
      <c r="AM1016" s="48"/>
      <c r="AN1016" s="53">
        <f>A994</f>
        <v>46322</v>
      </c>
      <c r="AO1016" s="54" t="str">
        <f>G995</f>
        <v>Consultorio N° 2</v>
      </c>
      <c r="AP1016" s="55">
        <f t="shared" ref="AP1016:AQ1016" si="693">G1024</f>
        <v>0</v>
      </c>
      <c r="AQ1016" s="55">
        <f t="shared" si="693"/>
        <v>0</v>
      </c>
      <c r="AR1016" s="55">
        <f>Y1024</f>
        <v>0</v>
      </c>
      <c r="AS1016" s="55">
        <f>W1024</f>
        <v>0</v>
      </c>
      <c r="AT1016" s="55">
        <f>W1025</f>
        <v>0</v>
      </c>
      <c r="AU1016" s="55">
        <f>Y1025</f>
        <v>0</v>
      </c>
      <c r="AV1016" s="55">
        <f>W1026</f>
        <v>0</v>
      </c>
      <c r="AW1016" s="55">
        <f>Y1026</f>
        <v>0</v>
      </c>
      <c r="AX1016" s="55">
        <f>Y1027</f>
        <v>0</v>
      </c>
      <c r="AY1016" s="55">
        <f>J1027</f>
        <v>0</v>
      </c>
      <c r="AZ1016" s="56"/>
      <c r="BA1016" s="56"/>
      <c r="BB1016" s="56"/>
      <c r="BC1016" s="56"/>
      <c r="BD1016" s="56"/>
      <c r="BE1016" s="56"/>
      <c r="BF1016" s="56"/>
      <c r="BG1016" s="56"/>
      <c r="BH1016" s="56"/>
      <c r="BI1016" s="56"/>
      <c r="BJ1016" s="56"/>
      <c r="BK1016" s="56"/>
      <c r="BL1016" s="56"/>
      <c r="BM1016" s="56"/>
      <c r="BN1016" s="56"/>
    </row>
    <row r="1017" spans="1:66" ht="11.25" customHeight="1">
      <c r="A1017" s="220"/>
      <c r="B1017" s="38"/>
      <c r="C1017" s="205"/>
      <c r="D1017" s="208"/>
      <c r="E1017" s="57" t="s">
        <v>42</v>
      </c>
      <c r="F1017" s="58" t="str">
        <f>IF(D1016&lt;&gt;"", VLOOKUP(D1016,'Base de Datos'!$A$2:$D1268,3,FALSE()),"")</f>
        <v/>
      </c>
      <c r="G1017" s="205"/>
      <c r="H1017" s="208"/>
      <c r="I1017" s="57" t="s">
        <v>42</v>
      </c>
      <c r="J1017" s="58" t="str">
        <f>IF(H1016&lt;&gt;"", VLOOKUP(H1016,'Base de Datos'!$A$2:$D1268,3,FALSE()),"")</f>
        <v/>
      </c>
      <c r="K1017" s="205"/>
      <c r="L1017" s="208"/>
      <c r="M1017" s="57" t="s">
        <v>42</v>
      </c>
      <c r="N1017" s="58" t="str">
        <f>IF(L1016&lt;&gt;"", VLOOKUP(L1016,'Base de Datos'!$A$2:$D1268,3,FALSE()),"")</f>
        <v/>
      </c>
      <c r="O1017" s="43"/>
      <c r="P1017" s="1"/>
      <c r="Q1017" s="1"/>
      <c r="R1017" s="15"/>
      <c r="S1017" s="229"/>
      <c r="T1017" s="230"/>
      <c r="U1017" s="59"/>
      <c r="V1017" s="47"/>
      <c r="W1017" s="229"/>
      <c r="X1017" s="230"/>
      <c r="Y1017" s="59"/>
      <c r="Z1017" s="47"/>
      <c r="AA1017" s="229"/>
      <c r="AB1017" s="230"/>
      <c r="AC1017" s="59"/>
      <c r="AD1017" s="48"/>
      <c r="AE1017" s="181"/>
      <c r="AF1017" s="181"/>
      <c r="AG1017" s="181"/>
      <c r="AH1017" s="181"/>
      <c r="AI1017" s="181"/>
      <c r="AJ1017" s="181"/>
      <c r="AK1017" s="181"/>
      <c r="AL1017" s="181"/>
      <c r="AM1017" s="48"/>
      <c r="AN1017" s="53">
        <f>A994</f>
        <v>46322</v>
      </c>
      <c r="AO1017" s="54" t="str">
        <f>G995</f>
        <v>Consultorio N° 2</v>
      </c>
      <c r="AP1017" s="55">
        <f t="shared" ref="AP1017:AQ1017" si="694">G1028</f>
        <v>0</v>
      </c>
      <c r="AQ1017" s="55">
        <f t="shared" si="694"/>
        <v>0</v>
      </c>
      <c r="AR1017" s="55">
        <f>Y1028</f>
        <v>0</v>
      </c>
      <c r="AS1017" s="55">
        <f>W1028</f>
        <v>0</v>
      </c>
      <c r="AT1017" s="55">
        <f>W1029</f>
        <v>0</v>
      </c>
      <c r="AU1017" s="55">
        <f>Y1029</f>
        <v>0</v>
      </c>
      <c r="AV1017" s="55">
        <f>W1030</f>
        <v>0</v>
      </c>
      <c r="AW1017" s="55">
        <f>Y1030</f>
        <v>0</v>
      </c>
      <c r="AX1017" s="55">
        <f>Y1031</f>
        <v>0</v>
      </c>
      <c r="AY1017" s="55">
        <f>J1031</f>
        <v>0</v>
      </c>
      <c r="AZ1017" s="56"/>
      <c r="BA1017" s="56"/>
      <c r="BB1017" s="56"/>
      <c r="BC1017" s="56"/>
      <c r="BD1017" s="56"/>
      <c r="BE1017" s="56"/>
      <c r="BF1017" s="56"/>
      <c r="BG1017" s="56"/>
      <c r="BH1017" s="56"/>
      <c r="BI1017" s="56"/>
      <c r="BJ1017" s="56"/>
      <c r="BK1017" s="56"/>
      <c r="BL1017" s="56"/>
      <c r="BM1017" s="56"/>
      <c r="BN1017" s="56"/>
    </row>
    <row r="1018" spans="1:66" ht="11.25" customHeight="1">
      <c r="A1018" s="220"/>
      <c r="B1018" s="38"/>
      <c r="C1018" s="205"/>
      <c r="D1018" s="208"/>
      <c r="E1018" s="57" t="s">
        <v>44</v>
      </c>
      <c r="F1018" s="58" t="str">
        <f>IF(D1016&lt;&gt;"", VLOOKUP(D1016,'Base de Datos'!$A$2:$D1268,4,FALSE()),"")</f>
        <v/>
      </c>
      <c r="G1018" s="205"/>
      <c r="H1018" s="208"/>
      <c r="I1018" s="57" t="s">
        <v>44</v>
      </c>
      <c r="J1018" s="58" t="str">
        <f>IF(H1016&lt;&gt;"", VLOOKUP(H1016,'Base de Datos'!$A$2:$D1268,4,FALSE()),"")</f>
        <v/>
      </c>
      <c r="K1018" s="205"/>
      <c r="L1018" s="208"/>
      <c r="M1018" s="57" t="s">
        <v>44</v>
      </c>
      <c r="N1018" s="58" t="str">
        <f>IF(L1016&lt;&gt;"", VLOOKUP(L1016,'Base de Datos'!$A$2:$D1268,4,FALSE()),"")</f>
        <v/>
      </c>
      <c r="O1018" s="1"/>
      <c r="P1018" s="1"/>
      <c r="Q1018" s="1"/>
      <c r="R1018" s="15"/>
      <c r="S1018" s="229"/>
      <c r="T1018" s="230"/>
      <c r="U1018" s="59"/>
      <c r="V1018" s="47"/>
      <c r="W1018" s="229"/>
      <c r="X1018" s="230"/>
      <c r="Y1018" s="59"/>
      <c r="Z1018" s="47"/>
      <c r="AA1018" s="229"/>
      <c r="AB1018" s="230"/>
      <c r="AC1018" s="59"/>
      <c r="AD1018" s="48"/>
      <c r="AE1018" s="181"/>
      <c r="AF1018" s="181"/>
      <c r="AG1018" s="181"/>
      <c r="AH1018" s="181"/>
      <c r="AI1018" s="181"/>
      <c r="AJ1018" s="181"/>
      <c r="AK1018" s="181"/>
      <c r="AL1018" s="181"/>
      <c r="AM1018" s="48"/>
      <c r="AN1018" s="53">
        <f>A994</f>
        <v>46322</v>
      </c>
      <c r="AO1018" s="54" t="str">
        <f>G995</f>
        <v>Consultorio N° 2</v>
      </c>
      <c r="AP1018" s="55">
        <f t="shared" ref="AP1018:AQ1018" si="695">G1032</f>
        <v>0</v>
      </c>
      <c r="AQ1018" s="55">
        <f t="shared" si="695"/>
        <v>0</v>
      </c>
      <c r="AR1018" s="55">
        <f>Y1032</f>
        <v>0</v>
      </c>
      <c r="AS1018" s="55">
        <f>W1032</f>
        <v>0</v>
      </c>
      <c r="AT1018" s="55">
        <f>W1033</f>
        <v>0</v>
      </c>
      <c r="AU1018" s="55">
        <f>Y1033</f>
        <v>0</v>
      </c>
      <c r="AV1018" s="55">
        <f>W1034</f>
        <v>0</v>
      </c>
      <c r="AW1018" s="55">
        <f>Y1034</f>
        <v>0</v>
      </c>
      <c r="AX1018" s="55">
        <f>Y1035</f>
        <v>0</v>
      </c>
      <c r="AY1018" s="55">
        <f>J1035</f>
        <v>0</v>
      </c>
      <c r="AZ1018" s="56"/>
      <c r="BA1018" s="56"/>
      <c r="BB1018" s="56"/>
      <c r="BC1018" s="56"/>
      <c r="BD1018" s="56"/>
      <c r="BE1018" s="56"/>
      <c r="BF1018" s="56"/>
      <c r="BG1018" s="56"/>
      <c r="BH1018" s="56"/>
      <c r="BI1018" s="56"/>
      <c r="BJ1018" s="56"/>
      <c r="BK1018" s="56"/>
      <c r="BL1018" s="56"/>
      <c r="BM1018" s="56"/>
      <c r="BN1018" s="56"/>
    </row>
    <row r="1019" spans="1:66" ht="11.25" customHeight="1">
      <c r="A1019" s="221"/>
      <c r="B1019" s="38"/>
      <c r="C1019" s="206"/>
      <c r="D1019" s="209"/>
      <c r="E1019" s="85" t="s">
        <v>46</v>
      </c>
      <c r="F1019" s="86"/>
      <c r="G1019" s="206"/>
      <c r="H1019" s="209"/>
      <c r="I1019" s="85" t="s">
        <v>46</v>
      </c>
      <c r="J1019" s="108"/>
      <c r="K1019" s="206"/>
      <c r="L1019" s="209"/>
      <c r="M1019" s="85" t="s">
        <v>46</v>
      </c>
      <c r="N1019" s="108"/>
      <c r="O1019" s="43"/>
      <c r="P1019" s="1"/>
      <c r="Q1019" s="1"/>
      <c r="R1019" s="15"/>
      <c r="S1019" s="227" t="str">
        <f>IF(OR(S1016="Empleado",S1016="Familiar"),"Nombre del Empleado","N° Factura")</f>
        <v>N° Factura</v>
      </c>
      <c r="T1019" s="228"/>
      <c r="U1019" s="89"/>
      <c r="V1019" s="47"/>
      <c r="W1019" s="227" t="str">
        <f>IF(OR(W1016="Empleado",W1016="Familiar"),"Nombre del Empleado","N° Factura")</f>
        <v>N° Factura</v>
      </c>
      <c r="X1019" s="228"/>
      <c r="Y1019" s="89"/>
      <c r="Z1019" s="47"/>
      <c r="AA1019" s="227" t="str">
        <f>IF(OR(AA1016="Empleado",AA1016="Familiar"),"Nombre del Empleado","N° Factura")</f>
        <v>N° Factura</v>
      </c>
      <c r="AB1019" s="228"/>
      <c r="AC1019" s="89"/>
      <c r="AD1019" s="48"/>
      <c r="AE1019" s="181"/>
      <c r="AF1019" s="181"/>
      <c r="AG1019" s="181"/>
      <c r="AH1019" s="181"/>
      <c r="AI1019" s="181"/>
      <c r="AJ1019" s="181"/>
      <c r="AK1019" s="181"/>
      <c r="AL1019" s="181"/>
      <c r="AM1019" s="48"/>
      <c r="AN1019" s="53">
        <f>A994</f>
        <v>46322</v>
      </c>
      <c r="AO1019" s="54" t="str">
        <f>K995</f>
        <v>Consultorio N° 3</v>
      </c>
      <c r="AP1019" s="55">
        <f t="shared" ref="AP1019:AQ1019" si="696">K996</f>
        <v>0</v>
      </c>
      <c r="AQ1019" s="55">
        <f t="shared" si="696"/>
        <v>0</v>
      </c>
      <c r="AR1019" s="55">
        <f>AC996</f>
        <v>0</v>
      </c>
      <c r="AS1019" s="55">
        <f>AA996</f>
        <v>0</v>
      </c>
      <c r="AT1019" s="55">
        <f>AA997</f>
        <v>0</v>
      </c>
      <c r="AU1019" s="55">
        <f>AC997</f>
        <v>0</v>
      </c>
      <c r="AV1019" s="55">
        <f>AA998</f>
        <v>0</v>
      </c>
      <c r="AW1019" s="55">
        <f>AC998</f>
        <v>0</v>
      </c>
      <c r="AX1019" s="55">
        <f>AC999</f>
        <v>0</v>
      </c>
      <c r="AY1019" s="55">
        <f>N999</f>
        <v>0</v>
      </c>
      <c r="AZ1019" s="56"/>
      <c r="BA1019" s="56"/>
      <c r="BB1019" s="56"/>
      <c r="BC1019" s="56"/>
      <c r="BD1019" s="56"/>
      <c r="BE1019" s="56"/>
      <c r="BF1019" s="56"/>
      <c r="BG1019" s="56"/>
      <c r="BH1019" s="56"/>
      <c r="BI1019" s="56"/>
      <c r="BJ1019" s="56"/>
      <c r="BK1019" s="56"/>
      <c r="BL1019" s="56"/>
      <c r="BM1019" s="56"/>
      <c r="BN1019" s="56"/>
    </row>
    <row r="1020" spans="1:66" ht="11.25" customHeight="1">
      <c r="A1020" s="222">
        <f>A1016+$Q$13/1440</f>
        <v>0.58333333333333326</v>
      </c>
      <c r="B1020" s="38"/>
      <c r="C1020" s="204"/>
      <c r="D1020" s="207"/>
      <c r="E1020" s="40" t="s">
        <v>36</v>
      </c>
      <c r="F1020" s="42" t="str">
        <f>IF(D1020&lt;&gt;"", VLOOKUP(D1020,'Base de Datos'!$A$2:$D1268,2,FALSE()),"")</f>
        <v/>
      </c>
      <c r="G1020" s="204"/>
      <c r="H1020" s="216"/>
      <c r="I1020" s="40" t="s">
        <v>36</v>
      </c>
      <c r="J1020" s="42" t="str">
        <f>IF(H1020&lt;&gt;"", VLOOKUP(H1020,'Base de Datos'!$A$2:$D1268,2,FALSE()),"")</f>
        <v/>
      </c>
      <c r="K1020" s="204"/>
      <c r="L1020" s="216"/>
      <c r="M1020" s="40" t="s">
        <v>36</v>
      </c>
      <c r="N1020" s="42" t="str">
        <f>IF(L1020&lt;&gt;"", VLOOKUP(L1020,'Base de Datos'!$A$2:$D1268,2,FALSE()),"")</f>
        <v/>
      </c>
      <c r="O1020" s="43"/>
      <c r="P1020" s="151"/>
      <c r="Q1020" s="1"/>
      <c r="R1020" s="15"/>
      <c r="S1020" s="45"/>
      <c r="T1020" s="45" t="s">
        <v>37</v>
      </c>
      <c r="U1020" s="46"/>
      <c r="V1020" s="47"/>
      <c r="W1020" s="45"/>
      <c r="X1020" s="45" t="s">
        <v>37</v>
      </c>
      <c r="Y1020" s="46"/>
      <c r="Z1020" s="47"/>
      <c r="AA1020" s="45"/>
      <c r="AB1020" s="45" t="s">
        <v>37</v>
      </c>
      <c r="AC1020" s="46"/>
      <c r="AD1020" s="48"/>
      <c r="AE1020" s="181"/>
      <c r="AF1020" s="181"/>
      <c r="AG1020" s="181"/>
      <c r="AH1020" s="181"/>
      <c r="AI1020" s="181"/>
      <c r="AJ1020" s="181"/>
      <c r="AK1020" s="181"/>
      <c r="AL1020" s="181"/>
      <c r="AM1020" s="48"/>
      <c r="AN1020" s="53">
        <f>A994</f>
        <v>46322</v>
      </c>
      <c r="AO1020" s="54" t="str">
        <f>K995</f>
        <v>Consultorio N° 3</v>
      </c>
      <c r="AP1020" s="55" t="str">
        <f t="shared" ref="AP1020:AQ1020" si="697">K1000</f>
        <v>🚫</v>
      </c>
      <c r="AQ1020" s="55" t="str">
        <f t="shared" si="697"/>
        <v>Barbara Colmenares</v>
      </c>
      <c r="AR1020" s="55">
        <f>AC1000</f>
        <v>0</v>
      </c>
      <c r="AS1020" s="55">
        <f>AA1000</f>
        <v>0</v>
      </c>
      <c r="AT1020" s="55">
        <f>AA1001</f>
        <v>0</v>
      </c>
      <c r="AU1020" s="55">
        <f>AC1001</f>
        <v>0</v>
      </c>
      <c r="AV1020" s="55">
        <f>AA1002</f>
        <v>0</v>
      </c>
      <c r="AW1020" s="55">
        <f>AC1002</f>
        <v>0</v>
      </c>
      <c r="AX1020" s="55">
        <f>AC1003</f>
        <v>0</v>
      </c>
      <c r="AY1020" s="55" t="str">
        <f>N1003</f>
        <v>Dra. Mónica Porras</v>
      </c>
      <c r="AZ1020" s="56"/>
      <c r="BA1020" s="56"/>
      <c r="BB1020" s="56"/>
      <c r="BC1020" s="56"/>
      <c r="BD1020" s="56"/>
      <c r="BE1020" s="56"/>
      <c r="BF1020" s="56"/>
      <c r="BG1020" s="56"/>
      <c r="BH1020" s="56"/>
      <c r="BI1020" s="56"/>
      <c r="BJ1020" s="56"/>
      <c r="BK1020" s="56"/>
      <c r="BL1020" s="56"/>
      <c r="BM1020" s="56"/>
      <c r="BN1020" s="56"/>
    </row>
    <row r="1021" spans="1:66" ht="11.25" customHeight="1">
      <c r="A1021" s="220"/>
      <c r="B1021" s="38"/>
      <c r="C1021" s="205"/>
      <c r="D1021" s="208"/>
      <c r="E1021" s="57" t="s">
        <v>42</v>
      </c>
      <c r="F1021" s="58" t="str">
        <f>IF(D1020&lt;&gt;"", VLOOKUP(D1020,'Base de Datos'!$A$2:$D1268,3,FALSE()),"")</f>
        <v/>
      </c>
      <c r="G1021" s="205"/>
      <c r="H1021" s="208"/>
      <c r="I1021" s="57" t="s">
        <v>42</v>
      </c>
      <c r="J1021" s="58" t="str">
        <f>IF(H1020&lt;&gt;"", VLOOKUP(H1020,'Base de Datos'!$A$2:$D1268,3,FALSE()),"")</f>
        <v/>
      </c>
      <c r="K1021" s="205"/>
      <c r="L1021" s="208"/>
      <c r="M1021" s="57" t="s">
        <v>42</v>
      </c>
      <c r="N1021" s="58" t="str">
        <f>IF(L1020&lt;&gt;"", VLOOKUP(L1020,'Base de Datos'!$A$2:$D1268,3,FALSE()),"")</f>
        <v/>
      </c>
      <c r="O1021" s="43"/>
      <c r="P1021" s="151"/>
      <c r="Q1021" s="152"/>
      <c r="R1021" s="15"/>
      <c r="S1021" s="229"/>
      <c r="T1021" s="230"/>
      <c r="U1021" s="59"/>
      <c r="V1021" s="47"/>
      <c r="W1021" s="229"/>
      <c r="X1021" s="230"/>
      <c r="Y1021" s="59"/>
      <c r="Z1021" s="47"/>
      <c r="AA1021" s="229"/>
      <c r="AB1021" s="230"/>
      <c r="AC1021" s="59"/>
      <c r="AD1021" s="48"/>
      <c r="AE1021" s="181"/>
      <c r="AF1021" s="181"/>
      <c r="AG1021" s="181"/>
      <c r="AH1021" s="181"/>
      <c r="AI1021" s="181"/>
      <c r="AJ1021" s="181"/>
      <c r="AK1021" s="181"/>
      <c r="AL1021" s="181"/>
      <c r="AM1021" s="48"/>
      <c r="AN1021" s="53">
        <f>A994</f>
        <v>46322</v>
      </c>
      <c r="AO1021" s="54" t="str">
        <f>K995</f>
        <v>Consultorio N° 3</v>
      </c>
      <c r="AP1021" s="55" t="str">
        <f t="shared" ref="AP1021:AQ1021" si="698">K1004</f>
        <v>📦</v>
      </c>
      <c r="AQ1021" s="55" t="str">
        <f t="shared" si="698"/>
        <v>Geraldine Bastidas</v>
      </c>
      <c r="AR1021" s="55">
        <f>AC1004</f>
        <v>50</v>
      </c>
      <c r="AS1021" s="55" t="str">
        <f>AA1004</f>
        <v>Empleado</v>
      </c>
      <c r="AT1021" s="55">
        <f>AA1005</f>
        <v>0</v>
      </c>
      <c r="AU1021" s="55">
        <f>AC1005</f>
        <v>0</v>
      </c>
      <c r="AV1021" s="55">
        <f>AA1006</f>
        <v>0</v>
      </c>
      <c r="AW1021" s="55">
        <f>AC1006</f>
        <v>0</v>
      </c>
      <c r="AX1021" s="55" t="str">
        <f>AC1007</f>
        <v>Geraldine Bastidas</v>
      </c>
      <c r="AY1021" s="55" t="str">
        <f>N1007</f>
        <v>Dra. Mónica Porras</v>
      </c>
      <c r="AZ1021" s="56"/>
      <c r="BA1021" s="56"/>
      <c r="BB1021" s="56"/>
      <c r="BC1021" s="56"/>
      <c r="BD1021" s="56"/>
      <c r="BE1021" s="56"/>
      <c r="BF1021" s="56"/>
      <c r="BG1021" s="56"/>
      <c r="BH1021" s="56"/>
      <c r="BI1021" s="56"/>
      <c r="BJ1021" s="56"/>
      <c r="BK1021" s="56"/>
      <c r="BL1021" s="56"/>
      <c r="BM1021" s="56"/>
      <c r="BN1021" s="56"/>
    </row>
    <row r="1022" spans="1:66" ht="11.25" customHeight="1">
      <c r="A1022" s="220"/>
      <c r="B1022" s="38"/>
      <c r="C1022" s="205"/>
      <c r="D1022" s="208"/>
      <c r="E1022" s="57" t="s">
        <v>44</v>
      </c>
      <c r="F1022" s="58" t="str">
        <f>IF(D1020&lt;&gt;"", VLOOKUP(D1020,'Base de Datos'!$A$2:$D1268,4,FALSE()),"")</f>
        <v/>
      </c>
      <c r="G1022" s="205"/>
      <c r="H1022" s="208"/>
      <c r="I1022" s="57" t="s">
        <v>44</v>
      </c>
      <c r="J1022" s="58" t="str">
        <f>IF(H1020&lt;&gt;"", VLOOKUP(H1020,'Base de Datos'!$A$2:$D1268,4,FALSE()),"")</f>
        <v/>
      </c>
      <c r="K1022" s="205"/>
      <c r="L1022" s="208"/>
      <c r="M1022" s="57" t="s">
        <v>44</v>
      </c>
      <c r="N1022" s="58" t="str">
        <f>IF(L1020&lt;&gt;"", VLOOKUP(L1020,'Base de Datos'!$A$2:$D1268,4,FALSE()),"")</f>
        <v/>
      </c>
      <c r="O1022" s="43"/>
      <c r="P1022" s="151"/>
      <c r="Q1022" s="152"/>
      <c r="R1022" s="15"/>
      <c r="S1022" s="229"/>
      <c r="T1022" s="230"/>
      <c r="U1022" s="59"/>
      <c r="V1022" s="47"/>
      <c r="W1022" s="229"/>
      <c r="X1022" s="230"/>
      <c r="Y1022" s="59"/>
      <c r="Z1022" s="47"/>
      <c r="AA1022" s="229"/>
      <c r="AB1022" s="230"/>
      <c r="AC1022" s="59"/>
      <c r="AD1022" s="48"/>
      <c r="AE1022" s="181"/>
      <c r="AF1022" s="181"/>
      <c r="AG1022" s="181"/>
      <c r="AH1022" s="181"/>
      <c r="AI1022" s="181"/>
      <c r="AJ1022" s="181"/>
      <c r="AK1022" s="181"/>
      <c r="AL1022" s="181"/>
      <c r="AM1022" s="48"/>
      <c r="AN1022" s="53">
        <f>A994</f>
        <v>46322</v>
      </c>
      <c r="AO1022" s="54" t="str">
        <f>K995</f>
        <v>Consultorio N° 3</v>
      </c>
      <c r="AP1022" s="55">
        <f t="shared" ref="AP1022:AQ1022" si="699">K1008</f>
        <v>0</v>
      </c>
      <c r="AQ1022" s="55">
        <f t="shared" si="699"/>
        <v>0</v>
      </c>
      <c r="AR1022" s="55">
        <f>AC1008</f>
        <v>0</v>
      </c>
      <c r="AS1022" s="55">
        <f>AA1008</f>
        <v>0</v>
      </c>
      <c r="AT1022" s="55">
        <f>AA1009</f>
        <v>0</v>
      </c>
      <c r="AU1022" s="55">
        <f>AC1009</f>
        <v>0</v>
      </c>
      <c r="AV1022" s="55">
        <f>AA1010</f>
        <v>0</v>
      </c>
      <c r="AW1022" s="55">
        <f>AC1010</f>
        <v>0</v>
      </c>
      <c r="AX1022" s="55">
        <f>AC1011</f>
        <v>0</v>
      </c>
      <c r="AY1022" s="55">
        <f>N1011</f>
        <v>0</v>
      </c>
      <c r="AZ1022" s="56"/>
      <c r="BA1022" s="56"/>
      <c r="BB1022" s="56"/>
      <c r="BC1022" s="56"/>
      <c r="BD1022" s="56"/>
      <c r="BE1022" s="56"/>
      <c r="BF1022" s="56"/>
      <c r="BG1022" s="56"/>
      <c r="BH1022" s="56"/>
      <c r="BI1022" s="56"/>
      <c r="BJ1022" s="56"/>
      <c r="BK1022" s="56"/>
      <c r="BL1022" s="56"/>
      <c r="BM1022" s="56"/>
      <c r="BN1022" s="56"/>
    </row>
    <row r="1023" spans="1:66" ht="11.25" customHeight="1">
      <c r="A1023" s="221"/>
      <c r="B1023" s="38"/>
      <c r="C1023" s="206"/>
      <c r="D1023" s="209"/>
      <c r="E1023" s="85" t="s">
        <v>46</v>
      </c>
      <c r="F1023" s="86"/>
      <c r="G1023" s="206"/>
      <c r="H1023" s="209"/>
      <c r="I1023" s="85" t="s">
        <v>46</v>
      </c>
      <c r="J1023" s="108"/>
      <c r="K1023" s="206"/>
      <c r="L1023" s="209"/>
      <c r="M1023" s="85" t="s">
        <v>46</v>
      </c>
      <c r="N1023" s="108"/>
      <c r="O1023" s="43"/>
      <c r="P1023" s="151"/>
      <c r="Q1023" s="1"/>
      <c r="R1023" s="15"/>
      <c r="S1023" s="227" t="str">
        <f>IF(OR(S1020="Empleado",S1020="Familiar"),"Nombre del Empleado","N° Factura")</f>
        <v>N° Factura</v>
      </c>
      <c r="T1023" s="228"/>
      <c r="U1023" s="89"/>
      <c r="V1023" s="47"/>
      <c r="W1023" s="227" t="str">
        <f>IF(OR(W1020="Empleado",W1020="Familiar"),"Nombre del Empleado","N° Factura")</f>
        <v>N° Factura</v>
      </c>
      <c r="X1023" s="228"/>
      <c r="Y1023" s="89"/>
      <c r="Z1023" s="47"/>
      <c r="AA1023" s="227" t="str">
        <f>IF(OR(AA1020="Empleado",AA1020="Familiar"),"Nombre del Empleado","N° Factura")</f>
        <v>N° Factura</v>
      </c>
      <c r="AB1023" s="228"/>
      <c r="AC1023" s="89"/>
      <c r="AD1023" s="48"/>
      <c r="AE1023" s="181"/>
      <c r="AF1023" s="181"/>
      <c r="AG1023" s="181"/>
      <c r="AH1023" s="181"/>
      <c r="AI1023" s="181"/>
      <c r="AJ1023" s="181"/>
      <c r="AK1023" s="181"/>
      <c r="AL1023" s="181"/>
      <c r="AM1023" s="48"/>
      <c r="AN1023" s="53">
        <f>A994</f>
        <v>46322</v>
      </c>
      <c r="AO1023" s="54" t="str">
        <f>K995</f>
        <v>Consultorio N° 3</v>
      </c>
      <c r="AP1023" s="55">
        <f t="shared" ref="AP1023:AQ1023" si="700">K1012</f>
        <v>0</v>
      </c>
      <c r="AQ1023" s="55">
        <f t="shared" si="700"/>
        <v>0</v>
      </c>
      <c r="AR1023" s="55">
        <f>AC1012</f>
        <v>0</v>
      </c>
      <c r="AS1023" s="55">
        <f>AA1012</f>
        <v>0</v>
      </c>
      <c r="AT1023" s="55">
        <f>AA1013</f>
        <v>0</v>
      </c>
      <c r="AU1023" s="55">
        <f>AC1013</f>
        <v>0</v>
      </c>
      <c r="AV1023" s="55">
        <f>AA1014</f>
        <v>0</v>
      </c>
      <c r="AW1023" s="55">
        <f>AC1014</f>
        <v>0</v>
      </c>
      <c r="AX1023" s="55">
        <f>AC1015</f>
        <v>0</v>
      </c>
      <c r="AY1023" s="55">
        <f>N1015</f>
        <v>0</v>
      </c>
      <c r="AZ1023" s="56"/>
      <c r="BA1023" s="56"/>
      <c r="BB1023" s="56"/>
      <c r="BC1023" s="56"/>
      <c r="BD1023" s="56"/>
      <c r="BE1023" s="56"/>
      <c r="BF1023" s="56"/>
      <c r="BG1023" s="56"/>
      <c r="BH1023" s="56"/>
      <c r="BI1023" s="56"/>
      <c r="BJ1023" s="56"/>
      <c r="BK1023" s="56"/>
      <c r="BL1023" s="56"/>
      <c r="BM1023" s="56"/>
      <c r="BN1023" s="56"/>
    </row>
    <row r="1024" spans="1:66" ht="11.25" customHeight="1">
      <c r="A1024" s="222">
        <f>A1020+$Q$13/1440</f>
        <v>0.62499999999999989</v>
      </c>
      <c r="B1024" s="38"/>
      <c r="C1024" s="204"/>
      <c r="D1024" s="207"/>
      <c r="E1024" s="40" t="s">
        <v>36</v>
      </c>
      <c r="F1024" s="42" t="str">
        <f>IF(D1024&lt;&gt;"", VLOOKUP(D1024,'Base de Datos'!$A$2:$D1268,2,FALSE()),"")</f>
        <v/>
      </c>
      <c r="G1024" s="204"/>
      <c r="H1024" s="216"/>
      <c r="I1024" s="40" t="s">
        <v>36</v>
      </c>
      <c r="J1024" s="42" t="str">
        <f>IF(H1024&lt;&gt;"", VLOOKUP(H1024,'Base de Datos'!$A$2:$D1268,2,FALSE()),"")</f>
        <v/>
      </c>
      <c r="K1024" s="204"/>
      <c r="L1024" s="216"/>
      <c r="M1024" s="40" t="s">
        <v>36</v>
      </c>
      <c r="N1024" s="42" t="str">
        <f>IF(L1024&lt;&gt;"", VLOOKUP(L1024,'Base de Datos'!$A$2:$D1268,2,FALSE()),"")</f>
        <v/>
      </c>
      <c r="O1024" s="43"/>
      <c r="P1024" s="153"/>
      <c r="Q1024" s="154"/>
      <c r="R1024" s="15"/>
      <c r="S1024" s="45"/>
      <c r="T1024" s="45" t="s">
        <v>37</v>
      </c>
      <c r="U1024" s="46"/>
      <c r="V1024" s="47"/>
      <c r="W1024" s="45"/>
      <c r="X1024" s="45" t="s">
        <v>37</v>
      </c>
      <c r="Y1024" s="46"/>
      <c r="Z1024" s="47"/>
      <c r="AA1024" s="45"/>
      <c r="AB1024" s="45" t="s">
        <v>37</v>
      </c>
      <c r="AC1024" s="46"/>
      <c r="AD1024" s="48"/>
      <c r="AE1024" s="181"/>
      <c r="AF1024" s="181"/>
      <c r="AG1024" s="181"/>
      <c r="AH1024" s="181"/>
      <c r="AI1024" s="181"/>
      <c r="AJ1024" s="181"/>
      <c r="AK1024" s="181"/>
      <c r="AL1024" s="181"/>
      <c r="AM1024" s="48"/>
      <c r="AN1024" s="53">
        <f>A994</f>
        <v>46322</v>
      </c>
      <c r="AO1024" s="54" t="str">
        <f>K995</f>
        <v>Consultorio N° 3</v>
      </c>
      <c r="AP1024" s="55">
        <f t="shared" ref="AP1024:AQ1024" si="701">K1016</f>
        <v>0</v>
      </c>
      <c r="AQ1024" s="55">
        <f t="shared" si="701"/>
        <v>0</v>
      </c>
      <c r="AR1024" s="55">
        <f>AC1016</f>
        <v>0</v>
      </c>
      <c r="AS1024" s="55">
        <f>AA1016</f>
        <v>0</v>
      </c>
      <c r="AT1024" s="55">
        <f>AA1017</f>
        <v>0</v>
      </c>
      <c r="AU1024" s="55">
        <f>AC1017</f>
        <v>0</v>
      </c>
      <c r="AV1024" s="55">
        <f>AA1018</f>
        <v>0</v>
      </c>
      <c r="AW1024" s="55">
        <f>AC1018</f>
        <v>0</v>
      </c>
      <c r="AX1024" s="55">
        <f>AC1019</f>
        <v>0</v>
      </c>
      <c r="AY1024" s="55">
        <f>N1019</f>
        <v>0</v>
      </c>
      <c r="AZ1024" s="56"/>
      <c r="BA1024" s="56"/>
      <c r="BB1024" s="56"/>
      <c r="BC1024" s="56"/>
      <c r="BD1024" s="56"/>
      <c r="BE1024" s="56"/>
      <c r="BF1024" s="56"/>
      <c r="BG1024" s="56"/>
      <c r="BH1024" s="56"/>
      <c r="BI1024" s="56"/>
      <c r="BJ1024" s="56"/>
      <c r="BK1024" s="56"/>
      <c r="BL1024" s="56"/>
      <c r="BM1024" s="56"/>
      <c r="BN1024" s="56"/>
    </row>
    <row r="1025" spans="1:66" ht="11.25" customHeight="1">
      <c r="A1025" s="220"/>
      <c r="B1025" s="38"/>
      <c r="C1025" s="205"/>
      <c r="D1025" s="208"/>
      <c r="E1025" s="57" t="s">
        <v>42</v>
      </c>
      <c r="F1025" s="58" t="str">
        <f>IF(D1024&lt;&gt;"", VLOOKUP(D1024,'Base de Datos'!$A$2:$D1268,3,FALSE()),"")</f>
        <v/>
      </c>
      <c r="G1025" s="205"/>
      <c r="H1025" s="208"/>
      <c r="I1025" s="57" t="s">
        <v>42</v>
      </c>
      <c r="J1025" s="58" t="str">
        <f>IF(H1024&lt;&gt;"", VLOOKUP(H1024,'Base de Datos'!$A$2:$D1268,3,FALSE()),"")</f>
        <v/>
      </c>
      <c r="K1025" s="205"/>
      <c r="L1025" s="208"/>
      <c r="M1025" s="57" t="s">
        <v>42</v>
      </c>
      <c r="N1025" s="58" t="str">
        <f>IF(L1024&lt;&gt;"", VLOOKUP(L1024,'Base de Datos'!$A$2:$D1268,3,FALSE()),"")</f>
        <v/>
      </c>
      <c r="O1025" s="43"/>
      <c r="P1025" s="153"/>
      <c r="Q1025" s="154"/>
      <c r="R1025" s="15"/>
      <c r="S1025" s="229"/>
      <c r="T1025" s="230"/>
      <c r="U1025" s="59"/>
      <c r="V1025" s="47"/>
      <c r="W1025" s="229"/>
      <c r="X1025" s="230"/>
      <c r="Y1025" s="59"/>
      <c r="Z1025" s="47"/>
      <c r="AA1025" s="229"/>
      <c r="AB1025" s="230"/>
      <c r="AC1025" s="59"/>
      <c r="AD1025" s="48"/>
      <c r="AE1025" s="181"/>
      <c r="AF1025" s="181"/>
      <c r="AG1025" s="181"/>
      <c r="AH1025" s="181"/>
      <c r="AI1025" s="181"/>
      <c r="AJ1025" s="181"/>
      <c r="AK1025" s="181"/>
      <c r="AL1025" s="181"/>
      <c r="AM1025" s="48"/>
      <c r="AN1025" s="53">
        <f>A994</f>
        <v>46322</v>
      </c>
      <c r="AO1025" s="54" t="str">
        <f>K995</f>
        <v>Consultorio N° 3</v>
      </c>
      <c r="AP1025" s="55">
        <f t="shared" ref="AP1025:AQ1025" si="702">K1020</f>
        <v>0</v>
      </c>
      <c r="AQ1025" s="55">
        <f t="shared" si="702"/>
        <v>0</v>
      </c>
      <c r="AR1025" s="55">
        <f>AC1020</f>
        <v>0</v>
      </c>
      <c r="AS1025" s="55">
        <f>AA1020</f>
        <v>0</v>
      </c>
      <c r="AT1025" s="55">
        <f>AA1021</f>
        <v>0</v>
      </c>
      <c r="AU1025" s="55">
        <f>AC1021</f>
        <v>0</v>
      </c>
      <c r="AV1025" s="55">
        <f>AA1022</f>
        <v>0</v>
      </c>
      <c r="AW1025" s="55">
        <f>AC1022</f>
        <v>0</v>
      </c>
      <c r="AX1025" s="55">
        <f>AC1023</f>
        <v>0</v>
      </c>
      <c r="AY1025" s="55">
        <f>N1023</f>
        <v>0</v>
      </c>
      <c r="AZ1025" s="56"/>
      <c r="BA1025" s="56"/>
      <c r="BB1025" s="56"/>
      <c r="BC1025" s="56"/>
      <c r="BD1025" s="56"/>
      <c r="BE1025" s="56"/>
      <c r="BF1025" s="56"/>
      <c r="BG1025" s="56"/>
      <c r="BH1025" s="56"/>
      <c r="BI1025" s="56"/>
      <c r="BJ1025" s="56"/>
      <c r="BK1025" s="56"/>
      <c r="BL1025" s="56"/>
      <c r="BM1025" s="56"/>
      <c r="BN1025" s="56"/>
    </row>
    <row r="1026" spans="1:66" ht="11.25" customHeight="1">
      <c r="A1026" s="220"/>
      <c r="B1026" s="38"/>
      <c r="C1026" s="205"/>
      <c r="D1026" s="208"/>
      <c r="E1026" s="57" t="s">
        <v>44</v>
      </c>
      <c r="F1026" s="58" t="str">
        <f>IF(D1024&lt;&gt;"", VLOOKUP(D1024,'Base de Datos'!$A$2:$D1268,4,FALSE()),"")</f>
        <v/>
      </c>
      <c r="G1026" s="205"/>
      <c r="H1026" s="208"/>
      <c r="I1026" s="57" t="s">
        <v>44</v>
      </c>
      <c r="J1026" s="58" t="str">
        <f>IF(H1024&lt;&gt;"", VLOOKUP(H1024,'Base de Datos'!$A$2:$D1268,4,FALSE()),"")</f>
        <v/>
      </c>
      <c r="K1026" s="205"/>
      <c r="L1026" s="208"/>
      <c r="M1026" s="57" t="s">
        <v>44</v>
      </c>
      <c r="N1026" s="58" t="str">
        <f>IF(L1024&lt;&gt;"", VLOOKUP(L1024,'Base de Datos'!$A$2:$D1268,4,FALSE()),"")</f>
        <v/>
      </c>
      <c r="O1026" s="43"/>
      <c r="P1026" s="153"/>
      <c r="Q1026" s="154"/>
      <c r="R1026" s="15"/>
      <c r="S1026" s="229"/>
      <c r="T1026" s="230"/>
      <c r="U1026" s="59"/>
      <c r="V1026" s="47"/>
      <c r="W1026" s="229"/>
      <c r="X1026" s="230"/>
      <c r="Y1026" s="59"/>
      <c r="Z1026" s="47"/>
      <c r="AA1026" s="229"/>
      <c r="AB1026" s="230"/>
      <c r="AC1026" s="59"/>
      <c r="AD1026" s="48"/>
      <c r="AE1026" s="181"/>
      <c r="AF1026" s="181"/>
      <c r="AG1026" s="181"/>
      <c r="AH1026" s="181"/>
      <c r="AI1026" s="181"/>
      <c r="AJ1026" s="181"/>
      <c r="AK1026" s="181"/>
      <c r="AL1026" s="181"/>
      <c r="AM1026" s="48"/>
      <c r="AN1026" s="53">
        <f>A994</f>
        <v>46322</v>
      </c>
      <c r="AO1026" s="54" t="str">
        <f>K995</f>
        <v>Consultorio N° 3</v>
      </c>
      <c r="AP1026" s="55">
        <f t="shared" ref="AP1026:AQ1026" si="703">K1024</f>
        <v>0</v>
      </c>
      <c r="AQ1026" s="55">
        <f t="shared" si="703"/>
        <v>0</v>
      </c>
      <c r="AR1026" s="55">
        <f>AC1024</f>
        <v>0</v>
      </c>
      <c r="AS1026" s="55">
        <f>AA1024</f>
        <v>0</v>
      </c>
      <c r="AT1026" s="55">
        <f>AA1025</f>
        <v>0</v>
      </c>
      <c r="AU1026" s="55">
        <f>AC1025</f>
        <v>0</v>
      </c>
      <c r="AV1026" s="55">
        <f>AA1026</f>
        <v>0</v>
      </c>
      <c r="AW1026" s="55">
        <f>AC1026</f>
        <v>0</v>
      </c>
      <c r="AX1026" s="55">
        <f>AC1027</f>
        <v>0</v>
      </c>
      <c r="AY1026" s="55">
        <f>N1027</f>
        <v>0</v>
      </c>
      <c r="AZ1026" s="56"/>
      <c r="BA1026" s="56"/>
      <c r="BB1026" s="56"/>
      <c r="BC1026" s="56"/>
      <c r="BD1026" s="56"/>
      <c r="BE1026" s="56"/>
      <c r="BF1026" s="56"/>
      <c r="BG1026" s="56"/>
      <c r="BH1026" s="56"/>
      <c r="BI1026" s="56"/>
      <c r="BJ1026" s="56"/>
      <c r="BK1026" s="56"/>
      <c r="BL1026" s="56"/>
      <c r="BM1026" s="56"/>
      <c r="BN1026" s="56"/>
    </row>
    <row r="1027" spans="1:66" ht="11.25" customHeight="1">
      <c r="A1027" s="221"/>
      <c r="B1027" s="38"/>
      <c r="C1027" s="206"/>
      <c r="D1027" s="209"/>
      <c r="E1027" s="85" t="s">
        <v>46</v>
      </c>
      <c r="F1027" s="86"/>
      <c r="G1027" s="206"/>
      <c r="H1027" s="209"/>
      <c r="I1027" s="85" t="s">
        <v>46</v>
      </c>
      <c r="J1027" s="108"/>
      <c r="K1027" s="206"/>
      <c r="L1027" s="209"/>
      <c r="M1027" s="85" t="s">
        <v>46</v>
      </c>
      <c r="N1027" s="108"/>
      <c r="O1027" s="43"/>
      <c r="P1027" s="153"/>
      <c r="Q1027" s="154"/>
      <c r="R1027" s="15"/>
      <c r="S1027" s="227" t="str">
        <f>IF(OR(S1024="Empleado",S1024="Familiar"),"Nombre del Empleado","N° Factura")</f>
        <v>N° Factura</v>
      </c>
      <c r="T1027" s="228"/>
      <c r="U1027" s="89"/>
      <c r="V1027" s="47"/>
      <c r="W1027" s="227" t="str">
        <f>IF(OR(W1024="Empleado",W1024="Familiar"),"Nombre del Empleado","N° Factura")</f>
        <v>N° Factura</v>
      </c>
      <c r="X1027" s="228"/>
      <c r="Y1027" s="89"/>
      <c r="Z1027" s="47"/>
      <c r="AA1027" s="227" t="str">
        <f>IF(OR(AA1024="Empleado",AA1024="Familiar"),"Nombre del Empleado","N° Factura")</f>
        <v>N° Factura</v>
      </c>
      <c r="AB1027" s="228"/>
      <c r="AC1027" s="89"/>
      <c r="AD1027" s="48"/>
      <c r="AE1027" s="181"/>
      <c r="AF1027" s="181"/>
      <c r="AG1027" s="181"/>
      <c r="AH1027" s="181"/>
      <c r="AI1027" s="181"/>
      <c r="AJ1027" s="181"/>
      <c r="AK1027" s="181"/>
      <c r="AL1027" s="181"/>
      <c r="AM1027" s="48"/>
      <c r="AN1027" s="53">
        <f>A994</f>
        <v>46322</v>
      </c>
      <c r="AO1027" s="54" t="str">
        <f>K995</f>
        <v>Consultorio N° 3</v>
      </c>
      <c r="AP1027" s="55">
        <f t="shared" ref="AP1027:AQ1027" si="704">K1028</f>
        <v>0</v>
      </c>
      <c r="AQ1027" s="55">
        <f t="shared" si="704"/>
        <v>0</v>
      </c>
      <c r="AR1027" s="55">
        <f>AC1028</f>
        <v>0</v>
      </c>
      <c r="AS1027" s="55">
        <f>AA1028</f>
        <v>0</v>
      </c>
      <c r="AT1027" s="55">
        <f>AA1029</f>
        <v>0</v>
      </c>
      <c r="AU1027" s="55">
        <f>AC1029</f>
        <v>0</v>
      </c>
      <c r="AV1027" s="55">
        <f>AA1030</f>
        <v>0</v>
      </c>
      <c r="AW1027" s="55">
        <f>AC1030</f>
        <v>0</v>
      </c>
      <c r="AX1027" s="55">
        <f>AC1031</f>
        <v>0</v>
      </c>
      <c r="AY1027" s="55">
        <f>N1031</f>
        <v>0</v>
      </c>
      <c r="AZ1027" s="56"/>
      <c r="BA1027" s="56"/>
      <c r="BB1027" s="56"/>
      <c r="BC1027" s="56"/>
      <c r="BD1027" s="56"/>
      <c r="BE1027" s="56"/>
      <c r="BF1027" s="56"/>
      <c r="BG1027" s="56"/>
      <c r="BH1027" s="56"/>
      <c r="BI1027" s="56"/>
      <c r="BJ1027" s="56"/>
      <c r="BK1027" s="56"/>
      <c r="BL1027" s="56"/>
      <c r="BM1027" s="56"/>
      <c r="BN1027" s="56"/>
    </row>
    <row r="1028" spans="1:66" ht="11.25" customHeight="1">
      <c r="A1028" s="222">
        <f>A1024+$Q$13/1440</f>
        <v>0.66666666666666652</v>
      </c>
      <c r="B1028" s="38"/>
      <c r="C1028" s="204"/>
      <c r="D1028" s="207"/>
      <c r="E1028" s="40" t="s">
        <v>36</v>
      </c>
      <c r="F1028" s="42" t="str">
        <f>IF(D1028&lt;&gt;"", VLOOKUP(D1028,'Base de Datos'!$A$2:$D1268,2,FALSE()),"")</f>
        <v/>
      </c>
      <c r="G1028" s="204"/>
      <c r="H1028" s="216"/>
      <c r="I1028" s="40" t="s">
        <v>36</v>
      </c>
      <c r="J1028" s="42" t="str">
        <f>IF(H1028&lt;&gt;"", VLOOKUP(H1028,'Base de Datos'!$A$2:$D1268,2,FALSE()),"")</f>
        <v/>
      </c>
      <c r="K1028" s="204"/>
      <c r="L1028" s="216"/>
      <c r="M1028" s="40" t="s">
        <v>36</v>
      </c>
      <c r="N1028" s="42" t="str">
        <f>IF(L1028&lt;&gt;"", VLOOKUP(L1028,'Base de Datos'!$A$2:$D1268,2,FALSE()),"")</f>
        <v/>
      </c>
      <c r="O1028" s="43"/>
      <c r="P1028" s="3"/>
      <c r="Q1028" s="3"/>
      <c r="R1028" s="15"/>
      <c r="S1028" s="45"/>
      <c r="T1028" s="45" t="s">
        <v>37</v>
      </c>
      <c r="U1028" s="46"/>
      <c r="V1028" s="47"/>
      <c r="W1028" s="45"/>
      <c r="X1028" s="45" t="s">
        <v>37</v>
      </c>
      <c r="Y1028" s="46"/>
      <c r="Z1028" s="47"/>
      <c r="AA1028" s="45"/>
      <c r="AB1028" s="45" t="s">
        <v>37</v>
      </c>
      <c r="AC1028" s="46"/>
      <c r="AD1028" s="48"/>
      <c r="AE1028" s="181"/>
      <c r="AF1028" s="181"/>
      <c r="AG1028" s="181"/>
      <c r="AH1028" s="181"/>
      <c r="AI1028" s="181"/>
      <c r="AJ1028" s="181"/>
      <c r="AK1028" s="181"/>
      <c r="AL1028" s="181"/>
      <c r="AM1028" s="48"/>
      <c r="AN1028" s="53">
        <f>A994</f>
        <v>46322</v>
      </c>
      <c r="AO1028" s="54" t="str">
        <f>K995</f>
        <v>Consultorio N° 3</v>
      </c>
      <c r="AP1028" s="55">
        <f t="shared" ref="AP1028:AQ1028" si="705">K1032</f>
        <v>0</v>
      </c>
      <c r="AQ1028" s="55">
        <f t="shared" si="705"/>
        <v>0</v>
      </c>
      <c r="AR1028" s="55">
        <f>AC1032</f>
        <v>0</v>
      </c>
      <c r="AS1028" s="55">
        <f>AA1032</f>
        <v>0</v>
      </c>
      <c r="AT1028" s="55">
        <f>AA1033</f>
        <v>0</v>
      </c>
      <c r="AU1028" s="55">
        <f>AC1033</f>
        <v>0</v>
      </c>
      <c r="AV1028" s="55">
        <f>AA1034</f>
        <v>0</v>
      </c>
      <c r="AW1028" s="55">
        <f>AC1034</f>
        <v>0</v>
      </c>
      <c r="AX1028" s="55">
        <f>AC1035</f>
        <v>0</v>
      </c>
      <c r="AY1028" s="55">
        <f>N1035</f>
        <v>0</v>
      </c>
      <c r="AZ1028" s="56"/>
      <c r="BA1028" s="56"/>
      <c r="BB1028" s="56"/>
      <c r="BC1028" s="56"/>
      <c r="BD1028" s="56"/>
      <c r="BE1028" s="56"/>
      <c r="BF1028" s="56"/>
      <c r="BG1028" s="56"/>
      <c r="BH1028" s="56"/>
      <c r="BI1028" s="56"/>
      <c r="BJ1028" s="56"/>
      <c r="BK1028" s="56"/>
      <c r="BL1028" s="56"/>
      <c r="BM1028" s="56"/>
      <c r="BN1028" s="56"/>
    </row>
    <row r="1029" spans="1:66" ht="11.25" customHeight="1">
      <c r="A1029" s="220"/>
      <c r="B1029" s="38"/>
      <c r="C1029" s="205"/>
      <c r="D1029" s="208"/>
      <c r="E1029" s="57" t="s">
        <v>42</v>
      </c>
      <c r="F1029" s="58" t="str">
        <f>IF(D1028&lt;&gt;"", VLOOKUP(D1028,'Base de Datos'!$A$2:$D1268,3,FALSE()),"")</f>
        <v/>
      </c>
      <c r="G1029" s="205"/>
      <c r="H1029" s="208"/>
      <c r="I1029" s="57" t="s">
        <v>42</v>
      </c>
      <c r="J1029" s="58" t="str">
        <f>IF(H1028&lt;&gt;"", VLOOKUP(H1028,'Base de Datos'!$A$2:$D1268,3,FALSE()),"")</f>
        <v/>
      </c>
      <c r="K1029" s="205"/>
      <c r="L1029" s="208"/>
      <c r="M1029" s="57" t="s">
        <v>42</v>
      </c>
      <c r="N1029" s="58" t="str">
        <f>IF(L1028&lt;&gt;"", VLOOKUP(L1028,'Base de Datos'!$A$2:$D1268,3,FALSE()),"")</f>
        <v/>
      </c>
      <c r="O1029" s="43"/>
      <c r="P1029" s="3"/>
      <c r="Q1029" s="3"/>
      <c r="R1029" s="15"/>
      <c r="S1029" s="229"/>
      <c r="T1029" s="230"/>
      <c r="U1029" s="59"/>
      <c r="V1029" s="47"/>
      <c r="W1029" s="229"/>
      <c r="X1029" s="230"/>
      <c r="Y1029" s="59"/>
      <c r="Z1029" s="47"/>
      <c r="AA1029" s="229"/>
      <c r="AB1029" s="230"/>
      <c r="AC1029" s="59"/>
      <c r="AD1029" s="48"/>
      <c r="AE1029" s="235">
        <f>A994</f>
        <v>46322</v>
      </c>
      <c r="AF1029" s="236"/>
      <c r="AG1029" s="236"/>
      <c r="AH1029" s="236"/>
      <c r="AI1029" s="236"/>
      <c r="AJ1029" s="236"/>
      <c r="AK1029" s="236"/>
      <c r="AL1029" s="237"/>
      <c r="AM1029" s="48"/>
      <c r="AN1029" s="155">
        <f>A994</f>
        <v>46322</v>
      </c>
      <c r="AO1029" s="156" t="str">
        <f>K995</f>
        <v>Consultorio N° 3</v>
      </c>
      <c r="AP1029" s="156">
        <f t="shared" ref="AP1029:AQ1029" si="706">K1036</f>
        <v>0</v>
      </c>
      <c r="AQ1029" s="156">
        <f t="shared" si="706"/>
        <v>0</v>
      </c>
      <c r="AR1029" s="156">
        <f>AC1036</f>
        <v>0</v>
      </c>
      <c r="AS1029" s="156">
        <f>AA1036</f>
        <v>0</v>
      </c>
      <c r="AT1029" s="156">
        <f>AA1037</f>
        <v>0</v>
      </c>
      <c r="AU1029" s="156">
        <f>AC1037</f>
        <v>0</v>
      </c>
      <c r="AV1029" s="156">
        <f>AA1038</f>
        <v>0</v>
      </c>
      <c r="AW1029" s="156">
        <f>AC1038</f>
        <v>0</v>
      </c>
      <c r="AX1029" s="156">
        <f>AC1039</f>
        <v>0</v>
      </c>
      <c r="AY1029" s="156">
        <f>N1039</f>
        <v>0</v>
      </c>
      <c r="AZ1029" s="48"/>
      <c r="BA1029" s="48"/>
      <c r="BB1029" s="48"/>
      <c r="BC1029" s="48"/>
      <c r="BD1029" s="48"/>
      <c r="BE1029" s="48"/>
      <c r="BF1029" s="48"/>
      <c r="BG1029" s="48"/>
      <c r="BH1029" s="48"/>
      <c r="BI1029" s="48"/>
      <c r="BJ1029" s="48"/>
      <c r="BK1029" s="48"/>
      <c r="BL1029" s="48"/>
      <c r="BM1029" s="48"/>
      <c r="BN1029" s="48"/>
    </row>
    <row r="1030" spans="1:66" ht="11.25" customHeight="1">
      <c r="A1030" s="220"/>
      <c r="B1030" s="38"/>
      <c r="C1030" s="205"/>
      <c r="D1030" s="208"/>
      <c r="E1030" s="57" t="s">
        <v>44</v>
      </c>
      <c r="F1030" s="58" t="str">
        <f>IF(D1028&lt;&gt;"", VLOOKUP(D1028,'Base de Datos'!$A$2:$D1268,4,FALSE()),"")</f>
        <v/>
      </c>
      <c r="G1030" s="205"/>
      <c r="H1030" s="208"/>
      <c r="I1030" s="57" t="s">
        <v>44</v>
      </c>
      <c r="J1030" s="58" t="str">
        <f>IF(H1028&lt;&gt;"", VLOOKUP(H1028,'Base de Datos'!$A$2:$D1268,4,FALSE()),"")</f>
        <v/>
      </c>
      <c r="K1030" s="205"/>
      <c r="L1030" s="208"/>
      <c r="M1030" s="57" t="s">
        <v>44</v>
      </c>
      <c r="N1030" s="58" t="str">
        <f>IF(L1028&lt;&gt;"", VLOOKUP(L1028,'Base de Datos'!$A$2:$D1268,4,FALSE()),"")</f>
        <v/>
      </c>
      <c r="O1030" s="43"/>
      <c r="P1030" s="3"/>
      <c r="Q1030" s="3"/>
      <c r="R1030" s="15"/>
      <c r="S1030" s="229"/>
      <c r="T1030" s="230"/>
      <c r="U1030" s="59"/>
      <c r="V1030" s="47"/>
      <c r="W1030" s="229"/>
      <c r="X1030" s="230"/>
      <c r="Y1030" s="59"/>
      <c r="Z1030" s="47"/>
      <c r="AA1030" s="229"/>
      <c r="AB1030" s="230"/>
      <c r="AC1030" s="59"/>
      <c r="AD1030" s="48"/>
      <c r="AE1030" s="238" t="s">
        <v>20</v>
      </c>
      <c r="AF1030" s="239"/>
      <c r="AG1030" s="157" t="s">
        <v>21</v>
      </c>
      <c r="AH1030" s="158" t="s">
        <v>22</v>
      </c>
      <c r="AI1030" s="159" t="s">
        <v>23</v>
      </c>
      <c r="AJ1030" s="159" t="s">
        <v>24</v>
      </c>
      <c r="AK1030" s="159" t="s">
        <v>25</v>
      </c>
      <c r="AL1030" s="160" t="s">
        <v>26</v>
      </c>
      <c r="AM1030" s="48"/>
      <c r="AN1030" s="155">
        <f>A994</f>
        <v>46322</v>
      </c>
      <c r="AO1030" s="156" t="str">
        <f>K995</f>
        <v>Consultorio N° 3</v>
      </c>
      <c r="AP1030" s="156">
        <f t="shared" ref="AP1030:AQ1030" si="707">K1040</f>
        <v>0</v>
      </c>
      <c r="AQ1030" s="156">
        <f t="shared" si="707"/>
        <v>0</v>
      </c>
      <c r="AR1030" s="156">
        <f>AC1040</f>
        <v>0</v>
      </c>
      <c r="AS1030" s="156">
        <f>AA1040</f>
        <v>0</v>
      </c>
      <c r="AT1030" s="156">
        <f>AA1041</f>
        <v>0</v>
      </c>
      <c r="AU1030" s="156">
        <f>AC1041</f>
        <v>0</v>
      </c>
      <c r="AV1030" s="156">
        <f>AA1042</f>
        <v>0</v>
      </c>
      <c r="AW1030" s="156">
        <f>AC1042</f>
        <v>0</v>
      </c>
      <c r="AX1030" s="156">
        <f>AC1043</f>
        <v>0</v>
      </c>
      <c r="AY1030" s="156">
        <f>N1043</f>
        <v>0</v>
      </c>
      <c r="AZ1030" s="48"/>
      <c r="BA1030" s="48"/>
      <c r="BB1030" s="48"/>
      <c r="BC1030" s="48"/>
      <c r="BD1030" s="48"/>
      <c r="BE1030" s="48"/>
      <c r="BF1030" s="48"/>
      <c r="BG1030" s="48"/>
      <c r="BH1030" s="48"/>
      <c r="BI1030" s="48"/>
      <c r="BJ1030" s="48"/>
      <c r="BK1030" s="48"/>
      <c r="BL1030" s="48"/>
      <c r="BM1030" s="48"/>
      <c r="BN1030" s="48"/>
    </row>
    <row r="1031" spans="1:66" ht="11.25" customHeight="1">
      <c r="A1031" s="221"/>
      <c r="B1031" s="38"/>
      <c r="C1031" s="206"/>
      <c r="D1031" s="209"/>
      <c r="E1031" s="85" t="s">
        <v>46</v>
      </c>
      <c r="F1031" s="86"/>
      <c r="G1031" s="206"/>
      <c r="H1031" s="209"/>
      <c r="I1031" s="85" t="s">
        <v>46</v>
      </c>
      <c r="J1031" s="108"/>
      <c r="K1031" s="206"/>
      <c r="L1031" s="209"/>
      <c r="M1031" s="85" t="s">
        <v>46</v>
      </c>
      <c r="N1031" s="108"/>
      <c r="O1031" s="43"/>
      <c r="P1031" s="3"/>
      <c r="Q1031" s="3"/>
      <c r="R1031" s="15"/>
      <c r="S1031" s="227" t="str">
        <f>IF(OR(S1028="Empleado",S1028="Familiar"),"Nombre del Empleado","N° Factura")</f>
        <v>N° Factura</v>
      </c>
      <c r="T1031" s="228"/>
      <c r="U1031" s="89"/>
      <c r="V1031" s="47"/>
      <c r="W1031" s="227" t="str">
        <f>IF(OR(W1028="Empleado",W1028="Familiar"),"Nombre del Empleado","N° Factura")</f>
        <v>N° Factura</v>
      </c>
      <c r="X1031" s="228"/>
      <c r="Y1031" s="89"/>
      <c r="Z1031" s="47"/>
      <c r="AA1031" s="227" t="str">
        <f>IF(OR(AA1028="Empleado",AA1028="Familiar"),"Nombre del Empleado","N° Factura")</f>
        <v>N° Factura</v>
      </c>
      <c r="AB1031" s="228"/>
      <c r="AC1031" s="89"/>
      <c r="AD1031" s="48"/>
      <c r="AE1031" s="240" t="s">
        <v>38</v>
      </c>
      <c r="AF1031" s="230"/>
      <c r="AG1031" s="161">
        <f t="array" aca="1" ref="AG1031" ca="1">COUNTIFS(AP996:AP1036, "💲", AY996:AY1036, INDIRECT("AE" &amp; ROW())) + COUNTIFS(AP996:AP1036, "📦", AY996:AY1036, INDIRECT("AE" &amp; ROW())) + COUNTIFS(AP996:AP1036, "✅", AY996:AY1036, INDIRECT("AE" &amp; ROW()))</f>
        <v>0</v>
      </c>
      <c r="AH1031" s="162">
        <f t="array" aca="1" ref="AH1031" ca="1">COUNTIFS(AP996:AP1036, "💲", AY996:AY1036, INDIRECT("AE" &amp; ROW())) + COUNTIFS(AP996:AP1036, "📦", AY996:AY1036, INDIRECT("AE" &amp; ROW()))</f>
        <v>0</v>
      </c>
      <c r="AI1031" s="139">
        <f t="array" aca="1" ref="AI1031" ca="1">SUMIFS(AR996:AR1036, AY996:AY1036, INDIRECT("AE" &amp; ROW()), AP996:AP1036, "💲") + SUMIFS(AR996:AR1036, AY996:AY1036, INDIRECT("AE" &amp; ROW()), AP996:AP1036, "📦")</f>
        <v>0</v>
      </c>
      <c r="AJ1031" s="139">
        <f t="array" aca="1" ref="AJ1031" ca="1">(
    SUMIFS(AR996:AR1036, AY996:AY1036, INDIRECT("AE" &amp; ROW()), AP996:AP1036, "💲") +
    SUMIFS(AR996:AR1036, AY996:AY1036, INDIRECT("AE" &amp; ROW()), AP996:AP1036, "📦")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
        SUMIFS(AR996:AR1036, AY996:AY1036, INDIRECT("AE" &amp; ROW()), AP996:AP1036, "💲", AS996:AS1036, "Familiar") +
        SUMIFS(AR996:AR1036, AY996:AY1036, INDIRECT("AE" &amp; ROW()), AP996:AP1036, "📦", AS996:AS1036, "Familiar")
    ) / 2
)  -
(
    (
        SUMIFS(AR996:AR1036, AY996:AY1036, INDIRECT("AE" &amp; ROW()), AP996:AP1036, "💲", AS996:AS1036, "Exonerado ADH") +
        SUMIFS(AR996:AR1036, AY996:AY1036, INDIRECT("AE" &amp; ROW()), AP996:AP1036, "📦", AS996:AS1036, "Exonerado ADH")
    ) / 2
)  -
(
    (
        SUMIFS(AR996:AR1036, AY996:AY1036, INDIRECT("AE" &amp; ROW()), AP996:AP1036, "💲", AS996:AS1036, "Exonerado Doctor") +
        SUMIFS(AR996:AR1036, AY996:AY1036, INDIRECT("AE" &amp; ROW()), AP996:AP1036, "📦", AS996:AS1036, "Exonerado Doctor")
    ) / 2
)</f>
        <v>0</v>
      </c>
      <c r="AK1031" s="139">
        <f t="array" aca="1" ref="AK1031" ca="1">(
    SUMIFS(AR996:AR1036, AY996:AY1036, INDIRECT("AE" &amp; ROW()), AP996:AP1036, "💲") +
    SUMIFS(AR996:AR1036, AY996:AY1036, INDIRECT("AE" &amp; ROW()), AP996:AP1036, "📦")
) -
(
    SUMIFS(AR996:AR1036, AY996:AY1036, INDIRECT("AE" &amp; ROW()), AP996:AP1036, "💲", AS996:AS1036, "Familiar") +
    SUMIFS(AR996:AR1036, AY996:AY1036, INDIRECT("AE" &amp; ROW()), AP996:AP1036, "📦", AS996:AS1036, "Familiar")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SUMIFS(AR996:AR1036, AY996:AY1036, INDIRECT("AE" &amp; ROW()), AP996:AP1036, "💲", AS996:AS1036, "Exonerado ADH") +
    SUMIFS(AR996:AR1036, AY996:AY1036, INDIRECT("AE" &amp; ROW()), AP996:AP1036, "📦", AS996:AS1036, "Exonerado ADH")
) -
(
    (
        SUMIFS(AR996:AR1036, AY996:AY1036, INDIRECT("AE" &amp; ROW()), AP996:AP1036, "💲", AS996:AS1036, "Exonerado Doctor") +
        SUMIFS(AR996:AR1036, AY996:AY1036, INDIRECT("AE" &amp; ROW()), AP996:AP1036, "📦", AS996:AS1036, "Exonerado Doctor")
    ) / 2
) -
(
    (
        SUMIFS(AR996:AR1036, AY996:AY1036, INDIRECT("AE" &amp; ROW()), AP996:AP1036, "💲", AS996:AS1036, "") +
        SUMIFS(AR996:AR1036, AY996:AY1036, INDIRECT("AE" &amp; ROW()), AP996:AP1036, "📦", AS996:AS1036, "")
    ) / 2
)</f>
        <v>0</v>
      </c>
      <c r="AL1031" s="140">
        <f t="array" aca="1" ref="AL1031" ca="1">(
    SUMIFS(AR996:AR1036, AY996:AY1036, INDIRECT("AE" &amp; ROW()), AP996:AP1036, "💲") +
    SUMIFS(AR996:AR1036, AY996:AY1036, INDIRECT("AE" &amp; ROW()), AP996:AP1036, "📦")
) -
(
    (
        SUMIFS(AR996:AR1036, AY996:AY1036, INDIRECT("AE" &amp; ROW()), AP996:AP1036, "💲", AS996:AS1036, "Familiar") +
        SUMIFS(AR996:AR1036, AY996:AY1036, INDIRECT("AE" &amp; ROW()), AP996:AP1036, "📦", AS996:AS1036, "Familiar")
    ) / 2
) -
(
    (
        SUMIFS(AR996:AR1036, AY996:AY1036, INDIRECT("AE" &amp; ROW()), AP996:AP1036, "💲", AS996:AS1036, "Participante") +
        SUMIFS(AR996:AR1036, AY996:AY1036, INDIRECT("AE" &amp; ROW()), AP996:AP1036, "📦", AS996:AS1036, "Participante")
    ) / 2
) -
(
    (
        SUMIFS(AR996:AR1036, AY996:AY1036, INDIRECT("AE" &amp; ROW()), AP996:AP1036, "💲", AS996:AS1036, "Empleado") +
        SUMIFS(AR996:AR1036, AY996:AY1036, INDIRECT("AE" &amp; ROW()), AP996:AP1036, "📦", AS996:AS1036, "Empleado")
    ) / 2
) -
(
    (
        SUMIFS(AR996:AR1036, AY996:AY1036, INDIRECT("AE" &amp; ROW()), AP996:AP1036, "💲", AS996:AS1036, "Exonerado ADH") +
        SUMIFS(AR996:AR1036, AY996:AY1036, INDIRECT("AE" &amp; ROW()), AP996:AP1036, "📦", AS996:AS1036, "Exonerado ADH")
    ) / 2
) -
(
    SUMIFS(AR996:AR1036, AY996:AY1036, INDIRECT("AE" &amp; ROW()), AP996:AP1036, "💲", AS996:AS1036, "Exonerado Doctor") +
    SUMIFS(AR996:AR1036, AY996:AY1036, INDIRECT("AE" &amp; ROW()), AP996:AP1036, "📦", AS996:AS1036, "Exonerado Doctor")
) -
(
    (
        SUMIFS(AR996:AR1036, AY996:AY1036, INDIRECT("AE" &amp; ROW()), AP996:AP1036, "💲", AS996:AS1036, "") +
        SUMIFS(AR996:AR1036, AY996:AY1036, INDIRECT("AE" &amp; ROW()), AP996:AP1036, "📦", AS996:AS1036, "")
    ) / 2
)</f>
        <v>0</v>
      </c>
      <c r="AM1031" s="48"/>
      <c r="AN1031" s="155">
        <f>A994</f>
        <v>46322</v>
      </c>
      <c r="AO1031" s="156" t="str">
        <f>K995</f>
        <v>Consultorio N° 3</v>
      </c>
      <c r="AP1031" s="156">
        <f t="shared" ref="AP1031:AQ1031" si="708">K1044</f>
        <v>0</v>
      </c>
      <c r="AQ1031" s="156">
        <f t="shared" si="708"/>
        <v>0</v>
      </c>
      <c r="AR1031" s="156">
        <f>AC1044</f>
        <v>0</v>
      </c>
      <c r="AS1031" s="156">
        <f>AA1044</f>
        <v>0</v>
      </c>
      <c r="AT1031" s="156">
        <f>AA1045</f>
        <v>0</v>
      </c>
      <c r="AU1031" s="156">
        <f>AC1045</f>
        <v>0</v>
      </c>
      <c r="AV1031" s="156">
        <f>AA1046</f>
        <v>0</v>
      </c>
      <c r="AW1031" s="156">
        <f>AC1046</f>
        <v>0</v>
      </c>
      <c r="AX1031" s="156">
        <f>AC1047</f>
        <v>0</v>
      </c>
      <c r="AY1031" s="156">
        <f>N1047</f>
        <v>0</v>
      </c>
      <c r="AZ1031" s="48"/>
      <c r="BA1031" s="48"/>
      <c r="BB1031" s="48"/>
      <c r="BC1031" s="48"/>
      <c r="BD1031" s="48"/>
      <c r="BE1031" s="48"/>
      <c r="BF1031" s="48"/>
      <c r="BG1031" s="48"/>
      <c r="BH1031" s="48"/>
      <c r="BI1031" s="48"/>
      <c r="BJ1031" s="48"/>
      <c r="BK1031" s="48"/>
      <c r="BL1031" s="48"/>
      <c r="BM1031" s="48"/>
      <c r="BN1031" s="48"/>
    </row>
    <row r="1032" spans="1:66" ht="11.25" customHeight="1">
      <c r="A1032" s="222">
        <f>A1028+$Q$13/1440</f>
        <v>0.70833333333333315</v>
      </c>
      <c r="B1032" s="38"/>
      <c r="C1032" s="204"/>
      <c r="D1032" s="207"/>
      <c r="E1032" s="40" t="s">
        <v>36</v>
      </c>
      <c r="F1032" s="42" t="str">
        <f>IF(D1032&lt;&gt;"", VLOOKUP(D1032,'Base de Datos'!$A$2:$D1268,2,FALSE()),"")</f>
        <v/>
      </c>
      <c r="G1032" s="204"/>
      <c r="H1032" s="216"/>
      <c r="I1032" s="40" t="s">
        <v>36</v>
      </c>
      <c r="J1032" s="42" t="str">
        <f>IF(H1032&lt;&gt;"", VLOOKUP(H1032,'Base de Datos'!$A$2:$D1268,2,FALSE()),"")</f>
        <v/>
      </c>
      <c r="K1032" s="204"/>
      <c r="L1032" s="216"/>
      <c r="M1032" s="40" t="s">
        <v>36</v>
      </c>
      <c r="N1032" s="42" t="str">
        <f>IF(L1032&lt;&gt;"", VLOOKUP(L1032,'Base de Datos'!$A$2:$D1268,2,FALSE()),"")</f>
        <v/>
      </c>
      <c r="O1032" s="43"/>
      <c r="P1032" s="163"/>
      <c r="Q1032" s="3"/>
      <c r="R1032" s="15"/>
      <c r="S1032" s="45"/>
      <c r="T1032" s="45" t="s">
        <v>37</v>
      </c>
      <c r="U1032" s="46"/>
      <c r="V1032" s="47"/>
      <c r="W1032" s="45"/>
      <c r="X1032" s="45" t="s">
        <v>37</v>
      </c>
      <c r="Y1032" s="46"/>
      <c r="Z1032" s="47"/>
      <c r="AA1032" s="45"/>
      <c r="AB1032" s="45" t="s">
        <v>37</v>
      </c>
      <c r="AC1032" s="46"/>
      <c r="AD1032" s="48"/>
      <c r="AE1032" s="240" t="s">
        <v>43</v>
      </c>
      <c r="AF1032" s="230"/>
      <c r="AG1032" s="161">
        <f t="array" aca="1" ref="AG1032" ca="1">COUNTIFS(AP996:AP1036, "💲", AY996:AY1036, INDIRECT("AE" &amp; ROW())) + COUNTIFS(AP996:AP1036, "📦", AY996:AY1036, INDIRECT("AE" &amp; ROW())) + COUNTIFS(AP996:AP1036, "✅", AY996:AY1036, INDIRECT("AE" &amp; ROW()))</f>
        <v>0</v>
      </c>
      <c r="AH1032" s="162">
        <f t="array" aca="1" ref="AH1032" ca="1">COUNTIFS(AP996:AP1036, "💲", AY996:AY1036, INDIRECT("AE" &amp; ROW())) + COUNTIFS(AP996:AP1036, "📦", AY996:AY1036, INDIRECT("AE" &amp; ROW()))</f>
        <v>0</v>
      </c>
      <c r="AI1032" s="139">
        <f t="array" aca="1" ref="AI1032" ca="1">SUMIFS(AR996:AR1036, AY996:AY1036, INDIRECT("AE" &amp; ROW()), AP996:AP1036, "💲") + SUMIFS(AR996:AR1036, AY996:AY1036, INDIRECT("AE" &amp; ROW()), AP996:AP1036, "📦")</f>
        <v>0</v>
      </c>
      <c r="AJ1032" s="139">
        <f t="array" aca="1" ref="AJ1032" ca="1">(
    SUMIFS(AR996:AR1036, AY996:AY1036, INDIRECT("AE" &amp; ROW()), AP996:AP1036, "💲") +
    SUMIFS(AR996:AR1036, AY996:AY1036, INDIRECT("AE" &amp; ROW()), AP996:AP1036, "📦")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
        SUMIFS(AR996:AR1036, AY996:AY1036, INDIRECT("AE" &amp; ROW()), AP996:AP1036, "💲", AS996:AS1036, "Familiar") +
        SUMIFS(AR996:AR1036, AY996:AY1036, INDIRECT("AE" &amp; ROW()), AP996:AP1036, "📦", AS996:AS1036, "Familiar")
    ) / 2
)  -
(
    (
        SUMIFS(AR996:AR1036, AY996:AY1036, INDIRECT("AE" &amp; ROW()), AP996:AP1036, "💲", AS996:AS1036, "Exonerado ADH") +
        SUMIFS(AR996:AR1036, AY996:AY1036, INDIRECT("AE" &amp; ROW()), AP996:AP1036, "📦", AS996:AS1036, "Exonerado ADH")
    ) / 2
)  -
(
    (
        SUMIFS(AR996:AR1036, AY996:AY1036, INDIRECT("AE" &amp; ROW()), AP996:AP1036, "💲", AS996:AS1036, "Exonerado Doctor") +
        SUMIFS(AR996:AR1036, AY996:AY1036, INDIRECT("AE" &amp; ROW()), AP996:AP1036, "📦", AS996:AS1036, "Exonerado Doctor")
    ) / 2
)</f>
        <v>0</v>
      </c>
      <c r="AK1032" s="139">
        <f t="array" aca="1" ref="AK1032" ca="1">(
    SUMIFS(AR996:AR1036, AY996:AY1036, INDIRECT("AE" &amp; ROW()), AP996:AP1036, "💲") +
    SUMIFS(AR996:AR1036, AY996:AY1036, INDIRECT("AE" &amp; ROW()), AP996:AP1036, "📦")
) -
(
    SUMIFS(AR996:AR1036, AY996:AY1036, INDIRECT("AE" &amp; ROW()), AP996:AP1036, "💲", AS996:AS1036, "Familiar") +
    SUMIFS(AR996:AR1036, AY996:AY1036, INDIRECT("AE" &amp; ROW()), AP996:AP1036, "📦", AS996:AS1036, "Familiar")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SUMIFS(AR996:AR1036, AY996:AY1036, INDIRECT("AE" &amp; ROW()), AP996:AP1036, "💲", AS996:AS1036, "Exonerado ADH") +
    SUMIFS(AR996:AR1036, AY996:AY1036, INDIRECT("AE" &amp; ROW()), AP996:AP1036, "📦", AS996:AS1036, "Exonerado ADH")
) -
(
    (
        SUMIFS(AR996:AR1036, AY996:AY1036, INDIRECT("AE" &amp; ROW()), AP996:AP1036, "💲", AS996:AS1036, "Exonerado Doctor") +
        SUMIFS(AR996:AR1036, AY996:AY1036, INDIRECT("AE" &amp; ROW()), AP996:AP1036, "📦", AS996:AS1036, "Exonerado Doctor")
    ) / 2
) -
(
    (
        SUMIFS(AR996:AR1036, AY996:AY1036, INDIRECT("AE" &amp; ROW()), AP996:AP1036, "💲", AS996:AS1036, "") +
        SUMIFS(AR996:AR1036, AY996:AY1036, INDIRECT("AE" &amp; ROW()), AP996:AP1036, "📦", AS996:AS1036, "")
    ) / 2
)</f>
        <v>0</v>
      </c>
      <c r="AL1032" s="140">
        <f t="array" aca="1" ref="AL1032" ca="1">(
    SUMIFS(AR996:AR1036, AY996:AY1036, INDIRECT("AE" &amp; ROW()), AP996:AP1036, "💲") +
    SUMIFS(AR996:AR1036, AY996:AY1036, INDIRECT("AE" &amp; ROW()), AP996:AP1036, "📦")
) -
(
    (
        SUMIFS(AR996:AR1036, AY996:AY1036, INDIRECT("AE" &amp; ROW()), AP996:AP1036, "💲", AS996:AS1036, "Familiar") +
        SUMIFS(AR996:AR1036, AY996:AY1036, INDIRECT("AE" &amp; ROW()), AP996:AP1036, "📦", AS996:AS1036, "Familiar")
    ) / 2
) -
(
    (
        SUMIFS(AR996:AR1036, AY996:AY1036, INDIRECT("AE" &amp; ROW()), AP996:AP1036, "💲", AS996:AS1036, "Participante") +
        SUMIFS(AR996:AR1036, AY996:AY1036, INDIRECT("AE" &amp; ROW()), AP996:AP1036, "📦", AS996:AS1036, "Participante")
    ) / 2
) -
(
    (
        SUMIFS(AR996:AR1036, AY996:AY1036, INDIRECT("AE" &amp; ROW()), AP996:AP1036, "💲", AS996:AS1036, "Empleado") +
        SUMIFS(AR996:AR1036, AY996:AY1036, INDIRECT("AE" &amp; ROW()), AP996:AP1036, "📦", AS996:AS1036, "Empleado")
    ) / 2
) -
(
    (
        SUMIFS(AR996:AR1036, AY996:AY1036, INDIRECT("AE" &amp; ROW()), AP996:AP1036, "💲", AS996:AS1036, "Exonerado ADH") +
        SUMIFS(AR996:AR1036, AY996:AY1036, INDIRECT("AE" &amp; ROW()), AP996:AP1036, "📦", AS996:AS1036, "Exonerado ADH")
    ) / 2
) -
(
    SUMIFS(AR996:AR1036, AY996:AY1036, INDIRECT("AE" &amp; ROW()), AP996:AP1036, "💲", AS996:AS1036, "Exonerado Doctor") +
    SUMIFS(AR996:AR1036, AY996:AY1036, INDIRECT("AE" &amp; ROW()), AP996:AP1036, "📦", AS996:AS1036, "Exonerado Doctor")
) -
(
    (
        SUMIFS(AR996:AR1036, AY996:AY1036, INDIRECT("AE" &amp; ROW()), AP996:AP1036, "💲", AS996:AS1036, "") +
        SUMIFS(AR996:AR1036, AY996:AY1036, INDIRECT("AE" &amp; ROW()), AP996:AP1036, "📦", AS996:AS1036, "")
    ) / 2
)</f>
        <v>0</v>
      </c>
      <c r="AM1032" s="48"/>
      <c r="AN1032" s="156"/>
      <c r="AO1032" s="156"/>
      <c r="AP1032" s="156"/>
      <c r="AQ1032" s="156">
        <f>L1040</f>
        <v>0</v>
      </c>
      <c r="AR1032" s="156"/>
      <c r="AS1032" s="156"/>
      <c r="AT1032" s="156"/>
      <c r="AU1032" s="156"/>
      <c r="AV1032" s="156"/>
      <c r="AW1032" s="156"/>
      <c r="AX1032" s="156"/>
      <c r="AY1032" s="156">
        <f>N1035</f>
        <v>0</v>
      </c>
      <c r="AZ1032" s="48"/>
      <c r="BA1032" s="48"/>
      <c r="BB1032" s="48"/>
      <c r="BC1032" s="48"/>
      <c r="BD1032" s="48"/>
      <c r="BE1032" s="48"/>
      <c r="BF1032" s="48"/>
      <c r="BG1032" s="48"/>
      <c r="BH1032" s="48"/>
      <c r="BI1032" s="48"/>
      <c r="BJ1032" s="48"/>
      <c r="BK1032" s="48"/>
      <c r="BL1032" s="48"/>
      <c r="BM1032" s="48"/>
      <c r="BN1032" s="48"/>
    </row>
    <row r="1033" spans="1:66" ht="11.25" customHeight="1">
      <c r="A1033" s="220"/>
      <c r="B1033" s="38"/>
      <c r="C1033" s="205"/>
      <c r="D1033" s="208"/>
      <c r="E1033" s="57" t="s">
        <v>42</v>
      </c>
      <c r="F1033" s="58" t="str">
        <f>IF(D1032&lt;&gt;"", VLOOKUP(D1032,'Base de Datos'!$A$2:$D1268,3,FALSE()),"")</f>
        <v/>
      </c>
      <c r="G1033" s="205"/>
      <c r="H1033" s="208"/>
      <c r="I1033" s="57" t="s">
        <v>42</v>
      </c>
      <c r="J1033" s="58" t="str">
        <f>IF(H1032&lt;&gt;"", VLOOKUP(H1032,'Base de Datos'!$A$2:$D1268,3,FALSE()),"")</f>
        <v/>
      </c>
      <c r="K1033" s="205"/>
      <c r="L1033" s="208"/>
      <c r="M1033" s="57" t="s">
        <v>42</v>
      </c>
      <c r="N1033" s="58" t="str">
        <f>IF(L1032&lt;&gt;"", VLOOKUP(L1032,'Base de Datos'!$A$2:$D1268,3,FALSE()),"")</f>
        <v/>
      </c>
      <c r="O1033" s="43"/>
      <c r="P1033" s="163"/>
      <c r="Q1033" s="3"/>
      <c r="R1033" s="15"/>
      <c r="S1033" s="229"/>
      <c r="T1033" s="230"/>
      <c r="U1033" s="59"/>
      <c r="V1033" s="47"/>
      <c r="W1033" s="229"/>
      <c r="X1033" s="230"/>
      <c r="Y1033" s="59"/>
      <c r="Z1033" s="47"/>
      <c r="AA1033" s="229"/>
      <c r="AB1033" s="230"/>
      <c r="AC1033" s="59"/>
      <c r="AD1033" s="48"/>
      <c r="AE1033" s="240" t="s">
        <v>45</v>
      </c>
      <c r="AF1033" s="230"/>
      <c r="AG1033" s="161">
        <f t="array" aca="1" ref="AG1033" ca="1">COUNTIFS(AP996:AP1036, "💲", AY996:AY1036, INDIRECT("AE" &amp; ROW())) + COUNTIFS(AP996:AP1036, "📦", AY996:AY1036, INDIRECT("AE" &amp; ROW())) + COUNTIFS(AP996:AP1036, "✅", AY996:AY1036, INDIRECT("AE" &amp; ROW()))</f>
        <v>0</v>
      </c>
      <c r="AH1033" s="162">
        <f t="array" aca="1" ref="AH1033" ca="1">COUNTIFS(AP996:AP1036, "💲", AY996:AY1036, INDIRECT("AE" &amp; ROW())) + COUNTIFS(AP996:AP1036, "📦", AY996:AY1036, INDIRECT("AE" &amp; ROW()))</f>
        <v>0</v>
      </c>
      <c r="AI1033" s="139">
        <f t="array" aca="1" ref="AI1033" ca="1">SUMIFS(AR996:AR1036, AY996:AY1036, INDIRECT("AE" &amp; ROW()), AP996:AP1036, "💲") + SUMIFS(AR996:AR1036, AY996:AY1036, INDIRECT("AE" &amp; ROW()), AP996:AP1036, "📦")</f>
        <v>0</v>
      </c>
      <c r="AJ1033" s="139">
        <f t="array" aca="1" ref="AJ1033" ca="1">(
    SUMIFS(AR996:AR1036, AY996:AY1036, INDIRECT("AE" &amp; ROW()), AP996:AP1036, "💲") +
    SUMIFS(AR996:AR1036, AY996:AY1036, INDIRECT("AE" &amp; ROW()), AP996:AP1036, "📦")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
        SUMIFS(AR996:AR1036, AY996:AY1036, INDIRECT("AE" &amp; ROW()), AP996:AP1036, "💲", AS996:AS1036, "Familiar") +
        SUMIFS(AR996:AR1036, AY996:AY1036, INDIRECT("AE" &amp; ROW()), AP996:AP1036, "📦", AS996:AS1036, "Familiar")
    ) / 2
)  -
(
    (
        SUMIFS(AR996:AR1036, AY996:AY1036, INDIRECT("AE" &amp; ROW()), AP996:AP1036, "💲", AS996:AS1036, "Exonerado ADH") +
        SUMIFS(AR996:AR1036, AY996:AY1036, INDIRECT("AE" &amp; ROW()), AP996:AP1036, "📦", AS996:AS1036, "Exonerado ADH")
    ) / 2
)  -
(
    (
        SUMIFS(AR996:AR1036, AY996:AY1036, INDIRECT("AE" &amp; ROW()), AP996:AP1036, "💲", AS996:AS1036, "Exonerado Doctor") +
        SUMIFS(AR996:AR1036, AY996:AY1036, INDIRECT("AE" &amp; ROW()), AP996:AP1036, "📦", AS996:AS1036, "Exonerado Doctor")
    ) / 2
)</f>
        <v>0</v>
      </c>
      <c r="AK1033" s="139">
        <f t="array" aca="1" ref="AK1033" ca="1">(
    SUMIFS(AR996:AR1036, AY996:AY1036, INDIRECT("AE" &amp; ROW()), AP996:AP1036, "💲") +
    SUMIFS(AR996:AR1036, AY996:AY1036, INDIRECT("AE" &amp; ROW()), AP996:AP1036, "📦")
) -
(
    SUMIFS(AR996:AR1036, AY996:AY1036, INDIRECT("AE" &amp; ROW()), AP996:AP1036, "💲", AS996:AS1036, "Familiar") +
    SUMIFS(AR996:AR1036, AY996:AY1036, INDIRECT("AE" &amp; ROW()), AP996:AP1036, "📦", AS996:AS1036, "Familiar")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SUMIFS(AR996:AR1036, AY996:AY1036, INDIRECT("AE" &amp; ROW()), AP996:AP1036, "💲", AS996:AS1036, "Exonerado ADH") +
    SUMIFS(AR996:AR1036, AY996:AY1036, INDIRECT("AE" &amp; ROW()), AP996:AP1036, "📦", AS996:AS1036, "Exonerado ADH")
) -
(
    (
        SUMIFS(AR996:AR1036, AY996:AY1036, INDIRECT("AE" &amp; ROW()), AP996:AP1036, "💲", AS996:AS1036, "Exonerado Doctor") +
        SUMIFS(AR996:AR1036, AY996:AY1036, INDIRECT("AE" &amp; ROW()), AP996:AP1036, "📦", AS996:AS1036, "Exonerado Doctor")
    ) / 2
) -
(
    (
        SUMIFS(AR996:AR1036, AY996:AY1036, INDIRECT("AE" &amp; ROW()), AP996:AP1036, "💲", AS996:AS1036, "") +
        SUMIFS(AR996:AR1036, AY996:AY1036, INDIRECT("AE" &amp; ROW()), AP996:AP1036, "📦", AS996:AS1036, "")
    ) / 2
)</f>
        <v>0</v>
      </c>
      <c r="AL1033" s="140">
        <f t="array" aca="1" ref="AL1033" ca="1">(
    SUMIFS(AR996:AR1036, AY996:AY1036, INDIRECT("AE" &amp; ROW()), AP996:AP1036, "💲") +
    SUMIFS(AR996:AR1036, AY996:AY1036, INDIRECT("AE" &amp; ROW()), AP996:AP1036, "📦")
) -
(
    (
        SUMIFS(AR996:AR1036, AY996:AY1036, INDIRECT("AE" &amp; ROW()), AP996:AP1036, "💲", AS996:AS1036, "Familiar") +
        SUMIFS(AR996:AR1036, AY996:AY1036, INDIRECT("AE" &amp; ROW()), AP996:AP1036, "📦", AS996:AS1036, "Familiar")
    ) / 2
) -
(
    (
        SUMIFS(AR996:AR1036, AY996:AY1036, INDIRECT("AE" &amp; ROW()), AP996:AP1036, "💲", AS996:AS1036, "Participante") +
        SUMIFS(AR996:AR1036, AY996:AY1036, INDIRECT("AE" &amp; ROW()), AP996:AP1036, "📦", AS996:AS1036, "Participante")
    ) / 2
) -
(
    (
        SUMIFS(AR996:AR1036, AY996:AY1036, INDIRECT("AE" &amp; ROW()), AP996:AP1036, "💲", AS996:AS1036, "Empleado") +
        SUMIFS(AR996:AR1036, AY996:AY1036, INDIRECT("AE" &amp; ROW()), AP996:AP1036, "📦", AS996:AS1036, "Empleado")
    ) / 2
) -
(
    (
        SUMIFS(AR996:AR1036, AY996:AY1036, INDIRECT("AE" &amp; ROW()), AP996:AP1036, "💲", AS996:AS1036, "Exonerado ADH") +
        SUMIFS(AR996:AR1036, AY996:AY1036, INDIRECT("AE" &amp; ROW()), AP996:AP1036, "📦", AS996:AS1036, "Exonerado ADH")
    ) / 2
) -
(
    SUMIFS(AR996:AR1036, AY996:AY1036, INDIRECT("AE" &amp; ROW()), AP996:AP1036, "💲", AS996:AS1036, "Exonerado Doctor") +
    SUMIFS(AR996:AR1036, AY996:AY1036, INDIRECT("AE" &amp; ROW()), AP996:AP1036, "📦", AS996:AS1036, "Exonerado Doctor")
) -
(
    (
        SUMIFS(AR996:AR1036, AY996:AY1036, INDIRECT("AE" &amp; ROW()), AP996:AP1036, "💲", AS996:AS1036, "") +
        SUMIFS(AR996:AR1036, AY996:AY1036, INDIRECT("AE" &amp; ROW()), AP996:AP1036, "📦", AS996:AS1036, "")
    ) / 2
)</f>
        <v>0</v>
      </c>
      <c r="AM1033" s="48"/>
      <c r="AN1033" s="156"/>
      <c r="AO1033" s="156"/>
      <c r="AP1033" s="156"/>
      <c r="AQ1033" s="156">
        <f>L1044</f>
        <v>0</v>
      </c>
      <c r="AR1033" s="156"/>
      <c r="AS1033" s="156"/>
      <c r="AT1033" s="156"/>
      <c r="AU1033" s="156"/>
      <c r="AV1033" s="156"/>
      <c r="AW1033" s="156"/>
      <c r="AX1033" s="156"/>
      <c r="AY1033" s="156">
        <f>N1039</f>
        <v>0</v>
      </c>
      <c r="AZ1033" s="48"/>
      <c r="BA1033" s="48"/>
      <c r="BB1033" s="48"/>
      <c r="BC1033" s="48"/>
      <c r="BD1033" s="48"/>
      <c r="BE1033" s="48"/>
      <c r="BF1033" s="48"/>
      <c r="BG1033" s="48"/>
      <c r="BH1033" s="48"/>
      <c r="BI1033" s="48"/>
      <c r="BJ1033" s="48"/>
      <c r="BK1033" s="48"/>
      <c r="BL1033" s="48"/>
      <c r="BM1033" s="48"/>
      <c r="BN1033" s="48"/>
    </row>
    <row r="1034" spans="1:66" ht="11.25" customHeight="1">
      <c r="A1034" s="220"/>
      <c r="B1034" s="38"/>
      <c r="C1034" s="205"/>
      <c r="D1034" s="208"/>
      <c r="E1034" s="57" t="s">
        <v>44</v>
      </c>
      <c r="F1034" s="58" t="str">
        <f>IF(D1032&lt;&gt;"", VLOOKUP(D1032,'Base de Datos'!$A$2:$D1268,4,FALSE()),"")</f>
        <v/>
      </c>
      <c r="G1034" s="205"/>
      <c r="H1034" s="208"/>
      <c r="I1034" s="57" t="s">
        <v>44</v>
      </c>
      <c r="J1034" s="58" t="str">
        <f>IF(H1032&lt;&gt;"", VLOOKUP(H1032,'Base de Datos'!$A$2:$D1268,4,FALSE()),"")</f>
        <v/>
      </c>
      <c r="K1034" s="205"/>
      <c r="L1034" s="208"/>
      <c r="M1034" s="57" t="s">
        <v>44</v>
      </c>
      <c r="N1034" s="58" t="str">
        <f>IF(L1032&lt;&gt;"", VLOOKUP(L1032,'Base de Datos'!$A$2:$D1268,4,FALSE()),"")</f>
        <v/>
      </c>
      <c r="O1034" s="43"/>
      <c r="P1034" s="163"/>
      <c r="Q1034" s="3"/>
      <c r="R1034" s="15"/>
      <c r="S1034" s="229"/>
      <c r="T1034" s="230"/>
      <c r="U1034" s="59"/>
      <c r="V1034" s="47"/>
      <c r="W1034" s="229"/>
      <c r="X1034" s="230"/>
      <c r="Y1034" s="59"/>
      <c r="Z1034" s="47"/>
      <c r="AA1034" s="229"/>
      <c r="AB1034" s="230"/>
      <c r="AC1034" s="59"/>
      <c r="AD1034" s="48"/>
      <c r="AE1034" s="240" t="s">
        <v>47</v>
      </c>
      <c r="AF1034" s="230"/>
      <c r="AG1034" s="161">
        <f t="array" aca="1" ref="AG1034" ca="1">COUNTIFS(AP996:AP1036, "💲", AY996:AY1036, INDIRECT("AE" &amp; ROW())) + COUNTIFS(AP996:AP1036, "📦", AY996:AY1036, INDIRECT("AE" &amp; ROW())) + COUNTIFS(AP996:AP1036, "✅", AY996:AY1036, INDIRECT("AE" &amp; ROW()))</f>
        <v>0</v>
      </c>
      <c r="AH1034" s="162">
        <f t="array" aca="1" ref="AH1034" ca="1">COUNTIFS(AP996:AP1036, "💲", AY996:AY1036, INDIRECT("AE" &amp; ROW())) + COUNTIFS(AP996:AP1036, "📦", AY996:AY1036, INDIRECT("AE" &amp; ROW()))</f>
        <v>0</v>
      </c>
      <c r="AI1034" s="139">
        <f t="array" aca="1" ref="AI1034" ca="1">SUMIFS(AR996:AR1036, AY996:AY1036, INDIRECT("AE" &amp; ROW()), AP996:AP1036, "💲") + SUMIFS(AR996:AR1036, AY996:AY1036, INDIRECT("AE" &amp; ROW()), AP996:AP1036, "📦")</f>
        <v>0</v>
      </c>
      <c r="AJ1034" s="139">
        <f t="array" aca="1" ref="AJ1034" ca="1">(
    SUMIFS(AR996:AR1036, AY996:AY1036, INDIRECT("AE" &amp; ROW()), AP996:AP1036, "💲") +
    SUMIFS(AR996:AR1036, AY996:AY1036, INDIRECT("AE" &amp; ROW()), AP996:AP1036, "📦")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
        SUMIFS(AR996:AR1036, AY996:AY1036, INDIRECT("AE" &amp; ROW()), AP996:AP1036, "💲", AS996:AS1036, "Familiar") +
        SUMIFS(AR996:AR1036, AY996:AY1036, INDIRECT("AE" &amp; ROW()), AP996:AP1036, "📦", AS996:AS1036, "Familiar")
    ) / 2
)  -
(
    (
        SUMIFS(AR996:AR1036, AY996:AY1036, INDIRECT("AE" &amp; ROW()), AP996:AP1036, "💲", AS996:AS1036, "Exonerado ADH") +
        SUMIFS(AR996:AR1036, AY996:AY1036, INDIRECT("AE" &amp; ROW()), AP996:AP1036, "📦", AS996:AS1036, "Exonerado ADH")
    ) / 2
)  -
(
    (
        SUMIFS(AR996:AR1036, AY996:AY1036, INDIRECT("AE" &amp; ROW()), AP996:AP1036, "💲", AS996:AS1036, "Exonerado Doctor") +
        SUMIFS(AR996:AR1036, AY996:AY1036, INDIRECT("AE" &amp; ROW()), AP996:AP1036, "📦", AS996:AS1036, "Exonerado Doctor")
    ) / 2
)</f>
        <v>0</v>
      </c>
      <c r="AK1034" s="139">
        <f t="array" aca="1" ref="AK1034" ca="1">(
    SUMIFS(AR996:AR1036, AY996:AY1036, INDIRECT("AE" &amp; ROW()), AP996:AP1036, "💲") +
    SUMIFS(AR996:AR1036, AY996:AY1036, INDIRECT("AE" &amp; ROW()), AP996:AP1036, "📦")
) -
(
    SUMIFS(AR996:AR1036, AY996:AY1036, INDIRECT("AE" &amp; ROW()), AP996:AP1036, "💲", AS996:AS1036, "Familiar") +
    SUMIFS(AR996:AR1036, AY996:AY1036, INDIRECT("AE" &amp; ROW()), AP996:AP1036, "📦", AS996:AS1036, "Familiar")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SUMIFS(AR996:AR1036, AY996:AY1036, INDIRECT("AE" &amp; ROW()), AP996:AP1036, "💲", AS996:AS1036, "Exonerado ADH") +
    SUMIFS(AR996:AR1036, AY996:AY1036, INDIRECT("AE" &amp; ROW()), AP996:AP1036, "📦", AS996:AS1036, "Exonerado ADH")
) -
(
    (
        SUMIFS(AR996:AR1036, AY996:AY1036, INDIRECT("AE" &amp; ROW()), AP996:AP1036, "💲", AS996:AS1036, "Exonerado Doctor") +
        SUMIFS(AR996:AR1036, AY996:AY1036, INDIRECT("AE" &amp; ROW()), AP996:AP1036, "📦", AS996:AS1036, "Exonerado Doctor")
    ) / 2
) -
(
    (
        SUMIFS(AR996:AR1036, AY996:AY1036, INDIRECT("AE" &amp; ROW()), AP996:AP1036, "💲", AS996:AS1036, "") +
        SUMIFS(AR996:AR1036, AY996:AY1036, INDIRECT("AE" &amp; ROW()), AP996:AP1036, "📦", AS996:AS1036, "")
    ) / 2
)</f>
        <v>0</v>
      </c>
      <c r="AL1034" s="140">
        <f t="array" aca="1" ref="AL1034" ca="1">(
    SUMIFS(AR996:AR1036, AY996:AY1036, INDIRECT("AE" &amp; ROW()), AP996:AP1036, "💲") +
    SUMIFS(AR996:AR1036, AY996:AY1036, INDIRECT("AE" &amp; ROW()), AP996:AP1036, "📦")
) -
(
    (
        SUMIFS(AR996:AR1036, AY996:AY1036, INDIRECT("AE" &amp; ROW()), AP996:AP1036, "💲", AS996:AS1036, "Familiar") +
        SUMIFS(AR996:AR1036, AY996:AY1036, INDIRECT("AE" &amp; ROW()), AP996:AP1036, "📦", AS996:AS1036, "Familiar")
    ) / 2
) -
(
    (
        SUMIFS(AR996:AR1036, AY996:AY1036, INDIRECT("AE" &amp; ROW()), AP996:AP1036, "💲", AS996:AS1036, "Participante") +
        SUMIFS(AR996:AR1036, AY996:AY1036, INDIRECT("AE" &amp; ROW()), AP996:AP1036, "📦", AS996:AS1036, "Participante")
    ) / 2
) -
(
    (
        SUMIFS(AR996:AR1036, AY996:AY1036, INDIRECT("AE" &amp; ROW()), AP996:AP1036, "💲", AS996:AS1036, "Empleado") +
        SUMIFS(AR996:AR1036, AY996:AY1036, INDIRECT("AE" &amp; ROW()), AP996:AP1036, "📦", AS996:AS1036, "Empleado")
    ) / 2
) -
(
    (
        SUMIFS(AR996:AR1036, AY996:AY1036, INDIRECT("AE" &amp; ROW()), AP996:AP1036, "💲", AS996:AS1036, "Exonerado ADH") +
        SUMIFS(AR996:AR1036, AY996:AY1036, INDIRECT("AE" &amp; ROW()), AP996:AP1036, "📦", AS996:AS1036, "Exonerado ADH")
    ) / 2
) -
(
    SUMIFS(AR996:AR1036, AY996:AY1036, INDIRECT("AE" &amp; ROW()), AP996:AP1036, "💲", AS996:AS1036, "Exonerado Doctor") +
    SUMIFS(AR996:AR1036, AY996:AY1036, INDIRECT("AE" &amp; ROW()), AP996:AP1036, "📦", AS996:AS1036, "Exonerado Doctor")
) -
(
    (
        SUMIFS(AR996:AR1036, AY996:AY1036, INDIRECT("AE" &amp; ROW()), AP996:AP1036, "💲", AS996:AS1036, "") +
        SUMIFS(AR996:AR1036, AY996:AY1036, INDIRECT("AE" &amp; ROW()), AP996:AP1036, "📦", AS996:AS1036, "")
    ) / 2
)</f>
        <v>0</v>
      </c>
      <c r="AM1034" s="48"/>
      <c r="AN1034" s="156"/>
      <c r="AO1034" s="156"/>
      <c r="AP1034" s="156"/>
      <c r="AQ1034" s="156"/>
      <c r="AR1034" s="156"/>
      <c r="AS1034" s="156"/>
      <c r="AT1034" s="156"/>
      <c r="AU1034" s="156"/>
      <c r="AV1034" s="156"/>
      <c r="AW1034" s="156"/>
      <c r="AX1034" s="156"/>
      <c r="AY1034" s="156">
        <f>N1043</f>
        <v>0</v>
      </c>
      <c r="AZ1034" s="48"/>
      <c r="BA1034" s="48"/>
      <c r="BB1034" s="48"/>
      <c r="BC1034" s="48"/>
      <c r="BD1034" s="48"/>
      <c r="BE1034" s="48"/>
      <c r="BF1034" s="48"/>
      <c r="BG1034" s="48"/>
      <c r="BH1034" s="48"/>
      <c r="BI1034" s="48"/>
      <c r="BJ1034" s="48"/>
      <c r="BK1034" s="48"/>
      <c r="BL1034" s="48"/>
      <c r="BM1034" s="48"/>
      <c r="BN1034" s="48"/>
    </row>
    <row r="1035" spans="1:66" ht="11.25" customHeight="1">
      <c r="A1035" s="221"/>
      <c r="B1035" s="38"/>
      <c r="C1035" s="206"/>
      <c r="D1035" s="209"/>
      <c r="E1035" s="85" t="s">
        <v>46</v>
      </c>
      <c r="F1035" s="86"/>
      <c r="G1035" s="206"/>
      <c r="H1035" s="209"/>
      <c r="I1035" s="85" t="s">
        <v>46</v>
      </c>
      <c r="J1035" s="108"/>
      <c r="K1035" s="206"/>
      <c r="L1035" s="209"/>
      <c r="M1035" s="85" t="s">
        <v>46</v>
      </c>
      <c r="N1035" s="108"/>
      <c r="O1035" s="43"/>
      <c r="P1035" s="163"/>
      <c r="Q1035" s="3"/>
      <c r="R1035" s="15"/>
      <c r="S1035" s="227" t="str">
        <f>IF(OR(S1032="Empleado",S1032="Familiar"),"Nombre del Empleado","N° Factura")</f>
        <v>N° Factura</v>
      </c>
      <c r="T1035" s="228"/>
      <c r="U1035" s="89"/>
      <c r="V1035" s="47"/>
      <c r="W1035" s="227" t="str">
        <f>IF(OR(W1032="Empleado",W1032="Familiar"),"Nombre del Empleado","N° Factura")</f>
        <v>N° Factura</v>
      </c>
      <c r="X1035" s="228"/>
      <c r="Y1035" s="89"/>
      <c r="Z1035" s="47"/>
      <c r="AA1035" s="227" t="str">
        <f>IF(OR(AA1032="Empleado",AA1032="Familiar"),"Nombre del Empleado","N° Factura")</f>
        <v>N° Factura</v>
      </c>
      <c r="AB1035" s="228"/>
      <c r="AC1035" s="111"/>
      <c r="AD1035" s="48"/>
      <c r="AE1035" s="240" t="s">
        <v>48</v>
      </c>
      <c r="AF1035" s="230"/>
      <c r="AG1035" s="161">
        <f t="array" aca="1" ref="AG1035" ca="1">COUNTIFS(AP996:AP1036, "💲", AY996:AY1036, INDIRECT("AE" &amp; ROW())) + COUNTIFS(AP996:AP1036, "📦", AY996:AY1036, INDIRECT("AE" &amp; ROW())) + COUNTIFS(AP996:AP1036, "✅", AY996:AY1036, INDIRECT("AE" &amp; ROW()))</f>
        <v>0</v>
      </c>
      <c r="AH1035" s="162">
        <f t="array" aca="1" ref="AH1035" ca="1">COUNTIFS(AP996:AP1036, "💲", AY996:AY1036, INDIRECT("AE" &amp; ROW())) + COUNTIFS(AP996:AP1036, "📦", AY996:AY1036, INDIRECT("AE" &amp; ROW()))</f>
        <v>0</v>
      </c>
      <c r="AI1035" s="139">
        <f t="array" aca="1" ref="AI1035" ca="1">SUMIFS(AR996:AR1036, AY996:AY1036, INDIRECT("AE" &amp; ROW()), AP996:AP1036, "💲") + SUMIFS(AR996:AR1036, AY996:AY1036, INDIRECT("AE" &amp; ROW()), AP996:AP1036, "📦")</f>
        <v>0</v>
      </c>
      <c r="AJ1035" s="139">
        <f t="array" aca="1" ref="AJ1035" ca="1">(
    SUMIFS(AR996:AR1036, AY996:AY1036, INDIRECT("AE" &amp; ROW()), AP996:AP1036, "💲") +
    SUMIFS(AR996:AR1036, AY996:AY1036, INDIRECT("AE" &amp; ROW()), AP996:AP1036, "📦")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
        SUMIFS(AR996:AR1036, AY996:AY1036, INDIRECT("AE" &amp; ROW()), AP996:AP1036, "💲", AS996:AS1036, "Familiar") +
        SUMIFS(AR996:AR1036, AY996:AY1036, INDIRECT("AE" &amp; ROW()), AP996:AP1036, "📦", AS996:AS1036, "Familiar")
    ) / 2
)  -
(
    (
        SUMIFS(AR996:AR1036, AY996:AY1036, INDIRECT("AE" &amp; ROW()), AP996:AP1036, "💲", AS996:AS1036, "Exonerado ADH") +
        SUMIFS(AR996:AR1036, AY996:AY1036, INDIRECT("AE" &amp; ROW()), AP996:AP1036, "📦", AS996:AS1036, "Exonerado ADH")
    ) / 2
)  -
(
    (
        SUMIFS(AR996:AR1036, AY996:AY1036, INDIRECT("AE" &amp; ROW()), AP996:AP1036, "💲", AS996:AS1036, "Exonerado Doctor") +
        SUMIFS(AR996:AR1036, AY996:AY1036, INDIRECT("AE" &amp; ROW()), AP996:AP1036, "📦", AS996:AS1036, "Exonerado Doctor")
    ) / 2
)</f>
        <v>0</v>
      </c>
      <c r="AK1035" s="139">
        <f t="array" aca="1" ref="AK1035" ca="1">(
    SUMIFS(AR996:AR1036, AY996:AY1036, INDIRECT("AE" &amp; ROW()), AP996:AP1036, "💲") +
    SUMIFS(AR996:AR1036, AY996:AY1036, INDIRECT("AE" &amp; ROW()), AP996:AP1036, "📦")
) -
(
    SUMIFS(AR996:AR1036, AY996:AY1036, INDIRECT("AE" &amp; ROW()), AP996:AP1036, "💲", AS996:AS1036, "Familiar") +
    SUMIFS(AR996:AR1036, AY996:AY1036, INDIRECT("AE" &amp; ROW()), AP996:AP1036, "📦", AS996:AS1036, "Familiar")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SUMIFS(AR996:AR1036, AY996:AY1036, INDIRECT("AE" &amp; ROW()), AP996:AP1036, "💲", AS996:AS1036, "Exonerado ADH") +
    SUMIFS(AR996:AR1036, AY996:AY1036, INDIRECT("AE" &amp; ROW()), AP996:AP1036, "📦", AS996:AS1036, "Exonerado ADH")
) -
(
    (
        SUMIFS(AR996:AR1036, AY996:AY1036, INDIRECT("AE" &amp; ROW()), AP996:AP1036, "💲", AS996:AS1036, "Exonerado Doctor") +
        SUMIFS(AR996:AR1036, AY996:AY1036, INDIRECT("AE" &amp; ROW()), AP996:AP1036, "📦", AS996:AS1036, "Exonerado Doctor")
    ) / 2
) -
(
    (
        SUMIFS(AR996:AR1036, AY996:AY1036, INDIRECT("AE" &amp; ROW()), AP996:AP1036, "💲", AS996:AS1036, "") +
        SUMIFS(AR996:AR1036, AY996:AY1036, INDIRECT("AE" &amp; ROW()), AP996:AP1036, "📦", AS996:AS1036, "")
    ) / 2
)</f>
        <v>0</v>
      </c>
      <c r="AL1035" s="140">
        <f t="array" aca="1" ref="AL1035" ca="1">(
    SUMIFS(AR996:AR1036, AY996:AY1036, INDIRECT("AE" &amp; ROW()), AP996:AP1036, "💲") +
    SUMIFS(AR996:AR1036, AY996:AY1036, INDIRECT("AE" &amp; ROW()), AP996:AP1036, "📦")
) -
(
    (
        SUMIFS(AR996:AR1036, AY996:AY1036, INDIRECT("AE" &amp; ROW()), AP996:AP1036, "💲", AS996:AS1036, "Familiar") +
        SUMIFS(AR996:AR1036, AY996:AY1036, INDIRECT("AE" &amp; ROW()), AP996:AP1036, "📦", AS996:AS1036, "Familiar")
    ) / 2
) -
(
    (
        SUMIFS(AR996:AR1036, AY996:AY1036, INDIRECT("AE" &amp; ROW()), AP996:AP1036, "💲", AS996:AS1036, "Participante") +
        SUMIFS(AR996:AR1036, AY996:AY1036, INDIRECT("AE" &amp; ROW()), AP996:AP1036, "📦", AS996:AS1036, "Participante")
    ) / 2
) -
(
    (
        SUMIFS(AR996:AR1036, AY996:AY1036, INDIRECT("AE" &amp; ROW()), AP996:AP1036, "💲", AS996:AS1036, "Empleado") +
        SUMIFS(AR996:AR1036, AY996:AY1036, INDIRECT("AE" &amp; ROW()), AP996:AP1036, "📦", AS996:AS1036, "Empleado")
    ) / 2
) -
(
    (
        SUMIFS(AR996:AR1036, AY996:AY1036, INDIRECT("AE" &amp; ROW()), AP996:AP1036, "💲", AS996:AS1036, "Exonerado ADH") +
        SUMIFS(AR996:AR1036, AY996:AY1036, INDIRECT("AE" &amp; ROW()), AP996:AP1036, "📦", AS996:AS1036, "Exonerado ADH")
    ) / 2
) -
(
    SUMIFS(AR996:AR1036, AY996:AY1036, INDIRECT("AE" &amp; ROW()), AP996:AP1036, "💲", AS996:AS1036, "Exonerado Doctor") +
    SUMIFS(AR996:AR1036, AY996:AY1036, INDIRECT("AE" &amp; ROW()), AP996:AP1036, "📦", AS996:AS1036, "Exonerado Doctor")
) -
(
    (
        SUMIFS(AR996:AR1036, AY996:AY1036, INDIRECT("AE" &amp; ROW()), AP996:AP1036, "💲", AS996:AS1036, "") +
        SUMIFS(AR996:AR1036, AY996:AY1036, INDIRECT("AE" &amp; ROW()), AP996:AP1036, "📦", AS996:AS1036, "")
    ) / 2
)</f>
        <v>0</v>
      </c>
      <c r="AM1035" s="48"/>
      <c r="AN1035" s="156"/>
      <c r="AO1035" s="156"/>
      <c r="AP1035" s="156"/>
      <c r="AQ1035" s="156"/>
      <c r="AR1035" s="156"/>
      <c r="AS1035" s="156"/>
      <c r="AT1035" s="156"/>
      <c r="AU1035" s="156"/>
      <c r="AV1035" s="156"/>
      <c r="AW1035" s="156"/>
      <c r="AX1035" s="156"/>
      <c r="AY1035" s="156">
        <f>N1047</f>
        <v>0</v>
      </c>
      <c r="AZ1035" s="48"/>
      <c r="BA1035" s="48"/>
      <c r="BB1035" s="48"/>
      <c r="BC1035" s="48"/>
      <c r="BD1035" s="48"/>
      <c r="BE1035" s="48"/>
      <c r="BF1035" s="48"/>
      <c r="BG1035" s="48"/>
      <c r="BH1035" s="48"/>
      <c r="BI1035" s="48"/>
      <c r="BJ1035" s="48"/>
      <c r="BK1035" s="48"/>
      <c r="BL1035" s="48"/>
      <c r="BM1035" s="48"/>
      <c r="BN1035" s="48"/>
    </row>
    <row r="1036" spans="1:66" ht="11.25" customHeight="1">
      <c r="A1036" s="222">
        <f>A1032+$Q$13/1440</f>
        <v>0.74999999999999978</v>
      </c>
      <c r="B1036" s="38"/>
      <c r="C1036" s="204"/>
      <c r="D1036" s="207"/>
      <c r="E1036" s="40" t="s">
        <v>36</v>
      </c>
      <c r="F1036" s="42" t="str">
        <f>IF(D1036&lt;&gt;"", VLOOKUP(D1036,'Base de Datos'!$A$2:$D1268,2,FALSE()),"")</f>
        <v/>
      </c>
      <c r="G1036" s="204"/>
      <c r="H1036" s="216"/>
      <c r="I1036" s="40" t="s">
        <v>36</v>
      </c>
      <c r="J1036" s="42" t="str">
        <f>IF(H1036&lt;&gt;"", VLOOKUP(H1036,'Base de Datos'!$A$2:$D1268,2,FALSE()),"")</f>
        <v/>
      </c>
      <c r="K1036" s="204"/>
      <c r="L1036" s="216"/>
      <c r="M1036" s="40" t="s">
        <v>36</v>
      </c>
      <c r="N1036" s="42" t="str">
        <f>IF(L1036&lt;&gt;"", VLOOKUP(L1036,'Base de Datos'!$A$2:$D1268,2,FALSE()),"")</f>
        <v/>
      </c>
      <c r="O1036" s="43"/>
      <c r="P1036" s="163"/>
      <c r="Q1036" s="3"/>
      <c r="R1036" s="15"/>
      <c r="S1036" s="45"/>
      <c r="T1036" s="45" t="s">
        <v>37</v>
      </c>
      <c r="U1036" s="46"/>
      <c r="V1036" s="47"/>
      <c r="W1036" s="45"/>
      <c r="X1036" s="45" t="s">
        <v>37</v>
      </c>
      <c r="Y1036" s="46"/>
      <c r="Z1036" s="47"/>
      <c r="AA1036" s="45"/>
      <c r="AB1036" s="45" t="s">
        <v>37</v>
      </c>
      <c r="AC1036" s="46"/>
      <c r="AD1036" s="48"/>
      <c r="AE1036" s="240" t="s">
        <v>49</v>
      </c>
      <c r="AF1036" s="230"/>
      <c r="AG1036" s="161">
        <f t="array" aca="1" ref="AG1036" ca="1">COUNTIFS(AP996:AP1036, "💲", AY996:AY1036, INDIRECT("AE" &amp; ROW())) + COUNTIFS(AP996:AP1036, "📦", AY996:AY1036, INDIRECT("AE" &amp; ROW())) + COUNTIFS(AP996:AP1036, "✅", AY996:AY1036, INDIRECT("AE" &amp; ROW()))</f>
        <v>0</v>
      </c>
      <c r="AH1036" s="162">
        <f t="array" aca="1" ref="AH1036" ca="1">COUNTIFS(AP996:AP1036, "💲", AY996:AY1036, INDIRECT("AE" &amp; ROW())) + COUNTIFS(AP996:AP1036, "📦", AY996:AY1036, INDIRECT("AE" &amp; ROW()))</f>
        <v>0</v>
      </c>
      <c r="AI1036" s="139">
        <f t="array" aca="1" ref="AI1036" ca="1">SUMIFS(AR996:AR1036, AY996:AY1036, INDIRECT("AE" &amp; ROW()), AP996:AP1036, "💲") + SUMIFS(AR996:AR1036, AY996:AY1036, INDIRECT("AE" &amp; ROW()), AP996:AP1036, "📦")</f>
        <v>0</v>
      </c>
      <c r="AJ1036" s="139">
        <f t="array" aca="1" ref="AJ1036" ca="1">(
    SUMIFS(AR996:AR1036, AY996:AY1036, INDIRECT("AE" &amp; ROW()), AP996:AP1036, "💲") +
    SUMIFS(AR996:AR1036, AY996:AY1036, INDIRECT("AE" &amp; ROW()), AP996:AP1036, "📦")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
        SUMIFS(AR996:AR1036, AY996:AY1036, INDIRECT("AE" &amp; ROW()), AP996:AP1036, "💲", AS996:AS1036, "Familiar") +
        SUMIFS(AR996:AR1036, AY996:AY1036, INDIRECT("AE" &amp; ROW()), AP996:AP1036, "📦", AS996:AS1036, "Familiar")
    ) / 2
)  -
(
    (
        SUMIFS(AR996:AR1036, AY996:AY1036, INDIRECT("AE" &amp; ROW()), AP996:AP1036, "💲", AS996:AS1036, "Exonerado ADH") +
        SUMIFS(AR996:AR1036, AY996:AY1036, INDIRECT("AE" &amp; ROW()), AP996:AP1036, "📦", AS996:AS1036, "Exonerado ADH")
    ) / 2
)  -
(
    (
        SUMIFS(AR996:AR1036, AY996:AY1036, INDIRECT("AE" &amp; ROW()), AP996:AP1036, "💲", AS996:AS1036, "Exonerado Doctor") +
        SUMIFS(AR996:AR1036, AY996:AY1036, INDIRECT("AE" &amp; ROW()), AP996:AP1036, "📦", AS996:AS1036, "Exonerado Doctor")
    ) / 2
)</f>
        <v>0</v>
      </c>
      <c r="AK1036" s="139">
        <f t="array" aca="1" ref="AK1036" ca="1">(
    SUMIFS(AR996:AR1036, AY996:AY1036, INDIRECT("AE" &amp; ROW()), AP996:AP1036, "💲") +
    SUMIFS(AR996:AR1036, AY996:AY1036, INDIRECT("AE" &amp; ROW()), AP996:AP1036, "📦")
) -
(
    SUMIFS(AR996:AR1036, AY996:AY1036, INDIRECT("AE" &amp; ROW()), AP996:AP1036, "💲", AS996:AS1036, "Familiar") +
    SUMIFS(AR996:AR1036, AY996:AY1036, INDIRECT("AE" &amp; ROW()), AP996:AP1036, "📦", AS996:AS1036, "Familiar")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SUMIFS(AR996:AR1036, AY996:AY1036, INDIRECT("AE" &amp; ROW()), AP996:AP1036, "💲", AS996:AS1036, "Exonerado ADH") +
    SUMIFS(AR996:AR1036, AY996:AY1036, INDIRECT("AE" &amp; ROW()), AP996:AP1036, "📦", AS996:AS1036, "Exonerado ADH")
) -
(
    (
        SUMIFS(AR996:AR1036, AY996:AY1036, INDIRECT("AE" &amp; ROW()), AP996:AP1036, "💲", AS996:AS1036, "Exonerado Doctor") +
        SUMIFS(AR996:AR1036, AY996:AY1036, INDIRECT("AE" &amp; ROW()), AP996:AP1036, "📦", AS996:AS1036, "Exonerado Doctor")
    ) / 2
) -
(
    (
        SUMIFS(AR996:AR1036, AY996:AY1036, INDIRECT("AE" &amp; ROW()), AP996:AP1036, "💲", AS996:AS1036, "") +
        SUMIFS(AR996:AR1036, AY996:AY1036, INDIRECT("AE" &amp; ROW()), AP996:AP1036, "📦", AS996:AS1036, "")
    ) / 2
)</f>
        <v>0</v>
      </c>
      <c r="AL1036" s="140">
        <f t="array" aca="1" ref="AL1036" ca="1">(
    SUMIFS(AR996:AR1036, AY996:AY1036, INDIRECT("AE" &amp; ROW()), AP996:AP1036, "💲") +
    SUMIFS(AR996:AR1036, AY996:AY1036, INDIRECT("AE" &amp; ROW()), AP996:AP1036, "📦")
) -
(
    (
        SUMIFS(AR996:AR1036, AY996:AY1036, INDIRECT("AE" &amp; ROW()), AP996:AP1036, "💲", AS996:AS1036, "Familiar") +
        SUMIFS(AR996:AR1036, AY996:AY1036, INDIRECT("AE" &amp; ROW()), AP996:AP1036, "📦", AS996:AS1036, "Familiar")
    ) / 2
) -
(
    (
        SUMIFS(AR996:AR1036, AY996:AY1036, INDIRECT("AE" &amp; ROW()), AP996:AP1036, "💲", AS996:AS1036, "Participante") +
        SUMIFS(AR996:AR1036, AY996:AY1036, INDIRECT("AE" &amp; ROW()), AP996:AP1036, "📦", AS996:AS1036, "Participante")
    ) / 2
) -
(
    (
        SUMIFS(AR996:AR1036, AY996:AY1036, INDIRECT("AE" &amp; ROW()), AP996:AP1036, "💲", AS996:AS1036, "Empleado") +
        SUMIFS(AR996:AR1036, AY996:AY1036, INDIRECT("AE" &amp; ROW()), AP996:AP1036, "📦", AS996:AS1036, "Empleado")
    ) / 2
) -
(
    (
        SUMIFS(AR996:AR1036, AY996:AY1036, INDIRECT("AE" &amp; ROW()), AP996:AP1036, "💲", AS996:AS1036, "Exonerado ADH") +
        SUMIFS(AR996:AR1036, AY996:AY1036, INDIRECT("AE" &amp; ROW()), AP996:AP1036, "📦", AS996:AS1036, "Exonerado ADH")
    ) / 2
) -
(
    SUMIFS(AR996:AR1036, AY996:AY1036, INDIRECT("AE" &amp; ROW()), AP996:AP1036, "💲", AS996:AS1036, "Exonerado Doctor") +
    SUMIFS(AR996:AR1036, AY996:AY1036, INDIRECT("AE" &amp; ROW()), AP996:AP1036, "📦", AS996:AS1036, "Exonerado Doctor")
) -
(
    (
        SUMIFS(AR996:AR1036, AY996:AY1036, INDIRECT("AE" &amp; ROW()), AP996:AP1036, "💲", AS996:AS1036, "") +
        SUMIFS(AR996:AR1036, AY996:AY1036, INDIRECT("AE" &amp; ROW()), AP996:AP1036, "📦", AS996:AS1036, "")
    ) / 2
)</f>
        <v>0</v>
      </c>
      <c r="AM1036" s="48"/>
      <c r="AN1036" s="156"/>
      <c r="AO1036" s="156"/>
      <c r="AP1036" s="156"/>
      <c r="AQ1036" s="156"/>
      <c r="AR1036" s="156"/>
      <c r="AS1036" s="156"/>
      <c r="AT1036" s="156"/>
      <c r="AU1036" s="156"/>
      <c r="AV1036" s="156"/>
      <c r="AW1036" s="156"/>
      <c r="AX1036" s="156"/>
      <c r="AY1036" s="156"/>
      <c r="AZ1036" s="48"/>
      <c r="BA1036" s="48"/>
      <c r="BB1036" s="48"/>
      <c r="BC1036" s="48"/>
      <c r="BD1036" s="48"/>
      <c r="BE1036" s="48"/>
      <c r="BF1036" s="48"/>
      <c r="BG1036" s="48"/>
      <c r="BH1036" s="48"/>
      <c r="BI1036" s="48"/>
      <c r="BJ1036" s="48"/>
      <c r="BK1036" s="48"/>
      <c r="BL1036" s="48"/>
      <c r="BM1036" s="48"/>
      <c r="BN1036" s="48"/>
    </row>
    <row r="1037" spans="1:66" ht="11.25" customHeight="1">
      <c r="A1037" s="220"/>
      <c r="B1037" s="38"/>
      <c r="C1037" s="205"/>
      <c r="D1037" s="208"/>
      <c r="E1037" s="57" t="s">
        <v>42</v>
      </c>
      <c r="F1037" s="58" t="str">
        <f>IF(D1036&lt;&gt;"", VLOOKUP(D1036,'Base de Datos'!$A$2:$D1268,3,FALSE()),"")</f>
        <v/>
      </c>
      <c r="G1037" s="205"/>
      <c r="H1037" s="208"/>
      <c r="I1037" s="57" t="s">
        <v>42</v>
      </c>
      <c r="J1037" s="58" t="str">
        <f>IF(H1036&lt;&gt;"", VLOOKUP(H1036,'Base de Datos'!$A$2:$D1268,3,FALSE()),"")</f>
        <v/>
      </c>
      <c r="K1037" s="205"/>
      <c r="L1037" s="208"/>
      <c r="M1037" s="57" t="s">
        <v>42</v>
      </c>
      <c r="N1037" s="58" t="str">
        <f>IF(L1036&lt;&gt;"", VLOOKUP(L1036,'Base de Datos'!$A$2:$D1268,3,FALSE()),"")</f>
        <v/>
      </c>
      <c r="O1037" s="43"/>
      <c r="P1037" s="163"/>
      <c r="Q1037" s="3"/>
      <c r="R1037" s="15"/>
      <c r="S1037" s="229"/>
      <c r="T1037" s="230"/>
      <c r="U1037" s="59"/>
      <c r="V1037" s="47"/>
      <c r="W1037" s="229"/>
      <c r="X1037" s="230"/>
      <c r="Y1037" s="59"/>
      <c r="Z1037" s="47"/>
      <c r="AA1037" s="229"/>
      <c r="AB1037" s="230"/>
      <c r="AC1037" s="59"/>
      <c r="AD1037" s="48"/>
      <c r="AE1037" s="240" t="s">
        <v>51</v>
      </c>
      <c r="AF1037" s="230"/>
      <c r="AG1037" s="161">
        <f t="array" aca="1" ref="AG1037" ca="1">COUNTIFS(AP996:AP1036, "💲", AY996:AY1036, INDIRECT("AE" &amp; ROW())) + COUNTIFS(AP996:AP1036, "📦", AY996:AY1036, INDIRECT("AE" &amp; ROW())) + COUNTIFS(AP996:AP1036, "✅", AY996:AY1036, INDIRECT("AE" &amp; ROW()))</f>
        <v>1</v>
      </c>
      <c r="AH1037" s="162">
        <f t="array" aca="1" ref="AH1037" ca="1">COUNTIFS(AP996:AP1036, "💲", AY996:AY1036, INDIRECT("AE" &amp; ROW())) + COUNTIFS(AP996:AP1036, "📦", AY996:AY1036, INDIRECT("AE" &amp; ROW()))</f>
        <v>1</v>
      </c>
      <c r="AI1037" s="139">
        <f t="array" aca="1" ref="AI1037" ca="1">SUMIFS(AR996:AR1036, AY996:AY1036, INDIRECT("AE" &amp; ROW()), AP996:AP1036, "💲") + SUMIFS(AR996:AR1036, AY996:AY1036, INDIRECT("AE" &amp; ROW()), AP996:AP1036, "📦")</f>
        <v>50</v>
      </c>
      <c r="AJ1037" s="139">
        <f t="array" aca="1" ref="AJ1037" ca="1">(
    SUMIFS(AR996:AR1036, AY996:AY1036, INDIRECT("AE" &amp; ROW()), AP996:AP1036, "💲") +
    SUMIFS(AR996:AR1036, AY996:AY1036, INDIRECT("AE" &amp; ROW()), AP996:AP1036, "📦")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
        SUMIFS(AR996:AR1036, AY996:AY1036, INDIRECT("AE" &amp; ROW()), AP996:AP1036, "💲", AS996:AS1036, "Familiar") +
        SUMIFS(AR996:AR1036, AY996:AY1036, INDIRECT("AE" &amp; ROW()), AP996:AP1036, "📦", AS996:AS1036, "Familiar")
    ) / 2
)  -
(
    (
        SUMIFS(AR996:AR1036, AY996:AY1036, INDIRECT("AE" &amp; ROW()), AP996:AP1036, "💲", AS996:AS1036, "Exonerado ADH") +
        SUMIFS(AR996:AR1036, AY996:AY1036, INDIRECT("AE" &amp; ROW()), AP996:AP1036, "📦", AS996:AS1036, "Exonerado ADH")
    ) / 2
)  -
(
    (
        SUMIFS(AR996:AR1036, AY996:AY1036, INDIRECT("AE" &amp; ROW()), AP996:AP1036, "💲", AS996:AS1036, "Exonerado Doctor") +
        SUMIFS(AR996:AR1036, AY996:AY1036, INDIRECT("AE" &amp; ROW()), AP996:AP1036, "📦", AS996:AS1036, "Exonerado Doctor")
    ) / 2
)</f>
        <v>0</v>
      </c>
      <c r="AK1037" s="139">
        <f t="array" aca="1" ref="AK1037" ca="1">(
    SUMIFS(AR996:AR1036, AY996:AY1036, INDIRECT("AE" &amp; ROW()), AP996:AP1036, "💲") +
    SUMIFS(AR996:AR1036, AY996:AY1036, INDIRECT("AE" &amp; ROW()), AP996:AP1036, "📦")
) -
(
    SUMIFS(AR996:AR1036, AY996:AY1036, INDIRECT("AE" &amp; ROW()), AP996:AP1036, "💲", AS996:AS1036, "Familiar") +
    SUMIFS(AR996:AR1036, AY996:AY1036, INDIRECT("AE" &amp; ROW()), AP996:AP1036, "📦", AS996:AS1036, "Familiar")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SUMIFS(AR996:AR1036, AY996:AY1036, INDIRECT("AE" &amp; ROW()), AP996:AP1036, "💲", AS996:AS1036, "Exonerado ADH") +
    SUMIFS(AR996:AR1036, AY996:AY1036, INDIRECT("AE" &amp; ROW()), AP996:AP1036, "📦", AS996:AS1036, "Exonerado ADH")
) -
(
    (
        SUMIFS(AR996:AR1036, AY996:AY1036, INDIRECT("AE" &amp; ROW()), AP996:AP1036, "💲", AS996:AS1036, "Exonerado Doctor") +
        SUMIFS(AR996:AR1036, AY996:AY1036, INDIRECT("AE" &amp; ROW()), AP996:AP1036, "📦", AS996:AS1036, "Exonerado Doctor")
    ) / 2
) -
(
    (
        SUMIFS(AR996:AR1036, AY996:AY1036, INDIRECT("AE" &amp; ROW()), AP996:AP1036, "💲", AS996:AS1036, "") +
        SUMIFS(AR996:AR1036, AY996:AY1036, INDIRECT("AE" &amp; ROW()), AP996:AP1036, "📦", AS996:AS1036, "")
    ) / 2
)</f>
        <v>0</v>
      </c>
      <c r="AL1037" s="140">
        <f t="array" aca="1" ref="AL1037" ca="1">(
    SUMIFS(AR996:AR1036, AY996:AY1036, INDIRECT("AE" &amp; ROW()), AP996:AP1036, "💲") +
    SUMIFS(AR996:AR1036, AY996:AY1036, INDIRECT("AE" &amp; ROW()), AP996:AP1036, "📦")
) -
(
    (
        SUMIFS(AR996:AR1036, AY996:AY1036, INDIRECT("AE" &amp; ROW()), AP996:AP1036, "💲", AS996:AS1036, "Familiar") +
        SUMIFS(AR996:AR1036, AY996:AY1036, INDIRECT("AE" &amp; ROW()), AP996:AP1036, "📦", AS996:AS1036, "Familiar")
    ) / 2
) -
(
    (
        SUMIFS(AR996:AR1036, AY996:AY1036, INDIRECT("AE" &amp; ROW()), AP996:AP1036, "💲", AS996:AS1036, "Participante") +
        SUMIFS(AR996:AR1036, AY996:AY1036, INDIRECT("AE" &amp; ROW()), AP996:AP1036, "📦", AS996:AS1036, "Participante")
    ) / 2
) -
(
    (
        SUMIFS(AR996:AR1036, AY996:AY1036, INDIRECT("AE" &amp; ROW()), AP996:AP1036, "💲", AS996:AS1036, "Empleado") +
        SUMIFS(AR996:AR1036, AY996:AY1036, INDIRECT("AE" &amp; ROW()), AP996:AP1036, "📦", AS996:AS1036, "Empleado")
    ) / 2
) -
(
    (
        SUMIFS(AR996:AR1036, AY996:AY1036, INDIRECT("AE" &amp; ROW()), AP996:AP1036, "💲", AS996:AS1036, "Exonerado ADH") +
        SUMIFS(AR996:AR1036, AY996:AY1036, INDIRECT("AE" &amp; ROW()), AP996:AP1036, "📦", AS996:AS1036, "Exonerado ADH")
    ) / 2
) -
(
    SUMIFS(AR996:AR1036, AY996:AY1036, INDIRECT("AE" &amp; ROW()), AP996:AP1036, "💲", AS996:AS1036, "Exonerado Doctor") +
    SUMIFS(AR996:AR1036, AY996:AY1036, INDIRECT("AE" &amp; ROW()), AP996:AP1036, "📦", AS996:AS1036, "Exonerado Doctor")
) -
(
    (
        SUMIFS(AR996:AR1036, AY996:AY1036, INDIRECT("AE" &amp; ROW()), AP996:AP1036, "💲", AS996:AS1036, "") +
        SUMIFS(AR996:AR1036, AY996:AY1036, INDIRECT("AE" &amp; ROW()), AP996:AP1036, "📦", AS996:AS1036, "")
    ) / 2
)</f>
        <v>25</v>
      </c>
      <c r="AM1037" s="48"/>
      <c r="AN1037" s="48"/>
      <c r="AO1037" s="48"/>
      <c r="AP1037" s="48"/>
      <c r="AQ1037" s="48"/>
      <c r="AR1037" s="48"/>
      <c r="AS1037" s="48"/>
      <c r="AT1037" s="48"/>
      <c r="AU1037" s="48"/>
      <c r="AV1037" s="48"/>
      <c r="AW1037" s="48"/>
      <c r="AX1037" s="48"/>
      <c r="AY1037" s="48"/>
      <c r="AZ1037" s="48"/>
      <c r="BA1037" s="48"/>
      <c r="BB1037" s="48"/>
      <c r="BC1037" s="48"/>
      <c r="BD1037" s="48"/>
      <c r="BE1037" s="48"/>
      <c r="BF1037" s="48"/>
      <c r="BG1037" s="48"/>
      <c r="BH1037" s="48"/>
      <c r="BI1037" s="48"/>
      <c r="BJ1037" s="48"/>
      <c r="BK1037" s="48"/>
      <c r="BL1037" s="48"/>
      <c r="BM1037" s="48"/>
      <c r="BN1037" s="48"/>
    </row>
    <row r="1038" spans="1:66" ht="11.25" customHeight="1">
      <c r="A1038" s="220"/>
      <c r="B1038" s="38"/>
      <c r="C1038" s="205"/>
      <c r="D1038" s="208"/>
      <c r="E1038" s="57" t="s">
        <v>44</v>
      </c>
      <c r="F1038" s="58" t="str">
        <f>IF(D1036&lt;&gt;"", VLOOKUP(D1036,'Base de Datos'!$A$2:$D1268,4,FALSE()),"")</f>
        <v/>
      </c>
      <c r="G1038" s="205"/>
      <c r="H1038" s="208"/>
      <c r="I1038" s="57" t="s">
        <v>44</v>
      </c>
      <c r="J1038" s="58" t="str">
        <f>IF(H1036&lt;&gt;"", VLOOKUP(H1036,'Base de Datos'!$A$2:$D1268,4,FALSE()),"")</f>
        <v/>
      </c>
      <c r="K1038" s="205"/>
      <c r="L1038" s="208"/>
      <c r="M1038" s="57" t="s">
        <v>44</v>
      </c>
      <c r="N1038" s="58" t="str">
        <f>IF(L1036&lt;&gt;"", VLOOKUP(L1036,'Base de Datos'!$A$2:$D1268,4,FALSE()),"")</f>
        <v/>
      </c>
      <c r="O1038" s="43"/>
      <c r="P1038" s="163"/>
      <c r="Q1038" s="3"/>
      <c r="R1038" s="15"/>
      <c r="S1038" s="229"/>
      <c r="T1038" s="230"/>
      <c r="U1038" s="59"/>
      <c r="V1038" s="47"/>
      <c r="W1038" s="229"/>
      <c r="X1038" s="230"/>
      <c r="Y1038" s="59"/>
      <c r="Z1038" s="47"/>
      <c r="AA1038" s="229"/>
      <c r="AB1038" s="230"/>
      <c r="AC1038" s="59"/>
      <c r="AD1038" s="48"/>
      <c r="AE1038" s="240" t="s">
        <v>55</v>
      </c>
      <c r="AF1038" s="230"/>
      <c r="AG1038" s="161">
        <f t="array" aca="1" ref="AG1038" ca="1">COUNTIFS(AP996:AP1036, "💲", AY996:AY1036, INDIRECT("AE" &amp; ROW())) + COUNTIFS(AP996:AP1036, "📦", AY996:AY1036, INDIRECT("AE" &amp; ROW())) + COUNTIFS(AP996:AP1036, "✅", AY996:AY1036, INDIRECT("AE" &amp; ROW()))</f>
        <v>0</v>
      </c>
      <c r="AH1038" s="162">
        <f t="array" aca="1" ref="AH1038" ca="1">COUNTIFS(AP996:AP1036, "💲", AY996:AY1036, INDIRECT("AE" &amp; ROW())) + COUNTIFS(AP996:AP1036, "📦", AY996:AY1036, INDIRECT("AE" &amp; ROW()))</f>
        <v>0</v>
      </c>
      <c r="AI1038" s="139">
        <f t="array" aca="1" ref="AI1038" ca="1">SUMIFS(AR996:AR1036, AY996:AY1036, INDIRECT("AE" &amp; ROW()), AP996:AP1036, "💲") + SUMIFS(AR996:AR1036, AY996:AY1036, INDIRECT("AE" &amp; ROW()), AP996:AP1036, "📦")</f>
        <v>0</v>
      </c>
      <c r="AJ1038" s="139">
        <f t="array" aca="1" ref="AJ1038" ca="1">(
    SUMIFS(AR996:AR1036, AY996:AY1036, INDIRECT("AE" &amp; ROW()), AP996:AP1036, "💲") +
    SUMIFS(AR996:AR1036, AY996:AY1036, INDIRECT("AE" &amp; ROW()), AP996:AP1036, "📦")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
        SUMIFS(AR996:AR1036, AY996:AY1036, INDIRECT("AE" &amp; ROW()), AP996:AP1036, "💲", AS996:AS1036, "Familiar") +
        SUMIFS(AR996:AR1036, AY996:AY1036, INDIRECT("AE" &amp; ROW()), AP996:AP1036, "📦", AS996:AS1036, "Familiar")
    ) / 2
)  -
(
    (
        SUMIFS(AR996:AR1036, AY996:AY1036, INDIRECT("AE" &amp; ROW()), AP996:AP1036, "💲", AS996:AS1036, "Exonerado ADH") +
        SUMIFS(AR996:AR1036, AY996:AY1036, INDIRECT("AE" &amp; ROW()), AP996:AP1036, "📦", AS996:AS1036, "Exonerado ADH")
    ) / 2
)  -
(
    (
        SUMIFS(AR996:AR1036, AY996:AY1036, INDIRECT("AE" &amp; ROW()), AP996:AP1036, "💲", AS996:AS1036, "Exonerado Doctor") +
        SUMIFS(AR996:AR1036, AY996:AY1036, INDIRECT("AE" &amp; ROW()), AP996:AP1036, "📦", AS996:AS1036, "Exonerado Doctor")
    ) / 2
)</f>
        <v>0</v>
      </c>
      <c r="AK1038" s="139">
        <f t="array" aca="1" ref="AK1038" ca="1">(
    SUMIFS(AR996:AR1036, AY996:AY1036, INDIRECT("AE" &amp; ROW()), AP996:AP1036, "💲") +
    SUMIFS(AR996:AR1036, AY996:AY1036, INDIRECT("AE" &amp; ROW()), AP996:AP1036, "📦")
) -
(
    SUMIFS(AR996:AR1036, AY996:AY1036, INDIRECT("AE" &amp; ROW()), AP996:AP1036, "💲", AS996:AS1036, "Familiar") +
    SUMIFS(AR996:AR1036, AY996:AY1036, INDIRECT("AE" &amp; ROW()), AP996:AP1036, "📦", AS996:AS1036, "Familiar")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SUMIFS(AR996:AR1036, AY996:AY1036, INDIRECT("AE" &amp; ROW()), AP996:AP1036, "💲", AS996:AS1036, "Exonerado ADH") +
    SUMIFS(AR996:AR1036, AY996:AY1036, INDIRECT("AE" &amp; ROW()), AP996:AP1036, "📦", AS996:AS1036, "Exonerado ADH")
) -
(
    (
        SUMIFS(AR996:AR1036, AY996:AY1036, INDIRECT("AE" &amp; ROW()), AP996:AP1036, "💲", AS996:AS1036, "Exonerado Doctor") +
        SUMIFS(AR996:AR1036, AY996:AY1036, INDIRECT("AE" &amp; ROW()), AP996:AP1036, "📦", AS996:AS1036, "Exonerado Doctor")
    ) / 2
) -
(
    (
        SUMIFS(AR996:AR1036, AY996:AY1036, INDIRECT("AE" &amp; ROW()), AP996:AP1036, "💲", AS996:AS1036, "") +
        SUMIFS(AR996:AR1036, AY996:AY1036, INDIRECT("AE" &amp; ROW()), AP996:AP1036, "📦", AS996:AS1036, "")
    ) / 2
)</f>
        <v>0</v>
      </c>
      <c r="AL1038" s="140">
        <f t="array" aca="1" ref="AL1038" ca="1">(
    SUMIFS(AR996:AR1036, AY996:AY1036, INDIRECT("AE" &amp; ROW()), AP996:AP1036, "💲") +
    SUMIFS(AR996:AR1036, AY996:AY1036, INDIRECT("AE" &amp; ROW()), AP996:AP1036, "📦")
) -
(
    (
        SUMIFS(AR996:AR1036, AY996:AY1036, INDIRECT("AE" &amp; ROW()), AP996:AP1036, "💲", AS996:AS1036, "Familiar") +
        SUMIFS(AR996:AR1036, AY996:AY1036, INDIRECT("AE" &amp; ROW()), AP996:AP1036, "📦", AS996:AS1036, "Familiar")
    ) / 2
) -
(
    (
        SUMIFS(AR996:AR1036, AY996:AY1036, INDIRECT("AE" &amp; ROW()), AP996:AP1036, "💲", AS996:AS1036, "Participante") +
        SUMIFS(AR996:AR1036, AY996:AY1036, INDIRECT("AE" &amp; ROW()), AP996:AP1036, "📦", AS996:AS1036, "Participante")
    ) / 2
) -
(
    (
        SUMIFS(AR996:AR1036, AY996:AY1036, INDIRECT("AE" &amp; ROW()), AP996:AP1036, "💲", AS996:AS1036, "Empleado") +
        SUMIFS(AR996:AR1036, AY996:AY1036, INDIRECT("AE" &amp; ROW()), AP996:AP1036, "📦", AS996:AS1036, "Empleado")
    ) / 2
) -
(
    (
        SUMIFS(AR996:AR1036, AY996:AY1036, INDIRECT("AE" &amp; ROW()), AP996:AP1036, "💲", AS996:AS1036, "Exonerado ADH") +
        SUMIFS(AR996:AR1036, AY996:AY1036, INDIRECT("AE" &amp; ROW()), AP996:AP1036, "📦", AS996:AS1036, "Exonerado ADH")
    ) / 2
) -
(
    SUMIFS(AR996:AR1036, AY996:AY1036, INDIRECT("AE" &amp; ROW()), AP996:AP1036, "💲", AS996:AS1036, "Exonerado Doctor") +
    SUMIFS(AR996:AR1036, AY996:AY1036, INDIRECT("AE" &amp; ROW()), AP996:AP1036, "📦", AS996:AS1036, "Exonerado Doctor")
) -
(
    (
        SUMIFS(AR996:AR1036, AY996:AY1036, INDIRECT("AE" &amp; ROW()), AP996:AP1036, "💲", AS996:AS1036, "") +
        SUMIFS(AR996:AR1036, AY996:AY1036, INDIRECT("AE" &amp; ROW()), AP996:AP1036, "📦", AS996:AS1036, "")
    ) / 2
)</f>
        <v>0</v>
      </c>
      <c r="AM1038" s="48"/>
      <c r="AN1038" s="48"/>
      <c r="AO1038" s="48"/>
      <c r="AP1038" s="48"/>
      <c r="AQ1038" s="48"/>
      <c r="AR1038" s="48"/>
      <c r="AS1038" s="48"/>
      <c r="AT1038" s="48"/>
      <c r="AU1038" s="48"/>
      <c r="AV1038" s="48"/>
      <c r="AW1038" s="48"/>
      <c r="AX1038" s="48"/>
      <c r="AY1038" s="48"/>
      <c r="AZ1038" s="48"/>
      <c r="BA1038" s="48"/>
      <c r="BB1038" s="48"/>
      <c r="BC1038" s="48"/>
      <c r="BD1038" s="48"/>
      <c r="BE1038" s="48"/>
      <c r="BF1038" s="48"/>
      <c r="BG1038" s="48"/>
      <c r="BH1038" s="48"/>
      <c r="BI1038" s="48"/>
      <c r="BJ1038" s="48"/>
      <c r="BK1038" s="48"/>
      <c r="BL1038" s="48"/>
      <c r="BM1038" s="48"/>
      <c r="BN1038" s="48"/>
    </row>
    <row r="1039" spans="1:66" ht="11.25" customHeight="1">
      <c r="A1039" s="221"/>
      <c r="B1039" s="38"/>
      <c r="C1039" s="206"/>
      <c r="D1039" s="209"/>
      <c r="E1039" s="85" t="s">
        <v>46</v>
      </c>
      <c r="F1039" s="86"/>
      <c r="G1039" s="206"/>
      <c r="H1039" s="209"/>
      <c r="I1039" s="85" t="s">
        <v>46</v>
      </c>
      <c r="J1039" s="108"/>
      <c r="K1039" s="206"/>
      <c r="L1039" s="209"/>
      <c r="M1039" s="85" t="s">
        <v>46</v>
      </c>
      <c r="N1039" s="108"/>
      <c r="O1039" s="43"/>
      <c r="P1039" s="163"/>
      <c r="Q1039" s="3"/>
      <c r="R1039" s="15"/>
      <c r="S1039" s="227" t="str">
        <f>IF(OR(S1036="Empleado",S1036="Familiar"),"Nombre del Empleado","N° Factura")</f>
        <v>N° Factura</v>
      </c>
      <c r="T1039" s="228"/>
      <c r="U1039" s="89"/>
      <c r="V1039" s="47"/>
      <c r="W1039" s="227" t="str">
        <f>IF(OR(W1036="Empleado",W1036="Familiar"),"Nombre del Empleado","N° Factura")</f>
        <v>N° Factura</v>
      </c>
      <c r="X1039" s="228"/>
      <c r="Y1039" s="89"/>
      <c r="Z1039" s="47"/>
      <c r="AA1039" s="227" t="str">
        <f>IF(OR(AA1036="Empleado",AA1036="Familiar"),"Nombre del Empleado","N° Factura")</f>
        <v>N° Factura</v>
      </c>
      <c r="AB1039" s="228"/>
      <c r="AC1039" s="89"/>
      <c r="AD1039" s="48"/>
      <c r="AE1039" s="240" t="s">
        <v>57</v>
      </c>
      <c r="AF1039" s="230"/>
      <c r="AG1039" s="161">
        <f t="array" aca="1" ref="AG1039" ca="1">COUNTIFS(AP996:AP1036, "💲", AY996:AY1036, INDIRECT("AE" &amp; ROW())) + COUNTIFS(AP996:AP1036, "📦", AY996:AY1036, INDIRECT("AE" &amp; ROW())) + COUNTIFS(AP996:AP1036, "✅", AY996:AY1036, INDIRECT("AE" &amp; ROW()))</f>
        <v>0</v>
      </c>
      <c r="AH1039" s="162">
        <f t="array" aca="1" ref="AH1039" ca="1">COUNTIFS(AP996:AP1036, "💲", AY996:AY1036, INDIRECT("AE" &amp; ROW())) + COUNTIFS(AP996:AP1036, "📦", AY996:AY1036, INDIRECT("AE" &amp; ROW()))</f>
        <v>0</v>
      </c>
      <c r="AI1039" s="139">
        <f t="array" aca="1" ref="AI1039" ca="1">SUMIFS(AR996:AR1036, AY996:AY1036, INDIRECT("AE" &amp; ROW()), AP996:AP1036, "💲") + SUMIFS(AR996:AR1036, AY996:AY1036, INDIRECT("AE" &amp; ROW()), AP996:AP1036, "📦")</f>
        <v>0</v>
      </c>
      <c r="AJ1039" s="139">
        <f t="array" aca="1" ref="AJ1039" ca="1">(
    SUMIFS(AR996:AR1036, AY996:AY1036, INDIRECT("AE" &amp; ROW()), AP996:AP1036, "💲") +
    SUMIFS(AR996:AR1036, AY996:AY1036, INDIRECT("AE" &amp; ROW()), AP996:AP1036, "📦")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
        SUMIFS(AR996:AR1036, AY996:AY1036, INDIRECT("AE" &amp; ROW()), AP996:AP1036, "💲", AS996:AS1036, "Familiar") +
        SUMIFS(AR996:AR1036, AY996:AY1036, INDIRECT("AE" &amp; ROW()), AP996:AP1036, "📦", AS996:AS1036, "Familiar")
    ) / 2
)  -
(
    (
        SUMIFS(AR996:AR1036, AY996:AY1036, INDIRECT("AE" &amp; ROW()), AP996:AP1036, "💲", AS996:AS1036, "Exonerado ADH") +
        SUMIFS(AR996:AR1036, AY996:AY1036, INDIRECT("AE" &amp; ROW()), AP996:AP1036, "📦", AS996:AS1036, "Exonerado ADH")
    ) / 2
)  -
(
    (
        SUMIFS(AR996:AR1036, AY996:AY1036, INDIRECT("AE" &amp; ROW()), AP996:AP1036, "💲", AS996:AS1036, "Exonerado Doctor") +
        SUMIFS(AR996:AR1036, AY996:AY1036, INDIRECT("AE" &amp; ROW()), AP996:AP1036, "📦", AS996:AS1036, "Exonerado Doctor")
    ) / 2
)</f>
        <v>0</v>
      </c>
      <c r="AK1039" s="139">
        <f t="array" aca="1" ref="AK1039" ca="1">(
    SUMIFS(AR996:AR1036, AY996:AY1036, INDIRECT("AE" &amp; ROW()), AP996:AP1036, "💲") +
    SUMIFS(AR996:AR1036, AY996:AY1036, INDIRECT("AE" &amp; ROW()), AP996:AP1036, "📦")
) -
(
    SUMIFS(AR996:AR1036, AY996:AY1036, INDIRECT("AE" &amp; ROW()), AP996:AP1036, "💲", AS996:AS1036, "Familiar") +
    SUMIFS(AR996:AR1036, AY996:AY1036, INDIRECT("AE" &amp; ROW()), AP996:AP1036, "📦", AS996:AS1036, "Familiar")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SUMIFS(AR996:AR1036, AY996:AY1036, INDIRECT("AE" &amp; ROW()), AP996:AP1036, "💲", AS996:AS1036, "Exonerado ADH") +
    SUMIFS(AR996:AR1036, AY996:AY1036, INDIRECT("AE" &amp; ROW()), AP996:AP1036, "📦", AS996:AS1036, "Exonerado ADH")
) -
(
    (
        SUMIFS(AR996:AR1036, AY996:AY1036, INDIRECT("AE" &amp; ROW()), AP996:AP1036, "💲", AS996:AS1036, "Exonerado Doctor") +
        SUMIFS(AR996:AR1036, AY996:AY1036, INDIRECT("AE" &amp; ROW()), AP996:AP1036, "📦", AS996:AS1036, "Exonerado Doctor")
    ) / 2
) -
(
    (
        SUMIFS(AR996:AR1036, AY996:AY1036, INDIRECT("AE" &amp; ROW()), AP996:AP1036, "💲", AS996:AS1036, "") +
        SUMIFS(AR996:AR1036, AY996:AY1036, INDIRECT("AE" &amp; ROW()), AP996:AP1036, "📦", AS996:AS1036, "")
    ) / 2
)</f>
        <v>0</v>
      </c>
      <c r="AL1039" s="140">
        <f t="array" aca="1" ref="AL1039" ca="1">(
    SUMIFS(AR996:AR1036, AY996:AY1036, INDIRECT("AE" &amp; ROW()), AP996:AP1036, "💲") +
    SUMIFS(AR996:AR1036, AY996:AY1036, INDIRECT("AE" &amp; ROW()), AP996:AP1036, "📦")
) -
(
    (
        SUMIFS(AR996:AR1036, AY996:AY1036, INDIRECT("AE" &amp; ROW()), AP996:AP1036, "💲", AS996:AS1036, "Familiar") +
        SUMIFS(AR996:AR1036, AY996:AY1036, INDIRECT("AE" &amp; ROW()), AP996:AP1036, "📦", AS996:AS1036, "Familiar")
    ) / 2
) -
(
    (
        SUMIFS(AR996:AR1036, AY996:AY1036, INDIRECT("AE" &amp; ROW()), AP996:AP1036, "💲", AS996:AS1036, "Participante") +
        SUMIFS(AR996:AR1036, AY996:AY1036, INDIRECT("AE" &amp; ROW()), AP996:AP1036, "📦", AS996:AS1036, "Participante")
    ) / 2
) -
(
    (
        SUMIFS(AR996:AR1036, AY996:AY1036, INDIRECT("AE" &amp; ROW()), AP996:AP1036, "💲", AS996:AS1036, "Empleado") +
        SUMIFS(AR996:AR1036, AY996:AY1036, INDIRECT("AE" &amp; ROW()), AP996:AP1036, "📦", AS996:AS1036, "Empleado")
    ) / 2
) -
(
    (
        SUMIFS(AR996:AR1036, AY996:AY1036, INDIRECT("AE" &amp; ROW()), AP996:AP1036, "💲", AS996:AS1036, "Exonerado ADH") +
        SUMIFS(AR996:AR1036, AY996:AY1036, INDIRECT("AE" &amp; ROW()), AP996:AP1036, "📦", AS996:AS1036, "Exonerado ADH")
    ) / 2
) -
(
    SUMIFS(AR996:AR1036, AY996:AY1036, INDIRECT("AE" &amp; ROW()), AP996:AP1036, "💲", AS996:AS1036, "Exonerado Doctor") +
    SUMIFS(AR996:AR1036, AY996:AY1036, INDIRECT("AE" &amp; ROW()), AP996:AP1036, "📦", AS996:AS1036, "Exonerado Doctor")
) -
(
    (
        SUMIFS(AR996:AR1036, AY996:AY1036, INDIRECT("AE" &amp; ROW()), AP996:AP1036, "💲", AS996:AS1036, "") +
        SUMIFS(AR996:AR1036, AY996:AY1036, INDIRECT("AE" &amp; ROW()), AP996:AP1036, "📦", AS996:AS1036, "")
    ) / 2
)</f>
        <v>0</v>
      </c>
      <c r="AM1039" s="48"/>
      <c r="AN1039" s="48"/>
      <c r="AO1039" s="48"/>
      <c r="AP1039" s="48"/>
      <c r="AQ1039" s="48"/>
      <c r="AR1039" s="48"/>
      <c r="AS1039" s="48"/>
      <c r="AT1039" s="48"/>
      <c r="AU1039" s="48"/>
      <c r="AV1039" s="48"/>
      <c r="AW1039" s="48"/>
      <c r="AX1039" s="48"/>
      <c r="AY1039" s="48"/>
      <c r="AZ1039" s="48"/>
      <c r="BA1039" s="48"/>
      <c r="BB1039" s="48"/>
      <c r="BC1039" s="48"/>
      <c r="BD1039" s="48"/>
      <c r="BE1039" s="48"/>
      <c r="BF1039" s="48"/>
      <c r="BG1039" s="48"/>
      <c r="BH1039" s="48"/>
      <c r="BI1039" s="48"/>
      <c r="BJ1039" s="48"/>
      <c r="BK1039" s="48"/>
      <c r="BL1039" s="48"/>
      <c r="BM1039" s="48"/>
      <c r="BN1039" s="48"/>
    </row>
    <row r="1040" spans="1:66" ht="11.25" customHeight="1">
      <c r="A1040" s="222">
        <f>A1036+$Q$13/1440</f>
        <v>0.79166666666666641</v>
      </c>
      <c r="B1040" s="164"/>
      <c r="C1040" s="204"/>
      <c r="D1040" s="207"/>
      <c r="E1040" s="177" t="s">
        <v>36</v>
      </c>
      <c r="F1040" s="42" t="str">
        <f>IF(D1040&lt;&gt;"", VLOOKUP(D1040,'Base de Datos'!$A$2:$D1268,2,FALSE()),"")</f>
        <v/>
      </c>
      <c r="G1040" s="204"/>
      <c r="H1040" s="216"/>
      <c r="I1040" s="177" t="s">
        <v>36</v>
      </c>
      <c r="J1040" s="42" t="str">
        <f>IF(H1040&lt;&gt;"", VLOOKUP(H1040,'Base de Datos'!$A$2:$D1268,2,FALSE()),"")</f>
        <v/>
      </c>
      <c r="K1040" s="204"/>
      <c r="L1040" s="216"/>
      <c r="M1040" s="177" t="s">
        <v>36</v>
      </c>
      <c r="N1040" s="42" t="str">
        <f>IF(L1040&lt;&gt;"", VLOOKUP(L1040,'Base de Datos'!$A$2:$D1268,2,FALSE()),"")</f>
        <v/>
      </c>
      <c r="O1040" s="165"/>
      <c r="P1040" s="165"/>
      <c r="Q1040" s="165"/>
      <c r="R1040" s="166"/>
      <c r="S1040" s="167"/>
      <c r="T1040" s="45" t="s">
        <v>37</v>
      </c>
      <c r="U1040" s="168"/>
      <c r="V1040" s="169"/>
      <c r="W1040" s="167"/>
      <c r="X1040" s="45" t="s">
        <v>37</v>
      </c>
      <c r="Y1040" s="168"/>
      <c r="Z1040" s="169"/>
      <c r="AA1040" s="167"/>
      <c r="AB1040" s="45" t="s">
        <v>37</v>
      </c>
      <c r="AC1040" s="168"/>
      <c r="AD1040" s="56"/>
      <c r="AE1040" s="240" t="s">
        <v>59</v>
      </c>
      <c r="AF1040" s="230"/>
      <c r="AG1040" s="161">
        <f t="array" aca="1" ref="AG1040" ca="1">COUNTIFS(AP996:AP1036, "💲", AY996:AY1036, INDIRECT("AE" &amp; ROW())) + COUNTIFS(AP996:AP1036, "📦", AY996:AY1036, INDIRECT("AE" &amp; ROW())) + COUNTIFS(AP996:AP1036, "✅", AY996:AY1036, INDIRECT("AE" &amp; ROW()))</f>
        <v>0</v>
      </c>
      <c r="AH1040" s="162">
        <f t="array" aca="1" ref="AH1040" ca="1">COUNTIFS(AP996:AP1036, "💲", AY996:AY1036, INDIRECT("AE" &amp; ROW())) + COUNTIFS(AP996:AP1036, "📦", AY996:AY1036, INDIRECT("AE" &amp; ROW()))</f>
        <v>0</v>
      </c>
      <c r="AI1040" s="139">
        <f t="array" aca="1" ref="AI1040" ca="1">SUMIFS(AR996:AR1036, AY996:AY1036, INDIRECT("AE" &amp; ROW()), AP996:AP1036, "💲") + SUMIFS(AR996:AR1036, AY996:AY1036, INDIRECT("AE" &amp; ROW()), AP996:AP1036, "📦")</f>
        <v>0</v>
      </c>
      <c r="AJ1040" s="139">
        <f t="array" aca="1" ref="AJ1040" ca="1">(
    SUMIFS(AR996:AR1036, AY996:AY1036, INDIRECT("AE" &amp; ROW()), AP996:AP1036, "💲") +
    SUMIFS(AR996:AR1036, AY996:AY1036, INDIRECT("AE" &amp; ROW()), AP996:AP1036, "📦")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
        SUMIFS(AR996:AR1036, AY996:AY1036, INDIRECT("AE" &amp; ROW()), AP996:AP1036, "💲", AS996:AS1036, "Familiar") +
        SUMIFS(AR996:AR1036, AY996:AY1036, INDIRECT("AE" &amp; ROW()), AP996:AP1036, "📦", AS996:AS1036, "Familiar")
    ) / 2
)  -
(
    (
        SUMIFS(AR996:AR1036, AY996:AY1036, INDIRECT("AE" &amp; ROW()), AP996:AP1036, "💲", AS996:AS1036, "Exonerado ADH") +
        SUMIFS(AR996:AR1036, AY996:AY1036, INDIRECT("AE" &amp; ROW()), AP996:AP1036, "📦", AS996:AS1036, "Exonerado ADH")
    ) / 2
)  -
(
    (
        SUMIFS(AR996:AR1036, AY996:AY1036, INDIRECT("AE" &amp; ROW()), AP996:AP1036, "💲", AS996:AS1036, "Exonerado Doctor") +
        SUMIFS(AR996:AR1036, AY996:AY1036, INDIRECT("AE" &amp; ROW()), AP996:AP1036, "📦", AS996:AS1036, "Exonerado Doctor")
    ) / 2
)</f>
        <v>0</v>
      </c>
      <c r="AK1040" s="139">
        <f t="array" aca="1" ref="AK1040" ca="1">(
    SUMIFS(AR996:AR1036, AY996:AY1036, INDIRECT("AE" &amp; ROW()), AP996:AP1036, "💲") +
    SUMIFS(AR996:AR1036, AY996:AY1036, INDIRECT("AE" &amp; ROW()), AP996:AP1036, "📦")
) -
(
    SUMIFS(AR996:AR1036, AY996:AY1036, INDIRECT("AE" &amp; ROW()), AP996:AP1036, "💲", AS996:AS1036, "Familiar") +
    SUMIFS(AR996:AR1036, AY996:AY1036, INDIRECT("AE" &amp; ROW()), AP996:AP1036, "📦", AS996:AS1036, "Familiar")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SUMIFS(AR996:AR1036, AY996:AY1036, INDIRECT("AE" &amp; ROW()), AP996:AP1036, "💲", AS996:AS1036, "Exonerado ADH") +
    SUMIFS(AR996:AR1036, AY996:AY1036, INDIRECT("AE" &amp; ROW()), AP996:AP1036, "📦", AS996:AS1036, "Exonerado ADH")
) -
(
    (
        SUMIFS(AR996:AR1036, AY996:AY1036, INDIRECT("AE" &amp; ROW()), AP996:AP1036, "💲", AS996:AS1036, "Exonerado Doctor") +
        SUMIFS(AR996:AR1036, AY996:AY1036, INDIRECT("AE" &amp; ROW()), AP996:AP1036, "📦", AS996:AS1036, "Exonerado Doctor")
    ) / 2
) -
(
    (
        SUMIFS(AR996:AR1036, AY996:AY1036, INDIRECT("AE" &amp; ROW()), AP996:AP1036, "💲", AS996:AS1036, "") +
        SUMIFS(AR996:AR1036, AY996:AY1036, INDIRECT("AE" &amp; ROW()), AP996:AP1036, "📦", AS996:AS1036, "")
    ) / 2
)</f>
        <v>0</v>
      </c>
      <c r="AL1040" s="140">
        <f t="array" aca="1" ref="AL1040" ca="1">(
    SUMIFS(AR996:AR1036, AY996:AY1036, INDIRECT("AE" &amp; ROW()), AP996:AP1036, "💲") +
    SUMIFS(AR996:AR1036, AY996:AY1036, INDIRECT("AE" &amp; ROW()), AP996:AP1036, "📦")
) -
(
    (
        SUMIFS(AR996:AR1036, AY996:AY1036, INDIRECT("AE" &amp; ROW()), AP996:AP1036, "💲", AS996:AS1036, "Familiar") +
        SUMIFS(AR996:AR1036, AY996:AY1036, INDIRECT("AE" &amp; ROW()), AP996:AP1036, "📦", AS996:AS1036, "Familiar")
    ) / 2
) -
(
    (
        SUMIFS(AR996:AR1036, AY996:AY1036, INDIRECT("AE" &amp; ROW()), AP996:AP1036, "💲", AS996:AS1036, "Participante") +
        SUMIFS(AR996:AR1036, AY996:AY1036, INDIRECT("AE" &amp; ROW()), AP996:AP1036, "📦", AS996:AS1036, "Participante")
    ) / 2
) -
(
    (
        SUMIFS(AR996:AR1036, AY996:AY1036, INDIRECT("AE" &amp; ROW()), AP996:AP1036, "💲", AS996:AS1036, "Empleado") +
        SUMIFS(AR996:AR1036, AY996:AY1036, INDIRECT("AE" &amp; ROW()), AP996:AP1036, "📦", AS996:AS1036, "Empleado")
    ) / 2
) -
(
    (
        SUMIFS(AR996:AR1036, AY996:AY1036, INDIRECT("AE" &amp; ROW()), AP996:AP1036, "💲", AS996:AS1036, "Exonerado ADH") +
        SUMIFS(AR996:AR1036, AY996:AY1036, INDIRECT("AE" &amp; ROW()), AP996:AP1036, "📦", AS996:AS1036, "Exonerado ADH")
    ) / 2
) -
(
    SUMIFS(AR996:AR1036, AY996:AY1036, INDIRECT("AE" &amp; ROW()), AP996:AP1036, "💲", AS996:AS1036, "Exonerado Doctor") +
    SUMIFS(AR996:AR1036, AY996:AY1036, INDIRECT("AE" &amp; ROW()), AP996:AP1036, "📦", AS996:AS1036, "Exonerado Doctor")
) -
(
    (
        SUMIFS(AR996:AR1036, AY996:AY1036, INDIRECT("AE" &amp; ROW()), AP996:AP1036, "💲", AS996:AS1036, "") +
        SUMIFS(AR996:AR1036, AY996:AY1036, INDIRECT("AE" &amp; ROW()), AP996:AP1036, "📦", AS996:AS1036, "")
    ) / 2
)</f>
        <v>0</v>
      </c>
      <c r="AM1040" s="56"/>
      <c r="AN1040" s="56"/>
      <c r="AO1040" s="56"/>
      <c r="AP1040" s="56"/>
      <c r="AQ1040" s="56"/>
      <c r="AR1040" s="56"/>
      <c r="AS1040" s="56"/>
      <c r="AT1040" s="56"/>
      <c r="AU1040" s="56"/>
      <c r="AV1040" s="56"/>
      <c r="AW1040" s="56"/>
      <c r="AX1040" s="56"/>
      <c r="AY1040" s="56"/>
      <c r="AZ1040" s="56"/>
      <c r="BA1040" s="56"/>
      <c r="BB1040" s="56"/>
      <c r="BC1040" s="56"/>
      <c r="BD1040" s="56"/>
      <c r="BE1040" s="56"/>
      <c r="BF1040" s="56"/>
      <c r="BG1040" s="56"/>
      <c r="BH1040" s="56"/>
      <c r="BI1040" s="56"/>
      <c r="BJ1040" s="56"/>
      <c r="BK1040" s="56"/>
      <c r="BL1040" s="56"/>
      <c r="BM1040" s="56"/>
      <c r="BN1040" s="56"/>
    </row>
    <row r="1041" spans="1:66" ht="11.25" customHeight="1">
      <c r="A1041" s="220"/>
      <c r="B1041" s="164"/>
      <c r="C1041" s="205"/>
      <c r="D1041" s="208"/>
      <c r="E1041" s="178" t="s">
        <v>42</v>
      </c>
      <c r="F1041" s="58" t="str">
        <f>IF(D1040&lt;&gt;"", VLOOKUP(D1040,'Base de Datos'!$A$2:$D1268,3,FALSE()),"")</f>
        <v/>
      </c>
      <c r="G1041" s="205"/>
      <c r="H1041" s="208"/>
      <c r="I1041" s="178" t="s">
        <v>42</v>
      </c>
      <c r="J1041" s="58" t="str">
        <f>IF(H1040&lt;&gt;"", VLOOKUP(H1040,'Base de Datos'!$A$2:$D1268,3,FALSE()),"")</f>
        <v/>
      </c>
      <c r="K1041" s="205"/>
      <c r="L1041" s="208"/>
      <c r="M1041" s="178" t="s">
        <v>42</v>
      </c>
      <c r="N1041" s="58" t="str">
        <f>IF(L1040&lt;&gt;"", VLOOKUP(L1040,'Base de Datos'!$A$2:$D1268,3,FALSE()),"")</f>
        <v/>
      </c>
      <c r="O1041" s="165"/>
      <c r="P1041" s="165"/>
      <c r="Q1041" s="165"/>
      <c r="R1041" s="166"/>
      <c r="S1041" s="231"/>
      <c r="T1041" s="230"/>
      <c r="U1041" s="170"/>
      <c r="V1041" s="169"/>
      <c r="W1041" s="231"/>
      <c r="X1041" s="230"/>
      <c r="Y1041" s="170"/>
      <c r="Z1041" s="169"/>
      <c r="AA1041" s="231"/>
      <c r="AB1041" s="230"/>
      <c r="AC1041" s="170"/>
      <c r="AD1041" s="56"/>
      <c r="AE1041" s="240" t="s">
        <v>63</v>
      </c>
      <c r="AF1041" s="230"/>
      <c r="AG1041" s="161">
        <f t="array" aca="1" ref="AG1041" ca="1">COUNTIFS(AP996:AP1036, "💲", AY996:AY1036, INDIRECT("AE" &amp; ROW())) + COUNTIFS(AP996:AP1036, "📦", AY996:AY1036, INDIRECT("AE" &amp; ROW())) + COUNTIFS(AP996:AP1036, "✅", AY996:AY1036, INDIRECT("AE" &amp; ROW()))</f>
        <v>0</v>
      </c>
      <c r="AH1041" s="162">
        <f t="array" aca="1" ref="AH1041" ca="1">COUNTIFS(AP996:AP1036, "💲", AY996:AY1036, INDIRECT("AE" &amp; ROW())) + COUNTIFS(AP996:AP1036, "📦", AY996:AY1036, INDIRECT("AE" &amp; ROW()))</f>
        <v>0</v>
      </c>
      <c r="AI1041" s="139">
        <f t="array" aca="1" ref="AI1041" ca="1">SUMIFS(AR996:AR1036, AY996:AY1036, INDIRECT("AE" &amp; ROW()), AP996:AP1036, "💲") + SUMIFS(AR996:AR1036, AY996:AY1036, INDIRECT("AE" &amp; ROW()), AP996:AP1036, "📦")</f>
        <v>0</v>
      </c>
      <c r="AJ1041" s="139">
        <f t="array" aca="1" ref="AJ1041" ca="1">(
    SUMIFS(AR996:AR1036, AY996:AY1036, INDIRECT("AE" &amp; ROW()), AP996:AP1036, "💲") +
    SUMIFS(AR996:AR1036, AY996:AY1036, INDIRECT("AE" &amp; ROW()), AP996:AP1036, "📦")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
        SUMIFS(AR996:AR1036, AY996:AY1036, INDIRECT("AE" &amp; ROW()), AP996:AP1036, "💲", AS996:AS1036, "Familiar") +
        SUMIFS(AR996:AR1036, AY996:AY1036, INDIRECT("AE" &amp; ROW()), AP996:AP1036, "📦", AS996:AS1036, "Familiar")
    ) / 2
)  -
(
    (
        SUMIFS(AR996:AR1036, AY996:AY1036, INDIRECT("AE" &amp; ROW()), AP996:AP1036, "💲", AS996:AS1036, "Exonerado ADH") +
        SUMIFS(AR996:AR1036, AY996:AY1036, INDIRECT("AE" &amp; ROW()), AP996:AP1036, "📦", AS996:AS1036, "Exonerado ADH")
    ) / 2
)  -
(
    (
        SUMIFS(AR996:AR1036, AY996:AY1036, INDIRECT("AE" &amp; ROW()), AP996:AP1036, "💲", AS996:AS1036, "Exonerado Doctor") +
        SUMIFS(AR996:AR1036, AY996:AY1036, INDIRECT("AE" &amp; ROW()), AP996:AP1036, "📦", AS996:AS1036, "Exonerado Doctor")
    ) / 2
)</f>
        <v>0</v>
      </c>
      <c r="AK1041" s="139">
        <f t="array" aca="1" ref="AK1041" ca="1">(
    SUMIFS(AR996:AR1036, AY996:AY1036, INDIRECT("AE" &amp; ROW()), AP996:AP1036, "💲") +
    SUMIFS(AR996:AR1036, AY996:AY1036, INDIRECT("AE" &amp; ROW()), AP996:AP1036, "📦")
) -
(
    SUMIFS(AR996:AR1036, AY996:AY1036, INDIRECT("AE" &amp; ROW()), AP996:AP1036, "💲", AS996:AS1036, "Familiar") +
    SUMIFS(AR996:AR1036, AY996:AY1036, INDIRECT("AE" &amp; ROW()), AP996:AP1036, "📦", AS996:AS1036, "Familiar")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SUMIFS(AR996:AR1036, AY996:AY1036, INDIRECT("AE" &amp; ROW()), AP996:AP1036, "💲", AS996:AS1036, "Exonerado ADH") +
    SUMIFS(AR996:AR1036, AY996:AY1036, INDIRECT("AE" &amp; ROW()), AP996:AP1036, "📦", AS996:AS1036, "Exonerado ADH")
) -
(
    (
        SUMIFS(AR996:AR1036, AY996:AY1036, INDIRECT("AE" &amp; ROW()), AP996:AP1036, "💲", AS996:AS1036, "Exonerado Doctor") +
        SUMIFS(AR996:AR1036, AY996:AY1036, INDIRECT("AE" &amp; ROW()), AP996:AP1036, "📦", AS996:AS1036, "Exonerado Doctor")
    ) / 2
) -
(
    (
        SUMIFS(AR996:AR1036, AY996:AY1036, INDIRECT("AE" &amp; ROW()), AP996:AP1036, "💲", AS996:AS1036, "") +
        SUMIFS(AR996:AR1036, AY996:AY1036, INDIRECT("AE" &amp; ROW()), AP996:AP1036, "📦", AS996:AS1036, "")
    ) / 2
)</f>
        <v>0</v>
      </c>
      <c r="AL1041" s="140">
        <f t="array" aca="1" ref="AL1041" ca="1">(
    SUMIFS(AR996:AR1036, AY996:AY1036, INDIRECT("AE" &amp; ROW()), AP996:AP1036, "💲") +
    SUMIFS(AR996:AR1036, AY996:AY1036, INDIRECT("AE" &amp; ROW()), AP996:AP1036, "📦")
) -
(
    (
        SUMIFS(AR996:AR1036, AY996:AY1036, INDIRECT("AE" &amp; ROW()), AP996:AP1036, "💲", AS996:AS1036, "Familiar") +
        SUMIFS(AR996:AR1036, AY996:AY1036, INDIRECT("AE" &amp; ROW()), AP996:AP1036, "📦", AS996:AS1036, "Familiar")
    ) / 2
) -
(
    (
        SUMIFS(AR996:AR1036, AY996:AY1036, INDIRECT("AE" &amp; ROW()), AP996:AP1036, "💲", AS996:AS1036, "Participante") +
        SUMIFS(AR996:AR1036, AY996:AY1036, INDIRECT("AE" &amp; ROW()), AP996:AP1036, "📦", AS996:AS1036, "Participante")
    ) / 2
) -
(
    (
        SUMIFS(AR996:AR1036, AY996:AY1036, INDIRECT("AE" &amp; ROW()), AP996:AP1036, "💲", AS996:AS1036, "Empleado") +
        SUMIFS(AR996:AR1036, AY996:AY1036, INDIRECT("AE" &amp; ROW()), AP996:AP1036, "📦", AS996:AS1036, "Empleado")
    ) / 2
) -
(
    (
        SUMIFS(AR996:AR1036, AY996:AY1036, INDIRECT("AE" &amp; ROW()), AP996:AP1036, "💲", AS996:AS1036, "Exonerado ADH") +
        SUMIFS(AR996:AR1036, AY996:AY1036, INDIRECT("AE" &amp; ROW()), AP996:AP1036, "📦", AS996:AS1036, "Exonerado ADH")
    ) / 2
) -
(
    SUMIFS(AR996:AR1036, AY996:AY1036, INDIRECT("AE" &amp; ROW()), AP996:AP1036, "💲", AS996:AS1036, "Exonerado Doctor") +
    SUMIFS(AR996:AR1036, AY996:AY1036, INDIRECT("AE" &amp; ROW()), AP996:AP1036, "📦", AS996:AS1036, "Exonerado Doctor")
) -
(
    (
        SUMIFS(AR996:AR1036, AY996:AY1036, INDIRECT("AE" &amp; ROW()), AP996:AP1036, "💲", AS996:AS1036, "") +
        SUMIFS(AR996:AR1036, AY996:AY1036, INDIRECT("AE" &amp; ROW()), AP996:AP1036, "📦", AS996:AS1036, "")
    ) / 2
)</f>
        <v>0</v>
      </c>
      <c r="AM1041" s="56"/>
      <c r="AN1041" s="56"/>
      <c r="AO1041" s="56"/>
      <c r="AP1041" s="56"/>
      <c r="AQ1041" s="56"/>
      <c r="AR1041" s="56"/>
      <c r="AS1041" s="56"/>
      <c r="AT1041" s="56"/>
      <c r="AU1041" s="56"/>
      <c r="AV1041" s="56"/>
      <c r="AW1041" s="56"/>
      <c r="AX1041" s="56"/>
      <c r="AY1041" s="56"/>
      <c r="AZ1041" s="56"/>
      <c r="BA1041" s="56"/>
      <c r="BB1041" s="56"/>
      <c r="BC1041" s="56"/>
      <c r="BD1041" s="56"/>
      <c r="BE1041" s="56"/>
      <c r="BF1041" s="56"/>
      <c r="BG1041" s="56"/>
      <c r="BH1041" s="56"/>
      <c r="BI1041" s="56"/>
      <c r="BJ1041" s="56"/>
      <c r="BK1041" s="56"/>
      <c r="BL1041" s="56"/>
      <c r="BM1041" s="56"/>
      <c r="BN1041" s="56"/>
    </row>
    <row r="1042" spans="1:66" ht="11.25" customHeight="1">
      <c r="A1042" s="220"/>
      <c r="B1042" s="164"/>
      <c r="C1042" s="205"/>
      <c r="D1042" s="208"/>
      <c r="E1042" s="178" t="s">
        <v>44</v>
      </c>
      <c r="F1042" s="58" t="str">
        <f>IF(D1040&lt;&gt;"", VLOOKUP(D1040,'Base de Datos'!$A$2:$D1268,4,FALSE()),"")</f>
        <v/>
      </c>
      <c r="G1042" s="205"/>
      <c r="H1042" s="208"/>
      <c r="I1042" s="178" t="s">
        <v>44</v>
      </c>
      <c r="J1042" s="58" t="str">
        <f>IF(H1040&lt;&gt;"", VLOOKUP(H1040,'Base de Datos'!$A$2:$D1268,4,FALSE()),"")</f>
        <v/>
      </c>
      <c r="K1042" s="205"/>
      <c r="L1042" s="208"/>
      <c r="M1042" s="178" t="s">
        <v>44</v>
      </c>
      <c r="N1042" s="58" t="str">
        <f>IF(L1040&lt;&gt;"", VLOOKUP(L1040,'Base de Datos'!$A$2:$D1268,4,FALSE()),"")</f>
        <v/>
      </c>
      <c r="O1042" s="165"/>
      <c r="P1042" s="165"/>
      <c r="Q1042" s="165"/>
      <c r="R1042" s="166"/>
      <c r="S1042" s="231"/>
      <c r="T1042" s="230"/>
      <c r="U1042" s="170"/>
      <c r="V1042" s="169"/>
      <c r="W1042" s="231"/>
      <c r="X1042" s="230"/>
      <c r="Y1042" s="170"/>
      <c r="Z1042" s="169"/>
      <c r="AA1042" s="231"/>
      <c r="AB1042" s="230"/>
      <c r="AC1042" s="170"/>
      <c r="AD1042" s="56"/>
      <c r="AE1042" s="240" t="s">
        <v>66</v>
      </c>
      <c r="AF1042" s="230"/>
      <c r="AG1042" s="161">
        <f t="array" aca="1" ref="AG1042" ca="1">COUNTIFS(AP996:AP1036, "💲", AY996:AY1036, INDIRECT("AE" &amp; ROW())) + COUNTIFS(AP996:AP1036, "📦", AY996:AY1036, INDIRECT("AE" &amp; ROW())) + COUNTIFS(AP996:AP1036, "✅", AY996:AY1036, INDIRECT("AE" &amp; ROW()))</f>
        <v>0</v>
      </c>
      <c r="AH1042" s="162">
        <f t="array" aca="1" ref="AH1042" ca="1">COUNTIFS(AP996:AP1036, "💲", AY996:AY1036, INDIRECT("AE" &amp; ROW())) + COUNTIFS(AP996:AP1036, "📦", AY996:AY1036, INDIRECT("AE" &amp; ROW()))</f>
        <v>0</v>
      </c>
      <c r="AI1042" s="139">
        <f t="array" aca="1" ref="AI1042" ca="1">SUMIFS(AR996:AR1036, AY996:AY1036, INDIRECT("AE" &amp; ROW()), AP996:AP1036, "💲") + SUMIFS(AR996:AR1036, AY996:AY1036, INDIRECT("AE" &amp; ROW()), AP996:AP1036, "📦")</f>
        <v>0</v>
      </c>
      <c r="AJ1042" s="139">
        <f t="array" aca="1" ref="AJ1042" ca="1">(
    SUMIFS(AR996:AR1036, AY996:AY1036, INDIRECT("AE" &amp; ROW()), AP996:AP1036, "💲") +
    SUMIFS(AR996:AR1036, AY996:AY1036, INDIRECT("AE" &amp; ROW()), AP996:AP1036, "📦")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
        SUMIFS(AR996:AR1036, AY996:AY1036, INDIRECT("AE" &amp; ROW()), AP996:AP1036, "💲", AS996:AS1036, "Familiar") +
        SUMIFS(AR996:AR1036, AY996:AY1036, INDIRECT("AE" &amp; ROW()), AP996:AP1036, "📦", AS996:AS1036, "Familiar")
    ) / 2
)  -
(
    (
        SUMIFS(AR996:AR1036, AY996:AY1036, INDIRECT("AE" &amp; ROW()), AP996:AP1036, "💲", AS996:AS1036, "Exonerado ADH") +
        SUMIFS(AR996:AR1036, AY996:AY1036, INDIRECT("AE" &amp; ROW()), AP996:AP1036, "📦", AS996:AS1036, "Exonerado ADH")
    ) / 2
)  -
(
    (
        SUMIFS(AR996:AR1036, AY996:AY1036, INDIRECT("AE" &amp; ROW()), AP996:AP1036, "💲", AS996:AS1036, "Exonerado Doctor") +
        SUMIFS(AR996:AR1036, AY996:AY1036, INDIRECT("AE" &amp; ROW()), AP996:AP1036, "📦", AS996:AS1036, "Exonerado Doctor")
    ) / 2
)</f>
        <v>0</v>
      </c>
      <c r="AK1042" s="139">
        <f t="array" aca="1" ref="AK1042" ca="1">(
    SUMIFS(AR996:AR1036, AY996:AY1036, INDIRECT("AE" &amp; ROW()), AP996:AP1036, "💲") +
    SUMIFS(AR996:AR1036, AY996:AY1036, INDIRECT("AE" &amp; ROW()), AP996:AP1036, "📦")
) -
(
    SUMIFS(AR996:AR1036, AY996:AY1036, INDIRECT("AE" &amp; ROW()), AP996:AP1036, "💲", AS996:AS1036, "Familiar") +
    SUMIFS(AR996:AR1036, AY996:AY1036, INDIRECT("AE" &amp; ROW()), AP996:AP1036, "📦", AS996:AS1036, "Familiar")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SUMIFS(AR996:AR1036, AY996:AY1036, INDIRECT("AE" &amp; ROW()), AP996:AP1036, "💲", AS996:AS1036, "Exonerado ADH") +
    SUMIFS(AR996:AR1036, AY996:AY1036, INDIRECT("AE" &amp; ROW()), AP996:AP1036, "📦", AS996:AS1036, "Exonerado ADH")
) -
(
    (
        SUMIFS(AR996:AR1036, AY996:AY1036, INDIRECT("AE" &amp; ROW()), AP996:AP1036, "💲", AS996:AS1036, "Exonerado Doctor") +
        SUMIFS(AR996:AR1036, AY996:AY1036, INDIRECT("AE" &amp; ROW()), AP996:AP1036, "📦", AS996:AS1036, "Exonerado Doctor")
    ) / 2
) -
(
    (
        SUMIFS(AR996:AR1036, AY996:AY1036, INDIRECT("AE" &amp; ROW()), AP996:AP1036, "💲", AS996:AS1036, "") +
        SUMIFS(AR996:AR1036, AY996:AY1036, INDIRECT("AE" &amp; ROW()), AP996:AP1036, "📦", AS996:AS1036, "")
    ) / 2
)</f>
        <v>0</v>
      </c>
      <c r="AL1042" s="140">
        <f t="array" aca="1" ref="AL1042" ca="1">(
    SUMIFS(AR996:AR1036, AY996:AY1036, INDIRECT("AE" &amp; ROW()), AP996:AP1036, "💲") +
    SUMIFS(AR996:AR1036, AY996:AY1036, INDIRECT("AE" &amp; ROW()), AP996:AP1036, "📦")
) -
(
    (
        SUMIFS(AR996:AR1036, AY996:AY1036, INDIRECT("AE" &amp; ROW()), AP996:AP1036, "💲", AS996:AS1036, "Familiar") +
        SUMIFS(AR996:AR1036, AY996:AY1036, INDIRECT("AE" &amp; ROW()), AP996:AP1036, "📦", AS996:AS1036, "Familiar")
    ) / 2
) -
(
    (
        SUMIFS(AR996:AR1036, AY996:AY1036, INDIRECT("AE" &amp; ROW()), AP996:AP1036, "💲", AS996:AS1036, "Participante") +
        SUMIFS(AR996:AR1036, AY996:AY1036, INDIRECT("AE" &amp; ROW()), AP996:AP1036, "📦", AS996:AS1036, "Participante")
    ) / 2
) -
(
    (
        SUMIFS(AR996:AR1036, AY996:AY1036, INDIRECT("AE" &amp; ROW()), AP996:AP1036, "💲", AS996:AS1036, "Empleado") +
        SUMIFS(AR996:AR1036, AY996:AY1036, INDIRECT("AE" &amp; ROW()), AP996:AP1036, "📦", AS996:AS1036, "Empleado")
    ) / 2
) -
(
    (
        SUMIFS(AR996:AR1036, AY996:AY1036, INDIRECT("AE" &amp; ROW()), AP996:AP1036, "💲", AS996:AS1036, "Exonerado ADH") +
        SUMIFS(AR996:AR1036, AY996:AY1036, INDIRECT("AE" &amp; ROW()), AP996:AP1036, "📦", AS996:AS1036, "Exonerado ADH")
    ) / 2
) -
(
    SUMIFS(AR996:AR1036, AY996:AY1036, INDIRECT("AE" &amp; ROW()), AP996:AP1036, "💲", AS996:AS1036, "Exonerado Doctor") +
    SUMIFS(AR996:AR1036, AY996:AY1036, INDIRECT("AE" &amp; ROW()), AP996:AP1036, "📦", AS996:AS1036, "Exonerado Doctor")
) -
(
    (
        SUMIFS(AR996:AR1036, AY996:AY1036, INDIRECT("AE" &amp; ROW()), AP996:AP1036, "💲", AS996:AS1036, "") +
        SUMIFS(AR996:AR1036, AY996:AY1036, INDIRECT("AE" &amp; ROW()), AP996:AP1036, "📦", AS996:AS1036, "")
    ) / 2
)</f>
        <v>0</v>
      </c>
      <c r="AM1042" s="56"/>
      <c r="AN1042" s="56"/>
      <c r="AO1042" s="56"/>
      <c r="AP1042" s="56"/>
      <c r="AQ1042" s="56"/>
      <c r="AR1042" s="56"/>
      <c r="AS1042" s="56"/>
      <c r="AT1042" s="56"/>
      <c r="AU1042" s="56"/>
      <c r="AV1042" s="56"/>
      <c r="AW1042" s="56"/>
      <c r="AX1042" s="56"/>
      <c r="AY1042" s="56"/>
      <c r="AZ1042" s="56"/>
      <c r="BA1042" s="56"/>
      <c r="BB1042" s="56"/>
      <c r="BC1042" s="56"/>
      <c r="BD1042" s="56"/>
      <c r="BE1042" s="56"/>
      <c r="BF1042" s="56"/>
      <c r="BG1042" s="56"/>
      <c r="BH1042" s="56"/>
      <c r="BI1042" s="56"/>
      <c r="BJ1042" s="56"/>
      <c r="BK1042" s="56"/>
      <c r="BL1042" s="56"/>
      <c r="BM1042" s="56"/>
      <c r="BN1042" s="56"/>
    </row>
    <row r="1043" spans="1:66" ht="11.25" customHeight="1">
      <c r="A1043" s="221"/>
      <c r="B1043" s="164"/>
      <c r="C1043" s="206"/>
      <c r="D1043" s="209"/>
      <c r="E1043" s="179" t="s">
        <v>46</v>
      </c>
      <c r="F1043" s="180"/>
      <c r="G1043" s="206"/>
      <c r="H1043" s="209"/>
      <c r="I1043" s="179" t="s">
        <v>46</v>
      </c>
      <c r="J1043" s="180"/>
      <c r="K1043" s="206"/>
      <c r="L1043" s="209"/>
      <c r="M1043" s="179" t="s">
        <v>46</v>
      </c>
      <c r="N1043" s="180"/>
      <c r="O1043" s="165"/>
      <c r="P1043" s="165"/>
      <c r="Q1043" s="165"/>
      <c r="R1043" s="166"/>
      <c r="S1043" s="227" t="str">
        <f>IF(OR(S1040="Empleado",S1040="Familiar"),"Nombre del Empleado","N° Factura")</f>
        <v>N° Factura</v>
      </c>
      <c r="T1043" s="228"/>
      <c r="U1043" s="89"/>
      <c r="V1043" s="169"/>
      <c r="W1043" s="227" t="str">
        <f>IF(OR(W1040="Empleado",W1040="Familiar"),"Nombre del Empleado","N° Factura")</f>
        <v>N° Factura</v>
      </c>
      <c r="X1043" s="228"/>
      <c r="Y1043" s="89"/>
      <c r="Z1043" s="169"/>
      <c r="AA1043" s="227" t="str">
        <f>IF(OR(AA1040="Empleado",AA1040="Familiar"),"Nombre del Empleado","N° Factura")</f>
        <v>N° Factura</v>
      </c>
      <c r="AB1043" s="228"/>
      <c r="AC1043" s="89"/>
      <c r="AD1043" s="56"/>
      <c r="AE1043" s="240" t="s">
        <v>69</v>
      </c>
      <c r="AF1043" s="230"/>
      <c r="AG1043" s="161">
        <f t="array" aca="1" ref="AG1043" ca="1">COUNTIFS(AP996:AP1036, "💲", AY996:AY1036, INDIRECT("AE" &amp; ROW())) + COUNTIFS(AP996:AP1036, "📦", AY996:AY1036, INDIRECT("AE" &amp; ROW())) + COUNTIFS(AP996:AP1036, "✅", AY996:AY1036, INDIRECT("AE" &amp; ROW()))</f>
        <v>1</v>
      </c>
      <c r="AH1043" s="162">
        <f t="array" aca="1" ref="AH1043" ca="1">COUNTIFS(AP996:AP1036, "💲", AY996:AY1036, INDIRECT("AE" &amp; ROW())) + COUNTIFS(AP996:AP1036, "📦", AY996:AY1036, INDIRECT("AE" &amp; ROW()))</f>
        <v>1</v>
      </c>
      <c r="AI1043" s="139">
        <f t="array" aca="1" ref="AI1043" ca="1">SUMIFS(AR996:AR1036, AY996:AY1036, INDIRECT("AE" &amp; ROW()), AP996:AP1036, "💲") + SUMIFS(AR996:AR1036, AY996:AY1036, INDIRECT("AE" &amp; ROW()), AP996:AP1036, "📦")</f>
        <v>50</v>
      </c>
      <c r="AJ1043" s="66">
        <f t="array" aca="1" ref="AJ1043" ca="1">(
    SUMIFS(AR996:AR1036, AY996:AY1036, INDIRECT("AE" &amp; ROW()), AP996:AP1036, "💲") +
    SUMIFS(AR996:AR1036, AY996:AY1036, INDIRECT("AE" &amp; ROW()), AP996:AP1036, "📦")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
        SUMIFS(AR996:AR1036, AY996:AY1036, INDIRECT("AE" &amp; ROW()), AP996:AP1036, "💲", AS996:AS1036, "Familiar") +
        SUMIFS(AR996:AR1036, AY996:AY1036, INDIRECT("AE" &amp; ROW()), AP996:AP1036, "📦", AS996:AS1036, "Familiar")
    ) / 2
)  -
(
    (
        SUMIFS(AR996:AR1036, AY996:AY1036, INDIRECT("AE" &amp; ROW()), AP996:AP1036, "💲", AS996:AS1036, "Exonerado ADH") +
        SUMIFS(AR996:AR1036, AY996:AY1036, INDIRECT("AE" &amp; ROW()), AP996:AP1036, "📦", AS996:AS1036, "Exonerado ADH")
    ) / 2
)  -
(
    (
        SUMIFS(AR996:AR1036, AY996:AY1036, INDIRECT("AE" &amp; ROW()), AP996:AP1036, "💲", AS996:AS1036, "Exonerado Doctor") +
        SUMIFS(AR996:AR1036, AY996:AY1036, INDIRECT("AE" &amp; ROW()), AP996:AP1036, "📦", AS996:AS1036, "Exonerado Doctor")
    ) / 2
)</f>
        <v>50</v>
      </c>
      <c r="AK1043" s="139">
        <f t="array" aca="1" ref="AK1043" ca="1">(
    SUMIFS(AR996:AR1036, AY996:AY1036, INDIRECT("AE" &amp; ROW()), AP996:AP1036, "💲") +
    SUMIFS(AR996:AR1036, AY996:AY1036, INDIRECT("AE" &amp; ROW()), AP996:AP1036, "📦")
) -
(
    SUMIFS(AR996:AR1036, AY996:AY1036, INDIRECT("AE" &amp; ROW()), AP996:AP1036, "💲", AS996:AS1036, "Familiar") +
    SUMIFS(AR996:AR1036, AY996:AY1036, INDIRECT("AE" &amp; ROW()), AP996:AP1036, "📦", AS996:AS1036, "Familiar")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SUMIFS(AR996:AR1036, AY996:AY1036, INDIRECT("AE" &amp; ROW()), AP996:AP1036, "💲", AS996:AS1036, "Exonerado ADH") +
    SUMIFS(AR996:AR1036, AY996:AY1036, INDIRECT("AE" &amp; ROW()), AP996:AP1036, "📦", AS996:AS1036, "Exonerado ADH")
) -
(
    (
        SUMIFS(AR996:AR1036, AY996:AY1036, INDIRECT("AE" &amp; ROW()), AP996:AP1036, "💲", AS996:AS1036, "Exonerado Doctor") +
        SUMIFS(AR996:AR1036, AY996:AY1036, INDIRECT("AE" &amp; ROW()), AP996:AP1036, "📦", AS996:AS1036, "Exonerado Doctor")
    ) / 2
) -
(
    (
        SUMIFS(AR996:AR1036, AY996:AY1036, INDIRECT("AE" &amp; ROW()), AP996:AP1036, "💲", AS996:AS1036, "") +
        SUMIFS(AR996:AR1036, AY996:AY1036, INDIRECT("AE" &amp; ROW()), AP996:AP1036, "📦", AS996:AS1036, "")
    ) / 2
)</f>
        <v>50</v>
      </c>
      <c r="AL1043" s="140">
        <f t="array" aca="1" ref="AL1043" ca="1">(
    SUMIFS(AR996:AR1036, AY996:AY1036, INDIRECT("AE" &amp; ROW()), AP996:AP1036, "💲") +
    SUMIFS(AR996:AR1036, AY996:AY1036, INDIRECT("AE" &amp; ROW()), AP996:AP1036, "📦")
) -
(
    (
        SUMIFS(AR996:AR1036, AY996:AY1036, INDIRECT("AE" &amp; ROW()), AP996:AP1036, "💲", AS996:AS1036, "Familiar") +
        SUMIFS(AR996:AR1036, AY996:AY1036, INDIRECT("AE" &amp; ROW()), AP996:AP1036, "📦", AS996:AS1036, "Familiar")
    ) / 2
) -
(
    (
        SUMIFS(AR996:AR1036, AY996:AY1036, INDIRECT("AE" &amp; ROW()), AP996:AP1036, "💲", AS996:AS1036, "Participante") +
        SUMIFS(AR996:AR1036, AY996:AY1036, INDIRECT("AE" &amp; ROW()), AP996:AP1036, "📦", AS996:AS1036, "Participante")
    ) / 2
) -
(
    (
        SUMIFS(AR996:AR1036, AY996:AY1036, INDIRECT("AE" &amp; ROW()), AP996:AP1036, "💲", AS996:AS1036, "Empleado") +
        SUMIFS(AR996:AR1036, AY996:AY1036, INDIRECT("AE" &amp; ROW()), AP996:AP1036, "📦", AS996:AS1036, "Empleado")
    ) / 2
) -
(
    (
        SUMIFS(AR996:AR1036, AY996:AY1036, INDIRECT("AE" &amp; ROW()), AP996:AP1036, "💲", AS996:AS1036, "Exonerado ADH") +
        SUMIFS(AR996:AR1036, AY996:AY1036, INDIRECT("AE" &amp; ROW()), AP996:AP1036, "📦", AS996:AS1036, "Exonerado ADH")
    ) / 2
) -
(
    SUMIFS(AR996:AR1036, AY996:AY1036, INDIRECT("AE" &amp; ROW()), AP996:AP1036, "💲", AS996:AS1036, "Exonerado Doctor") +
    SUMIFS(AR996:AR1036, AY996:AY1036, INDIRECT("AE" &amp; ROW()), AP996:AP1036, "📦", AS996:AS1036, "Exonerado Doctor")
) -
(
    (
        SUMIFS(AR996:AR1036, AY996:AY1036, INDIRECT("AE" &amp; ROW()), AP996:AP1036, "💲", AS996:AS1036, "") +
        SUMIFS(AR996:AR1036, AY996:AY1036, INDIRECT("AE" &amp; ROW()), AP996:AP1036, "📦", AS996:AS1036, "")
    ) / 2
)</f>
        <v>50</v>
      </c>
      <c r="AM1043" s="56"/>
      <c r="AN1043" s="56"/>
      <c r="AO1043" s="56"/>
      <c r="AP1043" s="56"/>
      <c r="AQ1043" s="56"/>
      <c r="AR1043" s="56"/>
      <c r="AS1043" s="56"/>
      <c r="AT1043" s="56"/>
      <c r="AU1043" s="56"/>
      <c r="AV1043" s="56"/>
      <c r="AW1043" s="56"/>
      <c r="AX1043" s="56"/>
      <c r="AY1043" s="56"/>
      <c r="AZ1043" s="56"/>
      <c r="BA1043" s="56"/>
      <c r="BB1043" s="56"/>
      <c r="BC1043" s="56"/>
      <c r="BD1043" s="56"/>
      <c r="BE1043" s="56"/>
      <c r="BF1043" s="56"/>
      <c r="BG1043" s="56"/>
      <c r="BH1043" s="56"/>
      <c r="BI1043" s="56"/>
      <c r="BJ1043" s="56"/>
      <c r="BK1043" s="56"/>
      <c r="BL1043" s="56"/>
      <c r="BM1043" s="56"/>
      <c r="BN1043" s="56"/>
    </row>
    <row r="1044" spans="1:66" ht="11.25" customHeight="1">
      <c r="A1044" s="222">
        <f>A1040+$Q$13/1440</f>
        <v>0.83333333333333304</v>
      </c>
      <c r="B1044" s="164"/>
      <c r="C1044" s="204"/>
      <c r="D1044" s="207"/>
      <c r="E1044" s="177" t="s">
        <v>36</v>
      </c>
      <c r="F1044" s="42" t="str">
        <f>IF(D1044&lt;&gt;"", VLOOKUP(D1044,'Base de Datos'!$A$2:$D1268,2,FALSE()),"")</f>
        <v/>
      </c>
      <c r="G1044" s="204"/>
      <c r="H1044" s="216"/>
      <c r="I1044" s="177" t="s">
        <v>36</v>
      </c>
      <c r="J1044" s="42" t="str">
        <f>IF(H1044&lt;&gt;"", VLOOKUP(H1044,'Base de Datos'!$A$2:$D1268,2,FALSE()),"")</f>
        <v/>
      </c>
      <c r="K1044" s="204"/>
      <c r="L1044" s="216"/>
      <c r="M1044" s="177" t="s">
        <v>36</v>
      </c>
      <c r="N1044" s="42" t="str">
        <f>IF(L1044&lt;&gt;"", VLOOKUP(L1044,'Base de Datos'!$A$2:$D1268,2,FALSE()),"")</f>
        <v/>
      </c>
      <c r="O1044" s="165"/>
      <c r="P1044" s="165"/>
      <c r="Q1044" s="165"/>
      <c r="R1044" s="166"/>
      <c r="S1044" s="167"/>
      <c r="T1044" s="45" t="s">
        <v>37</v>
      </c>
      <c r="U1044" s="168"/>
      <c r="V1044" s="169"/>
      <c r="W1044" s="167"/>
      <c r="X1044" s="45" t="s">
        <v>37</v>
      </c>
      <c r="Y1044" s="168"/>
      <c r="Z1044" s="169"/>
      <c r="AA1044" s="167"/>
      <c r="AB1044" s="45" t="s">
        <v>37</v>
      </c>
      <c r="AC1044" s="168"/>
      <c r="AD1044" s="56"/>
      <c r="AE1044" s="232" t="s">
        <v>72</v>
      </c>
      <c r="AF1044" s="230"/>
      <c r="AG1044" s="90">
        <f t="array" aca="1" ref="AG1044" ca="1">COUNTIFS(AP996:AP1036, "💲", AY996:AY1036, INDIRECT("AE" &amp; ROW())) + COUNTIFS(AP996:AP1036, "📦", AY996:AY1036, INDIRECT("AE" &amp; ROW())) + COUNTIFS(AP996:AP1036, "✅", AY996:AY1036, INDIRECT("AE" &amp; ROW()))</f>
        <v>0</v>
      </c>
      <c r="AH1044" s="68">
        <f t="array" aca="1" ref="AH1044" ca="1">COUNTIFS(AP996:AP1036, "💲", AY996:AY1036, INDIRECT("AE" &amp; ROW())) + COUNTIFS(AP996:AP1036, "📦", AY996:AY1036, INDIRECT("AE" &amp; ROW()))</f>
        <v>0</v>
      </c>
      <c r="AI1044" s="139">
        <f t="array" aca="1" ref="AI1044" ca="1">SUMIFS(AR996:AR1036, AY996:AY1036, INDIRECT("AE" &amp; ROW()), AP996:AP1036, "💲") + SUMIFS(AR996:AR1036, AY996:AY1036, INDIRECT("AE" &amp; ROW()), AP996:AP1036, "📦")</f>
        <v>0</v>
      </c>
      <c r="AJ1044" s="139">
        <f t="array" aca="1" ref="AJ1044" ca="1">(
    SUMIFS(AR996:AR1036, AY996:AY1036, INDIRECT("AE" &amp; ROW()), AP996:AP1036, "💲") +
    SUMIFS(AR996:AR1036, AY996:AY1036, INDIRECT("AE" &amp; ROW()), AP996:AP1036, "📦")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
        SUMIFS(AR996:AR1036, AY996:AY1036, INDIRECT("AE" &amp; ROW()), AP996:AP1036, "💲", AS996:AS1036, "Familiar") +
        SUMIFS(AR996:AR1036, AY996:AY1036, INDIRECT("AE" &amp; ROW()), AP996:AP1036, "📦", AS996:AS1036, "Familiar")
    ) / 2
)  -
(
    (
        SUMIFS(AR996:AR1036, AY996:AY1036, INDIRECT("AE" &amp; ROW()), AP996:AP1036, "💲", AS996:AS1036, "Exonerado ADH") +
        SUMIFS(AR996:AR1036, AY996:AY1036, INDIRECT("AE" &amp; ROW()), AP996:AP1036, "📦", AS996:AS1036, "Exonerado ADH")
    ) / 2
)  -
(
    (
        SUMIFS(AR996:AR1036, AY996:AY1036, INDIRECT("AE" &amp; ROW()), AP996:AP1036, "💲", AS996:AS1036, "Exonerado Doctor") +
        SUMIFS(AR996:AR1036, AY996:AY1036, INDIRECT("AE" &amp; ROW()), AP996:AP1036, "📦", AS996:AS1036, "Exonerado Doctor")
    ) / 2
)</f>
        <v>0</v>
      </c>
      <c r="AK1044" s="139">
        <f t="array" aca="1" ref="AK1044" ca="1">(
    SUMIFS(AR996:AR1036, AY996:AY1036, INDIRECT("AE" &amp; ROW()), AP996:AP1036, "💲") +
    SUMIFS(AR996:AR1036, AY996:AY1036, INDIRECT("AE" &amp; ROW()), AP996:AP1036, "📦")
) -
(
    SUMIFS(AR996:AR1036, AY996:AY1036, INDIRECT("AE" &amp; ROW()), AP996:AP1036, "💲", AS996:AS1036, "Familiar") +
    SUMIFS(AR996:AR1036, AY996:AY1036, INDIRECT("AE" &amp; ROW()), AP996:AP1036, "📦", AS996:AS1036, "Familiar")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SUMIFS(AR996:AR1036, AY996:AY1036, INDIRECT("AE" &amp; ROW()), AP996:AP1036, "💲", AS996:AS1036, "Exonerado ADH") +
    SUMIFS(AR996:AR1036, AY996:AY1036, INDIRECT("AE" &amp; ROW()), AP996:AP1036, "📦", AS996:AS1036, "Exonerado ADH")
) -
(
    (
        SUMIFS(AR996:AR1036, AY996:AY1036, INDIRECT("AE" &amp; ROW()), AP996:AP1036, "💲", AS996:AS1036, "Exonerado Doctor") +
        SUMIFS(AR996:AR1036, AY996:AY1036, INDIRECT("AE" &amp; ROW()), AP996:AP1036, "📦", AS996:AS1036, "Exonerado Doctor")
    ) / 2
) -
(
    (
        SUMIFS(AR996:AR1036, AY996:AY1036, INDIRECT("AE" &amp; ROW()), AP996:AP1036, "💲", AS996:AS1036, "") +
        SUMIFS(AR996:AR1036, AY996:AY1036, INDIRECT("AE" &amp; ROW()), AP996:AP1036, "📦", AS996:AS1036, "")
    ) / 2
)</f>
        <v>0</v>
      </c>
      <c r="AL1044" s="140">
        <f t="array" aca="1" ref="AL1044" ca="1">(
    SUMIFS(AR996:AR1036, AY996:AY1036, INDIRECT("AE" &amp; ROW()), AP996:AP1036, "💲") +
    SUMIFS(AR996:AR1036, AY996:AY1036, INDIRECT("AE" &amp; ROW()), AP996:AP1036, "📦")
) -
(
    (
        SUMIFS(AR996:AR1036, AY996:AY1036, INDIRECT("AE" &amp; ROW()), AP996:AP1036, "💲", AS996:AS1036, "Familiar") +
        SUMIFS(AR996:AR1036, AY996:AY1036, INDIRECT("AE" &amp; ROW()), AP996:AP1036, "📦", AS996:AS1036, "Familiar")
    ) / 2
) -
(
    (
        SUMIFS(AR996:AR1036, AY996:AY1036, INDIRECT("AE" &amp; ROW()), AP996:AP1036, "💲", AS996:AS1036, "Participante") +
        SUMIFS(AR996:AR1036, AY996:AY1036, INDIRECT("AE" &amp; ROW()), AP996:AP1036, "📦", AS996:AS1036, "Participante")
    ) / 2
) -
(
    (
        SUMIFS(AR996:AR1036, AY996:AY1036, INDIRECT("AE" &amp; ROW()), AP996:AP1036, "💲", AS996:AS1036, "Empleado") +
        SUMIFS(AR996:AR1036, AY996:AY1036, INDIRECT("AE" &amp; ROW()), AP996:AP1036, "📦", AS996:AS1036, "Empleado")
    ) / 2
) -
(
    (
        SUMIFS(AR996:AR1036, AY996:AY1036, INDIRECT("AE" &amp; ROW()), AP996:AP1036, "💲", AS996:AS1036, "Exonerado ADH") +
        SUMIFS(AR996:AR1036, AY996:AY1036, INDIRECT("AE" &amp; ROW()), AP996:AP1036, "📦", AS996:AS1036, "Exonerado ADH")
    ) / 2
) -
(
    SUMIFS(AR996:AR1036, AY996:AY1036, INDIRECT("AE" &amp; ROW()), AP996:AP1036, "💲", AS996:AS1036, "Exonerado Doctor") +
    SUMIFS(AR996:AR1036, AY996:AY1036, INDIRECT("AE" &amp; ROW()), AP996:AP1036, "📦", AS996:AS1036, "Exonerado Doctor")
) -
(
    (
        SUMIFS(AR996:AR1036, AY996:AY1036, INDIRECT("AE" &amp; ROW()), AP996:AP1036, "💲", AS996:AS1036, "") +
        SUMIFS(AR996:AR1036, AY996:AY1036, INDIRECT("AE" &amp; ROW()), AP996:AP1036, "📦", AS996:AS1036, "")
    ) / 2
)</f>
        <v>0</v>
      </c>
      <c r="AM1044" s="56"/>
      <c r="AN1044" s="56"/>
      <c r="AO1044" s="56"/>
      <c r="AP1044" s="56"/>
      <c r="AQ1044" s="56"/>
      <c r="AR1044" s="56"/>
      <c r="AS1044" s="56"/>
      <c r="AT1044" s="56"/>
      <c r="AU1044" s="56"/>
      <c r="AV1044" s="56"/>
      <c r="AW1044" s="56"/>
      <c r="AX1044" s="56"/>
      <c r="AY1044" s="56"/>
      <c r="AZ1044" s="56"/>
      <c r="BA1044" s="56"/>
      <c r="BB1044" s="56"/>
      <c r="BC1044" s="56"/>
      <c r="BD1044" s="56"/>
      <c r="BE1044" s="56"/>
      <c r="BF1044" s="56"/>
      <c r="BG1044" s="56"/>
      <c r="BH1044" s="56"/>
      <c r="BI1044" s="56"/>
      <c r="BJ1044" s="56"/>
      <c r="BK1044" s="56"/>
      <c r="BL1044" s="56"/>
      <c r="BM1044" s="56"/>
      <c r="BN1044" s="56"/>
    </row>
    <row r="1045" spans="1:66" ht="11.25" customHeight="1">
      <c r="A1045" s="220"/>
      <c r="B1045" s="164"/>
      <c r="C1045" s="205"/>
      <c r="D1045" s="208"/>
      <c r="E1045" s="178" t="s">
        <v>42</v>
      </c>
      <c r="F1045" s="58" t="str">
        <f>IF(D1044&lt;&gt;"", VLOOKUP(D1044,'Base de Datos'!$A$2:$D1268,3,FALSE()),"")</f>
        <v/>
      </c>
      <c r="G1045" s="205"/>
      <c r="H1045" s="208"/>
      <c r="I1045" s="178" t="s">
        <v>42</v>
      </c>
      <c r="J1045" s="58" t="str">
        <f>IF(H1044&lt;&gt;"", VLOOKUP(H1044,'Base de Datos'!$A$2:$D1268,3,FALSE()),"")</f>
        <v/>
      </c>
      <c r="K1045" s="205"/>
      <c r="L1045" s="208"/>
      <c r="M1045" s="178" t="s">
        <v>42</v>
      </c>
      <c r="N1045" s="58" t="str">
        <f>IF(L1044&lt;&gt;"", VLOOKUP(L1044,'Base de Datos'!$A$2:$D1268,3,FALSE()),"")</f>
        <v/>
      </c>
      <c r="O1045" s="165"/>
      <c r="P1045" s="165"/>
      <c r="Q1045" s="165"/>
      <c r="R1045" s="166"/>
      <c r="S1045" s="231"/>
      <c r="T1045" s="230"/>
      <c r="U1045" s="170"/>
      <c r="V1045" s="169"/>
      <c r="W1045" s="231"/>
      <c r="X1045" s="230"/>
      <c r="Y1045" s="170"/>
      <c r="Z1045" s="169"/>
      <c r="AA1045" s="231"/>
      <c r="AB1045" s="230"/>
      <c r="AC1045" s="170"/>
      <c r="AD1045" s="56"/>
      <c r="AE1045" s="232" t="s">
        <v>75</v>
      </c>
      <c r="AF1045" s="230"/>
      <c r="AG1045" s="90">
        <f t="array" aca="1" ref="AG1045" ca="1">COUNTIFS(AP996:AP1036, "💲", AY996:AY1036, INDIRECT("AE" &amp; ROW())) + COUNTIFS(AP996:AP1036, "📦", AY996:AY1036, INDIRECT("AE" &amp; ROW())) + COUNTIFS(AP996:AP1036, "✅", AY996:AY1036, INDIRECT("AE" &amp; ROW()))</f>
        <v>0</v>
      </c>
      <c r="AH1045" s="68">
        <f t="array" aca="1" ref="AH1045" ca="1">COUNTIFS(AP996:AP1036, "💲", AY996:AY1036, INDIRECT("AE" &amp; ROW())) + COUNTIFS(AP996:AP1036, "📦", AY996:AY1036, INDIRECT("AE" &amp; ROW()))</f>
        <v>0</v>
      </c>
      <c r="AI1045" s="139">
        <f t="array" aca="1" ref="AI1045" ca="1">SUMIFS(AR996:AR1036, AY996:AY1036, INDIRECT("AE" &amp; ROW()), AP996:AP1036, "💲") + SUMIFS(AR996:AR1036, AY996:AY1036, INDIRECT("AE" &amp; ROW()), AP996:AP1036, "📦")</f>
        <v>0</v>
      </c>
      <c r="AJ1045" s="139">
        <f t="array" aca="1" ref="AJ1045" ca="1">(
    SUMIFS(AR996:AR1036, AY996:AY1036, INDIRECT("AE" &amp; ROW()), AP996:AP1036, "💲") +
    SUMIFS(AR996:AR1036, AY996:AY1036, INDIRECT("AE" &amp; ROW()), AP996:AP1036, "📦")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
        SUMIFS(AR996:AR1036, AY996:AY1036, INDIRECT("AE" &amp; ROW()), AP996:AP1036, "💲", AS996:AS1036, "Familiar") +
        SUMIFS(AR996:AR1036, AY996:AY1036, INDIRECT("AE" &amp; ROW()), AP996:AP1036, "📦", AS996:AS1036, "Familiar")
    ) / 2
)  -
(
    (
        SUMIFS(AR996:AR1036, AY996:AY1036, INDIRECT("AE" &amp; ROW()), AP996:AP1036, "💲", AS996:AS1036, "Exonerado ADH") +
        SUMIFS(AR996:AR1036, AY996:AY1036, INDIRECT("AE" &amp; ROW()), AP996:AP1036, "📦", AS996:AS1036, "Exonerado ADH")
    ) / 2
)  -
(
    (
        SUMIFS(AR996:AR1036, AY996:AY1036, INDIRECT("AE" &amp; ROW()), AP996:AP1036, "💲", AS996:AS1036, "Exonerado Doctor") +
        SUMIFS(AR996:AR1036, AY996:AY1036, INDIRECT("AE" &amp; ROW()), AP996:AP1036, "📦", AS996:AS1036, "Exonerado Doctor")
    ) / 2
)</f>
        <v>0</v>
      </c>
      <c r="AK1045" s="139">
        <f t="array" aca="1" ref="AK1045" ca="1">(
    SUMIFS(AR996:AR1036, AY996:AY1036, INDIRECT("AE" &amp; ROW()), AP996:AP1036, "💲") +
    SUMIFS(AR996:AR1036, AY996:AY1036, INDIRECT("AE" &amp; ROW()), AP996:AP1036, "📦")
) -
(
    SUMIFS(AR996:AR1036, AY996:AY1036, INDIRECT("AE" &amp; ROW()), AP996:AP1036, "💲", AS996:AS1036, "Familiar") +
    SUMIFS(AR996:AR1036, AY996:AY1036, INDIRECT("AE" &amp; ROW()), AP996:AP1036, "📦", AS996:AS1036, "Familiar")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SUMIFS(AR996:AR1036, AY996:AY1036, INDIRECT("AE" &amp; ROW()), AP996:AP1036, "💲", AS996:AS1036, "Exonerado ADH") +
    SUMIFS(AR996:AR1036, AY996:AY1036, INDIRECT("AE" &amp; ROW()), AP996:AP1036, "📦", AS996:AS1036, "Exonerado ADH")
) -
(
    (
        SUMIFS(AR996:AR1036, AY996:AY1036, INDIRECT("AE" &amp; ROW()), AP996:AP1036, "💲", AS996:AS1036, "Exonerado Doctor") +
        SUMIFS(AR996:AR1036, AY996:AY1036, INDIRECT("AE" &amp; ROW()), AP996:AP1036, "📦", AS996:AS1036, "Exonerado Doctor")
    ) / 2
) -
(
    (
        SUMIFS(AR996:AR1036, AY996:AY1036, INDIRECT("AE" &amp; ROW()), AP996:AP1036, "💲", AS996:AS1036, "") +
        SUMIFS(AR996:AR1036, AY996:AY1036, INDIRECT("AE" &amp; ROW()), AP996:AP1036, "📦", AS996:AS1036, "")
    ) / 2
)</f>
        <v>0</v>
      </c>
      <c r="AL1045" s="140">
        <f t="array" aca="1" ref="AL1045" ca="1">(
    SUMIFS(AR996:AR1036, AY996:AY1036, INDIRECT("AE" &amp; ROW()), AP996:AP1036, "💲") +
    SUMIFS(AR996:AR1036, AY996:AY1036, INDIRECT("AE" &amp; ROW()), AP996:AP1036, "📦")
) -
(
    (
        SUMIFS(AR996:AR1036, AY996:AY1036, INDIRECT("AE" &amp; ROW()), AP996:AP1036, "💲", AS996:AS1036, "Familiar") +
        SUMIFS(AR996:AR1036, AY996:AY1036, INDIRECT("AE" &amp; ROW()), AP996:AP1036, "📦", AS996:AS1036, "Familiar")
    ) / 2
) -
(
    (
        SUMIFS(AR996:AR1036, AY996:AY1036, INDIRECT("AE" &amp; ROW()), AP996:AP1036, "💲", AS996:AS1036, "Participante") +
        SUMIFS(AR996:AR1036, AY996:AY1036, INDIRECT("AE" &amp; ROW()), AP996:AP1036, "📦", AS996:AS1036, "Participante")
    ) / 2
) -
(
    (
        SUMIFS(AR996:AR1036, AY996:AY1036, INDIRECT("AE" &amp; ROW()), AP996:AP1036, "💲", AS996:AS1036, "Empleado") +
        SUMIFS(AR996:AR1036, AY996:AY1036, INDIRECT("AE" &amp; ROW()), AP996:AP1036, "📦", AS996:AS1036, "Empleado")
    ) / 2
) -
(
    (
        SUMIFS(AR996:AR1036, AY996:AY1036, INDIRECT("AE" &amp; ROW()), AP996:AP1036, "💲", AS996:AS1036, "Exonerado ADH") +
        SUMIFS(AR996:AR1036, AY996:AY1036, INDIRECT("AE" &amp; ROW()), AP996:AP1036, "📦", AS996:AS1036, "Exonerado ADH")
    ) / 2
) -
(
    SUMIFS(AR996:AR1036, AY996:AY1036, INDIRECT("AE" &amp; ROW()), AP996:AP1036, "💲", AS996:AS1036, "Exonerado Doctor") +
    SUMIFS(AR996:AR1036, AY996:AY1036, INDIRECT("AE" &amp; ROW()), AP996:AP1036, "📦", AS996:AS1036, "Exonerado Doctor")
) -
(
    (
        SUMIFS(AR996:AR1036, AY996:AY1036, INDIRECT("AE" &amp; ROW()), AP996:AP1036, "💲", AS996:AS1036, "") +
        SUMIFS(AR996:AR1036, AY996:AY1036, INDIRECT("AE" &amp; ROW()), AP996:AP1036, "📦", AS996:AS1036, "")
    ) / 2
)</f>
        <v>0</v>
      </c>
      <c r="AM1045" s="56"/>
      <c r="AN1045" s="56"/>
      <c r="AO1045" s="56"/>
      <c r="AP1045" s="56"/>
      <c r="AQ1045" s="56"/>
      <c r="AR1045" s="56"/>
      <c r="AS1045" s="56"/>
      <c r="AT1045" s="56"/>
      <c r="AU1045" s="56"/>
      <c r="AV1045" s="56"/>
      <c r="AW1045" s="56"/>
      <c r="AX1045" s="56"/>
      <c r="AY1045" s="56"/>
      <c r="AZ1045" s="56"/>
      <c r="BA1045" s="56"/>
      <c r="BB1045" s="56"/>
      <c r="BC1045" s="56"/>
      <c r="BD1045" s="56"/>
      <c r="BE1045" s="56"/>
      <c r="BF1045" s="56"/>
      <c r="BG1045" s="56"/>
      <c r="BH1045" s="56"/>
      <c r="BI1045" s="56"/>
      <c r="BJ1045" s="56"/>
      <c r="BK1045" s="56"/>
      <c r="BL1045" s="56"/>
      <c r="BM1045" s="56"/>
      <c r="BN1045" s="56"/>
    </row>
    <row r="1046" spans="1:66" ht="11.25" customHeight="1">
      <c r="A1046" s="220"/>
      <c r="B1046" s="164"/>
      <c r="C1046" s="205"/>
      <c r="D1046" s="208"/>
      <c r="E1046" s="178" t="s">
        <v>44</v>
      </c>
      <c r="F1046" s="58" t="str">
        <f>IF(D1044&lt;&gt;"", VLOOKUP(D1044,'Base de Datos'!$A$2:$D1268,4,FALSE()),"")</f>
        <v/>
      </c>
      <c r="G1046" s="205"/>
      <c r="H1046" s="208"/>
      <c r="I1046" s="178" t="s">
        <v>44</v>
      </c>
      <c r="J1046" s="58" t="str">
        <f>IF(H1044&lt;&gt;"", VLOOKUP(H1044,'Base de Datos'!$A$2:$D1268,4,FALSE()),"")</f>
        <v/>
      </c>
      <c r="K1046" s="205"/>
      <c r="L1046" s="208"/>
      <c r="M1046" s="178" t="s">
        <v>44</v>
      </c>
      <c r="N1046" s="58" t="str">
        <f>IF(L1044&lt;&gt;"", VLOOKUP(L1044,'Base de Datos'!$A$2:$D1268,4,FALSE()),"")</f>
        <v/>
      </c>
      <c r="O1046" s="165"/>
      <c r="P1046" s="165"/>
      <c r="Q1046" s="165"/>
      <c r="R1046" s="166"/>
      <c r="S1046" s="231"/>
      <c r="T1046" s="230"/>
      <c r="U1046" s="170"/>
      <c r="V1046" s="169"/>
      <c r="W1046" s="231"/>
      <c r="X1046" s="230"/>
      <c r="Y1046" s="170"/>
      <c r="Z1046" s="169"/>
      <c r="AA1046" s="231"/>
      <c r="AB1046" s="230"/>
      <c r="AC1046" s="170"/>
      <c r="AD1046" s="56"/>
      <c r="AE1046" s="232" t="s">
        <v>77</v>
      </c>
      <c r="AF1046" s="230"/>
      <c r="AG1046" s="90">
        <f t="array" aca="1" ref="AG1046" ca="1">COUNTIFS(AP996:AP1036, "💲", AY996:AY1036, INDIRECT("AE" &amp; ROW())) + COUNTIFS(AP996:AP1036, "📦", AY996:AY1036, INDIRECT("AE" &amp; ROW())) + COUNTIFS(AP996:AP1036, "✅", AY996:AY1036, INDIRECT("AE" &amp; ROW()))</f>
        <v>0</v>
      </c>
      <c r="AH1046" s="68">
        <f t="array" aca="1" ref="AH1046" ca="1">COUNTIFS(AP996:AP1036, "💲", AY996:AY1036, INDIRECT("AE" &amp; ROW())) + COUNTIFS(AP996:AP1036, "📦", AY996:AY1036, INDIRECT("AE" &amp; ROW()))</f>
        <v>0</v>
      </c>
      <c r="AI1046" s="139">
        <f t="array" aca="1" ref="AI1046" ca="1">SUMIFS(AR996:AR1036, AY996:AY1036, INDIRECT("AE" &amp; ROW()), AP996:AP1036, "💲") + SUMIFS(AR996:AR1036, AY996:AY1036, INDIRECT("AE" &amp; ROW()), AP996:AP1036, "📦")</f>
        <v>0</v>
      </c>
      <c r="AJ1046" s="139">
        <f t="array" aca="1" ref="AJ1046" ca="1">(
    SUMIFS(AR996:AR1036, AY996:AY1036, INDIRECT("AE" &amp; ROW()), AP996:AP1036, "💲") +
    SUMIFS(AR996:AR1036, AY996:AY1036, INDIRECT("AE" &amp; ROW()), AP996:AP1036, "📦")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
        SUMIFS(AR996:AR1036, AY996:AY1036, INDIRECT("AE" &amp; ROW()), AP996:AP1036, "💲", AS996:AS1036, "Familiar") +
        SUMIFS(AR996:AR1036, AY996:AY1036, INDIRECT("AE" &amp; ROW()), AP996:AP1036, "📦", AS996:AS1036, "Familiar")
    ) / 2
)  -
(
    (
        SUMIFS(AR996:AR1036, AY996:AY1036, INDIRECT("AE" &amp; ROW()), AP996:AP1036, "💲", AS996:AS1036, "Exonerado ADH") +
        SUMIFS(AR996:AR1036, AY996:AY1036, INDIRECT("AE" &amp; ROW()), AP996:AP1036, "📦", AS996:AS1036, "Exonerado ADH")
    ) / 2
)  -
(
    (
        SUMIFS(AR996:AR1036, AY996:AY1036, INDIRECT("AE" &amp; ROW()), AP996:AP1036, "💲", AS996:AS1036, "Exonerado Doctor") +
        SUMIFS(AR996:AR1036, AY996:AY1036, INDIRECT("AE" &amp; ROW()), AP996:AP1036, "📦", AS996:AS1036, "Exonerado Doctor")
    ) / 2
)</f>
        <v>0</v>
      </c>
      <c r="AK1046" s="139">
        <f t="array" aca="1" ref="AK1046" ca="1">(
    SUMIFS(AR996:AR1036, AY996:AY1036, INDIRECT("AE" &amp; ROW()), AP996:AP1036, "💲") +
    SUMIFS(AR996:AR1036, AY996:AY1036, INDIRECT("AE" &amp; ROW()), AP996:AP1036, "📦")
) -
(
    SUMIFS(AR996:AR1036, AY996:AY1036, INDIRECT("AE" &amp; ROW()), AP996:AP1036, "💲", AS996:AS1036, "Familiar") +
    SUMIFS(AR996:AR1036, AY996:AY1036, INDIRECT("AE" &amp; ROW()), AP996:AP1036, "📦", AS996:AS1036, "Familiar")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SUMIFS(AR996:AR1036, AY996:AY1036, INDIRECT("AE" &amp; ROW()), AP996:AP1036, "💲", AS996:AS1036, "Exonerado ADH") +
    SUMIFS(AR996:AR1036, AY996:AY1036, INDIRECT("AE" &amp; ROW()), AP996:AP1036, "📦", AS996:AS1036, "Exonerado ADH")
) -
(
    (
        SUMIFS(AR996:AR1036, AY996:AY1036, INDIRECT("AE" &amp; ROW()), AP996:AP1036, "💲", AS996:AS1036, "Exonerado Doctor") +
        SUMIFS(AR996:AR1036, AY996:AY1036, INDIRECT("AE" &amp; ROW()), AP996:AP1036, "📦", AS996:AS1036, "Exonerado Doctor")
    ) / 2
) -
(
    (
        SUMIFS(AR996:AR1036, AY996:AY1036, INDIRECT("AE" &amp; ROW()), AP996:AP1036, "💲", AS996:AS1036, "") +
        SUMIFS(AR996:AR1036, AY996:AY1036, INDIRECT("AE" &amp; ROW()), AP996:AP1036, "📦", AS996:AS1036, "")
    ) / 2
)</f>
        <v>0</v>
      </c>
      <c r="AL1046" s="140">
        <f t="array" aca="1" ref="AL1046" ca="1">(
    SUMIFS(AR996:AR1036, AY996:AY1036, INDIRECT("AE" &amp; ROW()), AP996:AP1036, "💲") +
    SUMIFS(AR996:AR1036, AY996:AY1036, INDIRECT("AE" &amp; ROW()), AP996:AP1036, "📦")
) -
(
    (
        SUMIFS(AR996:AR1036, AY996:AY1036, INDIRECT("AE" &amp; ROW()), AP996:AP1036, "💲", AS996:AS1036, "Familiar") +
        SUMIFS(AR996:AR1036, AY996:AY1036, INDIRECT("AE" &amp; ROW()), AP996:AP1036, "📦", AS996:AS1036, "Familiar")
    ) / 2
) -
(
    (
        SUMIFS(AR996:AR1036, AY996:AY1036, INDIRECT("AE" &amp; ROW()), AP996:AP1036, "💲", AS996:AS1036, "Participante") +
        SUMIFS(AR996:AR1036, AY996:AY1036, INDIRECT("AE" &amp; ROW()), AP996:AP1036, "📦", AS996:AS1036, "Participante")
    ) / 2
) -
(
    (
        SUMIFS(AR996:AR1036, AY996:AY1036, INDIRECT("AE" &amp; ROW()), AP996:AP1036, "💲", AS996:AS1036, "Empleado") +
        SUMIFS(AR996:AR1036, AY996:AY1036, INDIRECT("AE" &amp; ROW()), AP996:AP1036, "📦", AS996:AS1036, "Empleado")
    ) / 2
) -
(
    (
        SUMIFS(AR996:AR1036, AY996:AY1036, INDIRECT("AE" &amp; ROW()), AP996:AP1036, "💲", AS996:AS1036, "Exonerado ADH") +
        SUMIFS(AR996:AR1036, AY996:AY1036, INDIRECT("AE" &amp; ROW()), AP996:AP1036, "📦", AS996:AS1036, "Exonerado ADH")
    ) / 2
) -
(
    SUMIFS(AR996:AR1036, AY996:AY1036, INDIRECT("AE" &amp; ROW()), AP996:AP1036, "💲", AS996:AS1036, "Exonerado Doctor") +
    SUMIFS(AR996:AR1036, AY996:AY1036, INDIRECT("AE" &amp; ROW()), AP996:AP1036, "📦", AS996:AS1036, "Exonerado Doctor")
) -
(
    (
        SUMIFS(AR996:AR1036, AY996:AY1036, INDIRECT("AE" &amp; ROW()), AP996:AP1036, "💲", AS996:AS1036, "") +
        SUMIFS(AR996:AR1036, AY996:AY1036, INDIRECT("AE" &amp; ROW()), AP996:AP1036, "📦", AS996:AS1036, "")
    ) / 2
)</f>
        <v>0</v>
      </c>
      <c r="AM1046" s="56"/>
      <c r="AN1046" s="56"/>
      <c r="AO1046" s="56"/>
      <c r="AP1046" s="56"/>
      <c r="AQ1046" s="56"/>
      <c r="AR1046" s="56"/>
      <c r="AS1046" s="56"/>
      <c r="AT1046" s="56"/>
      <c r="AU1046" s="56"/>
      <c r="AV1046" s="56"/>
      <c r="AW1046" s="56"/>
      <c r="AX1046" s="56"/>
      <c r="AY1046" s="56"/>
      <c r="AZ1046" s="56"/>
      <c r="BA1046" s="56"/>
      <c r="BB1046" s="56"/>
      <c r="BC1046" s="56"/>
      <c r="BD1046" s="56"/>
      <c r="BE1046" s="56"/>
      <c r="BF1046" s="56"/>
      <c r="BG1046" s="56"/>
      <c r="BH1046" s="56"/>
      <c r="BI1046" s="56"/>
      <c r="BJ1046" s="56"/>
      <c r="BK1046" s="56"/>
      <c r="BL1046" s="56"/>
      <c r="BM1046" s="56"/>
      <c r="BN1046" s="56"/>
    </row>
    <row r="1047" spans="1:66" ht="11.25" customHeight="1">
      <c r="A1047" s="221"/>
      <c r="B1047" s="164"/>
      <c r="C1047" s="206"/>
      <c r="D1047" s="209"/>
      <c r="E1047" s="179" t="s">
        <v>46</v>
      </c>
      <c r="F1047" s="180"/>
      <c r="G1047" s="206"/>
      <c r="H1047" s="209"/>
      <c r="I1047" s="179" t="s">
        <v>46</v>
      </c>
      <c r="J1047" s="180"/>
      <c r="K1047" s="206"/>
      <c r="L1047" s="209"/>
      <c r="M1047" s="179" t="s">
        <v>46</v>
      </c>
      <c r="N1047" s="180"/>
      <c r="O1047" s="165"/>
      <c r="P1047" s="165"/>
      <c r="Q1047" s="165"/>
      <c r="R1047" s="166"/>
      <c r="S1047" s="227" t="str">
        <f>IF(OR(S1044="Empleado",S1044="Familiar"),"Nombre del Empleado","N° Factura")</f>
        <v>N° Factura</v>
      </c>
      <c r="T1047" s="228"/>
      <c r="U1047" s="89"/>
      <c r="V1047" s="169"/>
      <c r="W1047" s="227" t="str">
        <f>IF(OR(W1044="Empleado",W1044="Familiar"),"Nombre del Empleado","N° Factura")</f>
        <v>N° Factura</v>
      </c>
      <c r="X1047" s="228"/>
      <c r="Y1047" s="89"/>
      <c r="Z1047" s="169"/>
      <c r="AA1047" s="227" t="str">
        <f>IF(OR(AA1044="Empleado",AA1044="Familiar"),"Nombre del Empleado","N° Factura")</f>
        <v>N° Factura</v>
      </c>
      <c r="AB1047" s="228"/>
      <c r="AC1047" s="89"/>
      <c r="AD1047" s="56"/>
      <c r="AE1047" s="233" t="s">
        <v>80</v>
      </c>
      <c r="AF1047" s="228"/>
      <c r="AG1047" s="143">
        <f t="array" aca="1" ref="AG1047" ca="1">COUNTIFS(AP996:AP1036, "💲", AY996:AY1036, INDIRECT("AE" &amp; ROW())) + COUNTIFS(AP996:AP1036, "📦", AY996:AY1036, INDIRECT("AE" &amp; ROW())) + COUNTIFS(AP996:AP1036, "✅", AY996:AY1036, INDIRECT("AE" &amp; ROW()))</f>
        <v>0</v>
      </c>
      <c r="AH1047" s="144">
        <f t="array" aca="1" ref="AH1047" ca="1">COUNTIFS(AP996:AP1036, "💲", AY996:AY1036, INDIRECT("AE" &amp; ROW())) + COUNTIFS(AP996:AP1036, "📦", AY996:AY1036, INDIRECT("AE" &amp; ROW()))</f>
        <v>0</v>
      </c>
      <c r="AI1047" s="145">
        <f t="array" aca="1" ref="AI1047" ca="1">SUMIFS(AR996:AR1036, AY996:AY1036, INDIRECT("AE" &amp; ROW()), AP996:AP1036, "💲") + SUMIFS(AR996:AR1036, AY996:AY1036, INDIRECT("AE" &amp; ROW()), AP996:AP1036, "📦")</f>
        <v>0</v>
      </c>
      <c r="AJ1047" s="145">
        <f t="array" aca="1" ref="AJ1047" ca="1">(
    SUMIFS(AR996:AR1036, AY996:AY1036, INDIRECT("AE" &amp; ROW()), AP996:AP1036, "💲") +
    SUMIFS(AR996:AR1036, AY996:AY1036, INDIRECT("AE" &amp; ROW()), AP996:AP1036, "📦")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
        SUMIFS(AR996:AR1036, AY996:AY1036, INDIRECT("AE" &amp; ROW()), AP996:AP1036, "💲", AS996:AS1036, "Familiar") +
        SUMIFS(AR996:AR1036, AY996:AY1036, INDIRECT("AE" &amp; ROW()), AP996:AP1036, "📦", AS996:AS1036, "Familiar")
    ) / 2
)  -
(
    (
        SUMIFS(AR996:AR1036, AY996:AY1036, INDIRECT("AE" &amp; ROW()), AP996:AP1036, "💲", AS996:AS1036, "Exonerado ADH") +
        SUMIFS(AR996:AR1036, AY996:AY1036, INDIRECT("AE" &amp; ROW()), AP996:AP1036, "📦", AS996:AS1036, "Exonerado ADH")
    ) / 2
)  -
(
    (
        SUMIFS(AR996:AR1036, AY996:AY1036, INDIRECT("AE" &amp; ROW()), AP996:AP1036, "💲", AS996:AS1036, "Exonerado Doctor") +
        SUMIFS(AR996:AR1036, AY996:AY1036, INDIRECT("AE" &amp; ROW()), AP996:AP1036, "📦", AS996:AS1036, "Exonerado Doctor")
    ) / 2
)</f>
        <v>0</v>
      </c>
      <c r="AK1047" s="145">
        <f t="array" aca="1" ref="AK1047" ca="1">(
    SUMIFS(AR996:AR1036, AY996:AY1036, INDIRECT("AE" &amp; ROW()), AP996:AP1036, "💲") +
    SUMIFS(AR996:AR1036, AY996:AY1036, INDIRECT("AE" &amp; ROW()), AP996:AP1036, "📦")
) -
(
    SUMIFS(AR996:AR1036, AY996:AY1036, INDIRECT("AE" &amp; ROW()), AP996:AP1036, "💲", AS996:AS1036, "Familiar") +
    SUMIFS(AR996:AR1036, AY996:AY1036, INDIRECT("AE" &amp; ROW()), AP996:AP1036, "📦", AS996:AS1036, "Familiar")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SUMIFS(AR996:AR1036, AY996:AY1036, INDIRECT("AE" &amp; ROW()), AP996:AP1036, "💲", AS996:AS1036, "Exonerado ADH") +
    SUMIFS(AR996:AR1036, AY996:AY1036, INDIRECT("AE" &amp; ROW()), AP996:AP1036, "📦", AS996:AS1036, "Exonerado ADH")
) -
(
    (
        SUMIFS(AR996:AR1036, AY996:AY1036, INDIRECT("AE" &amp; ROW()), AP996:AP1036, "💲", AS996:AS1036, "Exonerado Doctor") +
        SUMIFS(AR996:AR1036, AY996:AY1036, INDIRECT("AE" &amp; ROW()), AP996:AP1036, "📦", AS996:AS1036, "Exonerado Doctor")
    ) / 2
) -
(
    (
        SUMIFS(AR996:AR1036, AY996:AY1036, INDIRECT("AE" &amp; ROW()), AP996:AP1036, "💲", AS996:AS1036, "") +
        SUMIFS(AR996:AR1036, AY996:AY1036, INDIRECT("AE" &amp; ROW()), AP996:AP1036, "📦", AS996:AS1036, "")
    ) / 2
)</f>
        <v>0</v>
      </c>
      <c r="AL1047" s="146">
        <f t="array" aca="1" ref="AL1047" ca="1">(
    SUMIFS(AR996:AR1036, AY996:AY1036, INDIRECT("AE" &amp; ROW()), AP996:AP1036, "💲") +
    SUMIFS(AR996:AR1036, AY996:AY1036, INDIRECT("AE" &amp; ROW()), AP996:AP1036, "📦")
) -
(
    (
        SUMIFS(AR996:AR1036, AY996:AY1036, INDIRECT("AE" &amp; ROW()), AP996:AP1036, "💲", AS996:AS1036, "Familiar") +
        SUMIFS(AR996:AR1036, AY996:AY1036, INDIRECT("AE" &amp; ROW()), AP996:AP1036, "📦", AS996:AS1036, "Familiar")
    ) / 2
) -
(
    (
        SUMIFS(AR996:AR1036, AY996:AY1036, INDIRECT("AE" &amp; ROW()), AP996:AP1036, "💲", AS996:AS1036, "Participante") +
        SUMIFS(AR996:AR1036, AY996:AY1036, INDIRECT("AE" &amp; ROW()), AP996:AP1036, "📦", AS996:AS1036, "Participante")
    ) / 2
) -
(
    (
        SUMIFS(AR996:AR1036, AY996:AY1036, INDIRECT("AE" &amp; ROW()), AP996:AP1036, "💲", AS996:AS1036, "Empleado") +
        SUMIFS(AR996:AR1036, AY996:AY1036, INDIRECT("AE" &amp; ROW()), AP996:AP1036, "📦", AS996:AS1036, "Empleado")
    ) / 2
) -
(
    (
        SUMIFS(AR996:AR1036, AY996:AY1036, INDIRECT("AE" &amp; ROW()), AP996:AP1036, "💲", AS996:AS1036, "Exonerado ADH") +
        SUMIFS(AR996:AR1036, AY996:AY1036, INDIRECT("AE" &amp; ROW()), AP996:AP1036, "📦", AS996:AS1036, "Exonerado ADH")
    ) / 2
) -
(
    SUMIFS(AR996:AR1036, AY996:AY1036, INDIRECT("AE" &amp; ROW()), AP996:AP1036, "💲", AS996:AS1036, "Exonerado Doctor") +
    SUMIFS(AR996:AR1036, AY996:AY1036, INDIRECT("AE" &amp; ROW()), AP996:AP1036, "📦", AS996:AS1036, "Exonerado Doctor")
) -
(
    (
        SUMIFS(AR996:AR1036, AY996:AY1036, INDIRECT("AE" &amp; ROW()), AP996:AP1036, "💲", AS996:AS1036, "") +
        SUMIFS(AR996:AR1036, AY996:AY1036, INDIRECT("AE" &amp; ROW()), AP996:AP1036, "📦", AS996:AS1036, "")
    ) / 2
)</f>
        <v>0</v>
      </c>
      <c r="AM1047" s="56"/>
      <c r="AN1047" s="56"/>
      <c r="AO1047" s="56"/>
      <c r="AP1047" s="56"/>
      <c r="AQ1047" s="56"/>
      <c r="AR1047" s="56"/>
      <c r="AS1047" s="56"/>
      <c r="AT1047" s="56"/>
      <c r="AU1047" s="56"/>
      <c r="AV1047" s="56"/>
      <c r="AW1047" s="56"/>
      <c r="AX1047" s="56"/>
      <c r="AY1047" s="56"/>
      <c r="AZ1047" s="56"/>
      <c r="BA1047" s="56"/>
      <c r="BB1047" s="56"/>
      <c r="BC1047" s="56"/>
      <c r="BD1047" s="56"/>
      <c r="BE1047" s="56"/>
      <c r="BF1047" s="56"/>
      <c r="BG1047" s="56"/>
      <c r="BH1047" s="56"/>
      <c r="BI1047" s="56"/>
      <c r="BJ1047" s="56"/>
      <c r="BK1047" s="56"/>
      <c r="BL1047" s="56"/>
      <c r="BM1047" s="56"/>
      <c r="BN1047" s="56"/>
    </row>
    <row r="1048" spans="1:66" ht="11.25" customHeight="1">
      <c r="A1048" s="3"/>
      <c r="B1048" s="3"/>
      <c r="C1048" s="3"/>
      <c r="D1048" s="3"/>
      <c r="E1048" s="3"/>
      <c r="F1048" s="3"/>
      <c r="G1048" s="3"/>
      <c r="H1048" s="3"/>
      <c r="I1048" s="3"/>
      <c r="J1048" s="3"/>
      <c r="K1048" s="3"/>
      <c r="L1048" s="3"/>
      <c r="M1048" s="3"/>
      <c r="N1048" s="3"/>
      <c r="O1048" s="1"/>
      <c r="P1048" s="3"/>
      <c r="Q1048" s="3"/>
      <c r="R1048" s="15"/>
      <c r="S1048" s="16"/>
      <c r="T1048" s="16"/>
      <c r="U1048" s="173"/>
      <c r="V1048" s="6"/>
      <c r="W1048" s="16"/>
      <c r="X1048" s="16"/>
      <c r="Y1048" s="173"/>
      <c r="Z1048" s="48"/>
      <c r="AA1048" s="173"/>
      <c r="AB1048" s="173"/>
      <c r="AC1048" s="173"/>
      <c r="AD1048" s="174"/>
      <c r="AI1048" s="148">
        <f t="shared" ref="AI1048:AL1048" ca="1" si="709">SUM(AI1033:AI1046)</f>
        <v>100</v>
      </c>
      <c r="AJ1048" s="148">
        <f t="shared" ca="1" si="709"/>
        <v>50</v>
      </c>
      <c r="AK1048" s="148">
        <f t="shared" ca="1" si="709"/>
        <v>50</v>
      </c>
      <c r="AL1048" s="148">
        <f t="shared" ca="1" si="709"/>
        <v>75</v>
      </c>
      <c r="AM1048" s="174"/>
      <c r="AN1048" s="174"/>
      <c r="AO1048" s="174"/>
      <c r="AP1048" s="174"/>
      <c r="AQ1048" s="174"/>
      <c r="AR1048" s="174"/>
      <c r="AS1048" s="174"/>
      <c r="AT1048" s="174"/>
      <c r="AU1048" s="174"/>
      <c r="AV1048" s="174"/>
      <c r="AW1048" s="174"/>
      <c r="AX1048" s="174"/>
      <c r="AY1048" s="174"/>
      <c r="AZ1048" s="174"/>
      <c r="BA1048" s="174"/>
      <c r="BB1048" s="174"/>
      <c r="BC1048" s="174"/>
      <c r="BD1048" s="174"/>
      <c r="BE1048" s="122"/>
      <c r="BF1048" s="122"/>
      <c r="BG1048" s="122"/>
      <c r="BH1048" s="122"/>
      <c r="BI1048" s="122"/>
      <c r="BJ1048" s="174"/>
      <c r="BK1048" s="174"/>
      <c r="BL1048" s="174"/>
      <c r="BM1048" s="174"/>
      <c r="BN1048" s="174"/>
    </row>
    <row r="1049" spans="1:66" ht="15" customHeight="1">
      <c r="A1049" s="210">
        <f>IF(WEEKDAY(A994)=6, WORKDAY(A994+1, 1), A994+1)</f>
        <v>46323</v>
      </c>
      <c r="B1049" s="211"/>
      <c r="C1049" s="211"/>
      <c r="D1049" s="211"/>
      <c r="E1049" s="211"/>
      <c r="F1049" s="211"/>
      <c r="G1049" s="211"/>
      <c r="H1049" s="211"/>
      <c r="I1049" s="211"/>
      <c r="J1049" s="211"/>
      <c r="K1049" s="211"/>
      <c r="L1049" s="211"/>
      <c r="M1049" s="211"/>
      <c r="N1049" s="212"/>
      <c r="O1049" s="1"/>
      <c r="P1049" s="1"/>
      <c r="Q1049" s="1"/>
      <c r="R1049" s="15"/>
      <c r="S1049" s="22"/>
      <c r="T1049" s="22"/>
      <c r="U1049" s="241"/>
      <c r="V1049" s="242"/>
      <c r="W1049" s="242"/>
      <c r="X1049" s="242"/>
      <c r="Y1049" s="242"/>
      <c r="Z1049" s="23"/>
      <c r="AA1049" s="23"/>
      <c r="AB1049" s="23"/>
      <c r="AC1049" s="23"/>
      <c r="AD1049" s="24"/>
      <c r="AE1049" s="181"/>
      <c r="AF1049" s="181"/>
      <c r="AG1049" s="181"/>
      <c r="AH1049" s="181"/>
      <c r="AI1049" s="181"/>
      <c r="AJ1049" s="181"/>
      <c r="AK1049" s="181"/>
      <c r="AL1049" s="181"/>
      <c r="AM1049" s="24"/>
      <c r="AN1049" s="24"/>
      <c r="AO1049" s="24"/>
      <c r="AP1049" s="24"/>
      <c r="AQ1049" s="24"/>
      <c r="AR1049" s="24"/>
      <c r="AS1049" s="24"/>
      <c r="AT1049" s="24"/>
      <c r="AU1049" s="24"/>
      <c r="AV1049" s="24"/>
      <c r="AW1049" s="24"/>
      <c r="AX1049" s="24"/>
      <c r="AY1049" s="24"/>
      <c r="AZ1049" s="24"/>
      <c r="BA1049" s="24"/>
      <c r="BB1049" s="24"/>
      <c r="BC1049" s="24"/>
      <c r="BD1049" s="24"/>
      <c r="BE1049" s="24"/>
      <c r="BF1049" s="24"/>
      <c r="BG1049" s="24"/>
      <c r="BH1049" s="24"/>
      <c r="BI1049" s="24"/>
      <c r="BJ1049" s="24"/>
      <c r="BK1049" s="24"/>
      <c r="BL1049" s="24"/>
      <c r="BM1049" s="24"/>
      <c r="BN1049" s="24"/>
    </row>
    <row r="1050" spans="1:66" ht="15" customHeight="1">
      <c r="A1050" s="25" t="s">
        <v>15</v>
      </c>
      <c r="B1050" s="25" t="s">
        <v>16</v>
      </c>
      <c r="C1050" s="213" t="s">
        <v>17</v>
      </c>
      <c r="D1050" s="214"/>
      <c r="E1050" s="214"/>
      <c r="F1050" s="215"/>
      <c r="G1050" s="213" t="s">
        <v>18</v>
      </c>
      <c r="H1050" s="214"/>
      <c r="I1050" s="214"/>
      <c r="J1050" s="215"/>
      <c r="K1050" s="213" t="s">
        <v>19</v>
      </c>
      <c r="L1050" s="214"/>
      <c r="M1050" s="214"/>
      <c r="N1050" s="215"/>
      <c r="O1050" s="1"/>
      <c r="P1050" s="1"/>
      <c r="Q1050" s="1"/>
      <c r="R1050" s="26"/>
      <c r="S1050" s="234" t="s">
        <v>17</v>
      </c>
      <c r="T1050" s="214"/>
      <c r="U1050" s="215"/>
      <c r="V1050" s="27"/>
      <c r="W1050" s="234" t="s">
        <v>18</v>
      </c>
      <c r="X1050" s="214"/>
      <c r="Y1050" s="215"/>
      <c r="Z1050" s="28"/>
      <c r="AA1050" s="234" t="s">
        <v>19</v>
      </c>
      <c r="AB1050" s="214"/>
      <c r="AC1050" s="215"/>
      <c r="AD1050" s="29"/>
      <c r="AE1050" s="181"/>
      <c r="AF1050" s="181"/>
      <c r="AG1050" s="181"/>
      <c r="AH1050" s="181"/>
      <c r="AI1050" s="181"/>
      <c r="AJ1050" s="181"/>
      <c r="AK1050" s="181"/>
      <c r="AL1050" s="181"/>
      <c r="AM1050" s="29"/>
      <c r="AN1050" s="34" t="s">
        <v>2</v>
      </c>
      <c r="AO1050" s="34" t="s">
        <v>3</v>
      </c>
      <c r="AP1050" s="34" t="s">
        <v>4</v>
      </c>
      <c r="AQ1050" s="34" t="s">
        <v>5</v>
      </c>
      <c r="AR1050" s="34" t="s">
        <v>6</v>
      </c>
      <c r="AS1050" s="34" t="s">
        <v>7</v>
      </c>
      <c r="AT1050" s="34" t="s">
        <v>27</v>
      </c>
      <c r="AU1050" s="34" t="s">
        <v>28</v>
      </c>
      <c r="AV1050" s="34" t="s">
        <v>29</v>
      </c>
      <c r="AW1050" s="34" t="s">
        <v>30</v>
      </c>
      <c r="AX1050" s="34" t="s">
        <v>12</v>
      </c>
      <c r="AY1050" s="34" t="s">
        <v>20</v>
      </c>
      <c r="AZ1050" s="35"/>
      <c r="BA1050" s="35"/>
      <c r="BB1050" s="35"/>
      <c r="BC1050" s="35"/>
      <c r="BD1050" s="35"/>
      <c r="BE1050" s="35"/>
      <c r="BF1050" s="35"/>
      <c r="BG1050" s="35"/>
      <c r="BH1050" s="35"/>
      <c r="BI1050" s="35"/>
      <c r="BJ1050" s="35"/>
      <c r="BK1050" s="35"/>
      <c r="BL1050" s="35"/>
      <c r="BM1050" s="35"/>
      <c r="BN1050" s="35"/>
    </row>
    <row r="1051" spans="1:66" ht="11.25" customHeight="1">
      <c r="A1051" s="219">
        <f>Q1057</f>
        <v>0.33333333333333331</v>
      </c>
      <c r="B1051" s="38"/>
      <c r="C1051" s="204"/>
      <c r="D1051" s="207"/>
      <c r="E1051" s="40" t="s">
        <v>36</v>
      </c>
      <c r="F1051" s="42" t="str">
        <f>IF(D1051&lt;&gt;"", VLOOKUP(D1051,'Base de Datos'!$A$2:$D1268,2,FALSE()),"")</f>
        <v/>
      </c>
      <c r="G1051" s="204"/>
      <c r="H1051" s="216"/>
      <c r="I1051" s="40" t="s">
        <v>36</v>
      </c>
      <c r="J1051" s="42" t="str">
        <f>IF(H1051&lt;&gt;"", VLOOKUP(H1051,'Base de Datos'!$A$2:$D1268,2,FALSE()),"")</f>
        <v/>
      </c>
      <c r="K1051" s="204"/>
      <c r="L1051" s="216"/>
      <c r="M1051" s="40" t="s">
        <v>36</v>
      </c>
      <c r="N1051" s="42" t="str">
        <f>IF(L1051&lt;&gt;"", VLOOKUP(L1051,'Base de Datos'!$A$2:$D1268,2,FALSE()),"")</f>
        <v/>
      </c>
      <c r="O1051" s="43"/>
      <c r="P1051" s="1"/>
      <c r="Q1051" s="44"/>
      <c r="R1051" s="15"/>
      <c r="S1051" s="45"/>
      <c r="T1051" s="45" t="s">
        <v>37</v>
      </c>
      <c r="U1051" s="46"/>
      <c r="V1051" s="47"/>
      <c r="W1051" s="45"/>
      <c r="X1051" s="45" t="s">
        <v>37</v>
      </c>
      <c r="Y1051" s="46"/>
      <c r="Z1051" s="47"/>
      <c r="AA1051" s="45"/>
      <c r="AB1051" s="45" t="s">
        <v>37</v>
      </c>
      <c r="AC1051" s="46"/>
      <c r="AD1051" s="48"/>
      <c r="AE1051" s="181"/>
      <c r="AF1051" s="181"/>
      <c r="AG1051" s="181"/>
      <c r="AH1051" s="181"/>
      <c r="AI1051" s="181"/>
      <c r="AJ1051" s="181"/>
      <c r="AK1051" s="181"/>
      <c r="AL1051" s="181"/>
      <c r="AM1051" s="48"/>
      <c r="AN1051" s="53">
        <f>A1049</f>
        <v>46323</v>
      </c>
      <c r="AO1051" s="54" t="str">
        <f>C1050</f>
        <v>Consultorio N° 1</v>
      </c>
      <c r="AP1051" s="55">
        <f t="shared" ref="AP1051:AQ1051" si="710">C1051</f>
        <v>0</v>
      </c>
      <c r="AQ1051" s="55">
        <f t="shared" si="710"/>
        <v>0</v>
      </c>
      <c r="AR1051" s="55">
        <f>U1051</f>
        <v>0</v>
      </c>
      <c r="AS1051" s="55">
        <f>S1051</f>
        <v>0</v>
      </c>
      <c r="AT1051" s="55">
        <f>S1052</f>
        <v>0</v>
      </c>
      <c r="AU1051" s="55">
        <f>U1052</f>
        <v>0</v>
      </c>
      <c r="AV1051" s="55">
        <f>S1053</f>
        <v>0</v>
      </c>
      <c r="AW1051" s="55">
        <f>U1053</f>
        <v>0</v>
      </c>
      <c r="AX1051" s="55">
        <f>U1054</f>
        <v>0</v>
      </c>
      <c r="AY1051" s="55">
        <f>F1054</f>
        <v>0</v>
      </c>
      <c r="AZ1051" s="56"/>
      <c r="BA1051" s="56"/>
      <c r="BB1051" s="56"/>
      <c r="BC1051" s="56"/>
      <c r="BD1051" s="56"/>
      <c r="BE1051" s="56"/>
      <c r="BF1051" s="56"/>
      <c r="BG1051" s="56"/>
      <c r="BH1051" s="56"/>
      <c r="BI1051" s="56"/>
      <c r="BJ1051" s="56"/>
      <c r="BK1051" s="56"/>
      <c r="BL1051" s="56"/>
      <c r="BM1051" s="56"/>
      <c r="BN1051" s="56"/>
    </row>
    <row r="1052" spans="1:66" ht="11.25" customHeight="1">
      <c r="A1052" s="220"/>
      <c r="B1052" s="38"/>
      <c r="C1052" s="205"/>
      <c r="D1052" s="208"/>
      <c r="E1052" s="57" t="s">
        <v>42</v>
      </c>
      <c r="F1052" s="58" t="str">
        <f>IF(D1051&lt;&gt;"", VLOOKUP(D1051,'Base de Datos'!$A$2:$D1268,3,FALSE()),"")</f>
        <v/>
      </c>
      <c r="G1052" s="205"/>
      <c r="H1052" s="208"/>
      <c r="I1052" s="57" t="s">
        <v>42</v>
      </c>
      <c r="J1052" s="58" t="str">
        <f>IF(H1051&lt;&gt;"", VLOOKUP(H1051,'Base de Datos'!$A$2:$D1268,3,FALSE()),"")</f>
        <v/>
      </c>
      <c r="K1052" s="205"/>
      <c r="L1052" s="208"/>
      <c r="M1052" s="57" t="s">
        <v>42</v>
      </c>
      <c r="N1052" s="58" t="str">
        <f>IF(L1051&lt;&gt;"", VLOOKUP(L1051,'Base de Datos'!$A$2:$D1268,3,FALSE()),"")</f>
        <v/>
      </c>
      <c r="O1052" s="43"/>
      <c r="P1052" s="1"/>
      <c r="Q1052" s="44"/>
      <c r="R1052" s="15"/>
      <c r="S1052" s="229"/>
      <c r="T1052" s="230"/>
      <c r="U1052" s="59"/>
      <c r="V1052" s="47"/>
      <c r="W1052" s="229"/>
      <c r="X1052" s="230"/>
      <c r="Y1052" s="59"/>
      <c r="Z1052" s="47"/>
      <c r="AA1052" s="229"/>
      <c r="AB1052" s="230"/>
      <c r="AC1052" s="59"/>
      <c r="AD1052" s="48"/>
      <c r="AE1052" s="181"/>
      <c r="AF1052" s="181"/>
      <c r="AG1052" s="181"/>
      <c r="AH1052" s="181"/>
      <c r="AI1052" s="181"/>
      <c r="AJ1052" s="181"/>
      <c r="AK1052" s="181"/>
      <c r="AL1052" s="181"/>
      <c r="AM1052" s="48"/>
      <c r="AN1052" s="53">
        <f>A1049</f>
        <v>46323</v>
      </c>
      <c r="AO1052" s="54" t="str">
        <f>C1050</f>
        <v>Consultorio N° 1</v>
      </c>
      <c r="AP1052" s="55">
        <f t="shared" ref="AP1052:AQ1052" si="711">C1055</f>
        <v>0</v>
      </c>
      <c r="AQ1052" s="55">
        <f t="shared" si="711"/>
        <v>0</v>
      </c>
      <c r="AR1052" s="64">
        <f>U1055</f>
        <v>0</v>
      </c>
      <c r="AS1052" s="55">
        <f>S1055</f>
        <v>0</v>
      </c>
      <c r="AT1052" s="55">
        <f>S1056</f>
        <v>0</v>
      </c>
      <c r="AU1052" s="55">
        <f>U1056</f>
        <v>0</v>
      </c>
      <c r="AV1052" s="55">
        <f>S1057</f>
        <v>0</v>
      </c>
      <c r="AW1052" s="55">
        <f>U1057</f>
        <v>0</v>
      </c>
      <c r="AX1052" s="55">
        <f>U1058</f>
        <v>0</v>
      </c>
      <c r="AY1052" s="55">
        <f>F1058</f>
        <v>0</v>
      </c>
      <c r="AZ1052" s="56"/>
      <c r="BA1052" s="56"/>
      <c r="BB1052" s="56"/>
      <c r="BC1052" s="56"/>
      <c r="BD1052" s="56"/>
      <c r="BE1052" s="56"/>
      <c r="BF1052" s="56"/>
      <c r="BG1052" s="56"/>
      <c r="BH1052" s="56"/>
      <c r="BI1052" s="56"/>
      <c r="BJ1052" s="56"/>
      <c r="BK1052" s="56"/>
      <c r="BL1052" s="56"/>
      <c r="BM1052" s="56"/>
      <c r="BN1052" s="56"/>
    </row>
    <row r="1053" spans="1:66" ht="11.25" customHeight="1">
      <c r="A1053" s="220"/>
      <c r="B1053" s="38"/>
      <c r="C1053" s="205"/>
      <c r="D1053" s="208"/>
      <c r="E1053" s="57" t="s">
        <v>44</v>
      </c>
      <c r="F1053" s="58" t="str">
        <f>IF(D1051&lt;&gt;"", VLOOKUP(D1051,'Base de Datos'!$A$2:$D1268,4,FALSE()),"")</f>
        <v/>
      </c>
      <c r="G1053" s="205"/>
      <c r="H1053" s="208"/>
      <c r="I1053" s="57" t="s">
        <v>44</v>
      </c>
      <c r="J1053" s="58" t="str">
        <f>IF(H1051&lt;&gt;"", VLOOKUP(H1051,'Base de Datos'!$A$2:$D1268,4,FALSE()),"")</f>
        <v/>
      </c>
      <c r="K1053" s="205"/>
      <c r="L1053" s="208"/>
      <c r="M1053" s="57" t="s">
        <v>44</v>
      </c>
      <c r="N1053" s="58" t="str">
        <f>IF(L1051&lt;&gt;"", VLOOKUP(L1051,'Base de Datos'!$A$2:$D1268,4,FALSE()),"")</f>
        <v/>
      </c>
      <c r="O1053" s="43"/>
      <c r="P1053" s="1"/>
      <c r="Q1053" s="44"/>
      <c r="R1053" s="15"/>
      <c r="S1053" s="229"/>
      <c r="T1053" s="230"/>
      <c r="U1053" s="59"/>
      <c r="V1053" s="47"/>
      <c r="W1053" s="229"/>
      <c r="X1053" s="230"/>
      <c r="Y1053" s="59"/>
      <c r="Z1053" s="47"/>
      <c r="AA1053" s="229"/>
      <c r="AB1053" s="230"/>
      <c r="AC1053" s="59"/>
      <c r="AD1053" s="48"/>
      <c r="AE1053" s="181"/>
      <c r="AF1053" s="181"/>
      <c r="AG1053" s="181"/>
      <c r="AH1053" s="181"/>
      <c r="AI1053" s="181"/>
      <c r="AJ1053" s="181"/>
      <c r="AK1053" s="181"/>
      <c r="AL1053" s="181"/>
      <c r="AM1053" s="48"/>
      <c r="AN1053" s="53">
        <f>A1049</f>
        <v>46323</v>
      </c>
      <c r="AO1053" s="54" t="str">
        <f>C1050</f>
        <v>Consultorio N° 1</v>
      </c>
      <c r="AP1053" s="55">
        <f t="shared" ref="AP1053:AQ1053" si="712">C1059</f>
        <v>0</v>
      </c>
      <c r="AQ1053" s="55">
        <f t="shared" si="712"/>
        <v>0</v>
      </c>
      <c r="AR1053" s="64">
        <f>U1059</f>
        <v>0</v>
      </c>
      <c r="AS1053" s="55">
        <f>S1059</f>
        <v>0</v>
      </c>
      <c r="AT1053" s="55">
        <f>S1060</f>
        <v>0</v>
      </c>
      <c r="AU1053" s="55">
        <f>U1060</f>
        <v>0</v>
      </c>
      <c r="AV1053" s="55">
        <f>S1061</f>
        <v>0</v>
      </c>
      <c r="AW1053" s="55">
        <f>U1061</f>
        <v>0</v>
      </c>
      <c r="AX1053" s="55">
        <f>U1062</f>
        <v>0</v>
      </c>
      <c r="AY1053" s="55">
        <f>F1062</f>
        <v>0</v>
      </c>
      <c r="AZ1053" s="56"/>
      <c r="BA1053" s="56"/>
      <c r="BB1053" s="56"/>
      <c r="BC1053" s="56"/>
      <c r="BD1053" s="56"/>
      <c r="BE1053" s="56"/>
      <c r="BF1053" s="56"/>
      <c r="BG1053" s="56"/>
      <c r="BH1053" s="56"/>
      <c r="BI1053" s="56"/>
      <c r="BJ1053" s="56"/>
      <c r="BK1053" s="56"/>
      <c r="BL1053" s="56"/>
      <c r="BM1053" s="56"/>
      <c r="BN1053" s="56"/>
    </row>
    <row r="1054" spans="1:66" ht="11.25" customHeight="1">
      <c r="A1054" s="221"/>
      <c r="B1054" s="38"/>
      <c r="C1054" s="206"/>
      <c r="D1054" s="209"/>
      <c r="E1054" s="85" t="s">
        <v>46</v>
      </c>
      <c r="F1054" s="86"/>
      <c r="G1054" s="206"/>
      <c r="H1054" s="209"/>
      <c r="I1054" s="87" t="s">
        <v>46</v>
      </c>
      <c r="J1054" s="88"/>
      <c r="K1054" s="206"/>
      <c r="L1054" s="209"/>
      <c r="M1054" s="87" t="s">
        <v>46</v>
      </c>
      <c r="N1054" s="88"/>
      <c r="O1054" s="43"/>
      <c r="P1054" s="1"/>
      <c r="Q1054" s="44"/>
      <c r="R1054" s="15"/>
      <c r="S1054" s="227" t="str">
        <f>IF(OR(S1051="Empleado",S1051="Familiar"),"Nombre del Empleado","N° Factura")</f>
        <v>N° Factura</v>
      </c>
      <c r="T1054" s="228"/>
      <c r="U1054" s="89"/>
      <c r="V1054" s="47"/>
      <c r="W1054" s="227" t="str">
        <f>IF(OR(W1051="Empleado",W1051="Familiar"),"Nombre del Empleado","N° Factura")</f>
        <v>N° Factura</v>
      </c>
      <c r="X1054" s="228"/>
      <c r="Y1054" s="89"/>
      <c r="Z1054" s="47"/>
      <c r="AA1054" s="227" t="str">
        <f>IF(OR(AA1051="Empleado",AA1051="Familiar"),"Nombre del Empleado","N° Factura")</f>
        <v>N° Factura</v>
      </c>
      <c r="AB1054" s="228"/>
      <c r="AC1054" s="89"/>
      <c r="AD1054" s="48"/>
      <c r="AE1054" s="181"/>
      <c r="AF1054" s="181"/>
      <c r="AG1054" s="181"/>
      <c r="AH1054" s="181"/>
      <c r="AI1054" s="181"/>
      <c r="AJ1054" s="181"/>
      <c r="AK1054" s="181"/>
      <c r="AL1054" s="181"/>
      <c r="AM1054" s="48"/>
      <c r="AN1054" s="53">
        <f>A1049</f>
        <v>46323</v>
      </c>
      <c r="AO1054" s="54" t="str">
        <f>C1050</f>
        <v>Consultorio N° 1</v>
      </c>
      <c r="AP1054" s="55">
        <f t="shared" ref="AP1054:AQ1054" si="713">C1063</f>
        <v>0</v>
      </c>
      <c r="AQ1054" s="55">
        <f t="shared" si="713"/>
        <v>0</v>
      </c>
      <c r="AR1054" s="64">
        <f>U1063</f>
        <v>0</v>
      </c>
      <c r="AS1054" s="55">
        <f>S1063</f>
        <v>0</v>
      </c>
      <c r="AT1054" s="55">
        <f>S1064</f>
        <v>0</v>
      </c>
      <c r="AU1054" s="64">
        <f>U1064</f>
        <v>0</v>
      </c>
      <c r="AV1054" s="55">
        <f>S1065</f>
        <v>0</v>
      </c>
      <c r="AW1054" s="55">
        <f>U1065</f>
        <v>0</v>
      </c>
      <c r="AX1054" s="55">
        <f>U1066</f>
        <v>0</v>
      </c>
      <c r="AY1054" s="55">
        <f>F1066</f>
        <v>0</v>
      </c>
      <c r="AZ1054" s="56"/>
      <c r="BA1054" s="56"/>
      <c r="BB1054" s="56"/>
      <c r="BC1054" s="56"/>
      <c r="BD1054" s="56"/>
      <c r="BE1054" s="56"/>
      <c r="BF1054" s="56"/>
      <c r="BG1054" s="56"/>
      <c r="BH1054" s="56"/>
      <c r="BI1054" s="56"/>
      <c r="BJ1054" s="56"/>
      <c r="BK1054" s="56"/>
      <c r="BL1054" s="56"/>
      <c r="BM1054" s="56"/>
      <c r="BN1054" s="56"/>
    </row>
    <row r="1055" spans="1:66" ht="11.25" customHeight="1">
      <c r="A1055" s="222">
        <f>A1051+$Q$13/1440</f>
        <v>0.375</v>
      </c>
      <c r="B1055" s="38"/>
      <c r="C1055" s="204"/>
      <c r="D1055" s="207"/>
      <c r="E1055" s="40" t="s">
        <v>36</v>
      </c>
      <c r="F1055" s="42" t="str">
        <f>IF(D1055&lt;&gt;"", VLOOKUP(D1055,'Base de Datos'!$A$2:$D1268,2,FALSE()),"")</f>
        <v/>
      </c>
      <c r="G1055" s="204"/>
      <c r="H1055" s="216"/>
      <c r="I1055" s="40" t="s">
        <v>36</v>
      </c>
      <c r="J1055" s="42" t="str">
        <f>IF(H1055&lt;&gt;"", VLOOKUP(H1055,'Base de Datos'!$A$2:$D1268,2,FALSE()),"")</f>
        <v/>
      </c>
      <c r="K1055" s="204"/>
      <c r="L1055" s="216"/>
      <c r="M1055" s="40" t="s">
        <v>36</v>
      </c>
      <c r="N1055" s="42" t="str">
        <f>IF(L1055&lt;&gt;"", VLOOKUP(L1055,'Base de Datos'!$A$2:$D1268,2,FALSE()),"")</f>
        <v/>
      </c>
      <c r="O1055" s="262" t="s">
        <v>32</v>
      </c>
      <c r="P1055" s="242"/>
      <c r="Q1055" s="263">
        <f ca="1">$N$2</f>
        <v>888.89089999999999</v>
      </c>
      <c r="R1055" s="15"/>
      <c r="S1055" s="45"/>
      <c r="T1055" s="45" t="s">
        <v>37</v>
      </c>
      <c r="U1055" s="103"/>
      <c r="V1055" s="47"/>
      <c r="W1055" s="45"/>
      <c r="X1055" s="45" t="s">
        <v>37</v>
      </c>
      <c r="Y1055" s="46"/>
      <c r="Z1055" s="47"/>
      <c r="AA1055" s="45"/>
      <c r="AB1055" s="45" t="s">
        <v>37</v>
      </c>
      <c r="AC1055" s="46"/>
      <c r="AD1055" s="48"/>
      <c r="AE1055" s="181"/>
      <c r="AF1055" s="181"/>
      <c r="AG1055" s="181"/>
      <c r="AH1055" s="181"/>
      <c r="AI1055" s="181"/>
      <c r="AJ1055" s="181"/>
      <c r="AK1055" s="181"/>
      <c r="AL1055" s="181"/>
      <c r="AM1055" s="48"/>
      <c r="AN1055" s="53">
        <f>A1049</f>
        <v>46323</v>
      </c>
      <c r="AO1055" s="54" t="str">
        <f>C1050</f>
        <v>Consultorio N° 1</v>
      </c>
      <c r="AP1055" s="55">
        <f t="shared" ref="AP1055:AQ1055" si="714">C1067</f>
        <v>0</v>
      </c>
      <c r="AQ1055" s="55">
        <f t="shared" si="714"/>
        <v>0</v>
      </c>
      <c r="AR1055" s="64">
        <f>U1067</f>
        <v>0</v>
      </c>
      <c r="AS1055" s="55">
        <f>S1067</f>
        <v>0</v>
      </c>
      <c r="AT1055" s="55">
        <f>S1068</f>
        <v>0</v>
      </c>
      <c r="AU1055" s="55">
        <f>U1068</f>
        <v>0</v>
      </c>
      <c r="AV1055" s="55">
        <f>S1069</f>
        <v>0</v>
      </c>
      <c r="AW1055" s="55">
        <f>U1069</f>
        <v>0</v>
      </c>
      <c r="AX1055" s="55">
        <f>U1070</f>
        <v>0</v>
      </c>
      <c r="AY1055" s="55">
        <f>F1070</f>
        <v>0</v>
      </c>
      <c r="AZ1055" s="56"/>
      <c r="BA1055" s="56"/>
      <c r="BB1055" s="56"/>
      <c r="BC1055" s="56"/>
      <c r="BD1055" s="56"/>
      <c r="BE1055" s="56"/>
      <c r="BF1055" s="56"/>
      <c r="BG1055" s="56"/>
      <c r="BH1055" s="56"/>
      <c r="BI1055" s="56"/>
      <c r="BJ1055" s="56"/>
      <c r="BK1055" s="56"/>
      <c r="BL1055" s="56"/>
      <c r="BM1055" s="56"/>
      <c r="BN1055" s="56"/>
    </row>
    <row r="1056" spans="1:66" ht="11.25" customHeight="1">
      <c r="A1056" s="220"/>
      <c r="B1056" s="38"/>
      <c r="C1056" s="205"/>
      <c r="D1056" s="208"/>
      <c r="E1056" s="57" t="s">
        <v>42</v>
      </c>
      <c r="F1056" s="58" t="str">
        <f>IF(D1055&lt;&gt;"", VLOOKUP(D1055,'Base de Datos'!$A$2:$D1268,3,FALSE()),"")</f>
        <v/>
      </c>
      <c r="G1056" s="205"/>
      <c r="H1056" s="208"/>
      <c r="I1056" s="57" t="s">
        <v>42</v>
      </c>
      <c r="J1056" s="58" t="str">
        <f>IF(H1055&lt;&gt;"", VLOOKUP(H1055,'Base de Datos'!$A$2:$D1268,3,FALSE()),"")</f>
        <v/>
      </c>
      <c r="K1056" s="205"/>
      <c r="L1056" s="208"/>
      <c r="M1056" s="57" t="s">
        <v>42</v>
      </c>
      <c r="N1056" s="58" t="str">
        <f>IF(L1055&lt;&gt;"", VLOOKUP(L1055,'Base de Datos'!$A$2:$D1268,3,FALSE()),"")</f>
        <v/>
      </c>
      <c r="O1056" s="242"/>
      <c r="P1056" s="242"/>
      <c r="Q1056" s="264"/>
      <c r="R1056" s="15"/>
      <c r="S1056" s="229"/>
      <c r="T1056" s="230"/>
      <c r="U1056" s="59"/>
      <c r="V1056" s="47"/>
      <c r="W1056" s="229"/>
      <c r="X1056" s="230"/>
      <c r="Y1056" s="59"/>
      <c r="Z1056" s="47"/>
      <c r="AA1056" s="229"/>
      <c r="AB1056" s="230"/>
      <c r="AC1056" s="59"/>
      <c r="AD1056" s="48"/>
      <c r="AE1056" s="181"/>
      <c r="AF1056" s="181"/>
      <c r="AG1056" s="181"/>
      <c r="AH1056" s="181"/>
      <c r="AI1056" s="181"/>
      <c r="AJ1056" s="181"/>
      <c r="AK1056" s="181"/>
      <c r="AL1056" s="181"/>
      <c r="AM1056" s="48"/>
      <c r="AN1056" s="53">
        <f>A1049</f>
        <v>46323</v>
      </c>
      <c r="AO1056" s="54" t="str">
        <f>C1050</f>
        <v>Consultorio N° 1</v>
      </c>
      <c r="AP1056" s="55">
        <f t="shared" ref="AP1056:AQ1056" si="715">C1071</f>
        <v>0</v>
      </c>
      <c r="AQ1056" s="55">
        <f t="shared" si="715"/>
        <v>0</v>
      </c>
      <c r="AR1056" s="55">
        <f>U1071</f>
        <v>0</v>
      </c>
      <c r="AS1056" s="55">
        <f>S1071</f>
        <v>0</v>
      </c>
      <c r="AT1056" s="55">
        <f>S1072</f>
        <v>0</v>
      </c>
      <c r="AU1056" s="55">
        <f>U1072</f>
        <v>0</v>
      </c>
      <c r="AV1056" s="55">
        <f>S1073</f>
        <v>0</v>
      </c>
      <c r="AW1056" s="55">
        <f>U1073</f>
        <v>0</v>
      </c>
      <c r="AX1056" s="55">
        <f>U1074</f>
        <v>0</v>
      </c>
      <c r="AY1056" s="55">
        <f>F1074</f>
        <v>0</v>
      </c>
      <c r="AZ1056" s="56"/>
      <c r="BA1056" s="56"/>
      <c r="BB1056" s="56"/>
      <c r="BC1056" s="56"/>
      <c r="BD1056" s="56"/>
      <c r="BE1056" s="56"/>
      <c r="BF1056" s="56"/>
      <c r="BG1056" s="56"/>
      <c r="BH1056" s="56"/>
      <c r="BI1056" s="56"/>
      <c r="BJ1056" s="56"/>
      <c r="BK1056" s="56"/>
      <c r="BL1056" s="56"/>
      <c r="BM1056" s="56"/>
      <c r="BN1056" s="56"/>
    </row>
    <row r="1057" spans="1:66" ht="11.25" customHeight="1">
      <c r="A1057" s="220"/>
      <c r="B1057" s="38"/>
      <c r="C1057" s="205"/>
      <c r="D1057" s="208"/>
      <c r="E1057" s="57" t="s">
        <v>44</v>
      </c>
      <c r="F1057" s="58" t="str">
        <f>IF(D1055&lt;&gt;"", VLOOKUP(D1055,'Base de Datos'!$A$2:$D1268,4,FALSE()),"")</f>
        <v/>
      </c>
      <c r="G1057" s="205"/>
      <c r="H1057" s="208"/>
      <c r="I1057" s="57" t="s">
        <v>44</v>
      </c>
      <c r="J1057" s="58" t="str">
        <f>IF(H1055&lt;&gt;"", VLOOKUP(H1055,'Base de Datos'!$A$2:$D1268,4,FALSE()),"")</f>
        <v/>
      </c>
      <c r="K1057" s="205"/>
      <c r="L1057" s="208"/>
      <c r="M1057" s="57" t="s">
        <v>44</v>
      </c>
      <c r="N1057" s="58" t="str">
        <f>IF(L1055&lt;&gt;"", VLOOKUP(L1055,'Base de Datos'!$A$2:$D1268,4,FALSE()),"")</f>
        <v/>
      </c>
      <c r="O1057" s="43"/>
      <c r="P1057" s="104" t="s">
        <v>50</v>
      </c>
      <c r="Q1057" s="110">
        <v>0.33333333333333331</v>
      </c>
      <c r="R1057" s="15"/>
      <c r="S1057" s="229"/>
      <c r="T1057" s="230"/>
      <c r="U1057" s="59"/>
      <c r="V1057" s="47"/>
      <c r="W1057" s="229"/>
      <c r="X1057" s="230"/>
      <c r="Y1057" s="59"/>
      <c r="Z1057" s="47"/>
      <c r="AA1057" s="229"/>
      <c r="AB1057" s="230"/>
      <c r="AC1057" s="59"/>
      <c r="AD1057" s="48"/>
      <c r="AE1057" s="181"/>
      <c r="AF1057" s="181"/>
      <c r="AG1057" s="181"/>
      <c r="AH1057" s="181"/>
      <c r="AI1057" s="181"/>
      <c r="AJ1057" s="181"/>
      <c r="AK1057" s="181"/>
      <c r="AL1057" s="181"/>
      <c r="AM1057" s="48"/>
      <c r="AN1057" s="53">
        <f>A1049</f>
        <v>46323</v>
      </c>
      <c r="AO1057" s="54" t="str">
        <f>C1050</f>
        <v>Consultorio N° 1</v>
      </c>
      <c r="AP1057" s="55">
        <f t="shared" ref="AP1057:AQ1057" si="716">C1075</f>
        <v>0</v>
      </c>
      <c r="AQ1057" s="55">
        <f t="shared" si="716"/>
        <v>0</v>
      </c>
      <c r="AR1057" s="55">
        <f>U1075</f>
        <v>0</v>
      </c>
      <c r="AS1057" s="55">
        <f>S1075</f>
        <v>0</v>
      </c>
      <c r="AT1057" s="55">
        <f>S1076</f>
        <v>0</v>
      </c>
      <c r="AU1057" s="55">
        <f>U1076</f>
        <v>0</v>
      </c>
      <c r="AV1057" s="55">
        <f>S1077</f>
        <v>0</v>
      </c>
      <c r="AW1057" s="55">
        <f>U1077</f>
        <v>0</v>
      </c>
      <c r="AX1057" s="55">
        <f>U1078</f>
        <v>0</v>
      </c>
      <c r="AY1057" s="55">
        <f>F1078</f>
        <v>0</v>
      </c>
      <c r="AZ1057" s="56"/>
      <c r="BA1057" s="56"/>
      <c r="BB1057" s="56"/>
      <c r="BC1057" s="56"/>
      <c r="BD1057" s="56"/>
      <c r="BE1057" s="56"/>
      <c r="BF1057" s="56"/>
      <c r="BG1057" s="56"/>
      <c r="BH1057" s="56"/>
      <c r="BI1057" s="56"/>
      <c r="BJ1057" s="56"/>
      <c r="BK1057" s="56"/>
      <c r="BL1057" s="56"/>
      <c r="BM1057" s="56"/>
      <c r="BN1057" s="56"/>
    </row>
    <row r="1058" spans="1:66" ht="11.25" customHeight="1">
      <c r="A1058" s="221"/>
      <c r="B1058" s="38"/>
      <c r="C1058" s="206"/>
      <c r="D1058" s="209"/>
      <c r="E1058" s="85" t="s">
        <v>46</v>
      </c>
      <c r="F1058" s="107"/>
      <c r="G1058" s="206"/>
      <c r="H1058" s="209"/>
      <c r="I1058" s="85" t="s">
        <v>46</v>
      </c>
      <c r="J1058" s="108"/>
      <c r="K1058" s="206"/>
      <c r="L1058" s="209"/>
      <c r="M1058" s="85" t="s">
        <v>46</v>
      </c>
      <c r="N1058" s="108"/>
      <c r="O1058" s="43"/>
      <c r="P1058" s="104" t="s">
        <v>54</v>
      </c>
      <c r="Q1058" s="109">
        <v>60</v>
      </c>
      <c r="R1058" s="15"/>
      <c r="S1058" s="227" t="str">
        <f>IF(OR(S1055="Empleado",S1055="Familiar"),"Nombre del Empleado","N° Factura")</f>
        <v>N° Factura</v>
      </c>
      <c r="T1058" s="228"/>
      <c r="U1058" s="89"/>
      <c r="V1058" s="47"/>
      <c r="W1058" s="227" t="str">
        <f>IF(OR(W1055="Empleado",W1055="Familiar"),"Nombre del Empleado","N° Factura")</f>
        <v>N° Factura</v>
      </c>
      <c r="X1058" s="228"/>
      <c r="Y1058" s="111"/>
      <c r="Z1058" s="47"/>
      <c r="AA1058" s="227" t="str">
        <f>IF(OR(AA1055="Empleado",AA1055="Familiar"),"Nombre del Empleado","N° Factura")</f>
        <v>N° Factura</v>
      </c>
      <c r="AB1058" s="228"/>
      <c r="AC1058" s="111"/>
      <c r="AD1058" s="48"/>
      <c r="AE1058" s="181"/>
      <c r="AF1058" s="181"/>
      <c r="AG1058" s="181"/>
      <c r="AH1058" s="181"/>
      <c r="AI1058" s="181"/>
      <c r="AJ1058" s="181"/>
      <c r="AK1058" s="181"/>
      <c r="AL1058" s="181"/>
      <c r="AM1058" s="48"/>
      <c r="AN1058" s="53">
        <f>A1049</f>
        <v>46323</v>
      </c>
      <c r="AO1058" s="54" t="str">
        <f>C1050</f>
        <v>Consultorio N° 1</v>
      </c>
      <c r="AP1058" s="55">
        <f t="shared" ref="AP1058:AQ1058" si="717">C1079</f>
        <v>0</v>
      </c>
      <c r="AQ1058" s="55">
        <f t="shared" si="717"/>
        <v>0</v>
      </c>
      <c r="AR1058" s="55">
        <f>U1079</f>
        <v>0</v>
      </c>
      <c r="AS1058" s="55">
        <f>S1079</f>
        <v>0</v>
      </c>
      <c r="AT1058" s="55">
        <f>S1080</f>
        <v>0</v>
      </c>
      <c r="AU1058" s="55">
        <f>U1080</f>
        <v>0</v>
      </c>
      <c r="AV1058" s="55">
        <f>S1081</f>
        <v>0</v>
      </c>
      <c r="AW1058" s="55">
        <f>U1081</f>
        <v>0</v>
      </c>
      <c r="AX1058" s="55">
        <f>U1082</f>
        <v>0</v>
      </c>
      <c r="AY1058" s="55">
        <f>F1082</f>
        <v>0</v>
      </c>
      <c r="AZ1058" s="56"/>
      <c r="BA1058" s="56"/>
      <c r="BB1058" s="56"/>
      <c r="BC1058" s="56"/>
      <c r="BD1058" s="56"/>
      <c r="BE1058" s="56"/>
      <c r="BF1058" s="56"/>
      <c r="BG1058" s="56"/>
      <c r="BH1058" s="56"/>
      <c r="BI1058" s="56"/>
      <c r="BJ1058" s="56"/>
      <c r="BK1058" s="56"/>
      <c r="BL1058" s="56"/>
      <c r="BM1058" s="56"/>
      <c r="BN1058" s="56"/>
    </row>
    <row r="1059" spans="1:66" ht="11.25" customHeight="1">
      <c r="A1059" s="222">
        <f>A1055+$Q$13/1440</f>
        <v>0.41666666666666669</v>
      </c>
      <c r="B1059" s="38"/>
      <c r="C1059" s="204"/>
      <c r="D1059" s="207"/>
      <c r="E1059" s="40" t="s">
        <v>36</v>
      </c>
      <c r="F1059" s="42" t="str">
        <f>IF(D1059&lt;&gt;"", VLOOKUP(D1059,'Base de Datos'!$A$2:$D1268,2,FALSE()),"")</f>
        <v/>
      </c>
      <c r="G1059" s="218" t="s">
        <v>78</v>
      </c>
      <c r="H1059" s="217" t="s">
        <v>181</v>
      </c>
      <c r="I1059" s="118" t="s">
        <v>36</v>
      </c>
      <c r="J1059" s="42">
        <f>IF(H1059&lt;&gt;"", VLOOKUP(H1059,'Base de Datos'!$A$2:$D1268,2,FALSE()),"")</f>
        <v>0</v>
      </c>
      <c r="K1059" s="218"/>
      <c r="L1059" s="217"/>
      <c r="M1059" s="118" t="s">
        <v>36</v>
      </c>
      <c r="N1059" s="42" t="str">
        <f>IF(L1059&lt;&gt;"", VLOOKUP(L1059,'Base de Datos'!$A$2:$D1268,2,FALSE()),"")</f>
        <v/>
      </c>
      <c r="O1059" s="43"/>
      <c r="P1059" s="1"/>
      <c r="Q1059" s="1"/>
      <c r="R1059" s="15"/>
      <c r="S1059" s="45"/>
      <c r="T1059" s="45" t="s">
        <v>37</v>
      </c>
      <c r="U1059" s="46"/>
      <c r="V1059" s="47"/>
      <c r="W1059" s="45" t="s">
        <v>12</v>
      </c>
      <c r="X1059" s="45" t="s">
        <v>37</v>
      </c>
      <c r="Y1059" s="46">
        <v>50</v>
      </c>
      <c r="Z1059" s="47"/>
      <c r="AA1059" s="45"/>
      <c r="AB1059" s="45" t="s">
        <v>37</v>
      </c>
      <c r="AC1059" s="46"/>
      <c r="AD1059" s="48"/>
      <c r="AE1059" s="181"/>
      <c r="AF1059" s="181"/>
      <c r="AG1059" s="181"/>
      <c r="AH1059" s="181"/>
      <c r="AI1059" s="181"/>
      <c r="AJ1059" s="181"/>
      <c r="AK1059" s="181"/>
      <c r="AL1059" s="181"/>
      <c r="AM1059" s="48"/>
      <c r="AN1059" s="53">
        <f>A1049</f>
        <v>46323</v>
      </c>
      <c r="AO1059" s="54" t="str">
        <f>C1050</f>
        <v>Consultorio N° 1</v>
      </c>
      <c r="AP1059" s="55">
        <f t="shared" ref="AP1059:AQ1059" si="718">C1083</f>
        <v>0</v>
      </c>
      <c r="AQ1059" s="55">
        <f t="shared" si="718"/>
        <v>0</v>
      </c>
      <c r="AR1059" s="55">
        <f>U1083</f>
        <v>0</v>
      </c>
      <c r="AS1059" s="55">
        <f>S1083</f>
        <v>0</v>
      </c>
      <c r="AT1059" s="55">
        <f>S1084</f>
        <v>0</v>
      </c>
      <c r="AU1059" s="55">
        <f>U1084</f>
        <v>0</v>
      </c>
      <c r="AV1059" s="55">
        <f>S1085</f>
        <v>0</v>
      </c>
      <c r="AW1059" s="55">
        <f>U1085</f>
        <v>0</v>
      </c>
      <c r="AX1059" s="55">
        <f>U1086</f>
        <v>0</v>
      </c>
      <c r="AY1059" s="55">
        <f>F1086</f>
        <v>0</v>
      </c>
      <c r="AZ1059" s="56"/>
      <c r="BA1059" s="56"/>
      <c r="BB1059" s="56"/>
      <c r="BC1059" s="56"/>
      <c r="BD1059" s="56"/>
      <c r="BE1059" s="56"/>
      <c r="BF1059" s="56"/>
      <c r="BG1059" s="56"/>
      <c r="BH1059" s="56"/>
      <c r="BI1059" s="56"/>
      <c r="BJ1059" s="56"/>
      <c r="BK1059" s="56"/>
      <c r="BL1059" s="56"/>
      <c r="BM1059" s="56"/>
      <c r="BN1059" s="56"/>
    </row>
    <row r="1060" spans="1:66" ht="11.25" customHeight="1">
      <c r="A1060" s="220"/>
      <c r="B1060" s="38"/>
      <c r="C1060" s="205"/>
      <c r="D1060" s="208"/>
      <c r="E1060" s="57" t="s">
        <v>42</v>
      </c>
      <c r="F1060" s="58" t="str">
        <f>IF(D1059&lt;&gt;"", VLOOKUP(D1059,'Base de Datos'!$A$2:$D1268,3,FALSE()),"")</f>
        <v/>
      </c>
      <c r="G1060" s="205"/>
      <c r="H1060" s="208"/>
      <c r="I1060" s="57" t="s">
        <v>42</v>
      </c>
      <c r="J1060" s="58">
        <f>IF(H1059&lt;&gt;"", VLOOKUP(H1059,'Base de Datos'!$A$2:$D1268,3,FALSE()),"")</f>
        <v>4129703549</v>
      </c>
      <c r="K1060" s="205"/>
      <c r="L1060" s="208"/>
      <c r="M1060" s="57" t="s">
        <v>42</v>
      </c>
      <c r="N1060" s="58" t="str">
        <f>IF(L1059&lt;&gt;"", VLOOKUP(L1059,'Base de Datos'!$A$2:$D1268,3,FALSE()),"")</f>
        <v/>
      </c>
      <c r="O1060" s="43"/>
      <c r="P1060" s="119" t="s">
        <v>58</v>
      </c>
      <c r="Q1060" s="44"/>
      <c r="R1060" s="15"/>
      <c r="S1060" s="229"/>
      <c r="T1060" s="230"/>
      <c r="U1060" s="59"/>
      <c r="V1060" s="47"/>
      <c r="W1060" s="229"/>
      <c r="X1060" s="230"/>
      <c r="Y1060" s="59"/>
      <c r="Z1060" s="47"/>
      <c r="AA1060" s="229"/>
      <c r="AB1060" s="230"/>
      <c r="AC1060" s="59"/>
      <c r="AD1060" s="48"/>
      <c r="AE1060" s="181"/>
      <c r="AF1060" s="181"/>
      <c r="AG1060" s="181"/>
      <c r="AH1060" s="181"/>
      <c r="AI1060" s="181"/>
      <c r="AJ1060" s="181"/>
      <c r="AK1060" s="181"/>
      <c r="AL1060" s="181"/>
      <c r="AM1060" s="48"/>
      <c r="AN1060" s="53">
        <f>A1049</f>
        <v>46323</v>
      </c>
      <c r="AO1060" s="54" t="str">
        <f>C1050</f>
        <v>Consultorio N° 1</v>
      </c>
      <c r="AP1060" s="55">
        <f t="shared" ref="AP1060:AQ1060" si="719">C1087</f>
        <v>0</v>
      </c>
      <c r="AQ1060" s="55">
        <f t="shared" si="719"/>
        <v>0</v>
      </c>
      <c r="AR1060" s="55">
        <f>U1087</f>
        <v>0</v>
      </c>
      <c r="AS1060" s="55">
        <f>S1087</f>
        <v>0</v>
      </c>
      <c r="AT1060" s="55">
        <f>S1088</f>
        <v>0</v>
      </c>
      <c r="AU1060" s="55">
        <f>U1088</f>
        <v>0</v>
      </c>
      <c r="AV1060" s="55">
        <f>S1089</f>
        <v>0</v>
      </c>
      <c r="AW1060" s="55">
        <f>U1089</f>
        <v>0</v>
      </c>
      <c r="AX1060" s="55">
        <f>U1090</f>
        <v>0</v>
      </c>
      <c r="AY1060" s="55">
        <f>F1090</f>
        <v>0</v>
      </c>
      <c r="AZ1060" s="56"/>
      <c r="BA1060" s="56"/>
      <c r="BB1060" s="56"/>
      <c r="BC1060" s="56"/>
      <c r="BD1060" s="56"/>
      <c r="BE1060" s="56"/>
      <c r="BF1060" s="56"/>
      <c r="BG1060" s="56"/>
      <c r="BH1060" s="56"/>
      <c r="BI1060" s="56"/>
      <c r="BJ1060" s="56"/>
      <c r="BK1060" s="56"/>
      <c r="BL1060" s="56"/>
      <c r="BM1060" s="56"/>
      <c r="BN1060" s="56"/>
    </row>
    <row r="1061" spans="1:66" ht="11.25" customHeight="1">
      <c r="A1061" s="220"/>
      <c r="B1061" s="38"/>
      <c r="C1061" s="205"/>
      <c r="D1061" s="208"/>
      <c r="E1061" s="57" t="s">
        <v>44</v>
      </c>
      <c r="F1061" s="58" t="str">
        <f>IF(D1059&lt;&gt;"", VLOOKUP(D1059,'Base de Datos'!$A$2:$D1268,4,FALSE()),"")</f>
        <v/>
      </c>
      <c r="G1061" s="205"/>
      <c r="H1061" s="208"/>
      <c r="I1061" s="57" t="s">
        <v>44</v>
      </c>
      <c r="J1061" s="58" t="str">
        <f>IF(H1059&lt;&gt;"", VLOOKUP(H1059,'Base de Datos'!$A$2:$D1268,4,FALSE()),"")</f>
        <v>V20093954</v>
      </c>
      <c r="K1061" s="205"/>
      <c r="L1061" s="208"/>
      <c r="M1061" s="57" t="s">
        <v>44</v>
      </c>
      <c r="N1061" s="58" t="str">
        <f>IF(L1059&lt;&gt;"", VLOOKUP(L1059,'Base de Datos'!$A$2:$D1268,4,FALSE()),"")</f>
        <v/>
      </c>
      <c r="O1061" s="43"/>
      <c r="P1061" s="120" t="s">
        <v>61</v>
      </c>
      <c r="Q1061" s="121" t="s">
        <v>62</v>
      </c>
      <c r="R1061" s="15"/>
      <c r="S1061" s="229"/>
      <c r="T1061" s="230"/>
      <c r="U1061" s="59"/>
      <c r="V1061" s="47"/>
      <c r="W1061" s="229"/>
      <c r="X1061" s="230"/>
      <c r="Y1061" s="59"/>
      <c r="Z1061" s="47"/>
      <c r="AA1061" s="229"/>
      <c r="AB1061" s="230"/>
      <c r="AC1061" s="59"/>
      <c r="AD1061" s="48"/>
      <c r="AE1061" s="181"/>
      <c r="AF1061" s="181"/>
      <c r="AG1061" s="181"/>
      <c r="AH1061" s="181"/>
      <c r="AI1061" s="181"/>
      <c r="AJ1061" s="181"/>
      <c r="AK1061" s="181"/>
      <c r="AL1061" s="181"/>
      <c r="AM1061" s="48"/>
      <c r="AN1061" s="53">
        <f>A1049</f>
        <v>46323</v>
      </c>
      <c r="AO1061" s="54" t="s">
        <v>17</v>
      </c>
      <c r="AP1061" s="55">
        <f t="shared" ref="AP1061:AQ1061" si="720">C1091</f>
        <v>0</v>
      </c>
      <c r="AQ1061" s="55">
        <f t="shared" si="720"/>
        <v>0</v>
      </c>
      <c r="AR1061" s="55">
        <f>U1091</f>
        <v>0</v>
      </c>
      <c r="AS1061" s="55">
        <f>S1091</f>
        <v>0</v>
      </c>
      <c r="AT1061" s="55">
        <f>S1092</f>
        <v>0</v>
      </c>
      <c r="AU1061" s="55">
        <f>U1092</f>
        <v>0</v>
      </c>
      <c r="AV1061" s="55">
        <f>S1093</f>
        <v>0</v>
      </c>
      <c r="AW1061" s="55">
        <f>U1093</f>
        <v>0</v>
      </c>
      <c r="AX1061" s="55">
        <f>U1094</f>
        <v>0</v>
      </c>
      <c r="AY1061" s="55">
        <f>F1094</f>
        <v>0</v>
      </c>
      <c r="AZ1061" s="56"/>
      <c r="BA1061" s="56"/>
      <c r="BB1061" s="56"/>
      <c r="BC1061" s="56"/>
      <c r="BD1061" s="56"/>
      <c r="BE1061" s="56"/>
      <c r="BF1061" s="56"/>
      <c r="BG1061" s="56"/>
      <c r="BH1061" s="56"/>
      <c r="BI1061" s="56"/>
      <c r="BJ1061" s="56"/>
      <c r="BK1061" s="56"/>
      <c r="BL1061" s="56"/>
      <c r="BM1061" s="56"/>
      <c r="BN1061" s="56"/>
    </row>
    <row r="1062" spans="1:66" ht="11.25" customHeight="1">
      <c r="A1062" s="221"/>
      <c r="B1062" s="38"/>
      <c r="C1062" s="206"/>
      <c r="D1062" s="209"/>
      <c r="E1062" s="85" t="s">
        <v>46</v>
      </c>
      <c r="F1062" s="86"/>
      <c r="G1062" s="206"/>
      <c r="H1062" s="209"/>
      <c r="I1062" s="85" t="s">
        <v>46</v>
      </c>
      <c r="J1062" s="108" t="s">
        <v>63</v>
      </c>
      <c r="K1062" s="206"/>
      <c r="L1062" s="209"/>
      <c r="M1062" s="85" t="s">
        <v>46</v>
      </c>
      <c r="N1062" s="108"/>
      <c r="O1062" s="43"/>
      <c r="P1062" s="123" t="s">
        <v>64</v>
      </c>
      <c r="Q1062" s="124" t="s">
        <v>65</v>
      </c>
      <c r="R1062" s="15"/>
      <c r="S1062" s="227" t="str">
        <f>IF(OR(S1059="Empleado",S1059="Familiar"),"Nombre del Empleado","N° Factura")</f>
        <v>N° Factura</v>
      </c>
      <c r="T1062" s="228"/>
      <c r="U1062" s="89"/>
      <c r="V1062" s="47"/>
      <c r="W1062" s="227" t="str">
        <f>IF(OR(W1059="Empleado",W1059="Familiar"),"Nombre del Empleado","N° Factura")</f>
        <v>Nombre del Empleado</v>
      </c>
      <c r="X1062" s="228"/>
      <c r="Y1062" s="89" t="s">
        <v>181</v>
      </c>
      <c r="Z1062" s="47"/>
      <c r="AA1062" s="227" t="str">
        <f>IF(OR(AA1059="Empleado",AA1059="Familiar"),"Nombre del Empleado","N° Factura")</f>
        <v>N° Factura</v>
      </c>
      <c r="AB1062" s="228"/>
      <c r="AC1062" s="89"/>
      <c r="AD1062" s="48"/>
      <c r="AE1062" s="181"/>
      <c r="AF1062" s="181"/>
      <c r="AG1062" s="181"/>
      <c r="AH1062" s="181"/>
      <c r="AI1062" s="181"/>
      <c r="AJ1062" s="181"/>
      <c r="AK1062" s="181"/>
      <c r="AL1062" s="181"/>
      <c r="AM1062" s="48"/>
      <c r="AN1062" s="53">
        <f>A1049</f>
        <v>46323</v>
      </c>
      <c r="AO1062" s="54" t="s">
        <v>17</v>
      </c>
      <c r="AP1062" s="55">
        <f t="shared" ref="AP1062:AQ1062" si="721">C1095</f>
        <v>0</v>
      </c>
      <c r="AQ1062" s="55">
        <f t="shared" si="721"/>
        <v>0</v>
      </c>
      <c r="AR1062" s="55">
        <f>U1095</f>
        <v>0</v>
      </c>
      <c r="AS1062" s="55">
        <f>S1095</f>
        <v>0</v>
      </c>
      <c r="AT1062" s="55">
        <f>S1096</f>
        <v>0</v>
      </c>
      <c r="AU1062" s="55">
        <f>U1096</f>
        <v>0</v>
      </c>
      <c r="AV1062" s="55">
        <f>S1097</f>
        <v>0</v>
      </c>
      <c r="AW1062" s="55">
        <f>U1097</f>
        <v>0</v>
      </c>
      <c r="AX1062" s="55">
        <f>U1098</f>
        <v>0</v>
      </c>
      <c r="AY1062" s="55">
        <f>F1098</f>
        <v>0</v>
      </c>
      <c r="AZ1062" s="56"/>
      <c r="BA1062" s="56"/>
      <c r="BB1062" s="56"/>
      <c r="BC1062" s="56"/>
      <c r="BD1062" s="56"/>
      <c r="BE1062" s="56"/>
      <c r="BF1062" s="56"/>
      <c r="BG1062" s="56"/>
      <c r="BH1062" s="56"/>
      <c r="BI1062" s="56"/>
      <c r="BJ1062" s="56"/>
      <c r="BK1062" s="56"/>
      <c r="BL1062" s="56"/>
      <c r="BM1062" s="56"/>
      <c r="BN1062" s="56"/>
    </row>
    <row r="1063" spans="1:66" ht="11.25" customHeight="1">
      <c r="A1063" s="222">
        <f>A1059+$Q$13/1440</f>
        <v>0.45833333333333337</v>
      </c>
      <c r="B1063" s="38"/>
      <c r="C1063" s="204"/>
      <c r="D1063" s="207"/>
      <c r="E1063" s="40" t="s">
        <v>36</v>
      </c>
      <c r="F1063" s="42" t="str">
        <f>IF(D1063&lt;&gt;"", VLOOKUP(D1063,'Base de Datos'!$A$2:$D1268,2,FALSE()),"")</f>
        <v/>
      </c>
      <c r="G1063" s="204" t="s">
        <v>78</v>
      </c>
      <c r="H1063" s="216" t="s">
        <v>257</v>
      </c>
      <c r="I1063" s="40" t="s">
        <v>36</v>
      </c>
      <c r="J1063" s="42">
        <f>IF(H1063&lt;&gt;"", VLOOKUP(H1063,'Base de Datos'!$A$2:$D1268,2,FALSE()),"")</f>
        <v>0</v>
      </c>
      <c r="K1063" s="204"/>
      <c r="L1063" s="216"/>
      <c r="M1063" s="40" t="s">
        <v>36</v>
      </c>
      <c r="N1063" s="42" t="str">
        <f>IF(L1063&lt;&gt;"", VLOOKUP(L1063,'Base de Datos'!$A$2:$D1268,2,FALSE()),"")</f>
        <v/>
      </c>
      <c r="O1063" s="43"/>
      <c r="P1063" s="127" t="s">
        <v>67</v>
      </c>
      <c r="Q1063" s="128" t="s">
        <v>68</v>
      </c>
      <c r="R1063" s="15"/>
      <c r="S1063" s="45"/>
      <c r="T1063" s="45" t="s">
        <v>37</v>
      </c>
      <c r="U1063" s="46"/>
      <c r="V1063" s="47"/>
      <c r="W1063" s="45" t="s">
        <v>12</v>
      </c>
      <c r="X1063" s="45" t="s">
        <v>37</v>
      </c>
      <c r="Y1063" s="46">
        <v>50</v>
      </c>
      <c r="Z1063" s="47"/>
      <c r="AA1063" s="45"/>
      <c r="AB1063" s="45" t="s">
        <v>37</v>
      </c>
      <c r="AC1063" s="46"/>
      <c r="AD1063" s="48"/>
      <c r="AE1063" s="181"/>
      <c r="AF1063" s="181"/>
      <c r="AG1063" s="181"/>
      <c r="AH1063" s="181"/>
      <c r="AI1063" s="181"/>
      <c r="AJ1063" s="181"/>
      <c r="AK1063" s="181"/>
      <c r="AL1063" s="181"/>
      <c r="AM1063" s="48"/>
      <c r="AN1063" s="53">
        <f>A1049</f>
        <v>46323</v>
      </c>
      <c r="AO1063" s="54" t="s">
        <v>17</v>
      </c>
      <c r="AP1063" s="55">
        <f t="shared" ref="AP1063:AQ1063" si="722">C1099</f>
        <v>0</v>
      </c>
      <c r="AQ1063" s="55">
        <f t="shared" si="722"/>
        <v>0</v>
      </c>
      <c r="AR1063" s="55">
        <f>U1099</f>
        <v>0</v>
      </c>
      <c r="AS1063" s="55">
        <f>S1099</f>
        <v>0</v>
      </c>
      <c r="AT1063" s="55">
        <f>S1100</f>
        <v>0</v>
      </c>
      <c r="AU1063" s="55">
        <f>U1100</f>
        <v>0</v>
      </c>
      <c r="AV1063" s="55">
        <f>S1101</f>
        <v>0</v>
      </c>
      <c r="AW1063" s="55">
        <f>U1101</f>
        <v>0</v>
      </c>
      <c r="AX1063" s="55">
        <f>U1102</f>
        <v>0</v>
      </c>
      <c r="AY1063" s="55">
        <f>F1102</f>
        <v>0</v>
      </c>
      <c r="AZ1063" s="56"/>
      <c r="BA1063" s="56"/>
      <c r="BB1063" s="56"/>
      <c r="BC1063" s="56"/>
      <c r="BD1063" s="56"/>
      <c r="BE1063" s="56"/>
      <c r="BF1063" s="56"/>
      <c r="BG1063" s="56"/>
      <c r="BH1063" s="56"/>
      <c r="BI1063" s="56"/>
      <c r="BJ1063" s="56"/>
      <c r="BK1063" s="56"/>
      <c r="BL1063" s="56"/>
      <c r="BM1063" s="56"/>
      <c r="BN1063" s="56"/>
    </row>
    <row r="1064" spans="1:66" ht="11.25" customHeight="1">
      <c r="A1064" s="220"/>
      <c r="B1064" s="38"/>
      <c r="C1064" s="205"/>
      <c r="D1064" s="208"/>
      <c r="E1064" s="57" t="s">
        <v>42</v>
      </c>
      <c r="F1064" s="58" t="str">
        <f>IF(D1063&lt;&gt;"", VLOOKUP(D1063,'Base de Datos'!$A$2:$D1268,3,FALSE()),"")</f>
        <v/>
      </c>
      <c r="G1064" s="205"/>
      <c r="H1064" s="208"/>
      <c r="I1064" s="57" t="s">
        <v>42</v>
      </c>
      <c r="J1064" s="58">
        <f>IF(H1063&lt;&gt;"", VLOOKUP(H1063,'Base de Datos'!$A$2:$D1268,3,FALSE()),"")</f>
        <v>4241017984</v>
      </c>
      <c r="K1064" s="205"/>
      <c r="L1064" s="208"/>
      <c r="M1064" s="57" t="s">
        <v>42</v>
      </c>
      <c r="N1064" s="58" t="str">
        <f>IF(L1063&lt;&gt;"", VLOOKUP(L1063,'Base de Datos'!$A$2:$D1268,3,FALSE()),"")</f>
        <v/>
      </c>
      <c r="O1064" s="43"/>
      <c r="P1064" s="130" t="s">
        <v>70</v>
      </c>
      <c r="Q1064" s="131" t="s">
        <v>71</v>
      </c>
      <c r="R1064" s="15"/>
      <c r="S1064" s="229"/>
      <c r="T1064" s="230"/>
      <c r="U1064" s="59"/>
      <c r="V1064" s="47"/>
      <c r="W1064" s="229"/>
      <c r="X1064" s="230"/>
      <c r="Y1064" s="59"/>
      <c r="Z1064" s="47"/>
      <c r="AA1064" s="229"/>
      <c r="AB1064" s="230"/>
      <c r="AC1064" s="59"/>
      <c r="AD1064" s="48"/>
      <c r="AE1064" s="181"/>
      <c r="AF1064" s="181"/>
      <c r="AG1064" s="181"/>
      <c r="AH1064" s="181"/>
      <c r="AI1064" s="181"/>
      <c r="AJ1064" s="181"/>
      <c r="AK1064" s="181"/>
      <c r="AL1064" s="181"/>
      <c r="AM1064" s="48"/>
      <c r="AN1064" s="53">
        <f>A1049</f>
        <v>46323</v>
      </c>
      <c r="AO1064" s="54" t="str">
        <f>G1050</f>
        <v>Consultorio N° 2</v>
      </c>
      <c r="AP1064" s="55">
        <f t="shared" ref="AP1064:AQ1064" si="723">G1051</f>
        <v>0</v>
      </c>
      <c r="AQ1064" s="55">
        <f t="shared" si="723"/>
        <v>0</v>
      </c>
      <c r="AR1064" s="55">
        <f>Y1051</f>
        <v>0</v>
      </c>
      <c r="AS1064" s="55">
        <f>W1051</f>
        <v>0</v>
      </c>
      <c r="AT1064" s="55">
        <f>W1052</f>
        <v>0</v>
      </c>
      <c r="AU1064" s="55">
        <f>Y1052</f>
        <v>0</v>
      </c>
      <c r="AV1064" s="55">
        <f>W1053</f>
        <v>0</v>
      </c>
      <c r="AW1064" s="55">
        <f>Y1053</f>
        <v>0</v>
      </c>
      <c r="AX1064" s="55">
        <f>Y1054</f>
        <v>0</v>
      </c>
      <c r="AY1064" s="55">
        <f>J1054</f>
        <v>0</v>
      </c>
      <c r="AZ1064" s="56"/>
      <c r="BA1064" s="56"/>
      <c r="BB1064" s="56"/>
      <c r="BC1064" s="56"/>
      <c r="BD1064" s="56"/>
      <c r="BE1064" s="56"/>
      <c r="BF1064" s="56"/>
      <c r="BG1064" s="56"/>
      <c r="BH1064" s="56"/>
      <c r="BI1064" s="56"/>
      <c r="BJ1064" s="56"/>
      <c r="BK1064" s="56"/>
      <c r="BL1064" s="56"/>
      <c r="BM1064" s="56"/>
      <c r="BN1064" s="56"/>
    </row>
    <row r="1065" spans="1:66" ht="11.25" customHeight="1">
      <c r="A1065" s="220"/>
      <c r="B1065" s="38"/>
      <c r="C1065" s="205"/>
      <c r="D1065" s="208"/>
      <c r="E1065" s="57" t="s">
        <v>44</v>
      </c>
      <c r="F1065" s="58" t="str">
        <f>IF(D1063&lt;&gt;"", VLOOKUP(D1063,'Base de Datos'!$A$2:$D1268,4,FALSE()),"")</f>
        <v/>
      </c>
      <c r="G1065" s="205"/>
      <c r="H1065" s="208"/>
      <c r="I1065" s="57" t="s">
        <v>44</v>
      </c>
      <c r="J1065" s="58" t="str">
        <f>IF(H1063&lt;&gt;"", VLOOKUP(H1063,'Base de Datos'!$A$2:$D1268,4,FALSE()),"")</f>
        <v>V11238176</v>
      </c>
      <c r="K1065" s="205"/>
      <c r="L1065" s="208"/>
      <c r="M1065" s="57" t="s">
        <v>44</v>
      </c>
      <c r="N1065" s="58" t="str">
        <f>IF(L1063&lt;&gt;"", VLOOKUP(L1063,'Base de Datos'!$A$2:$D1268,4,FALSE()),"")</f>
        <v/>
      </c>
      <c r="O1065" s="43"/>
      <c r="P1065" s="132" t="s">
        <v>73</v>
      </c>
      <c r="Q1065" s="133" t="s">
        <v>74</v>
      </c>
      <c r="R1065" s="15"/>
      <c r="S1065" s="229"/>
      <c r="T1065" s="230"/>
      <c r="U1065" s="59"/>
      <c r="V1065" s="47"/>
      <c r="W1065" s="229"/>
      <c r="X1065" s="230"/>
      <c r="Y1065" s="59"/>
      <c r="Z1065" s="47"/>
      <c r="AA1065" s="229"/>
      <c r="AB1065" s="230"/>
      <c r="AC1065" s="59"/>
      <c r="AD1065" s="48"/>
      <c r="AE1065" s="181"/>
      <c r="AF1065" s="181"/>
      <c r="AG1065" s="181"/>
      <c r="AH1065" s="181"/>
      <c r="AI1065" s="181"/>
      <c r="AJ1065" s="181"/>
      <c r="AK1065" s="181"/>
      <c r="AL1065" s="181"/>
      <c r="AM1065" s="48"/>
      <c r="AN1065" s="53">
        <f>A1049</f>
        <v>46323</v>
      </c>
      <c r="AO1065" s="54" t="str">
        <f>G1050</f>
        <v>Consultorio N° 2</v>
      </c>
      <c r="AP1065" s="55">
        <f t="shared" ref="AP1065:AQ1065" si="724">G1055</f>
        <v>0</v>
      </c>
      <c r="AQ1065" s="55">
        <f t="shared" si="724"/>
        <v>0</v>
      </c>
      <c r="AR1065" s="55">
        <f>Y1055</f>
        <v>0</v>
      </c>
      <c r="AS1065" s="55">
        <f>W1055</f>
        <v>0</v>
      </c>
      <c r="AT1065" s="55">
        <f>W1056</f>
        <v>0</v>
      </c>
      <c r="AU1065" s="55">
        <f>Y1056</f>
        <v>0</v>
      </c>
      <c r="AV1065" s="55">
        <f>W1057</f>
        <v>0</v>
      </c>
      <c r="AW1065" s="55">
        <f>Y1057</f>
        <v>0</v>
      </c>
      <c r="AX1065" s="55">
        <f>Y1058</f>
        <v>0</v>
      </c>
      <c r="AY1065" s="55">
        <f>J1058</f>
        <v>0</v>
      </c>
      <c r="AZ1065" s="56"/>
      <c r="BA1065" s="56"/>
      <c r="BB1065" s="56"/>
      <c r="BC1065" s="56"/>
      <c r="BD1065" s="56"/>
      <c r="BE1065" s="56"/>
      <c r="BF1065" s="56"/>
      <c r="BG1065" s="56"/>
      <c r="BH1065" s="56"/>
      <c r="BI1065" s="56"/>
      <c r="BJ1065" s="56"/>
      <c r="BK1065" s="56"/>
      <c r="BL1065" s="56"/>
      <c r="BM1065" s="56"/>
      <c r="BN1065" s="56"/>
    </row>
    <row r="1066" spans="1:66" ht="11.25" customHeight="1">
      <c r="A1066" s="221"/>
      <c r="B1066" s="38"/>
      <c r="C1066" s="206"/>
      <c r="D1066" s="209"/>
      <c r="E1066" s="85" t="s">
        <v>46</v>
      </c>
      <c r="F1066" s="86"/>
      <c r="G1066" s="206"/>
      <c r="H1066" s="209"/>
      <c r="I1066" s="85" t="s">
        <v>46</v>
      </c>
      <c r="J1066" s="108" t="s">
        <v>63</v>
      </c>
      <c r="K1066" s="206"/>
      <c r="L1066" s="209"/>
      <c r="M1066" s="85" t="s">
        <v>46</v>
      </c>
      <c r="N1066" s="108"/>
      <c r="O1066" s="43"/>
      <c r="P1066" s="137" t="s">
        <v>52</v>
      </c>
      <c r="Q1066" s="138" t="s">
        <v>76</v>
      </c>
      <c r="R1066" s="15"/>
      <c r="S1066" s="227" t="str">
        <f>IF(OR(S1063="Empleado",S1063="Familiar"),"Nombre del Empleado","N° Factura")</f>
        <v>N° Factura</v>
      </c>
      <c r="T1066" s="228"/>
      <c r="U1066" s="89"/>
      <c r="V1066" s="47"/>
      <c r="W1066" s="227" t="str">
        <f>IF(OR(W1063="Empleado",W1063="Familiar"),"Nombre del Empleado","N° Factura")</f>
        <v>Nombre del Empleado</v>
      </c>
      <c r="X1066" s="228"/>
      <c r="Y1066" s="89" t="s">
        <v>137</v>
      </c>
      <c r="Z1066" s="47"/>
      <c r="AA1066" s="227" t="str">
        <f>IF(OR(AA1063="Empleado",AA1063="Familiar"),"Nombre del Empleado","N° Factura")</f>
        <v>N° Factura</v>
      </c>
      <c r="AB1066" s="228"/>
      <c r="AC1066" s="89"/>
      <c r="AD1066" s="48"/>
      <c r="AE1066" s="181"/>
      <c r="AF1066" s="181"/>
      <c r="AG1066" s="181"/>
      <c r="AH1066" s="181"/>
      <c r="AI1066" s="181"/>
      <c r="AJ1066" s="181"/>
      <c r="AK1066" s="181"/>
      <c r="AL1066" s="181"/>
      <c r="AM1066" s="48"/>
      <c r="AN1066" s="53">
        <f>A1049</f>
        <v>46323</v>
      </c>
      <c r="AO1066" s="54" t="str">
        <f>G1050</f>
        <v>Consultorio N° 2</v>
      </c>
      <c r="AP1066" s="55" t="str">
        <f t="shared" ref="AP1066:AQ1066" si="725">G1059</f>
        <v>📦</v>
      </c>
      <c r="AQ1066" s="55" t="str">
        <f t="shared" si="725"/>
        <v>Anyeling Herrera</v>
      </c>
      <c r="AR1066" s="55">
        <f>Y1059</f>
        <v>50</v>
      </c>
      <c r="AS1066" s="55" t="str">
        <f>W1059</f>
        <v>Empleado</v>
      </c>
      <c r="AT1066" s="55">
        <f>W1060</f>
        <v>0</v>
      </c>
      <c r="AU1066" s="55">
        <f>Y1060</f>
        <v>0</v>
      </c>
      <c r="AV1066" s="55">
        <f>W1061</f>
        <v>0</v>
      </c>
      <c r="AW1066" s="55">
        <f>Y1061</f>
        <v>0</v>
      </c>
      <c r="AX1066" s="55" t="str">
        <f>Y1062</f>
        <v>Anyeling Herrera</v>
      </c>
      <c r="AY1066" s="55" t="str">
        <f>J1062</f>
        <v>Luzmir Fagúndez</v>
      </c>
      <c r="AZ1066" s="56"/>
      <c r="BA1066" s="56"/>
      <c r="BB1066" s="56"/>
      <c r="BC1066" s="56"/>
      <c r="BD1066" s="56"/>
      <c r="BE1066" s="56"/>
      <c r="BF1066" s="56"/>
      <c r="BG1066" s="56"/>
      <c r="BH1066" s="56"/>
      <c r="BI1066" s="56"/>
      <c r="BJ1066" s="56"/>
      <c r="BK1066" s="56"/>
      <c r="BL1066" s="56"/>
      <c r="BM1066" s="56"/>
      <c r="BN1066" s="56"/>
    </row>
    <row r="1067" spans="1:66" ht="11.25" customHeight="1">
      <c r="A1067" s="222">
        <f>A1063+$Q$13/1440</f>
        <v>0.5</v>
      </c>
      <c r="B1067" s="38"/>
      <c r="C1067" s="204"/>
      <c r="D1067" s="207"/>
      <c r="E1067" s="40" t="s">
        <v>36</v>
      </c>
      <c r="F1067" s="42" t="str">
        <f>IF(D1067&lt;&gt;"", VLOOKUP(D1067,'Base de Datos'!$A$2:$D1268,2,FALSE()),"")</f>
        <v/>
      </c>
      <c r="G1067" s="204" t="s">
        <v>78</v>
      </c>
      <c r="H1067" s="216" t="s">
        <v>339</v>
      </c>
      <c r="I1067" s="40" t="s">
        <v>36</v>
      </c>
      <c r="J1067" s="42">
        <f>IF(H1067&lt;&gt;"", VLOOKUP(H1067,'Base de Datos'!$A$2:$D1268,2,FALSE()),"")</f>
        <v>0</v>
      </c>
      <c r="K1067" s="204"/>
      <c r="L1067" s="216"/>
      <c r="M1067" s="40" t="s">
        <v>36</v>
      </c>
      <c r="N1067" s="42" t="str">
        <f>IF(L1067&lt;&gt;"", VLOOKUP(L1067,'Base de Datos'!$A$2:$D1268,2,FALSE()),"")</f>
        <v/>
      </c>
      <c r="O1067" s="43"/>
      <c r="P1067" s="141" t="s">
        <v>78</v>
      </c>
      <c r="Q1067" s="142" t="s">
        <v>79</v>
      </c>
      <c r="R1067" s="15"/>
      <c r="S1067" s="45"/>
      <c r="T1067" s="45" t="s">
        <v>37</v>
      </c>
      <c r="U1067" s="46"/>
      <c r="V1067" s="47"/>
      <c r="W1067" s="45" t="s">
        <v>12</v>
      </c>
      <c r="X1067" s="45" t="s">
        <v>37</v>
      </c>
      <c r="Y1067" s="46">
        <v>50</v>
      </c>
      <c r="Z1067" s="47"/>
      <c r="AA1067" s="45"/>
      <c r="AB1067" s="45" t="s">
        <v>37</v>
      </c>
      <c r="AC1067" s="46"/>
      <c r="AD1067" s="48"/>
      <c r="AE1067" s="181"/>
      <c r="AF1067" s="181"/>
      <c r="AG1067" s="181"/>
      <c r="AH1067" s="181"/>
      <c r="AI1067" s="181"/>
      <c r="AJ1067" s="181"/>
      <c r="AK1067" s="181"/>
      <c r="AL1067" s="181"/>
      <c r="AM1067" s="48"/>
      <c r="AN1067" s="53">
        <f>A1049</f>
        <v>46323</v>
      </c>
      <c r="AO1067" s="54" t="str">
        <f>G1050</f>
        <v>Consultorio N° 2</v>
      </c>
      <c r="AP1067" s="55" t="str">
        <f t="shared" ref="AP1067:AQ1067" si="726">G1063</f>
        <v>📦</v>
      </c>
      <c r="AQ1067" s="55" t="str">
        <f t="shared" si="726"/>
        <v>MARY BELEN LEON</v>
      </c>
      <c r="AR1067" s="55">
        <f>Y1063</f>
        <v>50</v>
      </c>
      <c r="AS1067" s="55" t="str">
        <f>W1063</f>
        <v>Empleado</v>
      </c>
      <c r="AT1067" s="55">
        <f>W1064</f>
        <v>0</v>
      </c>
      <c r="AU1067" s="55">
        <f>Y1064</f>
        <v>0</v>
      </c>
      <c r="AV1067" s="55">
        <f>W1065</f>
        <v>0</v>
      </c>
      <c r="AW1067" s="55">
        <f>Y1065</f>
        <v>0</v>
      </c>
      <c r="AX1067" s="55" t="str">
        <f>Y1066</f>
        <v>Marybelen Leon</v>
      </c>
      <c r="AY1067" s="55" t="str">
        <f>J1066</f>
        <v>Luzmir Fagúndez</v>
      </c>
      <c r="AZ1067" s="56"/>
      <c r="BA1067" s="56"/>
      <c r="BB1067" s="56"/>
      <c r="BC1067" s="56"/>
      <c r="BD1067" s="56"/>
      <c r="BE1067" s="56"/>
      <c r="BF1067" s="56"/>
      <c r="BG1067" s="56"/>
      <c r="BH1067" s="56"/>
      <c r="BI1067" s="56"/>
      <c r="BJ1067" s="56"/>
      <c r="BK1067" s="56"/>
      <c r="BL1067" s="56"/>
      <c r="BM1067" s="56"/>
      <c r="BN1067" s="56"/>
    </row>
    <row r="1068" spans="1:66" ht="11.25" customHeight="1">
      <c r="A1068" s="220"/>
      <c r="B1068" s="38"/>
      <c r="C1068" s="205"/>
      <c r="D1068" s="208"/>
      <c r="E1068" s="57" t="s">
        <v>42</v>
      </c>
      <c r="F1068" s="58" t="str">
        <f>IF(D1067&lt;&gt;"", VLOOKUP(D1067,'Base de Datos'!$A$2:$D1268,3,FALSE()),"")</f>
        <v/>
      </c>
      <c r="G1068" s="205"/>
      <c r="H1068" s="208"/>
      <c r="I1068" s="57" t="s">
        <v>42</v>
      </c>
      <c r="J1068" s="58">
        <f>IF(H1067&lt;&gt;"", VLOOKUP(H1067,'Base de Datos'!$A$2:$D1268,3,FALSE()),"")</f>
        <v>4142492199</v>
      </c>
      <c r="K1068" s="205"/>
      <c r="L1068" s="208"/>
      <c r="M1068" s="57" t="s">
        <v>42</v>
      </c>
      <c r="N1068" s="58" t="str">
        <f>IF(L1067&lt;&gt;"", VLOOKUP(L1067,'Base de Datos'!$A$2:$D1268,3,FALSE()),"")</f>
        <v/>
      </c>
      <c r="O1068" s="43"/>
      <c r="P1068" s="1"/>
      <c r="Q1068" s="147"/>
      <c r="R1068" s="15"/>
      <c r="S1068" s="229"/>
      <c r="T1068" s="230"/>
      <c r="U1068" s="59"/>
      <c r="V1068" s="47"/>
      <c r="W1068" s="229"/>
      <c r="X1068" s="230"/>
      <c r="Y1068" s="59"/>
      <c r="Z1068" s="47"/>
      <c r="AA1068" s="229"/>
      <c r="AB1068" s="230"/>
      <c r="AC1068" s="59"/>
      <c r="AD1068" s="48"/>
      <c r="AE1068" s="181"/>
      <c r="AF1068" s="181"/>
      <c r="AG1068" s="181"/>
      <c r="AH1068" s="181"/>
      <c r="AI1068" s="181"/>
      <c r="AJ1068" s="181"/>
      <c r="AK1068" s="181"/>
      <c r="AL1068" s="181"/>
      <c r="AM1068" s="48"/>
      <c r="AN1068" s="53">
        <f>A1049</f>
        <v>46323</v>
      </c>
      <c r="AO1068" s="149" t="str">
        <f>G1050</f>
        <v>Consultorio N° 2</v>
      </c>
      <c r="AP1068" s="55" t="str">
        <f t="shared" ref="AP1068:AQ1068" si="727">G1067</f>
        <v>📦</v>
      </c>
      <c r="AQ1068" s="55" t="str">
        <f t="shared" si="727"/>
        <v>Karina Borges</v>
      </c>
      <c r="AR1068" s="55">
        <f>Y1067</f>
        <v>50</v>
      </c>
      <c r="AS1068" s="55" t="str">
        <f>W1067</f>
        <v>Empleado</v>
      </c>
      <c r="AT1068" s="55">
        <f>W1068</f>
        <v>0</v>
      </c>
      <c r="AU1068" s="55">
        <f>Y1068</f>
        <v>0</v>
      </c>
      <c r="AV1068" s="55">
        <f>W1069</f>
        <v>0</v>
      </c>
      <c r="AW1068" s="55">
        <f>Y1069</f>
        <v>0</v>
      </c>
      <c r="AX1068" s="55" t="str">
        <f>Y1070</f>
        <v>Karina Borges</v>
      </c>
      <c r="AY1068" s="55" t="str">
        <f>J1070</f>
        <v>Luzmir Fagúndez</v>
      </c>
      <c r="AZ1068" s="56"/>
      <c r="BA1068" s="56"/>
      <c r="BB1068" s="56"/>
      <c r="BC1068" s="56"/>
      <c r="BD1068" s="56"/>
      <c r="BE1068" s="56"/>
      <c r="BF1068" s="56"/>
      <c r="BG1068" s="56"/>
      <c r="BH1068" s="56"/>
      <c r="BI1068" s="56"/>
      <c r="BJ1068" s="56"/>
      <c r="BK1068" s="56"/>
      <c r="BL1068" s="56"/>
      <c r="BM1068" s="56"/>
      <c r="BN1068" s="56"/>
    </row>
    <row r="1069" spans="1:66" ht="11.25" customHeight="1">
      <c r="A1069" s="220"/>
      <c r="B1069" s="38"/>
      <c r="C1069" s="205"/>
      <c r="D1069" s="208"/>
      <c r="E1069" s="57" t="s">
        <v>44</v>
      </c>
      <c r="F1069" s="58" t="str">
        <f>IF(D1067&lt;&gt;"", VLOOKUP(D1067,'Base de Datos'!$A$2:$D1268,4,FALSE()),"")</f>
        <v/>
      </c>
      <c r="G1069" s="205"/>
      <c r="H1069" s="208"/>
      <c r="I1069" s="57" t="s">
        <v>44</v>
      </c>
      <c r="J1069" s="58" t="str">
        <f>IF(H1067&lt;&gt;"", VLOOKUP(H1067,'Base de Datos'!$A$2:$D1268,4,FALSE()),"")</f>
        <v>V5313199</v>
      </c>
      <c r="K1069" s="205"/>
      <c r="L1069" s="208"/>
      <c r="M1069" s="57" t="s">
        <v>44</v>
      </c>
      <c r="N1069" s="58" t="str">
        <f>IF(L1067&lt;&gt;"", VLOOKUP(L1067,'Base de Datos'!$A$2:$D1268,4,FALSE()),"")</f>
        <v/>
      </c>
      <c r="O1069" s="43"/>
      <c r="P1069" s="1"/>
      <c r="Q1069" s="150"/>
      <c r="R1069" s="15"/>
      <c r="S1069" s="229"/>
      <c r="T1069" s="230"/>
      <c r="U1069" s="59"/>
      <c r="V1069" s="47"/>
      <c r="W1069" s="229"/>
      <c r="X1069" s="230"/>
      <c r="Y1069" s="59"/>
      <c r="Z1069" s="47"/>
      <c r="AA1069" s="229"/>
      <c r="AB1069" s="230"/>
      <c r="AC1069" s="59"/>
      <c r="AD1069" s="48"/>
      <c r="AE1069" s="181"/>
      <c r="AF1069" s="181"/>
      <c r="AG1069" s="181"/>
      <c r="AH1069" s="181"/>
      <c r="AI1069" s="181"/>
      <c r="AJ1069" s="181"/>
      <c r="AK1069" s="181"/>
      <c r="AL1069" s="181"/>
      <c r="AM1069" s="48"/>
      <c r="AN1069" s="53">
        <f>A1049</f>
        <v>46323</v>
      </c>
      <c r="AO1069" s="54" t="str">
        <f>G1050</f>
        <v>Consultorio N° 2</v>
      </c>
      <c r="AP1069" s="55" t="str">
        <f t="shared" ref="AP1069:AQ1069" si="728">G1071</f>
        <v>✅</v>
      </c>
      <c r="AQ1069" s="55" t="str">
        <f t="shared" si="728"/>
        <v>MARY BELEN LEON</v>
      </c>
      <c r="AR1069" s="55">
        <f>Y1071</f>
        <v>0</v>
      </c>
      <c r="AS1069" s="55">
        <f>W1071</f>
        <v>0</v>
      </c>
      <c r="AT1069" s="55">
        <f>W1072</f>
        <v>0</v>
      </c>
      <c r="AU1069" s="55">
        <f>Y1072</f>
        <v>0</v>
      </c>
      <c r="AV1069" s="55">
        <f>W1073</f>
        <v>0</v>
      </c>
      <c r="AW1069" s="55">
        <f>Y1073</f>
        <v>0</v>
      </c>
      <c r="AX1069" s="55">
        <f>Y1074</f>
        <v>0</v>
      </c>
      <c r="AY1069" s="55" t="str">
        <f>J1074</f>
        <v>Luzmir Fagúndez</v>
      </c>
      <c r="AZ1069" s="56"/>
      <c r="BA1069" s="56"/>
      <c r="BB1069" s="56"/>
      <c r="BC1069" s="56"/>
      <c r="BD1069" s="56"/>
      <c r="BE1069" s="56"/>
      <c r="BF1069" s="56"/>
      <c r="BG1069" s="56"/>
      <c r="BH1069" s="56"/>
      <c r="BI1069" s="56"/>
      <c r="BJ1069" s="56"/>
      <c r="BK1069" s="56"/>
      <c r="BL1069" s="56"/>
      <c r="BM1069" s="56"/>
      <c r="BN1069" s="56"/>
    </row>
    <row r="1070" spans="1:66" ht="11.25" customHeight="1">
      <c r="A1070" s="221"/>
      <c r="B1070" s="38"/>
      <c r="C1070" s="206"/>
      <c r="D1070" s="209"/>
      <c r="E1070" s="85" t="s">
        <v>46</v>
      </c>
      <c r="F1070" s="86"/>
      <c r="G1070" s="206"/>
      <c r="H1070" s="209"/>
      <c r="I1070" s="85" t="s">
        <v>46</v>
      </c>
      <c r="J1070" s="108" t="s">
        <v>63</v>
      </c>
      <c r="K1070" s="206"/>
      <c r="L1070" s="209"/>
      <c r="M1070" s="85" t="s">
        <v>46</v>
      </c>
      <c r="N1070" s="108"/>
      <c r="O1070" s="43"/>
      <c r="P1070" s="1"/>
      <c r="Q1070" s="150"/>
      <c r="R1070" s="15"/>
      <c r="S1070" s="227" t="str">
        <f>IF(OR(S1067="Empleado",S1067="Familiar"),"Nombre del Empleado","N° Factura")</f>
        <v>N° Factura</v>
      </c>
      <c r="T1070" s="228"/>
      <c r="U1070" s="89"/>
      <c r="V1070" s="47"/>
      <c r="W1070" s="227" t="str">
        <f>IF(OR(W1067="Empleado",W1067="Familiar"),"Nombre del Empleado","N° Factura")</f>
        <v>Nombre del Empleado</v>
      </c>
      <c r="X1070" s="228"/>
      <c r="Y1070" s="89" t="s">
        <v>339</v>
      </c>
      <c r="Z1070" s="47"/>
      <c r="AA1070" s="227" t="str">
        <f>IF(OR(AA1067="Empleado",AA1067="Familiar"),"Nombre del Empleado","N° Factura")</f>
        <v>N° Factura</v>
      </c>
      <c r="AB1070" s="228"/>
      <c r="AC1070" s="89"/>
      <c r="AD1070" s="48"/>
      <c r="AE1070" s="181"/>
      <c r="AF1070" s="181"/>
      <c r="AG1070" s="181"/>
      <c r="AH1070" s="181"/>
      <c r="AI1070" s="181"/>
      <c r="AJ1070" s="181"/>
      <c r="AK1070" s="181"/>
      <c r="AL1070" s="181"/>
      <c r="AM1070" s="48"/>
      <c r="AN1070" s="53">
        <f>A1049</f>
        <v>46323</v>
      </c>
      <c r="AO1070" s="54" t="str">
        <f>G1050</f>
        <v>Consultorio N° 2</v>
      </c>
      <c r="AP1070" s="55">
        <f t="shared" ref="AP1070:AQ1070" si="729">G1075</f>
        <v>0</v>
      </c>
      <c r="AQ1070" s="55">
        <f t="shared" si="729"/>
        <v>0</v>
      </c>
      <c r="AR1070" s="55">
        <f>Y1075</f>
        <v>0</v>
      </c>
      <c r="AS1070" s="55">
        <f>W1075</f>
        <v>0</v>
      </c>
      <c r="AT1070" s="55">
        <f>W1076</f>
        <v>0</v>
      </c>
      <c r="AU1070" s="55">
        <f>Y1076</f>
        <v>0</v>
      </c>
      <c r="AV1070" s="55">
        <f>W1077</f>
        <v>0</v>
      </c>
      <c r="AW1070" s="55">
        <f>Y1077</f>
        <v>0</v>
      </c>
      <c r="AX1070" s="55">
        <f>Y1078</f>
        <v>0</v>
      </c>
      <c r="AY1070" s="55">
        <f>J1078</f>
        <v>0</v>
      </c>
      <c r="AZ1070" s="56"/>
      <c r="BA1070" s="56"/>
      <c r="BB1070" s="56"/>
      <c r="BC1070" s="56"/>
      <c r="BD1070" s="56"/>
      <c r="BE1070" s="56"/>
      <c r="BF1070" s="56"/>
      <c r="BG1070" s="56"/>
      <c r="BH1070" s="56"/>
      <c r="BI1070" s="56"/>
      <c r="BJ1070" s="56"/>
      <c r="BK1070" s="56"/>
      <c r="BL1070" s="56"/>
      <c r="BM1070" s="56"/>
      <c r="BN1070" s="56"/>
    </row>
    <row r="1071" spans="1:66" ht="11.25" customHeight="1">
      <c r="A1071" s="222">
        <f>A1067+$Q$13/1440</f>
        <v>0.54166666666666663</v>
      </c>
      <c r="B1071" s="38"/>
      <c r="C1071" s="204"/>
      <c r="D1071" s="207"/>
      <c r="E1071" s="40" t="s">
        <v>36</v>
      </c>
      <c r="F1071" s="42" t="str">
        <f>IF(D1071&lt;&gt;"", VLOOKUP(D1071,'Base de Datos'!$A$2:$D1268,2,FALSE()),"")</f>
        <v/>
      </c>
      <c r="G1071" s="204" t="s">
        <v>70</v>
      </c>
      <c r="H1071" s="216" t="s">
        <v>257</v>
      </c>
      <c r="I1071" s="40" t="s">
        <v>36</v>
      </c>
      <c r="J1071" s="42">
        <f>IF(H1071&lt;&gt;"", VLOOKUP(H1071,'Base de Datos'!$A$2:$D1268,2,FALSE()),"")</f>
        <v>0</v>
      </c>
      <c r="K1071" s="204" t="s">
        <v>73</v>
      </c>
      <c r="L1071" s="216" t="s">
        <v>223</v>
      </c>
      <c r="M1071" s="40" t="s">
        <v>36</v>
      </c>
      <c r="N1071" s="42">
        <f>IF(L1071&lt;&gt;"", VLOOKUP(L1071,'Base de Datos'!$A$2:$D1268,2,FALSE()),"")</f>
        <v>0</v>
      </c>
      <c r="O1071" s="43"/>
      <c r="P1071" s="1"/>
      <c r="Q1071" s="150"/>
      <c r="R1071" s="15"/>
      <c r="S1071" s="45"/>
      <c r="T1071" s="45" t="s">
        <v>37</v>
      </c>
      <c r="U1071" s="46"/>
      <c r="V1071" s="47"/>
      <c r="W1071" s="45"/>
      <c r="X1071" s="45" t="s">
        <v>37</v>
      </c>
      <c r="Y1071" s="46"/>
      <c r="Z1071" s="47"/>
      <c r="AA1071" s="45"/>
      <c r="AB1071" s="45" t="s">
        <v>37</v>
      </c>
      <c r="AC1071" s="46"/>
      <c r="AD1071" s="48"/>
      <c r="AE1071" s="181"/>
      <c r="AF1071" s="181"/>
      <c r="AG1071" s="181"/>
      <c r="AH1071" s="181"/>
      <c r="AI1071" s="181"/>
      <c r="AJ1071" s="181"/>
      <c r="AK1071" s="181"/>
      <c r="AL1071" s="181"/>
      <c r="AM1071" s="48"/>
      <c r="AN1071" s="53">
        <f>A1049</f>
        <v>46323</v>
      </c>
      <c r="AO1071" s="54" t="str">
        <f>G1050</f>
        <v>Consultorio N° 2</v>
      </c>
      <c r="AP1071" s="55">
        <f t="shared" ref="AP1071:AQ1071" si="730">G1079</f>
        <v>0</v>
      </c>
      <c r="AQ1071" s="55">
        <f t="shared" si="730"/>
        <v>0</v>
      </c>
      <c r="AR1071" s="55">
        <f>Y1079</f>
        <v>0</v>
      </c>
      <c r="AS1071" s="55">
        <f>W1079</f>
        <v>0</v>
      </c>
      <c r="AT1071" s="55">
        <f>W1080</f>
        <v>0</v>
      </c>
      <c r="AU1071" s="55">
        <f>Y1080</f>
        <v>0</v>
      </c>
      <c r="AV1071" s="55">
        <f>W1081</f>
        <v>0</v>
      </c>
      <c r="AW1071" s="55">
        <f>Y1081</f>
        <v>0</v>
      </c>
      <c r="AX1071" s="55">
        <f>Y1082</f>
        <v>0</v>
      </c>
      <c r="AY1071" s="55">
        <f>J1082</f>
        <v>0</v>
      </c>
      <c r="AZ1071" s="56"/>
      <c r="BA1071" s="56"/>
      <c r="BB1071" s="56"/>
      <c r="BC1071" s="56"/>
      <c r="BD1071" s="56"/>
      <c r="BE1071" s="56"/>
      <c r="BF1071" s="56"/>
      <c r="BG1071" s="56"/>
      <c r="BH1071" s="56"/>
      <c r="BI1071" s="56"/>
      <c r="BJ1071" s="56"/>
      <c r="BK1071" s="56"/>
      <c r="BL1071" s="56"/>
      <c r="BM1071" s="56"/>
      <c r="BN1071" s="56"/>
    </row>
    <row r="1072" spans="1:66" ht="11.25" customHeight="1">
      <c r="A1072" s="220"/>
      <c r="B1072" s="38"/>
      <c r="C1072" s="205"/>
      <c r="D1072" s="208"/>
      <c r="E1072" s="57" t="s">
        <v>42</v>
      </c>
      <c r="F1072" s="58" t="str">
        <f>IF(D1071&lt;&gt;"", VLOOKUP(D1071,'Base de Datos'!$A$2:$D1268,3,FALSE()),"")</f>
        <v/>
      </c>
      <c r="G1072" s="205"/>
      <c r="H1072" s="208"/>
      <c r="I1072" s="57" t="s">
        <v>42</v>
      </c>
      <c r="J1072" s="58">
        <f>IF(H1071&lt;&gt;"", VLOOKUP(H1071,'Base de Datos'!$A$2:$D1268,3,FALSE()),"")</f>
        <v>4241017984</v>
      </c>
      <c r="K1072" s="205"/>
      <c r="L1072" s="208"/>
      <c r="M1072" s="57" t="s">
        <v>42</v>
      </c>
      <c r="N1072" s="58">
        <f>IF(L1071&lt;&gt;"", VLOOKUP(L1071,'Base de Datos'!$A$2:$D1268,3,FALSE()),"")</f>
        <v>4124439496</v>
      </c>
      <c r="O1072" s="43"/>
      <c r="P1072" s="1"/>
      <c r="Q1072" s="1"/>
      <c r="R1072" s="15"/>
      <c r="S1072" s="229"/>
      <c r="T1072" s="230"/>
      <c r="U1072" s="59"/>
      <c r="V1072" s="47"/>
      <c r="W1072" s="229"/>
      <c r="X1072" s="230"/>
      <c r="Y1072" s="59"/>
      <c r="Z1072" s="47"/>
      <c r="AA1072" s="229"/>
      <c r="AB1072" s="230"/>
      <c r="AC1072" s="59"/>
      <c r="AD1072" s="48"/>
      <c r="AE1072" s="181"/>
      <c r="AF1072" s="181"/>
      <c r="AG1072" s="181"/>
      <c r="AH1072" s="181"/>
      <c r="AI1072" s="181"/>
      <c r="AJ1072" s="181"/>
      <c r="AK1072" s="181"/>
      <c r="AL1072" s="181"/>
      <c r="AM1072" s="48"/>
      <c r="AN1072" s="53">
        <f>A1049</f>
        <v>46323</v>
      </c>
      <c r="AO1072" s="54" t="str">
        <f>G1050</f>
        <v>Consultorio N° 2</v>
      </c>
      <c r="AP1072" s="55">
        <f t="shared" ref="AP1072:AQ1072" si="731">G1083</f>
        <v>0</v>
      </c>
      <c r="AQ1072" s="55">
        <f t="shared" si="731"/>
        <v>0</v>
      </c>
      <c r="AR1072" s="55">
        <f>Y1083</f>
        <v>0</v>
      </c>
      <c r="AS1072" s="55">
        <f>W1083</f>
        <v>0</v>
      </c>
      <c r="AT1072" s="55">
        <f>W1084</f>
        <v>0</v>
      </c>
      <c r="AU1072" s="55">
        <f>Y1084</f>
        <v>0</v>
      </c>
      <c r="AV1072" s="55">
        <f>W1085</f>
        <v>0</v>
      </c>
      <c r="AW1072" s="55">
        <f>Y1085</f>
        <v>0</v>
      </c>
      <c r="AX1072" s="55">
        <f>Y1086</f>
        <v>0</v>
      </c>
      <c r="AY1072" s="55">
        <f>J1086</f>
        <v>0</v>
      </c>
      <c r="AZ1072" s="56"/>
      <c r="BA1072" s="56"/>
      <c r="BB1072" s="56"/>
      <c r="BC1072" s="56"/>
      <c r="BD1072" s="56"/>
      <c r="BE1072" s="56"/>
      <c r="BF1072" s="56"/>
      <c r="BG1072" s="56"/>
      <c r="BH1072" s="56"/>
      <c r="BI1072" s="56"/>
      <c r="BJ1072" s="56"/>
      <c r="BK1072" s="56"/>
      <c r="BL1072" s="56"/>
      <c r="BM1072" s="56"/>
      <c r="BN1072" s="56"/>
    </row>
    <row r="1073" spans="1:66" ht="11.25" customHeight="1">
      <c r="A1073" s="220"/>
      <c r="B1073" s="38"/>
      <c r="C1073" s="205"/>
      <c r="D1073" s="208"/>
      <c r="E1073" s="57" t="s">
        <v>44</v>
      </c>
      <c r="F1073" s="58" t="str">
        <f>IF(D1071&lt;&gt;"", VLOOKUP(D1071,'Base de Datos'!$A$2:$D1268,4,FALSE()),"")</f>
        <v/>
      </c>
      <c r="G1073" s="205"/>
      <c r="H1073" s="208"/>
      <c r="I1073" s="57" t="s">
        <v>44</v>
      </c>
      <c r="J1073" s="58" t="str">
        <f>IF(H1071&lt;&gt;"", VLOOKUP(H1071,'Base de Datos'!$A$2:$D1268,4,FALSE()),"")</f>
        <v>V11238176</v>
      </c>
      <c r="K1073" s="205"/>
      <c r="L1073" s="208"/>
      <c r="M1073" s="57" t="s">
        <v>44</v>
      </c>
      <c r="N1073" s="58">
        <f>IF(L1071&lt;&gt;"", VLOOKUP(L1071,'Base de Datos'!$A$2:$D1268,4,FALSE()),"")</f>
        <v>43</v>
      </c>
      <c r="O1073" s="1"/>
      <c r="P1073" s="1"/>
      <c r="Q1073" s="1"/>
      <c r="R1073" s="15"/>
      <c r="S1073" s="229"/>
      <c r="T1073" s="230"/>
      <c r="U1073" s="59"/>
      <c r="V1073" s="47"/>
      <c r="W1073" s="229"/>
      <c r="X1073" s="230"/>
      <c r="Y1073" s="59"/>
      <c r="Z1073" s="47"/>
      <c r="AA1073" s="229"/>
      <c r="AB1073" s="230"/>
      <c r="AC1073" s="59"/>
      <c r="AD1073" s="48"/>
      <c r="AE1073" s="181"/>
      <c r="AF1073" s="181"/>
      <c r="AG1073" s="181"/>
      <c r="AH1073" s="181"/>
      <c r="AI1073" s="181"/>
      <c r="AJ1073" s="181"/>
      <c r="AK1073" s="181"/>
      <c r="AL1073" s="181"/>
      <c r="AM1073" s="48"/>
      <c r="AN1073" s="53">
        <f>A1049</f>
        <v>46323</v>
      </c>
      <c r="AO1073" s="54" t="str">
        <f>G1050</f>
        <v>Consultorio N° 2</v>
      </c>
      <c r="AP1073" s="55">
        <f t="shared" ref="AP1073:AQ1073" si="732">G1087</f>
        <v>0</v>
      </c>
      <c r="AQ1073" s="55">
        <f t="shared" si="732"/>
        <v>0</v>
      </c>
      <c r="AR1073" s="55">
        <f>Y1087</f>
        <v>0</v>
      </c>
      <c r="AS1073" s="55">
        <f>W1087</f>
        <v>0</v>
      </c>
      <c r="AT1073" s="55">
        <f>W1088</f>
        <v>0</v>
      </c>
      <c r="AU1073" s="55">
        <f>Y1088</f>
        <v>0</v>
      </c>
      <c r="AV1073" s="55">
        <f>W1089</f>
        <v>0</v>
      </c>
      <c r="AW1073" s="55">
        <f>Y1089</f>
        <v>0</v>
      </c>
      <c r="AX1073" s="55">
        <f>Y1090</f>
        <v>0</v>
      </c>
      <c r="AY1073" s="55">
        <f>J1090</f>
        <v>0</v>
      </c>
      <c r="AZ1073" s="56"/>
      <c r="BA1073" s="56"/>
      <c r="BB1073" s="56"/>
      <c r="BC1073" s="56"/>
      <c r="BD1073" s="56"/>
      <c r="BE1073" s="56"/>
      <c r="BF1073" s="56"/>
      <c r="BG1073" s="56"/>
      <c r="BH1073" s="56"/>
      <c r="BI1073" s="56"/>
      <c r="BJ1073" s="56"/>
      <c r="BK1073" s="56"/>
      <c r="BL1073" s="56"/>
      <c r="BM1073" s="56"/>
      <c r="BN1073" s="56"/>
    </row>
    <row r="1074" spans="1:66" ht="11.25" customHeight="1">
      <c r="A1074" s="221"/>
      <c r="B1074" s="38"/>
      <c r="C1074" s="206"/>
      <c r="D1074" s="209"/>
      <c r="E1074" s="85" t="s">
        <v>46</v>
      </c>
      <c r="F1074" s="86"/>
      <c r="G1074" s="206"/>
      <c r="H1074" s="209"/>
      <c r="I1074" s="85" t="s">
        <v>46</v>
      </c>
      <c r="J1074" s="108" t="s">
        <v>63</v>
      </c>
      <c r="K1074" s="206"/>
      <c r="L1074" s="209"/>
      <c r="M1074" s="85" t="s">
        <v>46</v>
      </c>
      <c r="N1074" s="108" t="s">
        <v>77</v>
      </c>
      <c r="O1074" s="43"/>
      <c r="P1074" s="1"/>
      <c r="Q1074" s="1"/>
      <c r="R1074" s="15"/>
      <c r="S1074" s="227" t="str">
        <f>IF(OR(S1071="Empleado",S1071="Familiar"),"Nombre del Empleado","N° Factura")</f>
        <v>N° Factura</v>
      </c>
      <c r="T1074" s="228"/>
      <c r="U1074" s="89"/>
      <c r="V1074" s="47"/>
      <c r="W1074" s="227" t="str">
        <f>IF(OR(W1071="Empleado",W1071="Familiar"),"Nombre del Empleado","N° Factura")</f>
        <v>N° Factura</v>
      </c>
      <c r="X1074" s="228"/>
      <c r="Y1074" s="89"/>
      <c r="Z1074" s="47"/>
      <c r="AA1074" s="227" t="str">
        <f>IF(OR(AA1071="Empleado",AA1071="Familiar"),"Nombre del Empleado","N° Factura")</f>
        <v>N° Factura</v>
      </c>
      <c r="AB1074" s="228"/>
      <c r="AC1074" s="89"/>
      <c r="AD1074" s="48"/>
      <c r="AE1074" s="181"/>
      <c r="AF1074" s="181"/>
      <c r="AG1074" s="181"/>
      <c r="AH1074" s="181"/>
      <c r="AI1074" s="181"/>
      <c r="AJ1074" s="181"/>
      <c r="AK1074" s="181"/>
      <c r="AL1074" s="181"/>
      <c r="AM1074" s="48"/>
      <c r="AN1074" s="53">
        <f>A1049</f>
        <v>46323</v>
      </c>
      <c r="AO1074" s="54" t="str">
        <f>K1050</f>
        <v>Consultorio N° 3</v>
      </c>
      <c r="AP1074" s="55">
        <f t="shared" ref="AP1074:AQ1074" si="733">K1051</f>
        <v>0</v>
      </c>
      <c r="AQ1074" s="55">
        <f t="shared" si="733"/>
        <v>0</v>
      </c>
      <c r="AR1074" s="55">
        <f>AC1051</f>
        <v>0</v>
      </c>
      <c r="AS1074" s="55">
        <f>AA1051</f>
        <v>0</v>
      </c>
      <c r="AT1074" s="55">
        <f>AA1052</f>
        <v>0</v>
      </c>
      <c r="AU1074" s="55">
        <f>AC1052</f>
        <v>0</v>
      </c>
      <c r="AV1074" s="55">
        <f>AA1053</f>
        <v>0</v>
      </c>
      <c r="AW1074" s="55">
        <f>AC1053</f>
        <v>0</v>
      </c>
      <c r="AX1074" s="55">
        <f>AC1054</f>
        <v>0</v>
      </c>
      <c r="AY1074" s="55">
        <f>N1054</f>
        <v>0</v>
      </c>
      <c r="AZ1074" s="56"/>
      <c r="BA1074" s="56"/>
      <c r="BB1074" s="56"/>
      <c r="BC1074" s="56"/>
      <c r="BD1074" s="56"/>
      <c r="BE1074" s="56"/>
      <c r="BF1074" s="56"/>
      <c r="BG1074" s="56"/>
      <c r="BH1074" s="56"/>
      <c r="BI1074" s="56"/>
      <c r="BJ1074" s="56"/>
      <c r="BK1074" s="56"/>
      <c r="BL1074" s="56"/>
      <c r="BM1074" s="56"/>
      <c r="BN1074" s="56"/>
    </row>
    <row r="1075" spans="1:66" ht="11.25" customHeight="1">
      <c r="A1075" s="222">
        <f>A1071+$Q$13/1440</f>
        <v>0.58333333333333326</v>
      </c>
      <c r="B1075" s="38"/>
      <c r="C1075" s="204"/>
      <c r="D1075" s="207"/>
      <c r="E1075" s="40" t="s">
        <v>36</v>
      </c>
      <c r="F1075" s="42" t="str">
        <f>IF(D1075&lt;&gt;"", VLOOKUP(D1075,'Base de Datos'!$A$2:$D1268,2,FALSE()),"")</f>
        <v/>
      </c>
      <c r="G1075" s="204"/>
      <c r="H1075" s="216"/>
      <c r="I1075" s="40" t="s">
        <v>36</v>
      </c>
      <c r="J1075" s="42" t="str">
        <f>IF(H1075&lt;&gt;"", VLOOKUP(H1075,'Base de Datos'!$A$2:$D1268,2,FALSE()),"")</f>
        <v/>
      </c>
      <c r="K1075" s="204" t="s">
        <v>73</v>
      </c>
      <c r="L1075" s="216" t="s">
        <v>253</v>
      </c>
      <c r="M1075" s="40" t="s">
        <v>36</v>
      </c>
      <c r="N1075" s="42">
        <f>IF(L1075&lt;&gt;"", VLOOKUP(L1075,'Base de Datos'!$A$2:$D1268,2,FALSE()),"")</f>
        <v>0</v>
      </c>
      <c r="O1075" s="43"/>
      <c r="P1075" s="151"/>
      <c r="Q1075" s="1"/>
      <c r="R1075" s="15"/>
      <c r="S1075" s="45"/>
      <c r="T1075" s="45" t="s">
        <v>37</v>
      </c>
      <c r="U1075" s="46"/>
      <c r="V1075" s="47"/>
      <c r="W1075" s="45"/>
      <c r="X1075" s="45" t="s">
        <v>37</v>
      </c>
      <c r="Y1075" s="46"/>
      <c r="Z1075" s="47"/>
      <c r="AA1075" s="45"/>
      <c r="AB1075" s="45" t="s">
        <v>37</v>
      </c>
      <c r="AC1075" s="46"/>
      <c r="AD1075" s="48"/>
      <c r="AE1075" s="181"/>
      <c r="AF1075" s="181"/>
      <c r="AG1075" s="181"/>
      <c r="AH1075" s="181"/>
      <c r="AI1075" s="181"/>
      <c r="AJ1075" s="181"/>
      <c r="AK1075" s="181"/>
      <c r="AL1075" s="181"/>
      <c r="AM1075" s="48"/>
      <c r="AN1075" s="53">
        <f>A1049</f>
        <v>46323</v>
      </c>
      <c r="AO1075" s="54" t="str">
        <f>K1050</f>
        <v>Consultorio N° 3</v>
      </c>
      <c r="AP1075" s="55">
        <f t="shared" ref="AP1075:AQ1075" si="734">K1055</f>
        <v>0</v>
      </c>
      <c r="AQ1075" s="55">
        <f t="shared" si="734"/>
        <v>0</v>
      </c>
      <c r="AR1075" s="55">
        <f>AC1055</f>
        <v>0</v>
      </c>
      <c r="AS1075" s="55">
        <f>AA1055</f>
        <v>0</v>
      </c>
      <c r="AT1075" s="55">
        <f>AA1056</f>
        <v>0</v>
      </c>
      <c r="AU1075" s="55">
        <f>AC1056</f>
        <v>0</v>
      </c>
      <c r="AV1075" s="55">
        <f>AA1057</f>
        <v>0</v>
      </c>
      <c r="AW1075" s="55">
        <f>AC1057</f>
        <v>0</v>
      </c>
      <c r="AX1075" s="55">
        <f>AC1058</f>
        <v>0</v>
      </c>
      <c r="AY1075" s="55">
        <f>N1058</f>
        <v>0</v>
      </c>
      <c r="AZ1075" s="56"/>
      <c r="BA1075" s="56"/>
      <c r="BB1075" s="56"/>
      <c r="BC1075" s="56"/>
      <c r="BD1075" s="56"/>
      <c r="BE1075" s="56"/>
      <c r="BF1075" s="56"/>
      <c r="BG1075" s="56"/>
      <c r="BH1075" s="56"/>
      <c r="BI1075" s="56"/>
      <c r="BJ1075" s="56"/>
      <c r="BK1075" s="56"/>
      <c r="BL1075" s="56"/>
      <c r="BM1075" s="56"/>
      <c r="BN1075" s="56"/>
    </row>
    <row r="1076" spans="1:66" ht="11.25" customHeight="1">
      <c r="A1076" s="220"/>
      <c r="B1076" s="38"/>
      <c r="C1076" s="205"/>
      <c r="D1076" s="208"/>
      <c r="E1076" s="57" t="s">
        <v>42</v>
      </c>
      <c r="F1076" s="58" t="str">
        <f>IF(D1075&lt;&gt;"", VLOOKUP(D1075,'Base de Datos'!$A$2:$D1268,3,FALSE()),"")</f>
        <v/>
      </c>
      <c r="G1076" s="205"/>
      <c r="H1076" s="208"/>
      <c r="I1076" s="57" t="s">
        <v>42</v>
      </c>
      <c r="J1076" s="58" t="str">
        <f>IF(H1075&lt;&gt;"", VLOOKUP(H1075,'Base de Datos'!$A$2:$D1268,3,FALSE()),"")</f>
        <v/>
      </c>
      <c r="K1076" s="205"/>
      <c r="L1076" s="208"/>
      <c r="M1076" s="57" t="s">
        <v>42</v>
      </c>
      <c r="N1076" s="58">
        <f>IF(L1075&lt;&gt;"", VLOOKUP(L1075,'Base de Datos'!$A$2:$D1268,3,FALSE()),"")</f>
        <v>4142402300</v>
      </c>
      <c r="O1076" s="43"/>
      <c r="P1076" s="151"/>
      <c r="Q1076" s="152"/>
      <c r="R1076" s="15"/>
      <c r="S1076" s="229"/>
      <c r="T1076" s="230"/>
      <c r="U1076" s="59"/>
      <c r="V1076" s="47"/>
      <c r="W1076" s="229"/>
      <c r="X1076" s="230"/>
      <c r="Y1076" s="59"/>
      <c r="Z1076" s="47"/>
      <c r="AA1076" s="229"/>
      <c r="AB1076" s="230"/>
      <c r="AC1076" s="59"/>
      <c r="AD1076" s="48"/>
      <c r="AE1076" s="181"/>
      <c r="AF1076" s="181"/>
      <c r="AG1076" s="181"/>
      <c r="AH1076" s="181"/>
      <c r="AI1076" s="181"/>
      <c r="AJ1076" s="181"/>
      <c r="AK1076" s="181"/>
      <c r="AL1076" s="181"/>
      <c r="AM1076" s="48"/>
      <c r="AN1076" s="53">
        <f>A1049</f>
        <v>46323</v>
      </c>
      <c r="AO1076" s="54" t="str">
        <f>K1050</f>
        <v>Consultorio N° 3</v>
      </c>
      <c r="AP1076" s="55">
        <f t="shared" ref="AP1076:AQ1076" si="735">K1059</f>
        <v>0</v>
      </c>
      <c r="AQ1076" s="55">
        <f t="shared" si="735"/>
        <v>0</v>
      </c>
      <c r="AR1076" s="55">
        <f>AC1059</f>
        <v>0</v>
      </c>
      <c r="AS1076" s="55">
        <f>AA1059</f>
        <v>0</v>
      </c>
      <c r="AT1076" s="55">
        <f>AA1060</f>
        <v>0</v>
      </c>
      <c r="AU1076" s="55">
        <f>AC1060</f>
        <v>0</v>
      </c>
      <c r="AV1076" s="55">
        <f>AA1061</f>
        <v>0</v>
      </c>
      <c r="AW1076" s="55">
        <f>AC1061</f>
        <v>0</v>
      </c>
      <c r="AX1076" s="55">
        <f>AC1062</f>
        <v>0</v>
      </c>
      <c r="AY1076" s="55">
        <f>N1062</f>
        <v>0</v>
      </c>
      <c r="AZ1076" s="56"/>
      <c r="BA1076" s="56"/>
      <c r="BB1076" s="56"/>
      <c r="BC1076" s="56"/>
      <c r="BD1076" s="56"/>
      <c r="BE1076" s="56"/>
      <c r="BF1076" s="56"/>
      <c r="BG1076" s="56"/>
      <c r="BH1076" s="56"/>
      <c r="BI1076" s="56"/>
      <c r="BJ1076" s="56"/>
      <c r="BK1076" s="56"/>
      <c r="BL1076" s="56"/>
      <c r="BM1076" s="56"/>
      <c r="BN1076" s="56"/>
    </row>
    <row r="1077" spans="1:66" ht="11.25" customHeight="1">
      <c r="A1077" s="220"/>
      <c r="B1077" s="38"/>
      <c r="C1077" s="205"/>
      <c r="D1077" s="208"/>
      <c r="E1077" s="57" t="s">
        <v>44</v>
      </c>
      <c r="F1077" s="58" t="str">
        <f>IF(D1075&lt;&gt;"", VLOOKUP(D1075,'Base de Datos'!$A$2:$D1268,4,FALSE()),"")</f>
        <v/>
      </c>
      <c r="G1077" s="205"/>
      <c r="H1077" s="208"/>
      <c r="I1077" s="57" t="s">
        <v>44</v>
      </c>
      <c r="J1077" s="58" t="str">
        <f>IF(H1075&lt;&gt;"", VLOOKUP(H1075,'Base de Datos'!$A$2:$D1268,4,FALSE()),"")</f>
        <v/>
      </c>
      <c r="K1077" s="205"/>
      <c r="L1077" s="208"/>
      <c r="M1077" s="57" t="s">
        <v>44</v>
      </c>
      <c r="N1077" s="58" t="str">
        <f>IF(L1075&lt;&gt;"", VLOOKUP(L1075,'Base de Datos'!$A$2:$D1268,4,FALSE()),"")</f>
        <v>V6820044</v>
      </c>
      <c r="O1077" s="43"/>
      <c r="P1077" s="151"/>
      <c r="Q1077" s="152"/>
      <c r="R1077" s="15"/>
      <c r="S1077" s="229"/>
      <c r="T1077" s="230"/>
      <c r="U1077" s="59"/>
      <c r="V1077" s="47"/>
      <c r="W1077" s="229"/>
      <c r="X1077" s="230"/>
      <c r="Y1077" s="59"/>
      <c r="Z1077" s="47"/>
      <c r="AA1077" s="229"/>
      <c r="AB1077" s="230"/>
      <c r="AC1077" s="59"/>
      <c r="AD1077" s="48"/>
      <c r="AE1077" s="181"/>
      <c r="AF1077" s="181"/>
      <c r="AG1077" s="181"/>
      <c r="AH1077" s="181"/>
      <c r="AI1077" s="181"/>
      <c r="AJ1077" s="181"/>
      <c r="AK1077" s="181"/>
      <c r="AL1077" s="181"/>
      <c r="AM1077" s="48"/>
      <c r="AN1077" s="53">
        <f>A1049</f>
        <v>46323</v>
      </c>
      <c r="AO1077" s="54" t="str">
        <f>K1050</f>
        <v>Consultorio N° 3</v>
      </c>
      <c r="AP1077" s="55">
        <f t="shared" ref="AP1077:AQ1077" si="736">K1063</f>
        <v>0</v>
      </c>
      <c r="AQ1077" s="55">
        <f t="shared" si="736"/>
        <v>0</v>
      </c>
      <c r="AR1077" s="55">
        <f>AC1063</f>
        <v>0</v>
      </c>
      <c r="AS1077" s="55">
        <f>AA1063</f>
        <v>0</v>
      </c>
      <c r="AT1077" s="55">
        <f>AA1064</f>
        <v>0</v>
      </c>
      <c r="AU1077" s="55">
        <f>AC1064</f>
        <v>0</v>
      </c>
      <c r="AV1077" s="55">
        <f>AA1065</f>
        <v>0</v>
      </c>
      <c r="AW1077" s="55">
        <f>AC1065</f>
        <v>0</v>
      </c>
      <c r="AX1077" s="55">
        <f>AC1066</f>
        <v>0</v>
      </c>
      <c r="AY1077" s="55">
        <f>N1066</f>
        <v>0</v>
      </c>
      <c r="AZ1077" s="56"/>
      <c r="BA1077" s="56"/>
      <c r="BB1077" s="56"/>
      <c r="BC1077" s="56"/>
      <c r="BD1077" s="56"/>
      <c r="BE1077" s="56"/>
      <c r="BF1077" s="56"/>
      <c r="BG1077" s="56"/>
      <c r="BH1077" s="56"/>
      <c r="BI1077" s="56"/>
      <c r="BJ1077" s="56"/>
      <c r="BK1077" s="56"/>
      <c r="BL1077" s="56"/>
      <c r="BM1077" s="56"/>
      <c r="BN1077" s="56"/>
    </row>
    <row r="1078" spans="1:66" ht="11.25" customHeight="1">
      <c r="A1078" s="221"/>
      <c r="B1078" s="38"/>
      <c r="C1078" s="206"/>
      <c r="D1078" s="209"/>
      <c r="E1078" s="85" t="s">
        <v>46</v>
      </c>
      <c r="F1078" s="86"/>
      <c r="G1078" s="206"/>
      <c r="H1078" s="209"/>
      <c r="I1078" s="85" t="s">
        <v>46</v>
      </c>
      <c r="J1078" s="108"/>
      <c r="K1078" s="206"/>
      <c r="L1078" s="209"/>
      <c r="M1078" s="85" t="s">
        <v>46</v>
      </c>
      <c r="N1078" s="108" t="s">
        <v>77</v>
      </c>
      <c r="O1078" s="43"/>
      <c r="P1078" s="151"/>
      <c r="Q1078" s="1"/>
      <c r="R1078" s="15"/>
      <c r="S1078" s="227" t="str">
        <f>IF(OR(S1075="Empleado",S1075="Familiar"),"Nombre del Empleado","N° Factura")</f>
        <v>N° Factura</v>
      </c>
      <c r="T1078" s="228"/>
      <c r="U1078" s="89"/>
      <c r="V1078" s="47"/>
      <c r="W1078" s="227" t="str">
        <f>IF(OR(W1075="Empleado",W1075="Familiar"),"Nombre del Empleado","N° Factura")</f>
        <v>N° Factura</v>
      </c>
      <c r="X1078" s="228"/>
      <c r="Y1078" s="89"/>
      <c r="Z1078" s="47"/>
      <c r="AA1078" s="227" t="str">
        <f>IF(OR(AA1075="Empleado",AA1075="Familiar"),"Nombre del Empleado","N° Factura")</f>
        <v>N° Factura</v>
      </c>
      <c r="AB1078" s="228"/>
      <c r="AC1078" s="89"/>
      <c r="AD1078" s="48"/>
      <c r="AE1078" s="181"/>
      <c r="AF1078" s="181"/>
      <c r="AG1078" s="181"/>
      <c r="AH1078" s="181"/>
      <c r="AI1078" s="181"/>
      <c r="AJ1078" s="181"/>
      <c r="AK1078" s="181"/>
      <c r="AL1078" s="181"/>
      <c r="AM1078" s="48"/>
      <c r="AN1078" s="53">
        <f>A1049</f>
        <v>46323</v>
      </c>
      <c r="AO1078" s="54" t="str">
        <f>K1050</f>
        <v>Consultorio N° 3</v>
      </c>
      <c r="AP1078" s="55">
        <f t="shared" ref="AP1078:AQ1078" si="737">K1067</f>
        <v>0</v>
      </c>
      <c r="AQ1078" s="55">
        <f t="shared" si="737"/>
        <v>0</v>
      </c>
      <c r="AR1078" s="55">
        <f>AC1067</f>
        <v>0</v>
      </c>
      <c r="AS1078" s="55">
        <f>AA1067</f>
        <v>0</v>
      </c>
      <c r="AT1078" s="55">
        <f>AA1068</f>
        <v>0</v>
      </c>
      <c r="AU1078" s="55">
        <f>AC1068</f>
        <v>0</v>
      </c>
      <c r="AV1078" s="55">
        <f>AA1069</f>
        <v>0</v>
      </c>
      <c r="AW1078" s="55">
        <f>AC1069</f>
        <v>0</v>
      </c>
      <c r="AX1078" s="55">
        <f>AC1070</f>
        <v>0</v>
      </c>
      <c r="AY1078" s="55">
        <f>N1070</f>
        <v>0</v>
      </c>
      <c r="AZ1078" s="56"/>
      <c r="BA1078" s="56"/>
      <c r="BB1078" s="56"/>
      <c r="BC1078" s="56"/>
      <c r="BD1078" s="56"/>
      <c r="BE1078" s="56"/>
      <c r="BF1078" s="56"/>
      <c r="BG1078" s="56"/>
      <c r="BH1078" s="56"/>
      <c r="BI1078" s="56"/>
      <c r="BJ1078" s="56"/>
      <c r="BK1078" s="56"/>
      <c r="BL1078" s="56"/>
      <c r="BM1078" s="56"/>
      <c r="BN1078" s="56"/>
    </row>
    <row r="1079" spans="1:66" ht="11.25" customHeight="1">
      <c r="A1079" s="222">
        <f>A1075+$Q$13/1440</f>
        <v>0.62499999999999989</v>
      </c>
      <c r="B1079" s="38"/>
      <c r="C1079" s="204"/>
      <c r="D1079" s="207"/>
      <c r="E1079" s="40" t="s">
        <v>36</v>
      </c>
      <c r="F1079" s="42" t="str">
        <f>IF(D1079&lt;&gt;"", VLOOKUP(D1079,'Base de Datos'!$A$2:$D1268,2,FALSE()),"")</f>
        <v/>
      </c>
      <c r="G1079" s="204"/>
      <c r="H1079" s="216"/>
      <c r="I1079" s="40" t="s">
        <v>36</v>
      </c>
      <c r="J1079" s="42" t="str">
        <f>IF(H1079&lt;&gt;"", VLOOKUP(H1079,'Base de Datos'!$A$2:$D1268,2,FALSE()),"")</f>
        <v/>
      </c>
      <c r="K1079" s="204"/>
      <c r="L1079" s="216"/>
      <c r="M1079" s="40" t="s">
        <v>36</v>
      </c>
      <c r="N1079" s="42" t="str">
        <f>IF(L1079&lt;&gt;"", VLOOKUP(L1079,'Base de Datos'!$A$2:$D1268,2,FALSE()),"")</f>
        <v/>
      </c>
      <c r="O1079" s="43"/>
      <c r="P1079" s="153"/>
      <c r="Q1079" s="154"/>
      <c r="R1079" s="15"/>
      <c r="S1079" s="45"/>
      <c r="T1079" s="45" t="s">
        <v>37</v>
      </c>
      <c r="U1079" s="46"/>
      <c r="V1079" s="47"/>
      <c r="W1079" s="45"/>
      <c r="X1079" s="45" t="s">
        <v>37</v>
      </c>
      <c r="Y1079" s="46"/>
      <c r="Z1079" s="47"/>
      <c r="AA1079" s="45"/>
      <c r="AB1079" s="45" t="s">
        <v>37</v>
      </c>
      <c r="AC1079" s="46"/>
      <c r="AD1079" s="48"/>
      <c r="AE1079" s="181"/>
      <c r="AF1079" s="181"/>
      <c r="AG1079" s="181"/>
      <c r="AH1079" s="181"/>
      <c r="AI1079" s="181"/>
      <c r="AJ1079" s="181"/>
      <c r="AK1079" s="181"/>
      <c r="AL1079" s="181"/>
      <c r="AM1079" s="48"/>
      <c r="AN1079" s="53">
        <f>A1049</f>
        <v>46323</v>
      </c>
      <c r="AO1079" s="54" t="str">
        <f>K1050</f>
        <v>Consultorio N° 3</v>
      </c>
      <c r="AP1079" s="55" t="str">
        <f t="shared" ref="AP1079:AQ1079" si="738">K1071</f>
        <v>🚫</v>
      </c>
      <c r="AQ1079" s="55" t="str">
        <f t="shared" si="738"/>
        <v>Damelys Peña</v>
      </c>
      <c r="AR1079" s="55">
        <f>AC1071</f>
        <v>0</v>
      </c>
      <c r="AS1079" s="55">
        <f>AA1071</f>
        <v>0</v>
      </c>
      <c r="AT1079" s="55">
        <f>AA1072</f>
        <v>0</v>
      </c>
      <c r="AU1079" s="55">
        <f>AC1072</f>
        <v>0</v>
      </c>
      <c r="AV1079" s="55">
        <f>AA1073</f>
        <v>0</v>
      </c>
      <c r="AW1079" s="55">
        <f>AC1073</f>
        <v>0</v>
      </c>
      <c r="AX1079" s="55">
        <f>AC1074</f>
        <v>0</v>
      </c>
      <c r="AY1079" s="55" t="str">
        <f>N1074</f>
        <v>Dra. Gabriela Berbis</v>
      </c>
      <c r="AZ1079" s="56"/>
      <c r="BA1079" s="56"/>
      <c r="BB1079" s="56"/>
      <c r="BC1079" s="56"/>
      <c r="BD1079" s="56"/>
      <c r="BE1079" s="56"/>
      <c r="BF1079" s="56"/>
      <c r="BG1079" s="56"/>
      <c r="BH1079" s="56"/>
      <c r="BI1079" s="56"/>
      <c r="BJ1079" s="56"/>
      <c r="BK1079" s="56"/>
      <c r="BL1079" s="56"/>
      <c r="BM1079" s="56"/>
      <c r="BN1079" s="56"/>
    </row>
    <row r="1080" spans="1:66" ht="11.25" customHeight="1">
      <c r="A1080" s="220"/>
      <c r="B1080" s="38"/>
      <c r="C1080" s="205"/>
      <c r="D1080" s="208"/>
      <c r="E1080" s="57" t="s">
        <v>42</v>
      </c>
      <c r="F1080" s="58" t="str">
        <f>IF(D1079&lt;&gt;"", VLOOKUP(D1079,'Base de Datos'!$A$2:$D1268,3,FALSE()),"")</f>
        <v/>
      </c>
      <c r="G1080" s="205"/>
      <c r="H1080" s="208"/>
      <c r="I1080" s="57" t="s">
        <v>42</v>
      </c>
      <c r="J1080" s="58" t="str">
        <f>IF(H1079&lt;&gt;"", VLOOKUP(H1079,'Base de Datos'!$A$2:$D1268,3,FALSE()),"")</f>
        <v/>
      </c>
      <c r="K1080" s="205"/>
      <c r="L1080" s="208"/>
      <c r="M1080" s="57" t="s">
        <v>42</v>
      </c>
      <c r="N1080" s="58" t="str">
        <f>IF(L1079&lt;&gt;"", VLOOKUP(L1079,'Base de Datos'!$A$2:$D1268,3,FALSE()),"")</f>
        <v/>
      </c>
      <c r="O1080" s="43"/>
      <c r="P1080" s="153"/>
      <c r="Q1080" s="154"/>
      <c r="R1080" s="15"/>
      <c r="S1080" s="229"/>
      <c r="T1080" s="230"/>
      <c r="U1080" s="59"/>
      <c r="V1080" s="47"/>
      <c r="W1080" s="229"/>
      <c r="X1080" s="230"/>
      <c r="Y1080" s="59"/>
      <c r="Z1080" s="47"/>
      <c r="AA1080" s="229"/>
      <c r="AB1080" s="230"/>
      <c r="AC1080" s="59"/>
      <c r="AD1080" s="48"/>
      <c r="AE1080" s="181"/>
      <c r="AF1080" s="181"/>
      <c r="AG1080" s="181"/>
      <c r="AH1080" s="181"/>
      <c r="AI1080" s="181"/>
      <c r="AJ1080" s="181"/>
      <c r="AK1080" s="181"/>
      <c r="AL1080" s="181"/>
      <c r="AM1080" s="48"/>
      <c r="AN1080" s="53">
        <f>A1049</f>
        <v>46323</v>
      </c>
      <c r="AO1080" s="54" t="str">
        <f>K1050</f>
        <v>Consultorio N° 3</v>
      </c>
      <c r="AP1080" s="55" t="str">
        <f t="shared" ref="AP1080:AQ1080" si="739">K1075</f>
        <v>🚫</v>
      </c>
      <c r="AQ1080" s="55" t="str">
        <f t="shared" si="739"/>
        <v>Chichi Hernandez</v>
      </c>
      <c r="AR1080" s="55">
        <f>AC1075</f>
        <v>0</v>
      </c>
      <c r="AS1080" s="55">
        <f>AA1075</f>
        <v>0</v>
      </c>
      <c r="AT1080" s="55">
        <f>AA1076</f>
        <v>0</v>
      </c>
      <c r="AU1080" s="55">
        <f>AC1076</f>
        <v>0</v>
      </c>
      <c r="AV1080" s="55">
        <f>AA1077</f>
        <v>0</v>
      </c>
      <c r="AW1080" s="55">
        <f>AC1077</f>
        <v>0</v>
      </c>
      <c r="AX1080" s="55">
        <f>AC1078</f>
        <v>0</v>
      </c>
      <c r="AY1080" s="55" t="str">
        <f>N1078</f>
        <v>Dra. Gabriela Berbis</v>
      </c>
      <c r="AZ1080" s="56"/>
      <c r="BA1080" s="56"/>
      <c r="BB1080" s="56"/>
      <c r="BC1080" s="56"/>
      <c r="BD1080" s="56"/>
      <c r="BE1080" s="56"/>
      <c r="BF1080" s="56"/>
      <c r="BG1080" s="56"/>
      <c r="BH1080" s="56"/>
      <c r="BI1080" s="56"/>
      <c r="BJ1080" s="56"/>
      <c r="BK1080" s="56"/>
      <c r="BL1080" s="56"/>
      <c r="BM1080" s="56"/>
      <c r="BN1080" s="56"/>
    </row>
    <row r="1081" spans="1:66" ht="11.25" customHeight="1">
      <c r="A1081" s="220"/>
      <c r="B1081" s="38"/>
      <c r="C1081" s="205"/>
      <c r="D1081" s="208"/>
      <c r="E1081" s="57" t="s">
        <v>44</v>
      </c>
      <c r="F1081" s="58" t="str">
        <f>IF(D1079&lt;&gt;"", VLOOKUP(D1079,'Base de Datos'!$A$2:$D1268,4,FALSE()),"")</f>
        <v/>
      </c>
      <c r="G1081" s="205"/>
      <c r="H1081" s="208"/>
      <c r="I1081" s="57" t="s">
        <v>44</v>
      </c>
      <c r="J1081" s="58" t="str">
        <f>IF(H1079&lt;&gt;"", VLOOKUP(H1079,'Base de Datos'!$A$2:$D1268,4,FALSE()),"")</f>
        <v/>
      </c>
      <c r="K1081" s="205"/>
      <c r="L1081" s="208"/>
      <c r="M1081" s="57" t="s">
        <v>44</v>
      </c>
      <c r="N1081" s="58" t="str">
        <f>IF(L1079&lt;&gt;"", VLOOKUP(L1079,'Base de Datos'!$A$2:$D1268,4,FALSE()),"")</f>
        <v/>
      </c>
      <c r="O1081" s="43"/>
      <c r="P1081" s="153"/>
      <c r="Q1081" s="154"/>
      <c r="R1081" s="15"/>
      <c r="S1081" s="229"/>
      <c r="T1081" s="230"/>
      <c r="U1081" s="59"/>
      <c r="V1081" s="47"/>
      <c r="W1081" s="229"/>
      <c r="X1081" s="230"/>
      <c r="Y1081" s="59"/>
      <c r="Z1081" s="47"/>
      <c r="AA1081" s="229"/>
      <c r="AB1081" s="230"/>
      <c r="AC1081" s="59"/>
      <c r="AD1081" s="48"/>
      <c r="AE1081" s="181"/>
      <c r="AF1081" s="181"/>
      <c r="AG1081" s="181"/>
      <c r="AH1081" s="181"/>
      <c r="AI1081" s="181"/>
      <c r="AJ1081" s="181"/>
      <c r="AK1081" s="181"/>
      <c r="AL1081" s="181"/>
      <c r="AM1081" s="48"/>
      <c r="AN1081" s="53">
        <f>A1049</f>
        <v>46323</v>
      </c>
      <c r="AO1081" s="54" t="str">
        <f>K1050</f>
        <v>Consultorio N° 3</v>
      </c>
      <c r="AP1081" s="55">
        <f t="shared" ref="AP1081:AQ1081" si="740">K1079</f>
        <v>0</v>
      </c>
      <c r="AQ1081" s="55">
        <f t="shared" si="740"/>
        <v>0</v>
      </c>
      <c r="AR1081" s="55">
        <f>AC1079</f>
        <v>0</v>
      </c>
      <c r="AS1081" s="55">
        <f>AA1079</f>
        <v>0</v>
      </c>
      <c r="AT1081" s="55">
        <f>AA1080</f>
        <v>0</v>
      </c>
      <c r="AU1081" s="55">
        <f>AC1080</f>
        <v>0</v>
      </c>
      <c r="AV1081" s="55">
        <f>AA1081</f>
        <v>0</v>
      </c>
      <c r="AW1081" s="55">
        <f>AC1081</f>
        <v>0</v>
      </c>
      <c r="AX1081" s="55">
        <f>AC1082</f>
        <v>0</v>
      </c>
      <c r="AY1081" s="55">
        <f>N1082</f>
        <v>0</v>
      </c>
      <c r="AZ1081" s="56"/>
      <c r="BA1081" s="56"/>
      <c r="BB1081" s="56"/>
      <c r="BC1081" s="56"/>
      <c r="BD1081" s="56"/>
      <c r="BE1081" s="56"/>
      <c r="BF1081" s="56"/>
      <c r="BG1081" s="56"/>
      <c r="BH1081" s="56"/>
      <c r="BI1081" s="56"/>
      <c r="BJ1081" s="56"/>
      <c r="BK1081" s="56"/>
      <c r="BL1081" s="56"/>
      <c r="BM1081" s="56"/>
      <c r="BN1081" s="56"/>
    </row>
    <row r="1082" spans="1:66" ht="11.25" customHeight="1">
      <c r="A1082" s="221"/>
      <c r="B1082" s="38"/>
      <c r="C1082" s="206"/>
      <c r="D1082" s="209"/>
      <c r="E1082" s="85" t="s">
        <v>46</v>
      </c>
      <c r="F1082" s="86"/>
      <c r="G1082" s="206"/>
      <c r="H1082" s="209"/>
      <c r="I1082" s="85" t="s">
        <v>46</v>
      </c>
      <c r="J1082" s="108"/>
      <c r="K1082" s="206"/>
      <c r="L1082" s="209"/>
      <c r="M1082" s="85" t="s">
        <v>46</v>
      </c>
      <c r="N1082" s="108"/>
      <c r="O1082" s="43"/>
      <c r="P1082" s="153"/>
      <c r="Q1082" s="154"/>
      <c r="R1082" s="15"/>
      <c r="S1082" s="227" t="str">
        <f>IF(OR(S1079="Empleado",S1079="Familiar"),"Nombre del Empleado","N° Factura")</f>
        <v>N° Factura</v>
      </c>
      <c r="T1082" s="228"/>
      <c r="U1082" s="89"/>
      <c r="V1082" s="47"/>
      <c r="W1082" s="227" t="str">
        <f>IF(OR(W1079="Empleado",W1079="Familiar"),"Nombre del Empleado","N° Factura")</f>
        <v>N° Factura</v>
      </c>
      <c r="X1082" s="228"/>
      <c r="Y1082" s="89"/>
      <c r="Z1082" s="47"/>
      <c r="AA1082" s="227" t="str">
        <f>IF(OR(AA1079="Empleado",AA1079="Familiar"),"Nombre del Empleado","N° Factura")</f>
        <v>N° Factura</v>
      </c>
      <c r="AB1082" s="228"/>
      <c r="AC1082" s="89"/>
      <c r="AD1082" s="48"/>
      <c r="AE1082" s="181"/>
      <c r="AF1082" s="181"/>
      <c r="AG1082" s="181"/>
      <c r="AH1082" s="181"/>
      <c r="AI1082" s="181"/>
      <c r="AJ1082" s="181"/>
      <c r="AK1082" s="181"/>
      <c r="AL1082" s="181"/>
      <c r="AM1082" s="48"/>
      <c r="AN1082" s="53">
        <f>A1049</f>
        <v>46323</v>
      </c>
      <c r="AO1082" s="54" t="str">
        <f>K1050</f>
        <v>Consultorio N° 3</v>
      </c>
      <c r="AP1082" s="55">
        <f t="shared" ref="AP1082:AQ1082" si="741">K1083</f>
        <v>0</v>
      </c>
      <c r="AQ1082" s="55">
        <f t="shared" si="741"/>
        <v>0</v>
      </c>
      <c r="AR1082" s="55">
        <f>AC1083</f>
        <v>0</v>
      </c>
      <c r="AS1082" s="55">
        <f>AA1083</f>
        <v>0</v>
      </c>
      <c r="AT1082" s="55">
        <f>AA1084</f>
        <v>0</v>
      </c>
      <c r="AU1082" s="55">
        <f>AC1084</f>
        <v>0</v>
      </c>
      <c r="AV1082" s="55">
        <f>AA1085</f>
        <v>0</v>
      </c>
      <c r="AW1082" s="55">
        <f>AC1085</f>
        <v>0</v>
      </c>
      <c r="AX1082" s="55">
        <f>AC1086</f>
        <v>0</v>
      </c>
      <c r="AY1082" s="55">
        <f>N1086</f>
        <v>0</v>
      </c>
      <c r="AZ1082" s="56"/>
      <c r="BA1082" s="56"/>
      <c r="BB1082" s="56"/>
      <c r="BC1082" s="56"/>
      <c r="BD1082" s="56"/>
      <c r="BE1082" s="56"/>
      <c r="BF1082" s="56"/>
      <c r="BG1082" s="56"/>
      <c r="BH1082" s="56"/>
      <c r="BI1082" s="56"/>
      <c r="BJ1082" s="56"/>
      <c r="BK1082" s="56"/>
      <c r="BL1082" s="56"/>
      <c r="BM1082" s="56"/>
      <c r="BN1082" s="56"/>
    </row>
    <row r="1083" spans="1:66" ht="11.25" customHeight="1">
      <c r="A1083" s="222">
        <f>A1079+$Q$13/1440</f>
        <v>0.66666666666666652</v>
      </c>
      <c r="B1083" s="38"/>
      <c r="C1083" s="204"/>
      <c r="D1083" s="207"/>
      <c r="E1083" s="40" t="s">
        <v>36</v>
      </c>
      <c r="F1083" s="42" t="str">
        <f>IF(D1083&lt;&gt;"", VLOOKUP(D1083,'Base de Datos'!$A$2:$D1268,2,FALSE()),"")</f>
        <v/>
      </c>
      <c r="G1083" s="204"/>
      <c r="H1083" s="216"/>
      <c r="I1083" s="40" t="s">
        <v>36</v>
      </c>
      <c r="J1083" s="42" t="str">
        <f>IF(H1083&lt;&gt;"", VLOOKUP(H1083,'Base de Datos'!$A$2:$D1268,2,FALSE()),"")</f>
        <v/>
      </c>
      <c r="K1083" s="204"/>
      <c r="L1083" s="216"/>
      <c r="M1083" s="40" t="s">
        <v>36</v>
      </c>
      <c r="N1083" s="42" t="str">
        <f>IF(L1083&lt;&gt;"", VLOOKUP(L1083,'Base de Datos'!$A$2:$D1268,2,FALSE()),"")</f>
        <v/>
      </c>
      <c r="O1083" s="43"/>
      <c r="P1083" s="3"/>
      <c r="Q1083" s="3"/>
      <c r="R1083" s="15"/>
      <c r="S1083" s="45"/>
      <c r="T1083" s="45" t="s">
        <v>37</v>
      </c>
      <c r="U1083" s="46"/>
      <c r="V1083" s="47"/>
      <c r="W1083" s="45"/>
      <c r="X1083" s="45" t="s">
        <v>37</v>
      </c>
      <c r="Y1083" s="46"/>
      <c r="Z1083" s="47"/>
      <c r="AA1083" s="45"/>
      <c r="AB1083" s="45" t="s">
        <v>37</v>
      </c>
      <c r="AC1083" s="46"/>
      <c r="AD1083" s="48"/>
      <c r="AE1083" s="181"/>
      <c r="AF1083" s="181"/>
      <c r="AG1083" s="181"/>
      <c r="AH1083" s="181"/>
      <c r="AI1083" s="181"/>
      <c r="AJ1083" s="181"/>
      <c r="AK1083" s="181"/>
      <c r="AL1083" s="181"/>
      <c r="AM1083" s="48"/>
      <c r="AN1083" s="53">
        <f>A1049</f>
        <v>46323</v>
      </c>
      <c r="AO1083" s="54" t="str">
        <f>K1050</f>
        <v>Consultorio N° 3</v>
      </c>
      <c r="AP1083" s="55">
        <f t="shared" ref="AP1083:AQ1083" si="742">K1087</f>
        <v>0</v>
      </c>
      <c r="AQ1083" s="55">
        <f t="shared" si="742"/>
        <v>0</v>
      </c>
      <c r="AR1083" s="55">
        <f>AC1087</f>
        <v>0</v>
      </c>
      <c r="AS1083" s="55">
        <f>AA1087</f>
        <v>0</v>
      </c>
      <c r="AT1083" s="55">
        <f>AA1088</f>
        <v>0</v>
      </c>
      <c r="AU1083" s="55">
        <f>AC1088</f>
        <v>0</v>
      </c>
      <c r="AV1083" s="55">
        <f>AA1089</f>
        <v>0</v>
      </c>
      <c r="AW1083" s="55">
        <f>AC1089</f>
        <v>0</v>
      </c>
      <c r="AX1083" s="55">
        <f>AC1090</f>
        <v>0</v>
      </c>
      <c r="AY1083" s="55">
        <f>N1090</f>
        <v>0</v>
      </c>
      <c r="AZ1083" s="56"/>
      <c r="BA1083" s="56"/>
      <c r="BB1083" s="56"/>
      <c r="BC1083" s="56"/>
      <c r="BD1083" s="56"/>
      <c r="BE1083" s="56"/>
      <c r="BF1083" s="56"/>
      <c r="BG1083" s="56"/>
      <c r="BH1083" s="56"/>
      <c r="BI1083" s="56"/>
      <c r="BJ1083" s="56"/>
      <c r="BK1083" s="56"/>
      <c r="BL1083" s="56"/>
      <c r="BM1083" s="56"/>
      <c r="BN1083" s="56"/>
    </row>
    <row r="1084" spans="1:66" ht="11.25" customHeight="1">
      <c r="A1084" s="220"/>
      <c r="B1084" s="38"/>
      <c r="C1084" s="205"/>
      <c r="D1084" s="208"/>
      <c r="E1084" s="57" t="s">
        <v>42</v>
      </c>
      <c r="F1084" s="58" t="str">
        <f>IF(D1083&lt;&gt;"", VLOOKUP(D1083,'Base de Datos'!$A$2:$D1268,3,FALSE()),"")</f>
        <v/>
      </c>
      <c r="G1084" s="205"/>
      <c r="H1084" s="208"/>
      <c r="I1084" s="57" t="s">
        <v>42</v>
      </c>
      <c r="J1084" s="58" t="str">
        <f>IF(H1083&lt;&gt;"", VLOOKUP(H1083,'Base de Datos'!$A$2:$D1268,3,FALSE()),"")</f>
        <v/>
      </c>
      <c r="K1084" s="205"/>
      <c r="L1084" s="208"/>
      <c r="M1084" s="57" t="s">
        <v>42</v>
      </c>
      <c r="N1084" s="58" t="str">
        <f>IF(L1083&lt;&gt;"", VLOOKUP(L1083,'Base de Datos'!$A$2:$D1268,3,FALSE()),"")</f>
        <v/>
      </c>
      <c r="O1084" s="43"/>
      <c r="P1084" s="3"/>
      <c r="Q1084" s="3"/>
      <c r="R1084" s="15"/>
      <c r="S1084" s="229"/>
      <c r="T1084" s="230"/>
      <c r="U1084" s="59"/>
      <c r="V1084" s="47"/>
      <c r="W1084" s="229"/>
      <c r="X1084" s="230"/>
      <c r="Y1084" s="59"/>
      <c r="Z1084" s="47"/>
      <c r="AA1084" s="229"/>
      <c r="AB1084" s="230"/>
      <c r="AC1084" s="59"/>
      <c r="AD1084" s="48"/>
      <c r="AE1084" s="235">
        <f>A1049</f>
        <v>46323</v>
      </c>
      <c r="AF1084" s="236"/>
      <c r="AG1084" s="236"/>
      <c r="AH1084" s="236"/>
      <c r="AI1084" s="236"/>
      <c r="AJ1084" s="236"/>
      <c r="AK1084" s="236"/>
      <c r="AL1084" s="237"/>
      <c r="AM1084" s="48"/>
      <c r="AN1084" s="155">
        <f>A1049</f>
        <v>46323</v>
      </c>
      <c r="AO1084" s="156" t="str">
        <f>K1050</f>
        <v>Consultorio N° 3</v>
      </c>
      <c r="AP1084" s="156">
        <f t="shared" ref="AP1084:AQ1084" si="743">K1091</f>
        <v>0</v>
      </c>
      <c r="AQ1084" s="156">
        <f t="shared" si="743"/>
        <v>0</v>
      </c>
      <c r="AR1084" s="156">
        <f>AC1091</f>
        <v>0</v>
      </c>
      <c r="AS1084" s="156">
        <f>AA1091</f>
        <v>0</v>
      </c>
      <c r="AT1084" s="156">
        <f>AA1092</f>
        <v>0</v>
      </c>
      <c r="AU1084" s="156">
        <f>AC1092</f>
        <v>0</v>
      </c>
      <c r="AV1084" s="156">
        <f>AA1093</f>
        <v>0</v>
      </c>
      <c r="AW1084" s="156">
        <f>AC1093</f>
        <v>0</v>
      </c>
      <c r="AX1084" s="156">
        <f>AC1094</f>
        <v>0</v>
      </c>
      <c r="AY1084" s="156">
        <f>N1094</f>
        <v>0</v>
      </c>
      <c r="AZ1084" s="48"/>
      <c r="BA1084" s="48"/>
      <c r="BB1084" s="48"/>
      <c r="BC1084" s="48"/>
      <c r="BD1084" s="48"/>
      <c r="BE1084" s="48"/>
      <c r="BF1084" s="48"/>
      <c r="BG1084" s="48"/>
      <c r="BH1084" s="48"/>
      <c r="BI1084" s="48"/>
      <c r="BJ1084" s="48"/>
      <c r="BK1084" s="48"/>
      <c r="BL1084" s="48"/>
      <c r="BM1084" s="48"/>
      <c r="BN1084" s="48"/>
    </row>
    <row r="1085" spans="1:66" ht="11.25" customHeight="1">
      <c r="A1085" s="220"/>
      <c r="B1085" s="38"/>
      <c r="C1085" s="205"/>
      <c r="D1085" s="208"/>
      <c r="E1085" s="57" t="s">
        <v>44</v>
      </c>
      <c r="F1085" s="58" t="str">
        <f>IF(D1083&lt;&gt;"", VLOOKUP(D1083,'Base de Datos'!$A$2:$D1268,4,FALSE()),"")</f>
        <v/>
      </c>
      <c r="G1085" s="205"/>
      <c r="H1085" s="208"/>
      <c r="I1085" s="57" t="s">
        <v>44</v>
      </c>
      <c r="J1085" s="58" t="str">
        <f>IF(H1083&lt;&gt;"", VLOOKUP(H1083,'Base de Datos'!$A$2:$D1268,4,FALSE()),"")</f>
        <v/>
      </c>
      <c r="K1085" s="205"/>
      <c r="L1085" s="208"/>
      <c r="M1085" s="57" t="s">
        <v>44</v>
      </c>
      <c r="N1085" s="58" t="str">
        <f>IF(L1083&lt;&gt;"", VLOOKUP(L1083,'Base de Datos'!$A$2:$D1268,4,FALSE()),"")</f>
        <v/>
      </c>
      <c r="O1085" s="43"/>
      <c r="P1085" s="3"/>
      <c r="Q1085" s="3"/>
      <c r="R1085" s="15"/>
      <c r="S1085" s="229"/>
      <c r="T1085" s="230"/>
      <c r="U1085" s="59"/>
      <c r="V1085" s="47"/>
      <c r="W1085" s="229"/>
      <c r="X1085" s="230"/>
      <c r="Y1085" s="59"/>
      <c r="Z1085" s="47"/>
      <c r="AA1085" s="229"/>
      <c r="AB1085" s="230"/>
      <c r="AC1085" s="59"/>
      <c r="AD1085" s="48"/>
      <c r="AE1085" s="238" t="s">
        <v>20</v>
      </c>
      <c r="AF1085" s="239"/>
      <c r="AG1085" s="157" t="s">
        <v>21</v>
      </c>
      <c r="AH1085" s="158" t="s">
        <v>22</v>
      </c>
      <c r="AI1085" s="159" t="s">
        <v>23</v>
      </c>
      <c r="AJ1085" s="159" t="s">
        <v>24</v>
      </c>
      <c r="AK1085" s="159" t="s">
        <v>25</v>
      </c>
      <c r="AL1085" s="160" t="s">
        <v>26</v>
      </c>
      <c r="AM1085" s="48"/>
      <c r="AN1085" s="155">
        <f>A1049</f>
        <v>46323</v>
      </c>
      <c r="AO1085" s="156" t="str">
        <f>K1050</f>
        <v>Consultorio N° 3</v>
      </c>
      <c r="AP1085" s="156">
        <f t="shared" ref="AP1085:AQ1085" si="744">K1095</f>
        <v>0</v>
      </c>
      <c r="AQ1085" s="156">
        <f t="shared" si="744"/>
        <v>0</v>
      </c>
      <c r="AR1085" s="156">
        <f>AC1095</f>
        <v>0</v>
      </c>
      <c r="AS1085" s="156">
        <f>AA1095</f>
        <v>0</v>
      </c>
      <c r="AT1085" s="156">
        <f>AA1096</f>
        <v>0</v>
      </c>
      <c r="AU1085" s="156">
        <f>AC1096</f>
        <v>0</v>
      </c>
      <c r="AV1085" s="156">
        <f>AA1097</f>
        <v>0</v>
      </c>
      <c r="AW1085" s="156">
        <f>AC1097</f>
        <v>0</v>
      </c>
      <c r="AX1085" s="156">
        <f>AC1098</f>
        <v>0</v>
      </c>
      <c r="AY1085" s="156">
        <f>N1098</f>
        <v>0</v>
      </c>
      <c r="AZ1085" s="48"/>
      <c r="BA1085" s="48"/>
      <c r="BB1085" s="48"/>
      <c r="BC1085" s="48"/>
      <c r="BD1085" s="48"/>
      <c r="BE1085" s="48"/>
      <c r="BF1085" s="48"/>
      <c r="BG1085" s="48"/>
      <c r="BH1085" s="48"/>
      <c r="BI1085" s="48"/>
      <c r="BJ1085" s="48"/>
      <c r="BK1085" s="48"/>
      <c r="BL1085" s="48"/>
      <c r="BM1085" s="48"/>
      <c r="BN1085" s="48"/>
    </row>
    <row r="1086" spans="1:66" ht="11.25" customHeight="1">
      <c r="A1086" s="221"/>
      <c r="B1086" s="38"/>
      <c r="C1086" s="206"/>
      <c r="D1086" s="209"/>
      <c r="E1086" s="85" t="s">
        <v>46</v>
      </c>
      <c r="F1086" s="86"/>
      <c r="G1086" s="206"/>
      <c r="H1086" s="209"/>
      <c r="I1086" s="85" t="s">
        <v>46</v>
      </c>
      <c r="J1086" s="108"/>
      <c r="K1086" s="206"/>
      <c r="L1086" s="209"/>
      <c r="M1086" s="85" t="s">
        <v>46</v>
      </c>
      <c r="N1086" s="108"/>
      <c r="O1086" s="43"/>
      <c r="P1086" s="3"/>
      <c r="Q1086" s="3"/>
      <c r="R1086" s="15"/>
      <c r="S1086" s="227" t="str">
        <f>IF(OR(S1083="Empleado",S1083="Familiar"),"Nombre del Empleado","N° Factura")</f>
        <v>N° Factura</v>
      </c>
      <c r="T1086" s="228"/>
      <c r="U1086" s="89"/>
      <c r="V1086" s="47"/>
      <c r="W1086" s="227" t="str">
        <f>IF(OR(W1083="Empleado",W1083="Familiar"),"Nombre del Empleado","N° Factura")</f>
        <v>N° Factura</v>
      </c>
      <c r="X1086" s="228"/>
      <c r="Y1086" s="89"/>
      <c r="Z1086" s="47"/>
      <c r="AA1086" s="227" t="str">
        <f>IF(OR(AA1083="Empleado",AA1083="Familiar"),"Nombre del Empleado","N° Factura")</f>
        <v>N° Factura</v>
      </c>
      <c r="AB1086" s="228"/>
      <c r="AC1086" s="89"/>
      <c r="AD1086" s="48"/>
      <c r="AE1086" s="240" t="s">
        <v>38</v>
      </c>
      <c r="AF1086" s="230"/>
      <c r="AG1086" s="161">
        <f t="array" aca="1" ref="AG1086" ca="1">COUNTIFS(AP1051:AP1091, "💲", AY1051:AY1091, INDIRECT("AE" &amp; ROW())) + COUNTIFS(AP1051:AP1091, "📦", AY1051:AY1091, INDIRECT("AE" &amp; ROW())) + COUNTIFS(AP1051:AP1091, "✅", AY1051:AY1091, INDIRECT("AE" &amp; ROW()))</f>
        <v>0</v>
      </c>
      <c r="AH1086" s="162">
        <f t="array" aca="1" ref="AH1086" ca="1">COUNTIFS(AP1051:AP1091, "💲", AY1051:AY1091, INDIRECT("AE" &amp; ROW())) + COUNTIFS(AP1051:AP1091, "📦", AY1051:AY1091, INDIRECT("AE" &amp; ROW()))</f>
        <v>0</v>
      </c>
      <c r="AI1086" s="139">
        <f t="array" aca="1" ref="AI1086" ca="1">SUMIFS(AR1051:AR1091, AY1051:AY1091, INDIRECT("AE" &amp; ROW()), AP1051:AP1091, "💲") + SUMIFS(AR1051:AR1091, AY1051:AY1091, INDIRECT("AE" &amp; ROW()), AP1051:AP1091, "📦")</f>
        <v>0</v>
      </c>
      <c r="AJ1086" s="139">
        <f t="array" aca="1" ref="AJ1086" ca="1">(
    SUMIFS(AR1051:AR1091, AY1051:AY1091, INDIRECT("AE" &amp; ROW()), AP1051:AP1091, "💲") +
    SUMIFS(AR1051:AR1091, AY1051:AY1091, INDIRECT("AE" &amp; ROW()), AP1051:AP1091, "📦")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
        SUMIFS(AR1051:AR1091, AY1051:AY1091, INDIRECT("AE" &amp; ROW()), AP1051:AP1091, "💲", AS1051:AS1091, "Familiar") +
        SUMIFS(AR1051:AR1091, AY1051:AY1091, INDIRECT("AE" &amp; ROW()), AP1051:AP1091, "📦", AS1051:AS1091, "Familiar")
    ) / 2
)  -
(
    (
        SUMIFS(AR1051:AR1091, AY1051:AY1091, INDIRECT("AE" &amp; ROW()), AP1051:AP1091, "💲", AS1051:AS1091, "Exonerado ADH") +
        SUMIFS(AR1051:AR1091, AY1051:AY1091, INDIRECT("AE" &amp; ROW()), AP1051:AP1091, "📦", AS1051:AS1091, "Exonerado ADH")
    ) / 2
)  -
(
    (
        SUMIFS(AR1051:AR1091, AY1051:AY1091, INDIRECT("AE" &amp; ROW()), AP1051:AP1091, "💲", AS1051:AS1091, "Exonerado Doctor") +
        SUMIFS(AR1051:AR1091, AY1051:AY1091, INDIRECT("AE" &amp; ROW()), AP1051:AP1091, "📦", AS1051:AS1091, "Exonerado Doctor")
    ) / 2
)</f>
        <v>0</v>
      </c>
      <c r="AK1086" s="139">
        <f t="array" aca="1" ref="AK1086" ca="1">(
    SUMIFS(AR1051:AR1091, AY1051:AY1091, INDIRECT("AE" &amp; ROW()), AP1051:AP1091, "💲") +
    SUMIFS(AR1051:AR1091, AY1051:AY1091, INDIRECT("AE" &amp; ROW()), AP1051:AP1091, "📦")
) -
(
    SUMIFS(AR1051:AR1091, AY1051:AY1091, INDIRECT("AE" &amp; ROW()), AP1051:AP1091, "💲", AS1051:AS1091, "Familiar") +
    SUMIFS(AR1051:AR1091, AY1051:AY1091, INDIRECT("AE" &amp; ROW()), AP1051:AP1091, "📦", AS1051:AS1091, "Familiar")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SUMIFS(AR1051:AR1091, AY1051:AY1091, INDIRECT("AE" &amp; ROW()), AP1051:AP1091, "💲", AS1051:AS1091, "Exonerado ADH") +
    SUMIFS(AR1051:AR1091, AY1051:AY1091, INDIRECT("AE" &amp; ROW()), AP1051:AP1091, "📦", AS1051:AS1091, "Exonerado ADH")
) -
(
    (
        SUMIFS(AR1051:AR1091, AY1051:AY1091, INDIRECT("AE" &amp; ROW()), AP1051:AP1091, "💲", AS1051:AS1091, "Exonerado Doctor") +
        SUMIFS(AR1051:AR1091, AY1051:AY1091, INDIRECT("AE" &amp; ROW()), AP1051:AP1091, "📦", AS1051:AS1091, "Exonerado Doctor")
    ) / 2
) -
(
    (
        SUMIFS(AR1051:AR1091, AY1051:AY1091, INDIRECT("AE" &amp; ROW()), AP1051:AP1091, "💲", AS1051:AS1091, "") +
        SUMIFS(AR1051:AR1091, AY1051:AY1091, INDIRECT("AE" &amp; ROW()), AP1051:AP1091, "📦", AS1051:AS1091, "")
    ) / 2
)</f>
        <v>0</v>
      </c>
      <c r="AL1086" s="140">
        <f t="array" aca="1" ref="AL1086" ca="1">(
    SUMIFS(AR1051:AR1091, AY1051:AY1091, INDIRECT("AE" &amp; ROW()), AP1051:AP1091, "💲") +
    SUMIFS(AR1051:AR1091, AY1051:AY1091, INDIRECT("AE" &amp; ROW()), AP1051:AP1091, "📦")
) -
(
    (
        SUMIFS(AR1051:AR1091, AY1051:AY1091, INDIRECT("AE" &amp; ROW()), AP1051:AP1091, "💲", AS1051:AS1091, "Familiar") +
        SUMIFS(AR1051:AR1091, AY1051:AY1091, INDIRECT("AE" &amp; ROW()), AP1051:AP1091, "📦", AS1051:AS1091, "Familiar")
    ) / 2
) -
(
    (
        SUMIFS(AR1051:AR1091, AY1051:AY1091, INDIRECT("AE" &amp; ROW()), AP1051:AP1091, "💲", AS1051:AS1091, "Participante") +
        SUMIFS(AR1051:AR1091, AY1051:AY1091, INDIRECT("AE" &amp; ROW()), AP1051:AP1091, "📦", AS1051:AS1091, "Participante")
    ) / 2
) -
(
    (
        SUMIFS(AR1051:AR1091, AY1051:AY1091, INDIRECT("AE" &amp; ROW()), AP1051:AP1091, "💲", AS1051:AS1091, "Empleado") +
        SUMIFS(AR1051:AR1091, AY1051:AY1091, INDIRECT("AE" &amp; ROW()), AP1051:AP1091, "📦", AS1051:AS1091, "Empleado")
    ) / 2
) -
(
    (
        SUMIFS(AR1051:AR1091, AY1051:AY1091, INDIRECT("AE" &amp; ROW()), AP1051:AP1091, "💲", AS1051:AS1091, "Exonerado ADH") +
        SUMIFS(AR1051:AR1091, AY1051:AY1091, INDIRECT("AE" &amp; ROW()), AP1051:AP1091, "📦", AS1051:AS1091, "Exonerado ADH")
    ) / 2
) -
(
    SUMIFS(AR1051:AR1091, AY1051:AY1091, INDIRECT("AE" &amp; ROW()), AP1051:AP1091, "💲", AS1051:AS1091, "Exonerado Doctor") +
    SUMIFS(AR1051:AR1091, AY1051:AY1091, INDIRECT("AE" &amp; ROW()), AP1051:AP1091, "📦", AS1051:AS1091, "Exonerado Doctor")
) -
(
    (
        SUMIFS(AR1051:AR1091, AY1051:AY1091, INDIRECT("AE" &amp; ROW()), AP1051:AP1091, "💲", AS1051:AS1091, "") +
        SUMIFS(AR1051:AR1091, AY1051:AY1091, INDIRECT("AE" &amp; ROW()), AP1051:AP1091, "📦", AS1051:AS1091, "")
    ) / 2
)</f>
        <v>0</v>
      </c>
      <c r="AM1086" s="48"/>
      <c r="AN1086" s="155">
        <f>A1049</f>
        <v>46323</v>
      </c>
      <c r="AO1086" s="156" t="str">
        <f>K1050</f>
        <v>Consultorio N° 3</v>
      </c>
      <c r="AP1086" s="156">
        <f t="shared" ref="AP1086:AQ1086" si="745">K1099</f>
        <v>0</v>
      </c>
      <c r="AQ1086" s="156">
        <f t="shared" si="745"/>
        <v>0</v>
      </c>
      <c r="AR1086" s="156">
        <f>AC1099</f>
        <v>0</v>
      </c>
      <c r="AS1086" s="156">
        <f>AA1099</f>
        <v>0</v>
      </c>
      <c r="AT1086" s="156">
        <f>AA1100</f>
        <v>0</v>
      </c>
      <c r="AU1086" s="156">
        <f>AC1100</f>
        <v>0</v>
      </c>
      <c r="AV1086" s="156">
        <f>AA1101</f>
        <v>0</v>
      </c>
      <c r="AW1086" s="156">
        <f>AC1101</f>
        <v>0</v>
      </c>
      <c r="AX1086" s="156">
        <f>AC1102</f>
        <v>0</v>
      </c>
      <c r="AY1086" s="156">
        <f>N1102</f>
        <v>0</v>
      </c>
      <c r="AZ1086" s="48"/>
      <c r="BA1086" s="48"/>
      <c r="BB1086" s="48"/>
      <c r="BC1086" s="48"/>
      <c r="BD1086" s="48"/>
      <c r="BE1086" s="48"/>
      <c r="BF1086" s="48"/>
      <c r="BG1086" s="48"/>
      <c r="BH1086" s="48"/>
      <c r="BI1086" s="48"/>
      <c r="BJ1086" s="48"/>
      <c r="BK1086" s="48"/>
      <c r="BL1086" s="48"/>
      <c r="BM1086" s="48"/>
      <c r="BN1086" s="48"/>
    </row>
    <row r="1087" spans="1:66" ht="11.25" customHeight="1">
      <c r="A1087" s="222">
        <f>A1083+$Q$13/1440</f>
        <v>0.70833333333333315</v>
      </c>
      <c r="B1087" s="38"/>
      <c r="C1087" s="204"/>
      <c r="D1087" s="207"/>
      <c r="E1087" s="40" t="s">
        <v>36</v>
      </c>
      <c r="F1087" s="42" t="str">
        <f>IF(D1087&lt;&gt;"", VLOOKUP(D1087,'Base de Datos'!$A$2:$D1268,2,FALSE()),"")</f>
        <v/>
      </c>
      <c r="G1087" s="204"/>
      <c r="H1087" s="216"/>
      <c r="I1087" s="40" t="s">
        <v>36</v>
      </c>
      <c r="J1087" s="42" t="str">
        <f>IF(H1087&lt;&gt;"", VLOOKUP(H1087,'Base de Datos'!$A$2:$D1268,2,FALSE()),"")</f>
        <v/>
      </c>
      <c r="K1087" s="204"/>
      <c r="L1087" s="216"/>
      <c r="M1087" s="40" t="s">
        <v>36</v>
      </c>
      <c r="N1087" s="42" t="str">
        <f>IF(L1087&lt;&gt;"", VLOOKUP(L1087,'Base de Datos'!$A$2:$D1268,2,FALSE()),"")</f>
        <v/>
      </c>
      <c r="O1087" s="43"/>
      <c r="P1087" s="163"/>
      <c r="Q1087" s="3"/>
      <c r="R1087" s="15"/>
      <c r="S1087" s="45"/>
      <c r="T1087" s="45" t="s">
        <v>37</v>
      </c>
      <c r="U1087" s="46"/>
      <c r="V1087" s="47"/>
      <c r="W1087" s="45"/>
      <c r="X1087" s="45" t="s">
        <v>37</v>
      </c>
      <c r="Y1087" s="46"/>
      <c r="Z1087" s="47"/>
      <c r="AA1087" s="45"/>
      <c r="AB1087" s="45" t="s">
        <v>37</v>
      </c>
      <c r="AC1087" s="46"/>
      <c r="AD1087" s="48"/>
      <c r="AE1087" s="240" t="s">
        <v>43</v>
      </c>
      <c r="AF1087" s="230"/>
      <c r="AG1087" s="161">
        <f t="array" aca="1" ref="AG1087" ca="1">COUNTIFS(AP1051:AP1091, "💲", AY1051:AY1091, INDIRECT("AE" &amp; ROW())) + COUNTIFS(AP1051:AP1091, "📦", AY1051:AY1091, INDIRECT("AE" &amp; ROW())) + COUNTIFS(AP1051:AP1091, "✅", AY1051:AY1091, INDIRECT("AE" &amp; ROW()))</f>
        <v>0</v>
      </c>
      <c r="AH1087" s="162">
        <f t="array" aca="1" ref="AH1087" ca="1">COUNTIFS(AP1051:AP1091, "💲", AY1051:AY1091, INDIRECT("AE" &amp; ROW())) + COUNTIFS(AP1051:AP1091, "📦", AY1051:AY1091, INDIRECT("AE" &amp; ROW()))</f>
        <v>0</v>
      </c>
      <c r="AI1087" s="139">
        <f t="array" aca="1" ref="AI1087" ca="1">SUMIFS(AR1051:AR1091, AY1051:AY1091, INDIRECT("AE" &amp; ROW()), AP1051:AP1091, "💲") + SUMIFS(AR1051:AR1091, AY1051:AY1091, INDIRECT("AE" &amp; ROW()), AP1051:AP1091, "📦")</f>
        <v>0</v>
      </c>
      <c r="AJ1087" s="139">
        <f t="array" aca="1" ref="AJ1087" ca="1">(
    SUMIFS(AR1051:AR1091, AY1051:AY1091, INDIRECT("AE" &amp; ROW()), AP1051:AP1091, "💲") +
    SUMIFS(AR1051:AR1091, AY1051:AY1091, INDIRECT("AE" &amp; ROW()), AP1051:AP1091, "📦")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
        SUMIFS(AR1051:AR1091, AY1051:AY1091, INDIRECT("AE" &amp; ROW()), AP1051:AP1091, "💲", AS1051:AS1091, "Familiar") +
        SUMIFS(AR1051:AR1091, AY1051:AY1091, INDIRECT("AE" &amp; ROW()), AP1051:AP1091, "📦", AS1051:AS1091, "Familiar")
    ) / 2
)  -
(
    (
        SUMIFS(AR1051:AR1091, AY1051:AY1091, INDIRECT("AE" &amp; ROW()), AP1051:AP1091, "💲", AS1051:AS1091, "Exonerado ADH") +
        SUMIFS(AR1051:AR1091, AY1051:AY1091, INDIRECT("AE" &amp; ROW()), AP1051:AP1091, "📦", AS1051:AS1091, "Exonerado ADH")
    ) / 2
)  -
(
    (
        SUMIFS(AR1051:AR1091, AY1051:AY1091, INDIRECT("AE" &amp; ROW()), AP1051:AP1091, "💲", AS1051:AS1091, "Exonerado Doctor") +
        SUMIFS(AR1051:AR1091, AY1051:AY1091, INDIRECT("AE" &amp; ROW()), AP1051:AP1091, "📦", AS1051:AS1091, "Exonerado Doctor")
    ) / 2
)</f>
        <v>0</v>
      </c>
      <c r="AK1087" s="139">
        <f t="array" aca="1" ref="AK1087" ca="1">(
    SUMIFS(AR1051:AR1091, AY1051:AY1091, INDIRECT("AE" &amp; ROW()), AP1051:AP1091, "💲") +
    SUMIFS(AR1051:AR1091, AY1051:AY1091, INDIRECT("AE" &amp; ROW()), AP1051:AP1091, "📦")
) -
(
    SUMIFS(AR1051:AR1091, AY1051:AY1091, INDIRECT("AE" &amp; ROW()), AP1051:AP1091, "💲", AS1051:AS1091, "Familiar") +
    SUMIFS(AR1051:AR1091, AY1051:AY1091, INDIRECT("AE" &amp; ROW()), AP1051:AP1091, "📦", AS1051:AS1091, "Familiar")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SUMIFS(AR1051:AR1091, AY1051:AY1091, INDIRECT("AE" &amp; ROW()), AP1051:AP1091, "💲", AS1051:AS1091, "Exonerado ADH") +
    SUMIFS(AR1051:AR1091, AY1051:AY1091, INDIRECT("AE" &amp; ROW()), AP1051:AP1091, "📦", AS1051:AS1091, "Exonerado ADH")
) -
(
    (
        SUMIFS(AR1051:AR1091, AY1051:AY1091, INDIRECT("AE" &amp; ROW()), AP1051:AP1091, "💲", AS1051:AS1091, "Exonerado Doctor") +
        SUMIFS(AR1051:AR1091, AY1051:AY1091, INDIRECT("AE" &amp; ROW()), AP1051:AP1091, "📦", AS1051:AS1091, "Exonerado Doctor")
    ) / 2
) -
(
    (
        SUMIFS(AR1051:AR1091, AY1051:AY1091, INDIRECT("AE" &amp; ROW()), AP1051:AP1091, "💲", AS1051:AS1091, "") +
        SUMIFS(AR1051:AR1091, AY1051:AY1091, INDIRECT("AE" &amp; ROW()), AP1051:AP1091, "📦", AS1051:AS1091, "")
    ) / 2
)</f>
        <v>0</v>
      </c>
      <c r="AL1087" s="140">
        <f t="array" aca="1" ref="AL1087" ca="1">(
    SUMIFS(AR1051:AR1091, AY1051:AY1091, INDIRECT("AE" &amp; ROW()), AP1051:AP1091, "💲") +
    SUMIFS(AR1051:AR1091, AY1051:AY1091, INDIRECT("AE" &amp; ROW()), AP1051:AP1091, "📦")
) -
(
    (
        SUMIFS(AR1051:AR1091, AY1051:AY1091, INDIRECT("AE" &amp; ROW()), AP1051:AP1091, "💲", AS1051:AS1091, "Familiar") +
        SUMIFS(AR1051:AR1091, AY1051:AY1091, INDIRECT("AE" &amp; ROW()), AP1051:AP1091, "📦", AS1051:AS1091, "Familiar")
    ) / 2
) -
(
    (
        SUMIFS(AR1051:AR1091, AY1051:AY1091, INDIRECT("AE" &amp; ROW()), AP1051:AP1091, "💲", AS1051:AS1091, "Participante") +
        SUMIFS(AR1051:AR1091, AY1051:AY1091, INDIRECT("AE" &amp; ROW()), AP1051:AP1091, "📦", AS1051:AS1091, "Participante")
    ) / 2
) -
(
    (
        SUMIFS(AR1051:AR1091, AY1051:AY1091, INDIRECT("AE" &amp; ROW()), AP1051:AP1091, "💲", AS1051:AS1091, "Empleado") +
        SUMIFS(AR1051:AR1091, AY1051:AY1091, INDIRECT("AE" &amp; ROW()), AP1051:AP1091, "📦", AS1051:AS1091, "Empleado")
    ) / 2
) -
(
    (
        SUMIFS(AR1051:AR1091, AY1051:AY1091, INDIRECT("AE" &amp; ROW()), AP1051:AP1091, "💲", AS1051:AS1091, "Exonerado ADH") +
        SUMIFS(AR1051:AR1091, AY1051:AY1091, INDIRECT("AE" &amp; ROW()), AP1051:AP1091, "📦", AS1051:AS1091, "Exonerado ADH")
    ) / 2
) -
(
    SUMIFS(AR1051:AR1091, AY1051:AY1091, INDIRECT("AE" &amp; ROW()), AP1051:AP1091, "💲", AS1051:AS1091, "Exonerado Doctor") +
    SUMIFS(AR1051:AR1091, AY1051:AY1091, INDIRECT("AE" &amp; ROW()), AP1051:AP1091, "📦", AS1051:AS1091, "Exonerado Doctor")
) -
(
    (
        SUMIFS(AR1051:AR1091, AY1051:AY1091, INDIRECT("AE" &amp; ROW()), AP1051:AP1091, "💲", AS1051:AS1091, "") +
        SUMIFS(AR1051:AR1091, AY1051:AY1091, INDIRECT("AE" &amp; ROW()), AP1051:AP1091, "📦", AS1051:AS1091, "")
    ) / 2
)</f>
        <v>0</v>
      </c>
      <c r="AM1087" s="48"/>
      <c r="AN1087" s="156"/>
      <c r="AO1087" s="156"/>
      <c r="AP1087" s="156"/>
      <c r="AQ1087" s="156">
        <f>L1095</f>
        <v>0</v>
      </c>
      <c r="AR1087" s="156"/>
      <c r="AS1087" s="156"/>
      <c r="AT1087" s="156"/>
      <c r="AU1087" s="156"/>
      <c r="AV1087" s="156"/>
      <c r="AW1087" s="156"/>
      <c r="AX1087" s="156"/>
      <c r="AY1087" s="156">
        <f>N1090</f>
        <v>0</v>
      </c>
      <c r="AZ1087" s="48"/>
      <c r="BA1087" s="48"/>
      <c r="BB1087" s="48"/>
      <c r="BC1087" s="48"/>
      <c r="BD1087" s="48"/>
      <c r="BE1087" s="48"/>
      <c r="BF1087" s="48"/>
      <c r="BG1087" s="48"/>
      <c r="BH1087" s="48"/>
      <c r="BI1087" s="48"/>
      <c r="BJ1087" s="48"/>
      <c r="BK1087" s="48"/>
      <c r="BL1087" s="48"/>
      <c r="BM1087" s="48"/>
      <c r="BN1087" s="48"/>
    </row>
    <row r="1088" spans="1:66" ht="11.25" customHeight="1">
      <c r="A1088" s="220"/>
      <c r="B1088" s="38"/>
      <c r="C1088" s="205"/>
      <c r="D1088" s="208"/>
      <c r="E1088" s="57" t="s">
        <v>42</v>
      </c>
      <c r="F1088" s="58" t="str">
        <f>IF(D1087&lt;&gt;"", VLOOKUP(D1087,'Base de Datos'!$A$2:$D1268,3,FALSE()),"")</f>
        <v/>
      </c>
      <c r="G1088" s="205"/>
      <c r="H1088" s="208"/>
      <c r="I1088" s="57" t="s">
        <v>42</v>
      </c>
      <c r="J1088" s="58" t="str">
        <f>IF(H1087&lt;&gt;"", VLOOKUP(H1087,'Base de Datos'!$A$2:$D1268,3,FALSE()),"")</f>
        <v/>
      </c>
      <c r="K1088" s="205"/>
      <c r="L1088" s="208"/>
      <c r="M1088" s="57" t="s">
        <v>42</v>
      </c>
      <c r="N1088" s="58" t="str">
        <f>IF(L1087&lt;&gt;"", VLOOKUP(L1087,'Base de Datos'!$A$2:$D1268,3,FALSE()),"")</f>
        <v/>
      </c>
      <c r="O1088" s="43"/>
      <c r="P1088" s="163"/>
      <c r="Q1088" s="3"/>
      <c r="R1088" s="15"/>
      <c r="S1088" s="229"/>
      <c r="T1088" s="230"/>
      <c r="U1088" s="59"/>
      <c r="V1088" s="47"/>
      <c r="W1088" s="229"/>
      <c r="X1088" s="230"/>
      <c r="Y1088" s="59"/>
      <c r="Z1088" s="47"/>
      <c r="AA1088" s="229"/>
      <c r="AB1088" s="230"/>
      <c r="AC1088" s="59"/>
      <c r="AD1088" s="48"/>
      <c r="AE1088" s="240" t="s">
        <v>45</v>
      </c>
      <c r="AF1088" s="230"/>
      <c r="AG1088" s="161">
        <f t="array" aca="1" ref="AG1088" ca="1">COUNTIFS(AP1051:AP1091, "💲", AY1051:AY1091, INDIRECT("AE" &amp; ROW())) + COUNTIFS(AP1051:AP1091, "📦", AY1051:AY1091, INDIRECT("AE" &amp; ROW())) + COUNTIFS(AP1051:AP1091, "✅", AY1051:AY1091, INDIRECT("AE" &amp; ROW()))</f>
        <v>0</v>
      </c>
      <c r="AH1088" s="162">
        <f t="array" aca="1" ref="AH1088" ca="1">COUNTIFS(AP1051:AP1091, "💲", AY1051:AY1091, INDIRECT("AE" &amp; ROW())) + COUNTIFS(AP1051:AP1091, "📦", AY1051:AY1091, INDIRECT("AE" &amp; ROW()))</f>
        <v>0</v>
      </c>
      <c r="AI1088" s="139">
        <f t="array" aca="1" ref="AI1088" ca="1">SUMIFS(AR1051:AR1091, AY1051:AY1091, INDIRECT("AE" &amp; ROW()), AP1051:AP1091, "💲") + SUMIFS(AR1051:AR1091, AY1051:AY1091, INDIRECT("AE" &amp; ROW()), AP1051:AP1091, "📦")</f>
        <v>0</v>
      </c>
      <c r="AJ1088" s="139">
        <f t="array" aca="1" ref="AJ1088" ca="1">(
    SUMIFS(AR1051:AR1091, AY1051:AY1091, INDIRECT("AE" &amp; ROW()), AP1051:AP1091, "💲") +
    SUMIFS(AR1051:AR1091, AY1051:AY1091, INDIRECT("AE" &amp; ROW()), AP1051:AP1091, "📦")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
        SUMIFS(AR1051:AR1091, AY1051:AY1091, INDIRECT("AE" &amp; ROW()), AP1051:AP1091, "💲", AS1051:AS1091, "Familiar") +
        SUMIFS(AR1051:AR1091, AY1051:AY1091, INDIRECT("AE" &amp; ROW()), AP1051:AP1091, "📦", AS1051:AS1091, "Familiar")
    ) / 2
)  -
(
    (
        SUMIFS(AR1051:AR1091, AY1051:AY1091, INDIRECT("AE" &amp; ROW()), AP1051:AP1091, "💲", AS1051:AS1091, "Exonerado ADH") +
        SUMIFS(AR1051:AR1091, AY1051:AY1091, INDIRECT("AE" &amp; ROW()), AP1051:AP1091, "📦", AS1051:AS1091, "Exonerado ADH")
    ) / 2
)  -
(
    (
        SUMIFS(AR1051:AR1091, AY1051:AY1091, INDIRECT("AE" &amp; ROW()), AP1051:AP1091, "💲", AS1051:AS1091, "Exonerado Doctor") +
        SUMIFS(AR1051:AR1091, AY1051:AY1091, INDIRECT("AE" &amp; ROW()), AP1051:AP1091, "📦", AS1051:AS1091, "Exonerado Doctor")
    ) / 2
)</f>
        <v>0</v>
      </c>
      <c r="AK1088" s="139">
        <f t="array" aca="1" ref="AK1088" ca="1">(
    SUMIFS(AR1051:AR1091, AY1051:AY1091, INDIRECT("AE" &amp; ROW()), AP1051:AP1091, "💲") +
    SUMIFS(AR1051:AR1091, AY1051:AY1091, INDIRECT("AE" &amp; ROW()), AP1051:AP1091, "📦")
) -
(
    SUMIFS(AR1051:AR1091, AY1051:AY1091, INDIRECT("AE" &amp; ROW()), AP1051:AP1091, "💲", AS1051:AS1091, "Familiar") +
    SUMIFS(AR1051:AR1091, AY1051:AY1091, INDIRECT("AE" &amp; ROW()), AP1051:AP1091, "📦", AS1051:AS1091, "Familiar")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SUMIFS(AR1051:AR1091, AY1051:AY1091, INDIRECT("AE" &amp; ROW()), AP1051:AP1091, "💲", AS1051:AS1091, "Exonerado ADH") +
    SUMIFS(AR1051:AR1091, AY1051:AY1091, INDIRECT("AE" &amp; ROW()), AP1051:AP1091, "📦", AS1051:AS1091, "Exonerado ADH")
) -
(
    (
        SUMIFS(AR1051:AR1091, AY1051:AY1091, INDIRECT("AE" &amp; ROW()), AP1051:AP1091, "💲", AS1051:AS1091, "Exonerado Doctor") +
        SUMIFS(AR1051:AR1091, AY1051:AY1091, INDIRECT("AE" &amp; ROW()), AP1051:AP1091, "📦", AS1051:AS1091, "Exonerado Doctor")
    ) / 2
) -
(
    (
        SUMIFS(AR1051:AR1091, AY1051:AY1091, INDIRECT("AE" &amp; ROW()), AP1051:AP1091, "💲", AS1051:AS1091, "") +
        SUMIFS(AR1051:AR1091, AY1051:AY1091, INDIRECT("AE" &amp; ROW()), AP1051:AP1091, "📦", AS1051:AS1091, "")
    ) / 2
)</f>
        <v>0</v>
      </c>
      <c r="AL1088" s="140">
        <f t="array" aca="1" ref="AL1088" ca="1">(
    SUMIFS(AR1051:AR1091, AY1051:AY1091, INDIRECT("AE" &amp; ROW()), AP1051:AP1091, "💲") +
    SUMIFS(AR1051:AR1091, AY1051:AY1091, INDIRECT("AE" &amp; ROW()), AP1051:AP1091, "📦")
) -
(
    (
        SUMIFS(AR1051:AR1091, AY1051:AY1091, INDIRECT("AE" &amp; ROW()), AP1051:AP1091, "💲", AS1051:AS1091, "Familiar") +
        SUMIFS(AR1051:AR1091, AY1051:AY1091, INDIRECT("AE" &amp; ROW()), AP1051:AP1091, "📦", AS1051:AS1091, "Familiar")
    ) / 2
) -
(
    (
        SUMIFS(AR1051:AR1091, AY1051:AY1091, INDIRECT("AE" &amp; ROW()), AP1051:AP1091, "💲", AS1051:AS1091, "Participante") +
        SUMIFS(AR1051:AR1091, AY1051:AY1091, INDIRECT("AE" &amp; ROW()), AP1051:AP1091, "📦", AS1051:AS1091, "Participante")
    ) / 2
) -
(
    (
        SUMIFS(AR1051:AR1091, AY1051:AY1091, INDIRECT("AE" &amp; ROW()), AP1051:AP1091, "💲", AS1051:AS1091, "Empleado") +
        SUMIFS(AR1051:AR1091, AY1051:AY1091, INDIRECT("AE" &amp; ROW()), AP1051:AP1091, "📦", AS1051:AS1091, "Empleado")
    ) / 2
) -
(
    (
        SUMIFS(AR1051:AR1091, AY1051:AY1091, INDIRECT("AE" &amp; ROW()), AP1051:AP1091, "💲", AS1051:AS1091, "Exonerado ADH") +
        SUMIFS(AR1051:AR1091, AY1051:AY1091, INDIRECT("AE" &amp; ROW()), AP1051:AP1091, "📦", AS1051:AS1091, "Exonerado ADH")
    ) / 2
) -
(
    SUMIFS(AR1051:AR1091, AY1051:AY1091, INDIRECT("AE" &amp; ROW()), AP1051:AP1091, "💲", AS1051:AS1091, "Exonerado Doctor") +
    SUMIFS(AR1051:AR1091, AY1051:AY1091, INDIRECT("AE" &amp; ROW()), AP1051:AP1091, "📦", AS1051:AS1091, "Exonerado Doctor")
) -
(
    (
        SUMIFS(AR1051:AR1091, AY1051:AY1091, INDIRECT("AE" &amp; ROW()), AP1051:AP1091, "💲", AS1051:AS1091, "") +
        SUMIFS(AR1051:AR1091, AY1051:AY1091, INDIRECT("AE" &amp; ROW()), AP1051:AP1091, "📦", AS1051:AS1091, "")
    ) / 2
)</f>
        <v>0</v>
      </c>
      <c r="AM1088" s="48"/>
      <c r="AN1088" s="156"/>
      <c r="AO1088" s="156"/>
      <c r="AP1088" s="156"/>
      <c r="AQ1088" s="156">
        <f>L1099</f>
        <v>0</v>
      </c>
      <c r="AR1088" s="156"/>
      <c r="AS1088" s="156"/>
      <c r="AT1088" s="156"/>
      <c r="AU1088" s="156"/>
      <c r="AV1088" s="156"/>
      <c r="AW1088" s="156"/>
      <c r="AX1088" s="156"/>
      <c r="AY1088" s="156">
        <f>N1094</f>
        <v>0</v>
      </c>
      <c r="AZ1088" s="48"/>
      <c r="BA1088" s="48"/>
      <c r="BB1088" s="48"/>
      <c r="BC1088" s="48"/>
      <c r="BD1088" s="48"/>
      <c r="BE1088" s="48"/>
      <c r="BF1088" s="48"/>
      <c r="BG1088" s="48"/>
      <c r="BH1088" s="48"/>
      <c r="BI1088" s="48"/>
      <c r="BJ1088" s="48"/>
      <c r="BK1088" s="48"/>
      <c r="BL1088" s="48"/>
      <c r="BM1088" s="48"/>
      <c r="BN1088" s="48"/>
    </row>
    <row r="1089" spans="1:66" ht="11.25" customHeight="1">
      <c r="A1089" s="220"/>
      <c r="B1089" s="38"/>
      <c r="C1089" s="205"/>
      <c r="D1089" s="208"/>
      <c r="E1089" s="57" t="s">
        <v>44</v>
      </c>
      <c r="F1089" s="58" t="str">
        <f>IF(D1087&lt;&gt;"", VLOOKUP(D1087,'Base de Datos'!$A$2:$D1268,4,FALSE()),"")</f>
        <v/>
      </c>
      <c r="G1089" s="205"/>
      <c r="H1089" s="208"/>
      <c r="I1089" s="57" t="s">
        <v>44</v>
      </c>
      <c r="J1089" s="58" t="str">
        <f>IF(H1087&lt;&gt;"", VLOOKUP(H1087,'Base de Datos'!$A$2:$D1268,4,FALSE()),"")</f>
        <v/>
      </c>
      <c r="K1089" s="205"/>
      <c r="L1089" s="208"/>
      <c r="M1089" s="57" t="s">
        <v>44</v>
      </c>
      <c r="N1089" s="58" t="str">
        <f>IF(L1087&lt;&gt;"", VLOOKUP(L1087,'Base de Datos'!$A$2:$D1268,4,FALSE()),"")</f>
        <v/>
      </c>
      <c r="O1089" s="43"/>
      <c r="P1089" s="163"/>
      <c r="Q1089" s="3"/>
      <c r="R1089" s="15"/>
      <c r="S1089" s="229"/>
      <c r="T1089" s="230"/>
      <c r="U1089" s="59"/>
      <c r="V1089" s="47"/>
      <c r="W1089" s="229"/>
      <c r="X1089" s="230"/>
      <c r="Y1089" s="59"/>
      <c r="Z1089" s="47"/>
      <c r="AA1089" s="229"/>
      <c r="AB1089" s="230"/>
      <c r="AC1089" s="59"/>
      <c r="AD1089" s="48"/>
      <c r="AE1089" s="240" t="s">
        <v>47</v>
      </c>
      <c r="AF1089" s="230"/>
      <c r="AG1089" s="161">
        <f t="array" aca="1" ref="AG1089" ca="1">COUNTIFS(AP1051:AP1091, "💲", AY1051:AY1091, INDIRECT("AE" &amp; ROW())) + COUNTIFS(AP1051:AP1091, "📦", AY1051:AY1091, INDIRECT("AE" &amp; ROW())) + COUNTIFS(AP1051:AP1091, "✅", AY1051:AY1091, INDIRECT("AE" &amp; ROW()))</f>
        <v>0</v>
      </c>
      <c r="AH1089" s="162">
        <f t="array" aca="1" ref="AH1089" ca="1">COUNTIFS(AP1051:AP1091, "💲", AY1051:AY1091, INDIRECT("AE" &amp; ROW())) + COUNTIFS(AP1051:AP1091, "📦", AY1051:AY1091, INDIRECT("AE" &amp; ROW()))</f>
        <v>0</v>
      </c>
      <c r="AI1089" s="139">
        <f t="array" aca="1" ref="AI1089" ca="1">SUMIFS(AR1051:AR1091, AY1051:AY1091, INDIRECT("AE" &amp; ROW()), AP1051:AP1091, "💲") + SUMIFS(AR1051:AR1091, AY1051:AY1091, INDIRECT("AE" &amp; ROW()), AP1051:AP1091, "📦")</f>
        <v>0</v>
      </c>
      <c r="AJ1089" s="139">
        <f t="array" aca="1" ref="AJ1089" ca="1">(
    SUMIFS(AR1051:AR1091, AY1051:AY1091, INDIRECT("AE" &amp; ROW()), AP1051:AP1091, "💲") +
    SUMIFS(AR1051:AR1091, AY1051:AY1091, INDIRECT("AE" &amp; ROW()), AP1051:AP1091, "📦")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
        SUMIFS(AR1051:AR1091, AY1051:AY1091, INDIRECT("AE" &amp; ROW()), AP1051:AP1091, "💲", AS1051:AS1091, "Familiar") +
        SUMIFS(AR1051:AR1091, AY1051:AY1091, INDIRECT("AE" &amp; ROW()), AP1051:AP1091, "📦", AS1051:AS1091, "Familiar")
    ) / 2
)  -
(
    (
        SUMIFS(AR1051:AR1091, AY1051:AY1091, INDIRECT("AE" &amp; ROW()), AP1051:AP1091, "💲", AS1051:AS1091, "Exonerado ADH") +
        SUMIFS(AR1051:AR1091, AY1051:AY1091, INDIRECT("AE" &amp; ROW()), AP1051:AP1091, "📦", AS1051:AS1091, "Exonerado ADH")
    ) / 2
)  -
(
    (
        SUMIFS(AR1051:AR1091, AY1051:AY1091, INDIRECT("AE" &amp; ROW()), AP1051:AP1091, "💲", AS1051:AS1091, "Exonerado Doctor") +
        SUMIFS(AR1051:AR1091, AY1051:AY1091, INDIRECT("AE" &amp; ROW()), AP1051:AP1091, "📦", AS1051:AS1091, "Exonerado Doctor")
    ) / 2
)</f>
        <v>0</v>
      </c>
      <c r="AK1089" s="139">
        <f t="array" aca="1" ref="AK1089" ca="1">(
    SUMIFS(AR1051:AR1091, AY1051:AY1091, INDIRECT("AE" &amp; ROW()), AP1051:AP1091, "💲") +
    SUMIFS(AR1051:AR1091, AY1051:AY1091, INDIRECT("AE" &amp; ROW()), AP1051:AP1091, "📦")
) -
(
    SUMIFS(AR1051:AR1091, AY1051:AY1091, INDIRECT("AE" &amp; ROW()), AP1051:AP1091, "💲", AS1051:AS1091, "Familiar") +
    SUMIFS(AR1051:AR1091, AY1051:AY1091, INDIRECT("AE" &amp; ROW()), AP1051:AP1091, "📦", AS1051:AS1091, "Familiar")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SUMIFS(AR1051:AR1091, AY1051:AY1091, INDIRECT("AE" &amp; ROW()), AP1051:AP1091, "💲", AS1051:AS1091, "Exonerado ADH") +
    SUMIFS(AR1051:AR1091, AY1051:AY1091, INDIRECT("AE" &amp; ROW()), AP1051:AP1091, "📦", AS1051:AS1091, "Exonerado ADH")
) -
(
    (
        SUMIFS(AR1051:AR1091, AY1051:AY1091, INDIRECT("AE" &amp; ROW()), AP1051:AP1091, "💲", AS1051:AS1091, "Exonerado Doctor") +
        SUMIFS(AR1051:AR1091, AY1051:AY1091, INDIRECT("AE" &amp; ROW()), AP1051:AP1091, "📦", AS1051:AS1091, "Exonerado Doctor")
    ) / 2
) -
(
    (
        SUMIFS(AR1051:AR1091, AY1051:AY1091, INDIRECT("AE" &amp; ROW()), AP1051:AP1091, "💲", AS1051:AS1091, "") +
        SUMIFS(AR1051:AR1091, AY1051:AY1091, INDIRECT("AE" &amp; ROW()), AP1051:AP1091, "📦", AS1051:AS1091, "")
    ) / 2
)</f>
        <v>0</v>
      </c>
      <c r="AL1089" s="140">
        <f t="array" aca="1" ref="AL1089" ca="1">(
    SUMIFS(AR1051:AR1091, AY1051:AY1091, INDIRECT("AE" &amp; ROW()), AP1051:AP1091, "💲") +
    SUMIFS(AR1051:AR1091, AY1051:AY1091, INDIRECT("AE" &amp; ROW()), AP1051:AP1091, "📦")
) -
(
    (
        SUMIFS(AR1051:AR1091, AY1051:AY1091, INDIRECT("AE" &amp; ROW()), AP1051:AP1091, "💲", AS1051:AS1091, "Familiar") +
        SUMIFS(AR1051:AR1091, AY1051:AY1091, INDIRECT("AE" &amp; ROW()), AP1051:AP1091, "📦", AS1051:AS1091, "Familiar")
    ) / 2
) -
(
    (
        SUMIFS(AR1051:AR1091, AY1051:AY1091, INDIRECT("AE" &amp; ROW()), AP1051:AP1091, "💲", AS1051:AS1091, "Participante") +
        SUMIFS(AR1051:AR1091, AY1051:AY1091, INDIRECT("AE" &amp; ROW()), AP1051:AP1091, "📦", AS1051:AS1091, "Participante")
    ) / 2
) -
(
    (
        SUMIFS(AR1051:AR1091, AY1051:AY1091, INDIRECT("AE" &amp; ROW()), AP1051:AP1091, "💲", AS1051:AS1091, "Empleado") +
        SUMIFS(AR1051:AR1091, AY1051:AY1091, INDIRECT("AE" &amp; ROW()), AP1051:AP1091, "📦", AS1051:AS1091, "Empleado")
    ) / 2
) -
(
    (
        SUMIFS(AR1051:AR1091, AY1051:AY1091, INDIRECT("AE" &amp; ROW()), AP1051:AP1091, "💲", AS1051:AS1091, "Exonerado ADH") +
        SUMIFS(AR1051:AR1091, AY1051:AY1091, INDIRECT("AE" &amp; ROW()), AP1051:AP1091, "📦", AS1051:AS1091, "Exonerado ADH")
    ) / 2
) -
(
    SUMIFS(AR1051:AR1091, AY1051:AY1091, INDIRECT("AE" &amp; ROW()), AP1051:AP1091, "💲", AS1051:AS1091, "Exonerado Doctor") +
    SUMIFS(AR1051:AR1091, AY1051:AY1091, INDIRECT("AE" &amp; ROW()), AP1051:AP1091, "📦", AS1051:AS1091, "Exonerado Doctor")
) -
(
    (
        SUMIFS(AR1051:AR1091, AY1051:AY1091, INDIRECT("AE" &amp; ROW()), AP1051:AP1091, "💲", AS1051:AS1091, "") +
        SUMIFS(AR1051:AR1091, AY1051:AY1091, INDIRECT("AE" &amp; ROW()), AP1051:AP1091, "📦", AS1051:AS1091, "")
    ) / 2
)</f>
        <v>0</v>
      </c>
      <c r="AM1089" s="48"/>
      <c r="AN1089" s="156"/>
      <c r="AO1089" s="156"/>
      <c r="AP1089" s="156"/>
      <c r="AQ1089" s="156"/>
      <c r="AR1089" s="156"/>
      <c r="AS1089" s="156"/>
      <c r="AT1089" s="156"/>
      <c r="AU1089" s="156"/>
      <c r="AV1089" s="156"/>
      <c r="AW1089" s="156"/>
      <c r="AX1089" s="156"/>
      <c r="AY1089" s="156">
        <f>N1098</f>
        <v>0</v>
      </c>
      <c r="AZ1089" s="48"/>
      <c r="BA1089" s="48"/>
      <c r="BB1089" s="48"/>
      <c r="BC1089" s="48"/>
      <c r="BD1089" s="48"/>
      <c r="BE1089" s="48"/>
      <c r="BF1089" s="48"/>
      <c r="BG1089" s="48"/>
      <c r="BH1089" s="48"/>
      <c r="BI1089" s="48"/>
      <c r="BJ1089" s="48"/>
      <c r="BK1089" s="48"/>
      <c r="BL1089" s="48"/>
      <c r="BM1089" s="48"/>
      <c r="BN1089" s="48"/>
    </row>
    <row r="1090" spans="1:66" ht="11.25" customHeight="1">
      <c r="A1090" s="221"/>
      <c r="B1090" s="38"/>
      <c r="C1090" s="206"/>
      <c r="D1090" s="209"/>
      <c r="E1090" s="85" t="s">
        <v>46</v>
      </c>
      <c r="F1090" s="86"/>
      <c r="G1090" s="206"/>
      <c r="H1090" s="209"/>
      <c r="I1090" s="85" t="s">
        <v>46</v>
      </c>
      <c r="J1090" s="108"/>
      <c r="K1090" s="206"/>
      <c r="L1090" s="209"/>
      <c r="M1090" s="85" t="s">
        <v>46</v>
      </c>
      <c r="N1090" s="108"/>
      <c r="O1090" s="43"/>
      <c r="P1090" s="163"/>
      <c r="Q1090" s="3"/>
      <c r="R1090" s="15"/>
      <c r="S1090" s="227" t="str">
        <f>IF(OR(S1087="Empleado",S1087="Familiar"),"Nombre del Empleado","N° Factura")</f>
        <v>N° Factura</v>
      </c>
      <c r="T1090" s="228"/>
      <c r="U1090" s="89"/>
      <c r="V1090" s="47"/>
      <c r="W1090" s="227" t="str">
        <f>IF(OR(W1087="Empleado",W1087="Familiar"),"Nombre del Empleado","N° Factura")</f>
        <v>N° Factura</v>
      </c>
      <c r="X1090" s="228"/>
      <c r="Y1090" s="89"/>
      <c r="Z1090" s="47"/>
      <c r="AA1090" s="227" t="str">
        <f>IF(OR(AA1087="Empleado",AA1087="Familiar"),"Nombre del Empleado","N° Factura")</f>
        <v>N° Factura</v>
      </c>
      <c r="AB1090" s="228"/>
      <c r="AC1090" s="111"/>
      <c r="AD1090" s="48"/>
      <c r="AE1090" s="240" t="s">
        <v>48</v>
      </c>
      <c r="AF1090" s="230"/>
      <c r="AG1090" s="161">
        <f t="array" aca="1" ref="AG1090" ca="1">COUNTIFS(AP1051:AP1091, "💲", AY1051:AY1091, INDIRECT("AE" &amp; ROW())) + COUNTIFS(AP1051:AP1091, "📦", AY1051:AY1091, INDIRECT("AE" &amp; ROW())) + COUNTIFS(AP1051:AP1091, "✅", AY1051:AY1091, INDIRECT("AE" &amp; ROW()))</f>
        <v>0</v>
      </c>
      <c r="AH1090" s="162">
        <f t="array" aca="1" ref="AH1090" ca="1">COUNTIFS(AP1051:AP1091, "💲", AY1051:AY1091, INDIRECT("AE" &amp; ROW())) + COUNTIFS(AP1051:AP1091, "📦", AY1051:AY1091, INDIRECT("AE" &amp; ROW()))</f>
        <v>0</v>
      </c>
      <c r="AI1090" s="139">
        <f t="array" aca="1" ref="AI1090" ca="1">SUMIFS(AR1051:AR1091, AY1051:AY1091, INDIRECT("AE" &amp; ROW()), AP1051:AP1091, "💲") + SUMIFS(AR1051:AR1091, AY1051:AY1091, INDIRECT("AE" &amp; ROW()), AP1051:AP1091, "📦")</f>
        <v>0</v>
      </c>
      <c r="AJ1090" s="139">
        <f t="array" aca="1" ref="AJ1090" ca="1">(
    SUMIFS(AR1051:AR1091, AY1051:AY1091, INDIRECT("AE" &amp; ROW()), AP1051:AP1091, "💲") +
    SUMIFS(AR1051:AR1091, AY1051:AY1091, INDIRECT("AE" &amp; ROW()), AP1051:AP1091, "📦")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
        SUMIFS(AR1051:AR1091, AY1051:AY1091, INDIRECT("AE" &amp; ROW()), AP1051:AP1091, "💲", AS1051:AS1091, "Familiar") +
        SUMIFS(AR1051:AR1091, AY1051:AY1091, INDIRECT("AE" &amp; ROW()), AP1051:AP1091, "📦", AS1051:AS1091, "Familiar")
    ) / 2
)  -
(
    (
        SUMIFS(AR1051:AR1091, AY1051:AY1091, INDIRECT("AE" &amp; ROW()), AP1051:AP1091, "💲", AS1051:AS1091, "Exonerado ADH") +
        SUMIFS(AR1051:AR1091, AY1051:AY1091, INDIRECT("AE" &amp; ROW()), AP1051:AP1091, "📦", AS1051:AS1091, "Exonerado ADH")
    ) / 2
)  -
(
    (
        SUMIFS(AR1051:AR1091, AY1051:AY1091, INDIRECT("AE" &amp; ROW()), AP1051:AP1091, "💲", AS1051:AS1091, "Exonerado Doctor") +
        SUMIFS(AR1051:AR1091, AY1051:AY1091, INDIRECT("AE" &amp; ROW()), AP1051:AP1091, "📦", AS1051:AS1091, "Exonerado Doctor")
    ) / 2
)</f>
        <v>0</v>
      </c>
      <c r="AK1090" s="139">
        <f t="array" aca="1" ref="AK1090" ca="1">(
    SUMIFS(AR1051:AR1091, AY1051:AY1091, INDIRECT("AE" &amp; ROW()), AP1051:AP1091, "💲") +
    SUMIFS(AR1051:AR1091, AY1051:AY1091, INDIRECT("AE" &amp; ROW()), AP1051:AP1091, "📦")
) -
(
    SUMIFS(AR1051:AR1091, AY1051:AY1091, INDIRECT("AE" &amp; ROW()), AP1051:AP1091, "💲", AS1051:AS1091, "Familiar") +
    SUMIFS(AR1051:AR1091, AY1051:AY1091, INDIRECT("AE" &amp; ROW()), AP1051:AP1091, "📦", AS1051:AS1091, "Familiar")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SUMIFS(AR1051:AR1091, AY1051:AY1091, INDIRECT("AE" &amp; ROW()), AP1051:AP1091, "💲", AS1051:AS1091, "Exonerado ADH") +
    SUMIFS(AR1051:AR1091, AY1051:AY1091, INDIRECT("AE" &amp; ROW()), AP1051:AP1091, "📦", AS1051:AS1091, "Exonerado ADH")
) -
(
    (
        SUMIFS(AR1051:AR1091, AY1051:AY1091, INDIRECT("AE" &amp; ROW()), AP1051:AP1091, "💲", AS1051:AS1091, "Exonerado Doctor") +
        SUMIFS(AR1051:AR1091, AY1051:AY1091, INDIRECT("AE" &amp; ROW()), AP1051:AP1091, "📦", AS1051:AS1091, "Exonerado Doctor")
    ) / 2
) -
(
    (
        SUMIFS(AR1051:AR1091, AY1051:AY1091, INDIRECT("AE" &amp; ROW()), AP1051:AP1091, "💲", AS1051:AS1091, "") +
        SUMIFS(AR1051:AR1091, AY1051:AY1091, INDIRECT("AE" &amp; ROW()), AP1051:AP1091, "📦", AS1051:AS1091, "")
    ) / 2
)</f>
        <v>0</v>
      </c>
      <c r="AL1090" s="140">
        <f t="array" aca="1" ref="AL1090" ca="1">(
    SUMIFS(AR1051:AR1091, AY1051:AY1091, INDIRECT("AE" &amp; ROW()), AP1051:AP1091, "💲") +
    SUMIFS(AR1051:AR1091, AY1051:AY1091, INDIRECT("AE" &amp; ROW()), AP1051:AP1091, "📦")
) -
(
    (
        SUMIFS(AR1051:AR1091, AY1051:AY1091, INDIRECT("AE" &amp; ROW()), AP1051:AP1091, "💲", AS1051:AS1091, "Familiar") +
        SUMIFS(AR1051:AR1091, AY1051:AY1091, INDIRECT("AE" &amp; ROW()), AP1051:AP1091, "📦", AS1051:AS1091, "Familiar")
    ) / 2
) -
(
    (
        SUMIFS(AR1051:AR1091, AY1051:AY1091, INDIRECT("AE" &amp; ROW()), AP1051:AP1091, "💲", AS1051:AS1091, "Participante") +
        SUMIFS(AR1051:AR1091, AY1051:AY1091, INDIRECT("AE" &amp; ROW()), AP1051:AP1091, "📦", AS1051:AS1091, "Participante")
    ) / 2
) -
(
    (
        SUMIFS(AR1051:AR1091, AY1051:AY1091, INDIRECT("AE" &amp; ROW()), AP1051:AP1091, "💲", AS1051:AS1091, "Empleado") +
        SUMIFS(AR1051:AR1091, AY1051:AY1091, INDIRECT("AE" &amp; ROW()), AP1051:AP1091, "📦", AS1051:AS1091, "Empleado")
    ) / 2
) -
(
    (
        SUMIFS(AR1051:AR1091, AY1051:AY1091, INDIRECT("AE" &amp; ROW()), AP1051:AP1091, "💲", AS1051:AS1091, "Exonerado ADH") +
        SUMIFS(AR1051:AR1091, AY1051:AY1091, INDIRECT("AE" &amp; ROW()), AP1051:AP1091, "📦", AS1051:AS1091, "Exonerado ADH")
    ) / 2
) -
(
    SUMIFS(AR1051:AR1091, AY1051:AY1091, INDIRECT("AE" &amp; ROW()), AP1051:AP1091, "💲", AS1051:AS1091, "Exonerado Doctor") +
    SUMIFS(AR1051:AR1091, AY1051:AY1091, INDIRECT("AE" &amp; ROW()), AP1051:AP1091, "📦", AS1051:AS1091, "Exonerado Doctor")
) -
(
    (
        SUMIFS(AR1051:AR1091, AY1051:AY1091, INDIRECT("AE" &amp; ROW()), AP1051:AP1091, "💲", AS1051:AS1091, "") +
        SUMIFS(AR1051:AR1091, AY1051:AY1091, INDIRECT("AE" &amp; ROW()), AP1051:AP1091, "📦", AS1051:AS1091, "")
    ) / 2
)</f>
        <v>0</v>
      </c>
      <c r="AM1090" s="48"/>
      <c r="AN1090" s="156"/>
      <c r="AO1090" s="156"/>
      <c r="AP1090" s="156"/>
      <c r="AQ1090" s="156"/>
      <c r="AR1090" s="156"/>
      <c r="AS1090" s="156"/>
      <c r="AT1090" s="156"/>
      <c r="AU1090" s="156"/>
      <c r="AV1090" s="156"/>
      <c r="AW1090" s="156"/>
      <c r="AX1090" s="156"/>
      <c r="AY1090" s="156">
        <f>N1102</f>
        <v>0</v>
      </c>
      <c r="AZ1090" s="48"/>
      <c r="BA1090" s="48"/>
      <c r="BB1090" s="48"/>
      <c r="BC1090" s="48"/>
      <c r="BD1090" s="48"/>
      <c r="BE1090" s="48"/>
      <c r="BF1090" s="48"/>
      <c r="BG1090" s="48"/>
      <c r="BH1090" s="48"/>
      <c r="BI1090" s="48"/>
      <c r="BJ1090" s="48"/>
      <c r="BK1090" s="48"/>
      <c r="BL1090" s="48"/>
      <c r="BM1090" s="48"/>
      <c r="BN1090" s="48"/>
    </row>
    <row r="1091" spans="1:66" ht="11.25" customHeight="1">
      <c r="A1091" s="222">
        <f>A1087+$Q$13/1440</f>
        <v>0.74999999999999978</v>
      </c>
      <c r="B1091" s="38"/>
      <c r="C1091" s="204"/>
      <c r="D1091" s="207"/>
      <c r="E1091" s="40" t="s">
        <v>36</v>
      </c>
      <c r="F1091" s="42" t="str">
        <f>IF(D1091&lt;&gt;"", VLOOKUP(D1091,'Base de Datos'!$A$2:$D1268,2,FALSE()),"")</f>
        <v/>
      </c>
      <c r="G1091" s="204"/>
      <c r="H1091" s="216"/>
      <c r="I1091" s="40" t="s">
        <v>36</v>
      </c>
      <c r="J1091" s="42" t="str">
        <f>IF(H1091&lt;&gt;"", VLOOKUP(H1091,'Base de Datos'!$A$2:$D1268,2,FALSE()),"")</f>
        <v/>
      </c>
      <c r="K1091" s="204"/>
      <c r="L1091" s="216"/>
      <c r="M1091" s="40" t="s">
        <v>36</v>
      </c>
      <c r="N1091" s="42" t="str">
        <f>IF(L1091&lt;&gt;"", VLOOKUP(L1091,'Base de Datos'!$A$2:$D1268,2,FALSE()),"")</f>
        <v/>
      </c>
      <c r="O1091" s="43"/>
      <c r="P1091" s="163"/>
      <c r="Q1091" s="3"/>
      <c r="R1091" s="15"/>
      <c r="S1091" s="45"/>
      <c r="T1091" s="45" t="s">
        <v>37</v>
      </c>
      <c r="U1091" s="46"/>
      <c r="V1091" s="47"/>
      <c r="W1091" s="45"/>
      <c r="X1091" s="45" t="s">
        <v>37</v>
      </c>
      <c r="Y1091" s="46"/>
      <c r="Z1091" s="47"/>
      <c r="AA1091" s="45"/>
      <c r="AB1091" s="45" t="s">
        <v>37</v>
      </c>
      <c r="AC1091" s="46"/>
      <c r="AD1091" s="48"/>
      <c r="AE1091" s="240" t="s">
        <v>49</v>
      </c>
      <c r="AF1091" s="230"/>
      <c r="AG1091" s="161">
        <f t="array" aca="1" ref="AG1091" ca="1">COUNTIFS(AP1051:AP1091, "💲", AY1051:AY1091, INDIRECT("AE" &amp; ROW())) + COUNTIFS(AP1051:AP1091, "📦", AY1051:AY1091, INDIRECT("AE" &amp; ROW())) + COUNTIFS(AP1051:AP1091, "✅", AY1051:AY1091, INDIRECT("AE" &amp; ROW()))</f>
        <v>0</v>
      </c>
      <c r="AH1091" s="162">
        <f t="array" aca="1" ref="AH1091" ca="1">COUNTIFS(AP1051:AP1091, "💲", AY1051:AY1091, INDIRECT("AE" &amp; ROW())) + COUNTIFS(AP1051:AP1091, "📦", AY1051:AY1091, INDIRECT("AE" &amp; ROW()))</f>
        <v>0</v>
      </c>
      <c r="AI1091" s="139">
        <f t="array" aca="1" ref="AI1091" ca="1">SUMIFS(AR1051:AR1091, AY1051:AY1091, INDIRECT("AE" &amp; ROW()), AP1051:AP1091, "💲") + SUMIFS(AR1051:AR1091, AY1051:AY1091, INDIRECT("AE" &amp; ROW()), AP1051:AP1091, "📦")</f>
        <v>0</v>
      </c>
      <c r="AJ1091" s="139">
        <f t="array" aca="1" ref="AJ1091" ca="1">(
    SUMIFS(AR1051:AR1091, AY1051:AY1091, INDIRECT("AE" &amp; ROW()), AP1051:AP1091, "💲") +
    SUMIFS(AR1051:AR1091, AY1051:AY1091, INDIRECT("AE" &amp; ROW()), AP1051:AP1091, "📦")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
        SUMIFS(AR1051:AR1091, AY1051:AY1091, INDIRECT("AE" &amp; ROW()), AP1051:AP1091, "💲", AS1051:AS1091, "Familiar") +
        SUMIFS(AR1051:AR1091, AY1051:AY1091, INDIRECT("AE" &amp; ROW()), AP1051:AP1091, "📦", AS1051:AS1091, "Familiar")
    ) / 2
)  -
(
    (
        SUMIFS(AR1051:AR1091, AY1051:AY1091, INDIRECT("AE" &amp; ROW()), AP1051:AP1091, "💲", AS1051:AS1091, "Exonerado ADH") +
        SUMIFS(AR1051:AR1091, AY1051:AY1091, INDIRECT("AE" &amp; ROW()), AP1051:AP1091, "📦", AS1051:AS1091, "Exonerado ADH")
    ) / 2
)  -
(
    (
        SUMIFS(AR1051:AR1091, AY1051:AY1091, INDIRECT("AE" &amp; ROW()), AP1051:AP1091, "💲", AS1051:AS1091, "Exonerado Doctor") +
        SUMIFS(AR1051:AR1091, AY1051:AY1091, INDIRECT("AE" &amp; ROW()), AP1051:AP1091, "📦", AS1051:AS1091, "Exonerado Doctor")
    ) / 2
)</f>
        <v>0</v>
      </c>
      <c r="AK1091" s="139">
        <f t="array" aca="1" ref="AK1091" ca="1">(
    SUMIFS(AR1051:AR1091, AY1051:AY1091, INDIRECT("AE" &amp; ROW()), AP1051:AP1091, "💲") +
    SUMIFS(AR1051:AR1091, AY1051:AY1091, INDIRECT("AE" &amp; ROW()), AP1051:AP1091, "📦")
) -
(
    SUMIFS(AR1051:AR1091, AY1051:AY1091, INDIRECT("AE" &amp; ROW()), AP1051:AP1091, "💲", AS1051:AS1091, "Familiar") +
    SUMIFS(AR1051:AR1091, AY1051:AY1091, INDIRECT("AE" &amp; ROW()), AP1051:AP1091, "📦", AS1051:AS1091, "Familiar")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SUMIFS(AR1051:AR1091, AY1051:AY1091, INDIRECT("AE" &amp; ROW()), AP1051:AP1091, "💲", AS1051:AS1091, "Exonerado ADH") +
    SUMIFS(AR1051:AR1091, AY1051:AY1091, INDIRECT("AE" &amp; ROW()), AP1051:AP1091, "📦", AS1051:AS1091, "Exonerado ADH")
) -
(
    (
        SUMIFS(AR1051:AR1091, AY1051:AY1091, INDIRECT("AE" &amp; ROW()), AP1051:AP1091, "💲", AS1051:AS1091, "Exonerado Doctor") +
        SUMIFS(AR1051:AR1091, AY1051:AY1091, INDIRECT("AE" &amp; ROW()), AP1051:AP1091, "📦", AS1051:AS1091, "Exonerado Doctor")
    ) / 2
) -
(
    (
        SUMIFS(AR1051:AR1091, AY1051:AY1091, INDIRECT("AE" &amp; ROW()), AP1051:AP1091, "💲", AS1051:AS1091, "") +
        SUMIFS(AR1051:AR1091, AY1051:AY1091, INDIRECT("AE" &amp; ROW()), AP1051:AP1091, "📦", AS1051:AS1091, "")
    ) / 2
)</f>
        <v>0</v>
      </c>
      <c r="AL1091" s="140">
        <f t="array" aca="1" ref="AL1091" ca="1">(
    SUMIFS(AR1051:AR1091, AY1051:AY1091, INDIRECT("AE" &amp; ROW()), AP1051:AP1091, "💲") +
    SUMIFS(AR1051:AR1091, AY1051:AY1091, INDIRECT("AE" &amp; ROW()), AP1051:AP1091, "📦")
) -
(
    (
        SUMIFS(AR1051:AR1091, AY1051:AY1091, INDIRECT("AE" &amp; ROW()), AP1051:AP1091, "💲", AS1051:AS1091, "Familiar") +
        SUMIFS(AR1051:AR1091, AY1051:AY1091, INDIRECT("AE" &amp; ROW()), AP1051:AP1091, "📦", AS1051:AS1091, "Familiar")
    ) / 2
) -
(
    (
        SUMIFS(AR1051:AR1091, AY1051:AY1091, INDIRECT("AE" &amp; ROW()), AP1051:AP1091, "💲", AS1051:AS1091, "Participante") +
        SUMIFS(AR1051:AR1091, AY1051:AY1091, INDIRECT("AE" &amp; ROW()), AP1051:AP1091, "📦", AS1051:AS1091, "Participante")
    ) / 2
) -
(
    (
        SUMIFS(AR1051:AR1091, AY1051:AY1091, INDIRECT("AE" &amp; ROW()), AP1051:AP1091, "💲", AS1051:AS1091, "Empleado") +
        SUMIFS(AR1051:AR1091, AY1051:AY1091, INDIRECT("AE" &amp; ROW()), AP1051:AP1091, "📦", AS1051:AS1091, "Empleado")
    ) / 2
) -
(
    (
        SUMIFS(AR1051:AR1091, AY1051:AY1091, INDIRECT("AE" &amp; ROW()), AP1051:AP1091, "💲", AS1051:AS1091, "Exonerado ADH") +
        SUMIFS(AR1051:AR1091, AY1051:AY1091, INDIRECT("AE" &amp; ROW()), AP1051:AP1091, "📦", AS1051:AS1091, "Exonerado ADH")
    ) / 2
) -
(
    SUMIFS(AR1051:AR1091, AY1051:AY1091, INDIRECT("AE" &amp; ROW()), AP1051:AP1091, "💲", AS1051:AS1091, "Exonerado Doctor") +
    SUMIFS(AR1051:AR1091, AY1051:AY1091, INDIRECT("AE" &amp; ROW()), AP1051:AP1091, "📦", AS1051:AS1091, "Exonerado Doctor")
) -
(
    (
        SUMIFS(AR1051:AR1091, AY1051:AY1091, INDIRECT("AE" &amp; ROW()), AP1051:AP1091, "💲", AS1051:AS1091, "") +
        SUMIFS(AR1051:AR1091, AY1051:AY1091, INDIRECT("AE" &amp; ROW()), AP1051:AP1091, "📦", AS1051:AS1091, "")
    ) / 2
)</f>
        <v>0</v>
      </c>
      <c r="AM1091" s="48"/>
      <c r="AN1091" s="156"/>
      <c r="AO1091" s="156"/>
      <c r="AP1091" s="156"/>
      <c r="AQ1091" s="156"/>
      <c r="AR1091" s="156"/>
      <c r="AS1091" s="156"/>
      <c r="AT1091" s="156"/>
      <c r="AU1091" s="156"/>
      <c r="AV1091" s="156"/>
      <c r="AW1091" s="156"/>
      <c r="AX1091" s="156"/>
      <c r="AY1091" s="156"/>
      <c r="AZ1091" s="48"/>
      <c r="BA1091" s="48"/>
      <c r="BB1091" s="48"/>
      <c r="BC1091" s="48"/>
      <c r="BD1091" s="48"/>
      <c r="BE1091" s="48"/>
      <c r="BF1091" s="48"/>
      <c r="BG1091" s="48"/>
      <c r="BH1091" s="48"/>
      <c r="BI1091" s="48"/>
      <c r="BJ1091" s="48"/>
      <c r="BK1091" s="48"/>
      <c r="BL1091" s="48"/>
      <c r="BM1091" s="48"/>
      <c r="BN1091" s="48"/>
    </row>
    <row r="1092" spans="1:66" ht="11.25" customHeight="1">
      <c r="A1092" s="220"/>
      <c r="B1092" s="38"/>
      <c r="C1092" s="205"/>
      <c r="D1092" s="208"/>
      <c r="E1092" s="57" t="s">
        <v>42</v>
      </c>
      <c r="F1092" s="58" t="str">
        <f>IF(D1091&lt;&gt;"", VLOOKUP(D1091,'Base de Datos'!$A$2:$D1268,3,FALSE()),"")</f>
        <v/>
      </c>
      <c r="G1092" s="205"/>
      <c r="H1092" s="208"/>
      <c r="I1092" s="57" t="s">
        <v>42</v>
      </c>
      <c r="J1092" s="58" t="str">
        <f>IF(H1091&lt;&gt;"", VLOOKUP(H1091,'Base de Datos'!$A$2:$D1268,3,FALSE()),"")</f>
        <v/>
      </c>
      <c r="K1092" s="205"/>
      <c r="L1092" s="208"/>
      <c r="M1092" s="57" t="s">
        <v>42</v>
      </c>
      <c r="N1092" s="58" t="str">
        <f>IF(L1091&lt;&gt;"", VLOOKUP(L1091,'Base de Datos'!$A$2:$D1268,3,FALSE()),"")</f>
        <v/>
      </c>
      <c r="O1092" s="43"/>
      <c r="P1092" s="163"/>
      <c r="Q1092" s="3"/>
      <c r="R1092" s="15"/>
      <c r="S1092" s="229"/>
      <c r="T1092" s="230"/>
      <c r="U1092" s="59"/>
      <c r="V1092" s="47"/>
      <c r="W1092" s="229"/>
      <c r="X1092" s="230"/>
      <c r="Y1092" s="59"/>
      <c r="Z1092" s="47"/>
      <c r="AA1092" s="229"/>
      <c r="AB1092" s="230"/>
      <c r="AC1092" s="59"/>
      <c r="AD1092" s="48"/>
      <c r="AE1092" s="240" t="s">
        <v>51</v>
      </c>
      <c r="AF1092" s="230"/>
      <c r="AG1092" s="161">
        <f t="array" aca="1" ref="AG1092" ca="1">COUNTIFS(AP1051:AP1091, "💲", AY1051:AY1091, INDIRECT("AE" &amp; ROW())) + COUNTIFS(AP1051:AP1091, "📦", AY1051:AY1091, INDIRECT("AE" &amp; ROW())) + COUNTIFS(AP1051:AP1091, "✅", AY1051:AY1091, INDIRECT("AE" &amp; ROW()))</f>
        <v>0</v>
      </c>
      <c r="AH1092" s="162">
        <f t="array" aca="1" ref="AH1092" ca="1">COUNTIFS(AP1051:AP1091, "💲", AY1051:AY1091, INDIRECT("AE" &amp; ROW())) + COUNTIFS(AP1051:AP1091, "📦", AY1051:AY1091, INDIRECT("AE" &amp; ROW()))</f>
        <v>0</v>
      </c>
      <c r="AI1092" s="139">
        <f t="array" aca="1" ref="AI1092" ca="1">SUMIFS(AR1051:AR1091, AY1051:AY1091, INDIRECT("AE" &amp; ROW()), AP1051:AP1091, "💲") + SUMIFS(AR1051:AR1091, AY1051:AY1091, INDIRECT("AE" &amp; ROW()), AP1051:AP1091, "📦")</f>
        <v>0</v>
      </c>
      <c r="AJ1092" s="139">
        <f t="array" aca="1" ref="AJ1092" ca="1">(
    SUMIFS(AR1051:AR1091, AY1051:AY1091, INDIRECT("AE" &amp; ROW()), AP1051:AP1091, "💲") +
    SUMIFS(AR1051:AR1091, AY1051:AY1091, INDIRECT("AE" &amp; ROW()), AP1051:AP1091, "📦")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
        SUMIFS(AR1051:AR1091, AY1051:AY1091, INDIRECT("AE" &amp; ROW()), AP1051:AP1091, "💲", AS1051:AS1091, "Familiar") +
        SUMIFS(AR1051:AR1091, AY1051:AY1091, INDIRECT("AE" &amp; ROW()), AP1051:AP1091, "📦", AS1051:AS1091, "Familiar")
    ) / 2
)  -
(
    (
        SUMIFS(AR1051:AR1091, AY1051:AY1091, INDIRECT("AE" &amp; ROW()), AP1051:AP1091, "💲", AS1051:AS1091, "Exonerado ADH") +
        SUMIFS(AR1051:AR1091, AY1051:AY1091, INDIRECT("AE" &amp; ROW()), AP1051:AP1091, "📦", AS1051:AS1091, "Exonerado ADH")
    ) / 2
)  -
(
    (
        SUMIFS(AR1051:AR1091, AY1051:AY1091, INDIRECT("AE" &amp; ROW()), AP1051:AP1091, "💲", AS1051:AS1091, "Exonerado Doctor") +
        SUMIFS(AR1051:AR1091, AY1051:AY1091, INDIRECT("AE" &amp; ROW()), AP1051:AP1091, "📦", AS1051:AS1091, "Exonerado Doctor")
    ) / 2
)</f>
        <v>0</v>
      </c>
      <c r="AK1092" s="139">
        <f t="array" aca="1" ref="AK1092" ca="1">(
    SUMIFS(AR1051:AR1091, AY1051:AY1091, INDIRECT("AE" &amp; ROW()), AP1051:AP1091, "💲") +
    SUMIFS(AR1051:AR1091, AY1051:AY1091, INDIRECT("AE" &amp; ROW()), AP1051:AP1091, "📦")
) -
(
    SUMIFS(AR1051:AR1091, AY1051:AY1091, INDIRECT("AE" &amp; ROW()), AP1051:AP1091, "💲", AS1051:AS1091, "Familiar") +
    SUMIFS(AR1051:AR1091, AY1051:AY1091, INDIRECT("AE" &amp; ROW()), AP1051:AP1091, "📦", AS1051:AS1091, "Familiar")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SUMIFS(AR1051:AR1091, AY1051:AY1091, INDIRECT("AE" &amp; ROW()), AP1051:AP1091, "💲", AS1051:AS1091, "Exonerado ADH") +
    SUMIFS(AR1051:AR1091, AY1051:AY1091, INDIRECT("AE" &amp; ROW()), AP1051:AP1091, "📦", AS1051:AS1091, "Exonerado ADH")
) -
(
    (
        SUMIFS(AR1051:AR1091, AY1051:AY1091, INDIRECT("AE" &amp; ROW()), AP1051:AP1091, "💲", AS1051:AS1091, "Exonerado Doctor") +
        SUMIFS(AR1051:AR1091, AY1051:AY1091, INDIRECT("AE" &amp; ROW()), AP1051:AP1091, "📦", AS1051:AS1091, "Exonerado Doctor")
    ) / 2
) -
(
    (
        SUMIFS(AR1051:AR1091, AY1051:AY1091, INDIRECT("AE" &amp; ROW()), AP1051:AP1091, "💲", AS1051:AS1091, "") +
        SUMIFS(AR1051:AR1091, AY1051:AY1091, INDIRECT("AE" &amp; ROW()), AP1051:AP1091, "📦", AS1051:AS1091, "")
    ) / 2
)</f>
        <v>0</v>
      </c>
      <c r="AL1092" s="140">
        <f t="array" aca="1" ref="AL1092" ca="1">(
    SUMIFS(AR1051:AR1091, AY1051:AY1091, INDIRECT("AE" &amp; ROW()), AP1051:AP1091, "💲") +
    SUMIFS(AR1051:AR1091, AY1051:AY1091, INDIRECT("AE" &amp; ROW()), AP1051:AP1091, "📦")
) -
(
    (
        SUMIFS(AR1051:AR1091, AY1051:AY1091, INDIRECT("AE" &amp; ROW()), AP1051:AP1091, "💲", AS1051:AS1091, "Familiar") +
        SUMIFS(AR1051:AR1091, AY1051:AY1091, INDIRECT("AE" &amp; ROW()), AP1051:AP1091, "📦", AS1051:AS1091, "Familiar")
    ) / 2
) -
(
    (
        SUMIFS(AR1051:AR1091, AY1051:AY1091, INDIRECT("AE" &amp; ROW()), AP1051:AP1091, "💲", AS1051:AS1091, "Participante") +
        SUMIFS(AR1051:AR1091, AY1051:AY1091, INDIRECT("AE" &amp; ROW()), AP1051:AP1091, "📦", AS1051:AS1091, "Participante")
    ) / 2
) -
(
    (
        SUMIFS(AR1051:AR1091, AY1051:AY1091, INDIRECT("AE" &amp; ROW()), AP1051:AP1091, "💲", AS1051:AS1091, "Empleado") +
        SUMIFS(AR1051:AR1091, AY1051:AY1091, INDIRECT("AE" &amp; ROW()), AP1051:AP1091, "📦", AS1051:AS1091, "Empleado")
    ) / 2
) -
(
    (
        SUMIFS(AR1051:AR1091, AY1051:AY1091, INDIRECT("AE" &amp; ROW()), AP1051:AP1091, "💲", AS1051:AS1091, "Exonerado ADH") +
        SUMIFS(AR1051:AR1091, AY1051:AY1091, INDIRECT("AE" &amp; ROW()), AP1051:AP1091, "📦", AS1051:AS1091, "Exonerado ADH")
    ) / 2
) -
(
    SUMIFS(AR1051:AR1091, AY1051:AY1091, INDIRECT("AE" &amp; ROW()), AP1051:AP1091, "💲", AS1051:AS1091, "Exonerado Doctor") +
    SUMIFS(AR1051:AR1091, AY1051:AY1091, INDIRECT("AE" &amp; ROW()), AP1051:AP1091, "📦", AS1051:AS1091, "Exonerado Doctor")
) -
(
    (
        SUMIFS(AR1051:AR1091, AY1051:AY1091, INDIRECT("AE" &amp; ROW()), AP1051:AP1091, "💲", AS1051:AS1091, "") +
        SUMIFS(AR1051:AR1091, AY1051:AY1091, INDIRECT("AE" &amp; ROW()), AP1051:AP1091, "📦", AS1051:AS1091, "")
    ) / 2
)</f>
        <v>0</v>
      </c>
      <c r="AM1092" s="48"/>
      <c r="AN1092" s="48"/>
      <c r="AO1092" s="48"/>
      <c r="AP1092" s="48"/>
      <c r="AQ1092" s="48"/>
      <c r="AR1092" s="48"/>
      <c r="AS1092" s="48"/>
      <c r="AT1092" s="48"/>
      <c r="AU1092" s="48"/>
      <c r="AV1092" s="48"/>
      <c r="AW1092" s="48"/>
      <c r="AX1092" s="48"/>
      <c r="AY1092" s="48"/>
      <c r="AZ1092" s="48"/>
      <c r="BA1092" s="48"/>
      <c r="BB1092" s="48"/>
      <c r="BC1092" s="48"/>
      <c r="BD1092" s="48"/>
      <c r="BE1092" s="48"/>
      <c r="BF1092" s="48"/>
      <c r="BG1092" s="48"/>
      <c r="BH1092" s="48"/>
      <c r="BI1092" s="48"/>
      <c r="BJ1092" s="48"/>
      <c r="BK1092" s="48"/>
      <c r="BL1092" s="48"/>
      <c r="BM1092" s="48"/>
      <c r="BN1092" s="48"/>
    </row>
    <row r="1093" spans="1:66" ht="11.25" customHeight="1">
      <c r="A1093" s="220"/>
      <c r="B1093" s="38"/>
      <c r="C1093" s="205"/>
      <c r="D1093" s="208"/>
      <c r="E1093" s="57" t="s">
        <v>44</v>
      </c>
      <c r="F1093" s="58" t="str">
        <f>IF(D1091&lt;&gt;"", VLOOKUP(D1091,'Base de Datos'!$A$2:$D1268,4,FALSE()),"")</f>
        <v/>
      </c>
      <c r="G1093" s="205"/>
      <c r="H1093" s="208"/>
      <c r="I1093" s="57" t="s">
        <v>44</v>
      </c>
      <c r="J1093" s="58" t="str">
        <f>IF(H1091&lt;&gt;"", VLOOKUP(H1091,'Base de Datos'!$A$2:$D1268,4,FALSE()),"")</f>
        <v/>
      </c>
      <c r="K1093" s="205"/>
      <c r="L1093" s="208"/>
      <c r="M1093" s="57" t="s">
        <v>44</v>
      </c>
      <c r="N1093" s="58" t="str">
        <f>IF(L1091&lt;&gt;"", VLOOKUP(L1091,'Base de Datos'!$A$2:$D1268,4,FALSE()),"")</f>
        <v/>
      </c>
      <c r="O1093" s="43"/>
      <c r="P1093" s="163"/>
      <c r="Q1093" s="3"/>
      <c r="R1093" s="15"/>
      <c r="S1093" s="229"/>
      <c r="T1093" s="230"/>
      <c r="U1093" s="59"/>
      <c r="V1093" s="47"/>
      <c r="W1093" s="229"/>
      <c r="X1093" s="230"/>
      <c r="Y1093" s="59"/>
      <c r="Z1093" s="47"/>
      <c r="AA1093" s="229"/>
      <c r="AB1093" s="230"/>
      <c r="AC1093" s="59"/>
      <c r="AD1093" s="48"/>
      <c r="AE1093" s="240" t="s">
        <v>55</v>
      </c>
      <c r="AF1093" s="230"/>
      <c r="AG1093" s="161">
        <f t="array" aca="1" ref="AG1093" ca="1">COUNTIFS(AP1051:AP1091, "💲", AY1051:AY1091, INDIRECT("AE" &amp; ROW())) + COUNTIFS(AP1051:AP1091, "📦", AY1051:AY1091, INDIRECT("AE" &amp; ROW())) + COUNTIFS(AP1051:AP1091, "✅", AY1051:AY1091, INDIRECT("AE" &amp; ROW()))</f>
        <v>0</v>
      </c>
      <c r="AH1093" s="162">
        <f t="array" aca="1" ref="AH1093" ca="1">COUNTIFS(AP1051:AP1091, "💲", AY1051:AY1091, INDIRECT("AE" &amp; ROW())) + COUNTIFS(AP1051:AP1091, "📦", AY1051:AY1091, INDIRECT("AE" &amp; ROW()))</f>
        <v>0</v>
      </c>
      <c r="AI1093" s="139">
        <f t="array" aca="1" ref="AI1093" ca="1">SUMIFS(AR1051:AR1091, AY1051:AY1091, INDIRECT("AE" &amp; ROW()), AP1051:AP1091, "💲") + SUMIFS(AR1051:AR1091, AY1051:AY1091, INDIRECT("AE" &amp; ROW()), AP1051:AP1091, "📦")</f>
        <v>0</v>
      </c>
      <c r="AJ1093" s="139">
        <f t="array" aca="1" ref="AJ1093" ca="1">(
    SUMIFS(AR1051:AR1091, AY1051:AY1091, INDIRECT("AE" &amp; ROW()), AP1051:AP1091, "💲") +
    SUMIFS(AR1051:AR1091, AY1051:AY1091, INDIRECT("AE" &amp; ROW()), AP1051:AP1091, "📦")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
        SUMIFS(AR1051:AR1091, AY1051:AY1091, INDIRECT("AE" &amp; ROW()), AP1051:AP1091, "💲", AS1051:AS1091, "Familiar") +
        SUMIFS(AR1051:AR1091, AY1051:AY1091, INDIRECT("AE" &amp; ROW()), AP1051:AP1091, "📦", AS1051:AS1091, "Familiar")
    ) / 2
)  -
(
    (
        SUMIFS(AR1051:AR1091, AY1051:AY1091, INDIRECT("AE" &amp; ROW()), AP1051:AP1091, "💲", AS1051:AS1091, "Exonerado ADH") +
        SUMIFS(AR1051:AR1091, AY1051:AY1091, INDIRECT("AE" &amp; ROW()), AP1051:AP1091, "📦", AS1051:AS1091, "Exonerado ADH")
    ) / 2
)  -
(
    (
        SUMIFS(AR1051:AR1091, AY1051:AY1091, INDIRECT("AE" &amp; ROW()), AP1051:AP1091, "💲", AS1051:AS1091, "Exonerado Doctor") +
        SUMIFS(AR1051:AR1091, AY1051:AY1091, INDIRECT("AE" &amp; ROW()), AP1051:AP1091, "📦", AS1051:AS1091, "Exonerado Doctor")
    ) / 2
)</f>
        <v>0</v>
      </c>
      <c r="AK1093" s="139">
        <f t="array" aca="1" ref="AK1093" ca="1">(
    SUMIFS(AR1051:AR1091, AY1051:AY1091, INDIRECT("AE" &amp; ROW()), AP1051:AP1091, "💲") +
    SUMIFS(AR1051:AR1091, AY1051:AY1091, INDIRECT("AE" &amp; ROW()), AP1051:AP1091, "📦")
) -
(
    SUMIFS(AR1051:AR1091, AY1051:AY1091, INDIRECT("AE" &amp; ROW()), AP1051:AP1091, "💲", AS1051:AS1091, "Familiar") +
    SUMIFS(AR1051:AR1091, AY1051:AY1091, INDIRECT("AE" &amp; ROW()), AP1051:AP1091, "📦", AS1051:AS1091, "Familiar")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SUMIFS(AR1051:AR1091, AY1051:AY1091, INDIRECT("AE" &amp; ROW()), AP1051:AP1091, "💲", AS1051:AS1091, "Exonerado ADH") +
    SUMIFS(AR1051:AR1091, AY1051:AY1091, INDIRECT("AE" &amp; ROW()), AP1051:AP1091, "📦", AS1051:AS1091, "Exonerado ADH")
) -
(
    (
        SUMIFS(AR1051:AR1091, AY1051:AY1091, INDIRECT("AE" &amp; ROW()), AP1051:AP1091, "💲", AS1051:AS1091, "Exonerado Doctor") +
        SUMIFS(AR1051:AR1091, AY1051:AY1091, INDIRECT("AE" &amp; ROW()), AP1051:AP1091, "📦", AS1051:AS1091, "Exonerado Doctor")
    ) / 2
) -
(
    (
        SUMIFS(AR1051:AR1091, AY1051:AY1091, INDIRECT("AE" &amp; ROW()), AP1051:AP1091, "💲", AS1051:AS1091, "") +
        SUMIFS(AR1051:AR1091, AY1051:AY1091, INDIRECT("AE" &amp; ROW()), AP1051:AP1091, "📦", AS1051:AS1091, "")
    ) / 2
)</f>
        <v>0</v>
      </c>
      <c r="AL1093" s="140">
        <f t="array" aca="1" ref="AL1093" ca="1">(
    SUMIFS(AR1051:AR1091, AY1051:AY1091, INDIRECT("AE" &amp; ROW()), AP1051:AP1091, "💲") +
    SUMIFS(AR1051:AR1091, AY1051:AY1091, INDIRECT("AE" &amp; ROW()), AP1051:AP1091, "📦")
) -
(
    (
        SUMIFS(AR1051:AR1091, AY1051:AY1091, INDIRECT("AE" &amp; ROW()), AP1051:AP1091, "💲", AS1051:AS1091, "Familiar") +
        SUMIFS(AR1051:AR1091, AY1051:AY1091, INDIRECT("AE" &amp; ROW()), AP1051:AP1091, "📦", AS1051:AS1091, "Familiar")
    ) / 2
) -
(
    (
        SUMIFS(AR1051:AR1091, AY1051:AY1091, INDIRECT("AE" &amp; ROW()), AP1051:AP1091, "💲", AS1051:AS1091, "Participante") +
        SUMIFS(AR1051:AR1091, AY1051:AY1091, INDIRECT("AE" &amp; ROW()), AP1051:AP1091, "📦", AS1051:AS1091, "Participante")
    ) / 2
) -
(
    (
        SUMIFS(AR1051:AR1091, AY1051:AY1091, INDIRECT("AE" &amp; ROW()), AP1051:AP1091, "💲", AS1051:AS1091, "Empleado") +
        SUMIFS(AR1051:AR1091, AY1051:AY1091, INDIRECT("AE" &amp; ROW()), AP1051:AP1091, "📦", AS1051:AS1091, "Empleado")
    ) / 2
) -
(
    (
        SUMIFS(AR1051:AR1091, AY1051:AY1091, INDIRECT("AE" &amp; ROW()), AP1051:AP1091, "💲", AS1051:AS1091, "Exonerado ADH") +
        SUMIFS(AR1051:AR1091, AY1051:AY1091, INDIRECT("AE" &amp; ROW()), AP1051:AP1091, "📦", AS1051:AS1091, "Exonerado ADH")
    ) / 2
) -
(
    SUMIFS(AR1051:AR1091, AY1051:AY1091, INDIRECT("AE" &amp; ROW()), AP1051:AP1091, "💲", AS1051:AS1091, "Exonerado Doctor") +
    SUMIFS(AR1051:AR1091, AY1051:AY1091, INDIRECT("AE" &amp; ROW()), AP1051:AP1091, "📦", AS1051:AS1091, "Exonerado Doctor")
) -
(
    (
        SUMIFS(AR1051:AR1091, AY1051:AY1091, INDIRECT("AE" &amp; ROW()), AP1051:AP1091, "💲", AS1051:AS1091, "") +
        SUMIFS(AR1051:AR1091, AY1051:AY1091, INDIRECT("AE" &amp; ROW()), AP1051:AP1091, "📦", AS1051:AS1091, "")
    ) / 2
)</f>
        <v>0</v>
      </c>
      <c r="AM1093" s="48"/>
      <c r="AN1093" s="48"/>
      <c r="AO1093" s="48"/>
      <c r="AP1093" s="48"/>
      <c r="AQ1093" s="48"/>
      <c r="AR1093" s="48"/>
      <c r="AS1093" s="48"/>
      <c r="AT1093" s="48"/>
      <c r="AU1093" s="48"/>
      <c r="AV1093" s="48"/>
      <c r="AW1093" s="48"/>
      <c r="AX1093" s="48"/>
      <c r="AY1093" s="48"/>
      <c r="AZ1093" s="48"/>
      <c r="BA1093" s="48"/>
      <c r="BB1093" s="48"/>
      <c r="BC1093" s="48"/>
      <c r="BD1093" s="48"/>
      <c r="BE1093" s="48"/>
      <c r="BF1093" s="48"/>
      <c r="BG1093" s="48"/>
      <c r="BH1093" s="48"/>
      <c r="BI1093" s="48"/>
      <c r="BJ1093" s="48"/>
      <c r="BK1093" s="48"/>
      <c r="BL1093" s="48"/>
      <c r="BM1093" s="48"/>
      <c r="BN1093" s="48"/>
    </row>
    <row r="1094" spans="1:66" ht="11.25" customHeight="1">
      <c r="A1094" s="221"/>
      <c r="B1094" s="38"/>
      <c r="C1094" s="206"/>
      <c r="D1094" s="209"/>
      <c r="E1094" s="85" t="s">
        <v>46</v>
      </c>
      <c r="F1094" s="86"/>
      <c r="G1094" s="206"/>
      <c r="H1094" s="209"/>
      <c r="I1094" s="85" t="s">
        <v>46</v>
      </c>
      <c r="J1094" s="108"/>
      <c r="K1094" s="206"/>
      <c r="L1094" s="209"/>
      <c r="M1094" s="85" t="s">
        <v>46</v>
      </c>
      <c r="N1094" s="108"/>
      <c r="O1094" s="43"/>
      <c r="P1094" s="163"/>
      <c r="Q1094" s="3"/>
      <c r="R1094" s="15"/>
      <c r="S1094" s="227" t="str">
        <f>IF(OR(S1091="Empleado",S1091="Familiar"),"Nombre del Empleado","N° Factura")</f>
        <v>N° Factura</v>
      </c>
      <c r="T1094" s="228"/>
      <c r="U1094" s="89"/>
      <c r="V1094" s="47"/>
      <c r="W1094" s="227" t="str">
        <f>IF(OR(W1091="Empleado",W1091="Familiar"),"Nombre del Empleado","N° Factura")</f>
        <v>N° Factura</v>
      </c>
      <c r="X1094" s="228"/>
      <c r="Y1094" s="89"/>
      <c r="Z1094" s="47"/>
      <c r="AA1094" s="227" t="str">
        <f>IF(OR(AA1091="Empleado",AA1091="Familiar"),"Nombre del Empleado","N° Factura")</f>
        <v>N° Factura</v>
      </c>
      <c r="AB1094" s="228"/>
      <c r="AC1094" s="89"/>
      <c r="AD1094" s="48"/>
      <c r="AE1094" s="240" t="s">
        <v>57</v>
      </c>
      <c r="AF1094" s="230"/>
      <c r="AG1094" s="161">
        <f t="array" aca="1" ref="AG1094" ca="1">COUNTIFS(AP1051:AP1091, "💲", AY1051:AY1091, INDIRECT("AE" &amp; ROW())) + COUNTIFS(AP1051:AP1091, "📦", AY1051:AY1091, INDIRECT("AE" &amp; ROW())) + COUNTIFS(AP1051:AP1091, "✅", AY1051:AY1091, INDIRECT("AE" &amp; ROW()))</f>
        <v>0</v>
      </c>
      <c r="AH1094" s="162">
        <f t="array" aca="1" ref="AH1094" ca="1">COUNTIFS(AP1051:AP1091, "💲", AY1051:AY1091, INDIRECT("AE" &amp; ROW())) + COUNTIFS(AP1051:AP1091, "📦", AY1051:AY1091, INDIRECT("AE" &amp; ROW()))</f>
        <v>0</v>
      </c>
      <c r="AI1094" s="139">
        <f t="array" aca="1" ref="AI1094" ca="1">SUMIFS(AR1051:AR1091, AY1051:AY1091, INDIRECT("AE" &amp; ROW()), AP1051:AP1091, "💲") + SUMIFS(AR1051:AR1091, AY1051:AY1091, INDIRECT("AE" &amp; ROW()), AP1051:AP1091, "📦")</f>
        <v>0</v>
      </c>
      <c r="AJ1094" s="139">
        <f t="array" aca="1" ref="AJ1094" ca="1">(
    SUMIFS(AR1051:AR1091, AY1051:AY1091, INDIRECT("AE" &amp; ROW()), AP1051:AP1091, "💲") +
    SUMIFS(AR1051:AR1091, AY1051:AY1091, INDIRECT("AE" &amp; ROW()), AP1051:AP1091, "📦")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
        SUMIFS(AR1051:AR1091, AY1051:AY1091, INDIRECT("AE" &amp; ROW()), AP1051:AP1091, "💲", AS1051:AS1091, "Familiar") +
        SUMIFS(AR1051:AR1091, AY1051:AY1091, INDIRECT("AE" &amp; ROW()), AP1051:AP1091, "📦", AS1051:AS1091, "Familiar")
    ) / 2
)  -
(
    (
        SUMIFS(AR1051:AR1091, AY1051:AY1091, INDIRECT("AE" &amp; ROW()), AP1051:AP1091, "💲", AS1051:AS1091, "Exonerado ADH") +
        SUMIFS(AR1051:AR1091, AY1051:AY1091, INDIRECT("AE" &amp; ROW()), AP1051:AP1091, "📦", AS1051:AS1091, "Exonerado ADH")
    ) / 2
)  -
(
    (
        SUMIFS(AR1051:AR1091, AY1051:AY1091, INDIRECT("AE" &amp; ROW()), AP1051:AP1091, "💲", AS1051:AS1091, "Exonerado Doctor") +
        SUMIFS(AR1051:AR1091, AY1051:AY1091, INDIRECT("AE" &amp; ROW()), AP1051:AP1091, "📦", AS1051:AS1091, "Exonerado Doctor")
    ) / 2
)</f>
        <v>0</v>
      </c>
      <c r="AK1094" s="139">
        <f t="array" aca="1" ref="AK1094" ca="1">(
    SUMIFS(AR1051:AR1091, AY1051:AY1091, INDIRECT("AE" &amp; ROW()), AP1051:AP1091, "💲") +
    SUMIFS(AR1051:AR1091, AY1051:AY1091, INDIRECT("AE" &amp; ROW()), AP1051:AP1091, "📦")
) -
(
    SUMIFS(AR1051:AR1091, AY1051:AY1091, INDIRECT("AE" &amp; ROW()), AP1051:AP1091, "💲", AS1051:AS1091, "Familiar") +
    SUMIFS(AR1051:AR1091, AY1051:AY1091, INDIRECT("AE" &amp; ROW()), AP1051:AP1091, "📦", AS1051:AS1091, "Familiar")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SUMIFS(AR1051:AR1091, AY1051:AY1091, INDIRECT("AE" &amp; ROW()), AP1051:AP1091, "💲", AS1051:AS1091, "Exonerado ADH") +
    SUMIFS(AR1051:AR1091, AY1051:AY1091, INDIRECT("AE" &amp; ROW()), AP1051:AP1091, "📦", AS1051:AS1091, "Exonerado ADH")
) -
(
    (
        SUMIFS(AR1051:AR1091, AY1051:AY1091, INDIRECT("AE" &amp; ROW()), AP1051:AP1091, "💲", AS1051:AS1091, "Exonerado Doctor") +
        SUMIFS(AR1051:AR1091, AY1051:AY1091, INDIRECT("AE" &amp; ROW()), AP1051:AP1091, "📦", AS1051:AS1091, "Exonerado Doctor")
    ) / 2
) -
(
    (
        SUMIFS(AR1051:AR1091, AY1051:AY1091, INDIRECT("AE" &amp; ROW()), AP1051:AP1091, "💲", AS1051:AS1091, "") +
        SUMIFS(AR1051:AR1091, AY1051:AY1091, INDIRECT("AE" &amp; ROW()), AP1051:AP1091, "📦", AS1051:AS1091, "")
    ) / 2
)</f>
        <v>0</v>
      </c>
      <c r="AL1094" s="140">
        <f t="array" aca="1" ref="AL1094" ca="1">(
    SUMIFS(AR1051:AR1091, AY1051:AY1091, INDIRECT("AE" &amp; ROW()), AP1051:AP1091, "💲") +
    SUMIFS(AR1051:AR1091, AY1051:AY1091, INDIRECT("AE" &amp; ROW()), AP1051:AP1091, "📦")
) -
(
    (
        SUMIFS(AR1051:AR1091, AY1051:AY1091, INDIRECT("AE" &amp; ROW()), AP1051:AP1091, "💲", AS1051:AS1091, "Familiar") +
        SUMIFS(AR1051:AR1091, AY1051:AY1091, INDIRECT("AE" &amp; ROW()), AP1051:AP1091, "📦", AS1051:AS1091, "Familiar")
    ) / 2
) -
(
    (
        SUMIFS(AR1051:AR1091, AY1051:AY1091, INDIRECT("AE" &amp; ROW()), AP1051:AP1091, "💲", AS1051:AS1091, "Participante") +
        SUMIFS(AR1051:AR1091, AY1051:AY1091, INDIRECT("AE" &amp; ROW()), AP1051:AP1091, "📦", AS1051:AS1091, "Participante")
    ) / 2
) -
(
    (
        SUMIFS(AR1051:AR1091, AY1051:AY1091, INDIRECT("AE" &amp; ROW()), AP1051:AP1091, "💲", AS1051:AS1091, "Empleado") +
        SUMIFS(AR1051:AR1091, AY1051:AY1091, INDIRECT("AE" &amp; ROW()), AP1051:AP1091, "📦", AS1051:AS1091, "Empleado")
    ) / 2
) -
(
    (
        SUMIFS(AR1051:AR1091, AY1051:AY1091, INDIRECT("AE" &amp; ROW()), AP1051:AP1091, "💲", AS1051:AS1091, "Exonerado ADH") +
        SUMIFS(AR1051:AR1091, AY1051:AY1091, INDIRECT("AE" &amp; ROW()), AP1051:AP1091, "📦", AS1051:AS1091, "Exonerado ADH")
    ) / 2
) -
(
    SUMIFS(AR1051:AR1091, AY1051:AY1091, INDIRECT("AE" &amp; ROW()), AP1051:AP1091, "💲", AS1051:AS1091, "Exonerado Doctor") +
    SUMIFS(AR1051:AR1091, AY1051:AY1091, INDIRECT("AE" &amp; ROW()), AP1051:AP1091, "📦", AS1051:AS1091, "Exonerado Doctor")
) -
(
    (
        SUMIFS(AR1051:AR1091, AY1051:AY1091, INDIRECT("AE" &amp; ROW()), AP1051:AP1091, "💲", AS1051:AS1091, "") +
        SUMIFS(AR1051:AR1091, AY1051:AY1091, INDIRECT("AE" &amp; ROW()), AP1051:AP1091, "📦", AS1051:AS1091, "")
    ) / 2
)</f>
        <v>0</v>
      </c>
      <c r="AM1094" s="48"/>
      <c r="AN1094" s="48"/>
      <c r="AO1094" s="48"/>
      <c r="AP1094" s="48"/>
      <c r="AQ1094" s="48"/>
      <c r="AR1094" s="48"/>
      <c r="AS1094" s="48"/>
      <c r="AT1094" s="48"/>
      <c r="AU1094" s="48"/>
      <c r="AV1094" s="48"/>
      <c r="AW1094" s="48"/>
      <c r="AX1094" s="48"/>
      <c r="AY1094" s="48"/>
      <c r="AZ1094" s="48"/>
      <c r="BA1094" s="48"/>
      <c r="BB1094" s="48"/>
      <c r="BC1094" s="48"/>
      <c r="BD1094" s="48"/>
      <c r="BE1094" s="48"/>
      <c r="BF1094" s="48"/>
      <c r="BG1094" s="48"/>
      <c r="BH1094" s="48"/>
      <c r="BI1094" s="48"/>
      <c r="BJ1094" s="48"/>
      <c r="BK1094" s="48"/>
      <c r="BL1094" s="48"/>
      <c r="BM1094" s="48"/>
      <c r="BN1094" s="48"/>
    </row>
    <row r="1095" spans="1:66" ht="11.25" customHeight="1">
      <c r="A1095" s="222">
        <f>A1091+$Q$13/1440</f>
        <v>0.79166666666666641</v>
      </c>
      <c r="B1095" s="164"/>
      <c r="C1095" s="204"/>
      <c r="D1095" s="207"/>
      <c r="E1095" s="177" t="s">
        <v>36</v>
      </c>
      <c r="F1095" s="42" t="str">
        <f>IF(D1095&lt;&gt;"", VLOOKUP(D1095,'Base de Datos'!$A$2:$D1268,2,FALSE()),"")</f>
        <v/>
      </c>
      <c r="G1095" s="204"/>
      <c r="H1095" s="216"/>
      <c r="I1095" s="177" t="s">
        <v>36</v>
      </c>
      <c r="J1095" s="42" t="str">
        <f>IF(H1095&lt;&gt;"", VLOOKUP(H1095,'Base de Datos'!$A$2:$D1268,2,FALSE()),"")</f>
        <v/>
      </c>
      <c r="K1095" s="204"/>
      <c r="L1095" s="216"/>
      <c r="M1095" s="177" t="s">
        <v>36</v>
      </c>
      <c r="N1095" s="42" t="str">
        <f>IF(L1095&lt;&gt;"", VLOOKUP(L1095,'Base de Datos'!$A$2:$D1268,2,FALSE()),"")</f>
        <v/>
      </c>
      <c r="O1095" s="165"/>
      <c r="P1095" s="165"/>
      <c r="Q1095" s="165"/>
      <c r="R1095" s="166"/>
      <c r="S1095" s="167"/>
      <c r="T1095" s="45" t="s">
        <v>37</v>
      </c>
      <c r="U1095" s="168"/>
      <c r="V1095" s="169"/>
      <c r="W1095" s="167"/>
      <c r="X1095" s="45" t="s">
        <v>37</v>
      </c>
      <c r="Y1095" s="168"/>
      <c r="Z1095" s="169"/>
      <c r="AA1095" s="167"/>
      <c r="AB1095" s="45" t="s">
        <v>37</v>
      </c>
      <c r="AC1095" s="168"/>
      <c r="AD1095" s="56"/>
      <c r="AE1095" s="240" t="s">
        <v>59</v>
      </c>
      <c r="AF1095" s="230"/>
      <c r="AG1095" s="161">
        <f t="array" aca="1" ref="AG1095" ca="1">COUNTIFS(AP1051:AP1091, "💲", AY1051:AY1091, INDIRECT("AE" &amp; ROW())) + COUNTIFS(AP1051:AP1091, "📦", AY1051:AY1091, INDIRECT("AE" &amp; ROW())) + COUNTIFS(AP1051:AP1091, "✅", AY1051:AY1091, INDIRECT("AE" &amp; ROW()))</f>
        <v>0</v>
      </c>
      <c r="AH1095" s="162">
        <f t="array" aca="1" ref="AH1095" ca="1">COUNTIFS(AP1051:AP1091, "💲", AY1051:AY1091, INDIRECT("AE" &amp; ROW())) + COUNTIFS(AP1051:AP1091, "📦", AY1051:AY1091, INDIRECT("AE" &amp; ROW()))</f>
        <v>0</v>
      </c>
      <c r="AI1095" s="139">
        <f t="array" aca="1" ref="AI1095" ca="1">SUMIFS(AR1051:AR1091, AY1051:AY1091, INDIRECT("AE" &amp; ROW()), AP1051:AP1091, "💲") + SUMIFS(AR1051:AR1091, AY1051:AY1091, INDIRECT("AE" &amp; ROW()), AP1051:AP1091, "📦")</f>
        <v>0</v>
      </c>
      <c r="AJ1095" s="139">
        <f t="array" aca="1" ref="AJ1095" ca="1">(
    SUMIFS(AR1051:AR1091, AY1051:AY1091, INDIRECT("AE" &amp; ROW()), AP1051:AP1091, "💲") +
    SUMIFS(AR1051:AR1091, AY1051:AY1091, INDIRECT("AE" &amp; ROW()), AP1051:AP1091, "📦")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
        SUMIFS(AR1051:AR1091, AY1051:AY1091, INDIRECT("AE" &amp; ROW()), AP1051:AP1091, "💲", AS1051:AS1091, "Familiar") +
        SUMIFS(AR1051:AR1091, AY1051:AY1091, INDIRECT("AE" &amp; ROW()), AP1051:AP1091, "📦", AS1051:AS1091, "Familiar")
    ) / 2
)  -
(
    (
        SUMIFS(AR1051:AR1091, AY1051:AY1091, INDIRECT("AE" &amp; ROW()), AP1051:AP1091, "💲", AS1051:AS1091, "Exonerado ADH") +
        SUMIFS(AR1051:AR1091, AY1051:AY1091, INDIRECT("AE" &amp; ROW()), AP1051:AP1091, "📦", AS1051:AS1091, "Exonerado ADH")
    ) / 2
)  -
(
    (
        SUMIFS(AR1051:AR1091, AY1051:AY1091, INDIRECT("AE" &amp; ROW()), AP1051:AP1091, "💲", AS1051:AS1091, "Exonerado Doctor") +
        SUMIFS(AR1051:AR1091, AY1051:AY1091, INDIRECT("AE" &amp; ROW()), AP1051:AP1091, "📦", AS1051:AS1091, "Exonerado Doctor")
    ) / 2
)</f>
        <v>0</v>
      </c>
      <c r="AK1095" s="139">
        <f t="array" aca="1" ref="AK1095" ca="1">(
    SUMIFS(AR1051:AR1091, AY1051:AY1091, INDIRECT("AE" &amp; ROW()), AP1051:AP1091, "💲") +
    SUMIFS(AR1051:AR1091, AY1051:AY1091, INDIRECT("AE" &amp; ROW()), AP1051:AP1091, "📦")
) -
(
    SUMIFS(AR1051:AR1091, AY1051:AY1091, INDIRECT("AE" &amp; ROW()), AP1051:AP1091, "💲", AS1051:AS1091, "Familiar") +
    SUMIFS(AR1051:AR1091, AY1051:AY1091, INDIRECT("AE" &amp; ROW()), AP1051:AP1091, "📦", AS1051:AS1091, "Familiar")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SUMIFS(AR1051:AR1091, AY1051:AY1091, INDIRECT("AE" &amp; ROW()), AP1051:AP1091, "💲", AS1051:AS1091, "Exonerado ADH") +
    SUMIFS(AR1051:AR1091, AY1051:AY1091, INDIRECT("AE" &amp; ROW()), AP1051:AP1091, "📦", AS1051:AS1091, "Exonerado ADH")
) -
(
    (
        SUMIFS(AR1051:AR1091, AY1051:AY1091, INDIRECT("AE" &amp; ROW()), AP1051:AP1091, "💲", AS1051:AS1091, "Exonerado Doctor") +
        SUMIFS(AR1051:AR1091, AY1051:AY1091, INDIRECT("AE" &amp; ROW()), AP1051:AP1091, "📦", AS1051:AS1091, "Exonerado Doctor")
    ) / 2
) -
(
    (
        SUMIFS(AR1051:AR1091, AY1051:AY1091, INDIRECT("AE" &amp; ROW()), AP1051:AP1091, "💲", AS1051:AS1091, "") +
        SUMIFS(AR1051:AR1091, AY1051:AY1091, INDIRECT("AE" &amp; ROW()), AP1051:AP1091, "📦", AS1051:AS1091, "")
    ) / 2
)</f>
        <v>0</v>
      </c>
      <c r="AL1095" s="140">
        <f t="array" aca="1" ref="AL1095" ca="1">(
    SUMIFS(AR1051:AR1091, AY1051:AY1091, INDIRECT("AE" &amp; ROW()), AP1051:AP1091, "💲") +
    SUMIFS(AR1051:AR1091, AY1051:AY1091, INDIRECT("AE" &amp; ROW()), AP1051:AP1091, "📦")
) -
(
    (
        SUMIFS(AR1051:AR1091, AY1051:AY1091, INDIRECT("AE" &amp; ROW()), AP1051:AP1091, "💲", AS1051:AS1091, "Familiar") +
        SUMIFS(AR1051:AR1091, AY1051:AY1091, INDIRECT("AE" &amp; ROW()), AP1051:AP1091, "📦", AS1051:AS1091, "Familiar")
    ) / 2
) -
(
    (
        SUMIFS(AR1051:AR1091, AY1051:AY1091, INDIRECT("AE" &amp; ROW()), AP1051:AP1091, "💲", AS1051:AS1091, "Participante") +
        SUMIFS(AR1051:AR1091, AY1051:AY1091, INDIRECT("AE" &amp; ROW()), AP1051:AP1091, "📦", AS1051:AS1091, "Participante")
    ) / 2
) -
(
    (
        SUMIFS(AR1051:AR1091, AY1051:AY1091, INDIRECT("AE" &amp; ROW()), AP1051:AP1091, "💲", AS1051:AS1091, "Empleado") +
        SUMIFS(AR1051:AR1091, AY1051:AY1091, INDIRECT("AE" &amp; ROW()), AP1051:AP1091, "📦", AS1051:AS1091, "Empleado")
    ) / 2
) -
(
    (
        SUMIFS(AR1051:AR1091, AY1051:AY1091, INDIRECT("AE" &amp; ROW()), AP1051:AP1091, "💲", AS1051:AS1091, "Exonerado ADH") +
        SUMIFS(AR1051:AR1091, AY1051:AY1091, INDIRECT("AE" &amp; ROW()), AP1051:AP1091, "📦", AS1051:AS1091, "Exonerado ADH")
    ) / 2
) -
(
    SUMIFS(AR1051:AR1091, AY1051:AY1091, INDIRECT("AE" &amp; ROW()), AP1051:AP1091, "💲", AS1051:AS1091, "Exonerado Doctor") +
    SUMIFS(AR1051:AR1091, AY1051:AY1091, INDIRECT("AE" &amp; ROW()), AP1051:AP1091, "📦", AS1051:AS1091, "Exonerado Doctor")
) -
(
    (
        SUMIFS(AR1051:AR1091, AY1051:AY1091, INDIRECT("AE" &amp; ROW()), AP1051:AP1091, "💲", AS1051:AS1091, "") +
        SUMIFS(AR1051:AR1091, AY1051:AY1091, INDIRECT("AE" &amp; ROW()), AP1051:AP1091, "📦", AS1051:AS1091, "")
    ) / 2
)</f>
        <v>0</v>
      </c>
      <c r="AM1095" s="56"/>
      <c r="AN1095" s="56"/>
      <c r="AO1095" s="56"/>
      <c r="AP1095" s="56"/>
      <c r="AQ1095" s="56"/>
      <c r="AR1095" s="56"/>
      <c r="AS1095" s="56"/>
      <c r="AT1095" s="56"/>
      <c r="AU1095" s="56"/>
      <c r="AV1095" s="56"/>
      <c r="AW1095" s="56"/>
      <c r="AX1095" s="56"/>
      <c r="AY1095" s="56"/>
      <c r="AZ1095" s="56"/>
      <c r="BA1095" s="56"/>
      <c r="BB1095" s="56"/>
      <c r="BC1095" s="56"/>
      <c r="BD1095" s="56"/>
      <c r="BE1095" s="56"/>
      <c r="BF1095" s="56"/>
      <c r="BG1095" s="56"/>
      <c r="BH1095" s="56"/>
      <c r="BI1095" s="56"/>
      <c r="BJ1095" s="56"/>
      <c r="BK1095" s="56"/>
      <c r="BL1095" s="56"/>
      <c r="BM1095" s="56"/>
      <c r="BN1095" s="56"/>
    </row>
    <row r="1096" spans="1:66" ht="11.25" customHeight="1">
      <c r="A1096" s="220"/>
      <c r="B1096" s="164"/>
      <c r="C1096" s="205"/>
      <c r="D1096" s="208"/>
      <c r="E1096" s="178" t="s">
        <v>42</v>
      </c>
      <c r="F1096" s="58" t="str">
        <f>IF(D1095&lt;&gt;"", VLOOKUP(D1095,'Base de Datos'!$A$2:$D1268,3,FALSE()),"")</f>
        <v/>
      </c>
      <c r="G1096" s="205"/>
      <c r="H1096" s="208"/>
      <c r="I1096" s="178" t="s">
        <v>42</v>
      </c>
      <c r="J1096" s="58" t="str">
        <f>IF(H1095&lt;&gt;"", VLOOKUP(H1095,'Base de Datos'!$A$2:$D1268,3,FALSE()),"")</f>
        <v/>
      </c>
      <c r="K1096" s="205"/>
      <c r="L1096" s="208"/>
      <c r="M1096" s="178" t="s">
        <v>42</v>
      </c>
      <c r="N1096" s="58" t="str">
        <f>IF(L1095&lt;&gt;"", VLOOKUP(L1095,'Base de Datos'!$A$2:$D1268,3,FALSE()),"")</f>
        <v/>
      </c>
      <c r="O1096" s="165"/>
      <c r="P1096" s="165"/>
      <c r="Q1096" s="165"/>
      <c r="R1096" s="166"/>
      <c r="S1096" s="231"/>
      <c r="T1096" s="230"/>
      <c r="U1096" s="170"/>
      <c r="V1096" s="169"/>
      <c r="W1096" s="231"/>
      <c r="X1096" s="230"/>
      <c r="Y1096" s="170"/>
      <c r="Z1096" s="169"/>
      <c r="AA1096" s="231"/>
      <c r="AB1096" s="230"/>
      <c r="AC1096" s="170"/>
      <c r="AD1096" s="56"/>
      <c r="AE1096" s="240" t="s">
        <v>63</v>
      </c>
      <c r="AF1096" s="230"/>
      <c r="AG1096" s="161">
        <f t="array" aca="1" ref="AG1096" ca="1">COUNTIFS(AP1051:AP1091, "💲", AY1051:AY1091, INDIRECT("AE" &amp; ROW())) + COUNTIFS(AP1051:AP1091, "📦", AY1051:AY1091, INDIRECT("AE" &amp; ROW())) + COUNTIFS(AP1051:AP1091, "✅", AY1051:AY1091, INDIRECT("AE" &amp; ROW()))</f>
        <v>4</v>
      </c>
      <c r="AH1096" s="162">
        <f t="array" aca="1" ref="AH1096" ca="1">COUNTIFS(AP1051:AP1091, "💲", AY1051:AY1091, INDIRECT("AE" &amp; ROW())) + COUNTIFS(AP1051:AP1091, "📦", AY1051:AY1091, INDIRECT("AE" &amp; ROW()))</f>
        <v>3</v>
      </c>
      <c r="AI1096" s="139">
        <f t="array" aca="1" ref="AI1096" ca="1">SUMIFS(AR1051:AR1091, AY1051:AY1091, INDIRECT("AE" &amp; ROW()), AP1051:AP1091, "💲") + SUMIFS(AR1051:AR1091, AY1051:AY1091, INDIRECT("AE" &amp; ROW()), AP1051:AP1091, "📦")</f>
        <v>150</v>
      </c>
      <c r="AJ1096" s="139">
        <f t="array" aca="1" ref="AJ1096" ca="1">(
    SUMIFS(AR1051:AR1091, AY1051:AY1091, INDIRECT("AE" &amp; ROW()), AP1051:AP1091, "💲") +
    SUMIFS(AR1051:AR1091, AY1051:AY1091, INDIRECT("AE" &amp; ROW()), AP1051:AP1091, "📦")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
        SUMIFS(AR1051:AR1091, AY1051:AY1091, INDIRECT("AE" &amp; ROW()), AP1051:AP1091, "💲", AS1051:AS1091, "Familiar") +
        SUMIFS(AR1051:AR1091, AY1051:AY1091, INDIRECT("AE" &amp; ROW()), AP1051:AP1091, "📦", AS1051:AS1091, "Familiar")
    ) / 2
)  -
(
    (
        SUMIFS(AR1051:AR1091, AY1051:AY1091, INDIRECT("AE" &amp; ROW()), AP1051:AP1091, "💲", AS1051:AS1091, "Exonerado ADH") +
        SUMIFS(AR1051:AR1091, AY1051:AY1091, INDIRECT("AE" &amp; ROW()), AP1051:AP1091, "📦", AS1051:AS1091, "Exonerado ADH")
    ) / 2
)  -
(
    (
        SUMIFS(AR1051:AR1091, AY1051:AY1091, INDIRECT("AE" &amp; ROW()), AP1051:AP1091, "💲", AS1051:AS1091, "Exonerado Doctor") +
        SUMIFS(AR1051:AR1091, AY1051:AY1091, INDIRECT("AE" &amp; ROW()), AP1051:AP1091, "📦", AS1051:AS1091, "Exonerado Doctor")
    ) / 2
)</f>
        <v>0</v>
      </c>
      <c r="AK1096" s="139">
        <f t="array" aca="1" ref="AK1096" ca="1">(
    SUMIFS(AR1051:AR1091, AY1051:AY1091, INDIRECT("AE" &amp; ROW()), AP1051:AP1091, "💲") +
    SUMIFS(AR1051:AR1091, AY1051:AY1091, INDIRECT("AE" &amp; ROW()), AP1051:AP1091, "📦")
) -
(
    SUMIFS(AR1051:AR1091, AY1051:AY1091, INDIRECT("AE" &amp; ROW()), AP1051:AP1091, "💲", AS1051:AS1091, "Familiar") +
    SUMIFS(AR1051:AR1091, AY1051:AY1091, INDIRECT("AE" &amp; ROW()), AP1051:AP1091, "📦", AS1051:AS1091, "Familiar")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SUMIFS(AR1051:AR1091, AY1051:AY1091, INDIRECT("AE" &amp; ROW()), AP1051:AP1091, "💲", AS1051:AS1091, "Exonerado ADH") +
    SUMIFS(AR1051:AR1091, AY1051:AY1091, INDIRECT("AE" &amp; ROW()), AP1051:AP1091, "📦", AS1051:AS1091, "Exonerado ADH")
) -
(
    (
        SUMIFS(AR1051:AR1091, AY1051:AY1091, INDIRECT("AE" &amp; ROW()), AP1051:AP1091, "💲", AS1051:AS1091, "Exonerado Doctor") +
        SUMIFS(AR1051:AR1091, AY1051:AY1091, INDIRECT("AE" &amp; ROW()), AP1051:AP1091, "📦", AS1051:AS1091, "Exonerado Doctor")
    ) / 2
) -
(
    (
        SUMIFS(AR1051:AR1091, AY1051:AY1091, INDIRECT("AE" &amp; ROW()), AP1051:AP1091, "💲", AS1051:AS1091, "") +
        SUMIFS(AR1051:AR1091, AY1051:AY1091, INDIRECT("AE" &amp; ROW()), AP1051:AP1091, "📦", AS1051:AS1091, "")
    ) / 2
)</f>
        <v>0</v>
      </c>
      <c r="AL1096" s="140">
        <f t="array" aca="1" ref="AL1096" ca="1">(
    SUMIFS(AR1051:AR1091, AY1051:AY1091, INDIRECT("AE" &amp; ROW()), AP1051:AP1091, "💲") +
    SUMIFS(AR1051:AR1091, AY1051:AY1091, INDIRECT("AE" &amp; ROW()), AP1051:AP1091, "📦")
) -
(
    (
        SUMIFS(AR1051:AR1091, AY1051:AY1091, INDIRECT("AE" &amp; ROW()), AP1051:AP1091, "💲", AS1051:AS1091, "Familiar") +
        SUMIFS(AR1051:AR1091, AY1051:AY1091, INDIRECT("AE" &amp; ROW()), AP1051:AP1091, "📦", AS1051:AS1091, "Familiar")
    ) / 2
) -
(
    (
        SUMIFS(AR1051:AR1091, AY1051:AY1091, INDIRECT("AE" &amp; ROW()), AP1051:AP1091, "💲", AS1051:AS1091, "Participante") +
        SUMIFS(AR1051:AR1091, AY1051:AY1091, INDIRECT("AE" &amp; ROW()), AP1051:AP1091, "📦", AS1051:AS1091, "Participante")
    ) / 2
) -
(
    (
        SUMIFS(AR1051:AR1091, AY1051:AY1091, INDIRECT("AE" &amp; ROW()), AP1051:AP1091, "💲", AS1051:AS1091, "Empleado") +
        SUMIFS(AR1051:AR1091, AY1051:AY1091, INDIRECT("AE" &amp; ROW()), AP1051:AP1091, "📦", AS1051:AS1091, "Empleado")
    ) / 2
) -
(
    (
        SUMIFS(AR1051:AR1091, AY1051:AY1091, INDIRECT("AE" &amp; ROW()), AP1051:AP1091, "💲", AS1051:AS1091, "Exonerado ADH") +
        SUMIFS(AR1051:AR1091, AY1051:AY1091, INDIRECT("AE" &amp; ROW()), AP1051:AP1091, "📦", AS1051:AS1091, "Exonerado ADH")
    ) / 2
) -
(
    SUMIFS(AR1051:AR1091, AY1051:AY1091, INDIRECT("AE" &amp; ROW()), AP1051:AP1091, "💲", AS1051:AS1091, "Exonerado Doctor") +
    SUMIFS(AR1051:AR1091, AY1051:AY1091, INDIRECT("AE" &amp; ROW()), AP1051:AP1091, "📦", AS1051:AS1091, "Exonerado Doctor")
) -
(
    (
        SUMIFS(AR1051:AR1091, AY1051:AY1091, INDIRECT("AE" &amp; ROW()), AP1051:AP1091, "💲", AS1051:AS1091, "") +
        SUMIFS(AR1051:AR1091, AY1051:AY1091, INDIRECT("AE" &amp; ROW()), AP1051:AP1091, "📦", AS1051:AS1091, "")
    ) / 2
)</f>
        <v>75</v>
      </c>
      <c r="AM1096" s="56"/>
      <c r="AN1096" s="56"/>
      <c r="AO1096" s="56"/>
      <c r="AP1096" s="56"/>
      <c r="AQ1096" s="56"/>
      <c r="AR1096" s="56"/>
      <c r="AS1096" s="56"/>
      <c r="AT1096" s="56"/>
      <c r="AU1096" s="56"/>
      <c r="AV1096" s="56"/>
      <c r="AW1096" s="56"/>
      <c r="AX1096" s="56"/>
      <c r="AY1096" s="56"/>
      <c r="AZ1096" s="56"/>
      <c r="BA1096" s="56"/>
      <c r="BB1096" s="56"/>
      <c r="BC1096" s="56"/>
      <c r="BD1096" s="56"/>
      <c r="BE1096" s="56"/>
      <c r="BF1096" s="56"/>
      <c r="BG1096" s="56"/>
      <c r="BH1096" s="56"/>
      <c r="BI1096" s="56"/>
      <c r="BJ1096" s="56"/>
      <c r="BK1096" s="56"/>
      <c r="BL1096" s="56"/>
      <c r="BM1096" s="56"/>
      <c r="BN1096" s="56"/>
    </row>
    <row r="1097" spans="1:66" ht="11.25" customHeight="1">
      <c r="A1097" s="220"/>
      <c r="B1097" s="164"/>
      <c r="C1097" s="205"/>
      <c r="D1097" s="208"/>
      <c r="E1097" s="178" t="s">
        <v>44</v>
      </c>
      <c r="F1097" s="58" t="str">
        <f>IF(D1095&lt;&gt;"", VLOOKUP(D1095,'Base de Datos'!$A$2:$D1268,4,FALSE()),"")</f>
        <v/>
      </c>
      <c r="G1097" s="205"/>
      <c r="H1097" s="208"/>
      <c r="I1097" s="178" t="s">
        <v>44</v>
      </c>
      <c r="J1097" s="58" t="str">
        <f>IF(H1095&lt;&gt;"", VLOOKUP(H1095,'Base de Datos'!$A$2:$D1268,4,FALSE()),"")</f>
        <v/>
      </c>
      <c r="K1097" s="205"/>
      <c r="L1097" s="208"/>
      <c r="M1097" s="178" t="s">
        <v>44</v>
      </c>
      <c r="N1097" s="58" t="str">
        <f>IF(L1095&lt;&gt;"", VLOOKUP(L1095,'Base de Datos'!$A$2:$D1268,4,FALSE()),"")</f>
        <v/>
      </c>
      <c r="O1097" s="165"/>
      <c r="P1097" s="165"/>
      <c r="Q1097" s="165"/>
      <c r="R1097" s="166"/>
      <c r="S1097" s="231"/>
      <c r="T1097" s="230"/>
      <c r="U1097" s="170"/>
      <c r="V1097" s="169"/>
      <c r="W1097" s="231"/>
      <c r="X1097" s="230"/>
      <c r="Y1097" s="170"/>
      <c r="Z1097" s="169"/>
      <c r="AA1097" s="231"/>
      <c r="AB1097" s="230"/>
      <c r="AC1097" s="170"/>
      <c r="AD1097" s="56"/>
      <c r="AE1097" s="240" t="s">
        <v>66</v>
      </c>
      <c r="AF1097" s="230"/>
      <c r="AG1097" s="161">
        <f t="array" aca="1" ref="AG1097" ca="1">COUNTIFS(AP1051:AP1091, "💲", AY1051:AY1091, INDIRECT("AE" &amp; ROW())) + COUNTIFS(AP1051:AP1091, "📦", AY1051:AY1091, INDIRECT("AE" &amp; ROW())) + COUNTIFS(AP1051:AP1091, "✅", AY1051:AY1091, INDIRECT("AE" &amp; ROW()))</f>
        <v>0</v>
      </c>
      <c r="AH1097" s="162">
        <f t="array" aca="1" ref="AH1097" ca="1">COUNTIFS(AP1051:AP1091, "💲", AY1051:AY1091, INDIRECT("AE" &amp; ROW())) + COUNTIFS(AP1051:AP1091, "📦", AY1051:AY1091, INDIRECT("AE" &amp; ROW()))</f>
        <v>0</v>
      </c>
      <c r="AI1097" s="139">
        <f t="array" aca="1" ref="AI1097" ca="1">SUMIFS(AR1051:AR1091, AY1051:AY1091, INDIRECT("AE" &amp; ROW()), AP1051:AP1091, "💲") + SUMIFS(AR1051:AR1091, AY1051:AY1091, INDIRECT("AE" &amp; ROW()), AP1051:AP1091, "📦")</f>
        <v>0</v>
      </c>
      <c r="AJ1097" s="139">
        <f t="array" aca="1" ref="AJ1097" ca="1">(
    SUMIFS(AR1051:AR1091, AY1051:AY1091, INDIRECT("AE" &amp; ROW()), AP1051:AP1091, "💲") +
    SUMIFS(AR1051:AR1091, AY1051:AY1091, INDIRECT("AE" &amp; ROW()), AP1051:AP1091, "📦")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
        SUMIFS(AR1051:AR1091, AY1051:AY1091, INDIRECT("AE" &amp; ROW()), AP1051:AP1091, "💲", AS1051:AS1091, "Familiar") +
        SUMIFS(AR1051:AR1091, AY1051:AY1091, INDIRECT("AE" &amp; ROW()), AP1051:AP1091, "📦", AS1051:AS1091, "Familiar")
    ) / 2
)  -
(
    (
        SUMIFS(AR1051:AR1091, AY1051:AY1091, INDIRECT("AE" &amp; ROW()), AP1051:AP1091, "💲", AS1051:AS1091, "Exonerado ADH") +
        SUMIFS(AR1051:AR1091, AY1051:AY1091, INDIRECT("AE" &amp; ROW()), AP1051:AP1091, "📦", AS1051:AS1091, "Exonerado ADH")
    ) / 2
)  -
(
    (
        SUMIFS(AR1051:AR1091, AY1051:AY1091, INDIRECT("AE" &amp; ROW()), AP1051:AP1091, "💲", AS1051:AS1091, "Exonerado Doctor") +
        SUMIFS(AR1051:AR1091, AY1051:AY1091, INDIRECT("AE" &amp; ROW()), AP1051:AP1091, "📦", AS1051:AS1091, "Exonerado Doctor")
    ) / 2
)</f>
        <v>0</v>
      </c>
      <c r="AK1097" s="139">
        <f t="array" aca="1" ref="AK1097" ca="1">(
    SUMIFS(AR1051:AR1091, AY1051:AY1091, INDIRECT("AE" &amp; ROW()), AP1051:AP1091, "💲") +
    SUMIFS(AR1051:AR1091, AY1051:AY1091, INDIRECT("AE" &amp; ROW()), AP1051:AP1091, "📦")
) -
(
    SUMIFS(AR1051:AR1091, AY1051:AY1091, INDIRECT("AE" &amp; ROW()), AP1051:AP1091, "💲", AS1051:AS1091, "Familiar") +
    SUMIFS(AR1051:AR1091, AY1051:AY1091, INDIRECT("AE" &amp; ROW()), AP1051:AP1091, "📦", AS1051:AS1091, "Familiar")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SUMIFS(AR1051:AR1091, AY1051:AY1091, INDIRECT("AE" &amp; ROW()), AP1051:AP1091, "💲", AS1051:AS1091, "Exonerado ADH") +
    SUMIFS(AR1051:AR1091, AY1051:AY1091, INDIRECT("AE" &amp; ROW()), AP1051:AP1091, "📦", AS1051:AS1091, "Exonerado ADH")
) -
(
    (
        SUMIFS(AR1051:AR1091, AY1051:AY1091, INDIRECT("AE" &amp; ROW()), AP1051:AP1091, "💲", AS1051:AS1091, "Exonerado Doctor") +
        SUMIFS(AR1051:AR1091, AY1051:AY1091, INDIRECT("AE" &amp; ROW()), AP1051:AP1091, "📦", AS1051:AS1091, "Exonerado Doctor")
    ) / 2
) -
(
    (
        SUMIFS(AR1051:AR1091, AY1051:AY1091, INDIRECT("AE" &amp; ROW()), AP1051:AP1091, "💲", AS1051:AS1091, "") +
        SUMIFS(AR1051:AR1091, AY1051:AY1091, INDIRECT("AE" &amp; ROW()), AP1051:AP1091, "📦", AS1051:AS1091, "")
    ) / 2
)</f>
        <v>0</v>
      </c>
      <c r="AL1097" s="140">
        <f t="array" aca="1" ref="AL1097" ca="1">(
    SUMIFS(AR1051:AR1091, AY1051:AY1091, INDIRECT("AE" &amp; ROW()), AP1051:AP1091, "💲") +
    SUMIFS(AR1051:AR1091, AY1051:AY1091, INDIRECT("AE" &amp; ROW()), AP1051:AP1091, "📦")
) -
(
    (
        SUMIFS(AR1051:AR1091, AY1051:AY1091, INDIRECT("AE" &amp; ROW()), AP1051:AP1091, "💲", AS1051:AS1091, "Familiar") +
        SUMIFS(AR1051:AR1091, AY1051:AY1091, INDIRECT("AE" &amp; ROW()), AP1051:AP1091, "📦", AS1051:AS1091, "Familiar")
    ) / 2
) -
(
    (
        SUMIFS(AR1051:AR1091, AY1051:AY1091, INDIRECT("AE" &amp; ROW()), AP1051:AP1091, "💲", AS1051:AS1091, "Participante") +
        SUMIFS(AR1051:AR1091, AY1051:AY1091, INDIRECT("AE" &amp; ROW()), AP1051:AP1091, "📦", AS1051:AS1091, "Participante")
    ) / 2
) -
(
    (
        SUMIFS(AR1051:AR1091, AY1051:AY1091, INDIRECT("AE" &amp; ROW()), AP1051:AP1091, "💲", AS1051:AS1091, "Empleado") +
        SUMIFS(AR1051:AR1091, AY1051:AY1091, INDIRECT("AE" &amp; ROW()), AP1051:AP1091, "📦", AS1051:AS1091, "Empleado")
    ) / 2
) -
(
    (
        SUMIFS(AR1051:AR1091, AY1051:AY1091, INDIRECT("AE" &amp; ROW()), AP1051:AP1091, "💲", AS1051:AS1091, "Exonerado ADH") +
        SUMIFS(AR1051:AR1091, AY1051:AY1091, INDIRECT("AE" &amp; ROW()), AP1051:AP1091, "📦", AS1051:AS1091, "Exonerado ADH")
    ) / 2
) -
(
    SUMIFS(AR1051:AR1091, AY1051:AY1091, INDIRECT("AE" &amp; ROW()), AP1051:AP1091, "💲", AS1051:AS1091, "Exonerado Doctor") +
    SUMIFS(AR1051:AR1091, AY1051:AY1091, INDIRECT("AE" &amp; ROW()), AP1051:AP1091, "📦", AS1051:AS1091, "Exonerado Doctor")
) -
(
    (
        SUMIFS(AR1051:AR1091, AY1051:AY1091, INDIRECT("AE" &amp; ROW()), AP1051:AP1091, "💲", AS1051:AS1091, "") +
        SUMIFS(AR1051:AR1091, AY1051:AY1091, INDIRECT("AE" &amp; ROW()), AP1051:AP1091, "📦", AS1051:AS1091, "")
    ) / 2
)</f>
        <v>0</v>
      </c>
      <c r="AM1097" s="56"/>
      <c r="AN1097" s="56"/>
      <c r="AO1097" s="56"/>
      <c r="AP1097" s="56"/>
      <c r="AQ1097" s="56"/>
      <c r="AR1097" s="56"/>
      <c r="AS1097" s="56"/>
      <c r="AT1097" s="56"/>
      <c r="AU1097" s="56"/>
      <c r="AV1097" s="56"/>
      <c r="AW1097" s="56"/>
      <c r="AX1097" s="56"/>
      <c r="AY1097" s="56"/>
      <c r="AZ1097" s="56"/>
      <c r="BA1097" s="56"/>
      <c r="BB1097" s="56"/>
      <c r="BC1097" s="56"/>
      <c r="BD1097" s="56"/>
      <c r="BE1097" s="56"/>
      <c r="BF1097" s="56"/>
      <c r="BG1097" s="56"/>
      <c r="BH1097" s="56"/>
      <c r="BI1097" s="56"/>
      <c r="BJ1097" s="56"/>
      <c r="BK1097" s="56"/>
      <c r="BL1097" s="56"/>
      <c r="BM1097" s="56"/>
      <c r="BN1097" s="56"/>
    </row>
    <row r="1098" spans="1:66" ht="11.25" customHeight="1">
      <c r="A1098" s="221"/>
      <c r="B1098" s="164"/>
      <c r="C1098" s="206"/>
      <c r="D1098" s="209"/>
      <c r="E1098" s="179" t="s">
        <v>46</v>
      </c>
      <c r="F1098" s="180"/>
      <c r="G1098" s="206"/>
      <c r="H1098" s="209"/>
      <c r="I1098" s="179" t="s">
        <v>46</v>
      </c>
      <c r="J1098" s="180"/>
      <c r="K1098" s="206"/>
      <c r="L1098" s="209"/>
      <c r="M1098" s="179" t="s">
        <v>46</v>
      </c>
      <c r="N1098" s="180"/>
      <c r="O1098" s="165"/>
      <c r="P1098" s="165"/>
      <c r="Q1098" s="165"/>
      <c r="R1098" s="166"/>
      <c r="S1098" s="227" t="str">
        <f>IF(OR(S1095="Empleado",S1095="Familiar"),"Nombre del Empleado","N° Factura")</f>
        <v>N° Factura</v>
      </c>
      <c r="T1098" s="228"/>
      <c r="U1098" s="89"/>
      <c r="V1098" s="169"/>
      <c r="W1098" s="227" t="str">
        <f>IF(OR(W1095="Empleado",W1095="Familiar"),"Nombre del Empleado","N° Factura")</f>
        <v>N° Factura</v>
      </c>
      <c r="X1098" s="228"/>
      <c r="Y1098" s="89"/>
      <c r="Z1098" s="169"/>
      <c r="AA1098" s="227" t="str">
        <f>IF(OR(AA1095="Empleado",AA1095="Familiar"),"Nombre del Empleado","N° Factura")</f>
        <v>N° Factura</v>
      </c>
      <c r="AB1098" s="228"/>
      <c r="AC1098" s="89"/>
      <c r="AD1098" s="56"/>
      <c r="AE1098" s="240" t="s">
        <v>69</v>
      </c>
      <c r="AF1098" s="230"/>
      <c r="AG1098" s="161">
        <f t="array" aca="1" ref="AG1098" ca="1">COUNTIFS(AP1051:AP1091, "💲", AY1051:AY1091, INDIRECT("AE" &amp; ROW())) + COUNTIFS(AP1051:AP1091, "📦", AY1051:AY1091, INDIRECT("AE" &amp; ROW())) + COUNTIFS(AP1051:AP1091, "✅", AY1051:AY1091, INDIRECT("AE" &amp; ROW()))</f>
        <v>0</v>
      </c>
      <c r="AH1098" s="162">
        <f t="array" aca="1" ref="AH1098" ca="1">COUNTIFS(AP1051:AP1091, "💲", AY1051:AY1091, INDIRECT("AE" &amp; ROW())) + COUNTIFS(AP1051:AP1091, "📦", AY1051:AY1091, INDIRECT("AE" &amp; ROW()))</f>
        <v>0</v>
      </c>
      <c r="AI1098" s="139">
        <f t="array" aca="1" ref="AI1098" ca="1">SUMIFS(AR1051:AR1091, AY1051:AY1091, INDIRECT("AE" &amp; ROW()), AP1051:AP1091, "💲") + SUMIFS(AR1051:AR1091, AY1051:AY1091, INDIRECT("AE" &amp; ROW()), AP1051:AP1091, "📦")</f>
        <v>0</v>
      </c>
      <c r="AJ1098" s="66">
        <f t="array" aca="1" ref="AJ1098" ca="1">(
    SUMIFS(AR1051:AR1091, AY1051:AY1091, INDIRECT("AE" &amp; ROW()), AP1051:AP1091, "💲") +
    SUMIFS(AR1051:AR1091, AY1051:AY1091, INDIRECT("AE" &amp; ROW()), AP1051:AP1091, "📦")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
        SUMIFS(AR1051:AR1091, AY1051:AY1091, INDIRECT("AE" &amp; ROW()), AP1051:AP1091, "💲", AS1051:AS1091, "Familiar") +
        SUMIFS(AR1051:AR1091, AY1051:AY1091, INDIRECT("AE" &amp; ROW()), AP1051:AP1091, "📦", AS1051:AS1091, "Familiar")
    ) / 2
)  -
(
    (
        SUMIFS(AR1051:AR1091, AY1051:AY1091, INDIRECT("AE" &amp; ROW()), AP1051:AP1091, "💲", AS1051:AS1091, "Exonerado ADH") +
        SUMIFS(AR1051:AR1091, AY1051:AY1091, INDIRECT("AE" &amp; ROW()), AP1051:AP1091, "📦", AS1051:AS1091, "Exonerado ADH")
    ) / 2
)  -
(
    (
        SUMIFS(AR1051:AR1091, AY1051:AY1091, INDIRECT("AE" &amp; ROW()), AP1051:AP1091, "💲", AS1051:AS1091, "Exonerado Doctor") +
        SUMIFS(AR1051:AR1091, AY1051:AY1091, INDIRECT("AE" &amp; ROW()), AP1051:AP1091, "📦", AS1051:AS1091, "Exonerado Doctor")
    ) / 2
)</f>
        <v>0</v>
      </c>
      <c r="AK1098" s="139">
        <f t="array" aca="1" ref="AK1098" ca="1">(
    SUMIFS(AR1051:AR1091, AY1051:AY1091, INDIRECT("AE" &amp; ROW()), AP1051:AP1091, "💲") +
    SUMIFS(AR1051:AR1091, AY1051:AY1091, INDIRECT("AE" &amp; ROW()), AP1051:AP1091, "📦")
) -
(
    SUMIFS(AR1051:AR1091, AY1051:AY1091, INDIRECT("AE" &amp; ROW()), AP1051:AP1091, "💲", AS1051:AS1091, "Familiar") +
    SUMIFS(AR1051:AR1091, AY1051:AY1091, INDIRECT("AE" &amp; ROW()), AP1051:AP1091, "📦", AS1051:AS1091, "Familiar")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SUMIFS(AR1051:AR1091, AY1051:AY1091, INDIRECT("AE" &amp; ROW()), AP1051:AP1091, "💲", AS1051:AS1091, "Exonerado ADH") +
    SUMIFS(AR1051:AR1091, AY1051:AY1091, INDIRECT("AE" &amp; ROW()), AP1051:AP1091, "📦", AS1051:AS1091, "Exonerado ADH")
) -
(
    (
        SUMIFS(AR1051:AR1091, AY1051:AY1091, INDIRECT("AE" &amp; ROW()), AP1051:AP1091, "💲", AS1051:AS1091, "Exonerado Doctor") +
        SUMIFS(AR1051:AR1091, AY1051:AY1091, INDIRECT("AE" &amp; ROW()), AP1051:AP1091, "📦", AS1051:AS1091, "Exonerado Doctor")
    ) / 2
) -
(
    (
        SUMIFS(AR1051:AR1091, AY1051:AY1091, INDIRECT("AE" &amp; ROW()), AP1051:AP1091, "💲", AS1051:AS1091, "") +
        SUMIFS(AR1051:AR1091, AY1051:AY1091, INDIRECT("AE" &amp; ROW()), AP1051:AP1091, "📦", AS1051:AS1091, "")
    ) / 2
)</f>
        <v>0</v>
      </c>
      <c r="AL1098" s="140">
        <f t="array" aca="1" ref="AL1098" ca="1">(
    SUMIFS(AR1051:AR1091, AY1051:AY1091, INDIRECT("AE" &amp; ROW()), AP1051:AP1091, "💲") +
    SUMIFS(AR1051:AR1091, AY1051:AY1091, INDIRECT("AE" &amp; ROW()), AP1051:AP1091, "📦")
) -
(
    (
        SUMIFS(AR1051:AR1091, AY1051:AY1091, INDIRECT("AE" &amp; ROW()), AP1051:AP1091, "💲", AS1051:AS1091, "Familiar") +
        SUMIFS(AR1051:AR1091, AY1051:AY1091, INDIRECT("AE" &amp; ROW()), AP1051:AP1091, "📦", AS1051:AS1091, "Familiar")
    ) / 2
) -
(
    (
        SUMIFS(AR1051:AR1091, AY1051:AY1091, INDIRECT("AE" &amp; ROW()), AP1051:AP1091, "💲", AS1051:AS1091, "Participante") +
        SUMIFS(AR1051:AR1091, AY1051:AY1091, INDIRECT("AE" &amp; ROW()), AP1051:AP1091, "📦", AS1051:AS1091, "Participante")
    ) / 2
) -
(
    (
        SUMIFS(AR1051:AR1091, AY1051:AY1091, INDIRECT("AE" &amp; ROW()), AP1051:AP1091, "💲", AS1051:AS1091, "Empleado") +
        SUMIFS(AR1051:AR1091, AY1051:AY1091, INDIRECT("AE" &amp; ROW()), AP1051:AP1091, "📦", AS1051:AS1091, "Empleado")
    ) / 2
) -
(
    (
        SUMIFS(AR1051:AR1091, AY1051:AY1091, INDIRECT("AE" &amp; ROW()), AP1051:AP1091, "💲", AS1051:AS1091, "Exonerado ADH") +
        SUMIFS(AR1051:AR1091, AY1051:AY1091, INDIRECT("AE" &amp; ROW()), AP1051:AP1091, "📦", AS1051:AS1091, "Exonerado ADH")
    ) / 2
) -
(
    SUMIFS(AR1051:AR1091, AY1051:AY1091, INDIRECT("AE" &amp; ROW()), AP1051:AP1091, "💲", AS1051:AS1091, "Exonerado Doctor") +
    SUMIFS(AR1051:AR1091, AY1051:AY1091, INDIRECT("AE" &amp; ROW()), AP1051:AP1091, "📦", AS1051:AS1091, "Exonerado Doctor")
) -
(
    (
        SUMIFS(AR1051:AR1091, AY1051:AY1091, INDIRECT("AE" &amp; ROW()), AP1051:AP1091, "💲", AS1051:AS1091, "") +
        SUMIFS(AR1051:AR1091, AY1051:AY1091, INDIRECT("AE" &amp; ROW()), AP1051:AP1091, "📦", AS1051:AS1091, "")
    ) / 2
)</f>
        <v>0</v>
      </c>
      <c r="AM1098" s="56"/>
      <c r="AN1098" s="56"/>
      <c r="AO1098" s="56"/>
      <c r="AP1098" s="56"/>
      <c r="AQ1098" s="56"/>
      <c r="AR1098" s="56"/>
      <c r="AS1098" s="56"/>
      <c r="AT1098" s="56"/>
      <c r="AU1098" s="56"/>
      <c r="AV1098" s="56"/>
      <c r="AW1098" s="56"/>
      <c r="AX1098" s="56"/>
      <c r="AY1098" s="56"/>
      <c r="AZ1098" s="56"/>
      <c r="BA1098" s="56"/>
      <c r="BB1098" s="56"/>
      <c r="BC1098" s="56"/>
      <c r="BD1098" s="56"/>
      <c r="BE1098" s="56"/>
      <c r="BF1098" s="56"/>
      <c r="BG1098" s="56"/>
      <c r="BH1098" s="56"/>
      <c r="BI1098" s="56"/>
      <c r="BJ1098" s="56"/>
      <c r="BK1098" s="56"/>
      <c r="BL1098" s="56"/>
      <c r="BM1098" s="56"/>
      <c r="BN1098" s="56"/>
    </row>
    <row r="1099" spans="1:66" ht="11.25" customHeight="1">
      <c r="A1099" s="222">
        <f>A1095+$Q$13/1440</f>
        <v>0.83333333333333304</v>
      </c>
      <c r="B1099" s="164"/>
      <c r="C1099" s="204"/>
      <c r="D1099" s="207"/>
      <c r="E1099" s="177" t="s">
        <v>36</v>
      </c>
      <c r="F1099" s="42" t="str">
        <f>IF(D1099&lt;&gt;"", VLOOKUP(D1099,'Base de Datos'!$A$2:$D1268,2,FALSE()),"")</f>
        <v/>
      </c>
      <c r="G1099" s="204"/>
      <c r="H1099" s="216"/>
      <c r="I1099" s="177" t="s">
        <v>36</v>
      </c>
      <c r="J1099" s="42" t="str">
        <f>IF(H1099&lt;&gt;"", VLOOKUP(H1099,'Base de Datos'!$A$2:$D1268,2,FALSE()),"")</f>
        <v/>
      </c>
      <c r="K1099" s="204"/>
      <c r="L1099" s="216"/>
      <c r="M1099" s="177" t="s">
        <v>36</v>
      </c>
      <c r="N1099" s="42" t="str">
        <f>IF(L1099&lt;&gt;"", VLOOKUP(L1099,'Base de Datos'!$A$2:$D1268,2,FALSE()),"")</f>
        <v/>
      </c>
      <c r="O1099" s="165"/>
      <c r="P1099" s="165"/>
      <c r="Q1099" s="165"/>
      <c r="R1099" s="166"/>
      <c r="S1099" s="167"/>
      <c r="T1099" s="45" t="s">
        <v>37</v>
      </c>
      <c r="U1099" s="168"/>
      <c r="V1099" s="169"/>
      <c r="W1099" s="167"/>
      <c r="X1099" s="45" t="s">
        <v>37</v>
      </c>
      <c r="Y1099" s="168"/>
      <c r="Z1099" s="169"/>
      <c r="AA1099" s="167"/>
      <c r="AB1099" s="45" t="s">
        <v>37</v>
      </c>
      <c r="AC1099" s="168"/>
      <c r="AD1099" s="56"/>
      <c r="AE1099" s="232" t="s">
        <v>72</v>
      </c>
      <c r="AF1099" s="230"/>
      <c r="AG1099" s="90">
        <f t="array" aca="1" ref="AG1099" ca="1">COUNTIFS(AP1051:AP1091, "💲", AY1051:AY1091, INDIRECT("AE" &amp; ROW())) + COUNTIFS(AP1051:AP1091, "📦", AY1051:AY1091, INDIRECT("AE" &amp; ROW())) + COUNTIFS(AP1051:AP1091, "✅", AY1051:AY1091, INDIRECT("AE" &amp; ROW()))</f>
        <v>0</v>
      </c>
      <c r="AH1099" s="68">
        <f t="array" aca="1" ref="AH1099" ca="1">COUNTIFS(AP1051:AP1091, "💲", AY1051:AY1091, INDIRECT("AE" &amp; ROW())) + COUNTIFS(AP1051:AP1091, "📦", AY1051:AY1091, INDIRECT("AE" &amp; ROW()))</f>
        <v>0</v>
      </c>
      <c r="AI1099" s="139">
        <f t="array" aca="1" ref="AI1099" ca="1">SUMIFS(AR1051:AR1091, AY1051:AY1091, INDIRECT("AE" &amp; ROW()), AP1051:AP1091, "💲") + SUMIFS(AR1051:AR1091, AY1051:AY1091, INDIRECT("AE" &amp; ROW()), AP1051:AP1091, "📦")</f>
        <v>0</v>
      </c>
      <c r="AJ1099" s="139">
        <f t="array" aca="1" ref="AJ1099" ca="1">(
    SUMIFS(AR1051:AR1091, AY1051:AY1091, INDIRECT("AE" &amp; ROW()), AP1051:AP1091, "💲") +
    SUMIFS(AR1051:AR1091, AY1051:AY1091, INDIRECT("AE" &amp; ROW()), AP1051:AP1091, "📦")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
        SUMIFS(AR1051:AR1091, AY1051:AY1091, INDIRECT("AE" &amp; ROW()), AP1051:AP1091, "💲", AS1051:AS1091, "Familiar") +
        SUMIFS(AR1051:AR1091, AY1051:AY1091, INDIRECT("AE" &amp; ROW()), AP1051:AP1091, "📦", AS1051:AS1091, "Familiar")
    ) / 2
)  -
(
    (
        SUMIFS(AR1051:AR1091, AY1051:AY1091, INDIRECT("AE" &amp; ROW()), AP1051:AP1091, "💲", AS1051:AS1091, "Exonerado ADH") +
        SUMIFS(AR1051:AR1091, AY1051:AY1091, INDIRECT("AE" &amp; ROW()), AP1051:AP1091, "📦", AS1051:AS1091, "Exonerado ADH")
    ) / 2
)  -
(
    (
        SUMIFS(AR1051:AR1091, AY1051:AY1091, INDIRECT("AE" &amp; ROW()), AP1051:AP1091, "💲", AS1051:AS1091, "Exonerado Doctor") +
        SUMIFS(AR1051:AR1091, AY1051:AY1091, INDIRECT("AE" &amp; ROW()), AP1051:AP1091, "📦", AS1051:AS1091, "Exonerado Doctor")
    ) / 2
)</f>
        <v>0</v>
      </c>
      <c r="AK1099" s="139">
        <f t="array" aca="1" ref="AK1099" ca="1">(
    SUMIFS(AR1051:AR1091, AY1051:AY1091, INDIRECT("AE" &amp; ROW()), AP1051:AP1091, "💲") +
    SUMIFS(AR1051:AR1091, AY1051:AY1091, INDIRECT("AE" &amp; ROW()), AP1051:AP1091, "📦")
) -
(
    SUMIFS(AR1051:AR1091, AY1051:AY1091, INDIRECT("AE" &amp; ROW()), AP1051:AP1091, "💲", AS1051:AS1091, "Familiar") +
    SUMIFS(AR1051:AR1091, AY1051:AY1091, INDIRECT("AE" &amp; ROW()), AP1051:AP1091, "📦", AS1051:AS1091, "Familiar")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SUMIFS(AR1051:AR1091, AY1051:AY1091, INDIRECT("AE" &amp; ROW()), AP1051:AP1091, "💲", AS1051:AS1091, "Exonerado ADH") +
    SUMIFS(AR1051:AR1091, AY1051:AY1091, INDIRECT("AE" &amp; ROW()), AP1051:AP1091, "📦", AS1051:AS1091, "Exonerado ADH")
) -
(
    (
        SUMIFS(AR1051:AR1091, AY1051:AY1091, INDIRECT("AE" &amp; ROW()), AP1051:AP1091, "💲", AS1051:AS1091, "Exonerado Doctor") +
        SUMIFS(AR1051:AR1091, AY1051:AY1091, INDIRECT("AE" &amp; ROW()), AP1051:AP1091, "📦", AS1051:AS1091, "Exonerado Doctor")
    ) / 2
) -
(
    (
        SUMIFS(AR1051:AR1091, AY1051:AY1091, INDIRECT("AE" &amp; ROW()), AP1051:AP1091, "💲", AS1051:AS1091, "") +
        SUMIFS(AR1051:AR1091, AY1051:AY1091, INDIRECT("AE" &amp; ROW()), AP1051:AP1091, "📦", AS1051:AS1091, "")
    ) / 2
)</f>
        <v>0</v>
      </c>
      <c r="AL1099" s="140">
        <f t="array" aca="1" ref="AL1099" ca="1">(
    SUMIFS(AR1051:AR1091, AY1051:AY1091, INDIRECT("AE" &amp; ROW()), AP1051:AP1091, "💲") +
    SUMIFS(AR1051:AR1091, AY1051:AY1091, INDIRECT("AE" &amp; ROW()), AP1051:AP1091, "📦")
) -
(
    (
        SUMIFS(AR1051:AR1091, AY1051:AY1091, INDIRECT("AE" &amp; ROW()), AP1051:AP1091, "💲", AS1051:AS1091, "Familiar") +
        SUMIFS(AR1051:AR1091, AY1051:AY1091, INDIRECT("AE" &amp; ROW()), AP1051:AP1091, "📦", AS1051:AS1091, "Familiar")
    ) / 2
) -
(
    (
        SUMIFS(AR1051:AR1091, AY1051:AY1091, INDIRECT("AE" &amp; ROW()), AP1051:AP1091, "💲", AS1051:AS1091, "Participante") +
        SUMIFS(AR1051:AR1091, AY1051:AY1091, INDIRECT("AE" &amp; ROW()), AP1051:AP1091, "📦", AS1051:AS1091, "Participante")
    ) / 2
) -
(
    (
        SUMIFS(AR1051:AR1091, AY1051:AY1091, INDIRECT("AE" &amp; ROW()), AP1051:AP1091, "💲", AS1051:AS1091, "Empleado") +
        SUMIFS(AR1051:AR1091, AY1051:AY1091, INDIRECT("AE" &amp; ROW()), AP1051:AP1091, "📦", AS1051:AS1091, "Empleado")
    ) / 2
) -
(
    (
        SUMIFS(AR1051:AR1091, AY1051:AY1091, INDIRECT("AE" &amp; ROW()), AP1051:AP1091, "💲", AS1051:AS1091, "Exonerado ADH") +
        SUMIFS(AR1051:AR1091, AY1051:AY1091, INDIRECT("AE" &amp; ROW()), AP1051:AP1091, "📦", AS1051:AS1091, "Exonerado ADH")
    ) / 2
) -
(
    SUMIFS(AR1051:AR1091, AY1051:AY1091, INDIRECT("AE" &amp; ROW()), AP1051:AP1091, "💲", AS1051:AS1091, "Exonerado Doctor") +
    SUMIFS(AR1051:AR1091, AY1051:AY1091, INDIRECT("AE" &amp; ROW()), AP1051:AP1091, "📦", AS1051:AS1091, "Exonerado Doctor")
) -
(
    (
        SUMIFS(AR1051:AR1091, AY1051:AY1091, INDIRECT("AE" &amp; ROW()), AP1051:AP1091, "💲", AS1051:AS1091, "") +
        SUMIFS(AR1051:AR1091, AY1051:AY1091, INDIRECT("AE" &amp; ROW()), AP1051:AP1091, "📦", AS1051:AS1091, "")
    ) / 2
)</f>
        <v>0</v>
      </c>
      <c r="AM1099" s="56"/>
      <c r="AN1099" s="56"/>
      <c r="AO1099" s="56"/>
      <c r="AP1099" s="56"/>
      <c r="AQ1099" s="56"/>
      <c r="AR1099" s="56"/>
      <c r="AS1099" s="56"/>
      <c r="AT1099" s="56"/>
      <c r="AU1099" s="56"/>
      <c r="AV1099" s="56"/>
      <c r="AW1099" s="56"/>
      <c r="AX1099" s="56"/>
      <c r="AY1099" s="56"/>
      <c r="AZ1099" s="56"/>
      <c r="BA1099" s="56"/>
      <c r="BB1099" s="56"/>
      <c r="BC1099" s="56"/>
      <c r="BD1099" s="56"/>
      <c r="BE1099" s="56"/>
      <c r="BF1099" s="56"/>
      <c r="BG1099" s="56"/>
      <c r="BH1099" s="56"/>
      <c r="BI1099" s="56"/>
      <c r="BJ1099" s="56"/>
      <c r="BK1099" s="56"/>
      <c r="BL1099" s="56"/>
      <c r="BM1099" s="56"/>
      <c r="BN1099" s="56"/>
    </row>
    <row r="1100" spans="1:66" ht="11.25" customHeight="1">
      <c r="A1100" s="220"/>
      <c r="B1100" s="164"/>
      <c r="C1100" s="205"/>
      <c r="D1100" s="208"/>
      <c r="E1100" s="178" t="s">
        <v>42</v>
      </c>
      <c r="F1100" s="58" t="str">
        <f>IF(D1099&lt;&gt;"", VLOOKUP(D1099,'Base de Datos'!$A$2:$D1268,3,FALSE()),"")</f>
        <v/>
      </c>
      <c r="G1100" s="205"/>
      <c r="H1100" s="208"/>
      <c r="I1100" s="178" t="s">
        <v>42</v>
      </c>
      <c r="J1100" s="58" t="str">
        <f>IF(H1099&lt;&gt;"", VLOOKUP(H1099,'Base de Datos'!$A$2:$D1268,3,FALSE()),"")</f>
        <v/>
      </c>
      <c r="K1100" s="205"/>
      <c r="L1100" s="208"/>
      <c r="M1100" s="178" t="s">
        <v>42</v>
      </c>
      <c r="N1100" s="58" t="str">
        <f>IF(L1099&lt;&gt;"", VLOOKUP(L1099,'Base de Datos'!$A$2:$D1268,3,FALSE()),"")</f>
        <v/>
      </c>
      <c r="O1100" s="165"/>
      <c r="P1100" s="165"/>
      <c r="Q1100" s="165"/>
      <c r="R1100" s="166"/>
      <c r="S1100" s="231"/>
      <c r="T1100" s="230"/>
      <c r="U1100" s="170"/>
      <c r="V1100" s="169"/>
      <c r="W1100" s="231"/>
      <c r="X1100" s="230"/>
      <c r="Y1100" s="170"/>
      <c r="Z1100" s="169"/>
      <c r="AA1100" s="231"/>
      <c r="AB1100" s="230"/>
      <c r="AC1100" s="170"/>
      <c r="AD1100" s="56"/>
      <c r="AE1100" s="232" t="s">
        <v>75</v>
      </c>
      <c r="AF1100" s="230"/>
      <c r="AG1100" s="90">
        <f t="array" aca="1" ref="AG1100" ca="1">COUNTIFS(AP1051:AP1091, "💲", AY1051:AY1091, INDIRECT("AE" &amp; ROW())) + COUNTIFS(AP1051:AP1091, "📦", AY1051:AY1091, INDIRECT("AE" &amp; ROW())) + COUNTIFS(AP1051:AP1091, "✅", AY1051:AY1091, INDIRECT("AE" &amp; ROW()))</f>
        <v>0</v>
      </c>
      <c r="AH1100" s="68">
        <f t="array" aca="1" ref="AH1100" ca="1">COUNTIFS(AP1051:AP1091, "💲", AY1051:AY1091, INDIRECT("AE" &amp; ROW())) + COUNTIFS(AP1051:AP1091, "📦", AY1051:AY1091, INDIRECT("AE" &amp; ROW()))</f>
        <v>0</v>
      </c>
      <c r="AI1100" s="139">
        <f t="array" aca="1" ref="AI1100" ca="1">SUMIFS(AR1051:AR1091, AY1051:AY1091, INDIRECT("AE" &amp; ROW()), AP1051:AP1091, "💲") + SUMIFS(AR1051:AR1091, AY1051:AY1091, INDIRECT("AE" &amp; ROW()), AP1051:AP1091, "📦")</f>
        <v>0</v>
      </c>
      <c r="AJ1100" s="139">
        <f t="array" aca="1" ref="AJ1100" ca="1">(
    SUMIFS(AR1051:AR1091, AY1051:AY1091, INDIRECT("AE" &amp; ROW()), AP1051:AP1091, "💲") +
    SUMIFS(AR1051:AR1091, AY1051:AY1091, INDIRECT("AE" &amp; ROW()), AP1051:AP1091, "📦")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
        SUMIFS(AR1051:AR1091, AY1051:AY1091, INDIRECT("AE" &amp; ROW()), AP1051:AP1091, "💲", AS1051:AS1091, "Familiar") +
        SUMIFS(AR1051:AR1091, AY1051:AY1091, INDIRECT("AE" &amp; ROW()), AP1051:AP1091, "📦", AS1051:AS1091, "Familiar")
    ) / 2
)  -
(
    (
        SUMIFS(AR1051:AR1091, AY1051:AY1091, INDIRECT("AE" &amp; ROW()), AP1051:AP1091, "💲", AS1051:AS1091, "Exonerado ADH") +
        SUMIFS(AR1051:AR1091, AY1051:AY1091, INDIRECT("AE" &amp; ROW()), AP1051:AP1091, "📦", AS1051:AS1091, "Exonerado ADH")
    ) / 2
)  -
(
    (
        SUMIFS(AR1051:AR1091, AY1051:AY1091, INDIRECT("AE" &amp; ROW()), AP1051:AP1091, "💲", AS1051:AS1091, "Exonerado Doctor") +
        SUMIFS(AR1051:AR1091, AY1051:AY1091, INDIRECT("AE" &amp; ROW()), AP1051:AP1091, "📦", AS1051:AS1091, "Exonerado Doctor")
    ) / 2
)</f>
        <v>0</v>
      </c>
      <c r="AK1100" s="139">
        <f t="array" aca="1" ref="AK1100" ca="1">(
    SUMIFS(AR1051:AR1091, AY1051:AY1091, INDIRECT("AE" &amp; ROW()), AP1051:AP1091, "💲") +
    SUMIFS(AR1051:AR1091, AY1051:AY1091, INDIRECT("AE" &amp; ROW()), AP1051:AP1091, "📦")
) -
(
    SUMIFS(AR1051:AR1091, AY1051:AY1091, INDIRECT("AE" &amp; ROW()), AP1051:AP1091, "💲", AS1051:AS1091, "Familiar") +
    SUMIFS(AR1051:AR1091, AY1051:AY1091, INDIRECT("AE" &amp; ROW()), AP1051:AP1091, "📦", AS1051:AS1091, "Familiar")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SUMIFS(AR1051:AR1091, AY1051:AY1091, INDIRECT("AE" &amp; ROW()), AP1051:AP1091, "💲", AS1051:AS1091, "Exonerado ADH") +
    SUMIFS(AR1051:AR1091, AY1051:AY1091, INDIRECT("AE" &amp; ROW()), AP1051:AP1091, "📦", AS1051:AS1091, "Exonerado ADH")
) -
(
    (
        SUMIFS(AR1051:AR1091, AY1051:AY1091, INDIRECT("AE" &amp; ROW()), AP1051:AP1091, "💲", AS1051:AS1091, "Exonerado Doctor") +
        SUMIFS(AR1051:AR1091, AY1051:AY1091, INDIRECT("AE" &amp; ROW()), AP1051:AP1091, "📦", AS1051:AS1091, "Exonerado Doctor")
    ) / 2
) -
(
    (
        SUMIFS(AR1051:AR1091, AY1051:AY1091, INDIRECT("AE" &amp; ROW()), AP1051:AP1091, "💲", AS1051:AS1091, "") +
        SUMIFS(AR1051:AR1091, AY1051:AY1091, INDIRECT("AE" &amp; ROW()), AP1051:AP1091, "📦", AS1051:AS1091, "")
    ) / 2
)</f>
        <v>0</v>
      </c>
      <c r="AL1100" s="140">
        <f t="array" aca="1" ref="AL1100" ca="1">(
    SUMIFS(AR1051:AR1091, AY1051:AY1091, INDIRECT("AE" &amp; ROW()), AP1051:AP1091, "💲") +
    SUMIFS(AR1051:AR1091, AY1051:AY1091, INDIRECT("AE" &amp; ROW()), AP1051:AP1091, "📦")
) -
(
    (
        SUMIFS(AR1051:AR1091, AY1051:AY1091, INDIRECT("AE" &amp; ROW()), AP1051:AP1091, "💲", AS1051:AS1091, "Familiar") +
        SUMIFS(AR1051:AR1091, AY1051:AY1091, INDIRECT("AE" &amp; ROW()), AP1051:AP1091, "📦", AS1051:AS1091, "Familiar")
    ) / 2
) -
(
    (
        SUMIFS(AR1051:AR1091, AY1051:AY1091, INDIRECT("AE" &amp; ROW()), AP1051:AP1091, "💲", AS1051:AS1091, "Participante") +
        SUMIFS(AR1051:AR1091, AY1051:AY1091, INDIRECT("AE" &amp; ROW()), AP1051:AP1091, "📦", AS1051:AS1091, "Participante")
    ) / 2
) -
(
    (
        SUMIFS(AR1051:AR1091, AY1051:AY1091, INDIRECT("AE" &amp; ROW()), AP1051:AP1091, "💲", AS1051:AS1091, "Empleado") +
        SUMIFS(AR1051:AR1091, AY1051:AY1091, INDIRECT("AE" &amp; ROW()), AP1051:AP1091, "📦", AS1051:AS1091, "Empleado")
    ) / 2
) -
(
    (
        SUMIFS(AR1051:AR1091, AY1051:AY1091, INDIRECT("AE" &amp; ROW()), AP1051:AP1091, "💲", AS1051:AS1091, "Exonerado ADH") +
        SUMIFS(AR1051:AR1091, AY1051:AY1091, INDIRECT("AE" &amp; ROW()), AP1051:AP1091, "📦", AS1051:AS1091, "Exonerado ADH")
    ) / 2
) -
(
    SUMIFS(AR1051:AR1091, AY1051:AY1091, INDIRECT("AE" &amp; ROW()), AP1051:AP1091, "💲", AS1051:AS1091, "Exonerado Doctor") +
    SUMIFS(AR1051:AR1091, AY1051:AY1091, INDIRECT("AE" &amp; ROW()), AP1051:AP1091, "📦", AS1051:AS1091, "Exonerado Doctor")
) -
(
    (
        SUMIFS(AR1051:AR1091, AY1051:AY1091, INDIRECT("AE" &amp; ROW()), AP1051:AP1091, "💲", AS1051:AS1091, "") +
        SUMIFS(AR1051:AR1091, AY1051:AY1091, INDIRECT("AE" &amp; ROW()), AP1051:AP1091, "📦", AS1051:AS1091, "")
    ) / 2
)</f>
        <v>0</v>
      </c>
      <c r="AM1100" s="56"/>
      <c r="AN1100" s="56"/>
      <c r="AO1100" s="56"/>
      <c r="AP1100" s="56"/>
      <c r="AQ1100" s="56"/>
      <c r="AR1100" s="56"/>
      <c r="AS1100" s="56"/>
      <c r="AT1100" s="56"/>
      <c r="AU1100" s="56"/>
      <c r="AV1100" s="56"/>
      <c r="AW1100" s="56"/>
      <c r="AX1100" s="56"/>
      <c r="AY1100" s="56"/>
      <c r="AZ1100" s="56"/>
      <c r="BA1100" s="56"/>
      <c r="BB1100" s="56"/>
      <c r="BC1100" s="56"/>
      <c r="BD1100" s="56"/>
      <c r="BE1100" s="56"/>
      <c r="BF1100" s="56"/>
      <c r="BG1100" s="56"/>
      <c r="BH1100" s="56"/>
      <c r="BI1100" s="56"/>
      <c r="BJ1100" s="56"/>
      <c r="BK1100" s="56"/>
      <c r="BL1100" s="56"/>
      <c r="BM1100" s="56"/>
      <c r="BN1100" s="56"/>
    </row>
    <row r="1101" spans="1:66" ht="11.25" customHeight="1">
      <c r="A1101" s="220"/>
      <c r="B1101" s="164"/>
      <c r="C1101" s="205"/>
      <c r="D1101" s="208"/>
      <c r="E1101" s="178" t="s">
        <v>44</v>
      </c>
      <c r="F1101" s="58" t="str">
        <f>IF(D1099&lt;&gt;"", VLOOKUP(D1099,'Base de Datos'!$A$2:$D1268,4,FALSE()),"")</f>
        <v/>
      </c>
      <c r="G1101" s="205"/>
      <c r="H1101" s="208"/>
      <c r="I1101" s="178" t="s">
        <v>44</v>
      </c>
      <c r="J1101" s="58" t="str">
        <f>IF(H1099&lt;&gt;"", VLOOKUP(H1099,'Base de Datos'!$A$2:$D1268,4,FALSE()),"")</f>
        <v/>
      </c>
      <c r="K1101" s="205"/>
      <c r="L1101" s="208"/>
      <c r="M1101" s="178" t="s">
        <v>44</v>
      </c>
      <c r="N1101" s="58" t="str">
        <f>IF(L1099&lt;&gt;"", VLOOKUP(L1099,'Base de Datos'!$A$2:$D1268,4,FALSE()),"")</f>
        <v/>
      </c>
      <c r="O1101" s="165"/>
      <c r="P1101" s="165"/>
      <c r="Q1101" s="165"/>
      <c r="R1101" s="166"/>
      <c r="S1101" s="231"/>
      <c r="T1101" s="230"/>
      <c r="U1101" s="170"/>
      <c r="V1101" s="169"/>
      <c r="W1101" s="231"/>
      <c r="X1101" s="230"/>
      <c r="Y1101" s="170"/>
      <c r="Z1101" s="169"/>
      <c r="AA1101" s="231"/>
      <c r="AB1101" s="230"/>
      <c r="AC1101" s="170"/>
      <c r="AD1101" s="56"/>
      <c r="AE1101" s="232" t="s">
        <v>77</v>
      </c>
      <c r="AF1101" s="230"/>
      <c r="AG1101" s="90">
        <f t="array" aca="1" ref="AG1101" ca="1">COUNTIFS(AP1051:AP1091, "💲", AY1051:AY1091, INDIRECT("AE" &amp; ROW())) + COUNTIFS(AP1051:AP1091, "📦", AY1051:AY1091, INDIRECT("AE" &amp; ROW())) + COUNTIFS(AP1051:AP1091, "✅", AY1051:AY1091, INDIRECT("AE" &amp; ROW()))</f>
        <v>0</v>
      </c>
      <c r="AH1101" s="68">
        <f t="array" aca="1" ref="AH1101" ca="1">COUNTIFS(AP1051:AP1091, "💲", AY1051:AY1091, INDIRECT("AE" &amp; ROW())) + COUNTIFS(AP1051:AP1091, "📦", AY1051:AY1091, INDIRECT("AE" &amp; ROW()))</f>
        <v>0</v>
      </c>
      <c r="AI1101" s="139">
        <f t="array" aca="1" ref="AI1101" ca="1">SUMIFS(AR1051:AR1091, AY1051:AY1091, INDIRECT("AE" &amp; ROW()), AP1051:AP1091, "💲") + SUMIFS(AR1051:AR1091, AY1051:AY1091, INDIRECT("AE" &amp; ROW()), AP1051:AP1091, "📦")</f>
        <v>0</v>
      </c>
      <c r="AJ1101" s="139">
        <f t="array" aca="1" ref="AJ1101" ca="1">(
    SUMIFS(AR1051:AR1091, AY1051:AY1091, INDIRECT("AE" &amp; ROW()), AP1051:AP1091, "💲") +
    SUMIFS(AR1051:AR1091, AY1051:AY1091, INDIRECT("AE" &amp; ROW()), AP1051:AP1091, "📦")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
        SUMIFS(AR1051:AR1091, AY1051:AY1091, INDIRECT("AE" &amp; ROW()), AP1051:AP1091, "💲", AS1051:AS1091, "Familiar") +
        SUMIFS(AR1051:AR1091, AY1051:AY1091, INDIRECT("AE" &amp; ROW()), AP1051:AP1091, "📦", AS1051:AS1091, "Familiar")
    ) / 2
)  -
(
    (
        SUMIFS(AR1051:AR1091, AY1051:AY1091, INDIRECT("AE" &amp; ROW()), AP1051:AP1091, "💲", AS1051:AS1091, "Exonerado ADH") +
        SUMIFS(AR1051:AR1091, AY1051:AY1091, INDIRECT("AE" &amp; ROW()), AP1051:AP1091, "📦", AS1051:AS1091, "Exonerado ADH")
    ) / 2
)  -
(
    (
        SUMIFS(AR1051:AR1091, AY1051:AY1091, INDIRECT("AE" &amp; ROW()), AP1051:AP1091, "💲", AS1051:AS1091, "Exonerado Doctor") +
        SUMIFS(AR1051:AR1091, AY1051:AY1091, INDIRECT("AE" &amp; ROW()), AP1051:AP1091, "📦", AS1051:AS1091, "Exonerado Doctor")
    ) / 2
)</f>
        <v>0</v>
      </c>
      <c r="AK1101" s="139">
        <f t="array" aca="1" ref="AK1101" ca="1">(
    SUMIFS(AR1051:AR1091, AY1051:AY1091, INDIRECT("AE" &amp; ROW()), AP1051:AP1091, "💲") +
    SUMIFS(AR1051:AR1091, AY1051:AY1091, INDIRECT("AE" &amp; ROW()), AP1051:AP1091, "📦")
) -
(
    SUMIFS(AR1051:AR1091, AY1051:AY1091, INDIRECT("AE" &amp; ROW()), AP1051:AP1091, "💲", AS1051:AS1091, "Familiar") +
    SUMIFS(AR1051:AR1091, AY1051:AY1091, INDIRECT("AE" &amp; ROW()), AP1051:AP1091, "📦", AS1051:AS1091, "Familiar")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SUMIFS(AR1051:AR1091, AY1051:AY1091, INDIRECT("AE" &amp; ROW()), AP1051:AP1091, "💲", AS1051:AS1091, "Exonerado ADH") +
    SUMIFS(AR1051:AR1091, AY1051:AY1091, INDIRECT("AE" &amp; ROW()), AP1051:AP1091, "📦", AS1051:AS1091, "Exonerado ADH")
) -
(
    (
        SUMIFS(AR1051:AR1091, AY1051:AY1091, INDIRECT("AE" &amp; ROW()), AP1051:AP1091, "💲", AS1051:AS1091, "Exonerado Doctor") +
        SUMIFS(AR1051:AR1091, AY1051:AY1091, INDIRECT("AE" &amp; ROW()), AP1051:AP1091, "📦", AS1051:AS1091, "Exonerado Doctor")
    ) / 2
) -
(
    (
        SUMIFS(AR1051:AR1091, AY1051:AY1091, INDIRECT("AE" &amp; ROW()), AP1051:AP1091, "💲", AS1051:AS1091, "") +
        SUMIFS(AR1051:AR1091, AY1051:AY1091, INDIRECT("AE" &amp; ROW()), AP1051:AP1091, "📦", AS1051:AS1091, "")
    ) / 2
)</f>
        <v>0</v>
      </c>
      <c r="AL1101" s="140">
        <f t="array" aca="1" ref="AL1101" ca="1">(
    SUMIFS(AR1051:AR1091, AY1051:AY1091, INDIRECT("AE" &amp; ROW()), AP1051:AP1091, "💲") +
    SUMIFS(AR1051:AR1091, AY1051:AY1091, INDIRECT("AE" &amp; ROW()), AP1051:AP1091, "📦")
) -
(
    (
        SUMIFS(AR1051:AR1091, AY1051:AY1091, INDIRECT("AE" &amp; ROW()), AP1051:AP1091, "💲", AS1051:AS1091, "Familiar") +
        SUMIFS(AR1051:AR1091, AY1051:AY1091, INDIRECT("AE" &amp; ROW()), AP1051:AP1091, "📦", AS1051:AS1091, "Familiar")
    ) / 2
) -
(
    (
        SUMIFS(AR1051:AR1091, AY1051:AY1091, INDIRECT("AE" &amp; ROW()), AP1051:AP1091, "💲", AS1051:AS1091, "Participante") +
        SUMIFS(AR1051:AR1091, AY1051:AY1091, INDIRECT("AE" &amp; ROW()), AP1051:AP1091, "📦", AS1051:AS1091, "Participante")
    ) / 2
) -
(
    (
        SUMIFS(AR1051:AR1091, AY1051:AY1091, INDIRECT("AE" &amp; ROW()), AP1051:AP1091, "💲", AS1051:AS1091, "Empleado") +
        SUMIFS(AR1051:AR1091, AY1051:AY1091, INDIRECT("AE" &amp; ROW()), AP1051:AP1091, "📦", AS1051:AS1091, "Empleado")
    ) / 2
) -
(
    (
        SUMIFS(AR1051:AR1091, AY1051:AY1091, INDIRECT("AE" &amp; ROW()), AP1051:AP1091, "💲", AS1051:AS1091, "Exonerado ADH") +
        SUMIFS(AR1051:AR1091, AY1051:AY1091, INDIRECT("AE" &amp; ROW()), AP1051:AP1091, "📦", AS1051:AS1091, "Exonerado ADH")
    ) / 2
) -
(
    SUMIFS(AR1051:AR1091, AY1051:AY1091, INDIRECT("AE" &amp; ROW()), AP1051:AP1091, "💲", AS1051:AS1091, "Exonerado Doctor") +
    SUMIFS(AR1051:AR1091, AY1051:AY1091, INDIRECT("AE" &amp; ROW()), AP1051:AP1091, "📦", AS1051:AS1091, "Exonerado Doctor")
) -
(
    (
        SUMIFS(AR1051:AR1091, AY1051:AY1091, INDIRECT("AE" &amp; ROW()), AP1051:AP1091, "💲", AS1051:AS1091, "") +
        SUMIFS(AR1051:AR1091, AY1051:AY1091, INDIRECT("AE" &amp; ROW()), AP1051:AP1091, "📦", AS1051:AS1091, "")
    ) / 2
)</f>
        <v>0</v>
      </c>
      <c r="AM1101" s="56"/>
      <c r="AN1101" s="56"/>
      <c r="AO1101" s="56"/>
      <c r="AP1101" s="56"/>
      <c r="AQ1101" s="56"/>
      <c r="AR1101" s="56"/>
      <c r="AS1101" s="56"/>
      <c r="AT1101" s="56"/>
      <c r="AU1101" s="56"/>
      <c r="AV1101" s="56"/>
      <c r="AW1101" s="56"/>
      <c r="AX1101" s="56"/>
      <c r="AY1101" s="56"/>
      <c r="AZ1101" s="56"/>
      <c r="BA1101" s="56"/>
      <c r="BB1101" s="56"/>
      <c r="BC1101" s="56"/>
      <c r="BD1101" s="56"/>
      <c r="BE1101" s="56"/>
      <c r="BF1101" s="56"/>
      <c r="BG1101" s="56"/>
      <c r="BH1101" s="56"/>
      <c r="BI1101" s="56"/>
      <c r="BJ1101" s="56"/>
      <c r="BK1101" s="56"/>
      <c r="BL1101" s="56"/>
      <c r="BM1101" s="56"/>
      <c r="BN1101" s="56"/>
    </row>
    <row r="1102" spans="1:66" ht="11.25" customHeight="1">
      <c r="A1102" s="221"/>
      <c r="B1102" s="164"/>
      <c r="C1102" s="206"/>
      <c r="D1102" s="209"/>
      <c r="E1102" s="179" t="s">
        <v>46</v>
      </c>
      <c r="F1102" s="180"/>
      <c r="G1102" s="206"/>
      <c r="H1102" s="209"/>
      <c r="I1102" s="179" t="s">
        <v>46</v>
      </c>
      <c r="J1102" s="180"/>
      <c r="K1102" s="206"/>
      <c r="L1102" s="209"/>
      <c r="M1102" s="179" t="s">
        <v>46</v>
      </c>
      <c r="N1102" s="180"/>
      <c r="O1102" s="165"/>
      <c r="P1102" s="165"/>
      <c r="Q1102" s="165"/>
      <c r="R1102" s="166"/>
      <c r="S1102" s="227" t="str">
        <f>IF(OR(S1099="Empleado",S1099="Familiar"),"Nombre del Empleado","N° Factura")</f>
        <v>N° Factura</v>
      </c>
      <c r="T1102" s="228"/>
      <c r="U1102" s="89"/>
      <c r="V1102" s="169"/>
      <c r="W1102" s="227" t="str">
        <f>IF(OR(W1099="Empleado",W1099="Familiar"),"Nombre del Empleado","N° Factura")</f>
        <v>N° Factura</v>
      </c>
      <c r="X1102" s="228"/>
      <c r="Y1102" s="89"/>
      <c r="Z1102" s="169"/>
      <c r="AA1102" s="227" t="str">
        <f>IF(OR(AA1099="Empleado",AA1099="Familiar"),"Nombre del Empleado","N° Factura")</f>
        <v>N° Factura</v>
      </c>
      <c r="AB1102" s="228"/>
      <c r="AC1102" s="89"/>
      <c r="AD1102" s="56"/>
      <c r="AE1102" s="233" t="s">
        <v>80</v>
      </c>
      <c r="AF1102" s="228"/>
      <c r="AG1102" s="143">
        <f t="array" aca="1" ref="AG1102" ca="1">COUNTIFS(AP1051:AP1091, "💲", AY1051:AY1091, INDIRECT("AE" &amp; ROW())) + COUNTIFS(AP1051:AP1091, "📦", AY1051:AY1091, INDIRECT("AE" &amp; ROW())) + COUNTIFS(AP1051:AP1091, "✅", AY1051:AY1091, INDIRECT("AE" &amp; ROW()))</f>
        <v>0</v>
      </c>
      <c r="AH1102" s="144">
        <f t="array" aca="1" ref="AH1102" ca="1">COUNTIFS(AP1051:AP1091, "💲", AY1051:AY1091, INDIRECT("AE" &amp; ROW())) + COUNTIFS(AP1051:AP1091, "📦", AY1051:AY1091, INDIRECT("AE" &amp; ROW()))</f>
        <v>0</v>
      </c>
      <c r="AI1102" s="145">
        <f t="array" aca="1" ref="AI1102" ca="1">SUMIFS(AR1051:AR1091, AY1051:AY1091, INDIRECT("AE" &amp; ROW()), AP1051:AP1091, "💲") + SUMIFS(AR1051:AR1091, AY1051:AY1091, INDIRECT("AE" &amp; ROW()), AP1051:AP1091, "📦")</f>
        <v>0</v>
      </c>
      <c r="AJ1102" s="145">
        <f t="array" aca="1" ref="AJ1102" ca="1">(
    SUMIFS(AR1051:AR1091, AY1051:AY1091, INDIRECT("AE" &amp; ROW()), AP1051:AP1091, "💲") +
    SUMIFS(AR1051:AR1091, AY1051:AY1091, INDIRECT("AE" &amp; ROW()), AP1051:AP1091, "📦")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
        SUMIFS(AR1051:AR1091, AY1051:AY1091, INDIRECT("AE" &amp; ROW()), AP1051:AP1091, "💲", AS1051:AS1091, "Familiar") +
        SUMIFS(AR1051:AR1091, AY1051:AY1091, INDIRECT("AE" &amp; ROW()), AP1051:AP1091, "📦", AS1051:AS1091, "Familiar")
    ) / 2
)  -
(
    (
        SUMIFS(AR1051:AR1091, AY1051:AY1091, INDIRECT("AE" &amp; ROW()), AP1051:AP1091, "💲", AS1051:AS1091, "Exonerado ADH") +
        SUMIFS(AR1051:AR1091, AY1051:AY1091, INDIRECT("AE" &amp; ROW()), AP1051:AP1091, "📦", AS1051:AS1091, "Exonerado ADH")
    ) / 2
)  -
(
    (
        SUMIFS(AR1051:AR1091, AY1051:AY1091, INDIRECT("AE" &amp; ROW()), AP1051:AP1091, "💲", AS1051:AS1091, "Exonerado Doctor") +
        SUMIFS(AR1051:AR1091, AY1051:AY1091, INDIRECT("AE" &amp; ROW()), AP1051:AP1091, "📦", AS1051:AS1091, "Exonerado Doctor")
    ) / 2
)</f>
        <v>0</v>
      </c>
      <c r="AK1102" s="145">
        <f t="array" aca="1" ref="AK1102" ca="1">(
    SUMIFS(AR1051:AR1091, AY1051:AY1091, INDIRECT("AE" &amp; ROW()), AP1051:AP1091, "💲") +
    SUMIFS(AR1051:AR1091, AY1051:AY1091, INDIRECT("AE" &amp; ROW()), AP1051:AP1091, "📦")
) -
(
    SUMIFS(AR1051:AR1091, AY1051:AY1091, INDIRECT("AE" &amp; ROW()), AP1051:AP1091, "💲", AS1051:AS1091, "Familiar") +
    SUMIFS(AR1051:AR1091, AY1051:AY1091, INDIRECT("AE" &amp; ROW()), AP1051:AP1091, "📦", AS1051:AS1091, "Familiar")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SUMIFS(AR1051:AR1091, AY1051:AY1091, INDIRECT("AE" &amp; ROW()), AP1051:AP1091, "💲", AS1051:AS1091, "Exonerado ADH") +
    SUMIFS(AR1051:AR1091, AY1051:AY1091, INDIRECT("AE" &amp; ROW()), AP1051:AP1091, "📦", AS1051:AS1091, "Exonerado ADH")
) -
(
    (
        SUMIFS(AR1051:AR1091, AY1051:AY1091, INDIRECT("AE" &amp; ROW()), AP1051:AP1091, "💲", AS1051:AS1091, "Exonerado Doctor") +
        SUMIFS(AR1051:AR1091, AY1051:AY1091, INDIRECT("AE" &amp; ROW()), AP1051:AP1091, "📦", AS1051:AS1091, "Exonerado Doctor")
    ) / 2
) -
(
    (
        SUMIFS(AR1051:AR1091, AY1051:AY1091, INDIRECT("AE" &amp; ROW()), AP1051:AP1091, "💲", AS1051:AS1091, "") +
        SUMIFS(AR1051:AR1091, AY1051:AY1091, INDIRECT("AE" &amp; ROW()), AP1051:AP1091, "📦", AS1051:AS1091, "")
    ) / 2
)</f>
        <v>0</v>
      </c>
      <c r="AL1102" s="146">
        <f t="array" aca="1" ref="AL1102" ca="1">(
    SUMIFS(AR1051:AR1091, AY1051:AY1091, INDIRECT("AE" &amp; ROW()), AP1051:AP1091, "💲") +
    SUMIFS(AR1051:AR1091, AY1051:AY1091, INDIRECT("AE" &amp; ROW()), AP1051:AP1091, "📦")
) -
(
    (
        SUMIFS(AR1051:AR1091, AY1051:AY1091, INDIRECT("AE" &amp; ROW()), AP1051:AP1091, "💲", AS1051:AS1091, "Familiar") +
        SUMIFS(AR1051:AR1091, AY1051:AY1091, INDIRECT("AE" &amp; ROW()), AP1051:AP1091, "📦", AS1051:AS1091, "Familiar")
    ) / 2
) -
(
    (
        SUMIFS(AR1051:AR1091, AY1051:AY1091, INDIRECT("AE" &amp; ROW()), AP1051:AP1091, "💲", AS1051:AS1091, "Participante") +
        SUMIFS(AR1051:AR1091, AY1051:AY1091, INDIRECT("AE" &amp; ROW()), AP1051:AP1091, "📦", AS1051:AS1091, "Participante")
    ) / 2
) -
(
    (
        SUMIFS(AR1051:AR1091, AY1051:AY1091, INDIRECT("AE" &amp; ROW()), AP1051:AP1091, "💲", AS1051:AS1091, "Empleado") +
        SUMIFS(AR1051:AR1091, AY1051:AY1091, INDIRECT("AE" &amp; ROW()), AP1051:AP1091, "📦", AS1051:AS1091, "Empleado")
    ) / 2
) -
(
    (
        SUMIFS(AR1051:AR1091, AY1051:AY1091, INDIRECT("AE" &amp; ROW()), AP1051:AP1091, "💲", AS1051:AS1091, "Exonerado ADH") +
        SUMIFS(AR1051:AR1091, AY1051:AY1091, INDIRECT("AE" &amp; ROW()), AP1051:AP1091, "📦", AS1051:AS1091, "Exonerado ADH")
    ) / 2
) -
(
    SUMIFS(AR1051:AR1091, AY1051:AY1091, INDIRECT("AE" &amp; ROW()), AP1051:AP1091, "💲", AS1051:AS1091, "Exonerado Doctor") +
    SUMIFS(AR1051:AR1091, AY1051:AY1091, INDIRECT("AE" &amp; ROW()), AP1051:AP1091, "📦", AS1051:AS1091, "Exonerado Doctor")
) -
(
    (
        SUMIFS(AR1051:AR1091, AY1051:AY1091, INDIRECT("AE" &amp; ROW()), AP1051:AP1091, "💲", AS1051:AS1091, "") +
        SUMIFS(AR1051:AR1091, AY1051:AY1091, INDIRECT("AE" &amp; ROW()), AP1051:AP1091, "📦", AS1051:AS1091, "")
    ) / 2
)</f>
        <v>0</v>
      </c>
      <c r="AM1102" s="56"/>
      <c r="AN1102" s="56"/>
      <c r="AO1102" s="56"/>
      <c r="AP1102" s="56"/>
      <c r="AQ1102" s="56"/>
      <c r="AR1102" s="56"/>
      <c r="AS1102" s="56"/>
      <c r="AT1102" s="56"/>
      <c r="AU1102" s="56"/>
      <c r="AV1102" s="56"/>
      <c r="AW1102" s="56"/>
      <c r="AX1102" s="56"/>
      <c r="AY1102" s="56"/>
      <c r="AZ1102" s="56"/>
      <c r="BA1102" s="56"/>
      <c r="BB1102" s="56"/>
      <c r="BC1102" s="56"/>
      <c r="BD1102" s="56"/>
      <c r="BE1102" s="56"/>
      <c r="BF1102" s="56"/>
      <c r="BG1102" s="56"/>
      <c r="BH1102" s="56"/>
      <c r="BI1102" s="56"/>
      <c r="BJ1102" s="56"/>
      <c r="BK1102" s="56"/>
      <c r="BL1102" s="56"/>
      <c r="BM1102" s="56"/>
      <c r="BN1102" s="56"/>
    </row>
    <row r="1103" spans="1:66" ht="11.25" customHeight="1">
      <c r="A1103" s="3"/>
      <c r="B1103" s="3"/>
      <c r="C1103" s="3"/>
      <c r="D1103" s="3"/>
      <c r="E1103" s="3"/>
      <c r="F1103" s="3"/>
      <c r="G1103" s="3"/>
      <c r="H1103" s="3"/>
      <c r="I1103" s="3"/>
      <c r="J1103" s="3"/>
      <c r="K1103" s="3"/>
      <c r="L1103" s="3"/>
      <c r="M1103" s="3"/>
      <c r="N1103" s="3"/>
      <c r="O1103" s="1"/>
      <c r="P1103" s="3"/>
      <c r="Q1103" s="3"/>
      <c r="R1103" s="15"/>
      <c r="S1103" s="16"/>
      <c r="T1103" s="16"/>
      <c r="U1103" s="173"/>
      <c r="V1103" s="6"/>
      <c r="W1103" s="16"/>
      <c r="X1103" s="16"/>
      <c r="Y1103" s="173"/>
      <c r="Z1103" s="48"/>
      <c r="AA1103" s="173"/>
      <c r="AB1103" s="173"/>
      <c r="AC1103" s="173"/>
      <c r="AD1103" s="174"/>
      <c r="AI1103" s="148">
        <f t="shared" ref="AI1103:AL1103" ca="1" si="746">SUM(AI1088:AI1101)</f>
        <v>150</v>
      </c>
      <c r="AJ1103" s="148">
        <f t="shared" ca="1" si="746"/>
        <v>0</v>
      </c>
      <c r="AK1103" s="148">
        <f t="shared" ca="1" si="746"/>
        <v>0</v>
      </c>
      <c r="AL1103" s="148">
        <f t="shared" ca="1" si="746"/>
        <v>75</v>
      </c>
      <c r="AM1103" s="174"/>
      <c r="AN1103" s="174"/>
      <c r="AO1103" s="174"/>
      <c r="AP1103" s="174"/>
      <c r="AQ1103" s="174"/>
      <c r="AR1103" s="174"/>
      <c r="AS1103" s="174"/>
      <c r="AT1103" s="174"/>
      <c r="AU1103" s="174"/>
      <c r="AV1103" s="174"/>
      <c r="AW1103" s="174"/>
      <c r="AX1103" s="174"/>
      <c r="AY1103" s="174"/>
      <c r="AZ1103" s="174"/>
      <c r="BA1103" s="174"/>
      <c r="BB1103" s="174"/>
      <c r="BC1103" s="174"/>
      <c r="BD1103" s="174"/>
      <c r="BE1103" s="122"/>
      <c r="BF1103" s="122"/>
      <c r="BG1103" s="122"/>
      <c r="BH1103" s="122"/>
      <c r="BI1103" s="122"/>
      <c r="BJ1103" s="174"/>
      <c r="BK1103" s="174"/>
      <c r="BL1103" s="174"/>
      <c r="BM1103" s="174"/>
      <c r="BN1103" s="174"/>
    </row>
    <row r="1104" spans="1:66" ht="15" customHeight="1">
      <c r="A1104" s="210">
        <f>IF(WEEKDAY(A1049)=6, WORKDAY(A1049+1, 1), A1049+1)</f>
        <v>46324</v>
      </c>
      <c r="B1104" s="211"/>
      <c r="C1104" s="211"/>
      <c r="D1104" s="211"/>
      <c r="E1104" s="211"/>
      <c r="F1104" s="211"/>
      <c r="G1104" s="211"/>
      <c r="H1104" s="211"/>
      <c r="I1104" s="211"/>
      <c r="J1104" s="211"/>
      <c r="K1104" s="211"/>
      <c r="L1104" s="211"/>
      <c r="M1104" s="211"/>
      <c r="N1104" s="212"/>
      <c r="O1104" s="1"/>
      <c r="P1104" s="1"/>
      <c r="Q1104" s="1"/>
      <c r="R1104" s="15"/>
      <c r="S1104" s="22"/>
      <c r="T1104" s="22"/>
      <c r="U1104" s="241"/>
      <c r="V1104" s="242"/>
      <c r="W1104" s="242"/>
      <c r="X1104" s="242"/>
      <c r="Y1104" s="242"/>
      <c r="Z1104" s="23"/>
      <c r="AA1104" s="23"/>
      <c r="AB1104" s="23"/>
      <c r="AC1104" s="23"/>
      <c r="AD1104" s="24"/>
      <c r="AE1104" s="181"/>
      <c r="AF1104" s="181"/>
      <c r="AG1104" s="181"/>
      <c r="AH1104" s="181"/>
      <c r="AI1104" s="181"/>
      <c r="AJ1104" s="181"/>
      <c r="AK1104" s="181"/>
      <c r="AL1104" s="181"/>
      <c r="AM1104" s="24"/>
      <c r="AN1104" s="24"/>
      <c r="AO1104" s="24"/>
      <c r="AP1104" s="24"/>
      <c r="AQ1104" s="24"/>
      <c r="AR1104" s="24"/>
      <c r="AS1104" s="24"/>
      <c r="AT1104" s="24"/>
      <c r="AU1104" s="24"/>
      <c r="AV1104" s="24"/>
      <c r="AW1104" s="24"/>
      <c r="AX1104" s="24"/>
      <c r="AY1104" s="24"/>
      <c r="AZ1104" s="24"/>
      <c r="BA1104" s="24"/>
      <c r="BB1104" s="24"/>
      <c r="BC1104" s="24"/>
      <c r="BD1104" s="24"/>
      <c r="BE1104" s="24"/>
      <c r="BF1104" s="24"/>
      <c r="BG1104" s="24"/>
      <c r="BH1104" s="24"/>
      <c r="BI1104" s="24"/>
      <c r="BJ1104" s="24"/>
      <c r="BK1104" s="24"/>
      <c r="BL1104" s="24"/>
      <c r="BM1104" s="24"/>
      <c r="BN1104" s="24"/>
    </row>
    <row r="1105" spans="1:66" ht="15" customHeight="1">
      <c r="A1105" s="25" t="s">
        <v>15</v>
      </c>
      <c r="B1105" s="25" t="s">
        <v>16</v>
      </c>
      <c r="C1105" s="213" t="s">
        <v>17</v>
      </c>
      <c r="D1105" s="214"/>
      <c r="E1105" s="214"/>
      <c r="F1105" s="215"/>
      <c r="G1105" s="213" t="s">
        <v>18</v>
      </c>
      <c r="H1105" s="214"/>
      <c r="I1105" s="214"/>
      <c r="J1105" s="215"/>
      <c r="K1105" s="213" t="s">
        <v>19</v>
      </c>
      <c r="L1105" s="214"/>
      <c r="M1105" s="214"/>
      <c r="N1105" s="215"/>
      <c r="O1105" s="1"/>
      <c r="P1105" s="1"/>
      <c r="Q1105" s="1"/>
      <c r="R1105" s="26"/>
      <c r="S1105" s="234" t="s">
        <v>17</v>
      </c>
      <c r="T1105" s="214"/>
      <c r="U1105" s="215"/>
      <c r="V1105" s="27"/>
      <c r="W1105" s="234" t="s">
        <v>18</v>
      </c>
      <c r="X1105" s="214"/>
      <c r="Y1105" s="215"/>
      <c r="Z1105" s="28"/>
      <c r="AA1105" s="234" t="s">
        <v>19</v>
      </c>
      <c r="AB1105" s="214"/>
      <c r="AC1105" s="215"/>
      <c r="AD1105" s="29"/>
      <c r="AE1105" s="181"/>
      <c r="AF1105" s="181"/>
      <c r="AG1105" s="181"/>
      <c r="AH1105" s="181"/>
      <c r="AI1105" s="181"/>
      <c r="AJ1105" s="181"/>
      <c r="AK1105" s="181"/>
      <c r="AL1105" s="181"/>
      <c r="AM1105" s="29"/>
      <c r="AN1105" s="34" t="s">
        <v>2</v>
      </c>
      <c r="AO1105" s="34" t="s">
        <v>3</v>
      </c>
      <c r="AP1105" s="34" t="s">
        <v>4</v>
      </c>
      <c r="AQ1105" s="34" t="s">
        <v>5</v>
      </c>
      <c r="AR1105" s="34" t="s">
        <v>6</v>
      </c>
      <c r="AS1105" s="34" t="s">
        <v>7</v>
      </c>
      <c r="AT1105" s="34" t="s">
        <v>27</v>
      </c>
      <c r="AU1105" s="34" t="s">
        <v>28</v>
      </c>
      <c r="AV1105" s="34" t="s">
        <v>29</v>
      </c>
      <c r="AW1105" s="34" t="s">
        <v>30</v>
      </c>
      <c r="AX1105" s="34" t="s">
        <v>12</v>
      </c>
      <c r="AY1105" s="34" t="s">
        <v>20</v>
      </c>
      <c r="AZ1105" s="35"/>
      <c r="BA1105" s="35"/>
      <c r="BB1105" s="35"/>
      <c r="BC1105" s="35"/>
      <c r="BD1105" s="35"/>
      <c r="BE1105" s="35"/>
      <c r="BF1105" s="35"/>
      <c r="BG1105" s="35"/>
      <c r="BH1105" s="35"/>
      <c r="BI1105" s="35"/>
      <c r="BJ1105" s="35"/>
      <c r="BK1105" s="35"/>
      <c r="BL1105" s="35"/>
      <c r="BM1105" s="35"/>
      <c r="BN1105" s="35"/>
    </row>
    <row r="1106" spans="1:66" ht="11.25" customHeight="1">
      <c r="A1106" s="219">
        <f>Q1112</f>
        <v>0.33333333333333331</v>
      </c>
      <c r="B1106" s="38"/>
      <c r="C1106" s="204"/>
      <c r="D1106" s="207"/>
      <c r="E1106" s="40" t="s">
        <v>36</v>
      </c>
      <c r="F1106" s="42" t="str">
        <f>IF(D1106&lt;&gt;"", VLOOKUP(D1106,'Base de Datos'!$A$2:$D1268,2,FALSE()),"")</f>
        <v/>
      </c>
      <c r="G1106" s="204"/>
      <c r="H1106" s="216"/>
      <c r="I1106" s="40" t="s">
        <v>36</v>
      </c>
      <c r="J1106" s="42" t="str">
        <f>IF(H1106&lt;&gt;"", VLOOKUP(H1106,'Base de Datos'!$A$2:$D1268,2,FALSE()),"")</f>
        <v/>
      </c>
      <c r="K1106" s="204"/>
      <c r="L1106" s="216"/>
      <c r="M1106" s="40" t="s">
        <v>36</v>
      </c>
      <c r="N1106" s="42" t="str">
        <f>IF(L1106&lt;&gt;"", VLOOKUP(L1106,'Base de Datos'!$A$2:$D1268,2,FALSE()),"")</f>
        <v/>
      </c>
      <c r="O1106" s="43"/>
      <c r="P1106" s="1"/>
      <c r="Q1106" s="44"/>
      <c r="R1106" s="15"/>
      <c r="S1106" s="45"/>
      <c r="T1106" s="45" t="s">
        <v>37</v>
      </c>
      <c r="U1106" s="46"/>
      <c r="V1106" s="47"/>
      <c r="W1106" s="45"/>
      <c r="X1106" s="45" t="s">
        <v>37</v>
      </c>
      <c r="Y1106" s="46"/>
      <c r="Z1106" s="47"/>
      <c r="AA1106" s="45"/>
      <c r="AB1106" s="45" t="s">
        <v>37</v>
      </c>
      <c r="AC1106" s="46"/>
      <c r="AD1106" s="48"/>
      <c r="AE1106" s="181"/>
      <c r="AF1106" s="181"/>
      <c r="AG1106" s="181"/>
      <c r="AH1106" s="181"/>
      <c r="AI1106" s="181"/>
      <c r="AJ1106" s="181"/>
      <c r="AK1106" s="181"/>
      <c r="AL1106" s="181"/>
      <c r="AM1106" s="48"/>
      <c r="AN1106" s="53">
        <f>A1104</f>
        <v>46324</v>
      </c>
      <c r="AO1106" s="54" t="str">
        <f>C1105</f>
        <v>Consultorio N° 1</v>
      </c>
      <c r="AP1106" s="55">
        <f t="shared" ref="AP1106:AQ1106" si="747">C1106</f>
        <v>0</v>
      </c>
      <c r="AQ1106" s="55">
        <f t="shared" si="747"/>
        <v>0</v>
      </c>
      <c r="AR1106" s="55">
        <f>U1106</f>
        <v>0</v>
      </c>
      <c r="AS1106" s="55">
        <f>S1106</f>
        <v>0</v>
      </c>
      <c r="AT1106" s="55">
        <f>S1107</f>
        <v>0</v>
      </c>
      <c r="AU1106" s="55">
        <f>U1107</f>
        <v>0</v>
      </c>
      <c r="AV1106" s="55">
        <f>S1108</f>
        <v>0</v>
      </c>
      <c r="AW1106" s="55">
        <f>U1108</f>
        <v>0</v>
      </c>
      <c r="AX1106" s="55">
        <f>U1109</f>
        <v>0</v>
      </c>
      <c r="AY1106" s="55">
        <f>F1109</f>
        <v>0</v>
      </c>
      <c r="AZ1106" s="56"/>
      <c r="BA1106" s="56"/>
      <c r="BB1106" s="56"/>
      <c r="BC1106" s="56"/>
      <c r="BD1106" s="56"/>
      <c r="BE1106" s="56"/>
      <c r="BF1106" s="56"/>
      <c r="BG1106" s="56"/>
      <c r="BH1106" s="56"/>
      <c r="BI1106" s="56"/>
      <c r="BJ1106" s="56"/>
      <c r="BK1106" s="56"/>
      <c r="BL1106" s="56"/>
      <c r="BM1106" s="56"/>
      <c r="BN1106" s="56"/>
    </row>
    <row r="1107" spans="1:66" ht="11.25" customHeight="1">
      <c r="A1107" s="220"/>
      <c r="B1107" s="38"/>
      <c r="C1107" s="205"/>
      <c r="D1107" s="208"/>
      <c r="E1107" s="57" t="s">
        <v>42</v>
      </c>
      <c r="F1107" s="58" t="str">
        <f>IF(D1106&lt;&gt;"", VLOOKUP(D1106,'Base de Datos'!$A$2:$D1268,3,FALSE()),"")</f>
        <v/>
      </c>
      <c r="G1107" s="205"/>
      <c r="H1107" s="208"/>
      <c r="I1107" s="57" t="s">
        <v>42</v>
      </c>
      <c r="J1107" s="58" t="str">
        <f>IF(H1106&lt;&gt;"", VLOOKUP(H1106,'Base de Datos'!$A$2:$D1268,3,FALSE()),"")</f>
        <v/>
      </c>
      <c r="K1107" s="205"/>
      <c r="L1107" s="208"/>
      <c r="M1107" s="57" t="s">
        <v>42</v>
      </c>
      <c r="N1107" s="58" t="str">
        <f>IF(L1106&lt;&gt;"", VLOOKUP(L1106,'Base de Datos'!$A$2:$D1268,3,FALSE()),"")</f>
        <v/>
      </c>
      <c r="O1107" s="43"/>
      <c r="P1107" s="1"/>
      <c r="Q1107" s="44"/>
      <c r="R1107" s="15"/>
      <c r="S1107" s="229"/>
      <c r="T1107" s="230"/>
      <c r="U1107" s="59"/>
      <c r="V1107" s="47"/>
      <c r="W1107" s="229"/>
      <c r="X1107" s="230"/>
      <c r="Y1107" s="59"/>
      <c r="Z1107" s="47"/>
      <c r="AA1107" s="229"/>
      <c r="AB1107" s="230"/>
      <c r="AC1107" s="59"/>
      <c r="AD1107" s="48"/>
      <c r="AE1107" s="181"/>
      <c r="AF1107" s="181"/>
      <c r="AG1107" s="181"/>
      <c r="AH1107" s="181"/>
      <c r="AI1107" s="181"/>
      <c r="AJ1107" s="181"/>
      <c r="AK1107" s="181"/>
      <c r="AL1107" s="181"/>
      <c r="AM1107" s="48"/>
      <c r="AN1107" s="53">
        <f>A1104</f>
        <v>46324</v>
      </c>
      <c r="AO1107" s="54" t="str">
        <f>C1105</f>
        <v>Consultorio N° 1</v>
      </c>
      <c r="AP1107" s="55" t="str">
        <f t="shared" ref="AP1107:AQ1107" si="748">C1110</f>
        <v>✔️</v>
      </c>
      <c r="AQ1107" s="55" t="str">
        <f t="shared" si="748"/>
        <v xml:space="preserve">Samantha Carrero </v>
      </c>
      <c r="AR1107" s="64">
        <f>U1110</f>
        <v>0</v>
      </c>
      <c r="AS1107" s="55">
        <f>S1110</f>
        <v>0</v>
      </c>
      <c r="AT1107" s="55">
        <f>S1111</f>
        <v>0</v>
      </c>
      <c r="AU1107" s="55">
        <f>U1111</f>
        <v>0</v>
      </c>
      <c r="AV1107" s="55">
        <f>S1112</f>
        <v>0</v>
      </c>
      <c r="AW1107" s="55">
        <f>U1112</f>
        <v>0</v>
      </c>
      <c r="AX1107" s="55">
        <f>U1113</f>
        <v>0</v>
      </c>
      <c r="AY1107" s="55" t="str">
        <f>F1113</f>
        <v>Dra. Conchita Sánchez</v>
      </c>
      <c r="AZ1107" s="56"/>
      <c r="BA1107" s="56"/>
      <c r="BB1107" s="56"/>
      <c r="BC1107" s="56"/>
      <c r="BD1107" s="56"/>
      <c r="BE1107" s="56"/>
      <c r="BF1107" s="56"/>
      <c r="BG1107" s="56"/>
      <c r="BH1107" s="56"/>
      <c r="BI1107" s="56"/>
      <c r="BJ1107" s="56"/>
      <c r="BK1107" s="56"/>
      <c r="BL1107" s="56"/>
      <c r="BM1107" s="56"/>
      <c r="BN1107" s="56"/>
    </row>
    <row r="1108" spans="1:66" ht="11.25" customHeight="1">
      <c r="A1108" s="220"/>
      <c r="B1108" s="38"/>
      <c r="C1108" s="205"/>
      <c r="D1108" s="208"/>
      <c r="E1108" s="57" t="s">
        <v>44</v>
      </c>
      <c r="F1108" s="58" t="str">
        <f>IF(D1106&lt;&gt;"", VLOOKUP(D1106,'Base de Datos'!$A$2:$D1268,4,FALSE()),"")</f>
        <v/>
      </c>
      <c r="G1108" s="205"/>
      <c r="H1108" s="208"/>
      <c r="I1108" s="57" t="s">
        <v>44</v>
      </c>
      <c r="J1108" s="58" t="str">
        <f>IF(H1106&lt;&gt;"", VLOOKUP(H1106,'Base de Datos'!$A$2:$D1268,4,FALSE()),"")</f>
        <v/>
      </c>
      <c r="K1108" s="205"/>
      <c r="L1108" s="208"/>
      <c r="M1108" s="57" t="s">
        <v>44</v>
      </c>
      <c r="N1108" s="58" t="str">
        <f>IF(L1106&lt;&gt;"", VLOOKUP(L1106,'Base de Datos'!$A$2:$D1268,4,FALSE()),"")</f>
        <v/>
      </c>
      <c r="O1108" s="43"/>
      <c r="P1108" s="1"/>
      <c r="Q1108" s="44"/>
      <c r="R1108" s="15"/>
      <c r="S1108" s="229"/>
      <c r="T1108" s="230"/>
      <c r="U1108" s="59"/>
      <c r="V1108" s="47"/>
      <c r="W1108" s="229"/>
      <c r="X1108" s="230"/>
      <c r="Y1108" s="59"/>
      <c r="Z1108" s="47"/>
      <c r="AA1108" s="229"/>
      <c r="AB1108" s="230"/>
      <c r="AC1108" s="59"/>
      <c r="AD1108" s="48"/>
      <c r="AE1108" s="181"/>
      <c r="AF1108" s="181"/>
      <c r="AG1108" s="181"/>
      <c r="AH1108" s="181"/>
      <c r="AI1108" s="181"/>
      <c r="AJ1108" s="181"/>
      <c r="AK1108" s="181"/>
      <c r="AL1108" s="181"/>
      <c r="AM1108" s="48"/>
      <c r="AN1108" s="53">
        <f>A1104</f>
        <v>46324</v>
      </c>
      <c r="AO1108" s="54" t="str">
        <f>C1105</f>
        <v>Consultorio N° 1</v>
      </c>
      <c r="AP1108" s="55">
        <f t="shared" ref="AP1108:AQ1108" si="749">C1114</f>
        <v>0</v>
      </c>
      <c r="AQ1108" s="55">
        <f t="shared" si="749"/>
        <v>0</v>
      </c>
      <c r="AR1108" s="64">
        <f>U1114</f>
        <v>0</v>
      </c>
      <c r="AS1108" s="55">
        <f>S1114</f>
        <v>0</v>
      </c>
      <c r="AT1108" s="55">
        <f>S1115</f>
        <v>0</v>
      </c>
      <c r="AU1108" s="55">
        <f>U1115</f>
        <v>0</v>
      </c>
      <c r="AV1108" s="55">
        <f>S1116</f>
        <v>0</v>
      </c>
      <c r="AW1108" s="55">
        <f>U1116</f>
        <v>0</v>
      </c>
      <c r="AX1108" s="55">
        <f>U1117</f>
        <v>0</v>
      </c>
      <c r="AY1108" s="55">
        <f>F1117</f>
        <v>0</v>
      </c>
      <c r="AZ1108" s="56"/>
      <c r="BA1108" s="56"/>
      <c r="BB1108" s="56"/>
      <c r="BC1108" s="56"/>
      <c r="BD1108" s="56"/>
      <c r="BE1108" s="56"/>
      <c r="BF1108" s="56"/>
      <c r="BG1108" s="56"/>
      <c r="BH1108" s="56"/>
      <c r="BI1108" s="56"/>
      <c r="BJ1108" s="56"/>
      <c r="BK1108" s="56"/>
      <c r="BL1108" s="56"/>
      <c r="BM1108" s="56"/>
      <c r="BN1108" s="56"/>
    </row>
    <row r="1109" spans="1:66" ht="11.25" customHeight="1">
      <c r="A1109" s="221"/>
      <c r="B1109" s="38"/>
      <c r="C1109" s="206"/>
      <c r="D1109" s="209"/>
      <c r="E1109" s="85" t="s">
        <v>46</v>
      </c>
      <c r="F1109" s="86"/>
      <c r="G1109" s="206"/>
      <c r="H1109" s="209"/>
      <c r="I1109" s="87" t="s">
        <v>46</v>
      </c>
      <c r="J1109" s="88"/>
      <c r="K1109" s="206"/>
      <c r="L1109" s="209"/>
      <c r="M1109" s="87" t="s">
        <v>46</v>
      </c>
      <c r="N1109" s="88"/>
      <c r="O1109" s="43"/>
      <c r="P1109" s="1"/>
      <c r="Q1109" s="44"/>
      <c r="R1109" s="15"/>
      <c r="S1109" s="227" t="str">
        <f>IF(OR(S1106="Empleado",S1106="Familiar"),"Nombre del Empleado","N° Factura")</f>
        <v>N° Factura</v>
      </c>
      <c r="T1109" s="228"/>
      <c r="U1109" s="89"/>
      <c r="V1109" s="47"/>
      <c r="W1109" s="227" t="str">
        <f>IF(OR(W1106="Empleado",W1106="Familiar"),"Nombre del Empleado","N° Factura")</f>
        <v>N° Factura</v>
      </c>
      <c r="X1109" s="228"/>
      <c r="Y1109" s="89"/>
      <c r="Z1109" s="47"/>
      <c r="AA1109" s="227" t="str">
        <f>IF(OR(AA1106="Empleado",AA1106="Familiar"),"Nombre del Empleado","N° Factura")</f>
        <v>N° Factura</v>
      </c>
      <c r="AB1109" s="228"/>
      <c r="AC1109" s="89"/>
      <c r="AD1109" s="48"/>
      <c r="AE1109" s="181"/>
      <c r="AF1109" s="181"/>
      <c r="AG1109" s="181"/>
      <c r="AH1109" s="181"/>
      <c r="AI1109" s="181"/>
      <c r="AJ1109" s="181"/>
      <c r="AK1109" s="181"/>
      <c r="AL1109" s="181"/>
      <c r="AM1109" s="48"/>
      <c r="AN1109" s="53">
        <f>A1104</f>
        <v>46324</v>
      </c>
      <c r="AO1109" s="54" t="str">
        <f>C1105</f>
        <v>Consultorio N° 1</v>
      </c>
      <c r="AP1109" s="55">
        <f t="shared" ref="AP1109:AQ1109" si="750">C1118</f>
        <v>0</v>
      </c>
      <c r="AQ1109" s="55">
        <f t="shared" si="750"/>
        <v>0</v>
      </c>
      <c r="AR1109" s="64">
        <f>U1118</f>
        <v>0</v>
      </c>
      <c r="AS1109" s="55">
        <f>S1118</f>
        <v>0</v>
      </c>
      <c r="AT1109" s="55">
        <f>S1119</f>
        <v>0</v>
      </c>
      <c r="AU1109" s="64">
        <f>U1119</f>
        <v>0</v>
      </c>
      <c r="AV1109" s="55">
        <f>S1120</f>
        <v>0</v>
      </c>
      <c r="AW1109" s="55">
        <f>U1120</f>
        <v>0</v>
      </c>
      <c r="AX1109" s="55">
        <f>U1121</f>
        <v>0</v>
      </c>
      <c r="AY1109" s="55">
        <f>F1121</f>
        <v>0</v>
      </c>
      <c r="AZ1109" s="56"/>
      <c r="BA1109" s="56"/>
      <c r="BB1109" s="56"/>
      <c r="BC1109" s="56"/>
      <c r="BD1109" s="56"/>
      <c r="BE1109" s="56"/>
      <c r="BF1109" s="56"/>
      <c r="BG1109" s="56"/>
      <c r="BH1109" s="56"/>
      <c r="BI1109" s="56"/>
      <c r="BJ1109" s="56"/>
      <c r="BK1109" s="56"/>
      <c r="BL1109" s="56"/>
      <c r="BM1109" s="56"/>
      <c r="BN1109" s="56"/>
    </row>
    <row r="1110" spans="1:66" ht="11.25" customHeight="1">
      <c r="A1110" s="222">
        <f>A1106+$Q$13/1440</f>
        <v>0.375</v>
      </c>
      <c r="B1110" s="38"/>
      <c r="C1110" s="204" t="s">
        <v>67</v>
      </c>
      <c r="D1110" s="207" t="s">
        <v>1147</v>
      </c>
      <c r="E1110" s="40" t="s">
        <v>36</v>
      </c>
      <c r="F1110" s="42" t="str">
        <f>IF(D1110&lt;&gt;"", VLOOKUP(D1110,'Base de Datos'!$A$2:$D1268,2,FALSE()),"")</f>
        <v>Samantha García</v>
      </c>
      <c r="G1110" s="204"/>
      <c r="H1110" s="216"/>
      <c r="I1110" s="40" t="s">
        <v>36</v>
      </c>
      <c r="J1110" s="42" t="str">
        <f>IF(H1110&lt;&gt;"", VLOOKUP(H1110,'Base de Datos'!$A$2:$D1268,2,FALSE()),"")</f>
        <v/>
      </c>
      <c r="K1110" s="204"/>
      <c r="L1110" s="216"/>
      <c r="M1110" s="40" t="s">
        <v>36</v>
      </c>
      <c r="N1110" s="42" t="str">
        <f>IF(L1110&lt;&gt;"", VLOOKUP(L1110,'Base de Datos'!$A$2:$D1268,2,FALSE()),"")</f>
        <v/>
      </c>
      <c r="O1110" s="262" t="s">
        <v>32</v>
      </c>
      <c r="P1110" s="242"/>
      <c r="Q1110" s="263">
        <f ca="1">$N$2</f>
        <v>888.89089999999999</v>
      </c>
      <c r="R1110" s="15"/>
      <c r="S1110" s="45"/>
      <c r="T1110" s="45" t="s">
        <v>37</v>
      </c>
      <c r="U1110" s="103"/>
      <c r="V1110" s="47"/>
      <c r="W1110" s="45"/>
      <c r="X1110" s="45" t="s">
        <v>37</v>
      </c>
      <c r="Y1110" s="46"/>
      <c r="Z1110" s="47"/>
      <c r="AA1110" s="45"/>
      <c r="AB1110" s="45" t="s">
        <v>37</v>
      </c>
      <c r="AC1110" s="46"/>
      <c r="AD1110" s="48"/>
      <c r="AE1110" s="181"/>
      <c r="AF1110" s="181"/>
      <c r="AG1110" s="181"/>
      <c r="AH1110" s="181"/>
      <c r="AI1110" s="181"/>
      <c r="AJ1110" s="181"/>
      <c r="AK1110" s="181"/>
      <c r="AL1110" s="181"/>
      <c r="AM1110" s="48"/>
      <c r="AN1110" s="53">
        <f>A1104</f>
        <v>46324</v>
      </c>
      <c r="AO1110" s="54" t="str">
        <f>C1105</f>
        <v>Consultorio N° 1</v>
      </c>
      <c r="AP1110" s="55">
        <f t="shared" ref="AP1110:AQ1110" si="751">C1122</f>
        <v>0</v>
      </c>
      <c r="AQ1110" s="55">
        <f t="shared" si="751"/>
        <v>0</v>
      </c>
      <c r="AR1110" s="64">
        <f>U1122</f>
        <v>0</v>
      </c>
      <c r="AS1110" s="55">
        <f>S1122</f>
        <v>0</v>
      </c>
      <c r="AT1110" s="55">
        <f>S1123</f>
        <v>0</v>
      </c>
      <c r="AU1110" s="55">
        <f>U1123</f>
        <v>0</v>
      </c>
      <c r="AV1110" s="55">
        <f>S1124</f>
        <v>0</v>
      </c>
      <c r="AW1110" s="55">
        <f>U1124</f>
        <v>0</v>
      </c>
      <c r="AX1110" s="55">
        <f>U1125</f>
        <v>0</v>
      </c>
      <c r="AY1110" s="55">
        <f>F1125</f>
        <v>0</v>
      </c>
      <c r="AZ1110" s="56"/>
      <c r="BA1110" s="56"/>
      <c r="BB1110" s="56"/>
      <c r="BC1110" s="56"/>
      <c r="BD1110" s="56"/>
      <c r="BE1110" s="56"/>
      <c r="BF1110" s="56"/>
      <c r="BG1110" s="56"/>
      <c r="BH1110" s="56"/>
      <c r="BI1110" s="56"/>
      <c r="BJ1110" s="56"/>
      <c r="BK1110" s="56"/>
      <c r="BL1110" s="56"/>
      <c r="BM1110" s="56"/>
      <c r="BN1110" s="56"/>
    </row>
    <row r="1111" spans="1:66" ht="11.25" customHeight="1">
      <c r="A1111" s="220"/>
      <c r="B1111" s="38"/>
      <c r="C1111" s="205"/>
      <c r="D1111" s="208"/>
      <c r="E1111" s="57" t="s">
        <v>42</v>
      </c>
      <c r="F1111" s="58">
        <f>IF(D1110&lt;&gt;"", VLOOKUP(D1110,'Base de Datos'!$A$2:$D1268,3,FALSE()),"")</f>
        <v>4241933684</v>
      </c>
      <c r="G1111" s="205"/>
      <c r="H1111" s="208"/>
      <c r="I1111" s="57" t="s">
        <v>42</v>
      </c>
      <c r="J1111" s="58" t="str">
        <f>IF(H1110&lt;&gt;"", VLOOKUP(H1110,'Base de Datos'!$A$2:$D1268,3,FALSE()),"")</f>
        <v/>
      </c>
      <c r="K1111" s="205"/>
      <c r="L1111" s="208"/>
      <c r="M1111" s="57" t="s">
        <v>42</v>
      </c>
      <c r="N1111" s="58" t="str">
        <f>IF(L1110&lt;&gt;"", VLOOKUP(L1110,'Base de Datos'!$A$2:$D1268,3,FALSE()),"")</f>
        <v/>
      </c>
      <c r="O1111" s="242"/>
      <c r="P1111" s="242"/>
      <c r="Q1111" s="264"/>
      <c r="R1111" s="15"/>
      <c r="S1111" s="229"/>
      <c r="T1111" s="230"/>
      <c r="U1111" s="59"/>
      <c r="V1111" s="47"/>
      <c r="W1111" s="229"/>
      <c r="X1111" s="230"/>
      <c r="Y1111" s="59"/>
      <c r="Z1111" s="47"/>
      <c r="AA1111" s="229"/>
      <c r="AB1111" s="230"/>
      <c r="AC1111" s="59"/>
      <c r="AD1111" s="48"/>
      <c r="AE1111" s="181"/>
      <c r="AF1111" s="181"/>
      <c r="AG1111" s="181"/>
      <c r="AH1111" s="181"/>
      <c r="AI1111" s="181"/>
      <c r="AJ1111" s="181"/>
      <c r="AK1111" s="181"/>
      <c r="AL1111" s="181"/>
      <c r="AM1111" s="48"/>
      <c r="AN1111" s="53">
        <f>A1104</f>
        <v>46324</v>
      </c>
      <c r="AO1111" s="54" t="str">
        <f>C1105</f>
        <v>Consultorio N° 1</v>
      </c>
      <c r="AP1111" s="55" t="str">
        <f t="shared" ref="AP1111:AQ1111" si="752">C1126</f>
        <v>📌</v>
      </c>
      <c r="AQ1111" s="55" t="str">
        <f t="shared" si="752"/>
        <v>Mayerling Ospino</v>
      </c>
      <c r="AR1111" s="55">
        <f>U1126</f>
        <v>0</v>
      </c>
      <c r="AS1111" s="55">
        <f>S1126</f>
        <v>0</v>
      </c>
      <c r="AT1111" s="55">
        <f>S1127</f>
        <v>0</v>
      </c>
      <c r="AU1111" s="55">
        <f>U1127</f>
        <v>0</v>
      </c>
      <c r="AV1111" s="55">
        <f>S1128</f>
        <v>0</v>
      </c>
      <c r="AW1111" s="55">
        <f>U1128</f>
        <v>0</v>
      </c>
      <c r="AX1111" s="55">
        <f>U1129</f>
        <v>0</v>
      </c>
      <c r="AY1111" s="55" t="str">
        <f>F1129</f>
        <v>Dr. Carlos Eduardo Márquez</v>
      </c>
      <c r="AZ1111" s="56"/>
      <c r="BA1111" s="56"/>
      <c r="BB1111" s="56"/>
      <c r="BC1111" s="56"/>
      <c r="BD1111" s="56"/>
      <c r="BE1111" s="56"/>
      <c r="BF1111" s="56"/>
      <c r="BG1111" s="56"/>
      <c r="BH1111" s="56"/>
      <c r="BI1111" s="56"/>
      <c r="BJ1111" s="56"/>
      <c r="BK1111" s="56"/>
      <c r="BL1111" s="56"/>
      <c r="BM1111" s="56"/>
      <c r="BN1111" s="56"/>
    </row>
    <row r="1112" spans="1:66" ht="11.25" customHeight="1">
      <c r="A1112" s="220"/>
      <c r="B1112" s="38"/>
      <c r="C1112" s="205"/>
      <c r="D1112" s="208"/>
      <c r="E1112" s="57" t="s">
        <v>44</v>
      </c>
      <c r="F1112" s="58" t="str">
        <f>IF(D1110&lt;&gt;"", VLOOKUP(D1110,'Base de Datos'!$A$2:$D1268,4,FALSE()),"")</f>
        <v>V27713815</v>
      </c>
      <c r="G1112" s="205"/>
      <c r="H1112" s="208"/>
      <c r="I1112" s="57" t="s">
        <v>44</v>
      </c>
      <c r="J1112" s="58" t="str">
        <f>IF(H1110&lt;&gt;"", VLOOKUP(H1110,'Base de Datos'!$A$2:$D1268,4,FALSE()),"")</f>
        <v/>
      </c>
      <c r="K1112" s="205"/>
      <c r="L1112" s="208"/>
      <c r="M1112" s="57" t="s">
        <v>44</v>
      </c>
      <c r="N1112" s="58" t="str">
        <f>IF(L1110&lt;&gt;"", VLOOKUP(L1110,'Base de Datos'!$A$2:$D1268,4,FALSE()),"")</f>
        <v/>
      </c>
      <c r="O1112" s="43"/>
      <c r="P1112" s="104" t="s">
        <v>50</v>
      </c>
      <c r="Q1112" s="110">
        <v>0.33333333333333331</v>
      </c>
      <c r="R1112" s="15"/>
      <c r="S1112" s="229"/>
      <c r="T1112" s="230"/>
      <c r="U1112" s="59"/>
      <c r="V1112" s="47"/>
      <c r="W1112" s="229"/>
      <c r="X1112" s="230"/>
      <c r="Y1112" s="59"/>
      <c r="Z1112" s="47"/>
      <c r="AA1112" s="229"/>
      <c r="AB1112" s="230"/>
      <c r="AC1112" s="59"/>
      <c r="AD1112" s="48"/>
      <c r="AE1112" s="181"/>
      <c r="AF1112" s="181"/>
      <c r="AG1112" s="181"/>
      <c r="AH1112" s="181"/>
      <c r="AI1112" s="181"/>
      <c r="AJ1112" s="181"/>
      <c r="AK1112" s="181"/>
      <c r="AL1112" s="181"/>
      <c r="AM1112" s="48"/>
      <c r="AN1112" s="53">
        <f>A1104</f>
        <v>46324</v>
      </c>
      <c r="AO1112" s="54" t="str">
        <f>C1105</f>
        <v>Consultorio N° 1</v>
      </c>
      <c r="AP1112" s="55" t="str">
        <f t="shared" ref="AP1112:AQ1112" si="753">C1130</f>
        <v>📌</v>
      </c>
      <c r="AQ1112" s="55" t="str">
        <f t="shared" si="753"/>
        <v>Dariela Cáceres</v>
      </c>
      <c r="AR1112" s="55">
        <f>U1130</f>
        <v>0</v>
      </c>
      <c r="AS1112" s="55">
        <f>S1130</f>
        <v>0</v>
      </c>
      <c r="AT1112" s="55">
        <f>S1131</f>
        <v>0</v>
      </c>
      <c r="AU1112" s="55">
        <f>U1131</f>
        <v>0</v>
      </c>
      <c r="AV1112" s="55">
        <f>S1132</f>
        <v>0</v>
      </c>
      <c r="AW1112" s="55">
        <f>U1132</f>
        <v>0</v>
      </c>
      <c r="AX1112" s="55">
        <f>U1133</f>
        <v>0</v>
      </c>
      <c r="AY1112" s="55" t="str">
        <f>F1133</f>
        <v>Dr. Carlos Eduardo Márquez</v>
      </c>
      <c r="AZ1112" s="56"/>
      <c r="BA1112" s="56"/>
      <c r="BB1112" s="56"/>
      <c r="BC1112" s="56"/>
      <c r="BD1112" s="56"/>
      <c r="BE1112" s="56"/>
      <c r="BF1112" s="56"/>
      <c r="BG1112" s="56"/>
      <c r="BH1112" s="56"/>
      <c r="BI1112" s="56"/>
      <c r="BJ1112" s="56"/>
      <c r="BK1112" s="56"/>
      <c r="BL1112" s="56"/>
      <c r="BM1112" s="56"/>
      <c r="BN1112" s="56"/>
    </row>
    <row r="1113" spans="1:66" ht="11.25" customHeight="1">
      <c r="A1113" s="221"/>
      <c r="B1113" s="38"/>
      <c r="C1113" s="206"/>
      <c r="D1113" s="209"/>
      <c r="E1113" s="85" t="s">
        <v>46</v>
      </c>
      <c r="F1113" s="107" t="s">
        <v>55</v>
      </c>
      <c r="G1113" s="206"/>
      <c r="H1113" s="209"/>
      <c r="I1113" s="85" t="s">
        <v>46</v>
      </c>
      <c r="J1113" s="108"/>
      <c r="K1113" s="206"/>
      <c r="L1113" s="209"/>
      <c r="M1113" s="85" t="s">
        <v>46</v>
      </c>
      <c r="N1113" s="108"/>
      <c r="O1113" s="43"/>
      <c r="P1113" s="104" t="s">
        <v>54</v>
      </c>
      <c r="Q1113" s="109">
        <v>60</v>
      </c>
      <c r="R1113" s="15"/>
      <c r="S1113" s="227" t="str">
        <f>IF(OR(S1110="Empleado",S1110="Familiar"),"Nombre del Empleado","N° Factura")</f>
        <v>N° Factura</v>
      </c>
      <c r="T1113" s="228"/>
      <c r="U1113" s="89"/>
      <c r="V1113" s="47"/>
      <c r="W1113" s="227" t="str">
        <f>IF(OR(W1110="Empleado",W1110="Familiar"),"Nombre del Empleado","N° Factura")</f>
        <v>N° Factura</v>
      </c>
      <c r="X1113" s="228"/>
      <c r="Y1113" s="111"/>
      <c r="Z1113" s="47"/>
      <c r="AA1113" s="227" t="str">
        <f>IF(OR(AA1110="Empleado",AA1110="Familiar"),"Nombre del Empleado","N° Factura")</f>
        <v>N° Factura</v>
      </c>
      <c r="AB1113" s="228"/>
      <c r="AC1113" s="111"/>
      <c r="AD1113" s="48"/>
      <c r="AE1113" s="181"/>
      <c r="AF1113" s="181"/>
      <c r="AG1113" s="181"/>
      <c r="AH1113" s="181"/>
      <c r="AI1113" s="181"/>
      <c r="AJ1113" s="181"/>
      <c r="AK1113" s="181"/>
      <c r="AL1113" s="181"/>
      <c r="AM1113" s="48"/>
      <c r="AN1113" s="53">
        <f>A1104</f>
        <v>46324</v>
      </c>
      <c r="AO1113" s="54" t="str">
        <f>C1105</f>
        <v>Consultorio N° 1</v>
      </c>
      <c r="AP1113" s="55" t="str">
        <f t="shared" ref="AP1113:AQ1113" si="754">C1134</f>
        <v>📌</v>
      </c>
      <c r="AQ1113" s="55" t="str">
        <f t="shared" si="754"/>
        <v>Nelly Colmenares</v>
      </c>
      <c r="AR1113" s="55">
        <f>U1134</f>
        <v>0</v>
      </c>
      <c r="AS1113" s="55">
        <f>S1134</f>
        <v>0</v>
      </c>
      <c r="AT1113" s="55">
        <f>S1135</f>
        <v>0</v>
      </c>
      <c r="AU1113" s="55">
        <f>U1135</f>
        <v>0</v>
      </c>
      <c r="AV1113" s="55">
        <f>S1136</f>
        <v>0</v>
      </c>
      <c r="AW1113" s="55">
        <f>U1136</f>
        <v>0</v>
      </c>
      <c r="AX1113" s="55">
        <f>U1137</f>
        <v>0</v>
      </c>
      <c r="AY1113" s="55" t="str">
        <f>F1137</f>
        <v>Dr. Carlos Eduardo Márquez</v>
      </c>
      <c r="AZ1113" s="56"/>
      <c r="BA1113" s="56"/>
      <c r="BB1113" s="56"/>
      <c r="BC1113" s="56"/>
      <c r="BD1113" s="56"/>
      <c r="BE1113" s="56"/>
      <c r="BF1113" s="56"/>
      <c r="BG1113" s="56"/>
      <c r="BH1113" s="56"/>
      <c r="BI1113" s="56"/>
      <c r="BJ1113" s="56"/>
      <c r="BK1113" s="56"/>
      <c r="BL1113" s="56"/>
      <c r="BM1113" s="56"/>
      <c r="BN1113" s="56"/>
    </row>
    <row r="1114" spans="1:66" ht="11.25" customHeight="1">
      <c r="A1114" s="222">
        <f>A1110+$Q$13/1440</f>
        <v>0.41666666666666669</v>
      </c>
      <c r="B1114" s="38"/>
      <c r="C1114" s="204"/>
      <c r="D1114" s="207"/>
      <c r="E1114" s="40" t="s">
        <v>36</v>
      </c>
      <c r="F1114" s="42" t="str">
        <f>IF(D1114&lt;&gt;"", VLOOKUP(D1114,'Base de Datos'!$A$2:$D1268,2,FALSE()),"")</f>
        <v/>
      </c>
      <c r="G1114" s="218"/>
      <c r="H1114" s="217"/>
      <c r="I1114" s="118" t="s">
        <v>36</v>
      </c>
      <c r="J1114" s="42" t="str">
        <f>IF(H1114&lt;&gt;"", VLOOKUP(H1114,'Base de Datos'!$A$2:$D1268,2,FALSE()),"")</f>
        <v/>
      </c>
      <c r="K1114" s="218"/>
      <c r="L1114" s="217"/>
      <c r="M1114" s="118" t="s">
        <v>36</v>
      </c>
      <c r="N1114" s="42" t="str">
        <f>IF(L1114&lt;&gt;"", VLOOKUP(L1114,'Base de Datos'!$A$2:$D1268,2,FALSE()),"")</f>
        <v/>
      </c>
      <c r="O1114" s="43"/>
      <c r="P1114" s="1"/>
      <c r="Q1114" s="1"/>
      <c r="R1114" s="15"/>
      <c r="S1114" s="45"/>
      <c r="T1114" s="45" t="s">
        <v>37</v>
      </c>
      <c r="U1114" s="46"/>
      <c r="V1114" s="47"/>
      <c r="W1114" s="45"/>
      <c r="X1114" s="45" t="s">
        <v>37</v>
      </c>
      <c r="Y1114" s="46"/>
      <c r="Z1114" s="47"/>
      <c r="AA1114" s="45"/>
      <c r="AB1114" s="45" t="s">
        <v>37</v>
      </c>
      <c r="AC1114" s="46"/>
      <c r="AD1114" s="48"/>
      <c r="AE1114" s="181"/>
      <c r="AF1114" s="181"/>
      <c r="AG1114" s="181"/>
      <c r="AH1114" s="181"/>
      <c r="AI1114" s="181"/>
      <c r="AJ1114" s="181"/>
      <c r="AK1114" s="181"/>
      <c r="AL1114" s="181"/>
      <c r="AM1114" s="48"/>
      <c r="AN1114" s="53">
        <f>A1104</f>
        <v>46324</v>
      </c>
      <c r="AO1114" s="54" t="str">
        <f>C1105</f>
        <v>Consultorio N° 1</v>
      </c>
      <c r="AP1114" s="55">
        <f t="shared" ref="AP1114:AQ1114" si="755">C1138</f>
        <v>0</v>
      </c>
      <c r="AQ1114" s="55">
        <f t="shared" si="755"/>
        <v>0</v>
      </c>
      <c r="AR1114" s="55">
        <f>U1138</f>
        <v>0</v>
      </c>
      <c r="AS1114" s="55">
        <f>S1138</f>
        <v>0</v>
      </c>
      <c r="AT1114" s="55">
        <f>S1139</f>
        <v>0</v>
      </c>
      <c r="AU1114" s="55">
        <f>U1139</f>
        <v>0</v>
      </c>
      <c r="AV1114" s="55">
        <f>S1140</f>
        <v>0</v>
      </c>
      <c r="AW1114" s="55">
        <f>U1140</f>
        <v>0</v>
      </c>
      <c r="AX1114" s="55">
        <f>U1141</f>
        <v>0</v>
      </c>
      <c r="AY1114" s="55">
        <f>F1141</f>
        <v>0</v>
      </c>
      <c r="AZ1114" s="56"/>
      <c r="BA1114" s="56"/>
      <c r="BB1114" s="56"/>
      <c r="BC1114" s="56"/>
      <c r="BD1114" s="56"/>
      <c r="BE1114" s="56"/>
      <c r="BF1114" s="56"/>
      <c r="BG1114" s="56"/>
      <c r="BH1114" s="56"/>
      <c r="BI1114" s="56"/>
      <c r="BJ1114" s="56"/>
      <c r="BK1114" s="56"/>
      <c r="BL1114" s="56"/>
      <c r="BM1114" s="56"/>
      <c r="BN1114" s="56"/>
    </row>
    <row r="1115" spans="1:66" ht="11.25" customHeight="1">
      <c r="A1115" s="220"/>
      <c r="B1115" s="38"/>
      <c r="C1115" s="205"/>
      <c r="D1115" s="208"/>
      <c r="E1115" s="57" t="s">
        <v>42</v>
      </c>
      <c r="F1115" s="58" t="str">
        <f>IF(D1114&lt;&gt;"", VLOOKUP(D1114,'Base de Datos'!$A$2:$D1268,3,FALSE()),"")</f>
        <v/>
      </c>
      <c r="G1115" s="205"/>
      <c r="H1115" s="208"/>
      <c r="I1115" s="57" t="s">
        <v>42</v>
      </c>
      <c r="J1115" s="58" t="str">
        <f>IF(H1114&lt;&gt;"", VLOOKUP(H1114,'Base de Datos'!$A$2:$D1268,3,FALSE()),"")</f>
        <v/>
      </c>
      <c r="K1115" s="205"/>
      <c r="L1115" s="208"/>
      <c r="M1115" s="57" t="s">
        <v>42</v>
      </c>
      <c r="N1115" s="58" t="str">
        <f>IF(L1114&lt;&gt;"", VLOOKUP(L1114,'Base de Datos'!$A$2:$D1268,3,FALSE()),"")</f>
        <v/>
      </c>
      <c r="O1115" s="43"/>
      <c r="P1115" s="119" t="s">
        <v>58</v>
      </c>
      <c r="Q1115" s="44"/>
      <c r="R1115" s="15"/>
      <c r="S1115" s="229"/>
      <c r="T1115" s="230"/>
      <c r="U1115" s="59"/>
      <c r="V1115" s="47"/>
      <c r="W1115" s="229"/>
      <c r="X1115" s="230"/>
      <c r="Y1115" s="59"/>
      <c r="Z1115" s="47"/>
      <c r="AA1115" s="229"/>
      <c r="AB1115" s="230"/>
      <c r="AC1115" s="59"/>
      <c r="AD1115" s="48"/>
      <c r="AE1115" s="181"/>
      <c r="AF1115" s="181"/>
      <c r="AG1115" s="181"/>
      <c r="AH1115" s="181"/>
      <c r="AI1115" s="181"/>
      <c r="AJ1115" s="181"/>
      <c r="AK1115" s="181"/>
      <c r="AL1115" s="181"/>
      <c r="AM1115" s="48"/>
      <c r="AN1115" s="53">
        <f>A1104</f>
        <v>46324</v>
      </c>
      <c r="AO1115" s="54" t="str">
        <f>C1105</f>
        <v>Consultorio N° 1</v>
      </c>
      <c r="AP1115" s="55">
        <f t="shared" ref="AP1115:AQ1115" si="756">C1142</f>
        <v>0</v>
      </c>
      <c r="AQ1115" s="55">
        <f t="shared" si="756"/>
        <v>0</v>
      </c>
      <c r="AR1115" s="55">
        <f>U1142</f>
        <v>0</v>
      </c>
      <c r="AS1115" s="55">
        <f>S1142</f>
        <v>0</v>
      </c>
      <c r="AT1115" s="55">
        <f>S1143</f>
        <v>0</v>
      </c>
      <c r="AU1115" s="55">
        <f>U1143</f>
        <v>0</v>
      </c>
      <c r="AV1115" s="55">
        <f>S1144</f>
        <v>0</v>
      </c>
      <c r="AW1115" s="55">
        <f>U1144</f>
        <v>0</v>
      </c>
      <c r="AX1115" s="55">
        <f>U1145</f>
        <v>0</v>
      </c>
      <c r="AY1115" s="55">
        <f>F1145</f>
        <v>0</v>
      </c>
      <c r="AZ1115" s="56"/>
      <c r="BA1115" s="56"/>
      <c r="BB1115" s="56"/>
      <c r="BC1115" s="56"/>
      <c r="BD1115" s="56"/>
      <c r="BE1115" s="56"/>
      <c r="BF1115" s="56"/>
      <c r="BG1115" s="56"/>
      <c r="BH1115" s="56"/>
      <c r="BI1115" s="56"/>
      <c r="BJ1115" s="56"/>
      <c r="BK1115" s="56"/>
      <c r="BL1115" s="56"/>
      <c r="BM1115" s="56"/>
      <c r="BN1115" s="56"/>
    </row>
    <row r="1116" spans="1:66" ht="11.25" customHeight="1">
      <c r="A1116" s="220"/>
      <c r="B1116" s="38"/>
      <c r="C1116" s="205"/>
      <c r="D1116" s="208"/>
      <c r="E1116" s="57" t="s">
        <v>44</v>
      </c>
      <c r="F1116" s="58" t="str">
        <f>IF(D1114&lt;&gt;"", VLOOKUP(D1114,'Base de Datos'!$A$2:$D1268,4,FALSE()),"")</f>
        <v/>
      </c>
      <c r="G1116" s="205"/>
      <c r="H1116" s="208"/>
      <c r="I1116" s="57" t="s">
        <v>44</v>
      </c>
      <c r="J1116" s="58" t="str">
        <f>IF(H1114&lt;&gt;"", VLOOKUP(H1114,'Base de Datos'!$A$2:$D1268,4,FALSE()),"")</f>
        <v/>
      </c>
      <c r="K1116" s="205"/>
      <c r="L1116" s="208"/>
      <c r="M1116" s="57" t="s">
        <v>44</v>
      </c>
      <c r="N1116" s="58" t="str">
        <f>IF(L1114&lt;&gt;"", VLOOKUP(L1114,'Base de Datos'!$A$2:$D1268,4,FALSE()),"")</f>
        <v/>
      </c>
      <c r="O1116" s="43"/>
      <c r="P1116" s="120" t="s">
        <v>61</v>
      </c>
      <c r="Q1116" s="121" t="s">
        <v>62</v>
      </c>
      <c r="R1116" s="15"/>
      <c r="S1116" s="229"/>
      <c r="T1116" s="230"/>
      <c r="U1116" s="59"/>
      <c r="V1116" s="47"/>
      <c r="W1116" s="229"/>
      <c r="X1116" s="230"/>
      <c r="Y1116" s="59"/>
      <c r="Z1116" s="47"/>
      <c r="AA1116" s="229"/>
      <c r="AB1116" s="230"/>
      <c r="AC1116" s="59"/>
      <c r="AD1116" s="48"/>
      <c r="AE1116" s="181"/>
      <c r="AF1116" s="181"/>
      <c r="AG1116" s="181"/>
      <c r="AH1116" s="181"/>
      <c r="AI1116" s="181"/>
      <c r="AJ1116" s="181"/>
      <c r="AK1116" s="181"/>
      <c r="AL1116" s="181"/>
      <c r="AM1116" s="48"/>
      <c r="AN1116" s="53">
        <f>A1104</f>
        <v>46324</v>
      </c>
      <c r="AO1116" s="54" t="s">
        <v>17</v>
      </c>
      <c r="AP1116" s="55">
        <f t="shared" ref="AP1116:AQ1116" si="757">C1146</f>
        <v>0</v>
      </c>
      <c r="AQ1116" s="55">
        <f t="shared" si="757"/>
        <v>0</v>
      </c>
      <c r="AR1116" s="55">
        <f>U1146</f>
        <v>0</v>
      </c>
      <c r="AS1116" s="55">
        <f>S1146</f>
        <v>0</v>
      </c>
      <c r="AT1116" s="55">
        <f>S1147</f>
        <v>0</v>
      </c>
      <c r="AU1116" s="55">
        <f>U1147</f>
        <v>0</v>
      </c>
      <c r="AV1116" s="55">
        <f>S1148</f>
        <v>0</v>
      </c>
      <c r="AW1116" s="55">
        <f>U1148</f>
        <v>0</v>
      </c>
      <c r="AX1116" s="55">
        <f>U1149</f>
        <v>0</v>
      </c>
      <c r="AY1116" s="55">
        <f>F1149</f>
        <v>0</v>
      </c>
      <c r="AZ1116" s="56"/>
      <c r="BA1116" s="56"/>
      <c r="BB1116" s="56"/>
      <c r="BC1116" s="56"/>
      <c r="BD1116" s="56"/>
      <c r="BE1116" s="56"/>
      <c r="BF1116" s="56"/>
      <c r="BG1116" s="56"/>
      <c r="BH1116" s="56"/>
      <c r="BI1116" s="56"/>
      <c r="BJ1116" s="56"/>
      <c r="BK1116" s="56"/>
      <c r="BL1116" s="56"/>
      <c r="BM1116" s="56"/>
      <c r="BN1116" s="56"/>
    </row>
    <row r="1117" spans="1:66" ht="11.25" customHeight="1">
      <c r="A1117" s="221"/>
      <c r="B1117" s="38"/>
      <c r="C1117" s="206"/>
      <c r="D1117" s="209"/>
      <c r="E1117" s="85" t="s">
        <v>46</v>
      </c>
      <c r="F1117" s="86"/>
      <c r="G1117" s="206"/>
      <c r="H1117" s="209"/>
      <c r="I1117" s="85" t="s">
        <v>46</v>
      </c>
      <c r="J1117" s="108"/>
      <c r="K1117" s="206"/>
      <c r="L1117" s="209"/>
      <c r="M1117" s="85" t="s">
        <v>46</v>
      </c>
      <c r="N1117" s="108"/>
      <c r="O1117" s="43"/>
      <c r="P1117" s="123" t="s">
        <v>64</v>
      </c>
      <c r="Q1117" s="124" t="s">
        <v>65</v>
      </c>
      <c r="R1117" s="15"/>
      <c r="S1117" s="227" t="str">
        <f>IF(OR(S1114="Empleado",S1114="Familiar"),"Nombre del Empleado","N° Factura")</f>
        <v>N° Factura</v>
      </c>
      <c r="T1117" s="228"/>
      <c r="U1117" s="89"/>
      <c r="V1117" s="47"/>
      <c r="W1117" s="227" t="str">
        <f>IF(OR(W1114="Empleado",W1114="Familiar"),"Nombre del Empleado","N° Factura")</f>
        <v>N° Factura</v>
      </c>
      <c r="X1117" s="228"/>
      <c r="Y1117" s="89"/>
      <c r="Z1117" s="47"/>
      <c r="AA1117" s="227" t="str">
        <f>IF(OR(AA1114="Empleado",AA1114="Familiar"),"Nombre del Empleado","N° Factura")</f>
        <v>N° Factura</v>
      </c>
      <c r="AB1117" s="228"/>
      <c r="AC1117" s="89"/>
      <c r="AD1117" s="48"/>
      <c r="AE1117" s="181"/>
      <c r="AF1117" s="181"/>
      <c r="AG1117" s="181"/>
      <c r="AH1117" s="181"/>
      <c r="AI1117" s="181"/>
      <c r="AJ1117" s="181"/>
      <c r="AK1117" s="181"/>
      <c r="AL1117" s="181"/>
      <c r="AM1117" s="48"/>
      <c r="AN1117" s="53">
        <f>A1104</f>
        <v>46324</v>
      </c>
      <c r="AO1117" s="54" t="s">
        <v>17</v>
      </c>
      <c r="AP1117" s="55">
        <f t="shared" ref="AP1117:AQ1117" si="758">C1150</f>
        <v>0</v>
      </c>
      <c r="AQ1117" s="55">
        <f t="shared" si="758"/>
        <v>0</v>
      </c>
      <c r="AR1117" s="55">
        <f>U1150</f>
        <v>0</v>
      </c>
      <c r="AS1117" s="55">
        <f>S1150</f>
        <v>0</v>
      </c>
      <c r="AT1117" s="55">
        <f>S1151</f>
        <v>0</v>
      </c>
      <c r="AU1117" s="55">
        <f>U1151</f>
        <v>0</v>
      </c>
      <c r="AV1117" s="55">
        <f>S1152</f>
        <v>0</v>
      </c>
      <c r="AW1117" s="55">
        <f>U1152</f>
        <v>0</v>
      </c>
      <c r="AX1117" s="55">
        <f>U1153</f>
        <v>0</v>
      </c>
      <c r="AY1117" s="55">
        <f>F1153</f>
        <v>0</v>
      </c>
      <c r="AZ1117" s="56"/>
      <c r="BA1117" s="56"/>
      <c r="BB1117" s="56"/>
      <c r="BC1117" s="56"/>
      <c r="BD1117" s="56"/>
      <c r="BE1117" s="56"/>
      <c r="BF1117" s="56"/>
      <c r="BG1117" s="56"/>
      <c r="BH1117" s="56"/>
      <c r="BI1117" s="56"/>
      <c r="BJ1117" s="56"/>
      <c r="BK1117" s="56"/>
      <c r="BL1117" s="56"/>
      <c r="BM1117" s="56"/>
      <c r="BN1117" s="56"/>
    </row>
    <row r="1118" spans="1:66" ht="11.25" customHeight="1">
      <c r="A1118" s="222">
        <f>A1114+$Q$13/1440</f>
        <v>0.45833333333333337</v>
      </c>
      <c r="B1118" s="38"/>
      <c r="C1118" s="204"/>
      <c r="D1118" s="207"/>
      <c r="E1118" s="40" t="s">
        <v>36</v>
      </c>
      <c r="F1118" s="42" t="str">
        <f>IF(D1118&lt;&gt;"", VLOOKUP(D1118,'Base de Datos'!$A$2:$D1268,2,FALSE()),"")</f>
        <v/>
      </c>
      <c r="G1118" s="204"/>
      <c r="H1118" s="216"/>
      <c r="I1118" s="40" t="s">
        <v>36</v>
      </c>
      <c r="J1118" s="42" t="str">
        <f>IF(H1118&lt;&gt;"", VLOOKUP(H1118,'Base de Datos'!$A$2:$D1268,2,FALSE()),"")</f>
        <v/>
      </c>
      <c r="K1118" s="204"/>
      <c r="L1118" s="216"/>
      <c r="M1118" s="40" t="s">
        <v>36</v>
      </c>
      <c r="N1118" s="42" t="str">
        <f>IF(L1118&lt;&gt;"", VLOOKUP(L1118,'Base de Datos'!$A$2:$D1268,2,FALSE()),"")</f>
        <v/>
      </c>
      <c r="O1118" s="43"/>
      <c r="P1118" s="127" t="s">
        <v>67</v>
      </c>
      <c r="Q1118" s="128" t="s">
        <v>68</v>
      </c>
      <c r="R1118" s="15"/>
      <c r="S1118" s="45"/>
      <c r="T1118" s="45" t="s">
        <v>37</v>
      </c>
      <c r="U1118" s="46"/>
      <c r="V1118" s="47"/>
      <c r="W1118" s="45"/>
      <c r="X1118" s="45" t="s">
        <v>37</v>
      </c>
      <c r="Y1118" s="46"/>
      <c r="Z1118" s="47"/>
      <c r="AA1118" s="45"/>
      <c r="AB1118" s="45" t="s">
        <v>37</v>
      </c>
      <c r="AC1118" s="46"/>
      <c r="AD1118" s="48"/>
      <c r="AE1118" s="181"/>
      <c r="AF1118" s="181"/>
      <c r="AG1118" s="181"/>
      <c r="AH1118" s="181"/>
      <c r="AI1118" s="181"/>
      <c r="AJ1118" s="181"/>
      <c r="AK1118" s="181"/>
      <c r="AL1118" s="181"/>
      <c r="AM1118" s="48"/>
      <c r="AN1118" s="53">
        <f>A1104</f>
        <v>46324</v>
      </c>
      <c r="AO1118" s="54" t="s">
        <v>17</v>
      </c>
      <c r="AP1118" s="55">
        <f t="shared" ref="AP1118:AQ1118" si="759">C1154</f>
        <v>0</v>
      </c>
      <c r="AQ1118" s="55">
        <f t="shared" si="759"/>
        <v>0</v>
      </c>
      <c r="AR1118" s="55">
        <f>U1154</f>
        <v>0</v>
      </c>
      <c r="AS1118" s="55">
        <f>S1154</f>
        <v>0</v>
      </c>
      <c r="AT1118" s="55">
        <f>S1155</f>
        <v>0</v>
      </c>
      <c r="AU1118" s="55">
        <f>U1155</f>
        <v>0</v>
      </c>
      <c r="AV1118" s="55">
        <f>S1156</f>
        <v>0</v>
      </c>
      <c r="AW1118" s="55">
        <f>U1156</f>
        <v>0</v>
      </c>
      <c r="AX1118" s="55">
        <f>U1157</f>
        <v>0</v>
      </c>
      <c r="AY1118" s="55">
        <f>F1157</f>
        <v>0</v>
      </c>
      <c r="AZ1118" s="56"/>
      <c r="BA1118" s="56"/>
      <c r="BB1118" s="56"/>
      <c r="BC1118" s="56"/>
      <c r="BD1118" s="56"/>
      <c r="BE1118" s="56"/>
      <c r="BF1118" s="56"/>
      <c r="BG1118" s="56"/>
      <c r="BH1118" s="56"/>
      <c r="BI1118" s="56"/>
      <c r="BJ1118" s="56"/>
      <c r="BK1118" s="56"/>
      <c r="BL1118" s="56"/>
      <c r="BM1118" s="56"/>
      <c r="BN1118" s="56"/>
    </row>
    <row r="1119" spans="1:66" ht="11.25" customHeight="1">
      <c r="A1119" s="220"/>
      <c r="B1119" s="38"/>
      <c r="C1119" s="205"/>
      <c r="D1119" s="208"/>
      <c r="E1119" s="57" t="s">
        <v>42</v>
      </c>
      <c r="F1119" s="58" t="str">
        <f>IF(D1118&lt;&gt;"", VLOOKUP(D1118,'Base de Datos'!$A$2:$D1268,3,FALSE()),"")</f>
        <v/>
      </c>
      <c r="G1119" s="205"/>
      <c r="H1119" s="208"/>
      <c r="I1119" s="57" t="s">
        <v>42</v>
      </c>
      <c r="J1119" s="58" t="str">
        <f>IF(H1118&lt;&gt;"", VLOOKUP(H1118,'Base de Datos'!$A$2:$D1268,3,FALSE()),"")</f>
        <v/>
      </c>
      <c r="K1119" s="205"/>
      <c r="L1119" s="208"/>
      <c r="M1119" s="57" t="s">
        <v>42</v>
      </c>
      <c r="N1119" s="58" t="str">
        <f>IF(L1118&lt;&gt;"", VLOOKUP(L1118,'Base de Datos'!$A$2:$D1268,3,FALSE()),"")</f>
        <v/>
      </c>
      <c r="O1119" s="43"/>
      <c r="P1119" s="130" t="s">
        <v>70</v>
      </c>
      <c r="Q1119" s="131" t="s">
        <v>71</v>
      </c>
      <c r="R1119" s="15"/>
      <c r="S1119" s="229"/>
      <c r="T1119" s="230"/>
      <c r="U1119" s="59"/>
      <c r="V1119" s="47"/>
      <c r="W1119" s="229"/>
      <c r="X1119" s="230"/>
      <c r="Y1119" s="59"/>
      <c r="Z1119" s="47"/>
      <c r="AA1119" s="229"/>
      <c r="AB1119" s="230"/>
      <c r="AC1119" s="59"/>
      <c r="AD1119" s="48"/>
      <c r="AE1119" s="181"/>
      <c r="AF1119" s="181"/>
      <c r="AG1119" s="181"/>
      <c r="AH1119" s="181"/>
      <c r="AI1119" s="181"/>
      <c r="AJ1119" s="181"/>
      <c r="AK1119" s="181"/>
      <c r="AL1119" s="181"/>
      <c r="AM1119" s="48"/>
      <c r="AN1119" s="53">
        <f>A1104</f>
        <v>46324</v>
      </c>
      <c r="AO1119" s="54" t="str">
        <f>G1105</f>
        <v>Consultorio N° 2</v>
      </c>
      <c r="AP1119" s="55">
        <f t="shared" ref="AP1119:AQ1119" si="760">G1106</f>
        <v>0</v>
      </c>
      <c r="AQ1119" s="55">
        <f t="shared" si="760"/>
        <v>0</v>
      </c>
      <c r="AR1119" s="55">
        <f>Y1106</f>
        <v>0</v>
      </c>
      <c r="AS1119" s="55">
        <f>W1106</f>
        <v>0</v>
      </c>
      <c r="AT1119" s="55">
        <f>W1107</f>
        <v>0</v>
      </c>
      <c r="AU1119" s="55">
        <f>Y1107</f>
        <v>0</v>
      </c>
      <c r="AV1119" s="55">
        <f>W1108</f>
        <v>0</v>
      </c>
      <c r="AW1119" s="55">
        <f>Y1108</f>
        <v>0</v>
      </c>
      <c r="AX1119" s="55">
        <f>Y1109</f>
        <v>0</v>
      </c>
      <c r="AY1119" s="55">
        <f>J1109</f>
        <v>0</v>
      </c>
      <c r="AZ1119" s="56"/>
      <c r="BA1119" s="56"/>
      <c r="BB1119" s="56"/>
      <c r="BC1119" s="56"/>
      <c r="BD1119" s="56"/>
      <c r="BE1119" s="56"/>
      <c r="BF1119" s="56"/>
      <c r="BG1119" s="56"/>
      <c r="BH1119" s="56"/>
      <c r="BI1119" s="56"/>
      <c r="BJ1119" s="56"/>
      <c r="BK1119" s="56"/>
      <c r="BL1119" s="56"/>
      <c r="BM1119" s="56"/>
      <c r="BN1119" s="56"/>
    </row>
    <row r="1120" spans="1:66" ht="11.25" customHeight="1">
      <c r="A1120" s="220"/>
      <c r="B1120" s="38"/>
      <c r="C1120" s="205"/>
      <c r="D1120" s="208"/>
      <c r="E1120" s="57" t="s">
        <v>44</v>
      </c>
      <c r="F1120" s="58" t="str">
        <f>IF(D1118&lt;&gt;"", VLOOKUP(D1118,'Base de Datos'!$A$2:$D1268,4,FALSE()),"")</f>
        <v/>
      </c>
      <c r="G1120" s="205"/>
      <c r="H1120" s="208"/>
      <c r="I1120" s="57" t="s">
        <v>44</v>
      </c>
      <c r="J1120" s="58" t="str">
        <f>IF(H1118&lt;&gt;"", VLOOKUP(H1118,'Base de Datos'!$A$2:$D1268,4,FALSE()),"")</f>
        <v/>
      </c>
      <c r="K1120" s="205"/>
      <c r="L1120" s="208"/>
      <c r="M1120" s="57" t="s">
        <v>44</v>
      </c>
      <c r="N1120" s="58" t="str">
        <f>IF(L1118&lt;&gt;"", VLOOKUP(L1118,'Base de Datos'!$A$2:$D1268,4,FALSE()),"")</f>
        <v/>
      </c>
      <c r="O1120" s="43"/>
      <c r="P1120" s="132" t="s">
        <v>73</v>
      </c>
      <c r="Q1120" s="133" t="s">
        <v>74</v>
      </c>
      <c r="R1120" s="15"/>
      <c r="S1120" s="229"/>
      <c r="T1120" s="230"/>
      <c r="U1120" s="59"/>
      <c r="V1120" s="47"/>
      <c r="W1120" s="229"/>
      <c r="X1120" s="230"/>
      <c r="Y1120" s="59"/>
      <c r="Z1120" s="47"/>
      <c r="AA1120" s="229"/>
      <c r="AB1120" s="230"/>
      <c r="AC1120" s="59"/>
      <c r="AD1120" s="48"/>
      <c r="AE1120" s="181"/>
      <c r="AF1120" s="181"/>
      <c r="AG1120" s="181"/>
      <c r="AH1120" s="181"/>
      <c r="AI1120" s="181"/>
      <c r="AJ1120" s="181"/>
      <c r="AK1120" s="181"/>
      <c r="AL1120" s="181"/>
      <c r="AM1120" s="48"/>
      <c r="AN1120" s="53">
        <f>A1104</f>
        <v>46324</v>
      </c>
      <c r="AO1120" s="54" t="str">
        <f>G1105</f>
        <v>Consultorio N° 2</v>
      </c>
      <c r="AP1120" s="55">
        <f t="shared" ref="AP1120:AQ1120" si="761">G1110</f>
        <v>0</v>
      </c>
      <c r="AQ1120" s="55">
        <f t="shared" si="761"/>
        <v>0</v>
      </c>
      <c r="AR1120" s="55">
        <f>Y1110</f>
        <v>0</v>
      </c>
      <c r="AS1120" s="55">
        <f>W1110</f>
        <v>0</v>
      </c>
      <c r="AT1120" s="55">
        <f>W1111</f>
        <v>0</v>
      </c>
      <c r="AU1120" s="55">
        <f>Y1111</f>
        <v>0</v>
      </c>
      <c r="AV1120" s="55">
        <f>W1112</f>
        <v>0</v>
      </c>
      <c r="AW1120" s="55">
        <f>Y1112</f>
        <v>0</v>
      </c>
      <c r="AX1120" s="55">
        <f>Y1113</f>
        <v>0</v>
      </c>
      <c r="AY1120" s="55">
        <f>J1113</f>
        <v>0</v>
      </c>
      <c r="AZ1120" s="56"/>
      <c r="BA1120" s="56"/>
      <c r="BB1120" s="56"/>
      <c r="BC1120" s="56"/>
      <c r="BD1120" s="56"/>
      <c r="BE1120" s="56"/>
      <c r="BF1120" s="56"/>
      <c r="BG1120" s="56"/>
      <c r="BH1120" s="56"/>
      <c r="BI1120" s="56"/>
      <c r="BJ1120" s="56"/>
      <c r="BK1120" s="56"/>
      <c r="BL1120" s="56"/>
      <c r="BM1120" s="56"/>
      <c r="BN1120" s="56"/>
    </row>
    <row r="1121" spans="1:66" ht="11.25" customHeight="1">
      <c r="A1121" s="221"/>
      <c r="B1121" s="38"/>
      <c r="C1121" s="206"/>
      <c r="D1121" s="209"/>
      <c r="E1121" s="85" t="s">
        <v>46</v>
      </c>
      <c r="F1121" s="86"/>
      <c r="G1121" s="206"/>
      <c r="H1121" s="209"/>
      <c r="I1121" s="85" t="s">
        <v>46</v>
      </c>
      <c r="J1121" s="108"/>
      <c r="K1121" s="206"/>
      <c r="L1121" s="209"/>
      <c r="M1121" s="85" t="s">
        <v>46</v>
      </c>
      <c r="N1121" s="108"/>
      <c r="O1121" s="43"/>
      <c r="P1121" s="137" t="s">
        <v>52</v>
      </c>
      <c r="Q1121" s="138" t="s">
        <v>76</v>
      </c>
      <c r="R1121" s="15"/>
      <c r="S1121" s="227" t="str">
        <f>IF(OR(S1118="Empleado",S1118="Familiar"),"Nombre del Empleado","N° Factura")</f>
        <v>N° Factura</v>
      </c>
      <c r="T1121" s="228"/>
      <c r="U1121" s="89"/>
      <c r="V1121" s="47"/>
      <c r="W1121" s="227" t="str">
        <f>IF(OR(W1118="Empleado",W1118="Familiar"),"Nombre del Empleado","N° Factura")</f>
        <v>N° Factura</v>
      </c>
      <c r="X1121" s="228"/>
      <c r="Y1121" s="89"/>
      <c r="Z1121" s="47"/>
      <c r="AA1121" s="227" t="str">
        <f>IF(OR(AA1118="Empleado",AA1118="Familiar"),"Nombre del Empleado","N° Factura")</f>
        <v>N° Factura</v>
      </c>
      <c r="AB1121" s="228"/>
      <c r="AC1121" s="89"/>
      <c r="AD1121" s="48"/>
      <c r="AE1121" s="181"/>
      <c r="AF1121" s="181"/>
      <c r="AG1121" s="181"/>
      <c r="AH1121" s="181"/>
      <c r="AI1121" s="181"/>
      <c r="AJ1121" s="181"/>
      <c r="AK1121" s="181"/>
      <c r="AL1121" s="181"/>
      <c r="AM1121" s="48"/>
      <c r="AN1121" s="53">
        <f>A1104</f>
        <v>46324</v>
      </c>
      <c r="AO1121" s="54" t="str">
        <f>G1105</f>
        <v>Consultorio N° 2</v>
      </c>
      <c r="AP1121" s="55">
        <f t="shared" ref="AP1121:AQ1121" si="762">G1114</f>
        <v>0</v>
      </c>
      <c r="AQ1121" s="55">
        <f t="shared" si="762"/>
        <v>0</v>
      </c>
      <c r="AR1121" s="55">
        <f>Y1114</f>
        <v>0</v>
      </c>
      <c r="AS1121" s="55">
        <f>W1114</f>
        <v>0</v>
      </c>
      <c r="AT1121" s="55">
        <f>W1115</f>
        <v>0</v>
      </c>
      <c r="AU1121" s="55">
        <f>Y1115</f>
        <v>0</v>
      </c>
      <c r="AV1121" s="55">
        <f>W1116</f>
        <v>0</v>
      </c>
      <c r="AW1121" s="55">
        <f>Y1116</f>
        <v>0</v>
      </c>
      <c r="AX1121" s="55">
        <f>Y1117</f>
        <v>0</v>
      </c>
      <c r="AY1121" s="55">
        <f>J1117</f>
        <v>0</v>
      </c>
      <c r="AZ1121" s="56"/>
      <c r="BA1121" s="56"/>
      <c r="BB1121" s="56"/>
      <c r="BC1121" s="56"/>
      <c r="BD1121" s="56"/>
      <c r="BE1121" s="56"/>
      <c r="BF1121" s="56"/>
      <c r="BG1121" s="56"/>
      <c r="BH1121" s="56"/>
      <c r="BI1121" s="56"/>
      <c r="BJ1121" s="56"/>
      <c r="BK1121" s="56"/>
      <c r="BL1121" s="56"/>
      <c r="BM1121" s="56"/>
      <c r="BN1121" s="56"/>
    </row>
    <row r="1122" spans="1:66" ht="11.25" customHeight="1">
      <c r="A1122" s="222">
        <f>A1118+$Q$13/1440</f>
        <v>0.5</v>
      </c>
      <c r="B1122" s="38"/>
      <c r="C1122" s="204"/>
      <c r="D1122" s="207"/>
      <c r="E1122" s="40" t="s">
        <v>36</v>
      </c>
      <c r="F1122" s="42" t="str">
        <f>IF(D1122&lt;&gt;"", VLOOKUP(D1122,'Base de Datos'!$A$2:$D1268,2,FALSE()),"")</f>
        <v/>
      </c>
      <c r="G1122" s="204"/>
      <c r="H1122" s="216"/>
      <c r="I1122" s="40" t="s">
        <v>36</v>
      </c>
      <c r="J1122" s="42" t="str">
        <f>IF(H1122&lt;&gt;"", VLOOKUP(H1122,'Base de Datos'!$A$2:$D1268,2,FALSE()),"")</f>
        <v/>
      </c>
      <c r="K1122" s="204"/>
      <c r="L1122" s="216"/>
      <c r="M1122" s="40" t="s">
        <v>36</v>
      </c>
      <c r="N1122" s="42" t="str">
        <f>IF(L1122&lt;&gt;"", VLOOKUP(L1122,'Base de Datos'!$A$2:$D1268,2,FALSE()),"")</f>
        <v/>
      </c>
      <c r="O1122" s="43"/>
      <c r="P1122" s="141" t="s">
        <v>78</v>
      </c>
      <c r="Q1122" s="142" t="s">
        <v>79</v>
      </c>
      <c r="R1122" s="15"/>
      <c r="S1122" s="45"/>
      <c r="T1122" s="45" t="s">
        <v>37</v>
      </c>
      <c r="U1122" s="46"/>
      <c r="V1122" s="47"/>
      <c r="W1122" s="45"/>
      <c r="X1122" s="45" t="s">
        <v>37</v>
      </c>
      <c r="Y1122" s="46"/>
      <c r="Z1122" s="47"/>
      <c r="AA1122" s="45"/>
      <c r="AB1122" s="45" t="s">
        <v>37</v>
      </c>
      <c r="AC1122" s="46"/>
      <c r="AD1122" s="48"/>
      <c r="AE1122" s="181"/>
      <c r="AF1122" s="181"/>
      <c r="AG1122" s="181"/>
      <c r="AH1122" s="181"/>
      <c r="AI1122" s="181"/>
      <c r="AJ1122" s="181"/>
      <c r="AK1122" s="181"/>
      <c r="AL1122" s="181"/>
      <c r="AM1122" s="48"/>
      <c r="AN1122" s="53">
        <f>A1104</f>
        <v>46324</v>
      </c>
      <c r="AO1122" s="54" t="str">
        <f>G1105</f>
        <v>Consultorio N° 2</v>
      </c>
      <c r="AP1122" s="55">
        <f t="shared" ref="AP1122:AQ1122" si="763">G1118</f>
        <v>0</v>
      </c>
      <c r="AQ1122" s="55">
        <f t="shared" si="763"/>
        <v>0</v>
      </c>
      <c r="AR1122" s="55">
        <f>Y1118</f>
        <v>0</v>
      </c>
      <c r="AS1122" s="55">
        <f>W1118</f>
        <v>0</v>
      </c>
      <c r="AT1122" s="55">
        <f>W1119</f>
        <v>0</v>
      </c>
      <c r="AU1122" s="55">
        <f>Y1119</f>
        <v>0</v>
      </c>
      <c r="AV1122" s="55">
        <f>W1120</f>
        <v>0</v>
      </c>
      <c r="AW1122" s="55">
        <f>Y1120</f>
        <v>0</v>
      </c>
      <c r="AX1122" s="55">
        <f>Y1121</f>
        <v>0</v>
      </c>
      <c r="AY1122" s="55">
        <f>J1121</f>
        <v>0</v>
      </c>
      <c r="AZ1122" s="56"/>
      <c r="BA1122" s="56"/>
      <c r="BB1122" s="56"/>
      <c r="BC1122" s="56"/>
      <c r="BD1122" s="56"/>
      <c r="BE1122" s="56"/>
      <c r="BF1122" s="56"/>
      <c r="BG1122" s="56"/>
      <c r="BH1122" s="56"/>
      <c r="BI1122" s="56"/>
      <c r="BJ1122" s="56"/>
      <c r="BK1122" s="56"/>
      <c r="BL1122" s="56"/>
      <c r="BM1122" s="56"/>
      <c r="BN1122" s="56"/>
    </row>
    <row r="1123" spans="1:66" ht="11.25" customHeight="1">
      <c r="A1123" s="220"/>
      <c r="B1123" s="38"/>
      <c r="C1123" s="205"/>
      <c r="D1123" s="208"/>
      <c r="E1123" s="57" t="s">
        <v>42</v>
      </c>
      <c r="F1123" s="58" t="str">
        <f>IF(D1122&lt;&gt;"", VLOOKUP(D1122,'Base de Datos'!$A$2:$D1268,3,FALSE()),"")</f>
        <v/>
      </c>
      <c r="G1123" s="205"/>
      <c r="H1123" s="208"/>
      <c r="I1123" s="57" t="s">
        <v>42</v>
      </c>
      <c r="J1123" s="58" t="str">
        <f>IF(H1122&lt;&gt;"", VLOOKUP(H1122,'Base de Datos'!$A$2:$D1268,3,FALSE()),"")</f>
        <v/>
      </c>
      <c r="K1123" s="205"/>
      <c r="L1123" s="208"/>
      <c r="M1123" s="57" t="s">
        <v>42</v>
      </c>
      <c r="N1123" s="58" t="str">
        <f>IF(L1122&lt;&gt;"", VLOOKUP(L1122,'Base de Datos'!$A$2:$D1268,3,FALSE()),"")</f>
        <v/>
      </c>
      <c r="O1123" s="43"/>
      <c r="P1123" s="1"/>
      <c r="Q1123" s="147"/>
      <c r="R1123" s="15"/>
      <c r="S1123" s="229"/>
      <c r="T1123" s="230"/>
      <c r="U1123" s="59"/>
      <c r="V1123" s="47"/>
      <c r="W1123" s="229"/>
      <c r="X1123" s="230"/>
      <c r="Y1123" s="59"/>
      <c r="Z1123" s="47"/>
      <c r="AA1123" s="229"/>
      <c r="AB1123" s="230"/>
      <c r="AC1123" s="59"/>
      <c r="AD1123" s="48"/>
      <c r="AE1123" s="181"/>
      <c r="AF1123" s="181"/>
      <c r="AG1123" s="181"/>
      <c r="AH1123" s="181"/>
      <c r="AI1123" s="181"/>
      <c r="AJ1123" s="181"/>
      <c r="AK1123" s="181"/>
      <c r="AL1123" s="181"/>
      <c r="AM1123" s="48"/>
      <c r="AN1123" s="53">
        <f>A1104</f>
        <v>46324</v>
      </c>
      <c r="AO1123" s="149" t="str">
        <f>G1105</f>
        <v>Consultorio N° 2</v>
      </c>
      <c r="AP1123" s="55">
        <f t="shared" ref="AP1123:AQ1123" si="764">G1122</f>
        <v>0</v>
      </c>
      <c r="AQ1123" s="55">
        <f t="shared" si="764"/>
        <v>0</v>
      </c>
      <c r="AR1123" s="55">
        <f>Y1122</f>
        <v>0</v>
      </c>
      <c r="AS1123" s="55">
        <f>W1122</f>
        <v>0</v>
      </c>
      <c r="AT1123" s="55">
        <f>W1123</f>
        <v>0</v>
      </c>
      <c r="AU1123" s="55">
        <f>Y1123</f>
        <v>0</v>
      </c>
      <c r="AV1123" s="55">
        <f>W1124</f>
        <v>0</v>
      </c>
      <c r="AW1123" s="55">
        <f>Y1124</f>
        <v>0</v>
      </c>
      <c r="AX1123" s="55">
        <f>Y1125</f>
        <v>0</v>
      </c>
      <c r="AY1123" s="55">
        <f>J1125</f>
        <v>0</v>
      </c>
      <c r="AZ1123" s="56"/>
      <c r="BA1123" s="56"/>
      <c r="BB1123" s="56"/>
      <c r="BC1123" s="56"/>
      <c r="BD1123" s="56"/>
      <c r="BE1123" s="56"/>
      <c r="BF1123" s="56"/>
      <c r="BG1123" s="56"/>
      <c r="BH1123" s="56"/>
      <c r="BI1123" s="56"/>
      <c r="BJ1123" s="56"/>
      <c r="BK1123" s="56"/>
      <c r="BL1123" s="56"/>
      <c r="BM1123" s="56"/>
      <c r="BN1123" s="56"/>
    </row>
    <row r="1124" spans="1:66" ht="11.25" customHeight="1">
      <c r="A1124" s="220"/>
      <c r="B1124" s="38"/>
      <c r="C1124" s="205"/>
      <c r="D1124" s="208"/>
      <c r="E1124" s="57" t="s">
        <v>44</v>
      </c>
      <c r="F1124" s="58" t="str">
        <f>IF(D1122&lt;&gt;"", VLOOKUP(D1122,'Base de Datos'!$A$2:$D1268,4,FALSE()),"")</f>
        <v/>
      </c>
      <c r="G1124" s="205"/>
      <c r="H1124" s="208"/>
      <c r="I1124" s="57" t="s">
        <v>44</v>
      </c>
      <c r="J1124" s="58" t="str">
        <f>IF(H1122&lt;&gt;"", VLOOKUP(H1122,'Base de Datos'!$A$2:$D1268,4,FALSE()),"")</f>
        <v/>
      </c>
      <c r="K1124" s="205"/>
      <c r="L1124" s="208"/>
      <c r="M1124" s="57" t="s">
        <v>44</v>
      </c>
      <c r="N1124" s="58" t="str">
        <f>IF(L1122&lt;&gt;"", VLOOKUP(L1122,'Base de Datos'!$A$2:$D1268,4,FALSE()),"")</f>
        <v/>
      </c>
      <c r="O1124" s="43"/>
      <c r="P1124" s="1"/>
      <c r="Q1124" s="150"/>
      <c r="R1124" s="15"/>
      <c r="S1124" s="229"/>
      <c r="T1124" s="230"/>
      <c r="U1124" s="59"/>
      <c r="V1124" s="47"/>
      <c r="W1124" s="229"/>
      <c r="X1124" s="230"/>
      <c r="Y1124" s="59"/>
      <c r="Z1124" s="47"/>
      <c r="AA1124" s="229"/>
      <c r="AB1124" s="230"/>
      <c r="AC1124" s="59"/>
      <c r="AD1124" s="48"/>
      <c r="AE1124" s="181"/>
      <c r="AF1124" s="181"/>
      <c r="AG1124" s="181"/>
      <c r="AH1124" s="181"/>
      <c r="AI1124" s="181"/>
      <c r="AJ1124" s="181"/>
      <c r="AK1124" s="181"/>
      <c r="AL1124" s="181"/>
      <c r="AM1124" s="48"/>
      <c r="AN1124" s="53">
        <f>A1104</f>
        <v>46324</v>
      </c>
      <c r="AO1124" s="54" t="str">
        <f>G1105</f>
        <v>Consultorio N° 2</v>
      </c>
      <c r="AP1124" s="55">
        <f t="shared" ref="AP1124:AQ1124" si="765">G1126</f>
        <v>0</v>
      </c>
      <c r="AQ1124" s="55">
        <f t="shared" si="765"/>
        <v>0</v>
      </c>
      <c r="AR1124" s="55">
        <f>Y1126</f>
        <v>0</v>
      </c>
      <c r="AS1124" s="55">
        <f>W1126</f>
        <v>0</v>
      </c>
      <c r="AT1124" s="55">
        <f>W1127</f>
        <v>0</v>
      </c>
      <c r="AU1124" s="55">
        <f>Y1127</f>
        <v>0</v>
      </c>
      <c r="AV1124" s="55">
        <f>W1128</f>
        <v>0</v>
      </c>
      <c r="AW1124" s="55">
        <f>Y1128</f>
        <v>0</v>
      </c>
      <c r="AX1124" s="55">
        <f>Y1129</f>
        <v>0</v>
      </c>
      <c r="AY1124" s="55">
        <f>J1129</f>
        <v>0</v>
      </c>
      <c r="AZ1124" s="56"/>
      <c r="BA1124" s="56"/>
      <c r="BB1124" s="56"/>
      <c r="BC1124" s="56"/>
      <c r="BD1124" s="56"/>
      <c r="BE1124" s="56"/>
      <c r="BF1124" s="56"/>
      <c r="BG1124" s="56"/>
      <c r="BH1124" s="56"/>
      <c r="BI1124" s="56"/>
      <c r="BJ1124" s="56"/>
      <c r="BK1124" s="56"/>
      <c r="BL1124" s="56"/>
      <c r="BM1124" s="56"/>
      <c r="BN1124" s="56"/>
    </row>
    <row r="1125" spans="1:66" ht="11.25" customHeight="1">
      <c r="A1125" s="221"/>
      <c r="B1125" s="38"/>
      <c r="C1125" s="206"/>
      <c r="D1125" s="209"/>
      <c r="E1125" s="85" t="s">
        <v>46</v>
      </c>
      <c r="F1125" s="86"/>
      <c r="G1125" s="206"/>
      <c r="H1125" s="209"/>
      <c r="I1125" s="85" t="s">
        <v>46</v>
      </c>
      <c r="J1125" s="108"/>
      <c r="K1125" s="206"/>
      <c r="L1125" s="209"/>
      <c r="M1125" s="85" t="s">
        <v>46</v>
      </c>
      <c r="N1125" s="108"/>
      <c r="O1125" s="43"/>
      <c r="P1125" s="1"/>
      <c r="Q1125" s="150"/>
      <c r="R1125" s="15"/>
      <c r="S1125" s="227" t="str">
        <f>IF(OR(S1122="Empleado",S1122="Familiar"),"Nombre del Empleado","N° Factura")</f>
        <v>N° Factura</v>
      </c>
      <c r="T1125" s="228"/>
      <c r="U1125" s="89"/>
      <c r="V1125" s="47"/>
      <c r="W1125" s="227" t="str">
        <f>IF(OR(W1122="Empleado",W1122="Familiar"),"Nombre del Empleado","N° Factura")</f>
        <v>N° Factura</v>
      </c>
      <c r="X1125" s="228"/>
      <c r="Y1125" s="89"/>
      <c r="Z1125" s="47"/>
      <c r="AA1125" s="227" t="str">
        <f>IF(OR(AA1122="Empleado",AA1122="Familiar"),"Nombre del Empleado","N° Factura")</f>
        <v>N° Factura</v>
      </c>
      <c r="AB1125" s="228"/>
      <c r="AC1125" s="89"/>
      <c r="AD1125" s="48"/>
      <c r="AE1125" s="181"/>
      <c r="AF1125" s="181"/>
      <c r="AG1125" s="181"/>
      <c r="AH1125" s="181"/>
      <c r="AI1125" s="181"/>
      <c r="AJ1125" s="181"/>
      <c r="AK1125" s="181"/>
      <c r="AL1125" s="181"/>
      <c r="AM1125" s="48"/>
      <c r="AN1125" s="53">
        <f>A1104</f>
        <v>46324</v>
      </c>
      <c r="AO1125" s="54" t="str">
        <f>G1105</f>
        <v>Consultorio N° 2</v>
      </c>
      <c r="AP1125" s="55">
        <f t="shared" ref="AP1125:AQ1125" si="766">G1130</f>
        <v>0</v>
      </c>
      <c r="AQ1125" s="55">
        <f t="shared" si="766"/>
        <v>0</v>
      </c>
      <c r="AR1125" s="55">
        <f>Y1130</f>
        <v>0</v>
      </c>
      <c r="AS1125" s="55">
        <f>W1130</f>
        <v>0</v>
      </c>
      <c r="AT1125" s="55">
        <f>W1131</f>
        <v>0</v>
      </c>
      <c r="AU1125" s="55">
        <f>Y1131</f>
        <v>0</v>
      </c>
      <c r="AV1125" s="55">
        <f>W1132</f>
        <v>0</v>
      </c>
      <c r="AW1125" s="55">
        <f>Y1132</f>
        <v>0</v>
      </c>
      <c r="AX1125" s="55">
        <f>Y1133</f>
        <v>0</v>
      </c>
      <c r="AY1125" s="55">
        <f>J1133</f>
        <v>0</v>
      </c>
      <c r="AZ1125" s="56"/>
      <c r="BA1125" s="56"/>
      <c r="BB1125" s="56"/>
      <c r="BC1125" s="56"/>
      <c r="BD1125" s="56"/>
      <c r="BE1125" s="56"/>
      <c r="BF1125" s="56"/>
      <c r="BG1125" s="56"/>
      <c r="BH1125" s="56"/>
      <c r="BI1125" s="56"/>
      <c r="BJ1125" s="56"/>
      <c r="BK1125" s="56"/>
      <c r="BL1125" s="56"/>
      <c r="BM1125" s="56"/>
      <c r="BN1125" s="56"/>
    </row>
    <row r="1126" spans="1:66" ht="11.25" customHeight="1">
      <c r="A1126" s="222">
        <f>A1122+$Q$13/1440</f>
        <v>0.54166666666666663</v>
      </c>
      <c r="B1126" s="38"/>
      <c r="C1126" s="204" t="s">
        <v>61</v>
      </c>
      <c r="D1126" s="207" t="s">
        <v>236</v>
      </c>
      <c r="E1126" s="40" t="s">
        <v>36</v>
      </c>
      <c r="F1126" s="42">
        <f>IF(D1126&lt;&gt;"", VLOOKUP(D1126,'Base de Datos'!$A$2:$D1268,2,FALSE()),"")</f>
        <v>0</v>
      </c>
      <c r="G1126" s="204"/>
      <c r="H1126" s="216"/>
      <c r="I1126" s="40" t="s">
        <v>36</v>
      </c>
      <c r="J1126" s="42" t="str">
        <f>IF(H1126&lt;&gt;"", VLOOKUP(H1126,'Base de Datos'!$A$2:$D1268,2,FALSE()),"")</f>
        <v/>
      </c>
      <c r="K1126" s="204" t="s">
        <v>67</v>
      </c>
      <c r="L1126" s="216" t="s">
        <v>1130</v>
      </c>
      <c r="M1126" s="40" t="s">
        <v>36</v>
      </c>
      <c r="N1126" s="42">
        <f>IF(L1126&lt;&gt;"", VLOOKUP(L1126,'Base de Datos'!$A$2:$D1268,2,FALSE()),"")</f>
        <v>0</v>
      </c>
      <c r="O1126" s="43"/>
      <c r="P1126" s="1"/>
      <c r="Q1126" s="150"/>
      <c r="R1126" s="15"/>
      <c r="S1126" s="45"/>
      <c r="T1126" s="45" t="s">
        <v>37</v>
      </c>
      <c r="U1126" s="46"/>
      <c r="V1126" s="47"/>
      <c r="W1126" s="45"/>
      <c r="X1126" s="45" t="s">
        <v>37</v>
      </c>
      <c r="Y1126" s="46"/>
      <c r="Z1126" s="47"/>
      <c r="AA1126" s="45"/>
      <c r="AB1126" s="45" t="s">
        <v>37</v>
      </c>
      <c r="AC1126" s="46"/>
      <c r="AD1126" s="48"/>
      <c r="AE1126" s="181"/>
      <c r="AF1126" s="181"/>
      <c r="AG1126" s="181"/>
      <c r="AH1126" s="181"/>
      <c r="AI1126" s="181"/>
      <c r="AJ1126" s="181"/>
      <c r="AK1126" s="181"/>
      <c r="AL1126" s="181"/>
      <c r="AM1126" s="48"/>
      <c r="AN1126" s="53">
        <f>A1104</f>
        <v>46324</v>
      </c>
      <c r="AO1126" s="54" t="str">
        <f>G1105</f>
        <v>Consultorio N° 2</v>
      </c>
      <c r="AP1126" s="55">
        <f t="shared" ref="AP1126:AQ1126" si="767">G1134</f>
        <v>0</v>
      </c>
      <c r="AQ1126" s="55">
        <f t="shared" si="767"/>
        <v>0</v>
      </c>
      <c r="AR1126" s="55">
        <f>Y1134</f>
        <v>0</v>
      </c>
      <c r="AS1126" s="55">
        <f>W1134</f>
        <v>0</v>
      </c>
      <c r="AT1126" s="55">
        <f>W1135</f>
        <v>0</v>
      </c>
      <c r="AU1126" s="55">
        <f>Y1135</f>
        <v>0</v>
      </c>
      <c r="AV1126" s="55">
        <f>W1136</f>
        <v>0</v>
      </c>
      <c r="AW1126" s="55">
        <f>Y1136</f>
        <v>0</v>
      </c>
      <c r="AX1126" s="55">
        <f>Y1137</f>
        <v>0</v>
      </c>
      <c r="AY1126" s="55">
        <f>J1137</f>
        <v>0</v>
      </c>
      <c r="AZ1126" s="56"/>
      <c r="BA1126" s="56"/>
      <c r="BB1126" s="56"/>
      <c r="BC1126" s="56"/>
      <c r="BD1126" s="56"/>
      <c r="BE1126" s="56"/>
      <c r="BF1126" s="56"/>
      <c r="BG1126" s="56"/>
      <c r="BH1126" s="56"/>
      <c r="BI1126" s="56"/>
      <c r="BJ1126" s="56"/>
      <c r="BK1126" s="56"/>
      <c r="BL1126" s="56"/>
      <c r="BM1126" s="56"/>
      <c r="BN1126" s="56"/>
    </row>
    <row r="1127" spans="1:66" ht="11.25" customHeight="1">
      <c r="A1127" s="220"/>
      <c r="B1127" s="38"/>
      <c r="C1127" s="205"/>
      <c r="D1127" s="208"/>
      <c r="E1127" s="57" t="s">
        <v>42</v>
      </c>
      <c r="F1127" s="58">
        <f>IF(D1126&lt;&gt;"", VLOOKUP(D1126,'Base de Datos'!$A$2:$D1268,3,FALSE()),"")</f>
        <v>0</v>
      </c>
      <c r="G1127" s="205"/>
      <c r="H1127" s="208"/>
      <c r="I1127" s="57" t="s">
        <v>42</v>
      </c>
      <c r="J1127" s="58" t="str">
        <f>IF(H1126&lt;&gt;"", VLOOKUP(H1126,'Base de Datos'!$A$2:$D1268,3,FALSE()),"")</f>
        <v/>
      </c>
      <c r="K1127" s="205"/>
      <c r="L1127" s="208"/>
      <c r="M1127" s="57" t="s">
        <v>42</v>
      </c>
      <c r="N1127" s="58">
        <f>IF(L1126&lt;&gt;"", VLOOKUP(L1126,'Base de Datos'!$A$2:$D1268,3,FALSE()),"")</f>
        <v>4142304577</v>
      </c>
      <c r="O1127" s="43"/>
      <c r="P1127" s="1"/>
      <c r="Q1127" s="1"/>
      <c r="R1127" s="15"/>
      <c r="S1127" s="229"/>
      <c r="T1127" s="230"/>
      <c r="U1127" s="59"/>
      <c r="V1127" s="47"/>
      <c r="W1127" s="229"/>
      <c r="X1127" s="230"/>
      <c r="Y1127" s="59"/>
      <c r="Z1127" s="47"/>
      <c r="AA1127" s="229"/>
      <c r="AB1127" s="230"/>
      <c r="AC1127" s="59"/>
      <c r="AD1127" s="48"/>
      <c r="AE1127" s="181"/>
      <c r="AF1127" s="181"/>
      <c r="AG1127" s="181"/>
      <c r="AH1127" s="181"/>
      <c r="AI1127" s="181"/>
      <c r="AJ1127" s="181"/>
      <c r="AK1127" s="181"/>
      <c r="AL1127" s="181"/>
      <c r="AM1127" s="48"/>
      <c r="AN1127" s="53">
        <f>A1104</f>
        <v>46324</v>
      </c>
      <c r="AO1127" s="54" t="str">
        <f>G1105</f>
        <v>Consultorio N° 2</v>
      </c>
      <c r="AP1127" s="55">
        <f t="shared" ref="AP1127:AQ1127" si="768">G1138</f>
        <v>0</v>
      </c>
      <c r="AQ1127" s="55">
        <f t="shared" si="768"/>
        <v>0</v>
      </c>
      <c r="AR1127" s="55">
        <f>Y1138</f>
        <v>0</v>
      </c>
      <c r="AS1127" s="55">
        <f>W1138</f>
        <v>0</v>
      </c>
      <c r="AT1127" s="55">
        <f>W1139</f>
        <v>0</v>
      </c>
      <c r="AU1127" s="55">
        <f>Y1139</f>
        <v>0</v>
      </c>
      <c r="AV1127" s="55">
        <f>W1140</f>
        <v>0</v>
      </c>
      <c r="AW1127" s="55">
        <f>Y1140</f>
        <v>0</v>
      </c>
      <c r="AX1127" s="55">
        <f>Y1141</f>
        <v>0</v>
      </c>
      <c r="AY1127" s="55">
        <f>J1141</f>
        <v>0</v>
      </c>
      <c r="AZ1127" s="56"/>
      <c r="BA1127" s="56"/>
      <c r="BB1127" s="56"/>
      <c r="BC1127" s="56"/>
      <c r="BD1127" s="56"/>
      <c r="BE1127" s="56"/>
      <c r="BF1127" s="56"/>
      <c r="BG1127" s="56"/>
      <c r="BH1127" s="56"/>
      <c r="BI1127" s="56"/>
      <c r="BJ1127" s="56"/>
      <c r="BK1127" s="56"/>
      <c r="BL1127" s="56"/>
      <c r="BM1127" s="56"/>
      <c r="BN1127" s="56"/>
    </row>
    <row r="1128" spans="1:66" ht="11.25" customHeight="1">
      <c r="A1128" s="220"/>
      <c r="B1128" s="38"/>
      <c r="C1128" s="205"/>
      <c r="D1128" s="208"/>
      <c r="E1128" s="57" t="s">
        <v>44</v>
      </c>
      <c r="F1128" s="58">
        <f>IF(D1126&lt;&gt;"", VLOOKUP(D1126,'Base de Datos'!$A$2:$D1268,4,FALSE()),"")</f>
        <v>0</v>
      </c>
      <c r="G1128" s="205"/>
      <c r="H1128" s="208"/>
      <c r="I1128" s="57" t="s">
        <v>44</v>
      </c>
      <c r="J1128" s="58" t="str">
        <f>IF(H1126&lt;&gt;"", VLOOKUP(H1126,'Base de Datos'!$A$2:$D1268,4,FALSE()),"")</f>
        <v/>
      </c>
      <c r="K1128" s="205"/>
      <c r="L1128" s="208"/>
      <c r="M1128" s="57" t="s">
        <v>44</v>
      </c>
      <c r="N1128" s="58" t="str">
        <f>IF(L1126&lt;&gt;"", VLOOKUP(L1126,'Base de Datos'!$A$2:$D1268,4,FALSE()),"")</f>
        <v>V10961273</v>
      </c>
      <c r="O1128" s="1"/>
      <c r="P1128" s="1"/>
      <c r="Q1128" s="1"/>
      <c r="R1128" s="15"/>
      <c r="S1128" s="229"/>
      <c r="T1128" s="230"/>
      <c r="U1128" s="59"/>
      <c r="V1128" s="47"/>
      <c r="W1128" s="229"/>
      <c r="X1128" s="230"/>
      <c r="Y1128" s="59"/>
      <c r="Z1128" s="47"/>
      <c r="AA1128" s="229"/>
      <c r="AB1128" s="230"/>
      <c r="AC1128" s="59"/>
      <c r="AD1128" s="48"/>
      <c r="AE1128" s="181"/>
      <c r="AF1128" s="181"/>
      <c r="AG1128" s="181"/>
      <c r="AH1128" s="181"/>
      <c r="AI1128" s="181"/>
      <c r="AJ1128" s="181"/>
      <c r="AK1128" s="181"/>
      <c r="AL1128" s="181"/>
      <c r="AM1128" s="48"/>
      <c r="AN1128" s="53">
        <f>A1104</f>
        <v>46324</v>
      </c>
      <c r="AO1128" s="54" t="str">
        <f>G1105</f>
        <v>Consultorio N° 2</v>
      </c>
      <c r="AP1128" s="55">
        <f t="shared" ref="AP1128:AQ1128" si="769">G1142</f>
        <v>0</v>
      </c>
      <c r="AQ1128" s="55">
        <f t="shared" si="769"/>
        <v>0</v>
      </c>
      <c r="AR1128" s="55">
        <f>Y1142</f>
        <v>0</v>
      </c>
      <c r="AS1128" s="55">
        <f>W1142</f>
        <v>0</v>
      </c>
      <c r="AT1128" s="55">
        <f>W1143</f>
        <v>0</v>
      </c>
      <c r="AU1128" s="55">
        <f>Y1143</f>
        <v>0</v>
      </c>
      <c r="AV1128" s="55">
        <f>W1144</f>
        <v>0</v>
      </c>
      <c r="AW1128" s="55">
        <f>Y1144</f>
        <v>0</v>
      </c>
      <c r="AX1128" s="55">
        <f>Y1145</f>
        <v>0</v>
      </c>
      <c r="AY1128" s="55">
        <f>J1145</f>
        <v>0</v>
      </c>
      <c r="AZ1128" s="56"/>
      <c r="BA1128" s="56"/>
      <c r="BB1128" s="56"/>
      <c r="BC1128" s="56"/>
      <c r="BD1128" s="56"/>
      <c r="BE1128" s="56"/>
      <c r="BF1128" s="56"/>
      <c r="BG1128" s="56"/>
      <c r="BH1128" s="56"/>
      <c r="BI1128" s="56"/>
      <c r="BJ1128" s="56"/>
      <c r="BK1128" s="56"/>
      <c r="BL1128" s="56"/>
      <c r="BM1128" s="56"/>
      <c r="BN1128" s="56"/>
    </row>
    <row r="1129" spans="1:66" ht="11.25" customHeight="1">
      <c r="A1129" s="221"/>
      <c r="B1129" s="38"/>
      <c r="C1129" s="206"/>
      <c r="D1129" s="209"/>
      <c r="E1129" s="85" t="s">
        <v>46</v>
      </c>
      <c r="F1129" s="86" t="s">
        <v>57</v>
      </c>
      <c r="G1129" s="206"/>
      <c r="H1129" s="209"/>
      <c r="I1129" s="85" t="s">
        <v>46</v>
      </c>
      <c r="J1129" s="108"/>
      <c r="K1129" s="206"/>
      <c r="L1129" s="209"/>
      <c r="M1129" s="85" t="s">
        <v>46</v>
      </c>
      <c r="N1129" s="108" t="s">
        <v>43</v>
      </c>
      <c r="O1129" s="43"/>
      <c r="P1129" s="1"/>
      <c r="Q1129" s="1"/>
      <c r="R1129" s="15"/>
      <c r="S1129" s="227" t="str">
        <f>IF(OR(S1126="Empleado",S1126="Familiar"),"Nombre del Empleado","N° Factura")</f>
        <v>N° Factura</v>
      </c>
      <c r="T1129" s="228"/>
      <c r="U1129" s="89"/>
      <c r="V1129" s="47"/>
      <c r="W1129" s="227" t="str">
        <f>IF(OR(W1126="Empleado",W1126="Familiar"),"Nombre del Empleado","N° Factura")</f>
        <v>N° Factura</v>
      </c>
      <c r="X1129" s="228"/>
      <c r="Y1129" s="89"/>
      <c r="Z1129" s="47"/>
      <c r="AA1129" s="227" t="str">
        <f>IF(OR(AA1126="Empleado",AA1126="Familiar"),"Nombre del Empleado","N° Factura")</f>
        <v>N° Factura</v>
      </c>
      <c r="AB1129" s="228"/>
      <c r="AC1129" s="89"/>
      <c r="AD1129" s="48"/>
      <c r="AE1129" s="181"/>
      <c r="AF1129" s="181"/>
      <c r="AG1129" s="181"/>
      <c r="AH1129" s="181"/>
      <c r="AI1129" s="181"/>
      <c r="AJ1129" s="181"/>
      <c r="AK1129" s="181"/>
      <c r="AL1129" s="181"/>
      <c r="AM1129" s="48"/>
      <c r="AN1129" s="53">
        <f>A1104</f>
        <v>46324</v>
      </c>
      <c r="AO1129" s="54" t="str">
        <f>K1105</f>
        <v>Consultorio N° 3</v>
      </c>
      <c r="AP1129" s="55">
        <f t="shared" ref="AP1129:AQ1129" si="770">K1106</f>
        <v>0</v>
      </c>
      <c r="AQ1129" s="55">
        <f t="shared" si="770"/>
        <v>0</v>
      </c>
      <c r="AR1129" s="55">
        <f>AC1106</f>
        <v>0</v>
      </c>
      <c r="AS1129" s="55">
        <f>AA1106</f>
        <v>0</v>
      </c>
      <c r="AT1129" s="55">
        <f>AA1107</f>
        <v>0</v>
      </c>
      <c r="AU1129" s="55">
        <f>AC1107</f>
        <v>0</v>
      </c>
      <c r="AV1129" s="55">
        <f>AA1108</f>
        <v>0</v>
      </c>
      <c r="AW1129" s="55">
        <f>AC1108</f>
        <v>0</v>
      </c>
      <c r="AX1129" s="55">
        <f>AC1109</f>
        <v>0</v>
      </c>
      <c r="AY1129" s="55">
        <f>N1109</f>
        <v>0</v>
      </c>
      <c r="AZ1129" s="56"/>
      <c r="BA1129" s="56"/>
      <c r="BB1129" s="56"/>
      <c r="BC1129" s="56"/>
      <c r="BD1129" s="56"/>
      <c r="BE1129" s="56"/>
      <c r="BF1129" s="56"/>
      <c r="BG1129" s="56"/>
      <c r="BH1129" s="56"/>
      <c r="BI1129" s="56"/>
      <c r="BJ1129" s="56"/>
      <c r="BK1129" s="56"/>
      <c r="BL1129" s="56"/>
      <c r="BM1129" s="56"/>
      <c r="BN1129" s="56"/>
    </row>
    <row r="1130" spans="1:66" ht="11.25" customHeight="1">
      <c r="A1130" s="222">
        <f>A1126+$Q$13/1440</f>
        <v>0.58333333333333326</v>
      </c>
      <c r="B1130" s="38"/>
      <c r="C1130" s="204" t="s">
        <v>61</v>
      </c>
      <c r="D1130" s="207" t="s">
        <v>203</v>
      </c>
      <c r="E1130" s="40" t="s">
        <v>36</v>
      </c>
      <c r="F1130" s="42" t="str">
        <f>IF(D1130&lt;&gt;"", VLOOKUP(D1130,'Base de Datos'!$A$2:$D1268,2,FALSE()),"")</f>
        <v>Empleada</v>
      </c>
      <c r="G1130" s="204"/>
      <c r="H1130" s="216"/>
      <c r="I1130" s="40" t="s">
        <v>36</v>
      </c>
      <c r="J1130" s="42" t="str">
        <f>IF(H1130&lt;&gt;"", VLOOKUP(H1130,'Base de Datos'!$A$2:$D1268,2,FALSE()),"")</f>
        <v/>
      </c>
      <c r="K1130" s="204"/>
      <c r="L1130" s="216"/>
      <c r="M1130" s="40" t="s">
        <v>36</v>
      </c>
      <c r="N1130" s="42" t="str">
        <f>IF(L1130&lt;&gt;"", VLOOKUP(L1130,'Base de Datos'!$A$2:$D1268,2,FALSE()),"")</f>
        <v/>
      </c>
      <c r="O1130" s="43"/>
      <c r="P1130" s="151"/>
      <c r="Q1130" s="1"/>
      <c r="R1130" s="15"/>
      <c r="S1130" s="45"/>
      <c r="T1130" s="45" t="s">
        <v>37</v>
      </c>
      <c r="U1130" s="46"/>
      <c r="V1130" s="47"/>
      <c r="W1130" s="45"/>
      <c r="X1130" s="45" t="s">
        <v>37</v>
      </c>
      <c r="Y1130" s="46"/>
      <c r="Z1130" s="47"/>
      <c r="AA1130" s="45"/>
      <c r="AB1130" s="45" t="s">
        <v>37</v>
      </c>
      <c r="AC1130" s="46"/>
      <c r="AD1130" s="48"/>
      <c r="AE1130" s="181"/>
      <c r="AF1130" s="181"/>
      <c r="AG1130" s="181"/>
      <c r="AH1130" s="181"/>
      <c r="AI1130" s="181"/>
      <c r="AJ1130" s="181"/>
      <c r="AK1130" s="181"/>
      <c r="AL1130" s="181"/>
      <c r="AM1130" s="48"/>
      <c r="AN1130" s="53">
        <f>A1104</f>
        <v>46324</v>
      </c>
      <c r="AO1130" s="54" t="str">
        <f>K1105</f>
        <v>Consultorio N° 3</v>
      </c>
      <c r="AP1130" s="55">
        <f t="shared" ref="AP1130:AQ1130" si="771">K1110</f>
        <v>0</v>
      </c>
      <c r="AQ1130" s="55">
        <f t="shared" si="771"/>
        <v>0</v>
      </c>
      <c r="AR1130" s="55">
        <f>AC1110</f>
        <v>0</v>
      </c>
      <c r="AS1130" s="55">
        <f>AA1110</f>
        <v>0</v>
      </c>
      <c r="AT1130" s="55">
        <f>AA1111</f>
        <v>0</v>
      </c>
      <c r="AU1130" s="55">
        <f>AC1111</f>
        <v>0</v>
      </c>
      <c r="AV1130" s="55">
        <f>AA1112</f>
        <v>0</v>
      </c>
      <c r="AW1130" s="55">
        <f>AC1112</f>
        <v>0</v>
      </c>
      <c r="AX1130" s="55">
        <f>AC1113</f>
        <v>0</v>
      </c>
      <c r="AY1130" s="55">
        <f>N1113</f>
        <v>0</v>
      </c>
      <c r="AZ1130" s="56"/>
      <c r="BA1130" s="56"/>
      <c r="BB1130" s="56"/>
      <c r="BC1130" s="56"/>
      <c r="BD1130" s="56"/>
      <c r="BE1130" s="56"/>
      <c r="BF1130" s="56"/>
      <c r="BG1130" s="56"/>
      <c r="BH1130" s="56"/>
      <c r="BI1130" s="56"/>
      <c r="BJ1130" s="56"/>
      <c r="BK1130" s="56"/>
      <c r="BL1130" s="56"/>
      <c r="BM1130" s="56"/>
      <c r="BN1130" s="56"/>
    </row>
    <row r="1131" spans="1:66" ht="11.25" customHeight="1">
      <c r="A1131" s="220"/>
      <c r="B1131" s="38"/>
      <c r="C1131" s="205"/>
      <c r="D1131" s="208"/>
      <c r="E1131" s="57" t="s">
        <v>42</v>
      </c>
      <c r="F1131" s="58">
        <f>IF(D1130&lt;&gt;"", VLOOKUP(D1130,'Base de Datos'!$A$2:$D1268,3,FALSE()),"")</f>
        <v>0</v>
      </c>
      <c r="G1131" s="205"/>
      <c r="H1131" s="208"/>
      <c r="I1131" s="57" t="s">
        <v>42</v>
      </c>
      <c r="J1131" s="58" t="str">
        <f>IF(H1130&lt;&gt;"", VLOOKUP(H1130,'Base de Datos'!$A$2:$D1268,3,FALSE()),"")</f>
        <v/>
      </c>
      <c r="K1131" s="205"/>
      <c r="L1131" s="208"/>
      <c r="M1131" s="57" t="s">
        <v>42</v>
      </c>
      <c r="N1131" s="58" t="str">
        <f>IF(L1130&lt;&gt;"", VLOOKUP(L1130,'Base de Datos'!$A$2:$D1268,3,FALSE()),"")</f>
        <v/>
      </c>
      <c r="O1131" s="43"/>
      <c r="P1131" s="151"/>
      <c r="Q1131" s="152"/>
      <c r="R1131" s="15"/>
      <c r="S1131" s="229"/>
      <c r="T1131" s="230"/>
      <c r="U1131" s="59"/>
      <c r="V1131" s="47"/>
      <c r="W1131" s="229"/>
      <c r="X1131" s="230"/>
      <c r="Y1131" s="59"/>
      <c r="Z1131" s="47"/>
      <c r="AA1131" s="229"/>
      <c r="AB1131" s="230"/>
      <c r="AC1131" s="59"/>
      <c r="AD1131" s="48"/>
      <c r="AE1131" s="181"/>
      <c r="AF1131" s="181"/>
      <c r="AG1131" s="181"/>
      <c r="AH1131" s="181"/>
      <c r="AI1131" s="181"/>
      <c r="AJ1131" s="181"/>
      <c r="AK1131" s="181"/>
      <c r="AL1131" s="181"/>
      <c r="AM1131" s="48"/>
      <c r="AN1131" s="53">
        <f>A1104</f>
        <v>46324</v>
      </c>
      <c r="AO1131" s="54" t="str">
        <f>K1105</f>
        <v>Consultorio N° 3</v>
      </c>
      <c r="AP1131" s="55">
        <f t="shared" ref="AP1131:AQ1131" si="772">K1114</f>
        <v>0</v>
      </c>
      <c r="AQ1131" s="55">
        <f t="shared" si="772"/>
        <v>0</v>
      </c>
      <c r="AR1131" s="55">
        <f>AC1114</f>
        <v>0</v>
      </c>
      <c r="AS1131" s="55">
        <f>AA1114</f>
        <v>0</v>
      </c>
      <c r="AT1131" s="55">
        <f>AA1115</f>
        <v>0</v>
      </c>
      <c r="AU1131" s="55">
        <f>AC1115</f>
        <v>0</v>
      </c>
      <c r="AV1131" s="55">
        <f>AA1116</f>
        <v>0</v>
      </c>
      <c r="AW1131" s="55">
        <f>AC1116</f>
        <v>0</v>
      </c>
      <c r="AX1131" s="55">
        <f>AC1117</f>
        <v>0</v>
      </c>
      <c r="AY1131" s="55">
        <f>N1117</f>
        <v>0</v>
      </c>
      <c r="AZ1131" s="56"/>
      <c r="BA1131" s="56"/>
      <c r="BB1131" s="56"/>
      <c r="BC1131" s="56"/>
      <c r="BD1131" s="56"/>
      <c r="BE1131" s="56"/>
      <c r="BF1131" s="56"/>
      <c r="BG1131" s="56"/>
      <c r="BH1131" s="56"/>
      <c r="BI1131" s="56"/>
      <c r="BJ1131" s="56"/>
      <c r="BK1131" s="56"/>
      <c r="BL1131" s="56"/>
      <c r="BM1131" s="56"/>
      <c r="BN1131" s="56"/>
    </row>
    <row r="1132" spans="1:66" ht="11.25" customHeight="1">
      <c r="A1132" s="220"/>
      <c r="B1132" s="38"/>
      <c r="C1132" s="205"/>
      <c r="D1132" s="208"/>
      <c r="E1132" s="57" t="s">
        <v>44</v>
      </c>
      <c r="F1132" s="58">
        <f>IF(D1130&lt;&gt;"", VLOOKUP(D1130,'Base de Datos'!$A$2:$D1268,4,FALSE()),"")</f>
        <v>0</v>
      </c>
      <c r="G1132" s="205"/>
      <c r="H1132" s="208"/>
      <c r="I1132" s="57" t="s">
        <v>44</v>
      </c>
      <c r="J1132" s="58" t="str">
        <f>IF(H1130&lt;&gt;"", VLOOKUP(H1130,'Base de Datos'!$A$2:$D1268,4,FALSE()),"")</f>
        <v/>
      </c>
      <c r="K1132" s="205"/>
      <c r="L1132" s="208"/>
      <c r="M1132" s="57" t="s">
        <v>44</v>
      </c>
      <c r="N1132" s="58" t="str">
        <f>IF(L1130&lt;&gt;"", VLOOKUP(L1130,'Base de Datos'!$A$2:$D1268,4,FALSE()),"")</f>
        <v/>
      </c>
      <c r="O1132" s="43"/>
      <c r="P1132" s="151"/>
      <c r="Q1132" s="152"/>
      <c r="R1132" s="15"/>
      <c r="S1132" s="229"/>
      <c r="T1132" s="230"/>
      <c r="U1132" s="59"/>
      <c r="V1132" s="47"/>
      <c r="W1132" s="229"/>
      <c r="X1132" s="230"/>
      <c r="Y1132" s="59"/>
      <c r="Z1132" s="47"/>
      <c r="AA1132" s="229"/>
      <c r="AB1132" s="230"/>
      <c r="AC1132" s="59"/>
      <c r="AD1132" s="48"/>
      <c r="AE1132" s="181"/>
      <c r="AF1132" s="181"/>
      <c r="AG1132" s="181"/>
      <c r="AH1132" s="181"/>
      <c r="AI1132" s="181"/>
      <c r="AJ1132" s="181"/>
      <c r="AK1132" s="181"/>
      <c r="AL1132" s="181"/>
      <c r="AM1132" s="48"/>
      <c r="AN1132" s="53">
        <f>A1104</f>
        <v>46324</v>
      </c>
      <c r="AO1132" s="54" t="str">
        <f>K1105</f>
        <v>Consultorio N° 3</v>
      </c>
      <c r="AP1132" s="55">
        <f t="shared" ref="AP1132:AQ1132" si="773">K1118</f>
        <v>0</v>
      </c>
      <c r="AQ1132" s="55">
        <f t="shared" si="773"/>
        <v>0</v>
      </c>
      <c r="AR1132" s="55">
        <f>AC1118</f>
        <v>0</v>
      </c>
      <c r="AS1132" s="55">
        <f>AA1118</f>
        <v>0</v>
      </c>
      <c r="AT1132" s="55">
        <f>AA1119</f>
        <v>0</v>
      </c>
      <c r="AU1132" s="55">
        <f>AC1119</f>
        <v>0</v>
      </c>
      <c r="AV1132" s="55">
        <f>AA1120</f>
        <v>0</v>
      </c>
      <c r="AW1132" s="55">
        <f>AC1120</f>
        <v>0</v>
      </c>
      <c r="AX1132" s="55">
        <f>AC1121</f>
        <v>0</v>
      </c>
      <c r="AY1132" s="55">
        <f>N1121</f>
        <v>0</v>
      </c>
      <c r="AZ1132" s="56"/>
      <c r="BA1132" s="56"/>
      <c r="BB1132" s="56"/>
      <c r="BC1132" s="56"/>
      <c r="BD1132" s="56"/>
      <c r="BE1132" s="56"/>
      <c r="BF1132" s="56"/>
      <c r="BG1132" s="56"/>
      <c r="BH1132" s="56"/>
      <c r="BI1132" s="56"/>
      <c r="BJ1132" s="56"/>
      <c r="BK1132" s="56"/>
      <c r="BL1132" s="56"/>
      <c r="BM1132" s="56"/>
      <c r="BN1132" s="56"/>
    </row>
    <row r="1133" spans="1:66" ht="11.25" customHeight="1">
      <c r="A1133" s="221"/>
      <c r="B1133" s="38"/>
      <c r="C1133" s="206"/>
      <c r="D1133" s="209"/>
      <c r="E1133" s="85" t="s">
        <v>46</v>
      </c>
      <c r="F1133" s="86" t="s">
        <v>57</v>
      </c>
      <c r="G1133" s="206"/>
      <c r="H1133" s="209"/>
      <c r="I1133" s="85" t="s">
        <v>46</v>
      </c>
      <c r="J1133" s="108"/>
      <c r="K1133" s="206"/>
      <c r="L1133" s="209"/>
      <c r="M1133" s="85" t="s">
        <v>46</v>
      </c>
      <c r="N1133" s="108"/>
      <c r="O1133" s="43"/>
      <c r="P1133" s="151"/>
      <c r="Q1133" s="1"/>
      <c r="R1133" s="15"/>
      <c r="S1133" s="227" t="str">
        <f>IF(OR(S1130="Empleado",S1130="Familiar"),"Nombre del Empleado","N° Factura")</f>
        <v>N° Factura</v>
      </c>
      <c r="T1133" s="228"/>
      <c r="U1133" s="89"/>
      <c r="V1133" s="47"/>
      <c r="W1133" s="227" t="str">
        <f>IF(OR(W1130="Empleado",W1130="Familiar"),"Nombre del Empleado","N° Factura")</f>
        <v>N° Factura</v>
      </c>
      <c r="X1133" s="228"/>
      <c r="Y1133" s="89"/>
      <c r="Z1133" s="47"/>
      <c r="AA1133" s="227" t="str">
        <f>IF(OR(AA1130="Empleado",AA1130="Familiar"),"Nombre del Empleado","N° Factura")</f>
        <v>N° Factura</v>
      </c>
      <c r="AB1133" s="228"/>
      <c r="AC1133" s="89"/>
      <c r="AD1133" s="48"/>
      <c r="AE1133" s="181"/>
      <c r="AF1133" s="181"/>
      <c r="AG1133" s="181"/>
      <c r="AH1133" s="181"/>
      <c r="AI1133" s="181"/>
      <c r="AJ1133" s="181"/>
      <c r="AK1133" s="181"/>
      <c r="AL1133" s="181"/>
      <c r="AM1133" s="48"/>
      <c r="AN1133" s="53">
        <f>A1104</f>
        <v>46324</v>
      </c>
      <c r="AO1133" s="54" t="str">
        <f>K1105</f>
        <v>Consultorio N° 3</v>
      </c>
      <c r="AP1133" s="55">
        <f t="shared" ref="AP1133:AQ1133" si="774">K1122</f>
        <v>0</v>
      </c>
      <c r="AQ1133" s="55">
        <f t="shared" si="774"/>
        <v>0</v>
      </c>
      <c r="AR1133" s="55">
        <f>AC1122</f>
        <v>0</v>
      </c>
      <c r="AS1133" s="55">
        <f>AA1122</f>
        <v>0</v>
      </c>
      <c r="AT1133" s="55">
        <f>AA1123</f>
        <v>0</v>
      </c>
      <c r="AU1133" s="55">
        <f>AC1123</f>
        <v>0</v>
      </c>
      <c r="AV1133" s="55">
        <f>AA1124</f>
        <v>0</v>
      </c>
      <c r="AW1133" s="55">
        <f>AC1124</f>
        <v>0</v>
      </c>
      <c r="AX1133" s="55">
        <f>AC1125</f>
        <v>0</v>
      </c>
      <c r="AY1133" s="55">
        <f>N1125</f>
        <v>0</v>
      </c>
      <c r="AZ1133" s="56"/>
      <c r="BA1133" s="56"/>
      <c r="BB1133" s="56"/>
      <c r="BC1133" s="56"/>
      <c r="BD1133" s="56"/>
      <c r="BE1133" s="56"/>
      <c r="BF1133" s="56"/>
      <c r="BG1133" s="56"/>
      <c r="BH1133" s="56"/>
      <c r="BI1133" s="56"/>
      <c r="BJ1133" s="56"/>
      <c r="BK1133" s="56"/>
      <c r="BL1133" s="56"/>
      <c r="BM1133" s="56"/>
      <c r="BN1133" s="56"/>
    </row>
    <row r="1134" spans="1:66" ht="11.25" customHeight="1">
      <c r="A1134" s="222">
        <f>A1130+$Q$13/1440</f>
        <v>0.62499999999999989</v>
      </c>
      <c r="B1134" s="38"/>
      <c r="C1134" s="204" t="s">
        <v>61</v>
      </c>
      <c r="D1134" s="207" t="s">
        <v>120</v>
      </c>
      <c r="E1134" s="40" t="s">
        <v>36</v>
      </c>
      <c r="F1134" s="42">
        <f>IF(D1134&lt;&gt;"", VLOOKUP(D1134,'Base de Datos'!$A$2:$D1268,2,FALSE()),"")</f>
        <v>0</v>
      </c>
      <c r="G1134" s="204"/>
      <c r="H1134" s="216"/>
      <c r="I1134" s="40" t="s">
        <v>36</v>
      </c>
      <c r="J1134" s="42" t="str">
        <f>IF(H1134&lt;&gt;"", VLOOKUP(H1134,'Base de Datos'!$A$2:$D1268,2,FALSE()),"")</f>
        <v/>
      </c>
      <c r="K1134" s="204"/>
      <c r="L1134" s="216"/>
      <c r="M1134" s="40" t="s">
        <v>36</v>
      </c>
      <c r="N1134" s="42" t="str">
        <f>IF(L1134&lt;&gt;"", VLOOKUP(L1134,'Base de Datos'!$A$2:$D1268,2,FALSE()),"")</f>
        <v/>
      </c>
      <c r="O1134" s="43"/>
      <c r="P1134" s="153"/>
      <c r="Q1134" s="154"/>
      <c r="R1134" s="15"/>
      <c r="S1134" s="45"/>
      <c r="T1134" s="45" t="s">
        <v>37</v>
      </c>
      <c r="U1134" s="46"/>
      <c r="V1134" s="47"/>
      <c r="W1134" s="45"/>
      <c r="X1134" s="45" t="s">
        <v>37</v>
      </c>
      <c r="Y1134" s="46"/>
      <c r="Z1134" s="47"/>
      <c r="AA1134" s="45"/>
      <c r="AB1134" s="45" t="s">
        <v>37</v>
      </c>
      <c r="AC1134" s="46"/>
      <c r="AD1134" s="48"/>
      <c r="AE1134" s="181"/>
      <c r="AF1134" s="181"/>
      <c r="AG1134" s="181"/>
      <c r="AH1134" s="181"/>
      <c r="AI1134" s="181"/>
      <c r="AJ1134" s="181"/>
      <c r="AK1134" s="181"/>
      <c r="AL1134" s="181"/>
      <c r="AM1134" s="48"/>
      <c r="AN1134" s="53">
        <f>A1104</f>
        <v>46324</v>
      </c>
      <c r="AO1134" s="54" t="str">
        <f>K1105</f>
        <v>Consultorio N° 3</v>
      </c>
      <c r="AP1134" s="55" t="str">
        <f t="shared" ref="AP1134:AQ1134" si="775">K1126</f>
        <v>✔️</v>
      </c>
      <c r="AQ1134" s="55" t="str">
        <f t="shared" si="775"/>
        <v>Rosario Perez</v>
      </c>
      <c r="AR1134" s="55">
        <f>AC1126</f>
        <v>0</v>
      </c>
      <c r="AS1134" s="55">
        <f>AA1126</f>
        <v>0</v>
      </c>
      <c r="AT1134" s="55">
        <f>AA1127</f>
        <v>0</v>
      </c>
      <c r="AU1134" s="55">
        <f>AC1127</f>
        <v>0</v>
      </c>
      <c r="AV1134" s="55">
        <f>AA1128</f>
        <v>0</v>
      </c>
      <c r="AW1134" s="55">
        <f>AC1128</f>
        <v>0</v>
      </c>
      <c r="AX1134" s="55">
        <f>AC1129</f>
        <v>0</v>
      </c>
      <c r="AY1134" s="55" t="str">
        <f>N1129</f>
        <v>Dra. Maribel Guilarte</v>
      </c>
      <c r="AZ1134" s="56"/>
      <c r="BA1134" s="56"/>
      <c r="BB1134" s="56"/>
      <c r="BC1134" s="56"/>
      <c r="BD1134" s="56"/>
      <c r="BE1134" s="56"/>
      <c r="BF1134" s="56"/>
      <c r="BG1134" s="56"/>
      <c r="BH1134" s="56"/>
      <c r="BI1134" s="56"/>
      <c r="BJ1134" s="56"/>
      <c r="BK1134" s="56"/>
      <c r="BL1134" s="56"/>
      <c r="BM1134" s="56"/>
      <c r="BN1134" s="56"/>
    </row>
    <row r="1135" spans="1:66" ht="11.25" customHeight="1">
      <c r="A1135" s="220"/>
      <c r="B1135" s="38"/>
      <c r="C1135" s="205"/>
      <c r="D1135" s="208"/>
      <c r="E1135" s="57" t="s">
        <v>42</v>
      </c>
      <c r="F1135" s="58">
        <f>IF(D1134&lt;&gt;"", VLOOKUP(D1134,'Base de Datos'!$A$2:$D1268,3,FALSE()),"")</f>
        <v>0</v>
      </c>
      <c r="G1135" s="205"/>
      <c r="H1135" s="208"/>
      <c r="I1135" s="57" t="s">
        <v>42</v>
      </c>
      <c r="J1135" s="58" t="str">
        <f>IF(H1134&lt;&gt;"", VLOOKUP(H1134,'Base de Datos'!$A$2:$D1268,3,FALSE()),"")</f>
        <v/>
      </c>
      <c r="K1135" s="205"/>
      <c r="L1135" s="208"/>
      <c r="M1135" s="57" t="s">
        <v>42</v>
      </c>
      <c r="N1135" s="58" t="str">
        <f>IF(L1134&lt;&gt;"", VLOOKUP(L1134,'Base de Datos'!$A$2:$D1268,3,FALSE()),"")</f>
        <v/>
      </c>
      <c r="O1135" s="43"/>
      <c r="P1135" s="153"/>
      <c r="Q1135" s="154"/>
      <c r="R1135" s="15"/>
      <c r="S1135" s="229"/>
      <c r="T1135" s="230"/>
      <c r="U1135" s="59"/>
      <c r="V1135" s="47"/>
      <c r="W1135" s="229"/>
      <c r="X1135" s="230"/>
      <c r="Y1135" s="59"/>
      <c r="Z1135" s="47"/>
      <c r="AA1135" s="229"/>
      <c r="AB1135" s="230"/>
      <c r="AC1135" s="59"/>
      <c r="AD1135" s="48"/>
      <c r="AE1135" s="181"/>
      <c r="AF1135" s="181"/>
      <c r="AG1135" s="181"/>
      <c r="AH1135" s="181"/>
      <c r="AI1135" s="181"/>
      <c r="AJ1135" s="181"/>
      <c r="AK1135" s="181"/>
      <c r="AL1135" s="181"/>
      <c r="AM1135" s="48"/>
      <c r="AN1135" s="53">
        <f>A1104</f>
        <v>46324</v>
      </c>
      <c r="AO1135" s="54" t="str">
        <f>K1105</f>
        <v>Consultorio N° 3</v>
      </c>
      <c r="AP1135" s="55">
        <f t="shared" ref="AP1135:AQ1135" si="776">K1130</f>
        <v>0</v>
      </c>
      <c r="AQ1135" s="55">
        <f t="shared" si="776"/>
        <v>0</v>
      </c>
      <c r="AR1135" s="55">
        <f>AC1130</f>
        <v>0</v>
      </c>
      <c r="AS1135" s="55">
        <f>AA1130</f>
        <v>0</v>
      </c>
      <c r="AT1135" s="55">
        <f>AA1131</f>
        <v>0</v>
      </c>
      <c r="AU1135" s="55">
        <f>AC1131</f>
        <v>0</v>
      </c>
      <c r="AV1135" s="55">
        <f>AA1132</f>
        <v>0</v>
      </c>
      <c r="AW1135" s="55">
        <f>AC1132</f>
        <v>0</v>
      </c>
      <c r="AX1135" s="55">
        <f>AC1133</f>
        <v>0</v>
      </c>
      <c r="AY1135" s="55">
        <f>N1133</f>
        <v>0</v>
      </c>
      <c r="AZ1135" s="56"/>
      <c r="BA1135" s="56"/>
      <c r="BB1135" s="56"/>
      <c r="BC1135" s="56"/>
      <c r="BD1135" s="56"/>
      <c r="BE1135" s="56"/>
      <c r="BF1135" s="56"/>
      <c r="BG1135" s="56"/>
      <c r="BH1135" s="56"/>
      <c r="BI1135" s="56"/>
      <c r="BJ1135" s="56"/>
      <c r="BK1135" s="56"/>
      <c r="BL1135" s="56"/>
      <c r="BM1135" s="56"/>
      <c r="BN1135" s="56"/>
    </row>
    <row r="1136" spans="1:66" ht="11.25" customHeight="1">
      <c r="A1136" s="220"/>
      <c r="B1136" s="38"/>
      <c r="C1136" s="205"/>
      <c r="D1136" s="208"/>
      <c r="E1136" s="57" t="s">
        <v>44</v>
      </c>
      <c r="F1136" s="58">
        <f>IF(D1134&lt;&gt;"", VLOOKUP(D1134,'Base de Datos'!$A$2:$D1268,4,FALSE()),"")</f>
        <v>0</v>
      </c>
      <c r="G1136" s="205"/>
      <c r="H1136" s="208"/>
      <c r="I1136" s="57" t="s">
        <v>44</v>
      </c>
      <c r="J1136" s="58" t="str">
        <f>IF(H1134&lt;&gt;"", VLOOKUP(H1134,'Base de Datos'!$A$2:$D1268,4,FALSE()),"")</f>
        <v/>
      </c>
      <c r="K1136" s="205"/>
      <c r="L1136" s="208"/>
      <c r="M1136" s="57" t="s">
        <v>44</v>
      </c>
      <c r="N1136" s="58" t="str">
        <f>IF(L1134&lt;&gt;"", VLOOKUP(L1134,'Base de Datos'!$A$2:$D1268,4,FALSE()),"")</f>
        <v/>
      </c>
      <c r="O1136" s="43"/>
      <c r="P1136" s="153"/>
      <c r="Q1136" s="154"/>
      <c r="R1136" s="15"/>
      <c r="S1136" s="229"/>
      <c r="T1136" s="230"/>
      <c r="U1136" s="59"/>
      <c r="V1136" s="47"/>
      <c r="W1136" s="229"/>
      <c r="X1136" s="230"/>
      <c r="Y1136" s="59"/>
      <c r="Z1136" s="47"/>
      <c r="AA1136" s="229"/>
      <c r="AB1136" s="230"/>
      <c r="AC1136" s="59"/>
      <c r="AD1136" s="48"/>
      <c r="AE1136" s="181"/>
      <c r="AF1136" s="181"/>
      <c r="AG1136" s="181"/>
      <c r="AH1136" s="181"/>
      <c r="AI1136" s="181"/>
      <c r="AJ1136" s="181"/>
      <c r="AK1136" s="181"/>
      <c r="AL1136" s="181"/>
      <c r="AM1136" s="48"/>
      <c r="AN1136" s="53">
        <f>A1104</f>
        <v>46324</v>
      </c>
      <c r="AO1136" s="54" t="str">
        <f>K1105</f>
        <v>Consultorio N° 3</v>
      </c>
      <c r="AP1136" s="55">
        <f t="shared" ref="AP1136:AQ1136" si="777">K1134</f>
        <v>0</v>
      </c>
      <c r="AQ1136" s="55">
        <f t="shared" si="777"/>
        <v>0</v>
      </c>
      <c r="AR1136" s="55">
        <f>AC1134</f>
        <v>0</v>
      </c>
      <c r="AS1136" s="55">
        <f>AA1134</f>
        <v>0</v>
      </c>
      <c r="AT1136" s="55">
        <f>AA1135</f>
        <v>0</v>
      </c>
      <c r="AU1136" s="55">
        <f>AC1135</f>
        <v>0</v>
      </c>
      <c r="AV1136" s="55">
        <f>AA1136</f>
        <v>0</v>
      </c>
      <c r="AW1136" s="55">
        <f>AC1136</f>
        <v>0</v>
      </c>
      <c r="AX1136" s="55">
        <f>AC1137</f>
        <v>0</v>
      </c>
      <c r="AY1136" s="55">
        <f>N1137</f>
        <v>0</v>
      </c>
      <c r="AZ1136" s="56"/>
      <c r="BA1136" s="56"/>
      <c r="BB1136" s="56"/>
      <c r="BC1136" s="56"/>
      <c r="BD1136" s="56"/>
      <c r="BE1136" s="56"/>
      <c r="BF1136" s="56"/>
      <c r="BG1136" s="56"/>
      <c r="BH1136" s="56"/>
      <c r="BI1136" s="56"/>
      <c r="BJ1136" s="56"/>
      <c r="BK1136" s="56"/>
      <c r="BL1136" s="56"/>
      <c r="BM1136" s="56"/>
      <c r="BN1136" s="56"/>
    </row>
    <row r="1137" spans="1:66" ht="11.25" customHeight="1">
      <c r="A1137" s="221"/>
      <c r="B1137" s="38"/>
      <c r="C1137" s="206"/>
      <c r="D1137" s="209"/>
      <c r="E1137" s="85" t="s">
        <v>46</v>
      </c>
      <c r="F1137" s="86" t="s">
        <v>57</v>
      </c>
      <c r="G1137" s="206"/>
      <c r="H1137" s="209"/>
      <c r="I1137" s="85" t="s">
        <v>46</v>
      </c>
      <c r="J1137" s="108"/>
      <c r="K1137" s="206"/>
      <c r="L1137" s="209"/>
      <c r="M1137" s="85" t="s">
        <v>46</v>
      </c>
      <c r="N1137" s="108"/>
      <c r="O1137" s="43"/>
      <c r="P1137" s="153"/>
      <c r="Q1137" s="154"/>
      <c r="R1137" s="15"/>
      <c r="S1137" s="227" t="str">
        <f>IF(OR(S1134="Empleado",S1134="Familiar"),"Nombre del Empleado","N° Factura")</f>
        <v>N° Factura</v>
      </c>
      <c r="T1137" s="228"/>
      <c r="U1137" s="89"/>
      <c r="V1137" s="47"/>
      <c r="W1137" s="227" t="str">
        <f>IF(OR(W1134="Empleado",W1134="Familiar"),"Nombre del Empleado","N° Factura")</f>
        <v>N° Factura</v>
      </c>
      <c r="X1137" s="228"/>
      <c r="Y1137" s="89"/>
      <c r="Z1137" s="47"/>
      <c r="AA1137" s="227" t="str">
        <f>IF(OR(AA1134="Empleado",AA1134="Familiar"),"Nombre del Empleado","N° Factura")</f>
        <v>N° Factura</v>
      </c>
      <c r="AB1137" s="228"/>
      <c r="AC1137" s="89"/>
      <c r="AD1137" s="48"/>
      <c r="AE1137" s="181"/>
      <c r="AF1137" s="181"/>
      <c r="AG1137" s="181"/>
      <c r="AH1137" s="181"/>
      <c r="AI1137" s="181"/>
      <c r="AJ1137" s="181"/>
      <c r="AK1137" s="181"/>
      <c r="AL1137" s="181"/>
      <c r="AM1137" s="48"/>
      <c r="AN1137" s="53">
        <f>A1104</f>
        <v>46324</v>
      </c>
      <c r="AO1137" s="54" t="str">
        <f>K1105</f>
        <v>Consultorio N° 3</v>
      </c>
      <c r="AP1137" s="55">
        <f t="shared" ref="AP1137:AQ1137" si="778">K1138</f>
        <v>0</v>
      </c>
      <c r="AQ1137" s="55">
        <f t="shared" si="778"/>
        <v>0</v>
      </c>
      <c r="AR1137" s="55">
        <f>AC1138</f>
        <v>0</v>
      </c>
      <c r="AS1137" s="55">
        <f>AA1138</f>
        <v>0</v>
      </c>
      <c r="AT1137" s="55">
        <f>AA1139</f>
        <v>0</v>
      </c>
      <c r="AU1137" s="55">
        <f>AC1139</f>
        <v>0</v>
      </c>
      <c r="AV1137" s="55">
        <f>AA1140</f>
        <v>0</v>
      </c>
      <c r="AW1137" s="55">
        <f>AC1140</f>
        <v>0</v>
      </c>
      <c r="AX1137" s="55">
        <f>AC1141</f>
        <v>0</v>
      </c>
      <c r="AY1137" s="55">
        <f>N1141</f>
        <v>0</v>
      </c>
      <c r="AZ1137" s="56"/>
      <c r="BA1137" s="56"/>
      <c r="BB1137" s="56"/>
      <c r="BC1137" s="56"/>
      <c r="BD1137" s="56"/>
      <c r="BE1137" s="56"/>
      <c r="BF1137" s="56"/>
      <c r="BG1137" s="56"/>
      <c r="BH1137" s="56"/>
      <c r="BI1137" s="56"/>
      <c r="BJ1137" s="56"/>
      <c r="BK1137" s="56"/>
      <c r="BL1137" s="56"/>
      <c r="BM1137" s="56"/>
      <c r="BN1137" s="56"/>
    </row>
    <row r="1138" spans="1:66" ht="11.25" customHeight="1">
      <c r="A1138" s="222">
        <f>A1134+$Q$13/1440</f>
        <v>0.66666666666666652</v>
      </c>
      <c r="B1138" s="38"/>
      <c r="C1138" s="204"/>
      <c r="D1138" s="207"/>
      <c r="E1138" s="40" t="s">
        <v>36</v>
      </c>
      <c r="F1138" s="42" t="str">
        <f>IF(D1138&lt;&gt;"", VLOOKUP(D1138,'Base de Datos'!$A$2:$D1268,2,FALSE()),"")</f>
        <v/>
      </c>
      <c r="G1138" s="204"/>
      <c r="H1138" s="216"/>
      <c r="I1138" s="40" t="s">
        <v>36</v>
      </c>
      <c r="J1138" s="42" t="str">
        <f>IF(H1138&lt;&gt;"", VLOOKUP(H1138,'Base de Datos'!$A$2:$D1268,2,FALSE()),"")</f>
        <v/>
      </c>
      <c r="K1138" s="204"/>
      <c r="L1138" s="216"/>
      <c r="M1138" s="40" t="s">
        <v>36</v>
      </c>
      <c r="N1138" s="42" t="str">
        <f>IF(L1138&lt;&gt;"", VLOOKUP(L1138,'Base de Datos'!$A$2:$D1268,2,FALSE()),"")</f>
        <v/>
      </c>
      <c r="O1138" s="43"/>
      <c r="P1138" s="3"/>
      <c r="Q1138" s="3"/>
      <c r="R1138" s="15"/>
      <c r="S1138" s="45"/>
      <c r="T1138" s="45" t="s">
        <v>37</v>
      </c>
      <c r="U1138" s="46"/>
      <c r="V1138" s="47"/>
      <c r="W1138" s="45"/>
      <c r="X1138" s="45" t="s">
        <v>37</v>
      </c>
      <c r="Y1138" s="46"/>
      <c r="Z1138" s="47"/>
      <c r="AA1138" s="45"/>
      <c r="AB1138" s="45" t="s">
        <v>37</v>
      </c>
      <c r="AC1138" s="46"/>
      <c r="AD1138" s="48"/>
      <c r="AE1138" s="181"/>
      <c r="AF1138" s="181"/>
      <c r="AG1138" s="181"/>
      <c r="AH1138" s="181"/>
      <c r="AI1138" s="181"/>
      <c r="AJ1138" s="181"/>
      <c r="AK1138" s="181"/>
      <c r="AL1138" s="181"/>
      <c r="AM1138" s="48"/>
      <c r="AN1138" s="53">
        <f>A1104</f>
        <v>46324</v>
      </c>
      <c r="AO1138" s="54" t="str">
        <f>K1105</f>
        <v>Consultorio N° 3</v>
      </c>
      <c r="AP1138" s="55">
        <f t="shared" ref="AP1138:AQ1138" si="779">K1142</f>
        <v>0</v>
      </c>
      <c r="AQ1138" s="55">
        <f t="shared" si="779"/>
        <v>0</v>
      </c>
      <c r="AR1138" s="55">
        <f>AC1142</f>
        <v>0</v>
      </c>
      <c r="AS1138" s="55">
        <f>AA1142</f>
        <v>0</v>
      </c>
      <c r="AT1138" s="55">
        <f>AA1143</f>
        <v>0</v>
      </c>
      <c r="AU1138" s="55">
        <f>AC1143</f>
        <v>0</v>
      </c>
      <c r="AV1138" s="55">
        <f>AA1144</f>
        <v>0</v>
      </c>
      <c r="AW1138" s="55">
        <f>AC1144</f>
        <v>0</v>
      </c>
      <c r="AX1138" s="55">
        <f>AC1145</f>
        <v>0</v>
      </c>
      <c r="AY1138" s="55">
        <f>N1145</f>
        <v>0</v>
      </c>
      <c r="AZ1138" s="56"/>
      <c r="BA1138" s="56"/>
      <c r="BB1138" s="56"/>
      <c r="BC1138" s="56"/>
      <c r="BD1138" s="56"/>
      <c r="BE1138" s="56"/>
      <c r="BF1138" s="56"/>
      <c r="BG1138" s="56"/>
      <c r="BH1138" s="56"/>
      <c r="BI1138" s="56"/>
      <c r="BJ1138" s="56"/>
      <c r="BK1138" s="56"/>
      <c r="BL1138" s="56"/>
      <c r="BM1138" s="56"/>
      <c r="BN1138" s="56"/>
    </row>
    <row r="1139" spans="1:66" ht="11.25" customHeight="1">
      <c r="A1139" s="220"/>
      <c r="B1139" s="38"/>
      <c r="C1139" s="205"/>
      <c r="D1139" s="208"/>
      <c r="E1139" s="57" t="s">
        <v>42</v>
      </c>
      <c r="F1139" s="58" t="str">
        <f>IF(D1138&lt;&gt;"", VLOOKUP(D1138,'Base de Datos'!$A$2:$D1268,3,FALSE()),"")</f>
        <v/>
      </c>
      <c r="G1139" s="205"/>
      <c r="H1139" s="208"/>
      <c r="I1139" s="57" t="s">
        <v>42</v>
      </c>
      <c r="J1139" s="58" t="str">
        <f>IF(H1138&lt;&gt;"", VLOOKUP(H1138,'Base de Datos'!$A$2:$D1268,3,FALSE()),"")</f>
        <v/>
      </c>
      <c r="K1139" s="205"/>
      <c r="L1139" s="208"/>
      <c r="M1139" s="57" t="s">
        <v>42</v>
      </c>
      <c r="N1139" s="58" t="str">
        <f>IF(L1138&lt;&gt;"", VLOOKUP(L1138,'Base de Datos'!$A$2:$D1268,3,FALSE()),"")</f>
        <v/>
      </c>
      <c r="O1139" s="43"/>
      <c r="P1139" s="3"/>
      <c r="Q1139" s="3"/>
      <c r="R1139" s="15"/>
      <c r="S1139" s="229"/>
      <c r="T1139" s="230"/>
      <c r="U1139" s="59"/>
      <c r="V1139" s="47"/>
      <c r="W1139" s="229"/>
      <c r="X1139" s="230"/>
      <c r="Y1139" s="59"/>
      <c r="Z1139" s="47"/>
      <c r="AA1139" s="229"/>
      <c r="AB1139" s="230"/>
      <c r="AC1139" s="59"/>
      <c r="AD1139" s="48"/>
      <c r="AE1139" s="235">
        <f>A1104</f>
        <v>46324</v>
      </c>
      <c r="AF1139" s="236"/>
      <c r="AG1139" s="236"/>
      <c r="AH1139" s="236"/>
      <c r="AI1139" s="236"/>
      <c r="AJ1139" s="236"/>
      <c r="AK1139" s="236"/>
      <c r="AL1139" s="237"/>
      <c r="AM1139" s="48"/>
      <c r="AN1139" s="155">
        <f>A1104</f>
        <v>46324</v>
      </c>
      <c r="AO1139" s="156" t="str">
        <f>K1105</f>
        <v>Consultorio N° 3</v>
      </c>
      <c r="AP1139" s="156">
        <f t="shared" ref="AP1139:AQ1139" si="780">K1146</f>
        <v>0</v>
      </c>
      <c r="AQ1139" s="156">
        <f t="shared" si="780"/>
        <v>0</v>
      </c>
      <c r="AR1139" s="156">
        <f>AC1146</f>
        <v>0</v>
      </c>
      <c r="AS1139" s="156">
        <f>AA1146</f>
        <v>0</v>
      </c>
      <c r="AT1139" s="156">
        <f>AA1147</f>
        <v>0</v>
      </c>
      <c r="AU1139" s="156">
        <f>AC1147</f>
        <v>0</v>
      </c>
      <c r="AV1139" s="156">
        <f>AA1148</f>
        <v>0</v>
      </c>
      <c r="AW1139" s="156">
        <f>AC1148</f>
        <v>0</v>
      </c>
      <c r="AX1139" s="156">
        <f>AC1149</f>
        <v>0</v>
      </c>
      <c r="AY1139" s="156">
        <f>N1149</f>
        <v>0</v>
      </c>
      <c r="AZ1139" s="48"/>
      <c r="BA1139" s="48"/>
      <c r="BB1139" s="48"/>
      <c r="BC1139" s="48"/>
      <c r="BD1139" s="48"/>
      <c r="BE1139" s="48"/>
      <c r="BF1139" s="48"/>
      <c r="BG1139" s="48"/>
      <c r="BH1139" s="48"/>
      <c r="BI1139" s="48"/>
      <c r="BJ1139" s="48"/>
      <c r="BK1139" s="48"/>
      <c r="BL1139" s="48"/>
      <c r="BM1139" s="48"/>
      <c r="BN1139" s="48"/>
    </row>
    <row r="1140" spans="1:66" ht="11.25" customHeight="1">
      <c r="A1140" s="220"/>
      <c r="B1140" s="38"/>
      <c r="C1140" s="205"/>
      <c r="D1140" s="208"/>
      <c r="E1140" s="57" t="s">
        <v>44</v>
      </c>
      <c r="F1140" s="58" t="str">
        <f>IF(D1138&lt;&gt;"", VLOOKUP(D1138,'Base de Datos'!$A$2:$D1268,4,FALSE()),"")</f>
        <v/>
      </c>
      <c r="G1140" s="205"/>
      <c r="H1140" s="208"/>
      <c r="I1140" s="57" t="s">
        <v>44</v>
      </c>
      <c r="J1140" s="58" t="str">
        <f>IF(H1138&lt;&gt;"", VLOOKUP(H1138,'Base de Datos'!$A$2:$D1268,4,FALSE()),"")</f>
        <v/>
      </c>
      <c r="K1140" s="205"/>
      <c r="L1140" s="208"/>
      <c r="M1140" s="57" t="s">
        <v>44</v>
      </c>
      <c r="N1140" s="58" t="str">
        <f>IF(L1138&lt;&gt;"", VLOOKUP(L1138,'Base de Datos'!$A$2:$D1268,4,FALSE()),"")</f>
        <v/>
      </c>
      <c r="O1140" s="43"/>
      <c r="P1140" s="3"/>
      <c r="Q1140" s="3"/>
      <c r="R1140" s="15"/>
      <c r="S1140" s="229"/>
      <c r="T1140" s="230"/>
      <c r="U1140" s="59"/>
      <c r="V1140" s="47"/>
      <c r="W1140" s="229"/>
      <c r="X1140" s="230"/>
      <c r="Y1140" s="59"/>
      <c r="Z1140" s="47"/>
      <c r="AA1140" s="229"/>
      <c r="AB1140" s="230"/>
      <c r="AC1140" s="59"/>
      <c r="AD1140" s="48"/>
      <c r="AE1140" s="238" t="s">
        <v>20</v>
      </c>
      <c r="AF1140" s="239"/>
      <c r="AG1140" s="157" t="s">
        <v>21</v>
      </c>
      <c r="AH1140" s="158" t="s">
        <v>22</v>
      </c>
      <c r="AI1140" s="159" t="s">
        <v>23</v>
      </c>
      <c r="AJ1140" s="159" t="s">
        <v>24</v>
      </c>
      <c r="AK1140" s="159" t="s">
        <v>25</v>
      </c>
      <c r="AL1140" s="160" t="s">
        <v>26</v>
      </c>
      <c r="AM1140" s="48"/>
      <c r="AN1140" s="155">
        <f>A1104</f>
        <v>46324</v>
      </c>
      <c r="AO1140" s="156" t="str">
        <f>K1105</f>
        <v>Consultorio N° 3</v>
      </c>
      <c r="AP1140" s="156">
        <f t="shared" ref="AP1140:AQ1140" si="781">K1150</f>
        <v>0</v>
      </c>
      <c r="AQ1140" s="156">
        <f t="shared" si="781"/>
        <v>0</v>
      </c>
      <c r="AR1140" s="156">
        <f>AC1150</f>
        <v>0</v>
      </c>
      <c r="AS1140" s="156">
        <f>AA1150</f>
        <v>0</v>
      </c>
      <c r="AT1140" s="156">
        <f>AA1151</f>
        <v>0</v>
      </c>
      <c r="AU1140" s="156">
        <f>AC1151</f>
        <v>0</v>
      </c>
      <c r="AV1140" s="156">
        <f>AA1152</f>
        <v>0</v>
      </c>
      <c r="AW1140" s="156">
        <f>AC1152</f>
        <v>0</v>
      </c>
      <c r="AX1140" s="156">
        <f>AC1153</f>
        <v>0</v>
      </c>
      <c r="AY1140" s="156">
        <f>N1153</f>
        <v>0</v>
      </c>
      <c r="AZ1140" s="48"/>
      <c r="BA1140" s="48"/>
      <c r="BB1140" s="48"/>
      <c r="BC1140" s="48"/>
      <c r="BD1140" s="48"/>
      <c r="BE1140" s="48"/>
      <c r="BF1140" s="48"/>
      <c r="BG1140" s="48"/>
      <c r="BH1140" s="48"/>
      <c r="BI1140" s="48"/>
      <c r="BJ1140" s="48"/>
      <c r="BK1140" s="48"/>
      <c r="BL1140" s="48"/>
      <c r="BM1140" s="48"/>
      <c r="BN1140" s="48"/>
    </row>
    <row r="1141" spans="1:66" ht="11.25" customHeight="1">
      <c r="A1141" s="221"/>
      <c r="B1141" s="38"/>
      <c r="C1141" s="206"/>
      <c r="D1141" s="209"/>
      <c r="E1141" s="85" t="s">
        <v>46</v>
      </c>
      <c r="F1141" s="86"/>
      <c r="G1141" s="206"/>
      <c r="H1141" s="209"/>
      <c r="I1141" s="85" t="s">
        <v>46</v>
      </c>
      <c r="J1141" s="108"/>
      <c r="K1141" s="206"/>
      <c r="L1141" s="209"/>
      <c r="M1141" s="85" t="s">
        <v>46</v>
      </c>
      <c r="N1141" s="108"/>
      <c r="O1141" s="43"/>
      <c r="P1141" s="3"/>
      <c r="Q1141" s="3"/>
      <c r="R1141" s="15"/>
      <c r="S1141" s="227" t="str">
        <f>IF(OR(S1138="Empleado",S1138="Familiar"),"Nombre del Empleado","N° Factura")</f>
        <v>N° Factura</v>
      </c>
      <c r="T1141" s="228"/>
      <c r="U1141" s="89"/>
      <c r="V1141" s="47"/>
      <c r="W1141" s="227" t="str">
        <f>IF(OR(W1138="Empleado",W1138="Familiar"),"Nombre del Empleado","N° Factura")</f>
        <v>N° Factura</v>
      </c>
      <c r="X1141" s="228"/>
      <c r="Y1141" s="89"/>
      <c r="Z1141" s="47"/>
      <c r="AA1141" s="227" t="str">
        <f>IF(OR(AA1138="Empleado",AA1138="Familiar"),"Nombre del Empleado","N° Factura")</f>
        <v>N° Factura</v>
      </c>
      <c r="AB1141" s="228"/>
      <c r="AC1141" s="89"/>
      <c r="AD1141" s="48"/>
      <c r="AE1141" s="240" t="s">
        <v>38</v>
      </c>
      <c r="AF1141" s="230"/>
      <c r="AG1141" s="161">
        <f t="array" aca="1" ref="AG1141" ca="1">COUNTIFS(AP1106:AP1146, "💲", AY1106:AY1146, INDIRECT("AE" &amp; ROW())) + COUNTIFS(AP1106:AP1146, "📦", AY1106:AY1146, INDIRECT("AE" &amp; ROW())) + COUNTIFS(AP1106:AP1146, "✅", AY1106:AY1146, INDIRECT("AE" &amp; ROW()))</f>
        <v>0</v>
      </c>
      <c r="AH1141" s="162">
        <f t="array" aca="1" ref="AH1141" ca="1">COUNTIFS(AP1106:AP1146, "💲", AY1106:AY1146, INDIRECT("AE" &amp; ROW())) + COUNTIFS(AP1106:AP1146, "📦", AY1106:AY1146, INDIRECT("AE" &amp; ROW()))</f>
        <v>0</v>
      </c>
      <c r="AI1141" s="139">
        <f t="array" aca="1" ref="AI1141" ca="1">SUMIFS(AR1106:AR1146, AY1106:AY1146, INDIRECT("AE" &amp; ROW()), AP1106:AP1146, "💲") + SUMIFS(AR1106:AR1146, AY1106:AY1146, INDIRECT("AE" &amp; ROW()), AP1106:AP1146, "📦")</f>
        <v>0</v>
      </c>
      <c r="AJ1141" s="139">
        <f t="array" aca="1" ref="AJ1141" ca="1">(
    SUMIFS(AR1106:AR1146, AY1106:AY1146, INDIRECT("AE" &amp; ROW()), AP1106:AP1146, "💲") +
    SUMIFS(AR1106:AR1146, AY1106:AY1146, INDIRECT("AE" &amp; ROW()), AP1106:AP1146, "📦")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
        SUMIFS(AR1106:AR1146, AY1106:AY1146, INDIRECT("AE" &amp; ROW()), AP1106:AP1146, "💲", AS1106:AS1146, "Familiar") +
        SUMIFS(AR1106:AR1146, AY1106:AY1146, INDIRECT("AE" &amp; ROW()), AP1106:AP1146, "📦", AS1106:AS1146, "Familiar")
    ) / 2
)  -
(
    (
        SUMIFS(AR1106:AR1146, AY1106:AY1146, INDIRECT("AE" &amp; ROW()), AP1106:AP1146, "💲", AS1106:AS1146, "Exonerado ADH") +
        SUMIFS(AR1106:AR1146, AY1106:AY1146, INDIRECT("AE" &amp; ROW()), AP1106:AP1146, "📦", AS1106:AS1146, "Exonerado ADH")
    ) / 2
)  -
(
    (
        SUMIFS(AR1106:AR1146, AY1106:AY1146, INDIRECT("AE" &amp; ROW()), AP1106:AP1146, "💲", AS1106:AS1146, "Exonerado Doctor") +
        SUMIFS(AR1106:AR1146, AY1106:AY1146, INDIRECT("AE" &amp; ROW()), AP1106:AP1146, "📦", AS1106:AS1146, "Exonerado Doctor")
    ) / 2
)</f>
        <v>0</v>
      </c>
      <c r="AK1141" s="139">
        <f t="array" aca="1" ref="AK1141" ca="1">(
    SUMIFS(AR1106:AR1146, AY1106:AY1146, INDIRECT("AE" &amp; ROW()), AP1106:AP1146, "💲") +
    SUMIFS(AR1106:AR1146, AY1106:AY1146, INDIRECT("AE" &amp; ROW()), AP1106:AP1146, "📦")
) -
(
    SUMIFS(AR1106:AR1146, AY1106:AY1146, INDIRECT("AE" &amp; ROW()), AP1106:AP1146, "💲", AS1106:AS1146, "Familiar") +
    SUMIFS(AR1106:AR1146, AY1106:AY1146, INDIRECT("AE" &amp; ROW()), AP1106:AP1146, "📦", AS1106:AS1146, "Familiar")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SUMIFS(AR1106:AR1146, AY1106:AY1146, INDIRECT("AE" &amp; ROW()), AP1106:AP1146, "💲", AS1106:AS1146, "Exonerado ADH") +
    SUMIFS(AR1106:AR1146, AY1106:AY1146, INDIRECT("AE" &amp; ROW()), AP1106:AP1146, "📦", AS1106:AS1146, "Exonerado ADH")
) -
(
    (
        SUMIFS(AR1106:AR1146, AY1106:AY1146, INDIRECT("AE" &amp; ROW()), AP1106:AP1146, "💲", AS1106:AS1146, "Exonerado Doctor") +
        SUMIFS(AR1106:AR1146, AY1106:AY1146, INDIRECT("AE" &amp; ROW()), AP1106:AP1146, "📦", AS1106:AS1146, "Exonerado Doctor")
    ) / 2
) -
(
    (
        SUMIFS(AR1106:AR1146, AY1106:AY1146, INDIRECT("AE" &amp; ROW()), AP1106:AP1146, "💲", AS1106:AS1146, "") +
        SUMIFS(AR1106:AR1146, AY1106:AY1146, INDIRECT("AE" &amp; ROW()), AP1106:AP1146, "📦", AS1106:AS1146, "")
    ) / 2
)</f>
        <v>0</v>
      </c>
      <c r="AL1141" s="140">
        <f t="array" aca="1" ref="AL1141" ca="1">(
    SUMIFS(AR1106:AR1146, AY1106:AY1146, INDIRECT("AE" &amp; ROW()), AP1106:AP1146, "💲") +
    SUMIFS(AR1106:AR1146, AY1106:AY1146, INDIRECT("AE" &amp; ROW()), AP1106:AP1146, "📦")
) -
(
    (
        SUMIFS(AR1106:AR1146, AY1106:AY1146, INDIRECT("AE" &amp; ROW()), AP1106:AP1146, "💲", AS1106:AS1146, "Familiar") +
        SUMIFS(AR1106:AR1146, AY1106:AY1146, INDIRECT("AE" &amp; ROW()), AP1106:AP1146, "📦", AS1106:AS1146, "Familiar")
    ) / 2
) -
(
    (
        SUMIFS(AR1106:AR1146, AY1106:AY1146, INDIRECT("AE" &amp; ROW()), AP1106:AP1146, "💲", AS1106:AS1146, "Participante") +
        SUMIFS(AR1106:AR1146, AY1106:AY1146, INDIRECT("AE" &amp; ROW()), AP1106:AP1146, "📦", AS1106:AS1146, "Participante")
    ) / 2
) -
(
    (
        SUMIFS(AR1106:AR1146, AY1106:AY1146, INDIRECT("AE" &amp; ROW()), AP1106:AP1146, "💲", AS1106:AS1146, "Empleado") +
        SUMIFS(AR1106:AR1146, AY1106:AY1146, INDIRECT("AE" &amp; ROW()), AP1106:AP1146, "📦", AS1106:AS1146, "Empleado")
    ) / 2
) -
(
    (
        SUMIFS(AR1106:AR1146, AY1106:AY1146, INDIRECT("AE" &amp; ROW()), AP1106:AP1146, "💲", AS1106:AS1146, "Exonerado ADH") +
        SUMIFS(AR1106:AR1146, AY1106:AY1146, INDIRECT("AE" &amp; ROW()), AP1106:AP1146, "📦", AS1106:AS1146, "Exonerado ADH")
    ) / 2
) -
(
    SUMIFS(AR1106:AR1146, AY1106:AY1146, INDIRECT("AE" &amp; ROW()), AP1106:AP1146, "💲", AS1106:AS1146, "Exonerado Doctor") +
    SUMIFS(AR1106:AR1146, AY1106:AY1146, INDIRECT("AE" &amp; ROW()), AP1106:AP1146, "📦", AS1106:AS1146, "Exonerado Doctor")
) -
(
    (
        SUMIFS(AR1106:AR1146, AY1106:AY1146, INDIRECT("AE" &amp; ROW()), AP1106:AP1146, "💲", AS1106:AS1146, "") +
        SUMIFS(AR1106:AR1146, AY1106:AY1146, INDIRECT("AE" &amp; ROW()), AP1106:AP1146, "📦", AS1106:AS1146, "")
    ) / 2
)</f>
        <v>0</v>
      </c>
      <c r="AM1141" s="48"/>
      <c r="AN1141" s="155">
        <f>A1104</f>
        <v>46324</v>
      </c>
      <c r="AO1141" s="156" t="str">
        <f>K1105</f>
        <v>Consultorio N° 3</v>
      </c>
      <c r="AP1141" s="156">
        <f t="shared" ref="AP1141:AQ1141" si="782">K1154</f>
        <v>0</v>
      </c>
      <c r="AQ1141" s="156">
        <f t="shared" si="782"/>
        <v>0</v>
      </c>
      <c r="AR1141" s="156">
        <f>AC1154</f>
        <v>0</v>
      </c>
      <c r="AS1141" s="156">
        <f>AA1154</f>
        <v>0</v>
      </c>
      <c r="AT1141" s="156">
        <f>AA1155</f>
        <v>0</v>
      </c>
      <c r="AU1141" s="156">
        <f>AC1155</f>
        <v>0</v>
      </c>
      <c r="AV1141" s="156">
        <f>AA1156</f>
        <v>0</v>
      </c>
      <c r="AW1141" s="156">
        <f>AC1156</f>
        <v>0</v>
      </c>
      <c r="AX1141" s="156">
        <f>AC1157</f>
        <v>0</v>
      </c>
      <c r="AY1141" s="156">
        <f>N1157</f>
        <v>0</v>
      </c>
      <c r="AZ1141" s="48"/>
      <c r="BA1141" s="48"/>
      <c r="BB1141" s="48"/>
      <c r="BC1141" s="48"/>
      <c r="BD1141" s="48"/>
      <c r="BE1141" s="48"/>
      <c r="BF1141" s="48"/>
      <c r="BG1141" s="48"/>
      <c r="BH1141" s="48"/>
      <c r="BI1141" s="48"/>
      <c r="BJ1141" s="48"/>
      <c r="BK1141" s="48"/>
      <c r="BL1141" s="48"/>
      <c r="BM1141" s="48"/>
      <c r="BN1141" s="48"/>
    </row>
    <row r="1142" spans="1:66" ht="11.25" customHeight="1">
      <c r="A1142" s="222">
        <f>A1138+$Q$13/1440</f>
        <v>0.70833333333333315</v>
      </c>
      <c r="B1142" s="38"/>
      <c r="C1142" s="204"/>
      <c r="D1142" s="207"/>
      <c r="E1142" s="40" t="s">
        <v>36</v>
      </c>
      <c r="F1142" s="42" t="str">
        <f>IF(D1142&lt;&gt;"", VLOOKUP(D1142,'Base de Datos'!$A$2:$D1268,2,FALSE()),"")</f>
        <v/>
      </c>
      <c r="G1142" s="204"/>
      <c r="H1142" s="216"/>
      <c r="I1142" s="40" t="s">
        <v>36</v>
      </c>
      <c r="J1142" s="42" t="str">
        <f>IF(H1142&lt;&gt;"", VLOOKUP(H1142,'Base de Datos'!$A$2:$D1268,2,FALSE()),"")</f>
        <v/>
      </c>
      <c r="K1142" s="204"/>
      <c r="L1142" s="216"/>
      <c r="M1142" s="40" t="s">
        <v>36</v>
      </c>
      <c r="N1142" s="42" t="str">
        <f>IF(L1142&lt;&gt;"", VLOOKUP(L1142,'Base de Datos'!$A$2:$D1268,2,FALSE()),"")</f>
        <v/>
      </c>
      <c r="O1142" s="43"/>
      <c r="P1142" s="163"/>
      <c r="Q1142" s="3"/>
      <c r="R1142" s="15"/>
      <c r="S1142" s="45"/>
      <c r="T1142" s="45" t="s">
        <v>37</v>
      </c>
      <c r="U1142" s="46"/>
      <c r="V1142" s="47"/>
      <c r="W1142" s="45"/>
      <c r="X1142" s="45" t="s">
        <v>37</v>
      </c>
      <c r="Y1142" s="46"/>
      <c r="Z1142" s="47"/>
      <c r="AA1142" s="45"/>
      <c r="AB1142" s="45" t="s">
        <v>37</v>
      </c>
      <c r="AC1142" s="46"/>
      <c r="AD1142" s="48"/>
      <c r="AE1142" s="240" t="s">
        <v>43</v>
      </c>
      <c r="AF1142" s="230"/>
      <c r="AG1142" s="161">
        <f t="array" aca="1" ref="AG1142" ca="1">COUNTIFS(AP1106:AP1146, "💲", AY1106:AY1146, INDIRECT("AE" &amp; ROW())) + COUNTIFS(AP1106:AP1146, "📦", AY1106:AY1146, INDIRECT("AE" &amp; ROW())) + COUNTIFS(AP1106:AP1146, "✅", AY1106:AY1146, INDIRECT("AE" &amp; ROW()))</f>
        <v>0</v>
      </c>
      <c r="AH1142" s="162">
        <f t="array" aca="1" ref="AH1142" ca="1">COUNTIFS(AP1106:AP1146, "💲", AY1106:AY1146, INDIRECT("AE" &amp; ROW())) + COUNTIFS(AP1106:AP1146, "📦", AY1106:AY1146, INDIRECT("AE" &amp; ROW()))</f>
        <v>0</v>
      </c>
      <c r="AI1142" s="139">
        <f t="array" aca="1" ref="AI1142" ca="1">SUMIFS(AR1106:AR1146, AY1106:AY1146, INDIRECT("AE" &amp; ROW()), AP1106:AP1146, "💲") + SUMIFS(AR1106:AR1146, AY1106:AY1146, INDIRECT("AE" &amp; ROW()), AP1106:AP1146, "📦")</f>
        <v>0</v>
      </c>
      <c r="AJ1142" s="139">
        <f t="array" aca="1" ref="AJ1142" ca="1">(
    SUMIFS(AR1106:AR1146, AY1106:AY1146, INDIRECT("AE" &amp; ROW()), AP1106:AP1146, "💲") +
    SUMIFS(AR1106:AR1146, AY1106:AY1146, INDIRECT("AE" &amp; ROW()), AP1106:AP1146, "📦")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
        SUMIFS(AR1106:AR1146, AY1106:AY1146, INDIRECT("AE" &amp; ROW()), AP1106:AP1146, "💲", AS1106:AS1146, "Familiar") +
        SUMIFS(AR1106:AR1146, AY1106:AY1146, INDIRECT("AE" &amp; ROW()), AP1106:AP1146, "📦", AS1106:AS1146, "Familiar")
    ) / 2
)  -
(
    (
        SUMIFS(AR1106:AR1146, AY1106:AY1146, INDIRECT("AE" &amp; ROW()), AP1106:AP1146, "💲", AS1106:AS1146, "Exonerado ADH") +
        SUMIFS(AR1106:AR1146, AY1106:AY1146, INDIRECT("AE" &amp; ROW()), AP1106:AP1146, "📦", AS1106:AS1146, "Exonerado ADH")
    ) / 2
)  -
(
    (
        SUMIFS(AR1106:AR1146, AY1106:AY1146, INDIRECT("AE" &amp; ROW()), AP1106:AP1146, "💲", AS1106:AS1146, "Exonerado Doctor") +
        SUMIFS(AR1106:AR1146, AY1106:AY1146, INDIRECT("AE" &amp; ROW()), AP1106:AP1146, "📦", AS1106:AS1146, "Exonerado Doctor")
    ) / 2
)</f>
        <v>0</v>
      </c>
      <c r="AK1142" s="139">
        <f t="array" aca="1" ref="AK1142" ca="1">(
    SUMIFS(AR1106:AR1146, AY1106:AY1146, INDIRECT("AE" &amp; ROW()), AP1106:AP1146, "💲") +
    SUMIFS(AR1106:AR1146, AY1106:AY1146, INDIRECT("AE" &amp; ROW()), AP1106:AP1146, "📦")
) -
(
    SUMIFS(AR1106:AR1146, AY1106:AY1146, INDIRECT("AE" &amp; ROW()), AP1106:AP1146, "💲", AS1106:AS1146, "Familiar") +
    SUMIFS(AR1106:AR1146, AY1106:AY1146, INDIRECT("AE" &amp; ROW()), AP1106:AP1146, "📦", AS1106:AS1146, "Familiar")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SUMIFS(AR1106:AR1146, AY1106:AY1146, INDIRECT("AE" &amp; ROW()), AP1106:AP1146, "💲", AS1106:AS1146, "Exonerado ADH") +
    SUMIFS(AR1106:AR1146, AY1106:AY1146, INDIRECT("AE" &amp; ROW()), AP1106:AP1146, "📦", AS1106:AS1146, "Exonerado ADH")
) -
(
    (
        SUMIFS(AR1106:AR1146, AY1106:AY1146, INDIRECT("AE" &amp; ROW()), AP1106:AP1146, "💲", AS1106:AS1146, "Exonerado Doctor") +
        SUMIFS(AR1106:AR1146, AY1106:AY1146, INDIRECT("AE" &amp; ROW()), AP1106:AP1146, "📦", AS1106:AS1146, "Exonerado Doctor")
    ) / 2
) -
(
    (
        SUMIFS(AR1106:AR1146, AY1106:AY1146, INDIRECT("AE" &amp; ROW()), AP1106:AP1146, "💲", AS1106:AS1146, "") +
        SUMIFS(AR1106:AR1146, AY1106:AY1146, INDIRECT("AE" &amp; ROW()), AP1106:AP1146, "📦", AS1106:AS1146, "")
    ) / 2
)</f>
        <v>0</v>
      </c>
      <c r="AL1142" s="140">
        <f t="array" aca="1" ref="AL1142" ca="1">(
    SUMIFS(AR1106:AR1146, AY1106:AY1146, INDIRECT("AE" &amp; ROW()), AP1106:AP1146, "💲") +
    SUMIFS(AR1106:AR1146, AY1106:AY1146, INDIRECT("AE" &amp; ROW()), AP1106:AP1146, "📦")
) -
(
    (
        SUMIFS(AR1106:AR1146, AY1106:AY1146, INDIRECT("AE" &amp; ROW()), AP1106:AP1146, "💲", AS1106:AS1146, "Familiar") +
        SUMIFS(AR1106:AR1146, AY1106:AY1146, INDIRECT("AE" &amp; ROW()), AP1106:AP1146, "📦", AS1106:AS1146, "Familiar")
    ) / 2
) -
(
    (
        SUMIFS(AR1106:AR1146, AY1106:AY1146, INDIRECT("AE" &amp; ROW()), AP1106:AP1146, "💲", AS1106:AS1146, "Participante") +
        SUMIFS(AR1106:AR1146, AY1106:AY1146, INDIRECT("AE" &amp; ROW()), AP1106:AP1146, "📦", AS1106:AS1146, "Participante")
    ) / 2
) -
(
    (
        SUMIFS(AR1106:AR1146, AY1106:AY1146, INDIRECT("AE" &amp; ROW()), AP1106:AP1146, "💲", AS1106:AS1146, "Empleado") +
        SUMIFS(AR1106:AR1146, AY1106:AY1146, INDIRECT("AE" &amp; ROW()), AP1106:AP1146, "📦", AS1106:AS1146, "Empleado")
    ) / 2
) -
(
    (
        SUMIFS(AR1106:AR1146, AY1106:AY1146, INDIRECT("AE" &amp; ROW()), AP1106:AP1146, "💲", AS1106:AS1146, "Exonerado ADH") +
        SUMIFS(AR1106:AR1146, AY1106:AY1146, INDIRECT("AE" &amp; ROW()), AP1106:AP1146, "📦", AS1106:AS1146, "Exonerado ADH")
    ) / 2
) -
(
    SUMIFS(AR1106:AR1146, AY1106:AY1146, INDIRECT("AE" &amp; ROW()), AP1106:AP1146, "💲", AS1106:AS1146, "Exonerado Doctor") +
    SUMIFS(AR1106:AR1146, AY1106:AY1146, INDIRECT("AE" &amp; ROW()), AP1106:AP1146, "📦", AS1106:AS1146, "Exonerado Doctor")
) -
(
    (
        SUMIFS(AR1106:AR1146, AY1106:AY1146, INDIRECT("AE" &amp; ROW()), AP1106:AP1146, "💲", AS1106:AS1146, "") +
        SUMIFS(AR1106:AR1146, AY1106:AY1146, INDIRECT("AE" &amp; ROW()), AP1106:AP1146, "📦", AS1106:AS1146, "")
    ) / 2
)</f>
        <v>0</v>
      </c>
      <c r="AM1142" s="48"/>
      <c r="AN1142" s="156"/>
      <c r="AO1142" s="156"/>
      <c r="AP1142" s="156"/>
      <c r="AQ1142" s="156">
        <f>L1150</f>
        <v>0</v>
      </c>
      <c r="AR1142" s="156"/>
      <c r="AS1142" s="156"/>
      <c r="AT1142" s="156"/>
      <c r="AU1142" s="156"/>
      <c r="AV1142" s="156"/>
      <c r="AW1142" s="156"/>
      <c r="AX1142" s="156"/>
      <c r="AY1142" s="156">
        <f>N1145</f>
        <v>0</v>
      </c>
      <c r="AZ1142" s="48"/>
      <c r="BA1142" s="48"/>
      <c r="BB1142" s="48"/>
      <c r="BC1142" s="48"/>
      <c r="BD1142" s="48"/>
      <c r="BE1142" s="48"/>
      <c r="BF1142" s="48"/>
      <c r="BG1142" s="48"/>
      <c r="BH1142" s="48"/>
      <c r="BI1142" s="48"/>
      <c r="BJ1142" s="48"/>
      <c r="BK1142" s="48"/>
      <c r="BL1142" s="48"/>
      <c r="BM1142" s="48"/>
      <c r="BN1142" s="48"/>
    </row>
    <row r="1143" spans="1:66" ht="11.25" customHeight="1">
      <c r="A1143" s="220"/>
      <c r="B1143" s="38"/>
      <c r="C1143" s="205"/>
      <c r="D1143" s="208"/>
      <c r="E1143" s="57" t="s">
        <v>42</v>
      </c>
      <c r="F1143" s="58" t="str">
        <f>IF(D1142&lt;&gt;"", VLOOKUP(D1142,'Base de Datos'!$A$2:$D1268,3,FALSE()),"")</f>
        <v/>
      </c>
      <c r="G1143" s="205"/>
      <c r="H1143" s="208"/>
      <c r="I1143" s="57" t="s">
        <v>42</v>
      </c>
      <c r="J1143" s="58" t="str">
        <f>IF(H1142&lt;&gt;"", VLOOKUP(H1142,'Base de Datos'!$A$2:$D1268,3,FALSE()),"")</f>
        <v/>
      </c>
      <c r="K1143" s="205"/>
      <c r="L1143" s="208"/>
      <c r="M1143" s="57" t="s">
        <v>42</v>
      </c>
      <c r="N1143" s="58" t="str">
        <f>IF(L1142&lt;&gt;"", VLOOKUP(L1142,'Base de Datos'!$A$2:$D1268,3,FALSE()),"")</f>
        <v/>
      </c>
      <c r="O1143" s="43"/>
      <c r="P1143" s="163"/>
      <c r="Q1143" s="3"/>
      <c r="R1143" s="15"/>
      <c r="S1143" s="229"/>
      <c r="T1143" s="230"/>
      <c r="U1143" s="59"/>
      <c r="V1143" s="47"/>
      <c r="W1143" s="229"/>
      <c r="X1143" s="230"/>
      <c r="Y1143" s="59"/>
      <c r="Z1143" s="47"/>
      <c r="AA1143" s="229"/>
      <c r="AB1143" s="230"/>
      <c r="AC1143" s="59"/>
      <c r="AD1143" s="48"/>
      <c r="AE1143" s="240" t="s">
        <v>45</v>
      </c>
      <c r="AF1143" s="230"/>
      <c r="AG1143" s="161">
        <f t="array" aca="1" ref="AG1143" ca="1">COUNTIFS(AP1106:AP1146, "💲", AY1106:AY1146, INDIRECT("AE" &amp; ROW())) + COUNTIFS(AP1106:AP1146, "📦", AY1106:AY1146, INDIRECT("AE" &amp; ROW())) + COUNTIFS(AP1106:AP1146, "✅", AY1106:AY1146, INDIRECT("AE" &amp; ROW()))</f>
        <v>0</v>
      </c>
      <c r="AH1143" s="162">
        <f t="array" aca="1" ref="AH1143" ca="1">COUNTIFS(AP1106:AP1146, "💲", AY1106:AY1146, INDIRECT("AE" &amp; ROW())) + COUNTIFS(AP1106:AP1146, "📦", AY1106:AY1146, INDIRECT("AE" &amp; ROW()))</f>
        <v>0</v>
      </c>
      <c r="AI1143" s="139">
        <f t="array" aca="1" ref="AI1143" ca="1">SUMIFS(AR1106:AR1146, AY1106:AY1146, INDIRECT("AE" &amp; ROW()), AP1106:AP1146, "💲") + SUMIFS(AR1106:AR1146, AY1106:AY1146, INDIRECT("AE" &amp; ROW()), AP1106:AP1146, "📦")</f>
        <v>0</v>
      </c>
      <c r="AJ1143" s="139">
        <f t="array" aca="1" ref="AJ1143" ca="1">(
    SUMIFS(AR1106:AR1146, AY1106:AY1146, INDIRECT("AE" &amp; ROW()), AP1106:AP1146, "💲") +
    SUMIFS(AR1106:AR1146, AY1106:AY1146, INDIRECT("AE" &amp; ROW()), AP1106:AP1146, "📦")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
        SUMIFS(AR1106:AR1146, AY1106:AY1146, INDIRECT("AE" &amp; ROW()), AP1106:AP1146, "💲", AS1106:AS1146, "Familiar") +
        SUMIFS(AR1106:AR1146, AY1106:AY1146, INDIRECT("AE" &amp; ROW()), AP1106:AP1146, "📦", AS1106:AS1146, "Familiar")
    ) / 2
)  -
(
    (
        SUMIFS(AR1106:AR1146, AY1106:AY1146, INDIRECT("AE" &amp; ROW()), AP1106:AP1146, "💲", AS1106:AS1146, "Exonerado ADH") +
        SUMIFS(AR1106:AR1146, AY1106:AY1146, INDIRECT("AE" &amp; ROW()), AP1106:AP1146, "📦", AS1106:AS1146, "Exonerado ADH")
    ) / 2
)  -
(
    (
        SUMIFS(AR1106:AR1146, AY1106:AY1146, INDIRECT("AE" &amp; ROW()), AP1106:AP1146, "💲", AS1106:AS1146, "Exonerado Doctor") +
        SUMIFS(AR1106:AR1146, AY1106:AY1146, INDIRECT("AE" &amp; ROW()), AP1106:AP1146, "📦", AS1106:AS1146, "Exonerado Doctor")
    ) / 2
)</f>
        <v>0</v>
      </c>
      <c r="AK1143" s="139">
        <f t="array" aca="1" ref="AK1143" ca="1">(
    SUMIFS(AR1106:AR1146, AY1106:AY1146, INDIRECT("AE" &amp; ROW()), AP1106:AP1146, "💲") +
    SUMIFS(AR1106:AR1146, AY1106:AY1146, INDIRECT("AE" &amp; ROW()), AP1106:AP1146, "📦")
) -
(
    SUMIFS(AR1106:AR1146, AY1106:AY1146, INDIRECT("AE" &amp; ROW()), AP1106:AP1146, "💲", AS1106:AS1146, "Familiar") +
    SUMIFS(AR1106:AR1146, AY1106:AY1146, INDIRECT("AE" &amp; ROW()), AP1106:AP1146, "📦", AS1106:AS1146, "Familiar")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SUMIFS(AR1106:AR1146, AY1106:AY1146, INDIRECT("AE" &amp; ROW()), AP1106:AP1146, "💲", AS1106:AS1146, "Exonerado ADH") +
    SUMIFS(AR1106:AR1146, AY1106:AY1146, INDIRECT("AE" &amp; ROW()), AP1106:AP1146, "📦", AS1106:AS1146, "Exonerado ADH")
) -
(
    (
        SUMIFS(AR1106:AR1146, AY1106:AY1146, INDIRECT("AE" &amp; ROW()), AP1106:AP1146, "💲", AS1106:AS1146, "Exonerado Doctor") +
        SUMIFS(AR1106:AR1146, AY1106:AY1146, INDIRECT("AE" &amp; ROW()), AP1106:AP1146, "📦", AS1106:AS1146, "Exonerado Doctor")
    ) / 2
) -
(
    (
        SUMIFS(AR1106:AR1146, AY1106:AY1146, INDIRECT("AE" &amp; ROW()), AP1106:AP1146, "💲", AS1106:AS1146, "") +
        SUMIFS(AR1106:AR1146, AY1106:AY1146, INDIRECT("AE" &amp; ROW()), AP1106:AP1146, "📦", AS1106:AS1146, "")
    ) / 2
)</f>
        <v>0</v>
      </c>
      <c r="AL1143" s="140">
        <f t="array" aca="1" ref="AL1143" ca="1">(
    SUMIFS(AR1106:AR1146, AY1106:AY1146, INDIRECT("AE" &amp; ROW()), AP1106:AP1146, "💲") +
    SUMIFS(AR1106:AR1146, AY1106:AY1146, INDIRECT("AE" &amp; ROW()), AP1106:AP1146, "📦")
) -
(
    (
        SUMIFS(AR1106:AR1146, AY1106:AY1146, INDIRECT("AE" &amp; ROW()), AP1106:AP1146, "💲", AS1106:AS1146, "Familiar") +
        SUMIFS(AR1106:AR1146, AY1106:AY1146, INDIRECT("AE" &amp; ROW()), AP1106:AP1146, "📦", AS1106:AS1146, "Familiar")
    ) / 2
) -
(
    (
        SUMIFS(AR1106:AR1146, AY1106:AY1146, INDIRECT("AE" &amp; ROW()), AP1106:AP1146, "💲", AS1106:AS1146, "Participante") +
        SUMIFS(AR1106:AR1146, AY1106:AY1146, INDIRECT("AE" &amp; ROW()), AP1106:AP1146, "📦", AS1106:AS1146, "Participante")
    ) / 2
) -
(
    (
        SUMIFS(AR1106:AR1146, AY1106:AY1146, INDIRECT("AE" &amp; ROW()), AP1106:AP1146, "💲", AS1106:AS1146, "Empleado") +
        SUMIFS(AR1106:AR1146, AY1106:AY1146, INDIRECT("AE" &amp; ROW()), AP1106:AP1146, "📦", AS1106:AS1146, "Empleado")
    ) / 2
) -
(
    (
        SUMIFS(AR1106:AR1146, AY1106:AY1146, INDIRECT("AE" &amp; ROW()), AP1106:AP1146, "💲", AS1106:AS1146, "Exonerado ADH") +
        SUMIFS(AR1106:AR1146, AY1106:AY1146, INDIRECT("AE" &amp; ROW()), AP1106:AP1146, "📦", AS1106:AS1146, "Exonerado ADH")
    ) / 2
) -
(
    SUMIFS(AR1106:AR1146, AY1106:AY1146, INDIRECT("AE" &amp; ROW()), AP1106:AP1146, "💲", AS1106:AS1146, "Exonerado Doctor") +
    SUMIFS(AR1106:AR1146, AY1106:AY1146, INDIRECT("AE" &amp; ROW()), AP1106:AP1146, "📦", AS1106:AS1146, "Exonerado Doctor")
) -
(
    (
        SUMIFS(AR1106:AR1146, AY1106:AY1146, INDIRECT("AE" &amp; ROW()), AP1106:AP1146, "💲", AS1106:AS1146, "") +
        SUMIFS(AR1106:AR1146, AY1106:AY1146, INDIRECT("AE" &amp; ROW()), AP1106:AP1146, "📦", AS1106:AS1146, "")
    ) / 2
)</f>
        <v>0</v>
      </c>
      <c r="AM1143" s="48"/>
      <c r="AN1143" s="156"/>
      <c r="AO1143" s="156"/>
      <c r="AP1143" s="156"/>
      <c r="AQ1143" s="156">
        <f>L1154</f>
        <v>0</v>
      </c>
      <c r="AR1143" s="156"/>
      <c r="AS1143" s="156"/>
      <c r="AT1143" s="156"/>
      <c r="AU1143" s="156"/>
      <c r="AV1143" s="156"/>
      <c r="AW1143" s="156"/>
      <c r="AX1143" s="156"/>
      <c r="AY1143" s="156">
        <f>N1149</f>
        <v>0</v>
      </c>
      <c r="AZ1143" s="48"/>
      <c r="BA1143" s="48"/>
      <c r="BB1143" s="48"/>
      <c r="BC1143" s="48"/>
      <c r="BD1143" s="48"/>
      <c r="BE1143" s="48"/>
      <c r="BF1143" s="48"/>
      <c r="BG1143" s="48"/>
      <c r="BH1143" s="48"/>
      <c r="BI1143" s="48"/>
      <c r="BJ1143" s="48"/>
      <c r="BK1143" s="48"/>
      <c r="BL1143" s="48"/>
      <c r="BM1143" s="48"/>
      <c r="BN1143" s="48"/>
    </row>
    <row r="1144" spans="1:66" ht="11.25" customHeight="1">
      <c r="A1144" s="220"/>
      <c r="B1144" s="38"/>
      <c r="C1144" s="205"/>
      <c r="D1144" s="208"/>
      <c r="E1144" s="57" t="s">
        <v>44</v>
      </c>
      <c r="F1144" s="58" t="str">
        <f>IF(D1142&lt;&gt;"", VLOOKUP(D1142,'Base de Datos'!$A$2:$D1268,4,FALSE()),"")</f>
        <v/>
      </c>
      <c r="G1144" s="205"/>
      <c r="H1144" s="208"/>
      <c r="I1144" s="57" t="s">
        <v>44</v>
      </c>
      <c r="J1144" s="58" t="str">
        <f>IF(H1142&lt;&gt;"", VLOOKUP(H1142,'Base de Datos'!$A$2:$D1268,4,FALSE()),"")</f>
        <v/>
      </c>
      <c r="K1144" s="205"/>
      <c r="L1144" s="208"/>
      <c r="M1144" s="57" t="s">
        <v>44</v>
      </c>
      <c r="N1144" s="58" t="str">
        <f>IF(L1142&lt;&gt;"", VLOOKUP(L1142,'Base de Datos'!$A$2:$D1268,4,FALSE()),"")</f>
        <v/>
      </c>
      <c r="O1144" s="43"/>
      <c r="P1144" s="163"/>
      <c r="Q1144" s="3"/>
      <c r="R1144" s="15"/>
      <c r="S1144" s="229"/>
      <c r="T1144" s="230"/>
      <c r="U1144" s="59"/>
      <c r="V1144" s="47"/>
      <c r="W1144" s="229"/>
      <c r="X1144" s="230"/>
      <c r="Y1144" s="59"/>
      <c r="Z1144" s="47"/>
      <c r="AA1144" s="229"/>
      <c r="AB1144" s="230"/>
      <c r="AC1144" s="59"/>
      <c r="AD1144" s="48"/>
      <c r="AE1144" s="240" t="s">
        <v>47</v>
      </c>
      <c r="AF1144" s="230"/>
      <c r="AG1144" s="161">
        <f t="array" aca="1" ref="AG1144" ca="1">COUNTIFS(AP1106:AP1146, "💲", AY1106:AY1146, INDIRECT("AE" &amp; ROW())) + COUNTIFS(AP1106:AP1146, "📦", AY1106:AY1146, INDIRECT("AE" &amp; ROW())) + COUNTIFS(AP1106:AP1146, "✅", AY1106:AY1146, INDIRECT("AE" &amp; ROW()))</f>
        <v>0</v>
      </c>
      <c r="AH1144" s="162">
        <f t="array" aca="1" ref="AH1144" ca="1">COUNTIFS(AP1106:AP1146, "💲", AY1106:AY1146, INDIRECT("AE" &amp; ROW())) + COUNTIFS(AP1106:AP1146, "📦", AY1106:AY1146, INDIRECT("AE" &amp; ROW()))</f>
        <v>0</v>
      </c>
      <c r="AI1144" s="139">
        <f t="array" aca="1" ref="AI1144" ca="1">SUMIFS(AR1106:AR1146, AY1106:AY1146, INDIRECT("AE" &amp; ROW()), AP1106:AP1146, "💲") + SUMIFS(AR1106:AR1146, AY1106:AY1146, INDIRECT("AE" &amp; ROW()), AP1106:AP1146, "📦")</f>
        <v>0</v>
      </c>
      <c r="AJ1144" s="139">
        <f t="array" aca="1" ref="AJ1144" ca="1">(
    SUMIFS(AR1106:AR1146, AY1106:AY1146, INDIRECT("AE" &amp; ROW()), AP1106:AP1146, "💲") +
    SUMIFS(AR1106:AR1146, AY1106:AY1146, INDIRECT("AE" &amp; ROW()), AP1106:AP1146, "📦")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
        SUMIFS(AR1106:AR1146, AY1106:AY1146, INDIRECT("AE" &amp; ROW()), AP1106:AP1146, "💲", AS1106:AS1146, "Familiar") +
        SUMIFS(AR1106:AR1146, AY1106:AY1146, INDIRECT("AE" &amp; ROW()), AP1106:AP1146, "📦", AS1106:AS1146, "Familiar")
    ) / 2
)  -
(
    (
        SUMIFS(AR1106:AR1146, AY1106:AY1146, INDIRECT("AE" &amp; ROW()), AP1106:AP1146, "💲", AS1106:AS1146, "Exonerado ADH") +
        SUMIFS(AR1106:AR1146, AY1106:AY1146, INDIRECT("AE" &amp; ROW()), AP1106:AP1146, "📦", AS1106:AS1146, "Exonerado ADH")
    ) / 2
)  -
(
    (
        SUMIFS(AR1106:AR1146, AY1106:AY1146, INDIRECT("AE" &amp; ROW()), AP1106:AP1146, "💲", AS1106:AS1146, "Exonerado Doctor") +
        SUMIFS(AR1106:AR1146, AY1106:AY1146, INDIRECT("AE" &amp; ROW()), AP1106:AP1146, "📦", AS1106:AS1146, "Exonerado Doctor")
    ) / 2
)</f>
        <v>0</v>
      </c>
      <c r="AK1144" s="139">
        <f t="array" aca="1" ref="AK1144" ca="1">(
    SUMIFS(AR1106:AR1146, AY1106:AY1146, INDIRECT("AE" &amp; ROW()), AP1106:AP1146, "💲") +
    SUMIFS(AR1106:AR1146, AY1106:AY1146, INDIRECT("AE" &amp; ROW()), AP1106:AP1146, "📦")
) -
(
    SUMIFS(AR1106:AR1146, AY1106:AY1146, INDIRECT("AE" &amp; ROW()), AP1106:AP1146, "💲", AS1106:AS1146, "Familiar") +
    SUMIFS(AR1106:AR1146, AY1106:AY1146, INDIRECT("AE" &amp; ROW()), AP1106:AP1146, "📦", AS1106:AS1146, "Familiar")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SUMIFS(AR1106:AR1146, AY1106:AY1146, INDIRECT("AE" &amp; ROW()), AP1106:AP1146, "💲", AS1106:AS1146, "Exonerado ADH") +
    SUMIFS(AR1106:AR1146, AY1106:AY1146, INDIRECT("AE" &amp; ROW()), AP1106:AP1146, "📦", AS1106:AS1146, "Exonerado ADH")
) -
(
    (
        SUMIFS(AR1106:AR1146, AY1106:AY1146, INDIRECT("AE" &amp; ROW()), AP1106:AP1146, "💲", AS1106:AS1146, "Exonerado Doctor") +
        SUMIFS(AR1106:AR1146, AY1106:AY1146, INDIRECT("AE" &amp; ROW()), AP1106:AP1146, "📦", AS1106:AS1146, "Exonerado Doctor")
    ) / 2
) -
(
    (
        SUMIFS(AR1106:AR1146, AY1106:AY1146, INDIRECT("AE" &amp; ROW()), AP1106:AP1146, "💲", AS1106:AS1146, "") +
        SUMIFS(AR1106:AR1146, AY1106:AY1146, INDIRECT("AE" &amp; ROW()), AP1106:AP1146, "📦", AS1106:AS1146, "")
    ) / 2
)</f>
        <v>0</v>
      </c>
      <c r="AL1144" s="140">
        <f t="array" aca="1" ref="AL1144" ca="1">(
    SUMIFS(AR1106:AR1146, AY1106:AY1146, INDIRECT("AE" &amp; ROW()), AP1106:AP1146, "💲") +
    SUMIFS(AR1106:AR1146, AY1106:AY1146, INDIRECT("AE" &amp; ROW()), AP1106:AP1146, "📦")
) -
(
    (
        SUMIFS(AR1106:AR1146, AY1106:AY1146, INDIRECT("AE" &amp; ROW()), AP1106:AP1146, "💲", AS1106:AS1146, "Familiar") +
        SUMIFS(AR1106:AR1146, AY1106:AY1146, INDIRECT("AE" &amp; ROW()), AP1106:AP1146, "📦", AS1106:AS1146, "Familiar")
    ) / 2
) -
(
    (
        SUMIFS(AR1106:AR1146, AY1106:AY1146, INDIRECT("AE" &amp; ROW()), AP1106:AP1146, "💲", AS1106:AS1146, "Participante") +
        SUMIFS(AR1106:AR1146, AY1106:AY1146, INDIRECT("AE" &amp; ROW()), AP1106:AP1146, "📦", AS1106:AS1146, "Participante")
    ) / 2
) -
(
    (
        SUMIFS(AR1106:AR1146, AY1106:AY1146, INDIRECT("AE" &amp; ROW()), AP1106:AP1146, "💲", AS1106:AS1146, "Empleado") +
        SUMIFS(AR1106:AR1146, AY1106:AY1146, INDIRECT("AE" &amp; ROW()), AP1106:AP1146, "📦", AS1106:AS1146, "Empleado")
    ) / 2
) -
(
    (
        SUMIFS(AR1106:AR1146, AY1106:AY1146, INDIRECT("AE" &amp; ROW()), AP1106:AP1146, "💲", AS1106:AS1146, "Exonerado ADH") +
        SUMIFS(AR1106:AR1146, AY1106:AY1146, INDIRECT("AE" &amp; ROW()), AP1106:AP1146, "📦", AS1106:AS1146, "Exonerado ADH")
    ) / 2
) -
(
    SUMIFS(AR1106:AR1146, AY1106:AY1146, INDIRECT("AE" &amp; ROW()), AP1106:AP1146, "💲", AS1106:AS1146, "Exonerado Doctor") +
    SUMIFS(AR1106:AR1146, AY1106:AY1146, INDIRECT("AE" &amp; ROW()), AP1106:AP1146, "📦", AS1106:AS1146, "Exonerado Doctor")
) -
(
    (
        SUMIFS(AR1106:AR1146, AY1106:AY1146, INDIRECT("AE" &amp; ROW()), AP1106:AP1146, "💲", AS1106:AS1146, "") +
        SUMIFS(AR1106:AR1146, AY1106:AY1146, INDIRECT("AE" &amp; ROW()), AP1106:AP1146, "📦", AS1106:AS1146, "")
    ) / 2
)</f>
        <v>0</v>
      </c>
      <c r="AM1144" s="48"/>
      <c r="AN1144" s="156"/>
      <c r="AO1144" s="156"/>
      <c r="AP1144" s="156"/>
      <c r="AQ1144" s="156"/>
      <c r="AR1144" s="156"/>
      <c r="AS1144" s="156"/>
      <c r="AT1144" s="156"/>
      <c r="AU1144" s="156"/>
      <c r="AV1144" s="156"/>
      <c r="AW1144" s="156"/>
      <c r="AX1144" s="156"/>
      <c r="AY1144" s="156">
        <f>N1153</f>
        <v>0</v>
      </c>
      <c r="AZ1144" s="48"/>
      <c r="BA1144" s="48"/>
      <c r="BB1144" s="48"/>
      <c r="BC1144" s="48"/>
      <c r="BD1144" s="48"/>
      <c r="BE1144" s="48"/>
      <c r="BF1144" s="48"/>
      <c r="BG1144" s="48"/>
      <c r="BH1144" s="48"/>
      <c r="BI1144" s="48"/>
      <c r="BJ1144" s="48"/>
      <c r="BK1144" s="48"/>
      <c r="BL1144" s="48"/>
      <c r="BM1144" s="48"/>
      <c r="BN1144" s="48"/>
    </row>
    <row r="1145" spans="1:66" ht="11.25" customHeight="1">
      <c r="A1145" s="221"/>
      <c r="B1145" s="38"/>
      <c r="C1145" s="206"/>
      <c r="D1145" s="209"/>
      <c r="E1145" s="85" t="s">
        <v>46</v>
      </c>
      <c r="F1145" s="86"/>
      <c r="G1145" s="206"/>
      <c r="H1145" s="209"/>
      <c r="I1145" s="85" t="s">
        <v>46</v>
      </c>
      <c r="J1145" s="108"/>
      <c r="K1145" s="206"/>
      <c r="L1145" s="209"/>
      <c r="M1145" s="85" t="s">
        <v>46</v>
      </c>
      <c r="N1145" s="108"/>
      <c r="O1145" s="43"/>
      <c r="P1145" s="163"/>
      <c r="Q1145" s="3"/>
      <c r="R1145" s="15"/>
      <c r="S1145" s="227" t="str">
        <f>IF(OR(S1142="Empleado",S1142="Familiar"),"Nombre del Empleado","N° Factura")</f>
        <v>N° Factura</v>
      </c>
      <c r="T1145" s="228"/>
      <c r="U1145" s="89"/>
      <c r="V1145" s="47"/>
      <c r="W1145" s="227" t="str">
        <f>IF(OR(W1142="Empleado",W1142="Familiar"),"Nombre del Empleado","N° Factura")</f>
        <v>N° Factura</v>
      </c>
      <c r="X1145" s="228"/>
      <c r="Y1145" s="89"/>
      <c r="Z1145" s="47"/>
      <c r="AA1145" s="227" t="str">
        <f>IF(OR(AA1142="Empleado",AA1142="Familiar"),"Nombre del Empleado","N° Factura")</f>
        <v>N° Factura</v>
      </c>
      <c r="AB1145" s="228"/>
      <c r="AC1145" s="111"/>
      <c r="AD1145" s="48"/>
      <c r="AE1145" s="240" t="s">
        <v>48</v>
      </c>
      <c r="AF1145" s="230"/>
      <c r="AG1145" s="161">
        <f t="array" aca="1" ref="AG1145" ca="1">COUNTIFS(AP1106:AP1146, "💲", AY1106:AY1146, INDIRECT("AE" &amp; ROW())) + COUNTIFS(AP1106:AP1146, "📦", AY1106:AY1146, INDIRECT("AE" &amp; ROW())) + COUNTIFS(AP1106:AP1146, "✅", AY1106:AY1146, INDIRECT("AE" &amp; ROW()))</f>
        <v>0</v>
      </c>
      <c r="AH1145" s="162">
        <f t="array" aca="1" ref="AH1145" ca="1">COUNTIFS(AP1106:AP1146, "💲", AY1106:AY1146, INDIRECT("AE" &amp; ROW())) + COUNTIFS(AP1106:AP1146, "📦", AY1106:AY1146, INDIRECT("AE" &amp; ROW()))</f>
        <v>0</v>
      </c>
      <c r="AI1145" s="139">
        <f t="array" aca="1" ref="AI1145" ca="1">SUMIFS(AR1106:AR1146, AY1106:AY1146, INDIRECT("AE" &amp; ROW()), AP1106:AP1146, "💲") + SUMIFS(AR1106:AR1146, AY1106:AY1146, INDIRECT("AE" &amp; ROW()), AP1106:AP1146, "📦")</f>
        <v>0</v>
      </c>
      <c r="AJ1145" s="139">
        <f t="array" aca="1" ref="AJ1145" ca="1">(
    SUMIFS(AR1106:AR1146, AY1106:AY1146, INDIRECT("AE" &amp; ROW()), AP1106:AP1146, "💲") +
    SUMIFS(AR1106:AR1146, AY1106:AY1146, INDIRECT("AE" &amp; ROW()), AP1106:AP1146, "📦")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
        SUMIFS(AR1106:AR1146, AY1106:AY1146, INDIRECT("AE" &amp; ROW()), AP1106:AP1146, "💲", AS1106:AS1146, "Familiar") +
        SUMIFS(AR1106:AR1146, AY1106:AY1146, INDIRECT("AE" &amp; ROW()), AP1106:AP1146, "📦", AS1106:AS1146, "Familiar")
    ) / 2
)  -
(
    (
        SUMIFS(AR1106:AR1146, AY1106:AY1146, INDIRECT("AE" &amp; ROW()), AP1106:AP1146, "💲", AS1106:AS1146, "Exonerado ADH") +
        SUMIFS(AR1106:AR1146, AY1106:AY1146, INDIRECT("AE" &amp; ROW()), AP1106:AP1146, "📦", AS1106:AS1146, "Exonerado ADH")
    ) / 2
)  -
(
    (
        SUMIFS(AR1106:AR1146, AY1106:AY1146, INDIRECT("AE" &amp; ROW()), AP1106:AP1146, "💲", AS1106:AS1146, "Exonerado Doctor") +
        SUMIFS(AR1106:AR1146, AY1106:AY1146, INDIRECT("AE" &amp; ROW()), AP1106:AP1146, "📦", AS1106:AS1146, "Exonerado Doctor")
    ) / 2
)</f>
        <v>0</v>
      </c>
      <c r="AK1145" s="139">
        <f t="array" aca="1" ref="AK1145" ca="1">(
    SUMIFS(AR1106:AR1146, AY1106:AY1146, INDIRECT("AE" &amp; ROW()), AP1106:AP1146, "💲") +
    SUMIFS(AR1106:AR1146, AY1106:AY1146, INDIRECT("AE" &amp; ROW()), AP1106:AP1146, "📦")
) -
(
    SUMIFS(AR1106:AR1146, AY1106:AY1146, INDIRECT("AE" &amp; ROW()), AP1106:AP1146, "💲", AS1106:AS1146, "Familiar") +
    SUMIFS(AR1106:AR1146, AY1106:AY1146, INDIRECT("AE" &amp; ROW()), AP1106:AP1146, "📦", AS1106:AS1146, "Familiar")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SUMIFS(AR1106:AR1146, AY1106:AY1146, INDIRECT("AE" &amp; ROW()), AP1106:AP1146, "💲", AS1106:AS1146, "Exonerado ADH") +
    SUMIFS(AR1106:AR1146, AY1106:AY1146, INDIRECT("AE" &amp; ROW()), AP1106:AP1146, "📦", AS1106:AS1146, "Exonerado ADH")
) -
(
    (
        SUMIFS(AR1106:AR1146, AY1106:AY1146, INDIRECT("AE" &amp; ROW()), AP1106:AP1146, "💲", AS1106:AS1146, "Exonerado Doctor") +
        SUMIFS(AR1106:AR1146, AY1106:AY1146, INDIRECT("AE" &amp; ROW()), AP1106:AP1146, "📦", AS1106:AS1146, "Exonerado Doctor")
    ) / 2
) -
(
    (
        SUMIFS(AR1106:AR1146, AY1106:AY1146, INDIRECT("AE" &amp; ROW()), AP1106:AP1146, "💲", AS1106:AS1146, "") +
        SUMIFS(AR1106:AR1146, AY1106:AY1146, INDIRECT("AE" &amp; ROW()), AP1106:AP1146, "📦", AS1106:AS1146, "")
    ) / 2
)</f>
        <v>0</v>
      </c>
      <c r="AL1145" s="140">
        <f t="array" aca="1" ref="AL1145" ca="1">(
    SUMIFS(AR1106:AR1146, AY1106:AY1146, INDIRECT("AE" &amp; ROW()), AP1106:AP1146, "💲") +
    SUMIFS(AR1106:AR1146, AY1106:AY1146, INDIRECT("AE" &amp; ROW()), AP1106:AP1146, "📦")
) -
(
    (
        SUMIFS(AR1106:AR1146, AY1106:AY1146, INDIRECT("AE" &amp; ROW()), AP1106:AP1146, "💲", AS1106:AS1146, "Familiar") +
        SUMIFS(AR1106:AR1146, AY1106:AY1146, INDIRECT("AE" &amp; ROW()), AP1106:AP1146, "📦", AS1106:AS1146, "Familiar")
    ) / 2
) -
(
    (
        SUMIFS(AR1106:AR1146, AY1106:AY1146, INDIRECT("AE" &amp; ROW()), AP1106:AP1146, "💲", AS1106:AS1146, "Participante") +
        SUMIFS(AR1106:AR1146, AY1106:AY1146, INDIRECT("AE" &amp; ROW()), AP1106:AP1146, "📦", AS1106:AS1146, "Participante")
    ) / 2
) -
(
    (
        SUMIFS(AR1106:AR1146, AY1106:AY1146, INDIRECT("AE" &amp; ROW()), AP1106:AP1146, "💲", AS1106:AS1146, "Empleado") +
        SUMIFS(AR1106:AR1146, AY1106:AY1146, INDIRECT("AE" &amp; ROW()), AP1106:AP1146, "📦", AS1106:AS1146, "Empleado")
    ) / 2
) -
(
    (
        SUMIFS(AR1106:AR1146, AY1106:AY1146, INDIRECT("AE" &amp; ROW()), AP1106:AP1146, "💲", AS1106:AS1146, "Exonerado ADH") +
        SUMIFS(AR1106:AR1146, AY1106:AY1146, INDIRECT("AE" &amp; ROW()), AP1106:AP1146, "📦", AS1106:AS1146, "Exonerado ADH")
    ) / 2
) -
(
    SUMIFS(AR1106:AR1146, AY1106:AY1146, INDIRECT("AE" &amp; ROW()), AP1106:AP1146, "💲", AS1106:AS1146, "Exonerado Doctor") +
    SUMIFS(AR1106:AR1146, AY1106:AY1146, INDIRECT("AE" &amp; ROW()), AP1106:AP1146, "📦", AS1106:AS1146, "Exonerado Doctor")
) -
(
    (
        SUMIFS(AR1106:AR1146, AY1106:AY1146, INDIRECT("AE" &amp; ROW()), AP1106:AP1146, "💲", AS1106:AS1146, "") +
        SUMIFS(AR1106:AR1146, AY1106:AY1146, INDIRECT("AE" &amp; ROW()), AP1106:AP1146, "📦", AS1106:AS1146, "")
    ) / 2
)</f>
        <v>0</v>
      </c>
      <c r="AM1145" s="48"/>
      <c r="AN1145" s="156"/>
      <c r="AO1145" s="156"/>
      <c r="AP1145" s="156"/>
      <c r="AQ1145" s="156"/>
      <c r="AR1145" s="156"/>
      <c r="AS1145" s="156"/>
      <c r="AT1145" s="156"/>
      <c r="AU1145" s="156"/>
      <c r="AV1145" s="156"/>
      <c r="AW1145" s="156"/>
      <c r="AX1145" s="156"/>
      <c r="AY1145" s="156">
        <f>N1157</f>
        <v>0</v>
      </c>
      <c r="AZ1145" s="48"/>
      <c r="BA1145" s="48"/>
      <c r="BB1145" s="48"/>
      <c r="BC1145" s="48"/>
      <c r="BD1145" s="48"/>
      <c r="BE1145" s="48"/>
      <c r="BF1145" s="48"/>
      <c r="BG1145" s="48"/>
      <c r="BH1145" s="48"/>
      <c r="BI1145" s="48"/>
      <c r="BJ1145" s="48"/>
      <c r="BK1145" s="48"/>
      <c r="BL1145" s="48"/>
      <c r="BM1145" s="48"/>
      <c r="BN1145" s="48"/>
    </row>
    <row r="1146" spans="1:66" ht="11.25" customHeight="1">
      <c r="A1146" s="222">
        <f>A1142+$Q$13/1440</f>
        <v>0.74999999999999978</v>
      </c>
      <c r="B1146" s="38"/>
      <c r="C1146" s="204"/>
      <c r="D1146" s="207"/>
      <c r="E1146" s="40" t="s">
        <v>36</v>
      </c>
      <c r="F1146" s="42" t="str">
        <f>IF(D1146&lt;&gt;"", VLOOKUP(D1146,'Base de Datos'!$A$2:$D1268,2,FALSE()),"")</f>
        <v/>
      </c>
      <c r="G1146" s="204"/>
      <c r="H1146" s="216"/>
      <c r="I1146" s="40" t="s">
        <v>36</v>
      </c>
      <c r="J1146" s="42" t="str">
        <f>IF(H1146&lt;&gt;"", VLOOKUP(H1146,'Base de Datos'!$A$2:$D1268,2,FALSE()),"")</f>
        <v/>
      </c>
      <c r="K1146" s="204"/>
      <c r="L1146" s="216"/>
      <c r="M1146" s="40" t="s">
        <v>36</v>
      </c>
      <c r="N1146" s="42" t="str">
        <f>IF(L1146&lt;&gt;"", VLOOKUP(L1146,'Base de Datos'!$A$2:$D1268,2,FALSE()),"")</f>
        <v/>
      </c>
      <c r="O1146" s="43"/>
      <c r="P1146" s="163"/>
      <c r="Q1146" s="3"/>
      <c r="R1146" s="15"/>
      <c r="S1146" s="45"/>
      <c r="T1146" s="45" t="s">
        <v>37</v>
      </c>
      <c r="U1146" s="46"/>
      <c r="V1146" s="47"/>
      <c r="W1146" s="45"/>
      <c r="X1146" s="45" t="s">
        <v>37</v>
      </c>
      <c r="Y1146" s="46"/>
      <c r="Z1146" s="47"/>
      <c r="AA1146" s="45"/>
      <c r="AB1146" s="45" t="s">
        <v>37</v>
      </c>
      <c r="AC1146" s="46"/>
      <c r="AD1146" s="48"/>
      <c r="AE1146" s="240" t="s">
        <v>49</v>
      </c>
      <c r="AF1146" s="230"/>
      <c r="AG1146" s="161">
        <f t="array" aca="1" ref="AG1146" ca="1">COUNTIFS(AP1106:AP1146, "💲", AY1106:AY1146, INDIRECT("AE" &amp; ROW())) + COUNTIFS(AP1106:AP1146, "📦", AY1106:AY1146, INDIRECT("AE" &amp; ROW())) + COUNTIFS(AP1106:AP1146, "✅", AY1106:AY1146, INDIRECT("AE" &amp; ROW()))</f>
        <v>0</v>
      </c>
      <c r="AH1146" s="162">
        <f t="array" aca="1" ref="AH1146" ca="1">COUNTIFS(AP1106:AP1146, "💲", AY1106:AY1146, INDIRECT("AE" &amp; ROW())) + COUNTIFS(AP1106:AP1146, "📦", AY1106:AY1146, INDIRECT("AE" &amp; ROW()))</f>
        <v>0</v>
      </c>
      <c r="AI1146" s="139">
        <f t="array" aca="1" ref="AI1146" ca="1">SUMIFS(AR1106:AR1146, AY1106:AY1146, INDIRECT("AE" &amp; ROW()), AP1106:AP1146, "💲") + SUMIFS(AR1106:AR1146, AY1106:AY1146, INDIRECT("AE" &amp; ROW()), AP1106:AP1146, "📦")</f>
        <v>0</v>
      </c>
      <c r="AJ1146" s="139">
        <f t="array" aca="1" ref="AJ1146" ca="1">(
    SUMIFS(AR1106:AR1146, AY1106:AY1146, INDIRECT("AE" &amp; ROW()), AP1106:AP1146, "💲") +
    SUMIFS(AR1106:AR1146, AY1106:AY1146, INDIRECT("AE" &amp; ROW()), AP1106:AP1146, "📦")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
        SUMIFS(AR1106:AR1146, AY1106:AY1146, INDIRECT("AE" &amp; ROW()), AP1106:AP1146, "💲", AS1106:AS1146, "Familiar") +
        SUMIFS(AR1106:AR1146, AY1106:AY1146, INDIRECT("AE" &amp; ROW()), AP1106:AP1146, "📦", AS1106:AS1146, "Familiar")
    ) / 2
)  -
(
    (
        SUMIFS(AR1106:AR1146, AY1106:AY1146, INDIRECT("AE" &amp; ROW()), AP1106:AP1146, "💲", AS1106:AS1146, "Exonerado ADH") +
        SUMIFS(AR1106:AR1146, AY1106:AY1146, INDIRECT("AE" &amp; ROW()), AP1106:AP1146, "📦", AS1106:AS1146, "Exonerado ADH")
    ) / 2
)  -
(
    (
        SUMIFS(AR1106:AR1146, AY1106:AY1146, INDIRECT("AE" &amp; ROW()), AP1106:AP1146, "💲", AS1106:AS1146, "Exonerado Doctor") +
        SUMIFS(AR1106:AR1146, AY1106:AY1146, INDIRECT("AE" &amp; ROW()), AP1106:AP1146, "📦", AS1106:AS1146, "Exonerado Doctor")
    ) / 2
)</f>
        <v>0</v>
      </c>
      <c r="AK1146" s="139">
        <f t="array" aca="1" ref="AK1146" ca="1">(
    SUMIFS(AR1106:AR1146, AY1106:AY1146, INDIRECT("AE" &amp; ROW()), AP1106:AP1146, "💲") +
    SUMIFS(AR1106:AR1146, AY1106:AY1146, INDIRECT("AE" &amp; ROW()), AP1106:AP1146, "📦")
) -
(
    SUMIFS(AR1106:AR1146, AY1106:AY1146, INDIRECT("AE" &amp; ROW()), AP1106:AP1146, "💲", AS1106:AS1146, "Familiar") +
    SUMIFS(AR1106:AR1146, AY1106:AY1146, INDIRECT("AE" &amp; ROW()), AP1106:AP1146, "📦", AS1106:AS1146, "Familiar")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SUMIFS(AR1106:AR1146, AY1106:AY1146, INDIRECT("AE" &amp; ROW()), AP1106:AP1146, "💲", AS1106:AS1146, "Exonerado ADH") +
    SUMIFS(AR1106:AR1146, AY1106:AY1146, INDIRECT("AE" &amp; ROW()), AP1106:AP1146, "📦", AS1106:AS1146, "Exonerado ADH")
) -
(
    (
        SUMIFS(AR1106:AR1146, AY1106:AY1146, INDIRECT("AE" &amp; ROW()), AP1106:AP1146, "💲", AS1106:AS1146, "Exonerado Doctor") +
        SUMIFS(AR1106:AR1146, AY1106:AY1146, INDIRECT("AE" &amp; ROW()), AP1106:AP1146, "📦", AS1106:AS1146, "Exonerado Doctor")
    ) / 2
) -
(
    (
        SUMIFS(AR1106:AR1146, AY1106:AY1146, INDIRECT("AE" &amp; ROW()), AP1106:AP1146, "💲", AS1106:AS1146, "") +
        SUMIFS(AR1106:AR1146, AY1106:AY1146, INDIRECT("AE" &amp; ROW()), AP1106:AP1146, "📦", AS1106:AS1146, "")
    ) / 2
)</f>
        <v>0</v>
      </c>
      <c r="AL1146" s="140">
        <f t="array" aca="1" ref="AL1146" ca="1">(
    SUMIFS(AR1106:AR1146, AY1106:AY1146, INDIRECT("AE" &amp; ROW()), AP1106:AP1146, "💲") +
    SUMIFS(AR1106:AR1146, AY1106:AY1146, INDIRECT("AE" &amp; ROW()), AP1106:AP1146, "📦")
) -
(
    (
        SUMIFS(AR1106:AR1146, AY1106:AY1146, INDIRECT("AE" &amp; ROW()), AP1106:AP1146, "💲", AS1106:AS1146, "Familiar") +
        SUMIFS(AR1106:AR1146, AY1106:AY1146, INDIRECT("AE" &amp; ROW()), AP1106:AP1146, "📦", AS1106:AS1146, "Familiar")
    ) / 2
) -
(
    (
        SUMIFS(AR1106:AR1146, AY1106:AY1146, INDIRECT("AE" &amp; ROW()), AP1106:AP1146, "💲", AS1106:AS1146, "Participante") +
        SUMIFS(AR1106:AR1146, AY1106:AY1146, INDIRECT("AE" &amp; ROW()), AP1106:AP1146, "📦", AS1106:AS1146, "Participante")
    ) / 2
) -
(
    (
        SUMIFS(AR1106:AR1146, AY1106:AY1146, INDIRECT("AE" &amp; ROW()), AP1106:AP1146, "💲", AS1106:AS1146, "Empleado") +
        SUMIFS(AR1106:AR1146, AY1106:AY1146, INDIRECT("AE" &amp; ROW()), AP1106:AP1146, "📦", AS1106:AS1146, "Empleado")
    ) / 2
) -
(
    (
        SUMIFS(AR1106:AR1146, AY1106:AY1146, INDIRECT("AE" &amp; ROW()), AP1106:AP1146, "💲", AS1106:AS1146, "Exonerado ADH") +
        SUMIFS(AR1106:AR1146, AY1106:AY1146, INDIRECT("AE" &amp; ROW()), AP1106:AP1146, "📦", AS1106:AS1146, "Exonerado ADH")
    ) / 2
) -
(
    SUMIFS(AR1106:AR1146, AY1106:AY1146, INDIRECT("AE" &amp; ROW()), AP1106:AP1146, "💲", AS1106:AS1146, "Exonerado Doctor") +
    SUMIFS(AR1106:AR1146, AY1106:AY1146, INDIRECT("AE" &amp; ROW()), AP1106:AP1146, "📦", AS1106:AS1146, "Exonerado Doctor")
) -
(
    (
        SUMIFS(AR1106:AR1146, AY1106:AY1146, INDIRECT("AE" &amp; ROW()), AP1106:AP1146, "💲", AS1106:AS1146, "") +
        SUMIFS(AR1106:AR1146, AY1106:AY1146, INDIRECT("AE" &amp; ROW()), AP1106:AP1146, "📦", AS1106:AS1146, "")
    ) / 2
)</f>
        <v>0</v>
      </c>
      <c r="AM1146" s="48"/>
      <c r="AN1146" s="156"/>
      <c r="AO1146" s="156"/>
      <c r="AP1146" s="156"/>
      <c r="AQ1146" s="156"/>
      <c r="AR1146" s="156"/>
      <c r="AS1146" s="156"/>
      <c r="AT1146" s="156"/>
      <c r="AU1146" s="156"/>
      <c r="AV1146" s="156"/>
      <c r="AW1146" s="156"/>
      <c r="AX1146" s="156"/>
      <c r="AY1146" s="156"/>
      <c r="AZ1146" s="48"/>
      <c r="BA1146" s="48"/>
      <c r="BB1146" s="48"/>
      <c r="BC1146" s="48"/>
      <c r="BD1146" s="48"/>
      <c r="BE1146" s="48"/>
      <c r="BF1146" s="48"/>
      <c r="BG1146" s="48"/>
      <c r="BH1146" s="48"/>
      <c r="BI1146" s="48"/>
      <c r="BJ1146" s="48"/>
      <c r="BK1146" s="48"/>
      <c r="BL1146" s="48"/>
      <c r="BM1146" s="48"/>
      <c r="BN1146" s="48"/>
    </row>
    <row r="1147" spans="1:66" ht="11.25" customHeight="1">
      <c r="A1147" s="220"/>
      <c r="B1147" s="38"/>
      <c r="C1147" s="205"/>
      <c r="D1147" s="208"/>
      <c r="E1147" s="57" t="s">
        <v>42</v>
      </c>
      <c r="F1147" s="58" t="str">
        <f>IF(D1146&lt;&gt;"", VLOOKUP(D1146,'Base de Datos'!$A$2:$D1268,3,FALSE()),"")</f>
        <v/>
      </c>
      <c r="G1147" s="205"/>
      <c r="H1147" s="208"/>
      <c r="I1147" s="57" t="s">
        <v>42</v>
      </c>
      <c r="J1147" s="58" t="str">
        <f>IF(H1146&lt;&gt;"", VLOOKUP(H1146,'Base de Datos'!$A$2:$D1268,3,FALSE()),"")</f>
        <v/>
      </c>
      <c r="K1147" s="205"/>
      <c r="L1147" s="208"/>
      <c r="M1147" s="57" t="s">
        <v>42</v>
      </c>
      <c r="N1147" s="58" t="str">
        <f>IF(L1146&lt;&gt;"", VLOOKUP(L1146,'Base de Datos'!$A$2:$D1268,3,FALSE()),"")</f>
        <v/>
      </c>
      <c r="O1147" s="43"/>
      <c r="P1147" s="163"/>
      <c r="Q1147" s="3"/>
      <c r="R1147" s="15"/>
      <c r="S1147" s="229"/>
      <c r="T1147" s="230"/>
      <c r="U1147" s="59"/>
      <c r="V1147" s="47"/>
      <c r="W1147" s="229"/>
      <c r="X1147" s="230"/>
      <c r="Y1147" s="59"/>
      <c r="Z1147" s="47"/>
      <c r="AA1147" s="229"/>
      <c r="AB1147" s="230"/>
      <c r="AC1147" s="59"/>
      <c r="AD1147" s="48"/>
      <c r="AE1147" s="240" t="s">
        <v>51</v>
      </c>
      <c r="AF1147" s="230"/>
      <c r="AG1147" s="161">
        <f t="array" aca="1" ref="AG1147" ca="1">COUNTIFS(AP1106:AP1146, "💲", AY1106:AY1146, INDIRECT("AE" &amp; ROW())) + COUNTIFS(AP1106:AP1146, "📦", AY1106:AY1146, INDIRECT("AE" &amp; ROW())) + COUNTIFS(AP1106:AP1146, "✅", AY1106:AY1146, INDIRECT("AE" &amp; ROW()))</f>
        <v>0</v>
      </c>
      <c r="AH1147" s="162">
        <f t="array" aca="1" ref="AH1147" ca="1">COUNTIFS(AP1106:AP1146, "💲", AY1106:AY1146, INDIRECT("AE" &amp; ROW())) + COUNTIFS(AP1106:AP1146, "📦", AY1106:AY1146, INDIRECT("AE" &amp; ROW()))</f>
        <v>0</v>
      </c>
      <c r="AI1147" s="139">
        <f t="array" aca="1" ref="AI1147" ca="1">SUMIFS(AR1106:AR1146, AY1106:AY1146, INDIRECT("AE" &amp; ROW()), AP1106:AP1146, "💲") + SUMIFS(AR1106:AR1146, AY1106:AY1146, INDIRECT("AE" &amp; ROW()), AP1106:AP1146, "📦")</f>
        <v>0</v>
      </c>
      <c r="AJ1147" s="139">
        <f t="array" aca="1" ref="AJ1147" ca="1">(
    SUMIFS(AR1106:AR1146, AY1106:AY1146, INDIRECT("AE" &amp; ROW()), AP1106:AP1146, "💲") +
    SUMIFS(AR1106:AR1146, AY1106:AY1146, INDIRECT("AE" &amp; ROW()), AP1106:AP1146, "📦")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
        SUMIFS(AR1106:AR1146, AY1106:AY1146, INDIRECT("AE" &amp; ROW()), AP1106:AP1146, "💲", AS1106:AS1146, "Familiar") +
        SUMIFS(AR1106:AR1146, AY1106:AY1146, INDIRECT("AE" &amp; ROW()), AP1106:AP1146, "📦", AS1106:AS1146, "Familiar")
    ) / 2
)  -
(
    (
        SUMIFS(AR1106:AR1146, AY1106:AY1146, INDIRECT("AE" &amp; ROW()), AP1106:AP1146, "💲", AS1106:AS1146, "Exonerado ADH") +
        SUMIFS(AR1106:AR1146, AY1106:AY1146, INDIRECT("AE" &amp; ROW()), AP1106:AP1146, "📦", AS1106:AS1146, "Exonerado ADH")
    ) / 2
)  -
(
    (
        SUMIFS(AR1106:AR1146, AY1106:AY1146, INDIRECT("AE" &amp; ROW()), AP1106:AP1146, "💲", AS1106:AS1146, "Exonerado Doctor") +
        SUMIFS(AR1106:AR1146, AY1106:AY1146, INDIRECT("AE" &amp; ROW()), AP1106:AP1146, "📦", AS1106:AS1146, "Exonerado Doctor")
    ) / 2
)</f>
        <v>0</v>
      </c>
      <c r="AK1147" s="139">
        <f t="array" aca="1" ref="AK1147" ca="1">(
    SUMIFS(AR1106:AR1146, AY1106:AY1146, INDIRECT("AE" &amp; ROW()), AP1106:AP1146, "💲") +
    SUMIFS(AR1106:AR1146, AY1106:AY1146, INDIRECT("AE" &amp; ROW()), AP1106:AP1146, "📦")
) -
(
    SUMIFS(AR1106:AR1146, AY1106:AY1146, INDIRECT("AE" &amp; ROW()), AP1106:AP1146, "💲", AS1106:AS1146, "Familiar") +
    SUMIFS(AR1106:AR1146, AY1106:AY1146, INDIRECT("AE" &amp; ROW()), AP1106:AP1146, "📦", AS1106:AS1146, "Familiar")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SUMIFS(AR1106:AR1146, AY1106:AY1146, INDIRECT("AE" &amp; ROW()), AP1106:AP1146, "💲", AS1106:AS1146, "Exonerado ADH") +
    SUMIFS(AR1106:AR1146, AY1106:AY1146, INDIRECT("AE" &amp; ROW()), AP1106:AP1146, "📦", AS1106:AS1146, "Exonerado ADH")
) -
(
    (
        SUMIFS(AR1106:AR1146, AY1106:AY1146, INDIRECT("AE" &amp; ROW()), AP1106:AP1146, "💲", AS1106:AS1146, "Exonerado Doctor") +
        SUMIFS(AR1106:AR1146, AY1106:AY1146, INDIRECT("AE" &amp; ROW()), AP1106:AP1146, "📦", AS1106:AS1146, "Exonerado Doctor")
    ) / 2
) -
(
    (
        SUMIFS(AR1106:AR1146, AY1106:AY1146, INDIRECT("AE" &amp; ROW()), AP1106:AP1146, "💲", AS1106:AS1146, "") +
        SUMIFS(AR1106:AR1146, AY1106:AY1146, INDIRECT("AE" &amp; ROW()), AP1106:AP1146, "📦", AS1106:AS1146, "")
    ) / 2
)</f>
        <v>0</v>
      </c>
      <c r="AL1147" s="140">
        <f t="array" aca="1" ref="AL1147" ca="1">(
    SUMIFS(AR1106:AR1146, AY1106:AY1146, INDIRECT("AE" &amp; ROW()), AP1106:AP1146, "💲") +
    SUMIFS(AR1106:AR1146, AY1106:AY1146, INDIRECT("AE" &amp; ROW()), AP1106:AP1146, "📦")
) -
(
    (
        SUMIFS(AR1106:AR1146, AY1106:AY1146, INDIRECT("AE" &amp; ROW()), AP1106:AP1146, "💲", AS1106:AS1146, "Familiar") +
        SUMIFS(AR1106:AR1146, AY1106:AY1146, INDIRECT("AE" &amp; ROW()), AP1106:AP1146, "📦", AS1106:AS1146, "Familiar")
    ) / 2
) -
(
    (
        SUMIFS(AR1106:AR1146, AY1106:AY1146, INDIRECT("AE" &amp; ROW()), AP1106:AP1146, "💲", AS1106:AS1146, "Participante") +
        SUMIFS(AR1106:AR1146, AY1106:AY1146, INDIRECT("AE" &amp; ROW()), AP1106:AP1146, "📦", AS1106:AS1146, "Participante")
    ) / 2
) -
(
    (
        SUMIFS(AR1106:AR1146, AY1106:AY1146, INDIRECT("AE" &amp; ROW()), AP1106:AP1146, "💲", AS1106:AS1146, "Empleado") +
        SUMIFS(AR1106:AR1146, AY1106:AY1146, INDIRECT("AE" &amp; ROW()), AP1106:AP1146, "📦", AS1106:AS1146, "Empleado")
    ) / 2
) -
(
    (
        SUMIFS(AR1106:AR1146, AY1106:AY1146, INDIRECT("AE" &amp; ROW()), AP1106:AP1146, "💲", AS1106:AS1146, "Exonerado ADH") +
        SUMIFS(AR1106:AR1146, AY1106:AY1146, INDIRECT("AE" &amp; ROW()), AP1106:AP1146, "📦", AS1106:AS1146, "Exonerado ADH")
    ) / 2
) -
(
    SUMIFS(AR1106:AR1146, AY1106:AY1146, INDIRECT("AE" &amp; ROW()), AP1106:AP1146, "💲", AS1106:AS1146, "Exonerado Doctor") +
    SUMIFS(AR1106:AR1146, AY1106:AY1146, INDIRECT("AE" &amp; ROW()), AP1106:AP1146, "📦", AS1106:AS1146, "Exonerado Doctor")
) -
(
    (
        SUMIFS(AR1106:AR1146, AY1106:AY1146, INDIRECT("AE" &amp; ROW()), AP1106:AP1146, "💲", AS1106:AS1146, "") +
        SUMIFS(AR1106:AR1146, AY1106:AY1146, INDIRECT("AE" &amp; ROW()), AP1106:AP1146, "📦", AS1106:AS1146, "")
    ) / 2
)</f>
        <v>0</v>
      </c>
      <c r="AM1147" s="48"/>
      <c r="AN1147" s="48"/>
      <c r="AO1147" s="48"/>
      <c r="AP1147" s="48"/>
      <c r="AQ1147" s="48"/>
      <c r="AR1147" s="48"/>
      <c r="AS1147" s="48"/>
      <c r="AT1147" s="48"/>
      <c r="AU1147" s="48"/>
      <c r="AV1147" s="48"/>
      <c r="AW1147" s="48"/>
      <c r="AX1147" s="48"/>
      <c r="AY1147" s="48"/>
      <c r="AZ1147" s="48"/>
      <c r="BA1147" s="48"/>
      <c r="BB1147" s="48"/>
      <c r="BC1147" s="48"/>
      <c r="BD1147" s="48"/>
      <c r="BE1147" s="48"/>
      <c r="BF1147" s="48"/>
      <c r="BG1147" s="48"/>
      <c r="BH1147" s="48"/>
      <c r="BI1147" s="48"/>
      <c r="BJ1147" s="48"/>
      <c r="BK1147" s="48"/>
      <c r="BL1147" s="48"/>
      <c r="BM1147" s="48"/>
      <c r="BN1147" s="48"/>
    </row>
    <row r="1148" spans="1:66" ht="11.25" customHeight="1">
      <c r="A1148" s="220"/>
      <c r="B1148" s="38"/>
      <c r="C1148" s="205"/>
      <c r="D1148" s="208"/>
      <c r="E1148" s="57" t="s">
        <v>44</v>
      </c>
      <c r="F1148" s="58" t="str">
        <f>IF(D1146&lt;&gt;"", VLOOKUP(D1146,'Base de Datos'!$A$2:$D1268,4,FALSE()),"")</f>
        <v/>
      </c>
      <c r="G1148" s="205"/>
      <c r="H1148" s="208"/>
      <c r="I1148" s="57" t="s">
        <v>44</v>
      </c>
      <c r="J1148" s="58" t="str">
        <f>IF(H1146&lt;&gt;"", VLOOKUP(H1146,'Base de Datos'!$A$2:$D1268,4,FALSE()),"")</f>
        <v/>
      </c>
      <c r="K1148" s="205"/>
      <c r="L1148" s="208"/>
      <c r="M1148" s="57" t="s">
        <v>44</v>
      </c>
      <c r="N1148" s="58" t="str">
        <f>IF(L1146&lt;&gt;"", VLOOKUP(L1146,'Base de Datos'!$A$2:$D1268,4,FALSE()),"")</f>
        <v/>
      </c>
      <c r="O1148" s="43"/>
      <c r="P1148" s="163"/>
      <c r="Q1148" s="3"/>
      <c r="R1148" s="15"/>
      <c r="S1148" s="229"/>
      <c r="T1148" s="230"/>
      <c r="U1148" s="59"/>
      <c r="V1148" s="47"/>
      <c r="W1148" s="229"/>
      <c r="X1148" s="230"/>
      <c r="Y1148" s="59"/>
      <c r="Z1148" s="47"/>
      <c r="AA1148" s="229"/>
      <c r="AB1148" s="230"/>
      <c r="AC1148" s="59"/>
      <c r="AD1148" s="48"/>
      <c r="AE1148" s="240" t="s">
        <v>55</v>
      </c>
      <c r="AF1148" s="230"/>
      <c r="AG1148" s="161">
        <f t="array" aca="1" ref="AG1148" ca="1">COUNTIFS(AP1106:AP1146, "💲", AY1106:AY1146, INDIRECT("AE" &amp; ROW())) + COUNTIFS(AP1106:AP1146, "📦", AY1106:AY1146, INDIRECT("AE" &amp; ROW())) + COUNTIFS(AP1106:AP1146, "✅", AY1106:AY1146, INDIRECT("AE" &amp; ROW()))</f>
        <v>0</v>
      </c>
      <c r="AH1148" s="162">
        <f t="array" aca="1" ref="AH1148" ca="1">COUNTIFS(AP1106:AP1146, "💲", AY1106:AY1146, INDIRECT("AE" &amp; ROW())) + COUNTIFS(AP1106:AP1146, "📦", AY1106:AY1146, INDIRECT("AE" &amp; ROW()))</f>
        <v>0</v>
      </c>
      <c r="AI1148" s="139">
        <f t="array" aca="1" ref="AI1148" ca="1">SUMIFS(AR1106:AR1146, AY1106:AY1146, INDIRECT("AE" &amp; ROW()), AP1106:AP1146, "💲") + SUMIFS(AR1106:AR1146, AY1106:AY1146, INDIRECT("AE" &amp; ROW()), AP1106:AP1146, "📦")</f>
        <v>0</v>
      </c>
      <c r="AJ1148" s="139">
        <f t="array" aca="1" ref="AJ1148" ca="1">(
    SUMIFS(AR1106:AR1146, AY1106:AY1146, INDIRECT("AE" &amp; ROW()), AP1106:AP1146, "💲") +
    SUMIFS(AR1106:AR1146, AY1106:AY1146, INDIRECT("AE" &amp; ROW()), AP1106:AP1146, "📦")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
        SUMIFS(AR1106:AR1146, AY1106:AY1146, INDIRECT("AE" &amp; ROW()), AP1106:AP1146, "💲", AS1106:AS1146, "Familiar") +
        SUMIFS(AR1106:AR1146, AY1106:AY1146, INDIRECT("AE" &amp; ROW()), AP1106:AP1146, "📦", AS1106:AS1146, "Familiar")
    ) / 2
)  -
(
    (
        SUMIFS(AR1106:AR1146, AY1106:AY1146, INDIRECT("AE" &amp; ROW()), AP1106:AP1146, "💲", AS1106:AS1146, "Exonerado ADH") +
        SUMIFS(AR1106:AR1146, AY1106:AY1146, INDIRECT("AE" &amp; ROW()), AP1106:AP1146, "📦", AS1106:AS1146, "Exonerado ADH")
    ) / 2
)  -
(
    (
        SUMIFS(AR1106:AR1146, AY1106:AY1146, INDIRECT("AE" &amp; ROW()), AP1106:AP1146, "💲", AS1106:AS1146, "Exonerado Doctor") +
        SUMIFS(AR1106:AR1146, AY1106:AY1146, INDIRECT("AE" &amp; ROW()), AP1106:AP1146, "📦", AS1106:AS1146, "Exonerado Doctor")
    ) / 2
)</f>
        <v>0</v>
      </c>
      <c r="AK1148" s="139">
        <f t="array" aca="1" ref="AK1148" ca="1">(
    SUMIFS(AR1106:AR1146, AY1106:AY1146, INDIRECT("AE" &amp; ROW()), AP1106:AP1146, "💲") +
    SUMIFS(AR1106:AR1146, AY1106:AY1146, INDIRECT("AE" &amp; ROW()), AP1106:AP1146, "📦")
) -
(
    SUMIFS(AR1106:AR1146, AY1106:AY1146, INDIRECT("AE" &amp; ROW()), AP1106:AP1146, "💲", AS1106:AS1146, "Familiar") +
    SUMIFS(AR1106:AR1146, AY1106:AY1146, INDIRECT("AE" &amp; ROW()), AP1106:AP1146, "📦", AS1106:AS1146, "Familiar")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SUMIFS(AR1106:AR1146, AY1106:AY1146, INDIRECT("AE" &amp; ROW()), AP1106:AP1146, "💲", AS1106:AS1146, "Exonerado ADH") +
    SUMIFS(AR1106:AR1146, AY1106:AY1146, INDIRECT("AE" &amp; ROW()), AP1106:AP1146, "📦", AS1106:AS1146, "Exonerado ADH")
) -
(
    (
        SUMIFS(AR1106:AR1146, AY1106:AY1146, INDIRECT("AE" &amp; ROW()), AP1106:AP1146, "💲", AS1106:AS1146, "Exonerado Doctor") +
        SUMIFS(AR1106:AR1146, AY1106:AY1146, INDIRECT("AE" &amp; ROW()), AP1106:AP1146, "📦", AS1106:AS1146, "Exonerado Doctor")
    ) / 2
) -
(
    (
        SUMIFS(AR1106:AR1146, AY1106:AY1146, INDIRECT("AE" &amp; ROW()), AP1106:AP1146, "💲", AS1106:AS1146, "") +
        SUMIFS(AR1106:AR1146, AY1106:AY1146, INDIRECT("AE" &amp; ROW()), AP1106:AP1146, "📦", AS1106:AS1146, "")
    ) / 2
)</f>
        <v>0</v>
      </c>
      <c r="AL1148" s="140">
        <f t="array" aca="1" ref="AL1148" ca="1">(
    SUMIFS(AR1106:AR1146, AY1106:AY1146, INDIRECT("AE" &amp; ROW()), AP1106:AP1146, "💲") +
    SUMIFS(AR1106:AR1146, AY1106:AY1146, INDIRECT("AE" &amp; ROW()), AP1106:AP1146, "📦")
) -
(
    (
        SUMIFS(AR1106:AR1146, AY1106:AY1146, INDIRECT("AE" &amp; ROW()), AP1106:AP1146, "💲", AS1106:AS1146, "Familiar") +
        SUMIFS(AR1106:AR1146, AY1106:AY1146, INDIRECT("AE" &amp; ROW()), AP1106:AP1146, "📦", AS1106:AS1146, "Familiar")
    ) / 2
) -
(
    (
        SUMIFS(AR1106:AR1146, AY1106:AY1146, INDIRECT("AE" &amp; ROW()), AP1106:AP1146, "💲", AS1106:AS1146, "Participante") +
        SUMIFS(AR1106:AR1146, AY1106:AY1146, INDIRECT("AE" &amp; ROW()), AP1106:AP1146, "📦", AS1106:AS1146, "Participante")
    ) / 2
) -
(
    (
        SUMIFS(AR1106:AR1146, AY1106:AY1146, INDIRECT("AE" &amp; ROW()), AP1106:AP1146, "💲", AS1106:AS1146, "Empleado") +
        SUMIFS(AR1106:AR1146, AY1106:AY1146, INDIRECT("AE" &amp; ROW()), AP1106:AP1146, "📦", AS1106:AS1146, "Empleado")
    ) / 2
) -
(
    (
        SUMIFS(AR1106:AR1146, AY1106:AY1146, INDIRECT("AE" &amp; ROW()), AP1106:AP1146, "💲", AS1106:AS1146, "Exonerado ADH") +
        SUMIFS(AR1106:AR1146, AY1106:AY1146, INDIRECT("AE" &amp; ROW()), AP1106:AP1146, "📦", AS1106:AS1146, "Exonerado ADH")
    ) / 2
) -
(
    SUMIFS(AR1106:AR1146, AY1106:AY1146, INDIRECT("AE" &amp; ROW()), AP1106:AP1146, "💲", AS1106:AS1146, "Exonerado Doctor") +
    SUMIFS(AR1106:AR1146, AY1106:AY1146, INDIRECT("AE" &amp; ROW()), AP1106:AP1146, "📦", AS1106:AS1146, "Exonerado Doctor")
) -
(
    (
        SUMIFS(AR1106:AR1146, AY1106:AY1146, INDIRECT("AE" &amp; ROW()), AP1106:AP1146, "💲", AS1106:AS1146, "") +
        SUMIFS(AR1106:AR1146, AY1106:AY1146, INDIRECT("AE" &amp; ROW()), AP1106:AP1146, "📦", AS1106:AS1146, "")
    ) / 2
)</f>
        <v>0</v>
      </c>
      <c r="AM1148" s="48"/>
      <c r="AN1148" s="48"/>
      <c r="AO1148" s="48"/>
      <c r="AP1148" s="48"/>
      <c r="AQ1148" s="48"/>
      <c r="AR1148" s="48"/>
      <c r="AS1148" s="48"/>
      <c r="AT1148" s="48"/>
      <c r="AU1148" s="48"/>
      <c r="AV1148" s="48"/>
      <c r="AW1148" s="48"/>
      <c r="AX1148" s="48"/>
      <c r="AY1148" s="48"/>
      <c r="AZ1148" s="48"/>
      <c r="BA1148" s="48"/>
      <c r="BB1148" s="48"/>
      <c r="BC1148" s="48"/>
      <c r="BD1148" s="48"/>
      <c r="BE1148" s="48"/>
      <c r="BF1148" s="48"/>
      <c r="BG1148" s="48"/>
      <c r="BH1148" s="48"/>
      <c r="BI1148" s="48"/>
      <c r="BJ1148" s="48"/>
      <c r="BK1148" s="48"/>
      <c r="BL1148" s="48"/>
      <c r="BM1148" s="48"/>
      <c r="BN1148" s="48"/>
    </row>
    <row r="1149" spans="1:66" ht="11.25" customHeight="1">
      <c r="A1149" s="221"/>
      <c r="B1149" s="38"/>
      <c r="C1149" s="206"/>
      <c r="D1149" s="209"/>
      <c r="E1149" s="85" t="s">
        <v>46</v>
      </c>
      <c r="F1149" s="86"/>
      <c r="G1149" s="206"/>
      <c r="H1149" s="209"/>
      <c r="I1149" s="85" t="s">
        <v>46</v>
      </c>
      <c r="J1149" s="108"/>
      <c r="K1149" s="206"/>
      <c r="L1149" s="209"/>
      <c r="M1149" s="85" t="s">
        <v>46</v>
      </c>
      <c r="N1149" s="108"/>
      <c r="O1149" s="43"/>
      <c r="P1149" s="163"/>
      <c r="Q1149" s="3"/>
      <c r="R1149" s="15"/>
      <c r="S1149" s="227" t="str">
        <f>IF(OR(S1146="Empleado",S1146="Familiar"),"Nombre del Empleado","N° Factura")</f>
        <v>N° Factura</v>
      </c>
      <c r="T1149" s="228"/>
      <c r="U1149" s="89"/>
      <c r="V1149" s="47"/>
      <c r="W1149" s="227" t="str">
        <f>IF(OR(W1146="Empleado",W1146="Familiar"),"Nombre del Empleado","N° Factura")</f>
        <v>N° Factura</v>
      </c>
      <c r="X1149" s="228"/>
      <c r="Y1149" s="89"/>
      <c r="Z1149" s="47"/>
      <c r="AA1149" s="227" t="str">
        <f>IF(OR(AA1146="Empleado",AA1146="Familiar"),"Nombre del Empleado","N° Factura")</f>
        <v>N° Factura</v>
      </c>
      <c r="AB1149" s="228"/>
      <c r="AC1149" s="89"/>
      <c r="AD1149" s="48"/>
      <c r="AE1149" s="240" t="s">
        <v>57</v>
      </c>
      <c r="AF1149" s="230"/>
      <c r="AG1149" s="161">
        <f t="array" aca="1" ref="AG1149" ca="1">COUNTIFS(AP1106:AP1146, "💲", AY1106:AY1146, INDIRECT("AE" &amp; ROW())) + COUNTIFS(AP1106:AP1146, "📦", AY1106:AY1146, INDIRECT("AE" &amp; ROW())) + COUNTIFS(AP1106:AP1146, "✅", AY1106:AY1146, INDIRECT("AE" &amp; ROW()))</f>
        <v>0</v>
      </c>
      <c r="AH1149" s="162">
        <f t="array" aca="1" ref="AH1149" ca="1">COUNTIFS(AP1106:AP1146, "💲", AY1106:AY1146, INDIRECT("AE" &amp; ROW())) + COUNTIFS(AP1106:AP1146, "📦", AY1106:AY1146, INDIRECT("AE" &amp; ROW()))</f>
        <v>0</v>
      </c>
      <c r="AI1149" s="139">
        <f t="array" aca="1" ref="AI1149" ca="1">SUMIFS(AR1106:AR1146, AY1106:AY1146, INDIRECT("AE" &amp; ROW()), AP1106:AP1146, "💲") + SUMIFS(AR1106:AR1146, AY1106:AY1146, INDIRECT("AE" &amp; ROW()), AP1106:AP1146, "📦")</f>
        <v>0</v>
      </c>
      <c r="AJ1149" s="139">
        <f t="array" aca="1" ref="AJ1149" ca="1">(
    SUMIFS(AR1106:AR1146, AY1106:AY1146, INDIRECT("AE" &amp; ROW()), AP1106:AP1146, "💲") +
    SUMIFS(AR1106:AR1146, AY1106:AY1146, INDIRECT("AE" &amp; ROW()), AP1106:AP1146, "📦")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
        SUMIFS(AR1106:AR1146, AY1106:AY1146, INDIRECT("AE" &amp; ROW()), AP1106:AP1146, "💲", AS1106:AS1146, "Familiar") +
        SUMIFS(AR1106:AR1146, AY1106:AY1146, INDIRECT("AE" &amp; ROW()), AP1106:AP1146, "📦", AS1106:AS1146, "Familiar")
    ) / 2
)  -
(
    (
        SUMIFS(AR1106:AR1146, AY1106:AY1146, INDIRECT("AE" &amp; ROW()), AP1106:AP1146, "💲", AS1106:AS1146, "Exonerado ADH") +
        SUMIFS(AR1106:AR1146, AY1106:AY1146, INDIRECT("AE" &amp; ROW()), AP1106:AP1146, "📦", AS1106:AS1146, "Exonerado ADH")
    ) / 2
)  -
(
    (
        SUMIFS(AR1106:AR1146, AY1106:AY1146, INDIRECT("AE" &amp; ROW()), AP1106:AP1146, "💲", AS1106:AS1146, "Exonerado Doctor") +
        SUMIFS(AR1106:AR1146, AY1106:AY1146, INDIRECT("AE" &amp; ROW()), AP1106:AP1146, "📦", AS1106:AS1146, "Exonerado Doctor")
    ) / 2
)</f>
        <v>0</v>
      </c>
      <c r="AK1149" s="139">
        <f t="array" aca="1" ref="AK1149" ca="1">(
    SUMIFS(AR1106:AR1146, AY1106:AY1146, INDIRECT("AE" &amp; ROW()), AP1106:AP1146, "💲") +
    SUMIFS(AR1106:AR1146, AY1106:AY1146, INDIRECT("AE" &amp; ROW()), AP1106:AP1146, "📦")
) -
(
    SUMIFS(AR1106:AR1146, AY1106:AY1146, INDIRECT("AE" &amp; ROW()), AP1106:AP1146, "💲", AS1106:AS1146, "Familiar") +
    SUMIFS(AR1106:AR1146, AY1106:AY1146, INDIRECT("AE" &amp; ROW()), AP1106:AP1146, "📦", AS1106:AS1146, "Familiar")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SUMIFS(AR1106:AR1146, AY1106:AY1146, INDIRECT("AE" &amp; ROW()), AP1106:AP1146, "💲", AS1106:AS1146, "Exonerado ADH") +
    SUMIFS(AR1106:AR1146, AY1106:AY1146, INDIRECT("AE" &amp; ROW()), AP1106:AP1146, "📦", AS1106:AS1146, "Exonerado ADH")
) -
(
    (
        SUMIFS(AR1106:AR1146, AY1106:AY1146, INDIRECT("AE" &amp; ROW()), AP1106:AP1146, "💲", AS1106:AS1146, "Exonerado Doctor") +
        SUMIFS(AR1106:AR1146, AY1106:AY1146, INDIRECT("AE" &amp; ROW()), AP1106:AP1146, "📦", AS1106:AS1146, "Exonerado Doctor")
    ) / 2
) -
(
    (
        SUMIFS(AR1106:AR1146, AY1106:AY1146, INDIRECT("AE" &amp; ROW()), AP1106:AP1146, "💲", AS1106:AS1146, "") +
        SUMIFS(AR1106:AR1146, AY1106:AY1146, INDIRECT("AE" &amp; ROW()), AP1106:AP1146, "📦", AS1106:AS1146, "")
    ) / 2
)</f>
        <v>0</v>
      </c>
      <c r="AL1149" s="140">
        <f t="array" aca="1" ref="AL1149" ca="1">(
    SUMIFS(AR1106:AR1146, AY1106:AY1146, INDIRECT("AE" &amp; ROW()), AP1106:AP1146, "💲") +
    SUMIFS(AR1106:AR1146, AY1106:AY1146, INDIRECT("AE" &amp; ROW()), AP1106:AP1146, "📦")
) -
(
    (
        SUMIFS(AR1106:AR1146, AY1106:AY1146, INDIRECT("AE" &amp; ROW()), AP1106:AP1146, "💲", AS1106:AS1146, "Familiar") +
        SUMIFS(AR1106:AR1146, AY1106:AY1146, INDIRECT("AE" &amp; ROW()), AP1106:AP1146, "📦", AS1106:AS1146, "Familiar")
    ) / 2
) -
(
    (
        SUMIFS(AR1106:AR1146, AY1106:AY1146, INDIRECT("AE" &amp; ROW()), AP1106:AP1146, "💲", AS1106:AS1146, "Participante") +
        SUMIFS(AR1106:AR1146, AY1106:AY1146, INDIRECT("AE" &amp; ROW()), AP1106:AP1146, "📦", AS1106:AS1146, "Participante")
    ) / 2
) -
(
    (
        SUMIFS(AR1106:AR1146, AY1106:AY1146, INDIRECT("AE" &amp; ROW()), AP1106:AP1146, "💲", AS1106:AS1146, "Empleado") +
        SUMIFS(AR1106:AR1146, AY1106:AY1146, INDIRECT("AE" &amp; ROW()), AP1106:AP1146, "📦", AS1106:AS1146, "Empleado")
    ) / 2
) -
(
    (
        SUMIFS(AR1106:AR1146, AY1106:AY1146, INDIRECT("AE" &amp; ROW()), AP1106:AP1146, "💲", AS1106:AS1146, "Exonerado ADH") +
        SUMIFS(AR1106:AR1146, AY1106:AY1146, INDIRECT("AE" &amp; ROW()), AP1106:AP1146, "📦", AS1106:AS1146, "Exonerado ADH")
    ) / 2
) -
(
    SUMIFS(AR1106:AR1146, AY1106:AY1146, INDIRECT("AE" &amp; ROW()), AP1106:AP1146, "💲", AS1106:AS1146, "Exonerado Doctor") +
    SUMIFS(AR1106:AR1146, AY1106:AY1146, INDIRECT("AE" &amp; ROW()), AP1106:AP1146, "📦", AS1106:AS1146, "Exonerado Doctor")
) -
(
    (
        SUMIFS(AR1106:AR1146, AY1106:AY1146, INDIRECT("AE" &amp; ROW()), AP1106:AP1146, "💲", AS1106:AS1146, "") +
        SUMIFS(AR1106:AR1146, AY1106:AY1146, INDIRECT("AE" &amp; ROW()), AP1106:AP1146, "📦", AS1106:AS1146, "")
    ) / 2
)</f>
        <v>0</v>
      </c>
      <c r="AM1149" s="48"/>
      <c r="AN1149" s="48"/>
      <c r="AO1149" s="48"/>
      <c r="AP1149" s="48"/>
      <c r="AQ1149" s="48"/>
      <c r="AR1149" s="48"/>
      <c r="AS1149" s="48"/>
      <c r="AT1149" s="48"/>
      <c r="AU1149" s="48"/>
      <c r="AV1149" s="48"/>
      <c r="AW1149" s="48"/>
      <c r="AX1149" s="48"/>
      <c r="AY1149" s="48"/>
      <c r="AZ1149" s="48"/>
      <c r="BA1149" s="48"/>
      <c r="BB1149" s="48"/>
      <c r="BC1149" s="48"/>
      <c r="BD1149" s="48"/>
      <c r="BE1149" s="48"/>
      <c r="BF1149" s="48"/>
      <c r="BG1149" s="48"/>
      <c r="BH1149" s="48"/>
      <c r="BI1149" s="48"/>
      <c r="BJ1149" s="48"/>
      <c r="BK1149" s="48"/>
      <c r="BL1149" s="48"/>
      <c r="BM1149" s="48"/>
      <c r="BN1149" s="48"/>
    </row>
    <row r="1150" spans="1:66" ht="11.25" customHeight="1">
      <c r="A1150" s="222">
        <f>A1146+$Q$13/1440</f>
        <v>0.79166666666666641</v>
      </c>
      <c r="B1150" s="164"/>
      <c r="C1150" s="204"/>
      <c r="D1150" s="207"/>
      <c r="E1150" s="177" t="s">
        <v>36</v>
      </c>
      <c r="F1150" s="42" t="str">
        <f>IF(D1150&lt;&gt;"", VLOOKUP(D1150,'Base de Datos'!$A$2:$D1268,2,FALSE()),"")</f>
        <v/>
      </c>
      <c r="G1150" s="204"/>
      <c r="H1150" s="216"/>
      <c r="I1150" s="177" t="s">
        <v>36</v>
      </c>
      <c r="J1150" s="42" t="str">
        <f>IF(H1150&lt;&gt;"", VLOOKUP(H1150,'Base de Datos'!$A$2:$D1268,2,FALSE()),"")</f>
        <v/>
      </c>
      <c r="K1150" s="204"/>
      <c r="L1150" s="216"/>
      <c r="M1150" s="177" t="s">
        <v>36</v>
      </c>
      <c r="N1150" s="42" t="str">
        <f>IF(L1150&lt;&gt;"", VLOOKUP(L1150,'Base de Datos'!$A$2:$D1268,2,FALSE()),"")</f>
        <v/>
      </c>
      <c r="O1150" s="165"/>
      <c r="P1150" s="165"/>
      <c r="Q1150" s="165"/>
      <c r="R1150" s="166"/>
      <c r="S1150" s="167"/>
      <c r="T1150" s="45" t="s">
        <v>37</v>
      </c>
      <c r="U1150" s="168"/>
      <c r="V1150" s="169"/>
      <c r="W1150" s="167"/>
      <c r="X1150" s="45" t="s">
        <v>37</v>
      </c>
      <c r="Y1150" s="168"/>
      <c r="Z1150" s="169"/>
      <c r="AA1150" s="167"/>
      <c r="AB1150" s="45" t="s">
        <v>37</v>
      </c>
      <c r="AC1150" s="168"/>
      <c r="AD1150" s="56"/>
      <c r="AE1150" s="240" t="s">
        <v>59</v>
      </c>
      <c r="AF1150" s="230"/>
      <c r="AG1150" s="161">
        <f t="array" aca="1" ref="AG1150" ca="1">COUNTIFS(AP1106:AP1146, "💲", AY1106:AY1146, INDIRECT("AE" &amp; ROW())) + COUNTIFS(AP1106:AP1146, "📦", AY1106:AY1146, INDIRECT("AE" &amp; ROW())) + COUNTIFS(AP1106:AP1146, "✅", AY1106:AY1146, INDIRECT("AE" &amp; ROW()))</f>
        <v>0</v>
      </c>
      <c r="AH1150" s="162">
        <f t="array" aca="1" ref="AH1150" ca="1">COUNTIFS(AP1106:AP1146, "💲", AY1106:AY1146, INDIRECT("AE" &amp; ROW())) + COUNTIFS(AP1106:AP1146, "📦", AY1106:AY1146, INDIRECT("AE" &amp; ROW()))</f>
        <v>0</v>
      </c>
      <c r="AI1150" s="139">
        <f t="array" aca="1" ref="AI1150" ca="1">SUMIFS(AR1106:AR1146, AY1106:AY1146, INDIRECT("AE" &amp; ROW()), AP1106:AP1146, "💲") + SUMIFS(AR1106:AR1146, AY1106:AY1146, INDIRECT("AE" &amp; ROW()), AP1106:AP1146, "📦")</f>
        <v>0</v>
      </c>
      <c r="AJ1150" s="139">
        <f t="array" aca="1" ref="AJ1150" ca="1">(
    SUMIFS(AR1106:AR1146, AY1106:AY1146, INDIRECT("AE" &amp; ROW()), AP1106:AP1146, "💲") +
    SUMIFS(AR1106:AR1146, AY1106:AY1146, INDIRECT("AE" &amp; ROW()), AP1106:AP1146, "📦")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
        SUMIFS(AR1106:AR1146, AY1106:AY1146, INDIRECT("AE" &amp; ROW()), AP1106:AP1146, "💲", AS1106:AS1146, "Familiar") +
        SUMIFS(AR1106:AR1146, AY1106:AY1146, INDIRECT("AE" &amp; ROW()), AP1106:AP1146, "📦", AS1106:AS1146, "Familiar")
    ) / 2
)  -
(
    (
        SUMIFS(AR1106:AR1146, AY1106:AY1146, INDIRECT("AE" &amp; ROW()), AP1106:AP1146, "💲", AS1106:AS1146, "Exonerado ADH") +
        SUMIFS(AR1106:AR1146, AY1106:AY1146, INDIRECT("AE" &amp; ROW()), AP1106:AP1146, "📦", AS1106:AS1146, "Exonerado ADH")
    ) / 2
)  -
(
    (
        SUMIFS(AR1106:AR1146, AY1106:AY1146, INDIRECT("AE" &amp; ROW()), AP1106:AP1146, "💲", AS1106:AS1146, "Exonerado Doctor") +
        SUMIFS(AR1106:AR1146, AY1106:AY1146, INDIRECT("AE" &amp; ROW()), AP1106:AP1146, "📦", AS1106:AS1146, "Exonerado Doctor")
    ) / 2
)</f>
        <v>0</v>
      </c>
      <c r="AK1150" s="139">
        <f t="array" aca="1" ref="AK1150" ca="1">(
    SUMIFS(AR1106:AR1146, AY1106:AY1146, INDIRECT("AE" &amp; ROW()), AP1106:AP1146, "💲") +
    SUMIFS(AR1106:AR1146, AY1106:AY1146, INDIRECT("AE" &amp; ROW()), AP1106:AP1146, "📦")
) -
(
    SUMIFS(AR1106:AR1146, AY1106:AY1146, INDIRECT("AE" &amp; ROW()), AP1106:AP1146, "💲", AS1106:AS1146, "Familiar") +
    SUMIFS(AR1106:AR1146, AY1106:AY1146, INDIRECT("AE" &amp; ROW()), AP1106:AP1146, "📦", AS1106:AS1146, "Familiar")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SUMIFS(AR1106:AR1146, AY1106:AY1146, INDIRECT("AE" &amp; ROW()), AP1106:AP1146, "💲", AS1106:AS1146, "Exonerado ADH") +
    SUMIFS(AR1106:AR1146, AY1106:AY1146, INDIRECT("AE" &amp; ROW()), AP1106:AP1146, "📦", AS1106:AS1146, "Exonerado ADH")
) -
(
    (
        SUMIFS(AR1106:AR1146, AY1106:AY1146, INDIRECT("AE" &amp; ROW()), AP1106:AP1146, "💲", AS1106:AS1146, "Exonerado Doctor") +
        SUMIFS(AR1106:AR1146, AY1106:AY1146, INDIRECT("AE" &amp; ROW()), AP1106:AP1146, "📦", AS1106:AS1146, "Exonerado Doctor")
    ) / 2
) -
(
    (
        SUMIFS(AR1106:AR1146, AY1106:AY1146, INDIRECT("AE" &amp; ROW()), AP1106:AP1146, "💲", AS1106:AS1146, "") +
        SUMIFS(AR1106:AR1146, AY1106:AY1146, INDIRECT("AE" &amp; ROW()), AP1106:AP1146, "📦", AS1106:AS1146, "")
    ) / 2
)</f>
        <v>0</v>
      </c>
      <c r="AL1150" s="140">
        <f t="array" aca="1" ref="AL1150" ca="1">(
    SUMIFS(AR1106:AR1146, AY1106:AY1146, INDIRECT("AE" &amp; ROW()), AP1106:AP1146, "💲") +
    SUMIFS(AR1106:AR1146, AY1106:AY1146, INDIRECT("AE" &amp; ROW()), AP1106:AP1146, "📦")
) -
(
    (
        SUMIFS(AR1106:AR1146, AY1106:AY1146, INDIRECT("AE" &amp; ROW()), AP1106:AP1146, "💲", AS1106:AS1146, "Familiar") +
        SUMIFS(AR1106:AR1146, AY1106:AY1146, INDIRECT("AE" &amp; ROW()), AP1106:AP1146, "📦", AS1106:AS1146, "Familiar")
    ) / 2
) -
(
    (
        SUMIFS(AR1106:AR1146, AY1106:AY1146, INDIRECT("AE" &amp; ROW()), AP1106:AP1146, "💲", AS1106:AS1146, "Participante") +
        SUMIFS(AR1106:AR1146, AY1106:AY1146, INDIRECT("AE" &amp; ROW()), AP1106:AP1146, "📦", AS1106:AS1146, "Participante")
    ) / 2
) -
(
    (
        SUMIFS(AR1106:AR1146, AY1106:AY1146, INDIRECT("AE" &amp; ROW()), AP1106:AP1146, "💲", AS1106:AS1146, "Empleado") +
        SUMIFS(AR1106:AR1146, AY1106:AY1146, INDIRECT("AE" &amp; ROW()), AP1106:AP1146, "📦", AS1106:AS1146, "Empleado")
    ) / 2
) -
(
    (
        SUMIFS(AR1106:AR1146, AY1106:AY1146, INDIRECT("AE" &amp; ROW()), AP1106:AP1146, "💲", AS1106:AS1146, "Exonerado ADH") +
        SUMIFS(AR1106:AR1146, AY1106:AY1146, INDIRECT("AE" &amp; ROW()), AP1106:AP1146, "📦", AS1106:AS1146, "Exonerado ADH")
    ) / 2
) -
(
    SUMIFS(AR1106:AR1146, AY1106:AY1146, INDIRECT("AE" &amp; ROW()), AP1106:AP1146, "💲", AS1106:AS1146, "Exonerado Doctor") +
    SUMIFS(AR1106:AR1146, AY1106:AY1146, INDIRECT("AE" &amp; ROW()), AP1106:AP1146, "📦", AS1106:AS1146, "Exonerado Doctor")
) -
(
    (
        SUMIFS(AR1106:AR1146, AY1106:AY1146, INDIRECT("AE" &amp; ROW()), AP1106:AP1146, "💲", AS1106:AS1146, "") +
        SUMIFS(AR1106:AR1146, AY1106:AY1146, INDIRECT("AE" &amp; ROW()), AP1106:AP1146, "📦", AS1106:AS1146, "")
    ) / 2
)</f>
        <v>0</v>
      </c>
      <c r="AM1150" s="56"/>
      <c r="AN1150" s="56"/>
      <c r="AO1150" s="56"/>
      <c r="AP1150" s="56"/>
      <c r="AQ1150" s="56"/>
      <c r="AR1150" s="56"/>
      <c r="AS1150" s="56"/>
      <c r="AT1150" s="56"/>
      <c r="AU1150" s="56"/>
      <c r="AV1150" s="56"/>
      <c r="AW1150" s="56"/>
      <c r="AX1150" s="56"/>
      <c r="AY1150" s="56"/>
      <c r="AZ1150" s="56"/>
      <c r="BA1150" s="56"/>
      <c r="BB1150" s="56"/>
      <c r="BC1150" s="56"/>
      <c r="BD1150" s="56"/>
      <c r="BE1150" s="56"/>
      <c r="BF1150" s="56"/>
      <c r="BG1150" s="56"/>
      <c r="BH1150" s="56"/>
      <c r="BI1150" s="56"/>
      <c r="BJ1150" s="56"/>
      <c r="BK1150" s="56"/>
      <c r="BL1150" s="56"/>
      <c r="BM1150" s="56"/>
      <c r="BN1150" s="56"/>
    </row>
    <row r="1151" spans="1:66" ht="11.25" customHeight="1">
      <c r="A1151" s="220"/>
      <c r="B1151" s="164"/>
      <c r="C1151" s="205"/>
      <c r="D1151" s="208"/>
      <c r="E1151" s="178" t="s">
        <v>42</v>
      </c>
      <c r="F1151" s="58" t="str">
        <f>IF(D1150&lt;&gt;"", VLOOKUP(D1150,'Base de Datos'!$A$2:$D1268,3,FALSE()),"")</f>
        <v/>
      </c>
      <c r="G1151" s="205"/>
      <c r="H1151" s="208"/>
      <c r="I1151" s="178" t="s">
        <v>42</v>
      </c>
      <c r="J1151" s="58" t="str">
        <f>IF(H1150&lt;&gt;"", VLOOKUP(H1150,'Base de Datos'!$A$2:$D1268,3,FALSE()),"")</f>
        <v/>
      </c>
      <c r="K1151" s="205"/>
      <c r="L1151" s="208"/>
      <c r="M1151" s="178" t="s">
        <v>42</v>
      </c>
      <c r="N1151" s="58" t="str">
        <f>IF(L1150&lt;&gt;"", VLOOKUP(L1150,'Base de Datos'!$A$2:$D1268,3,FALSE()),"")</f>
        <v/>
      </c>
      <c r="O1151" s="165"/>
      <c r="P1151" s="165"/>
      <c r="Q1151" s="165"/>
      <c r="R1151" s="166"/>
      <c r="S1151" s="231"/>
      <c r="T1151" s="230"/>
      <c r="U1151" s="170"/>
      <c r="V1151" s="169"/>
      <c r="W1151" s="231"/>
      <c r="X1151" s="230"/>
      <c r="Y1151" s="170"/>
      <c r="Z1151" s="169"/>
      <c r="AA1151" s="231"/>
      <c r="AB1151" s="230"/>
      <c r="AC1151" s="170"/>
      <c r="AD1151" s="56"/>
      <c r="AE1151" s="240" t="s">
        <v>63</v>
      </c>
      <c r="AF1151" s="230"/>
      <c r="AG1151" s="161">
        <f t="array" aca="1" ref="AG1151" ca="1">COUNTIFS(AP1106:AP1146, "💲", AY1106:AY1146, INDIRECT("AE" &amp; ROW())) + COUNTIFS(AP1106:AP1146, "📦", AY1106:AY1146, INDIRECT("AE" &amp; ROW())) + COUNTIFS(AP1106:AP1146, "✅", AY1106:AY1146, INDIRECT("AE" &amp; ROW()))</f>
        <v>0</v>
      </c>
      <c r="AH1151" s="162">
        <f t="array" aca="1" ref="AH1151" ca="1">COUNTIFS(AP1106:AP1146, "💲", AY1106:AY1146, INDIRECT("AE" &amp; ROW())) + COUNTIFS(AP1106:AP1146, "📦", AY1106:AY1146, INDIRECT("AE" &amp; ROW()))</f>
        <v>0</v>
      </c>
      <c r="AI1151" s="139">
        <f t="array" aca="1" ref="AI1151" ca="1">SUMIFS(AR1106:AR1146, AY1106:AY1146, INDIRECT("AE" &amp; ROW()), AP1106:AP1146, "💲") + SUMIFS(AR1106:AR1146, AY1106:AY1146, INDIRECT("AE" &amp; ROW()), AP1106:AP1146, "📦")</f>
        <v>0</v>
      </c>
      <c r="AJ1151" s="139">
        <f t="array" aca="1" ref="AJ1151" ca="1">(
    SUMIFS(AR1106:AR1146, AY1106:AY1146, INDIRECT("AE" &amp; ROW()), AP1106:AP1146, "💲") +
    SUMIFS(AR1106:AR1146, AY1106:AY1146, INDIRECT("AE" &amp; ROW()), AP1106:AP1146, "📦")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
        SUMIFS(AR1106:AR1146, AY1106:AY1146, INDIRECT("AE" &amp; ROW()), AP1106:AP1146, "💲", AS1106:AS1146, "Familiar") +
        SUMIFS(AR1106:AR1146, AY1106:AY1146, INDIRECT("AE" &amp; ROW()), AP1106:AP1146, "📦", AS1106:AS1146, "Familiar")
    ) / 2
)  -
(
    (
        SUMIFS(AR1106:AR1146, AY1106:AY1146, INDIRECT("AE" &amp; ROW()), AP1106:AP1146, "💲", AS1106:AS1146, "Exonerado ADH") +
        SUMIFS(AR1106:AR1146, AY1106:AY1146, INDIRECT("AE" &amp; ROW()), AP1106:AP1146, "📦", AS1106:AS1146, "Exonerado ADH")
    ) / 2
)  -
(
    (
        SUMIFS(AR1106:AR1146, AY1106:AY1146, INDIRECT("AE" &amp; ROW()), AP1106:AP1146, "💲", AS1106:AS1146, "Exonerado Doctor") +
        SUMIFS(AR1106:AR1146, AY1106:AY1146, INDIRECT("AE" &amp; ROW()), AP1106:AP1146, "📦", AS1106:AS1146, "Exonerado Doctor")
    ) / 2
)</f>
        <v>0</v>
      </c>
      <c r="AK1151" s="139">
        <f t="array" aca="1" ref="AK1151" ca="1">(
    SUMIFS(AR1106:AR1146, AY1106:AY1146, INDIRECT("AE" &amp; ROW()), AP1106:AP1146, "💲") +
    SUMIFS(AR1106:AR1146, AY1106:AY1146, INDIRECT("AE" &amp; ROW()), AP1106:AP1146, "📦")
) -
(
    SUMIFS(AR1106:AR1146, AY1106:AY1146, INDIRECT("AE" &amp; ROW()), AP1106:AP1146, "💲", AS1106:AS1146, "Familiar") +
    SUMIFS(AR1106:AR1146, AY1106:AY1146, INDIRECT("AE" &amp; ROW()), AP1106:AP1146, "📦", AS1106:AS1146, "Familiar")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SUMIFS(AR1106:AR1146, AY1106:AY1146, INDIRECT("AE" &amp; ROW()), AP1106:AP1146, "💲", AS1106:AS1146, "Exonerado ADH") +
    SUMIFS(AR1106:AR1146, AY1106:AY1146, INDIRECT("AE" &amp; ROW()), AP1106:AP1146, "📦", AS1106:AS1146, "Exonerado ADH")
) -
(
    (
        SUMIFS(AR1106:AR1146, AY1106:AY1146, INDIRECT("AE" &amp; ROW()), AP1106:AP1146, "💲", AS1106:AS1146, "Exonerado Doctor") +
        SUMIFS(AR1106:AR1146, AY1106:AY1146, INDIRECT("AE" &amp; ROW()), AP1106:AP1146, "📦", AS1106:AS1146, "Exonerado Doctor")
    ) / 2
) -
(
    (
        SUMIFS(AR1106:AR1146, AY1106:AY1146, INDIRECT("AE" &amp; ROW()), AP1106:AP1146, "💲", AS1106:AS1146, "") +
        SUMIFS(AR1106:AR1146, AY1106:AY1146, INDIRECT("AE" &amp; ROW()), AP1106:AP1146, "📦", AS1106:AS1146, "")
    ) / 2
)</f>
        <v>0</v>
      </c>
      <c r="AL1151" s="140">
        <f t="array" aca="1" ref="AL1151" ca="1">(
    SUMIFS(AR1106:AR1146, AY1106:AY1146, INDIRECT("AE" &amp; ROW()), AP1106:AP1146, "💲") +
    SUMIFS(AR1106:AR1146, AY1106:AY1146, INDIRECT("AE" &amp; ROW()), AP1106:AP1146, "📦")
) -
(
    (
        SUMIFS(AR1106:AR1146, AY1106:AY1146, INDIRECT("AE" &amp; ROW()), AP1106:AP1146, "💲", AS1106:AS1146, "Familiar") +
        SUMIFS(AR1106:AR1146, AY1106:AY1146, INDIRECT("AE" &amp; ROW()), AP1106:AP1146, "📦", AS1106:AS1146, "Familiar")
    ) / 2
) -
(
    (
        SUMIFS(AR1106:AR1146, AY1106:AY1146, INDIRECT("AE" &amp; ROW()), AP1106:AP1146, "💲", AS1106:AS1146, "Participante") +
        SUMIFS(AR1106:AR1146, AY1106:AY1146, INDIRECT("AE" &amp; ROW()), AP1106:AP1146, "📦", AS1106:AS1146, "Participante")
    ) / 2
) -
(
    (
        SUMIFS(AR1106:AR1146, AY1106:AY1146, INDIRECT("AE" &amp; ROW()), AP1106:AP1146, "💲", AS1106:AS1146, "Empleado") +
        SUMIFS(AR1106:AR1146, AY1106:AY1146, INDIRECT("AE" &amp; ROW()), AP1106:AP1146, "📦", AS1106:AS1146, "Empleado")
    ) / 2
) -
(
    (
        SUMIFS(AR1106:AR1146, AY1106:AY1146, INDIRECT("AE" &amp; ROW()), AP1106:AP1146, "💲", AS1106:AS1146, "Exonerado ADH") +
        SUMIFS(AR1106:AR1146, AY1106:AY1146, INDIRECT("AE" &amp; ROW()), AP1106:AP1146, "📦", AS1106:AS1146, "Exonerado ADH")
    ) / 2
) -
(
    SUMIFS(AR1106:AR1146, AY1106:AY1146, INDIRECT("AE" &amp; ROW()), AP1106:AP1146, "💲", AS1106:AS1146, "Exonerado Doctor") +
    SUMIFS(AR1106:AR1146, AY1106:AY1146, INDIRECT("AE" &amp; ROW()), AP1106:AP1146, "📦", AS1106:AS1146, "Exonerado Doctor")
) -
(
    (
        SUMIFS(AR1106:AR1146, AY1106:AY1146, INDIRECT("AE" &amp; ROW()), AP1106:AP1146, "💲", AS1106:AS1146, "") +
        SUMIFS(AR1106:AR1146, AY1106:AY1146, INDIRECT("AE" &amp; ROW()), AP1106:AP1146, "📦", AS1106:AS1146, "")
    ) / 2
)</f>
        <v>0</v>
      </c>
      <c r="AM1151" s="56"/>
      <c r="AN1151" s="56"/>
      <c r="AO1151" s="56"/>
      <c r="AP1151" s="56"/>
      <c r="AQ1151" s="56"/>
      <c r="AR1151" s="56"/>
      <c r="AS1151" s="56"/>
      <c r="AT1151" s="56"/>
      <c r="AU1151" s="56"/>
      <c r="AV1151" s="56"/>
      <c r="AW1151" s="56"/>
      <c r="AX1151" s="56"/>
      <c r="AY1151" s="56"/>
      <c r="AZ1151" s="56"/>
      <c r="BA1151" s="56"/>
      <c r="BB1151" s="56"/>
      <c r="BC1151" s="56"/>
      <c r="BD1151" s="56"/>
      <c r="BE1151" s="56"/>
      <c r="BF1151" s="56"/>
      <c r="BG1151" s="56"/>
      <c r="BH1151" s="56"/>
      <c r="BI1151" s="56"/>
      <c r="BJ1151" s="56"/>
      <c r="BK1151" s="56"/>
      <c r="BL1151" s="56"/>
      <c r="BM1151" s="56"/>
      <c r="BN1151" s="56"/>
    </row>
    <row r="1152" spans="1:66" ht="11.25" customHeight="1">
      <c r="A1152" s="220"/>
      <c r="B1152" s="164"/>
      <c r="C1152" s="205"/>
      <c r="D1152" s="208"/>
      <c r="E1152" s="178" t="s">
        <v>44</v>
      </c>
      <c r="F1152" s="58" t="str">
        <f>IF(D1150&lt;&gt;"", VLOOKUP(D1150,'Base de Datos'!$A$2:$D1268,4,FALSE()),"")</f>
        <v/>
      </c>
      <c r="G1152" s="205"/>
      <c r="H1152" s="208"/>
      <c r="I1152" s="178" t="s">
        <v>44</v>
      </c>
      <c r="J1152" s="58" t="str">
        <f>IF(H1150&lt;&gt;"", VLOOKUP(H1150,'Base de Datos'!$A$2:$D1268,4,FALSE()),"")</f>
        <v/>
      </c>
      <c r="K1152" s="205"/>
      <c r="L1152" s="208"/>
      <c r="M1152" s="178" t="s">
        <v>44</v>
      </c>
      <c r="N1152" s="58" t="str">
        <f>IF(L1150&lt;&gt;"", VLOOKUP(L1150,'Base de Datos'!$A$2:$D1268,4,FALSE()),"")</f>
        <v/>
      </c>
      <c r="O1152" s="165"/>
      <c r="P1152" s="165"/>
      <c r="Q1152" s="165"/>
      <c r="R1152" s="166"/>
      <c r="S1152" s="231"/>
      <c r="T1152" s="230"/>
      <c r="U1152" s="170"/>
      <c r="V1152" s="169"/>
      <c r="W1152" s="231"/>
      <c r="X1152" s="230"/>
      <c r="Y1152" s="170"/>
      <c r="Z1152" s="169"/>
      <c r="AA1152" s="231"/>
      <c r="AB1152" s="230"/>
      <c r="AC1152" s="170"/>
      <c r="AD1152" s="56"/>
      <c r="AE1152" s="240" t="s">
        <v>66</v>
      </c>
      <c r="AF1152" s="230"/>
      <c r="AG1152" s="161">
        <f t="array" aca="1" ref="AG1152" ca="1">COUNTIFS(AP1106:AP1146, "💲", AY1106:AY1146, INDIRECT("AE" &amp; ROW())) + COUNTIFS(AP1106:AP1146, "📦", AY1106:AY1146, INDIRECT("AE" &amp; ROW())) + COUNTIFS(AP1106:AP1146, "✅", AY1106:AY1146, INDIRECT("AE" &amp; ROW()))</f>
        <v>0</v>
      </c>
      <c r="AH1152" s="162">
        <f t="array" aca="1" ref="AH1152" ca="1">COUNTIFS(AP1106:AP1146, "💲", AY1106:AY1146, INDIRECT("AE" &amp; ROW())) + COUNTIFS(AP1106:AP1146, "📦", AY1106:AY1146, INDIRECT("AE" &amp; ROW()))</f>
        <v>0</v>
      </c>
      <c r="AI1152" s="139">
        <f t="array" aca="1" ref="AI1152" ca="1">SUMIFS(AR1106:AR1146, AY1106:AY1146, INDIRECT("AE" &amp; ROW()), AP1106:AP1146, "💲") + SUMIFS(AR1106:AR1146, AY1106:AY1146, INDIRECT("AE" &amp; ROW()), AP1106:AP1146, "📦")</f>
        <v>0</v>
      </c>
      <c r="AJ1152" s="139">
        <f t="array" aca="1" ref="AJ1152" ca="1">(
    SUMIFS(AR1106:AR1146, AY1106:AY1146, INDIRECT("AE" &amp; ROW()), AP1106:AP1146, "💲") +
    SUMIFS(AR1106:AR1146, AY1106:AY1146, INDIRECT("AE" &amp; ROW()), AP1106:AP1146, "📦")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
        SUMIFS(AR1106:AR1146, AY1106:AY1146, INDIRECT("AE" &amp; ROW()), AP1106:AP1146, "💲", AS1106:AS1146, "Familiar") +
        SUMIFS(AR1106:AR1146, AY1106:AY1146, INDIRECT("AE" &amp; ROW()), AP1106:AP1146, "📦", AS1106:AS1146, "Familiar")
    ) / 2
)  -
(
    (
        SUMIFS(AR1106:AR1146, AY1106:AY1146, INDIRECT("AE" &amp; ROW()), AP1106:AP1146, "💲", AS1106:AS1146, "Exonerado ADH") +
        SUMIFS(AR1106:AR1146, AY1106:AY1146, INDIRECT("AE" &amp; ROW()), AP1106:AP1146, "📦", AS1106:AS1146, "Exonerado ADH")
    ) / 2
)  -
(
    (
        SUMIFS(AR1106:AR1146, AY1106:AY1146, INDIRECT("AE" &amp; ROW()), AP1106:AP1146, "💲", AS1106:AS1146, "Exonerado Doctor") +
        SUMIFS(AR1106:AR1146, AY1106:AY1146, INDIRECT("AE" &amp; ROW()), AP1106:AP1146, "📦", AS1106:AS1146, "Exonerado Doctor")
    ) / 2
)</f>
        <v>0</v>
      </c>
      <c r="AK1152" s="139">
        <f t="array" aca="1" ref="AK1152" ca="1">(
    SUMIFS(AR1106:AR1146, AY1106:AY1146, INDIRECT("AE" &amp; ROW()), AP1106:AP1146, "💲") +
    SUMIFS(AR1106:AR1146, AY1106:AY1146, INDIRECT("AE" &amp; ROW()), AP1106:AP1146, "📦")
) -
(
    SUMIFS(AR1106:AR1146, AY1106:AY1146, INDIRECT("AE" &amp; ROW()), AP1106:AP1146, "💲", AS1106:AS1146, "Familiar") +
    SUMIFS(AR1106:AR1146, AY1106:AY1146, INDIRECT("AE" &amp; ROW()), AP1106:AP1146, "📦", AS1106:AS1146, "Familiar")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SUMIFS(AR1106:AR1146, AY1106:AY1146, INDIRECT("AE" &amp; ROW()), AP1106:AP1146, "💲", AS1106:AS1146, "Exonerado ADH") +
    SUMIFS(AR1106:AR1146, AY1106:AY1146, INDIRECT("AE" &amp; ROW()), AP1106:AP1146, "📦", AS1106:AS1146, "Exonerado ADH")
) -
(
    (
        SUMIFS(AR1106:AR1146, AY1106:AY1146, INDIRECT("AE" &amp; ROW()), AP1106:AP1146, "💲", AS1106:AS1146, "Exonerado Doctor") +
        SUMIFS(AR1106:AR1146, AY1106:AY1146, INDIRECT("AE" &amp; ROW()), AP1106:AP1146, "📦", AS1106:AS1146, "Exonerado Doctor")
    ) / 2
) -
(
    (
        SUMIFS(AR1106:AR1146, AY1106:AY1146, INDIRECT("AE" &amp; ROW()), AP1106:AP1146, "💲", AS1106:AS1146, "") +
        SUMIFS(AR1106:AR1146, AY1106:AY1146, INDIRECT("AE" &amp; ROW()), AP1106:AP1146, "📦", AS1106:AS1146, "")
    ) / 2
)</f>
        <v>0</v>
      </c>
      <c r="AL1152" s="140">
        <f t="array" aca="1" ref="AL1152" ca="1">(
    SUMIFS(AR1106:AR1146, AY1106:AY1146, INDIRECT("AE" &amp; ROW()), AP1106:AP1146, "💲") +
    SUMIFS(AR1106:AR1146, AY1106:AY1146, INDIRECT("AE" &amp; ROW()), AP1106:AP1146, "📦")
) -
(
    (
        SUMIFS(AR1106:AR1146, AY1106:AY1146, INDIRECT("AE" &amp; ROW()), AP1106:AP1146, "💲", AS1106:AS1146, "Familiar") +
        SUMIFS(AR1106:AR1146, AY1106:AY1146, INDIRECT("AE" &amp; ROW()), AP1106:AP1146, "📦", AS1106:AS1146, "Familiar")
    ) / 2
) -
(
    (
        SUMIFS(AR1106:AR1146, AY1106:AY1146, INDIRECT("AE" &amp; ROW()), AP1106:AP1146, "💲", AS1106:AS1146, "Participante") +
        SUMIFS(AR1106:AR1146, AY1106:AY1146, INDIRECT("AE" &amp; ROW()), AP1106:AP1146, "📦", AS1106:AS1146, "Participante")
    ) / 2
) -
(
    (
        SUMIFS(AR1106:AR1146, AY1106:AY1146, INDIRECT("AE" &amp; ROW()), AP1106:AP1146, "💲", AS1106:AS1146, "Empleado") +
        SUMIFS(AR1106:AR1146, AY1106:AY1146, INDIRECT("AE" &amp; ROW()), AP1106:AP1146, "📦", AS1106:AS1146, "Empleado")
    ) / 2
) -
(
    (
        SUMIFS(AR1106:AR1146, AY1106:AY1146, INDIRECT("AE" &amp; ROW()), AP1106:AP1146, "💲", AS1106:AS1146, "Exonerado ADH") +
        SUMIFS(AR1106:AR1146, AY1106:AY1146, INDIRECT("AE" &amp; ROW()), AP1106:AP1146, "📦", AS1106:AS1146, "Exonerado ADH")
    ) / 2
) -
(
    SUMIFS(AR1106:AR1146, AY1106:AY1146, INDIRECT("AE" &amp; ROW()), AP1106:AP1146, "💲", AS1106:AS1146, "Exonerado Doctor") +
    SUMIFS(AR1106:AR1146, AY1106:AY1146, INDIRECT("AE" &amp; ROW()), AP1106:AP1146, "📦", AS1106:AS1146, "Exonerado Doctor")
) -
(
    (
        SUMIFS(AR1106:AR1146, AY1106:AY1146, INDIRECT("AE" &amp; ROW()), AP1106:AP1146, "💲", AS1106:AS1146, "") +
        SUMIFS(AR1106:AR1146, AY1106:AY1146, INDIRECT("AE" &amp; ROW()), AP1106:AP1146, "📦", AS1106:AS1146, "")
    ) / 2
)</f>
        <v>0</v>
      </c>
      <c r="AM1152" s="56"/>
      <c r="AN1152" s="56"/>
      <c r="AO1152" s="56"/>
      <c r="AP1152" s="56"/>
      <c r="AQ1152" s="56"/>
      <c r="AR1152" s="56"/>
      <c r="AS1152" s="56"/>
      <c r="AT1152" s="56"/>
      <c r="AU1152" s="56"/>
      <c r="AV1152" s="56"/>
      <c r="AW1152" s="56"/>
      <c r="AX1152" s="56"/>
      <c r="AY1152" s="56"/>
      <c r="AZ1152" s="56"/>
      <c r="BA1152" s="56"/>
      <c r="BB1152" s="56"/>
      <c r="BC1152" s="56"/>
      <c r="BD1152" s="56"/>
      <c r="BE1152" s="56"/>
      <c r="BF1152" s="56"/>
      <c r="BG1152" s="56"/>
      <c r="BH1152" s="56"/>
      <c r="BI1152" s="56"/>
      <c r="BJ1152" s="56"/>
      <c r="BK1152" s="56"/>
      <c r="BL1152" s="56"/>
      <c r="BM1152" s="56"/>
      <c r="BN1152" s="56"/>
    </row>
    <row r="1153" spans="1:66" ht="11.25" customHeight="1">
      <c r="A1153" s="221"/>
      <c r="B1153" s="164"/>
      <c r="C1153" s="206"/>
      <c r="D1153" s="209"/>
      <c r="E1153" s="179" t="s">
        <v>46</v>
      </c>
      <c r="F1153" s="180"/>
      <c r="G1153" s="206"/>
      <c r="H1153" s="209"/>
      <c r="I1153" s="179" t="s">
        <v>46</v>
      </c>
      <c r="J1153" s="180"/>
      <c r="K1153" s="206"/>
      <c r="L1153" s="209"/>
      <c r="M1153" s="179" t="s">
        <v>46</v>
      </c>
      <c r="N1153" s="180"/>
      <c r="O1153" s="165"/>
      <c r="P1153" s="165"/>
      <c r="Q1153" s="165"/>
      <c r="R1153" s="166"/>
      <c r="S1153" s="227" t="str">
        <f>IF(OR(S1150="Empleado",S1150="Familiar"),"Nombre del Empleado","N° Factura")</f>
        <v>N° Factura</v>
      </c>
      <c r="T1153" s="228"/>
      <c r="U1153" s="89"/>
      <c r="V1153" s="169"/>
      <c r="W1153" s="227" t="str">
        <f>IF(OR(W1150="Empleado",W1150="Familiar"),"Nombre del Empleado","N° Factura")</f>
        <v>N° Factura</v>
      </c>
      <c r="X1153" s="228"/>
      <c r="Y1153" s="89"/>
      <c r="Z1153" s="169"/>
      <c r="AA1153" s="227" t="str">
        <f>IF(OR(AA1150="Empleado",AA1150="Familiar"),"Nombre del Empleado","N° Factura")</f>
        <v>N° Factura</v>
      </c>
      <c r="AB1153" s="228"/>
      <c r="AC1153" s="89"/>
      <c r="AD1153" s="56"/>
      <c r="AE1153" s="240" t="s">
        <v>69</v>
      </c>
      <c r="AF1153" s="230"/>
      <c r="AG1153" s="161">
        <f t="array" aca="1" ref="AG1153" ca="1">COUNTIFS(AP1106:AP1146, "💲", AY1106:AY1146, INDIRECT("AE" &amp; ROW())) + COUNTIFS(AP1106:AP1146, "📦", AY1106:AY1146, INDIRECT("AE" &amp; ROW())) + COUNTIFS(AP1106:AP1146, "✅", AY1106:AY1146, INDIRECT("AE" &amp; ROW()))</f>
        <v>0</v>
      </c>
      <c r="AH1153" s="162">
        <f t="array" aca="1" ref="AH1153" ca="1">COUNTIFS(AP1106:AP1146, "💲", AY1106:AY1146, INDIRECT("AE" &amp; ROW())) + COUNTIFS(AP1106:AP1146, "📦", AY1106:AY1146, INDIRECT("AE" &amp; ROW()))</f>
        <v>0</v>
      </c>
      <c r="AI1153" s="139">
        <f t="array" aca="1" ref="AI1153" ca="1">SUMIFS(AR1106:AR1146, AY1106:AY1146, INDIRECT("AE" &amp; ROW()), AP1106:AP1146, "💲") + SUMIFS(AR1106:AR1146, AY1106:AY1146, INDIRECT("AE" &amp; ROW()), AP1106:AP1146, "📦")</f>
        <v>0</v>
      </c>
      <c r="AJ1153" s="66">
        <f t="array" aca="1" ref="AJ1153" ca="1">(
    SUMIFS(AR1106:AR1146, AY1106:AY1146, INDIRECT("AE" &amp; ROW()), AP1106:AP1146, "💲") +
    SUMIFS(AR1106:AR1146, AY1106:AY1146, INDIRECT("AE" &amp; ROW()), AP1106:AP1146, "📦")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
        SUMIFS(AR1106:AR1146, AY1106:AY1146, INDIRECT("AE" &amp; ROW()), AP1106:AP1146, "💲", AS1106:AS1146, "Familiar") +
        SUMIFS(AR1106:AR1146, AY1106:AY1146, INDIRECT("AE" &amp; ROW()), AP1106:AP1146, "📦", AS1106:AS1146, "Familiar")
    ) / 2
)  -
(
    (
        SUMIFS(AR1106:AR1146, AY1106:AY1146, INDIRECT("AE" &amp; ROW()), AP1106:AP1146, "💲", AS1106:AS1146, "Exonerado ADH") +
        SUMIFS(AR1106:AR1146, AY1106:AY1146, INDIRECT("AE" &amp; ROW()), AP1106:AP1146, "📦", AS1106:AS1146, "Exonerado ADH")
    ) / 2
)  -
(
    (
        SUMIFS(AR1106:AR1146, AY1106:AY1146, INDIRECT("AE" &amp; ROW()), AP1106:AP1146, "💲", AS1106:AS1146, "Exonerado Doctor") +
        SUMIFS(AR1106:AR1146, AY1106:AY1146, INDIRECT("AE" &amp; ROW()), AP1106:AP1146, "📦", AS1106:AS1146, "Exonerado Doctor")
    ) / 2
)</f>
        <v>0</v>
      </c>
      <c r="AK1153" s="139">
        <f t="array" aca="1" ref="AK1153" ca="1">(
    SUMIFS(AR1106:AR1146, AY1106:AY1146, INDIRECT("AE" &amp; ROW()), AP1106:AP1146, "💲") +
    SUMIFS(AR1106:AR1146, AY1106:AY1146, INDIRECT("AE" &amp; ROW()), AP1106:AP1146, "📦")
) -
(
    SUMIFS(AR1106:AR1146, AY1106:AY1146, INDIRECT("AE" &amp; ROW()), AP1106:AP1146, "💲", AS1106:AS1146, "Familiar") +
    SUMIFS(AR1106:AR1146, AY1106:AY1146, INDIRECT("AE" &amp; ROW()), AP1106:AP1146, "📦", AS1106:AS1146, "Familiar")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SUMIFS(AR1106:AR1146, AY1106:AY1146, INDIRECT("AE" &amp; ROW()), AP1106:AP1146, "💲", AS1106:AS1146, "Exonerado ADH") +
    SUMIFS(AR1106:AR1146, AY1106:AY1146, INDIRECT("AE" &amp; ROW()), AP1106:AP1146, "📦", AS1106:AS1146, "Exonerado ADH")
) -
(
    (
        SUMIFS(AR1106:AR1146, AY1106:AY1146, INDIRECT("AE" &amp; ROW()), AP1106:AP1146, "💲", AS1106:AS1146, "Exonerado Doctor") +
        SUMIFS(AR1106:AR1146, AY1106:AY1146, INDIRECT("AE" &amp; ROW()), AP1106:AP1146, "📦", AS1106:AS1146, "Exonerado Doctor")
    ) / 2
) -
(
    (
        SUMIFS(AR1106:AR1146, AY1106:AY1146, INDIRECT("AE" &amp; ROW()), AP1106:AP1146, "💲", AS1106:AS1146, "") +
        SUMIFS(AR1106:AR1146, AY1106:AY1146, INDIRECT("AE" &amp; ROW()), AP1106:AP1146, "📦", AS1106:AS1146, "")
    ) / 2
)</f>
        <v>0</v>
      </c>
      <c r="AL1153" s="140">
        <f t="array" aca="1" ref="AL1153" ca="1">(
    SUMIFS(AR1106:AR1146, AY1106:AY1146, INDIRECT("AE" &amp; ROW()), AP1106:AP1146, "💲") +
    SUMIFS(AR1106:AR1146, AY1106:AY1146, INDIRECT("AE" &amp; ROW()), AP1106:AP1146, "📦")
) -
(
    (
        SUMIFS(AR1106:AR1146, AY1106:AY1146, INDIRECT("AE" &amp; ROW()), AP1106:AP1146, "💲", AS1106:AS1146, "Familiar") +
        SUMIFS(AR1106:AR1146, AY1106:AY1146, INDIRECT("AE" &amp; ROW()), AP1106:AP1146, "📦", AS1106:AS1146, "Familiar")
    ) / 2
) -
(
    (
        SUMIFS(AR1106:AR1146, AY1106:AY1146, INDIRECT("AE" &amp; ROW()), AP1106:AP1146, "💲", AS1106:AS1146, "Participante") +
        SUMIFS(AR1106:AR1146, AY1106:AY1146, INDIRECT("AE" &amp; ROW()), AP1106:AP1146, "📦", AS1106:AS1146, "Participante")
    ) / 2
) -
(
    (
        SUMIFS(AR1106:AR1146, AY1106:AY1146, INDIRECT("AE" &amp; ROW()), AP1106:AP1146, "💲", AS1106:AS1146, "Empleado") +
        SUMIFS(AR1106:AR1146, AY1106:AY1146, INDIRECT("AE" &amp; ROW()), AP1106:AP1146, "📦", AS1106:AS1146, "Empleado")
    ) / 2
) -
(
    (
        SUMIFS(AR1106:AR1146, AY1106:AY1146, INDIRECT("AE" &amp; ROW()), AP1106:AP1146, "💲", AS1106:AS1146, "Exonerado ADH") +
        SUMIFS(AR1106:AR1146, AY1106:AY1146, INDIRECT("AE" &amp; ROW()), AP1106:AP1146, "📦", AS1106:AS1146, "Exonerado ADH")
    ) / 2
) -
(
    SUMIFS(AR1106:AR1146, AY1106:AY1146, INDIRECT("AE" &amp; ROW()), AP1106:AP1146, "💲", AS1106:AS1146, "Exonerado Doctor") +
    SUMIFS(AR1106:AR1146, AY1106:AY1146, INDIRECT("AE" &amp; ROW()), AP1106:AP1146, "📦", AS1106:AS1146, "Exonerado Doctor")
) -
(
    (
        SUMIFS(AR1106:AR1146, AY1106:AY1146, INDIRECT("AE" &amp; ROW()), AP1106:AP1146, "💲", AS1106:AS1146, "") +
        SUMIFS(AR1106:AR1146, AY1106:AY1146, INDIRECT("AE" &amp; ROW()), AP1106:AP1146, "📦", AS1106:AS1146, "")
    ) / 2
)</f>
        <v>0</v>
      </c>
      <c r="AM1153" s="56"/>
      <c r="AN1153" s="56"/>
      <c r="AO1153" s="56"/>
      <c r="AP1153" s="56"/>
      <c r="AQ1153" s="56"/>
      <c r="AR1153" s="56"/>
      <c r="AS1153" s="56"/>
      <c r="AT1153" s="56"/>
      <c r="AU1153" s="56"/>
      <c r="AV1153" s="56"/>
      <c r="AW1153" s="56"/>
      <c r="AX1153" s="56"/>
      <c r="AY1153" s="56"/>
      <c r="AZ1153" s="56"/>
      <c r="BA1153" s="56"/>
      <c r="BB1153" s="56"/>
      <c r="BC1153" s="56"/>
      <c r="BD1153" s="56"/>
      <c r="BE1153" s="56"/>
      <c r="BF1153" s="56"/>
      <c r="BG1153" s="56"/>
      <c r="BH1153" s="56"/>
      <c r="BI1153" s="56"/>
      <c r="BJ1153" s="56"/>
      <c r="BK1153" s="56"/>
      <c r="BL1153" s="56"/>
      <c r="BM1153" s="56"/>
      <c r="BN1153" s="56"/>
    </row>
    <row r="1154" spans="1:66" ht="11.25" customHeight="1">
      <c r="A1154" s="222">
        <f>A1150+$Q$13/1440</f>
        <v>0.83333333333333304</v>
      </c>
      <c r="B1154" s="164"/>
      <c r="C1154" s="204"/>
      <c r="D1154" s="207"/>
      <c r="E1154" s="177" t="s">
        <v>36</v>
      </c>
      <c r="F1154" s="42" t="str">
        <f>IF(D1154&lt;&gt;"", VLOOKUP(D1154,'Base de Datos'!$A$2:$D1268,2,FALSE()),"")</f>
        <v/>
      </c>
      <c r="G1154" s="204"/>
      <c r="H1154" s="216"/>
      <c r="I1154" s="177" t="s">
        <v>36</v>
      </c>
      <c r="J1154" s="42" t="str">
        <f>IF(H1154&lt;&gt;"", VLOOKUP(H1154,'Base de Datos'!$A$2:$D1268,2,FALSE()),"")</f>
        <v/>
      </c>
      <c r="K1154" s="204"/>
      <c r="L1154" s="216"/>
      <c r="M1154" s="177" t="s">
        <v>36</v>
      </c>
      <c r="N1154" s="42" t="str">
        <f>IF(L1154&lt;&gt;"", VLOOKUP(L1154,'Base de Datos'!$A$2:$D1268,2,FALSE()),"")</f>
        <v/>
      </c>
      <c r="O1154" s="165"/>
      <c r="P1154" s="165"/>
      <c r="Q1154" s="165"/>
      <c r="R1154" s="166"/>
      <c r="S1154" s="167"/>
      <c r="T1154" s="45" t="s">
        <v>37</v>
      </c>
      <c r="U1154" s="168"/>
      <c r="V1154" s="169"/>
      <c r="W1154" s="167"/>
      <c r="X1154" s="45" t="s">
        <v>37</v>
      </c>
      <c r="Y1154" s="168"/>
      <c r="Z1154" s="169"/>
      <c r="AA1154" s="167"/>
      <c r="AB1154" s="45" t="s">
        <v>37</v>
      </c>
      <c r="AC1154" s="168"/>
      <c r="AD1154" s="56"/>
      <c r="AE1154" s="232" t="s">
        <v>72</v>
      </c>
      <c r="AF1154" s="230"/>
      <c r="AG1154" s="90">
        <f t="array" aca="1" ref="AG1154" ca="1">COUNTIFS(AP1106:AP1146, "💲", AY1106:AY1146, INDIRECT("AE" &amp; ROW())) + COUNTIFS(AP1106:AP1146, "📦", AY1106:AY1146, INDIRECT("AE" &amp; ROW())) + COUNTIFS(AP1106:AP1146, "✅", AY1106:AY1146, INDIRECT("AE" &amp; ROW()))</f>
        <v>0</v>
      </c>
      <c r="AH1154" s="68">
        <f t="array" aca="1" ref="AH1154" ca="1">COUNTIFS(AP1106:AP1146, "💲", AY1106:AY1146, INDIRECT("AE" &amp; ROW())) + COUNTIFS(AP1106:AP1146, "📦", AY1106:AY1146, INDIRECT("AE" &amp; ROW()))</f>
        <v>0</v>
      </c>
      <c r="AI1154" s="139">
        <f t="array" aca="1" ref="AI1154" ca="1">SUMIFS(AR1106:AR1146, AY1106:AY1146, INDIRECT("AE" &amp; ROW()), AP1106:AP1146, "💲") + SUMIFS(AR1106:AR1146, AY1106:AY1146, INDIRECT("AE" &amp; ROW()), AP1106:AP1146, "📦")</f>
        <v>0</v>
      </c>
      <c r="AJ1154" s="139">
        <f t="array" aca="1" ref="AJ1154" ca="1">(
    SUMIFS(AR1106:AR1146, AY1106:AY1146, INDIRECT("AE" &amp; ROW()), AP1106:AP1146, "💲") +
    SUMIFS(AR1106:AR1146, AY1106:AY1146, INDIRECT("AE" &amp; ROW()), AP1106:AP1146, "📦")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
        SUMIFS(AR1106:AR1146, AY1106:AY1146, INDIRECT("AE" &amp; ROW()), AP1106:AP1146, "💲", AS1106:AS1146, "Familiar") +
        SUMIFS(AR1106:AR1146, AY1106:AY1146, INDIRECT("AE" &amp; ROW()), AP1106:AP1146, "📦", AS1106:AS1146, "Familiar")
    ) / 2
)  -
(
    (
        SUMIFS(AR1106:AR1146, AY1106:AY1146, INDIRECT("AE" &amp; ROW()), AP1106:AP1146, "💲", AS1106:AS1146, "Exonerado ADH") +
        SUMIFS(AR1106:AR1146, AY1106:AY1146, INDIRECT("AE" &amp; ROW()), AP1106:AP1146, "📦", AS1106:AS1146, "Exonerado ADH")
    ) / 2
)  -
(
    (
        SUMIFS(AR1106:AR1146, AY1106:AY1146, INDIRECT("AE" &amp; ROW()), AP1106:AP1146, "💲", AS1106:AS1146, "Exonerado Doctor") +
        SUMIFS(AR1106:AR1146, AY1106:AY1146, INDIRECT("AE" &amp; ROW()), AP1106:AP1146, "📦", AS1106:AS1146, "Exonerado Doctor")
    ) / 2
)</f>
        <v>0</v>
      </c>
      <c r="AK1154" s="139">
        <f t="array" aca="1" ref="AK1154" ca="1">(
    SUMIFS(AR1106:AR1146, AY1106:AY1146, INDIRECT("AE" &amp; ROW()), AP1106:AP1146, "💲") +
    SUMIFS(AR1106:AR1146, AY1106:AY1146, INDIRECT("AE" &amp; ROW()), AP1106:AP1146, "📦")
) -
(
    SUMIFS(AR1106:AR1146, AY1106:AY1146, INDIRECT("AE" &amp; ROW()), AP1106:AP1146, "💲", AS1106:AS1146, "Familiar") +
    SUMIFS(AR1106:AR1146, AY1106:AY1146, INDIRECT("AE" &amp; ROW()), AP1106:AP1146, "📦", AS1106:AS1146, "Familiar")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SUMIFS(AR1106:AR1146, AY1106:AY1146, INDIRECT("AE" &amp; ROW()), AP1106:AP1146, "💲", AS1106:AS1146, "Exonerado ADH") +
    SUMIFS(AR1106:AR1146, AY1106:AY1146, INDIRECT("AE" &amp; ROW()), AP1106:AP1146, "📦", AS1106:AS1146, "Exonerado ADH")
) -
(
    (
        SUMIFS(AR1106:AR1146, AY1106:AY1146, INDIRECT("AE" &amp; ROW()), AP1106:AP1146, "💲", AS1106:AS1146, "Exonerado Doctor") +
        SUMIFS(AR1106:AR1146, AY1106:AY1146, INDIRECT("AE" &amp; ROW()), AP1106:AP1146, "📦", AS1106:AS1146, "Exonerado Doctor")
    ) / 2
) -
(
    (
        SUMIFS(AR1106:AR1146, AY1106:AY1146, INDIRECT("AE" &amp; ROW()), AP1106:AP1146, "💲", AS1106:AS1146, "") +
        SUMIFS(AR1106:AR1146, AY1106:AY1146, INDIRECT("AE" &amp; ROW()), AP1106:AP1146, "📦", AS1106:AS1146, "")
    ) / 2
)</f>
        <v>0</v>
      </c>
      <c r="AL1154" s="140">
        <f t="array" aca="1" ref="AL1154" ca="1">(
    SUMIFS(AR1106:AR1146, AY1106:AY1146, INDIRECT("AE" &amp; ROW()), AP1106:AP1146, "💲") +
    SUMIFS(AR1106:AR1146, AY1106:AY1146, INDIRECT("AE" &amp; ROW()), AP1106:AP1146, "📦")
) -
(
    (
        SUMIFS(AR1106:AR1146, AY1106:AY1146, INDIRECT("AE" &amp; ROW()), AP1106:AP1146, "💲", AS1106:AS1146, "Familiar") +
        SUMIFS(AR1106:AR1146, AY1106:AY1146, INDIRECT("AE" &amp; ROW()), AP1106:AP1146, "📦", AS1106:AS1146, "Familiar")
    ) / 2
) -
(
    (
        SUMIFS(AR1106:AR1146, AY1106:AY1146, INDIRECT("AE" &amp; ROW()), AP1106:AP1146, "💲", AS1106:AS1146, "Participante") +
        SUMIFS(AR1106:AR1146, AY1106:AY1146, INDIRECT("AE" &amp; ROW()), AP1106:AP1146, "📦", AS1106:AS1146, "Participante")
    ) / 2
) -
(
    (
        SUMIFS(AR1106:AR1146, AY1106:AY1146, INDIRECT("AE" &amp; ROW()), AP1106:AP1146, "💲", AS1106:AS1146, "Empleado") +
        SUMIFS(AR1106:AR1146, AY1106:AY1146, INDIRECT("AE" &amp; ROW()), AP1106:AP1146, "📦", AS1106:AS1146, "Empleado")
    ) / 2
) -
(
    (
        SUMIFS(AR1106:AR1146, AY1106:AY1146, INDIRECT("AE" &amp; ROW()), AP1106:AP1146, "💲", AS1106:AS1146, "Exonerado ADH") +
        SUMIFS(AR1106:AR1146, AY1106:AY1146, INDIRECT("AE" &amp; ROW()), AP1106:AP1146, "📦", AS1106:AS1146, "Exonerado ADH")
    ) / 2
) -
(
    SUMIFS(AR1106:AR1146, AY1106:AY1146, INDIRECT("AE" &amp; ROW()), AP1106:AP1146, "💲", AS1106:AS1146, "Exonerado Doctor") +
    SUMIFS(AR1106:AR1146, AY1106:AY1146, INDIRECT("AE" &amp; ROW()), AP1106:AP1146, "📦", AS1106:AS1146, "Exonerado Doctor")
) -
(
    (
        SUMIFS(AR1106:AR1146, AY1106:AY1146, INDIRECT("AE" &amp; ROW()), AP1106:AP1146, "💲", AS1106:AS1146, "") +
        SUMIFS(AR1106:AR1146, AY1106:AY1146, INDIRECT("AE" &amp; ROW()), AP1106:AP1146, "📦", AS1106:AS1146, "")
    ) / 2
)</f>
        <v>0</v>
      </c>
      <c r="AM1154" s="56"/>
      <c r="AN1154" s="56"/>
      <c r="AO1154" s="56"/>
      <c r="AP1154" s="56"/>
      <c r="AQ1154" s="56"/>
      <c r="AR1154" s="56"/>
      <c r="AS1154" s="56"/>
      <c r="AT1154" s="56"/>
      <c r="AU1154" s="56"/>
      <c r="AV1154" s="56"/>
      <c r="AW1154" s="56"/>
      <c r="AX1154" s="56"/>
      <c r="AY1154" s="56"/>
      <c r="AZ1154" s="56"/>
      <c r="BA1154" s="56"/>
      <c r="BB1154" s="56"/>
      <c r="BC1154" s="56"/>
      <c r="BD1154" s="56"/>
      <c r="BE1154" s="56"/>
      <c r="BF1154" s="56"/>
      <c r="BG1154" s="56"/>
      <c r="BH1154" s="56"/>
      <c r="BI1154" s="56"/>
      <c r="BJ1154" s="56"/>
      <c r="BK1154" s="56"/>
      <c r="BL1154" s="56"/>
      <c r="BM1154" s="56"/>
      <c r="BN1154" s="56"/>
    </row>
    <row r="1155" spans="1:66" ht="11.25" customHeight="1">
      <c r="A1155" s="220"/>
      <c r="B1155" s="164"/>
      <c r="C1155" s="205"/>
      <c r="D1155" s="208"/>
      <c r="E1155" s="178" t="s">
        <v>42</v>
      </c>
      <c r="F1155" s="58" t="str">
        <f>IF(D1154&lt;&gt;"", VLOOKUP(D1154,'Base de Datos'!$A$2:$D1268,3,FALSE()),"")</f>
        <v/>
      </c>
      <c r="G1155" s="205"/>
      <c r="H1155" s="208"/>
      <c r="I1155" s="178" t="s">
        <v>42</v>
      </c>
      <c r="J1155" s="58" t="str">
        <f>IF(H1154&lt;&gt;"", VLOOKUP(H1154,'Base de Datos'!$A$2:$D1268,3,FALSE()),"")</f>
        <v/>
      </c>
      <c r="K1155" s="205"/>
      <c r="L1155" s="208"/>
      <c r="M1155" s="178" t="s">
        <v>42</v>
      </c>
      <c r="N1155" s="58" t="str">
        <f>IF(L1154&lt;&gt;"", VLOOKUP(L1154,'Base de Datos'!$A$2:$D1268,3,FALSE()),"")</f>
        <v/>
      </c>
      <c r="O1155" s="165"/>
      <c r="P1155" s="165"/>
      <c r="Q1155" s="165"/>
      <c r="R1155" s="166"/>
      <c r="S1155" s="231"/>
      <c r="T1155" s="230"/>
      <c r="U1155" s="170"/>
      <c r="V1155" s="169"/>
      <c r="W1155" s="231"/>
      <c r="X1155" s="230"/>
      <c r="Y1155" s="170"/>
      <c r="Z1155" s="169"/>
      <c r="AA1155" s="231"/>
      <c r="AB1155" s="230"/>
      <c r="AC1155" s="170"/>
      <c r="AD1155" s="56"/>
      <c r="AE1155" s="232" t="s">
        <v>75</v>
      </c>
      <c r="AF1155" s="230"/>
      <c r="AG1155" s="90">
        <f t="array" aca="1" ref="AG1155" ca="1">COUNTIFS(AP1106:AP1146, "💲", AY1106:AY1146, INDIRECT("AE" &amp; ROW())) + COUNTIFS(AP1106:AP1146, "📦", AY1106:AY1146, INDIRECT("AE" &amp; ROW())) + COUNTIFS(AP1106:AP1146, "✅", AY1106:AY1146, INDIRECT("AE" &amp; ROW()))</f>
        <v>0</v>
      </c>
      <c r="AH1155" s="68">
        <f t="array" aca="1" ref="AH1155" ca="1">COUNTIFS(AP1106:AP1146, "💲", AY1106:AY1146, INDIRECT("AE" &amp; ROW())) + COUNTIFS(AP1106:AP1146, "📦", AY1106:AY1146, INDIRECT("AE" &amp; ROW()))</f>
        <v>0</v>
      </c>
      <c r="AI1155" s="139">
        <f t="array" aca="1" ref="AI1155" ca="1">SUMIFS(AR1106:AR1146, AY1106:AY1146, INDIRECT("AE" &amp; ROW()), AP1106:AP1146, "💲") + SUMIFS(AR1106:AR1146, AY1106:AY1146, INDIRECT("AE" &amp; ROW()), AP1106:AP1146, "📦")</f>
        <v>0</v>
      </c>
      <c r="AJ1155" s="139">
        <f t="array" aca="1" ref="AJ1155" ca="1">(
    SUMIFS(AR1106:AR1146, AY1106:AY1146, INDIRECT("AE" &amp; ROW()), AP1106:AP1146, "💲") +
    SUMIFS(AR1106:AR1146, AY1106:AY1146, INDIRECT("AE" &amp; ROW()), AP1106:AP1146, "📦")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
        SUMIFS(AR1106:AR1146, AY1106:AY1146, INDIRECT("AE" &amp; ROW()), AP1106:AP1146, "💲", AS1106:AS1146, "Familiar") +
        SUMIFS(AR1106:AR1146, AY1106:AY1146, INDIRECT("AE" &amp; ROW()), AP1106:AP1146, "📦", AS1106:AS1146, "Familiar")
    ) / 2
)  -
(
    (
        SUMIFS(AR1106:AR1146, AY1106:AY1146, INDIRECT("AE" &amp; ROW()), AP1106:AP1146, "💲", AS1106:AS1146, "Exonerado ADH") +
        SUMIFS(AR1106:AR1146, AY1106:AY1146, INDIRECT("AE" &amp; ROW()), AP1106:AP1146, "📦", AS1106:AS1146, "Exonerado ADH")
    ) / 2
)  -
(
    (
        SUMIFS(AR1106:AR1146, AY1106:AY1146, INDIRECT("AE" &amp; ROW()), AP1106:AP1146, "💲", AS1106:AS1146, "Exonerado Doctor") +
        SUMIFS(AR1106:AR1146, AY1106:AY1146, INDIRECT("AE" &amp; ROW()), AP1106:AP1146, "📦", AS1106:AS1146, "Exonerado Doctor")
    ) / 2
)</f>
        <v>0</v>
      </c>
      <c r="AK1155" s="139">
        <f t="array" aca="1" ref="AK1155" ca="1">(
    SUMIFS(AR1106:AR1146, AY1106:AY1146, INDIRECT("AE" &amp; ROW()), AP1106:AP1146, "💲") +
    SUMIFS(AR1106:AR1146, AY1106:AY1146, INDIRECT("AE" &amp; ROW()), AP1106:AP1146, "📦")
) -
(
    SUMIFS(AR1106:AR1146, AY1106:AY1146, INDIRECT("AE" &amp; ROW()), AP1106:AP1146, "💲", AS1106:AS1146, "Familiar") +
    SUMIFS(AR1106:AR1146, AY1106:AY1146, INDIRECT("AE" &amp; ROW()), AP1106:AP1146, "📦", AS1106:AS1146, "Familiar")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SUMIFS(AR1106:AR1146, AY1106:AY1146, INDIRECT("AE" &amp; ROW()), AP1106:AP1146, "💲", AS1106:AS1146, "Exonerado ADH") +
    SUMIFS(AR1106:AR1146, AY1106:AY1146, INDIRECT("AE" &amp; ROW()), AP1106:AP1146, "📦", AS1106:AS1146, "Exonerado ADH")
) -
(
    (
        SUMIFS(AR1106:AR1146, AY1106:AY1146, INDIRECT("AE" &amp; ROW()), AP1106:AP1146, "💲", AS1106:AS1146, "Exonerado Doctor") +
        SUMIFS(AR1106:AR1146, AY1106:AY1146, INDIRECT("AE" &amp; ROW()), AP1106:AP1146, "📦", AS1106:AS1146, "Exonerado Doctor")
    ) / 2
) -
(
    (
        SUMIFS(AR1106:AR1146, AY1106:AY1146, INDIRECT("AE" &amp; ROW()), AP1106:AP1146, "💲", AS1106:AS1146, "") +
        SUMIFS(AR1106:AR1146, AY1106:AY1146, INDIRECT("AE" &amp; ROW()), AP1106:AP1146, "📦", AS1106:AS1146, "")
    ) / 2
)</f>
        <v>0</v>
      </c>
      <c r="AL1155" s="140">
        <f t="array" aca="1" ref="AL1155" ca="1">(
    SUMIFS(AR1106:AR1146, AY1106:AY1146, INDIRECT("AE" &amp; ROW()), AP1106:AP1146, "💲") +
    SUMIFS(AR1106:AR1146, AY1106:AY1146, INDIRECT("AE" &amp; ROW()), AP1106:AP1146, "📦")
) -
(
    (
        SUMIFS(AR1106:AR1146, AY1106:AY1146, INDIRECT("AE" &amp; ROW()), AP1106:AP1146, "💲", AS1106:AS1146, "Familiar") +
        SUMIFS(AR1106:AR1146, AY1106:AY1146, INDIRECT("AE" &amp; ROW()), AP1106:AP1146, "📦", AS1106:AS1146, "Familiar")
    ) / 2
) -
(
    (
        SUMIFS(AR1106:AR1146, AY1106:AY1146, INDIRECT("AE" &amp; ROW()), AP1106:AP1146, "💲", AS1106:AS1146, "Participante") +
        SUMIFS(AR1106:AR1146, AY1106:AY1146, INDIRECT("AE" &amp; ROW()), AP1106:AP1146, "📦", AS1106:AS1146, "Participante")
    ) / 2
) -
(
    (
        SUMIFS(AR1106:AR1146, AY1106:AY1146, INDIRECT("AE" &amp; ROW()), AP1106:AP1146, "💲", AS1106:AS1146, "Empleado") +
        SUMIFS(AR1106:AR1146, AY1106:AY1146, INDIRECT("AE" &amp; ROW()), AP1106:AP1146, "📦", AS1106:AS1146, "Empleado")
    ) / 2
) -
(
    (
        SUMIFS(AR1106:AR1146, AY1106:AY1146, INDIRECT("AE" &amp; ROW()), AP1106:AP1146, "💲", AS1106:AS1146, "Exonerado ADH") +
        SUMIFS(AR1106:AR1146, AY1106:AY1146, INDIRECT("AE" &amp; ROW()), AP1106:AP1146, "📦", AS1106:AS1146, "Exonerado ADH")
    ) / 2
) -
(
    SUMIFS(AR1106:AR1146, AY1106:AY1146, INDIRECT("AE" &amp; ROW()), AP1106:AP1146, "💲", AS1106:AS1146, "Exonerado Doctor") +
    SUMIFS(AR1106:AR1146, AY1106:AY1146, INDIRECT("AE" &amp; ROW()), AP1106:AP1146, "📦", AS1106:AS1146, "Exonerado Doctor")
) -
(
    (
        SUMIFS(AR1106:AR1146, AY1106:AY1146, INDIRECT("AE" &amp; ROW()), AP1106:AP1146, "💲", AS1106:AS1146, "") +
        SUMIFS(AR1106:AR1146, AY1106:AY1146, INDIRECT("AE" &amp; ROW()), AP1106:AP1146, "📦", AS1106:AS1146, "")
    ) / 2
)</f>
        <v>0</v>
      </c>
      <c r="AM1155" s="56"/>
      <c r="AN1155" s="56"/>
      <c r="AO1155" s="56"/>
      <c r="AP1155" s="56"/>
      <c r="AQ1155" s="56"/>
      <c r="AR1155" s="56"/>
      <c r="AS1155" s="56"/>
      <c r="AT1155" s="56"/>
      <c r="AU1155" s="56"/>
      <c r="AV1155" s="56"/>
      <c r="AW1155" s="56"/>
      <c r="AX1155" s="56"/>
      <c r="AY1155" s="56"/>
      <c r="AZ1155" s="56"/>
      <c r="BA1155" s="56"/>
      <c r="BB1155" s="56"/>
      <c r="BC1155" s="56"/>
      <c r="BD1155" s="56"/>
      <c r="BE1155" s="56"/>
      <c r="BF1155" s="56"/>
      <c r="BG1155" s="56"/>
      <c r="BH1155" s="56"/>
      <c r="BI1155" s="56"/>
      <c r="BJ1155" s="56"/>
      <c r="BK1155" s="56"/>
      <c r="BL1155" s="56"/>
      <c r="BM1155" s="56"/>
      <c r="BN1155" s="56"/>
    </row>
    <row r="1156" spans="1:66" ht="11.25" customHeight="1">
      <c r="A1156" s="220"/>
      <c r="B1156" s="164"/>
      <c r="C1156" s="205"/>
      <c r="D1156" s="208"/>
      <c r="E1156" s="178" t="s">
        <v>44</v>
      </c>
      <c r="F1156" s="58" t="str">
        <f>IF(D1154&lt;&gt;"", VLOOKUP(D1154,'Base de Datos'!$A$2:$D1268,4,FALSE()),"")</f>
        <v/>
      </c>
      <c r="G1156" s="205"/>
      <c r="H1156" s="208"/>
      <c r="I1156" s="178" t="s">
        <v>44</v>
      </c>
      <c r="J1156" s="58" t="str">
        <f>IF(H1154&lt;&gt;"", VLOOKUP(H1154,'Base de Datos'!$A$2:$D1268,4,FALSE()),"")</f>
        <v/>
      </c>
      <c r="K1156" s="205"/>
      <c r="L1156" s="208"/>
      <c r="M1156" s="178" t="s">
        <v>44</v>
      </c>
      <c r="N1156" s="58" t="str">
        <f>IF(L1154&lt;&gt;"", VLOOKUP(L1154,'Base de Datos'!$A$2:$D1268,4,FALSE()),"")</f>
        <v/>
      </c>
      <c r="O1156" s="165"/>
      <c r="P1156" s="165"/>
      <c r="Q1156" s="165"/>
      <c r="R1156" s="166"/>
      <c r="S1156" s="231"/>
      <c r="T1156" s="230"/>
      <c r="U1156" s="170"/>
      <c r="V1156" s="169"/>
      <c r="W1156" s="231"/>
      <c r="X1156" s="230"/>
      <c r="Y1156" s="170"/>
      <c r="Z1156" s="169"/>
      <c r="AA1156" s="231"/>
      <c r="AB1156" s="230"/>
      <c r="AC1156" s="170"/>
      <c r="AD1156" s="56"/>
      <c r="AE1156" s="232" t="s">
        <v>77</v>
      </c>
      <c r="AF1156" s="230"/>
      <c r="AG1156" s="90">
        <f t="array" aca="1" ref="AG1156" ca="1">COUNTIFS(AP1106:AP1146, "💲", AY1106:AY1146, INDIRECT("AE" &amp; ROW())) + COUNTIFS(AP1106:AP1146, "📦", AY1106:AY1146, INDIRECT("AE" &amp; ROW())) + COUNTIFS(AP1106:AP1146, "✅", AY1106:AY1146, INDIRECT("AE" &amp; ROW()))</f>
        <v>0</v>
      </c>
      <c r="AH1156" s="68">
        <f t="array" aca="1" ref="AH1156" ca="1">COUNTIFS(AP1106:AP1146, "💲", AY1106:AY1146, INDIRECT("AE" &amp; ROW())) + COUNTIFS(AP1106:AP1146, "📦", AY1106:AY1146, INDIRECT("AE" &amp; ROW()))</f>
        <v>0</v>
      </c>
      <c r="AI1156" s="139">
        <f t="array" aca="1" ref="AI1156" ca="1">SUMIFS(AR1106:AR1146, AY1106:AY1146, INDIRECT("AE" &amp; ROW()), AP1106:AP1146, "💲") + SUMIFS(AR1106:AR1146, AY1106:AY1146, INDIRECT("AE" &amp; ROW()), AP1106:AP1146, "📦")</f>
        <v>0</v>
      </c>
      <c r="AJ1156" s="139">
        <f t="array" aca="1" ref="AJ1156" ca="1">(
    SUMIFS(AR1106:AR1146, AY1106:AY1146, INDIRECT("AE" &amp; ROW()), AP1106:AP1146, "💲") +
    SUMIFS(AR1106:AR1146, AY1106:AY1146, INDIRECT("AE" &amp; ROW()), AP1106:AP1146, "📦")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
        SUMIFS(AR1106:AR1146, AY1106:AY1146, INDIRECT("AE" &amp; ROW()), AP1106:AP1146, "💲", AS1106:AS1146, "Familiar") +
        SUMIFS(AR1106:AR1146, AY1106:AY1146, INDIRECT("AE" &amp; ROW()), AP1106:AP1146, "📦", AS1106:AS1146, "Familiar")
    ) / 2
)  -
(
    (
        SUMIFS(AR1106:AR1146, AY1106:AY1146, INDIRECT("AE" &amp; ROW()), AP1106:AP1146, "💲", AS1106:AS1146, "Exonerado ADH") +
        SUMIFS(AR1106:AR1146, AY1106:AY1146, INDIRECT("AE" &amp; ROW()), AP1106:AP1146, "📦", AS1106:AS1146, "Exonerado ADH")
    ) / 2
)  -
(
    (
        SUMIFS(AR1106:AR1146, AY1106:AY1146, INDIRECT("AE" &amp; ROW()), AP1106:AP1146, "💲", AS1106:AS1146, "Exonerado Doctor") +
        SUMIFS(AR1106:AR1146, AY1106:AY1146, INDIRECT("AE" &amp; ROW()), AP1106:AP1146, "📦", AS1106:AS1146, "Exonerado Doctor")
    ) / 2
)</f>
        <v>0</v>
      </c>
      <c r="AK1156" s="139">
        <f t="array" aca="1" ref="AK1156" ca="1">(
    SUMIFS(AR1106:AR1146, AY1106:AY1146, INDIRECT("AE" &amp; ROW()), AP1106:AP1146, "💲") +
    SUMIFS(AR1106:AR1146, AY1106:AY1146, INDIRECT("AE" &amp; ROW()), AP1106:AP1146, "📦")
) -
(
    SUMIFS(AR1106:AR1146, AY1106:AY1146, INDIRECT("AE" &amp; ROW()), AP1106:AP1146, "💲", AS1106:AS1146, "Familiar") +
    SUMIFS(AR1106:AR1146, AY1106:AY1146, INDIRECT("AE" &amp; ROW()), AP1106:AP1146, "📦", AS1106:AS1146, "Familiar")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SUMIFS(AR1106:AR1146, AY1106:AY1146, INDIRECT("AE" &amp; ROW()), AP1106:AP1146, "💲", AS1106:AS1146, "Exonerado ADH") +
    SUMIFS(AR1106:AR1146, AY1106:AY1146, INDIRECT("AE" &amp; ROW()), AP1106:AP1146, "📦", AS1106:AS1146, "Exonerado ADH")
) -
(
    (
        SUMIFS(AR1106:AR1146, AY1106:AY1146, INDIRECT("AE" &amp; ROW()), AP1106:AP1146, "💲", AS1106:AS1146, "Exonerado Doctor") +
        SUMIFS(AR1106:AR1146, AY1106:AY1146, INDIRECT("AE" &amp; ROW()), AP1106:AP1146, "📦", AS1106:AS1146, "Exonerado Doctor")
    ) / 2
) -
(
    (
        SUMIFS(AR1106:AR1146, AY1106:AY1146, INDIRECT("AE" &amp; ROW()), AP1106:AP1146, "💲", AS1106:AS1146, "") +
        SUMIFS(AR1106:AR1146, AY1106:AY1146, INDIRECT("AE" &amp; ROW()), AP1106:AP1146, "📦", AS1106:AS1146, "")
    ) / 2
)</f>
        <v>0</v>
      </c>
      <c r="AL1156" s="140">
        <f t="array" aca="1" ref="AL1156" ca="1">(
    SUMIFS(AR1106:AR1146, AY1106:AY1146, INDIRECT("AE" &amp; ROW()), AP1106:AP1146, "💲") +
    SUMIFS(AR1106:AR1146, AY1106:AY1146, INDIRECT("AE" &amp; ROW()), AP1106:AP1146, "📦")
) -
(
    (
        SUMIFS(AR1106:AR1146, AY1106:AY1146, INDIRECT("AE" &amp; ROW()), AP1106:AP1146, "💲", AS1106:AS1146, "Familiar") +
        SUMIFS(AR1106:AR1146, AY1106:AY1146, INDIRECT("AE" &amp; ROW()), AP1106:AP1146, "📦", AS1106:AS1146, "Familiar")
    ) / 2
) -
(
    (
        SUMIFS(AR1106:AR1146, AY1106:AY1146, INDIRECT("AE" &amp; ROW()), AP1106:AP1146, "💲", AS1106:AS1146, "Participante") +
        SUMIFS(AR1106:AR1146, AY1106:AY1146, INDIRECT("AE" &amp; ROW()), AP1106:AP1146, "📦", AS1106:AS1146, "Participante")
    ) / 2
) -
(
    (
        SUMIFS(AR1106:AR1146, AY1106:AY1146, INDIRECT("AE" &amp; ROW()), AP1106:AP1146, "💲", AS1106:AS1146, "Empleado") +
        SUMIFS(AR1106:AR1146, AY1106:AY1146, INDIRECT("AE" &amp; ROW()), AP1106:AP1146, "📦", AS1106:AS1146, "Empleado")
    ) / 2
) -
(
    (
        SUMIFS(AR1106:AR1146, AY1106:AY1146, INDIRECT("AE" &amp; ROW()), AP1106:AP1146, "💲", AS1106:AS1146, "Exonerado ADH") +
        SUMIFS(AR1106:AR1146, AY1106:AY1146, INDIRECT("AE" &amp; ROW()), AP1106:AP1146, "📦", AS1106:AS1146, "Exonerado ADH")
    ) / 2
) -
(
    SUMIFS(AR1106:AR1146, AY1106:AY1146, INDIRECT("AE" &amp; ROW()), AP1106:AP1146, "💲", AS1106:AS1146, "Exonerado Doctor") +
    SUMIFS(AR1106:AR1146, AY1106:AY1146, INDIRECT("AE" &amp; ROW()), AP1106:AP1146, "📦", AS1106:AS1146, "Exonerado Doctor")
) -
(
    (
        SUMIFS(AR1106:AR1146, AY1106:AY1146, INDIRECT("AE" &amp; ROW()), AP1106:AP1146, "💲", AS1106:AS1146, "") +
        SUMIFS(AR1106:AR1146, AY1106:AY1146, INDIRECT("AE" &amp; ROW()), AP1106:AP1146, "📦", AS1106:AS1146, "")
    ) / 2
)</f>
        <v>0</v>
      </c>
      <c r="AM1156" s="56"/>
      <c r="AN1156" s="56"/>
      <c r="AO1156" s="56"/>
      <c r="AP1156" s="56"/>
      <c r="AQ1156" s="56"/>
      <c r="AR1156" s="56"/>
      <c r="AS1156" s="56"/>
      <c r="AT1156" s="56"/>
      <c r="AU1156" s="56"/>
      <c r="AV1156" s="56"/>
      <c r="AW1156" s="56"/>
      <c r="AX1156" s="56"/>
      <c r="AY1156" s="56"/>
      <c r="AZ1156" s="56"/>
      <c r="BA1156" s="56"/>
      <c r="BB1156" s="56"/>
      <c r="BC1156" s="56"/>
      <c r="BD1156" s="56"/>
      <c r="BE1156" s="56"/>
      <c r="BF1156" s="56"/>
      <c r="BG1156" s="56"/>
      <c r="BH1156" s="56"/>
      <c r="BI1156" s="56"/>
      <c r="BJ1156" s="56"/>
      <c r="BK1156" s="56"/>
      <c r="BL1156" s="56"/>
      <c r="BM1156" s="56"/>
      <c r="BN1156" s="56"/>
    </row>
    <row r="1157" spans="1:66" ht="11.25" customHeight="1">
      <c r="A1157" s="221"/>
      <c r="B1157" s="164"/>
      <c r="C1157" s="206"/>
      <c r="D1157" s="209"/>
      <c r="E1157" s="179" t="s">
        <v>46</v>
      </c>
      <c r="F1157" s="180"/>
      <c r="G1157" s="206"/>
      <c r="H1157" s="209"/>
      <c r="I1157" s="179" t="s">
        <v>46</v>
      </c>
      <c r="J1157" s="180"/>
      <c r="K1157" s="206"/>
      <c r="L1157" s="209"/>
      <c r="M1157" s="179" t="s">
        <v>46</v>
      </c>
      <c r="N1157" s="180"/>
      <c r="O1157" s="165"/>
      <c r="P1157" s="165"/>
      <c r="Q1157" s="165"/>
      <c r="R1157" s="166"/>
      <c r="S1157" s="227" t="str">
        <f>IF(OR(S1154="Empleado",S1154="Familiar"),"Nombre del Empleado","N° Factura")</f>
        <v>N° Factura</v>
      </c>
      <c r="T1157" s="228"/>
      <c r="U1157" s="89"/>
      <c r="V1157" s="169"/>
      <c r="W1157" s="227" t="str">
        <f>IF(OR(W1154="Empleado",W1154="Familiar"),"Nombre del Empleado","N° Factura")</f>
        <v>N° Factura</v>
      </c>
      <c r="X1157" s="228"/>
      <c r="Y1157" s="89"/>
      <c r="Z1157" s="169"/>
      <c r="AA1157" s="227" t="str">
        <f>IF(OR(AA1154="Empleado",AA1154="Familiar"),"Nombre del Empleado","N° Factura")</f>
        <v>N° Factura</v>
      </c>
      <c r="AB1157" s="228"/>
      <c r="AC1157" s="89"/>
      <c r="AD1157" s="56"/>
      <c r="AE1157" s="233" t="s">
        <v>80</v>
      </c>
      <c r="AF1157" s="228"/>
      <c r="AG1157" s="143">
        <f t="array" aca="1" ref="AG1157" ca="1">COUNTIFS(AP1106:AP1146, "💲", AY1106:AY1146, INDIRECT("AE" &amp; ROW())) + COUNTIFS(AP1106:AP1146, "📦", AY1106:AY1146, INDIRECT("AE" &amp; ROW())) + COUNTIFS(AP1106:AP1146, "✅", AY1106:AY1146, INDIRECT("AE" &amp; ROW()))</f>
        <v>0</v>
      </c>
      <c r="AH1157" s="144">
        <f t="array" aca="1" ref="AH1157" ca="1">COUNTIFS(AP1106:AP1146, "💲", AY1106:AY1146, INDIRECT("AE" &amp; ROW())) + COUNTIFS(AP1106:AP1146, "📦", AY1106:AY1146, INDIRECT("AE" &amp; ROW()))</f>
        <v>0</v>
      </c>
      <c r="AI1157" s="145">
        <f t="array" aca="1" ref="AI1157" ca="1">SUMIFS(AR1106:AR1146, AY1106:AY1146, INDIRECT("AE" &amp; ROW()), AP1106:AP1146, "💲") + SUMIFS(AR1106:AR1146, AY1106:AY1146, INDIRECT("AE" &amp; ROW()), AP1106:AP1146, "📦")</f>
        <v>0</v>
      </c>
      <c r="AJ1157" s="145">
        <f t="array" aca="1" ref="AJ1157" ca="1">(
    SUMIFS(AR1106:AR1146, AY1106:AY1146, INDIRECT("AE" &amp; ROW()), AP1106:AP1146, "💲") +
    SUMIFS(AR1106:AR1146, AY1106:AY1146, INDIRECT("AE" &amp; ROW()), AP1106:AP1146, "📦")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
        SUMIFS(AR1106:AR1146, AY1106:AY1146, INDIRECT("AE" &amp; ROW()), AP1106:AP1146, "💲", AS1106:AS1146, "Familiar") +
        SUMIFS(AR1106:AR1146, AY1106:AY1146, INDIRECT("AE" &amp; ROW()), AP1106:AP1146, "📦", AS1106:AS1146, "Familiar")
    ) / 2
)  -
(
    (
        SUMIFS(AR1106:AR1146, AY1106:AY1146, INDIRECT("AE" &amp; ROW()), AP1106:AP1146, "💲", AS1106:AS1146, "Exonerado ADH") +
        SUMIFS(AR1106:AR1146, AY1106:AY1146, INDIRECT("AE" &amp; ROW()), AP1106:AP1146, "📦", AS1106:AS1146, "Exonerado ADH")
    ) / 2
)  -
(
    (
        SUMIFS(AR1106:AR1146, AY1106:AY1146, INDIRECT("AE" &amp; ROW()), AP1106:AP1146, "💲", AS1106:AS1146, "Exonerado Doctor") +
        SUMIFS(AR1106:AR1146, AY1106:AY1146, INDIRECT("AE" &amp; ROW()), AP1106:AP1146, "📦", AS1106:AS1146, "Exonerado Doctor")
    ) / 2
)</f>
        <v>0</v>
      </c>
      <c r="AK1157" s="145">
        <f t="array" aca="1" ref="AK1157" ca="1">(
    SUMIFS(AR1106:AR1146, AY1106:AY1146, INDIRECT("AE" &amp; ROW()), AP1106:AP1146, "💲") +
    SUMIFS(AR1106:AR1146, AY1106:AY1146, INDIRECT("AE" &amp; ROW()), AP1106:AP1146, "📦")
) -
(
    SUMIFS(AR1106:AR1146, AY1106:AY1146, INDIRECT("AE" &amp; ROW()), AP1106:AP1146, "💲", AS1106:AS1146, "Familiar") +
    SUMIFS(AR1106:AR1146, AY1106:AY1146, INDIRECT("AE" &amp; ROW()), AP1106:AP1146, "📦", AS1106:AS1146, "Familiar")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SUMIFS(AR1106:AR1146, AY1106:AY1146, INDIRECT("AE" &amp; ROW()), AP1106:AP1146, "💲", AS1106:AS1146, "Exonerado ADH") +
    SUMIFS(AR1106:AR1146, AY1106:AY1146, INDIRECT("AE" &amp; ROW()), AP1106:AP1146, "📦", AS1106:AS1146, "Exonerado ADH")
) -
(
    (
        SUMIFS(AR1106:AR1146, AY1106:AY1146, INDIRECT("AE" &amp; ROW()), AP1106:AP1146, "💲", AS1106:AS1146, "Exonerado Doctor") +
        SUMIFS(AR1106:AR1146, AY1106:AY1146, INDIRECT("AE" &amp; ROW()), AP1106:AP1146, "📦", AS1106:AS1146, "Exonerado Doctor")
    ) / 2
) -
(
    (
        SUMIFS(AR1106:AR1146, AY1106:AY1146, INDIRECT("AE" &amp; ROW()), AP1106:AP1146, "💲", AS1106:AS1146, "") +
        SUMIFS(AR1106:AR1146, AY1106:AY1146, INDIRECT("AE" &amp; ROW()), AP1106:AP1146, "📦", AS1106:AS1146, "")
    ) / 2
)</f>
        <v>0</v>
      </c>
      <c r="AL1157" s="146">
        <f t="array" aca="1" ref="AL1157" ca="1">(
    SUMIFS(AR1106:AR1146, AY1106:AY1146, INDIRECT("AE" &amp; ROW()), AP1106:AP1146, "💲") +
    SUMIFS(AR1106:AR1146, AY1106:AY1146, INDIRECT("AE" &amp; ROW()), AP1106:AP1146, "📦")
) -
(
    (
        SUMIFS(AR1106:AR1146, AY1106:AY1146, INDIRECT("AE" &amp; ROW()), AP1106:AP1146, "💲", AS1106:AS1146, "Familiar") +
        SUMIFS(AR1106:AR1146, AY1106:AY1146, INDIRECT("AE" &amp; ROW()), AP1106:AP1146, "📦", AS1106:AS1146, "Familiar")
    ) / 2
) -
(
    (
        SUMIFS(AR1106:AR1146, AY1106:AY1146, INDIRECT("AE" &amp; ROW()), AP1106:AP1146, "💲", AS1106:AS1146, "Participante") +
        SUMIFS(AR1106:AR1146, AY1106:AY1146, INDIRECT("AE" &amp; ROW()), AP1106:AP1146, "📦", AS1106:AS1146, "Participante")
    ) / 2
) -
(
    (
        SUMIFS(AR1106:AR1146, AY1106:AY1146, INDIRECT("AE" &amp; ROW()), AP1106:AP1146, "💲", AS1106:AS1146, "Empleado") +
        SUMIFS(AR1106:AR1146, AY1106:AY1146, INDIRECT("AE" &amp; ROW()), AP1106:AP1146, "📦", AS1106:AS1146, "Empleado")
    ) / 2
) -
(
    (
        SUMIFS(AR1106:AR1146, AY1106:AY1146, INDIRECT("AE" &amp; ROW()), AP1106:AP1146, "💲", AS1106:AS1146, "Exonerado ADH") +
        SUMIFS(AR1106:AR1146, AY1106:AY1146, INDIRECT("AE" &amp; ROW()), AP1106:AP1146, "📦", AS1106:AS1146, "Exonerado ADH")
    ) / 2
) -
(
    SUMIFS(AR1106:AR1146, AY1106:AY1146, INDIRECT("AE" &amp; ROW()), AP1106:AP1146, "💲", AS1106:AS1146, "Exonerado Doctor") +
    SUMIFS(AR1106:AR1146, AY1106:AY1146, INDIRECT("AE" &amp; ROW()), AP1106:AP1146, "📦", AS1106:AS1146, "Exonerado Doctor")
) -
(
    (
        SUMIFS(AR1106:AR1146, AY1106:AY1146, INDIRECT("AE" &amp; ROW()), AP1106:AP1146, "💲", AS1106:AS1146, "") +
        SUMIFS(AR1106:AR1146, AY1106:AY1146, INDIRECT("AE" &amp; ROW()), AP1106:AP1146, "📦", AS1106:AS1146, "")
    ) / 2
)</f>
        <v>0</v>
      </c>
      <c r="AM1157" s="56"/>
      <c r="AN1157" s="56"/>
      <c r="AO1157" s="56"/>
      <c r="AP1157" s="56"/>
      <c r="AQ1157" s="56"/>
      <c r="AR1157" s="56"/>
      <c r="AS1157" s="56"/>
      <c r="AT1157" s="56"/>
      <c r="AU1157" s="56"/>
      <c r="AV1157" s="56"/>
      <c r="AW1157" s="56"/>
      <c r="AX1157" s="56"/>
      <c r="AY1157" s="56"/>
      <c r="AZ1157" s="56"/>
      <c r="BA1157" s="56"/>
      <c r="BB1157" s="56"/>
      <c r="BC1157" s="56"/>
      <c r="BD1157" s="56"/>
      <c r="BE1157" s="56"/>
      <c r="BF1157" s="56"/>
      <c r="BG1157" s="56"/>
      <c r="BH1157" s="56"/>
      <c r="BI1157" s="56"/>
      <c r="BJ1157" s="56"/>
      <c r="BK1157" s="56"/>
      <c r="BL1157" s="56"/>
      <c r="BM1157" s="56"/>
      <c r="BN1157" s="56"/>
    </row>
    <row r="1158" spans="1:66" ht="11.25" customHeight="1">
      <c r="A1158" s="3"/>
      <c r="B1158" s="3"/>
      <c r="C1158" s="3"/>
      <c r="D1158" s="3"/>
      <c r="E1158" s="3"/>
      <c r="F1158" s="3"/>
      <c r="G1158" s="3"/>
      <c r="H1158" s="3"/>
      <c r="I1158" s="3"/>
      <c r="J1158" s="3"/>
      <c r="K1158" s="3"/>
      <c r="L1158" s="3"/>
      <c r="M1158" s="3"/>
      <c r="N1158" s="3"/>
      <c r="O1158" s="1"/>
      <c r="P1158" s="3"/>
      <c r="Q1158" s="3"/>
      <c r="R1158" s="15"/>
      <c r="S1158" s="16"/>
      <c r="T1158" s="16"/>
      <c r="U1158" s="173"/>
      <c r="V1158" s="6"/>
      <c r="W1158" s="16"/>
      <c r="X1158" s="16"/>
      <c r="Y1158" s="173"/>
      <c r="Z1158" s="48"/>
      <c r="AA1158" s="173"/>
      <c r="AB1158" s="173"/>
      <c r="AC1158" s="173"/>
      <c r="AD1158" s="174"/>
      <c r="AI1158" s="148">
        <f t="shared" ref="AI1158:AL1158" ca="1" si="783">SUM(AI1143:AI1156)</f>
        <v>0</v>
      </c>
      <c r="AJ1158" s="148">
        <f t="shared" ca="1" si="783"/>
        <v>0</v>
      </c>
      <c r="AK1158" s="148">
        <f t="shared" ca="1" si="783"/>
        <v>0</v>
      </c>
      <c r="AL1158" s="148">
        <f t="shared" ca="1" si="783"/>
        <v>0</v>
      </c>
      <c r="AM1158" s="174"/>
      <c r="AN1158" s="174"/>
      <c r="AO1158" s="174"/>
      <c r="AP1158" s="174"/>
      <c r="AQ1158" s="174"/>
      <c r="AR1158" s="174"/>
      <c r="AS1158" s="174"/>
      <c r="AT1158" s="174"/>
      <c r="AU1158" s="174"/>
      <c r="AV1158" s="174"/>
      <c r="AW1158" s="174"/>
      <c r="AX1158" s="174"/>
      <c r="AY1158" s="174"/>
      <c r="AZ1158" s="174"/>
      <c r="BA1158" s="174"/>
      <c r="BB1158" s="174"/>
      <c r="BC1158" s="174"/>
      <c r="BD1158" s="174"/>
      <c r="BE1158" s="122"/>
      <c r="BF1158" s="122"/>
      <c r="BG1158" s="122"/>
      <c r="BH1158" s="122"/>
      <c r="BI1158" s="122"/>
      <c r="BJ1158" s="174"/>
      <c r="BK1158" s="174"/>
      <c r="BL1158" s="174"/>
      <c r="BM1158" s="174"/>
      <c r="BN1158" s="174"/>
    </row>
    <row r="1159" spans="1:66" ht="15" customHeight="1">
      <c r="A1159" s="210">
        <f>IF(WEEKDAY(A1104)=6, WORKDAY(A1104+1, 1), A1104+1)</f>
        <v>46325</v>
      </c>
      <c r="B1159" s="211"/>
      <c r="C1159" s="211"/>
      <c r="D1159" s="211"/>
      <c r="E1159" s="211"/>
      <c r="F1159" s="211"/>
      <c r="G1159" s="211"/>
      <c r="H1159" s="211"/>
      <c r="I1159" s="211"/>
      <c r="J1159" s="211"/>
      <c r="K1159" s="211"/>
      <c r="L1159" s="211"/>
      <c r="M1159" s="211"/>
      <c r="N1159" s="212"/>
      <c r="O1159" s="1"/>
      <c r="P1159" s="1"/>
      <c r="Q1159" s="1"/>
      <c r="R1159" s="15"/>
      <c r="S1159" s="22"/>
      <c r="T1159" s="22"/>
      <c r="U1159" s="241"/>
      <c r="V1159" s="242"/>
      <c r="W1159" s="242"/>
      <c r="X1159" s="242"/>
      <c r="Y1159" s="242"/>
      <c r="Z1159" s="23"/>
      <c r="AA1159" s="23"/>
      <c r="AB1159" s="23"/>
      <c r="AC1159" s="23"/>
      <c r="AD1159" s="24"/>
      <c r="AE1159" s="181"/>
      <c r="AF1159" s="181"/>
      <c r="AG1159" s="181"/>
      <c r="AH1159" s="181"/>
      <c r="AI1159" s="181"/>
      <c r="AJ1159" s="181"/>
      <c r="AK1159" s="181"/>
      <c r="AL1159" s="181"/>
      <c r="AM1159" s="24"/>
      <c r="AN1159" s="24"/>
      <c r="AO1159" s="24"/>
      <c r="AP1159" s="24"/>
      <c r="AQ1159" s="24"/>
      <c r="AR1159" s="24"/>
      <c r="AS1159" s="24"/>
      <c r="AT1159" s="24"/>
      <c r="AU1159" s="24"/>
      <c r="AV1159" s="24"/>
      <c r="AW1159" s="24"/>
      <c r="AX1159" s="24"/>
      <c r="AY1159" s="24"/>
      <c r="AZ1159" s="24"/>
      <c r="BA1159" s="24"/>
      <c r="BB1159" s="24"/>
      <c r="BC1159" s="24"/>
      <c r="BD1159" s="24"/>
      <c r="BE1159" s="24"/>
      <c r="BF1159" s="24"/>
      <c r="BG1159" s="24"/>
      <c r="BH1159" s="24"/>
      <c r="BI1159" s="24"/>
      <c r="BJ1159" s="24"/>
      <c r="BK1159" s="24"/>
      <c r="BL1159" s="24"/>
      <c r="BM1159" s="24"/>
      <c r="BN1159" s="24"/>
    </row>
    <row r="1160" spans="1:66" ht="15" customHeight="1">
      <c r="A1160" s="25" t="s">
        <v>15</v>
      </c>
      <c r="B1160" s="25" t="s">
        <v>16</v>
      </c>
      <c r="C1160" s="213" t="s">
        <v>17</v>
      </c>
      <c r="D1160" s="214"/>
      <c r="E1160" s="214"/>
      <c r="F1160" s="215"/>
      <c r="G1160" s="213" t="s">
        <v>18</v>
      </c>
      <c r="H1160" s="214"/>
      <c r="I1160" s="214"/>
      <c r="J1160" s="215"/>
      <c r="K1160" s="213" t="s">
        <v>19</v>
      </c>
      <c r="L1160" s="214"/>
      <c r="M1160" s="214"/>
      <c r="N1160" s="215"/>
      <c r="O1160" s="1"/>
      <c r="P1160" s="1"/>
      <c r="Q1160" s="1"/>
      <c r="R1160" s="26"/>
      <c r="S1160" s="234" t="s">
        <v>17</v>
      </c>
      <c r="T1160" s="214"/>
      <c r="U1160" s="215"/>
      <c r="V1160" s="27"/>
      <c r="W1160" s="234" t="s">
        <v>18</v>
      </c>
      <c r="X1160" s="214"/>
      <c r="Y1160" s="215"/>
      <c r="Z1160" s="28"/>
      <c r="AA1160" s="234" t="s">
        <v>19</v>
      </c>
      <c r="AB1160" s="214"/>
      <c r="AC1160" s="215"/>
      <c r="AD1160" s="29"/>
      <c r="AE1160" s="181"/>
      <c r="AF1160" s="181"/>
      <c r="AG1160" s="181"/>
      <c r="AH1160" s="181"/>
      <c r="AI1160" s="181"/>
      <c r="AJ1160" s="181"/>
      <c r="AK1160" s="181"/>
      <c r="AL1160" s="181"/>
      <c r="AM1160" s="29"/>
      <c r="AN1160" s="34" t="s">
        <v>2</v>
      </c>
      <c r="AO1160" s="34" t="s">
        <v>3</v>
      </c>
      <c r="AP1160" s="34" t="s">
        <v>4</v>
      </c>
      <c r="AQ1160" s="34" t="s">
        <v>5</v>
      </c>
      <c r="AR1160" s="34" t="s">
        <v>6</v>
      </c>
      <c r="AS1160" s="34" t="s">
        <v>7</v>
      </c>
      <c r="AT1160" s="34" t="s">
        <v>27</v>
      </c>
      <c r="AU1160" s="34" t="s">
        <v>28</v>
      </c>
      <c r="AV1160" s="34" t="s">
        <v>29</v>
      </c>
      <c r="AW1160" s="34" t="s">
        <v>30</v>
      </c>
      <c r="AX1160" s="34" t="s">
        <v>12</v>
      </c>
      <c r="AY1160" s="34" t="s">
        <v>20</v>
      </c>
      <c r="AZ1160" s="35"/>
      <c r="BA1160" s="35"/>
      <c r="BB1160" s="35"/>
      <c r="BC1160" s="35"/>
      <c r="BD1160" s="35"/>
      <c r="BE1160" s="35"/>
      <c r="BF1160" s="35"/>
      <c r="BG1160" s="35"/>
      <c r="BH1160" s="35"/>
      <c r="BI1160" s="35"/>
      <c r="BJ1160" s="35"/>
      <c r="BK1160" s="35"/>
      <c r="BL1160" s="35"/>
      <c r="BM1160" s="35"/>
      <c r="BN1160" s="35"/>
    </row>
    <row r="1161" spans="1:66" ht="11.25" customHeight="1">
      <c r="A1161" s="219">
        <f>Q1167</f>
        <v>0.33333333333333331</v>
      </c>
      <c r="B1161" s="38"/>
      <c r="C1161" s="204"/>
      <c r="D1161" s="207"/>
      <c r="E1161" s="40" t="s">
        <v>36</v>
      </c>
      <c r="F1161" s="42" t="str">
        <f>IF(D1161&lt;&gt;"", VLOOKUP(D1161,'Base de Datos'!$A$2:$D1268,2,FALSE()),"")</f>
        <v/>
      </c>
      <c r="G1161" s="204"/>
      <c r="H1161" s="216"/>
      <c r="I1161" s="40" t="s">
        <v>36</v>
      </c>
      <c r="J1161" s="42" t="str">
        <f>IF(H1161&lt;&gt;"", VLOOKUP(H1161,'Base de Datos'!$A$2:$D1268,2,FALSE()),"")</f>
        <v/>
      </c>
      <c r="K1161" s="204"/>
      <c r="L1161" s="216"/>
      <c r="M1161" s="40" t="s">
        <v>36</v>
      </c>
      <c r="N1161" s="42" t="str">
        <f>IF(L1161&lt;&gt;"", VLOOKUP(L1161,'Base de Datos'!$A$2:$D1268,2,FALSE()),"")</f>
        <v/>
      </c>
      <c r="O1161" s="43"/>
      <c r="P1161" s="1"/>
      <c r="Q1161" s="44"/>
      <c r="R1161" s="15"/>
      <c r="S1161" s="45"/>
      <c r="T1161" s="45" t="s">
        <v>37</v>
      </c>
      <c r="U1161" s="46"/>
      <c r="V1161" s="47"/>
      <c r="W1161" s="45"/>
      <c r="X1161" s="45" t="s">
        <v>37</v>
      </c>
      <c r="Y1161" s="46"/>
      <c r="Z1161" s="47"/>
      <c r="AA1161" s="45"/>
      <c r="AB1161" s="45" t="s">
        <v>37</v>
      </c>
      <c r="AC1161" s="46"/>
      <c r="AD1161" s="48"/>
      <c r="AE1161" s="181"/>
      <c r="AF1161" s="181"/>
      <c r="AG1161" s="181"/>
      <c r="AH1161" s="181"/>
      <c r="AI1161" s="181"/>
      <c r="AJ1161" s="181"/>
      <c r="AK1161" s="181"/>
      <c r="AL1161" s="181"/>
      <c r="AM1161" s="48"/>
      <c r="AN1161" s="53">
        <f>A1159</f>
        <v>46325</v>
      </c>
      <c r="AO1161" s="54" t="str">
        <f>C1160</f>
        <v>Consultorio N° 1</v>
      </c>
      <c r="AP1161" s="55">
        <f t="shared" ref="AP1161:AQ1161" si="784">C1161</f>
        <v>0</v>
      </c>
      <c r="AQ1161" s="55">
        <f t="shared" si="784"/>
        <v>0</v>
      </c>
      <c r="AR1161" s="55">
        <f>U1161</f>
        <v>0</v>
      </c>
      <c r="AS1161" s="55">
        <f>S1161</f>
        <v>0</v>
      </c>
      <c r="AT1161" s="55">
        <f>S1162</f>
        <v>0</v>
      </c>
      <c r="AU1161" s="55">
        <f>U1162</f>
        <v>0</v>
      </c>
      <c r="AV1161" s="55">
        <f>S1163</f>
        <v>0</v>
      </c>
      <c r="AW1161" s="55">
        <f>U1163</f>
        <v>0</v>
      </c>
      <c r="AX1161" s="55">
        <f>U1164</f>
        <v>0</v>
      </c>
      <c r="AY1161" s="55">
        <f>F1164</f>
        <v>0</v>
      </c>
      <c r="AZ1161" s="56"/>
      <c r="BA1161" s="56"/>
      <c r="BB1161" s="56"/>
      <c r="BC1161" s="56"/>
      <c r="BD1161" s="56"/>
      <c r="BE1161" s="56"/>
      <c r="BF1161" s="56"/>
      <c r="BG1161" s="56"/>
      <c r="BH1161" s="56"/>
      <c r="BI1161" s="56"/>
      <c r="BJ1161" s="56"/>
      <c r="BK1161" s="56"/>
      <c r="BL1161" s="56"/>
      <c r="BM1161" s="56"/>
      <c r="BN1161" s="56"/>
    </row>
    <row r="1162" spans="1:66" ht="11.25" customHeight="1">
      <c r="A1162" s="220"/>
      <c r="B1162" s="38"/>
      <c r="C1162" s="205"/>
      <c r="D1162" s="208"/>
      <c r="E1162" s="57" t="s">
        <v>42</v>
      </c>
      <c r="F1162" s="58" t="str">
        <f>IF(D1161&lt;&gt;"", VLOOKUP(D1161,'Base de Datos'!$A$2:$D1268,3,FALSE()),"")</f>
        <v/>
      </c>
      <c r="G1162" s="205"/>
      <c r="H1162" s="208"/>
      <c r="I1162" s="57" t="s">
        <v>42</v>
      </c>
      <c r="J1162" s="58" t="str">
        <f>IF(H1161&lt;&gt;"", VLOOKUP(H1161,'Base de Datos'!$A$2:$D1268,3,FALSE()),"")</f>
        <v/>
      </c>
      <c r="K1162" s="205"/>
      <c r="L1162" s="208"/>
      <c r="M1162" s="57" t="s">
        <v>42</v>
      </c>
      <c r="N1162" s="58" t="str">
        <f>IF(L1161&lt;&gt;"", VLOOKUP(L1161,'Base de Datos'!$A$2:$D1268,3,FALSE()),"")</f>
        <v/>
      </c>
      <c r="O1162" s="43"/>
      <c r="P1162" s="1"/>
      <c r="Q1162" s="44"/>
      <c r="R1162" s="15"/>
      <c r="S1162" s="229"/>
      <c r="T1162" s="230"/>
      <c r="U1162" s="59"/>
      <c r="V1162" s="47"/>
      <c r="W1162" s="229"/>
      <c r="X1162" s="230"/>
      <c r="Y1162" s="59"/>
      <c r="Z1162" s="47"/>
      <c r="AA1162" s="229"/>
      <c r="AB1162" s="230"/>
      <c r="AC1162" s="59"/>
      <c r="AD1162" s="48"/>
      <c r="AE1162" s="181"/>
      <c r="AF1162" s="181"/>
      <c r="AG1162" s="181"/>
      <c r="AH1162" s="181"/>
      <c r="AI1162" s="181"/>
      <c r="AJ1162" s="181"/>
      <c r="AK1162" s="181"/>
      <c r="AL1162" s="181"/>
      <c r="AM1162" s="48"/>
      <c r="AN1162" s="53">
        <f>A1159</f>
        <v>46325</v>
      </c>
      <c r="AO1162" s="54" t="str">
        <f>C1160</f>
        <v>Consultorio N° 1</v>
      </c>
      <c r="AP1162" s="55">
        <f t="shared" ref="AP1162:AQ1162" si="785">C1165</f>
        <v>0</v>
      </c>
      <c r="AQ1162" s="55">
        <f t="shared" si="785"/>
        <v>0</v>
      </c>
      <c r="AR1162" s="64">
        <f>U1165</f>
        <v>0</v>
      </c>
      <c r="AS1162" s="55">
        <f>S1165</f>
        <v>0</v>
      </c>
      <c r="AT1162" s="55">
        <f>S1166</f>
        <v>0</v>
      </c>
      <c r="AU1162" s="55">
        <f>U1166</f>
        <v>0</v>
      </c>
      <c r="AV1162" s="55">
        <f>S1167</f>
        <v>0</v>
      </c>
      <c r="AW1162" s="55">
        <f>U1167</f>
        <v>0</v>
      </c>
      <c r="AX1162" s="55">
        <f>U1168</f>
        <v>0</v>
      </c>
      <c r="AY1162" s="55">
        <f>F1168</f>
        <v>0</v>
      </c>
      <c r="AZ1162" s="56"/>
      <c r="BA1162" s="56"/>
      <c r="BB1162" s="56"/>
      <c r="BC1162" s="56"/>
      <c r="BD1162" s="56"/>
      <c r="BE1162" s="56"/>
      <c r="BF1162" s="56"/>
      <c r="BG1162" s="56"/>
      <c r="BH1162" s="56"/>
      <c r="BI1162" s="56"/>
      <c r="BJ1162" s="56"/>
      <c r="BK1162" s="56"/>
      <c r="BL1162" s="56"/>
      <c r="BM1162" s="56"/>
      <c r="BN1162" s="56"/>
    </row>
    <row r="1163" spans="1:66" ht="11.25" customHeight="1">
      <c r="A1163" s="220"/>
      <c r="B1163" s="38"/>
      <c r="C1163" s="205"/>
      <c r="D1163" s="208"/>
      <c r="E1163" s="57" t="s">
        <v>44</v>
      </c>
      <c r="F1163" s="58" t="str">
        <f>IF(D1161&lt;&gt;"", VLOOKUP(D1161,'Base de Datos'!$A$2:$D1268,4,FALSE()),"")</f>
        <v/>
      </c>
      <c r="G1163" s="205"/>
      <c r="H1163" s="208"/>
      <c r="I1163" s="57" t="s">
        <v>44</v>
      </c>
      <c r="J1163" s="58" t="str">
        <f>IF(H1161&lt;&gt;"", VLOOKUP(H1161,'Base de Datos'!$A$2:$D1268,4,FALSE()),"")</f>
        <v/>
      </c>
      <c r="K1163" s="205"/>
      <c r="L1163" s="208"/>
      <c r="M1163" s="57" t="s">
        <v>44</v>
      </c>
      <c r="N1163" s="58" t="str">
        <f>IF(L1161&lt;&gt;"", VLOOKUP(L1161,'Base de Datos'!$A$2:$D1268,4,FALSE()),"")</f>
        <v/>
      </c>
      <c r="O1163" s="43"/>
      <c r="P1163" s="1"/>
      <c r="Q1163" s="44"/>
      <c r="R1163" s="15"/>
      <c r="S1163" s="229"/>
      <c r="T1163" s="230"/>
      <c r="U1163" s="59"/>
      <c r="V1163" s="47"/>
      <c r="W1163" s="229"/>
      <c r="X1163" s="230"/>
      <c r="Y1163" s="59"/>
      <c r="Z1163" s="47"/>
      <c r="AA1163" s="229"/>
      <c r="AB1163" s="230"/>
      <c r="AC1163" s="59"/>
      <c r="AD1163" s="48"/>
      <c r="AE1163" s="181"/>
      <c r="AF1163" s="181"/>
      <c r="AG1163" s="181"/>
      <c r="AH1163" s="181"/>
      <c r="AI1163" s="181"/>
      <c r="AJ1163" s="181"/>
      <c r="AK1163" s="181"/>
      <c r="AL1163" s="181"/>
      <c r="AM1163" s="48"/>
      <c r="AN1163" s="53">
        <f>A1159</f>
        <v>46325</v>
      </c>
      <c r="AO1163" s="54" t="str">
        <f>C1160</f>
        <v>Consultorio N° 1</v>
      </c>
      <c r="AP1163" s="55">
        <f t="shared" ref="AP1163:AQ1163" si="786">C1169</f>
        <v>0</v>
      </c>
      <c r="AQ1163" s="55">
        <f t="shared" si="786"/>
        <v>0</v>
      </c>
      <c r="AR1163" s="64">
        <f>U1169</f>
        <v>0</v>
      </c>
      <c r="AS1163" s="55">
        <f>S1169</f>
        <v>0</v>
      </c>
      <c r="AT1163" s="55">
        <f>S1170</f>
        <v>0</v>
      </c>
      <c r="AU1163" s="55">
        <f>U1170</f>
        <v>0</v>
      </c>
      <c r="AV1163" s="55">
        <f>S1171</f>
        <v>0</v>
      </c>
      <c r="AW1163" s="55">
        <f>U1171</f>
        <v>0</v>
      </c>
      <c r="AX1163" s="55">
        <f>U1172</f>
        <v>0</v>
      </c>
      <c r="AY1163" s="55">
        <f>F1172</f>
        <v>0</v>
      </c>
      <c r="AZ1163" s="56"/>
      <c r="BA1163" s="56"/>
      <c r="BB1163" s="56"/>
      <c r="BC1163" s="56"/>
      <c r="BD1163" s="56"/>
      <c r="BE1163" s="56"/>
      <c r="BF1163" s="56"/>
      <c r="BG1163" s="56"/>
      <c r="BH1163" s="56"/>
      <c r="BI1163" s="56"/>
      <c r="BJ1163" s="56"/>
      <c r="BK1163" s="56"/>
      <c r="BL1163" s="56"/>
      <c r="BM1163" s="56"/>
      <c r="BN1163" s="56"/>
    </row>
    <row r="1164" spans="1:66" ht="11.25" customHeight="1">
      <c r="A1164" s="221"/>
      <c r="B1164" s="38"/>
      <c r="C1164" s="206"/>
      <c r="D1164" s="209"/>
      <c r="E1164" s="85" t="s">
        <v>46</v>
      </c>
      <c r="F1164" s="86"/>
      <c r="G1164" s="206"/>
      <c r="H1164" s="209"/>
      <c r="I1164" s="87" t="s">
        <v>46</v>
      </c>
      <c r="J1164" s="88"/>
      <c r="K1164" s="206"/>
      <c r="L1164" s="209"/>
      <c r="M1164" s="87" t="s">
        <v>46</v>
      </c>
      <c r="N1164" s="88"/>
      <c r="O1164" s="43"/>
      <c r="P1164" s="1"/>
      <c r="Q1164" s="44"/>
      <c r="R1164" s="15"/>
      <c r="S1164" s="227" t="str">
        <f>IF(OR(S1161="Empleado",S1161="Familiar"),"Nombre del Empleado","N° Factura")</f>
        <v>N° Factura</v>
      </c>
      <c r="T1164" s="228"/>
      <c r="U1164" s="89"/>
      <c r="V1164" s="47"/>
      <c r="W1164" s="227" t="str">
        <f>IF(OR(W1161="Empleado",W1161="Familiar"),"Nombre del Empleado","N° Factura")</f>
        <v>N° Factura</v>
      </c>
      <c r="X1164" s="228"/>
      <c r="Y1164" s="89"/>
      <c r="Z1164" s="47"/>
      <c r="AA1164" s="227" t="str">
        <f>IF(OR(AA1161="Empleado",AA1161="Familiar"),"Nombre del Empleado","N° Factura")</f>
        <v>N° Factura</v>
      </c>
      <c r="AB1164" s="228"/>
      <c r="AC1164" s="89"/>
      <c r="AD1164" s="48"/>
      <c r="AE1164" s="181"/>
      <c r="AF1164" s="181"/>
      <c r="AG1164" s="181"/>
      <c r="AH1164" s="181"/>
      <c r="AI1164" s="181"/>
      <c r="AJ1164" s="181"/>
      <c r="AK1164" s="181"/>
      <c r="AL1164" s="181"/>
      <c r="AM1164" s="48"/>
      <c r="AN1164" s="53">
        <f>A1159</f>
        <v>46325</v>
      </c>
      <c r="AO1164" s="54" t="str">
        <f>C1160</f>
        <v>Consultorio N° 1</v>
      </c>
      <c r="AP1164" s="55">
        <f t="shared" ref="AP1164:AQ1164" si="787">C1173</f>
        <v>0</v>
      </c>
      <c r="AQ1164" s="55">
        <f t="shared" si="787"/>
        <v>0</v>
      </c>
      <c r="AR1164" s="64">
        <f>U1173</f>
        <v>0</v>
      </c>
      <c r="AS1164" s="55">
        <f>S1173</f>
        <v>0</v>
      </c>
      <c r="AT1164" s="55">
        <f>S1174</f>
        <v>0</v>
      </c>
      <c r="AU1164" s="64">
        <f>U1174</f>
        <v>0</v>
      </c>
      <c r="AV1164" s="55">
        <f>S1175</f>
        <v>0</v>
      </c>
      <c r="AW1164" s="55">
        <f>U1175</f>
        <v>0</v>
      </c>
      <c r="AX1164" s="55">
        <f>U1176</f>
        <v>0</v>
      </c>
      <c r="AY1164" s="55">
        <f>F1176</f>
        <v>0</v>
      </c>
      <c r="AZ1164" s="56"/>
      <c r="BA1164" s="56"/>
      <c r="BB1164" s="56"/>
      <c r="BC1164" s="56"/>
      <c r="BD1164" s="56"/>
      <c r="BE1164" s="56"/>
      <c r="BF1164" s="56"/>
      <c r="BG1164" s="56"/>
      <c r="BH1164" s="56"/>
      <c r="BI1164" s="56"/>
      <c r="BJ1164" s="56"/>
      <c r="BK1164" s="56"/>
      <c r="BL1164" s="56"/>
      <c r="BM1164" s="56"/>
      <c r="BN1164" s="56"/>
    </row>
    <row r="1165" spans="1:66" ht="11.25" customHeight="1">
      <c r="A1165" s="222">
        <f>A1161+$Q$13/1440</f>
        <v>0.375</v>
      </c>
      <c r="B1165" s="38"/>
      <c r="C1165" s="204"/>
      <c r="D1165" s="207"/>
      <c r="E1165" s="40" t="s">
        <v>36</v>
      </c>
      <c r="F1165" s="42" t="str">
        <f>IF(D1165&lt;&gt;"", VLOOKUP(D1165,'Base de Datos'!$A$2:$D1268,2,FALSE()),"")</f>
        <v/>
      </c>
      <c r="G1165" s="204"/>
      <c r="H1165" s="216"/>
      <c r="I1165" s="40" t="s">
        <v>36</v>
      </c>
      <c r="J1165" s="42" t="str">
        <f>IF(H1165&lt;&gt;"", VLOOKUP(H1165,'Base de Datos'!$A$2:$D1268,2,FALSE()),"")</f>
        <v/>
      </c>
      <c r="K1165" s="204"/>
      <c r="L1165" s="216"/>
      <c r="M1165" s="40" t="s">
        <v>36</v>
      </c>
      <c r="N1165" s="42" t="str">
        <f>IF(L1165&lt;&gt;"", VLOOKUP(L1165,'Base de Datos'!$A$2:$D1268,2,FALSE()),"")</f>
        <v/>
      </c>
      <c r="O1165" s="262" t="s">
        <v>32</v>
      </c>
      <c r="P1165" s="242"/>
      <c r="Q1165" s="263">
        <f ca="1">$N$2</f>
        <v>888.89089999999999</v>
      </c>
      <c r="R1165" s="15"/>
      <c r="S1165" s="45"/>
      <c r="T1165" s="45" t="s">
        <v>37</v>
      </c>
      <c r="U1165" s="103"/>
      <c r="V1165" s="47"/>
      <c r="W1165" s="45"/>
      <c r="X1165" s="45" t="s">
        <v>37</v>
      </c>
      <c r="Y1165" s="46"/>
      <c r="Z1165" s="47"/>
      <c r="AA1165" s="45"/>
      <c r="AB1165" s="45" t="s">
        <v>37</v>
      </c>
      <c r="AC1165" s="46"/>
      <c r="AD1165" s="48"/>
      <c r="AE1165" s="181"/>
      <c r="AF1165" s="181"/>
      <c r="AG1165" s="181"/>
      <c r="AH1165" s="181"/>
      <c r="AI1165" s="181"/>
      <c r="AJ1165" s="181"/>
      <c r="AK1165" s="181"/>
      <c r="AL1165" s="181"/>
      <c r="AM1165" s="48"/>
      <c r="AN1165" s="53">
        <f>A1159</f>
        <v>46325</v>
      </c>
      <c r="AO1165" s="54" t="str">
        <f>C1160</f>
        <v>Consultorio N° 1</v>
      </c>
      <c r="AP1165" s="55">
        <f t="shared" ref="AP1165:AQ1165" si="788">C1177</f>
        <v>0</v>
      </c>
      <c r="AQ1165" s="55">
        <f t="shared" si="788"/>
        <v>0</v>
      </c>
      <c r="AR1165" s="64">
        <f>U1177</f>
        <v>0</v>
      </c>
      <c r="AS1165" s="55">
        <f>S1177</f>
        <v>0</v>
      </c>
      <c r="AT1165" s="55">
        <f>S1178</f>
        <v>0</v>
      </c>
      <c r="AU1165" s="55">
        <f>U1178</f>
        <v>0</v>
      </c>
      <c r="AV1165" s="55">
        <f>S1179</f>
        <v>0</v>
      </c>
      <c r="AW1165" s="55">
        <f>U1179</f>
        <v>0</v>
      </c>
      <c r="AX1165" s="55">
        <f>U1180</f>
        <v>0</v>
      </c>
      <c r="AY1165" s="55">
        <f>F1180</f>
        <v>0</v>
      </c>
      <c r="AZ1165" s="56"/>
      <c r="BA1165" s="56"/>
      <c r="BB1165" s="56"/>
      <c r="BC1165" s="56"/>
      <c r="BD1165" s="56"/>
      <c r="BE1165" s="56"/>
      <c r="BF1165" s="56"/>
      <c r="BG1165" s="56"/>
      <c r="BH1165" s="56"/>
      <c r="BI1165" s="56"/>
      <c r="BJ1165" s="56"/>
      <c r="BK1165" s="56"/>
      <c r="BL1165" s="56"/>
      <c r="BM1165" s="56"/>
      <c r="BN1165" s="56"/>
    </row>
    <row r="1166" spans="1:66" ht="11.25" customHeight="1">
      <c r="A1166" s="220"/>
      <c r="B1166" s="38"/>
      <c r="C1166" s="205"/>
      <c r="D1166" s="208"/>
      <c r="E1166" s="57" t="s">
        <v>42</v>
      </c>
      <c r="F1166" s="58" t="str">
        <f>IF(D1165&lt;&gt;"", VLOOKUP(D1165,'Base de Datos'!$A$2:$D1268,3,FALSE()),"")</f>
        <v/>
      </c>
      <c r="G1166" s="205"/>
      <c r="H1166" s="208"/>
      <c r="I1166" s="57" t="s">
        <v>42</v>
      </c>
      <c r="J1166" s="58" t="str">
        <f>IF(H1165&lt;&gt;"", VLOOKUP(H1165,'Base de Datos'!$A$2:$D1268,3,FALSE()),"")</f>
        <v/>
      </c>
      <c r="K1166" s="205"/>
      <c r="L1166" s="208"/>
      <c r="M1166" s="57" t="s">
        <v>42</v>
      </c>
      <c r="N1166" s="58" t="str">
        <f>IF(L1165&lt;&gt;"", VLOOKUP(L1165,'Base de Datos'!$A$2:$D1268,3,FALSE()),"")</f>
        <v/>
      </c>
      <c r="O1166" s="242"/>
      <c r="P1166" s="242"/>
      <c r="Q1166" s="264"/>
      <c r="R1166" s="15"/>
      <c r="S1166" s="229"/>
      <c r="T1166" s="230"/>
      <c r="U1166" s="59"/>
      <c r="V1166" s="47"/>
      <c r="W1166" s="229"/>
      <c r="X1166" s="230"/>
      <c r="Y1166" s="59"/>
      <c r="Z1166" s="47"/>
      <c r="AA1166" s="229"/>
      <c r="AB1166" s="230"/>
      <c r="AC1166" s="59"/>
      <c r="AD1166" s="48"/>
      <c r="AE1166" s="181"/>
      <c r="AF1166" s="181"/>
      <c r="AG1166" s="181"/>
      <c r="AH1166" s="181"/>
      <c r="AI1166" s="181"/>
      <c r="AJ1166" s="181"/>
      <c r="AK1166" s="181"/>
      <c r="AL1166" s="181"/>
      <c r="AM1166" s="48"/>
      <c r="AN1166" s="53">
        <f>A1159</f>
        <v>46325</v>
      </c>
      <c r="AO1166" s="54" t="str">
        <f>C1160</f>
        <v>Consultorio N° 1</v>
      </c>
      <c r="AP1166" s="55">
        <f t="shared" ref="AP1166:AQ1166" si="789">C1181</f>
        <v>0</v>
      </c>
      <c r="AQ1166" s="55">
        <f t="shared" si="789"/>
        <v>0</v>
      </c>
      <c r="AR1166" s="55">
        <f>U1181</f>
        <v>0</v>
      </c>
      <c r="AS1166" s="55">
        <f>S1181</f>
        <v>0</v>
      </c>
      <c r="AT1166" s="55">
        <f>S1182</f>
        <v>0</v>
      </c>
      <c r="AU1166" s="55">
        <f>U1182</f>
        <v>0</v>
      </c>
      <c r="AV1166" s="55">
        <f>S1183</f>
        <v>0</v>
      </c>
      <c r="AW1166" s="55">
        <f>U1183</f>
        <v>0</v>
      </c>
      <c r="AX1166" s="55">
        <f>U1184</f>
        <v>0</v>
      </c>
      <c r="AY1166" s="55">
        <f>F1184</f>
        <v>0</v>
      </c>
      <c r="AZ1166" s="56"/>
      <c r="BA1166" s="56"/>
      <c r="BB1166" s="56"/>
      <c r="BC1166" s="56"/>
      <c r="BD1166" s="56"/>
      <c r="BE1166" s="56"/>
      <c r="BF1166" s="56"/>
      <c r="BG1166" s="56"/>
      <c r="BH1166" s="56"/>
      <c r="BI1166" s="56"/>
      <c r="BJ1166" s="56"/>
      <c r="BK1166" s="56"/>
      <c r="BL1166" s="56"/>
      <c r="BM1166" s="56"/>
      <c r="BN1166" s="56"/>
    </row>
    <row r="1167" spans="1:66" ht="11.25" customHeight="1">
      <c r="A1167" s="220"/>
      <c r="B1167" s="38"/>
      <c r="C1167" s="205"/>
      <c r="D1167" s="208"/>
      <c r="E1167" s="57" t="s">
        <v>44</v>
      </c>
      <c r="F1167" s="58" t="str">
        <f>IF(D1165&lt;&gt;"", VLOOKUP(D1165,'Base de Datos'!$A$2:$D1268,4,FALSE()),"")</f>
        <v/>
      </c>
      <c r="G1167" s="205"/>
      <c r="H1167" s="208"/>
      <c r="I1167" s="57" t="s">
        <v>44</v>
      </c>
      <c r="J1167" s="58" t="str">
        <f>IF(H1165&lt;&gt;"", VLOOKUP(H1165,'Base de Datos'!$A$2:$D1268,4,FALSE()),"")</f>
        <v/>
      </c>
      <c r="K1167" s="205"/>
      <c r="L1167" s="208"/>
      <c r="M1167" s="57" t="s">
        <v>44</v>
      </c>
      <c r="N1167" s="58" t="str">
        <f>IF(L1165&lt;&gt;"", VLOOKUP(L1165,'Base de Datos'!$A$2:$D1268,4,FALSE()),"")</f>
        <v/>
      </c>
      <c r="O1167" s="43"/>
      <c r="P1167" s="104" t="s">
        <v>50</v>
      </c>
      <c r="Q1167" s="110">
        <v>0.33333333333333331</v>
      </c>
      <c r="R1167" s="15"/>
      <c r="S1167" s="229"/>
      <c r="T1167" s="230"/>
      <c r="U1167" s="59"/>
      <c r="V1167" s="47"/>
      <c r="W1167" s="229"/>
      <c r="X1167" s="230"/>
      <c r="Y1167" s="59"/>
      <c r="Z1167" s="47"/>
      <c r="AA1167" s="229"/>
      <c r="AB1167" s="230"/>
      <c r="AC1167" s="59"/>
      <c r="AD1167" s="48"/>
      <c r="AE1167" s="181"/>
      <c r="AF1167" s="181"/>
      <c r="AG1167" s="181"/>
      <c r="AH1167" s="181"/>
      <c r="AI1167" s="181"/>
      <c r="AJ1167" s="181"/>
      <c r="AK1167" s="181"/>
      <c r="AL1167" s="181"/>
      <c r="AM1167" s="48"/>
      <c r="AN1167" s="53">
        <f>A1159</f>
        <v>46325</v>
      </c>
      <c r="AO1167" s="54" t="str">
        <f>C1160</f>
        <v>Consultorio N° 1</v>
      </c>
      <c r="AP1167" s="55">
        <f t="shared" ref="AP1167:AQ1167" si="790">C1185</f>
        <v>0</v>
      </c>
      <c r="AQ1167" s="55">
        <f t="shared" si="790"/>
        <v>0</v>
      </c>
      <c r="AR1167" s="55">
        <f>U1185</f>
        <v>0</v>
      </c>
      <c r="AS1167" s="55">
        <f>S1185</f>
        <v>0</v>
      </c>
      <c r="AT1167" s="55">
        <f>S1186</f>
        <v>0</v>
      </c>
      <c r="AU1167" s="55">
        <f>U1186</f>
        <v>0</v>
      </c>
      <c r="AV1167" s="55">
        <f>S1187</f>
        <v>0</v>
      </c>
      <c r="AW1167" s="55">
        <f>U1187</f>
        <v>0</v>
      </c>
      <c r="AX1167" s="55">
        <f>U1188</f>
        <v>0</v>
      </c>
      <c r="AY1167" s="55">
        <f>F1188</f>
        <v>0</v>
      </c>
      <c r="AZ1167" s="56"/>
      <c r="BA1167" s="56"/>
      <c r="BB1167" s="56"/>
      <c r="BC1167" s="56"/>
      <c r="BD1167" s="56"/>
      <c r="BE1167" s="56"/>
      <c r="BF1167" s="56"/>
      <c r="BG1167" s="56"/>
      <c r="BH1167" s="56"/>
      <c r="BI1167" s="56"/>
      <c r="BJ1167" s="56"/>
      <c r="BK1167" s="56"/>
      <c r="BL1167" s="56"/>
      <c r="BM1167" s="56"/>
      <c r="BN1167" s="56"/>
    </row>
    <row r="1168" spans="1:66" ht="11.25" customHeight="1">
      <c r="A1168" s="221"/>
      <c r="B1168" s="38"/>
      <c r="C1168" s="206"/>
      <c r="D1168" s="209"/>
      <c r="E1168" s="85" t="s">
        <v>46</v>
      </c>
      <c r="F1168" s="107"/>
      <c r="G1168" s="206"/>
      <c r="H1168" s="209"/>
      <c r="I1168" s="85" t="s">
        <v>46</v>
      </c>
      <c r="J1168" s="108"/>
      <c r="K1168" s="206"/>
      <c r="L1168" s="209"/>
      <c r="M1168" s="85" t="s">
        <v>46</v>
      </c>
      <c r="N1168" s="108"/>
      <c r="O1168" s="43"/>
      <c r="P1168" s="104" t="s">
        <v>54</v>
      </c>
      <c r="Q1168" s="109">
        <v>60</v>
      </c>
      <c r="R1168" s="15"/>
      <c r="S1168" s="227" t="str">
        <f>IF(OR(S1165="Empleado",S1165="Familiar"),"Nombre del Empleado","N° Factura")</f>
        <v>N° Factura</v>
      </c>
      <c r="T1168" s="228"/>
      <c r="U1168" s="89"/>
      <c r="V1168" s="47"/>
      <c r="W1168" s="227" t="str">
        <f>IF(OR(W1165="Empleado",W1165="Familiar"),"Nombre del Empleado","N° Factura")</f>
        <v>N° Factura</v>
      </c>
      <c r="X1168" s="228"/>
      <c r="Y1168" s="111"/>
      <c r="Z1168" s="47"/>
      <c r="AA1168" s="227" t="str">
        <f>IF(OR(AA1165="Empleado",AA1165="Familiar"),"Nombre del Empleado","N° Factura")</f>
        <v>N° Factura</v>
      </c>
      <c r="AB1168" s="228"/>
      <c r="AC1168" s="111"/>
      <c r="AD1168" s="48"/>
      <c r="AE1168" s="181"/>
      <c r="AF1168" s="181"/>
      <c r="AG1168" s="181"/>
      <c r="AH1168" s="181"/>
      <c r="AI1168" s="181"/>
      <c r="AJ1168" s="181"/>
      <c r="AK1168" s="181"/>
      <c r="AL1168" s="181"/>
      <c r="AM1168" s="48"/>
      <c r="AN1168" s="53">
        <f>A1159</f>
        <v>46325</v>
      </c>
      <c r="AO1168" s="54" t="str">
        <f>C1160</f>
        <v>Consultorio N° 1</v>
      </c>
      <c r="AP1168" s="55">
        <f t="shared" ref="AP1168:AQ1168" si="791">C1189</f>
        <v>0</v>
      </c>
      <c r="AQ1168" s="55">
        <f t="shared" si="791"/>
        <v>0</v>
      </c>
      <c r="AR1168" s="55">
        <f>U1189</f>
        <v>0</v>
      </c>
      <c r="AS1168" s="55">
        <f>S1189</f>
        <v>0</v>
      </c>
      <c r="AT1168" s="55">
        <f>S1190</f>
        <v>0</v>
      </c>
      <c r="AU1168" s="55">
        <f>U1190</f>
        <v>0</v>
      </c>
      <c r="AV1168" s="55">
        <f>S1191</f>
        <v>0</v>
      </c>
      <c r="AW1168" s="55">
        <f>U1191</f>
        <v>0</v>
      </c>
      <c r="AX1168" s="55">
        <f>U1192</f>
        <v>0</v>
      </c>
      <c r="AY1168" s="55">
        <f>F1192</f>
        <v>0</v>
      </c>
      <c r="AZ1168" s="56"/>
      <c r="BA1168" s="56"/>
      <c r="BB1168" s="56"/>
      <c r="BC1168" s="56"/>
      <c r="BD1168" s="56"/>
      <c r="BE1168" s="56"/>
      <c r="BF1168" s="56"/>
      <c r="BG1168" s="56"/>
      <c r="BH1168" s="56"/>
      <c r="BI1168" s="56"/>
      <c r="BJ1168" s="56"/>
      <c r="BK1168" s="56"/>
      <c r="BL1168" s="56"/>
      <c r="BM1168" s="56"/>
      <c r="BN1168" s="56"/>
    </row>
    <row r="1169" spans="1:66" ht="11.25" customHeight="1">
      <c r="A1169" s="222">
        <f>A1165+$Q$13/1440</f>
        <v>0.41666666666666669</v>
      </c>
      <c r="B1169" s="38"/>
      <c r="C1169" s="204"/>
      <c r="D1169" s="207"/>
      <c r="E1169" s="40" t="s">
        <v>36</v>
      </c>
      <c r="F1169" s="42" t="str">
        <f>IF(D1169&lt;&gt;"", VLOOKUP(D1169,'Base de Datos'!$A$2:$D1268,2,FALSE()),"")</f>
        <v/>
      </c>
      <c r="G1169" s="218"/>
      <c r="H1169" s="217"/>
      <c r="I1169" s="118" t="s">
        <v>36</v>
      </c>
      <c r="J1169" s="42" t="str">
        <f>IF(H1169&lt;&gt;"", VLOOKUP(H1169,'Base de Datos'!$A$2:$D1268,2,FALSE()),"")</f>
        <v/>
      </c>
      <c r="K1169" s="218"/>
      <c r="L1169" s="217"/>
      <c r="M1169" s="118" t="s">
        <v>36</v>
      </c>
      <c r="N1169" s="42" t="str">
        <f>IF(L1169&lt;&gt;"", VLOOKUP(L1169,'Base de Datos'!$A$2:$D1268,2,FALSE()),"")</f>
        <v/>
      </c>
      <c r="O1169" s="43"/>
      <c r="P1169" s="1"/>
      <c r="Q1169" s="1"/>
      <c r="R1169" s="15"/>
      <c r="S1169" s="45"/>
      <c r="T1169" s="45" t="s">
        <v>37</v>
      </c>
      <c r="U1169" s="46"/>
      <c r="V1169" s="47"/>
      <c r="W1169" s="45"/>
      <c r="X1169" s="45" t="s">
        <v>37</v>
      </c>
      <c r="Y1169" s="46"/>
      <c r="Z1169" s="47"/>
      <c r="AA1169" s="45"/>
      <c r="AB1169" s="45" t="s">
        <v>37</v>
      </c>
      <c r="AC1169" s="46"/>
      <c r="AD1169" s="48"/>
      <c r="AE1169" s="181"/>
      <c r="AF1169" s="181"/>
      <c r="AG1169" s="181"/>
      <c r="AH1169" s="181"/>
      <c r="AI1169" s="181"/>
      <c r="AJ1169" s="181"/>
      <c r="AK1169" s="181"/>
      <c r="AL1169" s="181"/>
      <c r="AM1169" s="48"/>
      <c r="AN1169" s="53">
        <f>A1159</f>
        <v>46325</v>
      </c>
      <c r="AO1169" s="54" t="str">
        <f>C1160</f>
        <v>Consultorio N° 1</v>
      </c>
      <c r="AP1169" s="55">
        <f t="shared" ref="AP1169:AQ1169" si="792">C1193</f>
        <v>0</v>
      </c>
      <c r="AQ1169" s="55">
        <f t="shared" si="792"/>
        <v>0</v>
      </c>
      <c r="AR1169" s="55">
        <f>U1193</f>
        <v>0</v>
      </c>
      <c r="AS1169" s="55">
        <f>S1193</f>
        <v>0</v>
      </c>
      <c r="AT1169" s="55">
        <f>S1194</f>
        <v>0</v>
      </c>
      <c r="AU1169" s="55">
        <f>U1194</f>
        <v>0</v>
      </c>
      <c r="AV1169" s="55">
        <f>S1195</f>
        <v>0</v>
      </c>
      <c r="AW1169" s="55">
        <f>U1195</f>
        <v>0</v>
      </c>
      <c r="AX1169" s="55">
        <f>U1196</f>
        <v>0</v>
      </c>
      <c r="AY1169" s="55">
        <f>F1196</f>
        <v>0</v>
      </c>
      <c r="AZ1169" s="56"/>
      <c r="BA1169" s="56"/>
      <c r="BB1169" s="56"/>
      <c r="BC1169" s="56"/>
      <c r="BD1169" s="56"/>
      <c r="BE1169" s="56"/>
      <c r="BF1169" s="56"/>
      <c r="BG1169" s="56"/>
      <c r="BH1169" s="56"/>
      <c r="BI1169" s="56"/>
      <c r="BJ1169" s="56"/>
      <c r="BK1169" s="56"/>
      <c r="BL1169" s="56"/>
      <c r="BM1169" s="56"/>
      <c r="BN1169" s="56"/>
    </row>
    <row r="1170" spans="1:66" ht="11.25" customHeight="1">
      <c r="A1170" s="220"/>
      <c r="B1170" s="38"/>
      <c r="C1170" s="205"/>
      <c r="D1170" s="208"/>
      <c r="E1170" s="57" t="s">
        <v>42</v>
      </c>
      <c r="F1170" s="58" t="str">
        <f>IF(D1169&lt;&gt;"", VLOOKUP(D1169,'Base de Datos'!$A$2:$D1268,3,FALSE()),"")</f>
        <v/>
      </c>
      <c r="G1170" s="205"/>
      <c r="H1170" s="208"/>
      <c r="I1170" s="57" t="s">
        <v>42</v>
      </c>
      <c r="J1170" s="58" t="str">
        <f>IF(H1169&lt;&gt;"", VLOOKUP(H1169,'Base de Datos'!$A$2:$D1268,3,FALSE()),"")</f>
        <v/>
      </c>
      <c r="K1170" s="205"/>
      <c r="L1170" s="208"/>
      <c r="M1170" s="57" t="s">
        <v>42</v>
      </c>
      <c r="N1170" s="58" t="str">
        <f>IF(L1169&lt;&gt;"", VLOOKUP(L1169,'Base de Datos'!$A$2:$D1268,3,FALSE()),"")</f>
        <v/>
      </c>
      <c r="O1170" s="43"/>
      <c r="P1170" s="119" t="s">
        <v>58</v>
      </c>
      <c r="Q1170" s="44"/>
      <c r="R1170" s="15"/>
      <c r="S1170" s="229"/>
      <c r="T1170" s="230"/>
      <c r="U1170" s="59"/>
      <c r="V1170" s="47"/>
      <c r="W1170" s="229"/>
      <c r="X1170" s="230"/>
      <c r="Y1170" s="59"/>
      <c r="Z1170" s="47"/>
      <c r="AA1170" s="229"/>
      <c r="AB1170" s="230"/>
      <c r="AC1170" s="59"/>
      <c r="AD1170" s="48"/>
      <c r="AE1170" s="181"/>
      <c r="AF1170" s="181"/>
      <c r="AG1170" s="181"/>
      <c r="AH1170" s="181"/>
      <c r="AI1170" s="181"/>
      <c r="AJ1170" s="181"/>
      <c r="AK1170" s="181"/>
      <c r="AL1170" s="181"/>
      <c r="AM1170" s="48"/>
      <c r="AN1170" s="53">
        <f>A1159</f>
        <v>46325</v>
      </c>
      <c r="AO1170" s="54" t="str">
        <f>C1160</f>
        <v>Consultorio N° 1</v>
      </c>
      <c r="AP1170" s="55">
        <f t="shared" ref="AP1170:AQ1170" si="793">C1197</f>
        <v>0</v>
      </c>
      <c r="AQ1170" s="55">
        <f t="shared" si="793"/>
        <v>0</v>
      </c>
      <c r="AR1170" s="55">
        <f>U1197</f>
        <v>0</v>
      </c>
      <c r="AS1170" s="55">
        <f>S1197</f>
        <v>0</v>
      </c>
      <c r="AT1170" s="55">
        <f>S1198</f>
        <v>0</v>
      </c>
      <c r="AU1170" s="55">
        <f>U1198</f>
        <v>0</v>
      </c>
      <c r="AV1170" s="55">
        <f>S1199</f>
        <v>0</v>
      </c>
      <c r="AW1170" s="55">
        <f>U1199</f>
        <v>0</v>
      </c>
      <c r="AX1170" s="55">
        <f>U1200</f>
        <v>0</v>
      </c>
      <c r="AY1170" s="55">
        <f>F1200</f>
        <v>0</v>
      </c>
      <c r="AZ1170" s="56"/>
      <c r="BA1170" s="56"/>
      <c r="BB1170" s="56"/>
      <c r="BC1170" s="56"/>
      <c r="BD1170" s="56"/>
      <c r="BE1170" s="56"/>
      <c r="BF1170" s="56"/>
      <c r="BG1170" s="56"/>
      <c r="BH1170" s="56"/>
      <c r="BI1170" s="56"/>
      <c r="BJ1170" s="56"/>
      <c r="BK1170" s="56"/>
      <c r="BL1170" s="56"/>
      <c r="BM1170" s="56"/>
      <c r="BN1170" s="56"/>
    </row>
    <row r="1171" spans="1:66" ht="11.25" customHeight="1">
      <c r="A1171" s="220"/>
      <c r="B1171" s="38"/>
      <c r="C1171" s="205"/>
      <c r="D1171" s="208"/>
      <c r="E1171" s="57" t="s">
        <v>44</v>
      </c>
      <c r="F1171" s="58" t="str">
        <f>IF(D1169&lt;&gt;"", VLOOKUP(D1169,'Base de Datos'!$A$2:$D1268,4,FALSE()),"")</f>
        <v/>
      </c>
      <c r="G1171" s="205"/>
      <c r="H1171" s="208"/>
      <c r="I1171" s="57" t="s">
        <v>44</v>
      </c>
      <c r="J1171" s="58" t="str">
        <f>IF(H1169&lt;&gt;"", VLOOKUP(H1169,'Base de Datos'!$A$2:$D1268,4,FALSE()),"")</f>
        <v/>
      </c>
      <c r="K1171" s="205"/>
      <c r="L1171" s="208"/>
      <c r="M1171" s="57" t="s">
        <v>44</v>
      </c>
      <c r="N1171" s="58" t="str">
        <f>IF(L1169&lt;&gt;"", VLOOKUP(L1169,'Base de Datos'!$A$2:$D1268,4,FALSE()),"")</f>
        <v/>
      </c>
      <c r="O1171" s="43"/>
      <c r="P1171" s="120" t="s">
        <v>61</v>
      </c>
      <c r="Q1171" s="121" t="s">
        <v>62</v>
      </c>
      <c r="R1171" s="15"/>
      <c r="S1171" s="229"/>
      <c r="T1171" s="230"/>
      <c r="U1171" s="59"/>
      <c r="V1171" s="47"/>
      <c r="W1171" s="229"/>
      <c r="X1171" s="230"/>
      <c r="Y1171" s="59"/>
      <c r="Z1171" s="47"/>
      <c r="AA1171" s="229"/>
      <c r="AB1171" s="230"/>
      <c r="AC1171" s="59"/>
      <c r="AD1171" s="48"/>
      <c r="AE1171" s="181"/>
      <c r="AF1171" s="181"/>
      <c r="AG1171" s="181"/>
      <c r="AH1171" s="181"/>
      <c r="AI1171" s="181"/>
      <c r="AJ1171" s="181"/>
      <c r="AK1171" s="181"/>
      <c r="AL1171" s="181"/>
      <c r="AM1171" s="48"/>
      <c r="AN1171" s="53">
        <f>A1159</f>
        <v>46325</v>
      </c>
      <c r="AO1171" s="54" t="s">
        <v>17</v>
      </c>
      <c r="AP1171" s="55">
        <f t="shared" ref="AP1171:AQ1171" si="794">C1201</f>
        <v>0</v>
      </c>
      <c r="AQ1171" s="55">
        <f t="shared" si="794"/>
        <v>0</v>
      </c>
      <c r="AR1171" s="55">
        <f>U1201</f>
        <v>0</v>
      </c>
      <c r="AS1171" s="55">
        <f>S1201</f>
        <v>0</v>
      </c>
      <c r="AT1171" s="55">
        <f>S1202</f>
        <v>0</v>
      </c>
      <c r="AU1171" s="55">
        <f>U1202</f>
        <v>0</v>
      </c>
      <c r="AV1171" s="55">
        <f>S1203</f>
        <v>0</v>
      </c>
      <c r="AW1171" s="55">
        <f>U1203</f>
        <v>0</v>
      </c>
      <c r="AX1171" s="55">
        <f>U1204</f>
        <v>0</v>
      </c>
      <c r="AY1171" s="55">
        <f>F1204</f>
        <v>0</v>
      </c>
      <c r="AZ1171" s="56"/>
      <c r="BA1171" s="56"/>
      <c r="BB1171" s="56"/>
      <c r="BC1171" s="56"/>
      <c r="BD1171" s="56"/>
      <c r="BE1171" s="56"/>
      <c r="BF1171" s="56"/>
      <c r="BG1171" s="56"/>
      <c r="BH1171" s="56"/>
      <c r="BI1171" s="56"/>
      <c r="BJ1171" s="56"/>
      <c r="BK1171" s="56"/>
      <c r="BL1171" s="56"/>
      <c r="BM1171" s="56"/>
      <c r="BN1171" s="56"/>
    </row>
    <row r="1172" spans="1:66" ht="11.25" customHeight="1">
      <c r="A1172" s="221"/>
      <c r="B1172" s="38"/>
      <c r="C1172" s="206"/>
      <c r="D1172" s="209"/>
      <c r="E1172" s="85" t="s">
        <v>46</v>
      </c>
      <c r="F1172" s="86"/>
      <c r="G1172" s="206"/>
      <c r="H1172" s="209"/>
      <c r="I1172" s="85" t="s">
        <v>46</v>
      </c>
      <c r="J1172" s="108"/>
      <c r="K1172" s="206"/>
      <c r="L1172" s="209"/>
      <c r="M1172" s="85" t="s">
        <v>46</v>
      </c>
      <c r="N1172" s="108"/>
      <c r="O1172" s="43"/>
      <c r="P1172" s="123" t="s">
        <v>64</v>
      </c>
      <c r="Q1172" s="124" t="s">
        <v>65</v>
      </c>
      <c r="R1172" s="15"/>
      <c r="S1172" s="227" t="str">
        <f>IF(OR(S1169="Empleado",S1169="Familiar"),"Nombre del Empleado","N° Factura")</f>
        <v>N° Factura</v>
      </c>
      <c r="T1172" s="228"/>
      <c r="U1172" s="89"/>
      <c r="V1172" s="47"/>
      <c r="W1172" s="227" t="str">
        <f>IF(OR(W1169="Empleado",W1169="Familiar"),"Nombre del Empleado","N° Factura")</f>
        <v>N° Factura</v>
      </c>
      <c r="X1172" s="228"/>
      <c r="Y1172" s="89"/>
      <c r="Z1172" s="47"/>
      <c r="AA1172" s="227" t="str">
        <f>IF(OR(AA1169="Empleado",AA1169="Familiar"),"Nombre del Empleado","N° Factura")</f>
        <v>N° Factura</v>
      </c>
      <c r="AB1172" s="228"/>
      <c r="AC1172" s="89"/>
      <c r="AD1172" s="48"/>
      <c r="AE1172" s="181"/>
      <c r="AF1172" s="181"/>
      <c r="AG1172" s="181"/>
      <c r="AH1172" s="181"/>
      <c r="AI1172" s="181"/>
      <c r="AJ1172" s="181"/>
      <c r="AK1172" s="181"/>
      <c r="AL1172" s="181"/>
      <c r="AM1172" s="48"/>
      <c r="AN1172" s="53">
        <f>A1159</f>
        <v>46325</v>
      </c>
      <c r="AO1172" s="54" t="s">
        <v>17</v>
      </c>
      <c r="AP1172" s="55">
        <f t="shared" ref="AP1172:AQ1172" si="795">C1205</f>
        <v>0</v>
      </c>
      <c r="AQ1172" s="55">
        <f t="shared" si="795"/>
        <v>0</v>
      </c>
      <c r="AR1172" s="55">
        <f>U1205</f>
        <v>0</v>
      </c>
      <c r="AS1172" s="55">
        <f>S1205</f>
        <v>0</v>
      </c>
      <c r="AT1172" s="55">
        <f>S1206</f>
        <v>0</v>
      </c>
      <c r="AU1172" s="55">
        <f>U1206</f>
        <v>0</v>
      </c>
      <c r="AV1172" s="55">
        <f>S1207</f>
        <v>0</v>
      </c>
      <c r="AW1172" s="55">
        <f>U1207</f>
        <v>0</v>
      </c>
      <c r="AX1172" s="55">
        <f>U1208</f>
        <v>0</v>
      </c>
      <c r="AY1172" s="55">
        <f>F1208</f>
        <v>0</v>
      </c>
      <c r="AZ1172" s="56"/>
      <c r="BA1172" s="56"/>
      <c r="BB1172" s="56"/>
      <c r="BC1172" s="56"/>
      <c r="BD1172" s="56"/>
      <c r="BE1172" s="56"/>
      <c r="BF1172" s="56"/>
      <c r="BG1172" s="56"/>
      <c r="BH1172" s="56"/>
      <c r="BI1172" s="56"/>
      <c r="BJ1172" s="56"/>
      <c r="BK1172" s="56"/>
      <c r="BL1172" s="56"/>
      <c r="BM1172" s="56"/>
      <c r="BN1172" s="56"/>
    </row>
    <row r="1173" spans="1:66" ht="11.25" customHeight="1">
      <c r="A1173" s="222">
        <f>A1169+$Q$13/1440</f>
        <v>0.45833333333333337</v>
      </c>
      <c r="B1173" s="38"/>
      <c r="C1173" s="204"/>
      <c r="D1173" s="207"/>
      <c r="E1173" s="40" t="s">
        <v>36</v>
      </c>
      <c r="F1173" s="42" t="str">
        <f>IF(D1173&lt;&gt;"", VLOOKUP(D1173,'Base de Datos'!$A$2:$D1268,2,FALSE()),"")</f>
        <v/>
      </c>
      <c r="G1173" s="204"/>
      <c r="H1173" s="216"/>
      <c r="I1173" s="40" t="s">
        <v>36</v>
      </c>
      <c r="J1173" s="42" t="str">
        <f>IF(H1173&lt;&gt;"", VLOOKUP(H1173,'Base de Datos'!$A$2:$D1268,2,FALSE()),"")</f>
        <v/>
      </c>
      <c r="K1173" s="204"/>
      <c r="L1173" s="216"/>
      <c r="M1173" s="40" t="s">
        <v>36</v>
      </c>
      <c r="N1173" s="42" t="str">
        <f>IF(L1173&lt;&gt;"", VLOOKUP(L1173,'Base de Datos'!$A$2:$D1268,2,FALSE()),"")</f>
        <v/>
      </c>
      <c r="O1173" s="43"/>
      <c r="P1173" s="127" t="s">
        <v>67</v>
      </c>
      <c r="Q1173" s="128" t="s">
        <v>68</v>
      </c>
      <c r="R1173" s="15"/>
      <c r="S1173" s="45"/>
      <c r="T1173" s="45" t="s">
        <v>37</v>
      </c>
      <c r="U1173" s="46"/>
      <c r="V1173" s="47"/>
      <c r="W1173" s="45"/>
      <c r="X1173" s="45" t="s">
        <v>37</v>
      </c>
      <c r="Y1173" s="46"/>
      <c r="Z1173" s="47"/>
      <c r="AA1173" s="45"/>
      <c r="AB1173" s="45" t="s">
        <v>37</v>
      </c>
      <c r="AC1173" s="46"/>
      <c r="AD1173" s="48"/>
      <c r="AE1173" s="181"/>
      <c r="AF1173" s="181"/>
      <c r="AG1173" s="181"/>
      <c r="AH1173" s="181"/>
      <c r="AI1173" s="181"/>
      <c r="AJ1173" s="181"/>
      <c r="AK1173" s="181"/>
      <c r="AL1173" s="181"/>
      <c r="AM1173" s="48"/>
      <c r="AN1173" s="53">
        <f>A1159</f>
        <v>46325</v>
      </c>
      <c r="AO1173" s="54" t="s">
        <v>17</v>
      </c>
      <c r="AP1173" s="55">
        <f t="shared" ref="AP1173:AQ1173" si="796">C1209</f>
        <v>0</v>
      </c>
      <c r="AQ1173" s="55">
        <f t="shared" si="796"/>
        <v>0</v>
      </c>
      <c r="AR1173" s="55">
        <f>U1209</f>
        <v>0</v>
      </c>
      <c r="AS1173" s="55">
        <f>S1209</f>
        <v>0</v>
      </c>
      <c r="AT1173" s="55">
        <f>S1210</f>
        <v>0</v>
      </c>
      <c r="AU1173" s="55">
        <f>U1210</f>
        <v>0</v>
      </c>
      <c r="AV1173" s="55">
        <f>S1211</f>
        <v>0</v>
      </c>
      <c r="AW1173" s="55">
        <f>U1211</f>
        <v>0</v>
      </c>
      <c r="AX1173" s="55">
        <f>U1212</f>
        <v>0</v>
      </c>
      <c r="AY1173" s="55">
        <f>F1212</f>
        <v>0</v>
      </c>
      <c r="AZ1173" s="56"/>
      <c r="BA1173" s="56"/>
      <c r="BB1173" s="56"/>
      <c r="BC1173" s="56"/>
      <c r="BD1173" s="56"/>
      <c r="BE1173" s="56"/>
      <c r="BF1173" s="56"/>
      <c r="BG1173" s="56"/>
      <c r="BH1173" s="56"/>
      <c r="BI1173" s="56"/>
      <c r="BJ1173" s="56"/>
      <c r="BK1173" s="56"/>
      <c r="BL1173" s="56"/>
      <c r="BM1173" s="56"/>
      <c r="BN1173" s="56"/>
    </row>
    <row r="1174" spans="1:66" ht="11.25" customHeight="1">
      <c r="A1174" s="220"/>
      <c r="B1174" s="38"/>
      <c r="C1174" s="205"/>
      <c r="D1174" s="208"/>
      <c r="E1174" s="57" t="s">
        <v>42</v>
      </c>
      <c r="F1174" s="58" t="str">
        <f>IF(D1173&lt;&gt;"", VLOOKUP(D1173,'Base de Datos'!$A$2:$D1268,3,FALSE()),"")</f>
        <v/>
      </c>
      <c r="G1174" s="205"/>
      <c r="H1174" s="208"/>
      <c r="I1174" s="57" t="s">
        <v>42</v>
      </c>
      <c r="J1174" s="58" t="str">
        <f>IF(H1173&lt;&gt;"", VLOOKUP(H1173,'Base de Datos'!$A$2:$D1268,3,FALSE()),"")</f>
        <v/>
      </c>
      <c r="K1174" s="205"/>
      <c r="L1174" s="208"/>
      <c r="M1174" s="57" t="s">
        <v>42</v>
      </c>
      <c r="N1174" s="58" t="str">
        <f>IF(L1173&lt;&gt;"", VLOOKUP(L1173,'Base de Datos'!$A$2:$D1268,3,FALSE()),"")</f>
        <v/>
      </c>
      <c r="O1174" s="43"/>
      <c r="P1174" s="130" t="s">
        <v>70</v>
      </c>
      <c r="Q1174" s="131" t="s">
        <v>71</v>
      </c>
      <c r="R1174" s="15"/>
      <c r="S1174" s="229"/>
      <c r="T1174" s="230"/>
      <c r="U1174" s="59"/>
      <c r="V1174" s="47"/>
      <c r="W1174" s="229"/>
      <c r="X1174" s="230"/>
      <c r="Y1174" s="59"/>
      <c r="Z1174" s="47"/>
      <c r="AA1174" s="229"/>
      <c r="AB1174" s="230"/>
      <c r="AC1174" s="59"/>
      <c r="AD1174" s="48"/>
      <c r="AE1174" s="181"/>
      <c r="AF1174" s="181"/>
      <c r="AG1174" s="181"/>
      <c r="AH1174" s="181"/>
      <c r="AI1174" s="181"/>
      <c r="AJ1174" s="181"/>
      <c r="AK1174" s="181"/>
      <c r="AL1174" s="181"/>
      <c r="AM1174" s="48"/>
      <c r="AN1174" s="53">
        <f>A1159</f>
        <v>46325</v>
      </c>
      <c r="AO1174" s="54" t="str">
        <f>G1160</f>
        <v>Consultorio N° 2</v>
      </c>
      <c r="AP1174" s="55">
        <f t="shared" ref="AP1174:AQ1174" si="797">G1161</f>
        <v>0</v>
      </c>
      <c r="AQ1174" s="55">
        <f t="shared" si="797"/>
        <v>0</v>
      </c>
      <c r="AR1174" s="55">
        <f>Y1161</f>
        <v>0</v>
      </c>
      <c r="AS1174" s="55">
        <f>W1161</f>
        <v>0</v>
      </c>
      <c r="AT1174" s="55">
        <f>W1162</f>
        <v>0</v>
      </c>
      <c r="AU1174" s="55">
        <f>Y1162</f>
        <v>0</v>
      </c>
      <c r="AV1174" s="55">
        <f>W1163</f>
        <v>0</v>
      </c>
      <c r="AW1174" s="55">
        <f>Y1163</f>
        <v>0</v>
      </c>
      <c r="AX1174" s="55">
        <f>Y1164</f>
        <v>0</v>
      </c>
      <c r="AY1174" s="55">
        <f>J1164</f>
        <v>0</v>
      </c>
      <c r="AZ1174" s="56"/>
      <c r="BA1174" s="56"/>
      <c r="BB1174" s="56"/>
      <c r="BC1174" s="56"/>
      <c r="BD1174" s="56"/>
      <c r="BE1174" s="56"/>
      <c r="BF1174" s="56"/>
      <c r="BG1174" s="56"/>
      <c r="BH1174" s="56"/>
      <c r="BI1174" s="56"/>
      <c r="BJ1174" s="56"/>
      <c r="BK1174" s="56"/>
      <c r="BL1174" s="56"/>
      <c r="BM1174" s="56"/>
      <c r="BN1174" s="56"/>
    </row>
    <row r="1175" spans="1:66" ht="11.25" customHeight="1">
      <c r="A1175" s="220"/>
      <c r="B1175" s="38"/>
      <c r="C1175" s="205"/>
      <c r="D1175" s="208"/>
      <c r="E1175" s="57" t="s">
        <v>44</v>
      </c>
      <c r="F1175" s="58" t="str">
        <f>IF(D1173&lt;&gt;"", VLOOKUP(D1173,'Base de Datos'!$A$2:$D1268,4,FALSE()),"")</f>
        <v/>
      </c>
      <c r="G1175" s="205"/>
      <c r="H1175" s="208"/>
      <c r="I1175" s="57" t="s">
        <v>44</v>
      </c>
      <c r="J1175" s="58" t="str">
        <f>IF(H1173&lt;&gt;"", VLOOKUP(H1173,'Base de Datos'!$A$2:$D1268,4,FALSE()),"")</f>
        <v/>
      </c>
      <c r="K1175" s="205"/>
      <c r="L1175" s="208"/>
      <c r="M1175" s="57" t="s">
        <v>44</v>
      </c>
      <c r="N1175" s="58" t="str">
        <f>IF(L1173&lt;&gt;"", VLOOKUP(L1173,'Base de Datos'!$A$2:$D1268,4,FALSE()),"")</f>
        <v/>
      </c>
      <c r="O1175" s="43"/>
      <c r="P1175" s="132" t="s">
        <v>73</v>
      </c>
      <c r="Q1175" s="133" t="s">
        <v>74</v>
      </c>
      <c r="R1175" s="15"/>
      <c r="S1175" s="229"/>
      <c r="T1175" s="230"/>
      <c r="U1175" s="59"/>
      <c r="V1175" s="47"/>
      <c r="W1175" s="229"/>
      <c r="X1175" s="230"/>
      <c r="Y1175" s="59"/>
      <c r="Z1175" s="47"/>
      <c r="AA1175" s="229"/>
      <c r="AB1175" s="230"/>
      <c r="AC1175" s="59"/>
      <c r="AD1175" s="48"/>
      <c r="AE1175" s="181"/>
      <c r="AF1175" s="181"/>
      <c r="AG1175" s="181"/>
      <c r="AH1175" s="181"/>
      <c r="AI1175" s="181"/>
      <c r="AJ1175" s="181"/>
      <c r="AK1175" s="181"/>
      <c r="AL1175" s="181"/>
      <c r="AM1175" s="48"/>
      <c r="AN1175" s="53">
        <f>A1159</f>
        <v>46325</v>
      </c>
      <c r="AO1175" s="54" t="str">
        <f>G1160</f>
        <v>Consultorio N° 2</v>
      </c>
      <c r="AP1175" s="55">
        <f t="shared" ref="AP1175:AQ1175" si="798">G1165</f>
        <v>0</v>
      </c>
      <c r="AQ1175" s="55">
        <f t="shared" si="798"/>
        <v>0</v>
      </c>
      <c r="AR1175" s="55">
        <f>Y1165</f>
        <v>0</v>
      </c>
      <c r="AS1175" s="55">
        <f>W1165</f>
        <v>0</v>
      </c>
      <c r="AT1175" s="55">
        <f>W1166</f>
        <v>0</v>
      </c>
      <c r="AU1175" s="55">
        <f>Y1166</f>
        <v>0</v>
      </c>
      <c r="AV1175" s="55">
        <f>W1167</f>
        <v>0</v>
      </c>
      <c r="AW1175" s="55">
        <f>Y1167</f>
        <v>0</v>
      </c>
      <c r="AX1175" s="55">
        <f>Y1168</f>
        <v>0</v>
      </c>
      <c r="AY1175" s="55">
        <f>J1168</f>
        <v>0</v>
      </c>
      <c r="AZ1175" s="56"/>
      <c r="BA1175" s="56"/>
      <c r="BB1175" s="56"/>
      <c r="BC1175" s="56"/>
      <c r="BD1175" s="56"/>
      <c r="BE1175" s="56"/>
      <c r="BF1175" s="56"/>
      <c r="BG1175" s="56"/>
      <c r="BH1175" s="56"/>
      <c r="BI1175" s="56"/>
      <c r="BJ1175" s="56"/>
      <c r="BK1175" s="56"/>
      <c r="BL1175" s="56"/>
      <c r="BM1175" s="56"/>
      <c r="BN1175" s="56"/>
    </row>
    <row r="1176" spans="1:66" ht="11.25" customHeight="1">
      <c r="A1176" s="221"/>
      <c r="B1176" s="38"/>
      <c r="C1176" s="206"/>
      <c r="D1176" s="209"/>
      <c r="E1176" s="85" t="s">
        <v>46</v>
      </c>
      <c r="F1176" s="86"/>
      <c r="G1176" s="206"/>
      <c r="H1176" s="209"/>
      <c r="I1176" s="85" t="s">
        <v>46</v>
      </c>
      <c r="J1176" s="108"/>
      <c r="K1176" s="206"/>
      <c r="L1176" s="209"/>
      <c r="M1176" s="85" t="s">
        <v>46</v>
      </c>
      <c r="N1176" s="108"/>
      <c r="O1176" s="43"/>
      <c r="P1176" s="137" t="s">
        <v>52</v>
      </c>
      <c r="Q1176" s="138" t="s">
        <v>76</v>
      </c>
      <c r="R1176" s="15"/>
      <c r="S1176" s="227" t="str">
        <f>IF(OR(S1173="Empleado",S1173="Familiar"),"Nombre del Empleado","N° Factura")</f>
        <v>N° Factura</v>
      </c>
      <c r="T1176" s="228"/>
      <c r="U1176" s="89"/>
      <c r="V1176" s="47"/>
      <c r="W1176" s="227" t="str">
        <f>IF(OR(W1173="Empleado",W1173="Familiar"),"Nombre del Empleado","N° Factura")</f>
        <v>N° Factura</v>
      </c>
      <c r="X1176" s="228"/>
      <c r="Y1176" s="89"/>
      <c r="Z1176" s="47"/>
      <c r="AA1176" s="227" t="str">
        <f>IF(OR(AA1173="Empleado",AA1173="Familiar"),"Nombre del Empleado","N° Factura")</f>
        <v>N° Factura</v>
      </c>
      <c r="AB1176" s="228"/>
      <c r="AC1176" s="89"/>
      <c r="AD1176" s="48"/>
      <c r="AE1176" s="181"/>
      <c r="AF1176" s="181"/>
      <c r="AG1176" s="181"/>
      <c r="AH1176" s="181"/>
      <c r="AI1176" s="181"/>
      <c r="AJ1176" s="181"/>
      <c r="AK1176" s="181"/>
      <c r="AL1176" s="181"/>
      <c r="AM1176" s="48"/>
      <c r="AN1176" s="53">
        <f>A1159</f>
        <v>46325</v>
      </c>
      <c r="AO1176" s="54" t="str">
        <f>G1160</f>
        <v>Consultorio N° 2</v>
      </c>
      <c r="AP1176" s="55">
        <f t="shared" ref="AP1176:AQ1176" si="799">G1169</f>
        <v>0</v>
      </c>
      <c r="AQ1176" s="55">
        <f t="shared" si="799"/>
        <v>0</v>
      </c>
      <c r="AR1176" s="55">
        <f>Y1169</f>
        <v>0</v>
      </c>
      <c r="AS1176" s="55">
        <f>W1169</f>
        <v>0</v>
      </c>
      <c r="AT1176" s="55">
        <f>W1170</f>
        <v>0</v>
      </c>
      <c r="AU1176" s="55">
        <f>Y1170</f>
        <v>0</v>
      </c>
      <c r="AV1176" s="55">
        <f>W1171</f>
        <v>0</v>
      </c>
      <c r="AW1176" s="55">
        <f>Y1171</f>
        <v>0</v>
      </c>
      <c r="AX1176" s="55">
        <f>Y1172</f>
        <v>0</v>
      </c>
      <c r="AY1176" s="55">
        <f>J1172</f>
        <v>0</v>
      </c>
      <c r="AZ1176" s="56"/>
      <c r="BA1176" s="56"/>
      <c r="BB1176" s="56"/>
      <c r="BC1176" s="56"/>
      <c r="BD1176" s="56"/>
      <c r="BE1176" s="56"/>
      <c r="BF1176" s="56"/>
      <c r="BG1176" s="56"/>
      <c r="BH1176" s="56"/>
      <c r="BI1176" s="56"/>
      <c r="BJ1176" s="56"/>
      <c r="BK1176" s="56"/>
      <c r="BL1176" s="56"/>
      <c r="BM1176" s="56"/>
      <c r="BN1176" s="56"/>
    </row>
    <row r="1177" spans="1:66" ht="11.25" customHeight="1">
      <c r="A1177" s="222">
        <f>A1173+$Q$13/1440</f>
        <v>0.5</v>
      </c>
      <c r="B1177" s="38"/>
      <c r="C1177" s="204"/>
      <c r="D1177" s="207"/>
      <c r="E1177" s="40" t="s">
        <v>36</v>
      </c>
      <c r="F1177" s="42" t="str">
        <f>IF(D1177&lt;&gt;"", VLOOKUP(D1177,'Base de Datos'!$A$2:$D1268,2,FALSE()),"")</f>
        <v/>
      </c>
      <c r="G1177" s="204"/>
      <c r="H1177" s="216"/>
      <c r="I1177" s="40" t="s">
        <v>36</v>
      </c>
      <c r="J1177" s="42" t="str">
        <f>IF(H1177&lt;&gt;"", VLOOKUP(H1177,'Base de Datos'!$A$2:$D1268,2,FALSE()),"")</f>
        <v/>
      </c>
      <c r="K1177" s="204"/>
      <c r="L1177" s="216"/>
      <c r="M1177" s="40" t="s">
        <v>36</v>
      </c>
      <c r="N1177" s="42" t="str">
        <f>IF(L1177&lt;&gt;"", VLOOKUP(L1177,'Base de Datos'!$A$2:$D1268,2,FALSE()),"")</f>
        <v/>
      </c>
      <c r="O1177" s="43"/>
      <c r="P1177" s="141" t="s">
        <v>78</v>
      </c>
      <c r="Q1177" s="142" t="s">
        <v>79</v>
      </c>
      <c r="R1177" s="15"/>
      <c r="S1177" s="45"/>
      <c r="T1177" s="45" t="s">
        <v>37</v>
      </c>
      <c r="U1177" s="46"/>
      <c r="V1177" s="47"/>
      <c r="W1177" s="45"/>
      <c r="X1177" s="45" t="s">
        <v>37</v>
      </c>
      <c r="Y1177" s="46"/>
      <c r="Z1177" s="47"/>
      <c r="AA1177" s="45"/>
      <c r="AB1177" s="45" t="s">
        <v>37</v>
      </c>
      <c r="AC1177" s="46"/>
      <c r="AD1177" s="48"/>
      <c r="AE1177" s="181"/>
      <c r="AF1177" s="181"/>
      <c r="AG1177" s="181"/>
      <c r="AH1177" s="181"/>
      <c r="AI1177" s="181"/>
      <c r="AJ1177" s="181"/>
      <c r="AK1177" s="181"/>
      <c r="AL1177" s="181"/>
      <c r="AM1177" s="48"/>
      <c r="AN1177" s="53">
        <f>A1159</f>
        <v>46325</v>
      </c>
      <c r="AO1177" s="54" t="str">
        <f>G1160</f>
        <v>Consultorio N° 2</v>
      </c>
      <c r="AP1177" s="55">
        <f t="shared" ref="AP1177:AQ1177" si="800">G1173</f>
        <v>0</v>
      </c>
      <c r="AQ1177" s="55">
        <f t="shared" si="800"/>
        <v>0</v>
      </c>
      <c r="AR1177" s="55">
        <f>Y1173</f>
        <v>0</v>
      </c>
      <c r="AS1177" s="55">
        <f>W1173</f>
        <v>0</v>
      </c>
      <c r="AT1177" s="55">
        <f>W1174</f>
        <v>0</v>
      </c>
      <c r="AU1177" s="55">
        <f>Y1174</f>
        <v>0</v>
      </c>
      <c r="AV1177" s="55">
        <f>W1175</f>
        <v>0</v>
      </c>
      <c r="AW1177" s="55">
        <f>Y1175</f>
        <v>0</v>
      </c>
      <c r="AX1177" s="55">
        <f>Y1176</f>
        <v>0</v>
      </c>
      <c r="AY1177" s="55">
        <f>J1176</f>
        <v>0</v>
      </c>
      <c r="AZ1177" s="56"/>
      <c r="BA1177" s="56"/>
      <c r="BB1177" s="56"/>
      <c r="BC1177" s="56"/>
      <c r="BD1177" s="56"/>
      <c r="BE1177" s="56"/>
      <c r="BF1177" s="56"/>
      <c r="BG1177" s="56"/>
      <c r="BH1177" s="56"/>
      <c r="BI1177" s="56"/>
      <c r="BJ1177" s="56"/>
      <c r="BK1177" s="56"/>
      <c r="BL1177" s="56"/>
      <c r="BM1177" s="56"/>
      <c r="BN1177" s="56"/>
    </row>
    <row r="1178" spans="1:66" ht="11.25" customHeight="1">
      <c r="A1178" s="220"/>
      <c r="B1178" s="38"/>
      <c r="C1178" s="205"/>
      <c r="D1178" s="208"/>
      <c r="E1178" s="57" t="s">
        <v>42</v>
      </c>
      <c r="F1178" s="58" t="str">
        <f>IF(D1177&lt;&gt;"", VLOOKUP(D1177,'Base de Datos'!$A$2:$D1268,3,FALSE()),"")</f>
        <v/>
      </c>
      <c r="G1178" s="205"/>
      <c r="H1178" s="208"/>
      <c r="I1178" s="57" t="s">
        <v>42</v>
      </c>
      <c r="J1178" s="58" t="str">
        <f>IF(H1177&lt;&gt;"", VLOOKUP(H1177,'Base de Datos'!$A$2:$D1268,3,FALSE()),"")</f>
        <v/>
      </c>
      <c r="K1178" s="205"/>
      <c r="L1178" s="208"/>
      <c r="M1178" s="57" t="s">
        <v>42</v>
      </c>
      <c r="N1178" s="58" t="str">
        <f>IF(L1177&lt;&gt;"", VLOOKUP(L1177,'Base de Datos'!$A$2:$D1268,3,FALSE()),"")</f>
        <v/>
      </c>
      <c r="O1178" s="43"/>
      <c r="P1178" s="1"/>
      <c r="Q1178" s="147"/>
      <c r="R1178" s="15"/>
      <c r="S1178" s="229"/>
      <c r="T1178" s="230"/>
      <c r="U1178" s="59"/>
      <c r="V1178" s="47"/>
      <c r="W1178" s="229"/>
      <c r="X1178" s="230"/>
      <c r="Y1178" s="59"/>
      <c r="Z1178" s="47"/>
      <c r="AA1178" s="229"/>
      <c r="AB1178" s="230"/>
      <c r="AC1178" s="59"/>
      <c r="AD1178" s="48"/>
      <c r="AE1178" s="181"/>
      <c r="AF1178" s="181"/>
      <c r="AG1178" s="181"/>
      <c r="AH1178" s="181"/>
      <c r="AI1178" s="181"/>
      <c r="AJ1178" s="181"/>
      <c r="AK1178" s="181"/>
      <c r="AL1178" s="181"/>
      <c r="AM1178" s="48"/>
      <c r="AN1178" s="53">
        <f>A1159</f>
        <v>46325</v>
      </c>
      <c r="AO1178" s="149" t="str">
        <f>G1160</f>
        <v>Consultorio N° 2</v>
      </c>
      <c r="AP1178" s="55">
        <f t="shared" ref="AP1178:AQ1178" si="801">G1177</f>
        <v>0</v>
      </c>
      <c r="AQ1178" s="55">
        <f t="shared" si="801"/>
        <v>0</v>
      </c>
      <c r="AR1178" s="55">
        <f>Y1177</f>
        <v>0</v>
      </c>
      <c r="AS1178" s="55">
        <f>W1177</f>
        <v>0</v>
      </c>
      <c r="AT1178" s="55">
        <f>W1178</f>
        <v>0</v>
      </c>
      <c r="AU1178" s="55">
        <f>Y1178</f>
        <v>0</v>
      </c>
      <c r="AV1178" s="55">
        <f>W1179</f>
        <v>0</v>
      </c>
      <c r="AW1178" s="55">
        <f>Y1179</f>
        <v>0</v>
      </c>
      <c r="AX1178" s="55">
        <f>Y1180</f>
        <v>0</v>
      </c>
      <c r="AY1178" s="55">
        <f>J1180</f>
        <v>0</v>
      </c>
      <c r="AZ1178" s="56"/>
      <c r="BA1178" s="56"/>
      <c r="BB1178" s="56"/>
      <c r="BC1178" s="56"/>
      <c r="BD1178" s="56"/>
      <c r="BE1178" s="56"/>
      <c r="BF1178" s="56"/>
      <c r="BG1178" s="56"/>
      <c r="BH1178" s="56"/>
      <c r="BI1178" s="56"/>
      <c r="BJ1178" s="56"/>
      <c r="BK1178" s="56"/>
      <c r="BL1178" s="56"/>
      <c r="BM1178" s="56"/>
      <c r="BN1178" s="56"/>
    </row>
    <row r="1179" spans="1:66" ht="11.25" customHeight="1">
      <c r="A1179" s="220"/>
      <c r="B1179" s="38"/>
      <c r="C1179" s="205"/>
      <c r="D1179" s="208"/>
      <c r="E1179" s="57" t="s">
        <v>44</v>
      </c>
      <c r="F1179" s="58" t="str">
        <f>IF(D1177&lt;&gt;"", VLOOKUP(D1177,'Base de Datos'!$A$2:$D1268,4,FALSE()),"")</f>
        <v/>
      </c>
      <c r="G1179" s="205"/>
      <c r="H1179" s="208"/>
      <c r="I1179" s="57" t="s">
        <v>44</v>
      </c>
      <c r="J1179" s="58" t="str">
        <f>IF(H1177&lt;&gt;"", VLOOKUP(H1177,'Base de Datos'!$A$2:$D1268,4,FALSE()),"")</f>
        <v/>
      </c>
      <c r="K1179" s="205"/>
      <c r="L1179" s="208"/>
      <c r="M1179" s="57" t="s">
        <v>44</v>
      </c>
      <c r="N1179" s="58" t="str">
        <f>IF(L1177&lt;&gt;"", VLOOKUP(L1177,'Base de Datos'!$A$2:$D1268,4,FALSE()),"")</f>
        <v/>
      </c>
      <c r="O1179" s="43"/>
      <c r="P1179" s="1"/>
      <c r="Q1179" s="150"/>
      <c r="R1179" s="15"/>
      <c r="S1179" s="229"/>
      <c r="T1179" s="230"/>
      <c r="U1179" s="59"/>
      <c r="V1179" s="47"/>
      <c r="W1179" s="229"/>
      <c r="X1179" s="230"/>
      <c r="Y1179" s="59"/>
      <c r="Z1179" s="47"/>
      <c r="AA1179" s="229"/>
      <c r="AB1179" s="230"/>
      <c r="AC1179" s="59"/>
      <c r="AD1179" s="48"/>
      <c r="AE1179" s="181"/>
      <c r="AF1179" s="181"/>
      <c r="AG1179" s="181"/>
      <c r="AH1179" s="181"/>
      <c r="AI1179" s="181"/>
      <c r="AJ1179" s="181"/>
      <c r="AK1179" s="181"/>
      <c r="AL1179" s="181"/>
      <c r="AM1179" s="48"/>
      <c r="AN1179" s="53">
        <f>A1159</f>
        <v>46325</v>
      </c>
      <c r="AO1179" s="54" t="str">
        <f>G1160</f>
        <v>Consultorio N° 2</v>
      </c>
      <c r="AP1179" s="55">
        <f t="shared" ref="AP1179:AQ1179" si="802">G1181</f>
        <v>0</v>
      </c>
      <c r="AQ1179" s="55">
        <f t="shared" si="802"/>
        <v>0</v>
      </c>
      <c r="AR1179" s="55">
        <f>Y1181</f>
        <v>0</v>
      </c>
      <c r="AS1179" s="55">
        <f>W1181</f>
        <v>0</v>
      </c>
      <c r="AT1179" s="55">
        <f>W1182</f>
        <v>0</v>
      </c>
      <c r="AU1179" s="55">
        <f>Y1182</f>
        <v>0</v>
      </c>
      <c r="AV1179" s="55">
        <f>W1183</f>
        <v>0</v>
      </c>
      <c r="AW1179" s="55">
        <f>Y1183</f>
        <v>0</v>
      </c>
      <c r="AX1179" s="55">
        <f>Y1184</f>
        <v>0</v>
      </c>
      <c r="AY1179" s="55">
        <f>J1184</f>
        <v>0</v>
      </c>
      <c r="AZ1179" s="56"/>
      <c r="BA1179" s="56"/>
      <c r="BB1179" s="56"/>
      <c r="BC1179" s="56"/>
      <c r="BD1179" s="56"/>
      <c r="BE1179" s="56"/>
      <c r="BF1179" s="56"/>
      <c r="BG1179" s="56"/>
      <c r="BH1179" s="56"/>
      <c r="BI1179" s="56"/>
      <c r="BJ1179" s="56"/>
      <c r="BK1179" s="56"/>
      <c r="BL1179" s="56"/>
      <c r="BM1179" s="56"/>
      <c r="BN1179" s="56"/>
    </row>
    <row r="1180" spans="1:66" ht="11.25" customHeight="1">
      <c r="A1180" s="221"/>
      <c r="B1180" s="38"/>
      <c r="C1180" s="206"/>
      <c r="D1180" s="209"/>
      <c r="E1180" s="85" t="s">
        <v>46</v>
      </c>
      <c r="F1180" s="86"/>
      <c r="G1180" s="206"/>
      <c r="H1180" s="209"/>
      <c r="I1180" s="85" t="s">
        <v>46</v>
      </c>
      <c r="J1180" s="108"/>
      <c r="K1180" s="206"/>
      <c r="L1180" s="209"/>
      <c r="M1180" s="85" t="s">
        <v>46</v>
      </c>
      <c r="N1180" s="108"/>
      <c r="O1180" s="43"/>
      <c r="P1180" s="1"/>
      <c r="Q1180" s="150"/>
      <c r="R1180" s="15"/>
      <c r="S1180" s="227" t="str">
        <f>IF(OR(S1177="Empleado",S1177="Familiar"),"Nombre del Empleado","N° Factura")</f>
        <v>N° Factura</v>
      </c>
      <c r="T1180" s="228"/>
      <c r="U1180" s="89"/>
      <c r="V1180" s="47"/>
      <c r="W1180" s="227" t="str">
        <f>IF(OR(W1177="Empleado",W1177="Familiar"),"Nombre del Empleado","N° Factura")</f>
        <v>N° Factura</v>
      </c>
      <c r="X1180" s="228"/>
      <c r="Y1180" s="89"/>
      <c r="Z1180" s="47"/>
      <c r="AA1180" s="227" t="str">
        <f>IF(OR(AA1177="Empleado",AA1177="Familiar"),"Nombre del Empleado","N° Factura")</f>
        <v>N° Factura</v>
      </c>
      <c r="AB1180" s="228"/>
      <c r="AC1180" s="89"/>
      <c r="AD1180" s="48"/>
      <c r="AE1180" s="181"/>
      <c r="AF1180" s="181"/>
      <c r="AG1180" s="181"/>
      <c r="AH1180" s="181"/>
      <c r="AI1180" s="181"/>
      <c r="AJ1180" s="181"/>
      <c r="AK1180" s="181"/>
      <c r="AL1180" s="181"/>
      <c r="AM1180" s="48"/>
      <c r="AN1180" s="53">
        <f>A1159</f>
        <v>46325</v>
      </c>
      <c r="AO1180" s="54" t="str">
        <f>G1160</f>
        <v>Consultorio N° 2</v>
      </c>
      <c r="AP1180" s="55">
        <f t="shared" ref="AP1180:AQ1180" si="803">G1185</f>
        <v>0</v>
      </c>
      <c r="AQ1180" s="55">
        <f t="shared" si="803"/>
        <v>0</v>
      </c>
      <c r="AR1180" s="55">
        <f>Y1185</f>
        <v>0</v>
      </c>
      <c r="AS1180" s="55">
        <f>W1185</f>
        <v>0</v>
      </c>
      <c r="AT1180" s="55">
        <f>W1186</f>
        <v>0</v>
      </c>
      <c r="AU1180" s="55">
        <f>Y1186</f>
        <v>0</v>
      </c>
      <c r="AV1180" s="55">
        <f>W1187</f>
        <v>0</v>
      </c>
      <c r="AW1180" s="55">
        <f>Y1187</f>
        <v>0</v>
      </c>
      <c r="AX1180" s="55">
        <f>Y1188</f>
        <v>0</v>
      </c>
      <c r="AY1180" s="55">
        <f>J1188</f>
        <v>0</v>
      </c>
      <c r="AZ1180" s="56"/>
      <c r="BA1180" s="56"/>
      <c r="BB1180" s="56"/>
      <c r="BC1180" s="56"/>
      <c r="BD1180" s="56"/>
      <c r="BE1180" s="56"/>
      <c r="BF1180" s="56"/>
      <c r="BG1180" s="56"/>
      <c r="BH1180" s="56"/>
      <c r="BI1180" s="56"/>
      <c r="BJ1180" s="56"/>
      <c r="BK1180" s="56"/>
      <c r="BL1180" s="56"/>
      <c r="BM1180" s="56"/>
      <c r="BN1180" s="56"/>
    </row>
    <row r="1181" spans="1:66" ht="11.25" customHeight="1">
      <c r="A1181" s="222">
        <f>A1177+$Q$13/1440</f>
        <v>0.54166666666666663</v>
      </c>
      <c r="B1181" s="38"/>
      <c r="C1181" s="204"/>
      <c r="D1181" s="207"/>
      <c r="E1181" s="40" t="s">
        <v>36</v>
      </c>
      <c r="F1181" s="42" t="str">
        <f>IF(D1181&lt;&gt;"", VLOOKUP(D1181,'Base de Datos'!$A$2:$D1268,2,FALSE()),"")</f>
        <v/>
      </c>
      <c r="G1181" s="204"/>
      <c r="H1181" s="216"/>
      <c r="I1181" s="40" t="s">
        <v>36</v>
      </c>
      <c r="J1181" s="42" t="str">
        <f>IF(H1181&lt;&gt;"", VLOOKUP(H1181,'Base de Datos'!$A$2:$D1268,2,FALSE()),"")</f>
        <v/>
      </c>
      <c r="K1181" s="204"/>
      <c r="L1181" s="216"/>
      <c r="M1181" s="40" t="s">
        <v>36</v>
      </c>
      <c r="N1181" s="42" t="str">
        <f>IF(L1181&lt;&gt;"", VLOOKUP(L1181,'Base de Datos'!$A$2:$D1268,2,FALSE()),"")</f>
        <v/>
      </c>
      <c r="O1181" s="43"/>
      <c r="P1181" s="1"/>
      <c r="Q1181" s="150"/>
      <c r="R1181" s="15"/>
      <c r="S1181" s="45"/>
      <c r="T1181" s="45" t="s">
        <v>37</v>
      </c>
      <c r="U1181" s="46"/>
      <c r="V1181" s="47"/>
      <c r="W1181" s="45"/>
      <c r="X1181" s="45" t="s">
        <v>37</v>
      </c>
      <c r="Y1181" s="46"/>
      <c r="Z1181" s="47"/>
      <c r="AA1181" s="45"/>
      <c r="AB1181" s="45" t="s">
        <v>37</v>
      </c>
      <c r="AC1181" s="46"/>
      <c r="AD1181" s="48"/>
      <c r="AE1181" s="181"/>
      <c r="AF1181" s="181"/>
      <c r="AG1181" s="181"/>
      <c r="AH1181" s="181"/>
      <c r="AI1181" s="181"/>
      <c r="AJ1181" s="181"/>
      <c r="AK1181" s="181"/>
      <c r="AL1181" s="181"/>
      <c r="AM1181" s="48"/>
      <c r="AN1181" s="53">
        <f>A1159</f>
        <v>46325</v>
      </c>
      <c r="AO1181" s="54" t="str">
        <f>G1160</f>
        <v>Consultorio N° 2</v>
      </c>
      <c r="AP1181" s="55">
        <f t="shared" ref="AP1181:AQ1181" si="804">G1189</f>
        <v>0</v>
      </c>
      <c r="AQ1181" s="55">
        <f t="shared" si="804"/>
        <v>0</v>
      </c>
      <c r="AR1181" s="55">
        <f>Y1189</f>
        <v>0</v>
      </c>
      <c r="AS1181" s="55">
        <f>W1189</f>
        <v>0</v>
      </c>
      <c r="AT1181" s="55">
        <f>W1190</f>
        <v>0</v>
      </c>
      <c r="AU1181" s="55">
        <f>Y1190</f>
        <v>0</v>
      </c>
      <c r="AV1181" s="55">
        <f>W1191</f>
        <v>0</v>
      </c>
      <c r="AW1181" s="55">
        <f>Y1191</f>
        <v>0</v>
      </c>
      <c r="AX1181" s="55">
        <f>Y1192</f>
        <v>0</v>
      </c>
      <c r="AY1181" s="55">
        <f>J1192</f>
        <v>0</v>
      </c>
      <c r="AZ1181" s="56"/>
      <c r="BA1181" s="56"/>
      <c r="BB1181" s="56"/>
      <c r="BC1181" s="56"/>
      <c r="BD1181" s="56"/>
      <c r="BE1181" s="56"/>
      <c r="BF1181" s="56"/>
      <c r="BG1181" s="56"/>
      <c r="BH1181" s="56"/>
      <c r="BI1181" s="56"/>
      <c r="BJ1181" s="56"/>
      <c r="BK1181" s="56"/>
      <c r="BL1181" s="56"/>
      <c r="BM1181" s="56"/>
      <c r="BN1181" s="56"/>
    </row>
    <row r="1182" spans="1:66" ht="11.25" customHeight="1">
      <c r="A1182" s="220"/>
      <c r="B1182" s="38"/>
      <c r="C1182" s="205"/>
      <c r="D1182" s="208"/>
      <c r="E1182" s="57" t="s">
        <v>42</v>
      </c>
      <c r="F1182" s="58" t="str">
        <f>IF(D1181&lt;&gt;"", VLOOKUP(D1181,'Base de Datos'!$A$2:$D1268,3,FALSE()),"")</f>
        <v/>
      </c>
      <c r="G1182" s="205"/>
      <c r="H1182" s="208"/>
      <c r="I1182" s="57" t="s">
        <v>42</v>
      </c>
      <c r="J1182" s="58" t="str">
        <f>IF(H1181&lt;&gt;"", VLOOKUP(H1181,'Base de Datos'!$A$2:$D1268,3,FALSE()),"")</f>
        <v/>
      </c>
      <c r="K1182" s="205"/>
      <c r="L1182" s="208"/>
      <c r="M1182" s="57" t="s">
        <v>42</v>
      </c>
      <c r="N1182" s="58" t="str">
        <f>IF(L1181&lt;&gt;"", VLOOKUP(L1181,'Base de Datos'!$A$2:$D1268,3,FALSE()),"")</f>
        <v/>
      </c>
      <c r="O1182" s="43"/>
      <c r="P1182" s="1"/>
      <c r="Q1182" s="1"/>
      <c r="R1182" s="15"/>
      <c r="S1182" s="229"/>
      <c r="T1182" s="230"/>
      <c r="U1182" s="59"/>
      <c r="V1182" s="47"/>
      <c r="W1182" s="229"/>
      <c r="X1182" s="230"/>
      <c r="Y1182" s="59"/>
      <c r="Z1182" s="47"/>
      <c r="AA1182" s="229"/>
      <c r="AB1182" s="230"/>
      <c r="AC1182" s="59"/>
      <c r="AD1182" s="48"/>
      <c r="AE1182" s="181"/>
      <c r="AF1182" s="181"/>
      <c r="AG1182" s="181"/>
      <c r="AH1182" s="181"/>
      <c r="AI1182" s="181"/>
      <c r="AJ1182" s="181"/>
      <c r="AK1182" s="181"/>
      <c r="AL1182" s="181"/>
      <c r="AM1182" s="48"/>
      <c r="AN1182" s="53">
        <f>A1159</f>
        <v>46325</v>
      </c>
      <c r="AO1182" s="54" t="str">
        <f>G1160</f>
        <v>Consultorio N° 2</v>
      </c>
      <c r="AP1182" s="55">
        <f t="shared" ref="AP1182:AQ1182" si="805">G1193</f>
        <v>0</v>
      </c>
      <c r="AQ1182" s="55">
        <f t="shared" si="805"/>
        <v>0</v>
      </c>
      <c r="AR1182" s="55">
        <f>Y1193</f>
        <v>0</v>
      </c>
      <c r="AS1182" s="55">
        <f>W1193</f>
        <v>0</v>
      </c>
      <c r="AT1182" s="55">
        <f>W1194</f>
        <v>0</v>
      </c>
      <c r="AU1182" s="55">
        <f>Y1194</f>
        <v>0</v>
      </c>
      <c r="AV1182" s="55">
        <f>W1195</f>
        <v>0</v>
      </c>
      <c r="AW1182" s="55">
        <f>Y1195</f>
        <v>0</v>
      </c>
      <c r="AX1182" s="55">
        <f>Y1196</f>
        <v>0</v>
      </c>
      <c r="AY1182" s="55">
        <f>J1196</f>
        <v>0</v>
      </c>
      <c r="AZ1182" s="56"/>
      <c r="BA1182" s="56"/>
      <c r="BB1182" s="56"/>
      <c r="BC1182" s="56"/>
      <c r="BD1182" s="56"/>
      <c r="BE1182" s="56"/>
      <c r="BF1182" s="56"/>
      <c r="BG1182" s="56"/>
      <c r="BH1182" s="56"/>
      <c r="BI1182" s="56"/>
      <c r="BJ1182" s="56"/>
      <c r="BK1182" s="56"/>
      <c r="BL1182" s="56"/>
      <c r="BM1182" s="56"/>
      <c r="BN1182" s="56"/>
    </row>
    <row r="1183" spans="1:66" ht="11.25" customHeight="1">
      <c r="A1183" s="220"/>
      <c r="B1183" s="38"/>
      <c r="C1183" s="205"/>
      <c r="D1183" s="208"/>
      <c r="E1183" s="57" t="s">
        <v>44</v>
      </c>
      <c r="F1183" s="58" t="str">
        <f>IF(D1181&lt;&gt;"", VLOOKUP(D1181,'Base de Datos'!$A$2:$D1268,4,FALSE()),"")</f>
        <v/>
      </c>
      <c r="G1183" s="205"/>
      <c r="H1183" s="208"/>
      <c r="I1183" s="57" t="s">
        <v>44</v>
      </c>
      <c r="J1183" s="58" t="str">
        <f>IF(H1181&lt;&gt;"", VLOOKUP(H1181,'Base de Datos'!$A$2:$D1268,4,FALSE()),"")</f>
        <v/>
      </c>
      <c r="K1183" s="205"/>
      <c r="L1183" s="208"/>
      <c r="M1183" s="57" t="s">
        <v>44</v>
      </c>
      <c r="N1183" s="58" t="str">
        <f>IF(L1181&lt;&gt;"", VLOOKUP(L1181,'Base de Datos'!$A$2:$D1268,4,FALSE()),"")</f>
        <v/>
      </c>
      <c r="O1183" s="1"/>
      <c r="P1183" s="1"/>
      <c r="Q1183" s="1"/>
      <c r="R1183" s="15"/>
      <c r="S1183" s="229"/>
      <c r="T1183" s="230"/>
      <c r="U1183" s="59"/>
      <c r="V1183" s="47"/>
      <c r="W1183" s="229"/>
      <c r="X1183" s="230"/>
      <c r="Y1183" s="59"/>
      <c r="Z1183" s="47"/>
      <c r="AA1183" s="229"/>
      <c r="AB1183" s="230"/>
      <c r="AC1183" s="59"/>
      <c r="AD1183" s="48"/>
      <c r="AE1183" s="181"/>
      <c r="AF1183" s="181"/>
      <c r="AG1183" s="181"/>
      <c r="AH1183" s="181"/>
      <c r="AI1183" s="181"/>
      <c r="AJ1183" s="181"/>
      <c r="AK1183" s="181"/>
      <c r="AL1183" s="181"/>
      <c r="AM1183" s="48"/>
      <c r="AN1183" s="53">
        <f>A1159</f>
        <v>46325</v>
      </c>
      <c r="AO1183" s="54" t="str">
        <f>G1160</f>
        <v>Consultorio N° 2</v>
      </c>
      <c r="AP1183" s="55">
        <f t="shared" ref="AP1183:AQ1183" si="806">G1197</f>
        <v>0</v>
      </c>
      <c r="AQ1183" s="55">
        <f t="shared" si="806"/>
        <v>0</v>
      </c>
      <c r="AR1183" s="55">
        <f>Y1197</f>
        <v>0</v>
      </c>
      <c r="AS1183" s="55">
        <f>W1197</f>
        <v>0</v>
      </c>
      <c r="AT1183" s="55">
        <f>W1198</f>
        <v>0</v>
      </c>
      <c r="AU1183" s="55">
        <f>Y1198</f>
        <v>0</v>
      </c>
      <c r="AV1183" s="55">
        <f>W1199</f>
        <v>0</v>
      </c>
      <c r="AW1183" s="55">
        <f>Y1199</f>
        <v>0</v>
      </c>
      <c r="AX1183" s="55">
        <f>Y1200</f>
        <v>0</v>
      </c>
      <c r="AY1183" s="55">
        <f>J1200</f>
        <v>0</v>
      </c>
      <c r="AZ1183" s="56"/>
      <c r="BA1183" s="56"/>
      <c r="BB1183" s="56"/>
      <c r="BC1183" s="56"/>
      <c r="BD1183" s="56"/>
      <c r="BE1183" s="56"/>
      <c r="BF1183" s="56"/>
      <c r="BG1183" s="56"/>
      <c r="BH1183" s="56"/>
      <c r="BI1183" s="56"/>
      <c r="BJ1183" s="56"/>
      <c r="BK1183" s="56"/>
      <c r="BL1183" s="56"/>
      <c r="BM1183" s="56"/>
      <c r="BN1183" s="56"/>
    </row>
    <row r="1184" spans="1:66" ht="11.25" customHeight="1">
      <c r="A1184" s="221"/>
      <c r="B1184" s="38"/>
      <c r="C1184" s="206"/>
      <c r="D1184" s="209"/>
      <c r="E1184" s="85" t="s">
        <v>46</v>
      </c>
      <c r="F1184" s="86"/>
      <c r="G1184" s="206"/>
      <c r="H1184" s="209"/>
      <c r="I1184" s="85" t="s">
        <v>46</v>
      </c>
      <c r="J1184" s="108"/>
      <c r="K1184" s="206"/>
      <c r="L1184" s="209"/>
      <c r="M1184" s="85" t="s">
        <v>46</v>
      </c>
      <c r="N1184" s="108"/>
      <c r="O1184" s="43"/>
      <c r="P1184" s="1"/>
      <c r="Q1184" s="1"/>
      <c r="R1184" s="15"/>
      <c r="S1184" s="227" t="str">
        <f>IF(OR(S1181="Empleado",S1181="Familiar"),"Nombre del Empleado","N° Factura")</f>
        <v>N° Factura</v>
      </c>
      <c r="T1184" s="228"/>
      <c r="U1184" s="89"/>
      <c r="V1184" s="47"/>
      <c r="W1184" s="227" t="str">
        <f>IF(OR(W1181="Empleado",W1181="Familiar"),"Nombre del Empleado","N° Factura")</f>
        <v>N° Factura</v>
      </c>
      <c r="X1184" s="228"/>
      <c r="Y1184" s="89"/>
      <c r="Z1184" s="47"/>
      <c r="AA1184" s="227" t="str">
        <f>IF(OR(AA1181="Empleado",AA1181="Familiar"),"Nombre del Empleado","N° Factura")</f>
        <v>N° Factura</v>
      </c>
      <c r="AB1184" s="228"/>
      <c r="AC1184" s="89"/>
      <c r="AD1184" s="48"/>
      <c r="AE1184" s="181"/>
      <c r="AF1184" s="181"/>
      <c r="AG1184" s="181"/>
      <c r="AH1184" s="181"/>
      <c r="AI1184" s="181"/>
      <c r="AJ1184" s="181"/>
      <c r="AK1184" s="181"/>
      <c r="AL1184" s="181"/>
      <c r="AM1184" s="48"/>
      <c r="AN1184" s="53">
        <f>A1159</f>
        <v>46325</v>
      </c>
      <c r="AO1184" s="54" t="str">
        <f>K1160</f>
        <v>Consultorio N° 3</v>
      </c>
      <c r="AP1184" s="55">
        <f t="shared" ref="AP1184:AQ1184" si="807">K1161</f>
        <v>0</v>
      </c>
      <c r="AQ1184" s="55">
        <f t="shared" si="807"/>
        <v>0</v>
      </c>
      <c r="AR1184" s="55">
        <f>AC1161</f>
        <v>0</v>
      </c>
      <c r="AS1184" s="55">
        <f>AA1161</f>
        <v>0</v>
      </c>
      <c r="AT1184" s="55">
        <f>AA1162</f>
        <v>0</v>
      </c>
      <c r="AU1184" s="55">
        <f>AC1162</f>
        <v>0</v>
      </c>
      <c r="AV1184" s="55">
        <f>AA1163</f>
        <v>0</v>
      </c>
      <c r="AW1184" s="55">
        <f>AC1163</f>
        <v>0</v>
      </c>
      <c r="AX1184" s="55">
        <f>AC1164</f>
        <v>0</v>
      </c>
      <c r="AY1184" s="55">
        <f>N1164</f>
        <v>0</v>
      </c>
      <c r="AZ1184" s="56"/>
      <c r="BA1184" s="56"/>
      <c r="BB1184" s="56"/>
      <c r="BC1184" s="56"/>
      <c r="BD1184" s="56"/>
      <c r="BE1184" s="56"/>
      <c r="BF1184" s="56"/>
      <c r="BG1184" s="56"/>
      <c r="BH1184" s="56"/>
      <c r="BI1184" s="56"/>
      <c r="BJ1184" s="56"/>
      <c r="BK1184" s="56"/>
      <c r="BL1184" s="56"/>
      <c r="BM1184" s="56"/>
      <c r="BN1184" s="56"/>
    </row>
    <row r="1185" spans="1:66" ht="11.25" customHeight="1">
      <c r="A1185" s="222">
        <f>A1181+$Q$13/1440</f>
        <v>0.58333333333333326</v>
      </c>
      <c r="B1185" s="38"/>
      <c r="C1185" s="204"/>
      <c r="D1185" s="207"/>
      <c r="E1185" s="40" t="s">
        <v>36</v>
      </c>
      <c r="F1185" s="42" t="str">
        <f>IF(D1185&lt;&gt;"", VLOOKUP(D1185,'Base de Datos'!$A$2:$D1268,2,FALSE()),"")</f>
        <v/>
      </c>
      <c r="G1185" s="204"/>
      <c r="H1185" s="216"/>
      <c r="I1185" s="40" t="s">
        <v>36</v>
      </c>
      <c r="J1185" s="42" t="str">
        <f>IF(H1185&lt;&gt;"", VLOOKUP(H1185,'Base de Datos'!$A$2:$D1268,2,FALSE()),"")</f>
        <v/>
      </c>
      <c r="K1185" s="204"/>
      <c r="L1185" s="216"/>
      <c r="M1185" s="40" t="s">
        <v>36</v>
      </c>
      <c r="N1185" s="42" t="str">
        <f>IF(L1185&lt;&gt;"", VLOOKUP(L1185,'Base de Datos'!$A$2:$D1268,2,FALSE()),"")</f>
        <v/>
      </c>
      <c r="O1185" s="43"/>
      <c r="P1185" s="151"/>
      <c r="Q1185" s="1"/>
      <c r="R1185" s="15"/>
      <c r="S1185" s="45"/>
      <c r="T1185" s="45" t="s">
        <v>37</v>
      </c>
      <c r="U1185" s="46"/>
      <c r="V1185" s="47"/>
      <c r="W1185" s="45"/>
      <c r="X1185" s="45" t="s">
        <v>37</v>
      </c>
      <c r="Y1185" s="46"/>
      <c r="Z1185" s="47"/>
      <c r="AA1185" s="45"/>
      <c r="AB1185" s="45" t="s">
        <v>37</v>
      </c>
      <c r="AC1185" s="46"/>
      <c r="AD1185" s="48"/>
      <c r="AE1185" s="181"/>
      <c r="AF1185" s="181"/>
      <c r="AG1185" s="181"/>
      <c r="AH1185" s="181"/>
      <c r="AI1185" s="181"/>
      <c r="AJ1185" s="181"/>
      <c r="AK1185" s="181"/>
      <c r="AL1185" s="181"/>
      <c r="AM1185" s="48"/>
      <c r="AN1185" s="53">
        <f>A1159</f>
        <v>46325</v>
      </c>
      <c r="AO1185" s="54" t="str">
        <f>K1160</f>
        <v>Consultorio N° 3</v>
      </c>
      <c r="AP1185" s="55">
        <f t="shared" ref="AP1185:AQ1185" si="808">K1165</f>
        <v>0</v>
      </c>
      <c r="AQ1185" s="55">
        <f t="shared" si="808"/>
        <v>0</v>
      </c>
      <c r="AR1185" s="55">
        <f>AC1165</f>
        <v>0</v>
      </c>
      <c r="AS1185" s="55">
        <f>AA1165</f>
        <v>0</v>
      </c>
      <c r="AT1185" s="55">
        <f>AA1166</f>
        <v>0</v>
      </c>
      <c r="AU1185" s="55">
        <f>AC1166</f>
        <v>0</v>
      </c>
      <c r="AV1185" s="55">
        <f>AA1167</f>
        <v>0</v>
      </c>
      <c r="AW1185" s="55">
        <f>AC1167</f>
        <v>0</v>
      </c>
      <c r="AX1185" s="55">
        <f>AC1168</f>
        <v>0</v>
      </c>
      <c r="AY1185" s="55">
        <f>N1168</f>
        <v>0</v>
      </c>
      <c r="AZ1185" s="56"/>
      <c r="BA1185" s="56"/>
      <c r="BB1185" s="56"/>
      <c r="BC1185" s="56"/>
      <c r="BD1185" s="56"/>
      <c r="BE1185" s="56"/>
      <c r="BF1185" s="56"/>
      <c r="BG1185" s="56"/>
      <c r="BH1185" s="56"/>
      <c r="BI1185" s="56"/>
      <c r="BJ1185" s="56"/>
      <c r="BK1185" s="56"/>
      <c r="BL1185" s="56"/>
      <c r="BM1185" s="56"/>
      <c r="BN1185" s="56"/>
    </row>
    <row r="1186" spans="1:66" ht="11.25" customHeight="1">
      <c r="A1186" s="220"/>
      <c r="B1186" s="38"/>
      <c r="C1186" s="205"/>
      <c r="D1186" s="208"/>
      <c r="E1186" s="57" t="s">
        <v>42</v>
      </c>
      <c r="F1186" s="58" t="str">
        <f>IF(D1185&lt;&gt;"", VLOOKUP(D1185,'Base de Datos'!$A$2:$D1268,3,FALSE()),"")</f>
        <v/>
      </c>
      <c r="G1186" s="205"/>
      <c r="H1186" s="208"/>
      <c r="I1186" s="57" t="s">
        <v>42</v>
      </c>
      <c r="J1186" s="58" t="str">
        <f>IF(H1185&lt;&gt;"", VLOOKUP(H1185,'Base de Datos'!$A$2:$D1268,3,FALSE()),"")</f>
        <v/>
      </c>
      <c r="K1186" s="205"/>
      <c r="L1186" s="208"/>
      <c r="M1186" s="57" t="s">
        <v>42</v>
      </c>
      <c r="N1186" s="58" t="str">
        <f>IF(L1185&lt;&gt;"", VLOOKUP(L1185,'Base de Datos'!$A$2:$D1268,3,FALSE()),"")</f>
        <v/>
      </c>
      <c r="O1186" s="43"/>
      <c r="P1186" s="151"/>
      <c r="Q1186" s="152"/>
      <c r="R1186" s="15"/>
      <c r="S1186" s="229"/>
      <c r="T1186" s="230"/>
      <c r="U1186" s="59"/>
      <c r="V1186" s="47"/>
      <c r="W1186" s="229"/>
      <c r="X1186" s="230"/>
      <c r="Y1186" s="59"/>
      <c r="Z1186" s="47"/>
      <c r="AA1186" s="229"/>
      <c r="AB1186" s="230"/>
      <c r="AC1186" s="59"/>
      <c r="AD1186" s="48"/>
      <c r="AE1186" s="181"/>
      <c r="AF1186" s="181"/>
      <c r="AG1186" s="181"/>
      <c r="AH1186" s="181"/>
      <c r="AI1186" s="181"/>
      <c r="AJ1186" s="181"/>
      <c r="AK1186" s="181"/>
      <c r="AL1186" s="181"/>
      <c r="AM1186" s="48"/>
      <c r="AN1186" s="53">
        <f>A1159</f>
        <v>46325</v>
      </c>
      <c r="AO1186" s="54" t="str">
        <f>K1160</f>
        <v>Consultorio N° 3</v>
      </c>
      <c r="AP1186" s="55">
        <f t="shared" ref="AP1186:AQ1186" si="809">K1169</f>
        <v>0</v>
      </c>
      <c r="AQ1186" s="55">
        <f t="shared" si="809"/>
        <v>0</v>
      </c>
      <c r="AR1186" s="55">
        <f>AC1169</f>
        <v>0</v>
      </c>
      <c r="AS1186" s="55">
        <f>AA1169</f>
        <v>0</v>
      </c>
      <c r="AT1186" s="55">
        <f>AA1170</f>
        <v>0</v>
      </c>
      <c r="AU1186" s="55">
        <f>AC1170</f>
        <v>0</v>
      </c>
      <c r="AV1186" s="55">
        <f>AA1171</f>
        <v>0</v>
      </c>
      <c r="AW1186" s="55">
        <f>AC1171</f>
        <v>0</v>
      </c>
      <c r="AX1186" s="55">
        <f>AC1172</f>
        <v>0</v>
      </c>
      <c r="AY1186" s="55">
        <f>N1172</f>
        <v>0</v>
      </c>
      <c r="AZ1186" s="56"/>
      <c r="BA1186" s="56"/>
      <c r="BB1186" s="56"/>
      <c r="BC1186" s="56"/>
      <c r="BD1186" s="56"/>
      <c r="BE1186" s="56"/>
      <c r="BF1186" s="56"/>
      <c r="BG1186" s="56"/>
      <c r="BH1186" s="56"/>
      <c r="BI1186" s="56"/>
      <c r="BJ1186" s="56"/>
      <c r="BK1186" s="56"/>
      <c r="BL1186" s="56"/>
      <c r="BM1186" s="56"/>
      <c r="BN1186" s="56"/>
    </row>
    <row r="1187" spans="1:66" ht="11.25" customHeight="1">
      <c r="A1187" s="220"/>
      <c r="B1187" s="38"/>
      <c r="C1187" s="205"/>
      <c r="D1187" s="208"/>
      <c r="E1187" s="57" t="s">
        <v>44</v>
      </c>
      <c r="F1187" s="58" t="str">
        <f>IF(D1185&lt;&gt;"", VLOOKUP(D1185,'Base de Datos'!$A$2:$D1268,4,FALSE()),"")</f>
        <v/>
      </c>
      <c r="G1187" s="205"/>
      <c r="H1187" s="208"/>
      <c r="I1187" s="57" t="s">
        <v>44</v>
      </c>
      <c r="J1187" s="58" t="str">
        <f>IF(H1185&lt;&gt;"", VLOOKUP(H1185,'Base de Datos'!$A$2:$D1268,4,FALSE()),"")</f>
        <v/>
      </c>
      <c r="K1187" s="205"/>
      <c r="L1187" s="208"/>
      <c r="M1187" s="57" t="s">
        <v>44</v>
      </c>
      <c r="N1187" s="58" t="str">
        <f>IF(L1185&lt;&gt;"", VLOOKUP(L1185,'Base de Datos'!$A$2:$D1268,4,FALSE()),"")</f>
        <v/>
      </c>
      <c r="O1187" s="43"/>
      <c r="P1187" s="151"/>
      <c r="Q1187" s="152"/>
      <c r="R1187" s="15"/>
      <c r="S1187" s="229"/>
      <c r="T1187" s="230"/>
      <c r="U1187" s="59"/>
      <c r="V1187" s="47"/>
      <c r="W1187" s="229"/>
      <c r="X1187" s="230"/>
      <c r="Y1187" s="59"/>
      <c r="Z1187" s="47"/>
      <c r="AA1187" s="229"/>
      <c r="AB1187" s="230"/>
      <c r="AC1187" s="59"/>
      <c r="AD1187" s="48"/>
      <c r="AE1187" s="181"/>
      <c r="AF1187" s="181"/>
      <c r="AG1187" s="181"/>
      <c r="AH1187" s="181"/>
      <c r="AI1187" s="181"/>
      <c r="AJ1187" s="181"/>
      <c r="AK1187" s="181"/>
      <c r="AL1187" s="181"/>
      <c r="AM1187" s="48"/>
      <c r="AN1187" s="53">
        <f>A1159</f>
        <v>46325</v>
      </c>
      <c r="AO1187" s="54" t="str">
        <f>K1160</f>
        <v>Consultorio N° 3</v>
      </c>
      <c r="AP1187" s="55">
        <f t="shared" ref="AP1187:AQ1187" si="810">K1173</f>
        <v>0</v>
      </c>
      <c r="AQ1187" s="55">
        <f t="shared" si="810"/>
        <v>0</v>
      </c>
      <c r="AR1187" s="55">
        <f>AC1173</f>
        <v>0</v>
      </c>
      <c r="AS1187" s="55">
        <f>AA1173</f>
        <v>0</v>
      </c>
      <c r="AT1187" s="55">
        <f>AA1174</f>
        <v>0</v>
      </c>
      <c r="AU1187" s="55">
        <f>AC1174</f>
        <v>0</v>
      </c>
      <c r="AV1187" s="55">
        <f>AA1175</f>
        <v>0</v>
      </c>
      <c r="AW1187" s="55">
        <f>AC1175</f>
        <v>0</v>
      </c>
      <c r="AX1187" s="55">
        <f>AC1176</f>
        <v>0</v>
      </c>
      <c r="AY1187" s="55">
        <f>N1176</f>
        <v>0</v>
      </c>
      <c r="AZ1187" s="56"/>
      <c r="BA1187" s="56"/>
      <c r="BB1187" s="56"/>
      <c r="BC1187" s="56"/>
      <c r="BD1187" s="56"/>
      <c r="BE1187" s="56"/>
      <c r="BF1187" s="56"/>
      <c r="BG1187" s="56"/>
      <c r="BH1187" s="56"/>
      <c r="BI1187" s="56"/>
      <c r="BJ1187" s="56"/>
      <c r="BK1187" s="56"/>
      <c r="BL1187" s="56"/>
      <c r="BM1187" s="56"/>
      <c r="BN1187" s="56"/>
    </row>
    <row r="1188" spans="1:66" ht="11.25" customHeight="1">
      <c r="A1188" s="221"/>
      <c r="B1188" s="38"/>
      <c r="C1188" s="206"/>
      <c r="D1188" s="209"/>
      <c r="E1188" s="85" t="s">
        <v>46</v>
      </c>
      <c r="F1188" s="86"/>
      <c r="G1188" s="206"/>
      <c r="H1188" s="209"/>
      <c r="I1188" s="85" t="s">
        <v>46</v>
      </c>
      <c r="J1188" s="108"/>
      <c r="K1188" s="206"/>
      <c r="L1188" s="209"/>
      <c r="M1188" s="85" t="s">
        <v>46</v>
      </c>
      <c r="N1188" s="108"/>
      <c r="O1188" s="43"/>
      <c r="P1188" s="151"/>
      <c r="Q1188" s="1"/>
      <c r="R1188" s="15"/>
      <c r="S1188" s="227" t="str">
        <f>IF(OR(S1185="Empleado",S1185="Familiar"),"Nombre del Empleado","N° Factura")</f>
        <v>N° Factura</v>
      </c>
      <c r="T1188" s="228"/>
      <c r="U1188" s="89"/>
      <c r="V1188" s="47"/>
      <c r="W1188" s="227" t="str">
        <f>IF(OR(W1185="Empleado",W1185="Familiar"),"Nombre del Empleado","N° Factura")</f>
        <v>N° Factura</v>
      </c>
      <c r="X1188" s="228"/>
      <c r="Y1188" s="89"/>
      <c r="Z1188" s="47"/>
      <c r="AA1188" s="227" t="str">
        <f>IF(OR(AA1185="Empleado",AA1185="Familiar"),"Nombre del Empleado","N° Factura")</f>
        <v>N° Factura</v>
      </c>
      <c r="AB1188" s="228"/>
      <c r="AC1188" s="89"/>
      <c r="AD1188" s="48"/>
      <c r="AE1188" s="181"/>
      <c r="AF1188" s="181"/>
      <c r="AG1188" s="181"/>
      <c r="AH1188" s="181"/>
      <c r="AI1188" s="181"/>
      <c r="AJ1188" s="181"/>
      <c r="AK1188" s="181"/>
      <c r="AL1188" s="181"/>
      <c r="AM1188" s="48"/>
      <c r="AN1188" s="53">
        <f>A1159</f>
        <v>46325</v>
      </c>
      <c r="AO1188" s="54" t="str">
        <f>K1160</f>
        <v>Consultorio N° 3</v>
      </c>
      <c r="AP1188" s="55">
        <f t="shared" ref="AP1188:AQ1188" si="811">K1177</f>
        <v>0</v>
      </c>
      <c r="AQ1188" s="55">
        <f t="shared" si="811"/>
        <v>0</v>
      </c>
      <c r="AR1188" s="55">
        <f>AC1177</f>
        <v>0</v>
      </c>
      <c r="AS1188" s="55">
        <f>AA1177</f>
        <v>0</v>
      </c>
      <c r="AT1188" s="55">
        <f>AA1178</f>
        <v>0</v>
      </c>
      <c r="AU1188" s="55">
        <f>AC1178</f>
        <v>0</v>
      </c>
      <c r="AV1188" s="55">
        <f>AA1179</f>
        <v>0</v>
      </c>
      <c r="AW1188" s="55">
        <f>AC1179</f>
        <v>0</v>
      </c>
      <c r="AX1188" s="55">
        <f>AC1180</f>
        <v>0</v>
      </c>
      <c r="AY1188" s="55">
        <f>N1180</f>
        <v>0</v>
      </c>
      <c r="AZ1188" s="56"/>
      <c r="BA1188" s="56"/>
      <c r="BB1188" s="56"/>
      <c r="BC1188" s="56"/>
      <c r="BD1188" s="56"/>
      <c r="BE1188" s="56"/>
      <c r="BF1188" s="56"/>
      <c r="BG1188" s="56"/>
      <c r="BH1188" s="56"/>
      <c r="BI1188" s="56"/>
      <c r="BJ1188" s="56"/>
      <c r="BK1188" s="56"/>
      <c r="BL1188" s="56"/>
      <c r="BM1188" s="56"/>
      <c r="BN1188" s="56"/>
    </row>
    <row r="1189" spans="1:66" ht="11.25" customHeight="1">
      <c r="A1189" s="222">
        <f>A1185+$Q$13/1440</f>
        <v>0.62499999999999989</v>
      </c>
      <c r="B1189" s="38"/>
      <c r="C1189" s="204"/>
      <c r="D1189" s="207"/>
      <c r="E1189" s="40" t="s">
        <v>36</v>
      </c>
      <c r="F1189" s="42" t="str">
        <f>IF(D1189&lt;&gt;"", VLOOKUP(D1189,'Base de Datos'!$A$2:$D1268,2,FALSE()),"")</f>
        <v/>
      </c>
      <c r="G1189" s="204"/>
      <c r="H1189" s="216"/>
      <c r="I1189" s="40" t="s">
        <v>36</v>
      </c>
      <c r="J1189" s="42" t="str">
        <f>IF(H1189&lt;&gt;"", VLOOKUP(H1189,'Base de Datos'!$A$2:$D1268,2,FALSE()),"")</f>
        <v/>
      </c>
      <c r="K1189" s="204"/>
      <c r="L1189" s="216"/>
      <c r="M1189" s="40" t="s">
        <v>36</v>
      </c>
      <c r="N1189" s="42" t="str">
        <f>IF(L1189&lt;&gt;"", VLOOKUP(L1189,'Base de Datos'!$A$2:$D1268,2,FALSE()),"")</f>
        <v/>
      </c>
      <c r="O1189" s="43"/>
      <c r="P1189" s="153"/>
      <c r="Q1189" s="154"/>
      <c r="R1189" s="15"/>
      <c r="S1189" s="45"/>
      <c r="T1189" s="45" t="s">
        <v>37</v>
      </c>
      <c r="U1189" s="46"/>
      <c r="V1189" s="47"/>
      <c r="W1189" s="45"/>
      <c r="X1189" s="45" t="s">
        <v>37</v>
      </c>
      <c r="Y1189" s="46"/>
      <c r="Z1189" s="47"/>
      <c r="AA1189" s="45"/>
      <c r="AB1189" s="45" t="s">
        <v>37</v>
      </c>
      <c r="AC1189" s="46"/>
      <c r="AD1189" s="48"/>
      <c r="AE1189" s="181"/>
      <c r="AF1189" s="181"/>
      <c r="AG1189" s="181"/>
      <c r="AH1189" s="181"/>
      <c r="AI1189" s="181"/>
      <c r="AJ1189" s="181"/>
      <c r="AK1189" s="181"/>
      <c r="AL1189" s="181"/>
      <c r="AM1189" s="48"/>
      <c r="AN1189" s="53">
        <f>A1159</f>
        <v>46325</v>
      </c>
      <c r="AO1189" s="54" t="str">
        <f>K1160</f>
        <v>Consultorio N° 3</v>
      </c>
      <c r="AP1189" s="55">
        <f t="shared" ref="AP1189:AQ1189" si="812">K1181</f>
        <v>0</v>
      </c>
      <c r="AQ1189" s="55">
        <f t="shared" si="812"/>
        <v>0</v>
      </c>
      <c r="AR1189" s="55">
        <f>AC1181</f>
        <v>0</v>
      </c>
      <c r="AS1189" s="55">
        <f>AA1181</f>
        <v>0</v>
      </c>
      <c r="AT1189" s="55">
        <f>AA1182</f>
        <v>0</v>
      </c>
      <c r="AU1189" s="55">
        <f>AC1182</f>
        <v>0</v>
      </c>
      <c r="AV1189" s="55">
        <f>AA1183</f>
        <v>0</v>
      </c>
      <c r="AW1189" s="55">
        <f>AC1183</f>
        <v>0</v>
      </c>
      <c r="AX1189" s="55">
        <f>AC1184</f>
        <v>0</v>
      </c>
      <c r="AY1189" s="55">
        <f>N1184</f>
        <v>0</v>
      </c>
      <c r="AZ1189" s="56"/>
      <c r="BA1189" s="56"/>
      <c r="BB1189" s="56"/>
      <c r="BC1189" s="56"/>
      <c r="BD1189" s="56"/>
      <c r="BE1189" s="56"/>
      <c r="BF1189" s="56"/>
      <c r="BG1189" s="56"/>
      <c r="BH1189" s="56"/>
      <c r="BI1189" s="56"/>
      <c r="BJ1189" s="56"/>
      <c r="BK1189" s="56"/>
      <c r="BL1189" s="56"/>
      <c r="BM1189" s="56"/>
      <c r="BN1189" s="56"/>
    </row>
    <row r="1190" spans="1:66" ht="11.25" customHeight="1">
      <c r="A1190" s="220"/>
      <c r="B1190" s="38"/>
      <c r="C1190" s="205"/>
      <c r="D1190" s="208"/>
      <c r="E1190" s="57" t="s">
        <v>42</v>
      </c>
      <c r="F1190" s="58" t="str">
        <f>IF(D1189&lt;&gt;"", VLOOKUP(D1189,'Base de Datos'!$A$2:$D1268,3,FALSE()),"")</f>
        <v/>
      </c>
      <c r="G1190" s="205"/>
      <c r="H1190" s="208"/>
      <c r="I1190" s="57" t="s">
        <v>42</v>
      </c>
      <c r="J1190" s="58" t="str">
        <f>IF(H1189&lt;&gt;"", VLOOKUP(H1189,'Base de Datos'!$A$2:$D1268,3,FALSE()),"")</f>
        <v/>
      </c>
      <c r="K1190" s="205"/>
      <c r="L1190" s="208"/>
      <c r="M1190" s="57" t="s">
        <v>42</v>
      </c>
      <c r="N1190" s="58" t="str">
        <f>IF(L1189&lt;&gt;"", VLOOKUP(L1189,'Base de Datos'!$A$2:$D1268,3,FALSE()),"")</f>
        <v/>
      </c>
      <c r="O1190" s="43"/>
      <c r="P1190" s="153"/>
      <c r="Q1190" s="154"/>
      <c r="R1190" s="15"/>
      <c r="S1190" s="229"/>
      <c r="T1190" s="230"/>
      <c r="U1190" s="59"/>
      <c r="V1190" s="47"/>
      <c r="W1190" s="229"/>
      <c r="X1190" s="230"/>
      <c r="Y1190" s="59"/>
      <c r="Z1190" s="47"/>
      <c r="AA1190" s="229"/>
      <c r="AB1190" s="230"/>
      <c r="AC1190" s="59"/>
      <c r="AD1190" s="48"/>
      <c r="AE1190" s="181"/>
      <c r="AF1190" s="181"/>
      <c r="AG1190" s="181"/>
      <c r="AH1190" s="181"/>
      <c r="AI1190" s="181"/>
      <c r="AJ1190" s="181"/>
      <c r="AK1190" s="181"/>
      <c r="AL1190" s="181"/>
      <c r="AM1190" s="48"/>
      <c r="AN1190" s="53">
        <f>A1159</f>
        <v>46325</v>
      </c>
      <c r="AO1190" s="54" t="str">
        <f>K1160</f>
        <v>Consultorio N° 3</v>
      </c>
      <c r="AP1190" s="55">
        <f t="shared" ref="AP1190:AQ1190" si="813">K1185</f>
        <v>0</v>
      </c>
      <c r="AQ1190" s="55">
        <f t="shared" si="813"/>
        <v>0</v>
      </c>
      <c r="AR1190" s="55">
        <f>AC1185</f>
        <v>0</v>
      </c>
      <c r="AS1190" s="55">
        <f>AA1185</f>
        <v>0</v>
      </c>
      <c r="AT1190" s="55">
        <f>AA1186</f>
        <v>0</v>
      </c>
      <c r="AU1190" s="55">
        <f>AC1186</f>
        <v>0</v>
      </c>
      <c r="AV1190" s="55">
        <f>AA1187</f>
        <v>0</v>
      </c>
      <c r="AW1190" s="55">
        <f>AC1187</f>
        <v>0</v>
      </c>
      <c r="AX1190" s="55">
        <f>AC1188</f>
        <v>0</v>
      </c>
      <c r="AY1190" s="55">
        <f>N1188</f>
        <v>0</v>
      </c>
      <c r="AZ1190" s="56"/>
      <c r="BA1190" s="56"/>
      <c r="BB1190" s="56"/>
      <c r="BC1190" s="56"/>
      <c r="BD1190" s="56"/>
      <c r="BE1190" s="56"/>
      <c r="BF1190" s="56"/>
      <c r="BG1190" s="56"/>
      <c r="BH1190" s="56"/>
      <c r="BI1190" s="56"/>
      <c r="BJ1190" s="56"/>
      <c r="BK1190" s="56"/>
      <c r="BL1190" s="56"/>
      <c r="BM1190" s="56"/>
      <c r="BN1190" s="56"/>
    </row>
    <row r="1191" spans="1:66" ht="11.25" customHeight="1">
      <c r="A1191" s="220"/>
      <c r="B1191" s="38"/>
      <c r="C1191" s="205"/>
      <c r="D1191" s="208"/>
      <c r="E1191" s="57" t="s">
        <v>44</v>
      </c>
      <c r="F1191" s="58" t="str">
        <f>IF(D1189&lt;&gt;"", VLOOKUP(D1189,'Base de Datos'!$A$2:$D1268,4,FALSE()),"")</f>
        <v/>
      </c>
      <c r="G1191" s="205"/>
      <c r="H1191" s="208"/>
      <c r="I1191" s="57" t="s">
        <v>44</v>
      </c>
      <c r="J1191" s="58" t="str">
        <f>IF(H1189&lt;&gt;"", VLOOKUP(H1189,'Base de Datos'!$A$2:$D1268,4,FALSE()),"")</f>
        <v/>
      </c>
      <c r="K1191" s="205"/>
      <c r="L1191" s="208"/>
      <c r="M1191" s="57" t="s">
        <v>44</v>
      </c>
      <c r="N1191" s="58" t="str">
        <f>IF(L1189&lt;&gt;"", VLOOKUP(L1189,'Base de Datos'!$A$2:$D1268,4,FALSE()),"")</f>
        <v/>
      </c>
      <c r="O1191" s="43"/>
      <c r="P1191" s="153"/>
      <c r="Q1191" s="154"/>
      <c r="R1191" s="15"/>
      <c r="S1191" s="229"/>
      <c r="T1191" s="230"/>
      <c r="U1191" s="59"/>
      <c r="V1191" s="47"/>
      <c r="W1191" s="229"/>
      <c r="X1191" s="230"/>
      <c r="Y1191" s="59"/>
      <c r="Z1191" s="47"/>
      <c r="AA1191" s="229"/>
      <c r="AB1191" s="230"/>
      <c r="AC1191" s="59"/>
      <c r="AD1191" s="48"/>
      <c r="AE1191" s="181"/>
      <c r="AF1191" s="181"/>
      <c r="AG1191" s="181"/>
      <c r="AH1191" s="181"/>
      <c r="AI1191" s="181"/>
      <c r="AJ1191" s="181"/>
      <c r="AK1191" s="181"/>
      <c r="AL1191" s="181"/>
      <c r="AM1191" s="48"/>
      <c r="AN1191" s="53">
        <f>A1159</f>
        <v>46325</v>
      </c>
      <c r="AO1191" s="54" t="str">
        <f>K1160</f>
        <v>Consultorio N° 3</v>
      </c>
      <c r="AP1191" s="55">
        <f t="shared" ref="AP1191:AQ1191" si="814">K1189</f>
        <v>0</v>
      </c>
      <c r="AQ1191" s="55">
        <f t="shared" si="814"/>
        <v>0</v>
      </c>
      <c r="AR1191" s="55">
        <f>AC1189</f>
        <v>0</v>
      </c>
      <c r="AS1191" s="55">
        <f>AA1189</f>
        <v>0</v>
      </c>
      <c r="AT1191" s="55">
        <f>AA1190</f>
        <v>0</v>
      </c>
      <c r="AU1191" s="55">
        <f>AC1190</f>
        <v>0</v>
      </c>
      <c r="AV1191" s="55">
        <f>AA1191</f>
        <v>0</v>
      </c>
      <c r="AW1191" s="55">
        <f>AC1191</f>
        <v>0</v>
      </c>
      <c r="AX1191" s="55">
        <f>AC1192</f>
        <v>0</v>
      </c>
      <c r="AY1191" s="55">
        <f>N1192</f>
        <v>0</v>
      </c>
      <c r="AZ1191" s="56"/>
      <c r="BA1191" s="56"/>
      <c r="BB1191" s="56"/>
      <c r="BC1191" s="56"/>
      <c r="BD1191" s="56"/>
      <c r="BE1191" s="56"/>
      <c r="BF1191" s="56"/>
      <c r="BG1191" s="56"/>
      <c r="BH1191" s="56"/>
      <c r="BI1191" s="56"/>
      <c r="BJ1191" s="56"/>
      <c r="BK1191" s="56"/>
      <c r="BL1191" s="56"/>
      <c r="BM1191" s="56"/>
      <c r="BN1191" s="56"/>
    </row>
    <row r="1192" spans="1:66" ht="11.25" customHeight="1">
      <c r="A1192" s="221"/>
      <c r="B1192" s="38"/>
      <c r="C1192" s="206"/>
      <c r="D1192" s="209"/>
      <c r="E1192" s="85" t="s">
        <v>46</v>
      </c>
      <c r="F1192" s="86"/>
      <c r="G1192" s="206"/>
      <c r="H1192" s="209"/>
      <c r="I1192" s="85" t="s">
        <v>46</v>
      </c>
      <c r="J1192" s="108"/>
      <c r="K1192" s="206"/>
      <c r="L1192" s="209"/>
      <c r="M1192" s="85" t="s">
        <v>46</v>
      </c>
      <c r="N1192" s="108"/>
      <c r="O1192" s="43"/>
      <c r="P1192" s="153"/>
      <c r="Q1192" s="154"/>
      <c r="R1192" s="15"/>
      <c r="S1192" s="227" t="str">
        <f>IF(OR(S1189="Empleado",S1189="Familiar"),"Nombre del Empleado","N° Factura")</f>
        <v>N° Factura</v>
      </c>
      <c r="T1192" s="228"/>
      <c r="U1192" s="89"/>
      <c r="V1192" s="47"/>
      <c r="W1192" s="227" t="str">
        <f>IF(OR(W1189="Empleado",W1189="Familiar"),"Nombre del Empleado","N° Factura")</f>
        <v>N° Factura</v>
      </c>
      <c r="X1192" s="228"/>
      <c r="Y1192" s="89"/>
      <c r="Z1192" s="47"/>
      <c r="AA1192" s="227" t="str">
        <f>IF(OR(AA1189="Empleado",AA1189="Familiar"),"Nombre del Empleado","N° Factura")</f>
        <v>N° Factura</v>
      </c>
      <c r="AB1192" s="228"/>
      <c r="AC1192" s="89"/>
      <c r="AD1192" s="48"/>
      <c r="AE1192" s="181"/>
      <c r="AF1192" s="181"/>
      <c r="AG1192" s="181"/>
      <c r="AH1192" s="181"/>
      <c r="AI1192" s="181"/>
      <c r="AJ1192" s="181"/>
      <c r="AK1192" s="181"/>
      <c r="AL1192" s="181"/>
      <c r="AM1192" s="48"/>
      <c r="AN1192" s="53">
        <f>A1159</f>
        <v>46325</v>
      </c>
      <c r="AO1192" s="54" t="str">
        <f>K1160</f>
        <v>Consultorio N° 3</v>
      </c>
      <c r="AP1192" s="55">
        <f t="shared" ref="AP1192:AQ1192" si="815">K1193</f>
        <v>0</v>
      </c>
      <c r="AQ1192" s="55">
        <f t="shared" si="815"/>
        <v>0</v>
      </c>
      <c r="AR1192" s="55">
        <f>AC1193</f>
        <v>0</v>
      </c>
      <c r="AS1192" s="55">
        <f>AA1193</f>
        <v>0</v>
      </c>
      <c r="AT1192" s="55">
        <f>AA1194</f>
        <v>0</v>
      </c>
      <c r="AU1192" s="55">
        <f>AC1194</f>
        <v>0</v>
      </c>
      <c r="AV1192" s="55">
        <f>AA1195</f>
        <v>0</v>
      </c>
      <c r="AW1192" s="55">
        <f>AC1195</f>
        <v>0</v>
      </c>
      <c r="AX1192" s="55">
        <f>AC1196</f>
        <v>0</v>
      </c>
      <c r="AY1192" s="55">
        <f>N1196</f>
        <v>0</v>
      </c>
      <c r="AZ1192" s="56"/>
      <c r="BA1192" s="56"/>
      <c r="BB1192" s="56"/>
      <c r="BC1192" s="56"/>
      <c r="BD1192" s="56"/>
      <c r="BE1192" s="56"/>
      <c r="BF1192" s="56"/>
      <c r="BG1192" s="56"/>
      <c r="BH1192" s="56"/>
      <c r="BI1192" s="56"/>
      <c r="BJ1192" s="56"/>
      <c r="BK1192" s="56"/>
      <c r="BL1192" s="56"/>
      <c r="BM1192" s="56"/>
      <c r="BN1192" s="56"/>
    </row>
    <row r="1193" spans="1:66" ht="11.25" customHeight="1">
      <c r="A1193" s="222">
        <f>A1189+$Q$13/1440</f>
        <v>0.66666666666666652</v>
      </c>
      <c r="B1193" s="38"/>
      <c r="C1193" s="204"/>
      <c r="D1193" s="207"/>
      <c r="E1193" s="40" t="s">
        <v>36</v>
      </c>
      <c r="F1193" s="42" t="str">
        <f>IF(D1193&lt;&gt;"", VLOOKUP(D1193,'Base de Datos'!$A$2:$D1268,2,FALSE()),"")</f>
        <v/>
      </c>
      <c r="G1193" s="204"/>
      <c r="H1193" s="216"/>
      <c r="I1193" s="40" t="s">
        <v>36</v>
      </c>
      <c r="J1193" s="42" t="str">
        <f>IF(H1193&lt;&gt;"", VLOOKUP(H1193,'Base de Datos'!$A$2:$D1268,2,FALSE()),"")</f>
        <v/>
      </c>
      <c r="K1193" s="204"/>
      <c r="L1193" s="216"/>
      <c r="M1193" s="40" t="s">
        <v>36</v>
      </c>
      <c r="N1193" s="42" t="str">
        <f>IF(L1193&lt;&gt;"", VLOOKUP(L1193,'Base de Datos'!$A$2:$D1268,2,FALSE()),"")</f>
        <v/>
      </c>
      <c r="O1193" s="43"/>
      <c r="P1193" s="3"/>
      <c r="Q1193" s="3"/>
      <c r="R1193" s="15"/>
      <c r="S1193" s="45"/>
      <c r="T1193" s="45" t="s">
        <v>37</v>
      </c>
      <c r="U1193" s="46"/>
      <c r="V1193" s="47"/>
      <c r="W1193" s="45"/>
      <c r="X1193" s="45" t="s">
        <v>37</v>
      </c>
      <c r="Y1193" s="46"/>
      <c r="Z1193" s="47"/>
      <c r="AA1193" s="45"/>
      <c r="AB1193" s="45" t="s">
        <v>37</v>
      </c>
      <c r="AC1193" s="46"/>
      <c r="AD1193" s="48"/>
      <c r="AE1193" s="181"/>
      <c r="AF1193" s="181"/>
      <c r="AG1193" s="181"/>
      <c r="AH1193" s="181"/>
      <c r="AI1193" s="181"/>
      <c r="AJ1193" s="181"/>
      <c r="AK1193" s="181"/>
      <c r="AL1193" s="181"/>
      <c r="AM1193" s="48"/>
      <c r="AN1193" s="53">
        <f>A1159</f>
        <v>46325</v>
      </c>
      <c r="AO1193" s="54" t="str">
        <f>K1160</f>
        <v>Consultorio N° 3</v>
      </c>
      <c r="AP1193" s="55">
        <f t="shared" ref="AP1193:AQ1193" si="816">K1197</f>
        <v>0</v>
      </c>
      <c r="AQ1193" s="55">
        <f t="shared" si="816"/>
        <v>0</v>
      </c>
      <c r="AR1193" s="55">
        <f>AC1197</f>
        <v>0</v>
      </c>
      <c r="AS1193" s="55">
        <f>AA1197</f>
        <v>0</v>
      </c>
      <c r="AT1193" s="55">
        <f>AA1198</f>
        <v>0</v>
      </c>
      <c r="AU1193" s="55">
        <f>AC1198</f>
        <v>0</v>
      </c>
      <c r="AV1193" s="55">
        <f>AA1199</f>
        <v>0</v>
      </c>
      <c r="AW1193" s="55">
        <f>AC1199</f>
        <v>0</v>
      </c>
      <c r="AX1193" s="55">
        <f>AC1200</f>
        <v>0</v>
      </c>
      <c r="AY1193" s="55">
        <f>N1200</f>
        <v>0</v>
      </c>
      <c r="AZ1193" s="56"/>
      <c r="BA1193" s="56"/>
      <c r="BB1193" s="56"/>
      <c r="BC1193" s="56"/>
      <c r="BD1193" s="56"/>
      <c r="BE1193" s="56"/>
      <c r="BF1193" s="56"/>
      <c r="BG1193" s="56"/>
      <c r="BH1193" s="56"/>
      <c r="BI1193" s="56"/>
      <c r="BJ1193" s="56"/>
      <c r="BK1193" s="56"/>
      <c r="BL1193" s="56"/>
      <c r="BM1193" s="56"/>
      <c r="BN1193" s="56"/>
    </row>
    <row r="1194" spans="1:66" ht="11.25" customHeight="1">
      <c r="A1194" s="220"/>
      <c r="B1194" s="38"/>
      <c r="C1194" s="205"/>
      <c r="D1194" s="208"/>
      <c r="E1194" s="57" t="s">
        <v>42</v>
      </c>
      <c r="F1194" s="58" t="str">
        <f>IF(D1193&lt;&gt;"", VLOOKUP(D1193,'Base de Datos'!$A$2:$D1268,3,FALSE()),"")</f>
        <v/>
      </c>
      <c r="G1194" s="205"/>
      <c r="H1194" s="208"/>
      <c r="I1194" s="57" t="s">
        <v>42</v>
      </c>
      <c r="J1194" s="58" t="str">
        <f>IF(H1193&lt;&gt;"", VLOOKUP(H1193,'Base de Datos'!$A$2:$D1268,3,FALSE()),"")</f>
        <v/>
      </c>
      <c r="K1194" s="205"/>
      <c r="L1194" s="208"/>
      <c r="M1194" s="57" t="s">
        <v>42</v>
      </c>
      <c r="N1194" s="58" t="str">
        <f>IF(L1193&lt;&gt;"", VLOOKUP(L1193,'Base de Datos'!$A$2:$D1268,3,FALSE()),"")</f>
        <v/>
      </c>
      <c r="O1194" s="43"/>
      <c r="P1194" s="3"/>
      <c r="Q1194" s="3"/>
      <c r="R1194" s="15"/>
      <c r="S1194" s="229"/>
      <c r="T1194" s="230"/>
      <c r="U1194" s="59"/>
      <c r="V1194" s="47"/>
      <c r="W1194" s="229"/>
      <c r="X1194" s="230"/>
      <c r="Y1194" s="59"/>
      <c r="Z1194" s="47"/>
      <c r="AA1194" s="229"/>
      <c r="AB1194" s="230"/>
      <c r="AC1194" s="59"/>
      <c r="AD1194" s="48"/>
      <c r="AE1194" s="235">
        <f>A1159</f>
        <v>46325</v>
      </c>
      <c r="AF1194" s="236"/>
      <c r="AG1194" s="236"/>
      <c r="AH1194" s="236"/>
      <c r="AI1194" s="236"/>
      <c r="AJ1194" s="236"/>
      <c r="AK1194" s="236"/>
      <c r="AL1194" s="237"/>
      <c r="AM1194" s="48"/>
      <c r="AN1194" s="155">
        <f>A1159</f>
        <v>46325</v>
      </c>
      <c r="AO1194" s="156" t="str">
        <f>K1160</f>
        <v>Consultorio N° 3</v>
      </c>
      <c r="AP1194" s="156">
        <f t="shared" ref="AP1194:AQ1194" si="817">K1201</f>
        <v>0</v>
      </c>
      <c r="AQ1194" s="156">
        <f t="shared" si="817"/>
        <v>0</v>
      </c>
      <c r="AR1194" s="156">
        <f>AC1201</f>
        <v>0</v>
      </c>
      <c r="AS1194" s="156">
        <f>AA1201</f>
        <v>0</v>
      </c>
      <c r="AT1194" s="156">
        <f>AA1202</f>
        <v>0</v>
      </c>
      <c r="AU1194" s="156">
        <f>AC1202</f>
        <v>0</v>
      </c>
      <c r="AV1194" s="156">
        <f>AA1203</f>
        <v>0</v>
      </c>
      <c r="AW1194" s="156">
        <f>AC1203</f>
        <v>0</v>
      </c>
      <c r="AX1194" s="156">
        <f>AC1204</f>
        <v>0</v>
      </c>
      <c r="AY1194" s="156">
        <f>N1204</f>
        <v>0</v>
      </c>
      <c r="AZ1194" s="48"/>
      <c r="BA1194" s="48"/>
      <c r="BB1194" s="48"/>
      <c r="BC1194" s="48"/>
      <c r="BD1194" s="48"/>
      <c r="BE1194" s="48"/>
      <c r="BF1194" s="48"/>
      <c r="BG1194" s="48"/>
      <c r="BH1194" s="48"/>
      <c r="BI1194" s="48"/>
      <c r="BJ1194" s="48"/>
      <c r="BK1194" s="48"/>
      <c r="BL1194" s="48"/>
      <c r="BM1194" s="48"/>
      <c r="BN1194" s="48"/>
    </row>
    <row r="1195" spans="1:66" ht="11.25" customHeight="1">
      <c r="A1195" s="220"/>
      <c r="B1195" s="38"/>
      <c r="C1195" s="205"/>
      <c r="D1195" s="208"/>
      <c r="E1195" s="57" t="s">
        <v>44</v>
      </c>
      <c r="F1195" s="58" t="str">
        <f>IF(D1193&lt;&gt;"", VLOOKUP(D1193,'Base de Datos'!$A$2:$D1268,4,FALSE()),"")</f>
        <v/>
      </c>
      <c r="G1195" s="205"/>
      <c r="H1195" s="208"/>
      <c r="I1195" s="57" t="s">
        <v>44</v>
      </c>
      <c r="J1195" s="58" t="str">
        <f>IF(H1193&lt;&gt;"", VLOOKUP(H1193,'Base de Datos'!$A$2:$D1268,4,FALSE()),"")</f>
        <v/>
      </c>
      <c r="K1195" s="205"/>
      <c r="L1195" s="208"/>
      <c r="M1195" s="57" t="s">
        <v>44</v>
      </c>
      <c r="N1195" s="58" t="str">
        <f>IF(L1193&lt;&gt;"", VLOOKUP(L1193,'Base de Datos'!$A$2:$D1268,4,FALSE()),"")</f>
        <v/>
      </c>
      <c r="O1195" s="43"/>
      <c r="P1195" s="3"/>
      <c r="Q1195" s="3"/>
      <c r="R1195" s="15"/>
      <c r="S1195" s="229"/>
      <c r="T1195" s="230"/>
      <c r="U1195" s="59"/>
      <c r="V1195" s="47"/>
      <c r="W1195" s="229"/>
      <c r="X1195" s="230"/>
      <c r="Y1195" s="59"/>
      <c r="Z1195" s="47"/>
      <c r="AA1195" s="229"/>
      <c r="AB1195" s="230"/>
      <c r="AC1195" s="59"/>
      <c r="AD1195" s="48"/>
      <c r="AE1195" s="238" t="s">
        <v>20</v>
      </c>
      <c r="AF1195" s="239"/>
      <c r="AG1195" s="157" t="s">
        <v>21</v>
      </c>
      <c r="AH1195" s="158" t="s">
        <v>22</v>
      </c>
      <c r="AI1195" s="159" t="s">
        <v>23</v>
      </c>
      <c r="AJ1195" s="159" t="s">
        <v>24</v>
      </c>
      <c r="AK1195" s="159" t="s">
        <v>25</v>
      </c>
      <c r="AL1195" s="160" t="s">
        <v>26</v>
      </c>
      <c r="AM1195" s="48"/>
      <c r="AN1195" s="155">
        <f>A1159</f>
        <v>46325</v>
      </c>
      <c r="AO1195" s="156" t="str">
        <f>K1160</f>
        <v>Consultorio N° 3</v>
      </c>
      <c r="AP1195" s="156">
        <f t="shared" ref="AP1195:AQ1195" si="818">K1205</f>
        <v>0</v>
      </c>
      <c r="AQ1195" s="156">
        <f t="shared" si="818"/>
        <v>0</v>
      </c>
      <c r="AR1195" s="156">
        <f>AC1205</f>
        <v>0</v>
      </c>
      <c r="AS1195" s="156">
        <f>AA1205</f>
        <v>0</v>
      </c>
      <c r="AT1195" s="156">
        <f>AA1206</f>
        <v>0</v>
      </c>
      <c r="AU1195" s="156">
        <f>AC1206</f>
        <v>0</v>
      </c>
      <c r="AV1195" s="156">
        <f>AA1207</f>
        <v>0</v>
      </c>
      <c r="AW1195" s="156">
        <f>AC1207</f>
        <v>0</v>
      </c>
      <c r="AX1195" s="156">
        <f>AC1208</f>
        <v>0</v>
      </c>
      <c r="AY1195" s="156">
        <f>N1208</f>
        <v>0</v>
      </c>
      <c r="AZ1195" s="48"/>
      <c r="BA1195" s="48"/>
      <c r="BB1195" s="48"/>
      <c r="BC1195" s="48"/>
      <c r="BD1195" s="48"/>
      <c r="BE1195" s="48"/>
      <c r="BF1195" s="48"/>
      <c r="BG1195" s="48"/>
      <c r="BH1195" s="48"/>
      <c r="BI1195" s="48"/>
      <c r="BJ1195" s="48"/>
      <c r="BK1195" s="48"/>
      <c r="BL1195" s="48"/>
      <c r="BM1195" s="48"/>
      <c r="BN1195" s="48"/>
    </row>
    <row r="1196" spans="1:66" ht="11.25" customHeight="1">
      <c r="A1196" s="221"/>
      <c r="B1196" s="38"/>
      <c r="C1196" s="206"/>
      <c r="D1196" s="209"/>
      <c r="E1196" s="85" t="s">
        <v>46</v>
      </c>
      <c r="F1196" s="86"/>
      <c r="G1196" s="206"/>
      <c r="H1196" s="209"/>
      <c r="I1196" s="85" t="s">
        <v>46</v>
      </c>
      <c r="J1196" s="108"/>
      <c r="K1196" s="206"/>
      <c r="L1196" s="209"/>
      <c r="M1196" s="85" t="s">
        <v>46</v>
      </c>
      <c r="N1196" s="108"/>
      <c r="O1196" s="43"/>
      <c r="P1196" s="3"/>
      <c r="Q1196" s="3"/>
      <c r="R1196" s="15"/>
      <c r="S1196" s="227" t="str">
        <f>IF(OR(S1193="Empleado",S1193="Familiar"),"Nombre del Empleado","N° Factura")</f>
        <v>N° Factura</v>
      </c>
      <c r="T1196" s="228"/>
      <c r="U1196" s="89"/>
      <c r="V1196" s="47"/>
      <c r="W1196" s="227" t="str">
        <f>IF(OR(W1193="Empleado",W1193="Familiar"),"Nombre del Empleado","N° Factura")</f>
        <v>N° Factura</v>
      </c>
      <c r="X1196" s="228"/>
      <c r="Y1196" s="89"/>
      <c r="Z1196" s="47"/>
      <c r="AA1196" s="227" t="str">
        <f>IF(OR(AA1193="Empleado",AA1193="Familiar"),"Nombre del Empleado","N° Factura")</f>
        <v>N° Factura</v>
      </c>
      <c r="AB1196" s="228"/>
      <c r="AC1196" s="89"/>
      <c r="AD1196" s="48"/>
      <c r="AE1196" s="240" t="s">
        <v>38</v>
      </c>
      <c r="AF1196" s="230"/>
      <c r="AG1196" s="161">
        <f t="array" aca="1" ref="AG1196" ca="1">COUNTIFS(AP1161:AP1201, "💲", AY1161:AY1201, INDIRECT("AE" &amp; ROW())) + COUNTIFS(AP1161:AP1201, "📦", AY1161:AY1201, INDIRECT("AE" &amp; ROW())) + COUNTIFS(AP1161:AP1201, "✅", AY1161:AY1201, INDIRECT("AE" &amp; ROW()))</f>
        <v>0</v>
      </c>
      <c r="AH1196" s="162">
        <f t="array" aca="1" ref="AH1196" ca="1">COUNTIFS(AP1161:AP1201, "💲", AY1161:AY1201, INDIRECT("AE" &amp; ROW())) + COUNTIFS(AP1161:AP1201, "📦", AY1161:AY1201, INDIRECT("AE" &amp; ROW()))</f>
        <v>0</v>
      </c>
      <c r="AI1196" s="139">
        <f t="array" aca="1" ref="AI1196" ca="1">SUMIFS(AR1161:AR1201, AY1161:AY1201, INDIRECT("AE" &amp; ROW()), AP1161:AP1201, "💲") + SUMIFS(AR1161:AR1201, AY1161:AY1201, INDIRECT("AE" &amp; ROW()), AP1161:AP1201, "📦")</f>
        <v>0</v>
      </c>
      <c r="AJ1196" s="139">
        <f t="array" aca="1" ref="AJ1196" ca="1">(
    SUMIFS(AR1161:AR1201, AY1161:AY1201, INDIRECT("AE" &amp; ROW()), AP1161:AP1201, "💲") +
    SUMIFS(AR1161:AR1201, AY1161:AY1201, INDIRECT("AE" &amp; ROW()), AP1161:AP1201, "📦")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
        SUMIFS(AR1161:AR1201, AY1161:AY1201, INDIRECT("AE" &amp; ROW()), AP1161:AP1201, "💲", AS1161:AS1201, "Familiar") +
        SUMIFS(AR1161:AR1201, AY1161:AY1201, INDIRECT("AE" &amp; ROW()), AP1161:AP1201, "📦", AS1161:AS1201, "Familiar")
    ) / 2
)  -
(
    (
        SUMIFS(AR1161:AR1201, AY1161:AY1201, INDIRECT("AE" &amp; ROW()), AP1161:AP1201, "💲", AS1161:AS1201, "Exonerado ADH") +
        SUMIFS(AR1161:AR1201, AY1161:AY1201, INDIRECT("AE" &amp; ROW()), AP1161:AP1201, "📦", AS1161:AS1201, "Exonerado ADH")
    ) / 2
)  -
(
    (
        SUMIFS(AR1161:AR1201, AY1161:AY1201, INDIRECT("AE" &amp; ROW()), AP1161:AP1201, "💲", AS1161:AS1201, "Exonerado Doctor") +
        SUMIFS(AR1161:AR1201, AY1161:AY1201, INDIRECT("AE" &amp; ROW()), AP1161:AP1201, "📦", AS1161:AS1201, "Exonerado Doctor")
    ) / 2
)</f>
        <v>0</v>
      </c>
      <c r="AK1196" s="139">
        <f t="array" aca="1" ref="AK1196" ca="1">(
    SUMIFS(AR1161:AR1201, AY1161:AY1201, INDIRECT("AE" &amp; ROW()), AP1161:AP1201, "💲") +
    SUMIFS(AR1161:AR1201, AY1161:AY1201, INDIRECT("AE" &amp; ROW()), AP1161:AP1201, "📦")
) -
(
    SUMIFS(AR1161:AR1201, AY1161:AY1201, INDIRECT("AE" &amp; ROW()), AP1161:AP1201, "💲", AS1161:AS1201, "Familiar") +
    SUMIFS(AR1161:AR1201, AY1161:AY1201, INDIRECT("AE" &amp; ROW()), AP1161:AP1201, "📦", AS1161:AS1201, "Familiar")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SUMIFS(AR1161:AR1201, AY1161:AY1201, INDIRECT("AE" &amp; ROW()), AP1161:AP1201, "💲", AS1161:AS1201, "Exonerado ADH") +
    SUMIFS(AR1161:AR1201, AY1161:AY1201, INDIRECT("AE" &amp; ROW()), AP1161:AP1201, "📦", AS1161:AS1201, "Exonerado ADH")
) -
(
    (
        SUMIFS(AR1161:AR1201, AY1161:AY1201, INDIRECT("AE" &amp; ROW()), AP1161:AP1201, "💲", AS1161:AS1201, "Exonerado Doctor") +
        SUMIFS(AR1161:AR1201, AY1161:AY1201, INDIRECT("AE" &amp; ROW()), AP1161:AP1201, "📦", AS1161:AS1201, "Exonerado Doctor")
    ) / 2
) -
(
    (
        SUMIFS(AR1161:AR1201, AY1161:AY1201, INDIRECT("AE" &amp; ROW()), AP1161:AP1201, "💲", AS1161:AS1201, "") +
        SUMIFS(AR1161:AR1201, AY1161:AY1201, INDIRECT("AE" &amp; ROW()), AP1161:AP1201, "📦", AS1161:AS1201, "")
    ) / 2
)</f>
        <v>0</v>
      </c>
      <c r="AL1196" s="140">
        <f t="array" aca="1" ref="AL1196" ca="1">(
    SUMIFS(AR1161:AR1201, AY1161:AY1201, INDIRECT("AE" &amp; ROW()), AP1161:AP1201, "💲") +
    SUMIFS(AR1161:AR1201, AY1161:AY1201, INDIRECT("AE" &amp; ROW()), AP1161:AP1201, "📦")
) -
(
    (
        SUMIFS(AR1161:AR1201, AY1161:AY1201, INDIRECT("AE" &amp; ROW()), AP1161:AP1201, "💲", AS1161:AS1201, "Familiar") +
        SUMIFS(AR1161:AR1201, AY1161:AY1201, INDIRECT("AE" &amp; ROW()), AP1161:AP1201, "📦", AS1161:AS1201, "Familiar")
    ) / 2
) -
(
    (
        SUMIFS(AR1161:AR1201, AY1161:AY1201, INDIRECT("AE" &amp; ROW()), AP1161:AP1201, "💲", AS1161:AS1201, "Participante") +
        SUMIFS(AR1161:AR1201, AY1161:AY1201, INDIRECT("AE" &amp; ROW()), AP1161:AP1201, "📦", AS1161:AS1201, "Participante")
    ) / 2
) -
(
    (
        SUMIFS(AR1161:AR1201, AY1161:AY1201, INDIRECT("AE" &amp; ROW()), AP1161:AP1201, "💲", AS1161:AS1201, "Empleado") +
        SUMIFS(AR1161:AR1201, AY1161:AY1201, INDIRECT("AE" &amp; ROW()), AP1161:AP1201, "📦", AS1161:AS1201, "Empleado")
    ) / 2
) -
(
    (
        SUMIFS(AR1161:AR1201, AY1161:AY1201, INDIRECT("AE" &amp; ROW()), AP1161:AP1201, "💲", AS1161:AS1201, "Exonerado ADH") +
        SUMIFS(AR1161:AR1201, AY1161:AY1201, INDIRECT("AE" &amp; ROW()), AP1161:AP1201, "📦", AS1161:AS1201, "Exonerado ADH")
    ) / 2
) -
(
    SUMIFS(AR1161:AR1201, AY1161:AY1201, INDIRECT("AE" &amp; ROW()), AP1161:AP1201, "💲", AS1161:AS1201, "Exonerado Doctor") +
    SUMIFS(AR1161:AR1201, AY1161:AY1201, INDIRECT("AE" &amp; ROW()), AP1161:AP1201, "📦", AS1161:AS1201, "Exonerado Doctor")
) -
(
    (
        SUMIFS(AR1161:AR1201, AY1161:AY1201, INDIRECT("AE" &amp; ROW()), AP1161:AP1201, "💲", AS1161:AS1201, "") +
        SUMIFS(AR1161:AR1201, AY1161:AY1201, INDIRECT("AE" &amp; ROW()), AP1161:AP1201, "📦", AS1161:AS1201, "")
    ) / 2
)</f>
        <v>0</v>
      </c>
      <c r="AM1196" s="48"/>
      <c r="AN1196" s="155">
        <f>A1159</f>
        <v>46325</v>
      </c>
      <c r="AO1196" s="156" t="str">
        <f>K1160</f>
        <v>Consultorio N° 3</v>
      </c>
      <c r="AP1196" s="156">
        <f t="shared" ref="AP1196:AQ1196" si="819">K1209</f>
        <v>0</v>
      </c>
      <c r="AQ1196" s="156">
        <f t="shared" si="819"/>
        <v>0</v>
      </c>
      <c r="AR1196" s="156">
        <f>AC1209</f>
        <v>0</v>
      </c>
      <c r="AS1196" s="156">
        <f>AA1209</f>
        <v>0</v>
      </c>
      <c r="AT1196" s="156">
        <f>AA1210</f>
        <v>0</v>
      </c>
      <c r="AU1196" s="156">
        <f>AC1210</f>
        <v>0</v>
      </c>
      <c r="AV1196" s="156">
        <f>AA1211</f>
        <v>0</v>
      </c>
      <c r="AW1196" s="156">
        <f>AC1211</f>
        <v>0</v>
      </c>
      <c r="AX1196" s="156">
        <f>AC1212</f>
        <v>0</v>
      </c>
      <c r="AY1196" s="156">
        <f>N1212</f>
        <v>0</v>
      </c>
      <c r="AZ1196" s="48"/>
      <c r="BA1196" s="48"/>
      <c r="BB1196" s="48"/>
      <c r="BC1196" s="48"/>
      <c r="BD1196" s="48"/>
      <c r="BE1196" s="48"/>
      <c r="BF1196" s="48"/>
      <c r="BG1196" s="48"/>
      <c r="BH1196" s="48"/>
      <c r="BI1196" s="48"/>
      <c r="BJ1196" s="48"/>
      <c r="BK1196" s="48"/>
      <c r="BL1196" s="48"/>
      <c r="BM1196" s="48"/>
      <c r="BN1196" s="48"/>
    </row>
    <row r="1197" spans="1:66" ht="11.25" customHeight="1">
      <c r="A1197" s="222">
        <f>A1193+$Q$13/1440</f>
        <v>0.70833333333333315</v>
      </c>
      <c r="B1197" s="38"/>
      <c r="C1197" s="204"/>
      <c r="D1197" s="207"/>
      <c r="E1197" s="40" t="s">
        <v>36</v>
      </c>
      <c r="F1197" s="42" t="str">
        <f>IF(D1197&lt;&gt;"", VLOOKUP(D1197,'Base de Datos'!$A$2:$D1268,2,FALSE()),"")</f>
        <v/>
      </c>
      <c r="G1197" s="204"/>
      <c r="H1197" s="216"/>
      <c r="I1197" s="40" t="s">
        <v>36</v>
      </c>
      <c r="J1197" s="42" t="str">
        <f>IF(H1197&lt;&gt;"", VLOOKUP(H1197,'Base de Datos'!$A$2:$D1268,2,FALSE()),"")</f>
        <v/>
      </c>
      <c r="K1197" s="204"/>
      <c r="L1197" s="216"/>
      <c r="M1197" s="40" t="s">
        <v>36</v>
      </c>
      <c r="N1197" s="42" t="str">
        <f>IF(L1197&lt;&gt;"", VLOOKUP(L1197,'Base de Datos'!$A$2:$D1268,2,FALSE()),"")</f>
        <v/>
      </c>
      <c r="O1197" s="43"/>
      <c r="P1197" s="163"/>
      <c r="Q1197" s="3"/>
      <c r="R1197" s="15"/>
      <c r="S1197" s="45"/>
      <c r="T1197" s="45" t="s">
        <v>37</v>
      </c>
      <c r="U1197" s="46"/>
      <c r="V1197" s="47"/>
      <c r="W1197" s="45"/>
      <c r="X1197" s="45" t="s">
        <v>37</v>
      </c>
      <c r="Y1197" s="46"/>
      <c r="Z1197" s="47"/>
      <c r="AA1197" s="45"/>
      <c r="AB1197" s="45" t="s">
        <v>37</v>
      </c>
      <c r="AC1197" s="46"/>
      <c r="AD1197" s="48"/>
      <c r="AE1197" s="240" t="s">
        <v>43</v>
      </c>
      <c r="AF1197" s="230"/>
      <c r="AG1197" s="161">
        <f t="array" aca="1" ref="AG1197" ca="1">COUNTIFS(AP1161:AP1201, "💲", AY1161:AY1201, INDIRECT("AE" &amp; ROW())) + COUNTIFS(AP1161:AP1201, "📦", AY1161:AY1201, INDIRECT("AE" &amp; ROW())) + COUNTIFS(AP1161:AP1201, "✅", AY1161:AY1201, INDIRECT("AE" &amp; ROW()))</f>
        <v>0</v>
      </c>
      <c r="AH1197" s="162">
        <f t="array" aca="1" ref="AH1197" ca="1">COUNTIFS(AP1161:AP1201, "💲", AY1161:AY1201, INDIRECT("AE" &amp; ROW())) + COUNTIFS(AP1161:AP1201, "📦", AY1161:AY1201, INDIRECT("AE" &amp; ROW()))</f>
        <v>0</v>
      </c>
      <c r="AI1197" s="139">
        <f t="array" aca="1" ref="AI1197" ca="1">SUMIFS(AR1161:AR1201, AY1161:AY1201, INDIRECT("AE" &amp; ROW()), AP1161:AP1201, "💲") + SUMIFS(AR1161:AR1201, AY1161:AY1201, INDIRECT("AE" &amp; ROW()), AP1161:AP1201, "📦")</f>
        <v>0</v>
      </c>
      <c r="AJ1197" s="139">
        <f t="array" aca="1" ref="AJ1197" ca="1">(
    SUMIFS(AR1161:AR1201, AY1161:AY1201, INDIRECT("AE" &amp; ROW()), AP1161:AP1201, "💲") +
    SUMIFS(AR1161:AR1201, AY1161:AY1201, INDIRECT("AE" &amp; ROW()), AP1161:AP1201, "📦")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
        SUMIFS(AR1161:AR1201, AY1161:AY1201, INDIRECT("AE" &amp; ROW()), AP1161:AP1201, "💲", AS1161:AS1201, "Familiar") +
        SUMIFS(AR1161:AR1201, AY1161:AY1201, INDIRECT("AE" &amp; ROW()), AP1161:AP1201, "📦", AS1161:AS1201, "Familiar")
    ) / 2
)  -
(
    (
        SUMIFS(AR1161:AR1201, AY1161:AY1201, INDIRECT("AE" &amp; ROW()), AP1161:AP1201, "💲", AS1161:AS1201, "Exonerado ADH") +
        SUMIFS(AR1161:AR1201, AY1161:AY1201, INDIRECT("AE" &amp; ROW()), AP1161:AP1201, "📦", AS1161:AS1201, "Exonerado ADH")
    ) / 2
)  -
(
    (
        SUMIFS(AR1161:AR1201, AY1161:AY1201, INDIRECT("AE" &amp; ROW()), AP1161:AP1201, "💲", AS1161:AS1201, "Exonerado Doctor") +
        SUMIFS(AR1161:AR1201, AY1161:AY1201, INDIRECT("AE" &amp; ROW()), AP1161:AP1201, "📦", AS1161:AS1201, "Exonerado Doctor")
    ) / 2
)</f>
        <v>0</v>
      </c>
      <c r="AK1197" s="139">
        <f t="array" aca="1" ref="AK1197" ca="1">(
    SUMIFS(AR1161:AR1201, AY1161:AY1201, INDIRECT("AE" &amp; ROW()), AP1161:AP1201, "💲") +
    SUMIFS(AR1161:AR1201, AY1161:AY1201, INDIRECT("AE" &amp; ROW()), AP1161:AP1201, "📦")
) -
(
    SUMIFS(AR1161:AR1201, AY1161:AY1201, INDIRECT("AE" &amp; ROW()), AP1161:AP1201, "💲", AS1161:AS1201, "Familiar") +
    SUMIFS(AR1161:AR1201, AY1161:AY1201, INDIRECT("AE" &amp; ROW()), AP1161:AP1201, "📦", AS1161:AS1201, "Familiar")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SUMIFS(AR1161:AR1201, AY1161:AY1201, INDIRECT("AE" &amp; ROW()), AP1161:AP1201, "💲", AS1161:AS1201, "Exonerado ADH") +
    SUMIFS(AR1161:AR1201, AY1161:AY1201, INDIRECT("AE" &amp; ROW()), AP1161:AP1201, "📦", AS1161:AS1201, "Exonerado ADH")
) -
(
    (
        SUMIFS(AR1161:AR1201, AY1161:AY1201, INDIRECT("AE" &amp; ROW()), AP1161:AP1201, "💲", AS1161:AS1201, "Exonerado Doctor") +
        SUMIFS(AR1161:AR1201, AY1161:AY1201, INDIRECT("AE" &amp; ROW()), AP1161:AP1201, "📦", AS1161:AS1201, "Exonerado Doctor")
    ) / 2
) -
(
    (
        SUMIFS(AR1161:AR1201, AY1161:AY1201, INDIRECT("AE" &amp; ROW()), AP1161:AP1201, "💲", AS1161:AS1201, "") +
        SUMIFS(AR1161:AR1201, AY1161:AY1201, INDIRECT("AE" &amp; ROW()), AP1161:AP1201, "📦", AS1161:AS1201, "")
    ) / 2
)</f>
        <v>0</v>
      </c>
      <c r="AL1197" s="140">
        <f t="array" aca="1" ref="AL1197" ca="1">(
    SUMIFS(AR1161:AR1201, AY1161:AY1201, INDIRECT("AE" &amp; ROW()), AP1161:AP1201, "💲") +
    SUMIFS(AR1161:AR1201, AY1161:AY1201, INDIRECT("AE" &amp; ROW()), AP1161:AP1201, "📦")
) -
(
    (
        SUMIFS(AR1161:AR1201, AY1161:AY1201, INDIRECT("AE" &amp; ROW()), AP1161:AP1201, "💲", AS1161:AS1201, "Familiar") +
        SUMIFS(AR1161:AR1201, AY1161:AY1201, INDIRECT("AE" &amp; ROW()), AP1161:AP1201, "📦", AS1161:AS1201, "Familiar")
    ) / 2
) -
(
    (
        SUMIFS(AR1161:AR1201, AY1161:AY1201, INDIRECT("AE" &amp; ROW()), AP1161:AP1201, "💲", AS1161:AS1201, "Participante") +
        SUMIFS(AR1161:AR1201, AY1161:AY1201, INDIRECT("AE" &amp; ROW()), AP1161:AP1201, "📦", AS1161:AS1201, "Participante")
    ) / 2
) -
(
    (
        SUMIFS(AR1161:AR1201, AY1161:AY1201, INDIRECT("AE" &amp; ROW()), AP1161:AP1201, "💲", AS1161:AS1201, "Empleado") +
        SUMIFS(AR1161:AR1201, AY1161:AY1201, INDIRECT("AE" &amp; ROW()), AP1161:AP1201, "📦", AS1161:AS1201, "Empleado")
    ) / 2
) -
(
    (
        SUMIFS(AR1161:AR1201, AY1161:AY1201, INDIRECT("AE" &amp; ROW()), AP1161:AP1201, "💲", AS1161:AS1201, "Exonerado ADH") +
        SUMIFS(AR1161:AR1201, AY1161:AY1201, INDIRECT("AE" &amp; ROW()), AP1161:AP1201, "📦", AS1161:AS1201, "Exonerado ADH")
    ) / 2
) -
(
    SUMIFS(AR1161:AR1201, AY1161:AY1201, INDIRECT("AE" &amp; ROW()), AP1161:AP1201, "💲", AS1161:AS1201, "Exonerado Doctor") +
    SUMIFS(AR1161:AR1201, AY1161:AY1201, INDIRECT("AE" &amp; ROW()), AP1161:AP1201, "📦", AS1161:AS1201, "Exonerado Doctor")
) -
(
    (
        SUMIFS(AR1161:AR1201, AY1161:AY1201, INDIRECT("AE" &amp; ROW()), AP1161:AP1201, "💲", AS1161:AS1201, "") +
        SUMIFS(AR1161:AR1201, AY1161:AY1201, INDIRECT("AE" &amp; ROW()), AP1161:AP1201, "📦", AS1161:AS1201, "")
    ) / 2
)</f>
        <v>0</v>
      </c>
      <c r="AM1197" s="48"/>
      <c r="AN1197" s="156"/>
      <c r="AO1197" s="156"/>
      <c r="AP1197" s="156"/>
      <c r="AQ1197" s="156">
        <f>L1205</f>
        <v>0</v>
      </c>
      <c r="AR1197" s="156"/>
      <c r="AS1197" s="156"/>
      <c r="AT1197" s="156"/>
      <c r="AU1197" s="156"/>
      <c r="AV1197" s="156"/>
      <c r="AW1197" s="156"/>
      <c r="AX1197" s="156"/>
      <c r="AY1197" s="156">
        <f>N1200</f>
        <v>0</v>
      </c>
      <c r="AZ1197" s="48"/>
      <c r="BA1197" s="48"/>
      <c r="BB1197" s="48"/>
      <c r="BC1197" s="48"/>
      <c r="BD1197" s="48"/>
      <c r="BE1197" s="48"/>
      <c r="BF1197" s="48"/>
      <c r="BG1197" s="48"/>
      <c r="BH1197" s="48"/>
      <c r="BI1197" s="48"/>
      <c r="BJ1197" s="48"/>
      <c r="BK1197" s="48"/>
      <c r="BL1197" s="48"/>
      <c r="BM1197" s="48"/>
      <c r="BN1197" s="48"/>
    </row>
    <row r="1198" spans="1:66" ht="11.25" customHeight="1">
      <c r="A1198" s="220"/>
      <c r="B1198" s="38"/>
      <c r="C1198" s="205"/>
      <c r="D1198" s="208"/>
      <c r="E1198" s="57" t="s">
        <v>42</v>
      </c>
      <c r="F1198" s="58" t="str">
        <f>IF(D1197&lt;&gt;"", VLOOKUP(D1197,'Base de Datos'!$A$2:$D1268,3,FALSE()),"")</f>
        <v/>
      </c>
      <c r="G1198" s="205"/>
      <c r="H1198" s="208"/>
      <c r="I1198" s="57" t="s">
        <v>42</v>
      </c>
      <c r="J1198" s="58" t="str">
        <f>IF(H1197&lt;&gt;"", VLOOKUP(H1197,'Base de Datos'!$A$2:$D1268,3,FALSE()),"")</f>
        <v/>
      </c>
      <c r="K1198" s="205"/>
      <c r="L1198" s="208"/>
      <c r="M1198" s="57" t="s">
        <v>42</v>
      </c>
      <c r="N1198" s="58" t="str">
        <f>IF(L1197&lt;&gt;"", VLOOKUP(L1197,'Base de Datos'!$A$2:$D1268,3,FALSE()),"")</f>
        <v/>
      </c>
      <c r="O1198" s="43"/>
      <c r="P1198" s="163"/>
      <c r="Q1198" s="3"/>
      <c r="R1198" s="15"/>
      <c r="S1198" s="229"/>
      <c r="T1198" s="230"/>
      <c r="U1198" s="59"/>
      <c r="V1198" s="47"/>
      <c r="W1198" s="229"/>
      <c r="X1198" s="230"/>
      <c r="Y1198" s="59"/>
      <c r="Z1198" s="47"/>
      <c r="AA1198" s="229"/>
      <c r="AB1198" s="230"/>
      <c r="AC1198" s="59"/>
      <c r="AD1198" s="48"/>
      <c r="AE1198" s="240" t="s">
        <v>45</v>
      </c>
      <c r="AF1198" s="230"/>
      <c r="AG1198" s="161">
        <f t="array" aca="1" ref="AG1198" ca="1">COUNTIFS(AP1161:AP1201, "💲", AY1161:AY1201, INDIRECT("AE" &amp; ROW())) + COUNTIFS(AP1161:AP1201, "📦", AY1161:AY1201, INDIRECT("AE" &amp; ROW())) + COUNTIFS(AP1161:AP1201, "✅", AY1161:AY1201, INDIRECT("AE" &amp; ROW()))</f>
        <v>0</v>
      </c>
      <c r="AH1198" s="162">
        <f t="array" aca="1" ref="AH1198" ca="1">COUNTIFS(AP1161:AP1201, "💲", AY1161:AY1201, INDIRECT("AE" &amp; ROW())) + COUNTIFS(AP1161:AP1201, "📦", AY1161:AY1201, INDIRECT("AE" &amp; ROW()))</f>
        <v>0</v>
      </c>
      <c r="AI1198" s="139">
        <f t="array" aca="1" ref="AI1198" ca="1">SUMIFS(AR1161:AR1201, AY1161:AY1201, INDIRECT("AE" &amp; ROW()), AP1161:AP1201, "💲") + SUMIFS(AR1161:AR1201, AY1161:AY1201, INDIRECT("AE" &amp; ROW()), AP1161:AP1201, "📦")</f>
        <v>0</v>
      </c>
      <c r="AJ1198" s="139">
        <f t="array" aca="1" ref="AJ1198" ca="1">(
    SUMIFS(AR1161:AR1201, AY1161:AY1201, INDIRECT("AE" &amp; ROW()), AP1161:AP1201, "💲") +
    SUMIFS(AR1161:AR1201, AY1161:AY1201, INDIRECT("AE" &amp; ROW()), AP1161:AP1201, "📦")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
        SUMIFS(AR1161:AR1201, AY1161:AY1201, INDIRECT("AE" &amp; ROW()), AP1161:AP1201, "💲", AS1161:AS1201, "Familiar") +
        SUMIFS(AR1161:AR1201, AY1161:AY1201, INDIRECT("AE" &amp; ROW()), AP1161:AP1201, "📦", AS1161:AS1201, "Familiar")
    ) / 2
)  -
(
    (
        SUMIFS(AR1161:AR1201, AY1161:AY1201, INDIRECT("AE" &amp; ROW()), AP1161:AP1201, "💲", AS1161:AS1201, "Exonerado ADH") +
        SUMIFS(AR1161:AR1201, AY1161:AY1201, INDIRECT("AE" &amp; ROW()), AP1161:AP1201, "📦", AS1161:AS1201, "Exonerado ADH")
    ) / 2
)  -
(
    (
        SUMIFS(AR1161:AR1201, AY1161:AY1201, INDIRECT("AE" &amp; ROW()), AP1161:AP1201, "💲", AS1161:AS1201, "Exonerado Doctor") +
        SUMIFS(AR1161:AR1201, AY1161:AY1201, INDIRECT("AE" &amp; ROW()), AP1161:AP1201, "📦", AS1161:AS1201, "Exonerado Doctor")
    ) / 2
)</f>
        <v>0</v>
      </c>
      <c r="AK1198" s="139">
        <f t="array" aca="1" ref="AK1198" ca="1">(
    SUMIFS(AR1161:AR1201, AY1161:AY1201, INDIRECT("AE" &amp; ROW()), AP1161:AP1201, "💲") +
    SUMIFS(AR1161:AR1201, AY1161:AY1201, INDIRECT("AE" &amp; ROW()), AP1161:AP1201, "📦")
) -
(
    SUMIFS(AR1161:AR1201, AY1161:AY1201, INDIRECT("AE" &amp; ROW()), AP1161:AP1201, "💲", AS1161:AS1201, "Familiar") +
    SUMIFS(AR1161:AR1201, AY1161:AY1201, INDIRECT("AE" &amp; ROW()), AP1161:AP1201, "📦", AS1161:AS1201, "Familiar")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SUMIFS(AR1161:AR1201, AY1161:AY1201, INDIRECT("AE" &amp; ROW()), AP1161:AP1201, "💲", AS1161:AS1201, "Exonerado ADH") +
    SUMIFS(AR1161:AR1201, AY1161:AY1201, INDIRECT("AE" &amp; ROW()), AP1161:AP1201, "📦", AS1161:AS1201, "Exonerado ADH")
) -
(
    (
        SUMIFS(AR1161:AR1201, AY1161:AY1201, INDIRECT("AE" &amp; ROW()), AP1161:AP1201, "💲", AS1161:AS1201, "Exonerado Doctor") +
        SUMIFS(AR1161:AR1201, AY1161:AY1201, INDIRECT("AE" &amp; ROW()), AP1161:AP1201, "📦", AS1161:AS1201, "Exonerado Doctor")
    ) / 2
) -
(
    (
        SUMIFS(AR1161:AR1201, AY1161:AY1201, INDIRECT("AE" &amp; ROW()), AP1161:AP1201, "💲", AS1161:AS1201, "") +
        SUMIFS(AR1161:AR1201, AY1161:AY1201, INDIRECT("AE" &amp; ROW()), AP1161:AP1201, "📦", AS1161:AS1201, "")
    ) / 2
)</f>
        <v>0</v>
      </c>
      <c r="AL1198" s="140">
        <f t="array" aca="1" ref="AL1198" ca="1">(
    SUMIFS(AR1161:AR1201, AY1161:AY1201, INDIRECT("AE" &amp; ROW()), AP1161:AP1201, "💲") +
    SUMIFS(AR1161:AR1201, AY1161:AY1201, INDIRECT("AE" &amp; ROW()), AP1161:AP1201, "📦")
) -
(
    (
        SUMIFS(AR1161:AR1201, AY1161:AY1201, INDIRECT("AE" &amp; ROW()), AP1161:AP1201, "💲", AS1161:AS1201, "Familiar") +
        SUMIFS(AR1161:AR1201, AY1161:AY1201, INDIRECT("AE" &amp; ROW()), AP1161:AP1201, "📦", AS1161:AS1201, "Familiar")
    ) / 2
) -
(
    (
        SUMIFS(AR1161:AR1201, AY1161:AY1201, INDIRECT("AE" &amp; ROW()), AP1161:AP1201, "💲", AS1161:AS1201, "Participante") +
        SUMIFS(AR1161:AR1201, AY1161:AY1201, INDIRECT("AE" &amp; ROW()), AP1161:AP1201, "📦", AS1161:AS1201, "Participante")
    ) / 2
) -
(
    (
        SUMIFS(AR1161:AR1201, AY1161:AY1201, INDIRECT("AE" &amp; ROW()), AP1161:AP1201, "💲", AS1161:AS1201, "Empleado") +
        SUMIFS(AR1161:AR1201, AY1161:AY1201, INDIRECT("AE" &amp; ROW()), AP1161:AP1201, "📦", AS1161:AS1201, "Empleado")
    ) / 2
) -
(
    (
        SUMIFS(AR1161:AR1201, AY1161:AY1201, INDIRECT("AE" &amp; ROW()), AP1161:AP1201, "💲", AS1161:AS1201, "Exonerado ADH") +
        SUMIFS(AR1161:AR1201, AY1161:AY1201, INDIRECT("AE" &amp; ROW()), AP1161:AP1201, "📦", AS1161:AS1201, "Exonerado ADH")
    ) / 2
) -
(
    SUMIFS(AR1161:AR1201, AY1161:AY1201, INDIRECT("AE" &amp; ROW()), AP1161:AP1201, "💲", AS1161:AS1201, "Exonerado Doctor") +
    SUMIFS(AR1161:AR1201, AY1161:AY1201, INDIRECT("AE" &amp; ROW()), AP1161:AP1201, "📦", AS1161:AS1201, "Exonerado Doctor")
) -
(
    (
        SUMIFS(AR1161:AR1201, AY1161:AY1201, INDIRECT("AE" &amp; ROW()), AP1161:AP1201, "💲", AS1161:AS1201, "") +
        SUMIFS(AR1161:AR1201, AY1161:AY1201, INDIRECT("AE" &amp; ROW()), AP1161:AP1201, "📦", AS1161:AS1201, "")
    ) / 2
)</f>
        <v>0</v>
      </c>
      <c r="AM1198" s="48"/>
      <c r="AN1198" s="156"/>
      <c r="AO1198" s="156"/>
      <c r="AP1198" s="156"/>
      <c r="AQ1198" s="156">
        <f>L1209</f>
        <v>0</v>
      </c>
      <c r="AR1198" s="156"/>
      <c r="AS1198" s="156"/>
      <c r="AT1198" s="156"/>
      <c r="AU1198" s="156"/>
      <c r="AV1198" s="156"/>
      <c r="AW1198" s="156"/>
      <c r="AX1198" s="156"/>
      <c r="AY1198" s="156">
        <f>N1204</f>
        <v>0</v>
      </c>
      <c r="AZ1198" s="48"/>
      <c r="BA1198" s="48"/>
      <c r="BB1198" s="48"/>
      <c r="BC1198" s="48"/>
      <c r="BD1198" s="48"/>
      <c r="BE1198" s="48"/>
      <c r="BF1198" s="48"/>
      <c r="BG1198" s="48"/>
      <c r="BH1198" s="48"/>
      <c r="BI1198" s="48"/>
      <c r="BJ1198" s="48"/>
      <c r="BK1198" s="48"/>
      <c r="BL1198" s="48"/>
      <c r="BM1198" s="48"/>
      <c r="BN1198" s="48"/>
    </row>
    <row r="1199" spans="1:66" ht="11.25" customHeight="1">
      <c r="A1199" s="220"/>
      <c r="B1199" s="38"/>
      <c r="C1199" s="205"/>
      <c r="D1199" s="208"/>
      <c r="E1199" s="57" t="s">
        <v>44</v>
      </c>
      <c r="F1199" s="58" t="str">
        <f>IF(D1197&lt;&gt;"", VLOOKUP(D1197,'Base de Datos'!$A$2:$D1268,4,FALSE()),"")</f>
        <v/>
      </c>
      <c r="G1199" s="205"/>
      <c r="H1199" s="208"/>
      <c r="I1199" s="57" t="s">
        <v>44</v>
      </c>
      <c r="J1199" s="58" t="str">
        <f>IF(H1197&lt;&gt;"", VLOOKUP(H1197,'Base de Datos'!$A$2:$D1268,4,FALSE()),"")</f>
        <v/>
      </c>
      <c r="K1199" s="205"/>
      <c r="L1199" s="208"/>
      <c r="M1199" s="57" t="s">
        <v>44</v>
      </c>
      <c r="N1199" s="58" t="str">
        <f>IF(L1197&lt;&gt;"", VLOOKUP(L1197,'Base de Datos'!$A$2:$D1268,4,FALSE()),"")</f>
        <v/>
      </c>
      <c r="O1199" s="43"/>
      <c r="P1199" s="163"/>
      <c r="Q1199" s="3"/>
      <c r="R1199" s="15"/>
      <c r="S1199" s="229"/>
      <c r="T1199" s="230"/>
      <c r="U1199" s="59"/>
      <c r="V1199" s="47"/>
      <c r="W1199" s="229"/>
      <c r="X1199" s="230"/>
      <c r="Y1199" s="59"/>
      <c r="Z1199" s="47"/>
      <c r="AA1199" s="229"/>
      <c r="AB1199" s="230"/>
      <c r="AC1199" s="59"/>
      <c r="AD1199" s="48"/>
      <c r="AE1199" s="240" t="s">
        <v>47</v>
      </c>
      <c r="AF1199" s="230"/>
      <c r="AG1199" s="161">
        <f t="array" aca="1" ref="AG1199" ca="1">COUNTIFS(AP1161:AP1201, "💲", AY1161:AY1201, INDIRECT("AE" &amp; ROW())) + COUNTIFS(AP1161:AP1201, "📦", AY1161:AY1201, INDIRECT("AE" &amp; ROW())) + COUNTIFS(AP1161:AP1201, "✅", AY1161:AY1201, INDIRECT("AE" &amp; ROW()))</f>
        <v>0</v>
      </c>
      <c r="AH1199" s="162">
        <f t="array" aca="1" ref="AH1199" ca="1">COUNTIFS(AP1161:AP1201, "💲", AY1161:AY1201, INDIRECT("AE" &amp; ROW())) + COUNTIFS(AP1161:AP1201, "📦", AY1161:AY1201, INDIRECT("AE" &amp; ROW()))</f>
        <v>0</v>
      </c>
      <c r="AI1199" s="139">
        <f t="array" aca="1" ref="AI1199" ca="1">SUMIFS(AR1161:AR1201, AY1161:AY1201, INDIRECT("AE" &amp; ROW()), AP1161:AP1201, "💲") + SUMIFS(AR1161:AR1201, AY1161:AY1201, INDIRECT("AE" &amp; ROW()), AP1161:AP1201, "📦")</f>
        <v>0</v>
      </c>
      <c r="AJ1199" s="139">
        <f t="array" aca="1" ref="AJ1199" ca="1">(
    SUMIFS(AR1161:AR1201, AY1161:AY1201, INDIRECT("AE" &amp; ROW()), AP1161:AP1201, "💲") +
    SUMIFS(AR1161:AR1201, AY1161:AY1201, INDIRECT("AE" &amp; ROW()), AP1161:AP1201, "📦")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
        SUMIFS(AR1161:AR1201, AY1161:AY1201, INDIRECT("AE" &amp; ROW()), AP1161:AP1201, "💲", AS1161:AS1201, "Familiar") +
        SUMIFS(AR1161:AR1201, AY1161:AY1201, INDIRECT("AE" &amp; ROW()), AP1161:AP1201, "📦", AS1161:AS1201, "Familiar")
    ) / 2
)  -
(
    (
        SUMIFS(AR1161:AR1201, AY1161:AY1201, INDIRECT("AE" &amp; ROW()), AP1161:AP1201, "💲", AS1161:AS1201, "Exonerado ADH") +
        SUMIFS(AR1161:AR1201, AY1161:AY1201, INDIRECT("AE" &amp; ROW()), AP1161:AP1201, "📦", AS1161:AS1201, "Exonerado ADH")
    ) / 2
)  -
(
    (
        SUMIFS(AR1161:AR1201, AY1161:AY1201, INDIRECT("AE" &amp; ROW()), AP1161:AP1201, "💲", AS1161:AS1201, "Exonerado Doctor") +
        SUMIFS(AR1161:AR1201, AY1161:AY1201, INDIRECT("AE" &amp; ROW()), AP1161:AP1201, "📦", AS1161:AS1201, "Exonerado Doctor")
    ) / 2
)</f>
        <v>0</v>
      </c>
      <c r="AK1199" s="139">
        <f t="array" aca="1" ref="AK1199" ca="1">(
    SUMIFS(AR1161:AR1201, AY1161:AY1201, INDIRECT("AE" &amp; ROW()), AP1161:AP1201, "💲") +
    SUMIFS(AR1161:AR1201, AY1161:AY1201, INDIRECT("AE" &amp; ROW()), AP1161:AP1201, "📦")
) -
(
    SUMIFS(AR1161:AR1201, AY1161:AY1201, INDIRECT("AE" &amp; ROW()), AP1161:AP1201, "💲", AS1161:AS1201, "Familiar") +
    SUMIFS(AR1161:AR1201, AY1161:AY1201, INDIRECT("AE" &amp; ROW()), AP1161:AP1201, "📦", AS1161:AS1201, "Familiar")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SUMIFS(AR1161:AR1201, AY1161:AY1201, INDIRECT("AE" &amp; ROW()), AP1161:AP1201, "💲", AS1161:AS1201, "Exonerado ADH") +
    SUMIFS(AR1161:AR1201, AY1161:AY1201, INDIRECT("AE" &amp; ROW()), AP1161:AP1201, "📦", AS1161:AS1201, "Exonerado ADH")
) -
(
    (
        SUMIFS(AR1161:AR1201, AY1161:AY1201, INDIRECT("AE" &amp; ROW()), AP1161:AP1201, "💲", AS1161:AS1201, "Exonerado Doctor") +
        SUMIFS(AR1161:AR1201, AY1161:AY1201, INDIRECT("AE" &amp; ROW()), AP1161:AP1201, "📦", AS1161:AS1201, "Exonerado Doctor")
    ) / 2
) -
(
    (
        SUMIFS(AR1161:AR1201, AY1161:AY1201, INDIRECT("AE" &amp; ROW()), AP1161:AP1201, "💲", AS1161:AS1201, "") +
        SUMIFS(AR1161:AR1201, AY1161:AY1201, INDIRECT("AE" &amp; ROW()), AP1161:AP1201, "📦", AS1161:AS1201, "")
    ) / 2
)</f>
        <v>0</v>
      </c>
      <c r="AL1199" s="140">
        <f t="array" aca="1" ref="AL1199" ca="1">(
    SUMIFS(AR1161:AR1201, AY1161:AY1201, INDIRECT("AE" &amp; ROW()), AP1161:AP1201, "💲") +
    SUMIFS(AR1161:AR1201, AY1161:AY1201, INDIRECT("AE" &amp; ROW()), AP1161:AP1201, "📦")
) -
(
    (
        SUMIFS(AR1161:AR1201, AY1161:AY1201, INDIRECT("AE" &amp; ROW()), AP1161:AP1201, "💲", AS1161:AS1201, "Familiar") +
        SUMIFS(AR1161:AR1201, AY1161:AY1201, INDIRECT("AE" &amp; ROW()), AP1161:AP1201, "📦", AS1161:AS1201, "Familiar")
    ) / 2
) -
(
    (
        SUMIFS(AR1161:AR1201, AY1161:AY1201, INDIRECT("AE" &amp; ROW()), AP1161:AP1201, "💲", AS1161:AS1201, "Participante") +
        SUMIFS(AR1161:AR1201, AY1161:AY1201, INDIRECT("AE" &amp; ROW()), AP1161:AP1201, "📦", AS1161:AS1201, "Participante")
    ) / 2
) -
(
    (
        SUMIFS(AR1161:AR1201, AY1161:AY1201, INDIRECT("AE" &amp; ROW()), AP1161:AP1201, "💲", AS1161:AS1201, "Empleado") +
        SUMIFS(AR1161:AR1201, AY1161:AY1201, INDIRECT("AE" &amp; ROW()), AP1161:AP1201, "📦", AS1161:AS1201, "Empleado")
    ) / 2
) -
(
    (
        SUMIFS(AR1161:AR1201, AY1161:AY1201, INDIRECT("AE" &amp; ROW()), AP1161:AP1201, "💲", AS1161:AS1201, "Exonerado ADH") +
        SUMIFS(AR1161:AR1201, AY1161:AY1201, INDIRECT("AE" &amp; ROW()), AP1161:AP1201, "📦", AS1161:AS1201, "Exonerado ADH")
    ) / 2
) -
(
    SUMIFS(AR1161:AR1201, AY1161:AY1201, INDIRECT("AE" &amp; ROW()), AP1161:AP1201, "💲", AS1161:AS1201, "Exonerado Doctor") +
    SUMIFS(AR1161:AR1201, AY1161:AY1201, INDIRECT("AE" &amp; ROW()), AP1161:AP1201, "📦", AS1161:AS1201, "Exonerado Doctor")
) -
(
    (
        SUMIFS(AR1161:AR1201, AY1161:AY1201, INDIRECT("AE" &amp; ROW()), AP1161:AP1201, "💲", AS1161:AS1201, "") +
        SUMIFS(AR1161:AR1201, AY1161:AY1201, INDIRECT("AE" &amp; ROW()), AP1161:AP1201, "📦", AS1161:AS1201, "")
    ) / 2
)</f>
        <v>0</v>
      </c>
      <c r="AM1199" s="48"/>
      <c r="AN1199" s="156"/>
      <c r="AO1199" s="156"/>
      <c r="AP1199" s="156"/>
      <c r="AQ1199" s="156"/>
      <c r="AR1199" s="156"/>
      <c r="AS1199" s="156"/>
      <c r="AT1199" s="156"/>
      <c r="AU1199" s="156"/>
      <c r="AV1199" s="156"/>
      <c r="AW1199" s="156"/>
      <c r="AX1199" s="156"/>
      <c r="AY1199" s="156">
        <f>N1208</f>
        <v>0</v>
      </c>
      <c r="AZ1199" s="48"/>
      <c r="BA1199" s="48"/>
      <c r="BB1199" s="48"/>
      <c r="BC1199" s="48"/>
      <c r="BD1199" s="48"/>
      <c r="BE1199" s="48"/>
      <c r="BF1199" s="48"/>
      <c r="BG1199" s="48"/>
      <c r="BH1199" s="48"/>
      <c r="BI1199" s="48"/>
      <c r="BJ1199" s="48"/>
      <c r="BK1199" s="48"/>
      <c r="BL1199" s="48"/>
      <c r="BM1199" s="48"/>
      <c r="BN1199" s="48"/>
    </row>
    <row r="1200" spans="1:66" ht="11.25" customHeight="1">
      <c r="A1200" s="221"/>
      <c r="B1200" s="38"/>
      <c r="C1200" s="206"/>
      <c r="D1200" s="209"/>
      <c r="E1200" s="85" t="s">
        <v>46</v>
      </c>
      <c r="F1200" s="86"/>
      <c r="G1200" s="206"/>
      <c r="H1200" s="209"/>
      <c r="I1200" s="85" t="s">
        <v>46</v>
      </c>
      <c r="J1200" s="108"/>
      <c r="K1200" s="206"/>
      <c r="L1200" s="209"/>
      <c r="M1200" s="85" t="s">
        <v>46</v>
      </c>
      <c r="N1200" s="108"/>
      <c r="O1200" s="43"/>
      <c r="P1200" s="163"/>
      <c r="Q1200" s="3"/>
      <c r="R1200" s="15"/>
      <c r="S1200" s="227" t="str">
        <f>IF(OR(S1197="Empleado",S1197="Familiar"),"Nombre del Empleado","N° Factura")</f>
        <v>N° Factura</v>
      </c>
      <c r="T1200" s="228"/>
      <c r="U1200" s="89"/>
      <c r="V1200" s="47"/>
      <c r="W1200" s="227" t="str">
        <f>IF(OR(W1197="Empleado",W1197="Familiar"),"Nombre del Empleado","N° Factura")</f>
        <v>N° Factura</v>
      </c>
      <c r="X1200" s="228"/>
      <c r="Y1200" s="89"/>
      <c r="Z1200" s="47"/>
      <c r="AA1200" s="227" t="str">
        <f>IF(OR(AA1197="Empleado",AA1197="Familiar"),"Nombre del Empleado","N° Factura")</f>
        <v>N° Factura</v>
      </c>
      <c r="AB1200" s="228"/>
      <c r="AC1200" s="111"/>
      <c r="AD1200" s="48"/>
      <c r="AE1200" s="240" t="s">
        <v>48</v>
      </c>
      <c r="AF1200" s="230"/>
      <c r="AG1200" s="161">
        <f t="array" aca="1" ref="AG1200" ca="1">COUNTIFS(AP1161:AP1201, "💲", AY1161:AY1201, INDIRECT("AE" &amp; ROW())) + COUNTIFS(AP1161:AP1201, "📦", AY1161:AY1201, INDIRECT("AE" &amp; ROW())) + COUNTIFS(AP1161:AP1201, "✅", AY1161:AY1201, INDIRECT("AE" &amp; ROW()))</f>
        <v>0</v>
      </c>
      <c r="AH1200" s="162">
        <f t="array" aca="1" ref="AH1200" ca="1">COUNTIFS(AP1161:AP1201, "💲", AY1161:AY1201, INDIRECT("AE" &amp; ROW())) + COUNTIFS(AP1161:AP1201, "📦", AY1161:AY1201, INDIRECT("AE" &amp; ROW()))</f>
        <v>0</v>
      </c>
      <c r="AI1200" s="139">
        <f t="array" aca="1" ref="AI1200" ca="1">SUMIFS(AR1161:AR1201, AY1161:AY1201, INDIRECT("AE" &amp; ROW()), AP1161:AP1201, "💲") + SUMIFS(AR1161:AR1201, AY1161:AY1201, INDIRECT("AE" &amp; ROW()), AP1161:AP1201, "📦")</f>
        <v>0</v>
      </c>
      <c r="AJ1200" s="139">
        <f t="array" aca="1" ref="AJ1200" ca="1">(
    SUMIFS(AR1161:AR1201, AY1161:AY1201, INDIRECT("AE" &amp; ROW()), AP1161:AP1201, "💲") +
    SUMIFS(AR1161:AR1201, AY1161:AY1201, INDIRECT("AE" &amp; ROW()), AP1161:AP1201, "📦")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
        SUMIFS(AR1161:AR1201, AY1161:AY1201, INDIRECT("AE" &amp; ROW()), AP1161:AP1201, "💲", AS1161:AS1201, "Familiar") +
        SUMIFS(AR1161:AR1201, AY1161:AY1201, INDIRECT("AE" &amp; ROW()), AP1161:AP1201, "📦", AS1161:AS1201, "Familiar")
    ) / 2
)  -
(
    (
        SUMIFS(AR1161:AR1201, AY1161:AY1201, INDIRECT("AE" &amp; ROW()), AP1161:AP1201, "💲", AS1161:AS1201, "Exonerado ADH") +
        SUMIFS(AR1161:AR1201, AY1161:AY1201, INDIRECT("AE" &amp; ROW()), AP1161:AP1201, "📦", AS1161:AS1201, "Exonerado ADH")
    ) / 2
)  -
(
    (
        SUMIFS(AR1161:AR1201, AY1161:AY1201, INDIRECT("AE" &amp; ROW()), AP1161:AP1201, "💲", AS1161:AS1201, "Exonerado Doctor") +
        SUMIFS(AR1161:AR1201, AY1161:AY1201, INDIRECT("AE" &amp; ROW()), AP1161:AP1201, "📦", AS1161:AS1201, "Exonerado Doctor")
    ) / 2
)</f>
        <v>0</v>
      </c>
      <c r="AK1200" s="139">
        <f t="array" aca="1" ref="AK1200" ca="1">(
    SUMIFS(AR1161:AR1201, AY1161:AY1201, INDIRECT("AE" &amp; ROW()), AP1161:AP1201, "💲") +
    SUMIFS(AR1161:AR1201, AY1161:AY1201, INDIRECT("AE" &amp; ROW()), AP1161:AP1201, "📦")
) -
(
    SUMIFS(AR1161:AR1201, AY1161:AY1201, INDIRECT("AE" &amp; ROW()), AP1161:AP1201, "💲", AS1161:AS1201, "Familiar") +
    SUMIFS(AR1161:AR1201, AY1161:AY1201, INDIRECT("AE" &amp; ROW()), AP1161:AP1201, "📦", AS1161:AS1201, "Familiar")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SUMIFS(AR1161:AR1201, AY1161:AY1201, INDIRECT("AE" &amp; ROW()), AP1161:AP1201, "💲", AS1161:AS1201, "Exonerado ADH") +
    SUMIFS(AR1161:AR1201, AY1161:AY1201, INDIRECT("AE" &amp; ROW()), AP1161:AP1201, "📦", AS1161:AS1201, "Exonerado ADH")
) -
(
    (
        SUMIFS(AR1161:AR1201, AY1161:AY1201, INDIRECT("AE" &amp; ROW()), AP1161:AP1201, "💲", AS1161:AS1201, "Exonerado Doctor") +
        SUMIFS(AR1161:AR1201, AY1161:AY1201, INDIRECT("AE" &amp; ROW()), AP1161:AP1201, "📦", AS1161:AS1201, "Exonerado Doctor")
    ) / 2
) -
(
    (
        SUMIFS(AR1161:AR1201, AY1161:AY1201, INDIRECT("AE" &amp; ROW()), AP1161:AP1201, "💲", AS1161:AS1201, "") +
        SUMIFS(AR1161:AR1201, AY1161:AY1201, INDIRECT("AE" &amp; ROW()), AP1161:AP1201, "📦", AS1161:AS1201, "")
    ) / 2
)</f>
        <v>0</v>
      </c>
      <c r="AL1200" s="140">
        <f t="array" aca="1" ref="AL1200" ca="1">(
    SUMIFS(AR1161:AR1201, AY1161:AY1201, INDIRECT("AE" &amp; ROW()), AP1161:AP1201, "💲") +
    SUMIFS(AR1161:AR1201, AY1161:AY1201, INDIRECT("AE" &amp; ROW()), AP1161:AP1201, "📦")
) -
(
    (
        SUMIFS(AR1161:AR1201, AY1161:AY1201, INDIRECT("AE" &amp; ROW()), AP1161:AP1201, "💲", AS1161:AS1201, "Familiar") +
        SUMIFS(AR1161:AR1201, AY1161:AY1201, INDIRECT("AE" &amp; ROW()), AP1161:AP1201, "📦", AS1161:AS1201, "Familiar")
    ) / 2
) -
(
    (
        SUMIFS(AR1161:AR1201, AY1161:AY1201, INDIRECT("AE" &amp; ROW()), AP1161:AP1201, "💲", AS1161:AS1201, "Participante") +
        SUMIFS(AR1161:AR1201, AY1161:AY1201, INDIRECT("AE" &amp; ROW()), AP1161:AP1201, "📦", AS1161:AS1201, "Participante")
    ) / 2
) -
(
    (
        SUMIFS(AR1161:AR1201, AY1161:AY1201, INDIRECT("AE" &amp; ROW()), AP1161:AP1201, "💲", AS1161:AS1201, "Empleado") +
        SUMIFS(AR1161:AR1201, AY1161:AY1201, INDIRECT("AE" &amp; ROW()), AP1161:AP1201, "📦", AS1161:AS1201, "Empleado")
    ) / 2
) -
(
    (
        SUMIFS(AR1161:AR1201, AY1161:AY1201, INDIRECT("AE" &amp; ROW()), AP1161:AP1201, "💲", AS1161:AS1201, "Exonerado ADH") +
        SUMIFS(AR1161:AR1201, AY1161:AY1201, INDIRECT("AE" &amp; ROW()), AP1161:AP1201, "📦", AS1161:AS1201, "Exonerado ADH")
    ) / 2
) -
(
    SUMIFS(AR1161:AR1201, AY1161:AY1201, INDIRECT("AE" &amp; ROW()), AP1161:AP1201, "💲", AS1161:AS1201, "Exonerado Doctor") +
    SUMIFS(AR1161:AR1201, AY1161:AY1201, INDIRECT("AE" &amp; ROW()), AP1161:AP1201, "📦", AS1161:AS1201, "Exonerado Doctor")
) -
(
    (
        SUMIFS(AR1161:AR1201, AY1161:AY1201, INDIRECT("AE" &amp; ROW()), AP1161:AP1201, "💲", AS1161:AS1201, "") +
        SUMIFS(AR1161:AR1201, AY1161:AY1201, INDIRECT("AE" &amp; ROW()), AP1161:AP1201, "📦", AS1161:AS1201, "")
    ) / 2
)</f>
        <v>0</v>
      </c>
      <c r="AM1200" s="48"/>
      <c r="AN1200" s="156"/>
      <c r="AO1200" s="156"/>
      <c r="AP1200" s="156"/>
      <c r="AQ1200" s="156"/>
      <c r="AR1200" s="156"/>
      <c r="AS1200" s="156"/>
      <c r="AT1200" s="156"/>
      <c r="AU1200" s="156"/>
      <c r="AV1200" s="156"/>
      <c r="AW1200" s="156"/>
      <c r="AX1200" s="156"/>
      <c r="AY1200" s="156">
        <f>N1212</f>
        <v>0</v>
      </c>
      <c r="AZ1200" s="48"/>
      <c r="BA1200" s="48"/>
      <c r="BB1200" s="48"/>
      <c r="BC1200" s="48"/>
      <c r="BD1200" s="48"/>
      <c r="BE1200" s="48"/>
      <c r="BF1200" s="48"/>
      <c r="BG1200" s="48"/>
      <c r="BH1200" s="48"/>
      <c r="BI1200" s="48"/>
      <c r="BJ1200" s="48"/>
      <c r="BK1200" s="48"/>
      <c r="BL1200" s="48"/>
      <c r="BM1200" s="48"/>
      <c r="BN1200" s="48"/>
    </row>
    <row r="1201" spans="1:66" ht="11.25" customHeight="1">
      <c r="A1201" s="222">
        <f>A1197+$Q$13/1440</f>
        <v>0.74999999999999978</v>
      </c>
      <c r="B1201" s="38"/>
      <c r="C1201" s="204"/>
      <c r="D1201" s="207"/>
      <c r="E1201" s="40" t="s">
        <v>36</v>
      </c>
      <c r="F1201" s="42" t="str">
        <f>IF(D1201&lt;&gt;"", VLOOKUP(D1201,'Base de Datos'!$A$2:$D1268,2,FALSE()),"")</f>
        <v/>
      </c>
      <c r="G1201" s="204"/>
      <c r="H1201" s="216"/>
      <c r="I1201" s="40" t="s">
        <v>36</v>
      </c>
      <c r="J1201" s="42" t="str">
        <f>IF(H1201&lt;&gt;"", VLOOKUP(H1201,'Base de Datos'!$A$2:$D1268,2,FALSE()),"")</f>
        <v/>
      </c>
      <c r="K1201" s="204"/>
      <c r="L1201" s="216"/>
      <c r="M1201" s="40" t="s">
        <v>36</v>
      </c>
      <c r="N1201" s="42" t="str">
        <f>IF(L1201&lt;&gt;"", VLOOKUP(L1201,'Base de Datos'!$A$2:$D1268,2,FALSE()),"")</f>
        <v/>
      </c>
      <c r="O1201" s="43"/>
      <c r="P1201" s="163"/>
      <c r="Q1201" s="3"/>
      <c r="R1201" s="15"/>
      <c r="S1201" s="45"/>
      <c r="T1201" s="45" t="s">
        <v>37</v>
      </c>
      <c r="U1201" s="46"/>
      <c r="V1201" s="47"/>
      <c r="W1201" s="45"/>
      <c r="X1201" s="45" t="s">
        <v>37</v>
      </c>
      <c r="Y1201" s="46"/>
      <c r="Z1201" s="47"/>
      <c r="AA1201" s="45"/>
      <c r="AB1201" s="45" t="s">
        <v>37</v>
      </c>
      <c r="AC1201" s="46"/>
      <c r="AD1201" s="48"/>
      <c r="AE1201" s="240" t="s">
        <v>49</v>
      </c>
      <c r="AF1201" s="230"/>
      <c r="AG1201" s="161">
        <f t="array" aca="1" ref="AG1201" ca="1">COUNTIFS(AP1161:AP1201, "💲", AY1161:AY1201, INDIRECT("AE" &amp; ROW())) + COUNTIFS(AP1161:AP1201, "📦", AY1161:AY1201, INDIRECT("AE" &amp; ROW())) + COUNTIFS(AP1161:AP1201, "✅", AY1161:AY1201, INDIRECT("AE" &amp; ROW()))</f>
        <v>0</v>
      </c>
      <c r="AH1201" s="162">
        <f t="array" aca="1" ref="AH1201" ca="1">COUNTIFS(AP1161:AP1201, "💲", AY1161:AY1201, INDIRECT("AE" &amp; ROW())) + COUNTIFS(AP1161:AP1201, "📦", AY1161:AY1201, INDIRECT("AE" &amp; ROW()))</f>
        <v>0</v>
      </c>
      <c r="AI1201" s="139">
        <f t="array" aca="1" ref="AI1201" ca="1">SUMIFS(AR1161:AR1201, AY1161:AY1201, INDIRECT("AE" &amp; ROW()), AP1161:AP1201, "💲") + SUMIFS(AR1161:AR1201, AY1161:AY1201, INDIRECT("AE" &amp; ROW()), AP1161:AP1201, "📦")</f>
        <v>0</v>
      </c>
      <c r="AJ1201" s="139">
        <f t="array" aca="1" ref="AJ1201" ca="1">(
    SUMIFS(AR1161:AR1201, AY1161:AY1201, INDIRECT("AE" &amp; ROW()), AP1161:AP1201, "💲") +
    SUMIFS(AR1161:AR1201, AY1161:AY1201, INDIRECT("AE" &amp; ROW()), AP1161:AP1201, "📦")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
        SUMIFS(AR1161:AR1201, AY1161:AY1201, INDIRECT("AE" &amp; ROW()), AP1161:AP1201, "💲", AS1161:AS1201, "Familiar") +
        SUMIFS(AR1161:AR1201, AY1161:AY1201, INDIRECT("AE" &amp; ROW()), AP1161:AP1201, "📦", AS1161:AS1201, "Familiar")
    ) / 2
)  -
(
    (
        SUMIFS(AR1161:AR1201, AY1161:AY1201, INDIRECT("AE" &amp; ROW()), AP1161:AP1201, "💲", AS1161:AS1201, "Exonerado ADH") +
        SUMIFS(AR1161:AR1201, AY1161:AY1201, INDIRECT("AE" &amp; ROW()), AP1161:AP1201, "📦", AS1161:AS1201, "Exonerado ADH")
    ) / 2
)  -
(
    (
        SUMIFS(AR1161:AR1201, AY1161:AY1201, INDIRECT("AE" &amp; ROW()), AP1161:AP1201, "💲", AS1161:AS1201, "Exonerado Doctor") +
        SUMIFS(AR1161:AR1201, AY1161:AY1201, INDIRECT("AE" &amp; ROW()), AP1161:AP1201, "📦", AS1161:AS1201, "Exonerado Doctor")
    ) / 2
)</f>
        <v>0</v>
      </c>
      <c r="AK1201" s="139">
        <f t="array" aca="1" ref="AK1201" ca="1">(
    SUMIFS(AR1161:AR1201, AY1161:AY1201, INDIRECT("AE" &amp; ROW()), AP1161:AP1201, "💲") +
    SUMIFS(AR1161:AR1201, AY1161:AY1201, INDIRECT("AE" &amp; ROW()), AP1161:AP1201, "📦")
) -
(
    SUMIFS(AR1161:AR1201, AY1161:AY1201, INDIRECT("AE" &amp; ROW()), AP1161:AP1201, "💲", AS1161:AS1201, "Familiar") +
    SUMIFS(AR1161:AR1201, AY1161:AY1201, INDIRECT("AE" &amp; ROW()), AP1161:AP1201, "📦", AS1161:AS1201, "Familiar")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SUMIFS(AR1161:AR1201, AY1161:AY1201, INDIRECT("AE" &amp; ROW()), AP1161:AP1201, "💲", AS1161:AS1201, "Exonerado ADH") +
    SUMIFS(AR1161:AR1201, AY1161:AY1201, INDIRECT("AE" &amp; ROW()), AP1161:AP1201, "📦", AS1161:AS1201, "Exonerado ADH")
) -
(
    (
        SUMIFS(AR1161:AR1201, AY1161:AY1201, INDIRECT("AE" &amp; ROW()), AP1161:AP1201, "💲", AS1161:AS1201, "Exonerado Doctor") +
        SUMIFS(AR1161:AR1201, AY1161:AY1201, INDIRECT("AE" &amp; ROW()), AP1161:AP1201, "📦", AS1161:AS1201, "Exonerado Doctor")
    ) / 2
) -
(
    (
        SUMIFS(AR1161:AR1201, AY1161:AY1201, INDIRECT("AE" &amp; ROW()), AP1161:AP1201, "💲", AS1161:AS1201, "") +
        SUMIFS(AR1161:AR1201, AY1161:AY1201, INDIRECT("AE" &amp; ROW()), AP1161:AP1201, "📦", AS1161:AS1201, "")
    ) / 2
)</f>
        <v>0</v>
      </c>
      <c r="AL1201" s="140">
        <f t="array" aca="1" ref="AL1201" ca="1">(
    SUMIFS(AR1161:AR1201, AY1161:AY1201, INDIRECT("AE" &amp; ROW()), AP1161:AP1201, "💲") +
    SUMIFS(AR1161:AR1201, AY1161:AY1201, INDIRECT("AE" &amp; ROW()), AP1161:AP1201, "📦")
) -
(
    (
        SUMIFS(AR1161:AR1201, AY1161:AY1201, INDIRECT("AE" &amp; ROW()), AP1161:AP1201, "💲", AS1161:AS1201, "Familiar") +
        SUMIFS(AR1161:AR1201, AY1161:AY1201, INDIRECT("AE" &amp; ROW()), AP1161:AP1201, "📦", AS1161:AS1201, "Familiar")
    ) / 2
) -
(
    (
        SUMIFS(AR1161:AR1201, AY1161:AY1201, INDIRECT("AE" &amp; ROW()), AP1161:AP1201, "💲", AS1161:AS1201, "Participante") +
        SUMIFS(AR1161:AR1201, AY1161:AY1201, INDIRECT("AE" &amp; ROW()), AP1161:AP1201, "📦", AS1161:AS1201, "Participante")
    ) / 2
) -
(
    (
        SUMIFS(AR1161:AR1201, AY1161:AY1201, INDIRECT("AE" &amp; ROW()), AP1161:AP1201, "💲", AS1161:AS1201, "Empleado") +
        SUMIFS(AR1161:AR1201, AY1161:AY1201, INDIRECT("AE" &amp; ROW()), AP1161:AP1201, "📦", AS1161:AS1201, "Empleado")
    ) / 2
) -
(
    (
        SUMIFS(AR1161:AR1201, AY1161:AY1201, INDIRECT("AE" &amp; ROW()), AP1161:AP1201, "💲", AS1161:AS1201, "Exonerado ADH") +
        SUMIFS(AR1161:AR1201, AY1161:AY1201, INDIRECT("AE" &amp; ROW()), AP1161:AP1201, "📦", AS1161:AS1201, "Exonerado ADH")
    ) / 2
) -
(
    SUMIFS(AR1161:AR1201, AY1161:AY1201, INDIRECT("AE" &amp; ROW()), AP1161:AP1201, "💲", AS1161:AS1201, "Exonerado Doctor") +
    SUMIFS(AR1161:AR1201, AY1161:AY1201, INDIRECT("AE" &amp; ROW()), AP1161:AP1201, "📦", AS1161:AS1201, "Exonerado Doctor")
) -
(
    (
        SUMIFS(AR1161:AR1201, AY1161:AY1201, INDIRECT("AE" &amp; ROW()), AP1161:AP1201, "💲", AS1161:AS1201, "") +
        SUMIFS(AR1161:AR1201, AY1161:AY1201, INDIRECT("AE" &amp; ROW()), AP1161:AP1201, "📦", AS1161:AS1201, "")
    ) / 2
)</f>
        <v>0</v>
      </c>
      <c r="AM1201" s="48"/>
      <c r="AN1201" s="156"/>
      <c r="AO1201" s="156"/>
      <c r="AP1201" s="156"/>
      <c r="AQ1201" s="156"/>
      <c r="AR1201" s="156"/>
      <c r="AS1201" s="156"/>
      <c r="AT1201" s="156"/>
      <c r="AU1201" s="156"/>
      <c r="AV1201" s="156"/>
      <c r="AW1201" s="156"/>
      <c r="AX1201" s="156"/>
      <c r="AY1201" s="156"/>
      <c r="AZ1201" s="48"/>
      <c r="BA1201" s="48"/>
      <c r="BB1201" s="48"/>
      <c r="BC1201" s="48"/>
      <c r="BD1201" s="48"/>
      <c r="BE1201" s="48"/>
      <c r="BF1201" s="48"/>
      <c r="BG1201" s="48"/>
      <c r="BH1201" s="48"/>
      <c r="BI1201" s="48"/>
      <c r="BJ1201" s="48"/>
      <c r="BK1201" s="48"/>
      <c r="BL1201" s="48"/>
      <c r="BM1201" s="48"/>
      <c r="BN1201" s="48"/>
    </row>
    <row r="1202" spans="1:66" ht="11.25" customHeight="1">
      <c r="A1202" s="220"/>
      <c r="B1202" s="38"/>
      <c r="C1202" s="205"/>
      <c r="D1202" s="208"/>
      <c r="E1202" s="57" t="s">
        <v>42</v>
      </c>
      <c r="F1202" s="58" t="str">
        <f>IF(D1201&lt;&gt;"", VLOOKUP(D1201,'Base de Datos'!$A$2:$D1268,3,FALSE()),"")</f>
        <v/>
      </c>
      <c r="G1202" s="205"/>
      <c r="H1202" s="208"/>
      <c r="I1202" s="57" t="s">
        <v>42</v>
      </c>
      <c r="J1202" s="58" t="str">
        <f>IF(H1201&lt;&gt;"", VLOOKUP(H1201,'Base de Datos'!$A$2:$D1268,3,FALSE()),"")</f>
        <v/>
      </c>
      <c r="K1202" s="205"/>
      <c r="L1202" s="208"/>
      <c r="M1202" s="57" t="s">
        <v>42</v>
      </c>
      <c r="N1202" s="58" t="str">
        <f>IF(L1201&lt;&gt;"", VLOOKUP(L1201,'Base de Datos'!$A$2:$D1268,3,FALSE()),"")</f>
        <v/>
      </c>
      <c r="O1202" s="43"/>
      <c r="P1202" s="163"/>
      <c r="Q1202" s="3"/>
      <c r="R1202" s="15"/>
      <c r="S1202" s="229"/>
      <c r="T1202" s="230"/>
      <c r="U1202" s="59"/>
      <c r="V1202" s="47"/>
      <c r="W1202" s="229"/>
      <c r="X1202" s="230"/>
      <c r="Y1202" s="59"/>
      <c r="Z1202" s="47"/>
      <c r="AA1202" s="229"/>
      <c r="AB1202" s="230"/>
      <c r="AC1202" s="59"/>
      <c r="AD1202" s="48"/>
      <c r="AE1202" s="240" t="s">
        <v>51</v>
      </c>
      <c r="AF1202" s="230"/>
      <c r="AG1202" s="161">
        <f t="array" aca="1" ref="AG1202" ca="1">COUNTIFS(AP1161:AP1201, "💲", AY1161:AY1201, INDIRECT("AE" &amp; ROW())) + COUNTIFS(AP1161:AP1201, "📦", AY1161:AY1201, INDIRECT("AE" &amp; ROW())) + COUNTIFS(AP1161:AP1201, "✅", AY1161:AY1201, INDIRECT("AE" &amp; ROW()))</f>
        <v>0</v>
      </c>
      <c r="AH1202" s="162">
        <f t="array" aca="1" ref="AH1202" ca="1">COUNTIFS(AP1161:AP1201, "💲", AY1161:AY1201, INDIRECT("AE" &amp; ROW())) + COUNTIFS(AP1161:AP1201, "📦", AY1161:AY1201, INDIRECT("AE" &amp; ROW()))</f>
        <v>0</v>
      </c>
      <c r="AI1202" s="139">
        <f t="array" aca="1" ref="AI1202" ca="1">SUMIFS(AR1161:AR1201, AY1161:AY1201, INDIRECT("AE" &amp; ROW()), AP1161:AP1201, "💲") + SUMIFS(AR1161:AR1201, AY1161:AY1201, INDIRECT("AE" &amp; ROW()), AP1161:AP1201, "📦")</f>
        <v>0</v>
      </c>
      <c r="AJ1202" s="139">
        <f t="array" aca="1" ref="AJ1202" ca="1">(
    SUMIFS(AR1161:AR1201, AY1161:AY1201, INDIRECT("AE" &amp; ROW()), AP1161:AP1201, "💲") +
    SUMIFS(AR1161:AR1201, AY1161:AY1201, INDIRECT("AE" &amp; ROW()), AP1161:AP1201, "📦")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
        SUMIFS(AR1161:AR1201, AY1161:AY1201, INDIRECT("AE" &amp; ROW()), AP1161:AP1201, "💲", AS1161:AS1201, "Familiar") +
        SUMIFS(AR1161:AR1201, AY1161:AY1201, INDIRECT("AE" &amp; ROW()), AP1161:AP1201, "📦", AS1161:AS1201, "Familiar")
    ) / 2
)  -
(
    (
        SUMIFS(AR1161:AR1201, AY1161:AY1201, INDIRECT("AE" &amp; ROW()), AP1161:AP1201, "💲", AS1161:AS1201, "Exonerado ADH") +
        SUMIFS(AR1161:AR1201, AY1161:AY1201, INDIRECT("AE" &amp; ROW()), AP1161:AP1201, "📦", AS1161:AS1201, "Exonerado ADH")
    ) / 2
)  -
(
    (
        SUMIFS(AR1161:AR1201, AY1161:AY1201, INDIRECT("AE" &amp; ROW()), AP1161:AP1201, "💲", AS1161:AS1201, "Exonerado Doctor") +
        SUMIFS(AR1161:AR1201, AY1161:AY1201, INDIRECT("AE" &amp; ROW()), AP1161:AP1201, "📦", AS1161:AS1201, "Exonerado Doctor")
    ) / 2
)</f>
        <v>0</v>
      </c>
      <c r="AK1202" s="139">
        <f t="array" aca="1" ref="AK1202" ca="1">(
    SUMIFS(AR1161:AR1201, AY1161:AY1201, INDIRECT("AE" &amp; ROW()), AP1161:AP1201, "💲") +
    SUMIFS(AR1161:AR1201, AY1161:AY1201, INDIRECT("AE" &amp; ROW()), AP1161:AP1201, "📦")
) -
(
    SUMIFS(AR1161:AR1201, AY1161:AY1201, INDIRECT("AE" &amp; ROW()), AP1161:AP1201, "💲", AS1161:AS1201, "Familiar") +
    SUMIFS(AR1161:AR1201, AY1161:AY1201, INDIRECT("AE" &amp; ROW()), AP1161:AP1201, "📦", AS1161:AS1201, "Familiar")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SUMIFS(AR1161:AR1201, AY1161:AY1201, INDIRECT("AE" &amp; ROW()), AP1161:AP1201, "💲", AS1161:AS1201, "Exonerado ADH") +
    SUMIFS(AR1161:AR1201, AY1161:AY1201, INDIRECT("AE" &amp; ROW()), AP1161:AP1201, "📦", AS1161:AS1201, "Exonerado ADH")
) -
(
    (
        SUMIFS(AR1161:AR1201, AY1161:AY1201, INDIRECT("AE" &amp; ROW()), AP1161:AP1201, "💲", AS1161:AS1201, "Exonerado Doctor") +
        SUMIFS(AR1161:AR1201, AY1161:AY1201, INDIRECT("AE" &amp; ROW()), AP1161:AP1201, "📦", AS1161:AS1201, "Exonerado Doctor")
    ) / 2
) -
(
    (
        SUMIFS(AR1161:AR1201, AY1161:AY1201, INDIRECT("AE" &amp; ROW()), AP1161:AP1201, "💲", AS1161:AS1201, "") +
        SUMIFS(AR1161:AR1201, AY1161:AY1201, INDIRECT("AE" &amp; ROW()), AP1161:AP1201, "📦", AS1161:AS1201, "")
    ) / 2
)</f>
        <v>0</v>
      </c>
      <c r="AL1202" s="140">
        <f t="array" aca="1" ref="AL1202" ca="1">(
    SUMIFS(AR1161:AR1201, AY1161:AY1201, INDIRECT("AE" &amp; ROW()), AP1161:AP1201, "💲") +
    SUMIFS(AR1161:AR1201, AY1161:AY1201, INDIRECT("AE" &amp; ROW()), AP1161:AP1201, "📦")
) -
(
    (
        SUMIFS(AR1161:AR1201, AY1161:AY1201, INDIRECT("AE" &amp; ROW()), AP1161:AP1201, "💲", AS1161:AS1201, "Familiar") +
        SUMIFS(AR1161:AR1201, AY1161:AY1201, INDIRECT("AE" &amp; ROW()), AP1161:AP1201, "📦", AS1161:AS1201, "Familiar")
    ) / 2
) -
(
    (
        SUMIFS(AR1161:AR1201, AY1161:AY1201, INDIRECT("AE" &amp; ROW()), AP1161:AP1201, "💲", AS1161:AS1201, "Participante") +
        SUMIFS(AR1161:AR1201, AY1161:AY1201, INDIRECT("AE" &amp; ROW()), AP1161:AP1201, "📦", AS1161:AS1201, "Participante")
    ) / 2
) -
(
    (
        SUMIFS(AR1161:AR1201, AY1161:AY1201, INDIRECT("AE" &amp; ROW()), AP1161:AP1201, "💲", AS1161:AS1201, "Empleado") +
        SUMIFS(AR1161:AR1201, AY1161:AY1201, INDIRECT("AE" &amp; ROW()), AP1161:AP1201, "📦", AS1161:AS1201, "Empleado")
    ) / 2
) -
(
    (
        SUMIFS(AR1161:AR1201, AY1161:AY1201, INDIRECT("AE" &amp; ROW()), AP1161:AP1201, "💲", AS1161:AS1201, "Exonerado ADH") +
        SUMIFS(AR1161:AR1201, AY1161:AY1201, INDIRECT("AE" &amp; ROW()), AP1161:AP1201, "📦", AS1161:AS1201, "Exonerado ADH")
    ) / 2
) -
(
    SUMIFS(AR1161:AR1201, AY1161:AY1201, INDIRECT("AE" &amp; ROW()), AP1161:AP1201, "💲", AS1161:AS1201, "Exonerado Doctor") +
    SUMIFS(AR1161:AR1201, AY1161:AY1201, INDIRECT("AE" &amp; ROW()), AP1161:AP1201, "📦", AS1161:AS1201, "Exonerado Doctor")
) -
(
    (
        SUMIFS(AR1161:AR1201, AY1161:AY1201, INDIRECT("AE" &amp; ROW()), AP1161:AP1201, "💲", AS1161:AS1201, "") +
        SUMIFS(AR1161:AR1201, AY1161:AY1201, INDIRECT("AE" &amp; ROW()), AP1161:AP1201, "📦", AS1161:AS1201, "")
    ) / 2
)</f>
        <v>0</v>
      </c>
      <c r="AM1202" s="48"/>
      <c r="AN1202" s="48"/>
      <c r="AO1202" s="48"/>
      <c r="AP1202" s="48"/>
      <c r="AQ1202" s="48"/>
      <c r="AR1202" s="48"/>
      <c r="AS1202" s="48"/>
      <c r="AT1202" s="48"/>
      <c r="AU1202" s="48"/>
      <c r="AV1202" s="48"/>
      <c r="AW1202" s="48"/>
      <c r="AX1202" s="48"/>
      <c r="AY1202" s="48"/>
      <c r="AZ1202" s="48"/>
      <c r="BA1202" s="48"/>
      <c r="BB1202" s="48"/>
      <c r="BC1202" s="48"/>
      <c r="BD1202" s="48"/>
      <c r="BE1202" s="48"/>
      <c r="BF1202" s="48"/>
      <c r="BG1202" s="48"/>
      <c r="BH1202" s="48"/>
      <c r="BI1202" s="48"/>
      <c r="BJ1202" s="48"/>
      <c r="BK1202" s="48"/>
      <c r="BL1202" s="48"/>
      <c r="BM1202" s="48"/>
      <c r="BN1202" s="48"/>
    </row>
    <row r="1203" spans="1:66" ht="11.25" customHeight="1">
      <c r="A1203" s="220"/>
      <c r="B1203" s="38"/>
      <c r="C1203" s="205"/>
      <c r="D1203" s="208"/>
      <c r="E1203" s="57" t="s">
        <v>44</v>
      </c>
      <c r="F1203" s="58" t="str">
        <f>IF(D1201&lt;&gt;"", VLOOKUP(D1201,'Base de Datos'!$A$2:$D1268,4,FALSE()),"")</f>
        <v/>
      </c>
      <c r="G1203" s="205"/>
      <c r="H1203" s="208"/>
      <c r="I1203" s="57" t="s">
        <v>44</v>
      </c>
      <c r="J1203" s="58" t="str">
        <f>IF(H1201&lt;&gt;"", VLOOKUP(H1201,'Base de Datos'!$A$2:$D1268,4,FALSE()),"")</f>
        <v/>
      </c>
      <c r="K1203" s="205"/>
      <c r="L1203" s="208"/>
      <c r="M1203" s="57" t="s">
        <v>44</v>
      </c>
      <c r="N1203" s="58" t="str">
        <f>IF(L1201&lt;&gt;"", VLOOKUP(L1201,'Base de Datos'!$A$2:$D1268,4,FALSE()),"")</f>
        <v/>
      </c>
      <c r="O1203" s="43"/>
      <c r="P1203" s="163"/>
      <c r="Q1203" s="3"/>
      <c r="R1203" s="15"/>
      <c r="S1203" s="229"/>
      <c r="T1203" s="230"/>
      <c r="U1203" s="59"/>
      <c r="V1203" s="47"/>
      <c r="W1203" s="229"/>
      <c r="X1203" s="230"/>
      <c r="Y1203" s="59"/>
      <c r="Z1203" s="47"/>
      <c r="AA1203" s="229"/>
      <c r="AB1203" s="230"/>
      <c r="AC1203" s="59"/>
      <c r="AD1203" s="48"/>
      <c r="AE1203" s="240" t="s">
        <v>55</v>
      </c>
      <c r="AF1203" s="230"/>
      <c r="AG1203" s="161">
        <f t="array" aca="1" ref="AG1203" ca="1">COUNTIFS(AP1161:AP1201, "💲", AY1161:AY1201, INDIRECT("AE" &amp; ROW())) + COUNTIFS(AP1161:AP1201, "📦", AY1161:AY1201, INDIRECT("AE" &amp; ROW())) + COUNTIFS(AP1161:AP1201, "✅", AY1161:AY1201, INDIRECT("AE" &amp; ROW()))</f>
        <v>0</v>
      </c>
      <c r="AH1203" s="162">
        <f t="array" aca="1" ref="AH1203" ca="1">COUNTIFS(AP1161:AP1201, "💲", AY1161:AY1201, INDIRECT("AE" &amp; ROW())) + COUNTIFS(AP1161:AP1201, "📦", AY1161:AY1201, INDIRECT("AE" &amp; ROW()))</f>
        <v>0</v>
      </c>
      <c r="AI1203" s="139">
        <f t="array" aca="1" ref="AI1203" ca="1">SUMIFS(AR1161:AR1201, AY1161:AY1201, INDIRECT("AE" &amp; ROW()), AP1161:AP1201, "💲") + SUMIFS(AR1161:AR1201, AY1161:AY1201, INDIRECT("AE" &amp; ROW()), AP1161:AP1201, "📦")</f>
        <v>0</v>
      </c>
      <c r="AJ1203" s="139">
        <f t="array" aca="1" ref="AJ1203" ca="1">(
    SUMIFS(AR1161:AR1201, AY1161:AY1201, INDIRECT("AE" &amp; ROW()), AP1161:AP1201, "💲") +
    SUMIFS(AR1161:AR1201, AY1161:AY1201, INDIRECT("AE" &amp; ROW()), AP1161:AP1201, "📦")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
        SUMIFS(AR1161:AR1201, AY1161:AY1201, INDIRECT("AE" &amp; ROW()), AP1161:AP1201, "💲", AS1161:AS1201, "Familiar") +
        SUMIFS(AR1161:AR1201, AY1161:AY1201, INDIRECT("AE" &amp; ROW()), AP1161:AP1201, "📦", AS1161:AS1201, "Familiar")
    ) / 2
)  -
(
    (
        SUMIFS(AR1161:AR1201, AY1161:AY1201, INDIRECT("AE" &amp; ROW()), AP1161:AP1201, "💲", AS1161:AS1201, "Exonerado ADH") +
        SUMIFS(AR1161:AR1201, AY1161:AY1201, INDIRECT("AE" &amp; ROW()), AP1161:AP1201, "📦", AS1161:AS1201, "Exonerado ADH")
    ) / 2
)  -
(
    (
        SUMIFS(AR1161:AR1201, AY1161:AY1201, INDIRECT("AE" &amp; ROW()), AP1161:AP1201, "💲", AS1161:AS1201, "Exonerado Doctor") +
        SUMIFS(AR1161:AR1201, AY1161:AY1201, INDIRECT("AE" &amp; ROW()), AP1161:AP1201, "📦", AS1161:AS1201, "Exonerado Doctor")
    ) / 2
)</f>
        <v>0</v>
      </c>
      <c r="AK1203" s="139">
        <f t="array" aca="1" ref="AK1203" ca="1">(
    SUMIFS(AR1161:AR1201, AY1161:AY1201, INDIRECT("AE" &amp; ROW()), AP1161:AP1201, "💲") +
    SUMIFS(AR1161:AR1201, AY1161:AY1201, INDIRECT("AE" &amp; ROW()), AP1161:AP1201, "📦")
) -
(
    SUMIFS(AR1161:AR1201, AY1161:AY1201, INDIRECT("AE" &amp; ROW()), AP1161:AP1201, "💲", AS1161:AS1201, "Familiar") +
    SUMIFS(AR1161:AR1201, AY1161:AY1201, INDIRECT("AE" &amp; ROW()), AP1161:AP1201, "📦", AS1161:AS1201, "Familiar")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SUMIFS(AR1161:AR1201, AY1161:AY1201, INDIRECT("AE" &amp; ROW()), AP1161:AP1201, "💲", AS1161:AS1201, "Exonerado ADH") +
    SUMIFS(AR1161:AR1201, AY1161:AY1201, INDIRECT("AE" &amp; ROW()), AP1161:AP1201, "📦", AS1161:AS1201, "Exonerado ADH")
) -
(
    (
        SUMIFS(AR1161:AR1201, AY1161:AY1201, INDIRECT("AE" &amp; ROW()), AP1161:AP1201, "💲", AS1161:AS1201, "Exonerado Doctor") +
        SUMIFS(AR1161:AR1201, AY1161:AY1201, INDIRECT("AE" &amp; ROW()), AP1161:AP1201, "📦", AS1161:AS1201, "Exonerado Doctor")
    ) / 2
) -
(
    (
        SUMIFS(AR1161:AR1201, AY1161:AY1201, INDIRECT("AE" &amp; ROW()), AP1161:AP1201, "💲", AS1161:AS1201, "") +
        SUMIFS(AR1161:AR1201, AY1161:AY1201, INDIRECT("AE" &amp; ROW()), AP1161:AP1201, "📦", AS1161:AS1201, "")
    ) / 2
)</f>
        <v>0</v>
      </c>
      <c r="AL1203" s="140">
        <f t="array" aca="1" ref="AL1203" ca="1">(
    SUMIFS(AR1161:AR1201, AY1161:AY1201, INDIRECT("AE" &amp; ROW()), AP1161:AP1201, "💲") +
    SUMIFS(AR1161:AR1201, AY1161:AY1201, INDIRECT("AE" &amp; ROW()), AP1161:AP1201, "📦")
) -
(
    (
        SUMIFS(AR1161:AR1201, AY1161:AY1201, INDIRECT("AE" &amp; ROW()), AP1161:AP1201, "💲", AS1161:AS1201, "Familiar") +
        SUMIFS(AR1161:AR1201, AY1161:AY1201, INDIRECT("AE" &amp; ROW()), AP1161:AP1201, "📦", AS1161:AS1201, "Familiar")
    ) / 2
) -
(
    (
        SUMIFS(AR1161:AR1201, AY1161:AY1201, INDIRECT("AE" &amp; ROW()), AP1161:AP1201, "💲", AS1161:AS1201, "Participante") +
        SUMIFS(AR1161:AR1201, AY1161:AY1201, INDIRECT("AE" &amp; ROW()), AP1161:AP1201, "📦", AS1161:AS1201, "Participante")
    ) / 2
) -
(
    (
        SUMIFS(AR1161:AR1201, AY1161:AY1201, INDIRECT("AE" &amp; ROW()), AP1161:AP1201, "💲", AS1161:AS1201, "Empleado") +
        SUMIFS(AR1161:AR1201, AY1161:AY1201, INDIRECT("AE" &amp; ROW()), AP1161:AP1201, "📦", AS1161:AS1201, "Empleado")
    ) / 2
) -
(
    (
        SUMIFS(AR1161:AR1201, AY1161:AY1201, INDIRECT("AE" &amp; ROW()), AP1161:AP1201, "💲", AS1161:AS1201, "Exonerado ADH") +
        SUMIFS(AR1161:AR1201, AY1161:AY1201, INDIRECT("AE" &amp; ROW()), AP1161:AP1201, "📦", AS1161:AS1201, "Exonerado ADH")
    ) / 2
) -
(
    SUMIFS(AR1161:AR1201, AY1161:AY1201, INDIRECT("AE" &amp; ROW()), AP1161:AP1201, "💲", AS1161:AS1201, "Exonerado Doctor") +
    SUMIFS(AR1161:AR1201, AY1161:AY1201, INDIRECT("AE" &amp; ROW()), AP1161:AP1201, "📦", AS1161:AS1201, "Exonerado Doctor")
) -
(
    (
        SUMIFS(AR1161:AR1201, AY1161:AY1201, INDIRECT("AE" &amp; ROW()), AP1161:AP1201, "💲", AS1161:AS1201, "") +
        SUMIFS(AR1161:AR1201, AY1161:AY1201, INDIRECT("AE" &amp; ROW()), AP1161:AP1201, "📦", AS1161:AS1201, "")
    ) / 2
)</f>
        <v>0</v>
      </c>
      <c r="AM1203" s="48"/>
      <c r="AN1203" s="48"/>
      <c r="AO1203" s="48"/>
      <c r="AP1203" s="48"/>
      <c r="AQ1203" s="48"/>
      <c r="AR1203" s="48"/>
      <c r="AS1203" s="48"/>
      <c r="AT1203" s="48"/>
      <c r="AU1203" s="48"/>
      <c r="AV1203" s="48"/>
      <c r="AW1203" s="48"/>
      <c r="AX1203" s="48"/>
      <c r="AY1203" s="48"/>
      <c r="AZ1203" s="48"/>
      <c r="BA1203" s="48"/>
      <c r="BB1203" s="48"/>
      <c r="BC1203" s="48"/>
      <c r="BD1203" s="48"/>
      <c r="BE1203" s="48"/>
      <c r="BF1203" s="48"/>
      <c r="BG1203" s="48"/>
      <c r="BH1203" s="48"/>
      <c r="BI1203" s="48"/>
      <c r="BJ1203" s="48"/>
      <c r="BK1203" s="48"/>
      <c r="BL1203" s="48"/>
      <c r="BM1203" s="48"/>
      <c r="BN1203" s="48"/>
    </row>
    <row r="1204" spans="1:66" ht="11.25" customHeight="1">
      <c r="A1204" s="221"/>
      <c r="B1204" s="38"/>
      <c r="C1204" s="206"/>
      <c r="D1204" s="209"/>
      <c r="E1204" s="85" t="s">
        <v>46</v>
      </c>
      <c r="F1204" s="86"/>
      <c r="G1204" s="206"/>
      <c r="H1204" s="209"/>
      <c r="I1204" s="85" t="s">
        <v>46</v>
      </c>
      <c r="J1204" s="108"/>
      <c r="K1204" s="206"/>
      <c r="L1204" s="209"/>
      <c r="M1204" s="85" t="s">
        <v>46</v>
      </c>
      <c r="N1204" s="108"/>
      <c r="O1204" s="43"/>
      <c r="P1204" s="163"/>
      <c r="Q1204" s="3"/>
      <c r="R1204" s="15"/>
      <c r="S1204" s="227" t="str">
        <f>IF(OR(S1201="Empleado",S1201="Familiar"),"Nombre del Empleado","N° Factura")</f>
        <v>N° Factura</v>
      </c>
      <c r="T1204" s="228"/>
      <c r="U1204" s="89"/>
      <c r="V1204" s="47"/>
      <c r="W1204" s="227" t="str">
        <f>IF(OR(W1201="Empleado",W1201="Familiar"),"Nombre del Empleado","N° Factura")</f>
        <v>N° Factura</v>
      </c>
      <c r="X1204" s="228"/>
      <c r="Y1204" s="89"/>
      <c r="Z1204" s="47"/>
      <c r="AA1204" s="227" t="str">
        <f>IF(OR(AA1201="Empleado",AA1201="Familiar"),"Nombre del Empleado","N° Factura")</f>
        <v>N° Factura</v>
      </c>
      <c r="AB1204" s="228"/>
      <c r="AC1204" s="89"/>
      <c r="AD1204" s="48"/>
      <c r="AE1204" s="240" t="s">
        <v>57</v>
      </c>
      <c r="AF1204" s="230"/>
      <c r="AG1204" s="161">
        <f t="array" aca="1" ref="AG1204" ca="1">COUNTIFS(AP1161:AP1201, "💲", AY1161:AY1201, INDIRECT("AE" &amp; ROW())) + COUNTIFS(AP1161:AP1201, "📦", AY1161:AY1201, INDIRECT("AE" &amp; ROW())) + COUNTIFS(AP1161:AP1201, "✅", AY1161:AY1201, INDIRECT("AE" &amp; ROW()))</f>
        <v>0</v>
      </c>
      <c r="AH1204" s="162">
        <f t="array" aca="1" ref="AH1204" ca="1">COUNTIFS(AP1161:AP1201, "💲", AY1161:AY1201, INDIRECT("AE" &amp; ROW())) + COUNTIFS(AP1161:AP1201, "📦", AY1161:AY1201, INDIRECT("AE" &amp; ROW()))</f>
        <v>0</v>
      </c>
      <c r="AI1204" s="139">
        <f t="array" aca="1" ref="AI1204" ca="1">SUMIFS(AR1161:AR1201, AY1161:AY1201, INDIRECT("AE" &amp; ROW()), AP1161:AP1201, "💲") + SUMIFS(AR1161:AR1201, AY1161:AY1201, INDIRECT("AE" &amp; ROW()), AP1161:AP1201, "📦")</f>
        <v>0</v>
      </c>
      <c r="AJ1204" s="139">
        <f t="array" aca="1" ref="AJ1204" ca="1">(
    SUMIFS(AR1161:AR1201, AY1161:AY1201, INDIRECT("AE" &amp; ROW()), AP1161:AP1201, "💲") +
    SUMIFS(AR1161:AR1201, AY1161:AY1201, INDIRECT("AE" &amp; ROW()), AP1161:AP1201, "📦")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
        SUMIFS(AR1161:AR1201, AY1161:AY1201, INDIRECT("AE" &amp; ROW()), AP1161:AP1201, "💲", AS1161:AS1201, "Familiar") +
        SUMIFS(AR1161:AR1201, AY1161:AY1201, INDIRECT("AE" &amp; ROW()), AP1161:AP1201, "📦", AS1161:AS1201, "Familiar")
    ) / 2
)  -
(
    (
        SUMIFS(AR1161:AR1201, AY1161:AY1201, INDIRECT("AE" &amp; ROW()), AP1161:AP1201, "💲", AS1161:AS1201, "Exonerado ADH") +
        SUMIFS(AR1161:AR1201, AY1161:AY1201, INDIRECT("AE" &amp; ROW()), AP1161:AP1201, "📦", AS1161:AS1201, "Exonerado ADH")
    ) / 2
)  -
(
    (
        SUMIFS(AR1161:AR1201, AY1161:AY1201, INDIRECT("AE" &amp; ROW()), AP1161:AP1201, "💲", AS1161:AS1201, "Exonerado Doctor") +
        SUMIFS(AR1161:AR1201, AY1161:AY1201, INDIRECT("AE" &amp; ROW()), AP1161:AP1201, "📦", AS1161:AS1201, "Exonerado Doctor")
    ) / 2
)</f>
        <v>0</v>
      </c>
      <c r="AK1204" s="139">
        <f t="array" aca="1" ref="AK1204" ca="1">(
    SUMIFS(AR1161:AR1201, AY1161:AY1201, INDIRECT("AE" &amp; ROW()), AP1161:AP1201, "💲") +
    SUMIFS(AR1161:AR1201, AY1161:AY1201, INDIRECT("AE" &amp; ROW()), AP1161:AP1201, "📦")
) -
(
    SUMIFS(AR1161:AR1201, AY1161:AY1201, INDIRECT("AE" &amp; ROW()), AP1161:AP1201, "💲", AS1161:AS1201, "Familiar") +
    SUMIFS(AR1161:AR1201, AY1161:AY1201, INDIRECT("AE" &amp; ROW()), AP1161:AP1201, "📦", AS1161:AS1201, "Familiar")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SUMIFS(AR1161:AR1201, AY1161:AY1201, INDIRECT("AE" &amp; ROW()), AP1161:AP1201, "💲", AS1161:AS1201, "Exonerado ADH") +
    SUMIFS(AR1161:AR1201, AY1161:AY1201, INDIRECT("AE" &amp; ROW()), AP1161:AP1201, "📦", AS1161:AS1201, "Exonerado ADH")
) -
(
    (
        SUMIFS(AR1161:AR1201, AY1161:AY1201, INDIRECT("AE" &amp; ROW()), AP1161:AP1201, "💲", AS1161:AS1201, "Exonerado Doctor") +
        SUMIFS(AR1161:AR1201, AY1161:AY1201, INDIRECT("AE" &amp; ROW()), AP1161:AP1201, "📦", AS1161:AS1201, "Exonerado Doctor")
    ) / 2
) -
(
    (
        SUMIFS(AR1161:AR1201, AY1161:AY1201, INDIRECT("AE" &amp; ROW()), AP1161:AP1201, "💲", AS1161:AS1201, "") +
        SUMIFS(AR1161:AR1201, AY1161:AY1201, INDIRECT("AE" &amp; ROW()), AP1161:AP1201, "📦", AS1161:AS1201, "")
    ) / 2
)</f>
        <v>0</v>
      </c>
      <c r="AL1204" s="140">
        <f t="array" aca="1" ref="AL1204" ca="1">(
    SUMIFS(AR1161:AR1201, AY1161:AY1201, INDIRECT("AE" &amp; ROW()), AP1161:AP1201, "💲") +
    SUMIFS(AR1161:AR1201, AY1161:AY1201, INDIRECT("AE" &amp; ROW()), AP1161:AP1201, "📦")
) -
(
    (
        SUMIFS(AR1161:AR1201, AY1161:AY1201, INDIRECT("AE" &amp; ROW()), AP1161:AP1201, "💲", AS1161:AS1201, "Familiar") +
        SUMIFS(AR1161:AR1201, AY1161:AY1201, INDIRECT("AE" &amp; ROW()), AP1161:AP1201, "📦", AS1161:AS1201, "Familiar")
    ) / 2
) -
(
    (
        SUMIFS(AR1161:AR1201, AY1161:AY1201, INDIRECT("AE" &amp; ROW()), AP1161:AP1201, "💲", AS1161:AS1201, "Participante") +
        SUMIFS(AR1161:AR1201, AY1161:AY1201, INDIRECT("AE" &amp; ROW()), AP1161:AP1201, "📦", AS1161:AS1201, "Participante")
    ) / 2
) -
(
    (
        SUMIFS(AR1161:AR1201, AY1161:AY1201, INDIRECT("AE" &amp; ROW()), AP1161:AP1201, "💲", AS1161:AS1201, "Empleado") +
        SUMIFS(AR1161:AR1201, AY1161:AY1201, INDIRECT("AE" &amp; ROW()), AP1161:AP1201, "📦", AS1161:AS1201, "Empleado")
    ) / 2
) -
(
    (
        SUMIFS(AR1161:AR1201, AY1161:AY1201, INDIRECT("AE" &amp; ROW()), AP1161:AP1201, "💲", AS1161:AS1201, "Exonerado ADH") +
        SUMIFS(AR1161:AR1201, AY1161:AY1201, INDIRECT("AE" &amp; ROW()), AP1161:AP1201, "📦", AS1161:AS1201, "Exonerado ADH")
    ) / 2
) -
(
    SUMIFS(AR1161:AR1201, AY1161:AY1201, INDIRECT("AE" &amp; ROW()), AP1161:AP1201, "💲", AS1161:AS1201, "Exonerado Doctor") +
    SUMIFS(AR1161:AR1201, AY1161:AY1201, INDIRECT("AE" &amp; ROW()), AP1161:AP1201, "📦", AS1161:AS1201, "Exonerado Doctor")
) -
(
    (
        SUMIFS(AR1161:AR1201, AY1161:AY1201, INDIRECT("AE" &amp; ROW()), AP1161:AP1201, "💲", AS1161:AS1201, "") +
        SUMIFS(AR1161:AR1201, AY1161:AY1201, INDIRECT("AE" &amp; ROW()), AP1161:AP1201, "📦", AS1161:AS1201, "")
    ) / 2
)</f>
        <v>0</v>
      </c>
      <c r="AM1204" s="48"/>
      <c r="AN1204" s="48"/>
      <c r="AO1204" s="48"/>
      <c r="AP1204" s="48"/>
      <c r="AQ1204" s="48"/>
      <c r="AR1204" s="48"/>
      <c r="AS1204" s="48"/>
      <c r="AT1204" s="48"/>
      <c r="AU1204" s="48"/>
      <c r="AV1204" s="48"/>
      <c r="AW1204" s="48"/>
      <c r="AX1204" s="48"/>
      <c r="AY1204" s="48"/>
      <c r="AZ1204" s="48"/>
      <c r="BA1204" s="48"/>
      <c r="BB1204" s="48"/>
      <c r="BC1204" s="48"/>
      <c r="BD1204" s="48"/>
      <c r="BE1204" s="48"/>
      <c r="BF1204" s="48"/>
      <c r="BG1204" s="48"/>
      <c r="BH1204" s="48"/>
      <c r="BI1204" s="48"/>
      <c r="BJ1204" s="48"/>
      <c r="BK1204" s="48"/>
      <c r="BL1204" s="48"/>
      <c r="BM1204" s="48"/>
      <c r="BN1204" s="48"/>
    </row>
    <row r="1205" spans="1:66" ht="11.25" customHeight="1">
      <c r="A1205" s="222">
        <f>A1201+$Q$13/1440</f>
        <v>0.79166666666666641</v>
      </c>
      <c r="B1205" s="164"/>
      <c r="C1205" s="204"/>
      <c r="D1205" s="207"/>
      <c r="E1205" s="177" t="s">
        <v>36</v>
      </c>
      <c r="F1205" s="42" t="str">
        <f>IF(D1205&lt;&gt;"", VLOOKUP(D1205,'Base de Datos'!$A$2:$D1268,2,FALSE()),"")</f>
        <v/>
      </c>
      <c r="G1205" s="204"/>
      <c r="H1205" s="216"/>
      <c r="I1205" s="177" t="s">
        <v>36</v>
      </c>
      <c r="J1205" s="42" t="str">
        <f>IF(H1205&lt;&gt;"", VLOOKUP(H1205,'Base de Datos'!$A$2:$D1268,2,FALSE()),"")</f>
        <v/>
      </c>
      <c r="K1205" s="204"/>
      <c r="L1205" s="216"/>
      <c r="M1205" s="177" t="s">
        <v>36</v>
      </c>
      <c r="N1205" s="42" t="str">
        <f>IF(L1205&lt;&gt;"", VLOOKUP(L1205,'Base de Datos'!$A$2:$D1268,2,FALSE()),"")</f>
        <v/>
      </c>
      <c r="O1205" s="165"/>
      <c r="P1205" s="165"/>
      <c r="Q1205" s="165"/>
      <c r="R1205" s="166"/>
      <c r="S1205" s="167"/>
      <c r="T1205" s="45" t="s">
        <v>37</v>
      </c>
      <c r="U1205" s="168"/>
      <c r="V1205" s="169"/>
      <c r="W1205" s="167"/>
      <c r="X1205" s="45" t="s">
        <v>37</v>
      </c>
      <c r="Y1205" s="168"/>
      <c r="Z1205" s="169"/>
      <c r="AA1205" s="167"/>
      <c r="AB1205" s="45" t="s">
        <v>37</v>
      </c>
      <c r="AC1205" s="168"/>
      <c r="AD1205" s="56"/>
      <c r="AE1205" s="240" t="s">
        <v>59</v>
      </c>
      <c r="AF1205" s="230"/>
      <c r="AG1205" s="161">
        <f t="array" aca="1" ref="AG1205" ca="1">COUNTIFS(AP1161:AP1201, "💲", AY1161:AY1201, INDIRECT("AE" &amp; ROW())) + COUNTIFS(AP1161:AP1201, "📦", AY1161:AY1201, INDIRECT("AE" &amp; ROW())) + COUNTIFS(AP1161:AP1201, "✅", AY1161:AY1201, INDIRECT("AE" &amp; ROW()))</f>
        <v>0</v>
      </c>
      <c r="AH1205" s="162">
        <f t="array" aca="1" ref="AH1205" ca="1">COUNTIFS(AP1161:AP1201, "💲", AY1161:AY1201, INDIRECT("AE" &amp; ROW())) + COUNTIFS(AP1161:AP1201, "📦", AY1161:AY1201, INDIRECT("AE" &amp; ROW()))</f>
        <v>0</v>
      </c>
      <c r="AI1205" s="139">
        <f t="array" aca="1" ref="AI1205" ca="1">SUMIFS(AR1161:AR1201, AY1161:AY1201, INDIRECT("AE" &amp; ROW()), AP1161:AP1201, "💲") + SUMIFS(AR1161:AR1201, AY1161:AY1201, INDIRECT("AE" &amp; ROW()), AP1161:AP1201, "📦")</f>
        <v>0</v>
      </c>
      <c r="AJ1205" s="139">
        <f t="array" aca="1" ref="AJ1205" ca="1">(
    SUMIFS(AR1161:AR1201, AY1161:AY1201, INDIRECT("AE" &amp; ROW()), AP1161:AP1201, "💲") +
    SUMIFS(AR1161:AR1201, AY1161:AY1201, INDIRECT("AE" &amp; ROW()), AP1161:AP1201, "📦")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
        SUMIFS(AR1161:AR1201, AY1161:AY1201, INDIRECT("AE" &amp; ROW()), AP1161:AP1201, "💲", AS1161:AS1201, "Familiar") +
        SUMIFS(AR1161:AR1201, AY1161:AY1201, INDIRECT("AE" &amp; ROW()), AP1161:AP1201, "📦", AS1161:AS1201, "Familiar")
    ) / 2
)  -
(
    (
        SUMIFS(AR1161:AR1201, AY1161:AY1201, INDIRECT("AE" &amp; ROW()), AP1161:AP1201, "💲", AS1161:AS1201, "Exonerado ADH") +
        SUMIFS(AR1161:AR1201, AY1161:AY1201, INDIRECT("AE" &amp; ROW()), AP1161:AP1201, "📦", AS1161:AS1201, "Exonerado ADH")
    ) / 2
)  -
(
    (
        SUMIFS(AR1161:AR1201, AY1161:AY1201, INDIRECT("AE" &amp; ROW()), AP1161:AP1201, "💲", AS1161:AS1201, "Exonerado Doctor") +
        SUMIFS(AR1161:AR1201, AY1161:AY1201, INDIRECT("AE" &amp; ROW()), AP1161:AP1201, "📦", AS1161:AS1201, "Exonerado Doctor")
    ) / 2
)</f>
        <v>0</v>
      </c>
      <c r="AK1205" s="139">
        <f t="array" aca="1" ref="AK1205" ca="1">(
    SUMIFS(AR1161:AR1201, AY1161:AY1201, INDIRECT("AE" &amp; ROW()), AP1161:AP1201, "💲") +
    SUMIFS(AR1161:AR1201, AY1161:AY1201, INDIRECT("AE" &amp; ROW()), AP1161:AP1201, "📦")
) -
(
    SUMIFS(AR1161:AR1201, AY1161:AY1201, INDIRECT("AE" &amp; ROW()), AP1161:AP1201, "💲", AS1161:AS1201, "Familiar") +
    SUMIFS(AR1161:AR1201, AY1161:AY1201, INDIRECT("AE" &amp; ROW()), AP1161:AP1201, "📦", AS1161:AS1201, "Familiar")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SUMIFS(AR1161:AR1201, AY1161:AY1201, INDIRECT("AE" &amp; ROW()), AP1161:AP1201, "💲", AS1161:AS1201, "Exonerado ADH") +
    SUMIFS(AR1161:AR1201, AY1161:AY1201, INDIRECT("AE" &amp; ROW()), AP1161:AP1201, "📦", AS1161:AS1201, "Exonerado ADH")
) -
(
    (
        SUMIFS(AR1161:AR1201, AY1161:AY1201, INDIRECT("AE" &amp; ROW()), AP1161:AP1201, "💲", AS1161:AS1201, "Exonerado Doctor") +
        SUMIFS(AR1161:AR1201, AY1161:AY1201, INDIRECT("AE" &amp; ROW()), AP1161:AP1201, "📦", AS1161:AS1201, "Exonerado Doctor")
    ) / 2
) -
(
    (
        SUMIFS(AR1161:AR1201, AY1161:AY1201, INDIRECT("AE" &amp; ROW()), AP1161:AP1201, "💲", AS1161:AS1201, "") +
        SUMIFS(AR1161:AR1201, AY1161:AY1201, INDIRECT("AE" &amp; ROW()), AP1161:AP1201, "📦", AS1161:AS1201, "")
    ) / 2
)</f>
        <v>0</v>
      </c>
      <c r="AL1205" s="140">
        <f t="array" aca="1" ref="AL1205" ca="1">(
    SUMIFS(AR1161:AR1201, AY1161:AY1201, INDIRECT("AE" &amp; ROW()), AP1161:AP1201, "💲") +
    SUMIFS(AR1161:AR1201, AY1161:AY1201, INDIRECT("AE" &amp; ROW()), AP1161:AP1201, "📦")
) -
(
    (
        SUMIFS(AR1161:AR1201, AY1161:AY1201, INDIRECT("AE" &amp; ROW()), AP1161:AP1201, "💲", AS1161:AS1201, "Familiar") +
        SUMIFS(AR1161:AR1201, AY1161:AY1201, INDIRECT("AE" &amp; ROW()), AP1161:AP1201, "📦", AS1161:AS1201, "Familiar")
    ) / 2
) -
(
    (
        SUMIFS(AR1161:AR1201, AY1161:AY1201, INDIRECT("AE" &amp; ROW()), AP1161:AP1201, "💲", AS1161:AS1201, "Participante") +
        SUMIFS(AR1161:AR1201, AY1161:AY1201, INDIRECT("AE" &amp; ROW()), AP1161:AP1201, "📦", AS1161:AS1201, "Participante")
    ) / 2
) -
(
    (
        SUMIFS(AR1161:AR1201, AY1161:AY1201, INDIRECT("AE" &amp; ROW()), AP1161:AP1201, "💲", AS1161:AS1201, "Empleado") +
        SUMIFS(AR1161:AR1201, AY1161:AY1201, INDIRECT("AE" &amp; ROW()), AP1161:AP1201, "📦", AS1161:AS1201, "Empleado")
    ) / 2
) -
(
    (
        SUMIFS(AR1161:AR1201, AY1161:AY1201, INDIRECT("AE" &amp; ROW()), AP1161:AP1201, "💲", AS1161:AS1201, "Exonerado ADH") +
        SUMIFS(AR1161:AR1201, AY1161:AY1201, INDIRECT("AE" &amp; ROW()), AP1161:AP1201, "📦", AS1161:AS1201, "Exonerado ADH")
    ) / 2
) -
(
    SUMIFS(AR1161:AR1201, AY1161:AY1201, INDIRECT("AE" &amp; ROW()), AP1161:AP1201, "💲", AS1161:AS1201, "Exonerado Doctor") +
    SUMIFS(AR1161:AR1201, AY1161:AY1201, INDIRECT("AE" &amp; ROW()), AP1161:AP1201, "📦", AS1161:AS1201, "Exonerado Doctor")
) -
(
    (
        SUMIFS(AR1161:AR1201, AY1161:AY1201, INDIRECT("AE" &amp; ROW()), AP1161:AP1201, "💲", AS1161:AS1201, "") +
        SUMIFS(AR1161:AR1201, AY1161:AY1201, INDIRECT("AE" &amp; ROW()), AP1161:AP1201, "📦", AS1161:AS1201, "")
    ) / 2
)</f>
        <v>0</v>
      </c>
      <c r="AM1205" s="56"/>
      <c r="AN1205" s="56"/>
      <c r="AO1205" s="56"/>
      <c r="AP1205" s="56"/>
      <c r="AQ1205" s="56"/>
      <c r="AR1205" s="56"/>
      <c r="AS1205" s="56"/>
      <c r="AT1205" s="56"/>
      <c r="AU1205" s="56"/>
      <c r="AV1205" s="56"/>
      <c r="AW1205" s="56"/>
      <c r="AX1205" s="56"/>
      <c r="AY1205" s="56"/>
      <c r="AZ1205" s="56"/>
      <c r="BA1205" s="56"/>
      <c r="BB1205" s="56"/>
      <c r="BC1205" s="56"/>
      <c r="BD1205" s="56"/>
      <c r="BE1205" s="56"/>
      <c r="BF1205" s="56"/>
      <c r="BG1205" s="56"/>
      <c r="BH1205" s="56"/>
      <c r="BI1205" s="56"/>
      <c r="BJ1205" s="56"/>
      <c r="BK1205" s="56"/>
      <c r="BL1205" s="56"/>
      <c r="BM1205" s="56"/>
      <c r="BN1205" s="56"/>
    </row>
    <row r="1206" spans="1:66" ht="11.25" customHeight="1">
      <c r="A1206" s="220"/>
      <c r="B1206" s="164"/>
      <c r="C1206" s="205"/>
      <c r="D1206" s="208"/>
      <c r="E1206" s="178" t="s">
        <v>42</v>
      </c>
      <c r="F1206" s="58" t="str">
        <f>IF(D1205&lt;&gt;"", VLOOKUP(D1205,'Base de Datos'!$A$2:$D1268,3,FALSE()),"")</f>
        <v/>
      </c>
      <c r="G1206" s="205"/>
      <c r="H1206" s="208"/>
      <c r="I1206" s="178" t="s">
        <v>42</v>
      </c>
      <c r="J1206" s="58" t="str">
        <f>IF(H1205&lt;&gt;"", VLOOKUP(H1205,'Base de Datos'!$A$2:$D1268,3,FALSE()),"")</f>
        <v/>
      </c>
      <c r="K1206" s="205"/>
      <c r="L1206" s="208"/>
      <c r="M1206" s="178" t="s">
        <v>42</v>
      </c>
      <c r="N1206" s="58" t="str">
        <f>IF(L1205&lt;&gt;"", VLOOKUP(L1205,'Base de Datos'!$A$2:$D1268,3,FALSE()),"")</f>
        <v/>
      </c>
      <c r="O1206" s="165"/>
      <c r="P1206" s="165"/>
      <c r="Q1206" s="165"/>
      <c r="R1206" s="166"/>
      <c r="S1206" s="231"/>
      <c r="T1206" s="230"/>
      <c r="U1206" s="170"/>
      <c r="V1206" s="169"/>
      <c r="W1206" s="231"/>
      <c r="X1206" s="230"/>
      <c r="Y1206" s="170"/>
      <c r="Z1206" s="169"/>
      <c r="AA1206" s="231"/>
      <c r="AB1206" s="230"/>
      <c r="AC1206" s="170"/>
      <c r="AD1206" s="56"/>
      <c r="AE1206" s="240" t="s">
        <v>63</v>
      </c>
      <c r="AF1206" s="230"/>
      <c r="AG1206" s="161">
        <f t="array" aca="1" ref="AG1206" ca="1">COUNTIFS(AP1161:AP1201, "💲", AY1161:AY1201, INDIRECT("AE" &amp; ROW())) + COUNTIFS(AP1161:AP1201, "📦", AY1161:AY1201, INDIRECT("AE" &amp; ROW())) + COUNTIFS(AP1161:AP1201, "✅", AY1161:AY1201, INDIRECT("AE" &amp; ROW()))</f>
        <v>0</v>
      </c>
      <c r="AH1206" s="162">
        <f t="array" aca="1" ref="AH1206" ca="1">COUNTIFS(AP1161:AP1201, "💲", AY1161:AY1201, INDIRECT("AE" &amp; ROW())) + COUNTIFS(AP1161:AP1201, "📦", AY1161:AY1201, INDIRECT("AE" &amp; ROW()))</f>
        <v>0</v>
      </c>
      <c r="AI1206" s="139">
        <f t="array" aca="1" ref="AI1206" ca="1">SUMIFS(AR1161:AR1201, AY1161:AY1201, INDIRECT("AE" &amp; ROW()), AP1161:AP1201, "💲") + SUMIFS(AR1161:AR1201, AY1161:AY1201, INDIRECT("AE" &amp; ROW()), AP1161:AP1201, "📦")</f>
        <v>0</v>
      </c>
      <c r="AJ1206" s="139">
        <f t="array" aca="1" ref="AJ1206" ca="1">(
    SUMIFS(AR1161:AR1201, AY1161:AY1201, INDIRECT("AE" &amp; ROW()), AP1161:AP1201, "💲") +
    SUMIFS(AR1161:AR1201, AY1161:AY1201, INDIRECT("AE" &amp; ROW()), AP1161:AP1201, "📦")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
        SUMIFS(AR1161:AR1201, AY1161:AY1201, INDIRECT("AE" &amp; ROW()), AP1161:AP1201, "💲", AS1161:AS1201, "Familiar") +
        SUMIFS(AR1161:AR1201, AY1161:AY1201, INDIRECT("AE" &amp; ROW()), AP1161:AP1201, "📦", AS1161:AS1201, "Familiar")
    ) / 2
)  -
(
    (
        SUMIFS(AR1161:AR1201, AY1161:AY1201, INDIRECT("AE" &amp; ROW()), AP1161:AP1201, "💲", AS1161:AS1201, "Exonerado ADH") +
        SUMIFS(AR1161:AR1201, AY1161:AY1201, INDIRECT("AE" &amp; ROW()), AP1161:AP1201, "📦", AS1161:AS1201, "Exonerado ADH")
    ) / 2
)  -
(
    (
        SUMIFS(AR1161:AR1201, AY1161:AY1201, INDIRECT("AE" &amp; ROW()), AP1161:AP1201, "💲", AS1161:AS1201, "Exonerado Doctor") +
        SUMIFS(AR1161:AR1201, AY1161:AY1201, INDIRECT("AE" &amp; ROW()), AP1161:AP1201, "📦", AS1161:AS1201, "Exonerado Doctor")
    ) / 2
)</f>
        <v>0</v>
      </c>
      <c r="AK1206" s="139">
        <f t="array" aca="1" ref="AK1206" ca="1">(
    SUMIFS(AR1161:AR1201, AY1161:AY1201, INDIRECT("AE" &amp; ROW()), AP1161:AP1201, "💲") +
    SUMIFS(AR1161:AR1201, AY1161:AY1201, INDIRECT("AE" &amp; ROW()), AP1161:AP1201, "📦")
) -
(
    SUMIFS(AR1161:AR1201, AY1161:AY1201, INDIRECT("AE" &amp; ROW()), AP1161:AP1201, "💲", AS1161:AS1201, "Familiar") +
    SUMIFS(AR1161:AR1201, AY1161:AY1201, INDIRECT("AE" &amp; ROW()), AP1161:AP1201, "📦", AS1161:AS1201, "Familiar")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SUMIFS(AR1161:AR1201, AY1161:AY1201, INDIRECT("AE" &amp; ROW()), AP1161:AP1201, "💲", AS1161:AS1201, "Exonerado ADH") +
    SUMIFS(AR1161:AR1201, AY1161:AY1201, INDIRECT("AE" &amp; ROW()), AP1161:AP1201, "📦", AS1161:AS1201, "Exonerado ADH")
) -
(
    (
        SUMIFS(AR1161:AR1201, AY1161:AY1201, INDIRECT("AE" &amp; ROW()), AP1161:AP1201, "💲", AS1161:AS1201, "Exonerado Doctor") +
        SUMIFS(AR1161:AR1201, AY1161:AY1201, INDIRECT("AE" &amp; ROW()), AP1161:AP1201, "📦", AS1161:AS1201, "Exonerado Doctor")
    ) / 2
) -
(
    (
        SUMIFS(AR1161:AR1201, AY1161:AY1201, INDIRECT("AE" &amp; ROW()), AP1161:AP1201, "💲", AS1161:AS1201, "") +
        SUMIFS(AR1161:AR1201, AY1161:AY1201, INDIRECT("AE" &amp; ROW()), AP1161:AP1201, "📦", AS1161:AS1201, "")
    ) / 2
)</f>
        <v>0</v>
      </c>
      <c r="AL1206" s="140">
        <f t="array" aca="1" ref="AL1206" ca="1">(
    SUMIFS(AR1161:AR1201, AY1161:AY1201, INDIRECT("AE" &amp; ROW()), AP1161:AP1201, "💲") +
    SUMIFS(AR1161:AR1201, AY1161:AY1201, INDIRECT("AE" &amp; ROW()), AP1161:AP1201, "📦")
) -
(
    (
        SUMIFS(AR1161:AR1201, AY1161:AY1201, INDIRECT("AE" &amp; ROW()), AP1161:AP1201, "💲", AS1161:AS1201, "Familiar") +
        SUMIFS(AR1161:AR1201, AY1161:AY1201, INDIRECT("AE" &amp; ROW()), AP1161:AP1201, "📦", AS1161:AS1201, "Familiar")
    ) / 2
) -
(
    (
        SUMIFS(AR1161:AR1201, AY1161:AY1201, INDIRECT("AE" &amp; ROW()), AP1161:AP1201, "💲", AS1161:AS1201, "Participante") +
        SUMIFS(AR1161:AR1201, AY1161:AY1201, INDIRECT("AE" &amp; ROW()), AP1161:AP1201, "📦", AS1161:AS1201, "Participante")
    ) / 2
) -
(
    (
        SUMIFS(AR1161:AR1201, AY1161:AY1201, INDIRECT("AE" &amp; ROW()), AP1161:AP1201, "💲", AS1161:AS1201, "Empleado") +
        SUMIFS(AR1161:AR1201, AY1161:AY1201, INDIRECT("AE" &amp; ROW()), AP1161:AP1201, "📦", AS1161:AS1201, "Empleado")
    ) / 2
) -
(
    (
        SUMIFS(AR1161:AR1201, AY1161:AY1201, INDIRECT("AE" &amp; ROW()), AP1161:AP1201, "💲", AS1161:AS1201, "Exonerado ADH") +
        SUMIFS(AR1161:AR1201, AY1161:AY1201, INDIRECT("AE" &amp; ROW()), AP1161:AP1201, "📦", AS1161:AS1201, "Exonerado ADH")
    ) / 2
) -
(
    SUMIFS(AR1161:AR1201, AY1161:AY1201, INDIRECT("AE" &amp; ROW()), AP1161:AP1201, "💲", AS1161:AS1201, "Exonerado Doctor") +
    SUMIFS(AR1161:AR1201, AY1161:AY1201, INDIRECT("AE" &amp; ROW()), AP1161:AP1201, "📦", AS1161:AS1201, "Exonerado Doctor")
) -
(
    (
        SUMIFS(AR1161:AR1201, AY1161:AY1201, INDIRECT("AE" &amp; ROW()), AP1161:AP1201, "💲", AS1161:AS1201, "") +
        SUMIFS(AR1161:AR1201, AY1161:AY1201, INDIRECT("AE" &amp; ROW()), AP1161:AP1201, "📦", AS1161:AS1201, "")
    ) / 2
)</f>
        <v>0</v>
      </c>
      <c r="AM1206" s="56"/>
      <c r="AN1206" s="56"/>
      <c r="AO1206" s="56"/>
      <c r="AP1206" s="56"/>
      <c r="AQ1206" s="56"/>
      <c r="AR1206" s="56"/>
      <c r="AS1206" s="56"/>
      <c r="AT1206" s="56"/>
      <c r="AU1206" s="56"/>
      <c r="AV1206" s="56"/>
      <c r="AW1206" s="56"/>
      <c r="AX1206" s="56"/>
      <c r="AY1206" s="56"/>
      <c r="AZ1206" s="56"/>
      <c r="BA1206" s="56"/>
      <c r="BB1206" s="56"/>
      <c r="BC1206" s="56"/>
      <c r="BD1206" s="56"/>
      <c r="BE1206" s="56"/>
      <c r="BF1206" s="56"/>
      <c r="BG1206" s="56"/>
      <c r="BH1206" s="56"/>
      <c r="BI1206" s="56"/>
      <c r="BJ1206" s="56"/>
      <c r="BK1206" s="56"/>
      <c r="BL1206" s="56"/>
      <c r="BM1206" s="56"/>
      <c r="BN1206" s="56"/>
    </row>
    <row r="1207" spans="1:66" ht="11.25" customHeight="1">
      <c r="A1207" s="220"/>
      <c r="B1207" s="164"/>
      <c r="C1207" s="205"/>
      <c r="D1207" s="208"/>
      <c r="E1207" s="178" t="s">
        <v>44</v>
      </c>
      <c r="F1207" s="58" t="str">
        <f>IF(D1205&lt;&gt;"", VLOOKUP(D1205,'Base de Datos'!$A$2:$D1268,4,FALSE()),"")</f>
        <v/>
      </c>
      <c r="G1207" s="205"/>
      <c r="H1207" s="208"/>
      <c r="I1207" s="178" t="s">
        <v>44</v>
      </c>
      <c r="J1207" s="58" t="str">
        <f>IF(H1205&lt;&gt;"", VLOOKUP(H1205,'Base de Datos'!$A$2:$D1268,4,FALSE()),"")</f>
        <v/>
      </c>
      <c r="K1207" s="205"/>
      <c r="L1207" s="208"/>
      <c r="M1207" s="178" t="s">
        <v>44</v>
      </c>
      <c r="N1207" s="58" t="str">
        <f>IF(L1205&lt;&gt;"", VLOOKUP(L1205,'Base de Datos'!$A$2:$D1268,4,FALSE()),"")</f>
        <v/>
      </c>
      <c r="O1207" s="165"/>
      <c r="P1207" s="165"/>
      <c r="Q1207" s="165"/>
      <c r="R1207" s="166"/>
      <c r="S1207" s="231"/>
      <c r="T1207" s="230"/>
      <c r="U1207" s="170"/>
      <c r="V1207" s="169"/>
      <c r="W1207" s="231"/>
      <c r="X1207" s="230"/>
      <c r="Y1207" s="170"/>
      <c r="Z1207" s="169"/>
      <c r="AA1207" s="231"/>
      <c r="AB1207" s="230"/>
      <c r="AC1207" s="170"/>
      <c r="AD1207" s="56"/>
      <c r="AE1207" s="240" t="s">
        <v>66</v>
      </c>
      <c r="AF1207" s="230"/>
      <c r="AG1207" s="161">
        <f t="array" aca="1" ref="AG1207" ca="1">COUNTIFS(AP1161:AP1201, "💲", AY1161:AY1201, INDIRECT("AE" &amp; ROW())) + COUNTIFS(AP1161:AP1201, "📦", AY1161:AY1201, INDIRECT("AE" &amp; ROW())) + COUNTIFS(AP1161:AP1201, "✅", AY1161:AY1201, INDIRECT("AE" &amp; ROW()))</f>
        <v>0</v>
      </c>
      <c r="AH1207" s="162">
        <f t="array" aca="1" ref="AH1207" ca="1">COUNTIFS(AP1161:AP1201, "💲", AY1161:AY1201, INDIRECT("AE" &amp; ROW())) + COUNTIFS(AP1161:AP1201, "📦", AY1161:AY1201, INDIRECT("AE" &amp; ROW()))</f>
        <v>0</v>
      </c>
      <c r="AI1207" s="139">
        <f t="array" aca="1" ref="AI1207" ca="1">SUMIFS(AR1161:AR1201, AY1161:AY1201, INDIRECT("AE" &amp; ROW()), AP1161:AP1201, "💲") + SUMIFS(AR1161:AR1201, AY1161:AY1201, INDIRECT("AE" &amp; ROW()), AP1161:AP1201, "📦")</f>
        <v>0</v>
      </c>
      <c r="AJ1207" s="139">
        <f t="array" aca="1" ref="AJ1207" ca="1">(
    SUMIFS(AR1161:AR1201, AY1161:AY1201, INDIRECT("AE" &amp; ROW()), AP1161:AP1201, "💲") +
    SUMIFS(AR1161:AR1201, AY1161:AY1201, INDIRECT("AE" &amp; ROW()), AP1161:AP1201, "📦")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
        SUMIFS(AR1161:AR1201, AY1161:AY1201, INDIRECT("AE" &amp; ROW()), AP1161:AP1201, "💲", AS1161:AS1201, "Familiar") +
        SUMIFS(AR1161:AR1201, AY1161:AY1201, INDIRECT("AE" &amp; ROW()), AP1161:AP1201, "📦", AS1161:AS1201, "Familiar")
    ) / 2
)  -
(
    (
        SUMIFS(AR1161:AR1201, AY1161:AY1201, INDIRECT("AE" &amp; ROW()), AP1161:AP1201, "💲", AS1161:AS1201, "Exonerado ADH") +
        SUMIFS(AR1161:AR1201, AY1161:AY1201, INDIRECT("AE" &amp; ROW()), AP1161:AP1201, "📦", AS1161:AS1201, "Exonerado ADH")
    ) / 2
)  -
(
    (
        SUMIFS(AR1161:AR1201, AY1161:AY1201, INDIRECT("AE" &amp; ROW()), AP1161:AP1201, "💲", AS1161:AS1201, "Exonerado Doctor") +
        SUMIFS(AR1161:AR1201, AY1161:AY1201, INDIRECT("AE" &amp; ROW()), AP1161:AP1201, "📦", AS1161:AS1201, "Exonerado Doctor")
    ) / 2
)</f>
        <v>0</v>
      </c>
      <c r="AK1207" s="139">
        <f t="array" aca="1" ref="AK1207" ca="1">(
    SUMIFS(AR1161:AR1201, AY1161:AY1201, INDIRECT("AE" &amp; ROW()), AP1161:AP1201, "💲") +
    SUMIFS(AR1161:AR1201, AY1161:AY1201, INDIRECT("AE" &amp; ROW()), AP1161:AP1201, "📦")
) -
(
    SUMIFS(AR1161:AR1201, AY1161:AY1201, INDIRECT("AE" &amp; ROW()), AP1161:AP1201, "💲", AS1161:AS1201, "Familiar") +
    SUMIFS(AR1161:AR1201, AY1161:AY1201, INDIRECT("AE" &amp; ROW()), AP1161:AP1201, "📦", AS1161:AS1201, "Familiar")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SUMIFS(AR1161:AR1201, AY1161:AY1201, INDIRECT("AE" &amp; ROW()), AP1161:AP1201, "💲", AS1161:AS1201, "Exonerado ADH") +
    SUMIFS(AR1161:AR1201, AY1161:AY1201, INDIRECT("AE" &amp; ROW()), AP1161:AP1201, "📦", AS1161:AS1201, "Exonerado ADH")
) -
(
    (
        SUMIFS(AR1161:AR1201, AY1161:AY1201, INDIRECT("AE" &amp; ROW()), AP1161:AP1201, "💲", AS1161:AS1201, "Exonerado Doctor") +
        SUMIFS(AR1161:AR1201, AY1161:AY1201, INDIRECT("AE" &amp; ROW()), AP1161:AP1201, "📦", AS1161:AS1201, "Exonerado Doctor")
    ) / 2
) -
(
    (
        SUMIFS(AR1161:AR1201, AY1161:AY1201, INDIRECT("AE" &amp; ROW()), AP1161:AP1201, "💲", AS1161:AS1201, "") +
        SUMIFS(AR1161:AR1201, AY1161:AY1201, INDIRECT("AE" &amp; ROW()), AP1161:AP1201, "📦", AS1161:AS1201, "")
    ) / 2
)</f>
        <v>0</v>
      </c>
      <c r="AL1207" s="140">
        <f t="array" aca="1" ref="AL1207" ca="1">(
    SUMIFS(AR1161:AR1201, AY1161:AY1201, INDIRECT("AE" &amp; ROW()), AP1161:AP1201, "💲") +
    SUMIFS(AR1161:AR1201, AY1161:AY1201, INDIRECT("AE" &amp; ROW()), AP1161:AP1201, "📦")
) -
(
    (
        SUMIFS(AR1161:AR1201, AY1161:AY1201, INDIRECT("AE" &amp; ROW()), AP1161:AP1201, "💲", AS1161:AS1201, "Familiar") +
        SUMIFS(AR1161:AR1201, AY1161:AY1201, INDIRECT("AE" &amp; ROW()), AP1161:AP1201, "📦", AS1161:AS1201, "Familiar")
    ) / 2
) -
(
    (
        SUMIFS(AR1161:AR1201, AY1161:AY1201, INDIRECT("AE" &amp; ROW()), AP1161:AP1201, "💲", AS1161:AS1201, "Participante") +
        SUMIFS(AR1161:AR1201, AY1161:AY1201, INDIRECT("AE" &amp; ROW()), AP1161:AP1201, "📦", AS1161:AS1201, "Participante")
    ) / 2
) -
(
    (
        SUMIFS(AR1161:AR1201, AY1161:AY1201, INDIRECT("AE" &amp; ROW()), AP1161:AP1201, "💲", AS1161:AS1201, "Empleado") +
        SUMIFS(AR1161:AR1201, AY1161:AY1201, INDIRECT("AE" &amp; ROW()), AP1161:AP1201, "📦", AS1161:AS1201, "Empleado")
    ) / 2
) -
(
    (
        SUMIFS(AR1161:AR1201, AY1161:AY1201, INDIRECT("AE" &amp; ROW()), AP1161:AP1201, "💲", AS1161:AS1201, "Exonerado ADH") +
        SUMIFS(AR1161:AR1201, AY1161:AY1201, INDIRECT("AE" &amp; ROW()), AP1161:AP1201, "📦", AS1161:AS1201, "Exonerado ADH")
    ) / 2
) -
(
    SUMIFS(AR1161:AR1201, AY1161:AY1201, INDIRECT("AE" &amp; ROW()), AP1161:AP1201, "💲", AS1161:AS1201, "Exonerado Doctor") +
    SUMIFS(AR1161:AR1201, AY1161:AY1201, INDIRECT("AE" &amp; ROW()), AP1161:AP1201, "📦", AS1161:AS1201, "Exonerado Doctor")
) -
(
    (
        SUMIFS(AR1161:AR1201, AY1161:AY1201, INDIRECT("AE" &amp; ROW()), AP1161:AP1201, "💲", AS1161:AS1201, "") +
        SUMIFS(AR1161:AR1201, AY1161:AY1201, INDIRECT("AE" &amp; ROW()), AP1161:AP1201, "📦", AS1161:AS1201, "")
    ) / 2
)</f>
        <v>0</v>
      </c>
      <c r="AM1207" s="56"/>
      <c r="AN1207" s="56"/>
      <c r="AO1207" s="56"/>
      <c r="AP1207" s="56"/>
      <c r="AQ1207" s="56"/>
      <c r="AR1207" s="56"/>
      <c r="AS1207" s="56"/>
      <c r="AT1207" s="56"/>
      <c r="AU1207" s="56"/>
      <c r="AV1207" s="56"/>
      <c r="AW1207" s="56"/>
      <c r="AX1207" s="56"/>
      <c r="AY1207" s="56"/>
      <c r="AZ1207" s="56"/>
      <c r="BA1207" s="56"/>
      <c r="BB1207" s="56"/>
      <c r="BC1207" s="56"/>
      <c r="BD1207" s="56"/>
      <c r="BE1207" s="56"/>
      <c r="BF1207" s="56"/>
      <c r="BG1207" s="56"/>
      <c r="BH1207" s="56"/>
      <c r="BI1207" s="56"/>
      <c r="BJ1207" s="56"/>
      <c r="BK1207" s="56"/>
      <c r="BL1207" s="56"/>
      <c r="BM1207" s="56"/>
      <c r="BN1207" s="56"/>
    </row>
    <row r="1208" spans="1:66" ht="11.25" customHeight="1">
      <c r="A1208" s="221"/>
      <c r="B1208" s="164"/>
      <c r="C1208" s="206"/>
      <c r="D1208" s="209"/>
      <c r="E1208" s="179" t="s">
        <v>46</v>
      </c>
      <c r="F1208" s="180"/>
      <c r="G1208" s="206"/>
      <c r="H1208" s="209"/>
      <c r="I1208" s="179" t="s">
        <v>46</v>
      </c>
      <c r="J1208" s="180"/>
      <c r="K1208" s="206"/>
      <c r="L1208" s="209"/>
      <c r="M1208" s="179" t="s">
        <v>46</v>
      </c>
      <c r="N1208" s="180"/>
      <c r="O1208" s="165"/>
      <c r="P1208" s="165"/>
      <c r="Q1208" s="165"/>
      <c r="R1208" s="166"/>
      <c r="S1208" s="227" t="str">
        <f>IF(OR(S1205="Empleado",S1205="Familiar"),"Nombre del Empleado","N° Factura")</f>
        <v>N° Factura</v>
      </c>
      <c r="T1208" s="228"/>
      <c r="U1208" s="89"/>
      <c r="V1208" s="169"/>
      <c r="W1208" s="227" t="str">
        <f>IF(OR(W1205="Empleado",W1205="Familiar"),"Nombre del Empleado","N° Factura")</f>
        <v>N° Factura</v>
      </c>
      <c r="X1208" s="228"/>
      <c r="Y1208" s="89"/>
      <c r="Z1208" s="169"/>
      <c r="AA1208" s="227" t="str">
        <f>IF(OR(AA1205="Empleado",AA1205="Familiar"),"Nombre del Empleado","N° Factura")</f>
        <v>N° Factura</v>
      </c>
      <c r="AB1208" s="228"/>
      <c r="AC1208" s="89"/>
      <c r="AD1208" s="56"/>
      <c r="AE1208" s="240" t="s">
        <v>69</v>
      </c>
      <c r="AF1208" s="230"/>
      <c r="AG1208" s="161">
        <f t="array" aca="1" ref="AG1208" ca="1">COUNTIFS(AP1161:AP1201, "💲", AY1161:AY1201, INDIRECT("AE" &amp; ROW())) + COUNTIFS(AP1161:AP1201, "📦", AY1161:AY1201, INDIRECT("AE" &amp; ROW())) + COUNTIFS(AP1161:AP1201, "✅", AY1161:AY1201, INDIRECT("AE" &amp; ROW()))</f>
        <v>0</v>
      </c>
      <c r="AH1208" s="162">
        <f t="array" aca="1" ref="AH1208" ca="1">COUNTIFS(AP1161:AP1201, "💲", AY1161:AY1201, INDIRECT("AE" &amp; ROW())) + COUNTIFS(AP1161:AP1201, "📦", AY1161:AY1201, INDIRECT("AE" &amp; ROW()))</f>
        <v>0</v>
      </c>
      <c r="AI1208" s="139">
        <f t="array" aca="1" ref="AI1208" ca="1">SUMIFS(AR1161:AR1201, AY1161:AY1201, INDIRECT("AE" &amp; ROW()), AP1161:AP1201, "💲") + SUMIFS(AR1161:AR1201, AY1161:AY1201, INDIRECT("AE" &amp; ROW()), AP1161:AP1201, "📦")</f>
        <v>0</v>
      </c>
      <c r="AJ1208" s="66">
        <f t="array" aca="1" ref="AJ1208" ca="1">(
    SUMIFS(AR1161:AR1201, AY1161:AY1201, INDIRECT("AE" &amp; ROW()), AP1161:AP1201, "💲") +
    SUMIFS(AR1161:AR1201, AY1161:AY1201, INDIRECT("AE" &amp; ROW()), AP1161:AP1201, "📦")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
        SUMIFS(AR1161:AR1201, AY1161:AY1201, INDIRECT("AE" &amp; ROW()), AP1161:AP1201, "💲", AS1161:AS1201, "Familiar") +
        SUMIFS(AR1161:AR1201, AY1161:AY1201, INDIRECT("AE" &amp; ROW()), AP1161:AP1201, "📦", AS1161:AS1201, "Familiar")
    ) / 2
)  -
(
    (
        SUMIFS(AR1161:AR1201, AY1161:AY1201, INDIRECT("AE" &amp; ROW()), AP1161:AP1201, "💲", AS1161:AS1201, "Exonerado ADH") +
        SUMIFS(AR1161:AR1201, AY1161:AY1201, INDIRECT("AE" &amp; ROW()), AP1161:AP1201, "📦", AS1161:AS1201, "Exonerado ADH")
    ) / 2
)  -
(
    (
        SUMIFS(AR1161:AR1201, AY1161:AY1201, INDIRECT("AE" &amp; ROW()), AP1161:AP1201, "💲", AS1161:AS1201, "Exonerado Doctor") +
        SUMIFS(AR1161:AR1201, AY1161:AY1201, INDIRECT("AE" &amp; ROW()), AP1161:AP1201, "📦", AS1161:AS1201, "Exonerado Doctor")
    ) / 2
)</f>
        <v>0</v>
      </c>
      <c r="AK1208" s="139">
        <f t="array" aca="1" ref="AK1208" ca="1">(
    SUMIFS(AR1161:AR1201, AY1161:AY1201, INDIRECT("AE" &amp; ROW()), AP1161:AP1201, "💲") +
    SUMIFS(AR1161:AR1201, AY1161:AY1201, INDIRECT("AE" &amp; ROW()), AP1161:AP1201, "📦")
) -
(
    SUMIFS(AR1161:AR1201, AY1161:AY1201, INDIRECT("AE" &amp; ROW()), AP1161:AP1201, "💲", AS1161:AS1201, "Familiar") +
    SUMIFS(AR1161:AR1201, AY1161:AY1201, INDIRECT("AE" &amp; ROW()), AP1161:AP1201, "📦", AS1161:AS1201, "Familiar")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SUMIFS(AR1161:AR1201, AY1161:AY1201, INDIRECT("AE" &amp; ROW()), AP1161:AP1201, "💲", AS1161:AS1201, "Exonerado ADH") +
    SUMIFS(AR1161:AR1201, AY1161:AY1201, INDIRECT("AE" &amp; ROW()), AP1161:AP1201, "📦", AS1161:AS1201, "Exonerado ADH")
) -
(
    (
        SUMIFS(AR1161:AR1201, AY1161:AY1201, INDIRECT("AE" &amp; ROW()), AP1161:AP1201, "💲", AS1161:AS1201, "Exonerado Doctor") +
        SUMIFS(AR1161:AR1201, AY1161:AY1201, INDIRECT("AE" &amp; ROW()), AP1161:AP1201, "📦", AS1161:AS1201, "Exonerado Doctor")
    ) / 2
) -
(
    (
        SUMIFS(AR1161:AR1201, AY1161:AY1201, INDIRECT("AE" &amp; ROW()), AP1161:AP1201, "💲", AS1161:AS1201, "") +
        SUMIFS(AR1161:AR1201, AY1161:AY1201, INDIRECT("AE" &amp; ROW()), AP1161:AP1201, "📦", AS1161:AS1201, "")
    ) / 2
)</f>
        <v>0</v>
      </c>
      <c r="AL1208" s="140">
        <f t="array" aca="1" ref="AL1208" ca="1">(
    SUMIFS(AR1161:AR1201, AY1161:AY1201, INDIRECT("AE" &amp; ROW()), AP1161:AP1201, "💲") +
    SUMIFS(AR1161:AR1201, AY1161:AY1201, INDIRECT("AE" &amp; ROW()), AP1161:AP1201, "📦")
) -
(
    (
        SUMIFS(AR1161:AR1201, AY1161:AY1201, INDIRECT("AE" &amp; ROW()), AP1161:AP1201, "💲", AS1161:AS1201, "Familiar") +
        SUMIFS(AR1161:AR1201, AY1161:AY1201, INDIRECT("AE" &amp; ROW()), AP1161:AP1201, "📦", AS1161:AS1201, "Familiar")
    ) / 2
) -
(
    (
        SUMIFS(AR1161:AR1201, AY1161:AY1201, INDIRECT("AE" &amp; ROW()), AP1161:AP1201, "💲", AS1161:AS1201, "Participante") +
        SUMIFS(AR1161:AR1201, AY1161:AY1201, INDIRECT("AE" &amp; ROW()), AP1161:AP1201, "📦", AS1161:AS1201, "Participante")
    ) / 2
) -
(
    (
        SUMIFS(AR1161:AR1201, AY1161:AY1201, INDIRECT("AE" &amp; ROW()), AP1161:AP1201, "💲", AS1161:AS1201, "Empleado") +
        SUMIFS(AR1161:AR1201, AY1161:AY1201, INDIRECT("AE" &amp; ROW()), AP1161:AP1201, "📦", AS1161:AS1201, "Empleado")
    ) / 2
) -
(
    (
        SUMIFS(AR1161:AR1201, AY1161:AY1201, INDIRECT("AE" &amp; ROW()), AP1161:AP1201, "💲", AS1161:AS1201, "Exonerado ADH") +
        SUMIFS(AR1161:AR1201, AY1161:AY1201, INDIRECT("AE" &amp; ROW()), AP1161:AP1201, "📦", AS1161:AS1201, "Exonerado ADH")
    ) / 2
) -
(
    SUMIFS(AR1161:AR1201, AY1161:AY1201, INDIRECT("AE" &amp; ROW()), AP1161:AP1201, "💲", AS1161:AS1201, "Exonerado Doctor") +
    SUMIFS(AR1161:AR1201, AY1161:AY1201, INDIRECT("AE" &amp; ROW()), AP1161:AP1201, "📦", AS1161:AS1201, "Exonerado Doctor")
) -
(
    (
        SUMIFS(AR1161:AR1201, AY1161:AY1201, INDIRECT("AE" &amp; ROW()), AP1161:AP1201, "💲", AS1161:AS1201, "") +
        SUMIFS(AR1161:AR1201, AY1161:AY1201, INDIRECT("AE" &amp; ROW()), AP1161:AP1201, "📦", AS1161:AS1201, "")
    ) / 2
)</f>
        <v>0</v>
      </c>
      <c r="AM1208" s="56"/>
      <c r="AN1208" s="56"/>
      <c r="AO1208" s="56"/>
      <c r="AP1208" s="56"/>
      <c r="AQ1208" s="56"/>
      <c r="AR1208" s="56"/>
      <c r="AS1208" s="56"/>
      <c r="AT1208" s="56"/>
      <c r="AU1208" s="56"/>
      <c r="AV1208" s="56"/>
      <c r="AW1208" s="56"/>
      <c r="AX1208" s="56"/>
      <c r="AY1208" s="56"/>
      <c r="AZ1208" s="56"/>
      <c r="BA1208" s="56"/>
      <c r="BB1208" s="56"/>
      <c r="BC1208" s="56"/>
      <c r="BD1208" s="56"/>
      <c r="BE1208" s="56"/>
      <c r="BF1208" s="56"/>
      <c r="BG1208" s="56"/>
      <c r="BH1208" s="56"/>
      <c r="BI1208" s="56"/>
      <c r="BJ1208" s="56"/>
      <c r="BK1208" s="56"/>
      <c r="BL1208" s="56"/>
      <c r="BM1208" s="56"/>
      <c r="BN1208" s="56"/>
    </row>
    <row r="1209" spans="1:66" ht="11.25" customHeight="1">
      <c r="A1209" s="222">
        <f>A1205+$Q$13/1440</f>
        <v>0.83333333333333304</v>
      </c>
      <c r="B1209" s="164"/>
      <c r="C1209" s="204"/>
      <c r="D1209" s="207"/>
      <c r="E1209" s="177" t="s">
        <v>36</v>
      </c>
      <c r="F1209" s="42" t="str">
        <f>IF(D1209&lt;&gt;"", VLOOKUP(D1209,'Base de Datos'!$A$2:$D1268,2,FALSE()),"")</f>
        <v/>
      </c>
      <c r="G1209" s="204"/>
      <c r="H1209" s="216"/>
      <c r="I1209" s="177" t="s">
        <v>36</v>
      </c>
      <c r="J1209" s="42" t="str">
        <f>IF(H1209&lt;&gt;"", VLOOKUP(H1209,'Base de Datos'!$A$2:$D1268,2,FALSE()),"")</f>
        <v/>
      </c>
      <c r="K1209" s="204"/>
      <c r="L1209" s="216"/>
      <c r="M1209" s="177" t="s">
        <v>36</v>
      </c>
      <c r="N1209" s="42" t="str">
        <f>IF(L1209&lt;&gt;"", VLOOKUP(L1209,'Base de Datos'!$A$2:$D1268,2,FALSE()),"")</f>
        <v/>
      </c>
      <c r="O1209" s="165"/>
      <c r="P1209" s="165"/>
      <c r="Q1209" s="165"/>
      <c r="R1209" s="166"/>
      <c r="S1209" s="167"/>
      <c r="T1209" s="45" t="s">
        <v>37</v>
      </c>
      <c r="U1209" s="168"/>
      <c r="V1209" s="169"/>
      <c r="W1209" s="167"/>
      <c r="X1209" s="45" t="s">
        <v>37</v>
      </c>
      <c r="Y1209" s="168"/>
      <c r="Z1209" s="169"/>
      <c r="AA1209" s="167"/>
      <c r="AB1209" s="45" t="s">
        <v>37</v>
      </c>
      <c r="AC1209" s="168"/>
      <c r="AD1209" s="56"/>
      <c r="AE1209" s="232" t="s">
        <v>72</v>
      </c>
      <c r="AF1209" s="230"/>
      <c r="AG1209" s="90">
        <f t="array" aca="1" ref="AG1209" ca="1">COUNTIFS(AP1161:AP1201, "💲", AY1161:AY1201, INDIRECT("AE" &amp; ROW())) + COUNTIFS(AP1161:AP1201, "📦", AY1161:AY1201, INDIRECT("AE" &amp; ROW())) + COUNTIFS(AP1161:AP1201, "✅", AY1161:AY1201, INDIRECT("AE" &amp; ROW()))</f>
        <v>0</v>
      </c>
      <c r="AH1209" s="68">
        <f t="array" aca="1" ref="AH1209" ca="1">COUNTIFS(AP1161:AP1201, "💲", AY1161:AY1201, INDIRECT("AE" &amp; ROW())) + COUNTIFS(AP1161:AP1201, "📦", AY1161:AY1201, INDIRECT("AE" &amp; ROW()))</f>
        <v>0</v>
      </c>
      <c r="AI1209" s="139">
        <f t="array" aca="1" ref="AI1209" ca="1">SUMIFS(AR1161:AR1201, AY1161:AY1201, INDIRECT("AE" &amp; ROW()), AP1161:AP1201, "💲") + SUMIFS(AR1161:AR1201, AY1161:AY1201, INDIRECT("AE" &amp; ROW()), AP1161:AP1201, "📦")</f>
        <v>0</v>
      </c>
      <c r="AJ1209" s="139">
        <f t="array" aca="1" ref="AJ1209" ca="1">(
    SUMIFS(AR1161:AR1201, AY1161:AY1201, INDIRECT("AE" &amp; ROW()), AP1161:AP1201, "💲") +
    SUMIFS(AR1161:AR1201, AY1161:AY1201, INDIRECT("AE" &amp; ROW()), AP1161:AP1201, "📦")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
        SUMIFS(AR1161:AR1201, AY1161:AY1201, INDIRECT("AE" &amp; ROW()), AP1161:AP1201, "💲", AS1161:AS1201, "Familiar") +
        SUMIFS(AR1161:AR1201, AY1161:AY1201, INDIRECT("AE" &amp; ROW()), AP1161:AP1201, "📦", AS1161:AS1201, "Familiar")
    ) / 2
)  -
(
    (
        SUMIFS(AR1161:AR1201, AY1161:AY1201, INDIRECT("AE" &amp; ROW()), AP1161:AP1201, "💲", AS1161:AS1201, "Exonerado ADH") +
        SUMIFS(AR1161:AR1201, AY1161:AY1201, INDIRECT("AE" &amp; ROW()), AP1161:AP1201, "📦", AS1161:AS1201, "Exonerado ADH")
    ) / 2
)  -
(
    (
        SUMIFS(AR1161:AR1201, AY1161:AY1201, INDIRECT("AE" &amp; ROW()), AP1161:AP1201, "💲", AS1161:AS1201, "Exonerado Doctor") +
        SUMIFS(AR1161:AR1201, AY1161:AY1201, INDIRECT("AE" &amp; ROW()), AP1161:AP1201, "📦", AS1161:AS1201, "Exonerado Doctor")
    ) / 2
)</f>
        <v>0</v>
      </c>
      <c r="AK1209" s="139">
        <f t="array" aca="1" ref="AK1209" ca="1">(
    SUMIFS(AR1161:AR1201, AY1161:AY1201, INDIRECT("AE" &amp; ROW()), AP1161:AP1201, "💲") +
    SUMIFS(AR1161:AR1201, AY1161:AY1201, INDIRECT("AE" &amp; ROW()), AP1161:AP1201, "📦")
) -
(
    SUMIFS(AR1161:AR1201, AY1161:AY1201, INDIRECT("AE" &amp; ROW()), AP1161:AP1201, "💲", AS1161:AS1201, "Familiar") +
    SUMIFS(AR1161:AR1201, AY1161:AY1201, INDIRECT("AE" &amp; ROW()), AP1161:AP1201, "📦", AS1161:AS1201, "Familiar")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SUMIFS(AR1161:AR1201, AY1161:AY1201, INDIRECT("AE" &amp; ROW()), AP1161:AP1201, "💲", AS1161:AS1201, "Exonerado ADH") +
    SUMIFS(AR1161:AR1201, AY1161:AY1201, INDIRECT("AE" &amp; ROW()), AP1161:AP1201, "📦", AS1161:AS1201, "Exonerado ADH")
) -
(
    (
        SUMIFS(AR1161:AR1201, AY1161:AY1201, INDIRECT("AE" &amp; ROW()), AP1161:AP1201, "💲", AS1161:AS1201, "Exonerado Doctor") +
        SUMIFS(AR1161:AR1201, AY1161:AY1201, INDIRECT("AE" &amp; ROW()), AP1161:AP1201, "📦", AS1161:AS1201, "Exonerado Doctor")
    ) / 2
) -
(
    (
        SUMIFS(AR1161:AR1201, AY1161:AY1201, INDIRECT("AE" &amp; ROW()), AP1161:AP1201, "💲", AS1161:AS1201, "") +
        SUMIFS(AR1161:AR1201, AY1161:AY1201, INDIRECT("AE" &amp; ROW()), AP1161:AP1201, "📦", AS1161:AS1201, "")
    ) / 2
)</f>
        <v>0</v>
      </c>
      <c r="AL1209" s="140">
        <f t="array" aca="1" ref="AL1209" ca="1">(
    SUMIFS(AR1161:AR1201, AY1161:AY1201, INDIRECT("AE" &amp; ROW()), AP1161:AP1201, "💲") +
    SUMIFS(AR1161:AR1201, AY1161:AY1201, INDIRECT("AE" &amp; ROW()), AP1161:AP1201, "📦")
) -
(
    (
        SUMIFS(AR1161:AR1201, AY1161:AY1201, INDIRECT("AE" &amp; ROW()), AP1161:AP1201, "💲", AS1161:AS1201, "Familiar") +
        SUMIFS(AR1161:AR1201, AY1161:AY1201, INDIRECT("AE" &amp; ROW()), AP1161:AP1201, "📦", AS1161:AS1201, "Familiar")
    ) / 2
) -
(
    (
        SUMIFS(AR1161:AR1201, AY1161:AY1201, INDIRECT("AE" &amp; ROW()), AP1161:AP1201, "💲", AS1161:AS1201, "Participante") +
        SUMIFS(AR1161:AR1201, AY1161:AY1201, INDIRECT("AE" &amp; ROW()), AP1161:AP1201, "📦", AS1161:AS1201, "Participante")
    ) / 2
) -
(
    (
        SUMIFS(AR1161:AR1201, AY1161:AY1201, INDIRECT("AE" &amp; ROW()), AP1161:AP1201, "💲", AS1161:AS1201, "Empleado") +
        SUMIFS(AR1161:AR1201, AY1161:AY1201, INDIRECT("AE" &amp; ROW()), AP1161:AP1201, "📦", AS1161:AS1201, "Empleado")
    ) / 2
) -
(
    (
        SUMIFS(AR1161:AR1201, AY1161:AY1201, INDIRECT("AE" &amp; ROW()), AP1161:AP1201, "💲", AS1161:AS1201, "Exonerado ADH") +
        SUMIFS(AR1161:AR1201, AY1161:AY1201, INDIRECT("AE" &amp; ROW()), AP1161:AP1201, "📦", AS1161:AS1201, "Exonerado ADH")
    ) / 2
) -
(
    SUMIFS(AR1161:AR1201, AY1161:AY1201, INDIRECT("AE" &amp; ROW()), AP1161:AP1201, "💲", AS1161:AS1201, "Exonerado Doctor") +
    SUMIFS(AR1161:AR1201, AY1161:AY1201, INDIRECT("AE" &amp; ROW()), AP1161:AP1201, "📦", AS1161:AS1201, "Exonerado Doctor")
) -
(
    (
        SUMIFS(AR1161:AR1201, AY1161:AY1201, INDIRECT("AE" &amp; ROW()), AP1161:AP1201, "💲", AS1161:AS1201, "") +
        SUMIFS(AR1161:AR1201, AY1161:AY1201, INDIRECT("AE" &amp; ROW()), AP1161:AP1201, "📦", AS1161:AS1201, "")
    ) / 2
)</f>
        <v>0</v>
      </c>
      <c r="AM1209" s="56"/>
      <c r="AN1209" s="56"/>
      <c r="AO1209" s="56"/>
      <c r="AP1209" s="56"/>
      <c r="AQ1209" s="56"/>
      <c r="AR1209" s="56"/>
      <c r="AS1209" s="56"/>
      <c r="AT1209" s="56"/>
      <c r="AU1209" s="56"/>
      <c r="AV1209" s="56"/>
      <c r="AW1209" s="56"/>
      <c r="AX1209" s="56"/>
      <c r="AY1209" s="56"/>
      <c r="AZ1209" s="56"/>
      <c r="BA1209" s="56"/>
      <c r="BB1209" s="56"/>
      <c r="BC1209" s="56"/>
      <c r="BD1209" s="56"/>
      <c r="BE1209" s="56"/>
      <c r="BF1209" s="56"/>
      <c r="BG1209" s="56"/>
      <c r="BH1209" s="56"/>
      <c r="BI1209" s="56"/>
      <c r="BJ1209" s="56"/>
      <c r="BK1209" s="56"/>
      <c r="BL1209" s="56"/>
      <c r="BM1209" s="56"/>
      <c r="BN1209" s="56"/>
    </row>
    <row r="1210" spans="1:66" ht="11.25" customHeight="1">
      <c r="A1210" s="220"/>
      <c r="B1210" s="164"/>
      <c r="C1210" s="205"/>
      <c r="D1210" s="208"/>
      <c r="E1210" s="178" t="s">
        <v>42</v>
      </c>
      <c r="F1210" s="58" t="str">
        <f>IF(D1209&lt;&gt;"", VLOOKUP(D1209,'Base de Datos'!$A$2:$D1268,3,FALSE()),"")</f>
        <v/>
      </c>
      <c r="G1210" s="205"/>
      <c r="H1210" s="208"/>
      <c r="I1210" s="178" t="s">
        <v>42</v>
      </c>
      <c r="J1210" s="58" t="str">
        <f>IF(H1209&lt;&gt;"", VLOOKUP(H1209,'Base de Datos'!$A$2:$D1268,3,FALSE()),"")</f>
        <v/>
      </c>
      <c r="K1210" s="205"/>
      <c r="L1210" s="208"/>
      <c r="M1210" s="178" t="s">
        <v>42</v>
      </c>
      <c r="N1210" s="58" t="str">
        <f>IF(L1209&lt;&gt;"", VLOOKUP(L1209,'Base de Datos'!$A$2:$D1268,3,FALSE()),"")</f>
        <v/>
      </c>
      <c r="O1210" s="165"/>
      <c r="P1210" s="165"/>
      <c r="Q1210" s="165"/>
      <c r="R1210" s="166"/>
      <c r="S1210" s="231"/>
      <c r="T1210" s="230"/>
      <c r="U1210" s="170"/>
      <c r="V1210" s="169"/>
      <c r="W1210" s="231"/>
      <c r="X1210" s="230"/>
      <c r="Y1210" s="170"/>
      <c r="Z1210" s="169"/>
      <c r="AA1210" s="231"/>
      <c r="AB1210" s="230"/>
      <c r="AC1210" s="170"/>
      <c r="AD1210" s="56"/>
      <c r="AE1210" s="232" t="s">
        <v>75</v>
      </c>
      <c r="AF1210" s="230"/>
      <c r="AG1210" s="90">
        <f t="array" aca="1" ref="AG1210" ca="1">COUNTIFS(AP1161:AP1201, "💲", AY1161:AY1201, INDIRECT("AE" &amp; ROW())) + COUNTIFS(AP1161:AP1201, "📦", AY1161:AY1201, INDIRECT("AE" &amp; ROW())) + COUNTIFS(AP1161:AP1201, "✅", AY1161:AY1201, INDIRECT("AE" &amp; ROW()))</f>
        <v>0</v>
      </c>
      <c r="AH1210" s="68">
        <f t="array" aca="1" ref="AH1210" ca="1">COUNTIFS(AP1161:AP1201, "💲", AY1161:AY1201, INDIRECT("AE" &amp; ROW())) + COUNTIFS(AP1161:AP1201, "📦", AY1161:AY1201, INDIRECT("AE" &amp; ROW()))</f>
        <v>0</v>
      </c>
      <c r="AI1210" s="139">
        <f t="array" aca="1" ref="AI1210" ca="1">SUMIFS(AR1161:AR1201, AY1161:AY1201, INDIRECT("AE" &amp; ROW()), AP1161:AP1201, "💲") + SUMIFS(AR1161:AR1201, AY1161:AY1201, INDIRECT("AE" &amp; ROW()), AP1161:AP1201, "📦")</f>
        <v>0</v>
      </c>
      <c r="AJ1210" s="139">
        <f t="array" aca="1" ref="AJ1210" ca="1">(
    SUMIFS(AR1161:AR1201, AY1161:AY1201, INDIRECT("AE" &amp; ROW()), AP1161:AP1201, "💲") +
    SUMIFS(AR1161:AR1201, AY1161:AY1201, INDIRECT("AE" &amp; ROW()), AP1161:AP1201, "📦")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
        SUMIFS(AR1161:AR1201, AY1161:AY1201, INDIRECT("AE" &amp; ROW()), AP1161:AP1201, "💲", AS1161:AS1201, "Familiar") +
        SUMIFS(AR1161:AR1201, AY1161:AY1201, INDIRECT("AE" &amp; ROW()), AP1161:AP1201, "📦", AS1161:AS1201, "Familiar")
    ) / 2
)  -
(
    (
        SUMIFS(AR1161:AR1201, AY1161:AY1201, INDIRECT("AE" &amp; ROW()), AP1161:AP1201, "💲", AS1161:AS1201, "Exonerado ADH") +
        SUMIFS(AR1161:AR1201, AY1161:AY1201, INDIRECT("AE" &amp; ROW()), AP1161:AP1201, "📦", AS1161:AS1201, "Exonerado ADH")
    ) / 2
)  -
(
    (
        SUMIFS(AR1161:AR1201, AY1161:AY1201, INDIRECT("AE" &amp; ROW()), AP1161:AP1201, "💲", AS1161:AS1201, "Exonerado Doctor") +
        SUMIFS(AR1161:AR1201, AY1161:AY1201, INDIRECT("AE" &amp; ROW()), AP1161:AP1201, "📦", AS1161:AS1201, "Exonerado Doctor")
    ) / 2
)</f>
        <v>0</v>
      </c>
      <c r="AK1210" s="139">
        <f t="array" aca="1" ref="AK1210" ca="1">(
    SUMIFS(AR1161:AR1201, AY1161:AY1201, INDIRECT("AE" &amp; ROW()), AP1161:AP1201, "💲") +
    SUMIFS(AR1161:AR1201, AY1161:AY1201, INDIRECT("AE" &amp; ROW()), AP1161:AP1201, "📦")
) -
(
    SUMIFS(AR1161:AR1201, AY1161:AY1201, INDIRECT("AE" &amp; ROW()), AP1161:AP1201, "💲", AS1161:AS1201, "Familiar") +
    SUMIFS(AR1161:AR1201, AY1161:AY1201, INDIRECT("AE" &amp; ROW()), AP1161:AP1201, "📦", AS1161:AS1201, "Familiar")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SUMIFS(AR1161:AR1201, AY1161:AY1201, INDIRECT("AE" &amp; ROW()), AP1161:AP1201, "💲", AS1161:AS1201, "Exonerado ADH") +
    SUMIFS(AR1161:AR1201, AY1161:AY1201, INDIRECT("AE" &amp; ROW()), AP1161:AP1201, "📦", AS1161:AS1201, "Exonerado ADH")
) -
(
    (
        SUMIFS(AR1161:AR1201, AY1161:AY1201, INDIRECT("AE" &amp; ROW()), AP1161:AP1201, "💲", AS1161:AS1201, "Exonerado Doctor") +
        SUMIFS(AR1161:AR1201, AY1161:AY1201, INDIRECT("AE" &amp; ROW()), AP1161:AP1201, "📦", AS1161:AS1201, "Exonerado Doctor")
    ) / 2
) -
(
    (
        SUMIFS(AR1161:AR1201, AY1161:AY1201, INDIRECT("AE" &amp; ROW()), AP1161:AP1201, "💲", AS1161:AS1201, "") +
        SUMIFS(AR1161:AR1201, AY1161:AY1201, INDIRECT("AE" &amp; ROW()), AP1161:AP1201, "📦", AS1161:AS1201, "")
    ) / 2
)</f>
        <v>0</v>
      </c>
      <c r="AL1210" s="140">
        <f t="array" aca="1" ref="AL1210" ca="1">(
    SUMIFS(AR1161:AR1201, AY1161:AY1201, INDIRECT("AE" &amp; ROW()), AP1161:AP1201, "💲") +
    SUMIFS(AR1161:AR1201, AY1161:AY1201, INDIRECT("AE" &amp; ROW()), AP1161:AP1201, "📦")
) -
(
    (
        SUMIFS(AR1161:AR1201, AY1161:AY1201, INDIRECT("AE" &amp; ROW()), AP1161:AP1201, "💲", AS1161:AS1201, "Familiar") +
        SUMIFS(AR1161:AR1201, AY1161:AY1201, INDIRECT("AE" &amp; ROW()), AP1161:AP1201, "📦", AS1161:AS1201, "Familiar")
    ) / 2
) -
(
    (
        SUMIFS(AR1161:AR1201, AY1161:AY1201, INDIRECT("AE" &amp; ROW()), AP1161:AP1201, "💲", AS1161:AS1201, "Participante") +
        SUMIFS(AR1161:AR1201, AY1161:AY1201, INDIRECT("AE" &amp; ROW()), AP1161:AP1201, "📦", AS1161:AS1201, "Participante")
    ) / 2
) -
(
    (
        SUMIFS(AR1161:AR1201, AY1161:AY1201, INDIRECT("AE" &amp; ROW()), AP1161:AP1201, "💲", AS1161:AS1201, "Empleado") +
        SUMIFS(AR1161:AR1201, AY1161:AY1201, INDIRECT("AE" &amp; ROW()), AP1161:AP1201, "📦", AS1161:AS1201, "Empleado")
    ) / 2
) -
(
    (
        SUMIFS(AR1161:AR1201, AY1161:AY1201, INDIRECT("AE" &amp; ROW()), AP1161:AP1201, "💲", AS1161:AS1201, "Exonerado ADH") +
        SUMIFS(AR1161:AR1201, AY1161:AY1201, INDIRECT("AE" &amp; ROW()), AP1161:AP1201, "📦", AS1161:AS1201, "Exonerado ADH")
    ) / 2
) -
(
    SUMIFS(AR1161:AR1201, AY1161:AY1201, INDIRECT("AE" &amp; ROW()), AP1161:AP1201, "💲", AS1161:AS1201, "Exonerado Doctor") +
    SUMIFS(AR1161:AR1201, AY1161:AY1201, INDIRECT("AE" &amp; ROW()), AP1161:AP1201, "📦", AS1161:AS1201, "Exonerado Doctor")
) -
(
    (
        SUMIFS(AR1161:AR1201, AY1161:AY1201, INDIRECT("AE" &amp; ROW()), AP1161:AP1201, "💲", AS1161:AS1201, "") +
        SUMIFS(AR1161:AR1201, AY1161:AY1201, INDIRECT("AE" &amp; ROW()), AP1161:AP1201, "📦", AS1161:AS1201, "")
    ) / 2
)</f>
        <v>0</v>
      </c>
      <c r="AM1210" s="56"/>
      <c r="AN1210" s="56"/>
      <c r="AO1210" s="56"/>
      <c r="AP1210" s="56"/>
      <c r="AQ1210" s="56"/>
      <c r="AR1210" s="56"/>
      <c r="AS1210" s="56"/>
      <c r="AT1210" s="56"/>
      <c r="AU1210" s="56"/>
      <c r="AV1210" s="56"/>
      <c r="AW1210" s="56"/>
      <c r="AX1210" s="56"/>
      <c r="AY1210" s="56"/>
      <c r="AZ1210" s="56"/>
      <c r="BA1210" s="56"/>
      <c r="BB1210" s="56"/>
      <c r="BC1210" s="56"/>
      <c r="BD1210" s="56"/>
      <c r="BE1210" s="56"/>
      <c r="BF1210" s="56"/>
      <c r="BG1210" s="56"/>
      <c r="BH1210" s="56"/>
      <c r="BI1210" s="56"/>
      <c r="BJ1210" s="56"/>
      <c r="BK1210" s="56"/>
      <c r="BL1210" s="56"/>
      <c r="BM1210" s="56"/>
      <c r="BN1210" s="56"/>
    </row>
    <row r="1211" spans="1:66" ht="11.25" customHeight="1">
      <c r="A1211" s="220"/>
      <c r="B1211" s="164"/>
      <c r="C1211" s="205"/>
      <c r="D1211" s="208"/>
      <c r="E1211" s="178" t="s">
        <v>44</v>
      </c>
      <c r="F1211" s="58" t="str">
        <f>IF(D1209&lt;&gt;"", VLOOKUP(D1209,'Base de Datos'!$A$2:$D1268,4,FALSE()),"")</f>
        <v/>
      </c>
      <c r="G1211" s="205"/>
      <c r="H1211" s="208"/>
      <c r="I1211" s="178" t="s">
        <v>44</v>
      </c>
      <c r="J1211" s="58" t="str">
        <f>IF(H1209&lt;&gt;"", VLOOKUP(H1209,'Base de Datos'!$A$2:$D1268,4,FALSE()),"")</f>
        <v/>
      </c>
      <c r="K1211" s="205"/>
      <c r="L1211" s="208"/>
      <c r="M1211" s="178" t="s">
        <v>44</v>
      </c>
      <c r="N1211" s="58" t="str">
        <f>IF(L1209&lt;&gt;"", VLOOKUP(L1209,'Base de Datos'!$A$2:$D1268,4,FALSE()),"")</f>
        <v/>
      </c>
      <c r="O1211" s="165"/>
      <c r="P1211" s="165"/>
      <c r="Q1211" s="165"/>
      <c r="R1211" s="166"/>
      <c r="S1211" s="231"/>
      <c r="T1211" s="230"/>
      <c r="U1211" s="170"/>
      <c r="V1211" s="169"/>
      <c r="W1211" s="231"/>
      <c r="X1211" s="230"/>
      <c r="Y1211" s="170"/>
      <c r="Z1211" s="169"/>
      <c r="AA1211" s="231"/>
      <c r="AB1211" s="230"/>
      <c r="AC1211" s="170"/>
      <c r="AD1211" s="56"/>
      <c r="AE1211" s="232" t="s">
        <v>77</v>
      </c>
      <c r="AF1211" s="230"/>
      <c r="AG1211" s="90">
        <f t="array" aca="1" ref="AG1211" ca="1">COUNTIFS(AP1161:AP1201, "💲", AY1161:AY1201, INDIRECT("AE" &amp; ROW())) + COUNTIFS(AP1161:AP1201, "📦", AY1161:AY1201, INDIRECT("AE" &amp; ROW())) + COUNTIFS(AP1161:AP1201, "✅", AY1161:AY1201, INDIRECT("AE" &amp; ROW()))</f>
        <v>0</v>
      </c>
      <c r="AH1211" s="68">
        <f t="array" aca="1" ref="AH1211" ca="1">COUNTIFS(AP1161:AP1201, "💲", AY1161:AY1201, INDIRECT("AE" &amp; ROW())) + COUNTIFS(AP1161:AP1201, "📦", AY1161:AY1201, INDIRECT("AE" &amp; ROW()))</f>
        <v>0</v>
      </c>
      <c r="AI1211" s="139">
        <f t="array" aca="1" ref="AI1211" ca="1">SUMIFS(AR1161:AR1201, AY1161:AY1201, INDIRECT("AE" &amp; ROW()), AP1161:AP1201, "💲") + SUMIFS(AR1161:AR1201, AY1161:AY1201, INDIRECT("AE" &amp; ROW()), AP1161:AP1201, "📦")</f>
        <v>0</v>
      </c>
      <c r="AJ1211" s="139">
        <f t="array" aca="1" ref="AJ1211" ca="1">(
    SUMIFS(AR1161:AR1201, AY1161:AY1201, INDIRECT("AE" &amp; ROW()), AP1161:AP1201, "💲") +
    SUMIFS(AR1161:AR1201, AY1161:AY1201, INDIRECT("AE" &amp; ROW()), AP1161:AP1201, "📦")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
        SUMIFS(AR1161:AR1201, AY1161:AY1201, INDIRECT("AE" &amp; ROW()), AP1161:AP1201, "💲", AS1161:AS1201, "Familiar") +
        SUMIFS(AR1161:AR1201, AY1161:AY1201, INDIRECT("AE" &amp; ROW()), AP1161:AP1201, "📦", AS1161:AS1201, "Familiar")
    ) / 2
)  -
(
    (
        SUMIFS(AR1161:AR1201, AY1161:AY1201, INDIRECT("AE" &amp; ROW()), AP1161:AP1201, "💲", AS1161:AS1201, "Exonerado ADH") +
        SUMIFS(AR1161:AR1201, AY1161:AY1201, INDIRECT("AE" &amp; ROW()), AP1161:AP1201, "📦", AS1161:AS1201, "Exonerado ADH")
    ) / 2
)  -
(
    (
        SUMIFS(AR1161:AR1201, AY1161:AY1201, INDIRECT("AE" &amp; ROW()), AP1161:AP1201, "💲", AS1161:AS1201, "Exonerado Doctor") +
        SUMIFS(AR1161:AR1201, AY1161:AY1201, INDIRECT("AE" &amp; ROW()), AP1161:AP1201, "📦", AS1161:AS1201, "Exonerado Doctor")
    ) / 2
)</f>
        <v>0</v>
      </c>
      <c r="AK1211" s="139">
        <f t="array" aca="1" ref="AK1211" ca="1">(
    SUMIFS(AR1161:AR1201, AY1161:AY1201, INDIRECT("AE" &amp; ROW()), AP1161:AP1201, "💲") +
    SUMIFS(AR1161:AR1201, AY1161:AY1201, INDIRECT("AE" &amp; ROW()), AP1161:AP1201, "📦")
) -
(
    SUMIFS(AR1161:AR1201, AY1161:AY1201, INDIRECT("AE" &amp; ROW()), AP1161:AP1201, "💲", AS1161:AS1201, "Familiar") +
    SUMIFS(AR1161:AR1201, AY1161:AY1201, INDIRECT("AE" &amp; ROW()), AP1161:AP1201, "📦", AS1161:AS1201, "Familiar")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SUMIFS(AR1161:AR1201, AY1161:AY1201, INDIRECT("AE" &amp; ROW()), AP1161:AP1201, "💲", AS1161:AS1201, "Exonerado ADH") +
    SUMIFS(AR1161:AR1201, AY1161:AY1201, INDIRECT("AE" &amp; ROW()), AP1161:AP1201, "📦", AS1161:AS1201, "Exonerado ADH")
) -
(
    (
        SUMIFS(AR1161:AR1201, AY1161:AY1201, INDIRECT("AE" &amp; ROW()), AP1161:AP1201, "💲", AS1161:AS1201, "Exonerado Doctor") +
        SUMIFS(AR1161:AR1201, AY1161:AY1201, INDIRECT("AE" &amp; ROW()), AP1161:AP1201, "📦", AS1161:AS1201, "Exonerado Doctor")
    ) / 2
) -
(
    (
        SUMIFS(AR1161:AR1201, AY1161:AY1201, INDIRECT("AE" &amp; ROW()), AP1161:AP1201, "💲", AS1161:AS1201, "") +
        SUMIFS(AR1161:AR1201, AY1161:AY1201, INDIRECT("AE" &amp; ROW()), AP1161:AP1201, "📦", AS1161:AS1201, "")
    ) / 2
)</f>
        <v>0</v>
      </c>
      <c r="AL1211" s="140">
        <f t="array" aca="1" ref="AL1211" ca="1">(
    SUMIFS(AR1161:AR1201, AY1161:AY1201, INDIRECT("AE" &amp; ROW()), AP1161:AP1201, "💲") +
    SUMIFS(AR1161:AR1201, AY1161:AY1201, INDIRECT("AE" &amp; ROW()), AP1161:AP1201, "📦")
) -
(
    (
        SUMIFS(AR1161:AR1201, AY1161:AY1201, INDIRECT("AE" &amp; ROW()), AP1161:AP1201, "💲", AS1161:AS1201, "Familiar") +
        SUMIFS(AR1161:AR1201, AY1161:AY1201, INDIRECT("AE" &amp; ROW()), AP1161:AP1201, "📦", AS1161:AS1201, "Familiar")
    ) / 2
) -
(
    (
        SUMIFS(AR1161:AR1201, AY1161:AY1201, INDIRECT("AE" &amp; ROW()), AP1161:AP1201, "💲", AS1161:AS1201, "Participante") +
        SUMIFS(AR1161:AR1201, AY1161:AY1201, INDIRECT("AE" &amp; ROW()), AP1161:AP1201, "📦", AS1161:AS1201, "Participante")
    ) / 2
) -
(
    (
        SUMIFS(AR1161:AR1201, AY1161:AY1201, INDIRECT("AE" &amp; ROW()), AP1161:AP1201, "💲", AS1161:AS1201, "Empleado") +
        SUMIFS(AR1161:AR1201, AY1161:AY1201, INDIRECT("AE" &amp; ROW()), AP1161:AP1201, "📦", AS1161:AS1201, "Empleado")
    ) / 2
) -
(
    (
        SUMIFS(AR1161:AR1201, AY1161:AY1201, INDIRECT("AE" &amp; ROW()), AP1161:AP1201, "💲", AS1161:AS1201, "Exonerado ADH") +
        SUMIFS(AR1161:AR1201, AY1161:AY1201, INDIRECT("AE" &amp; ROW()), AP1161:AP1201, "📦", AS1161:AS1201, "Exonerado ADH")
    ) / 2
) -
(
    SUMIFS(AR1161:AR1201, AY1161:AY1201, INDIRECT("AE" &amp; ROW()), AP1161:AP1201, "💲", AS1161:AS1201, "Exonerado Doctor") +
    SUMIFS(AR1161:AR1201, AY1161:AY1201, INDIRECT("AE" &amp; ROW()), AP1161:AP1201, "📦", AS1161:AS1201, "Exonerado Doctor")
) -
(
    (
        SUMIFS(AR1161:AR1201, AY1161:AY1201, INDIRECT("AE" &amp; ROW()), AP1161:AP1201, "💲", AS1161:AS1201, "") +
        SUMIFS(AR1161:AR1201, AY1161:AY1201, INDIRECT("AE" &amp; ROW()), AP1161:AP1201, "📦", AS1161:AS1201, "")
    ) / 2
)</f>
        <v>0</v>
      </c>
      <c r="AM1211" s="56"/>
      <c r="AN1211" s="56"/>
      <c r="AO1211" s="56"/>
      <c r="AP1211" s="56"/>
      <c r="AQ1211" s="56"/>
      <c r="AR1211" s="56"/>
      <c r="AS1211" s="56"/>
      <c r="AT1211" s="56"/>
      <c r="AU1211" s="56"/>
      <c r="AV1211" s="56"/>
      <c r="AW1211" s="56"/>
      <c r="AX1211" s="56"/>
      <c r="AY1211" s="56"/>
      <c r="AZ1211" s="56"/>
      <c r="BA1211" s="56"/>
      <c r="BB1211" s="56"/>
      <c r="BC1211" s="56"/>
      <c r="BD1211" s="56"/>
      <c r="BE1211" s="56"/>
      <c r="BF1211" s="56"/>
      <c r="BG1211" s="56"/>
      <c r="BH1211" s="56"/>
      <c r="BI1211" s="56"/>
      <c r="BJ1211" s="56"/>
      <c r="BK1211" s="56"/>
      <c r="BL1211" s="56"/>
      <c r="BM1211" s="56"/>
      <c r="BN1211" s="56"/>
    </row>
    <row r="1212" spans="1:66" ht="11.25" customHeight="1">
      <c r="A1212" s="221"/>
      <c r="B1212" s="164"/>
      <c r="C1212" s="206"/>
      <c r="D1212" s="209"/>
      <c r="E1212" s="179" t="s">
        <v>46</v>
      </c>
      <c r="F1212" s="180"/>
      <c r="G1212" s="206"/>
      <c r="H1212" s="209"/>
      <c r="I1212" s="179" t="s">
        <v>46</v>
      </c>
      <c r="J1212" s="180"/>
      <c r="K1212" s="206"/>
      <c r="L1212" s="209"/>
      <c r="M1212" s="179" t="s">
        <v>46</v>
      </c>
      <c r="N1212" s="180"/>
      <c r="O1212" s="165"/>
      <c r="P1212" s="165"/>
      <c r="Q1212" s="165"/>
      <c r="R1212" s="166"/>
      <c r="S1212" s="227" t="str">
        <f>IF(OR(S1209="Empleado",S1209="Familiar"),"Nombre del Empleado","N° Factura")</f>
        <v>N° Factura</v>
      </c>
      <c r="T1212" s="228"/>
      <c r="U1212" s="89"/>
      <c r="V1212" s="169"/>
      <c r="W1212" s="227" t="str">
        <f>IF(OR(W1209="Empleado",W1209="Familiar"),"Nombre del Empleado","N° Factura")</f>
        <v>N° Factura</v>
      </c>
      <c r="X1212" s="228"/>
      <c r="Y1212" s="89"/>
      <c r="Z1212" s="169"/>
      <c r="AA1212" s="227" t="str">
        <f>IF(OR(AA1209="Empleado",AA1209="Familiar"),"Nombre del Empleado","N° Factura")</f>
        <v>N° Factura</v>
      </c>
      <c r="AB1212" s="228"/>
      <c r="AC1212" s="89"/>
      <c r="AD1212" s="56"/>
      <c r="AE1212" s="233" t="s">
        <v>80</v>
      </c>
      <c r="AF1212" s="228"/>
      <c r="AG1212" s="143">
        <f t="array" aca="1" ref="AG1212" ca="1">COUNTIFS(AP1161:AP1201, "💲", AY1161:AY1201, INDIRECT("AE" &amp; ROW())) + COUNTIFS(AP1161:AP1201, "📦", AY1161:AY1201, INDIRECT("AE" &amp; ROW())) + COUNTIFS(AP1161:AP1201, "✅", AY1161:AY1201, INDIRECT("AE" &amp; ROW()))</f>
        <v>0</v>
      </c>
      <c r="AH1212" s="144">
        <f t="array" aca="1" ref="AH1212" ca="1">COUNTIFS(AP1161:AP1201, "💲", AY1161:AY1201, INDIRECT("AE" &amp; ROW())) + COUNTIFS(AP1161:AP1201, "📦", AY1161:AY1201, INDIRECT("AE" &amp; ROW()))</f>
        <v>0</v>
      </c>
      <c r="AI1212" s="145">
        <f t="array" aca="1" ref="AI1212" ca="1">SUMIFS(AR1161:AR1201, AY1161:AY1201, INDIRECT("AE" &amp; ROW()), AP1161:AP1201, "💲") + SUMIFS(AR1161:AR1201, AY1161:AY1201, INDIRECT("AE" &amp; ROW()), AP1161:AP1201, "📦")</f>
        <v>0</v>
      </c>
      <c r="AJ1212" s="145">
        <f t="array" aca="1" ref="AJ1212" ca="1">(
    SUMIFS(AR1161:AR1201, AY1161:AY1201, INDIRECT("AE" &amp; ROW()), AP1161:AP1201, "💲") +
    SUMIFS(AR1161:AR1201, AY1161:AY1201, INDIRECT("AE" &amp; ROW()), AP1161:AP1201, "📦")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
        SUMIFS(AR1161:AR1201, AY1161:AY1201, INDIRECT("AE" &amp; ROW()), AP1161:AP1201, "💲", AS1161:AS1201, "Familiar") +
        SUMIFS(AR1161:AR1201, AY1161:AY1201, INDIRECT("AE" &amp; ROW()), AP1161:AP1201, "📦", AS1161:AS1201, "Familiar")
    ) / 2
)  -
(
    (
        SUMIFS(AR1161:AR1201, AY1161:AY1201, INDIRECT("AE" &amp; ROW()), AP1161:AP1201, "💲", AS1161:AS1201, "Exonerado ADH") +
        SUMIFS(AR1161:AR1201, AY1161:AY1201, INDIRECT("AE" &amp; ROW()), AP1161:AP1201, "📦", AS1161:AS1201, "Exonerado ADH")
    ) / 2
)  -
(
    (
        SUMIFS(AR1161:AR1201, AY1161:AY1201, INDIRECT("AE" &amp; ROW()), AP1161:AP1201, "💲", AS1161:AS1201, "Exonerado Doctor") +
        SUMIFS(AR1161:AR1201, AY1161:AY1201, INDIRECT("AE" &amp; ROW()), AP1161:AP1201, "📦", AS1161:AS1201, "Exonerado Doctor")
    ) / 2
)</f>
        <v>0</v>
      </c>
      <c r="AK1212" s="145">
        <f t="array" aca="1" ref="AK1212" ca="1">(
    SUMIFS(AR1161:AR1201, AY1161:AY1201, INDIRECT("AE" &amp; ROW()), AP1161:AP1201, "💲") +
    SUMIFS(AR1161:AR1201, AY1161:AY1201, INDIRECT("AE" &amp; ROW()), AP1161:AP1201, "📦")
) -
(
    SUMIFS(AR1161:AR1201, AY1161:AY1201, INDIRECT("AE" &amp; ROW()), AP1161:AP1201, "💲", AS1161:AS1201, "Familiar") +
    SUMIFS(AR1161:AR1201, AY1161:AY1201, INDIRECT("AE" &amp; ROW()), AP1161:AP1201, "📦", AS1161:AS1201, "Familiar")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SUMIFS(AR1161:AR1201, AY1161:AY1201, INDIRECT("AE" &amp; ROW()), AP1161:AP1201, "💲", AS1161:AS1201, "Exonerado ADH") +
    SUMIFS(AR1161:AR1201, AY1161:AY1201, INDIRECT("AE" &amp; ROW()), AP1161:AP1201, "📦", AS1161:AS1201, "Exonerado ADH")
) -
(
    (
        SUMIFS(AR1161:AR1201, AY1161:AY1201, INDIRECT("AE" &amp; ROW()), AP1161:AP1201, "💲", AS1161:AS1201, "Exonerado Doctor") +
        SUMIFS(AR1161:AR1201, AY1161:AY1201, INDIRECT("AE" &amp; ROW()), AP1161:AP1201, "📦", AS1161:AS1201, "Exonerado Doctor")
    ) / 2
) -
(
    (
        SUMIFS(AR1161:AR1201, AY1161:AY1201, INDIRECT("AE" &amp; ROW()), AP1161:AP1201, "💲", AS1161:AS1201, "") +
        SUMIFS(AR1161:AR1201, AY1161:AY1201, INDIRECT("AE" &amp; ROW()), AP1161:AP1201, "📦", AS1161:AS1201, "")
    ) / 2
)</f>
        <v>0</v>
      </c>
      <c r="AL1212" s="146">
        <f t="array" aca="1" ref="AL1212" ca="1">(
    SUMIFS(AR1161:AR1201, AY1161:AY1201, INDIRECT("AE" &amp; ROW()), AP1161:AP1201, "💲") +
    SUMIFS(AR1161:AR1201, AY1161:AY1201, INDIRECT("AE" &amp; ROW()), AP1161:AP1201, "📦")
) -
(
    (
        SUMIFS(AR1161:AR1201, AY1161:AY1201, INDIRECT("AE" &amp; ROW()), AP1161:AP1201, "💲", AS1161:AS1201, "Familiar") +
        SUMIFS(AR1161:AR1201, AY1161:AY1201, INDIRECT("AE" &amp; ROW()), AP1161:AP1201, "📦", AS1161:AS1201, "Familiar")
    ) / 2
) -
(
    (
        SUMIFS(AR1161:AR1201, AY1161:AY1201, INDIRECT("AE" &amp; ROW()), AP1161:AP1201, "💲", AS1161:AS1201, "Participante") +
        SUMIFS(AR1161:AR1201, AY1161:AY1201, INDIRECT("AE" &amp; ROW()), AP1161:AP1201, "📦", AS1161:AS1201, "Participante")
    ) / 2
) -
(
    (
        SUMIFS(AR1161:AR1201, AY1161:AY1201, INDIRECT("AE" &amp; ROW()), AP1161:AP1201, "💲", AS1161:AS1201, "Empleado") +
        SUMIFS(AR1161:AR1201, AY1161:AY1201, INDIRECT("AE" &amp; ROW()), AP1161:AP1201, "📦", AS1161:AS1201, "Empleado")
    ) / 2
) -
(
    (
        SUMIFS(AR1161:AR1201, AY1161:AY1201, INDIRECT("AE" &amp; ROW()), AP1161:AP1201, "💲", AS1161:AS1201, "Exonerado ADH") +
        SUMIFS(AR1161:AR1201, AY1161:AY1201, INDIRECT("AE" &amp; ROW()), AP1161:AP1201, "📦", AS1161:AS1201, "Exonerado ADH")
    ) / 2
) -
(
    SUMIFS(AR1161:AR1201, AY1161:AY1201, INDIRECT("AE" &amp; ROW()), AP1161:AP1201, "💲", AS1161:AS1201, "Exonerado Doctor") +
    SUMIFS(AR1161:AR1201, AY1161:AY1201, INDIRECT("AE" &amp; ROW()), AP1161:AP1201, "📦", AS1161:AS1201, "Exonerado Doctor")
) -
(
    (
        SUMIFS(AR1161:AR1201, AY1161:AY1201, INDIRECT("AE" &amp; ROW()), AP1161:AP1201, "💲", AS1161:AS1201, "") +
        SUMIFS(AR1161:AR1201, AY1161:AY1201, INDIRECT("AE" &amp; ROW()), AP1161:AP1201, "📦", AS1161:AS1201, "")
    ) / 2
)</f>
        <v>0</v>
      </c>
      <c r="AM1212" s="56"/>
      <c r="AN1212" s="56"/>
      <c r="AO1212" s="56"/>
      <c r="AP1212" s="56"/>
      <c r="AQ1212" s="56"/>
      <c r="AR1212" s="56"/>
      <c r="AS1212" s="56"/>
      <c r="AT1212" s="56"/>
      <c r="AU1212" s="56"/>
      <c r="AV1212" s="56"/>
      <c r="AW1212" s="56"/>
      <c r="AX1212" s="56"/>
      <c r="AY1212" s="56"/>
      <c r="AZ1212" s="56"/>
      <c r="BA1212" s="56"/>
      <c r="BB1212" s="56"/>
      <c r="BC1212" s="56"/>
      <c r="BD1212" s="56"/>
      <c r="BE1212" s="56"/>
      <c r="BF1212" s="56"/>
      <c r="BG1212" s="56"/>
      <c r="BH1212" s="56"/>
      <c r="BI1212" s="56"/>
      <c r="BJ1212" s="56"/>
      <c r="BK1212" s="56"/>
      <c r="BL1212" s="56"/>
      <c r="BM1212" s="56"/>
      <c r="BN1212" s="56"/>
    </row>
    <row r="1213" spans="1:66" ht="11.25" customHeight="1">
      <c r="A1213" s="3"/>
      <c r="B1213" s="3"/>
      <c r="C1213" s="3"/>
      <c r="D1213" s="3"/>
      <c r="E1213" s="3"/>
      <c r="F1213" s="3"/>
      <c r="G1213" s="3"/>
      <c r="H1213" s="3"/>
      <c r="I1213" s="3"/>
      <c r="J1213" s="3"/>
      <c r="K1213" s="3"/>
      <c r="L1213" s="3"/>
      <c r="M1213" s="3"/>
      <c r="N1213" s="3"/>
      <c r="O1213" s="1"/>
      <c r="P1213" s="3"/>
      <c r="Q1213" s="3"/>
      <c r="R1213" s="15"/>
      <c r="S1213" s="16"/>
      <c r="T1213" s="16"/>
      <c r="U1213" s="173"/>
      <c r="V1213" s="6"/>
      <c r="W1213" s="16"/>
      <c r="X1213" s="16"/>
      <c r="Y1213" s="173"/>
      <c r="Z1213" s="48"/>
      <c r="AA1213" s="173"/>
      <c r="AB1213" s="173"/>
      <c r="AC1213" s="173"/>
      <c r="AD1213" s="174"/>
      <c r="AI1213" s="148">
        <f t="shared" ref="AI1213:AL1213" ca="1" si="820">SUM(AI1198:AI1211)</f>
        <v>0</v>
      </c>
      <c r="AJ1213" s="148">
        <f t="shared" ca="1" si="820"/>
        <v>0</v>
      </c>
      <c r="AK1213" s="148">
        <f t="shared" ca="1" si="820"/>
        <v>0</v>
      </c>
      <c r="AL1213" s="148">
        <f t="shared" ca="1" si="820"/>
        <v>0</v>
      </c>
      <c r="AM1213" s="174"/>
      <c r="AN1213" s="174"/>
      <c r="AO1213" s="174"/>
      <c r="AP1213" s="174"/>
      <c r="AQ1213" s="174"/>
      <c r="AR1213" s="174"/>
      <c r="AS1213" s="174"/>
      <c r="AT1213" s="174"/>
      <c r="AU1213" s="174"/>
      <c r="AV1213" s="174"/>
      <c r="AW1213" s="174"/>
      <c r="AX1213" s="174"/>
      <c r="AY1213" s="174"/>
      <c r="AZ1213" s="174"/>
      <c r="BA1213" s="174"/>
      <c r="BB1213" s="174"/>
      <c r="BC1213" s="174"/>
      <c r="BD1213" s="174"/>
      <c r="BE1213" s="122"/>
      <c r="BF1213" s="122"/>
      <c r="BG1213" s="122"/>
      <c r="BH1213" s="122"/>
      <c r="BI1213" s="122"/>
      <c r="BJ1213" s="174"/>
      <c r="BK1213" s="174"/>
      <c r="BL1213" s="174"/>
      <c r="BM1213" s="174"/>
      <c r="BN1213" s="174"/>
    </row>
    <row r="1214" spans="1:66" ht="15" customHeight="1">
      <c r="A1214" s="210">
        <f>IF(WEEKDAY(A1159)=6, WORKDAY(A1159+1, 1), A1159+1)</f>
        <v>46328</v>
      </c>
      <c r="B1214" s="211"/>
      <c r="C1214" s="211"/>
      <c r="D1214" s="211"/>
      <c r="E1214" s="211"/>
      <c r="F1214" s="211"/>
      <c r="G1214" s="211"/>
      <c r="H1214" s="211"/>
      <c r="I1214" s="211"/>
      <c r="J1214" s="211"/>
      <c r="K1214" s="211"/>
      <c r="L1214" s="211"/>
      <c r="M1214" s="211"/>
      <c r="N1214" s="212"/>
      <c r="O1214" s="1"/>
      <c r="P1214" s="1"/>
      <c r="Q1214" s="1"/>
      <c r="R1214" s="15"/>
      <c r="S1214" s="22"/>
      <c r="T1214" s="22"/>
      <c r="U1214" s="241"/>
      <c r="V1214" s="242"/>
      <c r="W1214" s="242"/>
      <c r="X1214" s="242"/>
      <c r="Y1214" s="242"/>
      <c r="Z1214" s="23"/>
      <c r="AA1214" s="23"/>
      <c r="AB1214" s="23"/>
      <c r="AC1214" s="23"/>
      <c r="AD1214" s="24"/>
      <c r="AE1214" s="181"/>
      <c r="AF1214" s="181"/>
      <c r="AG1214" s="181"/>
      <c r="AH1214" s="181"/>
      <c r="AI1214" s="181"/>
      <c r="AJ1214" s="181"/>
      <c r="AK1214" s="181"/>
      <c r="AL1214" s="181"/>
      <c r="AM1214" s="24"/>
      <c r="AN1214" s="24"/>
      <c r="AO1214" s="24"/>
      <c r="AP1214" s="24"/>
      <c r="AQ1214" s="24"/>
      <c r="AR1214" s="24"/>
      <c r="AS1214" s="24"/>
      <c r="AT1214" s="24"/>
      <c r="AU1214" s="24"/>
      <c r="AV1214" s="24"/>
      <c r="AW1214" s="24"/>
      <c r="AX1214" s="24"/>
      <c r="AY1214" s="24"/>
      <c r="AZ1214" s="24"/>
      <c r="BA1214" s="24"/>
      <c r="BB1214" s="24"/>
      <c r="BC1214" s="24"/>
      <c r="BD1214" s="24"/>
      <c r="BE1214" s="24"/>
      <c r="BF1214" s="24"/>
      <c r="BG1214" s="24"/>
      <c r="BH1214" s="24"/>
      <c r="BI1214" s="24"/>
      <c r="BJ1214" s="24"/>
      <c r="BK1214" s="24"/>
      <c r="BL1214" s="24"/>
      <c r="BM1214" s="24"/>
      <c r="BN1214" s="24"/>
    </row>
    <row r="1215" spans="1:66" ht="15" customHeight="1">
      <c r="A1215" s="25" t="s">
        <v>15</v>
      </c>
      <c r="B1215" s="25" t="s">
        <v>16</v>
      </c>
      <c r="C1215" s="213" t="s">
        <v>17</v>
      </c>
      <c r="D1215" s="214"/>
      <c r="E1215" s="214"/>
      <c r="F1215" s="215"/>
      <c r="G1215" s="213" t="s">
        <v>18</v>
      </c>
      <c r="H1215" s="214"/>
      <c r="I1215" s="214"/>
      <c r="J1215" s="215"/>
      <c r="K1215" s="213" t="s">
        <v>19</v>
      </c>
      <c r="L1215" s="214"/>
      <c r="M1215" s="214"/>
      <c r="N1215" s="215"/>
      <c r="O1215" s="1"/>
      <c r="P1215" s="1"/>
      <c r="Q1215" s="1"/>
      <c r="R1215" s="26"/>
      <c r="S1215" s="234" t="s">
        <v>17</v>
      </c>
      <c r="T1215" s="214"/>
      <c r="U1215" s="215"/>
      <c r="V1215" s="27"/>
      <c r="W1215" s="234" t="s">
        <v>18</v>
      </c>
      <c r="X1215" s="214"/>
      <c r="Y1215" s="215"/>
      <c r="Z1215" s="28"/>
      <c r="AA1215" s="234" t="s">
        <v>19</v>
      </c>
      <c r="AB1215" s="214"/>
      <c r="AC1215" s="215"/>
      <c r="AD1215" s="29"/>
      <c r="AE1215" s="181"/>
      <c r="AF1215" s="181"/>
      <c r="AG1215" s="181"/>
      <c r="AH1215" s="181"/>
      <c r="AI1215" s="181"/>
      <c r="AJ1215" s="181"/>
      <c r="AK1215" s="181"/>
      <c r="AL1215" s="181"/>
      <c r="AM1215" s="29"/>
      <c r="AN1215" s="34" t="s">
        <v>2</v>
      </c>
      <c r="AO1215" s="34" t="s">
        <v>3</v>
      </c>
      <c r="AP1215" s="34" t="s">
        <v>4</v>
      </c>
      <c r="AQ1215" s="34" t="s">
        <v>5</v>
      </c>
      <c r="AR1215" s="34" t="s">
        <v>6</v>
      </c>
      <c r="AS1215" s="34" t="s">
        <v>7</v>
      </c>
      <c r="AT1215" s="34" t="s">
        <v>27</v>
      </c>
      <c r="AU1215" s="34" t="s">
        <v>28</v>
      </c>
      <c r="AV1215" s="34" t="s">
        <v>29</v>
      </c>
      <c r="AW1215" s="34" t="s">
        <v>30</v>
      </c>
      <c r="AX1215" s="34" t="s">
        <v>12</v>
      </c>
      <c r="AY1215" s="34" t="s">
        <v>20</v>
      </c>
      <c r="AZ1215" s="35"/>
      <c r="BA1215" s="35"/>
      <c r="BB1215" s="35"/>
      <c r="BC1215" s="35"/>
      <c r="BD1215" s="35"/>
      <c r="BE1215" s="35"/>
      <c r="BF1215" s="35"/>
      <c r="BG1215" s="35"/>
      <c r="BH1215" s="35"/>
      <c r="BI1215" s="35"/>
      <c r="BJ1215" s="35"/>
      <c r="BK1215" s="35"/>
      <c r="BL1215" s="35"/>
      <c r="BM1215" s="35"/>
      <c r="BN1215" s="35"/>
    </row>
    <row r="1216" spans="1:66" ht="11.25" customHeight="1">
      <c r="A1216" s="219">
        <f>Q1222</f>
        <v>0.33333333333333331</v>
      </c>
      <c r="B1216" s="38"/>
      <c r="C1216" s="204"/>
      <c r="D1216" s="207"/>
      <c r="E1216" s="40" t="s">
        <v>36</v>
      </c>
      <c r="F1216" s="42" t="str">
        <f>IF(D1216&lt;&gt;"", VLOOKUP(D1216,'Base de Datos'!$A$2:$D1268,2,FALSE()),"")</f>
        <v/>
      </c>
      <c r="G1216" s="204"/>
      <c r="H1216" s="216"/>
      <c r="I1216" s="40" t="s">
        <v>36</v>
      </c>
      <c r="J1216" s="42" t="str">
        <f>IF(H1216&lt;&gt;"", VLOOKUP(H1216,'Base de Datos'!$A$2:$D1268,2,FALSE()),"")</f>
        <v/>
      </c>
      <c r="K1216" s="204"/>
      <c r="L1216" s="216"/>
      <c r="M1216" s="40" t="s">
        <v>36</v>
      </c>
      <c r="N1216" s="42" t="str">
        <f>IF(L1216&lt;&gt;"", VLOOKUP(L1216,'Base de Datos'!$A$2:$D1268,2,FALSE()),"")</f>
        <v/>
      </c>
      <c r="O1216" s="43"/>
      <c r="P1216" s="1"/>
      <c r="Q1216" s="44"/>
      <c r="R1216" s="15"/>
      <c r="S1216" s="45"/>
      <c r="T1216" s="45" t="s">
        <v>37</v>
      </c>
      <c r="U1216" s="46"/>
      <c r="V1216" s="47"/>
      <c r="W1216" s="45"/>
      <c r="X1216" s="45" t="s">
        <v>37</v>
      </c>
      <c r="Y1216" s="46"/>
      <c r="Z1216" s="47"/>
      <c r="AA1216" s="45"/>
      <c r="AB1216" s="45" t="s">
        <v>37</v>
      </c>
      <c r="AC1216" s="46"/>
      <c r="AD1216" s="48"/>
      <c r="AE1216" s="181"/>
      <c r="AF1216" s="181"/>
      <c r="AG1216" s="181"/>
      <c r="AH1216" s="181"/>
      <c r="AI1216" s="181"/>
      <c r="AJ1216" s="181"/>
      <c r="AK1216" s="181"/>
      <c r="AL1216" s="181"/>
      <c r="AM1216" s="48"/>
      <c r="AN1216" s="53">
        <f>A1214</f>
        <v>46328</v>
      </c>
      <c r="AO1216" s="54" t="str">
        <f>C1215</f>
        <v>Consultorio N° 1</v>
      </c>
      <c r="AP1216" s="55">
        <f t="shared" ref="AP1216:AQ1216" si="821">C1216</f>
        <v>0</v>
      </c>
      <c r="AQ1216" s="55">
        <f t="shared" si="821"/>
        <v>0</v>
      </c>
      <c r="AR1216" s="55">
        <f>U1216</f>
        <v>0</v>
      </c>
      <c r="AS1216" s="55">
        <f>S1216</f>
        <v>0</v>
      </c>
      <c r="AT1216" s="55">
        <f>S1217</f>
        <v>0</v>
      </c>
      <c r="AU1216" s="55">
        <f>U1217</f>
        <v>0</v>
      </c>
      <c r="AV1216" s="55">
        <f>S1218</f>
        <v>0</v>
      </c>
      <c r="AW1216" s="55">
        <f>U1218</f>
        <v>0</v>
      </c>
      <c r="AX1216" s="55">
        <f>U1219</f>
        <v>0</v>
      </c>
      <c r="AY1216" s="55">
        <f>F1219</f>
        <v>0</v>
      </c>
      <c r="AZ1216" s="56"/>
      <c r="BA1216" s="56"/>
      <c r="BB1216" s="56"/>
      <c r="BC1216" s="56"/>
      <c r="BD1216" s="56"/>
      <c r="BE1216" s="56"/>
      <c r="BF1216" s="56"/>
      <c r="BG1216" s="56"/>
      <c r="BH1216" s="56"/>
      <c r="BI1216" s="56"/>
      <c r="BJ1216" s="56"/>
      <c r="BK1216" s="56"/>
      <c r="BL1216" s="56"/>
      <c r="BM1216" s="56"/>
      <c r="BN1216" s="56"/>
    </row>
    <row r="1217" spans="1:66" ht="11.25" customHeight="1">
      <c r="A1217" s="220"/>
      <c r="B1217" s="38"/>
      <c r="C1217" s="205"/>
      <c r="D1217" s="208"/>
      <c r="E1217" s="57" t="s">
        <v>42</v>
      </c>
      <c r="F1217" s="58" t="str">
        <f>IF(D1216&lt;&gt;"", VLOOKUP(D1216,'Base de Datos'!$A$2:$D1268,3,FALSE()),"")</f>
        <v/>
      </c>
      <c r="G1217" s="205"/>
      <c r="H1217" s="208"/>
      <c r="I1217" s="57" t="s">
        <v>42</v>
      </c>
      <c r="J1217" s="58" t="str">
        <f>IF(H1216&lt;&gt;"", VLOOKUP(H1216,'Base de Datos'!$A$2:$D1268,3,FALSE()),"")</f>
        <v/>
      </c>
      <c r="K1217" s="205"/>
      <c r="L1217" s="208"/>
      <c r="M1217" s="57" t="s">
        <v>42</v>
      </c>
      <c r="N1217" s="58" t="str">
        <f>IF(L1216&lt;&gt;"", VLOOKUP(L1216,'Base de Datos'!$A$2:$D1268,3,FALSE()),"")</f>
        <v/>
      </c>
      <c r="O1217" s="43"/>
      <c r="P1217" s="1"/>
      <c r="Q1217" s="44"/>
      <c r="R1217" s="15"/>
      <c r="S1217" s="229"/>
      <c r="T1217" s="230"/>
      <c r="U1217" s="59"/>
      <c r="V1217" s="47"/>
      <c r="W1217" s="229"/>
      <c r="X1217" s="230"/>
      <c r="Y1217" s="59"/>
      <c r="Z1217" s="47"/>
      <c r="AA1217" s="229"/>
      <c r="AB1217" s="230"/>
      <c r="AC1217" s="59"/>
      <c r="AD1217" s="48"/>
      <c r="AE1217" s="181"/>
      <c r="AF1217" s="181"/>
      <c r="AG1217" s="181"/>
      <c r="AH1217" s="181"/>
      <c r="AI1217" s="181"/>
      <c r="AJ1217" s="181"/>
      <c r="AK1217" s="181"/>
      <c r="AL1217" s="181"/>
      <c r="AM1217" s="48"/>
      <c r="AN1217" s="53">
        <f>A1214</f>
        <v>46328</v>
      </c>
      <c r="AO1217" s="54" t="str">
        <f>C1215</f>
        <v>Consultorio N° 1</v>
      </c>
      <c r="AP1217" s="55">
        <f t="shared" ref="AP1217:AQ1217" si="822">C1220</f>
        <v>0</v>
      </c>
      <c r="AQ1217" s="55">
        <f t="shared" si="822"/>
        <v>0</v>
      </c>
      <c r="AR1217" s="64">
        <f>U1220</f>
        <v>0</v>
      </c>
      <c r="AS1217" s="55">
        <f>S1220</f>
        <v>0</v>
      </c>
      <c r="AT1217" s="55">
        <f>S1221</f>
        <v>0</v>
      </c>
      <c r="AU1217" s="55">
        <f>U1221</f>
        <v>0</v>
      </c>
      <c r="AV1217" s="55">
        <f>S1222</f>
        <v>0</v>
      </c>
      <c r="AW1217" s="55">
        <f>U1222</f>
        <v>0</v>
      </c>
      <c r="AX1217" s="55">
        <f>U1223</f>
        <v>0</v>
      </c>
      <c r="AY1217" s="55">
        <f>F1223</f>
        <v>0</v>
      </c>
      <c r="AZ1217" s="56"/>
      <c r="BA1217" s="56"/>
      <c r="BB1217" s="56"/>
      <c r="BC1217" s="56"/>
      <c r="BD1217" s="56"/>
      <c r="BE1217" s="56"/>
      <c r="BF1217" s="56"/>
      <c r="BG1217" s="56"/>
      <c r="BH1217" s="56"/>
      <c r="BI1217" s="56"/>
      <c r="BJ1217" s="56"/>
      <c r="BK1217" s="56"/>
      <c r="BL1217" s="56"/>
      <c r="BM1217" s="56"/>
      <c r="BN1217" s="56"/>
    </row>
    <row r="1218" spans="1:66" ht="11.25" customHeight="1">
      <c r="A1218" s="220"/>
      <c r="B1218" s="38"/>
      <c r="C1218" s="205"/>
      <c r="D1218" s="208"/>
      <c r="E1218" s="57" t="s">
        <v>44</v>
      </c>
      <c r="F1218" s="58" t="str">
        <f>IF(D1216&lt;&gt;"", VLOOKUP(D1216,'Base de Datos'!$A$2:$D1268,4,FALSE()),"")</f>
        <v/>
      </c>
      <c r="G1218" s="205"/>
      <c r="H1218" s="208"/>
      <c r="I1218" s="57" t="s">
        <v>44</v>
      </c>
      <c r="J1218" s="58" t="str">
        <f>IF(H1216&lt;&gt;"", VLOOKUP(H1216,'Base de Datos'!$A$2:$D1268,4,FALSE()),"")</f>
        <v/>
      </c>
      <c r="K1218" s="205"/>
      <c r="L1218" s="208"/>
      <c r="M1218" s="57" t="s">
        <v>44</v>
      </c>
      <c r="N1218" s="58" t="str">
        <f>IF(L1216&lt;&gt;"", VLOOKUP(L1216,'Base de Datos'!$A$2:$D1268,4,FALSE()),"")</f>
        <v/>
      </c>
      <c r="O1218" s="43"/>
      <c r="P1218" s="1"/>
      <c r="Q1218" s="44"/>
      <c r="R1218" s="15"/>
      <c r="S1218" s="229"/>
      <c r="T1218" s="230"/>
      <c r="U1218" s="59"/>
      <c r="V1218" s="47"/>
      <c r="W1218" s="229"/>
      <c r="X1218" s="230"/>
      <c r="Y1218" s="59"/>
      <c r="Z1218" s="47"/>
      <c r="AA1218" s="229"/>
      <c r="AB1218" s="230"/>
      <c r="AC1218" s="59"/>
      <c r="AD1218" s="48"/>
      <c r="AE1218" s="181"/>
      <c r="AF1218" s="181"/>
      <c r="AG1218" s="181"/>
      <c r="AH1218" s="181"/>
      <c r="AI1218" s="181"/>
      <c r="AJ1218" s="181"/>
      <c r="AK1218" s="181"/>
      <c r="AL1218" s="181"/>
      <c r="AM1218" s="48"/>
      <c r="AN1218" s="53">
        <f>A1214</f>
        <v>46328</v>
      </c>
      <c r="AO1218" s="54" t="str">
        <f>C1215</f>
        <v>Consultorio N° 1</v>
      </c>
      <c r="AP1218" s="55">
        <f t="shared" ref="AP1218:AQ1218" si="823">C1224</f>
        <v>0</v>
      </c>
      <c r="AQ1218" s="55">
        <f t="shared" si="823"/>
        <v>0</v>
      </c>
      <c r="AR1218" s="64">
        <f>U1224</f>
        <v>0</v>
      </c>
      <c r="AS1218" s="55">
        <f>S1224</f>
        <v>0</v>
      </c>
      <c r="AT1218" s="55">
        <f>S1225</f>
        <v>0</v>
      </c>
      <c r="AU1218" s="55">
        <f>U1225</f>
        <v>0</v>
      </c>
      <c r="AV1218" s="55">
        <f>S1226</f>
        <v>0</v>
      </c>
      <c r="AW1218" s="55">
        <f>U1226</f>
        <v>0</v>
      </c>
      <c r="AX1218" s="55">
        <f>U1227</f>
        <v>0</v>
      </c>
      <c r="AY1218" s="55">
        <f>F1227</f>
        <v>0</v>
      </c>
      <c r="AZ1218" s="56"/>
      <c r="BA1218" s="56"/>
      <c r="BB1218" s="56"/>
      <c r="BC1218" s="56"/>
      <c r="BD1218" s="56"/>
      <c r="BE1218" s="56"/>
      <c r="BF1218" s="56"/>
      <c r="BG1218" s="56"/>
      <c r="BH1218" s="56"/>
      <c r="BI1218" s="56"/>
      <c r="BJ1218" s="56"/>
      <c r="BK1218" s="56"/>
      <c r="BL1218" s="56"/>
      <c r="BM1218" s="56"/>
      <c r="BN1218" s="56"/>
    </row>
    <row r="1219" spans="1:66" ht="11.25" customHeight="1">
      <c r="A1219" s="221"/>
      <c r="B1219" s="38"/>
      <c r="C1219" s="206"/>
      <c r="D1219" s="209"/>
      <c r="E1219" s="85" t="s">
        <v>46</v>
      </c>
      <c r="F1219" s="86"/>
      <c r="G1219" s="206"/>
      <c r="H1219" s="209"/>
      <c r="I1219" s="87" t="s">
        <v>46</v>
      </c>
      <c r="J1219" s="88"/>
      <c r="K1219" s="206"/>
      <c r="L1219" s="209"/>
      <c r="M1219" s="87" t="s">
        <v>46</v>
      </c>
      <c r="N1219" s="88"/>
      <c r="O1219" s="43"/>
      <c r="P1219" s="1"/>
      <c r="Q1219" s="44"/>
      <c r="R1219" s="15"/>
      <c r="S1219" s="227" t="str">
        <f>IF(OR(S1216="Empleado",S1216="Familiar"),"Nombre del Empleado","N° Factura")</f>
        <v>N° Factura</v>
      </c>
      <c r="T1219" s="228"/>
      <c r="U1219" s="89"/>
      <c r="V1219" s="47"/>
      <c r="W1219" s="227" t="str">
        <f>IF(OR(W1216="Empleado",W1216="Familiar"),"Nombre del Empleado","N° Factura")</f>
        <v>N° Factura</v>
      </c>
      <c r="X1219" s="228"/>
      <c r="Y1219" s="89"/>
      <c r="Z1219" s="47"/>
      <c r="AA1219" s="227" t="str">
        <f>IF(OR(AA1216="Empleado",AA1216="Familiar"),"Nombre del Empleado","N° Factura")</f>
        <v>N° Factura</v>
      </c>
      <c r="AB1219" s="228"/>
      <c r="AC1219" s="89"/>
      <c r="AD1219" s="48"/>
      <c r="AE1219" s="181"/>
      <c r="AF1219" s="181"/>
      <c r="AG1219" s="181"/>
      <c r="AH1219" s="181"/>
      <c r="AI1219" s="181"/>
      <c r="AJ1219" s="181"/>
      <c r="AK1219" s="181"/>
      <c r="AL1219" s="181"/>
      <c r="AM1219" s="48"/>
      <c r="AN1219" s="53">
        <f>A1214</f>
        <v>46328</v>
      </c>
      <c r="AO1219" s="54" t="str">
        <f>C1215</f>
        <v>Consultorio N° 1</v>
      </c>
      <c r="AP1219" s="55">
        <f t="shared" ref="AP1219:AQ1219" si="824">C1228</f>
        <v>0</v>
      </c>
      <c r="AQ1219" s="55">
        <f t="shared" si="824"/>
        <v>0</v>
      </c>
      <c r="AR1219" s="64">
        <f>U1228</f>
        <v>0</v>
      </c>
      <c r="AS1219" s="55">
        <f>S1228</f>
        <v>0</v>
      </c>
      <c r="AT1219" s="55">
        <f>S1229</f>
        <v>0</v>
      </c>
      <c r="AU1219" s="64">
        <f>U1229</f>
        <v>0</v>
      </c>
      <c r="AV1219" s="55">
        <f>S1230</f>
        <v>0</v>
      </c>
      <c r="AW1219" s="55">
        <f>U1230</f>
        <v>0</v>
      </c>
      <c r="AX1219" s="55">
        <f>U1231</f>
        <v>0</v>
      </c>
      <c r="AY1219" s="55">
        <f>F1231</f>
        <v>0</v>
      </c>
      <c r="AZ1219" s="56"/>
      <c r="BA1219" s="56"/>
      <c r="BB1219" s="56"/>
      <c r="BC1219" s="56"/>
      <c r="BD1219" s="56"/>
      <c r="BE1219" s="56"/>
      <c r="BF1219" s="56"/>
      <c r="BG1219" s="56"/>
      <c r="BH1219" s="56"/>
      <c r="BI1219" s="56"/>
      <c r="BJ1219" s="56"/>
      <c r="BK1219" s="56"/>
      <c r="BL1219" s="56"/>
      <c r="BM1219" s="56"/>
      <c r="BN1219" s="56"/>
    </row>
    <row r="1220" spans="1:66" ht="11.25" customHeight="1">
      <c r="A1220" s="222">
        <f>A1216+$Q$13/1440</f>
        <v>0.375</v>
      </c>
      <c r="B1220" s="38"/>
      <c r="C1220" s="204"/>
      <c r="D1220" s="207"/>
      <c r="E1220" s="40" t="s">
        <v>36</v>
      </c>
      <c r="F1220" s="42" t="str">
        <f>IF(D1220&lt;&gt;"", VLOOKUP(D1220,'Base de Datos'!$A$2:$D1268,2,FALSE()),"")</f>
        <v/>
      </c>
      <c r="G1220" s="204"/>
      <c r="H1220" s="216"/>
      <c r="I1220" s="40" t="s">
        <v>36</v>
      </c>
      <c r="J1220" s="42" t="str">
        <f>IF(H1220&lt;&gt;"", VLOOKUP(H1220,'Base de Datos'!$A$2:$D1268,2,FALSE()),"")</f>
        <v/>
      </c>
      <c r="K1220" s="204"/>
      <c r="L1220" s="216"/>
      <c r="M1220" s="40" t="s">
        <v>36</v>
      </c>
      <c r="N1220" s="42" t="str">
        <f>IF(L1220&lt;&gt;"", VLOOKUP(L1220,'Base de Datos'!$A$2:$D1268,2,FALSE()),"")</f>
        <v/>
      </c>
      <c r="O1220" s="262" t="s">
        <v>32</v>
      </c>
      <c r="P1220" s="242"/>
      <c r="Q1220" s="263">
        <f ca="1">$N$2</f>
        <v>888.89089999999999</v>
      </c>
      <c r="R1220" s="15"/>
      <c r="S1220" s="45"/>
      <c r="T1220" s="45" t="s">
        <v>37</v>
      </c>
      <c r="U1220" s="103"/>
      <c r="V1220" s="47"/>
      <c r="W1220" s="45"/>
      <c r="X1220" s="45" t="s">
        <v>37</v>
      </c>
      <c r="Y1220" s="46"/>
      <c r="Z1220" s="47"/>
      <c r="AA1220" s="45"/>
      <c r="AB1220" s="45" t="s">
        <v>37</v>
      </c>
      <c r="AC1220" s="46"/>
      <c r="AD1220" s="48"/>
      <c r="AE1220" s="181"/>
      <c r="AF1220" s="181"/>
      <c r="AG1220" s="181"/>
      <c r="AH1220" s="181"/>
      <c r="AI1220" s="181"/>
      <c r="AJ1220" s="181"/>
      <c r="AK1220" s="181"/>
      <c r="AL1220" s="181"/>
      <c r="AM1220" s="48"/>
      <c r="AN1220" s="53">
        <f>A1214</f>
        <v>46328</v>
      </c>
      <c r="AO1220" s="54" t="str">
        <f>C1215</f>
        <v>Consultorio N° 1</v>
      </c>
      <c r="AP1220" s="55">
        <f t="shared" ref="AP1220:AQ1220" si="825">C1232</f>
        <v>0</v>
      </c>
      <c r="AQ1220" s="55">
        <f t="shared" si="825"/>
        <v>0</v>
      </c>
      <c r="AR1220" s="64">
        <f>U1232</f>
        <v>0</v>
      </c>
      <c r="AS1220" s="55">
        <f>S1232</f>
        <v>0</v>
      </c>
      <c r="AT1220" s="55">
        <f>S1233</f>
        <v>0</v>
      </c>
      <c r="AU1220" s="55">
        <f>U1233</f>
        <v>0</v>
      </c>
      <c r="AV1220" s="55">
        <f>S1234</f>
        <v>0</v>
      </c>
      <c r="AW1220" s="55">
        <f>U1234</f>
        <v>0</v>
      </c>
      <c r="AX1220" s="55">
        <f>U1235</f>
        <v>0</v>
      </c>
      <c r="AY1220" s="55">
        <f>F1235</f>
        <v>0</v>
      </c>
      <c r="AZ1220" s="56"/>
      <c r="BA1220" s="56"/>
      <c r="BB1220" s="56"/>
      <c r="BC1220" s="56"/>
      <c r="BD1220" s="56"/>
      <c r="BE1220" s="56"/>
      <c r="BF1220" s="56"/>
      <c r="BG1220" s="56"/>
      <c r="BH1220" s="56"/>
      <c r="BI1220" s="56"/>
      <c r="BJ1220" s="56"/>
      <c r="BK1220" s="56"/>
      <c r="BL1220" s="56"/>
      <c r="BM1220" s="56"/>
      <c r="BN1220" s="56"/>
    </row>
    <row r="1221" spans="1:66" ht="11.25" customHeight="1">
      <c r="A1221" s="220"/>
      <c r="B1221" s="38"/>
      <c r="C1221" s="205"/>
      <c r="D1221" s="208"/>
      <c r="E1221" s="57" t="s">
        <v>42</v>
      </c>
      <c r="F1221" s="58" t="str">
        <f>IF(D1220&lt;&gt;"", VLOOKUP(D1220,'Base de Datos'!$A$2:$D1268,3,FALSE()),"")</f>
        <v/>
      </c>
      <c r="G1221" s="205"/>
      <c r="H1221" s="208"/>
      <c r="I1221" s="57" t="s">
        <v>42</v>
      </c>
      <c r="J1221" s="58" t="str">
        <f>IF(H1220&lt;&gt;"", VLOOKUP(H1220,'Base de Datos'!$A$2:$D1268,3,FALSE()),"")</f>
        <v/>
      </c>
      <c r="K1221" s="205"/>
      <c r="L1221" s="208"/>
      <c r="M1221" s="57" t="s">
        <v>42</v>
      </c>
      <c r="N1221" s="58" t="str">
        <f>IF(L1220&lt;&gt;"", VLOOKUP(L1220,'Base de Datos'!$A$2:$D1268,3,FALSE()),"")</f>
        <v/>
      </c>
      <c r="O1221" s="242"/>
      <c r="P1221" s="242"/>
      <c r="Q1221" s="264"/>
      <c r="R1221" s="15"/>
      <c r="S1221" s="229"/>
      <c r="T1221" s="230"/>
      <c r="U1221" s="59"/>
      <c r="V1221" s="47"/>
      <c r="W1221" s="229"/>
      <c r="X1221" s="230"/>
      <c r="Y1221" s="59"/>
      <c r="Z1221" s="47"/>
      <c r="AA1221" s="229"/>
      <c r="AB1221" s="230"/>
      <c r="AC1221" s="59"/>
      <c r="AD1221" s="48"/>
      <c r="AE1221" s="181"/>
      <c r="AF1221" s="181"/>
      <c r="AG1221" s="181"/>
      <c r="AH1221" s="181"/>
      <c r="AI1221" s="181"/>
      <c r="AJ1221" s="181"/>
      <c r="AK1221" s="181"/>
      <c r="AL1221" s="181"/>
      <c r="AM1221" s="48"/>
      <c r="AN1221" s="53">
        <f>A1214</f>
        <v>46328</v>
      </c>
      <c r="AO1221" s="54" t="str">
        <f>C1215</f>
        <v>Consultorio N° 1</v>
      </c>
      <c r="AP1221" s="55">
        <f t="shared" ref="AP1221:AQ1221" si="826">C1236</f>
        <v>0</v>
      </c>
      <c r="AQ1221" s="55">
        <f t="shared" si="826"/>
        <v>0</v>
      </c>
      <c r="AR1221" s="55">
        <f>U1236</f>
        <v>0</v>
      </c>
      <c r="AS1221" s="55">
        <f>S1236</f>
        <v>0</v>
      </c>
      <c r="AT1221" s="55">
        <f>S1237</f>
        <v>0</v>
      </c>
      <c r="AU1221" s="55">
        <f>U1237</f>
        <v>0</v>
      </c>
      <c r="AV1221" s="55">
        <f>S1238</f>
        <v>0</v>
      </c>
      <c r="AW1221" s="55">
        <f>U1238</f>
        <v>0</v>
      </c>
      <c r="AX1221" s="55">
        <f>U1239</f>
        <v>0</v>
      </c>
      <c r="AY1221" s="55">
        <f>F1239</f>
        <v>0</v>
      </c>
      <c r="AZ1221" s="56"/>
      <c r="BA1221" s="56"/>
      <c r="BB1221" s="56"/>
      <c r="BC1221" s="56"/>
      <c r="BD1221" s="56"/>
      <c r="BE1221" s="56"/>
      <c r="BF1221" s="56"/>
      <c r="BG1221" s="56"/>
      <c r="BH1221" s="56"/>
      <c r="BI1221" s="56"/>
      <c r="BJ1221" s="56"/>
      <c r="BK1221" s="56"/>
      <c r="BL1221" s="56"/>
      <c r="BM1221" s="56"/>
      <c r="BN1221" s="56"/>
    </row>
    <row r="1222" spans="1:66" ht="11.25" customHeight="1">
      <c r="A1222" s="220"/>
      <c r="B1222" s="38"/>
      <c r="C1222" s="205"/>
      <c r="D1222" s="208"/>
      <c r="E1222" s="57" t="s">
        <v>44</v>
      </c>
      <c r="F1222" s="58" t="str">
        <f>IF(D1220&lt;&gt;"", VLOOKUP(D1220,'Base de Datos'!$A$2:$D1268,4,FALSE()),"")</f>
        <v/>
      </c>
      <c r="G1222" s="205"/>
      <c r="H1222" s="208"/>
      <c r="I1222" s="57" t="s">
        <v>44</v>
      </c>
      <c r="J1222" s="58" t="str">
        <f>IF(H1220&lt;&gt;"", VLOOKUP(H1220,'Base de Datos'!$A$2:$D1268,4,FALSE()),"")</f>
        <v/>
      </c>
      <c r="K1222" s="205"/>
      <c r="L1222" s="208"/>
      <c r="M1222" s="57" t="s">
        <v>44</v>
      </c>
      <c r="N1222" s="58" t="str">
        <f>IF(L1220&lt;&gt;"", VLOOKUP(L1220,'Base de Datos'!$A$2:$D1268,4,FALSE()),"")</f>
        <v/>
      </c>
      <c r="O1222" s="43"/>
      <c r="P1222" s="104" t="s">
        <v>50</v>
      </c>
      <c r="Q1222" s="110">
        <v>0.33333333333333331</v>
      </c>
      <c r="R1222" s="15"/>
      <c r="S1222" s="229"/>
      <c r="T1222" s="230"/>
      <c r="U1222" s="59"/>
      <c r="V1222" s="47"/>
      <c r="W1222" s="229"/>
      <c r="X1222" s="230"/>
      <c r="Y1222" s="59"/>
      <c r="Z1222" s="47"/>
      <c r="AA1222" s="229"/>
      <c r="AB1222" s="230"/>
      <c r="AC1222" s="59"/>
      <c r="AD1222" s="48"/>
      <c r="AE1222" s="181"/>
      <c r="AF1222" s="181"/>
      <c r="AG1222" s="181"/>
      <c r="AH1222" s="181"/>
      <c r="AI1222" s="181"/>
      <c r="AJ1222" s="181"/>
      <c r="AK1222" s="181"/>
      <c r="AL1222" s="181"/>
      <c r="AM1222" s="48"/>
      <c r="AN1222" s="53">
        <f>A1214</f>
        <v>46328</v>
      </c>
      <c r="AO1222" s="54" t="str">
        <f>C1215</f>
        <v>Consultorio N° 1</v>
      </c>
      <c r="AP1222" s="55">
        <f t="shared" ref="AP1222:AQ1222" si="827">C1240</f>
        <v>0</v>
      </c>
      <c r="AQ1222" s="55">
        <f t="shared" si="827"/>
        <v>0</v>
      </c>
      <c r="AR1222" s="55">
        <f>U1240</f>
        <v>0</v>
      </c>
      <c r="AS1222" s="55">
        <f>S1240</f>
        <v>0</v>
      </c>
      <c r="AT1222" s="55">
        <f>S1241</f>
        <v>0</v>
      </c>
      <c r="AU1222" s="55">
        <f>U1241</f>
        <v>0</v>
      </c>
      <c r="AV1222" s="55">
        <f>S1242</f>
        <v>0</v>
      </c>
      <c r="AW1222" s="55">
        <f>U1242</f>
        <v>0</v>
      </c>
      <c r="AX1222" s="55">
        <f>U1243</f>
        <v>0</v>
      </c>
      <c r="AY1222" s="55">
        <f>F1243</f>
        <v>0</v>
      </c>
      <c r="AZ1222" s="56"/>
      <c r="BA1222" s="56"/>
      <c r="BB1222" s="56"/>
      <c r="BC1222" s="56"/>
      <c r="BD1222" s="56"/>
      <c r="BE1222" s="56"/>
      <c r="BF1222" s="56"/>
      <c r="BG1222" s="56"/>
      <c r="BH1222" s="56"/>
      <c r="BI1222" s="56"/>
      <c r="BJ1222" s="56"/>
      <c r="BK1222" s="56"/>
      <c r="BL1222" s="56"/>
      <c r="BM1222" s="56"/>
      <c r="BN1222" s="56"/>
    </row>
    <row r="1223" spans="1:66" ht="11.25" customHeight="1">
      <c r="A1223" s="221"/>
      <c r="B1223" s="38"/>
      <c r="C1223" s="206"/>
      <c r="D1223" s="209"/>
      <c r="E1223" s="85" t="s">
        <v>46</v>
      </c>
      <c r="F1223" s="107"/>
      <c r="G1223" s="206"/>
      <c r="H1223" s="209"/>
      <c r="I1223" s="85" t="s">
        <v>46</v>
      </c>
      <c r="J1223" s="108"/>
      <c r="K1223" s="206"/>
      <c r="L1223" s="209"/>
      <c r="M1223" s="85" t="s">
        <v>46</v>
      </c>
      <c r="N1223" s="108"/>
      <c r="O1223" s="43"/>
      <c r="P1223" s="104" t="s">
        <v>54</v>
      </c>
      <c r="Q1223" s="109">
        <v>60</v>
      </c>
      <c r="R1223" s="15"/>
      <c r="S1223" s="227" t="str">
        <f>IF(OR(S1220="Empleado",S1220="Familiar"),"Nombre del Empleado","N° Factura")</f>
        <v>N° Factura</v>
      </c>
      <c r="T1223" s="228"/>
      <c r="U1223" s="89"/>
      <c r="V1223" s="47"/>
      <c r="W1223" s="227" t="str">
        <f>IF(OR(W1220="Empleado",W1220="Familiar"),"Nombre del Empleado","N° Factura")</f>
        <v>N° Factura</v>
      </c>
      <c r="X1223" s="228"/>
      <c r="Y1223" s="111"/>
      <c r="Z1223" s="47"/>
      <c r="AA1223" s="227" t="str">
        <f>IF(OR(AA1220="Empleado",AA1220="Familiar"),"Nombre del Empleado","N° Factura")</f>
        <v>N° Factura</v>
      </c>
      <c r="AB1223" s="228"/>
      <c r="AC1223" s="111"/>
      <c r="AD1223" s="48"/>
      <c r="AE1223" s="181"/>
      <c r="AF1223" s="181"/>
      <c r="AG1223" s="181"/>
      <c r="AH1223" s="181"/>
      <c r="AI1223" s="181"/>
      <c r="AJ1223" s="181"/>
      <c r="AK1223" s="181"/>
      <c r="AL1223" s="181"/>
      <c r="AM1223" s="48"/>
      <c r="AN1223" s="53">
        <f>A1214</f>
        <v>46328</v>
      </c>
      <c r="AO1223" s="54" t="str">
        <f>C1215</f>
        <v>Consultorio N° 1</v>
      </c>
      <c r="AP1223" s="55">
        <f t="shared" ref="AP1223:AQ1223" si="828">C1244</f>
        <v>0</v>
      </c>
      <c r="AQ1223" s="55">
        <f t="shared" si="828"/>
        <v>0</v>
      </c>
      <c r="AR1223" s="55">
        <f>U1244</f>
        <v>0</v>
      </c>
      <c r="AS1223" s="55">
        <f>S1244</f>
        <v>0</v>
      </c>
      <c r="AT1223" s="55">
        <f>S1245</f>
        <v>0</v>
      </c>
      <c r="AU1223" s="55">
        <f>U1245</f>
        <v>0</v>
      </c>
      <c r="AV1223" s="55">
        <f>S1246</f>
        <v>0</v>
      </c>
      <c r="AW1223" s="55">
        <f>U1246</f>
        <v>0</v>
      </c>
      <c r="AX1223" s="55">
        <f>U1247</f>
        <v>0</v>
      </c>
      <c r="AY1223" s="55">
        <f>F1247</f>
        <v>0</v>
      </c>
      <c r="AZ1223" s="56"/>
      <c r="BA1223" s="56"/>
      <c r="BB1223" s="56"/>
      <c r="BC1223" s="56"/>
      <c r="BD1223" s="56"/>
      <c r="BE1223" s="56"/>
      <c r="BF1223" s="56"/>
      <c r="BG1223" s="56"/>
      <c r="BH1223" s="56"/>
      <c r="BI1223" s="56"/>
      <c r="BJ1223" s="56"/>
      <c r="BK1223" s="56"/>
      <c r="BL1223" s="56"/>
      <c r="BM1223" s="56"/>
      <c r="BN1223" s="56"/>
    </row>
    <row r="1224" spans="1:66" ht="11.25" customHeight="1">
      <c r="A1224" s="222">
        <f>A1220+$Q$13/1440</f>
        <v>0.41666666666666669</v>
      </c>
      <c r="B1224" s="38"/>
      <c r="C1224" s="204"/>
      <c r="D1224" s="207"/>
      <c r="E1224" s="40" t="s">
        <v>36</v>
      </c>
      <c r="F1224" s="42" t="str">
        <f>IF(D1224&lt;&gt;"", VLOOKUP(D1224,'Base de Datos'!$A$2:$D1268,2,FALSE()),"")</f>
        <v/>
      </c>
      <c r="G1224" s="218"/>
      <c r="H1224" s="217"/>
      <c r="I1224" s="118" t="s">
        <v>36</v>
      </c>
      <c r="J1224" s="42" t="str">
        <f>IF(H1224&lt;&gt;"", VLOOKUP(H1224,'Base de Datos'!$A$2:$D1268,2,FALSE()),"")</f>
        <v/>
      </c>
      <c r="K1224" s="218"/>
      <c r="L1224" s="217"/>
      <c r="M1224" s="118" t="s">
        <v>36</v>
      </c>
      <c r="N1224" s="42" t="str">
        <f>IF(L1224&lt;&gt;"", VLOOKUP(L1224,'Base de Datos'!$A$2:$D1268,2,FALSE()),"")</f>
        <v/>
      </c>
      <c r="O1224" s="43"/>
      <c r="P1224" s="1"/>
      <c r="Q1224" s="1"/>
      <c r="R1224" s="15"/>
      <c r="S1224" s="45"/>
      <c r="T1224" s="45" t="s">
        <v>37</v>
      </c>
      <c r="U1224" s="46"/>
      <c r="V1224" s="47"/>
      <c r="W1224" s="45"/>
      <c r="X1224" s="45" t="s">
        <v>37</v>
      </c>
      <c r="Y1224" s="46"/>
      <c r="Z1224" s="47"/>
      <c r="AA1224" s="45"/>
      <c r="AB1224" s="45" t="s">
        <v>37</v>
      </c>
      <c r="AC1224" s="46"/>
      <c r="AD1224" s="48"/>
      <c r="AE1224" s="181"/>
      <c r="AF1224" s="181"/>
      <c r="AG1224" s="181"/>
      <c r="AH1224" s="181"/>
      <c r="AI1224" s="181"/>
      <c r="AJ1224" s="181"/>
      <c r="AK1224" s="181"/>
      <c r="AL1224" s="181"/>
      <c r="AM1224" s="48"/>
      <c r="AN1224" s="53">
        <f>A1214</f>
        <v>46328</v>
      </c>
      <c r="AO1224" s="54" t="str">
        <f>C1215</f>
        <v>Consultorio N° 1</v>
      </c>
      <c r="AP1224" s="55">
        <f t="shared" ref="AP1224:AQ1224" si="829">C1248</f>
        <v>0</v>
      </c>
      <c r="AQ1224" s="55">
        <f t="shared" si="829"/>
        <v>0</v>
      </c>
      <c r="AR1224" s="55">
        <f>U1248</f>
        <v>0</v>
      </c>
      <c r="AS1224" s="55">
        <f>S1248</f>
        <v>0</v>
      </c>
      <c r="AT1224" s="55">
        <f>S1249</f>
        <v>0</v>
      </c>
      <c r="AU1224" s="55">
        <f>U1249</f>
        <v>0</v>
      </c>
      <c r="AV1224" s="55">
        <f>S1250</f>
        <v>0</v>
      </c>
      <c r="AW1224" s="55">
        <f>U1250</f>
        <v>0</v>
      </c>
      <c r="AX1224" s="55">
        <f>U1251</f>
        <v>0</v>
      </c>
      <c r="AY1224" s="55">
        <f>F1251</f>
        <v>0</v>
      </c>
      <c r="AZ1224" s="56"/>
      <c r="BA1224" s="56"/>
      <c r="BB1224" s="56"/>
      <c r="BC1224" s="56"/>
      <c r="BD1224" s="56"/>
      <c r="BE1224" s="56"/>
      <c r="BF1224" s="56"/>
      <c r="BG1224" s="56"/>
      <c r="BH1224" s="56"/>
      <c r="BI1224" s="56"/>
      <c r="BJ1224" s="56"/>
      <c r="BK1224" s="56"/>
      <c r="BL1224" s="56"/>
      <c r="BM1224" s="56"/>
      <c r="BN1224" s="56"/>
    </row>
    <row r="1225" spans="1:66" ht="11.25" customHeight="1">
      <c r="A1225" s="220"/>
      <c r="B1225" s="38"/>
      <c r="C1225" s="205"/>
      <c r="D1225" s="208"/>
      <c r="E1225" s="57" t="s">
        <v>42</v>
      </c>
      <c r="F1225" s="58" t="str">
        <f>IF(D1224&lt;&gt;"", VLOOKUP(D1224,'Base de Datos'!$A$2:$D1268,3,FALSE()),"")</f>
        <v/>
      </c>
      <c r="G1225" s="205"/>
      <c r="H1225" s="208"/>
      <c r="I1225" s="57" t="s">
        <v>42</v>
      </c>
      <c r="J1225" s="58" t="str">
        <f>IF(H1224&lt;&gt;"", VLOOKUP(H1224,'Base de Datos'!$A$2:$D1268,3,FALSE()),"")</f>
        <v/>
      </c>
      <c r="K1225" s="205"/>
      <c r="L1225" s="208"/>
      <c r="M1225" s="57" t="s">
        <v>42</v>
      </c>
      <c r="N1225" s="58" t="str">
        <f>IF(L1224&lt;&gt;"", VLOOKUP(L1224,'Base de Datos'!$A$2:$D1268,3,FALSE()),"")</f>
        <v/>
      </c>
      <c r="O1225" s="43"/>
      <c r="P1225" s="119" t="s">
        <v>58</v>
      </c>
      <c r="Q1225" s="44"/>
      <c r="R1225" s="15"/>
      <c r="S1225" s="229"/>
      <c r="T1225" s="230"/>
      <c r="U1225" s="59"/>
      <c r="V1225" s="47"/>
      <c r="W1225" s="229"/>
      <c r="X1225" s="230"/>
      <c r="Y1225" s="59"/>
      <c r="Z1225" s="47"/>
      <c r="AA1225" s="229"/>
      <c r="AB1225" s="230"/>
      <c r="AC1225" s="59"/>
      <c r="AD1225" s="48"/>
      <c r="AE1225" s="181"/>
      <c r="AF1225" s="181"/>
      <c r="AG1225" s="181"/>
      <c r="AH1225" s="181"/>
      <c r="AI1225" s="181"/>
      <c r="AJ1225" s="181"/>
      <c r="AK1225" s="181"/>
      <c r="AL1225" s="181"/>
      <c r="AM1225" s="48"/>
      <c r="AN1225" s="53">
        <f>A1214</f>
        <v>46328</v>
      </c>
      <c r="AO1225" s="54" t="str">
        <f>C1215</f>
        <v>Consultorio N° 1</v>
      </c>
      <c r="AP1225" s="55">
        <f t="shared" ref="AP1225:AQ1225" si="830">C1252</f>
        <v>0</v>
      </c>
      <c r="AQ1225" s="55">
        <f t="shared" si="830"/>
        <v>0</v>
      </c>
      <c r="AR1225" s="55">
        <f>U1252</f>
        <v>0</v>
      </c>
      <c r="AS1225" s="55">
        <f>S1252</f>
        <v>0</v>
      </c>
      <c r="AT1225" s="55">
        <f>S1253</f>
        <v>0</v>
      </c>
      <c r="AU1225" s="55">
        <f>U1253</f>
        <v>0</v>
      </c>
      <c r="AV1225" s="55">
        <f>S1254</f>
        <v>0</v>
      </c>
      <c r="AW1225" s="55">
        <f>U1254</f>
        <v>0</v>
      </c>
      <c r="AX1225" s="55">
        <f>U1255</f>
        <v>0</v>
      </c>
      <c r="AY1225" s="55">
        <f>F1255</f>
        <v>0</v>
      </c>
      <c r="AZ1225" s="56"/>
      <c r="BA1225" s="56"/>
      <c r="BB1225" s="56"/>
      <c r="BC1225" s="56"/>
      <c r="BD1225" s="56"/>
      <c r="BE1225" s="56"/>
      <c r="BF1225" s="56"/>
      <c r="BG1225" s="56"/>
      <c r="BH1225" s="56"/>
      <c r="BI1225" s="56"/>
      <c r="BJ1225" s="56"/>
      <c r="BK1225" s="56"/>
      <c r="BL1225" s="56"/>
      <c r="BM1225" s="56"/>
      <c r="BN1225" s="56"/>
    </row>
    <row r="1226" spans="1:66" ht="11.25" customHeight="1">
      <c r="A1226" s="220"/>
      <c r="B1226" s="38"/>
      <c r="C1226" s="205"/>
      <c r="D1226" s="208"/>
      <c r="E1226" s="57" t="s">
        <v>44</v>
      </c>
      <c r="F1226" s="58" t="str">
        <f>IF(D1224&lt;&gt;"", VLOOKUP(D1224,'Base de Datos'!$A$2:$D1268,4,FALSE()),"")</f>
        <v/>
      </c>
      <c r="G1226" s="205"/>
      <c r="H1226" s="208"/>
      <c r="I1226" s="57" t="s">
        <v>44</v>
      </c>
      <c r="J1226" s="58" t="str">
        <f>IF(H1224&lt;&gt;"", VLOOKUP(H1224,'Base de Datos'!$A$2:$D1268,4,FALSE()),"")</f>
        <v/>
      </c>
      <c r="K1226" s="205"/>
      <c r="L1226" s="208"/>
      <c r="M1226" s="57" t="s">
        <v>44</v>
      </c>
      <c r="N1226" s="58" t="str">
        <f>IF(L1224&lt;&gt;"", VLOOKUP(L1224,'Base de Datos'!$A$2:$D1268,4,FALSE()),"")</f>
        <v/>
      </c>
      <c r="O1226" s="43"/>
      <c r="P1226" s="120" t="s">
        <v>61</v>
      </c>
      <c r="Q1226" s="121" t="s">
        <v>62</v>
      </c>
      <c r="R1226" s="15"/>
      <c r="S1226" s="229"/>
      <c r="T1226" s="230"/>
      <c r="U1226" s="59"/>
      <c r="V1226" s="47"/>
      <c r="W1226" s="229"/>
      <c r="X1226" s="230"/>
      <c r="Y1226" s="59"/>
      <c r="Z1226" s="47"/>
      <c r="AA1226" s="229"/>
      <c r="AB1226" s="230"/>
      <c r="AC1226" s="59"/>
      <c r="AD1226" s="48"/>
      <c r="AE1226" s="181"/>
      <c r="AF1226" s="181"/>
      <c r="AG1226" s="181"/>
      <c r="AH1226" s="181"/>
      <c r="AI1226" s="181"/>
      <c r="AJ1226" s="181"/>
      <c r="AK1226" s="181"/>
      <c r="AL1226" s="181"/>
      <c r="AM1226" s="48"/>
      <c r="AN1226" s="53">
        <f>A1214</f>
        <v>46328</v>
      </c>
      <c r="AO1226" s="54" t="s">
        <v>17</v>
      </c>
      <c r="AP1226" s="55">
        <f t="shared" ref="AP1226:AQ1226" si="831">C1256</f>
        <v>0</v>
      </c>
      <c r="AQ1226" s="55">
        <f t="shared" si="831"/>
        <v>0</v>
      </c>
      <c r="AR1226" s="55">
        <f>U1256</f>
        <v>0</v>
      </c>
      <c r="AS1226" s="55">
        <f>S1256</f>
        <v>0</v>
      </c>
      <c r="AT1226" s="55">
        <f>S1257</f>
        <v>0</v>
      </c>
      <c r="AU1226" s="55">
        <f>U1257</f>
        <v>0</v>
      </c>
      <c r="AV1226" s="55">
        <f>S1258</f>
        <v>0</v>
      </c>
      <c r="AW1226" s="55">
        <f>U1258</f>
        <v>0</v>
      </c>
      <c r="AX1226" s="55">
        <f>U1259</f>
        <v>0</v>
      </c>
      <c r="AY1226" s="55">
        <f>F1259</f>
        <v>0</v>
      </c>
      <c r="AZ1226" s="56"/>
      <c r="BA1226" s="56"/>
      <c r="BB1226" s="56"/>
      <c r="BC1226" s="56"/>
      <c r="BD1226" s="56"/>
      <c r="BE1226" s="56"/>
      <c r="BF1226" s="56"/>
      <c r="BG1226" s="56"/>
      <c r="BH1226" s="56"/>
      <c r="BI1226" s="56"/>
      <c r="BJ1226" s="56"/>
      <c r="BK1226" s="56"/>
      <c r="BL1226" s="56"/>
      <c r="BM1226" s="56"/>
      <c r="BN1226" s="56"/>
    </row>
    <row r="1227" spans="1:66" ht="11.25" customHeight="1">
      <c r="A1227" s="221"/>
      <c r="B1227" s="38"/>
      <c r="C1227" s="206"/>
      <c r="D1227" s="209"/>
      <c r="E1227" s="85" t="s">
        <v>46</v>
      </c>
      <c r="F1227" s="86"/>
      <c r="G1227" s="206"/>
      <c r="H1227" s="209"/>
      <c r="I1227" s="85" t="s">
        <v>46</v>
      </c>
      <c r="J1227" s="108"/>
      <c r="K1227" s="206"/>
      <c r="L1227" s="209"/>
      <c r="M1227" s="85" t="s">
        <v>46</v>
      </c>
      <c r="N1227" s="108"/>
      <c r="O1227" s="43"/>
      <c r="P1227" s="123" t="s">
        <v>64</v>
      </c>
      <c r="Q1227" s="124" t="s">
        <v>65</v>
      </c>
      <c r="R1227" s="15"/>
      <c r="S1227" s="227" t="str">
        <f>IF(OR(S1224="Empleado",S1224="Familiar"),"Nombre del Empleado","N° Factura")</f>
        <v>N° Factura</v>
      </c>
      <c r="T1227" s="228"/>
      <c r="U1227" s="89"/>
      <c r="V1227" s="47"/>
      <c r="W1227" s="227" t="str">
        <f>IF(OR(W1224="Empleado",W1224="Familiar"),"Nombre del Empleado","N° Factura")</f>
        <v>N° Factura</v>
      </c>
      <c r="X1227" s="228"/>
      <c r="Y1227" s="89"/>
      <c r="Z1227" s="47"/>
      <c r="AA1227" s="227" t="str">
        <f>IF(OR(AA1224="Empleado",AA1224="Familiar"),"Nombre del Empleado","N° Factura")</f>
        <v>N° Factura</v>
      </c>
      <c r="AB1227" s="228"/>
      <c r="AC1227" s="89"/>
      <c r="AD1227" s="48"/>
      <c r="AE1227" s="181"/>
      <c r="AF1227" s="181"/>
      <c r="AG1227" s="181"/>
      <c r="AH1227" s="181"/>
      <c r="AI1227" s="181"/>
      <c r="AJ1227" s="181"/>
      <c r="AK1227" s="181"/>
      <c r="AL1227" s="181"/>
      <c r="AM1227" s="48"/>
      <c r="AN1227" s="53">
        <f>A1214</f>
        <v>46328</v>
      </c>
      <c r="AO1227" s="54" t="s">
        <v>17</v>
      </c>
      <c r="AP1227" s="55">
        <f t="shared" ref="AP1227:AQ1227" si="832">C1260</f>
        <v>0</v>
      </c>
      <c r="AQ1227" s="55">
        <f t="shared" si="832"/>
        <v>0</v>
      </c>
      <c r="AR1227" s="55">
        <f>U1260</f>
        <v>0</v>
      </c>
      <c r="AS1227" s="55">
        <f>S1260</f>
        <v>0</v>
      </c>
      <c r="AT1227" s="55">
        <f>S1261</f>
        <v>0</v>
      </c>
      <c r="AU1227" s="55">
        <f>U1261</f>
        <v>0</v>
      </c>
      <c r="AV1227" s="55">
        <f>S1262</f>
        <v>0</v>
      </c>
      <c r="AW1227" s="55">
        <f>U1262</f>
        <v>0</v>
      </c>
      <c r="AX1227" s="55">
        <f>U1263</f>
        <v>0</v>
      </c>
      <c r="AY1227" s="55">
        <f>F1263</f>
        <v>0</v>
      </c>
      <c r="AZ1227" s="56"/>
      <c r="BA1227" s="56"/>
      <c r="BB1227" s="56"/>
      <c r="BC1227" s="56"/>
      <c r="BD1227" s="56"/>
      <c r="BE1227" s="56"/>
      <c r="BF1227" s="56"/>
      <c r="BG1227" s="56"/>
      <c r="BH1227" s="56"/>
      <c r="BI1227" s="56"/>
      <c r="BJ1227" s="56"/>
      <c r="BK1227" s="56"/>
      <c r="BL1227" s="56"/>
      <c r="BM1227" s="56"/>
      <c r="BN1227" s="56"/>
    </row>
    <row r="1228" spans="1:66" ht="11.25" customHeight="1">
      <c r="A1228" s="222">
        <f>A1224+$Q$13/1440</f>
        <v>0.45833333333333337</v>
      </c>
      <c r="B1228" s="38"/>
      <c r="C1228" s="204"/>
      <c r="D1228" s="207"/>
      <c r="E1228" s="40" t="s">
        <v>36</v>
      </c>
      <c r="F1228" s="42" t="str">
        <f>IF(D1228&lt;&gt;"", VLOOKUP(D1228,'Base de Datos'!$A$2:$D1268,2,FALSE()),"")</f>
        <v/>
      </c>
      <c r="G1228" s="204"/>
      <c r="H1228" s="216"/>
      <c r="I1228" s="40" t="s">
        <v>36</v>
      </c>
      <c r="J1228" s="42" t="str">
        <f>IF(H1228&lt;&gt;"", VLOOKUP(H1228,'Base de Datos'!$A$2:$D1268,2,FALSE()),"")</f>
        <v/>
      </c>
      <c r="K1228" s="204"/>
      <c r="L1228" s="216"/>
      <c r="M1228" s="40" t="s">
        <v>36</v>
      </c>
      <c r="N1228" s="42" t="str">
        <f>IF(L1228&lt;&gt;"", VLOOKUP(L1228,'Base de Datos'!$A$2:$D1268,2,FALSE()),"")</f>
        <v/>
      </c>
      <c r="O1228" s="43"/>
      <c r="P1228" s="127" t="s">
        <v>67</v>
      </c>
      <c r="Q1228" s="128" t="s">
        <v>68</v>
      </c>
      <c r="R1228" s="15"/>
      <c r="S1228" s="45"/>
      <c r="T1228" s="45" t="s">
        <v>37</v>
      </c>
      <c r="U1228" s="46"/>
      <c r="V1228" s="47"/>
      <c r="W1228" s="45"/>
      <c r="X1228" s="45" t="s">
        <v>37</v>
      </c>
      <c r="Y1228" s="46"/>
      <c r="Z1228" s="47"/>
      <c r="AA1228" s="45"/>
      <c r="AB1228" s="45" t="s">
        <v>37</v>
      </c>
      <c r="AC1228" s="46"/>
      <c r="AD1228" s="48"/>
      <c r="AE1228" s="181"/>
      <c r="AF1228" s="181"/>
      <c r="AG1228" s="181"/>
      <c r="AH1228" s="181"/>
      <c r="AI1228" s="181"/>
      <c r="AJ1228" s="181"/>
      <c r="AK1228" s="181"/>
      <c r="AL1228" s="181"/>
      <c r="AM1228" s="48"/>
      <c r="AN1228" s="53">
        <f>A1214</f>
        <v>46328</v>
      </c>
      <c r="AO1228" s="54" t="s">
        <v>17</v>
      </c>
      <c r="AP1228" s="55">
        <f t="shared" ref="AP1228:AQ1228" si="833">C1264</f>
        <v>0</v>
      </c>
      <c r="AQ1228" s="55">
        <f t="shared" si="833"/>
        <v>0</v>
      </c>
      <c r="AR1228" s="55">
        <f>U1264</f>
        <v>0</v>
      </c>
      <c r="AS1228" s="55">
        <f>S1264</f>
        <v>0</v>
      </c>
      <c r="AT1228" s="55">
        <f>S1265</f>
        <v>0</v>
      </c>
      <c r="AU1228" s="55">
        <f>U1265</f>
        <v>0</v>
      </c>
      <c r="AV1228" s="55">
        <f>S1266</f>
        <v>0</v>
      </c>
      <c r="AW1228" s="55">
        <f>U1266</f>
        <v>0</v>
      </c>
      <c r="AX1228" s="55">
        <f>U1267</f>
        <v>0</v>
      </c>
      <c r="AY1228" s="55">
        <f>F1267</f>
        <v>0</v>
      </c>
      <c r="AZ1228" s="56"/>
      <c r="BA1228" s="56"/>
      <c r="BB1228" s="56"/>
      <c r="BC1228" s="56"/>
      <c r="BD1228" s="56"/>
      <c r="BE1228" s="56"/>
      <c r="BF1228" s="56"/>
      <c r="BG1228" s="56"/>
      <c r="BH1228" s="56"/>
      <c r="BI1228" s="56"/>
      <c r="BJ1228" s="56"/>
      <c r="BK1228" s="56"/>
      <c r="BL1228" s="56"/>
      <c r="BM1228" s="56"/>
      <c r="BN1228" s="56"/>
    </row>
    <row r="1229" spans="1:66" ht="11.25" customHeight="1">
      <c r="A1229" s="220"/>
      <c r="B1229" s="38"/>
      <c r="C1229" s="205"/>
      <c r="D1229" s="208"/>
      <c r="E1229" s="57" t="s">
        <v>42</v>
      </c>
      <c r="F1229" s="58" t="str">
        <f>IF(D1228&lt;&gt;"", VLOOKUP(D1228,'Base de Datos'!$A$2:$D1268,3,FALSE()),"")</f>
        <v/>
      </c>
      <c r="G1229" s="205"/>
      <c r="H1229" s="208"/>
      <c r="I1229" s="57" t="s">
        <v>42</v>
      </c>
      <c r="J1229" s="58" t="str">
        <f>IF(H1228&lt;&gt;"", VLOOKUP(H1228,'Base de Datos'!$A$2:$D1268,3,FALSE()),"")</f>
        <v/>
      </c>
      <c r="K1229" s="205"/>
      <c r="L1229" s="208"/>
      <c r="M1229" s="57" t="s">
        <v>42</v>
      </c>
      <c r="N1229" s="58" t="str">
        <f>IF(L1228&lt;&gt;"", VLOOKUP(L1228,'Base de Datos'!$A$2:$D1268,3,FALSE()),"")</f>
        <v/>
      </c>
      <c r="O1229" s="43"/>
      <c r="P1229" s="130" t="s">
        <v>70</v>
      </c>
      <c r="Q1229" s="131" t="s">
        <v>71</v>
      </c>
      <c r="R1229" s="15"/>
      <c r="S1229" s="229"/>
      <c r="T1229" s="230"/>
      <c r="U1229" s="59"/>
      <c r="V1229" s="47"/>
      <c r="W1229" s="229"/>
      <c r="X1229" s="230"/>
      <c r="Y1229" s="59"/>
      <c r="Z1229" s="47"/>
      <c r="AA1229" s="229"/>
      <c r="AB1229" s="230"/>
      <c r="AC1229" s="59"/>
      <c r="AD1229" s="48"/>
      <c r="AE1229" s="181"/>
      <c r="AF1229" s="181"/>
      <c r="AG1229" s="181"/>
      <c r="AH1229" s="181"/>
      <c r="AI1229" s="181"/>
      <c r="AJ1229" s="181"/>
      <c r="AK1229" s="181"/>
      <c r="AL1229" s="181"/>
      <c r="AM1229" s="48"/>
      <c r="AN1229" s="53">
        <f>A1214</f>
        <v>46328</v>
      </c>
      <c r="AO1229" s="54" t="str">
        <f>G1215</f>
        <v>Consultorio N° 2</v>
      </c>
      <c r="AP1229" s="55">
        <f t="shared" ref="AP1229:AQ1229" si="834">G1216</f>
        <v>0</v>
      </c>
      <c r="AQ1229" s="55">
        <f t="shared" si="834"/>
        <v>0</v>
      </c>
      <c r="AR1229" s="55">
        <f>Y1216</f>
        <v>0</v>
      </c>
      <c r="AS1229" s="55">
        <f>W1216</f>
        <v>0</v>
      </c>
      <c r="AT1229" s="55">
        <f>W1217</f>
        <v>0</v>
      </c>
      <c r="AU1229" s="55">
        <f>Y1217</f>
        <v>0</v>
      </c>
      <c r="AV1229" s="55">
        <f>W1218</f>
        <v>0</v>
      </c>
      <c r="AW1229" s="55">
        <f>Y1218</f>
        <v>0</v>
      </c>
      <c r="AX1229" s="55">
        <f>Y1219</f>
        <v>0</v>
      </c>
      <c r="AY1229" s="55">
        <f>J1219</f>
        <v>0</v>
      </c>
      <c r="AZ1229" s="56"/>
      <c r="BA1229" s="56"/>
      <c r="BB1229" s="56"/>
      <c r="BC1229" s="56"/>
      <c r="BD1229" s="56"/>
      <c r="BE1229" s="56"/>
      <c r="BF1229" s="56"/>
      <c r="BG1229" s="56"/>
      <c r="BH1229" s="56"/>
      <c r="BI1229" s="56"/>
      <c r="BJ1229" s="56"/>
      <c r="BK1229" s="56"/>
      <c r="BL1229" s="56"/>
      <c r="BM1229" s="56"/>
      <c r="BN1229" s="56"/>
    </row>
    <row r="1230" spans="1:66" ht="11.25" customHeight="1">
      <c r="A1230" s="220"/>
      <c r="B1230" s="38"/>
      <c r="C1230" s="205"/>
      <c r="D1230" s="208"/>
      <c r="E1230" s="57" t="s">
        <v>44</v>
      </c>
      <c r="F1230" s="58" t="str">
        <f>IF(D1228&lt;&gt;"", VLOOKUP(D1228,'Base de Datos'!$A$2:$D1268,4,FALSE()),"")</f>
        <v/>
      </c>
      <c r="G1230" s="205"/>
      <c r="H1230" s="208"/>
      <c r="I1230" s="57" t="s">
        <v>44</v>
      </c>
      <c r="J1230" s="58" t="str">
        <f>IF(H1228&lt;&gt;"", VLOOKUP(H1228,'Base de Datos'!$A$2:$D1268,4,FALSE()),"")</f>
        <v/>
      </c>
      <c r="K1230" s="205"/>
      <c r="L1230" s="208"/>
      <c r="M1230" s="57" t="s">
        <v>44</v>
      </c>
      <c r="N1230" s="58" t="str">
        <f>IF(L1228&lt;&gt;"", VLOOKUP(L1228,'Base de Datos'!$A$2:$D1268,4,FALSE()),"")</f>
        <v/>
      </c>
      <c r="O1230" s="43"/>
      <c r="P1230" s="132" t="s">
        <v>73</v>
      </c>
      <c r="Q1230" s="133" t="s">
        <v>74</v>
      </c>
      <c r="R1230" s="15"/>
      <c r="S1230" s="229"/>
      <c r="T1230" s="230"/>
      <c r="U1230" s="59"/>
      <c r="V1230" s="47"/>
      <c r="W1230" s="229"/>
      <c r="X1230" s="230"/>
      <c r="Y1230" s="59"/>
      <c r="Z1230" s="47"/>
      <c r="AA1230" s="229"/>
      <c r="AB1230" s="230"/>
      <c r="AC1230" s="59"/>
      <c r="AD1230" s="48"/>
      <c r="AE1230" s="181"/>
      <c r="AF1230" s="181"/>
      <c r="AG1230" s="181"/>
      <c r="AH1230" s="181"/>
      <c r="AI1230" s="181"/>
      <c r="AJ1230" s="181"/>
      <c r="AK1230" s="181"/>
      <c r="AL1230" s="181"/>
      <c r="AM1230" s="48"/>
      <c r="AN1230" s="53">
        <f>A1214</f>
        <v>46328</v>
      </c>
      <c r="AO1230" s="54" t="str">
        <f>G1215</f>
        <v>Consultorio N° 2</v>
      </c>
      <c r="AP1230" s="55">
        <f t="shared" ref="AP1230:AQ1230" si="835">G1220</f>
        <v>0</v>
      </c>
      <c r="AQ1230" s="55">
        <f t="shared" si="835"/>
        <v>0</v>
      </c>
      <c r="AR1230" s="55">
        <f>Y1220</f>
        <v>0</v>
      </c>
      <c r="AS1230" s="55">
        <f>W1220</f>
        <v>0</v>
      </c>
      <c r="AT1230" s="55">
        <f>W1221</f>
        <v>0</v>
      </c>
      <c r="AU1230" s="55">
        <f>Y1221</f>
        <v>0</v>
      </c>
      <c r="AV1230" s="55">
        <f>W1222</f>
        <v>0</v>
      </c>
      <c r="AW1230" s="55">
        <f>Y1222</f>
        <v>0</v>
      </c>
      <c r="AX1230" s="55">
        <f>Y1223</f>
        <v>0</v>
      </c>
      <c r="AY1230" s="55">
        <f>J1223</f>
        <v>0</v>
      </c>
      <c r="AZ1230" s="56"/>
      <c r="BA1230" s="56"/>
      <c r="BB1230" s="56"/>
      <c r="BC1230" s="56"/>
      <c r="BD1230" s="56"/>
      <c r="BE1230" s="56"/>
      <c r="BF1230" s="56"/>
      <c r="BG1230" s="56"/>
      <c r="BH1230" s="56"/>
      <c r="BI1230" s="56"/>
      <c r="BJ1230" s="56"/>
      <c r="BK1230" s="56"/>
      <c r="BL1230" s="56"/>
      <c r="BM1230" s="56"/>
      <c r="BN1230" s="56"/>
    </row>
    <row r="1231" spans="1:66" ht="11.25" customHeight="1">
      <c r="A1231" s="221"/>
      <c r="B1231" s="38"/>
      <c r="C1231" s="206"/>
      <c r="D1231" s="209"/>
      <c r="E1231" s="85" t="s">
        <v>46</v>
      </c>
      <c r="F1231" s="86"/>
      <c r="G1231" s="206"/>
      <c r="H1231" s="209"/>
      <c r="I1231" s="85" t="s">
        <v>46</v>
      </c>
      <c r="J1231" s="108"/>
      <c r="K1231" s="206"/>
      <c r="L1231" s="209"/>
      <c r="M1231" s="85" t="s">
        <v>46</v>
      </c>
      <c r="N1231" s="108"/>
      <c r="O1231" s="43"/>
      <c r="P1231" s="137" t="s">
        <v>52</v>
      </c>
      <c r="Q1231" s="138" t="s">
        <v>76</v>
      </c>
      <c r="R1231" s="15"/>
      <c r="S1231" s="227" t="str">
        <f>IF(OR(S1228="Empleado",S1228="Familiar"),"Nombre del Empleado","N° Factura")</f>
        <v>N° Factura</v>
      </c>
      <c r="T1231" s="228"/>
      <c r="U1231" s="89"/>
      <c r="V1231" s="47"/>
      <c r="W1231" s="227" t="str">
        <f>IF(OR(W1228="Empleado",W1228="Familiar"),"Nombre del Empleado","N° Factura")</f>
        <v>N° Factura</v>
      </c>
      <c r="X1231" s="228"/>
      <c r="Y1231" s="89"/>
      <c r="Z1231" s="47"/>
      <c r="AA1231" s="227" t="str">
        <f>IF(OR(AA1228="Empleado",AA1228="Familiar"),"Nombre del Empleado","N° Factura")</f>
        <v>N° Factura</v>
      </c>
      <c r="AB1231" s="228"/>
      <c r="AC1231" s="89"/>
      <c r="AD1231" s="48"/>
      <c r="AE1231" s="181"/>
      <c r="AF1231" s="181"/>
      <c r="AG1231" s="181"/>
      <c r="AH1231" s="181"/>
      <c r="AI1231" s="181"/>
      <c r="AJ1231" s="181"/>
      <c r="AK1231" s="181"/>
      <c r="AL1231" s="181"/>
      <c r="AM1231" s="48"/>
      <c r="AN1231" s="53">
        <f>A1214</f>
        <v>46328</v>
      </c>
      <c r="AO1231" s="54" t="str">
        <f>G1215</f>
        <v>Consultorio N° 2</v>
      </c>
      <c r="AP1231" s="55">
        <f t="shared" ref="AP1231:AQ1231" si="836">G1224</f>
        <v>0</v>
      </c>
      <c r="AQ1231" s="55">
        <f t="shared" si="836"/>
        <v>0</v>
      </c>
      <c r="AR1231" s="55">
        <f>Y1224</f>
        <v>0</v>
      </c>
      <c r="AS1231" s="55">
        <f>W1224</f>
        <v>0</v>
      </c>
      <c r="AT1231" s="55">
        <f>W1225</f>
        <v>0</v>
      </c>
      <c r="AU1231" s="55">
        <f>Y1225</f>
        <v>0</v>
      </c>
      <c r="AV1231" s="55">
        <f>W1226</f>
        <v>0</v>
      </c>
      <c r="AW1231" s="55">
        <f>Y1226</f>
        <v>0</v>
      </c>
      <c r="AX1231" s="55">
        <f>Y1227</f>
        <v>0</v>
      </c>
      <c r="AY1231" s="55">
        <f>J1227</f>
        <v>0</v>
      </c>
      <c r="AZ1231" s="56"/>
      <c r="BA1231" s="56"/>
      <c r="BB1231" s="56"/>
      <c r="BC1231" s="56"/>
      <c r="BD1231" s="56"/>
      <c r="BE1231" s="56"/>
      <c r="BF1231" s="56"/>
      <c r="BG1231" s="56"/>
      <c r="BH1231" s="56"/>
      <c r="BI1231" s="56"/>
      <c r="BJ1231" s="56"/>
      <c r="BK1231" s="56"/>
      <c r="BL1231" s="56"/>
      <c r="BM1231" s="56"/>
      <c r="BN1231" s="56"/>
    </row>
    <row r="1232" spans="1:66" ht="11.25" customHeight="1">
      <c r="A1232" s="222">
        <f>A1228+$Q$13/1440</f>
        <v>0.5</v>
      </c>
      <c r="B1232" s="38"/>
      <c r="C1232" s="204"/>
      <c r="D1232" s="207"/>
      <c r="E1232" s="40" t="s">
        <v>36</v>
      </c>
      <c r="F1232" s="42" t="str">
        <f>IF(D1232&lt;&gt;"", VLOOKUP(D1232,'Base de Datos'!$A$2:$D1268,2,FALSE()),"")</f>
        <v/>
      </c>
      <c r="G1232" s="204"/>
      <c r="H1232" s="216"/>
      <c r="I1232" s="40" t="s">
        <v>36</v>
      </c>
      <c r="J1232" s="42" t="str">
        <f>IF(H1232&lt;&gt;"", VLOOKUP(H1232,'Base de Datos'!$A$2:$D1268,2,FALSE()),"")</f>
        <v/>
      </c>
      <c r="K1232" s="204"/>
      <c r="L1232" s="216"/>
      <c r="M1232" s="40" t="s">
        <v>36</v>
      </c>
      <c r="N1232" s="42" t="str">
        <f>IF(L1232&lt;&gt;"", VLOOKUP(L1232,'Base de Datos'!$A$2:$D1268,2,FALSE()),"")</f>
        <v/>
      </c>
      <c r="O1232" s="43"/>
      <c r="P1232" s="141" t="s">
        <v>78</v>
      </c>
      <c r="Q1232" s="142" t="s">
        <v>79</v>
      </c>
      <c r="R1232" s="15"/>
      <c r="S1232" s="45"/>
      <c r="T1232" s="45" t="s">
        <v>37</v>
      </c>
      <c r="U1232" s="46"/>
      <c r="V1232" s="47"/>
      <c r="W1232" s="45"/>
      <c r="X1232" s="45" t="s">
        <v>37</v>
      </c>
      <c r="Y1232" s="46"/>
      <c r="Z1232" s="47"/>
      <c r="AA1232" s="45"/>
      <c r="AB1232" s="45" t="s">
        <v>37</v>
      </c>
      <c r="AC1232" s="46"/>
      <c r="AD1232" s="48"/>
      <c r="AE1232" s="181"/>
      <c r="AF1232" s="181"/>
      <c r="AG1232" s="181"/>
      <c r="AH1232" s="181"/>
      <c r="AI1232" s="181"/>
      <c r="AJ1232" s="181"/>
      <c r="AK1232" s="181"/>
      <c r="AL1232" s="181"/>
      <c r="AM1232" s="48"/>
      <c r="AN1232" s="53">
        <f>A1214</f>
        <v>46328</v>
      </c>
      <c r="AO1232" s="54" t="str">
        <f>G1215</f>
        <v>Consultorio N° 2</v>
      </c>
      <c r="AP1232" s="55">
        <f t="shared" ref="AP1232:AQ1232" si="837">G1228</f>
        <v>0</v>
      </c>
      <c r="AQ1232" s="55">
        <f t="shared" si="837"/>
        <v>0</v>
      </c>
      <c r="AR1232" s="55">
        <f>Y1228</f>
        <v>0</v>
      </c>
      <c r="AS1232" s="55">
        <f>W1228</f>
        <v>0</v>
      </c>
      <c r="AT1232" s="55">
        <f>W1229</f>
        <v>0</v>
      </c>
      <c r="AU1232" s="55">
        <f>Y1229</f>
        <v>0</v>
      </c>
      <c r="AV1232" s="55">
        <f>W1230</f>
        <v>0</v>
      </c>
      <c r="AW1232" s="55">
        <f>Y1230</f>
        <v>0</v>
      </c>
      <c r="AX1232" s="55">
        <f>Y1231</f>
        <v>0</v>
      </c>
      <c r="AY1232" s="55">
        <f>J1231</f>
        <v>0</v>
      </c>
      <c r="AZ1232" s="56"/>
      <c r="BA1232" s="56"/>
      <c r="BB1232" s="56"/>
      <c r="BC1232" s="56"/>
      <c r="BD1232" s="56"/>
      <c r="BE1232" s="56"/>
      <c r="BF1232" s="56"/>
      <c r="BG1232" s="56"/>
      <c r="BH1232" s="56"/>
      <c r="BI1232" s="56"/>
      <c r="BJ1232" s="56"/>
      <c r="BK1232" s="56"/>
      <c r="BL1232" s="56"/>
      <c r="BM1232" s="56"/>
      <c r="BN1232" s="56"/>
    </row>
    <row r="1233" spans="1:66" ht="11.25" customHeight="1">
      <c r="A1233" s="220"/>
      <c r="B1233" s="38"/>
      <c r="C1233" s="205"/>
      <c r="D1233" s="208"/>
      <c r="E1233" s="57" t="s">
        <v>42</v>
      </c>
      <c r="F1233" s="58" t="str">
        <f>IF(D1232&lt;&gt;"", VLOOKUP(D1232,'Base de Datos'!$A$2:$D1268,3,FALSE()),"")</f>
        <v/>
      </c>
      <c r="G1233" s="205"/>
      <c r="H1233" s="208"/>
      <c r="I1233" s="57" t="s">
        <v>42</v>
      </c>
      <c r="J1233" s="58" t="str">
        <f>IF(H1232&lt;&gt;"", VLOOKUP(H1232,'Base de Datos'!$A$2:$D1268,3,FALSE()),"")</f>
        <v/>
      </c>
      <c r="K1233" s="205"/>
      <c r="L1233" s="208"/>
      <c r="M1233" s="57" t="s">
        <v>42</v>
      </c>
      <c r="N1233" s="58" t="str">
        <f>IF(L1232&lt;&gt;"", VLOOKUP(L1232,'Base de Datos'!$A$2:$D1268,3,FALSE()),"")</f>
        <v/>
      </c>
      <c r="O1233" s="43"/>
      <c r="P1233" s="1"/>
      <c r="Q1233" s="147"/>
      <c r="R1233" s="15"/>
      <c r="S1233" s="229"/>
      <c r="T1233" s="230"/>
      <c r="U1233" s="59"/>
      <c r="V1233" s="47"/>
      <c r="W1233" s="229"/>
      <c r="X1233" s="230"/>
      <c r="Y1233" s="59"/>
      <c r="Z1233" s="47"/>
      <c r="AA1233" s="229"/>
      <c r="AB1233" s="230"/>
      <c r="AC1233" s="59"/>
      <c r="AD1233" s="48"/>
      <c r="AE1233" s="181"/>
      <c r="AF1233" s="181"/>
      <c r="AG1233" s="181"/>
      <c r="AH1233" s="181"/>
      <c r="AI1233" s="181"/>
      <c r="AJ1233" s="181"/>
      <c r="AK1233" s="181"/>
      <c r="AL1233" s="181"/>
      <c r="AM1233" s="48"/>
      <c r="AN1233" s="53">
        <f>A1214</f>
        <v>46328</v>
      </c>
      <c r="AO1233" s="149" t="str">
        <f>G1215</f>
        <v>Consultorio N° 2</v>
      </c>
      <c r="AP1233" s="55">
        <f t="shared" ref="AP1233:AQ1233" si="838">G1232</f>
        <v>0</v>
      </c>
      <c r="AQ1233" s="55">
        <f t="shared" si="838"/>
        <v>0</v>
      </c>
      <c r="AR1233" s="55">
        <f>Y1232</f>
        <v>0</v>
      </c>
      <c r="AS1233" s="55">
        <f>W1232</f>
        <v>0</v>
      </c>
      <c r="AT1233" s="55">
        <f>W1233</f>
        <v>0</v>
      </c>
      <c r="AU1233" s="55">
        <f>Y1233</f>
        <v>0</v>
      </c>
      <c r="AV1233" s="55">
        <f>W1234</f>
        <v>0</v>
      </c>
      <c r="AW1233" s="55">
        <f>Y1234</f>
        <v>0</v>
      </c>
      <c r="AX1233" s="55">
        <f>Y1235</f>
        <v>0</v>
      </c>
      <c r="AY1233" s="55">
        <f>J1235</f>
        <v>0</v>
      </c>
      <c r="AZ1233" s="56"/>
      <c r="BA1233" s="56"/>
      <c r="BB1233" s="56"/>
      <c r="BC1233" s="56"/>
      <c r="BD1233" s="56"/>
      <c r="BE1233" s="56"/>
      <c r="BF1233" s="56"/>
      <c r="BG1233" s="56"/>
      <c r="BH1233" s="56"/>
      <c r="BI1233" s="56"/>
      <c r="BJ1233" s="56"/>
      <c r="BK1233" s="56"/>
      <c r="BL1233" s="56"/>
      <c r="BM1233" s="56"/>
      <c r="BN1233" s="56"/>
    </row>
    <row r="1234" spans="1:66" ht="11.25" customHeight="1">
      <c r="A1234" s="220"/>
      <c r="B1234" s="38"/>
      <c r="C1234" s="205"/>
      <c r="D1234" s="208"/>
      <c r="E1234" s="57" t="s">
        <v>44</v>
      </c>
      <c r="F1234" s="58" t="str">
        <f>IF(D1232&lt;&gt;"", VLOOKUP(D1232,'Base de Datos'!$A$2:$D1268,4,FALSE()),"")</f>
        <v/>
      </c>
      <c r="G1234" s="205"/>
      <c r="H1234" s="208"/>
      <c r="I1234" s="57" t="s">
        <v>44</v>
      </c>
      <c r="J1234" s="58" t="str">
        <f>IF(H1232&lt;&gt;"", VLOOKUP(H1232,'Base de Datos'!$A$2:$D1268,4,FALSE()),"")</f>
        <v/>
      </c>
      <c r="K1234" s="205"/>
      <c r="L1234" s="208"/>
      <c r="M1234" s="57" t="s">
        <v>44</v>
      </c>
      <c r="N1234" s="58" t="str">
        <f>IF(L1232&lt;&gt;"", VLOOKUP(L1232,'Base de Datos'!$A$2:$D1268,4,FALSE()),"")</f>
        <v/>
      </c>
      <c r="O1234" s="43"/>
      <c r="P1234" s="1"/>
      <c r="Q1234" s="150"/>
      <c r="R1234" s="15"/>
      <c r="S1234" s="229"/>
      <c r="T1234" s="230"/>
      <c r="U1234" s="59"/>
      <c r="V1234" s="47"/>
      <c r="W1234" s="229"/>
      <c r="X1234" s="230"/>
      <c r="Y1234" s="59"/>
      <c r="Z1234" s="47"/>
      <c r="AA1234" s="229"/>
      <c r="AB1234" s="230"/>
      <c r="AC1234" s="59"/>
      <c r="AD1234" s="48"/>
      <c r="AE1234" s="181"/>
      <c r="AF1234" s="181"/>
      <c r="AG1234" s="181"/>
      <c r="AH1234" s="181"/>
      <c r="AI1234" s="181"/>
      <c r="AJ1234" s="181"/>
      <c r="AK1234" s="181"/>
      <c r="AL1234" s="181"/>
      <c r="AM1234" s="48"/>
      <c r="AN1234" s="53">
        <f>A1214</f>
        <v>46328</v>
      </c>
      <c r="AO1234" s="54" t="str">
        <f>G1215</f>
        <v>Consultorio N° 2</v>
      </c>
      <c r="AP1234" s="55">
        <f t="shared" ref="AP1234:AQ1234" si="839">G1236</f>
        <v>0</v>
      </c>
      <c r="AQ1234" s="55">
        <f t="shared" si="839"/>
        <v>0</v>
      </c>
      <c r="AR1234" s="55">
        <f>Y1236</f>
        <v>0</v>
      </c>
      <c r="AS1234" s="55">
        <f>W1236</f>
        <v>0</v>
      </c>
      <c r="AT1234" s="55">
        <f>W1237</f>
        <v>0</v>
      </c>
      <c r="AU1234" s="55">
        <f>Y1237</f>
        <v>0</v>
      </c>
      <c r="AV1234" s="55">
        <f>W1238</f>
        <v>0</v>
      </c>
      <c r="AW1234" s="55">
        <f>Y1238</f>
        <v>0</v>
      </c>
      <c r="AX1234" s="55">
        <f>Y1239</f>
        <v>0</v>
      </c>
      <c r="AY1234" s="55">
        <f>J1239</f>
        <v>0</v>
      </c>
      <c r="AZ1234" s="56"/>
      <c r="BA1234" s="56"/>
      <c r="BB1234" s="56"/>
      <c r="BC1234" s="56"/>
      <c r="BD1234" s="56"/>
      <c r="BE1234" s="56"/>
      <c r="BF1234" s="56"/>
      <c r="BG1234" s="56"/>
      <c r="BH1234" s="56"/>
      <c r="BI1234" s="56"/>
      <c r="BJ1234" s="56"/>
      <c r="BK1234" s="56"/>
      <c r="BL1234" s="56"/>
      <c r="BM1234" s="56"/>
      <c r="BN1234" s="56"/>
    </row>
    <row r="1235" spans="1:66" ht="11.25" customHeight="1">
      <c r="A1235" s="221"/>
      <c r="B1235" s="38"/>
      <c r="C1235" s="206"/>
      <c r="D1235" s="209"/>
      <c r="E1235" s="85" t="s">
        <v>46</v>
      </c>
      <c r="F1235" s="86"/>
      <c r="G1235" s="206"/>
      <c r="H1235" s="209"/>
      <c r="I1235" s="85" t="s">
        <v>46</v>
      </c>
      <c r="J1235" s="108"/>
      <c r="K1235" s="206"/>
      <c r="L1235" s="209"/>
      <c r="M1235" s="85" t="s">
        <v>46</v>
      </c>
      <c r="N1235" s="108"/>
      <c r="O1235" s="43"/>
      <c r="P1235" s="1"/>
      <c r="Q1235" s="150"/>
      <c r="R1235" s="15"/>
      <c r="S1235" s="227" t="str">
        <f>IF(OR(S1232="Empleado",S1232="Familiar"),"Nombre del Empleado","N° Factura")</f>
        <v>N° Factura</v>
      </c>
      <c r="T1235" s="228"/>
      <c r="U1235" s="89"/>
      <c r="V1235" s="47"/>
      <c r="W1235" s="227" t="str">
        <f>IF(OR(W1232="Empleado",W1232="Familiar"),"Nombre del Empleado","N° Factura")</f>
        <v>N° Factura</v>
      </c>
      <c r="X1235" s="228"/>
      <c r="Y1235" s="89"/>
      <c r="Z1235" s="47"/>
      <c r="AA1235" s="227" t="str">
        <f>IF(OR(AA1232="Empleado",AA1232="Familiar"),"Nombre del Empleado","N° Factura")</f>
        <v>N° Factura</v>
      </c>
      <c r="AB1235" s="228"/>
      <c r="AC1235" s="89"/>
      <c r="AD1235" s="48"/>
      <c r="AE1235" s="181"/>
      <c r="AF1235" s="181"/>
      <c r="AG1235" s="181"/>
      <c r="AH1235" s="181"/>
      <c r="AI1235" s="181"/>
      <c r="AJ1235" s="181"/>
      <c r="AK1235" s="181"/>
      <c r="AL1235" s="181"/>
      <c r="AM1235" s="48"/>
      <c r="AN1235" s="53">
        <f>A1214</f>
        <v>46328</v>
      </c>
      <c r="AO1235" s="54" t="str">
        <f>G1215</f>
        <v>Consultorio N° 2</v>
      </c>
      <c r="AP1235" s="55">
        <f t="shared" ref="AP1235:AQ1235" si="840">G1240</f>
        <v>0</v>
      </c>
      <c r="AQ1235" s="55">
        <f t="shared" si="840"/>
        <v>0</v>
      </c>
      <c r="AR1235" s="55">
        <f>Y1240</f>
        <v>0</v>
      </c>
      <c r="AS1235" s="55">
        <f>W1240</f>
        <v>0</v>
      </c>
      <c r="AT1235" s="55">
        <f>W1241</f>
        <v>0</v>
      </c>
      <c r="AU1235" s="55">
        <f>Y1241</f>
        <v>0</v>
      </c>
      <c r="AV1235" s="55">
        <f>W1242</f>
        <v>0</v>
      </c>
      <c r="AW1235" s="55">
        <f>Y1242</f>
        <v>0</v>
      </c>
      <c r="AX1235" s="55">
        <f>Y1243</f>
        <v>0</v>
      </c>
      <c r="AY1235" s="55">
        <f>J1243</f>
        <v>0</v>
      </c>
      <c r="AZ1235" s="56"/>
      <c r="BA1235" s="56"/>
      <c r="BB1235" s="56"/>
      <c r="BC1235" s="56"/>
      <c r="BD1235" s="56"/>
      <c r="BE1235" s="56"/>
      <c r="BF1235" s="56"/>
      <c r="BG1235" s="56"/>
      <c r="BH1235" s="56"/>
      <c r="BI1235" s="56"/>
      <c r="BJ1235" s="56"/>
      <c r="BK1235" s="56"/>
      <c r="BL1235" s="56"/>
      <c r="BM1235" s="56"/>
      <c r="BN1235" s="56"/>
    </row>
    <row r="1236" spans="1:66" ht="11.25" customHeight="1">
      <c r="A1236" s="222">
        <f>A1232+$Q$13/1440</f>
        <v>0.54166666666666663</v>
      </c>
      <c r="B1236" s="38"/>
      <c r="C1236" s="204"/>
      <c r="D1236" s="207"/>
      <c r="E1236" s="40" t="s">
        <v>36</v>
      </c>
      <c r="F1236" s="42" t="str">
        <f>IF(D1236&lt;&gt;"", VLOOKUP(D1236,'Base de Datos'!$A$2:$D1268,2,FALSE()),"")</f>
        <v/>
      </c>
      <c r="G1236" s="204"/>
      <c r="H1236" s="216"/>
      <c r="I1236" s="40" t="s">
        <v>36</v>
      </c>
      <c r="J1236" s="42" t="str">
        <f>IF(H1236&lt;&gt;"", VLOOKUP(H1236,'Base de Datos'!$A$2:$D1268,2,FALSE()),"")</f>
        <v/>
      </c>
      <c r="K1236" s="204"/>
      <c r="L1236" s="216"/>
      <c r="M1236" s="40" t="s">
        <v>36</v>
      </c>
      <c r="N1236" s="42" t="str">
        <f>IF(L1236&lt;&gt;"", VLOOKUP(L1236,'Base de Datos'!$A$2:$D1268,2,FALSE()),"")</f>
        <v/>
      </c>
      <c r="O1236" s="43"/>
      <c r="P1236" s="1"/>
      <c r="Q1236" s="150"/>
      <c r="R1236" s="15"/>
      <c r="S1236" s="45"/>
      <c r="T1236" s="45" t="s">
        <v>37</v>
      </c>
      <c r="U1236" s="46"/>
      <c r="V1236" s="47"/>
      <c r="W1236" s="45"/>
      <c r="X1236" s="45" t="s">
        <v>37</v>
      </c>
      <c r="Y1236" s="46"/>
      <c r="Z1236" s="47"/>
      <c r="AA1236" s="45"/>
      <c r="AB1236" s="45" t="s">
        <v>37</v>
      </c>
      <c r="AC1236" s="46"/>
      <c r="AD1236" s="48"/>
      <c r="AE1236" s="181"/>
      <c r="AF1236" s="181"/>
      <c r="AG1236" s="181"/>
      <c r="AH1236" s="181"/>
      <c r="AI1236" s="181"/>
      <c r="AJ1236" s="181"/>
      <c r="AK1236" s="181"/>
      <c r="AL1236" s="181"/>
      <c r="AM1236" s="48"/>
      <c r="AN1236" s="53">
        <f>A1214</f>
        <v>46328</v>
      </c>
      <c r="AO1236" s="54" t="str">
        <f>G1215</f>
        <v>Consultorio N° 2</v>
      </c>
      <c r="AP1236" s="55">
        <f t="shared" ref="AP1236:AQ1236" si="841">G1244</f>
        <v>0</v>
      </c>
      <c r="AQ1236" s="55">
        <f t="shared" si="841"/>
        <v>0</v>
      </c>
      <c r="AR1236" s="55">
        <f>Y1244</f>
        <v>0</v>
      </c>
      <c r="AS1236" s="55">
        <f>W1244</f>
        <v>0</v>
      </c>
      <c r="AT1236" s="55">
        <f>W1245</f>
        <v>0</v>
      </c>
      <c r="AU1236" s="55">
        <f>Y1245</f>
        <v>0</v>
      </c>
      <c r="AV1236" s="55">
        <f>W1246</f>
        <v>0</v>
      </c>
      <c r="AW1236" s="55">
        <f>Y1246</f>
        <v>0</v>
      </c>
      <c r="AX1236" s="55">
        <f>Y1247</f>
        <v>0</v>
      </c>
      <c r="AY1236" s="55">
        <f>J1247</f>
        <v>0</v>
      </c>
      <c r="AZ1236" s="56"/>
      <c r="BA1236" s="56"/>
      <c r="BB1236" s="56"/>
      <c r="BC1236" s="56"/>
      <c r="BD1236" s="56"/>
      <c r="BE1236" s="56"/>
      <c r="BF1236" s="56"/>
      <c r="BG1236" s="56"/>
      <c r="BH1236" s="56"/>
      <c r="BI1236" s="56"/>
      <c r="BJ1236" s="56"/>
      <c r="BK1236" s="56"/>
      <c r="BL1236" s="56"/>
      <c r="BM1236" s="56"/>
      <c r="BN1236" s="56"/>
    </row>
    <row r="1237" spans="1:66" ht="11.25" customHeight="1">
      <c r="A1237" s="220"/>
      <c r="B1237" s="38"/>
      <c r="C1237" s="205"/>
      <c r="D1237" s="208"/>
      <c r="E1237" s="57" t="s">
        <v>42</v>
      </c>
      <c r="F1237" s="58" t="str">
        <f>IF(D1236&lt;&gt;"", VLOOKUP(D1236,'Base de Datos'!$A$2:$D1268,3,FALSE()),"")</f>
        <v/>
      </c>
      <c r="G1237" s="205"/>
      <c r="H1237" s="208"/>
      <c r="I1237" s="57" t="s">
        <v>42</v>
      </c>
      <c r="J1237" s="58" t="str">
        <f>IF(H1236&lt;&gt;"", VLOOKUP(H1236,'Base de Datos'!$A$2:$D1268,3,FALSE()),"")</f>
        <v/>
      </c>
      <c r="K1237" s="205"/>
      <c r="L1237" s="208"/>
      <c r="M1237" s="57" t="s">
        <v>42</v>
      </c>
      <c r="N1237" s="58" t="str">
        <f>IF(L1236&lt;&gt;"", VLOOKUP(L1236,'Base de Datos'!$A$2:$D1268,3,FALSE()),"")</f>
        <v/>
      </c>
      <c r="O1237" s="43"/>
      <c r="P1237" s="1"/>
      <c r="Q1237" s="1"/>
      <c r="R1237" s="15"/>
      <c r="S1237" s="229"/>
      <c r="T1237" s="230"/>
      <c r="U1237" s="59"/>
      <c r="V1237" s="47"/>
      <c r="W1237" s="229"/>
      <c r="X1237" s="230"/>
      <c r="Y1237" s="59"/>
      <c r="Z1237" s="47"/>
      <c r="AA1237" s="229"/>
      <c r="AB1237" s="230"/>
      <c r="AC1237" s="59"/>
      <c r="AD1237" s="48"/>
      <c r="AE1237" s="181"/>
      <c r="AF1237" s="181"/>
      <c r="AG1237" s="181"/>
      <c r="AH1237" s="181"/>
      <c r="AI1237" s="181"/>
      <c r="AJ1237" s="181"/>
      <c r="AK1237" s="181"/>
      <c r="AL1237" s="181"/>
      <c r="AM1237" s="48"/>
      <c r="AN1237" s="53">
        <f>A1214</f>
        <v>46328</v>
      </c>
      <c r="AO1237" s="54" t="str">
        <f>G1215</f>
        <v>Consultorio N° 2</v>
      </c>
      <c r="AP1237" s="55">
        <f t="shared" ref="AP1237:AQ1237" si="842">G1248</f>
        <v>0</v>
      </c>
      <c r="AQ1237" s="55">
        <f t="shared" si="842"/>
        <v>0</v>
      </c>
      <c r="AR1237" s="55">
        <f>Y1248</f>
        <v>0</v>
      </c>
      <c r="AS1237" s="55">
        <f>W1248</f>
        <v>0</v>
      </c>
      <c r="AT1237" s="55">
        <f>W1249</f>
        <v>0</v>
      </c>
      <c r="AU1237" s="55">
        <f>Y1249</f>
        <v>0</v>
      </c>
      <c r="AV1237" s="55">
        <f>W1250</f>
        <v>0</v>
      </c>
      <c r="AW1237" s="55">
        <f>Y1250</f>
        <v>0</v>
      </c>
      <c r="AX1237" s="55">
        <f>Y1251</f>
        <v>0</v>
      </c>
      <c r="AY1237" s="55">
        <f>J1251</f>
        <v>0</v>
      </c>
      <c r="AZ1237" s="56"/>
      <c r="BA1237" s="56"/>
      <c r="BB1237" s="56"/>
      <c r="BC1237" s="56"/>
      <c r="BD1237" s="56"/>
      <c r="BE1237" s="56"/>
      <c r="BF1237" s="56"/>
      <c r="BG1237" s="56"/>
      <c r="BH1237" s="56"/>
      <c r="BI1237" s="56"/>
      <c r="BJ1237" s="56"/>
      <c r="BK1237" s="56"/>
      <c r="BL1237" s="56"/>
      <c r="BM1237" s="56"/>
      <c r="BN1237" s="56"/>
    </row>
    <row r="1238" spans="1:66" ht="11.25" customHeight="1">
      <c r="A1238" s="220"/>
      <c r="B1238" s="38"/>
      <c r="C1238" s="205"/>
      <c r="D1238" s="208"/>
      <c r="E1238" s="57" t="s">
        <v>44</v>
      </c>
      <c r="F1238" s="58" t="str">
        <f>IF(D1236&lt;&gt;"", VLOOKUP(D1236,'Base de Datos'!$A$2:$D1268,4,FALSE()),"")</f>
        <v/>
      </c>
      <c r="G1238" s="205"/>
      <c r="H1238" s="208"/>
      <c r="I1238" s="57" t="s">
        <v>44</v>
      </c>
      <c r="J1238" s="58" t="str">
        <f>IF(H1236&lt;&gt;"", VLOOKUP(H1236,'Base de Datos'!$A$2:$D1268,4,FALSE()),"")</f>
        <v/>
      </c>
      <c r="K1238" s="205"/>
      <c r="L1238" s="208"/>
      <c r="M1238" s="57" t="s">
        <v>44</v>
      </c>
      <c r="N1238" s="58" t="str">
        <f>IF(L1236&lt;&gt;"", VLOOKUP(L1236,'Base de Datos'!$A$2:$D1268,4,FALSE()),"")</f>
        <v/>
      </c>
      <c r="O1238" s="1"/>
      <c r="P1238" s="1"/>
      <c r="Q1238" s="1"/>
      <c r="R1238" s="15"/>
      <c r="S1238" s="229"/>
      <c r="T1238" s="230"/>
      <c r="U1238" s="59"/>
      <c r="V1238" s="47"/>
      <c r="W1238" s="229"/>
      <c r="X1238" s="230"/>
      <c r="Y1238" s="59"/>
      <c r="Z1238" s="47"/>
      <c r="AA1238" s="229"/>
      <c r="AB1238" s="230"/>
      <c r="AC1238" s="59"/>
      <c r="AD1238" s="48"/>
      <c r="AE1238" s="181"/>
      <c r="AF1238" s="181"/>
      <c r="AG1238" s="181"/>
      <c r="AH1238" s="181"/>
      <c r="AI1238" s="181"/>
      <c r="AJ1238" s="181"/>
      <c r="AK1238" s="181"/>
      <c r="AL1238" s="181"/>
      <c r="AM1238" s="48"/>
      <c r="AN1238" s="53">
        <f>A1214</f>
        <v>46328</v>
      </c>
      <c r="AO1238" s="54" t="str">
        <f>G1215</f>
        <v>Consultorio N° 2</v>
      </c>
      <c r="AP1238" s="55">
        <f t="shared" ref="AP1238:AQ1238" si="843">G1252</f>
        <v>0</v>
      </c>
      <c r="AQ1238" s="55">
        <f t="shared" si="843"/>
        <v>0</v>
      </c>
      <c r="AR1238" s="55">
        <f>Y1252</f>
        <v>0</v>
      </c>
      <c r="AS1238" s="55">
        <f>W1252</f>
        <v>0</v>
      </c>
      <c r="AT1238" s="55">
        <f>W1253</f>
        <v>0</v>
      </c>
      <c r="AU1238" s="55">
        <f>Y1253</f>
        <v>0</v>
      </c>
      <c r="AV1238" s="55">
        <f>W1254</f>
        <v>0</v>
      </c>
      <c r="AW1238" s="55">
        <f>Y1254</f>
        <v>0</v>
      </c>
      <c r="AX1238" s="55">
        <f>Y1255</f>
        <v>0</v>
      </c>
      <c r="AY1238" s="55">
        <f>J1255</f>
        <v>0</v>
      </c>
      <c r="AZ1238" s="56"/>
      <c r="BA1238" s="56"/>
      <c r="BB1238" s="56"/>
      <c r="BC1238" s="56"/>
      <c r="BD1238" s="56"/>
      <c r="BE1238" s="56"/>
      <c r="BF1238" s="56"/>
      <c r="BG1238" s="56"/>
      <c r="BH1238" s="56"/>
      <c r="BI1238" s="56"/>
      <c r="BJ1238" s="56"/>
      <c r="BK1238" s="56"/>
      <c r="BL1238" s="56"/>
      <c r="BM1238" s="56"/>
      <c r="BN1238" s="56"/>
    </row>
    <row r="1239" spans="1:66" ht="11.25" customHeight="1">
      <c r="A1239" s="221"/>
      <c r="B1239" s="38"/>
      <c r="C1239" s="206"/>
      <c r="D1239" s="209"/>
      <c r="E1239" s="85" t="s">
        <v>46</v>
      </c>
      <c r="F1239" s="86"/>
      <c r="G1239" s="206"/>
      <c r="H1239" s="209"/>
      <c r="I1239" s="85" t="s">
        <v>46</v>
      </c>
      <c r="J1239" s="108"/>
      <c r="K1239" s="206"/>
      <c r="L1239" s="209"/>
      <c r="M1239" s="85" t="s">
        <v>46</v>
      </c>
      <c r="N1239" s="108"/>
      <c r="O1239" s="43"/>
      <c r="P1239" s="1"/>
      <c r="Q1239" s="1"/>
      <c r="R1239" s="15"/>
      <c r="S1239" s="227" t="str">
        <f>IF(OR(S1236="Empleado",S1236="Familiar"),"Nombre del Empleado","N° Factura")</f>
        <v>N° Factura</v>
      </c>
      <c r="T1239" s="228"/>
      <c r="U1239" s="89"/>
      <c r="V1239" s="47"/>
      <c r="W1239" s="227" t="str">
        <f>IF(OR(W1236="Empleado",W1236="Familiar"),"Nombre del Empleado","N° Factura")</f>
        <v>N° Factura</v>
      </c>
      <c r="X1239" s="228"/>
      <c r="Y1239" s="89"/>
      <c r="Z1239" s="47"/>
      <c r="AA1239" s="227" t="str">
        <f>IF(OR(AA1236="Empleado",AA1236="Familiar"),"Nombre del Empleado","N° Factura")</f>
        <v>N° Factura</v>
      </c>
      <c r="AB1239" s="228"/>
      <c r="AC1239" s="89"/>
      <c r="AD1239" s="48"/>
      <c r="AE1239" s="181"/>
      <c r="AF1239" s="181"/>
      <c r="AG1239" s="181"/>
      <c r="AH1239" s="181"/>
      <c r="AI1239" s="181"/>
      <c r="AJ1239" s="181"/>
      <c r="AK1239" s="181"/>
      <c r="AL1239" s="181"/>
      <c r="AM1239" s="48"/>
      <c r="AN1239" s="53">
        <f>A1214</f>
        <v>46328</v>
      </c>
      <c r="AO1239" s="54" t="str">
        <f>K1215</f>
        <v>Consultorio N° 3</v>
      </c>
      <c r="AP1239" s="55">
        <f t="shared" ref="AP1239:AQ1239" si="844">K1216</f>
        <v>0</v>
      </c>
      <c r="AQ1239" s="55">
        <f t="shared" si="844"/>
        <v>0</v>
      </c>
      <c r="AR1239" s="55">
        <f>AC1216</f>
        <v>0</v>
      </c>
      <c r="AS1239" s="55">
        <f>AA1216</f>
        <v>0</v>
      </c>
      <c r="AT1239" s="55">
        <f>AA1217</f>
        <v>0</v>
      </c>
      <c r="AU1239" s="55">
        <f>AC1217</f>
        <v>0</v>
      </c>
      <c r="AV1239" s="55">
        <f>AA1218</f>
        <v>0</v>
      </c>
      <c r="AW1239" s="55">
        <f>AC1218</f>
        <v>0</v>
      </c>
      <c r="AX1239" s="55">
        <f>AC1219</f>
        <v>0</v>
      </c>
      <c r="AY1239" s="55">
        <f>N1219</f>
        <v>0</v>
      </c>
      <c r="AZ1239" s="56"/>
      <c r="BA1239" s="56"/>
      <c r="BB1239" s="56"/>
      <c r="BC1239" s="56"/>
      <c r="BD1239" s="56"/>
      <c r="BE1239" s="56"/>
      <c r="BF1239" s="56"/>
      <c r="BG1239" s="56"/>
      <c r="BH1239" s="56"/>
      <c r="BI1239" s="56"/>
      <c r="BJ1239" s="56"/>
      <c r="BK1239" s="56"/>
      <c r="BL1239" s="56"/>
      <c r="BM1239" s="56"/>
      <c r="BN1239" s="56"/>
    </row>
    <row r="1240" spans="1:66" ht="11.25" customHeight="1">
      <c r="A1240" s="222">
        <f>A1236+$Q$13/1440</f>
        <v>0.58333333333333326</v>
      </c>
      <c r="B1240" s="38"/>
      <c r="C1240" s="204"/>
      <c r="D1240" s="207"/>
      <c r="E1240" s="40" t="s">
        <v>36</v>
      </c>
      <c r="F1240" s="42" t="str">
        <f>IF(D1240&lt;&gt;"", VLOOKUP(D1240,'Base de Datos'!$A$2:$D1268,2,FALSE()),"")</f>
        <v/>
      </c>
      <c r="G1240" s="204"/>
      <c r="H1240" s="216"/>
      <c r="I1240" s="40" t="s">
        <v>36</v>
      </c>
      <c r="J1240" s="42" t="str">
        <f>IF(H1240&lt;&gt;"", VLOOKUP(H1240,'Base de Datos'!$A$2:$D1268,2,FALSE()),"")</f>
        <v/>
      </c>
      <c r="K1240" s="204"/>
      <c r="L1240" s="216"/>
      <c r="M1240" s="40" t="s">
        <v>36</v>
      </c>
      <c r="N1240" s="42" t="str">
        <f>IF(L1240&lt;&gt;"", VLOOKUP(L1240,'Base de Datos'!$A$2:$D1268,2,FALSE()),"")</f>
        <v/>
      </c>
      <c r="O1240" s="43"/>
      <c r="P1240" s="151"/>
      <c r="Q1240" s="1"/>
      <c r="R1240" s="15"/>
      <c r="S1240" s="45"/>
      <c r="T1240" s="45" t="s">
        <v>37</v>
      </c>
      <c r="U1240" s="46"/>
      <c r="V1240" s="47"/>
      <c r="W1240" s="45"/>
      <c r="X1240" s="45" t="s">
        <v>37</v>
      </c>
      <c r="Y1240" s="46"/>
      <c r="Z1240" s="47"/>
      <c r="AA1240" s="45"/>
      <c r="AB1240" s="45" t="s">
        <v>37</v>
      </c>
      <c r="AC1240" s="46"/>
      <c r="AD1240" s="48"/>
      <c r="AE1240" s="181"/>
      <c r="AF1240" s="181"/>
      <c r="AG1240" s="181"/>
      <c r="AH1240" s="181"/>
      <c r="AI1240" s="181"/>
      <c r="AJ1240" s="181"/>
      <c r="AK1240" s="181"/>
      <c r="AL1240" s="181"/>
      <c r="AM1240" s="48"/>
      <c r="AN1240" s="53">
        <f>A1214</f>
        <v>46328</v>
      </c>
      <c r="AO1240" s="54" t="str">
        <f>K1215</f>
        <v>Consultorio N° 3</v>
      </c>
      <c r="AP1240" s="55">
        <f t="shared" ref="AP1240:AQ1240" si="845">K1220</f>
        <v>0</v>
      </c>
      <c r="AQ1240" s="55">
        <f t="shared" si="845"/>
        <v>0</v>
      </c>
      <c r="AR1240" s="55">
        <f>AC1220</f>
        <v>0</v>
      </c>
      <c r="AS1240" s="55">
        <f>AA1220</f>
        <v>0</v>
      </c>
      <c r="AT1240" s="55">
        <f>AA1221</f>
        <v>0</v>
      </c>
      <c r="AU1240" s="55">
        <f>AC1221</f>
        <v>0</v>
      </c>
      <c r="AV1240" s="55">
        <f>AA1222</f>
        <v>0</v>
      </c>
      <c r="AW1240" s="55">
        <f>AC1222</f>
        <v>0</v>
      </c>
      <c r="AX1240" s="55">
        <f>AC1223</f>
        <v>0</v>
      </c>
      <c r="AY1240" s="55">
        <f>N1223</f>
        <v>0</v>
      </c>
      <c r="AZ1240" s="56"/>
      <c r="BA1240" s="56"/>
      <c r="BB1240" s="56"/>
      <c r="BC1240" s="56"/>
      <c r="BD1240" s="56"/>
      <c r="BE1240" s="56"/>
      <c r="BF1240" s="56"/>
      <c r="BG1240" s="56"/>
      <c r="BH1240" s="56"/>
      <c r="BI1240" s="56"/>
      <c r="BJ1240" s="56"/>
      <c r="BK1240" s="56"/>
      <c r="BL1240" s="56"/>
      <c r="BM1240" s="56"/>
      <c r="BN1240" s="56"/>
    </row>
    <row r="1241" spans="1:66" ht="11.25" customHeight="1">
      <c r="A1241" s="220"/>
      <c r="B1241" s="38"/>
      <c r="C1241" s="205"/>
      <c r="D1241" s="208"/>
      <c r="E1241" s="57" t="s">
        <v>42</v>
      </c>
      <c r="F1241" s="58" t="str">
        <f>IF(D1240&lt;&gt;"", VLOOKUP(D1240,'Base de Datos'!$A$2:$D1268,3,FALSE()),"")</f>
        <v/>
      </c>
      <c r="G1241" s="205"/>
      <c r="H1241" s="208"/>
      <c r="I1241" s="57" t="s">
        <v>42</v>
      </c>
      <c r="J1241" s="58" t="str">
        <f>IF(H1240&lt;&gt;"", VLOOKUP(H1240,'Base de Datos'!$A$2:$D1268,3,FALSE()),"")</f>
        <v/>
      </c>
      <c r="K1241" s="205"/>
      <c r="L1241" s="208"/>
      <c r="M1241" s="57" t="s">
        <v>42</v>
      </c>
      <c r="N1241" s="58" t="str">
        <f>IF(L1240&lt;&gt;"", VLOOKUP(L1240,'Base de Datos'!$A$2:$D1268,3,FALSE()),"")</f>
        <v/>
      </c>
      <c r="O1241" s="43"/>
      <c r="P1241" s="151"/>
      <c r="Q1241" s="152"/>
      <c r="R1241" s="15"/>
      <c r="S1241" s="229"/>
      <c r="T1241" s="230"/>
      <c r="U1241" s="59"/>
      <c r="V1241" s="47"/>
      <c r="W1241" s="229"/>
      <c r="X1241" s="230"/>
      <c r="Y1241" s="59"/>
      <c r="Z1241" s="47"/>
      <c r="AA1241" s="229"/>
      <c r="AB1241" s="230"/>
      <c r="AC1241" s="59"/>
      <c r="AD1241" s="48"/>
      <c r="AE1241" s="181"/>
      <c r="AF1241" s="181"/>
      <c r="AG1241" s="181"/>
      <c r="AH1241" s="181"/>
      <c r="AI1241" s="181"/>
      <c r="AJ1241" s="181"/>
      <c r="AK1241" s="181"/>
      <c r="AL1241" s="181"/>
      <c r="AM1241" s="48"/>
      <c r="AN1241" s="53">
        <f>A1214</f>
        <v>46328</v>
      </c>
      <c r="AO1241" s="54" t="str">
        <f>K1215</f>
        <v>Consultorio N° 3</v>
      </c>
      <c r="AP1241" s="55">
        <f t="shared" ref="AP1241:AQ1241" si="846">K1224</f>
        <v>0</v>
      </c>
      <c r="AQ1241" s="55">
        <f t="shared" si="846"/>
        <v>0</v>
      </c>
      <c r="AR1241" s="55">
        <f>AC1224</f>
        <v>0</v>
      </c>
      <c r="AS1241" s="55">
        <f>AA1224</f>
        <v>0</v>
      </c>
      <c r="AT1241" s="55">
        <f>AA1225</f>
        <v>0</v>
      </c>
      <c r="AU1241" s="55">
        <f>AC1225</f>
        <v>0</v>
      </c>
      <c r="AV1241" s="55">
        <f>AA1226</f>
        <v>0</v>
      </c>
      <c r="AW1241" s="55">
        <f>AC1226</f>
        <v>0</v>
      </c>
      <c r="AX1241" s="55">
        <f>AC1227</f>
        <v>0</v>
      </c>
      <c r="AY1241" s="55">
        <f>N1227</f>
        <v>0</v>
      </c>
      <c r="AZ1241" s="56"/>
      <c r="BA1241" s="56"/>
      <c r="BB1241" s="56"/>
      <c r="BC1241" s="56"/>
      <c r="BD1241" s="56"/>
      <c r="BE1241" s="56"/>
      <c r="BF1241" s="56"/>
      <c r="BG1241" s="56"/>
      <c r="BH1241" s="56"/>
      <c r="BI1241" s="56"/>
      <c r="BJ1241" s="56"/>
      <c r="BK1241" s="56"/>
      <c r="BL1241" s="56"/>
      <c r="BM1241" s="56"/>
      <c r="BN1241" s="56"/>
    </row>
    <row r="1242" spans="1:66" ht="11.25" customHeight="1">
      <c r="A1242" s="220"/>
      <c r="B1242" s="38"/>
      <c r="C1242" s="205"/>
      <c r="D1242" s="208"/>
      <c r="E1242" s="57" t="s">
        <v>44</v>
      </c>
      <c r="F1242" s="58" t="str">
        <f>IF(D1240&lt;&gt;"", VLOOKUP(D1240,'Base de Datos'!$A$2:$D1268,4,FALSE()),"")</f>
        <v/>
      </c>
      <c r="G1242" s="205"/>
      <c r="H1242" s="208"/>
      <c r="I1242" s="57" t="s">
        <v>44</v>
      </c>
      <c r="J1242" s="58" t="str">
        <f>IF(H1240&lt;&gt;"", VLOOKUP(H1240,'Base de Datos'!$A$2:$D1268,4,FALSE()),"")</f>
        <v/>
      </c>
      <c r="K1242" s="205"/>
      <c r="L1242" s="208"/>
      <c r="M1242" s="57" t="s">
        <v>44</v>
      </c>
      <c r="N1242" s="58" t="str">
        <f>IF(L1240&lt;&gt;"", VLOOKUP(L1240,'Base de Datos'!$A$2:$D1268,4,FALSE()),"")</f>
        <v/>
      </c>
      <c r="O1242" s="43"/>
      <c r="P1242" s="151"/>
      <c r="Q1242" s="152"/>
      <c r="R1242" s="15"/>
      <c r="S1242" s="229"/>
      <c r="T1242" s="230"/>
      <c r="U1242" s="59"/>
      <c r="V1242" s="47"/>
      <c r="W1242" s="229"/>
      <c r="X1242" s="230"/>
      <c r="Y1242" s="59"/>
      <c r="Z1242" s="47"/>
      <c r="AA1242" s="229"/>
      <c r="AB1242" s="230"/>
      <c r="AC1242" s="59"/>
      <c r="AD1242" s="48"/>
      <c r="AE1242" s="181"/>
      <c r="AF1242" s="181"/>
      <c r="AG1242" s="181"/>
      <c r="AH1242" s="181"/>
      <c r="AI1242" s="181"/>
      <c r="AJ1242" s="181"/>
      <c r="AK1242" s="181"/>
      <c r="AL1242" s="181"/>
      <c r="AM1242" s="48"/>
      <c r="AN1242" s="53">
        <f>A1214</f>
        <v>46328</v>
      </c>
      <c r="AO1242" s="54" t="str">
        <f>K1215</f>
        <v>Consultorio N° 3</v>
      </c>
      <c r="AP1242" s="55">
        <f t="shared" ref="AP1242:AQ1242" si="847">K1228</f>
        <v>0</v>
      </c>
      <c r="AQ1242" s="55">
        <f t="shared" si="847"/>
        <v>0</v>
      </c>
      <c r="AR1242" s="55">
        <f>AC1228</f>
        <v>0</v>
      </c>
      <c r="AS1242" s="55">
        <f>AA1228</f>
        <v>0</v>
      </c>
      <c r="AT1242" s="55">
        <f>AA1229</f>
        <v>0</v>
      </c>
      <c r="AU1242" s="55">
        <f>AC1229</f>
        <v>0</v>
      </c>
      <c r="AV1242" s="55">
        <f>AA1230</f>
        <v>0</v>
      </c>
      <c r="AW1242" s="55">
        <f>AC1230</f>
        <v>0</v>
      </c>
      <c r="AX1242" s="55">
        <f>AC1231</f>
        <v>0</v>
      </c>
      <c r="AY1242" s="55">
        <f>N1231</f>
        <v>0</v>
      </c>
      <c r="AZ1242" s="56"/>
      <c r="BA1242" s="56"/>
      <c r="BB1242" s="56"/>
      <c r="BC1242" s="56"/>
      <c r="BD1242" s="56"/>
      <c r="BE1242" s="56"/>
      <c r="BF1242" s="56"/>
      <c r="BG1242" s="56"/>
      <c r="BH1242" s="56"/>
      <c r="BI1242" s="56"/>
      <c r="BJ1242" s="56"/>
      <c r="BK1242" s="56"/>
      <c r="BL1242" s="56"/>
      <c r="BM1242" s="56"/>
      <c r="BN1242" s="56"/>
    </row>
    <row r="1243" spans="1:66" ht="11.25" customHeight="1">
      <c r="A1243" s="221"/>
      <c r="B1243" s="38"/>
      <c r="C1243" s="206"/>
      <c r="D1243" s="209"/>
      <c r="E1243" s="85" t="s">
        <v>46</v>
      </c>
      <c r="F1243" s="86"/>
      <c r="G1243" s="206"/>
      <c r="H1243" s="209"/>
      <c r="I1243" s="85" t="s">
        <v>46</v>
      </c>
      <c r="J1243" s="108"/>
      <c r="K1243" s="206"/>
      <c r="L1243" s="209"/>
      <c r="M1243" s="85" t="s">
        <v>46</v>
      </c>
      <c r="N1243" s="108"/>
      <c r="O1243" s="43"/>
      <c r="P1243" s="151"/>
      <c r="Q1243" s="1"/>
      <c r="R1243" s="15"/>
      <c r="S1243" s="227" t="str">
        <f>IF(OR(S1240="Empleado",S1240="Familiar"),"Nombre del Empleado","N° Factura")</f>
        <v>N° Factura</v>
      </c>
      <c r="T1243" s="228"/>
      <c r="U1243" s="89"/>
      <c r="V1243" s="47"/>
      <c r="W1243" s="227" t="str">
        <f>IF(OR(W1240="Empleado",W1240="Familiar"),"Nombre del Empleado","N° Factura")</f>
        <v>N° Factura</v>
      </c>
      <c r="X1243" s="228"/>
      <c r="Y1243" s="89"/>
      <c r="Z1243" s="47"/>
      <c r="AA1243" s="227" t="str">
        <f>IF(OR(AA1240="Empleado",AA1240="Familiar"),"Nombre del Empleado","N° Factura")</f>
        <v>N° Factura</v>
      </c>
      <c r="AB1243" s="228"/>
      <c r="AC1243" s="89"/>
      <c r="AD1243" s="48"/>
      <c r="AE1243" s="181"/>
      <c r="AF1243" s="181"/>
      <c r="AG1243" s="181"/>
      <c r="AH1243" s="181"/>
      <c r="AI1243" s="181"/>
      <c r="AJ1243" s="181"/>
      <c r="AK1243" s="181"/>
      <c r="AL1243" s="181"/>
      <c r="AM1243" s="48"/>
      <c r="AN1243" s="53">
        <f>A1214</f>
        <v>46328</v>
      </c>
      <c r="AO1243" s="54" t="str">
        <f>K1215</f>
        <v>Consultorio N° 3</v>
      </c>
      <c r="AP1243" s="55">
        <f t="shared" ref="AP1243:AQ1243" si="848">K1232</f>
        <v>0</v>
      </c>
      <c r="AQ1243" s="55">
        <f t="shared" si="848"/>
        <v>0</v>
      </c>
      <c r="AR1243" s="55">
        <f>AC1232</f>
        <v>0</v>
      </c>
      <c r="AS1243" s="55">
        <f>AA1232</f>
        <v>0</v>
      </c>
      <c r="AT1243" s="55">
        <f>AA1233</f>
        <v>0</v>
      </c>
      <c r="AU1243" s="55">
        <f>AC1233</f>
        <v>0</v>
      </c>
      <c r="AV1243" s="55">
        <f>AA1234</f>
        <v>0</v>
      </c>
      <c r="AW1243" s="55">
        <f>AC1234</f>
        <v>0</v>
      </c>
      <c r="AX1243" s="55">
        <f>AC1235</f>
        <v>0</v>
      </c>
      <c r="AY1243" s="55">
        <f>N1235</f>
        <v>0</v>
      </c>
      <c r="AZ1243" s="56"/>
      <c r="BA1243" s="56"/>
      <c r="BB1243" s="56"/>
      <c r="BC1243" s="56"/>
      <c r="BD1243" s="56"/>
      <c r="BE1243" s="56"/>
      <c r="BF1243" s="56"/>
      <c r="BG1243" s="56"/>
      <c r="BH1243" s="56"/>
      <c r="BI1243" s="56"/>
      <c r="BJ1243" s="56"/>
      <c r="BK1243" s="56"/>
      <c r="BL1243" s="56"/>
      <c r="BM1243" s="56"/>
      <c r="BN1243" s="56"/>
    </row>
    <row r="1244" spans="1:66" ht="11.25" customHeight="1">
      <c r="A1244" s="222">
        <f>A1240+$Q$13/1440</f>
        <v>0.62499999999999989</v>
      </c>
      <c r="B1244" s="38"/>
      <c r="C1244" s="204"/>
      <c r="D1244" s="207"/>
      <c r="E1244" s="40" t="s">
        <v>36</v>
      </c>
      <c r="F1244" s="42" t="str">
        <f>IF(D1244&lt;&gt;"", VLOOKUP(D1244,'Base de Datos'!$A$2:$D1268,2,FALSE()),"")</f>
        <v/>
      </c>
      <c r="G1244" s="204"/>
      <c r="H1244" s="216"/>
      <c r="I1244" s="40" t="s">
        <v>36</v>
      </c>
      <c r="J1244" s="42" t="str">
        <f>IF(H1244&lt;&gt;"", VLOOKUP(H1244,'Base de Datos'!$A$2:$D1268,2,FALSE()),"")</f>
        <v/>
      </c>
      <c r="K1244" s="204"/>
      <c r="L1244" s="216"/>
      <c r="M1244" s="40" t="s">
        <v>36</v>
      </c>
      <c r="N1244" s="42" t="str">
        <f>IF(L1244&lt;&gt;"", VLOOKUP(L1244,'Base de Datos'!$A$2:$D1268,2,FALSE()),"")</f>
        <v/>
      </c>
      <c r="O1244" s="43"/>
      <c r="P1244" s="153"/>
      <c r="Q1244" s="154"/>
      <c r="R1244" s="15"/>
      <c r="S1244" s="45"/>
      <c r="T1244" s="45" t="s">
        <v>37</v>
      </c>
      <c r="U1244" s="46"/>
      <c r="V1244" s="47"/>
      <c r="W1244" s="45"/>
      <c r="X1244" s="45" t="s">
        <v>37</v>
      </c>
      <c r="Y1244" s="46"/>
      <c r="Z1244" s="47"/>
      <c r="AA1244" s="45"/>
      <c r="AB1244" s="45" t="s">
        <v>37</v>
      </c>
      <c r="AC1244" s="46"/>
      <c r="AD1244" s="48"/>
      <c r="AE1244" s="181"/>
      <c r="AF1244" s="181"/>
      <c r="AG1244" s="181"/>
      <c r="AH1244" s="181"/>
      <c r="AI1244" s="181"/>
      <c r="AJ1244" s="181"/>
      <c r="AK1244" s="181"/>
      <c r="AL1244" s="181"/>
      <c r="AM1244" s="48"/>
      <c r="AN1244" s="53">
        <f>A1214</f>
        <v>46328</v>
      </c>
      <c r="AO1244" s="54" t="str">
        <f>K1215</f>
        <v>Consultorio N° 3</v>
      </c>
      <c r="AP1244" s="55">
        <f t="shared" ref="AP1244:AQ1244" si="849">K1236</f>
        <v>0</v>
      </c>
      <c r="AQ1244" s="55">
        <f t="shared" si="849"/>
        <v>0</v>
      </c>
      <c r="AR1244" s="55">
        <f>AC1236</f>
        <v>0</v>
      </c>
      <c r="AS1244" s="55">
        <f>AA1236</f>
        <v>0</v>
      </c>
      <c r="AT1244" s="55">
        <f>AA1237</f>
        <v>0</v>
      </c>
      <c r="AU1244" s="55">
        <f>AC1237</f>
        <v>0</v>
      </c>
      <c r="AV1244" s="55">
        <f>AA1238</f>
        <v>0</v>
      </c>
      <c r="AW1244" s="55">
        <f>AC1238</f>
        <v>0</v>
      </c>
      <c r="AX1244" s="55">
        <f>AC1239</f>
        <v>0</v>
      </c>
      <c r="AY1244" s="55">
        <f>N1239</f>
        <v>0</v>
      </c>
      <c r="AZ1244" s="56"/>
      <c r="BA1244" s="56"/>
      <c r="BB1244" s="56"/>
      <c r="BC1244" s="56"/>
      <c r="BD1244" s="56"/>
      <c r="BE1244" s="56"/>
      <c r="BF1244" s="56"/>
      <c r="BG1244" s="56"/>
      <c r="BH1244" s="56"/>
      <c r="BI1244" s="56"/>
      <c r="BJ1244" s="56"/>
      <c r="BK1244" s="56"/>
      <c r="BL1244" s="56"/>
      <c r="BM1244" s="56"/>
      <c r="BN1244" s="56"/>
    </row>
    <row r="1245" spans="1:66" ht="11.25" customHeight="1">
      <c r="A1245" s="220"/>
      <c r="B1245" s="38"/>
      <c r="C1245" s="205"/>
      <c r="D1245" s="208"/>
      <c r="E1245" s="57" t="s">
        <v>42</v>
      </c>
      <c r="F1245" s="58" t="str">
        <f>IF(D1244&lt;&gt;"", VLOOKUP(D1244,'Base de Datos'!$A$2:$D1268,3,FALSE()),"")</f>
        <v/>
      </c>
      <c r="G1245" s="205"/>
      <c r="H1245" s="208"/>
      <c r="I1245" s="57" t="s">
        <v>42</v>
      </c>
      <c r="J1245" s="58" t="str">
        <f>IF(H1244&lt;&gt;"", VLOOKUP(H1244,'Base de Datos'!$A$2:$D1268,3,FALSE()),"")</f>
        <v/>
      </c>
      <c r="K1245" s="205"/>
      <c r="L1245" s="208"/>
      <c r="M1245" s="57" t="s">
        <v>42</v>
      </c>
      <c r="N1245" s="58" t="str">
        <f>IF(L1244&lt;&gt;"", VLOOKUP(L1244,'Base de Datos'!$A$2:$D1268,3,FALSE()),"")</f>
        <v/>
      </c>
      <c r="O1245" s="43"/>
      <c r="P1245" s="153"/>
      <c r="Q1245" s="154"/>
      <c r="R1245" s="15"/>
      <c r="S1245" s="229"/>
      <c r="T1245" s="230"/>
      <c r="U1245" s="59"/>
      <c r="V1245" s="47"/>
      <c r="W1245" s="229"/>
      <c r="X1245" s="230"/>
      <c r="Y1245" s="59"/>
      <c r="Z1245" s="47"/>
      <c r="AA1245" s="229"/>
      <c r="AB1245" s="230"/>
      <c r="AC1245" s="59"/>
      <c r="AD1245" s="48"/>
      <c r="AE1245" s="181"/>
      <c r="AF1245" s="181"/>
      <c r="AG1245" s="181"/>
      <c r="AH1245" s="181"/>
      <c r="AI1245" s="181"/>
      <c r="AJ1245" s="181"/>
      <c r="AK1245" s="181"/>
      <c r="AL1245" s="181"/>
      <c r="AM1245" s="48"/>
      <c r="AN1245" s="53">
        <f>A1214</f>
        <v>46328</v>
      </c>
      <c r="AO1245" s="54" t="str">
        <f>K1215</f>
        <v>Consultorio N° 3</v>
      </c>
      <c r="AP1245" s="55">
        <f t="shared" ref="AP1245:AQ1245" si="850">K1240</f>
        <v>0</v>
      </c>
      <c r="AQ1245" s="55">
        <f t="shared" si="850"/>
        <v>0</v>
      </c>
      <c r="AR1245" s="55">
        <f>AC1240</f>
        <v>0</v>
      </c>
      <c r="AS1245" s="55">
        <f>AA1240</f>
        <v>0</v>
      </c>
      <c r="AT1245" s="55">
        <f>AA1241</f>
        <v>0</v>
      </c>
      <c r="AU1245" s="55">
        <f>AC1241</f>
        <v>0</v>
      </c>
      <c r="AV1245" s="55">
        <f>AA1242</f>
        <v>0</v>
      </c>
      <c r="AW1245" s="55">
        <f>AC1242</f>
        <v>0</v>
      </c>
      <c r="AX1245" s="55">
        <f>AC1243</f>
        <v>0</v>
      </c>
      <c r="AY1245" s="55">
        <f>N1243</f>
        <v>0</v>
      </c>
      <c r="AZ1245" s="56"/>
      <c r="BA1245" s="56"/>
      <c r="BB1245" s="56"/>
      <c r="BC1245" s="56"/>
      <c r="BD1245" s="56"/>
      <c r="BE1245" s="56"/>
      <c r="BF1245" s="56"/>
      <c r="BG1245" s="56"/>
      <c r="BH1245" s="56"/>
      <c r="BI1245" s="56"/>
      <c r="BJ1245" s="56"/>
      <c r="BK1245" s="56"/>
      <c r="BL1245" s="56"/>
      <c r="BM1245" s="56"/>
      <c r="BN1245" s="56"/>
    </row>
    <row r="1246" spans="1:66" ht="11.25" customHeight="1">
      <c r="A1246" s="220"/>
      <c r="B1246" s="38"/>
      <c r="C1246" s="205"/>
      <c r="D1246" s="208"/>
      <c r="E1246" s="57" t="s">
        <v>44</v>
      </c>
      <c r="F1246" s="58" t="str">
        <f>IF(D1244&lt;&gt;"", VLOOKUP(D1244,'Base de Datos'!$A$2:$D1268,4,FALSE()),"")</f>
        <v/>
      </c>
      <c r="G1246" s="205"/>
      <c r="H1246" s="208"/>
      <c r="I1246" s="57" t="s">
        <v>44</v>
      </c>
      <c r="J1246" s="58" t="str">
        <f>IF(H1244&lt;&gt;"", VLOOKUP(H1244,'Base de Datos'!$A$2:$D1268,4,FALSE()),"")</f>
        <v/>
      </c>
      <c r="K1246" s="205"/>
      <c r="L1246" s="208"/>
      <c r="M1246" s="57" t="s">
        <v>44</v>
      </c>
      <c r="N1246" s="58" t="str">
        <f>IF(L1244&lt;&gt;"", VLOOKUP(L1244,'Base de Datos'!$A$2:$D1268,4,FALSE()),"")</f>
        <v/>
      </c>
      <c r="O1246" s="43"/>
      <c r="P1246" s="153"/>
      <c r="Q1246" s="154"/>
      <c r="R1246" s="15"/>
      <c r="S1246" s="229"/>
      <c r="T1246" s="230"/>
      <c r="U1246" s="59"/>
      <c r="V1246" s="47"/>
      <c r="W1246" s="229"/>
      <c r="X1246" s="230"/>
      <c r="Y1246" s="59"/>
      <c r="Z1246" s="47"/>
      <c r="AA1246" s="229"/>
      <c r="AB1246" s="230"/>
      <c r="AC1246" s="59"/>
      <c r="AD1246" s="48"/>
      <c r="AE1246" s="181"/>
      <c r="AF1246" s="181"/>
      <c r="AG1246" s="181"/>
      <c r="AH1246" s="181"/>
      <c r="AI1246" s="181"/>
      <c r="AJ1246" s="181"/>
      <c r="AK1246" s="181"/>
      <c r="AL1246" s="181"/>
      <c r="AM1246" s="48"/>
      <c r="AN1246" s="53">
        <f>A1214</f>
        <v>46328</v>
      </c>
      <c r="AO1246" s="54" t="str">
        <f>K1215</f>
        <v>Consultorio N° 3</v>
      </c>
      <c r="AP1246" s="55">
        <f t="shared" ref="AP1246:AQ1246" si="851">K1244</f>
        <v>0</v>
      </c>
      <c r="AQ1246" s="55">
        <f t="shared" si="851"/>
        <v>0</v>
      </c>
      <c r="AR1246" s="55">
        <f>AC1244</f>
        <v>0</v>
      </c>
      <c r="AS1246" s="55">
        <f>AA1244</f>
        <v>0</v>
      </c>
      <c r="AT1246" s="55">
        <f>AA1245</f>
        <v>0</v>
      </c>
      <c r="AU1246" s="55">
        <f>AC1245</f>
        <v>0</v>
      </c>
      <c r="AV1246" s="55">
        <f>AA1246</f>
        <v>0</v>
      </c>
      <c r="AW1246" s="55">
        <f>AC1246</f>
        <v>0</v>
      </c>
      <c r="AX1246" s="55">
        <f>AC1247</f>
        <v>0</v>
      </c>
      <c r="AY1246" s="55">
        <f>N1247</f>
        <v>0</v>
      </c>
      <c r="AZ1246" s="56"/>
      <c r="BA1246" s="56"/>
      <c r="BB1246" s="56"/>
      <c r="BC1246" s="56"/>
      <c r="BD1246" s="56"/>
      <c r="BE1246" s="56"/>
      <c r="BF1246" s="56"/>
      <c r="BG1246" s="56"/>
      <c r="BH1246" s="56"/>
      <c r="BI1246" s="56"/>
      <c r="BJ1246" s="56"/>
      <c r="BK1246" s="56"/>
      <c r="BL1246" s="56"/>
      <c r="BM1246" s="56"/>
      <c r="BN1246" s="56"/>
    </row>
    <row r="1247" spans="1:66" ht="11.25" customHeight="1">
      <c r="A1247" s="221"/>
      <c r="B1247" s="38"/>
      <c r="C1247" s="206"/>
      <c r="D1247" s="209"/>
      <c r="E1247" s="85" t="s">
        <v>46</v>
      </c>
      <c r="F1247" s="86"/>
      <c r="G1247" s="206"/>
      <c r="H1247" s="209"/>
      <c r="I1247" s="85" t="s">
        <v>46</v>
      </c>
      <c r="J1247" s="108"/>
      <c r="K1247" s="206"/>
      <c r="L1247" s="209"/>
      <c r="M1247" s="85" t="s">
        <v>46</v>
      </c>
      <c r="N1247" s="108"/>
      <c r="O1247" s="43"/>
      <c r="P1247" s="153"/>
      <c r="Q1247" s="154"/>
      <c r="R1247" s="15"/>
      <c r="S1247" s="227" t="str">
        <f>IF(OR(S1244="Empleado",S1244="Familiar"),"Nombre del Empleado","N° Factura")</f>
        <v>N° Factura</v>
      </c>
      <c r="T1247" s="228"/>
      <c r="U1247" s="89"/>
      <c r="V1247" s="47"/>
      <c r="W1247" s="227" t="str">
        <f>IF(OR(W1244="Empleado",W1244="Familiar"),"Nombre del Empleado","N° Factura")</f>
        <v>N° Factura</v>
      </c>
      <c r="X1247" s="228"/>
      <c r="Y1247" s="89"/>
      <c r="Z1247" s="47"/>
      <c r="AA1247" s="227" t="str">
        <f>IF(OR(AA1244="Empleado",AA1244="Familiar"),"Nombre del Empleado","N° Factura")</f>
        <v>N° Factura</v>
      </c>
      <c r="AB1247" s="228"/>
      <c r="AC1247" s="89"/>
      <c r="AD1247" s="48"/>
      <c r="AE1247" s="181"/>
      <c r="AF1247" s="181"/>
      <c r="AG1247" s="181"/>
      <c r="AH1247" s="181"/>
      <c r="AI1247" s="181"/>
      <c r="AJ1247" s="181"/>
      <c r="AK1247" s="181"/>
      <c r="AL1247" s="181"/>
      <c r="AM1247" s="48"/>
      <c r="AN1247" s="53">
        <f>A1214</f>
        <v>46328</v>
      </c>
      <c r="AO1247" s="54" t="str">
        <f>K1215</f>
        <v>Consultorio N° 3</v>
      </c>
      <c r="AP1247" s="55">
        <f t="shared" ref="AP1247:AQ1247" si="852">K1248</f>
        <v>0</v>
      </c>
      <c r="AQ1247" s="55">
        <f t="shared" si="852"/>
        <v>0</v>
      </c>
      <c r="AR1247" s="55">
        <f>AC1248</f>
        <v>0</v>
      </c>
      <c r="AS1247" s="55">
        <f>AA1248</f>
        <v>0</v>
      </c>
      <c r="AT1247" s="55">
        <f>AA1249</f>
        <v>0</v>
      </c>
      <c r="AU1247" s="55">
        <f>AC1249</f>
        <v>0</v>
      </c>
      <c r="AV1247" s="55">
        <f>AA1250</f>
        <v>0</v>
      </c>
      <c r="AW1247" s="55">
        <f>AC1250</f>
        <v>0</v>
      </c>
      <c r="AX1247" s="55">
        <f>AC1251</f>
        <v>0</v>
      </c>
      <c r="AY1247" s="55">
        <f>N1251</f>
        <v>0</v>
      </c>
      <c r="AZ1247" s="56"/>
      <c r="BA1247" s="56"/>
      <c r="BB1247" s="56"/>
      <c r="BC1247" s="56"/>
      <c r="BD1247" s="56"/>
      <c r="BE1247" s="56"/>
      <c r="BF1247" s="56"/>
      <c r="BG1247" s="56"/>
      <c r="BH1247" s="56"/>
      <c r="BI1247" s="56"/>
      <c r="BJ1247" s="56"/>
      <c r="BK1247" s="56"/>
      <c r="BL1247" s="56"/>
      <c r="BM1247" s="56"/>
      <c r="BN1247" s="56"/>
    </row>
    <row r="1248" spans="1:66" ht="11.25" customHeight="1">
      <c r="A1248" s="222">
        <f>A1244+$Q$13/1440</f>
        <v>0.66666666666666652</v>
      </c>
      <c r="B1248" s="38"/>
      <c r="C1248" s="204"/>
      <c r="D1248" s="207"/>
      <c r="E1248" s="40" t="s">
        <v>36</v>
      </c>
      <c r="F1248" s="42" t="str">
        <f>IF(D1248&lt;&gt;"", VLOOKUP(D1248,'Base de Datos'!$A$2:$D1268,2,FALSE()),"")</f>
        <v/>
      </c>
      <c r="G1248" s="204"/>
      <c r="H1248" s="216"/>
      <c r="I1248" s="40" t="s">
        <v>36</v>
      </c>
      <c r="J1248" s="42" t="str">
        <f>IF(H1248&lt;&gt;"", VLOOKUP(H1248,'Base de Datos'!$A$2:$D1268,2,FALSE()),"")</f>
        <v/>
      </c>
      <c r="K1248" s="204"/>
      <c r="L1248" s="216"/>
      <c r="M1248" s="40" t="s">
        <v>36</v>
      </c>
      <c r="N1248" s="42" t="str">
        <f>IF(L1248&lt;&gt;"", VLOOKUP(L1248,'Base de Datos'!$A$2:$D1268,2,FALSE()),"")</f>
        <v/>
      </c>
      <c r="O1248" s="43"/>
      <c r="P1248" s="3"/>
      <c r="Q1248" s="3"/>
      <c r="R1248" s="15"/>
      <c r="S1248" s="45"/>
      <c r="T1248" s="45" t="s">
        <v>37</v>
      </c>
      <c r="U1248" s="46"/>
      <c r="V1248" s="47"/>
      <c r="W1248" s="45"/>
      <c r="X1248" s="45" t="s">
        <v>37</v>
      </c>
      <c r="Y1248" s="46"/>
      <c r="Z1248" s="47"/>
      <c r="AA1248" s="45"/>
      <c r="AB1248" s="45" t="s">
        <v>37</v>
      </c>
      <c r="AC1248" s="46"/>
      <c r="AD1248" s="48"/>
      <c r="AE1248" s="181"/>
      <c r="AF1248" s="181"/>
      <c r="AG1248" s="181"/>
      <c r="AH1248" s="181"/>
      <c r="AI1248" s="181"/>
      <c r="AJ1248" s="181"/>
      <c r="AK1248" s="181"/>
      <c r="AL1248" s="181"/>
      <c r="AM1248" s="48"/>
      <c r="AN1248" s="53">
        <f>A1214</f>
        <v>46328</v>
      </c>
      <c r="AO1248" s="54" t="str">
        <f>K1215</f>
        <v>Consultorio N° 3</v>
      </c>
      <c r="AP1248" s="55">
        <f t="shared" ref="AP1248:AQ1248" si="853">K1252</f>
        <v>0</v>
      </c>
      <c r="AQ1248" s="55">
        <f t="shared" si="853"/>
        <v>0</v>
      </c>
      <c r="AR1248" s="55">
        <f>AC1252</f>
        <v>0</v>
      </c>
      <c r="AS1248" s="55">
        <f>AA1252</f>
        <v>0</v>
      </c>
      <c r="AT1248" s="55">
        <f>AA1253</f>
        <v>0</v>
      </c>
      <c r="AU1248" s="55">
        <f>AC1253</f>
        <v>0</v>
      </c>
      <c r="AV1248" s="55">
        <f>AA1254</f>
        <v>0</v>
      </c>
      <c r="AW1248" s="55">
        <f>AC1254</f>
        <v>0</v>
      </c>
      <c r="AX1248" s="55">
        <f>AC1255</f>
        <v>0</v>
      </c>
      <c r="AY1248" s="55">
        <f>N1255</f>
        <v>0</v>
      </c>
      <c r="AZ1248" s="56"/>
      <c r="BA1248" s="56"/>
      <c r="BB1248" s="56"/>
      <c r="BC1248" s="56"/>
      <c r="BD1248" s="56"/>
      <c r="BE1248" s="56"/>
      <c r="BF1248" s="56"/>
      <c r="BG1248" s="56"/>
      <c r="BH1248" s="56"/>
      <c r="BI1248" s="56"/>
      <c r="BJ1248" s="56"/>
      <c r="BK1248" s="56"/>
      <c r="BL1248" s="56"/>
      <c r="BM1248" s="56"/>
      <c r="BN1248" s="56"/>
    </row>
    <row r="1249" spans="1:66" ht="11.25" customHeight="1">
      <c r="A1249" s="220"/>
      <c r="B1249" s="38"/>
      <c r="C1249" s="205"/>
      <c r="D1249" s="208"/>
      <c r="E1249" s="57" t="s">
        <v>42</v>
      </c>
      <c r="F1249" s="58" t="str">
        <f>IF(D1248&lt;&gt;"", VLOOKUP(D1248,'Base de Datos'!$A$2:$D1268,3,FALSE()),"")</f>
        <v/>
      </c>
      <c r="G1249" s="205"/>
      <c r="H1249" s="208"/>
      <c r="I1249" s="57" t="s">
        <v>42</v>
      </c>
      <c r="J1249" s="58" t="str">
        <f>IF(H1248&lt;&gt;"", VLOOKUP(H1248,'Base de Datos'!$A$2:$D1268,3,FALSE()),"")</f>
        <v/>
      </c>
      <c r="K1249" s="205"/>
      <c r="L1249" s="208"/>
      <c r="M1249" s="57" t="s">
        <v>42</v>
      </c>
      <c r="N1249" s="58" t="str">
        <f>IF(L1248&lt;&gt;"", VLOOKUP(L1248,'Base de Datos'!$A$2:$D1268,3,FALSE()),"")</f>
        <v/>
      </c>
      <c r="O1249" s="43"/>
      <c r="P1249" s="3"/>
      <c r="Q1249" s="3"/>
      <c r="R1249" s="15"/>
      <c r="S1249" s="229"/>
      <c r="T1249" s="230"/>
      <c r="U1249" s="59"/>
      <c r="V1249" s="47"/>
      <c r="W1249" s="229"/>
      <c r="X1249" s="230"/>
      <c r="Y1249" s="59"/>
      <c r="Z1249" s="47"/>
      <c r="AA1249" s="229"/>
      <c r="AB1249" s="230"/>
      <c r="AC1249" s="59"/>
      <c r="AD1249" s="48"/>
      <c r="AE1249" s="235">
        <f>A1214</f>
        <v>46328</v>
      </c>
      <c r="AF1249" s="236"/>
      <c r="AG1249" s="236"/>
      <c r="AH1249" s="236"/>
      <c r="AI1249" s="236"/>
      <c r="AJ1249" s="236"/>
      <c r="AK1249" s="236"/>
      <c r="AL1249" s="237"/>
      <c r="AM1249" s="48"/>
      <c r="AN1249" s="155">
        <f>A1214</f>
        <v>46328</v>
      </c>
      <c r="AO1249" s="156" t="str">
        <f>K1215</f>
        <v>Consultorio N° 3</v>
      </c>
      <c r="AP1249" s="156">
        <f t="shared" ref="AP1249:AQ1249" si="854">K1256</f>
        <v>0</v>
      </c>
      <c r="AQ1249" s="156">
        <f t="shared" si="854"/>
        <v>0</v>
      </c>
      <c r="AR1249" s="156">
        <f>AC1256</f>
        <v>0</v>
      </c>
      <c r="AS1249" s="156">
        <f>AA1256</f>
        <v>0</v>
      </c>
      <c r="AT1249" s="156">
        <f>AA1257</f>
        <v>0</v>
      </c>
      <c r="AU1249" s="156">
        <f>AC1257</f>
        <v>0</v>
      </c>
      <c r="AV1249" s="156">
        <f>AA1258</f>
        <v>0</v>
      </c>
      <c r="AW1249" s="156">
        <f>AC1258</f>
        <v>0</v>
      </c>
      <c r="AX1249" s="156">
        <f>AC1259</f>
        <v>0</v>
      </c>
      <c r="AY1249" s="156">
        <f>N1259</f>
        <v>0</v>
      </c>
      <c r="AZ1249" s="48"/>
      <c r="BA1249" s="48"/>
      <c r="BB1249" s="48"/>
      <c r="BC1249" s="48"/>
      <c r="BD1249" s="48"/>
      <c r="BE1249" s="48"/>
      <c r="BF1249" s="48"/>
      <c r="BG1249" s="48"/>
      <c r="BH1249" s="48"/>
      <c r="BI1249" s="48"/>
      <c r="BJ1249" s="48"/>
      <c r="BK1249" s="48"/>
      <c r="BL1249" s="48"/>
      <c r="BM1249" s="48"/>
      <c r="BN1249" s="48"/>
    </row>
    <row r="1250" spans="1:66" ht="11.25" customHeight="1">
      <c r="A1250" s="220"/>
      <c r="B1250" s="38"/>
      <c r="C1250" s="205"/>
      <c r="D1250" s="208"/>
      <c r="E1250" s="57" t="s">
        <v>44</v>
      </c>
      <c r="F1250" s="58" t="str">
        <f>IF(D1248&lt;&gt;"", VLOOKUP(D1248,'Base de Datos'!$A$2:$D1268,4,FALSE()),"")</f>
        <v/>
      </c>
      <c r="G1250" s="205"/>
      <c r="H1250" s="208"/>
      <c r="I1250" s="57" t="s">
        <v>44</v>
      </c>
      <c r="J1250" s="58" t="str">
        <f>IF(H1248&lt;&gt;"", VLOOKUP(H1248,'Base de Datos'!$A$2:$D1268,4,FALSE()),"")</f>
        <v/>
      </c>
      <c r="K1250" s="205"/>
      <c r="L1250" s="208"/>
      <c r="M1250" s="57" t="s">
        <v>44</v>
      </c>
      <c r="N1250" s="58" t="str">
        <f>IF(L1248&lt;&gt;"", VLOOKUP(L1248,'Base de Datos'!$A$2:$D1268,4,FALSE()),"")</f>
        <v/>
      </c>
      <c r="O1250" s="43"/>
      <c r="P1250" s="3"/>
      <c r="Q1250" s="3"/>
      <c r="R1250" s="15"/>
      <c r="S1250" s="229"/>
      <c r="T1250" s="230"/>
      <c r="U1250" s="59"/>
      <c r="V1250" s="47"/>
      <c r="W1250" s="229"/>
      <c r="X1250" s="230"/>
      <c r="Y1250" s="59"/>
      <c r="Z1250" s="47"/>
      <c r="AA1250" s="229"/>
      <c r="AB1250" s="230"/>
      <c r="AC1250" s="59"/>
      <c r="AD1250" s="48"/>
      <c r="AE1250" s="238" t="s">
        <v>20</v>
      </c>
      <c r="AF1250" s="239"/>
      <c r="AG1250" s="157" t="s">
        <v>21</v>
      </c>
      <c r="AH1250" s="158" t="s">
        <v>22</v>
      </c>
      <c r="AI1250" s="159" t="s">
        <v>23</v>
      </c>
      <c r="AJ1250" s="159" t="s">
        <v>24</v>
      </c>
      <c r="AK1250" s="159" t="s">
        <v>25</v>
      </c>
      <c r="AL1250" s="160" t="s">
        <v>26</v>
      </c>
      <c r="AM1250" s="48"/>
      <c r="AN1250" s="155">
        <f>A1214</f>
        <v>46328</v>
      </c>
      <c r="AO1250" s="156" t="str">
        <f>K1215</f>
        <v>Consultorio N° 3</v>
      </c>
      <c r="AP1250" s="156">
        <f t="shared" ref="AP1250:AQ1250" si="855">K1260</f>
        <v>0</v>
      </c>
      <c r="AQ1250" s="156">
        <f t="shared" si="855"/>
        <v>0</v>
      </c>
      <c r="AR1250" s="156">
        <f>AC1260</f>
        <v>0</v>
      </c>
      <c r="AS1250" s="156">
        <f>AA1260</f>
        <v>0</v>
      </c>
      <c r="AT1250" s="156">
        <f>AA1261</f>
        <v>0</v>
      </c>
      <c r="AU1250" s="156">
        <f>AC1261</f>
        <v>0</v>
      </c>
      <c r="AV1250" s="156">
        <f>AA1262</f>
        <v>0</v>
      </c>
      <c r="AW1250" s="156">
        <f>AC1262</f>
        <v>0</v>
      </c>
      <c r="AX1250" s="156">
        <f>AC1263</f>
        <v>0</v>
      </c>
      <c r="AY1250" s="156">
        <f>N1263</f>
        <v>0</v>
      </c>
      <c r="AZ1250" s="48"/>
      <c r="BA1250" s="48"/>
      <c r="BB1250" s="48"/>
      <c r="BC1250" s="48"/>
      <c r="BD1250" s="48"/>
      <c r="BE1250" s="48"/>
      <c r="BF1250" s="48"/>
      <c r="BG1250" s="48"/>
      <c r="BH1250" s="48"/>
      <c r="BI1250" s="48"/>
      <c r="BJ1250" s="48"/>
      <c r="BK1250" s="48"/>
      <c r="BL1250" s="48"/>
      <c r="BM1250" s="48"/>
      <c r="BN1250" s="48"/>
    </row>
    <row r="1251" spans="1:66" ht="11.25" customHeight="1">
      <c r="A1251" s="221"/>
      <c r="B1251" s="38"/>
      <c r="C1251" s="206"/>
      <c r="D1251" s="209"/>
      <c r="E1251" s="85" t="s">
        <v>46</v>
      </c>
      <c r="F1251" s="86"/>
      <c r="G1251" s="206"/>
      <c r="H1251" s="209"/>
      <c r="I1251" s="85" t="s">
        <v>46</v>
      </c>
      <c r="J1251" s="108"/>
      <c r="K1251" s="206"/>
      <c r="L1251" s="209"/>
      <c r="M1251" s="85" t="s">
        <v>46</v>
      </c>
      <c r="N1251" s="108"/>
      <c r="O1251" s="43"/>
      <c r="P1251" s="3"/>
      <c r="Q1251" s="3"/>
      <c r="R1251" s="15"/>
      <c r="S1251" s="227" t="str">
        <f>IF(OR(S1248="Empleado",S1248="Familiar"),"Nombre del Empleado","N° Factura")</f>
        <v>N° Factura</v>
      </c>
      <c r="T1251" s="228"/>
      <c r="U1251" s="89"/>
      <c r="V1251" s="47"/>
      <c r="W1251" s="227" t="str">
        <f>IF(OR(W1248="Empleado",W1248="Familiar"),"Nombre del Empleado","N° Factura")</f>
        <v>N° Factura</v>
      </c>
      <c r="X1251" s="228"/>
      <c r="Y1251" s="89"/>
      <c r="Z1251" s="47"/>
      <c r="AA1251" s="227" t="str">
        <f>IF(OR(AA1248="Empleado",AA1248="Familiar"),"Nombre del Empleado","N° Factura")</f>
        <v>N° Factura</v>
      </c>
      <c r="AB1251" s="228"/>
      <c r="AC1251" s="89"/>
      <c r="AD1251" s="48"/>
      <c r="AE1251" s="240" t="s">
        <v>38</v>
      </c>
      <c r="AF1251" s="230"/>
      <c r="AG1251" s="161">
        <f t="array" aca="1" ref="AG1251" ca="1">COUNTIFS(AP1216:AP1256, "💲", AY1216:AY1256, INDIRECT("AE" &amp; ROW())) + COUNTIFS(AP1216:AP1256, "📦", AY1216:AY1256, INDIRECT("AE" &amp; ROW())) + COUNTIFS(AP1216:AP1256, "✅", AY1216:AY1256, INDIRECT("AE" &amp; ROW()))</f>
        <v>0</v>
      </c>
      <c r="AH1251" s="162">
        <f t="array" aca="1" ref="AH1251" ca="1">COUNTIFS(AP1216:AP1256, "💲", AY1216:AY1256, INDIRECT("AE" &amp; ROW())) + COUNTIFS(AP1216:AP1256, "📦", AY1216:AY1256, INDIRECT("AE" &amp; ROW()))</f>
        <v>0</v>
      </c>
      <c r="AI1251" s="139">
        <f t="array" aca="1" ref="AI1251" ca="1">SUMIFS(AR1216:AR1256, AY1216:AY1256, INDIRECT("AE" &amp; ROW()), AP1216:AP1256, "💲") + SUMIFS(AR1216:AR1256, AY1216:AY1256, INDIRECT("AE" &amp; ROW()), AP1216:AP1256, "📦")</f>
        <v>0</v>
      </c>
      <c r="AJ1251" s="139">
        <f t="array" aca="1" ref="AJ1251" ca="1">(
    SUMIFS(AR1216:AR1256, AY1216:AY1256, INDIRECT("AE" &amp; ROW()), AP1216:AP1256, "💲") +
    SUMIFS(AR1216:AR1256, AY1216:AY1256, INDIRECT("AE" &amp; ROW()), AP1216:AP1256, "📦")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
        SUMIFS(AR1216:AR1256, AY1216:AY1256, INDIRECT("AE" &amp; ROW()), AP1216:AP1256, "💲", AS1216:AS1256, "Familiar") +
        SUMIFS(AR1216:AR1256, AY1216:AY1256, INDIRECT("AE" &amp; ROW()), AP1216:AP1256, "📦", AS1216:AS1256, "Familiar")
    ) / 2
)  -
(
    (
        SUMIFS(AR1216:AR1256, AY1216:AY1256, INDIRECT("AE" &amp; ROW()), AP1216:AP1256, "💲", AS1216:AS1256, "Exonerado ADH") +
        SUMIFS(AR1216:AR1256, AY1216:AY1256, INDIRECT("AE" &amp; ROW()), AP1216:AP1256, "📦", AS1216:AS1256, "Exonerado ADH")
    ) / 2
)  -
(
    (
        SUMIFS(AR1216:AR1256, AY1216:AY1256, INDIRECT("AE" &amp; ROW()), AP1216:AP1256, "💲", AS1216:AS1256, "Exonerado Doctor") +
        SUMIFS(AR1216:AR1256, AY1216:AY1256, INDIRECT("AE" &amp; ROW()), AP1216:AP1256, "📦", AS1216:AS1256, "Exonerado Doctor")
    ) / 2
)</f>
        <v>0</v>
      </c>
      <c r="AK1251" s="139">
        <f t="array" aca="1" ref="AK1251" ca="1">(
    SUMIFS(AR1216:AR1256, AY1216:AY1256, INDIRECT("AE" &amp; ROW()), AP1216:AP1256, "💲") +
    SUMIFS(AR1216:AR1256, AY1216:AY1256, INDIRECT("AE" &amp; ROW()), AP1216:AP1256, "📦")
) -
(
    SUMIFS(AR1216:AR1256, AY1216:AY1256, INDIRECT("AE" &amp; ROW()), AP1216:AP1256, "💲", AS1216:AS1256, "Familiar") +
    SUMIFS(AR1216:AR1256, AY1216:AY1256, INDIRECT("AE" &amp; ROW()), AP1216:AP1256, "📦", AS1216:AS1256, "Familiar")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SUMIFS(AR1216:AR1256, AY1216:AY1256, INDIRECT("AE" &amp; ROW()), AP1216:AP1256, "💲", AS1216:AS1256, "Exonerado ADH") +
    SUMIFS(AR1216:AR1256, AY1216:AY1256, INDIRECT("AE" &amp; ROW()), AP1216:AP1256, "📦", AS1216:AS1256, "Exonerado ADH")
) -
(
    (
        SUMIFS(AR1216:AR1256, AY1216:AY1256, INDIRECT("AE" &amp; ROW()), AP1216:AP1256, "💲", AS1216:AS1256, "Exonerado Doctor") +
        SUMIFS(AR1216:AR1256, AY1216:AY1256, INDIRECT("AE" &amp; ROW()), AP1216:AP1256, "📦", AS1216:AS1256, "Exonerado Doctor")
    ) / 2
) -
(
    (
        SUMIFS(AR1216:AR1256, AY1216:AY1256, INDIRECT("AE" &amp; ROW()), AP1216:AP1256, "💲", AS1216:AS1256, "") +
        SUMIFS(AR1216:AR1256, AY1216:AY1256, INDIRECT("AE" &amp; ROW()), AP1216:AP1256, "📦", AS1216:AS1256, "")
    ) / 2
)</f>
        <v>0</v>
      </c>
      <c r="AL1251" s="140">
        <f t="array" aca="1" ref="AL1251" ca="1">(
    SUMIFS(AR1216:AR1256, AY1216:AY1256, INDIRECT("AE" &amp; ROW()), AP1216:AP1256, "💲") +
    SUMIFS(AR1216:AR1256, AY1216:AY1256, INDIRECT("AE" &amp; ROW()), AP1216:AP1256, "📦")
) -
(
    (
        SUMIFS(AR1216:AR1256, AY1216:AY1256, INDIRECT("AE" &amp; ROW()), AP1216:AP1256, "💲", AS1216:AS1256, "Familiar") +
        SUMIFS(AR1216:AR1256, AY1216:AY1256, INDIRECT("AE" &amp; ROW()), AP1216:AP1256, "📦", AS1216:AS1256, "Familiar")
    ) / 2
) -
(
    (
        SUMIFS(AR1216:AR1256, AY1216:AY1256, INDIRECT("AE" &amp; ROW()), AP1216:AP1256, "💲", AS1216:AS1256, "Participante") +
        SUMIFS(AR1216:AR1256, AY1216:AY1256, INDIRECT("AE" &amp; ROW()), AP1216:AP1256, "📦", AS1216:AS1256, "Participante")
    ) / 2
) -
(
    (
        SUMIFS(AR1216:AR1256, AY1216:AY1256, INDIRECT("AE" &amp; ROW()), AP1216:AP1256, "💲", AS1216:AS1256, "Empleado") +
        SUMIFS(AR1216:AR1256, AY1216:AY1256, INDIRECT("AE" &amp; ROW()), AP1216:AP1256, "📦", AS1216:AS1256, "Empleado")
    ) / 2
) -
(
    (
        SUMIFS(AR1216:AR1256, AY1216:AY1256, INDIRECT("AE" &amp; ROW()), AP1216:AP1256, "💲", AS1216:AS1256, "Exonerado ADH") +
        SUMIFS(AR1216:AR1256, AY1216:AY1256, INDIRECT("AE" &amp; ROW()), AP1216:AP1256, "📦", AS1216:AS1256, "Exonerado ADH")
    ) / 2
) -
(
    SUMIFS(AR1216:AR1256, AY1216:AY1256, INDIRECT("AE" &amp; ROW()), AP1216:AP1256, "💲", AS1216:AS1256, "Exonerado Doctor") +
    SUMIFS(AR1216:AR1256, AY1216:AY1256, INDIRECT("AE" &amp; ROW()), AP1216:AP1256, "📦", AS1216:AS1256, "Exonerado Doctor")
) -
(
    (
        SUMIFS(AR1216:AR1256, AY1216:AY1256, INDIRECT("AE" &amp; ROW()), AP1216:AP1256, "💲", AS1216:AS1256, "") +
        SUMIFS(AR1216:AR1256, AY1216:AY1256, INDIRECT("AE" &amp; ROW()), AP1216:AP1256, "📦", AS1216:AS1256, "")
    ) / 2
)</f>
        <v>0</v>
      </c>
      <c r="AM1251" s="48"/>
      <c r="AN1251" s="155">
        <f>A1214</f>
        <v>46328</v>
      </c>
      <c r="AO1251" s="156" t="str">
        <f>K1215</f>
        <v>Consultorio N° 3</v>
      </c>
      <c r="AP1251" s="156">
        <f t="shared" ref="AP1251:AQ1251" si="856">K1264</f>
        <v>0</v>
      </c>
      <c r="AQ1251" s="156">
        <f t="shared" si="856"/>
        <v>0</v>
      </c>
      <c r="AR1251" s="156">
        <f>AC1264</f>
        <v>0</v>
      </c>
      <c r="AS1251" s="156">
        <f>AA1264</f>
        <v>0</v>
      </c>
      <c r="AT1251" s="156">
        <f>AA1265</f>
        <v>0</v>
      </c>
      <c r="AU1251" s="156">
        <f>AC1265</f>
        <v>0</v>
      </c>
      <c r="AV1251" s="156">
        <f>AA1266</f>
        <v>0</v>
      </c>
      <c r="AW1251" s="156">
        <f>AC1266</f>
        <v>0</v>
      </c>
      <c r="AX1251" s="156">
        <f>AC1267</f>
        <v>0</v>
      </c>
      <c r="AY1251" s="156">
        <f>N1267</f>
        <v>0</v>
      </c>
      <c r="AZ1251" s="48"/>
      <c r="BA1251" s="48"/>
      <c r="BB1251" s="48"/>
      <c r="BC1251" s="48"/>
      <c r="BD1251" s="48"/>
      <c r="BE1251" s="48"/>
      <c r="BF1251" s="48"/>
      <c r="BG1251" s="48"/>
      <c r="BH1251" s="48"/>
      <c r="BI1251" s="48"/>
      <c r="BJ1251" s="48"/>
      <c r="BK1251" s="48"/>
      <c r="BL1251" s="48"/>
      <c r="BM1251" s="48"/>
      <c r="BN1251" s="48"/>
    </row>
    <row r="1252" spans="1:66" ht="11.25" customHeight="1">
      <c r="A1252" s="222">
        <f>A1248+$Q$13/1440</f>
        <v>0.70833333333333315</v>
      </c>
      <c r="B1252" s="38"/>
      <c r="C1252" s="204"/>
      <c r="D1252" s="207"/>
      <c r="E1252" s="40" t="s">
        <v>36</v>
      </c>
      <c r="F1252" s="42" t="str">
        <f>IF(D1252&lt;&gt;"", VLOOKUP(D1252,'Base de Datos'!$A$2:$D1268,2,FALSE()),"")</f>
        <v/>
      </c>
      <c r="G1252" s="204"/>
      <c r="H1252" s="216"/>
      <c r="I1252" s="40" t="s">
        <v>36</v>
      </c>
      <c r="J1252" s="42" t="str">
        <f>IF(H1252&lt;&gt;"", VLOOKUP(H1252,'Base de Datos'!$A$2:$D1268,2,FALSE()),"")</f>
        <v/>
      </c>
      <c r="K1252" s="204"/>
      <c r="L1252" s="216"/>
      <c r="M1252" s="40" t="s">
        <v>36</v>
      </c>
      <c r="N1252" s="42" t="str">
        <f>IF(L1252&lt;&gt;"", VLOOKUP(L1252,'Base de Datos'!$A$2:$D1268,2,FALSE()),"")</f>
        <v/>
      </c>
      <c r="O1252" s="43"/>
      <c r="P1252" s="163"/>
      <c r="Q1252" s="3"/>
      <c r="R1252" s="15"/>
      <c r="S1252" s="45"/>
      <c r="T1252" s="45" t="s">
        <v>37</v>
      </c>
      <c r="U1252" s="46"/>
      <c r="V1252" s="47"/>
      <c r="W1252" s="45"/>
      <c r="X1252" s="45" t="s">
        <v>37</v>
      </c>
      <c r="Y1252" s="46"/>
      <c r="Z1252" s="47"/>
      <c r="AA1252" s="45"/>
      <c r="AB1252" s="45" t="s">
        <v>37</v>
      </c>
      <c r="AC1252" s="46"/>
      <c r="AD1252" s="48"/>
      <c r="AE1252" s="240" t="s">
        <v>43</v>
      </c>
      <c r="AF1252" s="230"/>
      <c r="AG1252" s="161">
        <f t="array" aca="1" ref="AG1252" ca="1">COUNTIFS(AP1216:AP1256, "💲", AY1216:AY1256, INDIRECT("AE" &amp; ROW())) + COUNTIFS(AP1216:AP1256, "📦", AY1216:AY1256, INDIRECT("AE" &amp; ROW())) + COUNTIFS(AP1216:AP1256, "✅", AY1216:AY1256, INDIRECT("AE" &amp; ROW()))</f>
        <v>0</v>
      </c>
      <c r="AH1252" s="162">
        <f t="array" aca="1" ref="AH1252" ca="1">COUNTIFS(AP1216:AP1256, "💲", AY1216:AY1256, INDIRECT("AE" &amp; ROW())) + COUNTIFS(AP1216:AP1256, "📦", AY1216:AY1256, INDIRECT("AE" &amp; ROW()))</f>
        <v>0</v>
      </c>
      <c r="AI1252" s="139">
        <f t="array" aca="1" ref="AI1252" ca="1">SUMIFS(AR1216:AR1256, AY1216:AY1256, INDIRECT("AE" &amp; ROW()), AP1216:AP1256, "💲") + SUMIFS(AR1216:AR1256, AY1216:AY1256, INDIRECT("AE" &amp; ROW()), AP1216:AP1256, "📦")</f>
        <v>0</v>
      </c>
      <c r="AJ1252" s="139">
        <f t="array" aca="1" ref="AJ1252" ca="1">(
    SUMIFS(AR1216:AR1256, AY1216:AY1256, INDIRECT("AE" &amp; ROW()), AP1216:AP1256, "💲") +
    SUMIFS(AR1216:AR1256, AY1216:AY1256, INDIRECT("AE" &amp; ROW()), AP1216:AP1256, "📦")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
        SUMIFS(AR1216:AR1256, AY1216:AY1256, INDIRECT("AE" &amp; ROW()), AP1216:AP1256, "💲", AS1216:AS1256, "Familiar") +
        SUMIFS(AR1216:AR1256, AY1216:AY1256, INDIRECT("AE" &amp; ROW()), AP1216:AP1256, "📦", AS1216:AS1256, "Familiar")
    ) / 2
)  -
(
    (
        SUMIFS(AR1216:AR1256, AY1216:AY1256, INDIRECT("AE" &amp; ROW()), AP1216:AP1256, "💲", AS1216:AS1256, "Exonerado ADH") +
        SUMIFS(AR1216:AR1256, AY1216:AY1256, INDIRECT("AE" &amp; ROW()), AP1216:AP1256, "📦", AS1216:AS1256, "Exonerado ADH")
    ) / 2
)  -
(
    (
        SUMIFS(AR1216:AR1256, AY1216:AY1256, INDIRECT("AE" &amp; ROW()), AP1216:AP1256, "💲", AS1216:AS1256, "Exonerado Doctor") +
        SUMIFS(AR1216:AR1256, AY1216:AY1256, INDIRECT("AE" &amp; ROW()), AP1216:AP1256, "📦", AS1216:AS1256, "Exonerado Doctor")
    ) / 2
)</f>
        <v>0</v>
      </c>
      <c r="AK1252" s="139">
        <f t="array" aca="1" ref="AK1252" ca="1">(
    SUMIFS(AR1216:AR1256, AY1216:AY1256, INDIRECT("AE" &amp; ROW()), AP1216:AP1256, "💲") +
    SUMIFS(AR1216:AR1256, AY1216:AY1256, INDIRECT("AE" &amp; ROW()), AP1216:AP1256, "📦")
) -
(
    SUMIFS(AR1216:AR1256, AY1216:AY1256, INDIRECT("AE" &amp; ROW()), AP1216:AP1256, "💲", AS1216:AS1256, "Familiar") +
    SUMIFS(AR1216:AR1256, AY1216:AY1256, INDIRECT("AE" &amp; ROW()), AP1216:AP1256, "📦", AS1216:AS1256, "Familiar")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SUMIFS(AR1216:AR1256, AY1216:AY1256, INDIRECT("AE" &amp; ROW()), AP1216:AP1256, "💲", AS1216:AS1256, "Exonerado ADH") +
    SUMIFS(AR1216:AR1256, AY1216:AY1256, INDIRECT("AE" &amp; ROW()), AP1216:AP1256, "📦", AS1216:AS1256, "Exonerado ADH")
) -
(
    (
        SUMIFS(AR1216:AR1256, AY1216:AY1256, INDIRECT("AE" &amp; ROW()), AP1216:AP1256, "💲", AS1216:AS1256, "Exonerado Doctor") +
        SUMIFS(AR1216:AR1256, AY1216:AY1256, INDIRECT("AE" &amp; ROW()), AP1216:AP1256, "📦", AS1216:AS1256, "Exonerado Doctor")
    ) / 2
) -
(
    (
        SUMIFS(AR1216:AR1256, AY1216:AY1256, INDIRECT("AE" &amp; ROW()), AP1216:AP1256, "💲", AS1216:AS1256, "") +
        SUMIFS(AR1216:AR1256, AY1216:AY1256, INDIRECT("AE" &amp; ROW()), AP1216:AP1256, "📦", AS1216:AS1256, "")
    ) / 2
)</f>
        <v>0</v>
      </c>
      <c r="AL1252" s="140">
        <f t="array" aca="1" ref="AL1252" ca="1">(
    SUMIFS(AR1216:AR1256, AY1216:AY1256, INDIRECT("AE" &amp; ROW()), AP1216:AP1256, "💲") +
    SUMIFS(AR1216:AR1256, AY1216:AY1256, INDIRECT("AE" &amp; ROW()), AP1216:AP1256, "📦")
) -
(
    (
        SUMIFS(AR1216:AR1256, AY1216:AY1256, INDIRECT("AE" &amp; ROW()), AP1216:AP1256, "💲", AS1216:AS1256, "Familiar") +
        SUMIFS(AR1216:AR1256, AY1216:AY1256, INDIRECT("AE" &amp; ROW()), AP1216:AP1256, "📦", AS1216:AS1256, "Familiar")
    ) / 2
) -
(
    (
        SUMIFS(AR1216:AR1256, AY1216:AY1256, INDIRECT("AE" &amp; ROW()), AP1216:AP1256, "💲", AS1216:AS1256, "Participante") +
        SUMIFS(AR1216:AR1256, AY1216:AY1256, INDIRECT("AE" &amp; ROW()), AP1216:AP1256, "📦", AS1216:AS1256, "Participante")
    ) / 2
) -
(
    (
        SUMIFS(AR1216:AR1256, AY1216:AY1256, INDIRECT("AE" &amp; ROW()), AP1216:AP1256, "💲", AS1216:AS1256, "Empleado") +
        SUMIFS(AR1216:AR1256, AY1216:AY1256, INDIRECT("AE" &amp; ROW()), AP1216:AP1256, "📦", AS1216:AS1256, "Empleado")
    ) / 2
) -
(
    (
        SUMIFS(AR1216:AR1256, AY1216:AY1256, INDIRECT("AE" &amp; ROW()), AP1216:AP1256, "💲", AS1216:AS1256, "Exonerado ADH") +
        SUMIFS(AR1216:AR1256, AY1216:AY1256, INDIRECT("AE" &amp; ROW()), AP1216:AP1256, "📦", AS1216:AS1256, "Exonerado ADH")
    ) / 2
) -
(
    SUMIFS(AR1216:AR1256, AY1216:AY1256, INDIRECT("AE" &amp; ROW()), AP1216:AP1256, "💲", AS1216:AS1256, "Exonerado Doctor") +
    SUMIFS(AR1216:AR1256, AY1216:AY1256, INDIRECT("AE" &amp; ROW()), AP1216:AP1256, "📦", AS1216:AS1256, "Exonerado Doctor")
) -
(
    (
        SUMIFS(AR1216:AR1256, AY1216:AY1256, INDIRECT("AE" &amp; ROW()), AP1216:AP1256, "💲", AS1216:AS1256, "") +
        SUMIFS(AR1216:AR1256, AY1216:AY1256, INDIRECT("AE" &amp; ROW()), AP1216:AP1256, "📦", AS1216:AS1256, "")
    ) / 2
)</f>
        <v>0</v>
      </c>
      <c r="AM1252" s="48"/>
      <c r="AN1252" s="156"/>
      <c r="AO1252" s="156"/>
      <c r="AP1252" s="156"/>
      <c r="AQ1252" s="156">
        <f>L1260</f>
        <v>0</v>
      </c>
      <c r="AR1252" s="156"/>
      <c r="AS1252" s="156"/>
      <c r="AT1252" s="156"/>
      <c r="AU1252" s="156"/>
      <c r="AV1252" s="156"/>
      <c r="AW1252" s="156"/>
      <c r="AX1252" s="156"/>
      <c r="AY1252" s="156">
        <f>N1255</f>
        <v>0</v>
      </c>
      <c r="AZ1252" s="48"/>
      <c r="BA1252" s="48"/>
      <c r="BB1252" s="48"/>
      <c r="BC1252" s="48"/>
      <c r="BD1252" s="48"/>
      <c r="BE1252" s="48"/>
      <c r="BF1252" s="48"/>
      <c r="BG1252" s="48"/>
      <c r="BH1252" s="48"/>
      <c r="BI1252" s="48"/>
      <c r="BJ1252" s="48"/>
      <c r="BK1252" s="48"/>
      <c r="BL1252" s="48"/>
      <c r="BM1252" s="48"/>
      <c r="BN1252" s="48"/>
    </row>
    <row r="1253" spans="1:66" ht="11.25" customHeight="1">
      <c r="A1253" s="220"/>
      <c r="B1253" s="38"/>
      <c r="C1253" s="205"/>
      <c r="D1253" s="208"/>
      <c r="E1253" s="57" t="s">
        <v>42</v>
      </c>
      <c r="F1253" s="58" t="str">
        <f>IF(D1252&lt;&gt;"", VLOOKUP(D1252,'Base de Datos'!$A$2:$D1268,3,FALSE()),"")</f>
        <v/>
      </c>
      <c r="G1253" s="205"/>
      <c r="H1253" s="208"/>
      <c r="I1253" s="57" t="s">
        <v>42</v>
      </c>
      <c r="J1253" s="58" t="str">
        <f>IF(H1252&lt;&gt;"", VLOOKUP(H1252,'Base de Datos'!$A$2:$D1268,3,FALSE()),"")</f>
        <v/>
      </c>
      <c r="K1253" s="205"/>
      <c r="L1253" s="208"/>
      <c r="M1253" s="57" t="s">
        <v>42</v>
      </c>
      <c r="N1253" s="58" t="str">
        <f>IF(L1252&lt;&gt;"", VLOOKUP(L1252,'Base de Datos'!$A$2:$D1268,3,FALSE()),"")</f>
        <v/>
      </c>
      <c r="O1253" s="43"/>
      <c r="P1253" s="163"/>
      <c r="Q1253" s="3"/>
      <c r="R1253" s="15"/>
      <c r="S1253" s="229"/>
      <c r="T1253" s="230"/>
      <c r="U1253" s="59"/>
      <c r="V1253" s="47"/>
      <c r="W1253" s="229"/>
      <c r="X1253" s="230"/>
      <c r="Y1253" s="59"/>
      <c r="Z1253" s="47"/>
      <c r="AA1253" s="229"/>
      <c r="AB1253" s="230"/>
      <c r="AC1253" s="59"/>
      <c r="AD1253" s="48"/>
      <c r="AE1253" s="240" t="s">
        <v>45</v>
      </c>
      <c r="AF1253" s="230"/>
      <c r="AG1253" s="161">
        <f t="array" aca="1" ref="AG1253" ca="1">COUNTIFS(AP1216:AP1256, "💲", AY1216:AY1256, INDIRECT("AE" &amp; ROW())) + COUNTIFS(AP1216:AP1256, "📦", AY1216:AY1256, INDIRECT("AE" &amp; ROW())) + COUNTIFS(AP1216:AP1256, "✅", AY1216:AY1256, INDIRECT("AE" &amp; ROW()))</f>
        <v>0</v>
      </c>
      <c r="AH1253" s="162">
        <f t="array" aca="1" ref="AH1253" ca="1">COUNTIFS(AP1216:AP1256, "💲", AY1216:AY1256, INDIRECT("AE" &amp; ROW())) + COUNTIFS(AP1216:AP1256, "📦", AY1216:AY1256, INDIRECT("AE" &amp; ROW()))</f>
        <v>0</v>
      </c>
      <c r="AI1253" s="139">
        <f t="array" aca="1" ref="AI1253" ca="1">SUMIFS(AR1216:AR1256, AY1216:AY1256, INDIRECT("AE" &amp; ROW()), AP1216:AP1256, "💲") + SUMIFS(AR1216:AR1256, AY1216:AY1256, INDIRECT("AE" &amp; ROW()), AP1216:AP1256, "📦")</f>
        <v>0</v>
      </c>
      <c r="AJ1253" s="139">
        <f t="array" aca="1" ref="AJ1253" ca="1">(
    SUMIFS(AR1216:AR1256, AY1216:AY1256, INDIRECT("AE" &amp; ROW()), AP1216:AP1256, "💲") +
    SUMIFS(AR1216:AR1256, AY1216:AY1256, INDIRECT("AE" &amp; ROW()), AP1216:AP1256, "📦")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
        SUMIFS(AR1216:AR1256, AY1216:AY1256, INDIRECT("AE" &amp; ROW()), AP1216:AP1256, "💲", AS1216:AS1256, "Familiar") +
        SUMIFS(AR1216:AR1256, AY1216:AY1256, INDIRECT("AE" &amp; ROW()), AP1216:AP1256, "📦", AS1216:AS1256, "Familiar")
    ) / 2
)  -
(
    (
        SUMIFS(AR1216:AR1256, AY1216:AY1256, INDIRECT("AE" &amp; ROW()), AP1216:AP1256, "💲", AS1216:AS1256, "Exonerado ADH") +
        SUMIFS(AR1216:AR1256, AY1216:AY1256, INDIRECT("AE" &amp; ROW()), AP1216:AP1256, "📦", AS1216:AS1256, "Exonerado ADH")
    ) / 2
)  -
(
    (
        SUMIFS(AR1216:AR1256, AY1216:AY1256, INDIRECT("AE" &amp; ROW()), AP1216:AP1256, "💲", AS1216:AS1256, "Exonerado Doctor") +
        SUMIFS(AR1216:AR1256, AY1216:AY1256, INDIRECT("AE" &amp; ROW()), AP1216:AP1256, "📦", AS1216:AS1256, "Exonerado Doctor")
    ) / 2
)</f>
        <v>0</v>
      </c>
      <c r="AK1253" s="139">
        <f t="array" aca="1" ref="AK1253" ca="1">(
    SUMIFS(AR1216:AR1256, AY1216:AY1256, INDIRECT("AE" &amp; ROW()), AP1216:AP1256, "💲") +
    SUMIFS(AR1216:AR1256, AY1216:AY1256, INDIRECT("AE" &amp; ROW()), AP1216:AP1256, "📦")
) -
(
    SUMIFS(AR1216:AR1256, AY1216:AY1256, INDIRECT("AE" &amp; ROW()), AP1216:AP1256, "💲", AS1216:AS1256, "Familiar") +
    SUMIFS(AR1216:AR1256, AY1216:AY1256, INDIRECT("AE" &amp; ROW()), AP1216:AP1256, "📦", AS1216:AS1256, "Familiar")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SUMIFS(AR1216:AR1256, AY1216:AY1256, INDIRECT("AE" &amp; ROW()), AP1216:AP1256, "💲", AS1216:AS1256, "Exonerado ADH") +
    SUMIFS(AR1216:AR1256, AY1216:AY1256, INDIRECT("AE" &amp; ROW()), AP1216:AP1256, "📦", AS1216:AS1256, "Exonerado ADH")
) -
(
    (
        SUMIFS(AR1216:AR1256, AY1216:AY1256, INDIRECT("AE" &amp; ROW()), AP1216:AP1256, "💲", AS1216:AS1256, "Exonerado Doctor") +
        SUMIFS(AR1216:AR1256, AY1216:AY1256, INDIRECT("AE" &amp; ROW()), AP1216:AP1256, "📦", AS1216:AS1256, "Exonerado Doctor")
    ) / 2
) -
(
    (
        SUMIFS(AR1216:AR1256, AY1216:AY1256, INDIRECT("AE" &amp; ROW()), AP1216:AP1256, "💲", AS1216:AS1256, "") +
        SUMIFS(AR1216:AR1256, AY1216:AY1256, INDIRECT("AE" &amp; ROW()), AP1216:AP1256, "📦", AS1216:AS1256, "")
    ) / 2
)</f>
        <v>0</v>
      </c>
      <c r="AL1253" s="140">
        <f t="array" aca="1" ref="AL1253" ca="1">(
    SUMIFS(AR1216:AR1256, AY1216:AY1256, INDIRECT("AE" &amp; ROW()), AP1216:AP1256, "💲") +
    SUMIFS(AR1216:AR1256, AY1216:AY1256, INDIRECT("AE" &amp; ROW()), AP1216:AP1256, "📦")
) -
(
    (
        SUMIFS(AR1216:AR1256, AY1216:AY1256, INDIRECT("AE" &amp; ROW()), AP1216:AP1256, "💲", AS1216:AS1256, "Familiar") +
        SUMIFS(AR1216:AR1256, AY1216:AY1256, INDIRECT("AE" &amp; ROW()), AP1216:AP1256, "📦", AS1216:AS1256, "Familiar")
    ) / 2
) -
(
    (
        SUMIFS(AR1216:AR1256, AY1216:AY1256, INDIRECT("AE" &amp; ROW()), AP1216:AP1256, "💲", AS1216:AS1256, "Participante") +
        SUMIFS(AR1216:AR1256, AY1216:AY1256, INDIRECT("AE" &amp; ROW()), AP1216:AP1256, "📦", AS1216:AS1256, "Participante")
    ) / 2
) -
(
    (
        SUMIFS(AR1216:AR1256, AY1216:AY1256, INDIRECT("AE" &amp; ROW()), AP1216:AP1256, "💲", AS1216:AS1256, "Empleado") +
        SUMIFS(AR1216:AR1256, AY1216:AY1256, INDIRECT("AE" &amp; ROW()), AP1216:AP1256, "📦", AS1216:AS1256, "Empleado")
    ) / 2
) -
(
    (
        SUMIFS(AR1216:AR1256, AY1216:AY1256, INDIRECT("AE" &amp; ROW()), AP1216:AP1256, "💲", AS1216:AS1256, "Exonerado ADH") +
        SUMIFS(AR1216:AR1256, AY1216:AY1256, INDIRECT("AE" &amp; ROW()), AP1216:AP1256, "📦", AS1216:AS1256, "Exonerado ADH")
    ) / 2
) -
(
    SUMIFS(AR1216:AR1256, AY1216:AY1256, INDIRECT("AE" &amp; ROW()), AP1216:AP1256, "💲", AS1216:AS1256, "Exonerado Doctor") +
    SUMIFS(AR1216:AR1256, AY1216:AY1256, INDIRECT("AE" &amp; ROW()), AP1216:AP1256, "📦", AS1216:AS1256, "Exonerado Doctor")
) -
(
    (
        SUMIFS(AR1216:AR1256, AY1216:AY1256, INDIRECT("AE" &amp; ROW()), AP1216:AP1256, "💲", AS1216:AS1256, "") +
        SUMIFS(AR1216:AR1256, AY1216:AY1256, INDIRECT("AE" &amp; ROW()), AP1216:AP1256, "📦", AS1216:AS1256, "")
    ) / 2
)</f>
        <v>0</v>
      </c>
      <c r="AM1253" s="48"/>
      <c r="AN1253" s="156"/>
      <c r="AO1253" s="156"/>
      <c r="AP1253" s="156"/>
      <c r="AQ1253" s="156">
        <f>L1264</f>
        <v>0</v>
      </c>
      <c r="AR1253" s="156"/>
      <c r="AS1253" s="156"/>
      <c r="AT1253" s="156"/>
      <c r="AU1253" s="156"/>
      <c r="AV1253" s="156"/>
      <c r="AW1253" s="156"/>
      <c r="AX1253" s="156"/>
      <c r="AY1253" s="156">
        <f>N1259</f>
        <v>0</v>
      </c>
      <c r="AZ1253" s="48"/>
      <c r="BA1253" s="48"/>
      <c r="BB1253" s="48"/>
      <c r="BC1253" s="48"/>
      <c r="BD1253" s="48"/>
      <c r="BE1253" s="48"/>
      <c r="BF1253" s="48"/>
      <c r="BG1253" s="48"/>
      <c r="BH1253" s="48"/>
      <c r="BI1253" s="48"/>
      <c r="BJ1253" s="48"/>
      <c r="BK1253" s="48"/>
      <c r="BL1253" s="48"/>
      <c r="BM1253" s="48"/>
      <c r="BN1253" s="48"/>
    </row>
    <row r="1254" spans="1:66" ht="11.25" customHeight="1">
      <c r="A1254" s="220"/>
      <c r="B1254" s="38"/>
      <c r="C1254" s="205"/>
      <c r="D1254" s="208"/>
      <c r="E1254" s="57" t="s">
        <v>44</v>
      </c>
      <c r="F1254" s="58" t="str">
        <f>IF(D1252&lt;&gt;"", VLOOKUP(D1252,'Base de Datos'!$A$2:$D1268,4,FALSE()),"")</f>
        <v/>
      </c>
      <c r="G1254" s="205"/>
      <c r="H1254" s="208"/>
      <c r="I1254" s="57" t="s">
        <v>44</v>
      </c>
      <c r="J1254" s="58" t="str">
        <f>IF(H1252&lt;&gt;"", VLOOKUP(H1252,'Base de Datos'!$A$2:$D1268,4,FALSE()),"")</f>
        <v/>
      </c>
      <c r="K1254" s="205"/>
      <c r="L1254" s="208"/>
      <c r="M1254" s="57" t="s">
        <v>44</v>
      </c>
      <c r="N1254" s="58" t="str">
        <f>IF(L1252&lt;&gt;"", VLOOKUP(L1252,'Base de Datos'!$A$2:$D1268,4,FALSE()),"")</f>
        <v/>
      </c>
      <c r="O1254" s="43"/>
      <c r="P1254" s="163"/>
      <c r="Q1254" s="3"/>
      <c r="R1254" s="15"/>
      <c r="S1254" s="229"/>
      <c r="T1254" s="230"/>
      <c r="U1254" s="59"/>
      <c r="V1254" s="47"/>
      <c r="W1254" s="229"/>
      <c r="X1254" s="230"/>
      <c r="Y1254" s="59"/>
      <c r="Z1254" s="47"/>
      <c r="AA1254" s="229"/>
      <c r="AB1254" s="230"/>
      <c r="AC1254" s="59"/>
      <c r="AD1254" s="48"/>
      <c r="AE1254" s="240" t="s">
        <v>47</v>
      </c>
      <c r="AF1254" s="230"/>
      <c r="AG1254" s="161">
        <f t="array" aca="1" ref="AG1254" ca="1">COUNTIFS(AP1216:AP1256, "💲", AY1216:AY1256, INDIRECT("AE" &amp; ROW())) + COUNTIFS(AP1216:AP1256, "📦", AY1216:AY1256, INDIRECT("AE" &amp; ROW())) + COUNTIFS(AP1216:AP1256, "✅", AY1216:AY1256, INDIRECT("AE" &amp; ROW()))</f>
        <v>0</v>
      </c>
      <c r="AH1254" s="162">
        <f t="array" aca="1" ref="AH1254" ca="1">COUNTIFS(AP1216:AP1256, "💲", AY1216:AY1256, INDIRECT("AE" &amp; ROW())) + COUNTIFS(AP1216:AP1256, "📦", AY1216:AY1256, INDIRECT("AE" &amp; ROW()))</f>
        <v>0</v>
      </c>
      <c r="AI1254" s="139">
        <f t="array" aca="1" ref="AI1254" ca="1">SUMIFS(AR1216:AR1256, AY1216:AY1256, INDIRECT("AE" &amp; ROW()), AP1216:AP1256, "💲") + SUMIFS(AR1216:AR1256, AY1216:AY1256, INDIRECT("AE" &amp; ROW()), AP1216:AP1256, "📦")</f>
        <v>0</v>
      </c>
      <c r="AJ1254" s="139">
        <f t="array" aca="1" ref="AJ1254" ca="1">(
    SUMIFS(AR1216:AR1256, AY1216:AY1256, INDIRECT("AE" &amp; ROW()), AP1216:AP1256, "💲") +
    SUMIFS(AR1216:AR1256, AY1216:AY1256, INDIRECT("AE" &amp; ROW()), AP1216:AP1256, "📦")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
        SUMIFS(AR1216:AR1256, AY1216:AY1256, INDIRECT("AE" &amp; ROW()), AP1216:AP1256, "💲", AS1216:AS1256, "Familiar") +
        SUMIFS(AR1216:AR1256, AY1216:AY1256, INDIRECT("AE" &amp; ROW()), AP1216:AP1256, "📦", AS1216:AS1256, "Familiar")
    ) / 2
)  -
(
    (
        SUMIFS(AR1216:AR1256, AY1216:AY1256, INDIRECT("AE" &amp; ROW()), AP1216:AP1256, "💲", AS1216:AS1256, "Exonerado ADH") +
        SUMIFS(AR1216:AR1256, AY1216:AY1256, INDIRECT("AE" &amp; ROW()), AP1216:AP1256, "📦", AS1216:AS1256, "Exonerado ADH")
    ) / 2
)  -
(
    (
        SUMIFS(AR1216:AR1256, AY1216:AY1256, INDIRECT("AE" &amp; ROW()), AP1216:AP1256, "💲", AS1216:AS1256, "Exonerado Doctor") +
        SUMIFS(AR1216:AR1256, AY1216:AY1256, INDIRECT("AE" &amp; ROW()), AP1216:AP1256, "📦", AS1216:AS1256, "Exonerado Doctor")
    ) / 2
)</f>
        <v>0</v>
      </c>
      <c r="AK1254" s="139">
        <f t="array" aca="1" ref="AK1254" ca="1">(
    SUMIFS(AR1216:AR1256, AY1216:AY1256, INDIRECT("AE" &amp; ROW()), AP1216:AP1256, "💲") +
    SUMIFS(AR1216:AR1256, AY1216:AY1256, INDIRECT("AE" &amp; ROW()), AP1216:AP1256, "📦")
) -
(
    SUMIFS(AR1216:AR1256, AY1216:AY1256, INDIRECT("AE" &amp; ROW()), AP1216:AP1256, "💲", AS1216:AS1256, "Familiar") +
    SUMIFS(AR1216:AR1256, AY1216:AY1256, INDIRECT("AE" &amp; ROW()), AP1216:AP1256, "📦", AS1216:AS1256, "Familiar")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SUMIFS(AR1216:AR1256, AY1216:AY1256, INDIRECT("AE" &amp; ROW()), AP1216:AP1256, "💲", AS1216:AS1256, "Exonerado ADH") +
    SUMIFS(AR1216:AR1256, AY1216:AY1256, INDIRECT("AE" &amp; ROW()), AP1216:AP1256, "📦", AS1216:AS1256, "Exonerado ADH")
) -
(
    (
        SUMIFS(AR1216:AR1256, AY1216:AY1256, INDIRECT("AE" &amp; ROW()), AP1216:AP1256, "💲", AS1216:AS1256, "Exonerado Doctor") +
        SUMIFS(AR1216:AR1256, AY1216:AY1256, INDIRECT("AE" &amp; ROW()), AP1216:AP1256, "📦", AS1216:AS1256, "Exonerado Doctor")
    ) / 2
) -
(
    (
        SUMIFS(AR1216:AR1256, AY1216:AY1256, INDIRECT("AE" &amp; ROW()), AP1216:AP1256, "💲", AS1216:AS1256, "") +
        SUMIFS(AR1216:AR1256, AY1216:AY1256, INDIRECT("AE" &amp; ROW()), AP1216:AP1256, "📦", AS1216:AS1256, "")
    ) / 2
)</f>
        <v>0</v>
      </c>
      <c r="AL1254" s="140">
        <f t="array" aca="1" ref="AL1254" ca="1">(
    SUMIFS(AR1216:AR1256, AY1216:AY1256, INDIRECT("AE" &amp; ROW()), AP1216:AP1256, "💲") +
    SUMIFS(AR1216:AR1256, AY1216:AY1256, INDIRECT("AE" &amp; ROW()), AP1216:AP1256, "📦")
) -
(
    (
        SUMIFS(AR1216:AR1256, AY1216:AY1256, INDIRECT("AE" &amp; ROW()), AP1216:AP1256, "💲", AS1216:AS1256, "Familiar") +
        SUMIFS(AR1216:AR1256, AY1216:AY1256, INDIRECT("AE" &amp; ROW()), AP1216:AP1256, "📦", AS1216:AS1256, "Familiar")
    ) / 2
) -
(
    (
        SUMIFS(AR1216:AR1256, AY1216:AY1256, INDIRECT("AE" &amp; ROW()), AP1216:AP1256, "💲", AS1216:AS1256, "Participante") +
        SUMIFS(AR1216:AR1256, AY1216:AY1256, INDIRECT("AE" &amp; ROW()), AP1216:AP1256, "📦", AS1216:AS1256, "Participante")
    ) / 2
) -
(
    (
        SUMIFS(AR1216:AR1256, AY1216:AY1256, INDIRECT("AE" &amp; ROW()), AP1216:AP1256, "💲", AS1216:AS1256, "Empleado") +
        SUMIFS(AR1216:AR1256, AY1216:AY1256, INDIRECT("AE" &amp; ROW()), AP1216:AP1256, "📦", AS1216:AS1256, "Empleado")
    ) / 2
) -
(
    (
        SUMIFS(AR1216:AR1256, AY1216:AY1256, INDIRECT("AE" &amp; ROW()), AP1216:AP1256, "💲", AS1216:AS1256, "Exonerado ADH") +
        SUMIFS(AR1216:AR1256, AY1216:AY1256, INDIRECT("AE" &amp; ROW()), AP1216:AP1256, "📦", AS1216:AS1256, "Exonerado ADH")
    ) / 2
) -
(
    SUMIFS(AR1216:AR1256, AY1216:AY1256, INDIRECT("AE" &amp; ROW()), AP1216:AP1256, "💲", AS1216:AS1256, "Exonerado Doctor") +
    SUMIFS(AR1216:AR1256, AY1216:AY1256, INDIRECT("AE" &amp; ROW()), AP1216:AP1256, "📦", AS1216:AS1256, "Exonerado Doctor")
) -
(
    (
        SUMIFS(AR1216:AR1256, AY1216:AY1256, INDIRECT("AE" &amp; ROW()), AP1216:AP1256, "💲", AS1216:AS1256, "") +
        SUMIFS(AR1216:AR1256, AY1216:AY1256, INDIRECT("AE" &amp; ROW()), AP1216:AP1256, "📦", AS1216:AS1256, "")
    ) / 2
)</f>
        <v>0</v>
      </c>
      <c r="AM1254" s="48"/>
      <c r="AN1254" s="156"/>
      <c r="AO1254" s="156"/>
      <c r="AP1254" s="156"/>
      <c r="AQ1254" s="156"/>
      <c r="AR1254" s="156"/>
      <c r="AS1254" s="156"/>
      <c r="AT1254" s="156"/>
      <c r="AU1254" s="156"/>
      <c r="AV1254" s="156"/>
      <c r="AW1254" s="156"/>
      <c r="AX1254" s="156"/>
      <c r="AY1254" s="156">
        <f>N1263</f>
        <v>0</v>
      </c>
      <c r="AZ1254" s="48"/>
      <c r="BA1254" s="48"/>
      <c r="BB1254" s="48"/>
      <c r="BC1254" s="48"/>
      <c r="BD1254" s="48"/>
      <c r="BE1254" s="48"/>
      <c r="BF1254" s="48"/>
      <c r="BG1254" s="48"/>
      <c r="BH1254" s="48"/>
      <c r="BI1254" s="48"/>
      <c r="BJ1254" s="48"/>
      <c r="BK1254" s="48"/>
      <c r="BL1254" s="48"/>
      <c r="BM1254" s="48"/>
      <c r="BN1254" s="48"/>
    </row>
    <row r="1255" spans="1:66" ht="11.25" customHeight="1">
      <c r="A1255" s="221"/>
      <c r="B1255" s="38"/>
      <c r="C1255" s="206"/>
      <c r="D1255" s="209"/>
      <c r="E1255" s="85" t="s">
        <v>46</v>
      </c>
      <c r="F1255" s="86"/>
      <c r="G1255" s="206"/>
      <c r="H1255" s="209"/>
      <c r="I1255" s="85" t="s">
        <v>46</v>
      </c>
      <c r="J1255" s="108"/>
      <c r="K1255" s="206"/>
      <c r="L1255" s="209"/>
      <c r="M1255" s="85" t="s">
        <v>46</v>
      </c>
      <c r="N1255" s="108"/>
      <c r="O1255" s="43"/>
      <c r="P1255" s="163"/>
      <c r="Q1255" s="3"/>
      <c r="R1255" s="15"/>
      <c r="S1255" s="227" t="str">
        <f>IF(OR(S1252="Empleado",S1252="Familiar"),"Nombre del Empleado","N° Factura")</f>
        <v>N° Factura</v>
      </c>
      <c r="T1255" s="228"/>
      <c r="U1255" s="89"/>
      <c r="V1255" s="47"/>
      <c r="W1255" s="227" t="str">
        <f>IF(OR(W1252="Empleado",W1252="Familiar"),"Nombre del Empleado","N° Factura")</f>
        <v>N° Factura</v>
      </c>
      <c r="X1255" s="228"/>
      <c r="Y1255" s="89"/>
      <c r="Z1255" s="47"/>
      <c r="AA1255" s="227" t="str">
        <f>IF(OR(AA1252="Empleado",AA1252="Familiar"),"Nombre del Empleado","N° Factura")</f>
        <v>N° Factura</v>
      </c>
      <c r="AB1255" s="228"/>
      <c r="AC1255" s="111"/>
      <c r="AD1255" s="48"/>
      <c r="AE1255" s="240" t="s">
        <v>48</v>
      </c>
      <c r="AF1255" s="230"/>
      <c r="AG1255" s="161">
        <f t="array" aca="1" ref="AG1255" ca="1">COUNTIFS(AP1216:AP1256, "💲", AY1216:AY1256, INDIRECT("AE" &amp; ROW())) + COUNTIFS(AP1216:AP1256, "📦", AY1216:AY1256, INDIRECT("AE" &amp; ROW())) + COUNTIFS(AP1216:AP1256, "✅", AY1216:AY1256, INDIRECT("AE" &amp; ROW()))</f>
        <v>0</v>
      </c>
      <c r="AH1255" s="162">
        <f t="array" aca="1" ref="AH1255" ca="1">COUNTIFS(AP1216:AP1256, "💲", AY1216:AY1256, INDIRECT("AE" &amp; ROW())) + COUNTIFS(AP1216:AP1256, "📦", AY1216:AY1256, INDIRECT("AE" &amp; ROW()))</f>
        <v>0</v>
      </c>
      <c r="AI1255" s="139">
        <f t="array" aca="1" ref="AI1255" ca="1">SUMIFS(AR1216:AR1256, AY1216:AY1256, INDIRECT("AE" &amp; ROW()), AP1216:AP1256, "💲") + SUMIFS(AR1216:AR1256, AY1216:AY1256, INDIRECT("AE" &amp; ROW()), AP1216:AP1256, "📦")</f>
        <v>0</v>
      </c>
      <c r="AJ1255" s="139">
        <f t="array" aca="1" ref="AJ1255" ca="1">(
    SUMIFS(AR1216:AR1256, AY1216:AY1256, INDIRECT("AE" &amp; ROW()), AP1216:AP1256, "💲") +
    SUMIFS(AR1216:AR1256, AY1216:AY1256, INDIRECT("AE" &amp; ROW()), AP1216:AP1256, "📦")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
        SUMIFS(AR1216:AR1256, AY1216:AY1256, INDIRECT("AE" &amp; ROW()), AP1216:AP1256, "💲", AS1216:AS1256, "Familiar") +
        SUMIFS(AR1216:AR1256, AY1216:AY1256, INDIRECT("AE" &amp; ROW()), AP1216:AP1256, "📦", AS1216:AS1256, "Familiar")
    ) / 2
)  -
(
    (
        SUMIFS(AR1216:AR1256, AY1216:AY1256, INDIRECT("AE" &amp; ROW()), AP1216:AP1256, "💲", AS1216:AS1256, "Exonerado ADH") +
        SUMIFS(AR1216:AR1256, AY1216:AY1256, INDIRECT("AE" &amp; ROW()), AP1216:AP1256, "📦", AS1216:AS1256, "Exonerado ADH")
    ) / 2
)  -
(
    (
        SUMIFS(AR1216:AR1256, AY1216:AY1256, INDIRECT("AE" &amp; ROW()), AP1216:AP1256, "💲", AS1216:AS1256, "Exonerado Doctor") +
        SUMIFS(AR1216:AR1256, AY1216:AY1256, INDIRECT("AE" &amp; ROW()), AP1216:AP1256, "📦", AS1216:AS1256, "Exonerado Doctor")
    ) / 2
)</f>
        <v>0</v>
      </c>
      <c r="AK1255" s="139">
        <f t="array" aca="1" ref="AK1255" ca="1">(
    SUMIFS(AR1216:AR1256, AY1216:AY1256, INDIRECT("AE" &amp; ROW()), AP1216:AP1256, "💲") +
    SUMIFS(AR1216:AR1256, AY1216:AY1256, INDIRECT("AE" &amp; ROW()), AP1216:AP1256, "📦")
) -
(
    SUMIFS(AR1216:AR1256, AY1216:AY1256, INDIRECT("AE" &amp; ROW()), AP1216:AP1256, "💲", AS1216:AS1256, "Familiar") +
    SUMIFS(AR1216:AR1256, AY1216:AY1256, INDIRECT("AE" &amp; ROW()), AP1216:AP1256, "📦", AS1216:AS1256, "Familiar")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SUMIFS(AR1216:AR1256, AY1216:AY1256, INDIRECT("AE" &amp; ROW()), AP1216:AP1256, "💲", AS1216:AS1256, "Exonerado ADH") +
    SUMIFS(AR1216:AR1256, AY1216:AY1256, INDIRECT("AE" &amp; ROW()), AP1216:AP1256, "📦", AS1216:AS1256, "Exonerado ADH")
) -
(
    (
        SUMIFS(AR1216:AR1256, AY1216:AY1256, INDIRECT("AE" &amp; ROW()), AP1216:AP1256, "💲", AS1216:AS1256, "Exonerado Doctor") +
        SUMIFS(AR1216:AR1256, AY1216:AY1256, INDIRECT("AE" &amp; ROW()), AP1216:AP1256, "📦", AS1216:AS1256, "Exonerado Doctor")
    ) / 2
) -
(
    (
        SUMIFS(AR1216:AR1256, AY1216:AY1256, INDIRECT("AE" &amp; ROW()), AP1216:AP1256, "💲", AS1216:AS1256, "") +
        SUMIFS(AR1216:AR1256, AY1216:AY1256, INDIRECT("AE" &amp; ROW()), AP1216:AP1256, "📦", AS1216:AS1256, "")
    ) / 2
)</f>
        <v>0</v>
      </c>
      <c r="AL1255" s="140">
        <f t="array" aca="1" ref="AL1255" ca="1">(
    SUMIFS(AR1216:AR1256, AY1216:AY1256, INDIRECT("AE" &amp; ROW()), AP1216:AP1256, "💲") +
    SUMIFS(AR1216:AR1256, AY1216:AY1256, INDIRECT("AE" &amp; ROW()), AP1216:AP1256, "📦")
) -
(
    (
        SUMIFS(AR1216:AR1256, AY1216:AY1256, INDIRECT("AE" &amp; ROW()), AP1216:AP1256, "💲", AS1216:AS1256, "Familiar") +
        SUMIFS(AR1216:AR1256, AY1216:AY1256, INDIRECT("AE" &amp; ROW()), AP1216:AP1256, "📦", AS1216:AS1256, "Familiar")
    ) / 2
) -
(
    (
        SUMIFS(AR1216:AR1256, AY1216:AY1256, INDIRECT("AE" &amp; ROW()), AP1216:AP1256, "💲", AS1216:AS1256, "Participante") +
        SUMIFS(AR1216:AR1256, AY1216:AY1256, INDIRECT("AE" &amp; ROW()), AP1216:AP1256, "📦", AS1216:AS1256, "Participante")
    ) / 2
) -
(
    (
        SUMIFS(AR1216:AR1256, AY1216:AY1256, INDIRECT("AE" &amp; ROW()), AP1216:AP1256, "💲", AS1216:AS1256, "Empleado") +
        SUMIFS(AR1216:AR1256, AY1216:AY1256, INDIRECT("AE" &amp; ROW()), AP1216:AP1256, "📦", AS1216:AS1256, "Empleado")
    ) / 2
) -
(
    (
        SUMIFS(AR1216:AR1256, AY1216:AY1256, INDIRECT("AE" &amp; ROW()), AP1216:AP1256, "💲", AS1216:AS1256, "Exonerado ADH") +
        SUMIFS(AR1216:AR1256, AY1216:AY1256, INDIRECT("AE" &amp; ROW()), AP1216:AP1256, "📦", AS1216:AS1256, "Exonerado ADH")
    ) / 2
) -
(
    SUMIFS(AR1216:AR1256, AY1216:AY1256, INDIRECT("AE" &amp; ROW()), AP1216:AP1256, "💲", AS1216:AS1256, "Exonerado Doctor") +
    SUMIFS(AR1216:AR1256, AY1216:AY1256, INDIRECT("AE" &amp; ROW()), AP1216:AP1256, "📦", AS1216:AS1256, "Exonerado Doctor")
) -
(
    (
        SUMIFS(AR1216:AR1256, AY1216:AY1256, INDIRECT("AE" &amp; ROW()), AP1216:AP1256, "💲", AS1216:AS1256, "") +
        SUMIFS(AR1216:AR1256, AY1216:AY1256, INDIRECT("AE" &amp; ROW()), AP1216:AP1256, "📦", AS1216:AS1256, "")
    ) / 2
)</f>
        <v>0</v>
      </c>
      <c r="AM1255" s="48"/>
      <c r="AN1255" s="156"/>
      <c r="AO1255" s="156"/>
      <c r="AP1255" s="156"/>
      <c r="AQ1255" s="156"/>
      <c r="AR1255" s="156"/>
      <c r="AS1255" s="156"/>
      <c r="AT1255" s="156"/>
      <c r="AU1255" s="156"/>
      <c r="AV1255" s="156"/>
      <c r="AW1255" s="156"/>
      <c r="AX1255" s="156"/>
      <c r="AY1255" s="156">
        <f>N1267</f>
        <v>0</v>
      </c>
      <c r="AZ1255" s="48"/>
      <c r="BA1255" s="48"/>
      <c r="BB1255" s="48"/>
      <c r="BC1255" s="48"/>
      <c r="BD1255" s="48"/>
      <c r="BE1255" s="48"/>
      <c r="BF1255" s="48"/>
      <c r="BG1255" s="48"/>
      <c r="BH1255" s="48"/>
      <c r="BI1255" s="48"/>
      <c r="BJ1255" s="48"/>
      <c r="BK1255" s="48"/>
      <c r="BL1255" s="48"/>
      <c r="BM1255" s="48"/>
      <c r="BN1255" s="48"/>
    </row>
    <row r="1256" spans="1:66" ht="11.25" customHeight="1">
      <c r="A1256" s="222">
        <f>A1252+$Q$13/1440</f>
        <v>0.74999999999999978</v>
      </c>
      <c r="B1256" s="38"/>
      <c r="C1256" s="204"/>
      <c r="D1256" s="207"/>
      <c r="E1256" s="40" t="s">
        <v>36</v>
      </c>
      <c r="F1256" s="42" t="str">
        <f>IF(D1256&lt;&gt;"", VLOOKUP(D1256,'Base de Datos'!$A$2:$D1268,2,FALSE()),"")</f>
        <v/>
      </c>
      <c r="G1256" s="204"/>
      <c r="H1256" s="216"/>
      <c r="I1256" s="40" t="s">
        <v>36</v>
      </c>
      <c r="J1256" s="42" t="str">
        <f>IF(H1256&lt;&gt;"", VLOOKUP(H1256,'Base de Datos'!$A$2:$D1268,2,FALSE()),"")</f>
        <v/>
      </c>
      <c r="K1256" s="204"/>
      <c r="L1256" s="216"/>
      <c r="M1256" s="40" t="s">
        <v>36</v>
      </c>
      <c r="N1256" s="42" t="str">
        <f>IF(L1256&lt;&gt;"", VLOOKUP(L1256,'Base de Datos'!$A$2:$D1268,2,FALSE()),"")</f>
        <v/>
      </c>
      <c r="O1256" s="43"/>
      <c r="P1256" s="163"/>
      <c r="Q1256" s="3"/>
      <c r="R1256" s="15"/>
      <c r="S1256" s="45"/>
      <c r="T1256" s="45" t="s">
        <v>37</v>
      </c>
      <c r="U1256" s="46"/>
      <c r="V1256" s="47"/>
      <c r="W1256" s="45"/>
      <c r="X1256" s="45" t="s">
        <v>37</v>
      </c>
      <c r="Y1256" s="46"/>
      <c r="Z1256" s="47"/>
      <c r="AA1256" s="45"/>
      <c r="AB1256" s="45" t="s">
        <v>37</v>
      </c>
      <c r="AC1256" s="46"/>
      <c r="AD1256" s="48"/>
      <c r="AE1256" s="240" t="s">
        <v>49</v>
      </c>
      <c r="AF1256" s="230"/>
      <c r="AG1256" s="161">
        <f t="array" aca="1" ref="AG1256" ca="1">COUNTIFS(AP1216:AP1256, "💲", AY1216:AY1256, INDIRECT("AE" &amp; ROW())) + COUNTIFS(AP1216:AP1256, "📦", AY1216:AY1256, INDIRECT("AE" &amp; ROW())) + COUNTIFS(AP1216:AP1256, "✅", AY1216:AY1256, INDIRECT("AE" &amp; ROW()))</f>
        <v>0</v>
      </c>
      <c r="AH1256" s="162">
        <f t="array" aca="1" ref="AH1256" ca="1">COUNTIFS(AP1216:AP1256, "💲", AY1216:AY1256, INDIRECT("AE" &amp; ROW())) + COUNTIFS(AP1216:AP1256, "📦", AY1216:AY1256, INDIRECT("AE" &amp; ROW()))</f>
        <v>0</v>
      </c>
      <c r="AI1256" s="139">
        <f t="array" aca="1" ref="AI1256" ca="1">SUMIFS(AR1216:AR1256, AY1216:AY1256, INDIRECT("AE" &amp; ROW()), AP1216:AP1256, "💲") + SUMIFS(AR1216:AR1256, AY1216:AY1256, INDIRECT("AE" &amp; ROW()), AP1216:AP1256, "📦")</f>
        <v>0</v>
      </c>
      <c r="AJ1256" s="139">
        <f t="array" aca="1" ref="AJ1256" ca="1">(
    SUMIFS(AR1216:AR1256, AY1216:AY1256, INDIRECT("AE" &amp; ROW()), AP1216:AP1256, "💲") +
    SUMIFS(AR1216:AR1256, AY1216:AY1256, INDIRECT("AE" &amp; ROW()), AP1216:AP1256, "📦")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
        SUMIFS(AR1216:AR1256, AY1216:AY1256, INDIRECT("AE" &amp; ROW()), AP1216:AP1256, "💲", AS1216:AS1256, "Familiar") +
        SUMIFS(AR1216:AR1256, AY1216:AY1256, INDIRECT("AE" &amp; ROW()), AP1216:AP1256, "📦", AS1216:AS1256, "Familiar")
    ) / 2
)  -
(
    (
        SUMIFS(AR1216:AR1256, AY1216:AY1256, INDIRECT("AE" &amp; ROW()), AP1216:AP1256, "💲", AS1216:AS1256, "Exonerado ADH") +
        SUMIFS(AR1216:AR1256, AY1216:AY1256, INDIRECT("AE" &amp; ROW()), AP1216:AP1256, "📦", AS1216:AS1256, "Exonerado ADH")
    ) / 2
)  -
(
    (
        SUMIFS(AR1216:AR1256, AY1216:AY1256, INDIRECT("AE" &amp; ROW()), AP1216:AP1256, "💲", AS1216:AS1256, "Exonerado Doctor") +
        SUMIFS(AR1216:AR1256, AY1216:AY1256, INDIRECT("AE" &amp; ROW()), AP1216:AP1256, "📦", AS1216:AS1256, "Exonerado Doctor")
    ) / 2
)</f>
        <v>0</v>
      </c>
      <c r="AK1256" s="139">
        <f t="array" aca="1" ref="AK1256" ca="1">(
    SUMIFS(AR1216:AR1256, AY1216:AY1256, INDIRECT("AE" &amp; ROW()), AP1216:AP1256, "💲") +
    SUMIFS(AR1216:AR1256, AY1216:AY1256, INDIRECT("AE" &amp; ROW()), AP1216:AP1256, "📦")
) -
(
    SUMIFS(AR1216:AR1256, AY1216:AY1256, INDIRECT("AE" &amp; ROW()), AP1216:AP1256, "💲", AS1216:AS1256, "Familiar") +
    SUMIFS(AR1216:AR1256, AY1216:AY1256, INDIRECT("AE" &amp; ROW()), AP1216:AP1256, "📦", AS1216:AS1256, "Familiar")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SUMIFS(AR1216:AR1256, AY1216:AY1256, INDIRECT("AE" &amp; ROW()), AP1216:AP1256, "💲", AS1216:AS1256, "Exonerado ADH") +
    SUMIFS(AR1216:AR1256, AY1216:AY1256, INDIRECT("AE" &amp; ROW()), AP1216:AP1256, "📦", AS1216:AS1256, "Exonerado ADH")
) -
(
    (
        SUMIFS(AR1216:AR1256, AY1216:AY1256, INDIRECT("AE" &amp; ROW()), AP1216:AP1256, "💲", AS1216:AS1256, "Exonerado Doctor") +
        SUMIFS(AR1216:AR1256, AY1216:AY1256, INDIRECT("AE" &amp; ROW()), AP1216:AP1256, "📦", AS1216:AS1256, "Exonerado Doctor")
    ) / 2
) -
(
    (
        SUMIFS(AR1216:AR1256, AY1216:AY1256, INDIRECT("AE" &amp; ROW()), AP1216:AP1256, "💲", AS1216:AS1256, "") +
        SUMIFS(AR1216:AR1256, AY1216:AY1256, INDIRECT("AE" &amp; ROW()), AP1216:AP1256, "📦", AS1216:AS1256, "")
    ) / 2
)</f>
        <v>0</v>
      </c>
      <c r="AL1256" s="140">
        <f t="array" aca="1" ref="AL1256" ca="1">(
    SUMIFS(AR1216:AR1256, AY1216:AY1256, INDIRECT("AE" &amp; ROW()), AP1216:AP1256, "💲") +
    SUMIFS(AR1216:AR1256, AY1216:AY1256, INDIRECT("AE" &amp; ROW()), AP1216:AP1256, "📦")
) -
(
    (
        SUMIFS(AR1216:AR1256, AY1216:AY1256, INDIRECT("AE" &amp; ROW()), AP1216:AP1256, "💲", AS1216:AS1256, "Familiar") +
        SUMIFS(AR1216:AR1256, AY1216:AY1256, INDIRECT("AE" &amp; ROW()), AP1216:AP1256, "📦", AS1216:AS1256, "Familiar")
    ) / 2
) -
(
    (
        SUMIFS(AR1216:AR1256, AY1216:AY1256, INDIRECT("AE" &amp; ROW()), AP1216:AP1256, "💲", AS1216:AS1256, "Participante") +
        SUMIFS(AR1216:AR1256, AY1216:AY1256, INDIRECT("AE" &amp; ROW()), AP1216:AP1256, "📦", AS1216:AS1256, "Participante")
    ) / 2
) -
(
    (
        SUMIFS(AR1216:AR1256, AY1216:AY1256, INDIRECT("AE" &amp; ROW()), AP1216:AP1256, "💲", AS1216:AS1256, "Empleado") +
        SUMIFS(AR1216:AR1256, AY1216:AY1256, INDIRECT("AE" &amp; ROW()), AP1216:AP1256, "📦", AS1216:AS1256, "Empleado")
    ) / 2
) -
(
    (
        SUMIFS(AR1216:AR1256, AY1216:AY1256, INDIRECT("AE" &amp; ROW()), AP1216:AP1256, "💲", AS1216:AS1256, "Exonerado ADH") +
        SUMIFS(AR1216:AR1256, AY1216:AY1256, INDIRECT("AE" &amp; ROW()), AP1216:AP1256, "📦", AS1216:AS1256, "Exonerado ADH")
    ) / 2
) -
(
    SUMIFS(AR1216:AR1256, AY1216:AY1256, INDIRECT("AE" &amp; ROW()), AP1216:AP1256, "💲", AS1216:AS1256, "Exonerado Doctor") +
    SUMIFS(AR1216:AR1256, AY1216:AY1256, INDIRECT("AE" &amp; ROW()), AP1216:AP1256, "📦", AS1216:AS1256, "Exonerado Doctor")
) -
(
    (
        SUMIFS(AR1216:AR1256, AY1216:AY1256, INDIRECT("AE" &amp; ROW()), AP1216:AP1256, "💲", AS1216:AS1256, "") +
        SUMIFS(AR1216:AR1256, AY1216:AY1256, INDIRECT("AE" &amp; ROW()), AP1216:AP1256, "📦", AS1216:AS1256, "")
    ) / 2
)</f>
        <v>0</v>
      </c>
      <c r="AM1256" s="48"/>
      <c r="AN1256" s="156"/>
      <c r="AO1256" s="156"/>
      <c r="AP1256" s="156"/>
      <c r="AQ1256" s="156"/>
      <c r="AR1256" s="156"/>
      <c r="AS1256" s="156"/>
      <c r="AT1256" s="156"/>
      <c r="AU1256" s="156"/>
      <c r="AV1256" s="156"/>
      <c r="AW1256" s="156"/>
      <c r="AX1256" s="156"/>
      <c r="AY1256" s="156"/>
      <c r="AZ1256" s="48"/>
      <c r="BA1256" s="48"/>
      <c r="BB1256" s="48"/>
      <c r="BC1256" s="48"/>
      <c r="BD1256" s="48"/>
      <c r="BE1256" s="48"/>
      <c r="BF1256" s="48"/>
      <c r="BG1256" s="48"/>
      <c r="BH1256" s="48"/>
      <c r="BI1256" s="48"/>
      <c r="BJ1256" s="48"/>
      <c r="BK1256" s="48"/>
      <c r="BL1256" s="48"/>
      <c r="BM1256" s="48"/>
      <c r="BN1256" s="48"/>
    </row>
    <row r="1257" spans="1:66" ht="11.25" customHeight="1">
      <c r="A1257" s="220"/>
      <c r="B1257" s="38"/>
      <c r="C1257" s="205"/>
      <c r="D1257" s="208"/>
      <c r="E1257" s="57" t="s">
        <v>42</v>
      </c>
      <c r="F1257" s="58" t="str">
        <f>IF(D1256&lt;&gt;"", VLOOKUP(D1256,'Base de Datos'!$A$2:$D1268,3,FALSE()),"")</f>
        <v/>
      </c>
      <c r="G1257" s="205"/>
      <c r="H1257" s="208"/>
      <c r="I1257" s="57" t="s">
        <v>42</v>
      </c>
      <c r="J1257" s="58" t="str">
        <f>IF(H1256&lt;&gt;"", VLOOKUP(H1256,'Base de Datos'!$A$2:$D1268,3,FALSE()),"")</f>
        <v/>
      </c>
      <c r="K1257" s="205"/>
      <c r="L1257" s="208"/>
      <c r="M1257" s="57" t="s">
        <v>42</v>
      </c>
      <c r="N1257" s="58" t="str">
        <f>IF(L1256&lt;&gt;"", VLOOKUP(L1256,'Base de Datos'!$A$2:$D1268,3,FALSE()),"")</f>
        <v/>
      </c>
      <c r="O1257" s="43"/>
      <c r="P1257" s="163"/>
      <c r="Q1257" s="3"/>
      <c r="R1257" s="15"/>
      <c r="S1257" s="229"/>
      <c r="T1257" s="230"/>
      <c r="U1257" s="59"/>
      <c r="V1257" s="47"/>
      <c r="W1257" s="229"/>
      <c r="X1257" s="230"/>
      <c r="Y1257" s="59"/>
      <c r="Z1257" s="47"/>
      <c r="AA1257" s="229"/>
      <c r="AB1257" s="230"/>
      <c r="AC1257" s="59"/>
      <c r="AD1257" s="48"/>
      <c r="AE1257" s="240" t="s">
        <v>51</v>
      </c>
      <c r="AF1257" s="230"/>
      <c r="AG1257" s="161">
        <f t="array" aca="1" ref="AG1257" ca="1">COUNTIFS(AP1216:AP1256, "💲", AY1216:AY1256, INDIRECT("AE" &amp; ROW())) + COUNTIFS(AP1216:AP1256, "📦", AY1216:AY1256, INDIRECT("AE" &amp; ROW())) + COUNTIFS(AP1216:AP1256, "✅", AY1216:AY1256, INDIRECT("AE" &amp; ROW()))</f>
        <v>0</v>
      </c>
      <c r="AH1257" s="162">
        <f t="array" aca="1" ref="AH1257" ca="1">COUNTIFS(AP1216:AP1256, "💲", AY1216:AY1256, INDIRECT("AE" &amp; ROW())) + COUNTIFS(AP1216:AP1256, "📦", AY1216:AY1256, INDIRECT("AE" &amp; ROW()))</f>
        <v>0</v>
      </c>
      <c r="AI1257" s="139">
        <f t="array" aca="1" ref="AI1257" ca="1">SUMIFS(AR1216:AR1256, AY1216:AY1256, INDIRECT("AE" &amp; ROW()), AP1216:AP1256, "💲") + SUMIFS(AR1216:AR1256, AY1216:AY1256, INDIRECT("AE" &amp; ROW()), AP1216:AP1256, "📦")</f>
        <v>0</v>
      </c>
      <c r="AJ1257" s="139">
        <f t="array" aca="1" ref="AJ1257" ca="1">(
    SUMIFS(AR1216:AR1256, AY1216:AY1256, INDIRECT("AE" &amp; ROW()), AP1216:AP1256, "💲") +
    SUMIFS(AR1216:AR1256, AY1216:AY1256, INDIRECT("AE" &amp; ROW()), AP1216:AP1256, "📦")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
        SUMIFS(AR1216:AR1256, AY1216:AY1256, INDIRECT("AE" &amp; ROW()), AP1216:AP1256, "💲", AS1216:AS1256, "Familiar") +
        SUMIFS(AR1216:AR1256, AY1216:AY1256, INDIRECT("AE" &amp; ROW()), AP1216:AP1256, "📦", AS1216:AS1256, "Familiar")
    ) / 2
)  -
(
    (
        SUMIFS(AR1216:AR1256, AY1216:AY1256, INDIRECT("AE" &amp; ROW()), AP1216:AP1256, "💲", AS1216:AS1256, "Exonerado ADH") +
        SUMIFS(AR1216:AR1256, AY1216:AY1256, INDIRECT("AE" &amp; ROW()), AP1216:AP1256, "📦", AS1216:AS1256, "Exonerado ADH")
    ) / 2
)  -
(
    (
        SUMIFS(AR1216:AR1256, AY1216:AY1256, INDIRECT("AE" &amp; ROW()), AP1216:AP1256, "💲", AS1216:AS1256, "Exonerado Doctor") +
        SUMIFS(AR1216:AR1256, AY1216:AY1256, INDIRECT("AE" &amp; ROW()), AP1216:AP1256, "📦", AS1216:AS1256, "Exonerado Doctor")
    ) / 2
)</f>
        <v>0</v>
      </c>
      <c r="AK1257" s="139">
        <f t="array" aca="1" ref="AK1257" ca="1">(
    SUMIFS(AR1216:AR1256, AY1216:AY1256, INDIRECT("AE" &amp; ROW()), AP1216:AP1256, "💲") +
    SUMIFS(AR1216:AR1256, AY1216:AY1256, INDIRECT("AE" &amp; ROW()), AP1216:AP1256, "📦")
) -
(
    SUMIFS(AR1216:AR1256, AY1216:AY1256, INDIRECT("AE" &amp; ROW()), AP1216:AP1256, "💲", AS1216:AS1256, "Familiar") +
    SUMIFS(AR1216:AR1256, AY1216:AY1256, INDIRECT("AE" &amp; ROW()), AP1216:AP1256, "📦", AS1216:AS1256, "Familiar")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SUMIFS(AR1216:AR1256, AY1216:AY1256, INDIRECT("AE" &amp; ROW()), AP1216:AP1256, "💲", AS1216:AS1256, "Exonerado ADH") +
    SUMIFS(AR1216:AR1256, AY1216:AY1256, INDIRECT("AE" &amp; ROW()), AP1216:AP1256, "📦", AS1216:AS1256, "Exonerado ADH")
) -
(
    (
        SUMIFS(AR1216:AR1256, AY1216:AY1256, INDIRECT("AE" &amp; ROW()), AP1216:AP1256, "💲", AS1216:AS1256, "Exonerado Doctor") +
        SUMIFS(AR1216:AR1256, AY1216:AY1256, INDIRECT("AE" &amp; ROW()), AP1216:AP1256, "📦", AS1216:AS1256, "Exonerado Doctor")
    ) / 2
) -
(
    (
        SUMIFS(AR1216:AR1256, AY1216:AY1256, INDIRECT("AE" &amp; ROW()), AP1216:AP1256, "💲", AS1216:AS1256, "") +
        SUMIFS(AR1216:AR1256, AY1216:AY1256, INDIRECT("AE" &amp; ROW()), AP1216:AP1256, "📦", AS1216:AS1256, "")
    ) / 2
)</f>
        <v>0</v>
      </c>
      <c r="AL1257" s="140">
        <f t="array" aca="1" ref="AL1257" ca="1">(
    SUMIFS(AR1216:AR1256, AY1216:AY1256, INDIRECT("AE" &amp; ROW()), AP1216:AP1256, "💲") +
    SUMIFS(AR1216:AR1256, AY1216:AY1256, INDIRECT("AE" &amp; ROW()), AP1216:AP1256, "📦")
) -
(
    (
        SUMIFS(AR1216:AR1256, AY1216:AY1256, INDIRECT("AE" &amp; ROW()), AP1216:AP1256, "💲", AS1216:AS1256, "Familiar") +
        SUMIFS(AR1216:AR1256, AY1216:AY1256, INDIRECT("AE" &amp; ROW()), AP1216:AP1256, "📦", AS1216:AS1256, "Familiar")
    ) / 2
) -
(
    (
        SUMIFS(AR1216:AR1256, AY1216:AY1256, INDIRECT("AE" &amp; ROW()), AP1216:AP1256, "💲", AS1216:AS1256, "Participante") +
        SUMIFS(AR1216:AR1256, AY1216:AY1256, INDIRECT("AE" &amp; ROW()), AP1216:AP1256, "📦", AS1216:AS1256, "Participante")
    ) / 2
) -
(
    (
        SUMIFS(AR1216:AR1256, AY1216:AY1256, INDIRECT("AE" &amp; ROW()), AP1216:AP1256, "💲", AS1216:AS1256, "Empleado") +
        SUMIFS(AR1216:AR1256, AY1216:AY1256, INDIRECT("AE" &amp; ROW()), AP1216:AP1256, "📦", AS1216:AS1256, "Empleado")
    ) / 2
) -
(
    (
        SUMIFS(AR1216:AR1256, AY1216:AY1256, INDIRECT("AE" &amp; ROW()), AP1216:AP1256, "💲", AS1216:AS1256, "Exonerado ADH") +
        SUMIFS(AR1216:AR1256, AY1216:AY1256, INDIRECT("AE" &amp; ROW()), AP1216:AP1256, "📦", AS1216:AS1256, "Exonerado ADH")
    ) / 2
) -
(
    SUMIFS(AR1216:AR1256, AY1216:AY1256, INDIRECT("AE" &amp; ROW()), AP1216:AP1256, "💲", AS1216:AS1256, "Exonerado Doctor") +
    SUMIFS(AR1216:AR1256, AY1216:AY1256, INDIRECT("AE" &amp; ROW()), AP1216:AP1256, "📦", AS1216:AS1256, "Exonerado Doctor")
) -
(
    (
        SUMIFS(AR1216:AR1256, AY1216:AY1256, INDIRECT("AE" &amp; ROW()), AP1216:AP1256, "💲", AS1216:AS1256, "") +
        SUMIFS(AR1216:AR1256, AY1216:AY1256, INDIRECT("AE" &amp; ROW()), AP1216:AP1256, "📦", AS1216:AS1256, "")
    ) / 2
)</f>
        <v>0</v>
      </c>
      <c r="AM1257" s="48"/>
      <c r="AN1257" s="48"/>
      <c r="AO1257" s="48"/>
      <c r="AP1257" s="48"/>
      <c r="AQ1257" s="48"/>
      <c r="AR1257" s="48"/>
      <c r="AS1257" s="48"/>
      <c r="AT1257" s="48"/>
      <c r="AU1257" s="48"/>
      <c r="AV1257" s="48"/>
      <c r="AW1257" s="48"/>
      <c r="AX1257" s="48"/>
      <c r="AY1257" s="48"/>
      <c r="AZ1257" s="48"/>
      <c r="BA1257" s="48"/>
      <c r="BB1257" s="48"/>
      <c r="BC1257" s="48"/>
      <c r="BD1257" s="48"/>
      <c r="BE1257" s="48"/>
      <c r="BF1257" s="48"/>
      <c r="BG1257" s="48"/>
      <c r="BH1257" s="48"/>
      <c r="BI1257" s="48"/>
      <c r="BJ1257" s="48"/>
      <c r="BK1257" s="48"/>
      <c r="BL1257" s="48"/>
      <c r="BM1257" s="48"/>
      <c r="BN1257" s="48"/>
    </row>
    <row r="1258" spans="1:66" ht="11.25" customHeight="1">
      <c r="A1258" s="220"/>
      <c r="B1258" s="38"/>
      <c r="C1258" s="205"/>
      <c r="D1258" s="208"/>
      <c r="E1258" s="57" t="s">
        <v>44</v>
      </c>
      <c r="F1258" s="58" t="str">
        <f>IF(D1256&lt;&gt;"", VLOOKUP(D1256,'Base de Datos'!$A$2:$D1268,4,FALSE()),"")</f>
        <v/>
      </c>
      <c r="G1258" s="205"/>
      <c r="H1258" s="208"/>
      <c r="I1258" s="57" t="s">
        <v>44</v>
      </c>
      <c r="J1258" s="58" t="str">
        <f>IF(H1256&lt;&gt;"", VLOOKUP(H1256,'Base de Datos'!$A$2:$D1268,4,FALSE()),"")</f>
        <v/>
      </c>
      <c r="K1258" s="205"/>
      <c r="L1258" s="208"/>
      <c r="M1258" s="57" t="s">
        <v>44</v>
      </c>
      <c r="N1258" s="58" t="str">
        <f>IF(L1256&lt;&gt;"", VLOOKUP(L1256,'Base de Datos'!$A$2:$D1268,4,FALSE()),"")</f>
        <v/>
      </c>
      <c r="O1258" s="43"/>
      <c r="P1258" s="163"/>
      <c r="Q1258" s="3"/>
      <c r="R1258" s="15"/>
      <c r="S1258" s="229"/>
      <c r="T1258" s="230"/>
      <c r="U1258" s="59"/>
      <c r="V1258" s="47"/>
      <c r="W1258" s="229"/>
      <c r="X1258" s="230"/>
      <c r="Y1258" s="59"/>
      <c r="Z1258" s="47"/>
      <c r="AA1258" s="229"/>
      <c r="AB1258" s="230"/>
      <c r="AC1258" s="59"/>
      <c r="AD1258" s="48"/>
      <c r="AE1258" s="240" t="s">
        <v>55</v>
      </c>
      <c r="AF1258" s="230"/>
      <c r="AG1258" s="161">
        <f t="array" aca="1" ref="AG1258" ca="1">COUNTIFS(AP1216:AP1256, "💲", AY1216:AY1256, INDIRECT("AE" &amp; ROW())) + COUNTIFS(AP1216:AP1256, "📦", AY1216:AY1256, INDIRECT("AE" &amp; ROW())) + COUNTIFS(AP1216:AP1256, "✅", AY1216:AY1256, INDIRECT("AE" &amp; ROW()))</f>
        <v>0</v>
      </c>
      <c r="AH1258" s="162">
        <f t="array" aca="1" ref="AH1258" ca="1">COUNTIFS(AP1216:AP1256, "💲", AY1216:AY1256, INDIRECT("AE" &amp; ROW())) + COUNTIFS(AP1216:AP1256, "📦", AY1216:AY1256, INDIRECT("AE" &amp; ROW()))</f>
        <v>0</v>
      </c>
      <c r="AI1258" s="139">
        <f t="array" aca="1" ref="AI1258" ca="1">SUMIFS(AR1216:AR1256, AY1216:AY1256, INDIRECT("AE" &amp; ROW()), AP1216:AP1256, "💲") + SUMIFS(AR1216:AR1256, AY1216:AY1256, INDIRECT("AE" &amp; ROW()), AP1216:AP1256, "📦")</f>
        <v>0</v>
      </c>
      <c r="AJ1258" s="139">
        <f t="array" aca="1" ref="AJ1258" ca="1">(
    SUMIFS(AR1216:AR1256, AY1216:AY1256, INDIRECT("AE" &amp; ROW()), AP1216:AP1256, "💲") +
    SUMIFS(AR1216:AR1256, AY1216:AY1256, INDIRECT("AE" &amp; ROW()), AP1216:AP1256, "📦")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
        SUMIFS(AR1216:AR1256, AY1216:AY1256, INDIRECT("AE" &amp; ROW()), AP1216:AP1256, "💲", AS1216:AS1256, "Familiar") +
        SUMIFS(AR1216:AR1256, AY1216:AY1256, INDIRECT("AE" &amp; ROW()), AP1216:AP1256, "📦", AS1216:AS1256, "Familiar")
    ) / 2
)  -
(
    (
        SUMIFS(AR1216:AR1256, AY1216:AY1256, INDIRECT("AE" &amp; ROW()), AP1216:AP1256, "💲", AS1216:AS1256, "Exonerado ADH") +
        SUMIFS(AR1216:AR1256, AY1216:AY1256, INDIRECT("AE" &amp; ROW()), AP1216:AP1256, "📦", AS1216:AS1256, "Exonerado ADH")
    ) / 2
)  -
(
    (
        SUMIFS(AR1216:AR1256, AY1216:AY1256, INDIRECT("AE" &amp; ROW()), AP1216:AP1256, "💲", AS1216:AS1256, "Exonerado Doctor") +
        SUMIFS(AR1216:AR1256, AY1216:AY1256, INDIRECT("AE" &amp; ROW()), AP1216:AP1256, "📦", AS1216:AS1256, "Exonerado Doctor")
    ) / 2
)</f>
        <v>0</v>
      </c>
      <c r="AK1258" s="139">
        <f t="array" aca="1" ref="AK1258" ca="1">(
    SUMIFS(AR1216:AR1256, AY1216:AY1256, INDIRECT("AE" &amp; ROW()), AP1216:AP1256, "💲") +
    SUMIFS(AR1216:AR1256, AY1216:AY1256, INDIRECT("AE" &amp; ROW()), AP1216:AP1256, "📦")
) -
(
    SUMIFS(AR1216:AR1256, AY1216:AY1256, INDIRECT("AE" &amp; ROW()), AP1216:AP1256, "💲", AS1216:AS1256, "Familiar") +
    SUMIFS(AR1216:AR1256, AY1216:AY1256, INDIRECT("AE" &amp; ROW()), AP1216:AP1256, "📦", AS1216:AS1256, "Familiar")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SUMIFS(AR1216:AR1256, AY1216:AY1256, INDIRECT("AE" &amp; ROW()), AP1216:AP1256, "💲", AS1216:AS1256, "Exonerado ADH") +
    SUMIFS(AR1216:AR1256, AY1216:AY1256, INDIRECT("AE" &amp; ROW()), AP1216:AP1256, "📦", AS1216:AS1256, "Exonerado ADH")
) -
(
    (
        SUMIFS(AR1216:AR1256, AY1216:AY1256, INDIRECT("AE" &amp; ROW()), AP1216:AP1256, "💲", AS1216:AS1256, "Exonerado Doctor") +
        SUMIFS(AR1216:AR1256, AY1216:AY1256, INDIRECT("AE" &amp; ROW()), AP1216:AP1256, "📦", AS1216:AS1256, "Exonerado Doctor")
    ) / 2
) -
(
    (
        SUMIFS(AR1216:AR1256, AY1216:AY1256, INDIRECT("AE" &amp; ROW()), AP1216:AP1256, "💲", AS1216:AS1256, "") +
        SUMIFS(AR1216:AR1256, AY1216:AY1256, INDIRECT("AE" &amp; ROW()), AP1216:AP1256, "📦", AS1216:AS1256, "")
    ) / 2
)</f>
        <v>0</v>
      </c>
      <c r="AL1258" s="140">
        <f t="array" aca="1" ref="AL1258" ca="1">(
    SUMIFS(AR1216:AR1256, AY1216:AY1256, INDIRECT("AE" &amp; ROW()), AP1216:AP1256, "💲") +
    SUMIFS(AR1216:AR1256, AY1216:AY1256, INDIRECT("AE" &amp; ROW()), AP1216:AP1256, "📦")
) -
(
    (
        SUMIFS(AR1216:AR1256, AY1216:AY1256, INDIRECT("AE" &amp; ROW()), AP1216:AP1256, "💲", AS1216:AS1256, "Familiar") +
        SUMIFS(AR1216:AR1256, AY1216:AY1256, INDIRECT("AE" &amp; ROW()), AP1216:AP1256, "📦", AS1216:AS1256, "Familiar")
    ) / 2
) -
(
    (
        SUMIFS(AR1216:AR1256, AY1216:AY1256, INDIRECT("AE" &amp; ROW()), AP1216:AP1256, "💲", AS1216:AS1256, "Participante") +
        SUMIFS(AR1216:AR1256, AY1216:AY1256, INDIRECT("AE" &amp; ROW()), AP1216:AP1256, "📦", AS1216:AS1256, "Participante")
    ) / 2
) -
(
    (
        SUMIFS(AR1216:AR1256, AY1216:AY1256, INDIRECT("AE" &amp; ROW()), AP1216:AP1256, "💲", AS1216:AS1256, "Empleado") +
        SUMIFS(AR1216:AR1256, AY1216:AY1256, INDIRECT("AE" &amp; ROW()), AP1216:AP1256, "📦", AS1216:AS1256, "Empleado")
    ) / 2
) -
(
    (
        SUMIFS(AR1216:AR1256, AY1216:AY1256, INDIRECT("AE" &amp; ROW()), AP1216:AP1256, "💲", AS1216:AS1256, "Exonerado ADH") +
        SUMIFS(AR1216:AR1256, AY1216:AY1256, INDIRECT("AE" &amp; ROW()), AP1216:AP1256, "📦", AS1216:AS1256, "Exonerado ADH")
    ) / 2
) -
(
    SUMIFS(AR1216:AR1256, AY1216:AY1256, INDIRECT("AE" &amp; ROW()), AP1216:AP1256, "💲", AS1216:AS1256, "Exonerado Doctor") +
    SUMIFS(AR1216:AR1256, AY1216:AY1256, INDIRECT("AE" &amp; ROW()), AP1216:AP1256, "📦", AS1216:AS1256, "Exonerado Doctor")
) -
(
    (
        SUMIFS(AR1216:AR1256, AY1216:AY1256, INDIRECT("AE" &amp; ROW()), AP1216:AP1256, "💲", AS1216:AS1256, "") +
        SUMIFS(AR1216:AR1256, AY1216:AY1256, INDIRECT("AE" &amp; ROW()), AP1216:AP1256, "📦", AS1216:AS1256, "")
    ) / 2
)</f>
        <v>0</v>
      </c>
      <c r="AM1258" s="48"/>
      <c r="AN1258" s="48"/>
      <c r="AO1258" s="48"/>
      <c r="AP1258" s="48"/>
      <c r="AQ1258" s="48"/>
      <c r="AR1258" s="48"/>
      <c r="AS1258" s="48"/>
      <c r="AT1258" s="48"/>
      <c r="AU1258" s="48"/>
      <c r="AV1258" s="48"/>
      <c r="AW1258" s="48"/>
      <c r="AX1258" s="48"/>
      <c r="AY1258" s="48"/>
      <c r="AZ1258" s="48"/>
      <c r="BA1258" s="48"/>
      <c r="BB1258" s="48"/>
      <c r="BC1258" s="48"/>
      <c r="BD1258" s="48"/>
      <c r="BE1258" s="48"/>
      <c r="BF1258" s="48"/>
      <c r="BG1258" s="48"/>
      <c r="BH1258" s="48"/>
      <c r="BI1258" s="48"/>
      <c r="BJ1258" s="48"/>
      <c r="BK1258" s="48"/>
      <c r="BL1258" s="48"/>
      <c r="BM1258" s="48"/>
      <c r="BN1258" s="48"/>
    </row>
    <row r="1259" spans="1:66" ht="11.25" customHeight="1">
      <c r="A1259" s="221"/>
      <c r="B1259" s="38"/>
      <c r="C1259" s="206"/>
      <c r="D1259" s="209"/>
      <c r="E1259" s="85" t="s">
        <v>46</v>
      </c>
      <c r="F1259" s="86"/>
      <c r="G1259" s="206"/>
      <c r="H1259" s="209"/>
      <c r="I1259" s="85" t="s">
        <v>46</v>
      </c>
      <c r="J1259" s="108"/>
      <c r="K1259" s="206"/>
      <c r="L1259" s="209"/>
      <c r="M1259" s="85" t="s">
        <v>46</v>
      </c>
      <c r="N1259" s="108"/>
      <c r="O1259" s="43"/>
      <c r="P1259" s="163"/>
      <c r="Q1259" s="3"/>
      <c r="R1259" s="15"/>
      <c r="S1259" s="227" t="str">
        <f>IF(OR(S1256="Empleado",S1256="Familiar"),"Nombre del Empleado","N° Factura")</f>
        <v>N° Factura</v>
      </c>
      <c r="T1259" s="228"/>
      <c r="U1259" s="89"/>
      <c r="V1259" s="47"/>
      <c r="W1259" s="227" t="str">
        <f>IF(OR(W1256="Empleado",W1256="Familiar"),"Nombre del Empleado","N° Factura")</f>
        <v>N° Factura</v>
      </c>
      <c r="X1259" s="228"/>
      <c r="Y1259" s="89"/>
      <c r="Z1259" s="47"/>
      <c r="AA1259" s="227" t="str">
        <f>IF(OR(AA1256="Empleado",AA1256="Familiar"),"Nombre del Empleado","N° Factura")</f>
        <v>N° Factura</v>
      </c>
      <c r="AB1259" s="228"/>
      <c r="AC1259" s="89"/>
      <c r="AD1259" s="48"/>
      <c r="AE1259" s="240" t="s">
        <v>57</v>
      </c>
      <c r="AF1259" s="230"/>
      <c r="AG1259" s="161">
        <f t="array" aca="1" ref="AG1259" ca="1">COUNTIFS(AP1216:AP1256, "💲", AY1216:AY1256, INDIRECT("AE" &amp; ROW())) + COUNTIFS(AP1216:AP1256, "📦", AY1216:AY1256, INDIRECT("AE" &amp; ROW())) + COUNTIFS(AP1216:AP1256, "✅", AY1216:AY1256, INDIRECT("AE" &amp; ROW()))</f>
        <v>0</v>
      </c>
      <c r="AH1259" s="162">
        <f t="array" aca="1" ref="AH1259" ca="1">COUNTIFS(AP1216:AP1256, "💲", AY1216:AY1256, INDIRECT("AE" &amp; ROW())) + COUNTIFS(AP1216:AP1256, "📦", AY1216:AY1256, INDIRECT("AE" &amp; ROW()))</f>
        <v>0</v>
      </c>
      <c r="AI1259" s="139">
        <f t="array" aca="1" ref="AI1259" ca="1">SUMIFS(AR1216:AR1256, AY1216:AY1256, INDIRECT("AE" &amp; ROW()), AP1216:AP1256, "💲") + SUMIFS(AR1216:AR1256, AY1216:AY1256, INDIRECT("AE" &amp; ROW()), AP1216:AP1256, "📦")</f>
        <v>0</v>
      </c>
      <c r="AJ1259" s="139">
        <f t="array" aca="1" ref="AJ1259" ca="1">(
    SUMIFS(AR1216:AR1256, AY1216:AY1256, INDIRECT("AE" &amp; ROW()), AP1216:AP1256, "💲") +
    SUMIFS(AR1216:AR1256, AY1216:AY1256, INDIRECT("AE" &amp; ROW()), AP1216:AP1256, "📦")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
        SUMIFS(AR1216:AR1256, AY1216:AY1256, INDIRECT("AE" &amp; ROW()), AP1216:AP1256, "💲", AS1216:AS1256, "Familiar") +
        SUMIFS(AR1216:AR1256, AY1216:AY1256, INDIRECT("AE" &amp; ROW()), AP1216:AP1256, "📦", AS1216:AS1256, "Familiar")
    ) / 2
)  -
(
    (
        SUMIFS(AR1216:AR1256, AY1216:AY1256, INDIRECT("AE" &amp; ROW()), AP1216:AP1256, "💲", AS1216:AS1256, "Exonerado ADH") +
        SUMIFS(AR1216:AR1256, AY1216:AY1256, INDIRECT("AE" &amp; ROW()), AP1216:AP1256, "📦", AS1216:AS1256, "Exonerado ADH")
    ) / 2
)  -
(
    (
        SUMIFS(AR1216:AR1256, AY1216:AY1256, INDIRECT("AE" &amp; ROW()), AP1216:AP1256, "💲", AS1216:AS1256, "Exonerado Doctor") +
        SUMIFS(AR1216:AR1256, AY1216:AY1256, INDIRECT("AE" &amp; ROW()), AP1216:AP1256, "📦", AS1216:AS1256, "Exonerado Doctor")
    ) / 2
)</f>
        <v>0</v>
      </c>
      <c r="AK1259" s="139">
        <f t="array" aca="1" ref="AK1259" ca="1">(
    SUMIFS(AR1216:AR1256, AY1216:AY1256, INDIRECT("AE" &amp; ROW()), AP1216:AP1256, "💲") +
    SUMIFS(AR1216:AR1256, AY1216:AY1256, INDIRECT("AE" &amp; ROW()), AP1216:AP1256, "📦")
) -
(
    SUMIFS(AR1216:AR1256, AY1216:AY1256, INDIRECT("AE" &amp; ROW()), AP1216:AP1256, "💲", AS1216:AS1256, "Familiar") +
    SUMIFS(AR1216:AR1256, AY1216:AY1256, INDIRECT("AE" &amp; ROW()), AP1216:AP1256, "📦", AS1216:AS1256, "Familiar")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SUMIFS(AR1216:AR1256, AY1216:AY1256, INDIRECT("AE" &amp; ROW()), AP1216:AP1256, "💲", AS1216:AS1256, "Exonerado ADH") +
    SUMIFS(AR1216:AR1256, AY1216:AY1256, INDIRECT("AE" &amp; ROW()), AP1216:AP1256, "📦", AS1216:AS1256, "Exonerado ADH")
) -
(
    (
        SUMIFS(AR1216:AR1256, AY1216:AY1256, INDIRECT("AE" &amp; ROW()), AP1216:AP1256, "💲", AS1216:AS1256, "Exonerado Doctor") +
        SUMIFS(AR1216:AR1256, AY1216:AY1256, INDIRECT("AE" &amp; ROW()), AP1216:AP1256, "📦", AS1216:AS1256, "Exonerado Doctor")
    ) / 2
) -
(
    (
        SUMIFS(AR1216:AR1256, AY1216:AY1256, INDIRECT("AE" &amp; ROW()), AP1216:AP1256, "💲", AS1216:AS1256, "") +
        SUMIFS(AR1216:AR1256, AY1216:AY1256, INDIRECT("AE" &amp; ROW()), AP1216:AP1256, "📦", AS1216:AS1256, "")
    ) / 2
)</f>
        <v>0</v>
      </c>
      <c r="AL1259" s="140">
        <f t="array" aca="1" ref="AL1259" ca="1">(
    SUMIFS(AR1216:AR1256, AY1216:AY1256, INDIRECT("AE" &amp; ROW()), AP1216:AP1256, "💲") +
    SUMIFS(AR1216:AR1256, AY1216:AY1256, INDIRECT("AE" &amp; ROW()), AP1216:AP1256, "📦")
) -
(
    (
        SUMIFS(AR1216:AR1256, AY1216:AY1256, INDIRECT("AE" &amp; ROW()), AP1216:AP1256, "💲", AS1216:AS1256, "Familiar") +
        SUMIFS(AR1216:AR1256, AY1216:AY1256, INDIRECT("AE" &amp; ROW()), AP1216:AP1256, "📦", AS1216:AS1256, "Familiar")
    ) / 2
) -
(
    (
        SUMIFS(AR1216:AR1256, AY1216:AY1256, INDIRECT("AE" &amp; ROW()), AP1216:AP1256, "💲", AS1216:AS1256, "Participante") +
        SUMIFS(AR1216:AR1256, AY1216:AY1256, INDIRECT("AE" &amp; ROW()), AP1216:AP1256, "📦", AS1216:AS1256, "Participante")
    ) / 2
) -
(
    (
        SUMIFS(AR1216:AR1256, AY1216:AY1256, INDIRECT("AE" &amp; ROW()), AP1216:AP1256, "💲", AS1216:AS1256, "Empleado") +
        SUMIFS(AR1216:AR1256, AY1216:AY1256, INDIRECT("AE" &amp; ROW()), AP1216:AP1256, "📦", AS1216:AS1256, "Empleado")
    ) / 2
) -
(
    (
        SUMIFS(AR1216:AR1256, AY1216:AY1256, INDIRECT("AE" &amp; ROW()), AP1216:AP1256, "💲", AS1216:AS1256, "Exonerado ADH") +
        SUMIFS(AR1216:AR1256, AY1216:AY1256, INDIRECT("AE" &amp; ROW()), AP1216:AP1256, "📦", AS1216:AS1256, "Exonerado ADH")
    ) / 2
) -
(
    SUMIFS(AR1216:AR1256, AY1216:AY1256, INDIRECT("AE" &amp; ROW()), AP1216:AP1256, "💲", AS1216:AS1256, "Exonerado Doctor") +
    SUMIFS(AR1216:AR1256, AY1216:AY1256, INDIRECT("AE" &amp; ROW()), AP1216:AP1256, "📦", AS1216:AS1256, "Exonerado Doctor")
) -
(
    (
        SUMIFS(AR1216:AR1256, AY1216:AY1256, INDIRECT("AE" &amp; ROW()), AP1216:AP1256, "💲", AS1216:AS1256, "") +
        SUMIFS(AR1216:AR1256, AY1216:AY1256, INDIRECT("AE" &amp; ROW()), AP1216:AP1256, "📦", AS1216:AS1256, "")
    ) / 2
)</f>
        <v>0</v>
      </c>
      <c r="AM1259" s="48"/>
      <c r="AN1259" s="48"/>
      <c r="AO1259" s="48"/>
      <c r="AP1259" s="48"/>
      <c r="AQ1259" s="48"/>
      <c r="AR1259" s="48"/>
      <c r="AS1259" s="48"/>
      <c r="AT1259" s="48"/>
      <c r="AU1259" s="48"/>
      <c r="AV1259" s="48"/>
      <c r="AW1259" s="48"/>
      <c r="AX1259" s="48"/>
      <c r="AY1259" s="48"/>
      <c r="AZ1259" s="48"/>
      <c r="BA1259" s="48"/>
      <c r="BB1259" s="48"/>
      <c r="BC1259" s="48"/>
      <c r="BD1259" s="48"/>
      <c r="BE1259" s="48"/>
      <c r="BF1259" s="48"/>
      <c r="BG1259" s="48"/>
      <c r="BH1259" s="48"/>
      <c r="BI1259" s="48"/>
      <c r="BJ1259" s="48"/>
      <c r="BK1259" s="48"/>
      <c r="BL1259" s="48"/>
      <c r="BM1259" s="48"/>
      <c r="BN1259" s="48"/>
    </row>
    <row r="1260" spans="1:66" ht="11.25" customHeight="1">
      <c r="A1260" s="222">
        <f>A1256+$Q$13/1440</f>
        <v>0.79166666666666641</v>
      </c>
      <c r="B1260" s="164"/>
      <c r="C1260" s="204"/>
      <c r="D1260" s="207"/>
      <c r="E1260" s="177" t="s">
        <v>36</v>
      </c>
      <c r="F1260" s="42" t="str">
        <f>IF(D1260&lt;&gt;"", VLOOKUP(D1260,'Base de Datos'!$A$2:$D1268,2,FALSE()),"")</f>
        <v/>
      </c>
      <c r="G1260" s="204"/>
      <c r="H1260" s="216"/>
      <c r="I1260" s="177" t="s">
        <v>36</v>
      </c>
      <c r="J1260" s="42" t="str">
        <f>IF(H1260&lt;&gt;"", VLOOKUP(H1260,'Base de Datos'!$A$2:$D1268,2,FALSE()),"")</f>
        <v/>
      </c>
      <c r="K1260" s="204"/>
      <c r="L1260" s="216"/>
      <c r="M1260" s="177" t="s">
        <v>36</v>
      </c>
      <c r="N1260" s="42" t="str">
        <f>IF(L1260&lt;&gt;"", VLOOKUP(L1260,'Base de Datos'!$A$2:$D1268,2,FALSE()),"")</f>
        <v/>
      </c>
      <c r="O1260" s="165"/>
      <c r="P1260" s="165"/>
      <c r="Q1260" s="165"/>
      <c r="R1260" s="166"/>
      <c r="S1260" s="167"/>
      <c r="T1260" s="45" t="s">
        <v>37</v>
      </c>
      <c r="U1260" s="168"/>
      <c r="V1260" s="169"/>
      <c r="W1260" s="167"/>
      <c r="X1260" s="45" t="s">
        <v>37</v>
      </c>
      <c r="Y1260" s="168"/>
      <c r="Z1260" s="169"/>
      <c r="AA1260" s="167"/>
      <c r="AB1260" s="45" t="s">
        <v>37</v>
      </c>
      <c r="AC1260" s="168"/>
      <c r="AD1260" s="56"/>
      <c r="AE1260" s="240" t="s">
        <v>59</v>
      </c>
      <c r="AF1260" s="230"/>
      <c r="AG1260" s="161">
        <f t="array" aca="1" ref="AG1260" ca="1">COUNTIFS(AP1216:AP1256, "💲", AY1216:AY1256, INDIRECT("AE" &amp; ROW())) + COUNTIFS(AP1216:AP1256, "📦", AY1216:AY1256, INDIRECT("AE" &amp; ROW())) + COUNTIFS(AP1216:AP1256, "✅", AY1216:AY1256, INDIRECT("AE" &amp; ROW()))</f>
        <v>0</v>
      </c>
      <c r="AH1260" s="162">
        <f t="array" aca="1" ref="AH1260" ca="1">COUNTIFS(AP1216:AP1256, "💲", AY1216:AY1256, INDIRECT("AE" &amp; ROW())) + COUNTIFS(AP1216:AP1256, "📦", AY1216:AY1256, INDIRECT("AE" &amp; ROW()))</f>
        <v>0</v>
      </c>
      <c r="AI1260" s="139">
        <f t="array" aca="1" ref="AI1260" ca="1">SUMIFS(AR1216:AR1256, AY1216:AY1256, INDIRECT("AE" &amp; ROW()), AP1216:AP1256, "💲") + SUMIFS(AR1216:AR1256, AY1216:AY1256, INDIRECT("AE" &amp; ROW()), AP1216:AP1256, "📦")</f>
        <v>0</v>
      </c>
      <c r="AJ1260" s="139">
        <f t="array" aca="1" ref="AJ1260" ca="1">(
    SUMIFS(AR1216:AR1256, AY1216:AY1256, INDIRECT("AE" &amp; ROW()), AP1216:AP1256, "💲") +
    SUMIFS(AR1216:AR1256, AY1216:AY1256, INDIRECT("AE" &amp; ROW()), AP1216:AP1256, "📦")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
        SUMIFS(AR1216:AR1256, AY1216:AY1256, INDIRECT("AE" &amp; ROW()), AP1216:AP1256, "💲", AS1216:AS1256, "Familiar") +
        SUMIFS(AR1216:AR1256, AY1216:AY1256, INDIRECT("AE" &amp; ROW()), AP1216:AP1256, "📦", AS1216:AS1256, "Familiar")
    ) / 2
)  -
(
    (
        SUMIFS(AR1216:AR1256, AY1216:AY1256, INDIRECT("AE" &amp; ROW()), AP1216:AP1256, "💲", AS1216:AS1256, "Exonerado ADH") +
        SUMIFS(AR1216:AR1256, AY1216:AY1256, INDIRECT("AE" &amp; ROW()), AP1216:AP1256, "📦", AS1216:AS1256, "Exonerado ADH")
    ) / 2
)  -
(
    (
        SUMIFS(AR1216:AR1256, AY1216:AY1256, INDIRECT("AE" &amp; ROW()), AP1216:AP1256, "💲", AS1216:AS1256, "Exonerado Doctor") +
        SUMIFS(AR1216:AR1256, AY1216:AY1256, INDIRECT("AE" &amp; ROW()), AP1216:AP1256, "📦", AS1216:AS1256, "Exonerado Doctor")
    ) / 2
)</f>
        <v>0</v>
      </c>
      <c r="AK1260" s="139">
        <f t="array" aca="1" ref="AK1260" ca="1">(
    SUMIFS(AR1216:AR1256, AY1216:AY1256, INDIRECT("AE" &amp; ROW()), AP1216:AP1256, "💲") +
    SUMIFS(AR1216:AR1256, AY1216:AY1256, INDIRECT("AE" &amp; ROW()), AP1216:AP1256, "📦")
) -
(
    SUMIFS(AR1216:AR1256, AY1216:AY1256, INDIRECT("AE" &amp; ROW()), AP1216:AP1256, "💲", AS1216:AS1256, "Familiar") +
    SUMIFS(AR1216:AR1256, AY1216:AY1256, INDIRECT("AE" &amp; ROW()), AP1216:AP1256, "📦", AS1216:AS1256, "Familiar")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SUMIFS(AR1216:AR1256, AY1216:AY1256, INDIRECT("AE" &amp; ROW()), AP1216:AP1256, "💲", AS1216:AS1256, "Exonerado ADH") +
    SUMIFS(AR1216:AR1256, AY1216:AY1256, INDIRECT("AE" &amp; ROW()), AP1216:AP1256, "📦", AS1216:AS1256, "Exonerado ADH")
) -
(
    (
        SUMIFS(AR1216:AR1256, AY1216:AY1256, INDIRECT("AE" &amp; ROW()), AP1216:AP1256, "💲", AS1216:AS1256, "Exonerado Doctor") +
        SUMIFS(AR1216:AR1256, AY1216:AY1256, INDIRECT("AE" &amp; ROW()), AP1216:AP1256, "📦", AS1216:AS1256, "Exonerado Doctor")
    ) / 2
) -
(
    (
        SUMIFS(AR1216:AR1256, AY1216:AY1256, INDIRECT("AE" &amp; ROW()), AP1216:AP1256, "💲", AS1216:AS1256, "") +
        SUMIFS(AR1216:AR1256, AY1216:AY1256, INDIRECT("AE" &amp; ROW()), AP1216:AP1256, "📦", AS1216:AS1256, "")
    ) / 2
)</f>
        <v>0</v>
      </c>
      <c r="AL1260" s="140">
        <f t="array" aca="1" ref="AL1260" ca="1">(
    SUMIFS(AR1216:AR1256, AY1216:AY1256, INDIRECT("AE" &amp; ROW()), AP1216:AP1256, "💲") +
    SUMIFS(AR1216:AR1256, AY1216:AY1256, INDIRECT("AE" &amp; ROW()), AP1216:AP1256, "📦")
) -
(
    (
        SUMIFS(AR1216:AR1256, AY1216:AY1256, INDIRECT("AE" &amp; ROW()), AP1216:AP1256, "💲", AS1216:AS1256, "Familiar") +
        SUMIFS(AR1216:AR1256, AY1216:AY1256, INDIRECT("AE" &amp; ROW()), AP1216:AP1256, "📦", AS1216:AS1256, "Familiar")
    ) / 2
) -
(
    (
        SUMIFS(AR1216:AR1256, AY1216:AY1256, INDIRECT("AE" &amp; ROW()), AP1216:AP1256, "💲", AS1216:AS1256, "Participante") +
        SUMIFS(AR1216:AR1256, AY1216:AY1256, INDIRECT("AE" &amp; ROW()), AP1216:AP1256, "📦", AS1216:AS1256, "Participante")
    ) / 2
) -
(
    (
        SUMIFS(AR1216:AR1256, AY1216:AY1256, INDIRECT("AE" &amp; ROW()), AP1216:AP1256, "💲", AS1216:AS1256, "Empleado") +
        SUMIFS(AR1216:AR1256, AY1216:AY1256, INDIRECT("AE" &amp; ROW()), AP1216:AP1256, "📦", AS1216:AS1256, "Empleado")
    ) / 2
) -
(
    (
        SUMIFS(AR1216:AR1256, AY1216:AY1256, INDIRECT("AE" &amp; ROW()), AP1216:AP1256, "💲", AS1216:AS1256, "Exonerado ADH") +
        SUMIFS(AR1216:AR1256, AY1216:AY1256, INDIRECT("AE" &amp; ROW()), AP1216:AP1256, "📦", AS1216:AS1256, "Exonerado ADH")
    ) / 2
) -
(
    SUMIFS(AR1216:AR1256, AY1216:AY1256, INDIRECT("AE" &amp; ROW()), AP1216:AP1256, "💲", AS1216:AS1256, "Exonerado Doctor") +
    SUMIFS(AR1216:AR1256, AY1216:AY1256, INDIRECT("AE" &amp; ROW()), AP1216:AP1256, "📦", AS1216:AS1256, "Exonerado Doctor")
) -
(
    (
        SUMIFS(AR1216:AR1256, AY1216:AY1256, INDIRECT("AE" &amp; ROW()), AP1216:AP1256, "💲", AS1216:AS1256, "") +
        SUMIFS(AR1216:AR1256, AY1216:AY1256, INDIRECT("AE" &amp; ROW()), AP1216:AP1256, "📦", AS1216:AS1256, "")
    ) / 2
)</f>
        <v>0</v>
      </c>
      <c r="AM1260" s="56"/>
      <c r="AN1260" s="56"/>
      <c r="AO1260" s="56"/>
      <c r="AP1260" s="56"/>
      <c r="AQ1260" s="56"/>
      <c r="AR1260" s="56"/>
      <c r="AS1260" s="56"/>
      <c r="AT1260" s="56"/>
      <c r="AU1260" s="56"/>
      <c r="AV1260" s="56"/>
      <c r="AW1260" s="56"/>
      <c r="AX1260" s="56"/>
      <c r="AY1260" s="56"/>
      <c r="AZ1260" s="56"/>
      <c r="BA1260" s="56"/>
      <c r="BB1260" s="56"/>
      <c r="BC1260" s="56"/>
      <c r="BD1260" s="56"/>
      <c r="BE1260" s="56"/>
      <c r="BF1260" s="56"/>
      <c r="BG1260" s="56"/>
      <c r="BH1260" s="56"/>
      <c r="BI1260" s="56"/>
      <c r="BJ1260" s="56"/>
      <c r="BK1260" s="56"/>
      <c r="BL1260" s="56"/>
      <c r="BM1260" s="56"/>
      <c r="BN1260" s="56"/>
    </row>
    <row r="1261" spans="1:66" ht="11.25" customHeight="1">
      <c r="A1261" s="220"/>
      <c r="B1261" s="164"/>
      <c r="C1261" s="205"/>
      <c r="D1261" s="208"/>
      <c r="E1261" s="178" t="s">
        <v>42</v>
      </c>
      <c r="F1261" s="58" t="str">
        <f>IF(D1260&lt;&gt;"", VLOOKUP(D1260,'Base de Datos'!$A$2:$D1268,3,FALSE()),"")</f>
        <v/>
      </c>
      <c r="G1261" s="205"/>
      <c r="H1261" s="208"/>
      <c r="I1261" s="178" t="s">
        <v>42</v>
      </c>
      <c r="J1261" s="58" t="str">
        <f>IF(H1260&lt;&gt;"", VLOOKUP(H1260,'Base de Datos'!$A$2:$D1268,3,FALSE()),"")</f>
        <v/>
      </c>
      <c r="K1261" s="205"/>
      <c r="L1261" s="208"/>
      <c r="M1261" s="178" t="s">
        <v>42</v>
      </c>
      <c r="N1261" s="58" t="str">
        <f>IF(L1260&lt;&gt;"", VLOOKUP(L1260,'Base de Datos'!$A$2:$D1268,3,FALSE()),"")</f>
        <v/>
      </c>
      <c r="O1261" s="165"/>
      <c r="P1261" s="165"/>
      <c r="Q1261" s="165"/>
      <c r="R1261" s="166"/>
      <c r="S1261" s="231"/>
      <c r="T1261" s="230"/>
      <c r="U1261" s="170"/>
      <c r="V1261" s="169"/>
      <c r="W1261" s="231"/>
      <c r="X1261" s="230"/>
      <c r="Y1261" s="170"/>
      <c r="Z1261" s="169"/>
      <c r="AA1261" s="231"/>
      <c r="AB1261" s="230"/>
      <c r="AC1261" s="170"/>
      <c r="AD1261" s="56"/>
      <c r="AE1261" s="240" t="s">
        <v>63</v>
      </c>
      <c r="AF1261" s="230"/>
      <c r="AG1261" s="161">
        <f t="array" aca="1" ref="AG1261" ca="1">COUNTIFS(AP1216:AP1256, "💲", AY1216:AY1256, INDIRECT("AE" &amp; ROW())) + COUNTIFS(AP1216:AP1256, "📦", AY1216:AY1256, INDIRECT("AE" &amp; ROW())) + COUNTIFS(AP1216:AP1256, "✅", AY1216:AY1256, INDIRECT("AE" &amp; ROW()))</f>
        <v>0</v>
      </c>
      <c r="AH1261" s="162">
        <f t="array" aca="1" ref="AH1261" ca="1">COUNTIFS(AP1216:AP1256, "💲", AY1216:AY1256, INDIRECT("AE" &amp; ROW())) + COUNTIFS(AP1216:AP1256, "📦", AY1216:AY1256, INDIRECT("AE" &amp; ROW()))</f>
        <v>0</v>
      </c>
      <c r="AI1261" s="139">
        <f t="array" aca="1" ref="AI1261" ca="1">SUMIFS(AR1216:AR1256, AY1216:AY1256, INDIRECT("AE" &amp; ROW()), AP1216:AP1256, "💲") + SUMIFS(AR1216:AR1256, AY1216:AY1256, INDIRECT("AE" &amp; ROW()), AP1216:AP1256, "📦")</f>
        <v>0</v>
      </c>
      <c r="AJ1261" s="139">
        <f t="array" aca="1" ref="AJ1261" ca="1">(
    SUMIFS(AR1216:AR1256, AY1216:AY1256, INDIRECT("AE" &amp; ROW()), AP1216:AP1256, "💲") +
    SUMIFS(AR1216:AR1256, AY1216:AY1256, INDIRECT("AE" &amp; ROW()), AP1216:AP1256, "📦")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
        SUMIFS(AR1216:AR1256, AY1216:AY1256, INDIRECT("AE" &amp; ROW()), AP1216:AP1256, "💲", AS1216:AS1256, "Familiar") +
        SUMIFS(AR1216:AR1256, AY1216:AY1256, INDIRECT("AE" &amp; ROW()), AP1216:AP1256, "📦", AS1216:AS1256, "Familiar")
    ) / 2
)  -
(
    (
        SUMIFS(AR1216:AR1256, AY1216:AY1256, INDIRECT("AE" &amp; ROW()), AP1216:AP1256, "💲", AS1216:AS1256, "Exonerado ADH") +
        SUMIFS(AR1216:AR1256, AY1216:AY1256, INDIRECT("AE" &amp; ROW()), AP1216:AP1256, "📦", AS1216:AS1256, "Exonerado ADH")
    ) / 2
)  -
(
    (
        SUMIFS(AR1216:AR1256, AY1216:AY1256, INDIRECT("AE" &amp; ROW()), AP1216:AP1256, "💲", AS1216:AS1256, "Exonerado Doctor") +
        SUMIFS(AR1216:AR1256, AY1216:AY1256, INDIRECT("AE" &amp; ROW()), AP1216:AP1256, "📦", AS1216:AS1256, "Exonerado Doctor")
    ) / 2
)</f>
        <v>0</v>
      </c>
      <c r="AK1261" s="139">
        <f t="array" aca="1" ref="AK1261" ca="1">(
    SUMIFS(AR1216:AR1256, AY1216:AY1256, INDIRECT("AE" &amp; ROW()), AP1216:AP1256, "💲") +
    SUMIFS(AR1216:AR1256, AY1216:AY1256, INDIRECT("AE" &amp; ROW()), AP1216:AP1256, "📦")
) -
(
    SUMIFS(AR1216:AR1256, AY1216:AY1256, INDIRECT("AE" &amp; ROW()), AP1216:AP1256, "💲", AS1216:AS1256, "Familiar") +
    SUMIFS(AR1216:AR1256, AY1216:AY1256, INDIRECT("AE" &amp; ROW()), AP1216:AP1256, "📦", AS1216:AS1256, "Familiar")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SUMIFS(AR1216:AR1256, AY1216:AY1256, INDIRECT("AE" &amp; ROW()), AP1216:AP1256, "💲", AS1216:AS1256, "Exonerado ADH") +
    SUMIFS(AR1216:AR1256, AY1216:AY1256, INDIRECT("AE" &amp; ROW()), AP1216:AP1256, "📦", AS1216:AS1256, "Exonerado ADH")
) -
(
    (
        SUMIFS(AR1216:AR1256, AY1216:AY1256, INDIRECT("AE" &amp; ROW()), AP1216:AP1256, "💲", AS1216:AS1256, "Exonerado Doctor") +
        SUMIFS(AR1216:AR1256, AY1216:AY1256, INDIRECT("AE" &amp; ROW()), AP1216:AP1256, "📦", AS1216:AS1256, "Exonerado Doctor")
    ) / 2
) -
(
    (
        SUMIFS(AR1216:AR1256, AY1216:AY1256, INDIRECT("AE" &amp; ROW()), AP1216:AP1256, "💲", AS1216:AS1256, "") +
        SUMIFS(AR1216:AR1256, AY1216:AY1256, INDIRECT("AE" &amp; ROW()), AP1216:AP1256, "📦", AS1216:AS1256, "")
    ) / 2
)</f>
        <v>0</v>
      </c>
      <c r="AL1261" s="140">
        <f t="array" aca="1" ref="AL1261" ca="1">(
    SUMIFS(AR1216:AR1256, AY1216:AY1256, INDIRECT("AE" &amp; ROW()), AP1216:AP1256, "💲") +
    SUMIFS(AR1216:AR1256, AY1216:AY1256, INDIRECT("AE" &amp; ROW()), AP1216:AP1256, "📦")
) -
(
    (
        SUMIFS(AR1216:AR1256, AY1216:AY1256, INDIRECT("AE" &amp; ROW()), AP1216:AP1256, "💲", AS1216:AS1256, "Familiar") +
        SUMIFS(AR1216:AR1256, AY1216:AY1256, INDIRECT("AE" &amp; ROW()), AP1216:AP1256, "📦", AS1216:AS1256, "Familiar")
    ) / 2
) -
(
    (
        SUMIFS(AR1216:AR1256, AY1216:AY1256, INDIRECT("AE" &amp; ROW()), AP1216:AP1256, "💲", AS1216:AS1256, "Participante") +
        SUMIFS(AR1216:AR1256, AY1216:AY1256, INDIRECT("AE" &amp; ROW()), AP1216:AP1256, "📦", AS1216:AS1256, "Participante")
    ) / 2
) -
(
    (
        SUMIFS(AR1216:AR1256, AY1216:AY1256, INDIRECT("AE" &amp; ROW()), AP1216:AP1256, "💲", AS1216:AS1256, "Empleado") +
        SUMIFS(AR1216:AR1256, AY1216:AY1256, INDIRECT("AE" &amp; ROW()), AP1216:AP1256, "📦", AS1216:AS1256, "Empleado")
    ) / 2
) -
(
    (
        SUMIFS(AR1216:AR1256, AY1216:AY1256, INDIRECT("AE" &amp; ROW()), AP1216:AP1256, "💲", AS1216:AS1256, "Exonerado ADH") +
        SUMIFS(AR1216:AR1256, AY1216:AY1256, INDIRECT("AE" &amp; ROW()), AP1216:AP1256, "📦", AS1216:AS1256, "Exonerado ADH")
    ) / 2
) -
(
    SUMIFS(AR1216:AR1256, AY1216:AY1256, INDIRECT("AE" &amp; ROW()), AP1216:AP1256, "💲", AS1216:AS1256, "Exonerado Doctor") +
    SUMIFS(AR1216:AR1256, AY1216:AY1256, INDIRECT("AE" &amp; ROW()), AP1216:AP1256, "📦", AS1216:AS1256, "Exonerado Doctor")
) -
(
    (
        SUMIFS(AR1216:AR1256, AY1216:AY1256, INDIRECT("AE" &amp; ROW()), AP1216:AP1256, "💲", AS1216:AS1256, "") +
        SUMIFS(AR1216:AR1256, AY1216:AY1256, INDIRECT("AE" &amp; ROW()), AP1216:AP1256, "📦", AS1216:AS1256, "")
    ) / 2
)</f>
        <v>0</v>
      </c>
      <c r="AM1261" s="56"/>
      <c r="AN1261" s="56"/>
      <c r="AO1261" s="56"/>
      <c r="AP1261" s="56"/>
      <c r="AQ1261" s="56"/>
      <c r="AR1261" s="56"/>
      <c r="AS1261" s="56"/>
      <c r="AT1261" s="56"/>
      <c r="AU1261" s="56"/>
      <c r="AV1261" s="56"/>
      <c r="AW1261" s="56"/>
      <c r="AX1261" s="56"/>
      <c r="AY1261" s="56"/>
      <c r="AZ1261" s="56"/>
      <c r="BA1261" s="56"/>
      <c r="BB1261" s="56"/>
      <c r="BC1261" s="56"/>
      <c r="BD1261" s="56"/>
      <c r="BE1261" s="56"/>
      <c r="BF1261" s="56"/>
      <c r="BG1261" s="56"/>
      <c r="BH1261" s="56"/>
      <c r="BI1261" s="56"/>
      <c r="BJ1261" s="56"/>
      <c r="BK1261" s="56"/>
      <c r="BL1261" s="56"/>
      <c r="BM1261" s="56"/>
      <c r="BN1261" s="56"/>
    </row>
    <row r="1262" spans="1:66" ht="11.25" customHeight="1">
      <c r="A1262" s="220"/>
      <c r="B1262" s="164"/>
      <c r="C1262" s="205"/>
      <c r="D1262" s="208"/>
      <c r="E1262" s="178" t="s">
        <v>44</v>
      </c>
      <c r="F1262" s="58" t="str">
        <f>IF(D1260&lt;&gt;"", VLOOKUP(D1260,'Base de Datos'!$A$2:$D1268,4,FALSE()),"")</f>
        <v/>
      </c>
      <c r="G1262" s="205"/>
      <c r="H1262" s="208"/>
      <c r="I1262" s="178" t="s">
        <v>44</v>
      </c>
      <c r="J1262" s="58" t="str">
        <f>IF(H1260&lt;&gt;"", VLOOKUP(H1260,'Base de Datos'!$A$2:$D1268,4,FALSE()),"")</f>
        <v/>
      </c>
      <c r="K1262" s="205"/>
      <c r="L1262" s="208"/>
      <c r="M1262" s="178" t="s">
        <v>44</v>
      </c>
      <c r="N1262" s="58" t="str">
        <f>IF(L1260&lt;&gt;"", VLOOKUP(L1260,'Base de Datos'!$A$2:$D1268,4,FALSE()),"")</f>
        <v/>
      </c>
      <c r="O1262" s="165"/>
      <c r="P1262" s="165"/>
      <c r="Q1262" s="165"/>
      <c r="R1262" s="166"/>
      <c r="S1262" s="231"/>
      <c r="T1262" s="230"/>
      <c r="U1262" s="170"/>
      <c r="V1262" s="169"/>
      <c r="W1262" s="231"/>
      <c r="X1262" s="230"/>
      <c r="Y1262" s="170"/>
      <c r="Z1262" s="169"/>
      <c r="AA1262" s="231"/>
      <c r="AB1262" s="230"/>
      <c r="AC1262" s="170"/>
      <c r="AD1262" s="56"/>
      <c r="AE1262" s="240" t="s">
        <v>66</v>
      </c>
      <c r="AF1262" s="230"/>
      <c r="AG1262" s="161">
        <f t="array" aca="1" ref="AG1262" ca="1">COUNTIFS(AP1216:AP1256, "💲", AY1216:AY1256, INDIRECT("AE" &amp; ROW())) + COUNTIFS(AP1216:AP1256, "📦", AY1216:AY1256, INDIRECT("AE" &amp; ROW())) + COUNTIFS(AP1216:AP1256, "✅", AY1216:AY1256, INDIRECT("AE" &amp; ROW()))</f>
        <v>0</v>
      </c>
      <c r="AH1262" s="162">
        <f t="array" aca="1" ref="AH1262" ca="1">COUNTIFS(AP1216:AP1256, "💲", AY1216:AY1256, INDIRECT("AE" &amp; ROW())) + COUNTIFS(AP1216:AP1256, "📦", AY1216:AY1256, INDIRECT("AE" &amp; ROW()))</f>
        <v>0</v>
      </c>
      <c r="AI1262" s="139">
        <f t="array" aca="1" ref="AI1262" ca="1">SUMIFS(AR1216:AR1256, AY1216:AY1256, INDIRECT("AE" &amp; ROW()), AP1216:AP1256, "💲") + SUMIFS(AR1216:AR1256, AY1216:AY1256, INDIRECT("AE" &amp; ROW()), AP1216:AP1256, "📦")</f>
        <v>0</v>
      </c>
      <c r="AJ1262" s="139">
        <f t="array" aca="1" ref="AJ1262" ca="1">(
    SUMIFS(AR1216:AR1256, AY1216:AY1256, INDIRECT("AE" &amp; ROW()), AP1216:AP1256, "💲") +
    SUMIFS(AR1216:AR1256, AY1216:AY1256, INDIRECT("AE" &amp; ROW()), AP1216:AP1256, "📦")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
        SUMIFS(AR1216:AR1256, AY1216:AY1256, INDIRECT("AE" &amp; ROW()), AP1216:AP1256, "💲", AS1216:AS1256, "Familiar") +
        SUMIFS(AR1216:AR1256, AY1216:AY1256, INDIRECT("AE" &amp; ROW()), AP1216:AP1256, "📦", AS1216:AS1256, "Familiar")
    ) / 2
)  -
(
    (
        SUMIFS(AR1216:AR1256, AY1216:AY1256, INDIRECT("AE" &amp; ROW()), AP1216:AP1256, "💲", AS1216:AS1256, "Exonerado ADH") +
        SUMIFS(AR1216:AR1256, AY1216:AY1256, INDIRECT("AE" &amp; ROW()), AP1216:AP1256, "📦", AS1216:AS1256, "Exonerado ADH")
    ) / 2
)  -
(
    (
        SUMIFS(AR1216:AR1256, AY1216:AY1256, INDIRECT("AE" &amp; ROW()), AP1216:AP1256, "💲", AS1216:AS1256, "Exonerado Doctor") +
        SUMIFS(AR1216:AR1256, AY1216:AY1256, INDIRECT("AE" &amp; ROW()), AP1216:AP1256, "📦", AS1216:AS1256, "Exonerado Doctor")
    ) / 2
)</f>
        <v>0</v>
      </c>
      <c r="AK1262" s="139">
        <f t="array" aca="1" ref="AK1262" ca="1">(
    SUMIFS(AR1216:AR1256, AY1216:AY1256, INDIRECT("AE" &amp; ROW()), AP1216:AP1256, "💲") +
    SUMIFS(AR1216:AR1256, AY1216:AY1256, INDIRECT("AE" &amp; ROW()), AP1216:AP1256, "📦")
) -
(
    SUMIFS(AR1216:AR1256, AY1216:AY1256, INDIRECT("AE" &amp; ROW()), AP1216:AP1256, "💲", AS1216:AS1256, "Familiar") +
    SUMIFS(AR1216:AR1256, AY1216:AY1256, INDIRECT("AE" &amp; ROW()), AP1216:AP1256, "📦", AS1216:AS1256, "Familiar")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SUMIFS(AR1216:AR1256, AY1216:AY1256, INDIRECT("AE" &amp; ROW()), AP1216:AP1256, "💲", AS1216:AS1256, "Exonerado ADH") +
    SUMIFS(AR1216:AR1256, AY1216:AY1256, INDIRECT("AE" &amp; ROW()), AP1216:AP1256, "📦", AS1216:AS1256, "Exonerado ADH")
) -
(
    (
        SUMIFS(AR1216:AR1256, AY1216:AY1256, INDIRECT("AE" &amp; ROW()), AP1216:AP1256, "💲", AS1216:AS1256, "Exonerado Doctor") +
        SUMIFS(AR1216:AR1256, AY1216:AY1256, INDIRECT("AE" &amp; ROW()), AP1216:AP1256, "📦", AS1216:AS1256, "Exonerado Doctor")
    ) / 2
) -
(
    (
        SUMIFS(AR1216:AR1256, AY1216:AY1256, INDIRECT("AE" &amp; ROW()), AP1216:AP1256, "💲", AS1216:AS1256, "") +
        SUMIFS(AR1216:AR1256, AY1216:AY1256, INDIRECT("AE" &amp; ROW()), AP1216:AP1256, "📦", AS1216:AS1256, "")
    ) / 2
)</f>
        <v>0</v>
      </c>
      <c r="AL1262" s="140">
        <f t="array" aca="1" ref="AL1262" ca="1">(
    SUMIFS(AR1216:AR1256, AY1216:AY1256, INDIRECT("AE" &amp; ROW()), AP1216:AP1256, "💲") +
    SUMIFS(AR1216:AR1256, AY1216:AY1256, INDIRECT("AE" &amp; ROW()), AP1216:AP1256, "📦")
) -
(
    (
        SUMIFS(AR1216:AR1256, AY1216:AY1256, INDIRECT("AE" &amp; ROW()), AP1216:AP1256, "💲", AS1216:AS1256, "Familiar") +
        SUMIFS(AR1216:AR1256, AY1216:AY1256, INDIRECT("AE" &amp; ROW()), AP1216:AP1256, "📦", AS1216:AS1256, "Familiar")
    ) / 2
) -
(
    (
        SUMIFS(AR1216:AR1256, AY1216:AY1256, INDIRECT("AE" &amp; ROW()), AP1216:AP1256, "💲", AS1216:AS1256, "Participante") +
        SUMIFS(AR1216:AR1256, AY1216:AY1256, INDIRECT("AE" &amp; ROW()), AP1216:AP1256, "📦", AS1216:AS1256, "Participante")
    ) / 2
) -
(
    (
        SUMIFS(AR1216:AR1256, AY1216:AY1256, INDIRECT("AE" &amp; ROW()), AP1216:AP1256, "💲", AS1216:AS1256, "Empleado") +
        SUMIFS(AR1216:AR1256, AY1216:AY1256, INDIRECT("AE" &amp; ROW()), AP1216:AP1256, "📦", AS1216:AS1256, "Empleado")
    ) / 2
) -
(
    (
        SUMIFS(AR1216:AR1256, AY1216:AY1256, INDIRECT("AE" &amp; ROW()), AP1216:AP1256, "💲", AS1216:AS1256, "Exonerado ADH") +
        SUMIFS(AR1216:AR1256, AY1216:AY1256, INDIRECT("AE" &amp; ROW()), AP1216:AP1256, "📦", AS1216:AS1256, "Exonerado ADH")
    ) / 2
) -
(
    SUMIFS(AR1216:AR1256, AY1216:AY1256, INDIRECT("AE" &amp; ROW()), AP1216:AP1256, "💲", AS1216:AS1256, "Exonerado Doctor") +
    SUMIFS(AR1216:AR1256, AY1216:AY1256, INDIRECT("AE" &amp; ROW()), AP1216:AP1256, "📦", AS1216:AS1256, "Exonerado Doctor")
) -
(
    (
        SUMIFS(AR1216:AR1256, AY1216:AY1256, INDIRECT("AE" &amp; ROW()), AP1216:AP1256, "💲", AS1216:AS1256, "") +
        SUMIFS(AR1216:AR1256, AY1216:AY1256, INDIRECT("AE" &amp; ROW()), AP1216:AP1256, "📦", AS1216:AS1256, "")
    ) / 2
)</f>
        <v>0</v>
      </c>
      <c r="AM1262" s="56"/>
      <c r="AN1262" s="56"/>
      <c r="AO1262" s="56"/>
      <c r="AP1262" s="56"/>
      <c r="AQ1262" s="56"/>
      <c r="AR1262" s="56"/>
      <c r="AS1262" s="56"/>
      <c r="AT1262" s="56"/>
      <c r="AU1262" s="56"/>
      <c r="AV1262" s="56"/>
      <c r="AW1262" s="56"/>
      <c r="AX1262" s="56"/>
      <c r="AY1262" s="56"/>
      <c r="AZ1262" s="56"/>
      <c r="BA1262" s="56"/>
      <c r="BB1262" s="56"/>
      <c r="BC1262" s="56"/>
      <c r="BD1262" s="56"/>
      <c r="BE1262" s="56"/>
      <c r="BF1262" s="56"/>
      <c r="BG1262" s="56"/>
      <c r="BH1262" s="56"/>
      <c r="BI1262" s="56"/>
      <c r="BJ1262" s="56"/>
      <c r="BK1262" s="56"/>
      <c r="BL1262" s="56"/>
      <c r="BM1262" s="56"/>
      <c r="BN1262" s="56"/>
    </row>
    <row r="1263" spans="1:66" ht="11.25" customHeight="1">
      <c r="A1263" s="221"/>
      <c r="B1263" s="164"/>
      <c r="C1263" s="206"/>
      <c r="D1263" s="209"/>
      <c r="E1263" s="179" t="s">
        <v>46</v>
      </c>
      <c r="F1263" s="180"/>
      <c r="G1263" s="206"/>
      <c r="H1263" s="209"/>
      <c r="I1263" s="179" t="s">
        <v>46</v>
      </c>
      <c r="J1263" s="180"/>
      <c r="K1263" s="206"/>
      <c r="L1263" s="209"/>
      <c r="M1263" s="179" t="s">
        <v>46</v>
      </c>
      <c r="N1263" s="180"/>
      <c r="O1263" s="165"/>
      <c r="P1263" s="165"/>
      <c r="Q1263" s="165"/>
      <c r="R1263" s="166"/>
      <c r="S1263" s="227" t="str">
        <f>IF(OR(S1260="Empleado",S1260="Familiar"),"Nombre del Empleado","N° Factura")</f>
        <v>N° Factura</v>
      </c>
      <c r="T1263" s="228"/>
      <c r="U1263" s="89"/>
      <c r="V1263" s="169"/>
      <c r="W1263" s="227" t="str">
        <f>IF(OR(W1260="Empleado",W1260="Familiar"),"Nombre del Empleado","N° Factura")</f>
        <v>N° Factura</v>
      </c>
      <c r="X1263" s="228"/>
      <c r="Y1263" s="89"/>
      <c r="Z1263" s="169"/>
      <c r="AA1263" s="227" t="str">
        <f>IF(OR(AA1260="Empleado",AA1260="Familiar"),"Nombre del Empleado","N° Factura")</f>
        <v>N° Factura</v>
      </c>
      <c r="AB1263" s="228"/>
      <c r="AC1263" s="89"/>
      <c r="AD1263" s="56"/>
      <c r="AE1263" s="240" t="s">
        <v>69</v>
      </c>
      <c r="AF1263" s="230"/>
      <c r="AG1263" s="161">
        <f t="array" aca="1" ref="AG1263" ca="1">COUNTIFS(AP1216:AP1256, "💲", AY1216:AY1256, INDIRECT("AE" &amp; ROW())) + COUNTIFS(AP1216:AP1256, "📦", AY1216:AY1256, INDIRECT("AE" &amp; ROW())) + COUNTIFS(AP1216:AP1256, "✅", AY1216:AY1256, INDIRECT("AE" &amp; ROW()))</f>
        <v>0</v>
      </c>
      <c r="AH1263" s="162">
        <f t="array" aca="1" ref="AH1263" ca="1">COUNTIFS(AP1216:AP1256, "💲", AY1216:AY1256, INDIRECT("AE" &amp; ROW())) + COUNTIFS(AP1216:AP1256, "📦", AY1216:AY1256, INDIRECT("AE" &amp; ROW()))</f>
        <v>0</v>
      </c>
      <c r="AI1263" s="139">
        <f t="array" aca="1" ref="AI1263" ca="1">SUMIFS(AR1216:AR1256, AY1216:AY1256, INDIRECT("AE" &amp; ROW()), AP1216:AP1256, "💲") + SUMIFS(AR1216:AR1256, AY1216:AY1256, INDIRECT("AE" &amp; ROW()), AP1216:AP1256, "📦")</f>
        <v>0</v>
      </c>
      <c r="AJ1263" s="66">
        <f t="array" aca="1" ref="AJ1263" ca="1">(
    SUMIFS(AR1216:AR1256, AY1216:AY1256, INDIRECT("AE" &amp; ROW()), AP1216:AP1256, "💲") +
    SUMIFS(AR1216:AR1256, AY1216:AY1256, INDIRECT("AE" &amp; ROW()), AP1216:AP1256, "📦")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
        SUMIFS(AR1216:AR1256, AY1216:AY1256, INDIRECT("AE" &amp; ROW()), AP1216:AP1256, "💲", AS1216:AS1256, "Familiar") +
        SUMIFS(AR1216:AR1256, AY1216:AY1256, INDIRECT("AE" &amp; ROW()), AP1216:AP1256, "📦", AS1216:AS1256, "Familiar")
    ) / 2
)  -
(
    (
        SUMIFS(AR1216:AR1256, AY1216:AY1256, INDIRECT("AE" &amp; ROW()), AP1216:AP1256, "💲", AS1216:AS1256, "Exonerado ADH") +
        SUMIFS(AR1216:AR1256, AY1216:AY1256, INDIRECT("AE" &amp; ROW()), AP1216:AP1256, "📦", AS1216:AS1256, "Exonerado ADH")
    ) / 2
)  -
(
    (
        SUMIFS(AR1216:AR1256, AY1216:AY1256, INDIRECT("AE" &amp; ROW()), AP1216:AP1256, "💲", AS1216:AS1256, "Exonerado Doctor") +
        SUMIFS(AR1216:AR1256, AY1216:AY1256, INDIRECT("AE" &amp; ROW()), AP1216:AP1256, "📦", AS1216:AS1256, "Exonerado Doctor")
    ) / 2
)</f>
        <v>0</v>
      </c>
      <c r="AK1263" s="139">
        <f t="array" aca="1" ref="AK1263" ca="1">(
    SUMIFS(AR1216:AR1256, AY1216:AY1256, INDIRECT("AE" &amp; ROW()), AP1216:AP1256, "💲") +
    SUMIFS(AR1216:AR1256, AY1216:AY1256, INDIRECT("AE" &amp; ROW()), AP1216:AP1256, "📦")
) -
(
    SUMIFS(AR1216:AR1256, AY1216:AY1256, INDIRECT("AE" &amp; ROW()), AP1216:AP1256, "💲", AS1216:AS1256, "Familiar") +
    SUMIFS(AR1216:AR1256, AY1216:AY1256, INDIRECT("AE" &amp; ROW()), AP1216:AP1256, "📦", AS1216:AS1256, "Familiar")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SUMIFS(AR1216:AR1256, AY1216:AY1256, INDIRECT("AE" &amp; ROW()), AP1216:AP1256, "💲", AS1216:AS1256, "Exonerado ADH") +
    SUMIFS(AR1216:AR1256, AY1216:AY1256, INDIRECT("AE" &amp; ROW()), AP1216:AP1256, "📦", AS1216:AS1256, "Exonerado ADH")
) -
(
    (
        SUMIFS(AR1216:AR1256, AY1216:AY1256, INDIRECT("AE" &amp; ROW()), AP1216:AP1256, "💲", AS1216:AS1256, "Exonerado Doctor") +
        SUMIFS(AR1216:AR1256, AY1216:AY1256, INDIRECT("AE" &amp; ROW()), AP1216:AP1256, "📦", AS1216:AS1256, "Exonerado Doctor")
    ) / 2
) -
(
    (
        SUMIFS(AR1216:AR1256, AY1216:AY1256, INDIRECT("AE" &amp; ROW()), AP1216:AP1256, "💲", AS1216:AS1256, "") +
        SUMIFS(AR1216:AR1256, AY1216:AY1256, INDIRECT("AE" &amp; ROW()), AP1216:AP1256, "📦", AS1216:AS1256, "")
    ) / 2
)</f>
        <v>0</v>
      </c>
      <c r="AL1263" s="140">
        <f t="array" aca="1" ref="AL1263" ca="1">(
    SUMIFS(AR1216:AR1256, AY1216:AY1256, INDIRECT("AE" &amp; ROW()), AP1216:AP1256, "💲") +
    SUMIFS(AR1216:AR1256, AY1216:AY1256, INDIRECT("AE" &amp; ROW()), AP1216:AP1256, "📦")
) -
(
    (
        SUMIFS(AR1216:AR1256, AY1216:AY1256, INDIRECT("AE" &amp; ROW()), AP1216:AP1256, "💲", AS1216:AS1256, "Familiar") +
        SUMIFS(AR1216:AR1256, AY1216:AY1256, INDIRECT("AE" &amp; ROW()), AP1216:AP1256, "📦", AS1216:AS1256, "Familiar")
    ) / 2
) -
(
    (
        SUMIFS(AR1216:AR1256, AY1216:AY1256, INDIRECT("AE" &amp; ROW()), AP1216:AP1256, "💲", AS1216:AS1256, "Participante") +
        SUMIFS(AR1216:AR1256, AY1216:AY1256, INDIRECT("AE" &amp; ROW()), AP1216:AP1256, "📦", AS1216:AS1256, "Participante")
    ) / 2
) -
(
    (
        SUMIFS(AR1216:AR1256, AY1216:AY1256, INDIRECT("AE" &amp; ROW()), AP1216:AP1256, "💲", AS1216:AS1256, "Empleado") +
        SUMIFS(AR1216:AR1256, AY1216:AY1256, INDIRECT("AE" &amp; ROW()), AP1216:AP1256, "📦", AS1216:AS1256, "Empleado")
    ) / 2
) -
(
    (
        SUMIFS(AR1216:AR1256, AY1216:AY1256, INDIRECT("AE" &amp; ROW()), AP1216:AP1256, "💲", AS1216:AS1256, "Exonerado ADH") +
        SUMIFS(AR1216:AR1256, AY1216:AY1256, INDIRECT("AE" &amp; ROW()), AP1216:AP1256, "📦", AS1216:AS1256, "Exonerado ADH")
    ) / 2
) -
(
    SUMIFS(AR1216:AR1256, AY1216:AY1256, INDIRECT("AE" &amp; ROW()), AP1216:AP1256, "💲", AS1216:AS1256, "Exonerado Doctor") +
    SUMIFS(AR1216:AR1256, AY1216:AY1256, INDIRECT("AE" &amp; ROW()), AP1216:AP1256, "📦", AS1216:AS1256, "Exonerado Doctor")
) -
(
    (
        SUMIFS(AR1216:AR1256, AY1216:AY1256, INDIRECT("AE" &amp; ROW()), AP1216:AP1256, "💲", AS1216:AS1256, "") +
        SUMIFS(AR1216:AR1256, AY1216:AY1256, INDIRECT("AE" &amp; ROW()), AP1216:AP1256, "📦", AS1216:AS1256, "")
    ) / 2
)</f>
        <v>0</v>
      </c>
      <c r="AM1263" s="56"/>
      <c r="AN1263" s="56"/>
      <c r="AO1263" s="56"/>
      <c r="AP1263" s="56"/>
      <c r="AQ1263" s="56"/>
      <c r="AR1263" s="56"/>
      <c r="AS1263" s="56"/>
      <c r="AT1263" s="56"/>
      <c r="AU1263" s="56"/>
      <c r="AV1263" s="56"/>
      <c r="AW1263" s="56"/>
      <c r="AX1263" s="56"/>
      <c r="AY1263" s="56"/>
      <c r="AZ1263" s="56"/>
      <c r="BA1263" s="56"/>
      <c r="BB1263" s="56"/>
      <c r="BC1263" s="56"/>
      <c r="BD1263" s="56"/>
      <c r="BE1263" s="56"/>
      <c r="BF1263" s="56"/>
      <c r="BG1263" s="56"/>
      <c r="BH1263" s="56"/>
      <c r="BI1263" s="56"/>
      <c r="BJ1263" s="56"/>
      <c r="BK1263" s="56"/>
      <c r="BL1263" s="56"/>
      <c r="BM1263" s="56"/>
      <c r="BN1263" s="56"/>
    </row>
    <row r="1264" spans="1:66" ht="11.25" customHeight="1">
      <c r="A1264" s="222">
        <f>A1260+$Q$13/1440</f>
        <v>0.83333333333333304</v>
      </c>
      <c r="B1264" s="164"/>
      <c r="C1264" s="204"/>
      <c r="D1264" s="207"/>
      <c r="E1264" s="177" t="s">
        <v>36</v>
      </c>
      <c r="F1264" s="42" t="str">
        <f>IF(D1264&lt;&gt;"", VLOOKUP(D1264,'Base de Datos'!$A$2:$D1268,2,FALSE()),"")</f>
        <v/>
      </c>
      <c r="G1264" s="204"/>
      <c r="H1264" s="216"/>
      <c r="I1264" s="177" t="s">
        <v>36</v>
      </c>
      <c r="J1264" s="42" t="str">
        <f>IF(H1264&lt;&gt;"", VLOOKUP(H1264,'Base de Datos'!$A$2:$D1268,2,FALSE()),"")</f>
        <v/>
      </c>
      <c r="K1264" s="204"/>
      <c r="L1264" s="216"/>
      <c r="M1264" s="177" t="s">
        <v>36</v>
      </c>
      <c r="N1264" s="42" t="str">
        <f>IF(L1264&lt;&gt;"", VLOOKUP(L1264,'Base de Datos'!$A$2:$D1268,2,FALSE()),"")</f>
        <v/>
      </c>
      <c r="O1264" s="165"/>
      <c r="P1264" s="165"/>
      <c r="Q1264" s="165"/>
      <c r="R1264" s="166"/>
      <c r="S1264" s="167"/>
      <c r="T1264" s="45" t="s">
        <v>37</v>
      </c>
      <c r="U1264" s="168"/>
      <c r="V1264" s="169"/>
      <c r="W1264" s="167"/>
      <c r="X1264" s="45" t="s">
        <v>37</v>
      </c>
      <c r="Y1264" s="168"/>
      <c r="Z1264" s="169"/>
      <c r="AA1264" s="167"/>
      <c r="AB1264" s="45" t="s">
        <v>37</v>
      </c>
      <c r="AC1264" s="168"/>
      <c r="AD1264" s="56"/>
      <c r="AE1264" s="232" t="s">
        <v>72</v>
      </c>
      <c r="AF1264" s="230"/>
      <c r="AG1264" s="90">
        <f t="array" aca="1" ref="AG1264" ca="1">COUNTIFS(AP1216:AP1256, "💲", AY1216:AY1256, INDIRECT("AE" &amp; ROW())) + COUNTIFS(AP1216:AP1256, "📦", AY1216:AY1256, INDIRECT("AE" &amp; ROW())) + COUNTIFS(AP1216:AP1256, "✅", AY1216:AY1256, INDIRECT("AE" &amp; ROW()))</f>
        <v>0</v>
      </c>
      <c r="AH1264" s="68">
        <f t="array" aca="1" ref="AH1264" ca="1">COUNTIFS(AP1216:AP1256, "💲", AY1216:AY1256, INDIRECT("AE" &amp; ROW())) + COUNTIFS(AP1216:AP1256, "📦", AY1216:AY1256, INDIRECT("AE" &amp; ROW()))</f>
        <v>0</v>
      </c>
      <c r="AI1264" s="139">
        <f t="array" aca="1" ref="AI1264" ca="1">SUMIFS(AR1216:AR1256, AY1216:AY1256, INDIRECT("AE" &amp; ROW()), AP1216:AP1256, "💲") + SUMIFS(AR1216:AR1256, AY1216:AY1256, INDIRECT("AE" &amp; ROW()), AP1216:AP1256, "📦")</f>
        <v>0</v>
      </c>
      <c r="AJ1264" s="139">
        <f t="array" aca="1" ref="AJ1264" ca="1">(
    SUMIFS(AR1216:AR1256, AY1216:AY1256, INDIRECT("AE" &amp; ROW()), AP1216:AP1256, "💲") +
    SUMIFS(AR1216:AR1256, AY1216:AY1256, INDIRECT("AE" &amp; ROW()), AP1216:AP1256, "📦")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
        SUMIFS(AR1216:AR1256, AY1216:AY1256, INDIRECT("AE" &amp; ROW()), AP1216:AP1256, "💲", AS1216:AS1256, "Familiar") +
        SUMIFS(AR1216:AR1256, AY1216:AY1256, INDIRECT("AE" &amp; ROW()), AP1216:AP1256, "📦", AS1216:AS1256, "Familiar")
    ) / 2
)  -
(
    (
        SUMIFS(AR1216:AR1256, AY1216:AY1256, INDIRECT("AE" &amp; ROW()), AP1216:AP1256, "💲", AS1216:AS1256, "Exonerado ADH") +
        SUMIFS(AR1216:AR1256, AY1216:AY1256, INDIRECT("AE" &amp; ROW()), AP1216:AP1256, "📦", AS1216:AS1256, "Exonerado ADH")
    ) / 2
)  -
(
    (
        SUMIFS(AR1216:AR1256, AY1216:AY1256, INDIRECT("AE" &amp; ROW()), AP1216:AP1256, "💲", AS1216:AS1256, "Exonerado Doctor") +
        SUMIFS(AR1216:AR1256, AY1216:AY1256, INDIRECT("AE" &amp; ROW()), AP1216:AP1256, "📦", AS1216:AS1256, "Exonerado Doctor")
    ) / 2
)</f>
        <v>0</v>
      </c>
      <c r="AK1264" s="139">
        <f t="array" aca="1" ref="AK1264" ca="1">(
    SUMIFS(AR1216:AR1256, AY1216:AY1256, INDIRECT("AE" &amp; ROW()), AP1216:AP1256, "💲") +
    SUMIFS(AR1216:AR1256, AY1216:AY1256, INDIRECT("AE" &amp; ROW()), AP1216:AP1256, "📦")
) -
(
    SUMIFS(AR1216:AR1256, AY1216:AY1256, INDIRECT("AE" &amp; ROW()), AP1216:AP1256, "💲", AS1216:AS1256, "Familiar") +
    SUMIFS(AR1216:AR1256, AY1216:AY1256, INDIRECT("AE" &amp; ROW()), AP1216:AP1256, "📦", AS1216:AS1256, "Familiar")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SUMIFS(AR1216:AR1256, AY1216:AY1256, INDIRECT("AE" &amp; ROW()), AP1216:AP1256, "💲", AS1216:AS1256, "Exonerado ADH") +
    SUMIFS(AR1216:AR1256, AY1216:AY1256, INDIRECT("AE" &amp; ROW()), AP1216:AP1256, "📦", AS1216:AS1256, "Exonerado ADH")
) -
(
    (
        SUMIFS(AR1216:AR1256, AY1216:AY1256, INDIRECT("AE" &amp; ROW()), AP1216:AP1256, "💲", AS1216:AS1256, "Exonerado Doctor") +
        SUMIFS(AR1216:AR1256, AY1216:AY1256, INDIRECT("AE" &amp; ROW()), AP1216:AP1256, "📦", AS1216:AS1256, "Exonerado Doctor")
    ) / 2
) -
(
    (
        SUMIFS(AR1216:AR1256, AY1216:AY1256, INDIRECT("AE" &amp; ROW()), AP1216:AP1256, "💲", AS1216:AS1256, "") +
        SUMIFS(AR1216:AR1256, AY1216:AY1256, INDIRECT("AE" &amp; ROW()), AP1216:AP1256, "📦", AS1216:AS1256, "")
    ) / 2
)</f>
        <v>0</v>
      </c>
      <c r="AL1264" s="140">
        <f t="array" aca="1" ref="AL1264" ca="1">(
    SUMIFS(AR1216:AR1256, AY1216:AY1256, INDIRECT("AE" &amp; ROW()), AP1216:AP1256, "💲") +
    SUMIFS(AR1216:AR1256, AY1216:AY1256, INDIRECT("AE" &amp; ROW()), AP1216:AP1256, "📦")
) -
(
    (
        SUMIFS(AR1216:AR1256, AY1216:AY1256, INDIRECT("AE" &amp; ROW()), AP1216:AP1256, "💲", AS1216:AS1256, "Familiar") +
        SUMIFS(AR1216:AR1256, AY1216:AY1256, INDIRECT("AE" &amp; ROW()), AP1216:AP1256, "📦", AS1216:AS1256, "Familiar")
    ) / 2
) -
(
    (
        SUMIFS(AR1216:AR1256, AY1216:AY1256, INDIRECT("AE" &amp; ROW()), AP1216:AP1256, "💲", AS1216:AS1256, "Participante") +
        SUMIFS(AR1216:AR1256, AY1216:AY1256, INDIRECT("AE" &amp; ROW()), AP1216:AP1256, "📦", AS1216:AS1256, "Participante")
    ) / 2
) -
(
    (
        SUMIFS(AR1216:AR1256, AY1216:AY1256, INDIRECT("AE" &amp; ROW()), AP1216:AP1256, "💲", AS1216:AS1256, "Empleado") +
        SUMIFS(AR1216:AR1256, AY1216:AY1256, INDIRECT("AE" &amp; ROW()), AP1216:AP1256, "📦", AS1216:AS1256, "Empleado")
    ) / 2
) -
(
    (
        SUMIFS(AR1216:AR1256, AY1216:AY1256, INDIRECT("AE" &amp; ROW()), AP1216:AP1256, "💲", AS1216:AS1256, "Exonerado ADH") +
        SUMIFS(AR1216:AR1256, AY1216:AY1256, INDIRECT("AE" &amp; ROW()), AP1216:AP1256, "📦", AS1216:AS1256, "Exonerado ADH")
    ) / 2
) -
(
    SUMIFS(AR1216:AR1256, AY1216:AY1256, INDIRECT("AE" &amp; ROW()), AP1216:AP1256, "💲", AS1216:AS1256, "Exonerado Doctor") +
    SUMIFS(AR1216:AR1256, AY1216:AY1256, INDIRECT("AE" &amp; ROW()), AP1216:AP1256, "📦", AS1216:AS1256, "Exonerado Doctor")
) -
(
    (
        SUMIFS(AR1216:AR1256, AY1216:AY1256, INDIRECT("AE" &amp; ROW()), AP1216:AP1256, "💲", AS1216:AS1256, "") +
        SUMIFS(AR1216:AR1256, AY1216:AY1256, INDIRECT("AE" &amp; ROW()), AP1216:AP1256, "📦", AS1216:AS1256, "")
    ) / 2
)</f>
        <v>0</v>
      </c>
      <c r="AM1264" s="56"/>
      <c r="AN1264" s="56"/>
      <c r="AO1264" s="56"/>
      <c r="AP1264" s="56"/>
      <c r="AQ1264" s="56"/>
      <c r="AR1264" s="56"/>
      <c r="AS1264" s="56"/>
      <c r="AT1264" s="56"/>
      <c r="AU1264" s="56"/>
      <c r="AV1264" s="56"/>
      <c r="AW1264" s="56"/>
      <c r="AX1264" s="56"/>
      <c r="AY1264" s="56"/>
      <c r="AZ1264" s="56"/>
      <c r="BA1264" s="56"/>
      <c r="BB1264" s="56"/>
      <c r="BC1264" s="56"/>
      <c r="BD1264" s="56"/>
      <c r="BE1264" s="56"/>
      <c r="BF1264" s="56"/>
      <c r="BG1264" s="56"/>
      <c r="BH1264" s="56"/>
      <c r="BI1264" s="56"/>
      <c r="BJ1264" s="56"/>
      <c r="BK1264" s="56"/>
      <c r="BL1264" s="56"/>
      <c r="BM1264" s="56"/>
      <c r="BN1264" s="56"/>
    </row>
    <row r="1265" spans="1:66" ht="11.25" customHeight="1">
      <c r="A1265" s="220"/>
      <c r="B1265" s="164"/>
      <c r="C1265" s="205"/>
      <c r="D1265" s="208"/>
      <c r="E1265" s="178" t="s">
        <v>42</v>
      </c>
      <c r="F1265" s="58" t="str">
        <f>IF(D1264&lt;&gt;"", VLOOKUP(D1264,'Base de Datos'!$A$2:$D1268,3,FALSE()),"")</f>
        <v/>
      </c>
      <c r="G1265" s="205"/>
      <c r="H1265" s="208"/>
      <c r="I1265" s="178" t="s">
        <v>42</v>
      </c>
      <c r="J1265" s="58" t="str">
        <f>IF(H1264&lt;&gt;"", VLOOKUP(H1264,'Base de Datos'!$A$2:$D1268,3,FALSE()),"")</f>
        <v/>
      </c>
      <c r="K1265" s="205"/>
      <c r="L1265" s="208"/>
      <c r="M1265" s="178" t="s">
        <v>42</v>
      </c>
      <c r="N1265" s="58" t="str">
        <f>IF(L1264&lt;&gt;"", VLOOKUP(L1264,'Base de Datos'!$A$2:$D1268,3,FALSE()),"")</f>
        <v/>
      </c>
      <c r="O1265" s="165"/>
      <c r="P1265" s="165"/>
      <c r="Q1265" s="165"/>
      <c r="R1265" s="166"/>
      <c r="S1265" s="231"/>
      <c r="T1265" s="230"/>
      <c r="U1265" s="170"/>
      <c r="V1265" s="169"/>
      <c r="W1265" s="231"/>
      <c r="X1265" s="230"/>
      <c r="Y1265" s="170"/>
      <c r="Z1265" s="169"/>
      <c r="AA1265" s="231"/>
      <c r="AB1265" s="230"/>
      <c r="AC1265" s="170"/>
      <c r="AD1265" s="56"/>
      <c r="AE1265" s="232" t="s">
        <v>75</v>
      </c>
      <c r="AF1265" s="230"/>
      <c r="AG1265" s="90">
        <f t="array" aca="1" ref="AG1265" ca="1">COUNTIFS(AP1216:AP1256, "💲", AY1216:AY1256, INDIRECT("AE" &amp; ROW())) + COUNTIFS(AP1216:AP1256, "📦", AY1216:AY1256, INDIRECT("AE" &amp; ROW())) + COUNTIFS(AP1216:AP1256, "✅", AY1216:AY1256, INDIRECT("AE" &amp; ROW()))</f>
        <v>0</v>
      </c>
      <c r="AH1265" s="68">
        <f t="array" aca="1" ref="AH1265" ca="1">COUNTIFS(AP1216:AP1256, "💲", AY1216:AY1256, INDIRECT("AE" &amp; ROW())) + COUNTIFS(AP1216:AP1256, "📦", AY1216:AY1256, INDIRECT("AE" &amp; ROW()))</f>
        <v>0</v>
      </c>
      <c r="AI1265" s="139">
        <f t="array" aca="1" ref="AI1265" ca="1">SUMIFS(AR1216:AR1256, AY1216:AY1256, INDIRECT("AE" &amp; ROW()), AP1216:AP1256, "💲") + SUMIFS(AR1216:AR1256, AY1216:AY1256, INDIRECT("AE" &amp; ROW()), AP1216:AP1256, "📦")</f>
        <v>0</v>
      </c>
      <c r="AJ1265" s="139">
        <f t="array" aca="1" ref="AJ1265" ca="1">(
    SUMIFS(AR1216:AR1256, AY1216:AY1256, INDIRECT("AE" &amp; ROW()), AP1216:AP1256, "💲") +
    SUMIFS(AR1216:AR1256, AY1216:AY1256, INDIRECT("AE" &amp; ROW()), AP1216:AP1256, "📦")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
        SUMIFS(AR1216:AR1256, AY1216:AY1256, INDIRECT("AE" &amp; ROW()), AP1216:AP1256, "💲", AS1216:AS1256, "Familiar") +
        SUMIFS(AR1216:AR1256, AY1216:AY1256, INDIRECT("AE" &amp; ROW()), AP1216:AP1256, "📦", AS1216:AS1256, "Familiar")
    ) / 2
)  -
(
    (
        SUMIFS(AR1216:AR1256, AY1216:AY1256, INDIRECT("AE" &amp; ROW()), AP1216:AP1256, "💲", AS1216:AS1256, "Exonerado ADH") +
        SUMIFS(AR1216:AR1256, AY1216:AY1256, INDIRECT("AE" &amp; ROW()), AP1216:AP1256, "📦", AS1216:AS1256, "Exonerado ADH")
    ) / 2
)  -
(
    (
        SUMIFS(AR1216:AR1256, AY1216:AY1256, INDIRECT("AE" &amp; ROW()), AP1216:AP1256, "💲", AS1216:AS1256, "Exonerado Doctor") +
        SUMIFS(AR1216:AR1256, AY1216:AY1256, INDIRECT("AE" &amp; ROW()), AP1216:AP1256, "📦", AS1216:AS1256, "Exonerado Doctor")
    ) / 2
)</f>
        <v>0</v>
      </c>
      <c r="AK1265" s="139">
        <f t="array" aca="1" ref="AK1265" ca="1">(
    SUMIFS(AR1216:AR1256, AY1216:AY1256, INDIRECT("AE" &amp; ROW()), AP1216:AP1256, "💲") +
    SUMIFS(AR1216:AR1256, AY1216:AY1256, INDIRECT("AE" &amp; ROW()), AP1216:AP1256, "📦")
) -
(
    SUMIFS(AR1216:AR1256, AY1216:AY1256, INDIRECT("AE" &amp; ROW()), AP1216:AP1256, "💲", AS1216:AS1256, "Familiar") +
    SUMIFS(AR1216:AR1256, AY1216:AY1256, INDIRECT("AE" &amp; ROW()), AP1216:AP1256, "📦", AS1216:AS1256, "Familiar")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SUMIFS(AR1216:AR1256, AY1216:AY1256, INDIRECT("AE" &amp; ROW()), AP1216:AP1256, "💲", AS1216:AS1256, "Exonerado ADH") +
    SUMIFS(AR1216:AR1256, AY1216:AY1256, INDIRECT("AE" &amp; ROW()), AP1216:AP1256, "📦", AS1216:AS1256, "Exonerado ADH")
) -
(
    (
        SUMIFS(AR1216:AR1256, AY1216:AY1256, INDIRECT("AE" &amp; ROW()), AP1216:AP1256, "💲", AS1216:AS1256, "Exonerado Doctor") +
        SUMIFS(AR1216:AR1256, AY1216:AY1256, INDIRECT("AE" &amp; ROW()), AP1216:AP1256, "📦", AS1216:AS1256, "Exonerado Doctor")
    ) / 2
) -
(
    (
        SUMIFS(AR1216:AR1256, AY1216:AY1256, INDIRECT("AE" &amp; ROW()), AP1216:AP1256, "💲", AS1216:AS1256, "") +
        SUMIFS(AR1216:AR1256, AY1216:AY1256, INDIRECT("AE" &amp; ROW()), AP1216:AP1256, "📦", AS1216:AS1256, "")
    ) / 2
)</f>
        <v>0</v>
      </c>
      <c r="AL1265" s="140">
        <f t="array" aca="1" ref="AL1265" ca="1">(
    SUMIFS(AR1216:AR1256, AY1216:AY1256, INDIRECT("AE" &amp; ROW()), AP1216:AP1256, "💲") +
    SUMIFS(AR1216:AR1256, AY1216:AY1256, INDIRECT("AE" &amp; ROW()), AP1216:AP1256, "📦")
) -
(
    (
        SUMIFS(AR1216:AR1256, AY1216:AY1256, INDIRECT("AE" &amp; ROW()), AP1216:AP1256, "💲", AS1216:AS1256, "Familiar") +
        SUMIFS(AR1216:AR1256, AY1216:AY1256, INDIRECT("AE" &amp; ROW()), AP1216:AP1256, "📦", AS1216:AS1256, "Familiar")
    ) / 2
) -
(
    (
        SUMIFS(AR1216:AR1256, AY1216:AY1256, INDIRECT("AE" &amp; ROW()), AP1216:AP1256, "💲", AS1216:AS1256, "Participante") +
        SUMIFS(AR1216:AR1256, AY1216:AY1256, INDIRECT("AE" &amp; ROW()), AP1216:AP1256, "📦", AS1216:AS1256, "Participante")
    ) / 2
) -
(
    (
        SUMIFS(AR1216:AR1256, AY1216:AY1256, INDIRECT("AE" &amp; ROW()), AP1216:AP1256, "💲", AS1216:AS1256, "Empleado") +
        SUMIFS(AR1216:AR1256, AY1216:AY1256, INDIRECT("AE" &amp; ROW()), AP1216:AP1256, "📦", AS1216:AS1256, "Empleado")
    ) / 2
) -
(
    (
        SUMIFS(AR1216:AR1256, AY1216:AY1256, INDIRECT("AE" &amp; ROW()), AP1216:AP1256, "💲", AS1216:AS1256, "Exonerado ADH") +
        SUMIFS(AR1216:AR1256, AY1216:AY1256, INDIRECT("AE" &amp; ROW()), AP1216:AP1256, "📦", AS1216:AS1256, "Exonerado ADH")
    ) / 2
) -
(
    SUMIFS(AR1216:AR1256, AY1216:AY1256, INDIRECT("AE" &amp; ROW()), AP1216:AP1256, "💲", AS1216:AS1256, "Exonerado Doctor") +
    SUMIFS(AR1216:AR1256, AY1216:AY1256, INDIRECT("AE" &amp; ROW()), AP1216:AP1256, "📦", AS1216:AS1256, "Exonerado Doctor")
) -
(
    (
        SUMIFS(AR1216:AR1256, AY1216:AY1256, INDIRECT("AE" &amp; ROW()), AP1216:AP1256, "💲", AS1216:AS1256, "") +
        SUMIFS(AR1216:AR1256, AY1216:AY1256, INDIRECT("AE" &amp; ROW()), AP1216:AP1256, "📦", AS1216:AS1256, "")
    ) / 2
)</f>
        <v>0</v>
      </c>
      <c r="AM1265" s="56"/>
      <c r="AN1265" s="56"/>
      <c r="AO1265" s="56"/>
      <c r="AP1265" s="56"/>
      <c r="AQ1265" s="56"/>
      <c r="AR1265" s="56"/>
      <c r="AS1265" s="56"/>
      <c r="AT1265" s="56"/>
      <c r="AU1265" s="56"/>
      <c r="AV1265" s="56"/>
      <c r="AW1265" s="56"/>
      <c r="AX1265" s="56"/>
      <c r="AY1265" s="56"/>
      <c r="AZ1265" s="56"/>
      <c r="BA1265" s="56"/>
      <c r="BB1265" s="56"/>
      <c r="BC1265" s="56"/>
      <c r="BD1265" s="56"/>
      <c r="BE1265" s="56"/>
      <c r="BF1265" s="56"/>
      <c r="BG1265" s="56"/>
      <c r="BH1265" s="56"/>
      <c r="BI1265" s="56"/>
      <c r="BJ1265" s="56"/>
      <c r="BK1265" s="56"/>
      <c r="BL1265" s="56"/>
      <c r="BM1265" s="56"/>
      <c r="BN1265" s="56"/>
    </row>
    <row r="1266" spans="1:66" ht="11.25" customHeight="1">
      <c r="A1266" s="220"/>
      <c r="B1266" s="164"/>
      <c r="C1266" s="205"/>
      <c r="D1266" s="208"/>
      <c r="E1266" s="178" t="s">
        <v>44</v>
      </c>
      <c r="F1266" s="58" t="str">
        <f>IF(D1264&lt;&gt;"", VLOOKUP(D1264,'Base de Datos'!$A$2:$D1268,4,FALSE()),"")</f>
        <v/>
      </c>
      <c r="G1266" s="205"/>
      <c r="H1266" s="208"/>
      <c r="I1266" s="178" t="s">
        <v>44</v>
      </c>
      <c r="J1266" s="58" t="str">
        <f>IF(H1264&lt;&gt;"", VLOOKUP(H1264,'Base de Datos'!$A$2:$D1268,4,FALSE()),"")</f>
        <v/>
      </c>
      <c r="K1266" s="205"/>
      <c r="L1266" s="208"/>
      <c r="M1266" s="178" t="s">
        <v>44</v>
      </c>
      <c r="N1266" s="58" t="str">
        <f>IF(L1264&lt;&gt;"", VLOOKUP(L1264,'Base de Datos'!$A$2:$D1268,4,FALSE()),"")</f>
        <v/>
      </c>
      <c r="O1266" s="165"/>
      <c r="P1266" s="165"/>
      <c r="Q1266" s="165"/>
      <c r="R1266" s="166"/>
      <c r="S1266" s="231"/>
      <c r="T1266" s="230"/>
      <c r="U1266" s="170"/>
      <c r="V1266" s="169"/>
      <c r="W1266" s="231"/>
      <c r="X1266" s="230"/>
      <c r="Y1266" s="170"/>
      <c r="Z1266" s="169"/>
      <c r="AA1266" s="231"/>
      <c r="AB1266" s="230"/>
      <c r="AC1266" s="170"/>
      <c r="AD1266" s="56"/>
      <c r="AE1266" s="232" t="s">
        <v>77</v>
      </c>
      <c r="AF1266" s="230"/>
      <c r="AG1266" s="90">
        <f t="array" aca="1" ref="AG1266" ca="1">COUNTIFS(AP1216:AP1256, "💲", AY1216:AY1256, INDIRECT("AE" &amp; ROW())) + COUNTIFS(AP1216:AP1256, "📦", AY1216:AY1256, INDIRECT("AE" &amp; ROW())) + COUNTIFS(AP1216:AP1256, "✅", AY1216:AY1256, INDIRECT("AE" &amp; ROW()))</f>
        <v>0</v>
      </c>
      <c r="AH1266" s="68">
        <f t="array" aca="1" ref="AH1266" ca="1">COUNTIFS(AP1216:AP1256, "💲", AY1216:AY1256, INDIRECT("AE" &amp; ROW())) + COUNTIFS(AP1216:AP1256, "📦", AY1216:AY1256, INDIRECT("AE" &amp; ROW()))</f>
        <v>0</v>
      </c>
      <c r="AI1266" s="139">
        <f t="array" aca="1" ref="AI1266" ca="1">SUMIFS(AR1216:AR1256, AY1216:AY1256, INDIRECT("AE" &amp; ROW()), AP1216:AP1256, "💲") + SUMIFS(AR1216:AR1256, AY1216:AY1256, INDIRECT("AE" &amp; ROW()), AP1216:AP1256, "📦")</f>
        <v>0</v>
      </c>
      <c r="AJ1266" s="139">
        <f t="array" aca="1" ref="AJ1266" ca="1">(
    SUMIFS(AR1216:AR1256, AY1216:AY1256, INDIRECT("AE" &amp; ROW()), AP1216:AP1256, "💲") +
    SUMIFS(AR1216:AR1256, AY1216:AY1256, INDIRECT("AE" &amp; ROW()), AP1216:AP1256, "📦")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
        SUMIFS(AR1216:AR1256, AY1216:AY1256, INDIRECT("AE" &amp; ROW()), AP1216:AP1256, "💲", AS1216:AS1256, "Familiar") +
        SUMIFS(AR1216:AR1256, AY1216:AY1256, INDIRECT("AE" &amp; ROW()), AP1216:AP1256, "📦", AS1216:AS1256, "Familiar")
    ) / 2
)  -
(
    (
        SUMIFS(AR1216:AR1256, AY1216:AY1256, INDIRECT("AE" &amp; ROW()), AP1216:AP1256, "💲", AS1216:AS1256, "Exonerado ADH") +
        SUMIFS(AR1216:AR1256, AY1216:AY1256, INDIRECT("AE" &amp; ROW()), AP1216:AP1256, "📦", AS1216:AS1256, "Exonerado ADH")
    ) / 2
)  -
(
    (
        SUMIFS(AR1216:AR1256, AY1216:AY1256, INDIRECT("AE" &amp; ROW()), AP1216:AP1256, "💲", AS1216:AS1256, "Exonerado Doctor") +
        SUMIFS(AR1216:AR1256, AY1216:AY1256, INDIRECT("AE" &amp; ROW()), AP1216:AP1256, "📦", AS1216:AS1256, "Exonerado Doctor")
    ) / 2
)</f>
        <v>0</v>
      </c>
      <c r="AK1266" s="139">
        <f t="array" aca="1" ref="AK1266" ca="1">(
    SUMIFS(AR1216:AR1256, AY1216:AY1256, INDIRECT("AE" &amp; ROW()), AP1216:AP1256, "💲") +
    SUMIFS(AR1216:AR1256, AY1216:AY1256, INDIRECT("AE" &amp; ROW()), AP1216:AP1256, "📦")
) -
(
    SUMIFS(AR1216:AR1256, AY1216:AY1256, INDIRECT("AE" &amp; ROW()), AP1216:AP1256, "💲", AS1216:AS1256, "Familiar") +
    SUMIFS(AR1216:AR1256, AY1216:AY1256, INDIRECT("AE" &amp; ROW()), AP1216:AP1256, "📦", AS1216:AS1256, "Familiar")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SUMIFS(AR1216:AR1256, AY1216:AY1256, INDIRECT("AE" &amp; ROW()), AP1216:AP1256, "💲", AS1216:AS1256, "Exonerado ADH") +
    SUMIFS(AR1216:AR1256, AY1216:AY1256, INDIRECT("AE" &amp; ROW()), AP1216:AP1256, "📦", AS1216:AS1256, "Exonerado ADH")
) -
(
    (
        SUMIFS(AR1216:AR1256, AY1216:AY1256, INDIRECT("AE" &amp; ROW()), AP1216:AP1256, "💲", AS1216:AS1256, "Exonerado Doctor") +
        SUMIFS(AR1216:AR1256, AY1216:AY1256, INDIRECT("AE" &amp; ROW()), AP1216:AP1256, "📦", AS1216:AS1256, "Exonerado Doctor")
    ) / 2
) -
(
    (
        SUMIFS(AR1216:AR1256, AY1216:AY1256, INDIRECT("AE" &amp; ROW()), AP1216:AP1256, "💲", AS1216:AS1256, "") +
        SUMIFS(AR1216:AR1256, AY1216:AY1256, INDIRECT("AE" &amp; ROW()), AP1216:AP1256, "📦", AS1216:AS1256, "")
    ) / 2
)</f>
        <v>0</v>
      </c>
      <c r="AL1266" s="140">
        <f t="array" aca="1" ref="AL1266" ca="1">(
    SUMIFS(AR1216:AR1256, AY1216:AY1256, INDIRECT("AE" &amp; ROW()), AP1216:AP1256, "💲") +
    SUMIFS(AR1216:AR1256, AY1216:AY1256, INDIRECT("AE" &amp; ROW()), AP1216:AP1256, "📦")
) -
(
    (
        SUMIFS(AR1216:AR1256, AY1216:AY1256, INDIRECT("AE" &amp; ROW()), AP1216:AP1256, "💲", AS1216:AS1256, "Familiar") +
        SUMIFS(AR1216:AR1256, AY1216:AY1256, INDIRECT("AE" &amp; ROW()), AP1216:AP1256, "📦", AS1216:AS1256, "Familiar")
    ) / 2
) -
(
    (
        SUMIFS(AR1216:AR1256, AY1216:AY1256, INDIRECT("AE" &amp; ROW()), AP1216:AP1256, "💲", AS1216:AS1256, "Participante") +
        SUMIFS(AR1216:AR1256, AY1216:AY1256, INDIRECT("AE" &amp; ROW()), AP1216:AP1256, "📦", AS1216:AS1256, "Participante")
    ) / 2
) -
(
    (
        SUMIFS(AR1216:AR1256, AY1216:AY1256, INDIRECT("AE" &amp; ROW()), AP1216:AP1256, "💲", AS1216:AS1256, "Empleado") +
        SUMIFS(AR1216:AR1256, AY1216:AY1256, INDIRECT("AE" &amp; ROW()), AP1216:AP1256, "📦", AS1216:AS1256, "Empleado")
    ) / 2
) -
(
    (
        SUMIFS(AR1216:AR1256, AY1216:AY1256, INDIRECT("AE" &amp; ROW()), AP1216:AP1256, "💲", AS1216:AS1256, "Exonerado ADH") +
        SUMIFS(AR1216:AR1256, AY1216:AY1256, INDIRECT("AE" &amp; ROW()), AP1216:AP1256, "📦", AS1216:AS1256, "Exonerado ADH")
    ) / 2
) -
(
    SUMIFS(AR1216:AR1256, AY1216:AY1256, INDIRECT("AE" &amp; ROW()), AP1216:AP1256, "💲", AS1216:AS1256, "Exonerado Doctor") +
    SUMIFS(AR1216:AR1256, AY1216:AY1256, INDIRECT("AE" &amp; ROW()), AP1216:AP1256, "📦", AS1216:AS1256, "Exonerado Doctor")
) -
(
    (
        SUMIFS(AR1216:AR1256, AY1216:AY1256, INDIRECT("AE" &amp; ROW()), AP1216:AP1256, "💲", AS1216:AS1256, "") +
        SUMIFS(AR1216:AR1256, AY1216:AY1256, INDIRECT("AE" &amp; ROW()), AP1216:AP1256, "📦", AS1216:AS1256, "")
    ) / 2
)</f>
        <v>0</v>
      </c>
      <c r="AM1266" s="56"/>
      <c r="AN1266" s="56"/>
      <c r="AO1266" s="56"/>
      <c r="AP1266" s="56"/>
      <c r="AQ1266" s="56"/>
      <c r="AR1266" s="56"/>
      <c r="AS1266" s="56"/>
      <c r="AT1266" s="56"/>
      <c r="AU1266" s="56"/>
      <c r="AV1266" s="56"/>
      <c r="AW1266" s="56"/>
      <c r="AX1266" s="56"/>
      <c r="AY1266" s="56"/>
      <c r="AZ1266" s="56"/>
      <c r="BA1266" s="56"/>
      <c r="BB1266" s="56"/>
      <c r="BC1266" s="56"/>
      <c r="BD1266" s="56"/>
      <c r="BE1266" s="56"/>
      <c r="BF1266" s="56"/>
      <c r="BG1266" s="56"/>
      <c r="BH1266" s="56"/>
      <c r="BI1266" s="56"/>
      <c r="BJ1266" s="56"/>
      <c r="BK1266" s="56"/>
      <c r="BL1266" s="56"/>
      <c r="BM1266" s="56"/>
      <c r="BN1266" s="56"/>
    </row>
    <row r="1267" spans="1:66" ht="11.25" customHeight="1">
      <c r="A1267" s="221"/>
      <c r="B1267" s="164"/>
      <c r="C1267" s="206"/>
      <c r="D1267" s="209"/>
      <c r="E1267" s="179" t="s">
        <v>46</v>
      </c>
      <c r="F1267" s="180"/>
      <c r="G1267" s="206"/>
      <c r="H1267" s="209"/>
      <c r="I1267" s="179" t="s">
        <v>46</v>
      </c>
      <c r="J1267" s="180"/>
      <c r="K1267" s="206"/>
      <c r="L1267" s="209"/>
      <c r="M1267" s="179" t="s">
        <v>46</v>
      </c>
      <c r="N1267" s="180"/>
      <c r="O1267" s="165"/>
      <c r="P1267" s="165"/>
      <c r="Q1267" s="165"/>
      <c r="R1267" s="166"/>
      <c r="S1267" s="227" t="str">
        <f>IF(OR(S1264="Empleado",S1264="Familiar"),"Nombre del Empleado","N° Factura")</f>
        <v>N° Factura</v>
      </c>
      <c r="T1267" s="228"/>
      <c r="U1267" s="89"/>
      <c r="V1267" s="169"/>
      <c r="W1267" s="227" t="str">
        <f>IF(OR(W1264="Empleado",W1264="Familiar"),"Nombre del Empleado","N° Factura")</f>
        <v>N° Factura</v>
      </c>
      <c r="X1267" s="228"/>
      <c r="Y1267" s="89"/>
      <c r="Z1267" s="169"/>
      <c r="AA1267" s="227" t="str">
        <f>IF(OR(AA1264="Empleado",AA1264="Familiar"),"Nombre del Empleado","N° Factura")</f>
        <v>N° Factura</v>
      </c>
      <c r="AB1267" s="228"/>
      <c r="AC1267" s="89"/>
      <c r="AD1267" s="56"/>
      <c r="AE1267" s="233" t="s">
        <v>80</v>
      </c>
      <c r="AF1267" s="228"/>
      <c r="AG1267" s="143">
        <f t="array" aca="1" ref="AG1267" ca="1">COUNTIFS(AP1216:AP1256, "💲", AY1216:AY1256, INDIRECT("AE" &amp; ROW())) + COUNTIFS(AP1216:AP1256, "📦", AY1216:AY1256, INDIRECT("AE" &amp; ROW())) + COUNTIFS(AP1216:AP1256, "✅", AY1216:AY1256, INDIRECT("AE" &amp; ROW()))</f>
        <v>0</v>
      </c>
      <c r="AH1267" s="144">
        <f t="array" aca="1" ref="AH1267" ca="1">COUNTIFS(AP1216:AP1256, "💲", AY1216:AY1256, INDIRECT("AE" &amp; ROW())) + COUNTIFS(AP1216:AP1256, "📦", AY1216:AY1256, INDIRECT("AE" &amp; ROW()))</f>
        <v>0</v>
      </c>
      <c r="AI1267" s="145">
        <f t="array" aca="1" ref="AI1267" ca="1">SUMIFS(AR1216:AR1256, AY1216:AY1256, INDIRECT("AE" &amp; ROW()), AP1216:AP1256, "💲") + SUMIFS(AR1216:AR1256, AY1216:AY1256, INDIRECT("AE" &amp; ROW()), AP1216:AP1256, "📦")</f>
        <v>0</v>
      </c>
      <c r="AJ1267" s="145">
        <f t="array" aca="1" ref="AJ1267" ca="1">(
    SUMIFS(AR1216:AR1256, AY1216:AY1256, INDIRECT("AE" &amp; ROW()), AP1216:AP1256, "💲") +
    SUMIFS(AR1216:AR1256, AY1216:AY1256, INDIRECT("AE" &amp; ROW()), AP1216:AP1256, "📦")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
        SUMIFS(AR1216:AR1256, AY1216:AY1256, INDIRECT("AE" &amp; ROW()), AP1216:AP1256, "💲", AS1216:AS1256, "Familiar") +
        SUMIFS(AR1216:AR1256, AY1216:AY1256, INDIRECT("AE" &amp; ROW()), AP1216:AP1256, "📦", AS1216:AS1256, "Familiar")
    ) / 2
)  -
(
    (
        SUMIFS(AR1216:AR1256, AY1216:AY1256, INDIRECT("AE" &amp; ROW()), AP1216:AP1256, "💲", AS1216:AS1256, "Exonerado ADH") +
        SUMIFS(AR1216:AR1256, AY1216:AY1256, INDIRECT("AE" &amp; ROW()), AP1216:AP1256, "📦", AS1216:AS1256, "Exonerado ADH")
    ) / 2
)  -
(
    (
        SUMIFS(AR1216:AR1256, AY1216:AY1256, INDIRECT("AE" &amp; ROW()), AP1216:AP1256, "💲", AS1216:AS1256, "Exonerado Doctor") +
        SUMIFS(AR1216:AR1256, AY1216:AY1256, INDIRECT("AE" &amp; ROW()), AP1216:AP1256, "📦", AS1216:AS1256, "Exonerado Doctor")
    ) / 2
)</f>
        <v>0</v>
      </c>
      <c r="AK1267" s="145">
        <f t="array" aca="1" ref="AK1267" ca="1">(
    SUMIFS(AR1216:AR1256, AY1216:AY1256, INDIRECT("AE" &amp; ROW()), AP1216:AP1256, "💲") +
    SUMIFS(AR1216:AR1256, AY1216:AY1256, INDIRECT("AE" &amp; ROW()), AP1216:AP1256, "📦")
) -
(
    SUMIFS(AR1216:AR1256, AY1216:AY1256, INDIRECT("AE" &amp; ROW()), AP1216:AP1256, "💲", AS1216:AS1256, "Familiar") +
    SUMIFS(AR1216:AR1256, AY1216:AY1256, INDIRECT("AE" &amp; ROW()), AP1216:AP1256, "📦", AS1216:AS1256, "Familiar")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SUMIFS(AR1216:AR1256, AY1216:AY1256, INDIRECT("AE" &amp; ROW()), AP1216:AP1256, "💲", AS1216:AS1256, "Exonerado ADH") +
    SUMIFS(AR1216:AR1256, AY1216:AY1256, INDIRECT("AE" &amp; ROW()), AP1216:AP1256, "📦", AS1216:AS1256, "Exonerado ADH")
) -
(
    (
        SUMIFS(AR1216:AR1256, AY1216:AY1256, INDIRECT("AE" &amp; ROW()), AP1216:AP1256, "💲", AS1216:AS1256, "Exonerado Doctor") +
        SUMIFS(AR1216:AR1256, AY1216:AY1256, INDIRECT("AE" &amp; ROW()), AP1216:AP1256, "📦", AS1216:AS1256, "Exonerado Doctor")
    ) / 2
) -
(
    (
        SUMIFS(AR1216:AR1256, AY1216:AY1256, INDIRECT("AE" &amp; ROW()), AP1216:AP1256, "💲", AS1216:AS1256, "") +
        SUMIFS(AR1216:AR1256, AY1216:AY1256, INDIRECT("AE" &amp; ROW()), AP1216:AP1256, "📦", AS1216:AS1256, "")
    ) / 2
)</f>
        <v>0</v>
      </c>
      <c r="AL1267" s="146">
        <f t="array" aca="1" ref="AL1267" ca="1">(
    SUMIFS(AR1216:AR1256, AY1216:AY1256, INDIRECT("AE" &amp; ROW()), AP1216:AP1256, "💲") +
    SUMIFS(AR1216:AR1256, AY1216:AY1256, INDIRECT("AE" &amp; ROW()), AP1216:AP1256, "📦")
) -
(
    (
        SUMIFS(AR1216:AR1256, AY1216:AY1256, INDIRECT("AE" &amp; ROW()), AP1216:AP1256, "💲", AS1216:AS1256, "Familiar") +
        SUMIFS(AR1216:AR1256, AY1216:AY1256, INDIRECT("AE" &amp; ROW()), AP1216:AP1256, "📦", AS1216:AS1256, "Familiar")
    ) / 2
) -
(
    (
        SUMIFS(AR1216:AR1256, AY1216:AY1256, INDIRECT("AE" &amp; ROW()), AP1216:AP1256, "💲", AS1216:AS1256, "Participante") +
        SUMIFS(AR1216:AR1256, AY1216:AY1256, INDIRECT("AE" &amp; ROW()), AP1216:AP1256, "📦", AS1216:AS1256, "Participante")
    ) / 2
) -
(
    (
        SUMIFS(AR1216:AR1256, AY1216:AY1256, INDIRECT("AE" &amp; ROW()), AP1216:AP1256, "💲", AS1216:AS1256, "Empleado") +
        SUMIFS(AR1216:AR1256, AY1216:AY1256, INDIRECT("AE" &amp; ROW()), AP1216:AP1256, "📦", AS1216:AS1256, "Empleado")
    ) / 2
) -
(
    (
        SUMIFS(AR1216:AR1256, AY1216:AY1256, INDIRECT("AE" &amp; ROW()), AP1216:AP1256, "💲", AS1216:AS1256, "Exonerado ADH") +
        SUMIFS(AR1216:AR1256, AY1216:AY1256, INDIRECT("AE" &amp; ROW()), AP1216:AP1256, "📦", AS1216:AS1256, "Exonerado ADH")
    ) / 2
) -
(
    SUMIFS(AR1216:AR1256, AY1216:AY1256, INDIRECT("AE" &amp; ROW()), AP1216:AP1256, "💲", AS1216:AS1256, "Exonerado Doctor") +
    SUMIFS(AR1216:AR1256, AY1216:AY1256, INDIRECT("AE" &amp; ROW()), AP1216:AP1256, "📦", AS1216:AS1256, "Exonerado Doctor")
) -
(
    (
        SUMIFS(AR1216:AR1256, AY1216:AY1256, INDIRECT("AE" &amp; ROW()), AP1216:AP1256, "💲", AS1216:AS1256, "") +
        SUMIFS(AR1216:AR1256, AY1216:AY1256, INDIRECT("AE" &amp; ROW()), AP1216:AP1256, "📦", AS1216:AS1256, "")
    ) / 2
)</f>
        <v>0</v>
      </c>
      <c r="AM1267" s="56"/>
      <c r="AN1267" s="56"/>
      <c r="AO1267" s="56"/>
      <c r="AP1267" s="56"/>
      <c r="AQ1267" s="56"/>
      <c r="AR1267" s="56"/>
      <c r="AS1267" s="56"/>
      <c r="AT1267" s="56"/>
      <c r="AU1267" s="56"/>
      <c r="AV1267" s="56"/>
      <c r="AW1267" s="56"/>
      <c r="AX1267" s="56"/>
      <c r="AY1267" s="56"/>
      <c r="AZ1267" s="56"/>
      <c r="BA1267" s="56"/>
      <c r="BB1267" s="56"/>
      <c r="BC1267" s="56"/>
      <c r="BD1267" s="56"/>
      <c r="BE1267" s="56"/>
      <c r="BF1267" s="56"/>
      <c r="BG1267" s="56"/>
      <c r="BH1267" s="56"/>
      <c r="BI1267" s="56"/>
      <c r="BJ1267" s="56"/>
      <c r="BK1267" s="56"/>
      <c r="BL1267" s="56"/>
      <c r="BM1267" s="56"/>
      <c r="BN1267" s="56"/>
    </row>
    <row r="1268" spans="1:66" ht="11.25" customHeight="1">
      <c r="A1268" s="3"/>
      <c r="B1268" s="3"/>
      <c r="C1268" s="3"/>
      <c r="D1268" s="3"/>
      <c r="E1268" s="3"/>
      <c r="F1268" s="3"/>
      <c r="G1268" s="3"/>
      <c r="H1268" s="3"/>
      <c r="I1268" s="3"/>
      <c r="J1268" s="3"/>
      <c r="K1268" s="3"/>
      <c r="L1268" s="3"/>
      <c r="M1268" s="3"/>
      <c r="N1268" s="3"/>
      <c r="O1268" s="1"/>
      <c r="P1268" s="3"/>
      <c r="Q1268" s="3"/>
      <c r="R1268" s="15"/>
      <c r="S1268" s="16"/>
      <c r="T1268" s="16"/>
      <c r="U1268" s="173"/>
      <c r="V1268" s="6"/>
      <c r="W1268" s="16"/>
      <c r="X1268" s="16"/>
      <c r="Y1268" s="173"/>
      <c r="Z1268" s="48"/>
      <c r="AA1268" s="173"/>
      <c r="AB1268" s="173"/>
      <c r="AC1268" s="173"/>
      <c r="AD1268" s="174"/>
      <c r="AI1268" s="181"/>
      <c r="AJ1268" s="181"/>
      <c r="AK1268" s="181"/>
      <c r="AL1268" s="181"/>
      <c r="AM1268" s="174"/>
      <c r="AN1268" s="174"/>
      <c r="AO1268" s="174"/>
      <c r="AP1268" s="174"/>
      <c r="AQ1268" s="174"/>
      <c r="AR1268" s="174"/>
      <c r="AS1268" s="174"/>
      <c r="AT1268" s="174"/>
      <c r="AU1268" s="174"/>
      <c r="AV1268" s="174"/>
      <c r="AW1268" s="174"/>
      <c r="AX1268" s="174"/>
      <c r="AY1268" s="174"/>
      <c r="AZ1268" s="174"/>
      <c r="BA1268" s="174"/>
      <c r="BB1268" s="174"/>
      <c r="BC1268" s="174"/>
      <c r="BD1268" s="174"/>
      <c r="BE1268" s="122"/>
      <c r="BF1268" s="122"/>
      <c r="BG1268" s="122"/>
      <c r="BH1268" s="122"/>
      <c r="BI1268" s="122"/>
      <c r="BJ1268" s="174"/>
      <c r="BK1268" s="174"/>
      <c r="BL1268" s="174"/>
      <c r="BM1268" s="174"/>
      <c r="BN1268" s="174"/>
    </row>
  </sheetData>
  <mergeCells count="5474">
    <mergeCell ref="AA1002:AB1002"/>
    <mergeCell ref="AA978:AB978"/>
    <mergeCell ref="AA979:AB979"/>
    <mergeCell ref="AA980:AB980"/>
    <mergeCell ref="AA982:AB982"/>
    <mergeCell ref="AA983:AB983"/>
    <mergeCell ref="AA984:AB984"/>
    <mergeCell ref="AA986:AB986"/>
    <mergeCell ref="AA987:AB987"/>
    <mergeCell ref="AA988:AB988"/>
    <mergeCell ref="AA990:AB990"/>
    <mergeCell ref="AA991:AB991"/>
    <mergeCell ref="AA992:AB992"/>
    <mergeCell ref="AA995:AC995"/>
    <mergeCell ref="AA997:AB997"/>
    <mergeCell ref="AA998:AB998"/>
    <mergeCell ref="AA999:AB999"/>
    <mergeCell ref="AA1001:AB1001"/>
    <mergeCell ref="AA955:AB955"/>
    <mergeCell ref="AA956:AB956"/>
    <mergeCell ref="AA958:AB958"/>
    <mergeCell ref="AA959:AB959"/>
    <mergeCell ref="AA960:AB960"/>
    <mergeCell ref="AA962:AB962"/>
    <mergeCell ref="AA963:AB963"/>
    <mergeCell ref="AA964:AB964"/>
    <mergeCell ref="AA966:AB966"/>
    <mergeCell ref="AA967:AB967"/>
    <mergeCell ref="AA968:AB968"/>
    <mergeCell ref="AA970:AB970"/>
    <mergeCell ref="AA971:AB971"/>
    <mergeCell ref="AA972:AB972"/>
    <mergeCell ref="AA974:AB974"/>
    <mergeCell ref="AA975:AB975"/>
    <mergeCell ref="AA976:AB976"/>
    <mergeCell ref="AA931:AB931"/>
    <mergeCell ref="AA932:AB932"/>
    <mergeCell ref="AA933:AB933"/>
    <mergeCell ref="AA935:AB935"/>
    <mergeCell ref="AA936:AB936"/>
    <mergeCell ref="AA937:AB937"/>
    <mergeCell ref="AA940:AC940"/>
    <mergeCell ref="AA942:AB942"/>
    <mergeCell ref="AA943:AB943"/>
    <mergeCell ref="AA944:AB944"/>
    <mergeCell ref="AA946:AB946"/>
    <mergeCell ref="AA947:AB947"/>
    <mergeCell ref="AA948:AB948"/>
    <mergeCell ref="AA950:AB950"/>
    <mergeCell ref="AA951:AB951"/>
    <mergeCell ref="AA952:AB952"/>
    <mergeCell ref="AA954:AB954"/>
    <mergeCell ref="AA908:AB908"/>
    <mergeCell ref="AA909:AB909"/>
    <mergeCell ref="AA911:AB911"/>
    <mergeCell ref="AA912:AB912"/>
    <mergeCell ref="AA913:AB913"/>
    <mergeCell ref="AA915:AB915"/>
    <mergeCell ref="AA916:AB916"/>
    <mergeCell ref="AA917:AB917"/>
    <mergeCell ref="AA919:AB919"/>
    <mergeCell ref="AA920:AB920"/>
    <mergeCell ref="AA921:AB921"/>
    <mergeCell ref="AA923:AB923"/>
    <mergeCell ref="AA924:AB924"/>
    <mergeCell ref="AA925:AB925"/>
    <mergeCell ref="AA927:AB927"/>
    <mergeCell ref="AA928:AB928"/>
    <mergeCell ref="AA929:AB929"/>
    <mergeCell ref="AA885:AC885"/>
    <mergeCell ref="AA887:AB887"/>
    <mergeCell ref="AA888:AB888"/>
    <mergeCell ref="AA889:AB889"/>
    <mergeCell ref="AA891:AB891"/>
    <mergeCell ref="AA892:AB892"/>
    <mergeCell ref="AA893:AB893"/>
    <mergeCell ref="AA895:AB895"/>
    <mergeCell ref="AA896:AB896"/>
    <mergeCell ref="AA897:AB897"/>
    <mergeCell ref="AA899:AB899"/>
    <mergeCell ref="AA900:AB900"/>
    <mergeCell ref="AA901:AB901"/>
    <mergeCell ref="AA903:AB903"/>
    <mergeCell ref="AA904:AB904"/>
    <mergeCell ref="AA905:AB905"/>
    <mergeCell ref="AA907:AB907"/>
    <mergeCell ref="AE867:AF867"/>
    <mergeCell ref="AE868:AF868"/>
    <mergeCell ref="AE869:AF869"/>
    <mergeCell ref="AE870:AF870"/>
    <mergeCell ref="AE871:AF871"/>
    <mergeCell ref="AE872:AF872"/>
    <mergeCell ref="AE873:AF873"/>
    <mergeCell ref="AE874:AF874"/>
    <mergeCell ref="AE875:AF875"/>
    <mergeCell ref="AE876:AF876"/>
    <mergeCell ref="AE877:AF877"/>
    <mergeCell ref="AE878:AF878"/>
    <mergeCell ref="AE879:AF879"/>
    <mergeCell ref="AE880:AF880"/>
    <mergeCell ref="AE881:AF881"/>
    <mergeCell ref="AE882:AF882"/>
    <mergeCell ref="AA868:AB868"/>
    <mergeCell ref="AA869:AB869"/>
    <mergeCell ref="AA870:AB870"/>
    <mergeCell ref="AA872:AB872"/>
    <mergeCell ref="AA873:AB873"/>
    <mergeCell ref="AA874:AB874"/>
    <mergeCell ref="AA876:AB876"/>
    <mergeCell ref="AA877:AB877"/>
    <mergeCell ref="AA878:AB878"/>
    <mergeCell ref="AA880:AB880"/>
    <mergeCell ref="AA881:AB881"/>
    <mergeCell ref="AA882:AB882"/>
    <mergeCell ref="AA848:AB848"/>
    <mergeCell ref="AA849:AB849"/>
    <mergeCell ref="AA850:AB850"/>
    <mergeCell ref="AA852:AB852"/>
    <mergeCell ref="AA853:AB853"/>
    <mergeCell ref="AA854:AB854"/>
    <mergeCell ref="AA856:AB856"/>
    <mergeCell ref="AA857:AB857"/>
    <mergeCell ref="AA858:AB858"/>
    <mergeCell ref="AA860:AB860"/>
    <mergeCell ref="AA861:AB861"/>
    <mergeCell ref="AA862:AB862"/>
    <mergeCell ref="AE864:AL864"/>
    <mergeCell ref="AA864:AB864"/>
    <mergeCell ref="AA865:AB865"/>
    <mergeCell ref="AE865:AF865"/>
    <mergeCell ref="AA866:AB866"/>
    <mergeCell ref="AE866:AF866"/>
    <mergeCell ref="AE934:AF934"/>
    <mergeCell ref="AE935:AF935"/>
    <mergeCell ref="AE936:AF936"/>
    <mergeCell ref="AE937:AF937"/>
    <mergeCell ref="AE974:AL974"/>
    <mergeCell ref="AE975:AF975"/>
    <mergeCell ref="AE976:AF976"/>
    <mergeCell ref="AE977:AF977"/>
    <mergeCell ref="AE978:AF978"/>
    <mergeCell ref="AE979:AF979"/>
    <mergeCell ref="AE980:AF980"/>
    <mergeCell ref="AE981:AF981"/>
    <mergeCell ref="AE982:AF982"/>
    <mergeCell ref="AE990:AF990"/>
    <mergeCell ref="AE991:AF991"/>
    <mergeCell ref="AE992:AF992"/>
    <mergeCell ref="AE983:AF983"/>
    <mergeCell ref="AE984:AF984"/>
    <mergeCell ref="AE985:AF985"/>
    <mergeCell ref="AE986:AF986"/>
    <mergeCell ref="AE987:AF987"/>
    <mergeCell ref="AE988:AF988"/>
    <mergeCell ref="AE989:AF989"/>
    <mergeCell ref="AA823:AB823"/>
    <mergeCell ref="AA825:AB825"/>
    <mergeCell ref="AE919:AL919"/>
    <mergeCell ref="AE920:AF920"/>
    <mergeCell ref="AE921:AF921"/>
    <mergeCell ref="AE922:AF922"/>
    <mergeCell ref="AE923:AF923"/>
    <mergeCell ref="AE924:AF924"/>
    <mergeCell ref="AE925:AF925"/>
    <mergeCell ref="AE926:AF926"/>
    <mergeCell ref="AE927:AF927"/>
    <mergeCell ref="AE928:AF928"/>
    <mergeCell ref="AE929:AF929"/>
    <mergeCell ref="AE930:AF930"/>
    <mergeCell ref="AE931:AF931"/>
    <mergeCell ref="AE932:AF932"/>
    <mergeCell ref="AE933:AF933"/>
    <mergeCell ref="AA826:AB826"/>
    <mergeCell ref="AA827:AB827"/>
    <mergeCell ref="AA830:AC830"/>
    <mergeCell ref="AA832:AB832"/>
    <mergeCell ref="AA833:AB833"/>
    <mergeCell ref="AA834:AB834"/>
    <mergeCell ref="AA836:AB836"/>
    <mergeCell ref="AA837:AB837"/>
    <mergeCell ref="AA838:AB838"/>
    <mergeCell ref="AA840:AB840"/>
    <mergeCell ref="AA841:AB841"/>
    <mergeCell ref="AA842:AB842"/>
    <mergeCell ref="AA844:AB844"/>
    <mergeCell ref="AA845:AB845"/>
    <mergeCell ref="AA846:AB846"/>
    <mergeCell ref="AA787:AB787"/>
    <mergeCell ref="AA789:AB789"/>
    <mergeCell ref="AA790:AB790"/>
    <mergeCell ref="AA791:AB791"/>
    <mergeCell ref="AA793:AB793"/>
    <mergeCell ref="AA794:AB794"/>
    <mergeCell ref="AA795:AB795"/>
    <mergeCell ref="AA797:AB797"/>
    <mergeCell ref="AA798:AB798"/>
    <mergeCell ref="AA799:AB799"/>
    <mergeCell ref="AA801:AB801"/>
    <mergeCell ref="AA802:AB802"/>
    <mergeCell ref="AA803:AB803"/>
    <mergeCell ref="AA805:AB805"/>
    <mergeCell ref="AA806:AB806"/>
    <mergeCell ref="AA807:AB807"/>
    <mergeCell ref="AA809:AB809"/>
    <mergeCell ref="AE762:AF762"/>
    <mergeCell ref="AE763:AF763"/>
    <mergeCell ref="AE764:AF764"/>
    <mergeCell ref="AE765:AF765"/>
    <mergeCell ref="AE766:AF766"/>
    <mergeCell ref="AE767:AF767"/>
    <mergeCell ref="AE768:AF768"/>
    <mergeCell ref="AE769:AF769"/>
    <mergeCell ref="AE770:AF770"/>
    <mergeCell ref="AE771:AF771"/>
    <mergeCell ref="AE772:AF772"/>
    <mergeCell ref="AE809:AL809"/>
    <mergeCell ref="AA759:AB759"/>
    <mergeCell ref="AA760:AB760"/>
    <mergeCell ref="AA762:AB762"/>
    <mergeCell ref="AA763:AB763"/>
    <mergeCell ref="AA764:AB764"/>
    <mergeCell ref="AA766:AB766"/>
    <mergeCell ref="AA767:AB767"/>
    <mergeCell ref="AA768:AB768"/>
    <mergeCell ref="AA770:AB770"/>
    <mergeCell ref="AA771:AB771"/>
    <mergeCell ref="AA772:AB772"/>
    <mergeCell ref="AA775:AC775"/>
    <mergeCell ref="AA777:AB777"/>
    <mergeCell ref="AA778:AB778"/>
    <mergeCell ref="AA779:AB779"/>
    <mergeCell ref="AA781:AB781"/>
    <mergeCell ref="AA782:AB782"/>
    <mergeCell ref="AA783:AB783"/>
    <mergeCell ref="AA785:AB785"/>
    <mergeCell ref="AA786:AB786"/>
    <mergeCell ref="AE755:AF755"/>
    <mergeCell ref="AA743:AB743"/>
    <mergeCell ref="AA744:AB744"/>
    <mergeCell ref="AA746:AB746"/>
    <mergeCell ref="AA747:AB747"/>
    <mergeCell ref="AA748:AB748"/>
    <mergeCell ref="AA750:AB750"/>
    <mergeCell ref="AA751:AB751"/>
    <mergeCell ref="AA755:AB755"/>
    <mergeCell ref="AA756:AB756"/>
    <mergeCell ref="AE756:AF756"/>
    <mergeCell ref="AE757:AF757"/>
    <mergeCell ref="AA758:AB758"/>
    <mergeCell ref="AE758:AF758"/>
    <mergeCell ref="AE759:AF759"/>
    <mergeCell ref="AE760:AF760"/>
    <mergeCell ref="AE761:AF761"/>
    <mergeCell ref="AA724:AB724"/>
    <mergeCell ref="AA726:AB726"/>
    <mergeCell ref="AA727:AB727"/>
    <mergeCell ref="AA728:AB728"/>
    <mergeCell ref="AA730:AB730"/>
    <mergeCell ref="AA731:AB731"/>
    <mergeCell ref="AA732:AB732"/>
    <mergeCell ref="AA734:AB734"/>
    <mergeCell ref="AA735:AB735"/>
    <mergeCell ref="AA736:AB736"/>
    <mergeCell ref="AA738:AB738"/>
    <mergeCell ref="AA739:AB739"/>
    <mergeCell ref="AA740:AB740"/>
    <mergeCell ref="AA742:AB742"/>
    <mergeCell ref="AA752:AB752"/>
    <mergeCell ref="AA754:AB754"/>
    <mergeCell ref="AE754:AL754"/>
    <mergeCell ref="AE1037:AF1037"/>
    <mergeCell ref="AA1038:AB1038"/>
    <mergeCell ref="AE1038:AF1038"/>
    <mergeCell ref="AA1039:AB1039"/>
    <mergeCell ref="AE810:AF810"/>
    <mergeCell ref="AE811:AF811"/>
    <mergeCell ref="AE812:AF812"/>
    <mergeCell ref="AE813:AF813"/>
    <mergeCell ref="AE814:AF814"/>
    <mergeCell ref="AE815:AF815"/>
    <mergeCell ref="AE816:AF816"/>
    <mergeCell ref="AE824:AF824"/>
    <mergeCell ref="AE825:AF825"/>
    <mergeCell ref="AE826:AF826"/>
    <mergeCell ref="AE827:AF827"/>
    <mergeCell ref="AE817:AF817"/>
    <mergeCell ref="AE818:AF818"/>
    <mergeCell ref="AE819:AF819"/>
    <mergeCell ref="AE820:AF820"/>
    <mergeCell ref="AE821:AF821"/>
    <mergeCell ref="AE822:AF822"/>
    <mergeCell ref="AE823:AF823"/>
    <mergeCell ref="AA810:AB810"/>
    <mergeCell ref="AA811:AB811"/>
    <mergeCell ref="AA813:AB813"/>
    <mergeCell ref="AA814:AB814"/>
    <mergeCell ref="AA815:AB815"/>
    <mergeCell ref="AA817:AB817"/>
    <mergeCell ref="AA818:AB818"/>
    <mergeCell ref="AA819:AB819"/>
    <mergeCell ref="AA821:AB821"/>
    <mergeCell ref="AA822:AB822"/>
    <mergeCell ref="AA1018:AB1018"/>
    <mergeCell ref="AA1019:AB1019"/>
    <mergeCell ref="AA1021:AB1021"/>
    <mergeCell ref="AA1022:AB1022"/>
    <mergeCell ref="AA1023:AB1023"/>
    <mergeCell ref="AA1025:AB1025"/>
    <mergeCell ref="AA1026:AB1026"/>
    <mergeCell ref="AA1027:AB1027"/>
    <mergeCell ref="AA1029:AB1029"/>
    <mergeCell ref="AE1029:AL1029"/>
    <mergeCell ref="AE1033:AF1033"/>
    <mergeCell ref="AE1034:AF1034"/>
    <mergeCell ref="AE1036:AF1036"/>
    <mergeCell ref="AA1030:AB1030"/>
    <mergeCell ref="AE1030:AF1030"/>
    <mergeCell ref="AA1031:AB1031"/>
    <mergeCell ref="AE1031:AF1031"/>
    <mergeCell ref="AE1032:AF1032"/>
    <mergeCell ref="AA1033:AB1033"/>
    <mergeCell ref="AA1034:AB1034"/>
    <mergeCell ref="AA1035:AB1035"/>
    <mergeCell ref="AE1035:AF1035"/>
    <mergeCell ref="C560:C563"/>
    <mergeCell ref="C564:C567"/>
    <mergeCell ref="C568:C571"/>
    <mergeCell ref="C572:C575"/>
    <mergeCell ref="C576:C579"/>
    <mergeCell ref="C580:C583"/>
    <mergeCell ref="C584:C587"/>
    <mergeCell ref="C588:C591"/>
    <mergeCell ref="C592:C595"/>
    <mergeCell ref="C596:C599"/>
    <mergeCell ref="C600:C603"/>
    <mergeCell ref="C604:C607"/>
    <mergeCell ref="C611:C614"/>
    <mergeCell ref="C615:C618"/>
    <mergeCell ref="C619:C622"/>
    <mergeCell ref="C623:C626"/>
    <mergeCell ref="H741:H744"/>
    <mergeCell ref="H710:H713"/>
    <mergeCell ref="H714:H717"/>
    <mergeCell ref="H721:H724"/>
    <mergeCell ref="H725:H728"/>
    <mergeCell ref="H729:H732"/>
    <mergeCell ref="H733:H736"/>
    <mergeCell ref="H737:H740"/>
    <mergeCell ref="C486:C489"/>
    <mergeCell ref="C490:C493"/>
    <mergeCell ref="C494:C497"/>
    <mergeCell ref="C501:C504"/>
    <mergeCell ref="C505:C508"/>
    <mergeCell ref="C509:C512"/>
    <mergeCell ref="C513:C516"/>
    <mergeCell ref="C517:C520"/>
    <mergeCell ref="C521:C524"/>
    <mergeCell ref="C525:C528"/>
    <mergeCell ref="C529:C532"/>
    <mergeCell ref="C533:C536"/>
    <mergeCell ref="C537:C540"/>
    <mergeCell ref="C541:C544"/>
    <mergeCell ref="C545:C548"/>
    <mergeCell ref="C549:C552"/>
    <mergeCell ref="C556:C559"/>
    <mergeCell ref="C706:C709"/>
    <mergeCell ref="C710:C713"/>
    <mergeCell ref="C714:C717"/>
    <mergeCell ref="D725:D728"/>
    <mergeCell ref="D729:D732"/>
    <mergeCell ref="D733:D736"/>
    <mergeCell ref="D737:D740"/>
    <mergeCell ref="D741:D744"/>
    <mergeCell ref="D745:D748"/>
    <mergeCell ref="D694:D697"/>
    <mergeCell ref="D698:D701"/>
    <mergeCell ref="D702:D705"/>
    <mergeCell ref="D706:D709"/>
    <mergeCell ref="D710:D713"/>
    <mergeCell ref="D714:D717"/>
    <mergeCell ref="D721:D724"/>
    <mergeCell ref="C419:C422"/>
    <mergeCell ref="C423:C426"/>
    <mergeCell ref="C427:C430"/>
    <mergeCell ref="C431:C434"/>
    <mergeCell ref="C435:C438"/>
    <mergeCell ref="C439:C442"/>
    <mergeCell ref="C446:C449"/>
    <mergeCell ref="C450:C453"/>
    <mergeCell ref="C454:C457"/>
    <mergeCell ref="C458:C461"/>
    <mergeCell ref="C462:C465"/>
    <mergeCell ref="C466:C469"/>
    <mergeCell ref="C470:C473"/>
    <mergeCell ref="C474:C477"/>
    <mergeCell ref="C478:C481"/>
    <mergeCell ref="C482:C485"/>
    <mergeCell ref="C631:C634"/>
    <mergeCell ref="C635:C638"/>
    <mergeCell ref="C639:C642"/>
    <mergeCell ref="C643:C646"/>
    <mergeCell ref="C647:C650"/>
    <mergeCell ref="C651:C654"/>
    <mergeCell ref="C655:C658"/>
    <mergeCell ref="C659:C662"/>
    <mergeCell ref="C666:C669"/>
    <mergeCell ref="C670:C673"/>
    <mergeCell ref="D670:D673"/>
    <mergeCell ref="C674:C677"/>
    <mergeCell ref="D674:D677"/>
    <mergeCell ref="C678:C681"/>
    <mergeCell ref="D678:D681"/>
    <mergeCell ref="C682:C685"/>
    <mergeCell ref="D682:D685"/>
    <mergeCell ref="G384:G387"/>
    <mergeCell ref="H384:H387"/>
    <mergeCell ref="D391:D394"/>
    <mergeCell ref="C313:C316"/>
    <mergeCell ref="C317:C320"/>
    <mergeCell ref="C321:C324"/>
    <mergeCell ref="C325:C328"/>
    <mergeCell ref="C329:C332"/>
    <mergeCell ref="C336:C339"/>
    <mergeCell ref="C340:C343"/>
    <mergeCell ref="H427:H430"/>
    <mergeCell ref="H431:H434"/>
    <mergeCell ref="G435:G438"/>
    <mergeCell ref="H435:H438"/>
    <mergeCell ref="G439:G442"/>
    <mergeCell ref="H439:H442"/>
    <mergeCell ref="H446:H449"/>
    <mergeCell ref="G446:G449"/>
    <mergeCell ref="C348:C351"/>
    <mergeCell ref="C352:C355"/>
    <mergeCell ref="C356:C359"/>
    <mergeCell ref="G356:G359"/>
    <mergeCell ref="H356:H359"/>
    <mergeCell ref="H360:H363"/>
    <mergeCell ref="G360:G363"/>
    <mergeCell ref="G364:G367"/>
    <mergeCell ref="H364:H367"/>
    <mergeCell ref="G368:G371"/>
    <mergeCell ref="H368:H371"/>
    <mergeCell ref="G372:G375"/>
    <mergeCell ref="H372:H375"/>
    <mergeCell ref="G376:G379"/>
    <mergeCell ref="H376:H379"/>
    <mergeCell ref="G380:G383"/>
    <mergeCell ref="H380:H383"/>
    <mergeCell ref="C399:C402"/>
    <mergeCell ref="D399:D402"/>
    <mergeCell ref="C403:C406"/>
    <mergeCell ref="D403:D406"/>
    <mergeCell ref="C407:C410"/>
    <mergeCell ref="D407:D410"/>
    <mergeCell ref="C411:C414"/>
    <mergeCell ref="D411:D414"/>
    <mergeCell ref="C415:C418"/>
    <mergeCell ref="D415:D418"/>
    <mergeCell ref="D419:D422"/>
    <mergeCell ref="G423:G426"/>
    <mergeCell ref="G427:G430"/>
    <mergeCell ref="G431:G434"/>
    <mergeCell ref="H407:H410"/>
    <mergeCell ref="H411:H414"/>
    <mergeCell ref="G415:G418"/>
    <mergeCell ref="H415:H418"/>
    <mergeCell ref="G419:G422"/>
    <mergeCell ref="H419:H422"/>
    <mergeCell ref="H423:H426"/>
    <mergeCell ref="K665:N665"/>
    <mergeCell ref="K647:K650"/>
    <mergeCell ref="L647:L650"/>
    <mergeCell ref="K651:K654"/>
    <mergeCell ref="L651:L654"/>
    <mergeCell ref="K655:K658"/>
    <mergeCell ref="L655:L658"/>
    <mergeCell ref="K659:K662"/>
    <mergeCell ref="L682:L685"/>
    <mergeCell ref="L686:L689"/>
    <mergeCell ref="A719:N719"/>
    <mergeCell ref="C720:F720"/>
    <mergeCell ref="G720:J720"/>
    <mergeCell ref="K720:N720"/>
    <mergeCell ref="G403:G406"/>
    <mergeCell ref="G407:G410"/>
    <mergeCell ref="G411:G414"/>
    <mergeCell ref="H403:H406"/>
    <mergeCell ref="G450:G453"/>
    <mergeCell ref="G454:G457"/>
    <mergeCell ref="G458:G461"/>
    <mergeCell ref="G462:G465"/>
    <mergeCell ref="G466:G469"/>
    <mergeCell ref="G470:G473"/>
    <mergeCell ref="G474:G477"/>
    <mergeCell ref="G478:G481"/>
    <mergeCell ref="G482:G485"/>
    <mergeCell ref="G486:G489"/>
    <mergeCell ref="H486:H489"/>
    <mergeCell ref="G490:G493"/>
    <mergeCell ref="H490:H493"/>
    <mergeCell ref="C627:C630"/>
    <mergeCell ref="K733:K736"/>
    <mergeCell ref="K737:K740"/>
    <mergeCell ref="C555:F555"/>
    <mergeCell ref="G555:J555"/>
    <mergeCell ref="K555:N555"/>
    <mergeCell ref="A609:N609"/>
    <mergeCell ref="C610:F610"/>
    <mergeCell ref="G610:J610"/>
    <mergeCell ref="K610:N610"/>
    <mergeCell ref="K470:K473"/>
    <mergeCell ref="K474:K477"/>
    <mergeCell ref="A499:N499"/>
    <mergeCell ref="C500:F500"/>
    <mergeCell ref="G500:J500"/>
    <mergeCell ref="K500:N500"/>
    <mergeCell ref="A554:N554"/>
    <mergeCell ref="K458:K461"/>
    <mergeCell ref="L458:L461"/>
    <mergeCell ref="K462:K465"/>
    <mergeCell ref="L462:L465"/>
    <mergeCell ref="L466:L469"/>
    <mergeCell ref="L470:L473"/>
    <mergeCell ref="L474:L477"/>
    <mergeCell ref="K466:K469"/>
    <mergeCell ref="K635:K638"/>
    <mergeCell ref="L635:L638"/>
    <mergeCell ref="K639:K642"/>
    <mergeCell ref="L639:L642"/>
    <mergeCell ref="K643:K646"/>
    <mergeCell ref="L643:L646"/>
    <mergeCell ref="L659:L662"/>
    <mergeCell ref="A664:N664"/>
    <mergeCell ref="K666:K669"/>
    <mergeCell ref="L666:L669"/>
    <mergeCell ref="K670:K673"/>
    <mergeCell ref="L670:L673"/>
    <mergeCell ref="K674:K677"/>
    <mergeCell ref="L674:L677"/>
    <mergeCell ref="L678:L681"/>
    <mergeCell ref="K678:K681"/>
    <mergeCell ref="K682:K685"/>
    <mergeCell ref="K686:K689"/>
    <mergeCell ref="K690:K693"/>
    <mergeCell ref="L690:L693"/>
    <mergeCell ref="K694:K697"/>
    <mergeCell ref="L694:L697"/>
    <mergeCell ref="L714:L717"/>
    <mergeCell ref="L721:L724"/>
    <mergeCell ref="L725:L728"/>
    <mergeCell ref="K698:K701"/>
    <mergeCell ref="L698:L701"/>
    <mergeCell ref="K702:K705"/>
    <mergeCell ref="L702:L705"/>
    <mergeCell ref="K706:K709"/>
    <mergeCell ref="L706:L709"/>
    <mergeCell ref="L710:L713"/>
    <mergeCell ref="K710:K713"/>
    <mergeCell ref="K714:K717"/>
    <mergeCell ref="K721:K724"/>
    <mergeCell ref="K725:K728"/>
    <mergeCell ref="C301:C304"/>
    <mergeCell ref="C305:C308"/>
    <mergeCell ref="C309:C312"/>
    <mergeCell ref="D289:D292"/>
    <mergeCell ref="D293:D296"/>
    <mergeCell ref="D297:D300"/>
    <mergeCell ref="D301:D304"/>
    <mergeCell ref="D305:D308"/>
    <mergeCell ref="D309:D312"/>
    <mergeCell ref="D313:D316"/>
    <mergeCell ref="D317:D320"/>
    <mergeCell ref="D321:D324"/>
    <mergeCell ref="D325:D328"/>
    <mergeCell ref="D329:D332"/>
    <mergeCell ref="D336:D339"/>
    <mergeCell ref="D340:D343"/>
    <mergeCell ref="D344:D347"/>
    <mergeCell ref="C344:C347"/>
    <mergeCell ref="C258:C261"/>
    <mergeCell ref="C262:C265"/>
    <mergeCell ref="C266:C269"/>
    <mergeCell ref="C270:C273"/>
    <mergeCell ref="C274:C277"/>
    <mergeCell ref="C281:C284"/>
    <mergeCell ref="D258:D261"/>
    <mergeCell ref="D262:D265"/>
    <mergeCell ref="D266:D269"/>
    <mergeCell ref="D270:D273"/>
    <mergeCell ref="D274:D277"/>
    <mergeCell ref="D281:D284"/>
    <mergeCell ref="D285:D288"/>
    <mergeCell ref="C285:C288"/>
    <mergeCell ref="C289:C292"/>
    <mergeCell ref="C293:C296"/>
    <mergeCell ref="C297:C300"/>
    <mergeCell ref="D356:D359"/>
    <mergeCell ref="C360:C363"/>
    <mergeCell ref="D360:D363"/>
    <mergeCell ref="C364:C367"/>
    <mergeCell ref="D364:D367"/>
    <mergeCell ref="C368:C371"/>
    <mergeCell ref="D368:D371"/>
    <mergeCell ref="C372:C375"/>
    <mergeCell ref="D372:D375"/>
    <mergeCell ref="C376:C379"/>
    <mergeCell ref="D376:D379"/>
    <mergeCell ref="D380:D383"/>
    <mergeCell ref="D384:D387"/>
    <mergeCell ref="C445:F445"/>
    <mergeCell ref="G445:J445"/>
    <mergeCell ref="K445:N445"/>
    <mergeCell ref="C380:C383"/>
    <mergeCell ref="C384:C387"/>
    <mergeCell ref="A389:N389"/>
    <mergeCell ref="C390:F390"/>
    <mergeCell ref="G390:J390"/>
    <mergeCell ref="K390:N390"/>
    <mergeCell ref="A444:N444"/>
    <mergeCell ref="G391:G394"/>
    <mergeCell ref="H391:H394"/>
    <mergeCell ref="G395:G398"/>
    <mergeCell ref="H395:H398"/>
    <mergeCell ref="G399:G402"/>
    <mergeCell ref="H399:H402"/>
    <mergeCell ref="C391:C394"/>
    <mergeCell ref="C395:C398"/>
    <mergeCell ref="D395:D398"/>
    <mergeCell ref="D116:D119"/>
    <mergeCell ref="C116:C119"/>
    <mergeCell ref="C120:C123"/>
    <mergeCell ref="C124:C127"/>
    <mergeCell ref="C128:C131"/>
    <mergeCell ref="C132:C135"/>
    <mergeCell ref="C136:C139"/>
    <mergeCell ref="C140:C143"/>
    <mergeCell ref="C144:C147"/>
    <mergeCell ref="C148:C151"/>
    <mergeCell ref="C152:C155"/>
    <mergeCell ref="C156:C159"/>
    <mergeCell ref="D156:D159"/>
    <mergeCell ref="C160:C163"/>
    <mergeCell ref="D160:D163"/>
    <mergeCell ref="D348:D351"/>
    <mergeCell ref="D352:D355"/>
    <mergeCell ref="D120:D123"/>
    <mergeCell ref="D124:D127"/>
    <mergeCell ref="D128:D131"/>
    <mergeCell ref="D132:D135"/>
    <mergeCell ref="D136:D139"/>
    <mergeCell ref="D140:D143"/>
    <mergeCell ref="D144:D147"/>
    <mergeCell ref="D148:D151"/>
    <mergeCell ref="D152:D155"/>
    <mergeCell ref="C246:C249"/>
    <mergeCell ref="D246:D249"/>
    <mergeCell ref="C250:C253"/>
    <mergeCell ref="D250:D253"/>
    <mergeCell ref="D254:D257"/>
    <mergeCell ref="C254:C257"/>
    <mergeCell ref="C61:C64"/>
    <mergeCell ref="D61:D64"/>
    <mergeCell ref="A69:A72"/>
    <mergeCell ref="D73:D76"/>
    <mergeCell ref="C69:C72"/>
    <mergeCell ref="C73:C76"/>
    <mergeCell ref="C77:C80"/>
    <mergeCell ref="D77:D80"/>
    <mergeCell ref="C81:C84"/>
    <mergeCell ref="D81:D84"/>
    <mergeCell ref="D85:D88"/>
    <mergeCell ref="A73:A76"/>
    <mergeCell ref="A77:A80"/>
    <mergeCell ref="A81:A84"/>
    <mergeCell ref="A85:A88"/>
    <mergeCell ref="A89:A92"/>
    <mergeCell ref="A93:A96"/>
    <mergeCell ref="C85:C88"/>
    <mergeCell ref="C89:C92"/>
    <mergeCell ref="C93:C96"/>
    <mergeCell ref="D89:D92"/>
    <mergeCell ref="D93:D96"/>
    <mergeCell ref="A14:A17"/>
    <mergeCell ref="A18:A21"/>
    <mergeCell ref="C18:C21"/>
    <mergeCell ref="D18:D21"/>
    <mergeCell ref="G18:G21"/>
    <mergeCell ref="H18:H21"/>
    <mergeCell ref="A22:A25"/>
    <mergeCell ref="C22:C25"/>
    <mergeCell ref="D22:D25"/>
    <mergeCell ref="A26:A29"/>
    <mergeCell ref="C26:C29"/>
    <mergeCell ref="D26:D29"/>
    <mergeCell ref="C30:C33"/>
    <mergeCell ref="D30:D33"/>
    <mergeCell ref="C34:C37"/>
    <mergeCell ref="D34:D37"/>
    <mergeCell ref="C38:C41"/>
    <mergeCell ref="D38:D41"/>
    <mergeCell ref="K26:K29"/>
    <mergeCell ref="K30:K33"/>
    <mergeCell ref="K34:K37"/>
    <mergeCell ref="K6:K9"/>
    <mergeCell ref="K14:K17"/>
    <mergeCell ref="K18:K21"/>
    <mergeCell ref="L18:L21"/>
    <mergeCell ref="K22:K25"/>
    <mergeCell ref="L22:L25"/>
    <mergeCell ref="L26:L29"/>
    <mergeCell ref="K73:K76"/>
    <mergeCell ref="L73:L76"/>
    <mergeCell ref="D69:D72"/>
    <mergeCell ref="G69:G72"/>
    <mergeCell ref="H69:H72"/>
    <mergeCell ref="K69:K72"/>
    <mergeCell ref="L69:L72"/>
    <mergeCell ref="G73:G76"/>
    <mergeCell ref="H73:H76"/>
    <mergeCell ref="L6:L9"/>
    <mergeCell ref="D10:D13"/>
    <mergeCell ref="H10:H13"/>
    <mergeCell ref="D14:D17"/>
    <mergeCell ref="H14:H17"/>
    <mergeCell ref="L14:L17"/>
    <mergeCell ref="D42:D45"/>
    <mergeCell ref="D46:D49"/>
    <mergeCell ref="K54:K57"/>
    <mergeCell ref="K61:K64"/>
    <mergeCell ref="L61:L64"/>
    <mergeCell ref="D50:D53"/>
    <mergeCell ref="D54:D57"/>
    <mergeCell ref="S601:T601"/>
    <mergeCell ref="S602:T602"/>
    <mergeCell ref="S603:T603"/>
    <mergeCell ref="S605:T605"/>
    <mergeCell ref="S606:T606"/>
    <mergeCell ref="S607:T607"/>
    <mergeCell ref="S610:U610"/>
    <mergeCell ref="S612:T612"/>
    <mergeCell ref="S613:T613"/>
    <mergeCell ref="S614:T614"/>
    <mergeCell ref="S636:T636"/>
    <mergeCell ref="S637:T637"/>
    <mergeCell ref="S638:T638"/>
    <mergeCell ref="S640:T640"/>
    <mergeCell ref="S641:T641"/>
    <mergeCell ref="S642:T642"/>
    <mergeCell ref="S644:T644"/>
    <mergeCell ref="S578:T578"/>
    <mergeCell ref="S579:T579"/>
    <mergeCell ref="S581:T581"/>
    <mergeCell ref="S582:T582"/>
    <mergeCell ref="S583:T583"/>
    <mergeCell ref="S585:T585"/>
    <mergeCell ref="S586:T586"/>
    <mergeCell ref="S587:T587"/>
    <mergeCell ref="S589:T589"/>
    <mergeCell ref="S590:T590"/>
    <mergeCell ref="S591:T591"/>
    <mergeCell ref="S593:T593"/>
    <mergeCell ref="S594:T594"/>
    <mergeCell ref="S595:T595"/>
    <mergeCell ref="S597:T597"/>
    <mergeCell ref="S598:T598"/>
    <mergeCell ref="S599:T599"/>
    <mergeCell ref="S546:T546"/>
    <mergeCell ref="S547:T547"/>
    <mergeCell ref="S548:T548"/>
    <mergeCell ref="S550:T550"/>
    <mergeCell ref="S551:T551"/>
    <mergeCell ref="S552:T552"/>
    <mergeCell ref="S555:U555"/>
    <mergeCell ref="S617:T617"/>
    <mergeCell ref="S618:T618"/>
    <mergeCell ref="S620:T620"/>
    <mergeCell ref="S621:T621"/>
    <mergeCell ref="S622:T622"/>
    <mergeCell ref="S624:T624"/>
    <mergeCell ref="S625:T625"/>
    <mergeCell ref="S626:T626"/>
    <mergeCell ref="S628:T628"/>
    <mergeCell ref="S629:T629"/>
    <mergeCell ref="S557:T557"/>
    <mergeCell ref="S558:T558"/>
    <mergeCell ref="S559:T559"/>
    <mergeCell ref="S562:T562"/>
    <mergeCell ref="S563:T563"/>
    <mergeCell ref="S565:T565"/>
    <mergeCell ref="S566:T566"/>
    <mergeCell ref="S567:T567"/>
    <mergeCell ref="S569:T569"/>
    <mergeCell ref="S570:T570"/>
    <mergeCell ref="S571:T571"/>
    <mergeCell ref="S573:T573"/>
    <mergeCell ref="S574:T574"/>
    <mergeCell ref="S575:T575"/>
    <mergeCell ref="S577:T577"/>
    <mergeCell ref="S543:T543"/>
    <mergeCell ref="S544:T544"/>
    <mergeCell ref="S468:T468"/>
    <mergeCell ref="S469:T469"/>
    <mergeCell ref="S471:T471"/>
    <mergeCell ref="S472:T472"/>
    <mergeCell ref="S473:T473"/>
    <mergeCell ref="S475:T475"/>
    <mergeCell ref="S476:T476"/>
    <mergeCell ref="S477:T477"/>
    <mergeCell ref="S479:T479"/>
    <mergeCell ref="S480:T480"/>
    <mergeCell ref="S481:T481"/>
    <mergeCell ref="S483:T483"/>
    <mergeCell ref="S484:T484"/>
    <mergeCell ref="S485:T485"/>
    <mergeCell ref="S487:T487"/>
    <mergeCell ref="S488:T488"/>
    <mergeCell ref="S489:T489"/>
    <mergeCell ref="S491:T491"/>
    <mergeCell ref="S492:T492"/>
    <mergeCell ref="S493:T493"/>
    <mergeCell ref="S495:T495"/>
    <mergeCell ref="S496:T496"/>
    <mergeCell ref="S497:T497"/>
    <mergeCell ref="S500:U500"/>
    <mergeCell ref="S502:T502"/>
    <mergeCell ref="S503:T503"/>
    <mergeCell ref="S504:T504"/>
    <mergeCell ref="S507:T507"/>
    <mergeCell ref="S508:T508"/>
    <mergeCell ref="S510:T510"/>
    <mergeCell ref="S461:T461"/>
    <mergeCell ref="S463:T463"/>
    <mergeCell ref="S464:T464"/>
    <mergeCell ref="S465:T465"/>
    <mergeCell ref="S467:T467"/>
    <mergeCell ref="S527:T527"/>
    <mergeCell ref="S528:T528"/>
    <mergeCell ref="S530:T530"/>
    <mergeCell ref="S531:T531"/>
    <mergeCell ref="S532:T532"/>
    <mergeCell ref="S534:T534"/>
    <mergeCell ref="S535:T535"/>
    <mergeCell ref="S536:T536"/>
    <mergeCell ref="S538:T538"/>
    <mergeCell ref="S539:T539"/>
    <mergeCell ref="S540:T540"/>
    <mergeCell ref="S542:T542"/>
    <mergeCell ref="S511:T511"/>
    <mergeCell ref="S512:T512"/>
    <mergeCell ref="S514:T514"/>
    <mergeCell ref="S515:T515"/>
    <mergeCell ref="S516:T516"/>
    <mergeCell ref="S518:T518"/>
    <mergeCell ref="S519:T519"/>
    <mergeCell ref="S520:T520"/>
    <mergeCell ref="S522:T522"/>
    <mergeCell ref="S523:T523"/>
    <mergeCell ref="S524:T524"/>
    <mergeCell ref="S526:T526"/>
    <mergeCell ref="S436:T436"/>
    <mergeCell ref="S437:T437"/>
    <mergeCell ref="S438:T438"/>
    <mergeCell ref="S440:T440"/>
    <mergeCell ref="S441:T441"/>
    <mergeCell ref="S442:T442"/>
    <mergeCell ref="S445:U445"/>
    <mergeCell ref="S447:T447"/>
    <mergeCell ref="S448:T448"/>
    <mergeCell ref="S449:T449"/>
    <mergeCell ref="S452:T452"/>
    <mergeCell ref="S453:T453"/>
    <mergeCell ref="S455:T455"/>
    <mergeCell ref="S456:T456"/>
    <mergeCell ref="S457:T457"/>
    <mergeCell ref="S459:T459"/>
    <mergeCell ref="S460:T460"/>
    <mergeCell ref="S413:T413"/>
    <mergeCell ref="S414:T414"/>
    <mergeCell ref="S416:T416"/>
    <mergeCell ref="S417:T417"/>
    <mergeCell ref="S418:T418"/>
    <mergeCell ref="S420:T420"/>
    <mergeCell ref="S421:T421"/>
    <mergeCell ref="S422:T422"/>
    <mergeCell ref="S424:T424"/>
    <mergeCell ref="S425:T425"/>
    <mergeCell ref="S426:T426"/>
    <mergeCell ref="S428:T428"/>
    <mergeCell ref="S429:T429"/>
    <mergeCell ref="S430:T430"/>
    <mergeCell ref="S432:T432"/>
    <mergeCell ref="S433:T433"/>
    <mergeCell ref="S434:T434"/>
    <mergeCell ref="S387:T387"/>
    <mergeCell ref="S390:U390"/>
    <mergeCell ref="S392:T392"/>
    <mergeCell ref="S393:T393"/>
    <mergeCell ref="S394:T394"/>
    <mergeCell ref="S397:T397"/>
    <mergeCell ref="S398:T398"/>
    <mergeCell ref="S400:T400"/>
    <mergeCell ref="S401:T401"/>
    <mergeCell ref="S402:T402"/>
    <mergeCell ref="S404:T404"/>
    <mergeCell ref="S405:T405"/>
    <mergeCell ref="S406:T406"/>
    <mergeCell ref="S408:T408"/>
    <mergeCell ref="S409:T409"/>
    <mergeCell ref="S410:T410"/>
    <mergeCell ref="S412:T412"/>
    <mergeCell ref="S314:T314"/>
    <mergeCell ref="S315:T315"/>
    <mergeCell ref="S316:T316"/>
    <mergeCell ref="S318:T318"/>
    <mergeCell ref="S319:T319"/>
    <mergeCell ref="S320:T320"/>
    <mergeCell ref="S322:T322"/>
    <mergeCell ref="S323:T323"/>
    <mergeCell ref="S324:T324"/>
    <mergeCell ref="S326:T326"/>
    <mergeCell ref="S327:T327"/>
    <mergeCell ref="S328:T328"/>
    <mergeCell ref="S330:T330"/>
    <mergeCell ref="S331:T331"/>
    <mergeCell ref="S332:T332"/>
    <mergeCell ref="S335:U335"/>
    <mergeCell ref="S337:T337"/>
    <mergeCell ref="S1029:T1029"/>
    <mergeCell ref="S369:T369"/>
    <mergeCell ref="S370:T370"/>
    <mergeCell ref="S371:T371"/>
    <mergeCell ref="S373:T373"/>
    <mergeCell ref="S374:T374"/>
    <mergeCell ref="S375:T375"/>
    <mergeCell ref="S377:T377"/>
    <mergeCell ref="S378:T378"/>
    <mergeCell ref="S379:T379"/>
    <mergeCell ref="S381:T381"/>
    <mergeCell ref="S382:T382"/>
    <mergeCell ref="S383:T383"/>
    <mergeCell ref="S385:T385"/>
    <mergeCell ref="S386:T386"/>
    <mergeCell ref="S291:T291"/>
    <mergeCell ref="S292:T292"/>
    <mergeCell ref="S294:T294"/>
    <mergeCell ref="S295:T295"/>
    <mergeCell ref="S296:T296"/>
    <mergeCell ref="S298:T298"/>
    <mergeCell ref="S299:T299"/>
    <mergeCell ref="S300:T300"/>
    <mergeCell ref="S302:T302"/>
    <mergeCell ref="S303:T303"/>
    <mergeCell ref="S304:T304"/>
    <mergeCell ref="S306:T306"/>
    <mergeCell ref="S307:T307"/>
    <mergeCell ref="S308:T308"/>
    <mergeCell ref="S310:T310"/>
    <mergeCell ref="S311:T311"/>
    <mergeCell ref="S312:T312"/>
    <mergeCell ref="S984:T984"/>
    <mergeCell ref="S986:T986"/>
    <mergeCell ref="S987:T987"/>
    <mergeCell ref="S988:T988"/>
    <mergeCell ref="S990:T990"/>
    <mergeCell ref="S991:T991"/>
    <mergeCell ref="S992:T992"/>
    <mergeCell ref="S995:U995"/>
    <mergeCell ref="S997:T997"/>
    <mergeCell ref="S998:T998"/>
    <mergeCell ref="S999:T999"/>
    <mergeCell ref="S1021:T1021"/>
    <mergeCell ref="S1022:T1022"/>
    <mergeCell ref="S1023:T1023"/>
    <mergeCell ref="S1025:T1025"/>
    <mergeCell ref="S1026:T1026"/>
    <mergeCell ref="S1027:T1027"/>
    <mergeCell ref="S1015:T1015"/>
    <mergeCell ref="S1017:T1017"/>
    <mergeCell ref="S1018:T1018"/>
    <mergeCell ref="S1019:T1019"/>
    <mergeCell ref="S1039:T1039"/>
    <mergeCell ref="S1041:T1041"/>
    <mergeCell ref="S1042:T1042"/>
    <mergeCell ref="S1043:T1043"/>
    <mergeCell ref="S1045:T1045"/>
    <mergeCell ref="S1030:T1030"/>
    <mergeCell ref="S1031:T1031"/>
    <mergeCell ref="S1033:T1033"/>
    <mergeCell ref="S1034:T1034"/>
    <mergeCell ref="S1035:T1035"/>
    <mergeCell ref="S1037:T1037"/>
    <mergeCell ref="S1038:T1038"/>
    <mergeCell ref="S942:T942"/>
    <mergeCell ref="S943:T943"/>
    <mergeCell ref="S944:T944"/>
    <mergeCell ref="S947:T947"/>
    <mergeCell ref="S948:T948"/>
    <mergeCell ref="S950:T950"/>
    <mergeCell ref="S951:T951"/>
    <mergeCell ref="S952:T952"/>
    <mergeCell ref="S954:T954"/>
    <mergeCell ref="S955:T955"/>
    <mergeCell ref="S956:T956"/>
    <mergeCell ref="S958:T958"/>
    <mergeCell ref="S959:T959"/>
    <mergeCell ref="S960:T960"/>
    <mergeCell ref="S962:T962"/>
    <mergeCell ref="S963:T963"/>
    <mergeCell ref="S931:T931"/>
    <mergeCell ref="S932:T932"/>
    <mergeCell ref="S933:T933"/>
    <mergeCell ref="S935:T935"/>
    <mergeCell ref="S936:T936"/>
    <mergeCell ref="S937:T937"/>
    <mergeCell ref="S940:U940"/>
    <mergeCell ref="S1002:T1002"/>
    <mergeCell ref="S1003:T1003"/>
    <mergeCell ref="S1005:T1005"/>
    <mergeCell ref="S1006:T1006"/>
    <mergeCell ref="S1007:T1007"/>
    <mergeCell ref="S1009:T1009"/>
    <mergeCell ref="S1010:T1010"/>
    <mergeCell ref="S1011:T1011"/>
    <mergeCell ref="S1013:T1013"/>
    <mergeCell ref="S1014:T1014"/>
    <mergeCell ref="S964:T964"/>
    <mergeCell ref="S966:T966"/>
    <mergeCell ref="S967:T967"/>
    <mergeCell ref="S968:T968"/>
    <mergeCell ref="S970:T970"/>
    <mergeCell ref="S971:T971"/>
    <mergeCell ref="S972:T972"/>
    <mergeCell ref="S974:T974"/>
    <mergeCell ref="S975:T975"/>
    <mergeCell ref="S976:T976"/>
    <mergeCell ref="S978:T978"/>
    <mergeCell ref="S979:T979"/>
    <mergeCell ref="S980:T980"/>
    <mergeCell ref="S982:T982"/>
    <mergeCell ref="S983:T983"/>
    <mergeCell ref="S925:T925"/>
    <mergeCell ref="S927:T927"/>
    <mergeCell ref="S928:T928"/>
    <mergeCell ref="S929:T929"/>
    <mergeCell ref="S853:T853"/>
    <mergeCell ref="S854:T854"/>
    <mergeCell ref="S856:T856"/>
    <mergeCell ref="S857:T857"/>
    <mergeCell ref="S858:T858"/>
    <mergeCell ref="S860:T860"/>
    <mergeCell ref="S861:T861"/>
    <mergeCell ref="S862:T862"/>
    <mergeCell ref="S864:T864"/>
    <mergeCell ref="S865:T865"/>
    <mergeCell ref="S866:T866"/>
    <mergeCell ref="S868:T868"/>
    <mergeCell ref="S869:T869"/>
    <mergeCell ref="S870:T870"/>
    <mergeCell ref="S872:T872"/>
    <mergeCell ref="S873:T873"/>
    <mergeCell ref="S874:T874"/>
    <mergeCell ref="S876:T876"/>
    <mergeCell ref="S877:T877"/>
    <mergeCell ref="S878:T878"/>
    <mergeCell ref="S880:T880"/>
    <mergeCell ref="S881:T881"/>
    <mergeCell ref="S882:T882"/>
    <mergeCell ref="S885:U885"/>
    <mergeCell ref="S887:T887"/>
    <mergeCell ref="S888:T888"/>
    <mergeCell ref="S889:T889"/>
    <mergeCell ref="S892:T892"/>
    <mergeCell ref="S844:T844"/>
    <mergeCell ref="S845:T845"/>
    <mergeCell ref="S846:T846"/>
    <mergeCell ref="S848:T848"/>
    <mergeCell ref="S849:T849"/>
    <mergeCell ref="S850:T850"/>
    <mergeCell ref="S852:T852"/>
    <mergeCell ref="S912:T912"/>
    <mergeCell ref="S913:T913"/>
    <mergeCell ref="S915:T915"/>
    <mergeCell ref="S916:T916"/>
    <mergeCell ref="S917:T917"/>
    <mergeCell ref="S919:T919"/>
    <mergeCell ref="S920:T920"/>
    <mergeCell ref="S921:T921"/>
    <mergeCell ref="S923:T923"/>
    <mergeCell ref="S924:T924"/>
    <mergeCell ref="S893:T893"/>
    <mergeCell ref="S895:T895"/>
    <mergeCell ref="S896:T896"/>
    <mergeCell ref="S897:T897"/>
    <mergeCell ref="S899:T899"/>
    <mergeCell ref="S900:T900"/>
    <mergeCell ref="S901:T901"/>
    <mergeCell ref="S903:T903"/>
    <mergeCell ref="S904:T904"/>
    <mergeCell ref="S905:T905"/>
    <mergeCell ref="S907:T907"/>
    <mergeCell ref="S908:T908"/>
    <mergeCell ref="S909:T909"/>
    <mergeCell ref="S911:T911"/>
    <mergeCell ref="S802:T802"/>
    <mergeCell ref="S803:T803"/>
    <mergeCell ref="S805:T805"/>
    <mergeCell ref="S806:T806"/>
    <mergeCell ref="S807:T807"/>
    <mergeCell ref="S809:T809"/>
    <mergeCell ref="S810:T810"/>
    <mergeCell ref="S811:T811"/>
    <mergeCell ref="S813:T813"/>
    <mergeCell ref="S814:T814"/>
    <mergeCell ref="S815:T815"/>
    <mergeCell ref="S817:T817"/>
    <mergeCell ref="S818:T818"/>
    <mergeCell ref="S819:T819"/>
    <mergeCell ref="S821:T821"/>
    <mergeCell ref="S822:T822"/>
    <mergeCell ref="S823:T823"/>
    <mergeCell ref="S767:T767"/>
    <mergeCell ref="S768:T768"/>
    <mergeCell ref="S770:T770"/>
    <mergeCell ref="S771:T771"/>
    <mergeCell ref="S772:T772"/>
    <mergeCell ref="S775:U775"/>
    <mergeCell ref="S777:T777"/>
    <mergeCell ref="S778:T778"/>
    <mergeCell ref="S779:T779"/>
    <mergeCell ref="S782:T782"/>
    <mergeCell ref="S783:T783"/>
    <mergeCell ref="S785:T785"/>
    <mergeCell ref="S786:T786"/>
    <mergeCell ref="S787:T787"/>
    <mergeCell ref="S789:T789"/>
    <mergeCell ref="S790:T790"/>
    <mergeCell ref="S791:T791"/>
    <mergeCell ref="S731:T731"/>
    <mergeCell ref="S732:T732"/>
    <mergeCell ref="S734:T734"/>
    <mergeCell ref="S735:T735"/>
    <mergeCell ref="S736:T736"/>
    <mergeCell ref="S738:T738"/>
    <mergeCell ref="S739:T739"/>
    <mergeCell ref="S740:T740"/>
    <mergeCell ref="S742:T742"/>
    <mergeCell ref="S743:T743"/>
    <mergeCell ref="S744:T744"/>
    <mergeCell ref="S746:T746"/>
    <mergeCell ref="S747:T747"/>
    <mergeCell ref="S748:T748"/>
    <mergeCell ref="S750:T750"/>
    <mergeCell ref="S751:T751"/>
    <mergeCell ref="S752:T752"/>
    <mergeCell ref="S703:T703"/>
    <mergeCell ref="S704:T704"/>
    <mergeCell ref="S705:T705"/>
    <mergeCell ref="S707:T707"/>
    <mergeCell ref="S708:T708"/>
    <mergeCell ref="S709:T709"/>
    <mergeCell ref="S711:T711"/>
    <mergeCell ref="S712:T712"/>
    <mergeCell ref="S713:T713"/>
    <mergeCell ref="S715:T715"/>
    <mergeCell ref="S716:T716"/>
    <mergeCell ref="S717:T717"/>
    <mergeCell ref="S720:U720"/>
    <mergeCell ref="S722:T722"/>
    <mergeCell ref="S723:T723"/>
    <mergeCell ref="S724:T724"/>
    <mergeCell ref="S727:T727"/>
    <mergeCell ref="S680:T680"/>
    <mergeCell ref="S681:T681"/>
    <mergeCell ref="S683:T683"/>
    <mergeCell ref="S684:T684"/>
    <mergeCell ref="S685:T685"/>
    <mergeCell ref="S687:T687"/>
    <mergeCell ref="S688:T688"/>
    <mergeCell ref="S689:T689"/>
    <mergeCell ref="S691:T691"/>
    <mergeCell ref="S692:T692"/>
    <mergeCell ref="S693:T693"/>
    <mergeCell ref="S695:T695"/>
    <mergeCell ref="S696:T696"/>
    <mergeCell ref="S697:T697"/>
    <mergeCell ref="S699:T699"/>
    <mergeCell ref="S700:T700"/>
    <mergeCell ref="S701:T701"/>
    <mergeCell ref="S654:T654"/>
    <mergeCell ref="S656:T656"/>
    <mergeCell ref="S657:T657"/>
    <mergeCell ref="S658:T658"/>
    <mergeCell ref="S660:T660"/>
    <mergeCell ref="S661:T661"/>
    <mergeCell ref="S662:T662"/>
    <mergeCell ref="S665:U665"/>
    <mergeCell ref="S667:T667"/>
    <mergeCell ref="S668:T668"/>
    <mergeCell ref="S669:T669"/>
    <mergeCell ref="S672:T672"/>
    <mergeCell ref="S673:T673"/>
    <mergeCell ref="S675:T675"/>
    <mergeCell ref="S676:T676"/>
    <mergeCell ref="S677:T677"/>
    <mergeCell ref="S679:T679"/>
    <mergeCell ref="K623:K626"/>
    <mergeCell ref="K627:K630"/>
    <mergeCell ref="K631:K634"/>
    <mergeCell ref="L604:L607"/>
    <mergeCell ref="L611:L614"/>
    <mergeCell ref="K615:K618"/>
    <mergeCell ref="L615:L618"/>
    <mergeCell ref="K619:K622"/>
    <mergeCell ref="L619:L622"/>
    <mergeCell ref="L623:L626"/>
    <mergeCell ref="S645:T645"/>
    <mergeCell ref="S646:T646"/>
    <mergeCell ref="S648:T648"/>
    <mergeCell ref="S649:T649"/>
    <mergeCell ref="S650:T650"/>
    <mergeCell ref="S652:T652"/>
    <mergeCell ref="S653:T653"/>
    <mergeCell ref="S630:T630"/>
    <mergeCell ref="S632:T632"/>
    <mergeCell ref="S633:T633"/>
    <mergeCell ref="S634:T634"/>
    <mergeCell ref="K580:K583"/>
    <mergeCell ref="K584:K587"/>
    <mergeCell ref="K588:K591"/>
    <mergeCell ref="K568:K571"/>
    <mergeCell ref="L568:L571"/>
    <mergeCell ref="K572:K575"/>
    <mergeCell ref="L572:L575"/>
    <mergeCell ref="K576:K579"/>
    <mergeCell ref="L576:L579"/>
    <mergeCell ref="L580:L583"/>
    <mergeCell ref="K600:K603"/>
    <mergeCell ref="K604:K607"/>
    <mergeCell ref="K611:K614"/>
    <mergeCell ref="L584:L587"/>
    <mergeCell ref="L588:L591"/>
    <mergeCell ref="K592:K595"/>
    <mergeCell ref="L592:L595"/>
    <mergeCell ref="K596:K599"/>
    <mergeCell ref="L596:L599"/>
    <mergeCell ref="L600:L603"/>
    <mergeCell ref="L521:L524"/>
    <mergeCell ref="K525:K528"/>
    <mergeCell ref="L525:L528"/>
    <mergeCell ref="L529:L532"/>
    <mergeCell ref="L533:L536"/>
    <mergeCell ref="L537:L540"/>
    <mergeCell ref="K541:K544"/>
    <mergeCell ref="L541:L544"/>
    <mergeCell ref="K545:K548"/>
    <mergeCell ref="L545:L548"/>
    <mergeCell ref="L549:L552"/>
    <mergeCell ref="K549:K552"/>
    <mergeCell ref="K556:K559"/>
    <mergeCell ref="L556:L559"/>
    <mergeCell ref="K560:K563"/>
    <mergeCell ref="L560:L563"/>
    <mergeCell ref="K564:K567"/>
    <mergeCell ref="L564:L567"/>
    <mergeCell ref="K403:K406"/>
    <mergeCell ref="L380:L383"/>
    <mergeCell ref="L384:L387"/>
    <mergeCell ref="L391:L394"/>
    <mergeCell ref="L395:L398"/>
    <mergeCell ref="L399:L402"/>
    <mergeCell ref="L403:L406"/>
    <mergeCell ref="L407:L410"/>
    <mergeCell ref="K407:K410"/>
    <mergeCell ref="K411:K414"/>
    <mergeCell ref="K415:K418"/>
    <mergeCell ref="K419:K422"/>
    <mergeCell ref="K423:K426"/>
    <mergeCell ref="K427:K430"/>
    <mergeCell ref="K431:K434"/>
    <mergeCell ref="L627:L630"/>
    <mergeCell ref="L631:L634"/>
    <mergeCell ref="L439:L442"/>
    <mergeCell ref="L446:L449"/>
    <mergeCell ref="L411:L414"/>
    <mergeCell ref="L415:L418"/>
    <mergeCell ref="L419:L422"/>
    <mergeCell ref="L423:L426"/>
    <mergeCell ref="L427:L430"/>
    <mergeCell ref="L431:L434"/>
    <mergeCell ref="L435:L438"/>
    <mergeCell ref="K509:K512"/>
    <mergeCell ref="K513:K516"/>
    <mergeCell ref="K517:K520"/>
    <mergeCell ref="K494:K497"/>
    <mergeCell ref="L494:L497"/>
    <mergeCell ref="K501:K504"/>
    <mergeCell ref="K356:K359"/>
    <mergeCell ref="L356:L359"/>
    <mergeCell ref="K360:K363"/>
    <mergeCell ref="L360:L363"/>
    <mergeCell ref="K364:K367"/>
    <mergeCell ref="L364:L367"/>
    <mergeCell ref="K368:K371"/>
    <mergeCell ref="L368:L371"/>
    <mergeCell ref="K372:K375"/>
    <mergeCell ref="L372:L375"/>
    <mergeCell ref="L376:L379"/>
    <mergeCell ref="K376:K379"/>
    <mergeCell ref="K380:K383"/>
    <mergeCell ref="K384:K387"/>
    <mergeCell ref="K391:K394"/>
    <mergeCell ref="K395:K398"/>
    <mergeCell ref="K399:K402"/>
    <mergeCell ref="AA575:AB575"/>
    <mergeCell ref="AA577:AB577"/>
    <mergeCell ref="AA578:AB578"/>
    <mergeCell ref="AA579:AB579"/>
    <mergeCell ref="AA581:AB581"/>
    <mergeCell ref="AA582:AB582"/>
    <mergeCell ref="AA583:AB583"/>
    <mergeCell ref="K435:K438"/>
    <mergeCell ref="K439:K442"/>
    <mergeCell ref="K446:K449"/>
    <mergeCell ref="K450:K453"/>
    <mergeCell ref="L450:L453"/>
    <mergeCell ref="K454:K457"/>
    <mergeCell ref="L454:L457"/>
    <mergeCell ref="L478:L481"/>
    <mergeCell ref="K478:K481"/>
    <mergeCell ref="K482:K485"/>
    <mergeCell ref="L482:L485"/>
    <mergeCell ref="K486:K489"/>
    <mergeCell ref="L486:L489"/>
    <mergeCell ref="K490:K493"/>
    <mergeCell ref="L490:L493"/>
    <mergeCell ref="L501:L504"/>
    <mergeCell ref="K505:K508"/>
    <mergeCell ref="L505:L508"/>
    <mergeCell ref="L509:L512"/>
    <mergeCell ref="K529:K532"/>
    <mergeCell ref="K533:K536"/>
    <mergeCell ref="K537:K540"/>
    <mergeCell ref="L513:L516"/>
    <mergeCell ref="L517:L520"/>
    <mergeCell ref="K521:K524"/>
    <mergeCell ref="W354:X354"/>
    <mergeCell ref="W355:X355"/>
    <mergeCell ref="W357:X357"/>
    <mergeCell ref="W358:X358"/>
    <mergeCell ref="W359:X359"/>
    <mergeCell ref="AA369:AB369"/>
    <mergeCell ref="AA370:AB370"/>
    <mergeCell ref="AA526:AB526"/>
    <mergeCell ref="AA527:AB527"/>
    <mergeCell ref="AA528:AB528"/>
    <mergeCell ref="AA530:AB530"/>
    <mergeCell ref="AA531:AB531"/>
    <mergeCell ref="AA532:AB532"/>
    <mergeCell ref="AA534:AB534"/>
    <mergeCell ref="AA546:AB546"/>
    <mergeCell ref="AA547:AB547"/>
    <mergeCell ref="AA548:AB548"/>
    <mergeCell ref="AA536:AB536"/>
    <mergeCell ref="AA538:AB538"/>
    <mergeCell ref="AA539:AB539"/>
    <mergeCell ref="AA540:AB540"/>
    <mergeCell ref="AA542:AB542"/>
    <mergeCell ref="AA543:AB543"/>
    <mergeCell ref="AA544:AB544"/>
    <mergeCell ref="W335:Y335"/>
    <mergeCell ref="W337:X337"/>
    <mergeCell ref="W338:X338"/>
    <mergeCell ref="W339:X339"/>
    <mergeCell ref="O340:P341"/>
    <mergeCell ref="Q340:Q341"/>
    <mergeCell ref="S341:T341"/>
    <mergeCell ref="W341:X341"/>
    <mergeCell ref="W342:X342"/>
    <mergeCell ref="W343:X343"/>
    <mergeCell ref="W345:X345"/>
    <mergeCell ref="W346:X346"/>
    <mergeCell ref="W347:X347"/>
    <mergeCell ref="W349:X349"/>
    <mergeCell ref="W350:X350"/>
    <mergeCell ref="W351:X351"/>
    <mergeCell ref="W353:X353"/>
    <mergeCell ref="S338:T338"/>
    <mergeCell ref="S339:T339"/>
    <mergeCell ref="S342:T342"/>
    <mergeCell ref="S343:T343"/>
    <mergeCell ref="S345:T345"/>
    <mergeCell ref="S346:T346"/>
    <mergeCell ref="S347:T347"/>
    <mergeCell ref="S349:T349"/>
    <mergeCell ref="S350:T350"/>
    <mergeCell ref="S351:T351"/>
    <mergeCell ref="S353:T353"/>
    <mergeCell ref="S354:T354"/>
    <mergeCell ref="S355:T355"/>
    <mergeCell ref="S357:T357"/>
    <mergeCell ref="S358:T358"/>
    <mergeCell ref="S359:T359"/>
    <mergeCell ref="S361:T361"/>
    <mergeCell ref="S362:T362"/>
    <mergeCell ref="S363:T363"/>
    <mergeCell ref="S365:T365"/>
    <mergeCell ref="S366:T366"/>
    <mergeCell ref="S367:T367"/>
    <mergeCell ref="W314:X314"/>
    <mergeCell ref="AA314:AB314"/>
    <mergeCell ref="W315:X315"/>
    <mergeCell ref="AA315:AB315"/>
    <mergeCell ref="W316:X316"/>
    <mergeCell ref="AA316:AB316"/>
    <mergeCell ref="AA318:AB318"/>
    <mergeCell ref="W318:X318"/>
    <mergeCell ref="W319:X319"/>
    <mergeCell ref="W320:X320"/>
    <mergeCell ref="W322:X322"/>
    <mergeCell ref="W323:X323"/>
    <mergeCell ref="W324:X324"/>
    <mergeCell ref="W326:X326"/>
    <mergeCell ref="W327:X327"/>
    <mergeCell ref="W328:X328"/>
    <mergeCell ref="W330:X330"/>
    <mergeCell ref="W331:X331"/>
    <mergeCell ref="W307:X307"/>
    <mergeCell ref="W308:X308"/>
    <mergeCell ref="W310:X310"/>
    <mergeCell ref="W311:X311"/>
    <mergeCell ref="AA311:AB311"/>
    <mergeCell ref="W312:X312"/>
    <mergeCell ref="AA312:AB312"/>
    <mergeCell ref="AA349:AB349"/>
    <mergeCell ref="AA350:AB350"/>
    <mergeCell ref="AA339:AB339"/>
    <mergeCell ref="AA341:AB341"/>
    <mergeCell ref="AA342:AB342"/>
    <mergeCell ref="AA343:AB343"/>
    <mergeCell ref="AA345:AB345"/>
    <mergeCell ref="AA346:AB346"/>
    <mergeCell ref="AA347:AB347"/>
    <mergeCell ref="AA319:AB319"/>
    <mergeCell ref="AA320:AB320"/>
    <mergeCell ref="AA322:AB322"/>
    <mergeCell ref="AA323:AB323"/>
    <mergeCell ref="AA324:AB324"/>
    <mergeCell ref="AA326:AB326"/>
    <mergeCell ref="AA327:AB327"/>
    <mergeCell ref="AA328:AB328"/>
    <mergeCell ref="AA330:AB330"/>
    <mergeCell ref="AA331:AB331"/>
    <mergeCell ref="AA332:AB332"/>
    <mergeCell ref="AA335:AC335"/>
    <mergeCell ref="AA337:AB337"/>
    <mergeCell ref="AA338:AB338"/>
    <mergeCell ref="W332:X332"/>
    <mergeCell ref="U334:Y334"/>
    <mergeCell ref="O285:P286"/>
    <mergeCell ref="Q285:Q286"/>
    <mergeCell ref="S286:T286"/>
    <mergeCell ref="AA286:AB286"/>
    <mergeCell ref="W287:X287"/>
    <mergeCell ref="AA287:AB287"/>
    <mergeCell ref="AA288:AB288"/>
    <mergeCell ref="W288:X288"/>
    <mergeCell ref="W290:X290"/>
    <mergeCell ref="AA290:AB290"/>
    <mergeCell ref="W291:X291"/>
    <mergeCell ref="AA291:AB291"/>
    <mergeCell ref="W292:X292"/>
    <mergeCell ref="AA292:AB292"/>
    <mergeCell ref="W294:X294"/>
    <mergeCell ref="AA294:AB294"/>
    <mergeCell ref="W295:X295"/>
    <mergeCell ref="AA295:AB295"/>
    <mergeCell ref="W480:X480"/>
    <mergeCell ref="W481:X481"/>
    <mergeCell ref="W483:X483"/>
    <mergeCell ref="W484:X484"/>
    <mergeCell ref="W485:X485"/>
    <mergeCell ref="W487:X487"/>
    <mergeCell ref="W488:X488"/>
    <mergeCell ref="W489:X489"/>
    <mergeCell ref="W506:X506"/>
    <mergeCell ref="W507:X507"/>
    <mergeCell ref="W508:X508"/>
    <mergeCell ref="W510:X510"/>
    <mergeCell ref="W511:X511"/>
    <mergeCell ref="W512:X512"/>
    <mergeCell ref="W514:X514"/>
    <mergeCell ref="S260:T260"/>
    <mergeCell ref="S261:T261"/>
    <mergeCell ref="S263:T263"/>
    <mergeCell ref="S264:T264"/>
    <mergeCell ref="S265:T265"/>
    <mergeCell ref="S267:T267"/>
    <mergeCell ref="S268:T268"/>
    <mergeCell ref="S269:T269"/>
    <mergeCell ref="S271:T271"/>
    <mergeCell ref="S272:T272"/>
    <mergeCell ref="S273:T273"/>
    <mergeCell ref="S275:T275"/>
    <mergeCell ref="S276:T276"/>
    <mergeCell ref="S277:T277"/>
    <mergeCell ref="W296:X296"/>
    <mergeCell ref="W298:X298"/>
    <mergeCell ref="W299:X299"/>
    <mergeCell ref="W457:X457"/>
    <mergeCell ref="W459:X459"/>
    <mergeCell ref="W460:X460"/>
    <mergeCell ref="W461:X461"/>
    <mergeCell ref="W463:X463"/>
    <mergeCell ref="W464:X464"/>
    <mergeCell ref="W465:X465"/>
    <mergeCell ref="W467:X467"/>
    <mergeCell ref="W468:X468"/>
    <mergeCell ref="W469:X469"/>
    <mergeCell ref="W471:X471"/>
    <mergeCell ref="W472:X472"/>
    <mergeCell ref="W473:X473"/>
    <mergeCell ref="W475:X475"/>
    <mergeCell ref="W476:X476"/>
    <mergeCell ref="W477:X477"/>
    <mergeCell ref="W479:X479"/>
    <mergeCell ref="AE275:AF275"/>
    <mergeCell ref="AA276:AB276"/>
    <mergeCell ref="AE276:AF276"/>
    <mergeCell ref="AA277:AB277"/>
    <mergeCell ref="AE277:AF277"/>
    <mergeCell ref="AA280:AC280"/>
    <mergeCell ref="Q505:Q506"/>
    <mergeCell ref="S506:T506"/>
    <mergeCell ref="W491:X491"/>
    <mergeCell ref="W492:X492"/>
    <mergeCell ref="W493:X493"/>
    <mergeCell ref="W495:X495"/>
    <mergeCell ref="W496:X496"/>
    <mergeCell ref="W497:X497"/>
    <mergeCell ref="O505:P506"/>
    <mergeCell ref="W393:X393"/>
    <mergeCell ref="W394:X394"/>
    <mergeCell ref="O395:P396"/>
    <mergeCell ref="Q395:Q396"/>
    <mergeCell ref="S396:T396"/>
    <mergeCell ref="W396:X396"/>
    <mergeCell ref="W397:X397"/>
    <mergeCell ref="W398:X398"/>
    <mergeCell ref="W400:X400"/>
    <mergeCell ref="O450:P451"/>
    <mergeCell ref="Q450:Q451"/>
    <mergeCell ref="S451:T451"/>
    <mergeCell ref="W451:X451"/>
    <mergeCell ref="W452:X452"/>
    <mergeCell ref="W453:X453"/>
    <mergeCell ref="W455:X455"/>
    <mergeCell ref="W456:X456"/>
    <mergeCell ref="W232:X232"/>
    <mergeCell ref="W233:X233"/>
    <mergeCell ref="W235:X235"/>
    <mergeCell ref="W236:X236"/>
    <mergeCell ref="W237:X237"/>
    <mergeCell ref="W239:X239"/>
    <mergeCell ref="W240:X240"/>
    <mergeCell ref="W241:X241"/>
    <mergeCell ref="W243:X243"/>
    <mergeCell ref="W244:X244"/>
    <mergeCell ref="W245:X245"/>
    <mergeCell ref="W247:X247"/>
    <mergeCell ref="W248:X248"/>
    <mergeCell ref="W249:X249"/>
    <mergeCell ref="W251:X251"/>
    <mergeCell ref="W252:X252"/>
    <mergeCell ref="W253:X253"/>
    <mergeCell ref="AE266:AF266"/>
    <mergeCell ref="AE260:AF260"/>
    <mergeCell ref="AE261:AF261"/>
    <mergeCell ref="AE262:AF262"/>
    <mergeCell ref="AA263:AB263"/>
    <mergeCell ref="AE263:AF263"/>
    <mergeCell ref="AA264:AB264"/>
    <mergeCell ref="AA265:AB265"/>
    <mergeCell ref="AA272:AB272"/>
    <mergeCell ref="AE272:AF272"/>
    <mergeCell ref="W284:X284"/>
    <mergeCell ref="W286:X286"/>
    <mergeCell ref="W275:X275"/>
    <mergeCell ref="W276:X276"/>
    <mergeCell ref="W277:X277"/>
    <mergeCell ref="U279:Y279"/>
    <mergeCell ref="W280:Y280"/>
    <mergeCell ref="W282:X282"/>
    <mergeCell ref="W283:X283"/>
    <mergeCell ref="W268:X268"/>
    <mergeCell ref="W269:X269"/>
    <mergeCell ref="W271:X271"/>
    <mergeCell ref="W272:X272"/>
    <mergeCell ref="W273:X273"/>
    <mergeCell ref="AA273:AB273"/>
    <mergeCell ref="AE273:AF273"/>
    <mergeCell ref="W260:X260"/>
    <mergeCell ref="W261:X261"/>
    <mergeCell ref="W263:X263"/>
    <mergeCell ref="W264:X264"/>
    <mergeCell ref="W265:X265"/>
    <mergeCell ref="W267:X267"/>
    <mergeCell ref="AA244:AB244"/>
    <mergeCell ref="AA245:AB245"/>
    <mergeCell ref="AA247:AB247"/>
    <mergeCell ref="AA248:AB248"/>
    <mergeCell ref="AA249:AB249"/>
    <mergeCell ref="AA251:AB251"/>
    <mergeCell ref="AA252:AB252"/>
    <mergeCell ref="AA253:AB253"/>
    <mergeCell ref="AA255:AB255"/>
    <mergeCell ref="AA256:AB256"/>
    <mergeCell ref="AA257:AB257"/>
    <mergeCell ref="AA259:AB259"/>
    <mergeCell ref="AE259:AL259"/>
    <mergeCell ref="AA260:AB260"/>
    <mergeCell ref="AA261:AB261"/>
    <mergeCell ref="AE264:AF264"/>
    <mergeCell ref="AE265:AF265"/>
    <mergeCell ref="L207:L210"/>
    <mergeCell ref="L211:L214"/>
    <mergeCell ref="K183:K186"/>
    <mergeCell ref="L183:L186"/>
    <mergeCell ref="K187:K190"/>
    <mergeCell ref="L187:L190"/>
    <mergeCell ref="K191:K194"/>
    <mergeCell ref="L191:L194"/>
    <mergeCell ref="L195:L198"/>
    <mergeCell ref="AE270:AF270"/>
    <mergeCell ref="AE271:AF271"/>
    <mergeCell ref="AE274:AF274"/>
    <mergeCell ref="AA267:AB267"/>
    <mergeCell ref="AE267:AF267"/>
    <mergeCell ref="AA268:AB268"/>
    <mergeCell ref="AE268:AF268"/>
    <mergeCell ref="AA269:AB269"/>
    <mergeCell ref="AE269:AF269"/>
    <mergeCell ref="AA271:AB271"/>
    <mergeCell ref="AA227:AB227"/>
    <mergeCell ref="AA228:AB228"/>
    <mergeCell ref="AA229:AB229"/>
    <mergeCell ref="AA231:AB231"/>
    <mergeCell ref="AA232:AB232"/>
    <mergeCell ref="AA233:AB233"/>
    <mergeCell ref="AA235:AB235"/>
    <mergeCell ref="AA236:AB236"/>
    <mergeCell ref="AA237:AB237"/>
    <mergeCell ref="AA239:AB239"/>
    <mergeCell ref="AA240:AB240"/>
    <mergeCell ref="AA241:AB241"/>
    <mergeCell ref="AA243:AB243"/>
    <mergeCell ref="U114:Y114"/>
    <mergeCell ref="G207:G210"/>
    <mergeCell ref="G211:G214"/>
    <mergeCell ref="G195:G198"/>
    <mergeCell ref="H195:H198"/>
    <mergeCell ref="G199:G202"/>
    <mergeCell ref="H199:H202"/>
    <mergeCell ref="G203:G206"/>
    <mergeCell ref="H203:H206"/>
    <mergeCell ref="H207:H210"/>
    <mergeCell ref="H211:H214"/>
    <mergeCell ref="G136:G139"/>
    <mergeCell ref="G140:G143"/>
    <mergeCell ref="H140:H143"/>
    <mergeCell ref="G144:G147"/>
    <mergeCell ref="H144:H147"/>
    <mergeCell ref="G148:G151"/>
    <mergeCell ref="H148:H151"/>
    <mergeCell ref="G152:G155"/>
    <mergeCell ref="H152:H155"/>
    <mergeCell ref="G156:G159"/>
    <mergeCell ref="H156:H159"/>
    <mergeCell ref="G160:G163"/>
    <mergeCell ref="H160:H163"/>
    <mergeCell ref="H164:H167"/>
    <mergeCell ref="G175:G178"/>
    <mergeCell ref="H175:H178"/>
    <mergeCell ref="K175:K178"/>
    <mergeCell ref="L175:L178"/>
    <mergeCell ref="H179:H182"/>
    <mergeCell ref="K179:K182"/>
    <mergeCell ref="L179:L182"/>
    <mergeCell ref="S76:T76"/>
    <mergeCell ref="W76:X76"/>
    <mergeCell ref="AA76:AB76"/>
    <mergeCell ref="S78:T78"/>
    <mergeCell ref="W82:X82"/>
    <mergeCell ref="AA82:AB82"/>
    <mergeCell ref="S79:T79"/>
    <mergeCell ref="W79:X79"/>
    <mergeCell ref="AA79:AB79"/>
    <mergeCell ref="S80:T80"/>
    <mergeCell ref="W80:X80"/>
    <mergeCell ref="AA80:AB80"/>
    <mergeCell ref="S82:T82"/>
    <mergeCell ref="S111:T111"/>
    <mergeCell ref="W111:X111"/>
    <mergeCell ref="AA111:AB111"/>
    <mergeCell ref="S112:T112"/>
    <mergeCell ref="W112:X112"/>
    <mergeCell ref="AA112:AB112"/>
    <mergeCell ref="AE94:AL94"/>
    <mergeCell ref="AE95:AF95"/>
    <mergeCell ref="AE96:AF96"/>
    <mergeCell ref="AE97:AF97"/>
    <mergeCell ref="AE98:AF98"/>
    <mergeCell ref="AE106:AF106"/>
    <mergeCell ref="AE107:AF107"/>
    <mergeCell ref="AE108:AF108"/>
    <mergeCell ref="AE109:AF109"/>
    <mergeCell ref="AE110:AF110"/>
    <mergeCell ref="AE111:AF111"/>
    <mergeCell ref="AE112:AF112"/>
    <mergeCell ref="AE99:AF99"/>
    <mergeCell ref="AE100:AF100"/>
    <mergeCell ref="AE101:AF101"/>
    <mergeCell ref="AE102:AF102"/>
    <mergeCell ref="AE103:AF103"/>
    <mergeCell ref="AE104:AF104"/>
    <mergeCell ref="AE105:AF105"/>
    <mergeCell ref="W70:X70"/>
    <mergeCell ref="AA70:AB70"/>
    <mergeCell ref="S67:T67"/>
    <mergeCell ref="W67:X67"/>
    <mergeCell ref="AA67:AB67"/>
    <mergeCell ref="S68:T68"/>
    <mergeCell ref="W68:X68"/>
    <mergeCell ref="AA68:AB68"/>
    <mergeCell ref="S70:T70"/>
    <mergeCell ref="S87:T87"/>
    <mergeCell ref="W87:X87"/>
    <mergeCell ref="AA87:AB87"/>
    <mergeCell ref="S88:T88"/>
    <mergeCell ref="W88:X88"/>
    <mergeCell ref="AA88:AB88"/>
    <mergeCell ref="S90:T90"/>
    <mergeCell ref="W90:X90"/>
    <mergeCell ref="AA90:AB90"/>
    <mergeCell ref="W74:X74"/>
    <mergeCell ref="AA74:AB74"/>
    <mergeCell ref="S71:T71"/>
    <mergeCell ref="W71:X71"/>
    <mergeCell ref="AA71:AB71"/>
    <mergeCell ref="S72:T72"/>
    <mergeCell ref="W72:X72"/>
    <mergeCell ref="AA72:AB72"/>
    <mergeCell ref="S74:T74"/>
    <mergeCell ref="W78:X78"/>
    <mergeCell ref="AA78:AB78"/>
    <mergeCell ref="S75:T75"/>
    <mergeCell ref="W75:X75"/>
    <mergeCell ref="AA75:AB75"/>
    <mergeCell ref="AA62:AB62"/>
    <mergeCell ref="W40:X40"/>
    <mergeCell ref="W41:X41"/>
    <mergeCell ref="U59:Y59"/>
    <mergeCell ref="S60:U60"/>
    <mergeCell ref="W60:Y60"/>
    <mergeCell ref="AA60:AC60"/>
    <mergeCell ref="S62:T62"/>
    <mergeCell ref="W66:X66"/>
    <mergeCell ref="AA66:AB66"/>
    <mergeCell ref="S63:T63"/>
    <mergeCell ref="W63:X63"/>
    <mergeCell ref="AA63:AB63"/>
    <mergeCell ref="S64:T64"/>
    <mergeCell ref="W64:X64"/>
    <mergeCell ref="AA64:AB64"/>
    <mergeCell ref="S66:T66"/>
    <mergeCell ref="H46:H49"/>
    <mergeCell ref="G50:G53"/>
    <mergeCell ref="H50:H53"/>
    <mergeCell ref="H54:H57"/>
    <mergeCell ref="A61:A64"/>
    <mergeCell ref="A65:A68"/>
    <mergeCell ref="C65:C68"/>
    <mergeCell ref="D65:D68"/>
    <mergeCell ref="A30:A33"/>
    <mergeCell ref="A34:A37"/>
    <mergeCell ref="A38:A41"/>
    <mergeCell ref="A42:A45"/>
    <mergeCell ref="A46:A49"/>
    <mergeCell ref="A50:A53"/>
    <mergeCell ref="A54:A57"/>
    <mergeCell ref="W31:X31"/>
    <mergeCell ref="W32:X32"/>
    <mergeCell ref="W33:X33"/>
    <mergeCell ref="W35:X35"/>
    <mergeCell ref="W36:X36"/>
    <mergeCell ref="W37:X37"/>
    <mergeCell ref="W39:X39"/>
    <mergeCell ref="W62:X62"/>
    <mergeCell ref="C42:C45"/>
    <mergeCell ref="L54:L57"/>
    <mergeCell ref="A59:N59"/>
    <mergeCell ref="C60:F60"/>
    <mergeCell ref="G60:J60"/>
    <mergeCell ref="K60:N60"/>
    <mergeCell ref="C46:C49"/>
    <mergeCell ref="C50:C53"/>
    <mergeCell ref="C54:C57"/>
    <mergeCell ref="G34:G37"/>
    <mergeCell ref="G38:G41"/>
    <mergeCell ref="G42:G45"/>
    <mergeCell ref="G22:G25"/>
    <mergeCell ref="H22:H25"/>
    <mergeCell ref="G26:G29"/>
    <mergeCell ref="H26:H29"/>
    <mergeCell ref="G30:G33"/>
    <mergeCell ref="H30:H33"/>
    <mergeCell ref="H34:H37"/>
    <mergeCell ref="K46:K49"/>
    <mergeCell ref="K50:K53"/>
    <mergeCell ref="K65:K68"/>
    <mergeCell ref="L65:L68"/>
    <mergeCell ref="O65:P66"/>
    <mergeCell ref="Q65:Q66"/>
    <mergeCell ref="L30:L33"/>
    <mergeCell ref="L34:L37"/>
    <mergeCell ref="K38:K41"/>
    <mergeCell ref="L38:L41"/>
    <mergeCell ref="K42:K45"/>
    <mergeCell ref="L42:L45"/>
    <mergeCell ref="L46:L49"/>
    <mergeCell ref="L50:L53"/>
    <mergeCell ref="G54:G57"/>
    <mergeCell ref="G61:G64"/>
    <mergeCell ref="H61:H64"/>
    <mergeCell ref="G65:G68"/>
    <mergeCell ref="H65:H68"/>
    <mergeCell ref="H38:H41"/>
    <mergeCell ref="H42:H45"/>
    <mergeCell ref="G46:G49"/>
    <mergeCell ref="C14:C17"/>
    <mergeCell ref="G10:G13"/>
    <mergeCell ref="G14:G17"/>
    <mergeCell ref="AA19:AB19"/>
    <mergeCell ref="AE19:AF19"/>
    <mergeCell ref="AA20:AB20"/>
    <mergeCell ref="AE20:AF20"/>
    <mergeCell ref="AA21:AB21"/>
    <mergeCell ref="AE21:AF21"/>
    <mergeCell ref="W20:X20"/>
    <mergeCell ref="W21:X21"/>
    <mergeCell ref="W12:X12"/>
    <mergeCell ref="S13:T13"/>
    <mergeCell ref="W13:X13"/>
    <mergeCell ref="W15:X15"/>
    <mergeCell ref="W16:X16"/>
    <mergeCell ref="W17:X17"/>
    <mergeCell ref="W19:X19"/>
    <mergeCell ref="S12:T12"/>
    <mergeCell ref="S15:T15"/>
    <mergeCell ref="S16:T16"/>
    <mergeCell ref="S17:T17"/>
    <mergeCell ref="S19:T19"/>
    <mergeCell ref="S20:T20"/>
    <mergeCell ref="S21:T21"/>
    <mergeCell ref="AE12:AF12"/>
    <mergeCell ref="AE13:AF13"/>
    <mergeCell ref="AE14:AF14"/>
    <mergeCell ref="BF14:BJ14"/>
    <mergeCell ref="K10:K13"/>
    <mergeCell ref="L10:L13"/>
    <mergeCell ref="O10:P11"/>
    <mergeCell ref="Q10:Q11"/>
    <mergeCell ref="W11:X11"/>
    <mergeCell ref="AE11:AF11"/>
    <mergeCell ref="AA13:AB13"/>
    <mergeCell ref="S8:T8"/>
    <mergeCell ref="W8:X8"/>
    <mergeCell ref="AA8:AB8"/>
    <mergeCell ref="AE8:AF8"/>
    <mergeCell ref="S9:T9"/>
    <mergeCell ref="W9:X9"/>
    <mergeCell ref="AA9:AB9"/>
    <mergeCell ref="AE9:AF9"/>
    <mergeCell ref="AE10:AF10"/>
    <mergeCell ref="S5:U5"/>
    <mergeCell ref="W5:Y5"/>
    <mergeCell ref="A6:A9"/>
    <mergeCell ref="C6:C9"/>
    <mergeCell ref="D6:D9"/>
    <mergeCell ref="G6:G9"/>
    <mergeCell ref="H6:H9"/>
    <mergeCell ref="S11:T11"/>
    <mergeCell ref="C10:C13"/>
    <mergeCell ref="A10:A13"/>
    <mergeCell ref="AA5:AC5"/>
    <mergeCell ref="AE5:AF5"/>
    <mergeCell ref="AE6:AF6"/>
    <mergeCell ref="BA5:BD5"/>
    <mergeCell ref="BF5:BJ5"/>
    <mergeCell ref="BL5:BN5"/>
    <mergeCell ref="BE1:BL1"/>
    <mergeCell ref="A4:N4"/>
    <mergeCell ref="U4:Y4"/>
    <mergeCell ref="AE4:AL4"/>
    <mergeCell ref="C5:F5"/>
    <mergeCell ref="G5:J5"/>
    <mergeCell ref="K5:N5"/>
    <mergeCell ref="S7:T7"/>
    <mergeCell ref="W7:X7"/>
    <mergeCell ref="AA7:AB7"/>
    <mergeCell ref="AE7:AF7"/>
    <mergeCell ref="AE55:AF55"/>
    <mergeCell ref="AE56:AF56"/>
    <mergeCell ref="W52:X52"/>
    <mergeCell ref="W53:X53"/>
    <mergeCell ref="AA53:AB53"/>
    <mergeCell ref="AE53:AF53"/>
    <mergeCell ref="AA47:AB47"/>
    <mergeCell ref="AA48:AB48"/>
    <mergeCell ref="AA49:AB49"/>
    <mergeCell ref="AE49:AF49"/>
    <mergeCell ref="AE50:AF50"/>
    <mergeCell ref="AA51:AB51"/>
    <mergeCell ref="AA52:AB52"/>
    <mergeCell ref="S48:T48"/>
    <mergeCell ref="S49:T49"/>
    <mergeCell ref="W49:X49"/>
    <mergeCell ref="S51:T51"/>
    <mergeCell ref="W51:X51"/>
    <mergeCell ref="S52:T52"/>
    <mergeCell ref="S53:T53"/>
    <mergeCell ref="AA39:AB39"/>
    <mergeCell ref="AE39:AL39"/>
    <mergeCell ref="AE40:AF40"/>
    <mergeCell ref="AE45:AF45"/>
    <mergeCell ref="AE46:AF46"/>
    <mergeCell ref="AA56:AB56"/>
    <mergeCell ref="AA57:AB57"/>
    <mergeCell ref="AE57:AF57"/>
    <mergeCell ref="S55:T55"/>
    <mergeCell ref="W55:X55"/>
    <mergeCell ref="AA55:AB55"/>
    <mergeCell ref="S56:T56"/>
    <mergeCell ref="W56:X56"/>
    <mergeCell ref="S57:T57"/>
    <mergeCell ref="W57:X57"/>
    <mergeCell ref="AA40:AB40"/>
    <mergeCell ref="AA41:AB41"/>
    <mergeCell ref="AE41:AF41"/>
    <mergeCell ref="AE42:AF42"/>
    <mergeCell ref="AA43:AB43"/>
    <mergeCell ref="AE43:AF43"/>
    <mergeCell ref="AE44:AF44"/>
    <mergeCell ref="AA44:AB44"/>
    <mergeCell ref="AA45:AB45"/>
    <mergeCell ref="S47:T47"/>
    <mergeCell ref="W47:X47"/>
    <mergeCell ref="AE47:AF47"/>
    <mergeCell ref="W48:X48"/>
    <mergeCell ref="AE48:AF48"/>
    <mergeCell ref="AE51:AF51"/>
    <mergeCell ref="AE52:AF52"/>
    <mergeCell ref="AE54:AF54"/>
    <mergeCell ref="AA24:AB24"/>
    <mergeCell ref="AA27:AB27"/>
    <mergeCell ref="AA28:AB28"/>
    <mergeCell ref="AA29:AB29"/>
    <mergeCell ref="AA31:AB31"/>
    <mergeCell ref="AA32:AB32"/>
    <mergeCell ref="S29:T29"/>
    <mergeCell ref="S31:T31"/>
    <mergeCell ref="S32:T32"/>
    <mergeCell ref="S33:T33"/>
    <mergeCell ref="S35:T35"/>
    <mergeCell ref="S36:T36"/>
    <mergeCell ref="S37:T37"/>
    <mergeCell ref="AA33:AB33"/>
    <mergeCell ref="AA35:AB35"/>
    <mergeCell ref="AA36:AB36"/>
    <mergeCell ref="AA37:AB37"/>
    <mergeCell ref="W44:X44"/>
    <mergeCell ref="W45:X45"/>
    <mergeCell ref="S39:T39"/>
    <mergeCell ref="S40:T40"/>
    <mergeCell ref="S41:T41"/>
    <mergeCell ref="S43:T43"/>
    <mergeCell ref="W43:X43"/>
    <mergeCell ref="S44:T44"/>
    <mergeCell ref="S45:T45"/>
    <mergeCell ref="AA11:AB11"/>
    <mergeCell ref="AA12:AB12"/>
    <mergeCell ref="AA15:AB15"/>
    <mergeCell ref="AE15:AF15"/>
    <mergeCell ref="AA16:AB16"/>
    <mergeCell ref="AE16:AF16"/>
    <mergeCell ref="AA17:AB17"/>
    <mergeCell ref="AE17:AF17"/>
    <mergeCell ref="AE18:AF18"/>
    <mergeCell ref="AE22:AF22"/>
    <mergeCell ref="S23:T23"/>
    <mergeCell ref="W23:X23"/>
    <mergeCell ref="S24:T24"/>
    <mergeCell ref="S25:T25"/>
    <mergeCell ref="AA25:AB25"/>
    <mergeCell ref="W24:X24"/>
    <mergeCell ref="W25:X25"/>
    <mergeCell ref="S27:T27"/>
    <mergeCell ref="W27:X27"/>
    <mergeCell ref="S28:T28"/>
    <mergeCell ref="W28:X28"/>
    <mergeCell ref="W29:X29"/>
    <mergeCell ref="AA23:AB23"/>
    <mergeCell ref="AA166:AB166"/>
    <mergeCell ref="AA167:AB167"/>
    <mergeCell ref="AA170:AC170"/>
    <mergeCell ref="S165:T165"/>
    <mergeCell ref="W165:X165"/>
    <mergeCell ref="AA165:AB165"/>
    <mergeCell ref="S166:T166"/>
    <mergeCell ref="W166:X166"/>
    <mergeCell ref="S167:T167"/>
    <mergeCell ref="W167:X167"/>
    <mergeCell ref="W173:X173"/>
    <mergeCell ref="W174:X174"/>
    <mergeCell ref="O175:P176"/>
    <mergeCell ref="Q175:Q176"/>
    <mergeCell ref="S176:T176"/>
    <mergeCell ref="W176:X176"/>
    <mergeCell ref="U169:Y169"/>
    <mergeCell ref="S170:U170"/>
    <mergeCell ref="W170:Y170"/>
    <mergeCell ref="S172:T172"/>
    <mergeCell ref="W172:X172"/>
    <mergeCell ref="S173:T173"/>
    <mergeCell ref="S174:T174"/>
    <mergeCell ref="W154:X154"/>
    <mergeCell ref="S155:T155"/>
    <mergeCell ref="W155:X155"/>
    <mergeCell ref="AA158:AB158"/>
    <mergeCell ref="AA159:AB159"/>
    <mergeCell ref="S157:T157"/>
    <mergeCell ref="W157:X157"/>
    <mergeCell ref="AA157:AB157"/>
    <mergeCell ref="S158:T158"/>
    <mergeCell ref="W158:X158"/>
    <mergeCell ref="S159:T159"/>
    <mergeCell ref="W159:X159"/>
    <mergeCell ref="AA162:AB162"/>
    <mergeCell ref="AA163:AB163"/>
    <mergeCell ref="S161:T161"/>
    <mergeCell ref="W161:X161"/>
    <mergeCell ref="AA161:AB161"/>
    <mergeCell ref="S162:T162"/>
    <mergeCell ref="W162:X162"/>
    <mergeCell ref="S163:T163"/>
    <mergeCell ref="W163:X163"/>
    <mergeCell ref="AE149:AL149"/>
    <mergeCell ref="AE150:AF150"/>
    <mergeCell ref="AE151:AF151"/>
    <mergeCell ref="AE152:AF152"/>
    <mergeCell ref="AE153:AF153"/>
    <mergeCell ref="AE161:AF161"/>
    <mergeCell ref="AE162:AF162"/>
    <mergeCell ref="AE163:AF163"/>
    <mergeCell ref="AE164:AF164"/>
    <mergeCell ref="AE165:AF165"/>
    <mergeCell ref="AE166:AF166"/>
    <mergeCell ref="AE167:AF167"/>
    <mergeCell ref="AE154:AF154"/>
    <mergeCell ref="AE155:AF155"/>
    <mergeCell ref="AE156:AF156"/>
    <mergeCell ref="AE157:AF157"/>
    <mergeCell ref="AE158:AF158"/>
    <mergeCell ref="AE159:AF159"/>
    <mergeCell ref="AE160:AF160"/>
    <mergeCell ref="S142:T142"/>
    <mergeCell ref="W142:X142"/>
    <mergeCell ref="S143:T143"/>
    <mergeCell ref="W143:X143"/>
    <mergeCell ref="S178:T178"/>
    <mergeCell ref="S180:T180"/>
    <mergeCell ref="W180:X180"/>
    <mergeCell ref="AA180:AB180"/>
    <mergeCell ref="S145:T145"/>
    <mergeCell ref="W145:X145"/>
    <mergeCell ref="AA145:AB145"/>
    <mergeCell ref="S146:T146"/>
    <mergeCell ref="W146:X146"/>
    <mergeCell ref="S147:T147"/>
    <mergeCell ref="W147:X147"/>
    <mergeCell ref="AA146:AB146"/>
    <mergeCell ref="AA147:AB147"/>
    <mergeCell ref="AA150:AB150"/>
    <mergeCell ref="AA151:AB151"/>
    <mergeCell ref="S149:T149"/>
    <mergeCell ref="W149:X149"/>
    <mergeCell ref="AA149:AB149"/>
    <mergeCell ref="S150:T150"/>
    <mergeCell ref="W150:X150"/>
    <mergeCell ref="S151:T151"/>
    <mergeCell ref="W151:X151"/>
    <mergeCell ref="AA154:AB154"/>
    <mergeCell ref="AA155:AB155"/>
    <mergeCell ref="S153:T153"/>
    <mergeCell ref="W153:X153"/>
    <mergeCell ref="AA153:AB153"/>
    <mergeCell ref="S154:T154"/>
    <mergeCell ref="W177:X177"/>
    <mergeCell ref="W178:X178"/>
    <mergeCell ref="AA172:AB172"/>
    <mergeCell ref="AA173:AB173"/>
    <mergeCell ref="AA174:AB174"/>
    <mergeCell ref="AA176:AB176"/>
    <mergeCell ref="S177:T177"/>
    <mergeCell ref="AA177:AB177"/>
    <mergeCell ref="AA178:AB178"/>
    <mergeCell ref="AA134:AB134"/>
    <mergeCell ref="AA135:AB135"/>
    <mergeCell ref="S133:T133"/>
    <mergeCell ref="W133:X133"/>
    <mergeCell ref="AA133:AB133"/>
    <mergeCell ref="S134:T134"/>
    <mergeCell ref="W134:X134"/>
    <mergeCell ref="S135:T135"/>
    <mergeCell ref="W135:X135"/>
    <mergeCell ref="AA138:AB138"/>
    <mergeCell ref="AA139:AB139"/>
    <mergeCell ref="S137:T137"/>
    <mergeCell ref="W137:X137"/>
    <mergeCell ref="AA137:AB137"/>
    <mergeCell ref="S138:T138"/>
    <mergeCell ref="W138:X138"/>
    <mergeCell ref="S139:T139"/>
    <mergeCell ref="W139:X139"/>
    <mergeCell ref="AA142:AB142"/>
    <mergeCell ref="AA143:AB143"/>
    <mergeCell ref="S141:T141"/>
    <mergeCell ref="W141:X141"/>
    <mergeCell ref="AA141:AB141"/>
    <mergeCell ref="AE1204:AF1204"/>
    <mergeCell ref="AE1205:AF1205"/>
    <mergeCell ref="AE1200:AF1200"/>
    <mergeCell ref="AE1201:AF1201"/>
    <mergeCell ref="AA1202:AB1202"/>
    <mergeCell ref="AE1202:AF1202"/>
    <mergeCell ref="AA1203:AB1203"/>
    <mergeCell ref="AE1203:AF1203"/>
    <mergeCell ref="AA1204:AB1204"/>
    <mergeCell ref="AE1209:AF1209"/>
    <mergeCell ref="AE1210:AF1210"/>
    <mergeCell ref="AA1206:AB1206"/>
    <mergeCell ref="AE1206:AF1206"/>
    <mergeCell ref="AA1207:AB1207"/>
    <mergeCell ref="AE1207:AF1207"/>
    <mergeCell ref="AA1208:AB1208"/>
    <mergeCell ref="AE1208:AF1208"/>
    <mergeCell ref="AA1210:AB1210"/>
    <mergeCell ref="AE1150:AF1150"/>
    <mergeCell ref="AE1151:AF1151"/>
    <mergeCell ref="AA1147:AB1147"/>
    <mergeCell ref="AE1147:AF1147"/>
    <mergeCell ref="AA1148:AB1148"/>
    <mergeCell ref="AE1148:AF1148"/>
    <mergeCell ref="AA1149:AB1149"/>
    <mergeCell ref="AE1149:AF1149"/>
    <mergeCell ref="AA1151:AB1151"/>
    <mergeCell ref="AA1199:AB1199"/>
    <mergeCell ref="AA1200:AB1200"/>
    <mergeCell ref="AA1195:AB1195"/>
    <mergeCell ref="AA1196:AB1196"/>
    <mergeCell ref="AE1196:AF1196"/>
    <mergeCell ref="AE1197:AF1197"/>
    <mergeCell ref="AA1198:AB1198"/>
    <mergeCell ref="AE1198:AF1198"/>
    <mergeCell ref="AE1199:AF1199"/>
    <mergeCell ref="AE1084:AL1084"/>
    <mergeCell ref="AA1085:AB1085"/>
    <mergeCell ref="AE1085:AF1085"/>
    <mergeCell ref="AE1086:AF1086"/>
    <mergeCell ref="AE1087:AF1087"/>
    <mergeCell ref="AE1095:AF1095"/>
    <mergeCell ref="AE1096:AF1096"/>
    <mergeCell ref="AE1097:AF1097"/>
    <mergeCell ref="AE1098:AF1098"/>
    <mergeCell ref="AE1099:AF1099"/>
    <mergeCell ref="AE1100:AF1100"/>
    <mergeCell ref="AE1101:AF1101"/>
    <mergeCell ref="AE1102:AF1102"/>
    <mergeCell ref="AE1088:AF1088"/>
    <mergeCell ref="AE1089:AF1089"/>
    <mergeCell ref="AE1090:AF1090"/>
    <mergeCell ref="AE1091:AF1091"/>
    <mergeCell ref="AE1092:AF1092"/>
    <mergeCell ref="AE1093:AF1093"/>
    <mergeCell ref="AE1094:AF1094"/>
    <mergeCell ref="AA1086:AB1086"/>
    <mergeCell ref="AA1088:AB1088"/>
    <mergeCell ref="AA1089:AB1089"/>
    <mergeCell ref="AA1090:AB1090"/>
    <mergeCell ref="AA1092:AB1092"/>
    <mergeCell ref="AA1093:AB1093"/>
    <mergeCell ref="AA1094:AB1094"/>
    <mergeCell ref="AA1096:AB1096"/>
    <mergeCell ref="AA1097:AB1097"/>
    <mergeCell ref="AA1098:AB1098"/>
    <mergeCell ref="AA1100:AB1100"/>
    <mergeCell ref="AA1101:AB1101"/>
    <mergeCell ref="W1060:X1060"/>
    <mergeCell ref="W1061:X1061"/>
    <mergeCell ref="W1062:X1062"/>
    <mergeCell ref="W1064:X1064"/>
    <mergeCell ref="W1056:X1056"/>
    <mergeCell ref="AA1056:AB1056"/>
    <mergeCell ref="W1057:X1057"/>
    <mergeCell ref="AA1057:AB1057"/>
    <mergeCell ref="W1058:X1058"/>
    <mergeCell ref="AA1058:AB1058"/>
    <mergeCell ref="AA1060:AB1060"/>
    <mergeCell ref="AA1080:AB1080"/>
    <mergeCell ref="AA1081:AB1081"/>
    <mergeCell ref="AA1061:AB1061"/>
    <mergeCell ref="AA1062:AB1062"/>
    <mergeCell ref="AA1064:AB1064"/>
    <mergeCell ref="AA1065:AB1065"/>
    <mergeCell ref="AA1066:AB1066"/>
    <mergeCell ref="AA1068:AB1068"/>
    <mergeCell ref="AA1069:AB1069"/>
    <mergeCell ref="AA1070:AB1070"/>
    <mergeCell ref="AA1072:AB1072"/>
    <mergeCell ref="AA1073:AB1073"/>
    <mergeCell ref="AA1074:AB1074"/>
    <mergeCell ref="AA1076:AB1076"/>
    <mergeCell ref="AA1077:AB1077"/>
    <mergeCell ref="AA1078:AB1078"/>
    <mergeCell ref="S1046:T1046"/>
    <mergeCell ref="W1052:X1052"/>
    <mergeCell ref="AA1052:AB1052"/>
    <mergeCell ref="S1047:T1047"/>
    <mergeCell ref="W1047:X1047"/>
    <mergeCell ref="U1049:Y1049"/>
    <mergeCell ref="S1050:U1050"/>
    <mergeCell ref="W1050:Y1050"/>
    <mergeCell ref="AA1050:AC1050"/>
    <mergeCell ref="S1052:T1052"/>
    <mergeCell ref="S1053:T1053"/>
    <mergeCell ref="W1053:X1053"/>
    <mergeCell ref="AA1053:AB1053"/>
    <mergeCell ref="W1054:X1054"/>
    <mergeCell ref="AA1054:AB1054"/>
    <mergeCell ref="O1055:P1056"/>
    <mergeCell ref="Q1055:Q1056"/>
    <mergeCell ref="W1026:X1026"/>
    <mergeCell ref="W1027:X1027"/>
    <mergeCell ref="W1029:X1029"/>
    <mergeCell ref="W1030:X1030"/>
    <mergeCell ref="W1031:X1031"/>
    <mergeCell ref="W1033:X1033"/>
    <mergeCell ref="W1034:X1034"/>
    <mergeCell ref="W1035:X1035"/>
    <mergeCell ref="W1037:X1037"/>
    <mergeCell ref="W1046:X1046"/>
    <mergeCell ref="AA1046:AB1046"/>
    <mergeCell ref="AE1046:AF1046"/>
    <mergeCell ref="AA1047:AB1047"/>
    <mergeCell ref="AE1047:AF1047"/>
    <mergeCell ref="W1038:X1038"/>
    <mergeCell ref="W1039:X1039"/>
    <mergeCell ref="W1041:X1041"/>
    <mergeCell ref="W1042:X1042"/>
    <mergeCell ref="W1043:X1043"/>
    <mergeCell ref="W1045:X1045"/>
    <mergeCell ref="AE1044:AF1044"/>
    <mergeCell ref="AE1045:AF1045"/>
    <mergeCell ref="AA1041:AB1041"/>
    <mergeCell ref="AE1041:AF1041"/>
    <mergeCell ref="AA1042:AB1042"/>
    <mergeCell ref="AE1042:AF1042"/>
    <mergeCell ref="AA1043:AB1043"/>
    <mergeCell ref="AE1043:AF1043"/>
    <mergeCell ref="AA1045:AB1045"/>
    <mergeCell ref="AE1039:AF1039"/>
    <mergeCell ref="AE1040:AF1040"/>
    <mergeCell ref="AA1037:AB1037"/>
    <mergeCell ref="Q1000:Q1001"/>
    <mergeCell ref="S1001:T1001"/>
    <mergeCell ref="W992:X992"/>
    <mergeCell ref="U994:Y994"/>
    <mergeCell ref="W995:Y995"/>
    <mergeCell ref="W997:X997"/>
    <mergeCell ref="W998:X998"/>
    <mergeCell ref="W999:X999"/>
    <mergeCell ref="O1000:P1001"/>
    <mergeCell ref="W1001:X1001"/>
    <mergeCell ref="W1002:X1002"/>
    <mergeCell ref="W1003:X1003"/>
    <mergeCell ref="W1005:X1005"/>
    <mergeCell ref="W1006:X1006"/>
    <mergeCell ref="W1007:X1007"/>
    <mergeCell ref="W1009:X1009"/>
    <mergeCell ref="W1010:X1010"/>
    <mergeCell ref="AA1251:AB1251"/>
    <mergeCell ref="AE1251:AF1251"/>
    <mergeCell ref="AE1252:AF1252"/>
    <mergeCell ref="AA1253:AB1253"/>
    <mergeCell ref="AE1253:AF1253"/>
    <mergeCell ref="AE1254:AF1254"/>
    <mergeCell ref="AE1262:AF1262"/>
    <mergeCell ref="AE1263:AF1263"/>
    <mergeCell ref="AE1264:AF1264"/>
    <mergeCell ref="AE1265:AF1265"/>
    <mergeCell ref="AE1266:AF1266"/>
    <mergeCell ref="AE1267:AF1267"/>
    <mergeCell ref="AE1255:AF1255"/>
    <mergeCell ref="AE1256:AF1256"/>
    <mergeCell ref="AE1257:AF1257"/>
    <mergeCell ref="AE1258:AF1258"/>
    <mergeCell ref="AE1259:AF1259"/>
    <mergeCell ref="AE1260:AF1260"/>
    <mergeCell ref="AE1261:AF1261"/>
    <mergeCell ref="AA1231:AB1231"/>
    <mergeCell ref="AA1233:AB1233"/>
    <mergeCell ref="AA1234:AB1234"/>
    <mergeCell ref="AA1235:AB1235"/>
    <mergeCell ref="AA1237:AB1237"/>
    <mergeCell ref="AA1247:AB1247"/>
    <mergeCell ref="AA1249:AB1249"/>
    <mergeCell ref="AE1249:AL1249"/>
    <mergeCell ref="AE1250:AF1250"/>
    <mergeCell ref="AA1238:AB1238"/>
    <mergeCell ref="AA1239:AB1239"/>
    <mergeCell ref="AA1241:AB1241"/>
    <mergeCell ref="AA1242:AB1242"/>
    <mergeCell ref="AA1243:AB1243"/>
    <mergeCell ref="AA1245:AB1245"/>
    <mergeCell ref="AA1246:AB1246"/>
    <mergeCell ref="AA1250:AB1250"/>
    <mergeCell ref="AA1191:AB1191"/>
    <mergeCell ref="AA1192:AB1192"/>
    <mergeCell ref="AA1194:AB1194"/>
    <mergeCell ref="AE1194:AL1194"/>
    <mergeCell ref="AE1195:AF1195"/>
    <mergeCell ref="AA1211:AB1211"/>
    <mergeCell ref="AE1211:AF1211"/>
    <mergeCell ref="AA1212:AB1212"/>
    <mergeCell ref="AE1212:AF1212"/>
    <mergeCell ref="AA1215:AC1215"/>
    <mergeCell ref="AA1217:AB1217"/>
    <mergeCell ref="AA1218:AB1218"/>
    <mergeCell ref="AA1263:AB1263"/>
    <mergeCell ref="AA1265:AB1265"/>
    <mergeCell ref="AA1266:AB1266"/>
    <mergeCell ref="AA1267:AB1267"/>
    <mergeCell ref="AA1254:AB1254"/>
    <mergeCell ref="AA1255:AB1255"/>
    <mergeCell ref="AA1257:AB1257"/>
    <mergeCell ref="AA1258:AB1258"/>
    <mergeCell ref="AA1259:AB1259"/>
    <mergeCell ref="AA1261:AB1261"/>
    <mergeCell ref="AA1262:AB1262"/>
    <mergeCell ref="AA1219:AB1219"/>
    <mergeCell ref="AA1221:AB1221"/>
    <mergeCell ref="AA1222:AB1222"/>
    <mergeCell ref="AA1223:AB1223"/>
    <mergeCell ref="AA1225:AB1225"/>
    <mergeCell ref="AA1226:AB1226"/>
    <mergeCell ref="AA1227:AB1227"/>
    <mergeCell ref="AA1229:AB1229"/>
    <mergeCell ref="AA1230:AB1230"/>
    <mergeCell ref="AA1168:AB1168"/>
    <mergeCell ref="AA1170:AB1170"/>
    <mergeCell ref="AA1171:AB1171"/>
    <mergeCell ref="AA1172:AB1172"/>
    <mergeCell ref="AA1174:AB1174"/>
    <mergeCell ref="AA1175:AB1175"/>
    <mergeCell ref="AA1176:AB1176"/>
    <mergeCell ref="AA1178:AB1178"/>
    <mergeCell ref="AA1179:AB1179"/>
    <mergeCell ref="AA1180:AB1180"/>
    <mergeCell ref="AA1182:AB1182"/>
    <mergeCell ref="AA1183:AB1183"/>
    <mergeCell ref="AA1184:AB1184"/>
    <mergeCell ref="AA1186:AB1186"/>
    <mergeCell ref="AA1187:AB1187"/>
    <mergeCell ref="AA1188:AB1188"/>
    <mergeCell ref="AA1190:AB1190"/>
    <mergeCell ref="AA1157:AB1157"/>
    <mergeCell ref="AE1157:AF1157"/>
    <mergeCell ref="AE1155:AF1155"/>
    <mergeCell ref="AE1156:AF1156"/>
    <mergeCell ref="AA1152:AB1152"/>
    <mergeCell ref="AE1152:AF1152"/>
    <mergeCell ref="AA1153:AB1153"/>
    <mergeCell ref="AE1153:AF1153"/>
    <mergeCell ref="AE1154:AF1154"/>
    <mergeCell ref="AA1155:AB1155"/>
    <mergeCell ref="AA1156:AB1156"/>
    <mergeCell ref="AA1160:AC1160"/>
    <mergeCell ref="AA1162:AB1162"/>
    <mergeCell ref="AA1163:AB1163"/>
    <mergeCell ref="AA1164:AB1164"/>
    <mergeCell ref="AA1166:AB1166"/>
    <mergeCell ref="AA1167:AB1167"/>
    <mergeCell ref="AA1125:AB1125"/>
    <mergeCell ref="AA1127:AB1127"/>
    <mergeCell ref="AA1128:AB1128"/>
    <mergeCell ref="AA1129:AB1129"/>
    <mergeCell ref="AA1131:AB1131"/>
    <mergeCell ref="AA1132:AB1132"/>
    <mergeCell ref="AA1133:AB1133"/>
    <mergeCell ref="AA1135:AB1135"/>
    <mergeCell ref="AA1136:AB1136"/>
    <mergeCell ref="AA1137:AB1137"/>
    <mergeCell ref="AA1139:AB1139"/>
    <mergeCell ref="AE1139:AL1139"/>
    <mergeCell ref="AA1140:AB1140"/>
    <mergeCell ref="AA1141:AB1141"/>
    <mergeCell ref="AE1144:AF1144"/>
    <mergeCell ref="AE1145:AF1145"/>
    <mergeCell ref="AE1146:AF1146"/>
    <mergeCell ref="AE1140:AF1140"/>
    <mergeCell ref="AE1141:AF1141"/>
    <mergeCell ref="AE1142:AF1142"/>
    <mergeCell ref="AA1143:AB1143"/>
    <mergeCell ref="AE1143:AF1143"/>
    <mergeCell ref="AA1144:AB1144"/>
    <mergeCell ref="AA1145:AB1145"/>
    <mergeCell ref="AA720:AC720"/>
    <mergeCell ref="AA722:AB722"/>
    <mergeCell ref="AA723:AB723"/>
    <mergeCell ref="AA1107:AB1107"/>
    <mergeCell ref="AA1108:AB1108"/>
    <mergeCell ref="AA1109:AB1109"/>
    <mergeCell ref="AA1111:AB1111"/>
    <mergeCell ref="AA1112:AB1112"/>
    <mergeCell ref="AA1113:AB1113"/>
    <mergeCell ref="AA1115:AB1115"/>
    <mergeCell ref="AA1116:AB1116"/>
    <mergeCell ref="AA1117:AB1117"/>
    <mergeCell ref="AA1119:AB1119"/>
    <mergeCell ref="AA1120:AB1120"/>
    <mergeCell ref="AA1121:AB1121"/>
    <mergeCell ref="AA1123:AB1123"/>
    <mergeCell ref="AA1124:AB1124"/>
    <mergeCell ref="AA1082:AB1082"/>
    <mergeCell ref="AA1084:AB1084"/>
    <mergeCell ref="AA1102:AB1102"/>
    <mergeCell ref="AA1105:AC1105"/>
    <mergeCell ref="AA1003:AB1003"/>
    <mergeCell ref="AA1005:AB1005"/>
    <mergeCell ref="AA1006:AB1006"/>
    <mergeCell ref="AA1007:AB1007"/>
    <mergeCell ref="AA1009:AB1009"/>
    <mergeCell ref="AA1010:AB1010"/>
    <mergeCell ref="AA1011:AB1011"/>
    <mergeCell ref="AA1013:AB1013"/>
    <mergeCell ref="AA1014:AB1014"/>
    <mergeCell ref="AA1015:AB1015"/>
    <mergeCell ref="AA1017:AB1017"/>
    <mergeCell ref="AE712:AF712"/>
    <mergeCell ref="AE713:AF713"/>
    <mergeCell ref="AE714:AF714"/>
    <mergeCell ref="AE715:AF715"/>
    <mergeCell ref="AE716:AF716"/>
    <mergeCell ref="AE717:AF717"/>
    <mergeCell ref="AE705:AF705"/>
    <mergeCell ref="AE706:AF706"/>
    <mergeCell ref="AE707:AF707"/>
    <mergeCell ref="AE708:AF708"/>
    <mergeCell ref="AE709:AF709"/>
    <mergeCell ref="AE710:AF710"/>
    <mergeCell ref="AE711:AF711"/>
    <mergeCell ref="AA704:AB704"/>
    <mergeCell ref="AA705:AB705"/>
    <mergeCell ref="AA707:AB707"/>
    <mergeCell ref="AA708:AB708"/>
    <mergeCell ref="AA709:AB709"/>
    <mergeCell ref="AA711:AB711"/>
    <mergeCell ref="AA712:AB712"/>
    <mergeCell ref="AA713:AB713"/>
    <mergeCell ref="AA715:AB715"/>
    <mergeCell ref="AA716:AB716"/>
    <mergeCell ref="AA717:AB717"/>
    <mergeCell ref="AA699:AB699"/>
    <mergeCell ref="AE699:AL699"/>
    <mergeCell ref="AE700:AF700"/>
    <mergeCell ref="AA688:AB688"/>
    <mergeCell ref="AA689:AB689"/>
    <mergeCell ref="AA691:AB691"/>
    <mergeCell ref="AA692:AB692"/>
    <mergeCell ref="AA693:AB693"/>
    <mergeCell ref="AA695:AB695"/>
    <mergeCell ref="AA696:AB696"/>
    <mergeCell ref="AA700:AB700"/>
    <mergeCell ref="AA701:AB701"/>
    <mergeCell ref="AE701:AF701"/>
    <mergeCell ref="AE702:AF702"/>
    <mergeCell ref="AA703:AB703"/>
    <mergeCell ref="AE703:AF703"/>
    <mergeCell ref="AE704:AF704"/>
    <mergeCell ref="AA667:AB667"/>
    <mergeCell ref="AA668:AB668"/>
    <mergeCell ref="AA669:AB669"/>
    <mergeCell ref="AA671:AB671"/>
    <mergeCell ref="AA672:AB672"/>
    <mergeCell ref="AA673:AB673"/>
    <mergeCell ref="AA675:AB675"/>
    <mergeCell ref="AA676:AB676"/>
    <mergeCell ref="AA677:AB677"/>
    <mergeCell ref="AA679:AB679"/>
    <mergeCell ref="AA680:AB680"/>
    <mergeCell ref="AA681:AB681"/>
    <mergeCell ref="AA683:AB683"/>
    <mergeCell ref="AA684:AB684"/>
    <mergeCell ref="AA685:AB685"/>
    <mergeCell ref="AA687:AB687"/>
    <mergeCell ref="AA697:AB697"/>
    <mergeCell ref="AA653:AB653"/>
    <mergeCell ref="AE653:AF653"/>
    <mergeCell ref="AA654:AB654"/>
    <mergeCell ref="AE660:AF660"/>
    <mergeCell ref="AE661:AF661"/>
    <mergeCell ref="AA657:AB657"/>
    <mergeCell ref="AE657:AF657"/>
    <mergeCell ref="AA658:AB658"/>
    <mergeCell ref="AE658:AF658"/>
    <mergeCell ref="AE659:AF659"/>
    <mergeCell ref="AA660:AB660"/>
    <mergeCell ref="AA661:AB661"/>
    <mergeCell ref="AA662:AB662"/>
    <mergeCell ref="AE662:AF662"/>
    <mergeCell ref="U664:Y664"/>
    <mergeCell ref="W665:Y665"/>
    <mergeCell ref="AA665:AC665"/>
    <mergeCell ref="W644:X644"/>
    <mergeCell ref="W645:X645"/>
    <mergeCell ref="W646:X646"/>
    <mergeCell ref="W648:X648"/>
    <mergeCell ref="W649:X649"/>
    <mergeCell ref="W650:X650"/>
    <mergeCell ref="W652:X652"/>
    <mergeCell ref="AA645:AB645"/>
    <mergeCell ref="AE645:AF645"/>
    <mergeCell ref="AA646:AB646"/>
    <mergeCell ref="AE646:AF646"/>
    <mergeCell ref="AE647:AF647"/>
    <mergeCell ref="AA648:AB648"/>
    <mergeCell ref="AA649:AB649"/>
    <mergeCell ref="AA650:AB650"/>
    <mergeCell ref="AE650:AF650"/>
    <mergeCell ref="AA652:AB652"/>
    <mergeCell ref="AE652:AF652"/>
    <mergeCell ref="W597:X597"/>
    <mergeCell ref="W598:X598"/>
    <mergeCell ref="W599:X599"/>
    <mergeCell ref="W601:X601"/>
    <mergeCell ref="W602:X602"/>
    <mergeCell ref="W603:X603"/>
    <mergeCell ref="W605:X605"/>
    <mergeCell ref="W606:X606"/>
    <mergeCell ref="W607:X607"/>
    <mergeCell ref="W612:X612"/>
    <mergeCell ref="W613:X613"/>
    <mergeCell ref="W614:X614"/>
    <mergeCell ref="W617:X617"/>
    <mergeCell ref="W618:X618"/>
    <mergeCell ref="W620:X620"/>
    <mergeCell ref="W621:X621"/>
    <mergeCell ref="W622:X622"/>
    <mergeCell ref="AA634:AB634"/>
    <mergeCell ref="AA636:AB636"/>
    <mergeCell ref="AA637:AB637"/>
    <mergeCell ref="AA638:AB638"/>
    <mergeCell ref="AA640:AB640"/>
    <mergeCell ref="AA641:AB641"/>
    <mergeCell ref="AA642:AB642"/>
    <mergeCell ref="AA644:AB644"/>
    <mergeCell ref="AE644:AL644"/>
    <mergeCell ref="AE648:AF648"/>
    <mergeCell ref="AE649:AF649"/>
    <mergeCell ref="AE651:AF651"/>
    <mergeCell ref="AE654:AF654"/>
    <mergeCell ref="AE655:AF655"/>
    <mergeCell ref="AA656:AB656"/>
    <mergeCell ref="AE656:AF656"/>
    <mergeCell ref="W565:X565"/>
    <mergeCell ref="W566:X566"/>
    <mergeCell ref="W567:X567"/>
    <mergeCell ref="W569:X569"/>
    <mergeCell ref="W570:X570"/>
    <mergeCell ref="W571:X571"/>
    <mergeCell ref="W573:X573"/>
    <mergeCell ref="W574:X574"/>
    <mergeCell ref="W575:X575"/>
    <mergeCell ref="W577:X577"/>
    <mergeCell ref="W578:X578"/>
    <mergeCell ref="W579:X579"/>
    <mergeCell ref="W581:X581"/>
    <mergeCell ref="W582:X582"/>
    <mergeCell ref="W583:X583"/>
    <mergeCell ref="W585:X585"/>
    <mergeCell ref="W626:X626"/>
    <mergeCell ref="W628:X628"/>
    <mergeCell ref="W629:X629"/>
    <mergeCell ref="W630:X630"/>
    <mergeCell ref="W632:X632"/>
    <mergeCell ref="W633:X633"/>
    <mergeCell ref="W634:X634"/>
    <mergeCell ref="W636:X636"/>
    <mergeCell ref="W637:X637"/>
    <mergeCell ref="W638:X638"/>
    <mergeCell ref="W640:X640"/>
    <mergeCell ref="W641:X641"/>
    <mergeCell ref="W642:X642"/>
    <mergeCell ref="AA614:AB614"/>
    <mergeCell ref="O615:P616"/>
    <mergeCell ref="Q615:Q616"/>
    <mergeCell ref="S616:T616"/>
    <mergeCell ref="W616:X616"/>
    <mergeCell ref="AA616:AB616"/>
    <mergeCell ref="AA617:AB617"/>
    <mergeCell ref="AA618:AB618"/>
    <mergeCell ref="AA620:AB620"/>
    <mergeCell ref="AA621:AB621"/>
    <mergeCell ref="AA622:AB622"/>
    <mergeCell ref="AA624:AB624"/>
    <mergeCell ref="AA625:AB625"/>
    <mergeCell ref="AA626:AB626"/>
    <mergeCell ref="AA628:AB628"/>
    <mergeCell ref="AA629:AB629"/>
    <mergeCell ref="AA630:AB630"/>
    <mergeCell ref="AA632:AB632"/>
    <mergeCell ref="AA633:AB633"/>
    <mergeCell ref="AE605:AF605"/>
    <mergeCell ref="AE606:AF606"/>
    <mergeCell ref="AA602:AB602"/>
    <mergeCell ref="AE602:AF602"/>
    <mergeCell ref="AA603:AB603"/>
    <mergeCell ref="AE603:AF603"/>
    <mergeCell ref="AE604:AF604"/>
    <mergeCell ref="AA605:AB605"/>
    <mergeCell ref="AA606:AB606"/>
    <mergeCell ref="AA607:AB607"/>
    <mergeCell ref="AE607:AF607"/>
    <mergeCell ref="U609:Y609"/>
    <mergeCell ref="W610:Y610"/>
    <mergeCell ref="AA610:AC610"/>
    <mergeCell ref="AA612:AB612"/>
    <mergeCell ref="AA613:AB613"/>
    <mergeCell ref="W625:X625"/>
    <mergeCell ref="W624:X624"/>
    <mergeCell ref="AE596:AF596"/>
    <mergeCell ref="AE590:AF590"/>
    <mergeCell ref="AE591:AF591"/>
    <mergeCell ref="AE592:AF592"/>
    <mergeCell ref="AA593:AB593"/>
    <mergeCell ref="AE593:AF593"/>
    <mergeCell ref="AA594:AB594"/>
    <mergeCell ref="AA595:AB595"/>
    <mergeCell ref="AE600:AF600"/>
    <mergeCell ref="AE601:AF601"/>
    <mergeCell ref="AA597:AB597"/>
    <mergeCell ref="AE597:AF597"/>
    <mergeCell ref="AA598:AB598"/>
    <mergeCell ref="AE598:AF598"/>
    <mergeCell ref="AA599:AB599"/>
    <mergeCell ref="AE599:AF599"/>
    <mergeCell ref="AA601:AB601"/>
    <mergeCell ref="O560:P561"/>
    <mergeCell ref="W561:X561"/>
    <mergeCell ref="AA561:AB561"/>
    <mergeCell ref="W562:X562"/>
    <mergeCell ref="AA562:AB562"/>
    <mergeCell ref="W563:X563"/>
    <mergeCell ref="AA563:AB563"/>
    <mergeCell ref="AA565:AB565"/>
    <mergeCell ref="AA585:AB585"/>
    <mergeCell ref="AA586:AB586"/>
    <mergeCell ref="AA587:AB587"/>
    <mergeCell ref="AA589:AB589"/>
    <mergeCell ref="AE589:AL589"/>
    <mergeCell ref="AA590:AB590"/>
    <mergeCell ref="AA591:AB591"/>
    <mergeCell ref="AE594:AF594"/>
    <mergeCell ref="AE595:AF595"/>
    <mergeCell ref="W586:X586"/>
    <mergeCell ref="W587:X587"/>
    <mergeCell ref="W589:X589"/>
    <mergeCell ref="W590:X590"/>
    <mergeCell ref="W591:X591"/>
    <mergeCell ref="W593:X593"/>
    <mergeCell ref="W594:X594"/>
    <mergeCell ref="W595:X595"/>
    <mergeCell ref="AA566:AB566"/>
    <mergeCell ref="AA567:AB567"/>
    <mergeCell ref="AA569:AB569"/>
    <mergeCell ref="AA570:AB570"/>
    <mergeCell ref="AA571:AB571"/>
    <mergeCell ref="AA573:AB573"/>
    <mergeCell ref="AA574:AB574"/>
    <mergeCell ref="AE547:AF547"/>
    <mergeCell ref="AE548:AF548"/>
    <mergeCell ref="AE549:AF549"/>
    <mergeCell ref="W550:X550"/>
    <mergeCell ref="AA550:AB550"/>
    <mergeCell ref="AE550:AF550"/>
    <mergeCell ref="AA551:AB551"/>
    <mergeCell ref="AE551:AF551"/>
    <mergeCell ref="W551:X551"/>
    <mergeCell ref="W552:X552"/>
    <mergeCell ref="AA552:AB552"/>
    <mergeCell ref="AE552:AF552"/>
    <mergeCell ref="U554:Y554"/>
    <mergeCell ref="W555:Y555"/>
    <mergeCell ref="AA555:AC555"/>
    <mergeCell ref="Q560:Q561"/>
    <mergeCell ref="S561:T561"/>
    <mergeCell ref="W557:X557"/>
    <mergeCell ref="AA557:AB557"/>
    <mergeCell ref="W558:X558"/>
    <mergeCell ref="AA558:AB558"/>
    <mergeCell ref="W559:X559"/>
    <mergeCell ref="AA559:AB559"/>
    <mergeCell ref="AA520:AB520"/>
    <mergeCell ref="AA522:AB522"/>
    <mergeCell ref="AA523:AB523"/>
    <mergeCell ref="AA524:AB524"/>
    <mergeCell ref="AA535:AB535"/>
    <mergeCell ref="AE535:AF535"/>
    <mergeCell ref="AE536:AF536"/>
    <mergeCell ref="AE537:AF537"/>
    <mergeCell ref="AE538:AF538"/>
    <mergeCell ref="AE539:AF539"/>
    <mergeCell ref="AE540:AF540"/>
    <mergeCell ref="AE541:AF541"/>
    <mergeCell ref="AE542:AF542"/>
    <mergeCell ref="AE543:AF543"/>
    <mergeCell ref="AE544:AF544"/>
    <mergeCell ref="AE545:AF545"/>
    <mergeCell ref="AE546:AF546"/>
    <mergeCell ref="W547:X547"/>
    <mergeCell ref="W548:X548"/>
    <mergeCell ref="W534:X534"/>
    <mergeCell ref="W535:X535"/>
    <mergeCell ref="W536:X536"/>
    <mergeCell ref="W538:X538"/>
    <mergeCell ref="W539:X539"/>
    <mergeCell ref="W540:X540"/>
    <mergeCell ref="W542:X542"/>
    <mergeCell ref="AE494:AF494"/>
    <mergeCell ref="AE495:AF495"/>
    <mergeCell ref="AA491:AB491"/>
    <mergeCell ref="AE491:AF491"/>
    <mergeCell ref="AA492:AB492"/>
    <mergeCell ref="AE492:AF492"/>
    <mergeCell ref="AA493:AB493"/>
    <mergeCell ref="AE493:AF493"/>
    <mergeCell ref="AA495:AB495"/>
    <mergeCell ref="AA496:AB496"/>
    <mergeCell ref="AE496:AF496"/>
    <mergeCell ref="AA497:AB497"/>
    <mergeCell ref="AE497:AF497"/>
    <mergeCell ref="U499:Y499"/>
    <mergeCell ref="W500:Y500"/>
    <mergeCell ref="AA500:AC500"/>
    <mergeCell ref="W502:X502"/>
    <mergeCell ref="AA502:AB502"/>
    <mergeCell ref="W503:X503"/>
    <mergeCell ref="AA503:AB503"/>
    <mergeCell ref="W504:X504"/>
    <mergeCell ref="AA504:AB504"/>
    <mergeCell ref="AA506:AB506"/>
    <mergeCell ref="W515:X515"/>
    <mergeCell ref="W516:X516"/>
    <mergeCell ref="W518:X518"/>
    <mergeCell ref="W519:X519"/>
    <mergeCell ref="W520:X520"/>
    <mergeCell ref="W522:X522"/>
    <mergeCell ref="W523:X523"/>
    <mergeCell ref="W524:X524"/>
    <mergeCell ref="W526:X526"/>
    <mergeCell ref="W527:X527"/>
    <mergeCell ref="W528:X528"/>
    <mergeCell ref="W530:X530"/>
    <mergeCell ref="W531:X531"/>
    <mergeCell ref="W532:X532"/>
    <mergeCell ref="W543:X543"/>
    <mergeCell ref="W544:X544"/>
    <mergeCell ref="W546:X546"/>
    <mergeCell ref="AA479:AB479"/>
    <mergeCell ref="AE479:AL479"/>
    <mergeCell ref="AE483:AF483"/>
    <mergeCell ref="AE484:AF484"/>
    <mergeCell ref="AE486:AF486"/>
    <mergeCell ref="AA480:AB480"/>
    <mergeCell ref="AE480:AF480"/>
    <mergeCell ref="AA481:AB481"/>
    <mergeCell ref="AE481:AF481"/>
    <mergeCell ref="AE482:AF482"/>
    <mergeCell ref="AA483:AB483"/>
    <mergeCell ref="AA484:AB484"/>
    <mergeCell ref="AE489:AF489"/>
    <mergeCell ref="AE490:AF490"/>
    <mergeCell ref="AE534:AL534"/>
    <mergeCell ref="AA485:AB485"/>
    <mergeCell ref="AE485:AF485"/>
    <mergeCell ref="AA487:AB487"/>
    <mergeCell ref="AE487:AF487"/>
    <mergeCell ref="AA488:AB488"/>
    <mergeCell ref="AE488:AF488"/>
    <mergeCell ref="AA489:AB489"/>
    <mergeCell ref="AA507:AB507"/>
    <mergeCell ref="AA508:AB508"/>
    <mergeCell ref="AA510:AB510"/>
    <mergeCell ref="AA511:AB511"/>
    <mergeCell ref="AA512:AB512"/>
    <mergeCell ref="AA514:AB514"/>
    <mergeCell ref="AA515:AB515"/>
    <mergeCell ref="AA516:AB516"/>
    <mergeCell ref="AA518:AB518"/>
    <mergeCell ref="AA519:AB519"/>
    <mergeCell ref="AA456:AB456"/>
    <mergeCell ref="AA457:AB457"/>
    <mergeCell ref="AA459:AB459"/>
    <mergeCell ref="AA460:AB460"/>
    <mergeCell ref="AA461:AB461"/>
    <mergeCell ref="AA463:AB463"/>
    <mergeCell ref="AA464:AB464"/>
    <mergeCell ref="AA465:AB465"/>
    <mergeCell ref="AA467:AB467"/>
    <mergeCell ref="AA468:AB468"/>
    <mergeCell ref="AA469:AB469"/>
    <mergeCell ref="AA471:AB471"/>
    <mergeCell ref="AA472:AB472"/>
    <mergeCell ref="AA473:AB473"/>
    <mergeCell ref="AA475:AB475"/>
    <mergeCell ref="AA476:AB476"/>
    <mergeCell ref="AA477:AB477"/>
    <mergeCell ref="AE430:AF430"/>
    <mergeCell ref="AE431:AF431"/>
    <mergeCell ref="AE432:AF432"/>
    <mergeCell ref="AE433:AF433"/>
    <mergeCell ref="AE434:AF434"/>
    <mergeCell ref="AE435:AF435"/>
    <mergeCell ref="AE436:AF436"/>
    <mergeCell ref="AE437:AF437"/>
    <mergeCell ref="AE438:AF438"/>
    <mergeCell ref="AE439:AF439"/>
    <mergeCell ref="AE440:AF440"/>
    <mergeCell ref="AE441:AF441"/>
    <mergeCell ref="AE442:AF442"/>
    <mergeCell ref="AA451:AB451"/>
    <mergeCell ref="AA452:AB452"/>
    <mergeCell ref="AA453:AB453"/>
    <mergeCell ref="AA455:AB455"/>
    <mergeCell ref="AE377:AF377"/>
    <mergeCell ref="AE378:AF378"/>
    <mergeCell ref="AE379:AF379"/>
    <mergeCell ref="AE380:AF380"/>
    <mergeCell ref="AE381:AF381"/>
    <mergeCell ref="AE382:AF382"/>
    <mergeCell ref="AE383:AF383"/>
    <mergeCell ref="AE384:AF384"/>
    <mergeCell ref="AE385:AF385"/>
    <mergeCell ref="AE386:AF386"/>
    <mergeCell ref="AE387:AF387"/>
    <mergeCell ref="AE424:AL424"/>
    <mergeCell ref="AE425:AF425"/>
    <mergeCell ref="AE426:AF426"/>
    <mergeCell ref="AE427:AF427"/>
    <mergeCell ref="AE428:AF428"/>
    <mergeCell ref="AE429:AF429"/>
    <mergeCell ref="AA351:AB351"/>
    <mergeCell ref="AA353:AB353"/>
    <mergeCell ref="AA354:AB354"/>
    <mergeCell ref="AA355:AB355"/>
    <mergeCell ref="AA357:AB357"/>
    <mergeCell ref="AA358:AB358"/>
    <mergeCell ref="AA359:AB359"/>
    <mergeCell ref="AA361:AB361"/>
    <mergeCell ref="AA362:AB362"/>
    <mergeCell ref="AE369:AL369"/>
    <mergeCell ref="AE370:AF370"/>
    <mergeCell ref="AE371:AF371"/>
    <mergeCell ref="AE372:AF372"/>
    <mergeCell ref="AE373:AF373"/>
    <mergeCell ref="AE374:AF374"/>
    <mergeCell ref="AE375:AF375"/>
    <mergeCell ref="AE376:AF376"/>
    <mergeCell ref="AA421:AB421"/>
    <mergeCell ref="AA422:AB422"/>
    <mergeCell ref="AA424:AB424"/>
    <mergeCell ref="AA425:AB425"/>
    <mergeCell ref="AA426:AB426"/>
    <mergeCell ref="AA428:AB428"/>
    <mergeCell ref="AA438:AB438"/>
    <mergeCell ref="AA440:AB440"/>
    <mergeCell ref="AA441:AB441"/>
    <mergeCell ref="AA442:AB442"/>
    <mergeCell ref="AA445:AC445"/>
    <mergeCell ref="AA447:AB447"/>
    <mergeCell ref="AA448:AB448"/>
    <mergeCell ref="AA449:AB449"/>
    <mergeCell ref="AA429:AB429"/>
    <mergeCell ref="AA430:AB430"/>
    <mergeCell ref="AA432:AB432"/>
    <mergeCell ref="AA433:AB433"/>
    <mergeCell ref="AA434:AB434"/>
    <mergeCell ref="AA436:AB436"/>
    <mergeCell ref="AA437:AB437"/>
    <mergeCell ref="W401:X401"/>
    <mergeCell ref="W402:X402"/>
    <mergeCell ref="W404:X404"/>
    <mergeCell ref="AA404:AB404"/>
    <mergeCell ref="W405:X405"/>
    <mergeCell ref="AA405:AB405"/>
    <mergeCell ref="AA406:AB406"/>
    <mergeCell ref="AA412:AB412"/>
    <mergeCell ref="AA413:AB413"/>
    <mergeCell ref="W406:X406"/>
    <mergeCell ref="W408:X408"/>
    <mergeCell ref="W409:X409"/>
    <mergeCell ref="W410:X410"/>
    <mergeCell ref="AA410:AB410"/>
    <mergeCell ref="W412:X412"/>
    <mergeCell ref="W413:X413"/>
    <mergeCell ref="W414:X414"/>
    <mergeCell ref="AA414:AB414"/>
    <mergeCell ref="AA408:AB408"/>
    <mergeCell ref="AA409:AB409"/>
    <mergeCell ref="W428:X428"/>
    <mergeCell ref="W429:X429"/>
    <mergeCell ref="W430:X430"/>
    <mergeCell ref="W432:X432"/>
    <mergeCell ref="W433:X433"/>
    <mergeCell ref="W434:X434"/>
    <mergeCell ref="W436:X436"/>
    <mergeCell ref="W447:X447"/>
    <mergeCell ref="W448:X448"/>
    <mergeCell ref="W449:X449"/>
    <mergeCell ref="W437:X437"/>
    <mergeCell ref="W438:X438"/>
    <mergeCell ref="W440:X440"/>
    <mergeCell ref="W441:X441"/>
    <mergeCell ref="W442:X442"/>
    <mergeCell ref="U444:Y444"/>
    <mergeCell ref="W445:Y445"/>
    <mergeCell ref="W416:X416"/>
    <mergeCell ref="AA416:AB416"/>
    <mergeCell ref="W417:X417"/>
    <mergeCell ref="AA417:AB417"/>
    <mergeCell ref="AA418:AB418"/>
    <mergeCell ref="W418:X418"/>
    <mergeCell ref="W420:X420"/>
    <mergeCell ref="W421:X421"/>
    <mergeCell ref="W422:X422"/>
    <mergeCell ref="W424:X424"/>
    <mergeCell ref="W425:X425"/>
    <mergeCell ref="W426:X426"/>
    <mergeCell ref="AA420:AB420"/>
    <mergeCell ref="AA383:AB383"/>
    <mergeCell ref="AA385:AB385"/>
    <mergeCell ref="AA386:AB386"/>
    <mergeCell ref="AA387:AB387"/>
    <mergeCell ref="AA390:AC390"/>
    <mergeCell ref="W383:X383"/>
    <mergeCell ref="W385:X385"/>
    <mergeCell ref="W386:X386"/>
    <mergeCell ref="W387:X387"/>
    <mergeCell ref="U389:Y389"/>
    <mergeCell ref="W390:Y390"/>
    <mergeCell ref="W392:X392"/>
    <mergeCell ref="W374:X374"/>
    <mergeCell ref="W375:X375"/>
    <mergeCell ref="W377:X377"/>
    <mergeCell ref="W378:X378"/>
    <mergeCell ref="W379:X379"/>
    <mergeCell ref="W381:X381"/>
    <mergeCell ref="W382:X382"/>
    <mergeCell ref="AA401:AB401"/>
    <mergeCell ref="AA402:AB402"/>
    <mergeCell ref="AA392:AB392"/>
    <mergeCell ref="AA393:AB393"/>
    <mergeCell ref="AA394:AB394"/>
    <mergeCell ref="AA396:AB396"/>
    <mergeCell ref="AA397:AB397"/>
    <mergeCell ref="AA398:AB398"/>
    <mergeCell ref="AA400:AB400"/>
    <mergeCell ref="W361:X361"/>
    <mergeCell ref="W362:X362"/>
    <mergeCell ref="W363:X363"/>
    <mergeCell ref="AA363:AB363"/>
    <mergeCell ref="AA365:AB365"/>
    <mergeCell ref="AA366:AB366"/>
    <mergeCell ref="AA367:AB367"/>
    <mergeCell ref="W365:X365"/>
    <mergeCell ref="W366:X366"/>
    <mergeCell ref="W367:X367"/>
    <mergeCell ref="W369:X369"/>
    <mergeCell ref="W370:X370"/>
    <mergeCell ref="W371:X371"/>
    <mergeCell ref="W373:X373"/>
    <mergeCell ref="AA371:AB371"/>
    <mergeCell ref="AA373:AB373"/>
    <mergeCell ref="AA374:AB374"/>
    <mergeCell ref="AA375:AB375"/>
    <mergeCell ref="AA377:AB377"/>
    <mergeCell ref="AA378:AB378"/>
    <mergeCell ref="AA379:AB379"/>
    <mergeCell ref="AA381:AB381"/>
    <mergeCell ref="AA382:AB382"/>
    <mergeCell ref="AA307:AB307"/>
    <mergeCell ref="AA308:AB308"/>
    <mergeCell ref="AA310:AB310"/>
    <mergeCell ref="AE314:AL314"/>
    <mergeCell ref="AE315:AF315"/>
    <mergeCell ref="AE316:AF316"/>
    <mergeCell ref="AE317:AF317"/>
    <mergeCell ref="AE318:AF318"/>
    <mergeCell ref="AE326:AF326"/>
    <mergeCell ref="AE327:AF327"/>
    <mergeCell ref="AE328:AF328"/>
    <mergeCell ref="AE329:AF329"/>
    <mergeCell ref="AE330:AF330"/>
    <mergeCell ref="AE331:AF331"/>
    <mergeCell ref="AE332:AF332"/>
    <mergeCell ref="AE319:AF319"/>
    <mergeCell ref="AE320:AF320"/>
    <mergeCell ref="AE321:AF321"/>
    <mergeCell ref="AE322:AF322"/>
    <mergeCell ref="AE323:AF323"/>
    <mergeCell ref="AE324:AF324"/>
    <mergeCell ref="AE325:AF325"/>
    <mergeCell ref="S255:T255"/>
    <mergeCell ref="S256:T256"/>
    <mergeCell ref="S257:T257"/>
    <mergeCell ref="S259:T259"/>
    <mergeCell ref="S280:U280"/>
    <mergeCell ref="S282:T282"/>
    <mergeCell ref="S283:T283"/>
    <mergeCell ref="S284:T284"/>
    <mergeCell ref="S287:T287"/>
    <mergeCell ref="S288:T288"/>
    <mergeCell ref="S290:T290"/>
    <mergeCell ref="AA299:AB299"/>
    <mergeCell ref="AA300:AB300"/>
    <mergeCell ref="AA302:AB302"/>
    <mergeCell ref="AA303:AB303"/>
    <mergeCell ref="AA304:AB304"/>
    <mergeCell ref="AA306:AB306"/>
    <mergeCell ref="W255:X255"/>
    <mergeCell ref="W256:X256"/>
    <mergeCell ref="W257:X257"/>
    <mergeCell ref="W259:X259"/>
    <mergeCell ref="AA282:AB282"/>
    <mergeCell ref="AA283:AB283"/>
    <mergeCell ref="AA284:AB284"/>
    <mergeCell ref="AA275:AB275"/>
    <mergeCell ref="AA296:AB296"/>
    <mergeCell ref="AA298:AB298"/>
    <mergeCell ref="W300:X300"/>
    <mergeCell ref="W302:X302"/>
    <mergeCell ref="W303:X303"/>
    <mergeCell ref="W304:X304"/>
    <mergeCell ref="W306:X306"/>
    <mergeCell ref="S232:T232"/>
    <mergeCell ref="S233:T233"/>
    <mergeCell ref="S235:T235"/>
    <mergeCell ref="S236:T236"/>
    <mergeCell ref="S237:T237"/>
    <mergeCell ref="S239:T239"/>
    <mergeCell ref="S240:T240"/>
    <mergeCell ref="S241:T241"/>
    <mergeCell ref="S243:T243"/>
    <mergeCell ref="S244:T244"/>
    <mergeCell ref="S245:T245"/>
    <mergeCell ref="S247:T247"/>
    <mergeCell ref="S248:T248"/>
    <mergeCell ref="S249:T249"/>
    <mergeCell ref="S251:T251"/>
    <mergeCell ref="S252:T252"/>
    <mergeCell ref="S253:T253"/>
    <mergeCell ref="W228:X228"/>
    <mergeCell ref="W229:X229"/>
    <mergeCell ref="O230:P231"/>
    <mergeCell ref="Q230:Q231"/>
    <mergeCell ref="S231:T231"/>
    <mergeCell ref="S197:T197"/>
    <mergeCell ref="S198:T198"/>
    <mergeCell ref="S200:T200"/>
    <mergeCell ref="S201:T201"/>
    <mergeCell ref="S202:T202"/>
    <mergeCell ref="S204:T204"/>
    <mergeCell ref="S205:T205"/>
    <mergeCell ref="S206:T206"/>
    <mergeCell ref="S208:T208"/>
    <mergeCell ref="S209:T209"/>
    <mergeCell ref="S210:T210"/>
    <mergeCell ref="S212:T212"/>
    <mergeCell ref="S213:T213"/>
    <mergeCell ref="S214:T214"/>
    <mergeCell ref="S218:T218"/>
    <mergeCell ref="S220:T220"/>
    <mergeCell ref="S221:T221"/>
    <mergeCell ref="S222:T222"/>
    <mergeCell ref="S227:T227"/>
    <mergeCell ref="S228:T228"/>
    <mergeCell ref="S229:T229"/>
    <mergeCell ref="W231:X231"/>
    <mergeCell ref="W197:X197"/>
    <mergeCell ref="W198:X198"/>
    <mergeCell ref="W200:X200"/>
    <mergeCell ref="W201:X201"/>
    <mergeCell ref="W202:X202"/>
    <mergeCell ref="W204:X204"/>
    <mergeCell ref="W205:X205"/>
    <mergeCell ref="W206:X206"/>
    <mergeCell ref="W208:X208"/>
    <mergeCell ref="W209:X209"/>
    <mergeCell ref="W210:X210"/>
    <mergeCell ref="W212:X212"/>
    <mergeCell ref="W213:X213"/>
    <mergeCell ref="W214:X214"/>
    <mergeCell ref="W216:X216"/>
    <mergeCell ref="W225:Y225"/>
    <mergeCell ref="W227:X227"/>
    <mergeCell ref="W182:X182"/>
    <mergeCell ref="S184:T184"/>
    <mergeCell ref="W184:X184"/>
    <mergeCell ref="S185:T185"/>
    <mergeCell ref="W185:X185"/>
    <mergeCell ref="S186:T186"/>
    <mergeCell ref="W186:X186"/>
    <mergeCell ref="W188:X188"/>
    <mergeCell ref="S188:T188"/>
    <mergeCell ref="S189:T189"/>
    <mergeCell ref="S190:T190"/>
    <mergeCell ref="S192:T192"/>
    <mergeCell ref="S193:T193"/>
    <mergeCell ref="S194:T194"/>
    <mergeCell ref="S196:T196"/>
    <mergeCell ref="W189:X189"/>
    <mergeCell ref="W190:X190"/>
    <mergeCell ref="W192:X192"/>
    <mergeCell ref="W193:X193"/>
    <mergeCell ref="W194:X194"/>
    <mergeCell ref="W196:X196"/>
    <mergeCell ref="AE204:AL204"/>
    <mergeCell ref="AA205:AB205"/>
    <mergeCell ref="AE205:AF205"/>
    <mergeCell ref="AE206:AF206"/>
    <mergeCell ref="AE207:AF207"/>
    <mergeCell ref="AE215:AF215"/>
    <mergeCell ref="AE216:AF216"/>
    <mergeCell ref="AE217:AF217"/>
    <mergeCell ref="AE218:AF218"/>
    <mergeCell ref="AE219:AF219"/>
    <mergeCell ref="AE220:AF220"/>
    <mergeCell ref="AE221:AF221"/>
    <mergeCell ref="AE222:AF222"/>
    <mergeCell ref="AE208:AF208"/>
    <mergeCell ref="AE209:AF209"/>
    <mergeCell ref="AE210:AF210"/>
    <mergeCell ref="AE211:AF211"/>
    <mergeCell ref="AE212:AF212"/>
    <mergeCell ref="AE213:AF213"/>
    <mergeCell ref="AE214:AF214"/>
    <mergeCell ref="AA206:AB206"/>
    <mergeCell ref="AA208:AB208"/>
    <mergeCell ref="AA209:AB209"/>
    <mergeCell ref="AA210:AB210"/>
    <mergeCell ref="AA212:AB212"/>
    <mergeCell ref="AA213:AB213"/>
    <mergeCell ref="AA214:AB214"/>
    <mergeCell ref="AA216:AB216"/>
    <mergeCell ref="AA217:AB217"/>
    <mergeCell ref="AA218:AB218"/>
    <mergeCell ref="AA220:AB220"/>
    <mergeCell ref="AA221:AB221"/>
    <mergeCell ref="AA200:AB200"/>
    <mergeCell ref="AA201:AB201"/>
    <mergeCell ref="S216:T216"/>
    <mergeCell ref="S217:T217"/>
    <mergeCell ref="W217:X217"/>
    <mergeCell ref="W218:X218"/>
    <mergeCell ref="W220:X220"/>
    <mergeCell ref="W221:X221"/>
    <mergeCell ref="W222:X222"/>
    <mergeCell ref="U224:Y224"/>
    <mergeCell ref="S225:U225"/>
    <mergeCell ref="AA181:AB181"/>
    <mergeCell ref="AA182:AB182"/>
    <mergeCell ref="AA184:AB184"/>
    <mergeCell ref="AA185:AB185"/>
    <mergeCell ref="AA186:AB186"/>
    <mergeCell ref="AA188:AB188"/>
    <mergeCell ref="AA189:AB189"/>
    <mergeCell ref="AA190:AB190"/>
    <mergeCell ref="AA192:AB192"/>
    <mergeCell ref="AA193:AB193"/>
    <mergeCell ref="AA194:AB194"/>
    <mergeCell ref="AA196:AB196"/>
    <mergeCell ref="AA197:AB197"/>
    <mergeCell ref="AA198:AB198"/>
    <mergeCell ref="AA202:AB202"/>
    <mergeCell ref="AA204:AB204"/>
    <mergeCell ref="AA222:AB222"/>
    <mergeCell ref="AA225:AC225"/>
    <mergeCell ref="S181:T181"/>
    <mergeCell ref="W181:X181"/>
    <mergeCell ref="S182:T182"/>
    <mergeCell ref="H136:H139"/>
    <mergeCell ref="K136:K139"/>
    <mergeCell ref="L136:L139"/>
    <mergeCell ref="K152:K155"/>
    <mergeCell ref="K156:K159"/>
    <mergeCell ref="K160:K163"/>
    <mergeCell ref="K164:K167"/>
    <mergeCell ref="K171:K174"/>
    <mergeCell ref="L171:L174"/>
    <mergeCell ref="L156:L159"/>
    <mergeCell ref="L160:L163"/>
    <mergeCell ref="L164:L167"/>
    <mergeCell ref="A169:N169"/>
    <mergeCell ref="C170:F170"/>
    <mergeCell ref="G170:J170"/>
    <mergeCell ref="K170:N170"/>
    <mergeCell ref="K140:K143"/>
    <mergeCell ref="L140:L143"/>
    <mergeCell ref="K144:K147"/>
    <mergeCell ref="L144:L147"/>
    <mergeCell ref="K148:K151"/>
    <mergeCell ref="L148:L151"/>
    <mergeCell ref="L152:L155"/>
    <mergeCell ref="G164:G167"/>
    <mergeCell ref="G171:G174"/>
    <mergeCell ref="H171:H174"/>
    <mergeCell ref="G124:G127"/>
    <mergeCell ref="G128:G131"/>
    <mergeCell ref="H128:H131"/>
    <mergeCell ref="K128:K131"/>
    <mergeCell ref="L128:L131"/>
    <mergeCell ref="G116:G119"/>
    <mergeCell ref="H116:H119"/>
    <mergeCell ref="K116:K119"/>
    <mergeCell ref="L116:L119"/>
    <mergeCell ref="G120:G123"/>
    <mergeCell ref="H120:H123"/>
    <mergeCell ref="K120:K123"/>
    <mergeCell ref="L120:L123"/>
    <mergeCell ref="H124:H127"/>
    <mergeCell ref="K124:K127"/>
    <mergeCell ref="L124:L127"/>
    <mergeCell ref="G132:G135"/>
    <mergeCell ref="H132:H135"/>
    <mergeCell ref="K132:K135"/>
    <mergeCell ref="L132:L135"/>
    <mergeCell ref="H97:H100"/>
    <mergeCell ref="K97:K100"/>
    <mergeCell ref="L97:L100"/>
    <mergeCell ref="C115:F115"/>
    <mergeCell ref="G115:J115"/>
    <mergeCell ref="K115:N115"/>
    <mergeCell ref="K101:K104"/>
    <mergeCell ref="L101:L104"/>
    <mergeCell ref="K105:K108"/>
    <mergeCell ref="L105:L108"/>
    <mergeCell ref="K109:K112"/>
    <mergeCell ref="L109:L112"/>
    <mergeCell ref="A114:N114"/>
    <mergeCell ref="G97:G100"/>
    <mergeCell ref="G101:G104"/>
    <mergeCell ref="H101:H104"/>
    <mergeCell ref="G105:G108"/>
    <mergeCell ref="H105:H108"/>
    <mergeCell ref="G109:G112"/>
    <mergeCell ref="H109:H112"/>
    <mergeCell ref="A97:A100"/>
    <mergeCell ref="C97:C100"/>
    <mergeCell ref="C101:C104"/>
    <mergeCell ref="C105:C108"/>
    <mergeCell ref="C109:C112"/>
    <mergeCell ref="D97:D100"/>
    <mergeCell ref="D101:D104"/>
    <mergeCell ref="D105:D108"/>
    <mergeCell ref="D109:D112"/>
    <mergeCell ref="G77:G80"/>
    <mergeCell ref="H77:H80"/>
    <mergeCell ref="K77:K80"/>
    <mergeCell ref="L77:L80"/>
    <mergeCell ref="H81:H84"/>
    <mergeCell ref="K81:K84"/>
    <mergeCell ref="L81:L84"/>
    <mergeCell ref="G81:G84"/>
    <mergeCell ref="G85:G88"/>
    <mergeCell ref="H85:H88"/>
    <mergeCell ref="G89:G92"/>
    <mergeCell ref="H89:H92"/>
    <mergeCell ref="K89:K92"/>
    <mergeCell ref="L89:L92"/>
    <mergeCell ref="G93:G96"/>
    <mergeCell ref="H93:H96"/>
    <mergeCell ref="K93:K96"/>
    <mergeCell ref="L93:L96"/>
    <mergeCell ref="K85:K88"/>
    <mergeCell ref="L85:L88"/>
    <mergeCell ref="O120:P121"/>
    <mergeCell ref="Q120:Q121"/>
    <mergeCell ref="S121:T121"/>
    <mergeCell ref="W121:X121"/>
    <mergeCell ref="W122:X122"/>
    <mergeCell ref="W126:X126"/>
    <mergeCell ref="W127:X127"/>
    <mergeCell ref="S122:T122"/>
    <mergeCell ref="S123:T123"/>
    <mergeCell ref="W123:X123"/>
    <mergeCell ref="S125:T125"/>
    <mergeCell ref="W125:X125"/>
    <mergeCell ref="S126:T126"/>
    <mergeCell ref="S127:T127"/>
    <mergeCell ref="AA130:AB130"/>
    <mergeCell ref="AA131:AB131"/>
    <mergeCell ref="S129:T129"/>
    <mergeCell ref="W129:X129"/>
    <mergeCell ref="AA129:AB129"/>
    <mergeCell ref="S130:T130"/>
    <mergeCell ref="W130:X130"/>
    <mergeCell ref="S131:T131"/>
    <mergeCell ref="W131:X131"/>
    <mergeCell ref="AA117:AB117"/>
    <mergeCell ref="AA118:AB118"/>
    <mergeCell ref="AA121:AB121"/>
    <mergeCell ref="AA122:AB122"/>
    <mergeCell ref="AA123:AB123"/>
    <mergeCell ref="AA125:AB125"/>
    <mergeCell ref="AA126:AB126"/>
    <mergeCell ref="AA127:AB127"/>
    <mergeCell ref="S115:U115"/>
    <mergeCell ref="W115:Y115"/>
    <mergeCell ref="AA115:AC115"/>
    <mergeCell ref="S117:T117"/>
    <mergeCell ref="W117:X117"/>
    <mergeCell ref="S118:T118"/>
    <mergeCell ref="S119:T119"/>
    <mergeCell ref="AA119:AB119"/>
    <mergeCell ref="W118:X118"/>
    <mergeCell ref="W119:X119"/>
    <mergeCell ref="W106:X106"/>
    <mergeCell ref="AA106:AB106"/>
    <mergeCell ref="S103:T103"/>
    <mergeCell ref="W103:X103"/>
    <mergeCell ref="AA103:AB103"/>
    <mergeCell ref="S104:T104"/>
    <mergeCell ref="W104:X104"/>
    <mergeCell ref="AA104:AB104"/>
    <mergeCell ref="S106:T106"/>
    <mergeCell ref="W110:X110"/>
    <mergeCell ref="AA110:AB110"/>
    <mergeCell ref="S107:T107"/>
    <mergeCell ref="W107:X107"/>
    <mergeCell ref="AA107:AB107"/>
    <mergeCell ref="S108:T108"/>
    <mergeCell ref="W108:X108"/>
    <mergeCell ref="AA108:AB108"/>
    <mergeCell ref="S110:T110"/>
    <mergeCell ref="W98:X98"/>
    <mergeCell ref="AA98:AB98"/>
    <mergeCell ref="S95:T95"/>
    <mergeCell ref="W95:X95"/>
    <mergeCell ref="AA95:AB95"/>
    <mergeCell ref="S96:T96"/>
    <mergeCell ref="W96:X96"/>
    <mergeCell ref="AA96:AB96"/>
    <mergeCell ref="S98:T98"/>
    <mergeCell ref="W102:X102"/>
    <mergeCell ref="AA102:AB102"/>
    <mergeCell ref="S99:T99"/>
    <mergeCell ref="W99:X99"/>
    <mergeCell ref="AA99:AB99"/>
    <mergeCell ref="S100:T100"/>
    <mergeCell ref="W100:X100"/>
    <mergeCell ref="AA100:AB100"/>
    <mergeCell ref="S102:T102"/>
    <mergeCell ref="W86:X86"/>
    <mergeCell ref="AA86:AB86"/>
    <mergeCell ref="S83:T83"/>
    <mergeCell ref="W83:X83"/>
    <mergeCell ref="AA83:AB83"/>
    <mergeCell ref="S84:T84"/>
    <mergeCell ref="W84:X84"/>
    <mergeCell ref="AA84:AB84"/>
    <mergeCell ref="S86:T86"/>
    <mergeCell ref="W94:X94"/>
    <mergeCell ref="AA94:AB94"/>
    <mergeCell ref="S91:T91"/>
    <mergeCell ref="W91:X91"/>
    <mergeCell ref="AA91:AB91"/>
    <mergeCell ref="S92:T92"/>
    <mergeCell ref="W92:X92"/>
    <mergeCell ref="AA92:AB92"/>
    <mergeCell ref="S94:T94"/>
    <mergeCell ref="W976:X976"/>
    <mergeCell ref="W978:X978"/>
    <mergeCell ref="W979:X979"/>
    <mergeCell ref="W980:X980"/>
    <mergeCell ref="W982:X982"/>
    <mergeCell ref="W983:X983"/>
    <mergeCell ref="W984:X984"/>
    <mergeCell ref="W986:X986"/>
    <mergeCell ref="W987:X987"/>
    <mergeCell ref="W988:X988"/>
    <mergeCell ref="W990:X990"/>
    <mergeCell ref="W991:X991"/>
    <mergeCell ref="W1172:X1172"/>
    <mergeCell ref="W1174:X1174"/>
    <mergeCell ref="W1163:X1163"/>
    <mergeCell ref="W1164:X1164"/>
    <mergeCell ref="W1166:X1166"/>
    <mergeCell ref="W1167:X1167"/>
    <mergeCell ref="W1168:X1168"/>
    <mergeCell ref="W1170:X1170"/>
    <mergeCell ref="W1171:X1171"/>
    <mergeCell ref="W1011:X1011"/>
    <mergeCell ref="W1013:X1013"/>
    <mergeCell ref="W1014:X1014"/>
    <mergeCell ref="W1015:X1015"/>
    <mergeCell ref="W1017:X1017"/>
    <mergeCell ref="W1018:X1018"/>
    <mergeCell ref="W1019:X1019"/>
    <mergeCell ref="W1021:X1021"/>
    <mergeCell ref="W1022:X1022"/>
    <mergeCell ref="W1023:X1023"/>
    <mergeCell ref="W1025:X1025"/>
    <mergeCell ref="W954:X954"/>
    <mergeCell ref="W955:X955"/>
    <mergeCell ref="W956:X956"/>
    <mergeCell ref="W958:X958"/>
    <mergeCell ref="W959:X959"/>
    <mergeCell ref="W960:X960"/>
    <mergeCell ref="W962:X962"/>
    <mergeCell ref="W963:X963"/>
    <mergeCell ref="W964:X964"/>
    <mergeCell ref="W966:X966"/>
    <mergeCell ref="W967:X967"/>
    <mergeCell ref="W968:X968"/>
    <mergeCell ref="W970:X970"/>
    <mergeCell ref="W971:X971"/>
    <mergeCell ref="W972:X972"/>
    <mergeCell ref="W974:X974"/>
    <mergeCell ref="W975:X975"/>
    <mergeCell ref="W935:X935"/>
    <mergeCell ref="W936:X936"/>
    <mergeCell ref="Q945:Q946"/>
    <mergeCell ref="S946:T946"/>
    <mergeCell ref="W937:X937"/>
    <mergeCell ref="U939:Y939"/>
    <mergeCell ref="W940:Y940"/>
    <mergeCell ref="W942:X942"/>
    <mergeCell ref="W943:X943"/>
    <mergeCell ref="W944:X944"/>
    <mergeCell ref="O945:P946"/>
    <mergeCell ref="W946:X946"/>
    <mergeCell ref="W947:X947"/>
    <mergeCell ref="W948:X948"/>
    <mergeCell ref="W950:X950"/>
    <mergeCell ref="W951:X951"/>
    <mergeCell ref="W952:X952"/>
    <mergeCell ref="W912:X912"/>
    <mergeCell ref="W913:X913"/>
    <mergeCell ref="W915:X915"/>
    <mergeCell ref="W916:X916"/>
    <mergeCell ref="W917:X917"/>
    <mergeCell ref="W919:X919"/>
    <mergeCell ref="W920:X920"/>
    <mergeCell ref="W921:X921"/>
    <mergeCell ref="W923:X923"/>
    <mergeCell ref="W924:X924"/>
    <mergeCell ref="W925:X925"/>
    <mergeCell ref="W927:X927"/>
    <mergeCell ref="W928:X928"/>
    <mergeCell ref="W929:X929"/>
    <mergeCell ref="W931:X931"/>
    <mergeCell ref="W932:X932"/>
    <mergeCell ref="W933:X933"/>
    <mergeCell ref="O890:P891"/>
    <mergeCell ref="W891:X891"/>
    <mergeCell ref="W892:X892"/>
    <mergeCell ref="W893:X893"/>
    <mergeCell ref="W895:X895"/>
    <mergeCell ref="W896:X896"/>
    <mergeCell ref="W897:X897"/>
    <mergeCell ref="W899:X899"/>
    <mergeCell ref="W900:X900"/>
    <mergeCell ref="W901:X901"/>
    <mergeCell ref="W903:X903"/>
    <mergeCell ref="W904:X904"/>
    <mergeCell ref="W905:X905"/>
    <mergeCell ref="W907:X907"/>
    <mergeCell ref="W908:X908"/>
    <mergeCell ref="W909:X909"/>
    <mergeCell ref="W911:X911"/>
    <mergeCell ref="W866:X866"/>
    <mergeCell ref="W868:X868"/>
    <mergeCell ref="W869:X869"/>
    <mergeCell ref="W870:X870"/>
    <mergeCell ref="W872:X872"/>
    <mergeCell ref="W873:X873"/>
    <mergeCell ref="W874:X874"/>
    <mergeCell ref="W876:X876"/>
    <mergeCell ref="W877:X877"/>
    <mergeCell ref="W878:X878"/>
    <mergeCell ref="W880:X880"/>
    <mergeCell ref="W881:X881"/>
    <mergeCell ref="Q890:Q891"/>
    <mergeCell ref="S891:T891"/>
    <mergeCell ref="W882:X882"/>
    <mergeCell ref="U884:Y884"/>
    <mergeCell ref="W885:Y885"/>
    <mergeCell ref="W887:X887"/>
    <mergeCell ref="W888:X888"/>
    <mergeCell ref="W889:X889"/>
    <mergeCell ref="W844:X844"/>
    <mergeCell ref="W845:X845"/>
    <mergeCell ref="W846:X846"/>
    <mergeCell ref="W848:X848"/>
    <mergeCell ref="W849:X849"/>
    <mergeCell ref="W850:X850"/>
    <mergeCell ref="W852:X852"/>
    <mergeCell ref="W853:X853"/>
    <mergeCell ref="W854:X854"/>
    <mergeCell ref="W856:X856"/>
    <mergeCell ref="W857:X857"/>
    <mergeCell ref="W858:X858"/>
    <mergeCell ref="W860:X860"/>
    <mergeCell ref="W861:X861"/>
    <mergeCell ref="W862:X862"/>
    <mergeCell ref="W864:X864"/>
    <mergeCell ref="W865:X865"/>
    <mergeCell ref="W825:X825"/>
    <mergeCell ref="W826:X826"/>
    <mergeCell ref="Q835:Q836"/>
    <mergeCell ref="S836:T836"/>
    <mergeCell ref="W827:X827"/>
    <mergeCell ref="U829:Y829"/>
    <mergeCell ref="W830:Y830"/>
    <mergeCell ref="W832:X832"/>
    <mergeCell ref="W833:X833"/>
    <mergeCell ref="W834:X834"/>
    <mergeCell ref="O835:P836"/>
    <mergeCell ref="W836:X836"/>
    <mergeCell ref="W837:X837"/>
    <mergeCell ref="W838:X838"/>
    <mergeCell ref="W840:X840"/>
    <mergeCell ref="W841:X841"/>
    <mergeCell ref="W842:X842"/>
    <mergeCell ref="S825:T825"/>
    <mergeCell ref="S826:T826"/>
    <mergeCell ref="S827:T827"/>
    <mergeCell ref="S830:U830"/>
    <mergeCell ref="S832:T832"/>
    <mergeCell ref="S833:T833"/>
    <mergeCell ref="S834:T834"/>
    <mergeCell ref="S837:T837"/>
    <mergeCell ref="S838:T838"/>
    <mergeCell ref="S840:T840"/>
    <mergeCell ref="S841:T841"/>
    <mergeCell ref="S842:T842"/>
    <mergeCell ref="W802:X802"/>
    <mergeCell ref="W803:X803"/>
    <mergeCell ref="W805:X805"/>
    <mergeCell ref="W806:X806"/>
    <mergeCell ref="W807:X807"/>
    <mergeCell ref="W809:X809"/>
    <mergeCell ref="W810:X810"/>
    <mergeCell ref="W811:X811"/>
    <mergeCell ref="W813:X813"/>
    <mergeCell ref="W814:X814"/>
    <mergeCell ref="W815:X815"/>
    <mergeCell ref="W817:X817"/>
    <mergeCell ref="W818:X818"/>
    <mergeCell ref="W819:X819"/>
    <mergeCell ref="W821:X821"/>
    <mergeCell ref="W822:X822"/>
    <mergeCell ref="W823:X823"/>
    <mergeCell ref="O780:P781"/>
    <mergeCell ref="W781:X781"/>
    <mergeCell ref="W782:X782"/>
    <mergeCell ref="W783:X783"/>
    <mergeCell ref="W785:X785"/>
    <mergeCell ref="W786:X786"/>
    <mergeCell ref="W787:X787"/>
    <mergeCell ref="W789:X789"/>
    <mergeCell ref="W790:X790"/>
    <mergeCell ref="W791:X791"/>
    <mergeCell ref="W793:X793"/>
    <mergeCell ref="W794:X794"/>
    <mergeCell ref="W795:X795"/>
    <mergeCell ref="W797:X797"/>
    <mergeCell ref="W798:X798"/>
    <mergeCell ref="W799:X799"/>
    <mergeCell ref="W801:X801"/>
    <mergeCell ref="S793:T793"/>
    <mergeCell ref="S794:T794"/>
    <mergeCell ref="S795:T795"/>
    <mergeCell ref="S797:T797"/>
    <mergeCell ref="S798:T798"/>
    <mergeCell ref="S799:T799"/>
    <mergeCell ref="S801:T801"/>
    <mergeCell ref="W754:X754"/>
    <mergeCell ref="W755:X755"/>
    <mergeCell ref="W756:X756"/>
    <mergeCell ref="W758:X758"/>
    <mergeCell ref="W759:X759"/>
    <mergeCell ref="W760:X760"/>
    <mergeCell ref="W762:X762"/>
    <mergeCell ref="W763:X763"/>
    <mergeCell ref="W764:X764"/>
    <mergeCell ref="W766:X766"/>
    <mergeCell ref="W767:X767"/>
    <mergeCell ref="W768:X768"/>
    <mergeCell ref="W770:X770"/>
    <mergeCell ref="W771:X771"/>
    <mergeCell ref="Q780:Q781"/>
    <mergeCell ref="S781:T781"/>
    <mergeCell ref="W772:X772"/>
    <mergeCell ref="U774:Y774"/>
    <mergeCell ref="W775:Y775"/>
    <mergeCell ref="W777:X777"/>
    <mergeCell ref="W778:X778"/>
    <mergeCell ref="W779:X779"/>
    <mergeCell ref="S754:T754"/>
    <mergeCell ref="S755:T755"/>
    <mergeCell ref="S756:T756"/>
    <mergeCell ref="S758:T758"/>
    <mergeCell ref="S759:T759"/>
    <mergeCell ref="S760:T760"/>
    <mergeCell ref="S762:T762"/>
    <mergeCell ref="S763:T763"/>
    <mergeCell ref="S764:T764"/>
    <mergeCell ref="S766:T766"/>
    <mergeCell ref="W731:X731"/>
    <mergeCell ref="W732:X732"/>
    <mergeCell ref="W734:X734"/>
    <mergeCell ref="W735:X735"/>
    <mergeCell ref="W736:X736"/>
    <mergeCell ref="W738:X738"/>
    <mergeCell ref="W739:X739"/>
    <mergeCell ref="W740:X740"/>
    <mergeCell ref="W742:X742"/>
    <mergeCell ref="W743:X743"/>
    <mergeCell ref="W744:X744"/>
    <mergeCell ref="W746:X746"/>
    <mergeCell ref="W747:X747"/>
    <mergeCell ref="W748:X748"/>
    <mergeCell ref="W750:X750"/>
    <mergeCell ref="W751:X751"/>
    <mergeCell ref="W752:X752"/>
    <mergeCell ref="W712:X712"/>
    <mergeCell ref="W713:X713"/>
    <mergeCell ref="W715:X715"/>
    <mergeCell ref="W716:X716"/>
    <mergeCell ref="Q725:Q726"/>
    <mergeCell ref="S726:T726"/>
    <mergeCell ref="W717:X717"/>
    <mergeCell ref="U719:Y719"/>
    <mergeCell ref="W720:Y720"/>
    <mergeCell ref="W722:X722"/>
    <mergeCell ref="W723:X723"/>
    <mergeCell ref="W724:X724"/>
    <mergeCell ref="O725:P726"/>
    <mergeCell ref="W726:X726"/>
    <mergeCell ref="W727:X727"/>
    <mergeCell ref="W728:X728"/>
    <mergeCell ref="W730:X730"/>
    <mergeCell ref="S728:T728"/>
    <mergeCell ref="S730:T730"/>
    <mergeCell ref="W689:X689"/>
    <mergeCell ref="W691:X691"/>
    <mergeCell ref="W692:X692"/>
    <mergeCell ref="W693:X693"/>
    <mergeCell ref="W695:X695"/>
    <mergeCell ref="W696:X696"/>
    <mergeCell ref="W697:X697"/>
    <mergeCell ref="W699:X699"/>
    <mergeCell ref="W700:X700"/>
    <mergeCell ref="W701:X701"/>
    <mergeCell ref="W703:X703"/>
    <mergeCell ref="W704:X704"/>
    <mergeCell ref="W705:X705"/>
    <mergeCell ref="W707:X707"/>
    <mergeCell ref="W708:X708"/>
    <mergeCell ref="W709:X709"/>
    <mergeCell ref="W711:X711"/>
    <mergeCell ref="W1203:X1203"/>
    <mergeCell ref="W1204:X1204"/>
    <mergeCell ref="W1206:X1206"/>
    <mergeCell ref="W1207:X1207"/>
    <mergeCell ref="W653:X653"/>
    <mergeCell ref="W654:X654"/>
    <mergeCell ref="W656:X656"/>
    <mergeCell ref="W657:X657"/>
    <mergeCell ref="W658:X658"/>
    <mergeCell ref="W660:X660"/>
    <mergeCell ref="W661:X661"/>
    <mergeCell ref="W662:X662"/>
    <mergeCell ref="W667:X667"/>
    <mergeCell ref="W668:X668"/>
    <mergeCell ref="W669:X669"/>
    <mergeCell ref="O670:P671"/>
    <mergeCell ref="Q670:Q671"/>
    <mergeCell ref="S671:T671"/>
    <mergeCell ref="W671:X671"/>
    <mergeCell ref="W672:X672"/>
    <mergeCell ref="W673:X673"/>
    <mergeCell ref="W675:X675"/>
    <mergeCell ref="W676:X676"/>
    <mergeCell ref="W677:X677"/>
    <mergeCell ref="W679:X679"/>
    <mergeCell ref="W680:X680"/>
    <mergeCell ref="W681:X681"/>
    <mergeCell ref="W683:X683"/>
    <mergeCell ref="W684:X684"/>
    <mergeCell ref="W685:X685"/>
    <mergeCell ref="W687:X687"/>
    <mergeCell ref="W688:X688"/>
    <mergeCell ref="S1188:T1188"/>
    <mergeCell ref="S1190:T1190"/>
    <mergeCell ref="S1191:T1191"/>
    <mergeCell ref="S1192:T1192"/>
    <mergeCell ref="S1194:T1194"/>
    <mergeCell ref="S1195:T1195"/>
    <mergeCell ref="S1196:T1196"/>
    <mergeCell ref="W1190:X1190"/>
    <mergeCell ref="W1191:X1191"/>
    <mergeCell ref="W1192:X1192"/>
    <mergeCell ref="W1194:X1194"/>
    <mergeCell ref="W1195:X1195"/>
    <mergeCell ref="W1196:X1196"/>
    <mergeCell ref="W1198:X1198"/>
    <mergeCell ref="W1199:X1199"/>
    <mergeCell ref="W1200:X1200"/>
    <mergeCell ref="W1202:X1202"/>
    <mergeCell ref="S1170:T1170"/>
    <mergeCell ref="S1171:T1171"/>
    <mergeCell ref="S1172:T1172"/>
    <mergeCell ref="S1174:T1174"/>
    <mergeCell ref="S1175:T1175"/>
    <mergeCell ref="W1175:X1175"/>
    <mergeCell ref="W1176:X1176"/>
    <mergeCell ref="W1182:X1182"/>
    <mergeCell ref="W1183:X1183"/>
    <mergeCell ref="S1176:T1176"/>
    <mergeCell ref="S1178:T1178"/>
    <mergeCell ref="S1179:T1179"/>
    <mergeCell ref="S1180:T1180"/>
    <mergeCell ref="W1180:X1180"/>
    <mergeCell ref="S1182:T1182"/>
    <mergeCell ref="S1183:T1183"/>
    <mergeCell ref="S1184:T1184"/>
    <mergeCell ref="W1184:X1184"/>
    <mergeCell ref="W1239:X1239"/>
    <mergeCell ref="W1241:X1241"/>
    <mergeCell ref="W1242:X1242"/>
    <mergeCell ref="W1243:X1243"/>
    <mergeCell ref="W1245:X1245"/>
    <mergeCell ref="W1246:X1246"/>
    <mergeCell ref="W1247:X1247"/>
    <mergeCell ref="W1249:X1249"/>
    <mergeCell ref="W1259:X1259"/>
    <mergeCell ref="W1261:X1261"/>
    <mergeCell ref="W1262:X1262"/>
    <mergeCell ref="W1263:X1263"/>
    <mergeCell ref="W1265:X1265"/>
    <mergeCell ref="W1266:X1266"/>
    <mergeCell ref="W1267:X1267"/>
    <mergeCell ref="W1250:X1250"/>
    <mergeCell ref="W1251:X1251"/>
    <mergeCell ref="W1253:X1253"/>
    <mergeCell ref="W1254:X1254"/>
    <mergeCell ref="W1255:X1255"/>
    <mergeCell ref="W1257:X1257"/>
    <mergeCell ref="W1258:X1258"/>
    <mergeCell ref="O1220:P1221"/>
    <mergeCell ref="Q1220:Q1221"/>
    <mergeCell ref="S1221:T1221"/>
    <mergeCell ref="W1221:X1221"/>
    <mergeCell ref="W1222:X1222"/>
    <mergeCell ref="W1223:X1223"/>
    <mergeCell ref="W1225:X1225"/>
    <mergeCell ref="W1226:X1226"/>
    <mergeCell ref="W1227:X1227"/>
    <mergeCell ref="W1229:X1229"/>
    <mergeCell ref="W1230:X1230"/>
    <mergeCell ref="W1231:X1231"/>
    <mergeCell ref="W1233:X1233"/>
    <mergeCell ref="W1234:X1234"/>
    <mergeCell ref="W1235:X1235"/>
    <mergeCell ref="W1237:X1237"/>
    <mergeCell ref="W1238:X1238"/>
    <mergeCell ref="S1245:T1245"/>
    <mergeCell ref="S1246:T1246"/>
    <mergeCell ref="S1247:T1247"/>
    <mergeCell ref="S1258:T1258"/>
    <mergeCell ref="S1259:T1259"/>
    <mergeCell ref="S1261:T1261"/>
    <mergeCell ref="S1262:T1262"/>
    <mergeCell ref="S1263:T1263"/>
    <mergeCell ref="S1265:T1265"/>
    <mergeCell ref="S1266:T1266"/>
    <mergeCell ref="S1267:T1267"/>
    <mergeCell ref="S1249:T1249"/>
    <mergeCell ref="S1250:T1250"/>
    <mergeCell ref="S1251:T1251"/>
    <mergeCell ref="S1253:T1253"/>
    <mergeCell ref="S1254:T1254"/>
    <mergeCell ref="S1255:T1255"/>
    <mergeCell ref="S1257:T1257"/>
    <mergeCell ref="S1222:T1222"/>
    <mergeCell ref="S1223:T1223"/>
    <mergeCell ref="S1225:T1225"/>
    <mergeCell ref="S1226:T1226"/>
    <mergeCell ref="S1227:T1227"/>
    <mergeCell ref="S1229:T1229"/>
    <mergeCell ref="S1230:T1230"/>
    <mergeCell ref="S1231:T1231"/>
    <mergeCell ref="S1233:T1233"/>
    <mergeCell ref="S1234:T1234"/>
    <mergeCell ref="S1235:T1235"/>
    <mergeCell ref="S1237:T1237"/>
    <mergeCell ref="S1238:T1238"/>
    <mergeCell ref="S1239:T1239"/>
    <mergeCell ref="S1241:T1241"/>
    <mergeCell ref="S1242:T1242"/>
    <mergeCell ref="S1243:T1243"/>
    <mergeCell ref="W1178:X1178"/>
    <mergeCell ref="W1179:X1179"/>
    <mergeCell ref="S1198:T1198"/>
    <mergeCell ref="S1199:T1199"/>
    <mergeCell ref="S1200:T1200"/>
    <mergeCell ref="S1202:T1202"/>
    <mergeCell ref="S1203:T1203"/>
    <mergeCell ref="S1204:T1204"/>
    <mergeCell ref="S1206:T1206"/>
    <mergeCell ref="S1207:T1207"/>
    <mergeCell ref="S1208:T1208"/>
    <mergeCell ref="S1210:T1210"/>
    <mergeCell ref="S1211:T1211"/>
    <mergeCell ref="S1212:T1212"/>
    <mergeCell ref="S1217:T1217"/>
    <mergeCell ref="S1218:T1218"/>
    <mergeCell ref="S1219:T1219"/>
    <mergeCell ref="W1208:X1208"/>
    <mergeCell ref="W1210:X1210"/>
    <mergeCell ref="W1211:X1211"/>
    <mergeCell ref="W1212:X1212"/>
    <mergeCell ref="U1214:Y1214"/>
    <mergeCell ref="S1215:U1215"/>
    <mergeCell ref="W1215:Y1215"/>
    <mergeCell ref="W1217:X1217"/>
    <mergeCell ref="W1218:X1218"/>
    <mergeCell ref="W1219:X1219"/>
    <mergeCell ref="S1186:T1186"/>
    <mergeCell ref="W1186:X1186"/>
    <mergeCell ref="S1187:T1187"/>
    <mergeCell ref="W1187:X1187"/>
    <mergeCell ref="W1188:X1188"/>
    <mergeCell ref="S1157:T1157"/>
    <mergeCell ref="S1160:U1160"/>
    <mergeCell ref="S1162:T1162"/>
    <mergeCell ref="W1153:X1153"/>
    <mergeCell ref="W1155:X1155"/>
    <mergeCell ref="W1156:X1156"/>
    <mergeCell ref="W1157:X1157"/>
    <mergeCell ref="U1159:Y1159"/>
    <mergeCell ref="W1160:Y1160"/>
    <mergeCell ref="W1162:X1162"/>
    <mergeCell ref="S1163:T1163"/>
    <mergeCell ref="S1164:T1164"/>
    <mergeCell ref="O1165:P1166"/>
    <mergeCell ref="Q1165:Q1166"/>
    <mergeCell ref="S1166:T1166"/>
    <mergeCell ref="S1167:T1167"/>
    <mergeCell ref="S1168:T1168"/>
    <mergeCell ref="S1144:T1144"/>
    <mergeCell ref="S1145:T1145"/>
    <mergeCell ref="S1147:T1147"/>
    <mergeCell ref="S1148:T1148"/>
    <mergeCell ref="S1149:T1149"/>
    <mergeCell ref="S1151:T1151"/>
    <mergeCell ref="W1144:X1144"/>
    <mergeCell ref="W1145:X1145"/>
    <mergeCell ref="W1147:X1147"/>
    <mergeCell ref="W1148:X1148"/>
    <mergeCell ref="W1149:X1149"/>
    <mergeCell ref="W1151:X1151"/>
    <mergeCell ref="W1152:X1152"/>
    <mergeCell ref="S1152:T1152"/>
    <mergeCell ref="S1153:T1153"/>
    <mergeCell ref="S1155:T1155"/>
    <mergeCell ref="S1156:T1156"/>
    <mergeCell ref="S1128:T1128"/>
    <mergeCell ref="S1129:T1129"/>
    <mergeCell ref="S1131:T1131"/>
    <mergeCell ref="S1132:T1132"/>
    <mergeCell ref="S1133:T1133"/>
    <mergeCell ref="S1135:T1135"/>
    <mergeCell ref="S1136:T1136"/>
    <mergeCell ref="W1136:X1136"/>
    <mergeCell ref="S1137:T1137"/>
    <mergeCell ref="W1137:X1137"/>
    <mergeCell ref="S1139:T1139"/>
    <mergeCell ref="W1139:X1139"/>
    <mergeCell ref="S1140:T1140"/>
    <mergeCell ref="W1140:X1140"/>
    <mergeCell ref="S1141:T1141"/>
    <mergeCell ref="W1141:X1141"/>
    <mergeCell ref="W1143:X1143"/>
    <mergeCell ref="S1143:T1143"/>
    <mergeCell ref="O1110:P1111"/>
    <mergeCell ref="Q1110:Q1111"/>
    <mergeCell ref="S1111:T1111"/>
    <mergeCell ref="W1111:X1111"/>
    <mergeCell ref="S1112:T1112"/>
    <mergeCell ref="W1112:X1112"/>
    <mergeCell ref="W1113:X1113"/>
    <mergeCell ref="S1113:T1113"/>
    <mergeCell ref="S1115:T1115"/>
    <mergeCell ref="W1115:X1115"/>
    <mergeCell ref="S1116:T1116"/>
    <mergeCell ref="W1116:X1116"/>
    <mergeCell ref="S1117:T1117"/>
    <mergeCell ref="W1117:X1117"/>
    <mergeCell ref="S1119:T1119"/>
    <mergeCell ref="W1119:X1119"/>
    <mergeCell ref="S1120:T1120"/>
    <mergeCell ref="W1120:X1120"/>
    <mergeCell ref="S1108:T1108"/>
    <mergeCell ref="W1108:X1108"/>
    <mergeCell ref="S1109:T1109"/>
    <mergeCell ref="W1109:X1109"/>
    <mergeCell ref="W1133:X1133"/>
    <mergeCell ref="W1135:X1135"/>
    <mergeCell ref="W1124:X1124"/>
    <mergeCell ref="W1125:X1125"/>
    <mergeCell ref="W1127:X1127"/>
    <mergeCell ref="W1128:X1128"/>
    <mergeCell ref="W1129:X1129"/>
    <mergeCell ref="W1131:X1131"/>
    <mergeCell ref="W1132:X1132"/>
    <mergeCell ref="W1098:X1098"/>
    <mergeCell ref="W1100:X1100"/>
    <mergeCell ref="W1101:X1101"/>
    <mergeCell ref="W1102:X1102"/>
    <mergeCell ref="U1104:Y1104"/>
    <mergeCell ref="W1105:Y1105"/>
    <mergeCell ref="W1107:X1107"/>
    <mergeCell ref="S1098:T1098"/>
    <mergeCell ref="S1100:T1100"/>
    <mergeCell ref="S1101:T1101"/>
    <mergeCell ref="S1102:T1102"/>
    <mergeCell ref="S1105:U1105"/>
    <mergeCell ref="S1121:T1121"/>
    <mergeCell ref="W1121:X1121"/>
    <mergeCell ref="W1123:X1123"/>
    <mergeCell ref="S1123:T1123"/>
    <mergeCell ref="S1124:T1124"/>
    <mergeCell ref="S1125:T1125"/>
    <mergeCell ref="S1127:T1127"/>
    <mergeCell ref="W1077:X1077"/>
    <mergeCell ref="W1078:X1078"/>
    <mergeCell ref="W1080:X1080"/>
    <mergeCell ref="W1081:X1081"/>
    <mergeCell ref="W1082:X1082"/>
    <mergeCell ref="W1084:X1084"/>
    <mergeCell ref="W1085:X1085"/>
    <mergeCell ref="W1086:X1086"/>
    <mergeCell ref="W1088:X1088"/>
    <mergeCell ref="W1089:X1089"/>
    <mergeCell ref="W1090:X1090"/>
    <mergeCell ref="W1092:X1092"/>
    <mergeCell ref="W1093:X1093"/>
    <mergeCell ref="W1094:X1094"/>
    <mergeCell ref="W1096:X1096"/>
    <mergeCell ref="W1097:X1097"/>
    <mergeCell ref="S1107:T1107"/>
    <mergeCell ref="S1096:T1096"/>
    <mergeCell ref="S1097:T1097"/>
    <mergeCell ref="W1065:X1065"/>
    <mergeCell ref="S1066:T1066"/>
    <mergeCell ref="W1066:X1066"/>
    <mergeCell ref="W1068:X1068"/>
    <mergeCell ref="W1069:X1069"/>
    <mergeCell ref="S1068:T1068"/>
    <mergeCell ref="S1069:T1069"/>
    <mergeCell ref="S1070:T1070"/>
    <mergeCell ref="S1072:T1072"/>
    <mergeCell ref="S1073:T1073"/>
    <mergeCell ref="S1074:T1074"/>
    <mergeCell ref="S1076:T1076"/>
    <mergeCell ref="W1070:X1070"/>
    <mergeCell ref="W1072:X1072"/>
    <mergeCell ref="W1073:X1073"/>
    <mergeCell ref="W1074:X1074"/>
    <mergeCell ref="W1076:X1076"/>
    <mergeCell ref="S1077:T1077"/>
    <mergeCell ref="S1078:T1078"/>
    <mergeCell ref="S1080:T1080"/>
    <mergeCell ref="S1081:T1081"/>
    <mergeCell ref="S1082:T1082"/>
    <mergeCell ref="S1084:T1084"/>
    <mergeCell ref="S1085:T1085"/>
    <mergeCell ref="S1086:T1086"/>
    <mergeCell ref="S1088:T1088"/>
    <mergeCell ref="S1089:T1089"/>
    <mergeCell ref="S1090:T1090"/>
    <mergeCell ref="S1092:T1092"/>
    <mergeCell ref="S1093:T1093"/>
    <mergeCell ref="S1094:T1094"/>
    <mergeCell ref="S1054:T1054"/>
    <mergeCell ref="S1056:T1056"/>
    <mergeCell ref="S1057:T1057"/>
    <mergeCell ref="S1058:T1058"/>
    <mergeCell ref="S1060:T1060"/>
    <mergeCell ref="S1061:T1061"/>
    <mergeCell ref="S1062:T1062"/>
    <mergeCell ref="S1064:T1064"/>
    <mergeCell ref="S1065:T1065"/>
    <mergeCell ref="D1216:D1219"/>
    <mergeCell ref="D1220:D1223"/>
    <mergeCell ref="D1224:D1227"/>
    <mergeCell ref="D1228:D1231"/>
    <mergeCell ref="D1232:D1235"/>
    <mergeCell ref="D1236:D1239"/>
    <mergeCell ref="D1240:D1243"/>
    <mergeCell ref="G1252:G1255"/>
    <mergeCell ref="G1256:G1259"/>
    <mergeCell ref="G1260:G1263"/>
    <mergeCell ref="G1264:G1267"/>
    <mergeCell ref="H1256:H1259"/>
    <mergeCell ref="H1260:H1263"/>
    <mergeCell ref="H1264:H1267"/>
    <mergeCell ref="G1240:G1243"/>
    <mergeCell ref="H1240:H1243"/>
    <mergeCell ref="G1244:G1247"/>
    <mergeCell ref="H1244:H1247"/>
    <mergeCell ref="G1248:G1251"/>
    <mergeCell ref="H1248:H1251"/>
    <mergeCell ref="H1252:H1255"/>
    <mergeCell ref="D1173:D1176"/>
    <mergeCell ref="D1177:D1180"/>
    <mergeCell ref="D1181:D1184"/>
    <mergeCell ref="C1181:C1184"/>
    <mergeCell ref="C1185:C1188"/>
    <mergeCell ref="C1189:C1192"/>
    <mergeCell ref="C1193:C1196"/>
    <mergeCell ref="C1197:C1200"/>
    <mergeCell ref="C1201:C1204"/>
    <mergeCell ref="C1205:C1208"/>
    <mergeCell ref="D1185:D1188"/>
    <mergeCell ref="D1189:D1192"/>
    <mergeCell ref="D1193:D1196"/>
    <mergeCell ref="D1197:D1200"/>
    <mergeCell ref="D1201:D1204"/>
    <mergeCell ref="D1205:D1208"/>
    <mergeCell ref="D1209:D1212"/>
    <mergeCell ref="C1209:C1212"/>
    <mergeCell ref="C1216:C1219"/>
    <mergeCell ref="C1220:C1223"/>
    <mergeCell ref="C1224:C1227"/>
    <mergeCell ref="C1228:C1231"/>
    <mergeCell ref="C1232:C1235"/>
    <mergeCell ref="C1236:C1239"/>
    <mergeCell ref="C1114:C1117"/>
    <mergeCell ref="C1118:C1121"/>
    <mergeCell ref="D1118:D1121"/>
    <mergeCell ref="C1122:C1125"/>
    <mergeCell ref="D1122:D1125"/>
    <mergeCell ref="C1126:C1129"/>
    <mergeCell ref="D1126:D1129"/>
    <mergeCell ref="C1138:C1141"/>
    <mergeCell ref="D1138:D1141"/>
    <mergeCell ref="C1142:C1145"/>
    <mergeCell ref="D1142:D1145"/>
    <mergeCell ref="C1146:C1149"/>
    <mergeCell ref="D1146:D1149"/>
    <mergeCell ref="D1150:D1153"/>
    <mergeCell ref="C1150:C1153"/>
    <mergeCell ref="C1154:C1157"/>
    <mergeCell ref="C1161:C1164"/>
    <mergeCell ref="C1165:C1168"/>
    <mergeCell ref="C1169:C1172"/>
    <mergeCell ref="C1173:C1176"/>
    <mergeCell ref="C1177:C1180"/>
    <mergeCell ref="D1154:D1157"/>
    <mergeCell ref="D1161:D1164"/>
    <mergeCell ref="D1165:D1168"/>
    <mergeCell ref="D1169:D1172"/>
    <mergeCell ref="K1256:K1259"/>
    <mergeCell ref="L1256:L1259"/>
    <mergeCell ref="K1260:K1263"/>
    <mergeCell ref="L1260:L1263"/>
    <mergeCell ref="K1264:K1267"/>
    <mergeCell ref="L1264:L1267"/>
    <mergeCell ref="K1232:K1235"/>
    <mergeCell ref="K1236:K1239"/>
    <mergeCell ref="K1240:K1243"/>
    <mergeCell ref="K1244:K1247"/>
    <mergeCell ref="L1244:L1247"/>
    <mergeCell ref="K1248:K1251"/>
    <mergeCell ref="L1248:L1251"/>
    <mergeCell ref="C1240:C1243"/>
    <mergeCell ref="C1244:C1247"/>
    <mergeCell ref="C1248:C1251"/>
    <mergeCell ref="C1252:C1255"/>
    <mergeCell ref="C1256:C1259"/>
    <mergeCell ref="C1260:C1263"/>
    <mergeCell ref="C1264:C1267"/>
    <mergeCell ref="D1244:D1247"/>
    <mergeCell ref="D1248:D1251"/>
    <mergeCell ref="D1252:D1255"/>
    <mergeCell ref="D1256:D1259"/>
    <mergeCell ref="D1260:D1263"/>
    <mergeCell ref="D1264:D1267"/>
    <mergeCell ref="K1197:K1200"/>
    <mergeCell ref="L1177:L1180"/>
    <mergeCell ref="L1181:L1184"/>
    <mergeCell ref="L1185:L1188"/>
    <mergeCell ref="L1189:L1192"/>
    <mergeCell ref="L1193:L1196"/>
    <mergeCell ref="L1197:L1200"/>
    <mergeCell ref="L1201:L1204"/>
    <mergeCell ref="K1201:K1204"/>
    <mergeCell ref="K1205:K1208"/>
    <mergeCell ref="K1209:K1212"/>
    <mergeCell ref="K1216:K1219"/>
    <mergeCell ref="K1220:K1223"/>
    <mergeCell ref="K1224:K1227"/>
    <mergeCell ref="K1228:K1231"/>
    <mergeCell ref="K1252:K1255"/>
    <mergeCell ref="L1252:L1255"/>
    <mergeCell ref="C1215:F1215"/>
    <mergeCell ref="G1215:J1215"/>
    <mergeCell ref="K1215:N1215"/>
    <mergeCell ref="L1150:L1153"/>
    <mergeCell ref="L1154:L1157"/>
    <mergeCell ref="A1159:N1159"/>
    <mergeCell ref="C1160:F1160"/>
    <mergeCell ref="G1160:J1160"/>
    <mergeCell ref="K1160:N1160"/>
    <mergeCell ref="A1214:N1214"/>
    <mergeCell ref="L1236:L1239"/>
    <mergeCell ref="L1240:L1243"/>
    <mergeCell ref="L1205:L1208"/>
    <mergeCell ref="L1209:L1212"/>
    <mergeCell ref="L1216:L1219"/>
    <mergeCell ref="L1220:L1223"/>
    <mergeCell ref="L1224:L1227"/>
    <mergeCell ref="L1228:L1231"/>
    <mergeCell ref="L1232:L1235"/>
    <mergeCell ref="K1161:K1164"/>
    <mergeCell ref="L1161:L1164"/>
    <mergeCell ref="K1165:K1168"/>
    <mergeCell ref="L1165:L1168"/>
    <mergeCell ref="K1169:K1172"/>
    <mergeCell ref="L1169:L1172"/>
    <mergeCell ref="L1173:L1176"/>
    <mergeCell ref="K1173:K1176"/>
    <mergeCell ref="K1177:K1180"/>
    <mergeCell ref="K1181:K1184"/>
    <mergeCell ref="K1185:K1188"/>
    <mergeCell ref="K1189:K1192"/>
    <mergeCell ref="K1193:K1196"/>
    <mergeCell ref="H1114:H1117"/>
    <mergeCell ref="H1106:H1109"/>
    <mergeCell ref="K1106:K1109"/>
    <mergeCell ref="K1110:K1113"/>
    <mergeCell ref="L1110:L1113"/>
    <mergeCell ref="K1114:K1117"/>
    <mergeCell ref="L1114:L1117"/>
    <mergeCell ref="L1118:L1121"/>
    <mergeCell ref="C1130:C1133"/>
    <mergeCell ref="D1130:D1133"/>
    <mergeCell ref="C1134:C1137"/>
    <mergeCell ref="D1134:D1137"/>
    <mergeCell ref="G1134:G1137"/>
    <mergeCell ref="H1134:H1137"/>
    <mergeCell ref="K1146:K1149"/>
    <mergeCell ref="K1150:K1153"/>
    <mergeCell ref="K1154:K1157"/>
    <mergeCell ref="K1118:K1121"/>
    <mergeCell ref="K1122:K1125"/>
    <mergeCell ref="L1122:L1125"/>
    <mergeCell ref="K1126:K1129"/>
    <mergeCell ref="L1126:L1129"/>
    <mergeCell ref="K1130:K1133"/>
    <mergeCell ref="L1130:L1133"/>
    <mergeCell ref="K1134:K1137"/>
    <mergeCell ref="L1134:L1137"/>
    <mergeCell ref="K1138:K1141"/>
    <mergeCell ref="L1138:L1141"/>
    <mergeCell ref="K1142:K1145"/>
    <mergeCell ref="L1142:L1145"/>
    <mergeCell ref="L1146:L1149"/>
    <mergeCell ref="L1055:L1058"/>
    <mergeCell ref="L1059:L1062"/>
    <mergeCell ref="L1063:L1066"/>
    <mergeCell ref="K1091:K1094"/>
    <mergeCell ref="K1095:K1098"/>
    <mergeCell ref="K1099:K1102"/>
    <mergeCell ref="K1063:K1066"/>
    <mergeCell ref="K1067:K1070"/>
    <mergeCell ref="K1071:K1074"/>
    <mergeCell ref="K1075:K1078"/>
    <mergeCell ref="K1079:K1082"/>
    <mergeCell ref="K1083:K1086"/>
    <mergeCell ref="K1087:K1090"/>
    <mergeCell ref="L1067:L1070"/>
    <mergeCell ref="L1071:L1074"/>
    <mergeCell ref="L1075:L1078"/>
    <mergeCell ref="L1079:L1082"/>
    <mergeCell ref="L1083:L1086"/>
    <mergeCell ref="L1087:L1090"/>
    <mergeCell ref="L1091:L1094"/>
    <mergeCell ref="L1095:L1098"/>
    <mergeCell ref="L1099:L1102"/>
    <mergeCell ref="L1008:L1011"/>
    <mergeCell ref="K1012:K1015"/>
    <mergeCell ref="L1012:L1015"/>
    <mergeCell ref="K1016:K1019"/>
    <mergeCell ref="L1016:L1019"/>
    <mergeCell ref="K1020:K1023"/>
    <mergeCell ref="L1020:L1023"/>
    <mergeCell ref="K1024:K1027"/>
    <mergeCell ref="L1024:L1027"/>
    <mergeCell ref="K1028:K1031"/>
    <mergeCell ref="L1028:L1031"/>
    <mergeCell ref="L1032:L1035"/>
    <mergeCell ref="K1032:K1035"/>
    <mergeCell ref="K1036:K1039"/>
    <mergeCell ref="K1040:K1043"/>
    <mergeCell ref="K1044:K1047"/>
    <mergeCell ref="K1051:K1054"/>
    <mergeCell ref="L1036:L1039"/>
    <mergeCell ref="L1040:L1043"/>
    <mergeCell ref="L1044:L1047"/>
    <mergeCell ref="L1051:L1054"/>
    <mergeCell ref="G1209:G1212"/>
    <mergeCell ref="G1216:G1219"/>
    <mergeCell ref="G1220:G1223"/>
    <mergeCell ref="G1224:G1227"/>
    <mergeCell ref="G1228:G1231"/>
    <mergeCell ref="G1232:G1235"/>
    <mergeCell ref="H1232:H1235"/>
    <mergeCell ref="G1236:G1239"/>
    <mergeCell ref="H1236:H1239"/>
    <mergeCell ref="K973:K976"/>
    <mergeCell ref="K977:K980"/>
    <mergeCell ref="K981:K984"/>
    <mergeCell ref="K985:K988"/>
    <mergeCell ref="K989:K992"/>
    <mergeCell ref="K996:K999"/>
    <mergeCell ref="K1000:K1003"/>
    <mergeCell ref="K1004:K1007"/>
    <mergeCell ref="K1008:K1011"/>
    <mergeCell ref="K1055:K1058"/>
    <mergeCell ref="K1059:K1062"/>
    <mergeCell ref="A1104:N1104"/>
    <mergeCell ref="C1105:F1105"/>
    <mergeCell ref="G1105:J1105"/>
    <mergeCell ref="K1105:N1105"/>
    <mergeCell ref="C1106:C1109"/>
    <mergeCell ref="L1106:L1109"/>
    <mergeCell ref="D1106:D1109"/>
    <mergeCell ref="G1106:G1109"/>
    <mergeCell ref="C1110:C1113"/>
    <mergeCell ref="D1110:D1113"/>
    <mergeCell ref="H1110:H1113"/>
    <mergeCell ref="D1114:D1117"/>
    <mergeCell ref="G1169:G1172"/>
    <mergeCell ref="G1173:G1176"/>
    <mergeCell ref="G1177:G1180"/>
    <mergeCell ref="G1181:G1184"/>
    <mergeCell ref="G1185:G1188"/>
    <mergeCell ref="H1165:H1168"/>
    <mergeCell ref="H1169:H1172"/>
    <mergeCell ref="H1173:H1176"/>
    <mergeCell ref="H1177:H1180"/>
    <mergeCell ref="H1181:H1184"/>
    <mergeCell ref="H1185:H1188"/>
    <mergeCell ref="H1189:H1192"/>
    <mergeCell ref="G1189:G1192"/>
    <mergeCell ref="G1193:G1196"/>
    <mergeCell ref="G1197:G1200"/>
    <mergeCell ref="G1201:G1204"/>
    <mergeCell ref="G1205:G1208"/>
    <mergeCell ref="H1224:H1227"/>
    <mergeCell ref="H1228:H1231"/>
    <mergeCell ref="H1193:H1196"/>
    <mergeCell ref="H1197:H1200"/>
    <mergeCell ref="H1201:H1204"/>
    <mergeCell ref="H1205:H1208"/>
    <mergeCell ref="H1209:H1212"/>
    <mergeCell ref="H1216:H1219"/>
    <mergeCell ref="H1220:H1223"/>
    <mergeCell ref="G1110:G1113"/>
    <mergeCell ref="G1114:G1117"/>
    <mergeCell ref="G1118:G1121"/>
    <mergeCell ref="H1118:H1121"/>
    <mergeCell ref="G1122:G1125"/>
    <mergeCell ref="H1122:H1125"/>
    <mergeCell ref="H1126:H1129"/>
    <mergeCell ref="G1126:G1129"/>
    <mergeCell ref="G1130:G1133"/>
    <mergeCell ref="G1138:G1141"/>
    <mergeCell ref="G1142:G1145"/>
    <mergeCell ref="G1146:G1149"/>
    <mergeCell ref="G1150:G1153"/>
    <mergeCell ref="G1154:G1157"/>
    <mergeCell ref="H1130:H1133"/>
    <mergeCell ref="H1138:H1141"/>
    <mergeCell ref="H1142:H1145"/>
    <mergeCell ref="H1146:H1149"/>
    <mergeCell ref="H1150:H1153"/>
    <mergeCell ref="H1154:H1157"/>
    <mergeCell ref="H1161:H1164"/>
    <mergeCell ref="G1161:G1164"/>
    <mergeCell ref="G1165:G1168"/>
    <mergeCell ref="G886:G889"/>
    <mergeCell ref="H886:H889"/>
    <mergeCell ref="G890:G893"/>
    <mergeCell ref="H890:H893"/>
    <mergeCell ref="G894:G897"/>
    <mergeCell ref="H894:H897"/>
    <mergeCell ref="H898:H901"/>
    <mergeCell ref="G898:G901"/>
    <mergeCell ref="G902:G905"/>
    <mergeCell ref="G906:G909"/>
    <mergeCell ref="G910:G913"/>
    <mergeCell ref="G914:G917"/>
    <mergeCell ref="G918:G921"/>
    <mergeCell ref="G922:G925"/>
    <mergeCell ref="H902:H905"/>
    <mergeCell ref="H906:H909"/>
    <mergeCell ref="H910:H913"/>
    <mergeCell ref="H914:H917"/>
    <mergeCell ref="H918:H921"/>
    <mergeCell ref="H922:H925"/>
    <mergeCell ref="G1099:G1102"/>
    <mergeCell ref="G1051:G1054"/>
    <mergeCell ref="G1055:G1058"/>
    <mergeCell ref="G1059:G1062"/>
    <mergeCell ref="G1063:G1066"/>
    <mergeCell ref="G1067:G1070"/>
    <mergeCell ref="G1071:G1074"/>
    <mergeCell ref="G1075:G1078"/>
    <mergeCell ref="H1083:H1086"/>
    <mergeCell ref="H1087:H1090"/>
    <mergeCell ref="H1091:H1094"/>
    <mergeCell ref="H1095:H1098"/>
    <mergeCell ref="H1099:H1102"/>
    <mergeCell ref="H1055:H1058"/>
    <mergeCell ref="H1059:H1062"/>
    <mergeCell ref="H1063:H1066"/>
    <mergeCell ref="H1067:H1070"/>
    <mergeCell ref="H1071:H1074"/>
    <mergeCell ref="H1075:H1078"/>
    <mergeCell ref="H1079:H1082"/>
    <mergeCell ref="G1028:G1031"/>
    <mergeCell ref="G1032:G1035"/>
    <mergeCell ref="G1036:G1039"/>
    <mergeCell ref="G1040:G1043"/>
    <mergeCell ref="G1044:G1047"/>
    <mergeCell ref="H1024:H1027"/>
    <mergeCell ref="H1028:H1031"/>
    <mergeCell ref="H1032:H1035"/>
    <mergeCell ref="H1036:H1039"/>
    <mergeCell ref="H1040:H1043"/>
    <mergeCell ref="H1044:H1047"/>
    <mergeCell ref="H1051:H1054"/>
    <mergeCell ref="G1079:G1082"/>
    <mergeCell ref="G1083:G1086"/>
    <mergeCell ref="G1087:G1090"/>
    <mergeCell ref="G1091:G1094"/>
    <mergeCell ref="G1095:G1098"/>
    <mergeCell ref="H996:H999"/>
    <mergeCell ref="H961:H964"/>
    <mergeCell ref="H965:H968"/>
    <mergeCell ref="H969:H972"/>
    <mergeCell ref="H973:H976"/>
    <mergeCell ref="H977:H980"/>
    <mergeCell ref="H981:H984"/>
    <mergeCell ref="H985:H988"/>
    <mergeCell ref="G1008:G1011"/>
    <mergeCell ref="H1008:H1011"/>
    <mergeCell ref="G1012:G1015"/>
    <mergeCell ref="H1012:H1015"/>
    <mergeCell ref="G1016:G1019"/>
    <mergeCell ref="H1016:H1019"/>
    <mergeCell ref="H1020:H1023"/>
    <mergeCell ref="G1020:G1023"/>
    <mergeCell ref="G1024:G1027"/>
    <mergeCell ref="G961:G964"/>
    <mergeCell ref="G965:G968"/>
    <mergeCell ref="G969:G972"/>
    <mergeCell ref="G973:G976"/>
    <mergeCell ref="G977:G980"/>
    <mergeCell ref="G981:G984"/>
    <mergeCell ref="G985:G988"/>
    <mergeCell ref="G989:G992"/>
    <mergeCell ref="G996:G999"/>
    <mergeCell ref="G1000:G1003"/>
    <mergeCell ref="H1000:H1003"/>
    <mergeCell ref="G1004:G1007"/>
    <mergeCell ref="H1004:H1007"/>
    <mergeCell ref="H541:H544"/>
    <mergeCell ref="H545:H548"/>
    <mergeCell ref="H549:H552"/>
    <mergeCell ref="H556:H559"/>
    <mergeCell ref="H560:H563"/>
    <mergeCell ref="H564:H567"/>
    <mergeCell ref="H568:H571"/>
    <mergeCell ref="G596:G599"/>
    <mergeCell ref="G600:G603"/>
    <mergeCell ref="G604:G607"/>
    <mergeCell ref="G568:G571"/>
    <mergeCell ref="G572:G575"/>
    <mergeCell ref="G576:G579"/>
    <mergeCell ref="G580:G583"/>
    <mergeCell ref="G584:G587"/>
    <mergeCell ref="G588:G591"/>
    <mergeCell ref="G592:G595"/>
    <mergeCell ref="G336:G339"/>
    <mergeCell ref="H336:H339"/>
    <mergeCell ref="G340:G343"/>
    <mergeCell ref="H340:H343"/>
    <mergeCell ref="G344:G347"/>
    <mergeCell ref="H344:H347"/>
    <mergeCell ref="H348:H351"/>
    <mergeCell ref="H352:H355"/>
    <mergeCell ref="H600:H603"/>
    <mergeCell ref="H604:H607"/>
    <mergeCell ref="H572:H575"/>
    <mergeCell ref="H576:H579"/>
    <mergeCell ref="H580:H583"/>
    <mergeCell ref="H584:H587"/>
    <mergeCell ref="H588:H591"/>
    <mergeCell ref="H592:H595"/>
    <mergeCell ref="H596:H599"/>
    <mergeCell ref="G494:G497"/>
    <mergeCell ref="H494:H497"/>
    <mergeCell ref="G501:G504"/>
    <mergeCell ref="H501:H504"/>
    <mergeCell ref="G505:G508"/>
    <mergeCell ref="H505:H508"/>
    <mergeCell ref="H509:H512"/>
    <mergeCell ref="G509:G512"/>
    <mergeCell ref="G513:G516"/>
    <mergeCell ref="G517:G520"/>
    <mergeCell ref="G521:G524"/>
    <mergeCell ref="G525:G528"/>
    <mergeCell ref="G529:G532"/>
    <mergeCell ref="G533:G536"/>
    <mergeCell ref="H513:H516"/>
    <mergeCell ref="G301:G304"/>
    <mergeCell ref="H301:H304"/>
    <mergeCell ref="K301:K304"/>
    <mergeCell ref="L301:L304"/>
    <mergeCell ref="G305:G308"/>
    <mergeCell ref="H305:H308"/>
    <mergeCell ref="K305:K308"/>
    <mergeCell ref="L305:L308"/>
    <mergeCell ref="H309:H312"/>
    <mergeCell ref="K309:K312"/>
    <mergeCell ref="L309:L312"/>
    <mergeCell ref="G325:G328"/>
    <mergeCell ref="H325:H328"/>
    <mergeCell ref="G329:G332"/>
    <mergeCell ref="H329:H332"/>
    <mergeCell ref="A334:N334"/>
    <mergeCell ref="C335:F335"/>
    <mergeCell ref="G335:J335"/>
    <mergeCell ref="K335:N335"/>
    <mergeCell ref="G309:G312"/>
    <mergeCell ref="G313:G316"/>
    <mergeCell ref="H313:H316"/>
    <mergeCell ref="G317:G320"/>
    <mergeCell ref="H317:H320"/>
    <mergeCell ref="G321:G324"/>
    <mergeCell ref="H321:H324"/>
    <mergeCell ref="K313:K316"/>
    <mergeCell ref="L313:L316"/>
    <mergeCell ref="K317:K320"/>
    <mergeCell ref="L317:L320"/>
    <mergeCell ref="K321:K324"/>
    <mergeCell ref="L321:L324"/>
    <mergeCell ref="L329:L332"/>
    <mergeCell ref="L336:L339"/>
    <mergeCell ref="K340:K343"/>
    <mergeCell ref="L340:L343"/>
    <mergeCell ref="K344:K347"/>
    <mergeCell ref="L344:L347"/>
    <mergeCell ref="L348:L351"/>
    <mergeCell ref="L352:L355"/>
    <mergeCell ref="K258:K261"/>
    <mergeCell ref="L258:L261"/>
    <mergeCell ref="K262:K265"/>
    <mergeCell ref="L262:L265"/>
    <mergeCell ref="K266:K269"/>
    <mergeCell ref="L266:L269"/>
    <mergeCell ref="L270:L273"/>
    <mergeCell ref="K270:K273"/>
    <mergeCell ref="K274:K277"/>
    <mergeCell ref="K281:K284"/>
    <mergeCell ref="L325:L328"/>
    <mergeCell ref="K325:K328"/>
    <mergeCell ref="K329:K332"/>
    <mergeCell ref="K336:K339"/>
    <mergeCell ref="A1075:A1078"/>
    <mergeCell ref="A1079:A1082"/>
    <mergeCell ref="A1083:A1086"/>
    <mergeCell ref="A1087:A1090"/>
    <mergeCell ref="A1091:A1094"/>
    <mergeCell ref="A1095:A1098"/>
    <mergeCell ref="A1099:A1102"/>
    <mergeCell ref="A1106:A1109"/>
    <mergeCell ref="A1110:A1113"/>
    <mergeCell ref="A1114:A1117"/>
    <mergeCell ref="A1118:A1121"/>
    <mergeCell ref="A1122:A1125"/>
    <mergeCell ref="A1126:A1129"/>
    <mergeCell ref="A1130:A1133"/>
    <mergeCell ref="A1134:A1137"/>
    <mergeCell ref="K348:K351"/>
    <mergeCell ref="K352:K355"/>
    <mergeCell ref="G348:G351"/>
    <mergeCell ref="G352:G355"/>
    <mergeCell ref="H517:H520"/>
    <mergeCell ref="H521:H524"/>
    <mergeCell ref="H525:H528"/>
    <mergeCell ref="H529:H532"/>
    <mergeCell ref="H533:H536"/>
    <mergeCell ref="H537:H540"/>
    <mergeCell ref="G537:G540"/>
    <mergeCell ref="G541:G544"/>
    <mergeCell ref="G545:G548"/>
    <mergeCell ref="G549:G552"/>
    <mergeCell ref="G556:G559"/>
    <mergeCell ref="G560:G563"/>
    <mergeCell ref="G564:G567"/>
    <mergeCell ref="A1216:A1219"/>
    <mergeCell ref="A1220:A1223"/>
    <mergeCell ref="A1224:A1227"/>
    <mergeCell ref="A1256:A1259"/>
    <mergeCell ref="A1260:A1263"/>
    <mergeCell ref="A1264:A1267"/>
    <mergeCell ref="A1228:A1231"/>
    <mergeCell ref="A1232:A1235"/>
    <mergeCell ref="A1236:A1239"/>
    <mergeCell ref="A1240:A1243"/>
    <mergeCell ref="A1244:A1247"/>
    <mergeCell ref="A1248:A1251"/>
    <mergeCell ref="A1252:A1255"/>
    <mergeCell ref="A930:A933"/>
    <mergeCell ref="A934:A937"/>
    <mergeCell ref="A941:A944"/>
    <mergeCell ref="A945:A948"/>
    <mergeCell ref="A949:A952"/>
    <mergeCell ref="A953:A956"/>
    <mergeCell ref="A957:A960"/>
    <mergeCell ref="A961:A964"/>
    <mergeCell ref="A965:A968"/>
    <mergeCell ref="A969:A972"/>
    <mergeCell ref="A973:A976"/>
    <mergeCell ref="A977:A980"/>
    <mergeCell ref="A981:A984"/>
    <mergeCell ref="A985:A988"/>
    <mergeCell ref="A989:A992"/>
    <mergeCell ref="A996:A999"/>
    <mergeCell ref="A1000:A1003"/>
    <mergeCell ref="A1004:A1007"/>
    <mergeCell ref="A1008:A1011"/>
    <mergeCell ref="A1142:A1145"/>
    <mergeCell ref="A1146:A1149"/>
    <mergeCell ref="A1150:A1153"/>
    <mergeCell ref="A1154:A1157"/>
    <mergeCell ref="A1161:A1164"/>
    <mergeCell ref="A1165:A1168"/>
    <mergeCell ref="A1169:A1172"/>
    <mergeCell ref="A1173:A1176"/>
    <mergeCell ref="A1177:A1180"/>
    <mergeCell ref="A1181:A1184"/>
    <mergeCell ref="A1185:A1188"/>
    <mergeCell ref="A1189:A1192"/>
    <mergeCell ref="A1193:A1196"/>
    <mergeCell ref="A1197:A1200"/>
    <mergeCell ref="A1201:A1204"/>
    <mergeCell ref="A1205:A1208"/>
    <mergeCell ref="A1209:A1212"/>
    <mergeCell ref="A863:A866"/>
    <mergeCell ref="A867:A870"/>
    <mergeCell ref="A871:A874"/>
    <mergeCell ref="A875:A878"/>
    <mergeCell ref="A879:A882"/>
    <mergeCell ref="A886:A889"/>
    <mergeCell ref="A890:A893"/>
    <mergeCell ref="A894:A897"/>
    <mergeCell ref="A898:A901"/>
    <mergeCell ref="A902:A905"/>
    <mergeCell ref="A906:A909"/>
    <mergeCell ref="A910:A913"/>
    <mergeCell ref="A914:A917"/>
    <mergeCell ref="A918:A921"/>
    <mergeCell ref="A922:A925"/>
    <mergeCell ref="A926:A929"/>
    <mergeCell ref="A1138:A1141"/>
    <mergeCell ref="A1012:A1015"/>
    <mergeCell ref="A1016:A1019"/>
    <mergeCell ref="A1020:A1023"/>
    <mergeCell ref="A1024:A1027"/>
    <mergeCell ref="A1028:A1031"/>
    <mergeCell ref="A1032:A1035"/>
    <mergeCell ref="A1036:A1039"/>
    <mergeCell ref="A1040:A1043"/>
    <mergeCell ref="A1044:A1047"/>
    <mergeCell ref="A1051:A1054"/>
    <mergeCell ref="A1055:A1058"/>
    <mergeCell ref="A1059:A1062"/>
    <mergeCell ref="A1063:A1066"/>
    <mergeCell ref="A1067:A1070"/>
    <mergeCell ref="A1071:A1074"/>
    <mergeCell ref="A780:A783"/>
    <mergeCell ref="A784:A787"/>
    <mergeCell ref="A788:A791"/>
    <mergeCell ref="A792:A795"/>
    <mergeCell ref="A796:A799"/>
    <mergeCell ref="A800:A803"/>
    <mergeCell ref="A804:A807"/>
    <mergeCell ref="A808:A811"/>
    <mergeCell ref="A812:A815"/>
    <mergeCell ref="A816:A819"/>
    <mergeCell ref="A820:A823"/>
    <mergeCell ref="A824:A827"/>
    <mergeCell ref="A831:A834"/>
    <mergeCell ref="A835:A838"/>
    <mergeCell ref="A839:A842"/>
    <mergeCell ref="A843:A846"/>
    <mergeCell ref="A847:A850"/>
    <mergeCell ref="A678:A681"/>
    <mergeCell ref="A682:A685"/>
    <mergeCell ref="A686:A689"/>
    <mergeCell ref="A690:A693"/>
    <mergeCell ref="A694:A697"/>
    <mergeCell ref="A698:A701"/>
    <mergeCell ref="A702:A705"/>
    <mergeCell ref="A706:A709"/>
    <mergeCell ref="A710:A713"/>
    <mergeCell ref="A714:A717"/>
    <mergeCell ref="A721:A724"/>
    <mergeCell ref="A725:A728"/>
    <mergeCell ref="A729:A732"/>
    <mergeCell ref="A733:A736"/>
    <mergeCell ref="A737:A740"/>
    <mergeCell ref="A741:A744"/>
    <mergeCell ref="A745:A748"/>
    <mergeCell ref="A604:A607"/>
    <mergeCell ref="A611:A614"/>
    <mergeCell ref="A615:A618"/>
    <mergeCell ref="A619:A622"/>
    <mergeCell ref="A623:A626"/>
    <mergeCell ref="A627:A630"/>
    <mergeCell ref="A631:A634"/>
    <mergeCell ref="A635:A638"/>
    <mergeCell ref="A639:A642"/>
    <mergeCell ref="A643:A646"/>
    <mergeCell ref="A647:A650"/>
    <mergeCell ref="A651:A654"/>
    <mergeCell ref="A655:A658"/>
    <mergeCell ref="A659:A662"/>
    <mergeCell ref="A666:A669"/>
    <mergeCell ref="A670:A673"/>
    <mergeCell ref="A674:A677"/>
    <mergeCell ref="A533:A536"/>
    <mergeCell ref="A537:A540"/>
    <mergeCell ref="A541:A544"/>
    <mergeCell ref="A545:A548"/>
    <mergeCell ref="A549:A552"/>
    <mergeCell ref="A556:A559"/>
    <mergeCell ref="A560:A563"/>
    <mergeCell ref="A564:A567"/>
    <mergeCell ref="A568:A571"/>
    <mergeCell ref="A572:A575"/>
    <mergeCell ref="A576:A579"/>
    <mergeCell ref="A580:A583"/>
    <mergeCell ref="A584:A587"/>
    <mergeCell ref="A588:A591"/>
    <mergeCell ref="A592:A595"/>
    <mergeCell ref="A596:A599"/>
    <mergeCell ref="A600:A603"/>
    <mergeCell ref="A462:A465"/>
    <mergeCell ref="A466:A469"/>
    <mergeCell ref="A470:A473"/>
    <mergeCell ref="A474:A477"/>
    <mergeCell ref="A478:A481"/>
    <mergeCell ref="A482:A485"/>
    <mergeCell ref="A486:A489"/>
    <mergeCell ref="A490:A493"/>
    <mergeCell ref="A494:A497"/>
    <mergeCell ref="A501:A504"/>
    <mergeCell ref="A505:A508"/>
    <mergeCell ref="A509:A512"/>
    <mergeCell ref="A513:A516"/>
    <mergeCell ref="A517:A520"/>
    <mergeCell ref="A521:A524"/>
    <mergeCell ref="A525:A528"/>
    <mergeCell ref="A529:A532"/>
    <mergeCell ref="A391:A394"/>
    <mergeCell ref="A395:A398"/>
    <mergeCell ref="A399:A402"/>
    <mergeCell ref="A403:A406"/>
    <mergeCell ref="A407:A410"/>
    <mergeCell ref="A411:A414"/>
    <mergeCell ref="A415:A418"/>
    <mergeCell ref="A419:A422"/>
    <mergeCell ref="A423:A426"/>
    <mergeCell ref="A427:A430"/>
    <mergeCell ref="A431:A434"/>
    <mergeCell ref="A435:A438"/>
    <mergeCell ref="A439:A442"/>
    <mergeCell ref="A446:A449"/>
    <mergeCell ref="A450:A453"/>
    <mergeCell ref="A454:A457"/>
    <mergeCell ref="A458:A461"/>
    <mergeCell ref="A317:A320"/>
    <mergeCell ref="A321:A324"/>
    <mergeCell ref="A325:A328"/>
    <mergeCell ref="A329:A332"/>
    <mergeCell ref="A336:A339"/>
    <mergeCell ref="A340:A343"/>
    <mergeCell ref="A344:A347"/>
    <mergeCell ref="A348:A351"/>
    <mergeCell ref="A352:A355"/>
    <mergeCell ref="A356:A359"/>
    <mergeCell ref="A360:A363"/>
    <mergeCell ref="A364:A367"/>
    <mergeCell ref="A368:A371"/>
    <mergeCell ref="A372:A375"/>
    <mergeCell ref="A376:A379"/>
    <mergeCell ref="A380:A383"/>
    <mergeCell ref="A384:A387"/>
    <mergeCell ref="A246:A249"/>
    <mergeCell ref="A250:A253"/>
    <mergeCell ref="A254:A257"/>
    <mergeCell ref="A258:A261"/>
    <mergeCell ref="A262:A265"/>
    <mergeCell ref="A266:A269"/>
    <mergeCell ref="A270:A273"/>
    <mergeCell ref="A274:A277"/>
    <mergeCell ref="A281:A284"/>
    <mergeCell ref="A285:A288"/>
    <mergeCell ref="A289:A292"/>
    <mergeCell ref="A293:A296"/>
    <mergeCell ref="A297:A300"/>
    <mergeCell ref="A301:A304"/>
    <mergeCell ref="A305:A308"/>
    <mergeCell ref="A309:A312"/>
    <mergeCell ref="A313:A316"/>
    <mergeCell ref="A175:A178"/>
    <mergeCell ref="A179:A182"/>
    <mergeCell ref="A183:A186"/>
    <mergeCell ref="A187:A190"/>
    <mergeCell ref="A191:A194"/>
    <mergeCell ref="A195:A198"/>
    <mergeCell ref="A199:A202"/>
    <mergeCell ref="A203:A206"/>
    <mergeCell ref="A207:A210"/>
    <mergeCell ref="A211:A214"/>
    <mergeCell ref="A215:A218"/>
    <mergeCell ref="A219:A222"/>
    <mergeCell ref="A226:A229"/>
    <mergeCell ref="A230:A233"/>
    <mergeCell ref="A234:A237"/>
    <mergeCell ref="A238:A241"/>
    <mergeCell ref="A242:A245"/>
    <mergeCell ref="A101:A104"/>
    <mergeCell ref="A105:A108"/>
    <mergeCell ref="A109:A112"/>
    <mergeCell ref="A116:A119"/>
    <mergeCell ref="A120:A123"/>
    <mergeCell ref="A124:A127"/>
    <mergeCell ref="A128:A131"/>
    <mergeCell ref="A132:A135"/>
    <mergeCell ref="A136:A139"/>
    <mergeCell ref="A140:A143"/>
    <mergeCell ref="A144:A147"/>
    <mergeCell ref="A148:A151"/>
    <mergeCell ref="A152:A155"/>
    <mergeCell ref="A156:A159"/>
    <mergeCell ref="A160:A163"/>
    <mergeCell ref="A164:A167"/>
    <mergeCell ref="A171:A174"/>
    <mergeCell ref="G280:J280"/>
    <mergeCell ref="K280:N280"/>
    <mergeCell ref="G254:G257"/>
    <mergeCell ref="G258:G261"/>
    <mergeCell ref="H258:H261"/>
    <mergeCell ref="G262:G265"/>
    <mergeCell ref="H262:H265"/>
    <mergeCell ref="G266:G269"/>
    <mergeCell ref="H266:H269"/>
    <mergeCell ref="G293:G296"/>
    <mergeCell ref="G297:G300"/>
    <mergeCell ref="G281:G284"/>
    <mergeCell ref="H281:H284"/>
    <mergeCell ref="G285:G288"/>
    <mergeCell ref="H285:H288"/>
    <mergeCell ref="G289:G292"/>
    <mergeCell ref="H289:H292"/>
    <mergeCell ref="H293:H296"/>
    <mergeCell ref="H297:H300"/>
    <mergeCell ref="L285:L288"/>
    <mergeCell ref="K289:K292"/>
    <mergeCell ref="L289:L292"/>
    <mergeCell ref="L293:L296"/>
    <mergeCell ref="L297:L300"/>
    <mergeCell ref="K215:K218"/>
    <mergeCell ref="K219:K222"/>
    <mergeCell ref="K226:K229"/>
    <mergeCell ref="L226:L229"/>
    <mergeCell ref="K230:K233"/>
    <mergeCell ref="L230:L233"/>
    <mergeCell ref="L234:L237"/>
    <mergeCell ref="K234:K237"/>
    <mergeCell ref="K238:K241"/>
    <mergeCell ref="K242:K245"/>
    <mergeCell ref="G246:G249"/>
    <mergeCell ref="H246:H249"/>
    <mergeCell ref="K246:K249"/>
    <mergeCell ref="L246:L249"/>
    <mergeCell ref="G250:G253"/>
    <mergeCell ref="H250:H253"/>
    <mergeCell ref="K250:K253"/>
    <mergeCell ref="L250:L253"/>
    <mergeCell ref="H254:H257"/>
    <mergeCell ref="K254:K257"/>
    <mergeCell ref="L254:L257"/>
    <mergeCell ref="G270:G273"/>
    <mergeCell ref="H270:H273"/>
    <mergeCell ref="G274:G277"/>
    <mergeCell ref="H274:H277"/>
    <mergeCell ref="A279:N279"/>
    <mergeCell ref="C280:F280"/>
    <mergeCell ref="L219:L222"/>
    <mergeCell ref="A224:N224"/>
    <mergeCell ref="C225:F225"/>
    <mergeCell ref="G225:J225"/>
    <mergeCell ref="K225:N225"/>
    <mergeCell ref="D211:D214"/>
    <mergeCell ref="D215:D218"/>
    <mergeCell ref="G215:G218"/>
    <mergeCell ref="H215:H218"/>
    <mergeCell ref="L215:L218"/>
    <mergeCell ref="G219:G222"/>
    <mergeCell ref="H219:H222"/>
    <mergeCell ref="D183:D186"/>
    <mergeCell ref="D187:D190"/>
    <mergeCell ref="D191:D194"/>
    <mergeCell ref="D195:D198"/>
    <mergeCell ref="D199:D202"/>
    <mergeCell ref="D203:D206"/>
    <mergeCell ref="D207:D210"/>
    <mergeCell ref="G183:G186"/>
    <mergeCell ref="H183:H186"/>
    <mergeCell ref="G187:G190"/>
    <mergeCell ref="H187:H190"/>
    <mergeCell ref="G191:G194"/>
    <mergeCell ref="H191:H194"/>
    <mergeCell ref="K195:K198"/>
    <mergeCell ref="K199:K202"/>
    <mergeCell ref="K203:K206"/>
    <mergeCell ref="K207:K210"/>
    <mergeCell ref="K211:K214"/>
    <mergeCell ref="L199:L202"/>
    <mergeCell ref="L203:L206"/>
    <mergeCell ref="D219:D222"/>
    <mergeCell ref="D226:D229"/>
    <mergeCell ref="G226:G229"/>
    <mergeCell ref="H226:H229"/>
    <mergeCell ref="D230:D233"/>
    <mergeCell ref="H230:H233"/>
    <mergeCell ref="H234:H237"/>
    <mergeCell ref="C164:C167"/>
    <mergeCell ref="D164:D167"/>
    <mergeCell ref="C171:C174"/>
    <mergeCell ref="D171:D174"/>
    <mergeCell ref="C175:C178"/>
    <mergeCell ref="D175:D178"/>
    <mergeCell ref="D179:D182"/>
    <mergeCell ref="C207:C210"/>
    <mergeCell ref="C211:C214"/>
    <mergeCell ref="C215:C218"/>
    <mergeCell ref="C219:C222"/>
    <mergeCell ref="C226:C229"/>
    <mergeCell ref="C230:C233"/>
    <mergeCell ref="C234:C237"/>
    <mergeCell ref="C179:C182"/>
    <mergeCell ref="C183:C186"/>
    <mergeCell ref="C187:C190"/>
    <mergeCell ref="C191:C194"/>
    <mergeCell ref="C195:C198"/>
    <mergeCell ref="C199:C202"/>
    <mergeCell ref="C203:C206"/>
    <mergeCell ref="G179:G182"/>
    <mergeCell ref="L996:L999"/>
    <mergeCell ref="L1000:L1003"/>
    <mergeCell ref="L1004:L1007"/>
    <mergeCell ref="A1049:N1049"/>
    <mergeCell ref="C1050:F1050"/>
    <mergeCell ref="G1050:J1050"/>
    <mergeCell ref="K1050:N1050"/>
    <mergeCell ref="L949:L952"/>
    <mergeCell ref="L953:L956"/>
    <mergeCell ref="L957:L960"/>
    <mergeCell ref="L961:L964"/>
    <mergeCell ref="L965:L968"/>
    <mergeCell ref="L969:L972"/>
    <mergeCell ref="L973:L976"/>
    <mergeCell ref="G230:G233"/>
    <mergeCell ref="G234:G237"/>
    <mergeCell ref="G238:G241"/>
    <mergeCell ref="H238:H241"/>
    <mergeCell ref="G242:G245"/>
    <mergeCell ref="H242:H245"/>
    <mergeCell ref="D234:D237"/>
    <mergeCell ref="C238:C241"/>
    <mergeCell ref="D238:D241"/>
    <mergeCell ref="C242:C245"/>
    <mergeCell ref="D242:D245"/>
    <mergeCell ref="L238:L241"/>
    <mergeCell ref="L242:L245"/>
    <mergeCell ref="K293:K296"/>
    <mergeCell ref="K297:K300"/>
    <mergeCell ref="L274:L277"/>
    <mergeCell ref="L281:L284"/>
    <mergeCell ref="K285:K288"/>
    <mergeCell ref="K941:K944"/>
    <mergeCell ref="L941:L944"/>
    <mergeCell ref="L945:L948"/>
    <mergeCell ref="K945:K948"/>
    <mergeCell ref="K949:K952"/>
    <mergeCell ref="K953:K956"/>
    <mergeCell ref="K957:K960"/>
    <mergeCell ref="K961:K964"/>
    <mergeCell ref="K965:K968"/>
    <mergeCell ref="K969:K972"/>
    <mergeCell ref="L977:L980"/>
    <mergeCell ref="L981:L984"/>
    <mergeCell ref="L985:L988"/>
    <mergeCell ref="L989:L992"/>
    <mergeCell ref="A994:N994"/>
    <mergeCell ref="C995:F995"/>
    <mergeCell ref="G995:J995"/>
    <mergeCell ref="K995:N995"/>
    <mergeCell ref="H989:H992"/>
    <mergeCell ref="G941:G944"/>
    <mergeCell ref="G945:G948"/>
    <mergeCell ref="G949:G952"/>
    <mergeCell ref="G953:G956"/>
    <mergeCell ref="H941:H944"/>
    <mergeCell ref="H945:H948"/>
    <mergeCell ref="H949:H952"/>
    <mergeCell ref="H953:H956"/>
    <mergeCell ref="H957:H960"/>
    <mergeCell ref="G957:G960"/>
    <mergeCell ref="K902:K905"/>
    <mergeCell ref="L902:L905"/>
    <mergeCell ref="K906:K909"/>
    <mergeCell ref="L906:L909"/>
    <mergeCell ref="L926:L929"/>
    <mergeCell ref="L930:L933"/>
    <mergeCell ref="L934:L937"/>
    <mergeCell ref="A939:N939"/>
    <mergeCell ref="C940:F940"/>
    <mergeCell ref="G940:J940"/>
    <mergeCell ref="K940:N940"/>
    <mergeCell ref="K910:K913"/>
    <mergeCell ref="L910:L913"/>
    <mergeCell ref="K914:K917"/>
    <mergeCell ref="L914:L917"/>
    <mergeCell ref="K918:K921"/>
    <mergeCell ref="L918:L921"/>
    <mergeCell ref="L922:L925"/>
    <mergeCell ref="K922:K925"/>
    <mergeCell ref="K926:K929"/>
    <mergeCell ref="K930:K933"/>
    <mergeCell ref="K934:K937"/>
    <mergeCell ref="H926:H929"/>
    <mergeCell ref="G926:G929"/>
    <mergeCell ref="G930:G933"/>
    <mergeCell ref="G934:G937"/>
    <mergeCell ref="H930:H933"/>
    <mergeCell ref="H934:H937"/>
    <mergeCell ref="L804:L807"/>
    <mergeCell ref="K808:K811"/>
    <mergeCell ref="L808:L811"/>
    <mergeCell ref="K812:K815"/>
    <mergeCell ref="L812:L815"/>
    <mergeCell ref="K816:K819"/>
    <mergeCell ref="L816:L819"/>
    <mergeCell ref="K820:K823"/>
    <mergeCell ref="L820:L823"/>
    <mergeCell ref="K824:K827"/>
    <mergeCell ref="L824:L827"/>
    <mergeCell ref="L831:L834"/>
    <mergeCell ref="K831:K834"/>
    <mergeCell ref="K835:K838"/>
    <mergeCell ref="K839:K842"/>
    <mergeCell ref="K843:K846"/>
    <mergeCell ref="K847:K850"/>
    <mergeCell ref="L835:L838"/>
    <mergeCell ref="L839:L842"/>
    <mergeCell ref="L843:L846"/>
    <mergeCell ref="L847:L850"/>
    <mergeCell ref="H835:H838"/>
    <mergeCell ref="G835:G838"/>
    <mergeCell ref="G839:G842"/>
    <mergeCell ref="G843:G846"/>
    <mergeCell ref="G847:G850"/>
    <mergeCell ref="G851:G854"/>
    <mergeCell ref="G855:G858"/>
    <mergeCell ref="G859:G862"/>
    <mergeCell ref="G863:G866"/>
    <mergeCell ref="G867:G870"/>
    <mergeCell ref="G871:G874"/>
    <mergeCell ref="G875:G878"/>
    <mergeCell ref="H875:H878"/>
    <mergeCell ref="G879:G882"/>
    <mergeCell ref="H879:H882"/>
    <mergeCell ref="K761:K764"/>
    <mergeCell ref="K776:K779"/>
    <mergeCell ref="K780:K783"/>
    <mergeCell ref="K784:K787"/>
    <mergeCell ref="K788:K791"/>
    <mergeCell ref="K792:K795"/>
    <mergeCell ref="K796:K799"/>
    <mergeCell ref="K800:K803"/>
    <mergeCell ref="K804:K807"/>
    <mergeCell ref="K851:K854"/>
    <mergeCell ref="K855:K858"/>
    <mergeCell ref="K859:K862"/>
    <mergeCell ref="K863:K866"/>
    <mergeCell ref="K867:K870"/>
    <mergeCell ref="K871:K874"/>
    <mergeCell ref="K875:K878"/>
    <mergeCell ref="K879:K882"/>
    <mergeCell ref="H788:H791"/>
    <mergeCell ref="G792:G795"/>
    <mergeCell ref="H792:H795"/>
    <mergeCell ref="G796:G799"/>
    <mergeCell ref="H796:H799"/>
    <mergeCell ref="G800:G803"/>
    <mergeCell ref="H800:H803"/>
    <mergeCell ref="H804:H807"/>
    <mergeCell ref="G804:G807"/>
    <mergeCell ref="G808:G811"/>
    <mergeCell ref="G812:G815"/>
    <mergeCell ref="G816:G819"/>
    <mergeCell ref="G820:G823"/>
    <mergeCell ref="G824:G827"/>
    <mergeCell ref="G831:G834"/>
    <mergeCell ref="H808:H811"/>
    <mergeCell ref="H812:H815"/>
    <mergeCell ref="H816:H819"/>
    <mergeCell ref="H820:H823"/>
    <mergeCell ref="H824:H827"/>
    <mergeCell ref="H831:H834"/>
    <mergeCell ref="H867:H870"/>
    <mergeCell ref="H871:H874"/>
    <mergeCell ref="A884:N884"/>
    <mergeCell ref="C885:F885"/>
    <mergeCell ref="G885:J885"/>
    <mergeCell ref="K885:N885"/>
    <mergeCell ref="H839:H842"/>
    <mergeCell ref="H843:H846"/>
    <mergeCell ref="H847:H850"/>
    <mergeCell ref="H851:H854"/>
    <mergeCell ref="H855:H858"/>
    <mergeCell ref="H859:H862"/>
    <mergeCell ref="H863:H866"/>
    <mergeCell ref="L894:L897"/>
    <mergeCell ref="L898:L901"/>
    <mergeCell ref="L863:L866"/>
    <mergeCell ref="L867:L870"/>
    <mergeCell ref="L871:L874"/>
    <mergeCell ref="L875:L878"/>
    <mergeCell ref="L879:L882"/>
    <mergeCell ref="L886:L889"/>
    <mergeCell ref="L890:L893"/>
    <mergeCell ref="L851:L854"/>
    <mergeCell ref="L855:L858"/>
    <mergeCell ref="L859:L862"/>
    <mergeCell ref="K886:K889"/>
    <mergeCell ref="K890:K893"/>
    <mergeCell ref="K894:K897"/>
    <mergeCell ref="K898:K901"/>
    <mergeCell ref="A851:A854"/>
    <mergeCell ref="A855:A858"/>
    <mergeCell ref="A859:A862"/>
    <mergeCell ref="H780:H783"/>
    <mergeCell ref="K749:K752"/>
    <mergeCell ref="K753:K756"/>
    <mergeCell ref="K757:K760"/>
    <mergeCell ref="L757:L760"/>
    <mergeCell ref="L761:L764"/>
    <mergeCell ref="L765:L768"/>
    <mergeCell ref="L769:L772"/>
    <mergeCell ref="A829:N829"/>
    <mergeCell ref="C830:F830"/>
    <mergeCell ref="G830:J830"/>
    <mergeCell ref="K830:N830"/>
    <mergeCell ref="L776:L779"/>
    <mergeCell ref="L780:L783"/>
    <mergeCell ref="L784:L787"/>
    <mergeCell ref="L788:L791"/>
    <mergeCell ref="L792:L795"/>
    <mergeCell ref="L796:L799"/>
    <mergeCell ref="L800:L803"/>
    <mergeCell ref="G753:G756"/>
    <mergeCell ref="G757:G760"/>
    <mergeCell ref="H757:H760"/>
    <mergeCell ref="G761:G764"/>
    <mergeCell ref="H761:H764"/>
    <mergeCell ref="H765:H768"/>
    <mergeCell ref="H769:H772"/>
    <mergeCell ref="G765:G768"/>
    <mergeCell ref="G776:G779"/>
    <mergeCell ref="G780:G783"/>
    <mergeCell ref="G784:G787"/>
    <mergeCell ref="H784:H787"/>
    <mergeCell ref="G788:G791"/>
    <mergeCell ref="L749:L752"/>
    <mergeCell ref="H753:H756"/>
    <mergeCell ref="L753:L756"/>
    <mergeCell ref="G706:G709"/>
    <mergeCell ref="G710:G713"/>
    <mergeCell ref="G714:G717"/>
    <mergeCell ref="G721:G724"/>
    <mergeCell ref="G725:G728"/>
    <mergeCell ref="G729:G732"/>
    <mergeCell ref="G733:G736"/>
    <mergeCell ref="K765:K768"/>
    <mergeCell ref="K769:K772"/>
    <mergeCell ref="A774:N774"/>
    <mergeCell ref="C775:F775"/>
    <mergeCell ref="G775:J775"/>
    <mergeCell ref="K775:N775"/>
    <mergeCell ref="H776:H779"/>
    <mergeCell ref="A749:A752"/>
    <mergeCell ref="A753:A756"/>
    <mergeCell ref="A757:A760"/>
    <mergeCell ref="A761:A764"/>
    <mergeCell ref="A765:A768"/>
    <mergeCell ref="A769:A772"/>
    <mergeCell ref="A776:A779"/>
    <mergeCell ref="L729:L732"/>
    <mergeCell ref="L733:L736"/>
    <mergeCell ref="L737:L740"/>
    <mergeCell ref="L741:L744"/>
    <mergeCell ref="L745:L748"/>
    <mergeCell ref="K741:K744"/>
    <mergeCell ref="K745:K748"/>
    <mergeCell ref="K729:K732"/>
    <mergeCell ref="H686:H689"/>
    <mergeCell ref="H690:H693"/>
    <mergeCell ref="H694:H697"/>
    <mergeCell ref="H698:H701"/>
    <mergeCell ref="H702:H705"/>
    <mergeCell ref="H706:H709"/>
    <mergeCell ref="G678:G681"/>
    <mergeCell ref="G682:G685"/>
    <mergeCell ref="G686:G689"/>
    <mergeCell ref="G690:G693"/>
    <mergeCell ref="G694:G697"/>
    <mergeCell ref="G698:G701"/>
    <mergeCell ref="G702:G705"/>
    <mergeCell ref="G737:G740"/>
    <mergeCell ref="G741:G744"/>
    <mergeCell ref="G745:G748"/>
    <mergeCell ref="G749:G752"/>
    <mergeCell ref="H749:H752"/>
    <mergeCell ref="H745:H748"/>
    <mergeCell ref="H643:H646"/>
    <mergeCell ref="H647:H650"/>
    <mergeCell ref="G647:G650"/>
    <mergeCell ref="G651:G654"/>
    <mergeCell ref="G655:G658"/>
    <mergeCell ref="G659:G662"/>
    <mergeCell ref="G666:G669"/>
    <mergeCell ref="G670:G673"/>
    <mergeCell ref="G674:G677"/>
    <mergeCell ref="H651:H654"/>
    <mergeCell ref="H655:H658"/>
    <mergeCell ref="H659:H662"/>
    <mergeCell ref="H666:H669"/>
    <mergeCell ref="H670:H673"/>
    <mergeCell ref="H674:H677"/>
    <mergeCell ref="H678:H681"/>
    <mergeCell ref="H682:H685"/>
    <mergeCell ref="G665:J665"/>
    <mergeCell ref="D1032:D1035"/>
    <mergeCell ref="D1036:D1039"/>
    <mergeCell ref="D1040:D1043"/>
    <mergeCell ref="D1044:D1047"/>
    <mergeCell ref="D1051:D1054"/>
    <mergeCell ref="D1055:D1058"/>
    <mergeCell ref="H450:H453"/>
    <mergeCell ref="H454:H457"/>
    <mergeCell ref="H458:H461"/>
    <mergeCell ref="H462:H465"/>
    <mergeCell ref="H466:H469"/>
    <mergeCell ref="H470:H473"/>
    <mergeCell ref="H474:H477"/>
    <mergeCell ref="H478:H481"/>
    <mergeCell ref="H482:H485"/>
    <mergeCell ref="G611:G614"/>
    <mergeCell ref="H611:H614"/>
    <mergeCell ref="G615:G618"/>
    <mergeCell ref="H615:H618"/>
    <mergeCell ref="H619:H622"/>
    <mergeCell ref="G619:G622"/>
    <mergeCell ref="G623:G626"/>
    <mergeCell ref="G627:G630"/>
    <mergeCell ref="G631:G634"/>
    <mergeCell ref="G635:G638"/>
    <mergeCell ref="G639:G642"/>
    <mergeCell ref="G643:G646"/>
    <mergeCell ref="H623:H626"/>
    <mergeCell ref="H627:H630"/>
    <mergeCell ref="H631:H634"/>
    <mergeCell ref="H635:H638"/>
    <mergeCell ref="H639:H642"/>
    <mergeCell ref="D922:D925"/>
    <mergeCell ref="D926:D929"/>
    <mergeCell ref="D930:D933"/>
    <mergeCell ref="D934:D937"/>
    <mergeCell ref="D941:D944"/>
    <mergeCell ref="D945:D948"/>
    <mergeCell ref="D949:D952"/>
    <mergeCell ref="D953:D956"/>
    <mergeCell ref="D957:D960"/>
    <mergeCell ref="D961:D964"/>
    <mergeCell ref="D965:D968"/>
    <mergeCell ref="D969:D972"/>
    <mergeCell ref="D973:D976"/>
    <mergeCell ref="D977:D980"/>
    <mergeCell ref="D981:D984"/>
    <mergeCell ref="D985:D988"/>
    <mergeCell ref="D989:D992"/>
    <mergeCell ref="D851:D854"/>
    <mergeCell ref="D855:D858"/>
    <mergeCell ref="D859:D862"/>
    <mergeCell ref="D863:D866"/>
    <mergeCell ref="D867:D870"/>
    <mergeCell ref="D871:D874"/>
    <mergeCell ref="D875:D878"/>
    <mergeCell ref="D879:D882"/>
    <mergeCell ref="D886:D889"/>
    <mergeCell ref="D890:D893"/>
    <mergeCell ref="D894:D897"/>
    <mergeCell ref="D898:D901"/>
    <mergeCell ref="D902:D905"/>
    <mergeCell ref="D906:D909"/>
    <mergeCell ref="D910:D913"/>
    <mergeCell ref="D914:D917"/>
    <mergeCell ref="D918:D921"/>
    <mergeCell ref="C973:C976"/>
    <mergeCell ref="C977:C980"/>
    <mergeCell ref="C981:C984"/>
    <mergeCell ref="C985:C988"/>
    <mergeCell ref="C989:C992"/>
    <mergeCell ref="C996:C999"/>
    <mergeCell ref="C1000:C1003"/>
    <mergeCell ref="C1004:C1007"/>
    <mergeCell ref="C1008:C1011"/>
    <mergeCell ref="C1012:C1015"/>
    <mergeCell ref="C1016:C1019"/>
    <mergeCell ref="C1020:C1023"/>
    <mergeCell ref="D1087:D1090"/>
    <mergeCell ref="D1091:D1094"/>
    <mergeCell ref="D1095:D1098"/>
    <mergeCell ref="D1099:D1102"/>
    <mergeCell ref="D1059:D1062"/>
    <mergeCell ref="D1063:D1066"/>
    <mergeCell ref="D1067:D1070"/>
    <mergeCell ref="D1071:D1074"/>
    <mergeCell ref="D1075:D1078"/>
    <mergeCell ref="D1079:D1082"/>
    <mergeCell ref="D1083:D1086"/>
    <mergeCell ref="D996:D999"/>
    <mergeCell ref="D1000:D1003"/>
    <mergeCell ref="D1004:D1007"/>
    <mergeCell ref="D1008:D1011"/>
    <mergeCell ref="D1012:D1015"/>
    <mergeCell ref="D1016:D1019"/>
    <mergeCell ref="D1020:D1023"/>
    <mergeCell ref="D1024:D1027"/>
    <mergeCell ref="D1028:D1031"/>
    <mergeCell ref="C1091:C1094"/>
    <mergeCell ref="C1095:C1098"/>
    <mergeCell ref="C1099:C1102"/>
    <mergeCell ref="C1055:C1058"/>
    <mergeCell ref="C1059:C1062"/>
    <mergeCell ref="C1063:C1066"/>
    <mergeCell ref="C1067:C1070"/>
    <mergeCell ref="C1071:C1074"/>
    <mergeCell ref="C1075:C1078"/>
    <mergeCell ref="C1079:C1082"/>
    <mergeCell ref="C816:C819"/>
    <mergeCell ref="C820:C823"/>
    <mergeCell ref="C824:C827"/>
    <mergeCell ref="C831:C834"/>
    <mergeCell ref="C835:C838"/>
    <mergeCell ref="C839:C842"/>
    <mergeCell ref="C843:C846"/>
    <mergeCell ref="C847:C850"/>
    <mergeCell ref="C851:C854"/>
    <mergeCell ref="C855:C858"/>
    <mergeCell ref="C859:C862"/>
    <mergeCell ref="C863:C866"/>
    <mergeCell ref="C867:C870"/>
    <mergeCell ref="C871:C874"/>
    <mergeCell ref="C875:C878"/>
    <mergeCell ref="C879:C882"/>
    <mergeCell ref="C886:C889"/>
    <mergeCell ref="C890:C893"/>
    <mergeCell ref="C894:C897"/>
    <mergeCell ref="C898:C901"/>
    <mergeCell ref="C902:C905"/>
    <mergeCell ref="C906:C909"/>
    <mergeCell ref="D816:D819"/>
    <mergeCell ref="D820:D823"/>
    <mergeCell ref="D824:D827"/>
    <mergeCell ref="D831:D834"/>
    <mergeCell ref="D835:D838"/>
    <mergeCell ref="D839:D842"/>
    <mergeCell ref="D843:D846"/>
    <mergeCell ref="D847:D850"/>
    <mergeCell ref="C1024:C1027"/>
    <mergeCell ref="C1028:C1031"/>
    <mergeCell ref="C1032:C1035"/>
    <mergeCell ref="C1036:C1039"/>
    <mergeCell ref="C1040:C1043"/>
    <mergeCell ref="C1044:C1047"/>
    <mergeCell ref="C1051:C1054"/>
    <mergeCell ref="C1083:C1086"/>
    <mergeCell ref="C1087:C1090"/>
    <mergeCell ref="C910:C913"/>
    <mergeCell ref="C914:C917"/>
    <mergeCell ref="C918:C921"/>
    <mergeCell ref="C922:C925"/>
    <mergeCell ref="C926:C929"/>
    <mergeCell ref="C930:C933"/>
    <mergeCell ref="C934:C937"/>
    <mergeCell ref="C941:C944"/>
    <mergeCell ref="C945:C948"/>
    <mergeCell ref="C949:C952"/>
    <mergeCell ref="C953:C956"/>
    <mergeCell ref="C957:C960"/>
    <mergeCell ref="C961:C964"/>
    <mergeCell ref="C965:C968"/>
    <mergeCell ref="C969:C972"/>
    <mergeCell ref="C780:C783"/>
    <mergeCell ref="C784:C787"/>
    <mergeCell ref="D761:D764"/>
    <mergeCell ref="D765:D768"/>
    <mergeCell ref="D769:D772"/>
    <mergeCell ref="D776:D779"/>
    <mergeCell ref="D780:D783"/>
    <mergeCell ref="D784:D787"/>
    <mergeCell ref="D788:D791"/>
    <mergeCell ref="C788:C791"/>
    <mergeCell ref="C792:C795"/>
    <mergeCell ref="C796:C799"/>
    <mergeCell ref="C800:C803"/>
    <mergeCell ref="C804:C807"/>
    <mergeCell ref="C808:C811"/>
    <mergeCell ref="C812:C815"/>
    <mergeCell ref="D792:D795"/>
    <mergeCell ref="D796:D799"/>
    <mergeCell ref="D800:D803"/>
    <mergeCell ref="D804:D807"/>
    <mergeCell ref="D808:D811"/>
    <mergeCell ref="D812:D815"/>
    <mergeCell ref="D639:D642"/>
    <mergeCell ref="D643:D646"/>
    <mergeCell ref="D647:D650"/>
    <mergeCell ref="D651:D654"/>
    <mergeCell ref="D655:D658"/>
    <mergeCell ref="D659:D662"/>
    <mergeCell ref="D666:D669"/>
    <mergeCell ref="C749:C752"/>
    <mergeCell ref="D749:D752"/>
    <mergeCell ref="C753:C756"/>
    <mergeCell ref="D753:D756"/>
    <mergeCell ref="D757:D760"/>
    <mergeCell ref="C757:C760"/>
    <mergeCell ref="C761:C764"/>
    <mergeCell ref="C765:C768"/>
    <mergeCell ref="C769:C772"/>
    <mergeCell ref="C776:C779"/>
    <mergeCell ref="C665:F665"/>
    <mergeCell ref="C686:C689"/>
    <mergeCell ref="D686:D689"/>
    <mergeCell ref="D690:D693"/>
    <mergeCell ref="C721:C724"/>
    <mergeCell ref="C725:C728"/>
    <mergeCell ref="C729:C732"/>
    <mergeCell ref="C733:C736"/>
    <mergeCell ref="C737:C740"/>
    <mergeCell ref="C741:C744"/>
    <mergeCell ref="C745:C748"/>
    <mergeCell ref="C690:C693"/>
    <mergeCell ref="C694:C697"/>
    <mergeCell ref="C698:C701"/>
    <mergeCell ref="C702:C705"/>
    <mergeCell ref="D568:D571"/>
    <mergeCell ref="D572:D575"/>
    <mergeCell ref="D576:D579"/>
    <mergeCell ref="D580:D583"/>
    <mergeCell ref="D584:D587"/>
    <mergeCell ref="D588:D591"/>
    <mergeCell ref="D592:D595"/>
    <mergeCell ref="D596:D599"/>
    <mergeCell ref="D600:D603"/>
    <mergeCell ref="D604:D607"/>
    <mergeCell ref="D611:D614"/>
    <mergeCell ref="D615:D618"/>
    <mergeCell ref="D619:D622"/>
    <mergeCell ref="D623:D626"/>
    <mergeCell ref="D627:D630"/>
    <mergeCell ref="D631:D634"/>
    <mergeCell ref="D635:D638"/>
    <mergeCell ref="D494:D497"/>
    <mergeCell ref="D501:D504"/>
    <mergeCell ref="D505:D508"/>
    <mergeCell ref="D509:D512"/>
    <mergeCell ref="D513:D516"/>
    <mergeCell ref="D517:D520"/>
    <mergeCell ref="D521:D524"/>
    <mergeCell ref="D525:D528"/>
    <mergeCell ref="D529:D532"/>
    <mergeCell ref="D533:D536"/>
    <mergeCell ref="D537:D540"/>
    <mergeCell ref="D541:D544"/>
    <mergeCell ref="D545:D548"/>
    <mergeCell ref="D549:D552"/>
    <mergeCell ref="D556:D559"/>
    <mergeCell ref="D560:D563"/>
    <mergeCell ref="D564:D567"/>
    <mergeCell ref="D423:D426"/>
    <mergeCell ref="D427:D430"/>
    <mergeCell ref="D431:D434"/>
    <mergeCell ref="D435:D438"/>
    <mergeCell ref="D439:D442"/>
    <mergeCell ref="D446:D449"/>
    <mergeCell ref="D450:D453"/>
    <mergeCell ref="D454:D457"/>
    <mergeCell ref="D458:D461"/>
    <mergeCell ref="D462:D465"/>
    <mergeCell ref="D466:D469"/>
    <mergeCell ref="D470:D473"/>
    <mergeCell ref="D474:D477"/>
    <mergeCell ref="D478:D481"/>
    <mergeCell ref="D482:D485"/>
    <mergeCell ref="D486:D489"/>
    <mergeCell ref="D490:D493"/>
  </mergeCells>
  <conditionalFormatting sqref="D6:D57 E6:F49 H6:H57 I6:J49 L6:L57 M6:N49 Q16:Q19 Q23:Q29 Q31:Q32 Q34:Q37 D61:D112 E61:E104 H61:H112 I61:I104 L61:L112 M61:M104 F64 J64 N64 F68 J68 N68 Q71:Q74 F72 J72 N72 F76 J76 N76 Q78:Q84 F80 J80 N80 F84 J84 N84 Q86:Q87 F88 J88 N88 Q89:Q92 F92 J92 N92 F96 J96 N96 F100 J100 N100 F104 J104 N104 D116:D167 E116:E159 H116:H167 I116:I159 L116:L167 M116:M159 F119 J119 N119 F123 J123 N123 Q126:Q129 F127 J127 N127 F131 J131 N131 Q133:Q139 F135 J135 N135 F139 J139 N139 Q141:Q142 F143 J143 N143 Q144:Q147 F147 J147 N147 F151 J151 N151 F155 J155 N155 F159 J159 N159 D171:D222 E171:E214 H171:H222 I171:I214 L171:L222 M171:M214 F174 J174 N174 F178 J178 N178 Q181:Q184 F182 J182 N182 F186 J186 N186 Q188:Q194 F190 J190 N190 F194 J194 N194 Q196:Q197 F198 J198 N198 Q199:Q202 F202 J202 N202 F206 J206 N206 F210 J210 N210 F214 J214 N214 D226:D277 E226:E269 H226:H277 I226:I269 L226:L277 M226:M269 F229 J229 N229 F233 J233 N233 Q236:Q239 F237 J237 N237 F241 J241 N241 Q243:Q249 F245 J245 N245 F249 J249 N249 Q251:Q252 F253 J253 N253 Q254:Q257 F257 J257 N257 F261 J261 N261 F265 J265 N265 F269 J269 N269 D281:D332 E281:E324 F281:F327 H281:H332 I281:I324 J281:J327 L281:L332 M281:M324 N281:N327 Q291:Q294 Q298:Q304 Q306:Q307 Q309:Q312 F329:F331 J329:J331 N329:N331 D336:D387 E336:E379 F336:F382 H336:H387 I336:I379 J336:J382 L336:L387 M336:M379 N336:N382 Q346:Q349 Q353:Q359 Q361:Q362 Q364:Q367 F384:F386 J384:J386 N384:N386 D391:D442 E391:E434 F391:F437 H391:H442 I391:I434 J391:J437 L391:L442 M391:M434 N391:N437 Q401:Q404 Q408:Q414 Q416:Q417 Q419:Q422 F439:F441 J439:J441 N439:N441 D446:D497 E446:E489 F446:F492 H446:H497 I446:I489 J446:J492 L446:L497 M446:M489 N446:N492 Q456:Q459 Q463:Q469 Q471:Q472 Q474:Q477 F494:F496 J494:J496 N494:N496 D501:D552 E501:F544 H501:H552 I501:J544 L501:L552 M501:N544 Q511:Q514 Q518:Q524 Q526:Q527 Q529:Q532 D556:D607 E556:F599 H556:H607 I556:J599 L556:L607 M556:N599 Q566:Q569 Q573:Q579 Q581:Q582 Q584:Q587 D611:D662 E611:F654 H611:H662 I611:J654 L611:L662 M611:N654 Q621:Q624 Q628:Q634 Q636:Q637 Q639:Q642 D666:D717 E666:F709 H666:H717 I666:J709 L666:L717 M666:N709 Q676:Q679 Q683:Q689 Q691:Q692 Q694:Q697 D721:D772 E721:F764 H721:H772 I721:J764 L721:L772 M721:N764 Q731:Q734 Q738:Q744 Q746:Q747 Q749:Q752 D776:D827 E776:F819 H776:H827 I776:J819 L776:L827 M776:N819 Q786:Q789 Q793:Q799 Q801:Q802 Q804:Q807 D831:D882 E831:F874 H831:H882 I831:J874 L831:L882 M831:N874 Q841:Q844 Q848:Q854 Q856:Q857 Q859:Q862 D886:D937 E886:F929 H886:H937 I886:J929 L886:L937 M886:N929 Q896:Q899 Q903:Q909 Q911:Q912 Q914:Q917 D941:D992 E941:E984 F941:F987 H941:H992 I941:I984 J941:J987 L941:L992 M941:M984 N941:N987 Q951:Q954 Q958:Q964 Q966:Q967 Q969:Q972 F989:F991 J989:J991 N989:N991 D996:D1047 E996:F1039 H996:H1047 I996:J1039 L996:L1047 M996:N1039 Q1006:Q1009 Q1013:Q1019 Q1021:Q1022 Q1024:Q1027 D1051:D1102 E1051:F1094 H1051:H1102 I1051:J1094 L1051:L1102 M1051:N1094 Q1061:Q1064 Q1068:Q1074 Q1076:Q1077 Q1079:Q1082 D1106:D1157 E1106:F1149 H1106:H1157 I1106:J1149 L1106:L1157 M1106:N1149 Q1116:Q1119 Q1123:Q1129 Q1131:Q1132 Q1134:Q1137 D1161:D1212 E1161:F1204 H1161:H1212 I1161:J1204 L1161:L1212 M1161:N1204 Q1171:Q1174 Q1178:Q1184 Q1186:Q1187 Q1189:Q1192 D1216:D1267 E1216:F1259 H1216:H1267 I1216:J1259 L1216:L1267 M1216:N1259 Q1226:Q1229 Q1233:Q1239 Q1241:Q1242 Q1244:Q1247">
    <cfRule type="expression" dxfId="49" priority="1">
      <formula>(C6=$P$16)</formula>
    </cfRule>
  </conditionalFormatting>
  <conditionalFormatting sqref="D6:D57 E6:F49 H6:H57 I6:J49 L6:L57 M6:N49 Q16:Q19 Q23:Q29 Q31:Q32 Q34:Q37 D61:D112 E61:E104 H61:H112 I61:I104 L61:L112 M61:M104 F64 J64 N64 F68 J68 N68 Q71:Q74 F72 J72 N72 F76 J76 N76 Q78:Q84 F80 J80 N80 F84 J84 N84 Q86:Q87 F88 J88 N88 Q89:Q92 F92 J92 N92 F96 J96 N96 F100 J100 N100 F104 J104 N104 D116:D167 E116:E159 H116:H167 I116:I159 L116:L167 M116:M159 F119 J119 N119 F123 J123 N123 Q126:Q129 F127 J127 N127 F131 J131 N131 Q133:Q139 F135 J135 N135 F139 J139 N139 Q141:Q142 F143 J143 N143 Q144:Q147 F147 J147 N147 F151 J151 N151 F155 J155 N155 F159 J159 N159 D171:D222 E171:E214 H171:H222 I171:I214 L171:L222 M171:M214 F174 J174 N174 F178 J178 N178 Q181:Q184 F182 J182 N182 F186 J186 N186 Q188:Q194 F190 J190 N190 F194 J194 N194 Q196:Q197 F198 J198 N198 Q199:Q202 F202 J202 N202 F206 J206 N206 F210 J210 N210 F214 J214 N214 D226:D277 E226:E269 H226:H277 I226:I269 L226:L277 M226:M269 F229 J229 N229 F233 J233 N233 Q236:Q239 F237 J237 N237 F241 J241 N241 Q243:Q249 F245 J245 N245 F249 J249 N249 Q251:Q252 F253 J253 N253 Q254:Q257 F257 J257 N257 F261 J261 N261 F265 J265 N265 F269 J269 N269 D281:D332 E281:E324 F281:F327 H281:H332 I281:I324 J281:J327 L281:L332 M281:M324 N281:N327 Q291:Q294 Q298:Q304 Q306:Q307 Q309:Q312 F329:F331 J329:J331 N329:N331 D336:D387 E336:E379 F336:F382 H336:H387 I336:I379 J336:J382 L336:L387 M336:M379 N336:N382 Q346:Q349 Q353:Q359 Q361:Q362 Q364:Q367 F384:F386 J384:J386 N384:N386 D391:D442 E391:E434 F391:F437 H391:H442 I391:I434 J391:J437 L391:L442 M391:M434 N391:N437 Q401:Q404 Q408:Q414 Q416:Q417 Q419:Q422 F439:F441 J439:J441 N439:N441 D446:D497 E446:E489 F446:F492 H446:H497 I446:I489 J446:J492 L446:L497 M446:M489 N446:N492 Q456:Q459 Q463:Q469 Q471:Q472 Q474:Q477 F494:F496 J494:J496 N494:N496 D501:D552 E501:F544 H501:H552 I501:J544 L501:L552 M501:N544 Q511:Q514 Q518:Q524 Q526:Q527 Q529:Q532 D556:D607 E556:F599 H556:H607 I556:J599 L556:L607 M556:N599 Q566:Q569 Q573:Q579 Q581:Q582 Q584:Q587 D611:D662 E611:F654 H611:H662 I611:J654 L611:L662 M611:N654 Q621:Q624 Q628:Q634 Q636:Q637 Q639:Q642 D666:D717 E666:F709 H666:H717 I666:J709 L666:L717 M666:N709 Q676:Q679 Q683:Q689 Q691:Q692 Q694:Q697 D721:D772 E721:F764 H721:H772 I721:J764 L721:L772 M721:N764 Q731:Q734 Q738:Q744 Q746:Q747 Q749:Q752 D776:D827 E776:F819 H776:H827 I776:J819 L776:L827 M776:N819 Q786:Q789 Q793:Q799 Q801:Q802 Q804:Q807 D831:D882 E831:F874 H831:H882 I831:J874 L831:L882 M831:N874 Q841:Q844 Q848:Q854 Q856:Q857 Q859:Q862 D886:D937 E886:F929 H886:H937 I886:J929 L886:L937 M886:N929 Q896:Q899 Q903:Q909 Q911:Q912 Q914:Q917 D941:D992 E941:E984 F941:F987 H941:H992 I941:I984 J941:J987 L941:L992 M941:M984 N941:N987 Q951:Q954 Q958:Q964 Q966:Q967 Q969:Q972 F989:F991 J989:J991 N989:N991 D996:D1047 E996:F1039 H996:H1047 I996:J1039 L996:L1047 M996:N1039 Q1006:Q1009 Q1013:Q1019 Q1021:Q1022 Q1024:Q1027 D1051:D1102 E1051:F1094 H1051:H1102 I1051:J1094 L1051:L1102 M1051:N1094 Q1061:Q1064 Q1068:Q1074 Q1076:Q1077 Q1079:Q1082 D1106:D1157 E1106:F1149 H1106:H1157 I1106:J1149 L1106:L1157 M1106:N1149 Q1116:Q1119 Q1123:Q1129 Q1131:Q1132 Q1134:Q1137 D1161:D1212 E1161:F1204 H1161:H1212 I1161:J1204 L1161:L1212 M1161:N1204 Q1171:Q1174 Q1178:Q1184 Q1186:Q1187 Q1189:Q1192 D1216:D1267 E1216:F1259 H1216:H1267 I1216:J1259 L1216:L1267 M1216:N1259 Q1226:Q1229 Q1233:Q1239 Q1241:Q1242 Q1244:Q1247">
    <cfRule type="expression" dxfId="48" priority="2">
      <formula>(C6=$P$17)</formula>
    </cfRule>
  </conditionalFormatting>
  <conditionalFormatting sqref="D6:D57 E6:F49 H6:H57 I6:J49 L6:L57 M6:N49 Q16:Q19 Q23:Q29 Q31:Q32 Q34:Q37 D61:D112 E61:E104 H61:H112 I61:I104 L61:L112 M61:M104 F64 J64 N64 F68 J68 N68 Q71:Q74 F72 J72 N72 F76 J76 N76 Q78:Q84 F80 J80 N80 F84 J84 N84 Q86:Q87 F88 J88 N88 Q89:Q92 F92 J92 N92 F96 J96 N96 F100 J100 N100 F104 J104 N104 D116:D167 E116:E159 H116:H167 I116:I159 L116:L167 M116:M159 F119 J119 N119 F123 J123 N123 Q126:Q129 F127 J127 N127 F131 J131 N131 Q133:Q139 F135 J135 N135 F139 J139 N139 Q141:Q142 F143 J143 N143 Q144:Q147 F147 J147 N147 F151 J151 N151 F155 J155 N155 F159 J159 N159 D171:D222 E171:E214 H171:H222 I171:I214 L171:L222 M171:M214 F174 J174 N174 F178 J178 N178 Q181:Q184 F182 J182 N182 F186 J186 N186 Q188:Q194 F190 J190 N190 F194 J194 N194 Q196:Q197 F198 J198 N198 Q199:Q202 F202 J202 N202 F206 J206 N206 F210 J210 N210 F214 J214 N214 D226:D277 E226:E269 H226:H277 I226:I269 L226:L277 M226:M269 F229 J229 N229 F233 J233 N233 Q236:Q239 F237 J237 N237 F241 J241 N241 Q243:Q249 F245 J245 N245 F249 J249 N249 Q251:Q252 F253 J253 N253 Q254:Q257 F257 J257 N257 F261 J261 N261 F265 J265 N265 F269 J269 N269 D281:D332 E281:E324 F281:F327 H281:H332 I281:I324 J281:J327 L281:L332 M281:M324 N281:N327 Q291:Q294 Q298:Q304 Q306:Q307 Q309:Q312 F329:F331 J329:J331 N329:N331 D336:D387 E336:E379 F336:F382 H336:H387 I336:I379 J336:J382 L336:L387 M336:M379 N336:N382 Q346:Q349 Q353:Q359 Q361:Q362 Q364:Q367 F384:F386 J384:J386 N384:N386 D391:D442 E391:E434 F391:F437 H391:H442 I391:I434 J391:J437 L391:L442 M391:M434 N391:N437 Q401:Q404 Q408:Q414 Q416:Q417 Q419:Q422 F439:F441 J439:J441 N439:N441 D446:D497 E446:E489 F446:F492 H446:H497 I446:I489 J446:J492 L446:L497 M446:M489 N446:N492 Q456:Q459 Q463:Q469 Q471:Q472 Q474:Q477 F494:F496 J494:J496 N494:N496 D501:D552 E501:F544 H501:H552 I501:J544 L501:L552 M501:N544 Q511:Q514 Q518:Q524 Q526:Q527 Q529:Q532 D556:D607 E556:F599 H556:H607 I556:J599 L556:L607 M556:N599 Q566:Q569 Q573:Q579 Q581:Q582 Q584:Q587 D611:D662 E611:F654 H611:H662 I611:J654 L611:L662 M611:N654 Q621:Q624 Q628:Q634 Q636:Q637 Q639:Q642 D666:D717 E666:F709 H666:H717 I666:J709 L666:L717 M666:N709 Q676:Q679 Q683:Q689 Q691:Q692 Q694:Q697 D721:D772 E721:F764 H721:H772 I721:J764 L721:L772 M721:N764 Q731:Q734 Q738:Q744 Q746:Q747 Q749:Q752 D776:D827 E776:F819 H776:H827 I776:J819 L776:L827 M776:N819 Q786:Q789 Q793:Q799 Q801:Q802 Q804:Q807 D831:D882 E831:F874 H831:H882 I831:J874 L831:L882 M831:N874 Q841:Q844 Q848:Q854 Q856:Q857 Q859:Q862 D886:D937 E886:F929 H886:H937 I886:J929 L886:L937 M886:N929 Q896:Q899 Q903:Q909 Q911:Q912 Q914:Q917 D941:D992 E941:E984 F941:F987 H941:H992 I941:I984 J941:J987 L941:L992 M941:M984 N941:N987 Q951:Q954 Q958:Q964 Q966:Q967 Q969:Q972 F989:F991 J989:J991 N989:N991 D996:D1047 E996:F1039 H996:H1047 I996:J1039 L996:L1047 M996:N1039 Q1006:Q1009 Q1013:Q1019 Q1021:Q1022 Q1024:Q1027 D1051:D1102 E1051:F1094 H1051:H1102 I1051:J1094 L1051:L1102 M1051:N1094 Q1061:Q1064 Q1068:Q1074 Q1076:Q1077 Q1079:Q1082 D1106:D1157 E1106:F1149 H1106:H1157 I1106:J1149 L1106:L1157 M1106:N1149 Q1116:Q1119 Q1123:Q1129 Q1131:Q1132 Q1134:Q1137 D1161:D1212 E1161:F1204 H1161:H1212 I1161:J1204 L1161:L1212 M1161:N1204 Q1171:Q1174 Q1178:Q1184 Q1186:Q1187 Q1189:Q1192 D1216:D1267 E1216:F1259 H1216:H1267 I1216:J1259 L1216:L1267 M1216:N1259 Q1226:Q1229 Q1233:Q1239 Q1241:Q1242 Q1244:Q1247">
    <cfRule type="expression" dxfId="47" priority="3">
      <formula>(C6=$P$18)</formula>
    </cfRule>
  </conditionalFormatting>
  <conditionalFormatting sqref="C6:C57 G6:G57 I6:I49 K6:K57 M6:M49 P16:P19 P26:P37 C61:C112 G61:G112 I61:I104 K61:K112 M61:M104 P71:P74 P81:P92 C116:C167 G116:G167 I116:I159 K116:K167 M116:M159 P126:P129 P136:P147 C171:C222 G171:G222 I171:I214 K171:K222 M171:M214 P181:P184 P191:P202 C226:C277 G226:G277 I226:I269 K226:K277 M226:M269 P236:P239 P246:P257 C281:C332 G281:G332 I281:I324 K281:K332 M281:M324 P291:P294 P301:P312 C336:C387 G336:G387 I336:I379 K336:K387 M336:M379 P346:P349 P356:P367 C391:C442 G391:G442 I391:I434 K391:K442 M391:M434 P401:P404 P411:P422 C446:C497 G446:G497 I446:I489 K446:K497 M446:M489 P456:P459 P466:P477 C501:C552 G501:G552 I501:I544 K501:K552 M501:M544 P511:P514 P521:P532 C556:C607 G556:G607 I556:I599 K556:K607 M556:M599 P566:P569 P576:P587 C611:C662 G611:G662 I611:I654 K611:K662 M611:M654 P621:P624 P631:P642 C666:C717 G666:G717 I666:I709 K666:K717 M666:M709 P676:P679 P686:P697 C721:C772 G721:G769 I721:I764 K721:K772 M721:M764 P731:P734 P741:P752 G771:G772 C776:C827 G776:G827 I776:I819 K776:K827 M776:M819 P786:P789 P796:P807 C831:C882 G831:G882 I831:I874 K831:K882 M831:M874 P841:P844 P851:P862 C886:C937 G886:G937 I886:I929 K886:K937 M886:M929 P896:P899 P906:P917 C941:C992 G941:G992 I941:I984 K941:K992 M941:M984 P951:P954 P961:P972 C996:C1047 G996:G1047 I996:I1039 K996:K1047 M996:M1039 P1006:P1009 P1016:P1027 C1051:C1102 G1051:G1102 I1051:I1094 K1051:K1102 M1051:M1094 P1061:P1064 P1071:P1082 C1106:C1157 G1106:G1157 I1106:I1149 K1106:K1157 M1106:M1149 P1116:P1119 P1126:P1137 C1161:C1212 G1161:G1212 I1161:I1204 K1161:K1212 M1161:M1204 P1171:P1174 P1181:P1192 C1216:C1267 G1216:G1267 I1216:I1259 K1216:K1267 M1216:M1259 P1226:P1229 P1236:P1247">
    <cfRule type="cellIs" dxfId="46" priority="4" operator="equal">
      <formula>$P$16</formula>
    </cfRule>
  </conditionalFormatting>
  <conditionalFormatting sqref="C6:C57 G6:G57 I6:I49 K6:K57 M6:M49 P16:P19 P26:P37 C61:C112 G61:G112 I61:I104 K61:K112 M61:M104 P71:P74 P81:P92 C116:C167 G116:G167 I116:I159 K116:K167 M116:M159 P126:P129 P136:P147 C171:C222 G171:G222 I171:I214 K171:K222 M171:M214 P181:P184 P191:P202 C226:C277 G226:G277 I226:I269 K226:K277 M226:M269 P236:P239 P246:P257 C281:C332 G281:G332 I281:I324 K281:K332 M281:M324 P291:P294 P301:P312 C336:C387 G336:G387 I336:I379 K336:K387 M336:M379 P346:P349 P356:P367 C391:C442 G391:G442 I391:I434 K391:K442 M391:M434 P401:P404 P411:P422 C446:C497 G446:G497 I446:I489 K446:K497 M446:M489 P456:P459 P466:P477 C501:C552 G501:G552 I501:I544 K501:K552 M501:M544 P511:P514 P521:P532 C556:C607 G556:G607 I556:I599 K556:K607 M556:M599 P566:P569 P576:P587 C611:C662 G611:G662 I611:I654 K611:K662 M611:M654 P621:P624 P631:P642 C666:C717 G666:G717 I666:I709 K666:K717 M666:M709 P676:P679 P686:P697 C721:C772 G721:G769 I721:I764 K721:K772 M721:M764 P731:P734 P741:P752 G771:G772 C776:C827 G776:G827 I776:I819 K776:K827 M776:M819 P786:P789 P796:P807 C831:C882 G831:G882 I831:I874 K831:K882 M831:M874 P841:P844 P851:P862 C886:C937 G886:G937 I886:I929 K886:K937 M886:M929 P896:P899 P906:P917 C941:C992 G941:G992 I941:I984 K941:K992 M941:M984 P951:P954 P961:P972 C996:C1047 G996:G1047 I996:I1039 K996:K1047 M996:M1039 P1006:P1009 P1016:P1027 C1051:C1102 G1051:G1102 I1051:I1094 K1051:K1102 M1051:M1094 P1061:P1064 P1071:P1082 C1106:C1157 G1106:G1157 I1106:I1149 K1106:K1157 M1106:M1149 P1116:P1119 P1126:P1137 C1161:C1212 G1161:G1212 I1161:I1204 K1161:K1212 M1161:M1204 P1171:P1174 P1181:P1192 C1216:C1267 G1216:G1267 I1216:I1259 K1216:K1267 M1216:M1259 P1226:P1229 P1236:P1247">
    <cfRule type="cellIs" dxfId="45" priority="5" operator="equal">
      <formula>$P$17</formula>
    </cfRule>
  </conditionalFormatting>
  <conditionalFormatting sqref="C6:C57 G6:G57 I6:I49 K6:K57 M6:M49 P16:P19 P26:P37 C61:C112 G61:G112 I61:I104 K61:K112 M61:M104 P71:P74 P81:P92 C116:C167 G116:G167 I116:I159 K116:K167 M116:M159 P126:P129 P136:P147 C171:C222 G171:G222 I171:I214 K171:K222 M171:M214 P181:P184 P191:P202 C226:C277 G226:G277 I226:I269 K226:K277 M226:M269 P236:P239 P246:P257 C281:C332 G281:G332 I281:I324 K281:K332 M281:M324 P291:P294 P301:P312 C336:C387 G336:G387 I336:I379 K336:K387 M336:M379 P346:P349 P356:P367 C391:C442 G391:G442 I391:I434 K391:K442 M391:M434 P401:P404 P411:P422 C446:C497 G446:G497 I446:I489 K446:K497 M446:M489 P456:P459 P466:P477 C501:C552 G501:G552 I501:I544 K501:K552 M501:M544 P511:P514 P521:P532 C556:C607 G556:G607 I556:I599 K556:K607 M556:M599 P566:P569 P576:P587 C611:C662 G611:G662 I611:I654 K611:K662 M611:M654 P621:P624 P631:P642 C666:C717 G666:G717 I666:I709 K666:K717 M666:M709 P676:P679 P686:P697 C721:C772 G721:G769 I721:I764 K721:K772 M721:M764 P731:P734 P741:P752 G771:G772 C776:C827 G776:G827 I776:I819 K776:K827 M776:M819 P786:P789 P796:P807 C831:C882 G831:G882 I831:I874 K831:K882 M831:M874 P841:P844 P851:P862 C886:C937 G886:G937 I886:I929 K886:K937 M886:M929 P896:P899 P906:P917 C941:C992 G941:G992 I941:I984 K941:K992 M941:M984 P951:P954 P961:P972 C996:C1047 G996:G1047 I996:I1039 K996:K1047 M996:M1039 P1006:P1009 P1016:P1027 C1051:C1102 G1051:G1102 I1051:I1094 K1051:K1102 M1051:M1094 P1061:P1064 P1071:P1082 C1106:C1157 G1106:G1157 I1106:I1149 K1106:K1157 M1106:M1149 P1116:P1119 P1126:P1137 C1161:C1212 G1161:G1212 I1161:I1204 K1161:K1212 M1161:M1204 P1171:P1174 P1181:P1192 C1216:C1267 G1216:G1267 I1216:I1259 K1216:K1267 M1216:M1259 P1226:P1229 P1236:P1247">
    <cfRule type="cellIs" dxfId="44" priority="6" operator="equal">
      <formula>$P$18</formula>
    </cfRule>
  </conditionalFormatting>
  <conditionalFormatting sqref="A4:B5 A59:B60 A114:B115 A169:B170 A224:B225 A279:B280 A334:B335 A389:B390 A444:B445 A499:B500 A554:B555 A609:B610 A664:B665 A719:B720 A774:B775 A829:B830 A884:B885 A939:B940 A994:B995 A1049:B1050 A1104:B1105 A1159:B1160 A1214:B1215">
    <cfRule type="containsText" dxfId="43" priority="7" operator="containsText" text="Vertex42">
      <formula>NOT(ISERROR(SEARCH(("Vertex42"),(A4))))</formula>
    </cfRule>
  </conditionalFormatting>
  <conditionalFormatting sqref="D6:D57 E6:F49 H6:H57 I6:J49 L6:L57 M6:N49 Q16:Q19 Q23:Q29 Q31:Q32 Q34:Q37 D61:D112 E61:E104 H61:H112 I61:I104 L61:L112 M61:M104 F64 J64 N64 F68 J68 N68 Q71:Q74 F72 J72 N72 F76 J76 N76 Q78:Q84 F80 J80 N80 F84 J84 N84 Q86:Q87 F88 J88 N88 Q89:Q92 F92 J92 N92 F96 J96 N96 F100 J100 N100 F104 J104 N104 D116:D167 E116:E159 H116:H167 I116:I159 L116:L167 M116:M159 F119 J119 N119 F123 J123 N123 Q126:Q129 F127 J127 N127 F131 J131 N131 Q133:Q139 F135 J135 N135 F139 J139 N139 Q141:Q142 F143 J143 N143 Q144:Q147 F147 J147 N147 F151 J151 N151 F155 J155 N155 F159 J159 N159 D171:D222 E171:E214 H171:H222 I171:I214 L171:L222 M171:M214 F174 J174 N174 F178 J178 N178 Q181:Q184 F182 J182 N182 F186 J186 N186 Q188:Q194 F190 J190 N190 F194 J194 N194 Q196:Q197 F198 J198 N198 Q199:Q202 F202 J202 N202 F206 J206 N206 F210 J210 N210 F214 J214 N214 D226:D277 E226:E269 H226:H277 I226:I269 L226:L277 M226:M269 F229 J229 N229 F233 J233 N233 Q236:Q239 F237 J237 N237 F241 J241 N241 Q243:Q249 F245 J245 N245 F249 J249 N249 Q251:Q252 F253 J253 N253 Q254:Q257 F257 J257 N257 F261 J261 N261 F265 J265 N265 F269 J269 N269 D281:D332 E281:E324 F281:F327 H281:H332 I281:I324 J281:J327 L281:L332 M281:M324 N281:N327 Q291:Q294 Q298:Q304 Q306:Q307 Q309:Q312 F329:F331 J329:J331 N329:N331 D336:D387 E336:E379 F336:F382 H336:H387 I336:I379 J336:J382 L336:L387 M336:M379 N336:N382 Q346:Q349 Q353:Q359 Q361:Q362 Q364:Q367 F384:F386 J384:J386 N384:N386 D391:D442 E391:E434 F391:F437 H391:H442 I391:I434 J391:J437 L391:L442 M391:M434 N391:N437 Q401:Q404 Q408:Q414 Q416:Q417 Q419:Q422 F439:F441 J439:J441 N439:N441 D446:D497 E446:E489 F446:F492 H446:H497 I446:I489 J446:J492 L446:L497 M446:M489 N446:N492 Q456:Q459 Q463:Q469 Q471:Q472 Q474:Q477 F494:F496 J494:J496 N494:N496 D501:D552 E501:F544 H501:H552 I501:J544 L501:L552 M501:N544 Q511:Q514 Q518:Q524 Q526:Q527 Q529:Q532 D556:D607 E556:F599 H556:H607 I556:J599 L556:L607 M556:N599 Q566:Q569 Q573:Q579 Q581:Q582 Q584:Q587 D611:D662 E611:F654 H611:H662 I611:J654 L611:L662 M611:N654 Q621:Q624 Q628:Q634 Q636:Q637 Q639:Q642 D666:D717 E666:F709 H666:H717 I666:J709 L666:L717 M666:N709 Q676:Q679 Q683:Q689 Q691:Q692 Q694:Q697 D721:D772 E721:F764 H721:H772 I721:J764 L721:L772 M721:N764 Q731:Q734 Q738:Q744 Q746:Q747 Q749:Q752 D776:D827 E776:F819 H776:H827 I776:J819 L776:L827 M776:N819 Q786:Q789 Q793:Q799 Q801:Q802 Q804:Q807 D831:D882 E831:F874 H831:H882 I831:J874 L831:L882 M831:N874 Q841:Q844 Q848:Q854 Q856:Q857 Q859:Q862 D886:D937 E886:F929 H886:H937 I886:J929 L886:L937 M886:N929 Q896:Q899 Q903:Q909 Q911:Q912 Q914:Q917 D941:D992 E941:E984 F941:F987 H941:H992 I941:I984 J941:J987 L941:L992 M941:M984 N941:N987 Q951:Q954 Q958:Q964 Q966:Q967 Q969:Q972 F989:F991 J989:J991 N989:N991 D996:D1047 E996:F1039 H996:H1047 I996:J1039 L996:L1047 M996:N1039 Q1006:Q1009 Q1013:Q1019 Q1021:Q1022 Q1024:Q1027 D1051:D1102 E1051:F1094 H1051:H1102 I1051:J1094 L1051:L1102 M1051:N1094 Q1061:Q1064 Q1068:Q1074 Q1076:Q1077 Q1079:Q1082 D1106:D1157 E1106:F1149 H1106:H1157 I1106:J1149 L1106:L1157 M1106:N1149 Q1116:Q1119 Q1123:Q1129 Q1131:Q1132 Q1134:Q1137 D1161:D1212 E1161:F1204 H1161:H1212 I1161:J1204 L1161:L1212 M1161:N1204 Q1171:Q1174 Q1178:Q1184 Q1186:Q1187 Q1189:Q1192 D1216:D1267 E1216:F1259 H1216:H1267 I1216:J1259 L1216:L1267 M1216:N1259 Q1226:Q1229 Q1233:Q1239 Q1241:Q1242 Q1244:Q1247">
    <cfRule type="expression" dxfId="42" priority="8">
      <formula>(C6=$P$19)</formula>
    </cfRule>
  </conditionalFormatting>
  <conditionalFormatting sqref="C6:C57 G6:G57 I6:I49 K6:K57 M6:M49 P16:P19 P26:P37 C61:C112 G61:G112 I61:I104 K61:K112 M61:M104 P71:P74 P81:P92 C116:C167 G116:G167 I116:I159 K116:K167 M116:M159 P126:P129 P136:P147 C171:C222 G171:G222 I171:I214 K171:K222 M171:M214 P181:P184 P191:P202 C226:C277 G226:G277 I226:I269 K226:K277 M226:M269 P236:P239 P246:P257 C281:C332 G281:G332 I281:I324 K281:K332 M281:M324 P291:P294 P301:P312 C336:C387 G336:G387 I336:I379 K336:K387 M336:M379 P346:P349 P356:P367 C391:C442 G391:G442 I391:I434 K391:K442 M391:M434 P401:P404 P411:P422 C446:C497 G446:G497 I446:I489 K446:K497 M446:M489 P456:P459 P466:P477 C501:C552 G501:G552 I501:I544 K501:K552 M501:M544 P511:P514 P521:P532 C556:C607 G556:G607 I556:I599 K556:K607 M556:M599 P566:P569 P576:P587 C611:C662 G611:G662 I611:I654 K611:K662 M611:M654 P621:P624 P631:P642 C666:C717 G666:G717 I666:I709 K666:K717 M666:M709 P676:P679 P686:P697 C721:C772 G721:G769 I721:I764 K721:K772 M721:M764 P731:P734 P741:P752 G771:G772 C776:C827 G776:G827 I776:I819 K776:K827 M776:M819 P786:P789 P796:P807 C831:C882 G831:G882 I831:I874 K831:K882 M831:M874 P841:P844 P851:P862 C886:C937 G886:G937 I886:I929 K886:K937 M886:M929 P896:P899 P906:P917 C941:C992 G941:G992 I941:I984 K941:K992 M941:M984 P951:P954 P961:P972 C996:C1047 G996:G1047 I996:I1039 K996:K1047 M996:M1039 P1006:P1009 P1016:P1027 C1051:C1102 G1051:G1102 I1051:I1094 K1051:K1102 M1051:M1094 P1061:P1064 P1071:P1082 C1106:C1157 G1106:G1157 I1106:I1149 K1106:K1157 M1106:M1149 P1116:P1119 P1126:P1137 C1161:C1212 G1161:G1212 I1161:I1204 K1161:K1212 M1161:M1204 P1171:P1174 P1181:P1192 C1216:C1267 G1216:G1267 I1216:I1259 K1216:K1267 M1216:M1259 P1226:P1229 P1236:P1247">
    <cfRule type="cellIs" dxfId="41" priority="9" operator="equal">
      <formula>$P$19</formula>
    </cfRule>
  </conditionalFormatting>
  <conditionalFormatting sqref="C1:C3 G1:G3 K1:K3 AE4:AE22 C5:C58 G5:G58 K5:K58 AE39:AE59 C60:C113 G60:G113 K60:K113 AE94:AE113 C115:C168 G115:G168 K115:K168 AE149:AE168 C170:C223 G170:G223 K170:K223 AE204:AE223 C225:C278 G225:G278 K225:K278 AE259:AE278 C280:C333 G280:G333 K280:K333 AE314:AE333 C335:C388 G335:G388 K335:K388 AE369:AE388 C390:C443 G390:G443 K390:K443 AE424:AE443 C445:C498 G445:G498 K445:K498 AE479:AE498 C500:C553 G500:G553 K500:K553 AE534:AE553 C555:C608 G555:G608 K555:K608 AE589:AE608 C610:C663 G610:G663 K610:K663 AE644:AE663 C665:C718 G665:G718 K665:K718 AE699:AE718 C720:C773 G720:G769 K720:K773 AE754:AE773 G771:G773 C775:C828 G775:G828 K775:K828 AE809:AE828 C830:C883 G830:G883 K830:K883 AE864:AE883 C885:C938 G885:G938 K885:K938 AE919:AE938 C940:C993 G940:G993 K940:K993 AE974:AE993 C995:C1048 G995:G1048 K995:K1048 AE1029:AE1048 C1050:C1103 G1050:G1103 K1050:K1103 AE1084:AE1103 C1105:C1158 G1105:G1158 K1105:K1158 AE1139:AE1158 C1160:C1213 G1160:G1213 K1160:K1213 AE1194:AE1268 C1215:C1268 G1215:G1268 K1215:K1268">
    <cfRule type="cellIs" dxfId="40" priority="10" operator="equal">
      <formula>$P$20</formula>
    </cfRule>
  </conditionalFormatting>
  <conditionalFormatting sqref="D6:D57 E6:F49 H6:H57 I6:J49 L6:L57 M6:N49 Q16:Q19 Q23:Q29 Q31:Q32 Q34:Q37 D61:D112 E61:E104 H61:H112 I61:I104 L61:L112 M61:M104 F64 J64 N64 F68 J68 N68 Q71:Q74 F72 J72 N72 F76 J76 N76 Q78:Q84 F80 J80 N80 F84 J84 N84 Q86:Q87 F88 J88 N88 Q89:Q92 F92 J92 N92 F96 J96 N96 F100 J100 N100 F104 J104 N104 D116:D167 E116:E159 H116:H167 I116:I159 L116:L167 M116:M159 F119 J119 N119 F123 J123 N123 Q126:Q129 F127 J127 N127 F131 J131 N131 Q133:Q139 F135 J135 N135 F139 J139 N139 Q141:Q142 F143 J143 N143 Q144:Q147 F147 J147 N147 F151 J151 N151 F155 J155 N155 F159 J159 N159 D171:D222 E171:E214 H171:H222 I171:I214 L171:L222 M171:M214 F174 J174 N174 F178 J178 N178 Q181:Q184 F182 J182 N182 F186 J186 N186 Q188:Q194 F190 J190 N190 F194 J194 N194 Q196:Q197 F198 J198 N198 Q199:Q202 F202 J202 N202 F206 J206 N206 F210 J210 N210 F214 J214 N214 D226:D277 E226:E269 H226:H277 I226:I269 L226:L277 M226:M269 F229 J229 N229 F233 J233 N233 Q236:Q239 F237 J237 N237 F241 J241 N241 Q243:Q249 F245 J245 N245 F249 J249 N249 Q251:Q252 F253 J253 N253 Q254:Q257 F257 J257 N257 F261 J261 N261 F265 J265 N265 F269 J269 N269 D281:D332 E281:E324 F281:F327 H281:H332 I281:I324 J281:J327 L281:L332 M281:M324 N281:N327 Q291:Q294 Q298:Q304 Q306:Q307 Q309:Q312 F329:F331 J329:J331 N329:N331 D336:D387 E336:E379 F336:F382 H336:H387 I336:I379 J336:J382 L336:L387 M336:M379 N336:N382 Q346:Q349 Q353:Q359 Q361:Q362 Q364:Q367 F384:F386 J384:J386 N384:N386 D391:D442 E391:E434 F391:F437 H391:H442 I391:I434 J391:J437 L391:L442 M391:M434 N391:N437 Q401:Q404 Q408:Q414 Q416:Q417 Q419:Q422 F439:F441 J439:J441 N439:N441 D446:D497 E446:E489 F446:F492 H446:H497 I446:I489 J446:J492 L446:L497 M446:M489 N446:N492 Q456:Q459 Q463:Q469 Q471:Q472 Q474:Q477 F494:F496 J494:J496 N494:N496 D501:D552 E501:F544 H501:H552 I501:J544 L501:L552 M501:N544 Q511:Q514 Q518:Q524 Q526:Q527 Q529:Q532 D556:D607 E556:F599 H556:H607 I556:J599 L556:L607 M556:N599 Q566:Q569 Q573:Q579 Q581:Q582 Q584:Q587 D611:D662 E611:F654 H611:H662 I611:J654 L611:L662 M611:N654 Q621:Q624 Q628:Q634 Q636:Q637 Q639:Q642 D666:D717 E666:F709 H666:H717 I666:J709 L666:L717 M666:N709 Q676:Q679 Q683:Q689 Q691:Q692 Q694:Q697 D721:D772 E721:F764 H721:H772 I721:J764 L721:L772 M721:N764 Q731:Q734 Q738:Q744 Q746:Q747 Q749:Q752 D776:D827 E776:F819 H776:H827 I776:J819 L776:L827 M776:N819 Q786:Q789 Q793:Q799 Q801:Q802 Q804:Q807 D831:D882 E831:F874 H831:H882 I831:J874 L831:L882 M831:N874 Q841:Q844 Q848:Q854 Q856:Q857 Q859:Q862 D886:D937 E886:F929 H886:H937 I886:J929 L886:L937 M886:N929 Q896:Q899 Q903:Q909 Q911:Q912 Q914:Q917 D941:D992 E941:E984 F941:F987 H941:H992 I941:I984 J941:J987 L941:L992 M941:M984 N941:N987 Q951:Q954 Q958:Q964 Q966:Q967 Q969:Q972 F989:F991 J989:J991 N989:N991 D996:D1047 E996:F1039 H996:H1047 I996:J1039 L996:L1047 M996:N1039 Q1006:Q1009 Q1013:Q1019 Q1021:Q1022 Q1024:Q1027 D1051:D1102 E1051:F1094 H1051:H1102 I1051:J1094 L1051:L1102 M1051:N1094 Q1061:Q1064 Q1068:Q1074 Q1076:Q1077 Q1079:Q1082 D1106:D1157 E1106:F1149 H1106:H1157 I1106:J1149 L1106:L1157 M1106:N1149 Q1116:Q1119 Q1123:Q1129 Q1131:Q1132 Q1134:Q1137 D1161:D1212 E1161:F1204 H1161:H1212 I1161:J1204 L1161:L1212 M1161:N1204 Q1171:Q1174 Q1178:Q1184 Q1186:Q1187 Q1189:Q1192 D1216:D1267 E1216:F1259 H1216:H1267 I1216:J1259 L1216:L1267 M1216:N1259 Q1226:Q1229 Q1233:Q1239 Q1241:Q1242 Q1244:Q1247">
    <cfRule type="expression" dxfId="39" priority="11">
      <formula>(C6=$P$20)</formula>
    </cfRule>
  </conditionalFormatting>
  <conditionalFormatting sqref="D6:D57 E6:F49 H6:H57 I6:J49 L6:L57 M6:N49 Q16:Q19 Q23:Q29 Q31:Q32 Q34:Q37 D61:D112 E61:E104 H61:H112 I61:I104 L61:L112 M61:M104 F64 J64 N64 F68 J68 N68 Q71:Q74 F72 J72 N72 F76 J76 N76 Q78:Q84 F80 J80 N80 F84 J84 N84 Q86:Q87 F88 J88 N88 Q89:Q92 F92 J92 N92 F96 J96 N96 F100 J100 N100 F104 J104 N104 D116:D167 E116:E159 H116:H167 I116:I159 L116:L167 M116:M159 F119 J119 N119 F123 J123 N123 Q126:Q129 F127 J127 N127 F131 J131 N131 Q133:Q139 F135 J135 N135 F139 J139 N139 Q141:Q142 F143 J143 N143 Q144:Q147 F147 J147 N147 F151 J151 N151 F155 J155 N155 F159 J159 N159 D171:D222 E171:E214 H171:H222 I171:I214 L171:L222 M171:M214 F174 J174 N174 F178 J178 N178 Q181:Q184 F182 J182 N182 F186 J186 N186 Q188:Q194 F190 J190 N190 F194 J194 N194 Q196:Q197 F198 J198 N198 Q199:Q202 F202 J202 N202 F206 J206 N206 F210 J210 N210 F214 J214 N214 D226:D277 E226:E269 H226:H277 I226:I269 L226:L277 M226:M269 F229 J229 N229 F233 J233 N233 Q236:Q239 F237 J237 N237 F241 J241 N241 Q243:Q249 F245 J245 N245 F249 J249 N249 Q251:Q252 F253 J253 N253 Q254:Q257 F257 J257 N257 F261 J261 N261 F265 J265 N265 F269 J269 N269 D281:D332 E281:E324 F281:F327 H281:H332 I281:I324 J281:J327 L281:L332 M281:M324 N281:N327 Q291:Q294 Q298:Q304 Q306:Q307 Q309:Q312 F329:F331 J329:J331 N329:N331 D336:D387 E336:E379 F336:F382 H336:H387 I336:I379 J336:J382 L336:L387 M336:M379 N336:N382 Q346:Q349 Q353:Q359 Q361:Q362 Q364:Q367 F384:F386 J384:J386 N384:N386 D391:D442 E391:E434 F391:F437 H391:H442 I391:I434 J391:J437 L391:L442 M391:M434 N391:N437 Q401:Q404 Q408:Q414 Q416:Q417 Q419:Q422 F439:F441 J439:J441 N439:N441 D446:D497 E446:E489 F446:F492 H446:H497 I446:I489 J446:J492 L446:L497 M446:M489 N446:N492 Q456:Q459 Q463:Q469 Q471:Q472 Q474:Q477 F494:F496 J494:J496 N494:N496 D501:D552 E501:F544 H501:H552 I501:J544 L501:L552 M501:N544 Q511:Q514 Q518:Q524 Q526:Q527 Q529:Q532 D556:D607 E556:F599 H556:H607 I556:J599 L556:L607 M556:N599 Q566:Q569 Q573:Q579 Q581:Q582 Q584:Q587 D611:D662 E611:F654 H611:H662 I611:J654 L611:L662 M611:N654 Q621:Q624 Q628:Q634 Q636:Q637 Q639:Q642 D666:D717 E666:F709 H666:H717 I666:J709 L666:L717 M666:N709 Q676:Q679 Q683:Q689 Q691:Q692 Q694:Q697 D721:D772 E721:F764 H721:H772 I721:J764 L721:L772 M721:N764 Q731:Q734 Q738:Q744 Q746:Q747 Q749:Q752 D776:D827 E776:F819 H776:H827 I776:J819 L776:L827 M776:N819 Q786:Q789 Q793:Q799 Q801:Q802 Q804:Q807 D831:D882 E831:F874 H831:H882 I831:J874 L831:L882 M831:N874 Q841:Q844 Q848:Q854 Q856:Q857 Q859:Q862 D886:D937 E886:F929 H886:H937 I886:J929 L886:L937 M886:N929 Q896:Q899 Q903:Q909 Q911:Q912 Q914:Q917 D941:D992 E941:E984 F941:F987 H941:H992 I941:I984 J941:J987 L941:L992 M941:M984 N941:N987 Q951:Q954 Q958:Q964 Q966:Q967 Q969:Q972 F989:F991 J989:J991 N989:N991 D996:D1047 E996:F1039 H996:H1047 I996:J1039 L996:L1047 M996:N1039 Q1006:Q1009 Q1013:Q1019 Q1021:Q1022 Q1024:Q1027 D1051:D1102 E1051:F1094 H1051:H1102 I1051:J1094 L1051:L1102 M1051:N1094 Q1061:Q1064 Q1068:Q1074 Q1076:Q1077 Q1079:Q1082 D1106:D1157 E1106:F1149 H1106:H1157 I1106:J1149 L1106:L1157 M1106:N1149 Q1116:Q1119 Q1123:Q1129 Q1131:Q1132 Q1134:Q1137 D1161:D1212 E1161:F1204 H1161:H1212 I1161:J1204 L1161:L1212 M1161:N1204 Q1171:Q1174 Q1178:Q1184 Q1186:Q1187 Q1189:Q1192 D1216:D1267 E1216:F1259 H1216:H1267 I1216:J1259 L1216:L1267 M1216:N1259 Q1226:Q1229 Q1233:Q1239 Q1241:Q1242 Q1244:Q1247">
    <cfRule type="expression" dxfId="38" priority="12">
      <formula>(C6=$P$21)</formula>
    </cfRule>
  </conditionalFormatting>
  <conditionalFormatting sqref="C1:C3 G1:G3 K1:K3 AE4:AE22 C5:C58 G5:G58 K5:K58 AE39:AE59 C60:C113 G60:G113 K60:K113 AE94:AE113 C115:C168 G115:G168 K115:K168 AE149:AE168 C170:C223 G170:G223 K170:K223 AE204:AE223 C225:C278 G225:G278 K225:K278 AE259:AE278 C280:C333 G280:G333 K280:K333 AE314:AE333 C335:C388 G335:G388 K335:K388 AE369:AE388 C390:C443 G390:G443 K390:K443 AE424:AE443 C445:C498 G445:G498 K445:K498 AE479:AE498 C500:C553 G500:G553 K500:K553 AE534:AE553 C555:C608 G555:G608 K555:K608 AE589:AE608 C610:C663 G610:G663 K610:K663 AE644:AE663 C665:C718 G665:G718 K665:K718 AE699:AE718 C720:C773 G720:G769 K720:K773 AE754:AE773 G771:G773 C775:C828 G775:G828 K775:K828 AE809:AE828 C830:C883 G830:G883 K830:K883 AE864:AE883 C885:C938 G885:G938 K885:K938 AE919:AE938 C940:C993 G940:G993 K940:K993 AE974:AE993 C995:C1048 G995:G1048 K995:K1048 AE1029:AE1048 C1050:C1103 G1050:G1103 K1050:K1103 AE1084:AE1103 C1105:C1158 G1105:G1158 K1105:K1158 AE1139:AE1158 C1160:C1213 G1160:G1213 K1160:K1213 AE1194:AE1268 C1215:C1268 G1215:G1268 K1215:K1268">
    <cfRule type="cellIs" dxfId="37" priority="13" operator="equal">
      <formula>$P$21</formula>
    </cfRule>
  </conditionalFormatting>
  <conditionalFormatting sqref="U6:U8 U10:U12 U14:U16 U18:U20 U22:U24 U26:U28 U30:U32 U34:U36 U38:U40 U42:U44 U46:U48 U50:U52 U54:U56 U58:U59 U61:U114 U116:U169 U171:U224 U226:U279 U281:U334 U336:U389 U391:U444 U446:U499 U501:U554 U556:U609 U611:U664 U666:U719 U721:U774 U776:U829 U831:U884 U886:U939 U941:U994 U996:U1049 U1051:U1104 U1106:U1159 U1161:U1214 U1216:U1268">
    <cfRule type="notContainsBlanks" dxfId="36" priority="14">
      <formula>LEN(TRIM(U6))&gt;0</formula>
    </cfRule>
  </conditionalFormatting>
  <conditionalFormatting sqref="U6:U8 U10:U12 U14:U16 U18:U20 U22:U24 U26:U28 U30:U32 U34:U36 U38:U40 U42:U44 U46:U48 U50:U52 U54:U56 U58:U59 U61:U114 U116:U169 U171:U224 U226:U279 U281:U334 U336:U389 U391:U444 U446:U499 U501:U554 U556:U609 U611:U664 U666:U719 U721:U774 U776:U829 U831:U884 U886:U939 U941:U994 U996:U1049 U1051:U1104 U1106:U1159 U1161:U1214 U1216:U1268">
    <cfRule type="expression" dxfId="35" priority="15">
      <formula>C6=($P$21)</formula>
    </cfRule>
  </conditionalFormatting>
  <conditionalFormatting sqref="A1">
    <cfRule type="notContainsBlanks" dxfId="34" priority="16">
      <formula>LEN(TRIM(A1))&gt;0</formula>
    </cfRule>
  </conditionalFormatting>
  <conditionalFormatting sqref="Y6:Y8 Y10:Y12 Y14:Y16 Y18:Y20 Y22:Y24 Y26:Y28 Y30:Y32 Y34:Y36 Y38:Y40 Y42:Y44 Y46:Y48 Y50:Y52 Y54:Y56 Y58 Y61:Y113 Y116:Y168 Y171:Y223 Y226:Y278 Y281:Y333 Y336:Y388 Y391:Y443 Y446:Y498 Y501:Y553 Y556:Y608 Y611:Y663 Y666:Y718 Y721:Y773 Y776:Y828 Y831:Y883 Y886:Y938 Y941:Y993 Y996:Y1048 Y1051:Y1103 Y1106:Y1158 Y1161:Y1213 Y1216:Y1268">
    <cfRule type="notContainsBlanks" dxfId="33" priority="17">
      <formula>LEN(TRIM(Y6))&gt;0</formula>
    </cfRule>
  </conditionalFormatting>
  <conditionalFormatting sqref="Y6:Y8 Y10:Y12 Y14:Y16 Y18:Y20 Y22:Y24 Y26:Y28 Y30:Y32 Y34:Y36 Y38:Y40 Y42:Y44 Y46:Y48 Y50:Y52 Y54:Y56 Y58 Y61:Y113 Y116:Y168 Y171:Y223 Y226:Y278 Y281:Y333 Y336:Y388 Y391:Y443 Y446:Y498 Y501:Y553 Y556:Y608 Y611:Y663 Y666:Y718 Y721:Y773 Y776:Y828 Y831:Y883 Y886:Y938 Y941:Y993 Y996:Y1048 Y1051:Y1103 Y1106:Y1158 Y1161:Y1213 Y1216:Y1268">
    <cfRule type="expression" dxfId="32" priority="18">
      <formula>G6=($P$21)</formula>
    </cfRule>
  </conditionalFormatting>
  <conditionalFormatting sqref="AC6:AC8 AC10:AC16 AC18:AC20 AC22:AC24 AC26:AC28 AC30:AC32 AC34:AC36 AC38:AC40 AC42:AC48 AC50:AC52 AC54:AC56 AC58:AC59 AC61:AC114 AC116:AC169 AC171:AC224 AC226:AC279 AC281:AC334 AC336:AC389 AC391:AC444 AC446:AC499 AC501:AC554 AC556:AC609 AC611:AC664 AC666:AC719 AC721:AC774 AC776:AC829 AC831:AC884 AC886:AC939 AC941:AC994 AC996:AC1049 AC1051:AC1104 AC1106:AC1159 AC1161:AC1214 AC1216:AC1268">
    <cfRule type="notContainsBlanks" dxfId="31" priority="19">
      <formula>LEN(TRIM(AC6))&gt;0</formula>
    </cfRule>
  </conditionalFormatting>
  <conditionalFormatting sqref="AC6:AC8 AC10:AC16 AC18:AC20 AC22:AC24 AC26:AC28 AC30:AC32 AC34:AC36 AC38:AC40 AC42:AC48 AC50:AC52 AC54:AC56 AC58:AC59 AC61:AC114 AC116:AC169 AC171:AC224 AC226:AC279 AC281:AC334 AC336:AC389 AC391:AC444 AC446:AC499 AC501:AC554 AC556:AC609 AC611:AC664 AC666:AC719 AC721:AC774 AC776:AC829 AC831:AC884 AC886:AC939 AC941:AC994 AC996:AC1049 AC1051:AC1104 AC1106:AC1159 AC1161:AC1214 AC1216:AC1268">
    <cfRule type="expression" dxfId="30" priority="20">
      <formula>K6=($P$21)</formula>
    </cfRule>
  </conditionalFormatting>
  <conditionalFormatting sqref="C1:C3 G1:G3 K1:K3 AE4:AE22 C5:C58 G5:G58 K5:K58 AE39:AE59 C60:C113 G60:G113 K60:K113 AE94:AE113 C115:C168 G115:G168 K115:K168 AE149:AE168 C170:C223 G170:G223 K170:K223 AE204:AE223 C225:C278 G225:G278 K225:K278 AE259:AE278 C280:C333 G280:G333 K280:K333 AE314:AE333 C335:C388 G335:G388 K335:K388 AE369:AE388 C390:C443 G390:G443 K390:K443 AE424:AE443 C445:C498 G445:G498 K445:K498 AE479:AE498 C500:C553 G500:G553 K500:K553 AE534:AE553 C555:C608 G555:G608 K555:K608 AE589:AE608 C610:C663 G610:G663 K610:K663 AE644:AE663 C665:C718 G665:G718 K665:K718 AE699:AE718 C720:C773 G720:G769 K720:K773 AE754:AE773 G771:G773 C775:C828 G775:G828 K775:K828 AE809:AE828 C830:C883 G830:G883 K830:K883 AE864:AE883 C885:C938 G885:G938 K885:K938 AE919:AE938 C940:C993 G940:G993 K940:K993 AE974:AE993 C995:C1048 G995:G1048 K995:K1048 AE1029:AE1048 C1050:C1103 G1050:G1103 K1050:K1103 AE1084:AE1103 C1105:C1158 G1105:G1158 K1105:K1158 AE1139:AE1158 C1160:C1213 G1160:G1213 K1160:K1213 AE1194:AE1268 C1215:C1268 G1215:G1268 K1215:K1268">
    <cfRule type="cellIs" dxfId="29" priority="21" operator="equal">
      <formula>$P$22</formula>
    </cfRule>
  </conditionalFormatting>
  <conditionalFormatting sqref="D6:D57 E6:F49 H6:H57 I6:J49 L6:L57 M6:N49 Q16:Q19 Q23:Q29 Q31:Q32 Q34:Q37 D61:D112 E61:E104 H61:H112 I61:I104 L61:L112 M61:M104 F64 J64 N64 F68 J68 N68 Q71:Q74 F72 J72 N72 F76 J76 N76 Q78:Q84 F80 J80 N80 F84 J84 N84 Q86:Q87 F88 J88 N88 Q89:Q92 F92 J92 N92 F96 J96 N96 F100 J100 N100 F104 J104 N104 D116:D167 E116:E159 H116:H167 I116:I159 L116:L167 M116:M159 F119 J119 N119 F123 J123 N123 Q126:Q129 F127 J127 N127 F131 J131 N131 Q133:Q139 F135 J135 N135 F139 J139 N139 Q141:Q142 F143 J143 N143 Q144:Q147 F147 J147 N147 F151 J151 N151 F155 J155 N155 F159 J159 N159 D171:D222 E171:E214 H171:H222 I171:I214 L171:L222 M171:M214 F174 J174 N174 F178 J178 N178 Q181:Q184 F182 J182 N182 F186 J186 N186 Q188:Q194 F190 J190 N190 F194 J194 N194 Q196:Q197 F198 J198 N198 Q199:Q202 F202 J202 N202 F206 J206 N206 F210 J210 N210 F214 J214 N214 D226:D277 E226:E269 H226:H277 I226:I269 L226:L277 M226:M269 F229 J229 N229 F233 J233 N233 Q236:Q239 F237 J237 N237 F241 J241 N241 Q243:Q249 F245 J245 N245 F249 J249 N249 Q251:Q252 F253 J253 N253 Q254:Q257 F257 J257 N257 F261 J261 N261 F265 J265 N265 F269 J269 N269 D281:D332 E281:E324 F281:F327 H281:H332 I281:I324 J281:J327 L281:L332 M281:M324 N281:N327 Q291:Q294 Q298:Q304 Q306:Q307 Q309:Q312 F329:F331 J329:J331 N329:N331 D336:D387 E336:E379 F336:F382 H336:H387 I336:I379 J336:J382 L336:L387 M336:M379 N336:N382 Q346:Q349 Q353:Q359 Q361:Q362 Q364:Q367 F384:F386 J384:J386 N384:N386 D391:D442 E391:E434 F391:F437 H391:H442 I391:I434 J391:J437 L391:L442 M391:M434 N391:N437 Q401:Q404 Q408:Q414 Q416:Q417 Q419:Q422 F439:F441 J439:J441 N439:N441 D446:D497 E446:E489 F446:F492 H446:H497 I446:I489 J446:J492 L446:L497 M446:M489 N446:N492 Q456:Q459 Q463:Q469 Q471:Q472 Q474:Q477 F494:F496 J494:J496 N494:N496 D501:D552 E501:F544 H501:H552 I501:J544 L501:L552 M501:N544 Q511:Q514 Q518:Q524 Q526:Q527 Q529:Q532 D556:D607 E556:F599 H556:H607 I556:J599 L556:L607 M556:N599 Q566:Q569 Q573:Q579 Q581:Q582 Q584:Q587 D611:D662 E611:F654 H611:H662 I611:J654 L611:L662 M611:N654 Q621:Q624 Q628:Q634 Q636:Q637 Q639:Q642 D666:D717 E666:F709 H666:H717 I666:J709 L666:L717 M666:N709 Q676:Q679 Q683:Q689 Q691:Q692 Q694:Q697 D721:D772 E721:F764 H721:H772 I721:J764 L721:L772 M721:N764 Q731:Q734 Q738:Q744 Q746:Q747 Q749:Q752 D776:D827 E776:F819 H776:H827 I776:J819 L776:L827 M776:N819 Q786:Q789 Q793:Q799 Q801:Q802 Q804:Q807 D831:D882 E831:F874 H831:H882 I831:J874 L831:L882 M831:N874 Q841:Q844 Q848:Q854 Q856:Q857 Q859:Q862 D886:D937 E886:F929 H886:H937 I886:J929 L886:L937 M886:N929 Q896:Q899 Q903:Q909 Q911:Q912 Q914:Q917 D941:D992 E941:E984 F941:F987 H941:H992 I941:I984 J941:J987 L941:L992 M941:M984 N941:N987 Q951:Q954 Q958:Q964 Q966:Q967 Q969:Q972 F989:F991 J989:J991 N989:N991 D996:D1047 E996:F1039 H996:H1047 I996:J1039 L996:L1047 M996:N1039 Q1006:Q1009 Q1013:Q1019 Q1021:Q1022 Q1024:Q1027 D1051:D1102 E1051:F1094 H1051:H1102 I1051:J1094 L1051:L1102 M1051:N1094 Q1061:Q1064 Q1068:Q1074 Q1076:Q1077 Q1079:Q1082 D1106:D1157 E1106:F1149 H1106:H1157 I1106:J1149 L1106:L1157 M1106:N1149 Q1116:Q1119 Q1123:Q1129 Q1131:Q1132 Q1134:Q1137 D1161:D1212 E1161:F1204 H1161:H1212 I1161:J1204 L1161:L1212 M1161:N1204 Q1171:Q1174 Q1178:Q1184 Q1186:Q1187 Q1189:Q1192 D1216:D1267 E1216:F1259 H1216:H1267 I1216:J1259 L1216:L1267 M1216:N1259 Q1226:Q1229 Q1233:Q1239 Q1241:Q1242 Q1244:Q1247">
    <cfRule type="expression" dxfId="28" priority="22">
      <formula>(C6=$P$22)</formula>
    </cfRule>
  </conditionalFormatting>
  <conditionalFormatting sqref="U6:U8 U10:U12 U14:U16 U18:U20 U22:U24 U26:U28 U30:U32 U34:U36 U38:U40 U42:U44 U46:U48 U50:U52 U54:U56 U58:U59 U61:U114 U116:U169 U171:U224 U226:U279 U281:U334 U336:U389 U391:U444 U446:U499 U501:U554 U556:U609 U611:U664 U666:U719 U721:U774 U776:U829 U831:U884 U886:U939 U941:U994 U996:U1049 U1051:U1104 U1106:U1159 U1161:U1214 U1216:U1268">
    <cfRule type="expression" dxfId="27" priority="23">
      <formula>C6=($P$22)</formula>
    </cfRule>
  </conditionalFormatting>
  <conditionalFormatting sqref="Y6:Y8 Y10:Y12 Y14:Y16 Y18:Y20 Y22:Y24 Y26:Y28 Y30:Y32 Y34:Y36 Y38:Y40 Y42:Y44 Y46:Y48 Y50:Y52 Y54:Y56 Y58 Y61:Y113 Y116:Y168 Y171:Y223 Y226:Y278 Y281:Y333 Y336:Y388 Y391:Y443 Y446:Y498 Y501:Y553 Y556:Y608 Y611:Y663 Y666:Y718 Y721:Y773 Y776:Y828 Y831:Y883 Y886:Y938 Y941:Y993 Y996:Y1048 Y1051:Y1103 Y1106:Y1158 Y1161:Y1213 Y1216:Y1268">
    <cfRule type="expression" dxfId="26" priority="24">
      <formula>G6=($P$22)</formula>
    </cfRule>
  </conditionalFormatting>
  <conditionalFormatting sqref="AC6:AC8 AC10:AC16 AC18:AC20 AC22:AC24 AC26:AC28 AC30:AC32 AC34:AC36 AC38:AC40 AC42:AC48 AC50:AC52 AC54:AC56 AC58:AC59 AC61:AC114 AC116:AC169 AC171:AC224 AC226:AC279 AC281:AC334 AC336:AC389 AC391:AC444 AC446:AC499 AC501:AC554 AC556:AC609 AC611:AC664 AC666:AC719 AC721:AC774 AC776:AC829 AC831:AC884 AC886:AC939 AC941:AC994 AC996:AC1049 AC1051:AC1104 AC1106:AC1159 AC1161:AC1214 AC1216:AC1268">
    <cfRule type="expression" dxfId="25" priority="25">
      <formula>K6=($P$22)</formula>
    </cfRule>
  </conditionalFormatting>
  <dataValidations count="8">
    <dataValidation type="list" allowBlank="1" showInputMessage="1" prompt="Haz clic e introduce un valor del intervalo" sqref="C6 G6 K6 C10 G10 K10 C14 G14 K14 C18 G18 K18 C22 G22 K22 C26 G26 K26 C30 G30 K30 C34 G34 K34 C38 G38 K38 C42 G42 K42 C46 G46 K46 C50 G50 K50 C54 G54 K54 C61 G61 K61 C65 G65 K65 C69 G69 K69 C73 G73 K73 C77 G77 K77 C81 G81 K81 C85 G85 K85 C89 G89 K89 C93 G93 K93 C97 G97 K97 C101 G101 K101 C105 G105 K105 C109 G109 K109 C116 G116 K116 C120 G120 K120 C124 G124 K124 C128 G128 K128 C132 G132 K132 C136 G136 K136 C140 G140 K140 C144 G144 K144 C148 G148 K148 C152 G152 K152 C156 G156 K156 C160 G160 K160 C164 G164 K164 C171 G171 K171 C175 G175 K175 C179 G179 K179 C183 G183 K183 C187 G187 K187 C191 G191 K191 C195 G195 K195 C199 G199 K199 C203 G203 K203 C207 G207 K207 C211 G211 K211 C215 G215 K215 C219 G219 K219 C226 G226 K226 C230 G230 K230 C234 G234 K234 C238 G238 K238 C242 G242 K242 C246 G246 K246 C250 G250 K250 C254 G254 K254 C258 G258 K258 C262 G262 K262 C266 G266 K266 C270 G270 K270 C274 G274 K274 C281 G281 K281 C285 G285 K285 C289 G289 K289 C293 G293 K293 C297 G297 K297 C301 G301 K301 C305 G305 K305 C309 G309 K309 C313 G313 K313 C317 G317 K317 C321 G321 K321 C325 G325 K325 C329 G329 K329 C336 G336 K336 C340 G340 K340 C344 G344 K344 C348 G348 K348 C352 G352 K352 C356 G356 K356 C360 G360 K360 C364 G364 K364 C368 G368 K368 C372 G372 K372 C376 G376 K376 C380 G380 K380 C384 G384 K384 C391 G391 K391 C395 G395 K395 C399 G399 K399 C403 G403 K403 C407 G407 K407 C411 G411 K411 C415 G415 K415 C419 G419 K419 C423 G423 K423 C427 G427 K427 C431 G431 K431 C435 G435 K435 C439 G439 K439 C446 G446 K446 C450 G450 K450 C454 G454 K454 C458 G458 K458 C462 G462 K462 C466 G466 K466 C470 G470 K470 C474 G474 K474 C478 G478 K478 C482 G482 K482 C486 G486 K486 C490 G490 K490 C494 G494 K494 C501 G501 K501 C505 G505 K505 C509 G509 K509 C513 G513 K513 C517 G517 K517 C521 G521 K521 C525 G525 K525 C529 G529 K529 C533 G533 K533 C537 G537 K537 C541 G541 K541 C545 G545 K545 C549 G549 K549 C556 G556 K556 C560 G560 K560 C564 G564 K564 C568 G568 K568 C572 G572 K572 C576 G576 K576 C580 G580 K580 C584 G584 K584 C588 G588 K588 C592 G592 K592 C596 G596 K596 C600 G600 K600 C604 G604 K604 C611 G611 K611 C615 G615 K615 C619 G619 K619 C623 G623 K623 C627 G627 K627 C631 G631 K631 C635 G635 K635 C639 G639 K639 C643 G643 K643 C647 G647 K647 C651 G651 K651 C655 G655 K655 C659 G659 K659 C666 G666 K666 C670 G670 K670 C674 G674 K674 C678 G678 K678 C682 G682 K682 C686 G686 K686 C690 G690 K690 C694 G694 K694 C698 G698 K698 C702 G702 K702 C706 G706 K706 C710 G710 K710 C714 G714 K714 C721 G721 K721 C725 G725 K725 C729 G729 K729 C733 G733 K733 C737 G737 K737 C741 G741 K741 C745 G745 K745 C749 G749 K749 C753 G753 K753 C757 G757 K757 C761 G761 K761 C765 G765 K765 C769 G769 K769 G771:G772 C776 G776 K776 C780 G780 K780 C784 G784 K784 C788 G788 K788 C792 G792 K792 C796 G796 K796 C800 G800 K800 C804 G804 K804 C808 G808 K808 C812 G812 K812 C816 G816 K816 C820 G820 K820 C824 G824 K824 C831 G831 K831 C835 G835 K835 C839 G839 K839 C843 G843 K843 C847 G847 K847 C851 G851 K851 C855 G855 K855 C859 G859 K859 C863 G863 K863 C867 G867 K867 C871 G871 K871 C875 G875 K875 C879 G879 K879 C886 G886 K886 C890 G890 K890 C894 G894 K894 C898 G898 K898 C902 G902 K902 C906 G906 K906 C910 G910 K910 C914 G914 K914 C918 G918 K918 C922 G922 K922 C926 G926 K926 C930 G930 K930 C934 G934 K934 C941 G941 K941 C945 G945 K945 C949 G949 K949 C953 G953 K953 C957 G957 K957 C961 G961 K961 C965 G965 K965 C969 G969 K969 C973 G973 K973 C977 G977 K977 C981 G981 K981 C985 G985 K985 C989 G989 K989 C996 G996 K996 C1000 G1000 K1000 C1004 G1004 K1004 C1008 G1008 K1008 C1012 G1012 K1012 C1016 G1016 K1016 C1020 G1020 K1020 C1024 G1024 K1024 C1028 G1028 K1028 C1032 G1032 K1032 C1036 G1036 K1036 C1040 G1040 K1040 C1044 G1044 K1044 C1051 G1051 K1051 C1055 G1055 K1055 C1059 G1059 K1059 C1063 G1063 K1063 C1067 G1067 K1067 C1071 G1071 K1071 C1075 G1075 K1075 C1079 G1079 K1079 C1083 G1083 K1083 C1087 G1087 K1087 C1091 G1091 K1091 C1095 G1095 K1095 C1099 G1099 K1099 C1106 G1106 K1106 C1110 G1110 K1110 C1114 G1114 K1114 C1118 G1118 K1118 C1122 G1122 K1122 C1126 G1126 K1126 C1130 G1130 K1130 C1134 G1134 K1134 C1138 G1138 K1138 C1142 G1142 K1142 C1146 G1146 K1146 C1150 G1150 K1150 C1154 G1154 K1154 C1161 G1161 K1161 C1165 G1165 K1165 C1169 G1169 K1169 C1173 G1173 K1173 C1177 G1177 K1177 C1181 G1181 K1181 C1185 G1185 K1185 C1189 G1189 K1189 C1193 G1193 K1193 C1197 G1197 K1197 C1201 G1201 K1201 C1205 G1205 K1205 C1209 G1209 K1209 C1216 G1216 K1216 C1220 G1220 K1220 C1224 G1224 K1224 C1228 G1228 K1228 C1232 G1232 K1232 C1236 G1236 K1236 C1240 G1240 K1240 C1244 G1244 K1244 C1248 G1248 K1248 C1252 G1252 K1252 C1256 G1256 K1256 C1260 G1260 K1260 C1264 G1264 K1264" xr:uid="{00000000-0002-0000-0900-000000000000}">
      <formula1>$P$16:$P$22</formula1>
    </dataValidation>
    <dataValidation type="list" allowBlank="1" sqref="U9 Y9 AC9 U13 Y13 U17 Y17 AC17 U21 Y21 AC21 U25 Y25 AC25 U29 Y29 AC29 U33 Y33 AC33 U37 Y37 AC37 U41 Y41 AC41 U45 Y45 U49 Y49 AC49 U53 Y53 AC53 U57 Y57 AC57 U64 Y64 AC64 U68 U72 Y72 AC72 U76 Y76 AC76 U80 Y80 AC80 U84 Y84 AC84 U88 Y88 AC88 U92 Y92 AC92 U96 Y96 AC96 U100 Y100 U104 Y104 AC104 U108 Y108 AC108 U112 Y112 AC112 U119 Y119 AC119 U123 U127 Y127 AC127 U131 Y131 AC131 U135 Y135 AC135 U139 Y139 AC139 U143 Y143 AC143 U147 Y147 AC147 U151 Y151 AC151 U155 Y155 U159 Y159 AC159 U163 Y163 AC163 U167 Y167 AC167 U174 Y174 AC174 U178 U182 Y182 AC182 U186 Y186 AC186 U190 Y190 AC190 U194 Y194 AC194 U198 Y198 AC198 U202 Y202 AC202 U206 Y206 AC206 U210 Y210 U214 Y214 AC214 U218 Y218 AC218 U222 Y222 AC222 U229 Y229 AC229 U233 U237 Y237 AC237 U241 Y241 AC241 U245 Y245 AC245 U249 Y249 AC249 U253 Y253 AC253 U257 Y257 AC257 U261 Y261 AC261 U265 Y265 U269 Y269 AC269 U273 Y273 AC273 U277 Y277 AC277 U284 Y284 AC284 U288 U292 Y292 AC292 U296 Y296 AC296 U300 Y300 AC300 U304 Y304 AC304 U308 Y308 AC308 U312 Y312 AC312 U316 Y316 AC316 U320 Y320 U324 Y324 AC324 U328 Y328 AC328 U332 Y332 AC332 U339 Y339 AC339 U343 U347 Y347 U351 Y351 AC351 U355 Y355 AC355 U359 Y359 AC359 U363 Y363 AC363 U367 Y367 AC367 U371 Y371 AC371 U375 Y375 U379 Y379 AC379 U383 Y383 AC383 U387 Y387 AC387 U394 Y394 AC394 U398 U402 Y402 AC402 U406 Y406 AC406 U410 Y410 AC410 U414 Y414 AC414 U418 Y418 AC418 U422 Y422 AC422 U426 Y426 AC426 U430 Y430 U434 Y434 AC434 U438 Y438 AC438 U442 Y442 AC442 U449 Y449 AC449 U453 U457 Y457 AC457 U461 Y461 U465 Y465 AC465 U469 Y469 AC469 U473 Y473 AC473 U477 Y477 AC477 U481 Y481 AC481 U485 Y485 U489 Y489 AC489 U493 Y493 AC493 U497 Y497 AC497 U504 Y504 AC504 U508 U512 Y512 AC512 U516 Y516 AC516 U520 Y520 AC520 U524 Y524 AC524 U528 Y528 AC528 U532 Y532 AC532 U536 Y536 AC536 U540 Y540 U544 Y544 AC544 U548 Y548 AC548 U552 Y552 AC552 U559 Y559 AC559 U563 U567 Y567 AC567 U571 Y571 AC571 U575 Y575 AC575 U579 Y579 AC579 U583 Y583 AC583 U587 Y587 AC587 U591 Y591 AC591 U595 Y595 U599 Y599 AC599 U603 Y603 AC603 U607 Y607 AC607 U614 Y614 AC614 U618 U622 AC622 U626 Y626 AC626 U630 Y630 AC630 U634 Y634 AC634 U638 Y638 AC638 U642 Y642 AC642 U646 Y646 AC646 U650 Y650 U654 Y654 AC654 U658 Y658 AC658 U662 Y662 AC662 U669 Y669 AC669 U673 U677 Y677 AC677 U681 Y681 AC681 U685 Y685 AC685 U689 Y689 AC689 U693 Y693 AC693 U697 Y697 AC697 U701 Y701 AC701 U705 Y705 U709 Y709 AC709 U713 Y713 AC713 U717 Y717 AC717 U724 Y724 AC724 U728 U732 Y732 AC732 U736 Y736 AC736 U740 Y740 AC740 U744 Y744 AC744 U748 Y748 AC748 U752 Y752 AC752 U756 Y756 AC756 U760 Y760 U764 Y764 AC764 U768 Y768 AC768 U772 Y772 AC772 U779 Y779 AC779 U783 U787 Y787 AC787 U791 Y791 AC791 U795 Y795 AC795 U799 Y799 AC799 U803 Y803 AC803 U807 Y807 AC807 U811 Y811 AC811 U815 Y815 U819 Y819 AC819 U823 Y823 AC823 U827 Y827 AC827 U834 Y834 AC834 U838 U842 Y842 AC842 U846 Y846 AC846 U850 Y850 AC850 U854 Y854 AC854 U858 Y858 AC858 U862 Y862 AC862 U866 Y866 AC866 U870 Y870 U874 Y874 AC874 U878 Y878 AC878 U882 Y882 AC882 U889 Y889 AC889 U893 U897 Y897 AC897 U901 Y901 AC901 U905 Y905 AC905 U909 Y909 AC909 U913 Y913 AC913 U917 Y917 AC917 U921 Y921 AC921 U925 Y925 U929 Y929 AC929 U933 Y933 AC933 U937 Y937 AC937 U944 Y944 AC944 U948 U952 Y952 AC952 U956 Y956 AC956 U960 Y960 AC960 U964 Y964 AC964 U968 Y968 AC968 U972 Y972 AC972 U976 Y976 AC976 U980 Y980 U984 Y984 AC984 U988 Y988 AC988 U992 Y992 AC992 U999 Y999 AC999 U1003 U1007 Y1007 AC1007 U1011 Y1011 AC1011 U1015 Y1015 AC1015 U1019 Y1019 AC1019 U1023 Y1023 AC1023 U1027 Y1027 AC1027 U1031 Y1031 AC1031 U1035 Y1035 U1039 Y1039 AC1039 U1043 Y1043 AC1043 U1047 Y1047 AC1047 U1054 Y1054 AC1054 U1058 U1062 Y1062 AC1062 U1066 Y1066 AC1066 U1070 Y1070 AC1070 U1074 Y1074 AC1074 U1078 Y1078 AC1078 U1082 Y1082 AC1082 U1086 Y1086 AC1086 U1090 Y1090 U1094 Y1094 AC1094 U1098 Y1098 AC1098 U1102 Y1102 AC1102 U1109 Y1109 AC1109 U1113 U1117 Y1117 AC1117 U1121 Y1121 AC1121 U1125 Y1125 AC1125 U1129 Y1129 AC1129 U1133 Y1133 AC1133 U1137 Y1137 AC1137 U1141 Y1141 AC1141 U1145 Y1145 U1149 Y1149 AC1149 U1153 Y1153 AC1153 U1157 Y1157 AC1157 U1164 Y1164 AC1164 U1168 U1172 Y1172 AC1172 U1176 Y1176 AC1176 U1180 Y1180 AC1180 U1184 Y1184 AC1184 U1188 Y1188 AC1188 U1192 Y1192 AC1192 U1196 Y1196 AC1196 U1200 Y1200 U1204 Y1204 AC1204 U1208 Y1208 AC1208 U1212 Y1212 AC1212 U1219 Y1219 AC1219 U1223 U1227 Y1227 AC1227 U1231 Y1231 AC1231 U1235 Y1235 AC1235 U1239 Y1239 AC1239 U1243 Y1243 AC1243 U1247 Y1247 AC1247 U1251 Y1251 AC1251 U1255 Y1255 U1259 Y1259 AC1259 U1263 Y1263 AC1263 U1267 Y1267 AC1267" xr:uid="{00000000-0002-0000-0900-000001000000}">
      <formula1>"Maria Carmela Hernandez,Marybelen Leon,Gabriela Guerra,Roma Sarmiento,Geraldine Bastidas,Emma Garcia,Anyeling Herrera,Daniela Rodriguez,Dora Perdomo,Damelys Peña,Diana Pino Quiñones,Genesy Becerra,Dalma López,Marlyn Bracamonte,María Teresa Cavaliere,Jorge"&amp;"lina Álvarez,Johana Castillo,Genesis del Milagro Moreno,Yesenia Rosales,Elisa Sánchez,Ana Pérez,Elizabeth Justo,Nelly Colmenares,William Victora,Scarly Contreras,Silvia D´Angelo,Mayerling Ospino,Dariela Cáceres,Miguel Guevara,Ana Rosales,Johana López,Juan"&amp;" Carrero,María Perea,Aidee Archiniegas,César Ybarra,Scarleth Acosta,Sinai Villalta,Stephani Díaz,Juana Borges,Fernando Nieves,Andreina Feo,Marielyna Guinand,Alejandra Alvarez,Karina Borges"</formula1>
    </dataValidation>
    <dataValidation type="list" allowBlank="1" showErrorMessage="1" sqref="S6 W6 AA6 S10 W10 AA10 S14 W14 AA14 S18 W18 AA18 S22 W22 AA22 S26 W26 AA26 S30 W30 AA30 S34 W34 AA34 S38 W38 AA38 S42 W42 AA42 S46 W46 AA46 S50 W50 AA50 S54 W54 AA54 S61 W61 AA61 S65 W65 AA65 S69 W69 AA69 S73 W73 AA73 S77 W77 AA77 S81 W81 AA81 S85 W85 AA85 S89 W89 AA89 S93 W93 AA93 S97 W97 AA97 S101 W101 AA101 S105 W105 AA105 S109 W109 AA109 S116 W116 AA116 S120 W120 AA120 S124 W124 AA124 S128 W128 AA128 S132 W132 AA132 S136 W136 AA136 S140 W140 AA140 S144 W144 AA144 S148 W148 AA148 S152 W152 AA152 S156 W156 AA156 S160 W160 AA160 S164 W164 AA164 S171 W171 AA171 S175 W175 AA175 S179 W179 AA179 S183 W183 AA183 S187 W187 AA187 S191 W191 AA191 S195 W195 AA195 S199 W199 AA199 S203 W203 AA203 S207 W207 AA207 S211 W211 AA211 S215 W215 AA215 S219 W219 AA219 S226 W226 AA226 S230 W230 AA230 S234 W234 AA234 S238 W238 AA238 S242 W242 AA242 S246 W246 AA246 S250 W250 AA250 S254 W254 AA254 S258 W258 AA258 S262 W262 AA262 S266 W266 AA266 S270 W270 AA270 S274 W274 AA274 S281 W281 AA281 S285 W285 AA285 S289 W289 AA289 S293 W293 AA293 S297 W297 AA297 S301 W301 AA301 S305 W305 AA305 S309 W309 AA309 S313 W313 AA313 S317 W317 AA317 S321 W321 AA321 S325 W325 AA325 S329 W329 AA329 S336 W336 AA336 S340 W340 AA340 S344 W344 AA344 S348 W348 AA348 S352 W352 AA352 S356 W356 AA356 S360 W360 AA360 S364 W364 AA364 S368 W368 AA368 S372 W372 AA372 S376 W376 AA376 S380 W380 AA380 S384 W384 AA384 S391 W391 AA391 S395 W395 AA395 S399 W399 AA399 S403 W403 AA403 S407 W407 AA407 S411 W411 AA411 S415 W415 AA415 S419 W419 AA419 S423 W423 AA423 S427 W427 AA427 S431 W431 AA431 S435 W435 AA435 S439 W439 AA439 S446 W446 AA446 S450 W450 AA450 S454 W454 AA454 S458 W458 AA458 S462 W462 AA462 S466 W466 AA466 S470 W470 AA470 S474 W474 AA474 S478 W478 AA478 S482 W482 AA482 S486 W486 AA486 S490 W490 AA490 S494 W494 AA494 S501 W501 AA501 S505 W505 AA505 S509 W509 AA509 S513 W513 AA513 S517 W517 AA517 S521 W521 AA521 S525 W525 AA525 S529 W529 AA529 S533 W533 AA533 S537 W537 AA537 S541 W541 AA541 S545 W545 AA545 S549 W549 AA549 S556 W556 AA556 S560 W560 AA560 S564 W564 AA564 S568 W568 AA568 S572 W572 AA572 S576 W576 AA576 S580 W580 AA580 S584 W584 AA584 S588 W588 AA588 S592 W592 AA592 S596 W596 AA596 S600 W600 AA600 S604 W604 AA604 S611 W611 AA611 S615 W615 AA615 S619 W619 AA619 S623 W623 AA623 S627 W627 AA627 S631 W631 AA631 S635 W635 AA635 S639 W639 AA639 S643 W643 AA643 S647 W647 AA647 S651 W651 AA651 S655 W655 AA655 S659 W659 AA659 S666 W666 AA666 S670 W670 AA670 S674 W674 AA674 S678 W678 AA678 S682 W682 AA682 S686 W686 AA686 S690 W690 AA690 S694 W694 AA694 S698 W698 AA698 S702 W702 AA702 S706 W706 AA706 S710 W710 AA710 S714 W714 AA714 S721 W721 AA721 S725 W725 AA725 S729 W729 AA729 S733 W733 AA733 S737 W737 AA737 S741 W741 AA741 S745 W745 AA745 S749 W749 AA749 S753 W753 AA753 S757 W757 AA757 S761 W761 AA761 S765 W765 AA765 S769 W769 AA769 S776 W776 AA776 S780 W780 AA780 S784 W784 AA784 S788 W788 AA788 S792 W792 AA792 S796 W796 AA796 S800 W800 AA800 S804 W804 AA804 S808 W808 AA808 S812 W812 AA812 S816 W816 AA816 S820 W820 AA820 S824 W824 AA824 S831 W831 AA831 S835 W835 AA835 S839 W839 AA839 S843 W843 AA843 S847 W847 AA847 S851 W851 AA851 S855 W855 AA855 S859 W859 AA859 S863 W863 AA863 S867 W867 AA867 S871 W871 AA871 S875 W875 AA875 S879 W879 AA879 S886 W886 AA886 S890 W890 AA890 S894 W894 AA894 S898 W898 AA898 S902 W902 AA902 S906 W906 AA906 S910 W910 AA910 S914 W914 AA914 S918 W918 AA918 S922 W922 AA922 S926 W926 AA926 S930 W930 AA930 S934 W934 AA934 S941 W941 AA941 S945 W945 AA945 S949 W949 AA949 S953 W953 AA953 S957 W957 AA957 S961 W961 AA961 S965 W965 AA965 S969 W969 AA969 S973 W973 AA973 S977 W977 AA977 S981 W981 AA981 S985 W985 AA985 S989 W989 AA989 S996 W996 AA996 S1000 W1000 AA1000 S1004 W1004 AA1004 S1008 W1008 AA1008 S1012 W1012 AA1012 S1016 W1016 AA1016 S1020 W1020 AA1020 S1024 W1024 AA1024 S1028 W1028 AA1028 S1032 W1032 AA1032 S1036 W1036 AA1036 S1040 W1040 AA1040 S1044 W1044 AA1044 S1051 W1051 AA1051 S1055 W1055 AA1055 S1059 W1059 AA1059 S1063 W1063 AA1063 S1067 W1067 AA1067 S1071 W1071 AA1071 S1075 W1075 AA1075 S1079 W1079 AA1079 S1083 W1083 AA1083 S1087 W1087 AA1087 S1091 W1091 AA1091 S1095 W1095 AA1095 S1099 W1099 AA1099 S1106 W1106 AA1106 S1110 W1110 AA1110 S1114 W1114 AA1114 S1118 W1118 AA1118 S1122 W1122 AA1122 S1126 W1126 AA1126 S1130 W1130 AA1130 S1134 W1134 AA1134 S1138 W1138 AA1138 S1142 W1142 AA1142 S1146 W1146 AA1146 S1150 W1150 AA1150 S1154 W1154 AA1154 S1161 W1161 AA1161 S1165 W1165 AA1165 S1169 W1169 AA1169 S1173 W1173 AA1173 S1177 W1177 AA1177 S1181 W1181 AA1181 S1185 W1185 AA1185 S1189 W1189 AA1189 S1193 W1193 AA1193 S1197 W1197 AA1197 S1201 W1201 AA1201 S1205 W1205 AA1205 S1209 W1209 AA1209 S1216 W1216 AA1216 S1220 W1220 AA1220 S1224 W1224 AA1224 S1228 W1228 AA1228 S1232 W1232 AA1232 S1236 W1236 AA1236 S1240 W1240 AA1240 S1244 W1244 AA1244 S1248 W1248 AA1248 S1252 W1252 AA1252 S1256 W1256 AA1256 S1260 W1260 AA1260 S1264 W1264 AA1264" xr:uid="{00000000-0002-0000-0900-000002000000}">
      <formula1>"Exonerado ADH,Exonerado Doctor,Familiar,Empleado,Participante"</formula1>
    </dataValidation>
    <dataValidation type="list" allowBlank="1" sqref="Y622" xr:uid="{00000000-0002-0000-0900-000003000000}">
      <formula1>"Maria Carmela Hernandez,Marybelen Leon,Gabriela Guerra,Roma Sarmiento,Geraldine Bastidas,Emma Garcia,Anyeling Herrera,Daniela Rodriguez,Dora Perdomo,Damelys Peña,Andrea Alvarado Chesman,Diana Pino Quiñones,Genesy Becerra,Meily Juarez,Mariangela Lalo,Dalma"&amp;" López,Marlyn Bracamonte,Ankelly Bracho,María Teresa Cavaliere,Jorgelina Álvarez,Johana Castillo,Genesis del Milagro Moreno,Yesenia Rosales,Elisa Sánchez,Ana Pérez,Heidi Gil,Elizabeth Justo,Nelly Colmenares,William Victora,Scarly Contreras,Silvia D´Angelo"&amp;",Mayerling Ospino,Dariela Cáceres,Miguel Guevara,Ana Rosales,Johana López,Juan Carrero,María Perea,Carlos Belloso,Aidee Archiniegas,César Ybarra,Stephany Díaz"</formula1>
    </dataValidation>
    <dataValidation type="list" allowBlank="1" showErrorMessage="1" sqref="S7:S8 W7:W8 AA7:AA8 S11:S12 W11:W12 AA11:AA12 S15:S16 W15:W16 AA15:AA16 S19:S20 W19:W20 AA19:AA20 S23:S24 W23:W24 AA23:AA24 S27:S28 W27:W28 AA27:AA28 S31:S32 W31:W32 AA31:AA32 S35:S36 W35:W36 AA35:AA36 S39:S40 W39:W40 AA39:AA40 S43:S44 W43:W44 AA43:AA44 S47:S48 W47:W48 AA47:AA48 S51:S52 W51:W52 AA51:AA52 S55:S56 W55:W56 AA55:AA56 S62:S63 W62:W63 AA62:AA63 S66:S67 W66:W67 AA66:AA67 S70:S71 W70:W71 AA70:AA71 S74:S75 W74:W75 AA74:AA75 S78:S79 W78:W79 AA78:AA79 S82:S83 W82:W83 AA82:AA83 S86:S87 W86:W87 AA86:AA87 S90:S91 W90:W91 AA90:AA91 S94:S95 W94:W95 AA94:AA95 S98:S99 W98:W99 AA98:AA99 S102:S103 W102:W103 AA102:AA103 S106:S107 W106:W107 AA106:AA107 S110:S111 W110:W111 AA110:AA111 S117:S118 W117:W118 AA117:AA118 S121:S122 W121:W122 AA121:AA122 S125:S126 W125:W126 AA125:AA126 S129:S130 W129:W130 AA129:AA130 S133:S134 W133:W134 AA133:AA134 S137:S138 W137:W138 AA137:AA138 S141:S142 W141:W142 AA141:AA142 S145:S146 W145:W146 AA145:AA146 S149:S150 W149:W150 AA149:AA150 S153:S154 W153:W154 AA153:AA154 S157:S158 W157:W158 AA157:AA158 S161:S162 W161:W162 AA161:AA162 S165:S166 W165:W166 AA165:AA166 S172:S173 W172:W173 AA172:AA173 S176:S177 W176:W177 AA176:AA177 S180:S181 W180:W181 AA180:AA181 S184:S185 W184:W185 AA184:AA185 S188:S189 W188:W189 AA188:AA189 S192:S193 W192:W193 AA192:AA193 S196:S197 W196:W197 AA196:AA197 S200:S201 W200:W201 AA200:AA201 S204:S205 W204:W205 AA204:AA205 S208:S209 W208:W209 AA208:AA209 S212:S213 W212:W213 AA212:AA213 S216:S217 W216:W217 AA216:AA217 S220:S221 W220:W221 AA220:AA221 S227:S228 W227:W228 AA227:AA228 S231:S232 W231:W232 AA231:AA232 S235:S236 W235:W236 AA235:AA236 S239:S240 W239:W240 AA239:AA240 S243:S244 W243:W244 AA243:AA244 S247:S248 W247:W248 AA247:AA248 S251:S252 W251:W252 AA251:AA252 S255:S256 W255:W256 AA255:AA256 S259:S260 W259:W260 AA259:AA260 S263:S264 W263:W264 AA263:AA264 S267:S268 W267:W268 AA267:AA268 S271:S272 W271:W272 AA271:AA272 S275:S276 W275:W276 AA275:AA276 S282:S283 W282:W283 AA282:AA283 S286:S287 W286:W287 AA286:AA287 S290:S291 W290:W291 AA290:AA291 S294:S295 W294:W295 AA294:AA295 S298:S299 W298:W299 AA298:AA299 S302:S303 W302:W303 AA302:AA303 S306:S307 W306:W307 AA306:AA307 S310:S311 W310:W311 AA310:AA311 S314:S315 W314:W315 AA314:AA315 S318:S319 W318:W319 AA318:AA319 S322:S323 W322:W323 AA322:AA323 S326:S327 W326:W327 AA326:AA327 S330:S331 W330:W331 AA330:AA331 S337:S338 W337:W338 AA337:AA338 S341:S342 W341:W342 AA341:AA342 S345:S346 W345:W346 AA345:AA346 S349:S350 W349:W350 AA349:AA350 S353:S354 W353:W354 AA353:AA354 S357:S358 W357:W358 AA357:AA358 S361:S362 W361:W362 AA361:AA362 S365:S366 W365:W366 AA365:AA366 S369:S370 W369:W370 AA369:AA370 S373:S374 W373:W374 AA373:AA374 S377:S378 W377:W378 AA377:AA378 S381:S382 W381:W382 AA381:AA382 S385:S386 W385:W386 AA385:AA386 S392:S393 W392:W393 AA392:AA393 S396:S397 W396:W397 AA396:AA397 S400:S401 W400:W401 AA400:AA401 S404:S405 W404:W405 AA404:AA405 S408:S409 W408:W409 AA408:AA409 S412:S413 W412:W413 AA412:AA413 S416:S417 W416:W417 AA416:AA417 S420:S421 W420:W421 AA420:AA421 S424:S425 W424:W425 AA424:AA425 S428:S429 W428:W429 AA428:AA429 S432:S433 W432:W433 AA432:AA433 S436:S437 W436:W437 AA436:AA437 S440:S441 W440:W441 AA440:AA441 S447:S448 W447:W448 AA447:AA448 S451:S452 W451:W452 AA451:AA452 S455:S456 W455:W456 AA455:AA456 S459:S460 W459:W460 AA459:AA460 S463:S464 W463:W464 AA463:AA464 S467:S468 W467:W468 AA467:AA468 S471:S472 W471:W472 AA471:AA472 S475:S476 W475:W476 AA475:AA476 S479:S480 W479:W480 AA479:AA480 S483:S484 W483:W484 AA483:AA484 S487:S488 W487:W488 AA487:AA488 S491:S492 W491:W492 AA491:AA492 S495:S496 W495:W496 AA495:AA496 S502:S503 W502:W503 AA502:AA503 S506:S507 W506:W507 AA506:AA507 S510:S511 W510:W511 AA510:AA511 S514:S515 W514:W515 AA514:AA515 S518:S519 W518:W519 AA518:AA519 S522:S523 W522:W523 AA522:AA523 S526:S527 W526:W527 AA526:AA527 S530:S531 W530:W531 AA530:AA531 S534:S535 W534:W535 AA534:AA535 S538:S539 W538:W539 AA538:AA539 S542:S543 W542:W543 AA542:AA543 S546:S547 W546:W547 AA546:AA547 S550:S551 W550:W551 AA550:AA551 S557:S558 W557:W558 AA557:AA558 S561:S562 W561:W562 AA561:AA562 S565:S566 W565:W566 AA565:AA566 S569:S570 W569:W570 AA569:AA570 S573:S574 W573:W574 AA573:AA574 S577:S578 W577:W578 AA577:AA578 S581:S582 W581:W582 AA581:AA582 S585:S586 W585:W586 AA585:AA586 S589:S590 W589:W590 AA589:AA590 S593:S594 W593:W594 AA593:AA594 S597:S598 W597:W598 AA597:AA598 S601:S602 W601:W602 AA601:AA602 S605:S606 W605:W606 AA605:AA606 S612:S613 W612:W613 AA612:AA613 S616:S617 W616:W617 AA616:AA617 S620:S621 W620:W621 AA620:AA621 S624:S625 W624:W625 AA624:AA625 S628:S629 W628:W629 AA628:AA629 S632:S633 W632:W633 AA632:AA633 S636:S637 W636:W637 AA636:AA637 S640:S641 W640:W641 AA640:AA641 S644:S645 W644:W645 AA644:AA645 S648:S649 W648:W649 AA648:AA649 S652:S653 W652:W653 AA652:AA653 S656:S657 W656:W657 AA656:AA657 S660:S661 W660:W661 AA660:AA661 S667:S668 W667:W668 AA667:AA668 S671:S672 W671:W672 AA671:AA672 S675:S676 W675:W676 AA675:AA676 S679:S680 W679:W680 AA679:AA680 S683:S684 W683:W684 AA683:AA684 S687:S688 W687:W688 AA687:AA688 S691:S692 W691:W692 AA691:AA692 S695:S696 W695:W696 AA695:AA696 S699:S700 W699:W700 AA699:AA700 S703:S704 W703:W704 AA703:AA704 S707:S708 W707:W708 AA707:AA708 S711:S712 W711:W712 AA711:AA712 S715:S716 W715:W716 AA715:AA716 S722:S723 W722:W723 AA722:AA723 S726:S727 W726:W727 AA726:AA727 S730:S731 W730:W731 AA730:AA731 S734:S735 W734:W735 AA734:AA735 S738:S739 W738:W739 AA738:AA739 S742:S743 W742:W743 AA742:AA743 S746:S747 W746:W747 AA746:AA747 S750:S751 W750:W751 AA750:AA751 S754:S755 W754:W755 AA754:AA755 S758:S759 W758:W759 AA758:AA759 S762:S763 W762:W763 AA762:AA763 S766:S767 W766:W767 AA766:AA767 S770:S771 W770:W771 AA770:AA771 S777:S778 W777:W778 AA777:AA778 S781:S782 W781:W782 AA781:AA782 S785:S786 W785:W786 AA785:AA786 S789:S790 W789:W790 AA789:AA790 S793:S794 W793:W794 AA793:AA794 S797:S798 W797:W798 AA797:AA798 S801:S802 W801:W802 AA801:AA802 S805:S806 W805:W806 AA805:AA806 S809:S810 W809:W810 AA809:AA810 S813:S814 W813:W814 AA813:AA814 S817:S818 W817:W818 AA817:AA818 S821:S822 W821:W822 AA821:AA822 S825:S826 W825:W826 AA825:AA826 S832:S833 W832:W833 AA832:AA833 S836:S837 W836:W837 AA836:AA837 S840:S841 W840:W841 AA840:AA841 S844:S845 W844:W845 AA844:AA845 S848:S849 W848:W849 AA848:AA849 S852:S853 W852:W853 AA852:AA853 S856:S857 W856:W857 AA856:AA857 S860:S861 W860:W861 AA860:AA861 S864:S865 W864:W865 AA864:AA865 S868:S869 W868:W869 AA868:AA869 S872:S873 W872:W873 AA872:AA873 S876:S877 W876:W877 AA876:AA877 S880:S881 W880:W881 AA880:AA881 S887:S888 W887:W888 AA887:AA888 S891:S892 W891:W892 AA891:AA892 S895:S896 W895:W896 AA895:AA896 S899:S900 W899:W900 AA899:AA900 S903:S904 W903:W904 AA903:AA904 S907:S908 W907:W908 AA907:AA908 S911:S912 W911:W912 AA911:AA912 S915:S916 W915:W916 AA915:AA916 S919:S920 W919:W920 AA919:AA920 S923:S924 W923:W924 AA923:AA924 S927:S928 W927:W928 AA927:AA928 S931:S932 W931:W932 AA931:AA932 S935:S936 W935:W936 AA935:AA936 S942:S943 W942:W943 AA942:AA943 S946:S947 W946:W947 AA946:AA947 S950:S951 W950:W951 AA950:AA951 S954:S955 W954:W955 AA954:AA955 S958:S959 W958:W959 AA958:AA959 S962:S963 W962:W963 AA962:AA963 S966:S967 W966:W967 AA966:AA967 S970:S971 W970:W971 AA970:AA971 S974:S975 W974:W975 AA974:AA975 S978:S979 W978:W979 AA978:AA979 S982:S983 W982:W983 AA982:AA983 S986:S987 W986:W987 AA986:AA987 S990:S991 W990:W991 AA990:AA991 S997:S998 W997:W998 AA997:AA998 S1001:S1002 W1001:W1002 AA1001:AA1002 S1005:S1006 W1005:W1006 AA1005:AA1006 S1009:S1010 W1009:W1010 AA1009:AA1010 S1013:S1014 W1013:W1014 AA1013:AA1014 S1017:S1018 W1017:W1018 AA1017:AA1018 S1021:S1022 W1021:W1022 AA1021:AA1022 S1025:S1026 W1025:W1026 AA1025:AA1026 S1029:S1030 W1029:W1030 AA1029:AA1030 S1033:S1034 W1033:W1034 AA1033:AA1034 S1037:S1038 W1037:W1038 AA1037:AA1038 S1041:S1042 W1041:W1042 AA1041:AA1042 S1045:S1046 W1045:W1046 AA1045:AA1046 S1052:S1053 W1052:W1053 AA1052:AA1053 S1056:S1057 W1056:W1057 AA1056:AA1057 S1060:S1061 W1060:W1061 AA1060:AA1061 S1064:S1065 W1064:W1065 AA1064:AA1065 S1068:S1069 W1068:W1069 AA1068:AA1069 S1072:S1073 W1072:W1073 AA1072:AA1073 S1076:S1077 W1076:W1077 AA1076:AA1077 S1080:S1081 W1080:W1081 AA1080:AA1081 S1084:S1085 W1084:W1085 AA1084:AA1085 S1088:S1089 W1088:W1089 AA1088:AA1089 S1092:S1093 W1092:W1093 AA1092:AA1093 S1096:S1097 W1096:W1097 AA1096:AA1097 S1100:S1101 W1100:W1101 AA1100:AA1101 S1107:S1108 W1107:W1108 AA1107:AA1108 S1111:S1112 W1111:W1112 AA1111:AA1112 S1115:S1116 W1115:W1116 AA1115:AA1116 S1119:S1120 W1119:W1120 AA1119:AA1120 S1123:S1124 W1123:W1124 AA1123:AA1124 S1127:S1128 W1127:W1128 AA1127:AA1128 S1131:S1132 W1131:W1132 AA1131:AA1132 S1135:S1136 W1135:W1136 AA1135:AA1136 S1139:S1140 W1139:W1140 AA1139:AA1140 S1143:S1144 W1143:W1144 AA1143:AA1144 S1147:S1148 W1147:W1148 AA1147:AA1148 S1151:S1152 W1151:W1152 AA1151:AA1152 S1155:S1156 W1155:W1156 AA1155:AA1156 S1162:S1163 W1162:W1163 AA1162:AA1163 S1166:S1167 W1166:W1167 AA1166:AA1167 S1170:S1171 W1170:W1171 AA1170:AA1171 S1174:S1175 W1174:W1175 AA1174:AA1175 S1178:S1179 W1178:W1179 AA1178:AA1179 S1182:S1183 W1182:W1183 AA1182:AA1183 S1186:S1187 W1186:W1187 AA1186:AA1187 S1190:S1191 W1190:W1191 AA1190:AA1191 S1194:S1195 W1194:W1195 AA1194:AA1195 S1198:S1199 W1198:W1199 AA1198:AA1199 S1202:S1203 W1202:W1203 AA1202:AA1203 S1206:S1207 W1206:W1207 AA1206:AA1207 S1210:S1211 W1210:W1211 AA1210:AA1211 S1217:S1218 W1217:W1218 AA1217:AA1218 S1221:S1222 W1221:W1222 AA1221:AA1222 S1225:S1226 W1225:W1226 AA1225:AA1226 S1229:S1230 W1229:W1230 AA1229:AA1230 S1233:S1234 W1233:W1234 AA1233:AA1234 S1237:S1238 W1237:W1238 AA1237:AA1238 S1241:S1242 W1241:W1242 AA1241:AA1242 S1245:S1246 W1245:W1246 AA1245:AA1246 S1249:S1250 W1249:W1250 AA1249:AA1250 S1253:S1254 W1253:W1254 AA1253:AA1254 S1257:S1258 W1257:W1258 AA1257:AA1258 S1261:S1262 W1261:W1262 AA1261:AA1262 S1265:S1266 W1265:W1266 AA1265:AA1266" xr:uid="{00000000-0002-0000-0900-000004000000}">
      <formula1>"Efectivo ($),Efectivo (Bs),Tran. Mercantil  ($),Tran. BNC ($),Tran. Mercantil (Bs),Tran. BNC (Bs),Pago Movil Mercantil,Punto de venta,Zelle"</formula1>
    </dataValidation>
    <dataValidation type="list" allowBlank="1" sqref="AC347" xr:uid="{00000000-0002-0000-0900-000006000000}">
      <formula1>"Maria Carmela Hernandez,Marybelen Leon,Gabriela Guerra,Roma Sarmiento,Geraldine Bastidas,Emma Garcia,Anyeling Herrera,Daniela Rodriguez,Dora Perdomo,Damelys Peña,Diana Pino Quiñones,Genesy Becerra,Meily Juarez,Dalma López,Marlyn Bracamonte,María Teresa Ca"&amp;"valiere,Jorgelina Álvarez,Johana Castillo,Genesis del Milagro Moreno,Yesenia Rosales,Elisa Sánchez,Ana Pérez,Elizabeth Justo,Nelly Colmenares,William Victora,Scarly Contreras,Silvia D´Angelo,Mayerling Ospino,Dariela Cáceres,Miguel Guevara,Ana Rosales,Joha"&amp;"na López,Juan Carrero,María Perea,Aidee Archiniegas,César Ybarra,Scarleth Acosta,Sinai Villalta,Stephani Díaz,Luz Gabriela Guanoluisa,Alejandra Alvarez"</formula1>
    </dataValidation>
    <dataValidation type="list" allowBlank="1" sqref="AC461" xr:uid="{00000000-0002-0000-0900-000007000000}">
      <formula1>"Maria Carmela Hernandez,Marybelen Leon,Gabriela Guerra,Roma Sarmiento,Geraldine Bastidas,Emma Garcia,Anyeling Herrera,Daniela Rodriguez,Dora Perdomo,Damelys Peña,Andrea Alvarado Chesman,Diana Pino Quiñones,Genesy Becerra,Meily Juarez,Mariangela Lalo,Dalma"&amp;" López,Marlyn Bracamonte,Ankelly Bracho,María Teresa Cavaliere,Jorgelina Álvarez,Johana Castillo,Genesis del Milagro Moreno,Yesenia Rosales,Elisa Sánchez,Ana Pérez,Heidi Gil,Elizabeth Justo,Nelly Colmenares,William Victora,Scarly Contreras,Silvia D´Angelo"&amp;",Mayerling Ospino,Dariela Cáceres,Miguel Guevara,Ana Rosales,Johana López,Juan Carrero,María Perea,Carlos Belloso,Aidee Archiniegas,César Ybarra,Alejandra Alvarez"</formula1>
    </dataValidation>
    <dataValidation type="list" allowBlank="1" sqref="F9 J9 N9 F13 J13 N13 F17 J17 N17 F21 J21 N21 F25 J25 N25 F29 J29 N29 F33 J33 N33 F37 J37 N37 F41 J41 N41 F45 J45 N45 F49 J49 N49 F53 J53 N53 F57 J57 N57 F64 J64 N64 F68 J68 N68 F72 J72 N72 F76 J76 N76 F80 J80 N80 F84 J84 N84 F88 J88 N88 F92 J92 N92 F96 J96 N96 F100 J100 N100 F104 J104 N104 F108 J108 N108 F112 J112 N112 F119 J119 N119 F123 J123 N123 F127 J127 N127 F131 J131 N131 F135 J135 N135 F139 J139 N139 F143 J143 N143 F147 J147 N147 F151 J151 N151 F155 J155 N155 F159 J159 N159 F163 J163 N163 F167 J167 N167 F174 J174 N174 F178 J178 N178 F182 J182 N182 F186 J186 N186 F190 J190 N190 F194 J194 N194 F198 J198 N198 F202 J202 N202 F206 J206 N206 F210 J210 N210 F214 J214 N214 F218 J218 N218 F222 J222 N222 F229 J229 N229 F233 J233 N233 F237 J237 N237 F241 J241 N241 F245 J245 N245 F249 J249 N249 F253 J253 N253 F257 J257 N257 F261 J261 N261 F265 J265 N265 F269 J269 N269 F273 J273 N273 F277 J277 N277 F284 J284 N284 F288 J288 N288 F292 J292 N292 F296 J296 N296 F300 J300 N300 F304 J304 N304 F308 J308 N308 F312 J312 N312 F316 J316 N316 F320 J320 N320 F324 J324 N324 F328 J328 N328 F332 J332 N332 F339 J339 N339 F343 J343 N343 F347 J347 N347 F351 J351 N351 F355 J355 N355 F359 J359 N359 F363 J363 N363 F367 J367 N367 F371 J371 N371 F375 J375 N375 F379 J379 N379 F383 J383 N383 F387 J387 N387 F394 J394 N394 F398 J398 N398 F402 J402 N402 F406 J406 N406 F410 J410 N410 F414 J414 N414 F418 J418 N418 F422 J422 N422 F426 J426 N426 F430 J430 N430 F434 J434 N434 F438 J438 N438 F442 J442 N442 F449 J449 N449 F453 J453 N453 F457 J457 N457 F461 J461 N461 F465 J465 N465 F469 J469 N469 F473 J473 N473 F477 J477 N477 F481 J481 N481 F485 J485 N485 F489 J489 N489 F493 J493 N493 F497 J497 N497 F504 J504 N504 F508 J508 N508 F512 J512 N512 F516 J516 N516 F520 J520 N520 F524 J524 N524 F528 J528 N528 F532 J532 N532 F536 J536 N536 F540 J540 N540 F544 J544 N544 F548 J548 N548 F552 J552 N552 F559 J559 N559 F563 J563 N563 F567 J567 N567 F571 J571 N571 F575 J575 N575 F579 J579 N579 F583 J583 N583 F587 J587 N587 F591 J591 N591 F595 J595 N595 F599 J599 N599 F603 J603 N603 F607 J607 N607 F614 J614 N614 F618 J618 N618 F622 J622 N622 F626 J626 N626 F630 J630 N630 F634 J634 N634 F638 J638 N638 F642 J642 N642 F646 J646 N646 F650 J650 N650 F654 J654 N654 F658 J658 N658 F662 J662 N662 F669 J669 N669 F673 J673 N673 F677 J677 N677 F681 J681 N681 F685 J685 N685 F689 J689 N689 F693 J693 N693 F697 J697 N697 F701 J701 N701 F705 J705 N705 F709 J709 N709 F713 J713 N713 F717 J717 N717 F724 J724 N724 F728 J728 N728 F732 J732 N732 F736 J736 N736 F740 J740 N740 F744 J744 N744 F748 J748 N748 F752 J752 N752 F756 J756 N756 F760 J760 N760 F764 J764 N764 F768 J768 N768 F772 J772 N772 F779 J779 N779 F783 J783 N783 F787 J787 N787 F791 J791 N791 F795 J795 N795 F799 J799 N799 F803 J803 N803 F807 J807 N807 F811 J811 N811 F815 J815 N815 F819 J819 N819 F823 J823 N823 F827 J827 N827 F834 J834 N834 F838 J838 N838 F842 J842 N842 F846 J846 N846 F850 J850 N850 F854 J854 N854 F858 J858 N858 F862 J862 N862 F866 J866 N866 F870 J870 N870 F874 J874 N874 F878 J878 N878 F882 J882 N882 F889 J889 N889 F893 J893 N893 F897 J897 N897 F901 J901 N901 F905 J905 N905 F909 J909 N909 F913 J913 N913 F917 J917 N917 F921 J921 N921 F925 J925 N925 F929 J929 N929 F933 J933 N933 F937 J937 N937 F944 J944 N944 F948 J948 N948 F952 J952 N952 F956 J956 N956 F960 J960 N960 F964 J964 N964 F968 J968 N968 F972 J972 N972 F976 J976 N976 F980 J980 N980 F984 J984 N984 F988 J988 N988 F992 J992 N992 F999 J999 N999 F1003 J1003 N1003 F1007 J1007 N1007 F1011 J1011 N1011 F1015 J1015 N1015 F1019 J1019 N1019 F1023 J1023 N1023 F1027 J1027 N1027 F1031 J1031 N1031 F1035 J1035 N1035 F1039 J1039 N1039 F1043 J1043 N1043 F1047 J1047 N1047 F1054 J1054 N1054 F1058 J1058 N1058 F1062 J1062 N1062 F1066 J1066 N1066 F1070 J1070 N1070 F1074 J1074 N1074 F1078 J1078 N1078 F1082 J1082 N1082 F1086 J1086 N1086 F1090 J1090 N1090 F1094 J1094 N1094 F1098 J1098 N1098 F1102 J1102 N1102 F1109 J1109 N1109 F1113 J1113 N1113 F1117 J1117 N1117 F1121 J1121 N1121 F1125 J1125 N1125 F1129 J1129 N1129 F1133 J1133 N1133 F1137 J1137 N1137 F1141 J1141 N1141 F1145 J1145 N1145 F1149 J1149 N1149 F1153 J1153 N1153 F1157 J1157 N1157 F1164 J1164 N1164 F1168 J1168 N1168 F1172 J1172 N1172 F1176 J1176 N1176 F1180 J1180 N1180 F1184 J1184 N1184 F1188 J1188 N1188 F1192 J1192 N1192 F1196 J1196 N1196 F1200 J1200 N1200 F1204 J1204 N1204 F1208 J1208 N1208 F1212 J1212 N1212 F1219 J1219 N1219 F1223 J1223 N1223 F1227 J1227 N1227 F1231 J1231 N1231 F1235 J1235 N1235 F1239 J1239 N1239 F1243 J1243 N1243 F1247 J1247 N1247 F1251 J1251 N1251 F1255 J1255 N1255 F1259 J1259 N1259 F1263 J1263 N1263 F1267 J1267 N1267" xr:uid="{00000000-0002-0000-0900-000008000000}">
      <formula1>"Dra. Rosanny García,Dra. Maribel Guilarte,Dra. Lyl Belisario,Dra. Ma.Auxliliadora Aguilera,Dr. Jorge Valeri,Dr. José Francisco Cordero,Dra. Mónica Porras,Dra. Conchita Sánchez,Dr. Carlos Eduardo Márquez,Odo. Geraldine Cabrera,Luzmir Fagúndez,Dra. Mariana "&amp;"Morales,Grupo Unimedlab,Dra. Evelyn Tranchino,Dra. Elisa Villasmil,Dra. Elisa Izquierdo,Dra. Gabriela Berbis,Dra. Gerlly Mendoza"</formula1>
    </dataValidation>
  </dataValidations>
  <printOptions horizontalCentered="1"/>
  <pageMargins left="0.35" right="0.35" top="0.35" bottom="0.6" header="0" footer="0"/>
  <pageSetup pageOrder="overThenDown" orientation="portrait"/>
  <drawing r:id="rId1"/>
  <legacyDrawing r:id="rId2"/>
  <extLst>
    <ext xmlns:x14="http://schemas.microsoft.com/office/spreadsheetml/2009/9/main" uri="{CCE6A557-97BC-4b89-ADB6-D9C93CAAB3DF}">
      <x14:dataValidations xmlns:xm="http://schemas.microsoft.com/office/excel/2006/main" count="1">
        <x14:dataValidation type="list" allowBlank="1" showErrorMessage="1" xr:uid="{00000000-0002-0000-0900-000005000000}">
          <x14:formula1>
            <xm:f>'Base de Datos'!$A$2:$A$899</xm:f>
          </x14:formula1>
          <xm:sqref>D6 H6 L6 D10 H10 L10 D14 H14 L14 D18 H18 L18 D22 H22 L22 D26 H26 L26 D30 H30 L30 D34 H34 L34 D38 H38 L38 D42 H42 L42 D46 H46 L46 D50 H50 L50 D54 H54 L54 D61 H61 L61 D65 H65 L65 D69 H69 L69 D73 H73 L73 D77 H77 L77 D81 H81 L81 D85 H85 L85 D89 H89 L89 D93 H93 L93 D97 H97 L97 D101 H101 L101 D105 H105 L105 D109 H109 L109 D116 H116 L116 D120 H120 L120 D124 H124 L124 D128 H128 L128 D132 H132 L132 D136 H136 L136 D140 H140 L140 D144 H144 L144 D148 H148 L148 D152 H152 L152 D156 H156 L156 D160 H160 L160 D164 H164 L164 D171 H171 L171 D175 H175 L175 D179 H179 L179 D183 H183 L183 D187 H187 L187 D191 H191 L191 D195 H195 L195 D199 H199 L199 D203 H203 L203 D207 H207 L207 D211 H211 L211 D215 H215 L215 D219 H219 L219 D226 H226 L226 D230 H230 L230 D234 H234 L234 D238 H238 L238 D242 H242 L242 D246 H246 L246 D250 H250 L250 D254 H254 L254 D258 H258 L258 D262 H262 L262 D266 H266 L266 D270 H270 L270 D274 H274 L274 D281 H281 L281 D285 H285 L285 D289 H289 L289 D293 H293 L293 D297 H297 L297 D301 H301 L301 D305 H305 L305 D309 H309 L309 D313 H313 L313 D317 H317 L317 D321 H321 L321 D325 H325 L325 D329 H329 L329 D336 H336 L336 D340 H340 L340 D344 H344 L344 D348 H348 L348 D352 H352 L352 D356 H356 L356 D360 H360 L360 D364 H364 L364 D368 H368 L368 D372 H372 L372 D376 H376 L376 D380 H380 L380 D384 H384 L384 D391 H391 L391 D395 H395 L395 D399 H399 L399 D403 H403 L403 D407 H407 L407 D411 H411 L411 D415 H415 L415 D419 H419 L419 D423 H423 L423 D427 H427 L427 D431 H431 L431 D435 H435 L435 D439 H439 L439 D446 H446 L446 D450 H450 L450 D454 H454 L454 D458 H458 L458 D462 H462 L462 D466 H466 L466 D470 H470 L470 D474 H474 L474 D478 H478 L478 D482 H482 L482 D486 H486 L486 D490 H490 L490 D494 H494 L494 D501 H501 L501 D505 H505 L505 D509 H509 L509 D513 H513 L513 D517 H517 L517 D521 H521 L521 D525 H525 L525 D529 H529 L529 D533 H533 L533 D537 H537 L537 D541 H541 L541 D545 H545 L545 D549 H549 L549 D556 H556 L556 D560 H560 L560 D564 H564 L564 D568 H568 L568 D572 H572 L572 D576 H576 L576 D580 H580 L580 D584 H584 L584 D588 H588 L588 D592 H592 L592 D596 H596 L596 D600 H600 L600 D604 H604 L604 D611 H611 L611 D615 H615 L615 D619 H619 L619 D623 H623 L623 D627 H627 L627 D631 H631 L631 D635 H635 L635 D639 H639 L639 D643 H643 L643 D647 H647 L647 D651 H651 L651 D655 H655 L655 D659 H659 L659 D666 H666 L666 D670 H670 L670 D674 H674 L674 D678 H678 L678 D682 H682 L682 D686 H686 L686 D690 H690 L690 D694 H694 L694 D698 H698 L698 D702 H702 L702 D706 H706 L706 D710 H710 L710 D714 H714 L714 D721 H721 L721 D725 H725 L725 D729 H729 L729 D733 H733 L733 D737 H737 L737 D741 H741 L741 D745 H745 L745 D749 H749 L749 D753 H753 L753 D757 H757 L757 D761 H761 L761 D765 H765 L765 D769 H769 L769 D776 H776 L776 D780 H780 L780 D784 H784 L784 D788 H788 L788 D792 H792 L792 D796 H796 L796 D800 H800 L800 D804 H804 L804 D808 H808 L808 D812 H812 L812 D816 H816 L816 D820 H820 L820 D824 H824 L824 D831 H831 L831 D835 H835 L835 D839 H839 L839 D843 H843 L843 D847 H847 L847 D851 H851 L851 D855 H855 L855 D859 H859 L859 D863 H863 L863 D867 H867 L867 D871 H871 L871 D875 H875 L875 D879 H879 L879 D886 H886 L886 D890 H890 L890 D894 H894 L894 D898 H898 L898 D902 H902 L902 D906 H906 L906 D910 H910 L910 D914 H914 L914 D918 H918 L918 D922 H922 L922 D926 H926 L926 D930 H930 L930 D934 H934 L934 D941 H941 L941 D945 H945 L945 D949 H949 L949 D953 H953 L953 D957 H957 L957 D961 H961 L961 D965 H965 L965 D969 H969 L969 D973 H973 L973 D977 H977 L977 D981 H981 L981 D985 H985 L985 D989 H989 L989 D996 H996 L996 D1000 H1000 L1000 D1004 H1004 L1004 D1008 H1008 L1008 D1012 H1012 L1012 D1016 H1016 L1016 D1020 H1020 L1020 D1024 H1024 L1024 D1028 H1028 L1028 D1032 H1032 L1032 D1036 H1036 L1036 D1040 H1040 L1040 D1044 H1044 L1044 D1051 H1051 L1051 D1055 H1055 L1055 D1059 H1059 L1059 D1063 H1063 L1063 D1067 H1067 L1067 D1071 H1071 L1071 D1075 H1075 L1075 D1079 H1079 L1079 D1083 H1083 L1083 D1087 H1087 L1087 D1091 H1091 L1091 D1095 H1095 L1095 D1099 H1099 L1099 D1106 H1106 L1106 D1110 H1110 L1110 D1114 H1114 L1114 D1118 H1118 L1118 D1122 H1122 L1122 D1126 H1126 L1126 D1130 H1130 L1130 D1134 H1134 L1134 D1138 H1138 L1138 D1142 H1142 L1142 D1146 H1146 L1146 D1150 H1150 L1150 D1154 H1154 L1154 D1161 H1161 L1161 D1165 H1165 L1165 D1169 H1169 L1169 D1173 H1173 L1173 D1177 H1177 L1177 D1181 H1181 L1181 D1185 H1185 L1185 D1189 H1189 L1189 D1193 H1193 L1193 D1197 H1197 L1197 D1201 H1201 L1201 D1205 H1205 L1205 D1209 H1209 L1209 D1216 H1216 L1216 D1220 H1220 L1220 D1224 H1224 L1224 D1228 H1228 L1228 D1232 H1232 L1232 D1236 H1236 L1236 D1240 H1240 L1240 D1244 H1244 L1244 D1248 H1248 L1248 D1252 H1252 L1252 D1256 H1256 L1256 D1260 H1260 L1260 D1264 H1264 L1264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pageSetUpPr fitToPage="1"/>
  </sheetPr>
  <dimension ref="A1:BN1268"/>
  <sheetViews>
    <sheetView showGridLines="0" workbookViewId="0"/>
  </sheetViews>
  <sheetFormatPr baseColWidth="10" defaultColWidth="15.109375" defaultRowHeight="15" customHeight="1"/>
  <cols>
    <col min="1" max="1" width="8.6640625" customWidth="1"/>
    <col min="2" max="2" width="12.77734375" hidden="1" customWidth="1"/>
    <col min="3" max="3" width="6.33203125" customWidth="1"/>
    <col min="4" max="4" width="13.6640625" customWidth="1"/>
    <col min="5" max="5" width="9.21875" customWidth="1"/>
    <col min="6" max="6" width="13.6640625" customWidth="1"/>
    <col min="7" max="7" width="6.33203125" customWidth="1"/>
    <col min="8" max="8" width="13.6640625" customWidth="1"/>
    <col min="9" max="9" width="9.21875" customWidth="1"/>
    <col min="10" max="10" width="13.6640625" customWidth="1"/>
    <col min="11" max="11" width="6.33203125" customWidth="1"/>
    <col min="12" max="12" width="13.6640625" customWidth="1"/>
    <col min="13" max="13" width="9.21875" customWidth="1"/>
    <col min="14" max="14" width="13.6640625" customWidth="1"/>
    <col min="15" max="15" width="7.6640625" customWidth="1"/>
    <col min="16" max="16" width="4.109375" customWidth="1"/>
    <col min="17" max="17" width="10.33203125" customWidth="1"/>
    <col min="18" max="18" width="1.109375" customWidth="1"/>
    <col min="19" max="19" width="9.44140625" customWidth="1"/>
    <col min="20" max="20" width="5.109375" customWidth="1"/>
    <col min="21" max="21" width="11.33203125" customWidth="1"/>
    <col min="22" max="22" width="1.33203125" customWidth="1"/>
    <col min="23" max="23" width="9.44140625" customWidth="1"/>
    <col min="24" max="24" width="5.109375" customWidth="1"/>
    <col min="25" max="25" width="11" customWidth="1"/>
    <col min="26" max="26" width="1.33203125" customWidth="1"/>
    <col min="27" max="27" width="9.44140625" customWidth="1"/>
    <col min="28" max="28" width="5.109375" customWidth="1"/>
    <col min="29" max="29" width="12.6640625" customWidth="1"/>
    <col min="30" max="30" width="3.77734375" customWidth="1"/>
    <col min="31" max="38" width="12.6640625" customWidth="1"/>
    <col min="39" max="39" width="3.33203125" customWidth="1"/>
    <col min="40" max="40" width="12.6640625" hidden="1" customWidth="1"/>
    <col min="41" max="41" width="14.109375" hidden="1" customWidth="1"/>
    <col min="42" max="51" width="12.6640625" hidden="1" customWidth="1"/>
    <col min="52" max="52" width="4.21875" hidden="1" customWidth="1"/>
    <col min="53" max="53" width="12.6640625" customWidth="1"/>
    <col min="54" max="54" width="23.44140625" customWidth="1"/>
    <col min="55" max="56" width="12.6640625" customWidth="1"/>
    <col min="57" max="57" width="4.21875" customWidth="1"/>
    <col min="58" max="61" width="12.6640625" customWidth="1"/>
    <col min="62" max="62" width="18.21875" customWidth="1"/>
    <col min="63" max="63" width="5" customWidth="1"/>
    <col min="64" max="66" width="12.6640625" customWidth="1"/>
  </cols>
  <sheetData>
    <row r="1" spans="1:66" ht="33" customHeight="1">
      <c r="A1" s="1"/>
      <c r="B1" s="1"/>
      <c r="C1" s="1"/>
      <c r="D1" s="1"/>
      <c r="E1" s="2" t="s">
        <v>0</v>
      </c>
      <c r="F1" s="1"/>
      <c r="G1" s="3"/>
      <c r="H1" s="3"/>
      <c r="I1" s="3" t="s">
        <v>1</v>
      </c>
      <c r="J1" s="4"/>
      <c r="K1" s="1"/>
      <c r="L1" s="3"/>
      <c r="O1" s="1"/>
      <c r="P1" s="1"/>
      <c r="Q1" s="1"/>
      <c r="R1" s="5"/>
      <c r="S1" s="6"/>
      <c r="T1" s="6"/>
      <c r="U1" s="6"/>
      <c r="V1" s="6"/>
      <c r="W1" s="6"/>
      <c r="X1" s="6"/>
      <c r="Y1" s="6"/>
      <c r="Z1" s="6"/>
      <c r="AA1" s="6"/>
      <c r="AB1" s="6"/>
      <c r="AC1" s="6"/>
      <c r="AD1" s="7"/>
      <c r="AE1" s="8"/>
      <c r="AF1" s="7"/>
      <c r="AG1" s="7"/>
      <c r="AH1" s="7"/>
      <c r="AI1" s="7"/>
      <c r="AJ1" s="7"/>
      <c r="AK1" s="7"/>
      <c r="AL1" s="7"/>
      <c r="AM1" s="7"/>
      <c r="AN1" s="9" t="s">
        <v>2</v>
      </c>
      <c r="AO1" s="9" t="s">
        <v>3</v>
      </c>
      <c r="AP1" s="9" t="s">
        <v>4</v>
      </c>
      <c r="AQ1" s="9" t="s">
        <v>5</v>
      </c>
      <c r="AR1" s="9" t="s">
        <v>6</v>
      </c>
      <c r="AS1" s="9" t="s">
        <v>7</v>
      </c>
      <c r="AT1" s="9" t="s">
        <v>8</v>
      </c>
      <c r="AU1" s="9" t="s">
        <v>9</v>
      </c>
      <c r="AV1" s="9" t="s">
        <v>10</v>
      </c>
      <c r="AW1" s="10" t="s">
        <v>11</v>
      </c>
      <c r="AX1" s="9" t="s">
        <v>12</v>
      </c>
      <c r="AY1" s="9"/>
      <c r="AZ1" s="9"/>
      <c r="BA1" s="9"/>
      <c r="BB1" s="9"/>
      <c r="BC1" s="9"/>
      <c r="BD1" s="9"/>
      <c r="BE1" s="249"/>
      <c r="BF1" s="242"/>
      <c r="BG1" s="242"/>
      <c r="BH1" s="242"/>
      <c r="BI1" s="242"/>
      <c r="BJ1" s="242"/>
      <c r="BK1" s="242"/>
      <c r="BL1" s="242"/>
      <c r="BM1" s="11"/>
      <c r="BN1" s="11"/>
    </row>
    <row r="2" spans="1:66" ht="19.5" customHeight="1">
      <c r="A2" s="3"/>
      <c r="B2" s="3"/>
      <c r="C2" s="1"/>
      <c r="D2" s="1"/>
      <c r="E2" s="12" t="s">
        <v>13</v>
      </c>
      <c r="F2" s="1"/>
      <c r="G2" s="3"/>
      <c r="H2" s="3"/>
      <c r="I2" s="3"/>
      <c r="J2" s="1"/>
      <c r="K2" s="1"/>
      <c r="L2" s="3"/>
      <c r="M2" s="36" t="s">
        <v>32</v>
      </c>
      <c r="N2" s="37">
        <f ca="1">IFERROR(__xludf.DUMMYFUNCTION("IMPORTXML(""https://www.bcv.org.ve/"", ""//*[@id='dolar']//strong"", ""es_VE"")"),888.8909)</f>
        <v>888.89089999999999</v>
      </c>
      <c r="O2" s="1"/>
      <c r="P2" s="1"/>
      <c r="Q2" s="1"/>
      <c r="R2" s="5"/>
      <c r="S2" s="6"/>
      <c r="T2" s="6"/>
      <c r="U2" s="6"/>
      <c r="V2" s="6"/>
      <c r="W2" s="6"/>
      <c r="X2" s="6"/>
      <c r="Y2" s="6"/>
      <c r="Z2" s="6"/>
      <c r="AA2" s="6"/>
      <c r="AB2" s="6"/>
      <c r="AC2" s="6"/>
      <c r="AD2" s="7"/>
      <c r="AE2" s="7"/>
      <c r="AF2" s="7"/>
      <c r="AG2" s="7"/>
      <c r="AH2" s="7"/>
      <c r="AI2" s="7"/>
      <c r="AJ2" s="7"/>
      <c r="AK2" s="7"/>
      <c r="AL2" s="7"/>
      <c r="AM2" s="7"/>
      <c r="AN2" s="7"/>
      <c r="AO2" s="7"/>
      <c r="AP2" s="7"/>
      <c r="AQ2" s="7"/>
      <c r="AR2" s="7"/>
      <c r="AS2" s="7"/>
      <c r="AT2" s="7"/>
      <c r="AU2" s="7"/>
      <c r="AV2" s="7"/>
      <c r="AW2" s="7"/>
      <c r="AX2" s="7"/>
      <c r="AY2" s="7"/>
      <c r="AZ2" s="7"/>
      <c r="BA2" s="7"/>
      <c r="BB2" s="7"/>
      <c r="BC2" s="7"/>
      <c r="BD2" s="7"/>
      <c r="BE2" s="13"/>
      <c r="BF2" s="13"/>
      <c r="BG2" s="13"/>
      <c r="BH2" s="13"/>
      <c r="BI2" s="13"/>
      <c r="BJ2" s="14"/>
      <c r="BK2" s="13"/>
      <c r="BL2" s="13"/>
      <c r="BM2" s="13"/>
      <c r="BN2" s="13"/>
    </row>
    <row r="3" spans="1:66" ht="12.75" customHeight="1">
      <c r="A3" s="3"/>
      <c r="B3" s="3"/>
      <c r="C3" s="3"/>
      <c r="D3" s="3"/>
      <c r="E3" s="3"/>
      <c r="F3" s="3"/>
      <c r="G3" s="3"/>
      <c r="H3" s="3"/>
      <c r="I3" s="3"/>
      <c r="J3" s="3"/>
      <c r="K3" s="3"/>
      <c r="L3" s="3"/>
      <c r="M3" s="39" t="s">
        <v>35</v>
      </c>
      <c r="N3" s="41">
        <f ca="1">IFERROR(__xludf.DUMMYFUNCTION("IMPORTXML(""https://www.bcv.org.ve/"", ""(//span[@class='date-display-single'])[1]"", ""es_VE"")"),46324)</f>
        <v>46324</v>
      </c>
      <c r="O3" s="1"/>
      <c r="P3" s="3"/>
      <c r="Q3" s="3"/>
      <c r="R3" s="15"/>
      <c r="S3" s="16"/>
      <c r="T3" s="16"/>
      <c r="U3" s="16"/>
      <c r="V3" s="6"/>
      <c r="W3" s="16"/>
      <c r="X3" s="16"/>
      <c r="Y3" s="16"/>
      <c r="Z3" s="6"/>
      <c r="AA3" s="16"/>
      <c r="AB3" s="16"/>
      <c r="AC3" s="16"/>
      <c r="AD3" s="17"/>
      <c r="AE3" s="17"/>
      <c r="AF3" s="17"/>
      <c r="AG3" s="17"/>
      <c r="AH3" s="17"/>
      <c r="AI3" s="17"/>
      <c r="AJ3" s="17"/>
      <c r="AK3" s="17"/>
      <c r="AL3" s="17"/>
      <c r="AM3" s="17"/>
      <c r="AN3" s="17"/>
      <c r="AO3" s="17"/>
      <c r="AP3" s="17"/>
      <c r="AQ3" s="17"/>
      <c r="AR3" s="17"/>
      <c r="AS3" s="17"/>
      <c r="AT3" s="17"/>
      <c r="AU3" s="17"/>
      <c r="AV3" s="17"/>
      <c r="AW3" s="17"/>
      <c r="AX3" s="17"/>
      <c r="AY3" s="17"/>
      <c r="AZ3" s="17"/>
      <c r="BA3" s="17"/>
      <c r="BB3" s="17"/>
      <c r="BC3" s="17"/>
      <c r="BD3" s="17"/>
      <c r="BE3" s="18"/>
      <c r="BF3" s="18"/>
      <c r="BG3" s="18"/>
      <c r="BH3" s="18"/>
      <c r="BI3" s="18"/>
      <c r="BJ3" s="19"/>
      <c r="BK3" s="20"/>
      <c r="BL3" s="21"/>
      <c r="BM3" s="21"/>
      <c r="BN3" s="21"/>
    </row>
    <row r="4" spans="1:66" ht="15" customHeight="1">
      <c r="A4" s="210">
        <v>46327</v>
      </c>
      <c r="B4" s="211"/>
      <c r="C4" s="211"/>
      <c r="D4" s="211"/>
      <c r="E4" s="211"/>
      <c r="F4" s="211"/>
      <c r="G4" s="211"/>
      <c r="H4" s="211"/>
      <c r="I4" s="211"/>
      <c r="J4" s="211"/>
      <c r="K4" s="211"/>
      <c r="L4" s="211"/>
      <c r="M4" s="211"/>
      <c r="N4" s="212"/>
      <c r="O4" s="1"/>
      <c r="P4" s="1"/>
      <c r="Q4" s="1"/>
      <c r="R4" s="15"/>
      <c r="S4" s="22"/>
      <c r="T4" s="22"/>
      <c r="U4" s="241"/>
      <c r="V4" s="242"/>
      <c r="W4" s="242"/>
      <c r="X4" s="242"/>
      <c r="Y4" s="242"/>
      <c r="Z4" s="23"/>
      <c r="AA4" s="23"/>
      <c r="AB4" s="23"/>
      <c r="AC4" s="23"/>
      <c r="AD4" s="24"/>
      <c r="AE4" s="250" t="s">
        <v>14</v>
      </c>
      <c r="AF4" s="236"/>
      <c r="AG4" s="236"/>
      <c r="AH4" s="236"/>
      <c r="AI4" s="236"/>
      <c r="AJ4" s="236"/>
      <c r="AK4" s="236"/>
      <c r="AL4" s="237"/>
      <c r="AM4" s="24"/>
      <c r="AN4" s="24"/>
      <c r="AO4" s="24"/>
      <c r="AP4" s="24"/>
      <c r="AQ4" s="24"/>
      <c r="AR4" s="24"/>
      <c r="AS4" s="24"/>
      <c r="AT4" s="24"/>
      <c r="AU4" s="24"/>
      <c r="AV4" s="24"/>
      <c r="AW4" s="24"/>
      <c r="AX4" s="24"/>
      <c r="AY4" s="24"/>
      <c r="AZ4" s="24"/>
      <c r="BA4" s="24"/>
      <c r="BB4" s="24"/>
      <c r="BC4" s="24"/>
      <c r="BD4" s="24"/>
      <c r="BE4" s="18"/>
      <c r="BF4" s="18"/>
      <c r="BG4" s="18"/>
      <c r="BH4" s="18"/>
      <c r="BI4" s="18"/>
      <c r="BJ4" s="19"/>
      <c r="BK4" s="20"/>
      <c r="BL4" s="21"/>
      <c r="BM4" s="21"/>
      <c r="BN4" s="21"/>
    </row>
    <row r="5" spans="1:66" ht="15" customHeight="1">
      <c r="A5" s="25" t="s">
        <v>15</v>
      </c>
      <c r="B5" s="25" t="s">
        <v>16</v>
      </c>
      <c r="C5" s="213" t="s">
        <v>17</v>
      </c>
      <c r="D5" s="214"/>
      <c r="E5" s="214"/>
      <c r="F5" s="215"/>
      <c r="G5" s="213" t="s">
        <v>18</v>
      </c>
      <c r="H5" s="214"/>
      <c r="I5" s="214"/>
      <c r="J5" s="215"/>
      <c r="K5" s="213" t="s">
        <v>19</v>
      </c>
      <c r="L5" s="214"/>
      <c r="M5" s="214"/>
      <c r="N5" s="215"/>
      <c r="O5" s="1"/>
      <c r="P5" s="1"/>
      <c r="Q5" s="1"/>
      <c r="R5" s="26"/>
      <c r="S5" s="234" t="s">
        <v>17</v>
      </c>
      <c r="T5" s="214"/>
      <c r="U5" s="215"/>
      <c r="V5" s="27"/>
      <c r="W5" s="234" t="s">
        <v>18</v>
      </c>
      <c r="X5" s="214"/>
      <c r="Y5" s="215"/>
      <c r="Z5" s="28"/>
      <c r="AA5" s="234" t="s">
        <v>19</v>
      </c>
      <c r="AB5" s="214"/>
      <c r="AC5" s="215"/>
      <c r="AD5" s="29"/>
      <c r="AE5" s="243" t="s">
        <v>20</v>
      </c>
      <c r="AF5" s="244"/>
      <c r="AG5" s="30" t="s">
        <v>21</v>
      </c>
      <c r="AH5" s="31" t="s">
        <v>22</v>
      </c>
      <c r="AI5" s="32" t="s">
        <v>23</v>
      </c>
      <c r="AJ5" s="32" t="s">
        <v>24</v>
      </c>
      <c r="AK5" s="32" t="s">
        <v>25</v>
      </c>
      <c r="AL5" s="33" t="s">
        <v>26</v>
      </c>
      <c r="AM5" s="29"/>
      <c r="AN5" s="34" t="s">
        <v>2</v>
      </c>
      <c r="AO5" s="34" t="s">
        <v>3</v>
      </c>
      <c r="AP5" s="34" t="s">
        <v>4</v>
      </c>
      <c r="AQ5" s="34" t="s">
        <v>5</v>
      </c>
      <c r="AR5" s="34" t="s">
        <v>6</v>
      </c>
      <c r="AS5" s="34" t="s">
        <v>7</v>
      </c>
      <c r="AT5" s="34" t="s">
        <v>27</v>
      </c>
      <c r="AU5" s="34" t="s">
        <v>28</v>
      </c>
      <c r="AV5" s="34" t="s">
        <v>29</v>
      </c>
      <c r="AW5" s="34" t="s">
        <v>30</v>
      </c>
      <c r="AX5" s="34" t="s">
        <v>12</v>
      </c>
      <c r="AY5" s="34" t="s">
        <v>20</v>
      </c>
      <c r="AZ5" s="35"/>
      <c r="BA5" s="247" t="s">
        <v>31</v>
      </c>
      <c r="BB5" s="214"/>
      <c r="BC5" s="214"/>
      <c r="BD5" s="215"/>
      <c r="BE5" s="18"/>
      <c r="BF5" s="247" t="s">
        <v>33</v>
      </c>
      <c r="BG5" s="214"/>
      <c r="BH5" s="214"/>
      <c r="BI5" s="214"/>
      <c r="BJ5" s="215"/>
      <c r="BK5" s="20"/>
      <c r="BL5" s="248" t="s">
        <v>34</v>
      </c>
      <c r="BM5" s="214"/>
      <c r="BN5" s="215"/>
    </row>
    <row r="6" spans="1:66" ht="11.25" customHeight="1">
      <c r="A6" s="219">
        <f>Q12</f>
        <v>0.33333333333333331</v>
      </c>
      <c r="B6" s="38"/>
      <c r="C6" s="224"/>
      <c r="D6" s="225"/>
      <c r="E6" s="40" t="s">
        <v>36</v>
      </c>
      <c r="F6" s="42" t="str">
        <f>IF(D6&lt;&gt;"", VLOOKUP(D6,'Base de Datos'!$A$2:$D1268,2,FALSE()),"")</f>
        <v/>
      </c>
      <c r="G6" s="224"/>
      <c r="H6" s="223"/>
      <c r="I6" s="40" t="s">
        <v>36</v>
      </c>
      <c r="J6" s="42" t="str">
        <f>IF(H6&lt;&gt;"", VLOOKUP(H6,'Base de Datos'!$A$2:$D1268,2,FALSE()),"")</f>
        <v/>
      </c>
      <c r="K6" s="224"/>
      <c r="L6" s="223"/>
      <c r="M6" s="40" t="s">
        <v>36</v>
      </c>
      <c r="N6" s="42" t="str">
        <f>IF(L6&lt;&gt;"", VLOOKUP(L6,'Base de Datos'!$A$2:$D1268,2,FALSE()),"")</f>
        <v/>
      </c>
      <c r="O6" s="43"/>
      <c r="P6" s="1"/>
      <c r="Q6" s="44"/>
      <c r="R6" s="15"/>
      <c r="S6" s="45"/>
      <c r="T6" s="45" t="s">
        <v>37</v>
      </c>
      <c r="U6" s="46"/>
      <c r="V6" s="47"/>
      <c r="W6" s="45"/>
      <c r="X6" s="45" t="s">
        <v>37</v>
      </c>
      <c r="Y6" s="46"/>
      <c r="Z6" s="47"/>
      <c r="AA6" s="45"/>
      <c r="AB6" s="45" t="s">
        <v>37</v>
      </c>
      <c r="AC6" s="46"/>
      <c r="AD6" s="48"/>
      <c r="AE6" s="245" t="s">
        <v>38</v>
      </c>
      <c r="AF6" s="246"/>
      <c r="AG6" s="49">
        <f t="shared" ref="AG6:AG22" si="0">COUNTIFS(AP:AP, "💲", AY:AY, AE6) + COUNTIFS(AP:AP, "📦", AY:AY, AE6) + COUNTIFS(AP:AP, "✅", AY:AY, AE6)</f>
        <v>0</v>
      </c>
      <c r="AH6" s="50">
        <f t="shared" ref="AH6:AH22" si="1">COUNTIFS(AP:AP, "💲", AY:AY, AE6) + COUNTIFS(AP:AP, "📦", AY:AY, AE6)</f>
        <v>0</v>
      </c>
      <c r="AI6" s="51">
        <f t="shared" ref="AI6:AI22" si="2">SUMIFS(AR:AR, AY:AY, AE6, AP:AP, "💲") + SUMIFS(AR:AR, AY:AY, AE6, AP:AP, "📦")</f>
        <v>0</v>
      </c>
      <c r="AJ6" s="51">
        <f t="shared" ref="AJ6:AJ22" ca="1" si="3">(
    SUMIFS(AR:AR, AY:AY, INDIRECT("AE" &amp; ROW()), AP:AP, "💲") +
    SUMIFS(AR:AR, AY:AY, INDIRECT("AE" &amp; ROW()), AP:AP, "📦")
) -
(
    SUMIFS(AR:AR, AY:AY, INDIRECT("AE" &amp; ROW()), AP:AP, "💲", AS:AS, "Participante") +
    SUMIFS(AR:AR, AY:AY, INDIRECT("AE" &amp; ROW()), AP:AP, "📦", AS:AS, "Participante")
)  -
(
    SUMIFS(AR:AR, AY:AY, INDIRECT("AE" &amp; ROW()), AP:AP, "💲", AS:AS, "Empleado") +
    SUMIFS(AR:AR, AY:AY, INDIRECT("AE" &amp; ROW()), AP:AP, "📦", AS:AS, "Empleado")
) -
(
    (
        SUMIFS(AR:AR, AY:AY, INDIRECT("AE" &amp; ROW()), AP:AP, "💲", AS:AS, "Familiar") +
        SUMIFS(AR:AR, AY:AY, INDIRECT("AE" &amp; ROW()), AP:AP, "📦", AS:AS, "Familiar")
    ) / 2
)  -
(
    (
        SUMIFS(AR:AR, AY:AY, INDIRECT("AE" &amp; ROW()), AP:AP, "💲", AS:AS, "Exonerado ADH") +
        SUMIFS(AR:AR, AY:AY, INDIRECT("AE" &amp; ROW()), AP:AP, "📦", AS:AS, "Exonerado ADH")
    ) / 2
)  -
(
    (
        SUMIFS(AR:AR, AY:AY, INDIRECT("AE" &amp; ROW()), AP:AP, "💲", AS:AS, "Exonerado Doctor") +
        SUMIFS(AR:AR, AY:AY, INDIRECT("AE" &amp; ROW()), AP:AP, "📦", AS:AS, "Exonerado Doctor")
    ) / 2
)</f>
        <v>0</v>
      </c>
      <c r="AK6" s="51">
        <f t="shared" ref="AK6:AK22" ca="1" si="4">(
    SUMIFS(AR:AR, AY:AY, INDIRECT("AE" &amp; ROW()), AP:AP, "💲") +
    SUMIFS(AR:AR, AY:AY, INDIRECT("AE" &amp; ROW()), AP:AP, "📦")
) -
(
    SUMIFS(AR:AR, AY:AY, INDIRECT("AE" &amp; ROW()), AP:AP, "💲", AS:AS, "Familiar") +
    SUMIFS(AR:AR, AY:AY, INDIRECT("AE" &amp; ROW()), AP:AP, "📦", AS:AS, "Familiar")
) -
(
    SUMIFS(AR:AR, AY:AY, INDIRECT("AE" &amp; ROW()), AP:AP, "💲", AS:AS, "Participante") +
    SUMIFS(AR:AR, AY:AY, INDIRECT("AE" &amp; ROW()), AP:AP, "📦", AS:AS, "Participante")
)  -
(
    SUMIFS(AR:AR, AY:AY, INDIRECT("AE" &amp; ROW()), AP:AP, "💲", AS:AS, "Empleado") +
    SUMIFS(AR:AR, AY:AY, INDIRECT("AE" &amp; ROW()), AP:AP, "📦", AS:AS, "Empleado")
) -
(
     SUMIFS(AR:AR, AY:AY, INDIRECT("AE" &amp; ROW()), AP:AP, "💲", AS:AS, "Exonerado ADH") +
     SUMIFS(AR:AR, AY:AY, INDIRECT("AE" &amp; ROW()), AP:AP, "📦", AS:AS, "Exonerado ADH")
) -
((
     SUMIFS(AR:AR, AY:AY, INDIRECT("AE" &amp; ROW()), AP:AP, "💲", AS:AS, "Exonerado Doctor") +
     SUMIFS(AR:AR, AY:AY, INDIRECT("AE" &amp; ROW()), AP:AP, "📦", AS:AS, "Exonerado Doctor")
) / 2 )-
(
    (
        SUMIFS(AR:AR, AY:AY, INDIRECT("AE" &amp; ROW()), AP:AP, "💲", AS:AS, "") +
        SUMIFS(AR:AR, AY:AY, INDIRECT("AE" &amp; ROW()), AP:AP, "📦", AS:AS, "")
    ) / 2
)</f>
        <v>0</v>
      </c>
      <c r="AL6" s="52">
        <f t="shared" ref="AL6:AL22" ca="1" si="5">(
    SUMIFS(AR:AR, AY:AY, INDIRECT("AE" &amp; ROW()), AP:AP, "💲") +
    SUMIFS(AR:AR, AY:AY, INDIRECT("AE" &amp; ROW()), AP:AP, "📦")
) -
((
    SUMIFS(AR:AR, AY:AY, INDIRECT("AE" &amp; ROW()), AP:AP, "💲", AS:AS, "Familiar") +
    SUMIFS(AR:AR, AY:AY, INDIRECT("AE" &amp; ROW()), AP:AP, "📦", AS:AS, "Familiar")
) / 2 ) -
((
    SUMIFS(AR:AR, AY:AY, INDIRECT("AE" &amp; ROW()), AP:AP, "💲", AS:AS, "Participante") +
    SUMIFS(AR:AR, AY:AY, INDIRECT("AE" &amp; ROW()), AP:AP, "📦", AS:AS, "Participante")
) / 2 ) -
((
    SUMIFS(AR:AR, AY:AY, INDIRECT("AE" &amp; ROW()), AP:AP, "💲", AS:AS, "Empleado") +
    SUMIFS(AR:AR, AY:AY, INDIRECT("AE" &amp; ROW()), AP:AP, "📦", AS:AS, "Empleado")
) / 2 ) -
((
     SUMIFS(AR:AR, AY:AY, INDIRECT("AE" &amp; ROW()), AP:AP, "💲", AS:AS, "Exonerado ADH") +
     SUMIFS(AR:AR, AY:AY, INDIRECT("AE" &amp; ROW()), AP:AP, "📦", AS:AS, "Exonerado ADH")
) / 2 ) -
(
     SUMIFS(AR:AR, AY:AY, INDIRECT("AE" &amp; ROW()), AP:AP, "💲", AS:AS, "Exonerado Doctor") +
     SUMIFS(AR:AR, AY:AY, INDIRECT("AE" &amp; ROW()), AP:AP, "📦", AS:AS, "Exonerado Doctor")
)-
(
    (
        SUMIFS(AR:AR, AY:AY, INDIRECT("AE" &amp; ROW()), AP:AP, "💲", AS:AS, "") +
        SUMIFS(AR:AR, AY:AY, INDIRECT("AE" &amp; ROW()), AP:AP, "📦", AS:AS, "")
    ) / 2
)</f>
        <v>0</v>
      </c>
      <c r="AM6" s="48"/>
      <c r="AN6" s="53">
        <f>A4</f>
        <v>46327</v>
      </c>
      <c r="AO6" s="54" t="str">
        <f>C5</f>
        <v>Consultorio N° 1</v>
      </c>
      <c r="AP6" s="55">
        <f t="shared" ref="AP6:AQ6" si="6">C6</f>
        <v>0</v>
      </c>
      <c r="AQ6" s="55">
        <f t="shared" si="6"/>
        <v>0</v>
      </c>
      <c r="AR6" s="55">
        <f>U6</f>
        <v>0</v>
      </c>
      <c r="AS6" s="55">
        <f>S6</f>
        <v>0</v>
      </c>
      <c r="AT6" s="55">
        <f>S7</f>
        <v>0</v>
      </c>
      <c r="AU6" s="55">
        <f>U7</f>
        <v>0</v>
      </c>
      <c r="AV6" s="55">
        <f>S8</f>
        <v>0</v>
      </c>
      <c r="AW6" s="55">
        <f>U8</f>
        <v>0</v>
      </c>
      <c r="AX6" s="55">
        <f>U9</f>
        <v>0</v>
      </c>
      <c r="AY6" s="55">
        <f>F9</f>
        <v>0</v>
      </c>
      <c r="AZ6" s="56"/>
      <c r="BA6" s="60" t="s">
        <v>39</v>
      </c>
      <c r="BB6" s="61" t="s">
        <v>2</v>
      </c>
      <c r="BC6" s="62" t="s">
        <v>40</v>
      </c>
      <c r="BD6" s="63" t="s">
        <v>20</v>
      </c>
      <c r="BE6" s="56"/>
      <c r="BF6" s="60" t="s">
        <v>39</v>
      </c>
      <c r="BG6" s="62" t="s">
        <v>41</v>
      </c>
      <c r="BH6" s="61" t="s">
        <v>2</v>
      </c>
      <c r="BI6" s="62" t="s">
        <v>40</v>
      </c>
      <c r="BJ6" s="63" t="s">
        <v>20</v>
      </c>
      <c r="BK6" s="56"/>
      <c r="BL6" s="60" t="s">
        <v>39</v>
      </c>
      <c r="BM6" s="61" t="s">
        <v>2</v>
      </c>
      <c r="BN6" s="63" t="s">
        <v>40</v>
      </c>
    </row>
    <row r="7" spans="1:66" ht="11.25" customHeight="1">
      <c r="A7" s="220"/>
      <c r="B7" s="38"/>
      <c r="C7" s="205"/>
      <c r="D7" s="208"/>
      <c r="E7" s="57" t="s">
        <v>42</v>
      </c>
      <c r="F7" s="58" t="str">
        <f>IF(D6&lt;&gt;"", VLOOKUP(D6,'Base de Datos'!$A$2:$D1268,3,FALSE()),"")</f>
        <v/>
      </c>
      <c r="G7" s="205"/>
      <c r="H7" s="208"/>
      <c r="I7" s="57" t="s">
        <v>42</v>
      </c>
      <c r="J7" s="58" t="str">
        <f>IF(H6&lt;&gt;"", VLOOKUP(H6,'Base de Datos'!$A$2:$D1268,3,FALSE()),"")</f>
        <v/>
      </c>
      <c r="K7" s="205"/>
      <c r="L7" s="208"/>
      <c r="M7" s="57" t="s">
        <v>42</v>
      </c>
      <c r="N7" s="58" t="str">
        <f>IF(L6&lt;&gt;"", VLOOKUP(L6,'Base de Datos'!$A$2:$D1268,3,FALSE()),"")</f>
        <v/>
      </c>
      <c r="O7" s="43"/>
      <c r="P7" s="1"/>
      <c r="Q7" s="44"/>
      <c r="R7" s="15"/>
      <c r="S7" s="229"/>
      <c r="T7" s="230"/>
      <c r="U7" s="59"/>
      <c r="V7" s="47"/>
      <c r="W7" s="229"/>
      <c r="X7" s="230"/>
      <c r="Y7" s="59"/>
      <c r="Z7" s="47"/>
      <c r="AA7" s="229"/>
      <c r="AB7" s="230"/>
      <c r="AC7" s="59"/>
      <c r="AD7" s="48"/>
      <c r="AE7" s="232" t="s">
        <v>43</v>
      </c>
      <c r="AF7" s="230"/>
      <c r="AG7" s="49">
        <f t="shared" si="0"/>
        <v>0</v>
      </c>
      <c r="AH7" s="50">
        <f t="shared" si="1"/>
        <v>0</v>
      </c>
      <c r="AI7" s="51">
        <f t="shared" si="2"/>
        <v>0</v>
      </c>
      <c r="AJ7" s="51">
        <f t="shared" ca="1" si="3"/>
        <v>0</v>
      </c>
      <c r="AK7" s="51">
        <f t="shared" ca="1" si="4"/>
        <v>0</v>
      </c>
      <c r="AL7" s="52">
        <f t="shared" ca="1" si="5"/>
        <v>0</v>
      </c>
      <c r="AM7" s="48"/>
      <c r="AN7" s="53">
        <f>A4</f>
        <v>46327</v>
      </c>
      <c r="AO7" s="54" t="str">
        <f>C5</f>
        <v>Consultorio N° 1</v>
      </c>
      <c r="AP7" s="55">
        <f t="shared" ref="AP7:AQ7" si="7">C10</f>
        <v>0</v>
      </c>
      <c r="AQ7" s="55">
        <f t="shared" si="7"/>
        <v>0</v>
      </c>
      <c r="AR7" s="64">
        <f>U10</f>
        <v>0</v>
      </c>
      <c r="AS7" s="55">
        <f>S10</f>
        <v>0</v>
      </c>
      <c r="AT7" s="55">
        <f>S11</f>
        <v>0</v>
      </c>
      <c r="AU7" s="55">
        <f>U11</f>
        <v>0</v>
      </c>
      <c r="AV7" s="55">
        <f>S12</f>
        <v>0</v>
      </c>
      <c r="AW7" s="55">
        <f>U12</f>
        <v>0</v>
      </c>
      <c r="AX7" s="55">
        <f>U13</f>
        <v>0</v>
      </c>
      <c r="AY7" s="55">
        <f>F13</f>
        <v>0</v>
      </c>
      <c r="AZ7" s="56"/>
      <c r="BA7" s="69" t="str">
        <f ca="1">IFERROR(__xludf.DUMMYFUNCTION("QUERY(AN:AY, ""SELECT AQ, AN, AR, AY WHERE AS = 'Empleado' AND (AP = '💲' OR AP = '📦') ORDER BY AN"", )"),"#N/A")</f>
        <v>#N/A</v>
      </c>
      <c r="BB7" s="70"/>
      <c r="BC7" s="49"/>
      <c r="BD7" s="71"/>
      <c r="BE7" s="56"/>
      <c r="BF7" s="72" t="str">
        <f ca="1">IFERROR(__xludf.DUMMYFUNCTION("QUERY(AN:AY, ""SELECT AQ, AX, AN, AR, AY WHERE AS = 'Familiar' AND (AP = '💲' OR AP = '📦') ORDER BY AN"", )"),"#N/A")</f>
        <v>#N/A</v>
      </c>
      <c r="BG7" s="73"/>
      <c r="BH7" s="74"/>
      <c r="BI7" s="75"/>
      <c r="BJ7" s="76"/>
      <c r="BK7" s="56"/>
      <c r="BL7" s="77" t="str">
        <f ca="1">IFERROR(__xludf.DUMMYFUNCTION("QUERY(AN:AY, ""SELECT AQ, AN, AR WHERE AS = 'Participante' AND (AP = '💲' OR AP = '📦') ORDER BY AN"", )"),"#N/A")</f>
        <v>#N/A</v>
      </c>
      <c r="BM7" s="70"/>
      <c r="BN7" s="78"/>
    </row>
    <row r="8" spans="1:66" ht="11.25" customHeight="1">
      <c r="A8" s="220"/>
      <c r="B8" s="38"/>
      <c r="C8" s="205"/>
      <c r="D8" s="208"/>
      <c r="E8" s="57" t="s">
        <v>44</v>
      </c>
      <c r="F8" s="58" t="str">
        <f>IF(D6&lt;&gt;"", VLOOKUP(D6,'Base de Datos'!$A$2:$D1268,4,FALSE()),"")</f>
        <v/>
      </c>
      <c r="G8" s="205"/>
      <c r="H8" s="208"/>
      <c r="I8" s="57" t="s">
        <v>44</v>
      </c>
      <c r="J8" s="58" t="str">
        <f>IF(H6&lt;&gt;"", VLOOKUP(H6,'Base de Datos'!$A$2:$D1268,4,FALSE()),"")</f>
        <v/>
      </c>
      <c r="K8" s="205"/>
      <c r="L8" s="208"/>
      <c r="M8" s="57" t="s">
        <v>44</v>
      </c>
      <c r="N8" s="58" t="str">
        <f>IF(L6&lt;&gt;"", VLOOKUP(L6,'Base de Datos'!$A$2:$D1268,4,FALSE()),"")</f>
        <v/>
      </c>
      <c r="O8" s="43"/>
      <c r="P8" s="80"/>
      <c r="Q8" s="81"/>
      <c r="R8" s="15"/>
      <c r="S8" s="229"/>
      <c r="T8" s="230"/>
      <c r="U8" s="59"/>
      <c r="V8" s="47"/>
      <c r="W8" s="229"/>
      <c r="X8" s="230"/>
      <c r="Y8" s="59"/>
      <c r="Z8" s="47"/>
      <c r="AA8" s="229"/>
      <c r="AB8" s="230"/>
      <c r="AC8" s="59"/>
      <c r="AD8" s="48"/>
      <c r="AE8" s="232" t="s">
        <v>45</v>
      </c>
      <c r="AF8" s="230"/>
      <c r="AG8" s="49">
        <f t="shared" si="0"/>
        <v>0</v>
      </c>
      <c r="AH8" s="50">
        <f t="shared" si="1"/>
        <v>0</v>
      </c>
      <c r="AI8" s="51">
        <f t="shared" si="2"/>
        <v>0</v>
      </c>
      <c r="AJ8" s="51">
        <f t="shared" ca="1" si="3"/>
        <v>0</v>
      </c>
      <c r="AK8" s="51">
        <f t="shared" ca="1" si="4"/>
        <v>0</v>
      </c>
      <c r="AL8" s="52">
        <f t="shared" ca="1" si="5"/>
        <v>0</v>
      </c>
      <c r="AM8" s="48"/>
      <c r="AN8" s="53">
        <f>A4</f>
        <v>46327</v>
      </c>
      <c r="AO8" s="54" t="str">
        <f>C5</f>
        <v>Consultorio N° 1</v>
      </c>
      <c r="AP8" s="55">
        <f t="shared" ref="AP8:AQ8" si="8">C14</f>
        <v>0</v>
      </c>
      <c r="AQ8" s="55">
        <f t="shared" si="8"/>
        <v>0</v>
      </c>
      <c r="AR8" s="64">
        <f>U14</f>
        <v>0</v>
      </c>
      <c r="AS8" s="55">
        <f>S14</f>
        <v>0</v>
      </c>
      <c r="AT8" s="55">
        <f>S15</f>
        <v>0</v>
      </c>
      <c r="AU8" s="55">
        <f>U15</f>
        <v>0</v>
      </c>
      <c r="AV8" s="55">
        <f>S16</f>
        <v>0</v>
      </c>
      <c r="AW8" s="55">
        <f>U16</f>
        <v>0</v>
      </c>
      <c r="AX8" s="55">
        <f>U17</f>
        <v>0</v>
      </c>
      <c r="AY8" s="55">
        <f>F17</f>
        <v>0</v>
      </c>
      <c r="AZ8" s="56"/>
      <c r="BA8" s="65"/>
      <c r="BB8" s="67"/>
      <c r="BC8" s="90"/>
      <c r="BD8" s="91"/>
      <c r="BE8" s="56"/>
      <c r="BF8" s="92"/>
      <c r="BG8" s="93"/>
      <c r="BH8" s="93"/>
      <c r="BI8" s="93"/>
      <c r="BJ8" s="96"/>
      <c r="BK8" s="56"/>
      <c r="BL8" s="79"/>
      <c r="BM8" s="82"/>
      <c r="BN8" s="84"/>
    </row>
    <row r="9" spans="1:66" ht="11.25" customHeight="1">
      <c r="A9" s="221"/>
      <c r="B9" s="38"/>
      <c r="C9" s="206"/>
      <c r="D9" s="209"/>
      <c r="E9" s="85" t="s">
        <v>46</v>
      </c>
      <c r="F9" s="86"/>
      <c r="G9" s="206"/>
      <c r="H9" s="209"/>
      <c r="I9" s="87" t="s">
        <v>46</v>
      </c>
      <c r="J9" s="88"/>
      <c r="K9" s="206"/>
      <c r="L9" s="209"/>
      <c r="M9" s="87" t="s">
        <v>46</v>
      </c>
      <c r="N9" s="88"/>
      <c r="O9" s="43"/>
      <c r="P9" s="98"/>
      <c r="Q9" s="99"/>
      <c r="R9" s="15"/>
      <c r="S9" s="227" t="str">
        <f>IF(OR(S6="Empleado",S6="Familiar"),"Nombre del Empleado","N° Factura")</f>
        <v>N° Factura</v>
      </c>
      <c r="T9" s="228"/>
      <c r="U9" s="89"/>
      <c r="V9" s="47"/>
      <c r="W9" s="227" t="str">
        <f>IF(OR(W6="Empleado",W6="Familiar"),"Nombre del Empleado","N° Factura")</f>
        <v>N° Factura</v>
      </c>
      <c r="X9" s="228"/>
      <c r="Y9" s="89"/>
      <c r="Z9" s="47"/>
      <c r="AA9" s="227" t="str">
        <f>IF(OR(AA6="Empleado",AA6="Familiar"),"Nombre del Empleado","N° Factura")</f>
        <v>N° Factura</v>
      </c>
      <c r="AB9" s="228"/>
      <c r="AC9" s="89"/>
      <c r="AD9" s="48"/>
      <c r="AE9" s="232" t="s">
        <v>47</v>
      </c>
      <c r="AF9" s="230"/>
      <c r="AG9" s="49">
        <f t="shared" si="0"/>
        <v>0</v>
      </c>
      <c r="AH9" s="50">
        <f t="shared" si="1"/>
        <v>0</v>
      </c>
      <c r="AI9" s="51">
        <f t="shared" si="2"/>
        <v>0</v>
      </c>
      <c r="AJ9" s="51">
        <f t="shared" ca="1" si="3"/>
        <v>0</v>
      </c>
      <c r="AK9" s="51">
        <f t="shared" ca="1" si="4"/>
        <v>0</v>
      </c>
      <c r="AL9" s="52">
        <f t="shared" ca="1" si="5"/>
        <v>0</v>
      </c>
      <c r="AM9" s="48"/>
      <c r="AN9" s="53">
        <f>A4</f>
        <v>46327</v>
      </c>
      <c r="AO9" s="54" t="str">
        <f>C5</f>
        <v>Consultorio N° 1</v>
      </c>
      <c r="AP9" s="55">
        <f t="shared" ref="AP9:AQ9" si="9">C18</f>
        <v>0</v>
      </c>
      <c r="AQ9" s="55">
        <f t="shared" si="9"/>
        <v>0</v>
      </c>
      <c r="AR9" s="64">
        <f>U18</f>
        <v>0</v>
      </c>
      <c r="AS9" s="55">
        <f>S18</f>
        <v>0</v>
      </c>
      <c r="AT9" s="55">
        <f>S19</f>
        <v>0</v>
      </c>
      <c r="AU9" s="64">
        <f>U19</f>
        <v>0</v>
      </c>
      <c r="AV9" s="55">
        <f>S20</f>
        <v>0</v>
      </c>
      <c r="AW9" s="55">
        <f>U20</f>
        <v>0</v>
      </c>
      <c r="AX9" s="55">
        <f>U21</f>
        <v>0</v>
      </c>
      <c r="AY9" s="55">
        <f>F21</f>
        <v>0</v>
      </c>
      <c r="AZ9" s="56"/>
      <c r="BA9" s="65"/>
      <c r="BB9" s="67"/>
      <c r="BC9" s="90"/>
      <c r="BD9" s="91"/>
      <c r="BE9" s="56"/>
      <c r="BF9" s="92"/>
      <c r="BG9" s="93"/>
      <c r="BH9" s="93"/>
      <c r="BI9" s="93"/>
      <c r="BJ9" s="96"/>
      <c r="BK9" s="56"/>
      <c r="BL9" s="79"/>
      <c r="BM9" s="82"/>
      <c r="BN9" s="84"/>
    </row>
    <row r="10" spans="1:66" ht="11.25" customHeight="1">
      <c r="A10" s="222">
        <f>A6+$Q$13/1440</f>
        <v>0.375</v>
      </c>
      <c r="B10" s="38"/>
      <c r="C10" s="224"/>
      <c r="D10" s="225"/>
      <c r="E10" s="40" t="s">
        <v>36</v>
      </c>
      <c r="F10" s="42" t="str">
        <f>IF(D10&lt;&gt;"", VLOOKUP(D10,'Base de Datos'!$A$2:$D1268,2,FALSE()),"")</f>
        <v/>
      </c>
      <c r="G10" s="224"/>
      <c r="H10" s="223"/>
      <c r="I10" s="40" t="s">
        <v>36</v>
      </c>
      <c r="J10" s="42" t="str">
        <f>IF(H10&lt;&gt;"", VLOOKUP(H10,'Base de Datos'!$A$2:$D1268,2,FALSE()),"")</f>
        <v/>
      </c>
      <c r="K10" s="224"/>
      <c r="L10" s="223"/>
      <c r="M10" s="40" t="s">
        <v>36</v>
      </c>
      <c r="N10" s="42" t="str">
        <f>IF(L10&lt;&gt;"", VLOOKUP(L10,'Base de Datos'!$A$2:$D1268,2,FALSE()),"")</f>
        <v/>
      </c>
      <c r="O10" s="262" t="s">
        <v>32</v>
      </c>
      <c r="P10" s="242"/>
      <c r="Q10" s="263">
        <f ca="1">$N$2</f>
        <v>888.89089999999999</v>
      </c>
      <c r="R10" s="15"/>
      <c r="S10" s="45"/>
      <c r="T10" s="45" t="s">
        <v>37</v>
      </c>
      <c r="U10" s="103"/>
      <c r="V10" s="47"/>
      <c r="W10" s="45"/>
      <c r="X10" s="45" t="s">
        <v>37</v>
      </c>
      <c r="Y10" s="46"/>
      <c r="Z10" s="47"/>
      <c r="AA10" s="45"/>
      <c r="AB10" s="45" t="s">
        <v>37</v>
      </c>
      <c r="AC10" s="46"/>
      <c r="AD10" s="48"/>
      <c r="AE10" s="232" t="s">
        <v>48</v>
      </c>
      <c r="AF10" s="230"/>
      <c r="AG10" s="49">
        <f t="shared" si="0"/>
        <v>0</v>
      </c>
      <c r="AH10" s="50">
        <f t="shared" si="1"/>
        <v>0</v>
      </c>
      <c r="AI10" s="51">
        <f t="shared" si="2"/>
        <v>0</v>
      </c>
      <c r="AJ10" s="51">
        <f t="shared" ca="1" si="3"/>
        <v>0</v>
      </c>
      <c r="AK10" s="51">
        <f t="shared" ca="1" si="4"/>
        <v>0</v>
      </c>
      <c r="AL10" s="52">
        <f t="shared" ca="1" si="5"/>
        <v>0</v>
      </c>
      <c r="AM10" s="48"/>
      <c r="AN10" s="53">
        <f>A4</f>
        <v>46327</v>
      </c>
      <c r="AO10" s="54" t="str">
        <f>C5</f>
        <v>Consultorio N° 1</v>
      </c>
      <c r="AP10" s="55">
        <f t="shared" ref="AP10:AQ10" si="10">C22</f>
        <v>0</v>
      </c>
      <c r="AQ10" s="55">
        <f t="shared" si="10"/>
        <v>0</v>
      </c>
      <c r="AR10" s="64">
        <f>U22</f>
        <v>0</v>
      </c>
      <c r="AS10" s="55">
        <f>S22</f>
        <v>0</v>
      </c>
      <c r="AT10" s="55">
        <f>S23</f>
        <v>0</v>
      </c>
      <c r="AU10" s="55">
        <f>U23</f>
        <v>0</v>
      </c>
      <c r="AV10" s="55">
        <f>S24</f>
        <v>0</v>
      </c>
      <c r="AW10" s="55">
        <f>U24</f>
        <v>0</v>
      </c>
      <c r="AX10" s="55">
        <f>U25</f>
        <v>0</v>
      </c>
      <c r="AY10" s="55">
        <f>F25</f>
        <v>0</v>
      </c>
      <c r="AZ10" s="56"/>
      <c r="BA10" s="65"/>
      <c r="BB10" s="67"/>
      <c r="BC10" s="90"/>
      <c r="BD10" s="91"/>
      <c r="BE10" s="56"/>
      <c r="BF10" s="92"/>
      <c r="BG10" s="93"/>
      <c r="BH10" s="93"/>
      <c r="BI10" s="93"/>
      <c r="BJ10" s="96"/>
      <c r="BK10" s="56"/>
      <c r="BL10" s="79"/>
      <c r="BM10" s="82"/>
      <c r="BN10" s="84"/>
    </row>
    <row r="11" spans="1:66" ht="11.25" customHeight="1">
      <c r="A11" s="220"/>
      <c r="B11" s="38"/>
      <c r="C11" s="205"/>
      <c r="D11" s="208"/>
      <c r="E11" s="57" t="s">
        <v>42</v>
      </c>
      <c r="F11" s="58" t="str">
        <f>IF(D10&lt;&gt;"", VLOOKUP(D10,'Base de Datos'!$A$2:$D1268,3,FALSE()),"")</f>
        <v/>
      </c>
      <c r="G11" s="205"/>
      <c r="H11" s="208"/>
      <c r="I11" s="57" t="s">
        <v>42</v>
      </c>
      <c r="J11" s="58" t="str">
        <f>IF(H10&lt;&gt;"", VLOOKUP(H10,'Base de Datos'!$A$2:$D1268,3,FALSE()),"")</f>
        <v/>
      </c>
      <c r="K11" s="205"/>
      <c r="L11" s="208"/>
      <c r="M11" s="57" t="s">
        <v>42</v>
      </c>
      <c r="N11" s="58" t="str">
        <f>IF(L10&lt;&gt;"", VLOOKUP(L10,'Base de Datos'!$A$2:$D1268,3,FALSE()),"")</f>
        <v/>
      </c>
      <c r="O11" s="242"/>
      <c r="P11" s="242"/>
      <c r="Q11" s="264"/>
      <c r="R11" s="15"/>
      <c r="S11" s="229"/>
      <c r="T11" s="230"/>
      <c r="U11" s="59"/>
      <c r="V11" s="47"/>
      <c r="W11" s="229"/>
      <c r="X11" s="230"/>
      <c r="Y11" s="59"/>
      <c r="Z11" s="47"/>
      <c r="AA11" s="229"/>
      <c r="AB11" s="230"/>
      <c r="AC11" s="59"/>
      <c r="AD11" s="48"/>
      <c r="AE11" s="232" t="s">
        <v>49</v>
      </c>
      <c r="AF11" s="230"/>
      <c r="AG11" s="49">
        <f t="shared" si="0"/>
        <v>0</v>
      </c>
      <c r="AH11" s="50">
        <f t="shared" si="1"/>
        <v>0</v>
      </c>
      <c r="AI11" s="51">
        <f t="shared" si="2"/>
        <v>0</v>
      </c>
      <c r="AJ11" s="51">
        <f t="shared" ca="1" si="3"/>
        <v>0</v>
      </c>
      <c r="AK11" s="51">
        <f t="shared" ca="1" si="4"/>
        <v>0</v>
      </c>
      <c r="AL11" s="52">
        <f t="shared" ca="1" si="5"/>
        <v>0</v>
      </c>
      <c r="AM11" s="48"/>
      <c r="AN11" s="53">
        <f>A4</f>
        <v>46327</v>
      </c>
      <c r="AO11" s="54" t="str">
        <f>C5</f>
        <v>Consultorio N° 1</v>
      </c>
      <c r="AP11" s="55">
        <f t="shared" ref="AP11:AQ11" si="11">C26</f>
        <v>0</v>
      </c>
      <c r="AQ11" s="55">
        <f t="shared" si="11"/>
        <v>0</v>
      </c>
      <c r="AR11" s="55">
        <f>U26</f>
        <v>0</v>
      </c>
      <c r="AS11" s="55">
        <f>S26</f>
        <v>0</v>
      </c>
      <c r="AT11" s="55">
        <f>S27</f>
        <v>0</v>
      </c>
      <c r="AU11" s="55">
        <f>U27</f>
        <v>0</v>
      </c>
      <c r="AV11" s="55">
        <f>S28</f>
        <v>0</v>
      </c>
      <c r="AW11" s="55">
        <f>U28</f>
        <v>0</v>
      </c>
      <c r="AX11" s="55">
        <f>U29</f>
        <v>0</v>
      </c>
      <c r="AY11" s="55">
        <f>F29</f>
        <v>0</v>
      </c>
      <c r="AZ11" s="56"/>
      <c r="BA11" s="65"/>
      <c r="BB11" s="67"/>
      <c r="BC11" s="90"/>
      <c r="BD11" s="91"/>
      <c r="BE11" s="56"/>
      <c r="BF11" s="92"/>
      <c r="BG11" s="93"/>
      <c r="BH11" s="93"/>
      <c r="BI11" s="93"/>
      <c r="BJ11" s="96"/>
      <c r="BK11" s="56"/>
      <c r="BL11" s="79"/>
      <c r="BM11" s="82"/>
      <c r="BN11" s="84"/>
    </row>
    <row r="12" spans="1:66" ht="11.25" customHeight="1">
      <c r="A12" s="220"/>
      <c r="B12" s="38"/>
      <c r="C12" s="205"/>
      <c r="D12" s="208"/>
      <c r="E12" s="57" t="s">
        <v>44</v>
      </c>
      <c r="F12" s="58" t="str">
        <f>IF(D10&lt;&gt;"", VLOOKUP(D10,'Base de Datos'!$A$2:$D1268,4,FALSE()),"")</f>
        <v/>
      </c>
      <c r="G12" s="205"/>
      <c r="H12" s="208"/>
      <c r="I12" s="57" t="s">
        <v>44</v>
      </c>
      <c r="J12" s="58" t="str">
        <f>IF(H10&lt;&gt;"", VLOOKUP(H10,'Base de Datos'!$A$2:$D1268,4,FALSE()),"")</f>
        <v/>
      </c>
      <c r="K12" s="205"/>
      <c r="L12" s="208"/>
      <c r="M12" s="57" t="s">
        <v>44</v>
      </c>
      <c r="N12" s="58" t="str">
        <f>IF(L10&lt;&gt;"", VLOOKUP(L10,'Base de Datos'!$A$2:$D1268,4,FALSE()),"")</f>
        <v/>
      </c>
      <c r="O12" s="43"/>
      <c r="P12" s="104" t="s">
        <v>50</v>
      </c>
      <c r="Q12" s="110">
        <v>0.33333333333333331</v>
      </c>
      <c r="R12" s="15"/>
      <c r="S12" s="229"/>
      <c r="T12" s="230"/>
      <c r="U12" s="59"/>
      <c r="V12" s="47"/>
      <c r="W12" s="229"/>
      <c r="X12" s="230"/>
      <c r="Y12" s="59"/>
      <c r="Z12" s="47"/>
      <c r="AA12" s="229"/>
      <c r="AB12" s="230"/>
      <c r="AC12" s="59"/>
      <c r="AD12" s="48"/>
      <c r="AE12" s="232" t="s">
        <v>51</v>
      </c>
      <c r="AF12" s="230"/>
      <c r="AG12" s="49">
        <f t="shared" si="0"/>
        <v>0</v>
      </c>
      <c r="AH12" s="50">
        <f t="shared" si="1"/>
        <v>0</v>
      </c>
      <c r="AI12" s="51">
        <f t="shared" si="2"/>
        <v>0</v>
      </c>
      <c r="AJ12" s="51">
        <f t="shared" ca="1" si="3"/>
        <v>0</v>
      </c>
      <c r="AK12" s="51">
        <f t="shared" ca="1" si="4"/>
        <v>0</v>
      </c>
      <c r="AL12" s="52">
        <f t="shared" ca="1" si="5"/>
        <v>0</v>
      </c>
      <c r="AM12" s="48"/>
      <c r="AN12" s="53">
        <f>A4</f>
        <v>46327</v>
      </c>
      <c r="AO12" s="54" t="str">
        <f>C5</f>
        <v>Consultorio N° 1</v>
      </c>
      <c r="AP12" s="55">
        <f t="shared" ref="AP12:AQ12" si="12">C30</f>
        <v>0</v>
      </c>
      <c r="AQ12" s="55">
        <f t="shared" si="12"/>
        <v>0</v>
      </c>
      <c r="AR12" s="55">
        <f>U30</f>
        <v>0</v>
      </c>
      <c r="AS12" s="55">
        <f>S30</f>
        <v>0</v>
      </c>
      <c r="AT12" s="55">
        <f>S31</f>
        <v>0</v>
      </c>
      <c r="AU12" s="55">
        <f>U31</f>
        <v>0</v>
      </c>
      <c r="AV12" s="55">
        <f>S32</f>
        <v>0</v>
      </c>
      <c r="AW12" s="55">
        <f>U32</f>
        <v>0</v>
      </c>
      <c r="AX12" s="55">
        <f>U33</f>
        <v>0</v>
      </c>
      <c r="AY12" s="55">
        <f>F33</f>
        <v>0</v>
      </c>
      <c r="AZ12" s="56"/>
      <c r="BA12" s="65"/>
      <c r="BB12" s="67"/>
      <c r="BC12" s="90"/>
      <c r="BD12" s="91"/>
      <c r="BE12" s="56"/>
      <c r="BF12" s="112"/>
      <c r="BG12" s="113"/>
      <c r="BH12" s="113"/>
      <c r="BI12" s="113"/>
      <c r="BJ12" s="114"/>
      <c r="BK12" s="56"/>
      <c r="BL12" s="100"/>
      <c r="BM12" s="101"/>
      <c r="BN12" s="102"/>
    </row>
    <row r="13" spans="1:66" ht="11.25" customHeight="1">
      <c r="A13" s="221"/>
      <c r="B13" s="38"/>
      <c r="C13" s="206"/>
      <c r="D13" s="209"/>
      <c r="E13" s="85" t="s">
        <v>46</v>
      </c>
      <c r="F13" s="107"/>
      <c r="G13" s="206"/>
      <c r="H13" s="209"/>
      <c r="I13" s="85" t="s">
        <v>46</v>
      </c>
      <c r="J13" s="108"/>
      <c r="K13" s="206"/>
      <c r="L13" s="209"/>
      <c r="M13" s="85" t="s">
        <v>46</v>
      </c>
      <c r="N13" s="108"/>
      <c r="O13" s="43"/>
      <c r="P13" s="104" t="s">
        <v>54</v>
      </c>
      <c r="Q13" s="109">
        <v>60</v>
      </c>
      <c r="R13" s="15"/>
      <c r="S13" s="227" t="str">
        <f>IF(OR(S10="Empleado",S10="Familiar"),"Nombre del Empleado","N° Factura")</f>
        <v>N° Factura</v>
      </c>
      <c r="T13" s="228"/>
      <c r="U13" s="89"/>
      <c r="V13" s="47"/>
      <c r="W13" s="227" t="str">
        <f>IF(OR(W10="Empleado",W10="Familiar"),"Nombre del Empleado","N° Factura")</f>
        <v>N° Factura</v>
      </c>
      <c r="X13" s="228"/>
      <c r="Y13" s="89"/>
      <c r="Z13" s="47"/>
      <c r="AA13" s="227" t="str">
        <f>IF(OR(AA10="Empleado",AA10="Familiar"),"Nombre del Empleado","N° Factura")</f>
        <v>N° Factura</v>
      </c>
      <c r="AB13" s="228"/>
      <c r="AC13" s="111"/>
      <c r="AD13" s="48"/>
      <c r="AE13" s="232" t="s">
        <v>55</v>
      </c>
      <c r="AF13" s="230"/>
      <c r="AG13" s="49">
        <f t="shared" si="0"/>
        <v>0</v>
      </c>
      <c r="AH13" s="50">
        <f t="shared" si="1"/>
        <v>0</v>
      </c>
      <c r="AI13" s="51">
        <f t="shared" si="2"/>
        <v>0</v>
      </c>
      <c r="AJ13" s="51">
        <f t="shared" ca="1" si="3"/>
        <v>0</v>
      </c>
      <c r="AK13" s="51">
        <f t="shared" ca="1" si="4"/>
        <v>0</v>
      </c>
      <c r="AL13" s="52">
        <f t="shared" ca="1" si="5"/>
        <v>0</v>
      </c>
      <c r="AM13" s="48"/>
      <c r="AN13" s="53">
        <f>A4</f>
        <v>46327</v>
      </c>
      <c r="AO13" s="54" t="str">
        <f>C5</f>
        <v>Consultorio N° 1</v>
      </c>
      <c r="AP13" s="55">
        <f t="shared" ref="AP13:AQ13" si="13">C34</f>
        <v>0</v>
      </c>
      <c r="AQ13" s="55">
        <f t="shared" si="13"/>
        <v>0</v>
      </c>
      <c r="AR13" s="55">
        <f>U34</f>
        <v>0</v>
      </c>
      <c r="AS13" s="55">
        <f>S34</f>
        <v>0</v>
      </c>
      <c r="AT13" s="55">
        <f>S35</f>
        <v>0</v>
      </c>
      <c r="AU13" s="55">
        <f>U35</f>
        <v>0</v>
      </c>
      <c r="AV13" s="55">
        <f>S36</f>
        <v>0</v>
      </c>
      <c r="AW13" s="55">
        <f>U36</f>
        <v>0</v>
      </c>
      <c r="AX13" s="55">
        <f>U37</f>
        <v>0</v>
      </c>
      <c r="AY13" s="55">
        <f>F37</f>
        <v>0</v>
      </c>
      <c r="AZ13" s="56"/>
      <c r="BA13" s="79"/>
      <c r="BB13" s="82"/>
      <c r="BC13" s="82"/>
      <c r="BD13" s="91"/>
      <c r="BE13" s="56"/>
      <c r="BF13" s="56"/>
      <c r="BG13" s="56"/>
      <c r="BH13" s="56"/>
      <c r="BI13" s="56"/>
      <c r="BJ13" s="56"/>
      <c r="BK13" s="56"/>
      <c r="BL13" s="56"/>
      <c r="BM13" s="56"/>
      <c r="BN13" s="56"/>
    </row>
    <row r="14" spans="1:66" ht="11.25" customHeight="1">
      <c r="A14" s="222">
        <f>A10+$Q$13/1440</f>
        <v>0.41666666666666669</v>
      </c>
      <c r="B14" s="38"/>
      <c r="C14" s="224"/>
      <c r="D14" s="225"/>
      <c r="E14" s="40" t="s">
        <v>36</v>
      </c>
      <c r="F14" s="42" t="str">
        <f>IF(D14&lt;&gt;"", VLOOKUP(D14,'Base de Datos'!$A$2:$D1268,2,FALSE()),"")</f>
        <v/>
      </c>
      <c r="G14" s="260"/>
      <c r="H14" s="261"/>
      <c r="I14" s="118" t="s">
        <v>36</v>
      </c>
      <c r="J14" s="42" t="str">
        <f>IF(H14&lt;&gt;"", VLOOKUP(H14,'Base de Datos'!$A$2:$D1268,2,FALSE()),"")</f>
        <v/>
      </c>
      <c r="K14" s="260"/>
      <c r="L14" s="261"/>
      <c r="M14" s="118" t="s">
        <v>36</v>
      </c>
      <c r="N14" s="42" t="str">
        <f>IF(L14&lt;&gt;"", VLOOKUP(L14,'Base de Datos'!$A$2:$D1268,2,FALSE()),"")</f>
        <v/>
      </c>
      <c r="O14" s="43"/>
      <c r="P14" s="1"/>
      <c r="Q14" s="1"/>
      <c r="R14" s="15"/>
      <c r="S14" s="45"/>
      <c r="T14" s="45" t="s">
        <v>37</v>
      </c>
      <c r="U14" s="46"/>
      <c r="V14" s="47"/>
      <c r="W14" s="45"/>
      <c r="X14" s="45" t="s">
        <v>37</v>
      </c>
      <c r="Y14" s="46"/>
      <c r="Z14" s="47"/>
      <c r="AA14" s="45"/>
      <c r="AB14" s="45" t="s">
        <v>37</v>
      </c>
      <c r="AC14" s="46"/>
      <c r="AD14" s="48"/>
      <c r="AE14" s="232" t="s">
        <v>57</v>
      </c>
      <c r="AF14" s="230"/>
      <c r="AG14" s="49">
        <f t="shared" si="0"/>
        <v>0</v>
      </c>
      <c r="AH14" s="50">
        <f t="shared" si="1"/>
        <v>0</v>
      </c>
      <c r="AI14" s="51">
        <f t="shared" si="2"/>
        <v>0</v>
      </c>
      <c r="AJ14" s="51">
        <f t="shared" ca="1" si="3"/>
        <v>0</v>
      </c>
      <c r="AK14" s="51">
        <f t="shared" ca="1" si="4"/>
        <v>0</v>
      </c>
      <c r="AL14" s="52">
        <f t="shared" ca="1" si="5"/>
        <v>0</v>
      </c>
      <c r="AM14" s="48"/>
      <c r="AN14" s="53">
        <f>A4</f>
        <v>46327</v>
      </c>
      <c r="AO14" s="54" t="str">
        <f>C5</f>
        <v>Consultorio N° 1</v>
      </c>
      <c r="AP14" s="55">
        <f t="shared" ref="AP14:AQ14" si="14">C38</f>
        <v>0</v>
      </c>
      <c r="AQ14" s="55">
        <f t="shared" si="14"/>
        <v>0</v>
      </c>
      <c r="AR14" s="55">
        <f>U38</f>
        <v>0</v>
      </c>
      <c r="AS14" s="55">
        <f>S38</f>
        <v>0</v>
      </c>
      <c r="AT14" s="55">
        <f>S39</f>
        <v>0</v>
      </c>
      <c r="AU14" s="55">
        <f>U39</f>
        <v>0</v>
      </c>
      <c r="AV14" s="55">
        <f>S40</f>
        <v>0</v>
      </c>
      <c r="AW14" s="55">
        <f>U40</f>
        <v>0</v>
      </c>
      <c r="AX14" s="55">
        <f>U41</f>
        <v>0</v>
      </c>
      <c r="AY14" s="55">
        <f>F41</f>
        <v>0</v>
      </c>
      <c r="AZ14" s="56"/>
      <c r="BA14" s="79"/>
      <c r="BB14" s="82"/>
      <c r="BC14" s="82"/>
      <c r="BD14" s="84"/>
      <c r="BE14" s="56"/>
      <c r="BF14" s="247" t="s">
        <v>60</v>
      </c>
      <c r="BG14" s="214"/>
      <c r="BH14" s="214"/>
      <c r="BI14" s="214"/>
      <c r="BJ14" s="215"/>
      <c r="BK14" s="56"/>
      <c r="BL14" s="56"/>
      <c r="BM14" s="56"/>
      <c r="BN14" s="56"/>
    </row>
    <row r="15" spans="1:66" ht="11.25" customHeight="1">
      <c r="A15" s="220"/>
      <c r="B15" s="38"/>
      <c r="C15" s="205"/>
      <c r="D15" s="208"/>
      <c r="E15" s="57" t="s">
        <v>42</v>
      </c>
      <c r="F15" s="58" t="str">
        <f>IF(D14&lt;&gt;"", VLOOKUP(D14,'Base de Datos'!$A$2:$D1268,3,FALSE()),"")</f>
        <v/>
      </c>
      <c r="G15" s="205"/>
      <c r="H15" s="208"/>
      <c r="I15" s="57" t="s">
        <v>42</v>
      </c>
      <c r="J15" s="58" t="str">
        <f>IF(H14&lt;&gt;"", VLOOKUP(H14,'Base de Datos'!$A$2:$D1268,3,FALSE()),"")</f>
        <v/>
      </c>
      <c r="K15" s="205"/>
      <c r="L15" s="208"/>
      <c r="M15" s="57" t="s">
        <v>42</v>
      </c>
      <c r="N15" s="58" t="str">
        <f>IF(L14&lt;&gt;"", VLOOKUP(L14,'Base de Datos'!$A$2:$D1268,3,FALSE()),"")</f>
        <v/>
      </c>
      <c r="O15" s="43"/>
      <c r="P15" s="119" t="s">
        <v>58</v>
      </c>
      <c r="Q15" s="44"/>
      <c r="R15" s="15"/>
      <c r="S15" s="229"/>
      <c r="T15" s="230"/>
      <c r="U15" s="59"/>
      <c r="V15" s="47"/>
      <c r="W15" s="229"/>
      <c r="X15" s="230"/>
      <c r="Y15" s="59"/>
      <c r="Z15" s="47"/>
      <c r="AA15" s="229"/>
      <c r="AB15" s="230"/>
      <c r="AC15" s="59"/>
      <c r="AD15" s="48"/>
      <c r="AE15" s="251" t="s">
        <v>59</v>
      </c>
      <c r="AF15" s="239"/>
      <c r="AG15" s="49">
        <f t="shared" si="0"/>
        <v>0</v>
      </c>
      <c r="AH15" s="50">
        <f t="shared" si="1"/>
        <v>0</v>
      </c>
      <c r="AI15" s="51">
        <f t="shared" si="2"/>
        <v>0</v>
      </c>
      <c r="AJ15" s="51">
        <f t="shared" ca="1" si="3"/>
        <v>0</v>
      </c>
      <c r="AK15" s="51">
        <f t="shared" ca="1" si="4"/>
        <v>0</v>
      </c>
      <c r="AL15" s="52">
        <f t="shared" ca="1" si="5"/>
        <v>0</v>
      </c>
      <c r="AM15" s="48"/>
      <c r="AN15" s="53">
        <f>A4</f>
        <v>46327</v>
      </c>
      <c r="AO15" s="54" t="str">
        <f>C5</f>
        <v>Consultorio N° 1</v>
      </c>
      <c r="AP15" s="55">
        <f t="shared" ref="AP15:AQ15" si="15">C42</f>
        <v>0</v>
      </c>
      <c r="AQ15" s="55">
        <f t="shared" si="15"/>
        <v>0</v>
      </c>
      <c r="AR15" s="55">
        <f>U42</f>
        <v>0</v>
      </c>
      <c r="AS15" s="55">
        <f>S42</f>
        <v>0</v>
      </c>
      <c r="AT15" s="55">
        <f>S43</f>
        <v>0</v>
      </c>
      <c r="AU15" s="55">
        <f>U43</f>
        <v>0</v>
      </c>
      <c r="AV15" s="55">
        <f>S44</f>
        <v>0</v>
      </c>
      <c r="AW15" s="55">
        <f>U44</f>
        <v>0</v>
      </c>
      <c r="AX15" s="55">
        <f>U45</f>
        <v>0</v>
      </c>
      <c r="AY15" s="55">
        <f>F45</f>
        <v>0</v>
      </c>
      <c r="AZ15" s="56"/>
      <c r="BA15" s="79"/>
      <c r="BB15" s="82"/>
      <c r="BC15" s="82"/>
      <c r="BD15" s="84"/>
      <c r="BE15" s="56"/>
      <c r="BF15" s="60" t="s">
        <v>39</v>
      </c>
      <c r="BG15" s="62" t="s">
        <v>41</v>
      </c>
      <c r="BH15" s="61" t="s">
        <v>2</v>
      </c>
      <c r="BI15" s="62" t="s">
        <v>40</v>
      </c>
      <c r="BJ15" s="63" t="s">
        <v>20</v>
      </c>
      <c r="BK15" s="56"/>
      <c r="BL15" s="56"/>
      <c r="BM15" s="56"/>
      <c r="BN15" s="56"/>
    </row>
    <row r="16" spans="1:66" ht="11.25" customHeight="1">
      <c r="A16" s="220"/>
      <c r="B16" s="38"/>
      <c r="C16" s="205"/>
      <c r="D16" s="208"/>
      <c r="E16" s="57" t="s">
        <v>44</v>
      </c>
      <c r="F16" s="58" t="str">
        <f>IF(D14&lt;&gt;"", VLOOKUP(D14,'Base de Datos'!$A$2:$D1268,4,FALSE()),"")</f>
        <v/>
      </c>
      <c r="G16" s="205"/>
      <c r="H16" s="208"/>
      <c r="I16" s="57" t="s">
        <v>44</v>
      </c>
      <c r="J16" s="58" t="str">
        <f>IF(H14&lt;&gt;"", VLOOKUP(H14,'Base de Datos'!$A$2:$D1268,4,FALSE()),"")</f>
        <v/>
      </c>
      <c r="K16" s="205"/>
      <c r="L16" s="208"/>
      <c r="M16" s="57" t="s">
        <v>44</v>
      </c>
      <c r="N16" s="58" t="str">
        <f>IF(L14&lt;&gt;"", VLOOKUP(L14,'Base de Datos'!$A$2:$D1268,4,FALSE()),"")</f>
        <v/>
      </c>
      <c r="O16" s="43"/>
      <c r="P16" s="120" t="s">
        <v>61</v>
      </c>
      <c r="Q16" s="121" t="s">
        <v>62</v>
      </c>
      <c r="R16" s="15"/>
      <c r="S16" s="229"/>
      <c r="T16" s="230"/>
      <c r="U16" s="59"/>
      <c r="V16" s="47"/>
      <c r="W16" s="229"/>
      <c r="X16" s="230"/>
      <c r="Y16" s="59"/>
      <c r="Z16" s="47"/>
      <c r="AA16" s="229"/>
      <c r="AB16" s="230"/>
      <c r="AC16" s="59"/>
      <c r="AD16" s="48"/>
      <c r="AE16" s="252" t="s">
        <v>63</v>
      </c>
      <c r="AF16" s="253"/>
      <c r="AG16" s="49">
        <f t="shared" si="0"/>
        <v>0</v>
      </c>
      <c r="AH16" s="50">
        <f t="shared" si="1"/>
        <v>0</v>
      </c>
      <c r="AI16" s="51">
        <f t="shared" si="2"/>
        <v>0</v>
      </c>
      <c r="AJ16" s="51">
        <f t="shared" ca="1" si="3"/>
        <v>0</v>
      </c>
      <c r="AK16" s="51">
        <f t="shared" ca="1" si="4"/>
        <v>0</v>
      </c>
      <c r="AL16" s="52">
        <f t="shared" ca="1" si="5"/>
        <v>0</v>
      </c>
      <c r="AM16" s="48"/>
      <c r="AN16" s="53">
        <f>A4</f>
        <v>46327</v>
      </c>
      <c r="AO16" s="54" t="s">
        <v>17</v>
      </c>
      <c r="AP16" s="55">
        <f t="shared" ref="AP16:AQ16" si="16">C46</f>
        <v>0</v>
      </c>
      <c r="AQ16" s="55">
        <f t="shared" si="16"/>
        <v>0</v>
      </c>
      <c r="AR16" s="55">
        <f>U46</f>
        <v>0</v>
      </c>
      <c r="AS16" s="55">
        <f>S46</f>
        <v>0</v>
      </c>
      <c r="AT16" s="55">
        <f>S47</f>
        <v>0</v>
      </c>
      <c r="AU16" s="55">
        <f>U47</f>
        <v>0</v>
      </c>
      <c r="AV16" s="55">
        <f>S48</f>
        <v>0</v>
      </c>
      <c r="AW16" s="55">
        <f>U48</f>
        <v>0</v>
      </c>
      <c r="AX16" s="55">
        <f>U49</f>
        <v>0</v>
      </c>
      <c r="AY16" s="55">
        <f>F49</f>
        <v>0</v>
      </c>
      <c r="AZ16" s="56"/>
      <c r="BA16" s="79"/>
      <c r="BB16" s="82"/>
      <c r="BC16" s="82"/>
      <c r="BD16" s="84"/>
      <c r="BE16" s="56"/>
      <c r="BF16" s="69" t="str">
        <f ca="1">IFERROR(__xludf.DUMMYFUNCTION("QUERY(AN:AY, ""SELECT AQ, AX, AN, AR, AY WHERE AS = 'Publicidad' AND (AP = '💲' OR AP = '📦') ORDER BY AN"", )"),"#N/A")</f>
        <v>#N/A</v>
      </c>
      <c r="BG16" s="125"/>
      <c r="BH16" s="70"/>
      <c r="BI16" s="50"/>
      <c r="BJ16" s="126"/>
      <c r="BK16" s="56"/>
      <c r="BL16" s="56"/>
      <c r="BM16" s="56"/>
      <c r="BN16" s="56"/>
    </row>
    <row r="17" spans="1:66" ht="11.25" customHeight="1">
      <c r="A17" s="221"/>
      <c r="B17" s="38"/>
      <c r="C17" s="206"/>
      <c r="D17" s="209"/>
      <c r="E17" s="85" t="s">
        <v>46</v>
      </c>
      <c r="F17" s="86"/>
      <c r="G17" s="206"/>
      <c r="H17" s="209"/>
      <c r="I17" s="85" t="s">
        <v>46</v>
      </c>
      <c r="J17" s="108"/>
      <c r="K17" s="206"/>
      <c r="L17" s="209"/>
      <c r="M17" s="85" t="s">
        <v>46</v>
      </c>
      <c r="N17" s="108"/>
      <c r="O17" s="43"/>
      <c r="P17" s="123" t="s">
        <v>64</v>
      </c>
      <c r="Q17" s="124" t="s">
        <v>65</v>
      </c>
      <c r="R17" s="15"/>
      <c r="S17" s="227" t="str">
        <f>IF(OR(S14="Empleado",S14="Familiar"),"Nombre del Empleado","N° Factura")</f>
        <v>N° Factura</v>
      </c>
      <c r="T17" s="228"/>
      <c r="U17" s="89"/>
      <c r="V17" s="47"/>
      <c r="W17" s="227" t="str">
        <f>IF(OR(W14="Empleado",W14="Familiar"),"Nombre del Empleado","N° Factura")</f>
        <v>N° Factura</v>
      </c>
      <c r="X17" s="228"/>
      <c r="Y17" s="89"/>
      <c r="Z17" s="47"/>
      <c r="AA17" s="227" t="str">
        <f>IF(OR(AA14="Empleado",AA14="Familiar"),"Nombre del Empleado","N° Factura")</f>
        <v>N° Factura</v>
      </c>
      <c r="AB17" s="228"/>
      <c r="AC17" s="89"/>
      <c r="AD17" s="48"/>
      <c r="AE17" s="252" t="s">
        <v>66</v>
      </c>
      <c r="AF17" s="253"/>
      <c r="AG17" s="49">
        <f t="shared" si="0"/>
        <v>0</v>
      </c>
      <c r="AH17" s="50">
        <f t="shared" si="1"/>
        <v>0</v>
      </c>
      <c r="AI17" s="51">
        <f t="shared" si="2"/>
        <v>0</v>
      </c>
      <c r="AJ17" s="51">
        <f t="shared" ca="1" si="3"/>
        <v>0</v>
      </c>
      <c r="AK17" s="51">
        <f t="shared" ca="1" si="4"/>
        <v>0</v>
      </c>
      <c r="AL17" s="52">
        <f t="shared" ca="1" si="5"/>
        <v>0</v>
      </c>
      <c r="AM17" s="48"/>
      <c r="AN17" s="53">
        <f>A4</f>
        <v>46327</v>
      </c>
      <c r="AO17" s="54" t="s">
        <v>17</v>
      </c>
      <c r="AP17" s="55">
        <f t="shared" ref="AP17:AQ17" si="17">C50</f>
        <v>0</v>
      </c>
      <c r="AQ17" s="55">
        <f t="shared" si="17"/>
        <v>0</v>
      </c>
      <c r="AR17" s="55">
        <f>U50</f>
        <v>0</v>
      </c>
      <c r="AS17" s="55">
        <f>S50</f>
        <v>0</v>
      </c>
      <c r="AT17" s="55">
        <f>S51</f>
        <v>0</v>
      </c>
      <c r="AU17" s="55">
        <f>U51</f>
        <v>0</v>
      </c>
      <c r="AV17" s="55">
        <f>S52</f>
        <v>0</v>
      </c>
      <c r="AW17" s="55">
        <f>U52</f>
        <v>0</v>
      </c>
      <c r="AX17" s="55">
        <f>U53</f>
        <v>0</v>
      </c>
      <c r="AY17" s="55">
        <f>F53</f>
        <v>0</v>
      </c>
      <c r="AZ17" s="56"/>
      <c r="BA17" s="79"/>
      <c r="BB17" s="82"/>
      <c r="BC17" s="82"/>
      <c r="BD17" s="84"/>
      <c r="BE17" s="56"/>
      <c r="BF17" s="79"/>
      <c r="BG17" s="82"/>
      <c r="BH17" s="82"/>
      <c r="BI17" s="82"/>
      <c r="BJ17" s="84"/>
      <c r="BK17" s="56"/>
      <c r="BL17" s="56"/>
      <c r="BM17" s="56"/>
      <c r="BN17" s="56"/>
    </row>
    <row r="18" spans="1:66" ht="11.25" customHeight="1">
      <c r="A18" s="222">
        <f>A14+$Q$13/1440</f>
        <v>0.45833333333333337</v>
      </c>
      <c r="B18" s="38"/>
      <c r="C18" s="224"/>
      <c r="D18" s="225"/>
      <c r="E18" s="40" t="s">
        <v>36</v>
      </c>
      <c r="F18" s="42" t="str">
        <f>IF(D18&lt;&gt;"", VLOOKUP(D18,'Base de Datos'!$A$2:$D1268,2,FALSE()),"")</f>
        <v/>
      </c>
      <c r="G18" s="224"/>
      <c r="H18" s="223"/>
      <c r="I18" s="40" t="s">
        <v>36</v>
      </c>
      <c r="J18" s="42" t="str">
        <f>IF(H18&lt;&gt;"", VLOOKUP(H18,'Base de Datos'!$A$2:$D1268,2,FALSE()),"")</f>
        <v/>
      </c>
      <c r="K18" s="224"/>
      <c r="L18" s="223"/>
      <c r="M18" s="40" t="s">
        <v>36</v>
      </c>
      <c r="N18" s="42" t="str">
        <f>IF(L18&lt;&gt;"", VLOOKUP(L18,'Base de Datos'!$A$2:$D1268,2,FALSE()),"")</f>
        <v/>
      </c>
      <c r="O18" s="43"/>
      <c r="P18" s="127" t="s">
        <v>67</v>
      </c>
      <c r="Q18" s="128" t="s">
        <v>68</v>
      </c>
      <c r="R18" s="15"/>
      <c r="S18" s="45"/>
      <c r="T18" s="45" t="s">
        <v>37</v>
      </c>
      <c r="U18" s="46"/>
      <c r="V18" s="47"/>
      <c r="W18" s="45"/>
      <c r="X18" s="45" t="s">
        <v>37</v>
      </c>
      <c r="Y18" s="46"/>
      <c r="Z18" s="47"/>
      <c r="AA18" s="45"/>
      <c r="AB18" s="45" t="s">
        <v>37</v>
      </c>
      <c r="AC18" s="46"/>
      <c r="AD18" s="48"/>
      <c r="AE18" s="258" t="s">
        <v>69</v>
      </c>
      <c r="AF18" s="259"/>
      <c r="AG18" s="129">
        <f t="shared" si="0"/>
        <v>0</v>
      </c>
      <c r="AH18" s="50">
        <f t="shared" si="1"/>
        <v>0</v>
      </c>
      <c r="AI18" s="51">
        <f t="shared" si="2"/>
        <v>0</v>
      </c>
      <c r="AJ18" s="51">
        <f t="shared" ca="1" si="3"/>
        <v>0</v>
      </c>
      <c r="AK18" s="51">
        <f t="shared" ca="1" si="4"/>
        <v>0</v>
      </c>
      <c r="AL18" s="52">
        <f t="shared" ca="1" si="5"/>
        <v>0</v>
      </c>
      <c r="AM18" s="48"/>
      <c r="AN18" s="53">
        <f>A4</f>
        <v>46327</v>
      </c>
      <c r="AO18" s="54" t="s">
        <v>17</v>
      </c>
      <c r="AP18" s="55">
        <f t="shared" ref="AP18:AQ18" si="18">C54</f>
        <v>0</v>
      </c>
      <c r="AQ18" s="55">
        <f t="shared" si="18"/>
        <v>0</v>
      </c>
      <c r="AR18" s="55">
        <f>U54</f>
        <v>0</v>
      </c>
      <c r="AS18" s="55">
        <f>S54</f>
        <v>0</v>
      </c>
      <c r="AT18" s="55">
        <f>S55</f>
        <v>0</v>
      </c>
      <c r="AU18" s="55">
        <f>U55</f>
        <v>0</v>
      </c>
      <c r="AV18" s="55">
        <f>S56</f>
        <v>0</v>
      </c>
      <c r="AW18" s="55">
        <f>U56</f>
        <v>0</v>
      </c>
      <c r="AX18" s="55">
        <f>U57</f>
        <v>0</v>
      </c>
      <c r="AY18" s="55">
        <f>F57</f>
        <v>0</v>
      </c>
      <c r="AZ18" s="56"/>
      <c r="BA18" s="79"/>
      <c r="BB18" s="82"/>
      <c r="BC18" s="82"/>
      <c r="BD18" s="84"/>
      <c r="BE18" s="56"/>
      <c r="BF18" s="100"/>
      <c r="BG18" s="101"/>
      <c r="BH18" s="101"/>
      <c r="BI18" s="101"/>
      <c r="BJ18" s="102"/>
      <c r="BK18" s="56"/>
      <c r="BL18" s="56"/>
      <c r="BM18" s="56"/>
      <c r="BN18" s="56"/>
    </row>
    <row r="19" spans="1:66" ht="11.25" customHeight="1">
      <c r="A19" s="220"/>
      <c r="B19" s="38"/>
      <c r="C19" s="205"/>
      <c r="D19" s="208"/>
      <c r="E19" s="57" t="s">
        <v>42</v>
      </c>
      <c r="F19" s="58" t="str">
        <f>IF(D18&lt;&gt;"", VLOOKUP(D18,'Base de Datos'!$A$2:$D1268,3,FALSE()),"")</f>
        <v/>
      </c>
      <c r="G19" s="205"/>
      <c r="H19" s="208"/>
      <c r="I19" s="57" t="s">
        <v>42</v>
      </c>
      <c r="J19" s="58" t="str">
        <f>IF(H18&lt;&gt;"", VLOOKUP(H18,'Base de Datos'!$A$2:$D1268,3,FALSE()),"")</f>
        <v/>
      </c>
      <c r="K19" s="205"/>
      <c r="L19" s="208"/>
      <c r="M19" s="57" t="s">
        <v>42</v>
      </c>
      <c r="N19" s="58" t="str">
        <f>IF(L18&lt;&gt;"", VLOOKUP(L18,'Base de Datos'!$A$2:$D1268,3,FALSE()),"")</f>
        <v/>
      </c>
      <c r="O19" s="43"/>
      <c r="P19" s="130" t="s">
        <v>70</v>
      </c>
      <c r="Q19" s="131" t="s">
        <v>71</v>
      </c>
      <c r="R19" s="15"/>
      <c r="S19" s="229"/>
      <c r="T19" s="230"/>
      <c r="U19" s="59"/>
      <c r="V19" s="47"/>
      <c r="W19" s="229"/>
      <c r="X19" s="230"/>
      <c r="Y19" s="59"/>
      <c r="Z19" s="47"/>
      <c r="AA19" s="229"/>
      <c r="AB19" s="230"/>
      <c r="AC19" s="59"/>
      <c r="AD19" s="48"/>
      <c r="AE19" s="254" t="s">
        <v>72</v>
      </c>
      <c r="AF19" s="255"/>
      <c r="AG19" s="49">
        <f t="shared" si="0"/>
        <v>0</v>
      </c>
      <c r="AH19" s="50">
        <f t="shared" si="1"/>
        <v>0</v>
      </c>
      <c r="AI19" s="51">
        <f t="shared" si="2"/>
        <v>0</v>
      </c>
      <c r="AJ19" s="51">
        <f t="shared" ca="1" si="3"/>
        <v>0</v>
      </c>
      <c r="AK19" s="51">
        <f t="shared" ca="1" si="4"/>
        <v>0</v>
      </c>
      <c r="AL19" s="52">
        <f t="shared" ca="1" si="5"/>
        <v>0</v>
      </c>
      <c r="AM19" s="48"/>
      <c r="AN19" s="53">
        <f>A4</f>
        <v>46327</v>
      </c>
      <c r="AO19" s="54" t="str">
        <f>G5</f>
        <v>Consultorio N° 2</v>
      </c>
      <c r="AP19" s="55">
        <f t="shared" ref="AP19:AQ19" si="19">G6</f>
        <v>0</v>
      </c>
      <c r="AQ19" s="55">
        <f t="shared" si="19"/>
        <v>0</v>
      </c>
      <c r="AR19" s="55">
        <f>Y6</f>
        <v>0</v>
      </c>
      <c r="AS19" s="55">
        <f>W6</f>
        <v>0</v>
      </c>
      <c r="AT19" s="55">
        <f>W7</f>
        <v>0</v>
      </c>
      <c r="AU19" s="55">
        <f>Y7</f>
        <v>0</v>
      </c>
      <c r="AV19" s="55">
        <f>W8</f>
        <v>0</v>
      </c>
      <c r="AW19" s="55">
        <f>Y8</f>
        <v>0</v>
      </c>
      <c r="AX19" s="55">
        <f>Y9</f>
        <v>0</v>
      </c>
      <c r="AY19" s="55">
        <f>J9</f>
        <v>0</v>
      </c>
      <c r="AZ19" s="56"/>
      <c r="BA19" s="79"/>
      <c r="BB19" s="82"/>
      <c r="BC19" s="82"/>
      <c r="BD19" s="84"/>
      <c r="BE19" s="56"/>
      <c r="BF19" s="56"/>
      <c r="BG19" s="56"/>
      <c r="BH19" s="56"/>
      <c r="BI19" s="56"/>
      <c r="BJ19" s="56"/>
      <c r="BK19" s="56"/>
      <c r="BL19" s="56"/>
      <c r="BM19" s="56"/>
      <c r="BN19" s="56"/>
    </row>
    <row r="20" spans="1:66" ht="11.25" customHeight="1">
      <c r="A20" s="220"/>
      <c r="B20" s="38"/>
      <c r="C20" s="205"/>
      <c r="D20" s="208"/>
      <c r="E20" s="57" t="s">
        <v>44</v>
      </c>
      <c r="F20" s="58" t="str">
        <f>IF(D18&lt;&gt;"", VLOOKUP(D18,'Base de Datos'!$A$2:$D1268,4,FALSE()),"")</f>
        <v/>
      </c>
      <c r="G20" s="205"/>
      <c r="H20" s="208"/>
      <c r="I20" s="57" t="s">
        <v>44</v>
      </c>
      <c r="J20" s="58" t="str">
        <f>IF(H18&lt;&gt;"", VLOOKUP(H18,'Base de Datos'!$A$2:$D1268,4,FALSE()),"")</f>
        <v/>
      </c>
      <c r="K20" s="205"/>
      <c r="L20" s="208"/>
      <c r="M20" s="57" t="s">
        <v>44</v>
      </c>
      <c r="N20" s="58" t="str">
        <f>IF(L18&lt;&gt;"", VLOOKUP(L18,'Base de Datos'!$A$2:$D1268,4,FALSE()),"")</f>
        <v/>
      </c>
      <c r="O20" s="43"/>
      <c r="P20" s="132" t="s">
        <v>73</v>
      </c>
      <c r="Q20" s="133" t="s">
        <v>74</v>
      </c>
      <c r="R20" s="15"/>
      <c r="S20" s="229"/>
      <c r="T20" s="230"/>
      <c r="U20" s="59"/>
      <c r="V20" s="47"/>
      <c r="W20" s="229"/>
      <c r="X20" s="230"/>
      <c r="Y20" s="59"/>
      <c r="Z20" s="47"/>
      <c r="AA20" s="229"/>
      <c r="AB20" s="230"/>
      <c r="AC20" s="59"/>
      <c r="AD20" s="48"/>
      <c r="AE20" s="256" t="s">
        <v>75</v>
      </c>
      <c r="AF20" s="257"/>
      <c r="AG20" s="134">
        <f t="shared" si="0"/>
        <v>0</v>
      </c>
      <c r="AH20" s="135">
        <f t="shared" si="1"/>
        <v>0</v>
      </c>
      <c r="AI20" s="136">
        <f t="shared" si="2"/>
        <v>0</v>
      </c>
      <c r="AJ20" s="51">
        <f t="shared" ca="1" si="3"/>
        <v>0</v>
      </c>
      <c r="AK20" s="51">
        <f t="shared" ca="1" si="4"/>
        <v>0</v>
      </c>
      <c r="AL20" s="52">
        <f t="shared" ca="1" si="5"/>
        <v>0</v>
      </c>
      <c r="AM20" s="48"/>
      <c r="AN20" s="53">
        <f>A4</f>
        <v>46327</v>
      </c>
      <c r="AO20" s="54" t="str">
        <f>G5</f>
        <v>Consultorio N° 2</v>
      </c>
      <c r="AP20" s="55">
        <f t="shared" ref="AP20:AQ20" si="20">G10</f>
        <v>0</v>
      </c>
      <c r="AQ20" s="55">
        <f t="shared" si="20"/>
        <v>0</v>
      </c>
      <c r="AR20" s="55">
        <f>Y10</f>
        <v>0</v>
      </c>
      <c r="AS20" s="55">
        <f>W10</f>
        <v>0</v>
      </c>
      <c r="AT20" s="55">
        <f>W11</f>
        <v>0</v>
      </c>
      <c r="AU20" s="55">
        <f>Y11</f>
        <v>0</v>
      </c>
      <c r="AV20" s="55">
        <f>W12</f>
        <v>0</v>
      </c>
      <c r="AW20" s="55">
        <f>Y12</f>
        <v>0</v>
      </c>
      <c r="AX20" s="55">
        <f>Y13</f>
        <v>0</v>
      </c>
      <c r="AY20" s="55">
        <f>J13</f>
        <v>0</v>
      </c>
      <c r="AZ20" s="56"/>
      <c r="BA20" s="95"/>
      <c r="BB20" s="105"/>
      <c r="BC20" s="105"/>
      <c r="BD20" s="97"/>
      <c r="BE20" s="56"/>
      <c r="BF20" s="56"/>
      <c r="BG20" s="56"/>
      <c r="BH20" s="56"/>
      <c r="BI20" s="56"/>
      <c r="BJ20" s="56"/>
      <c r="BK20" s="56"/>
      <c r="BL20" s="56"/>
      <c r="BM20" s="56"/>
      <c r="BN20" s="56"/>
    </row>
    <row r="21" spans="1:66" ht="11.25" customHeight="1">
      <c r="A21" s="221"/>
      <c r="B21" s="38"/>
      <c r="C21" s="206"/>
      <c r="D21" s="209"/>
      <c r="E21" s="85" t="s">
        <v>46</v>
      </c>
      <c r="F21" s="86"/>
      <c r="G21" s="206"/>
      <c r="H21" s="209"/>
      <c r="I21" s="85" t="s">
        <v>46</v>
      </c>
      <c r="J21" s="108"/>
      <c r="K21" s="206"/>
      <c r="L21" s="209"/>
      <c r="M21" s="85" t="s">
        <v>46</v>
      </c>
      <c r="N21" s="108"/>
      <c r="O21" s="43"/>
      <c r="P21" s="137" t="s">
        <v>52</v>
      </c>
      <c r="Q21" s="138" t="s">
        <v>76</v>
      </c>
      <c r="R21" s="15"/>
      <c r="S21" s="227" t="str">
        <f>IF(OR(S18="Empleado",S18="Familiar"),"Nombre del Empleado","N° Factura")</f>
        <v>N° Factura</v>
      </c>
      <c r="T21" s="228"/>
      <c r="U21" s="89"/>
      <c r="V21" s="47"/>
      <c r="W21" s="227" t="str">
        <f>IF(OR(W18="Empleado",W18="Familiar"),"Nombre del Empleado","N° Factura")</f>
        <v>N° Factura</v>
      </c>
      <c r="X21" s="228"/>
      <c r="Y21" s="89"/>
      <c r="Z21" s="47"/>
      <c r="AA21" s="227" t="str">
        <f>IF(OR(AA18="Empleado",AA18="Familiar"),"Nombre del Empleado","N° Factura")</f>
        <v>N° Factura</v>
      </c>
      <c r="AB21" s="228"/>
      <c r="AC21" s="89" t="s">
        <v>191</v>
      </c>
      <c r="AD21" s="48"/>
      <c r="AE21" s="232" t="s">
        <v>77</v>
      </c>
      <c r="AF21" s="230"/>
      <c r="AG21" s="90">
        <f t="shared" si="0"/>
        <v>0</v>
      </c>
      <c r="AH21" s="68">
        <f t="shared" si="1"/>
        <v>0</v>
      </c>
      <c r="AI21" s="139">
        <f t="shared" si="2"/>
        <v>0</v>
      </c>
      <c r="AJ21" s="139">
        <f t="shared" ca="1" si="3"/>
        <v>0</v>
      </c>
      <c r="AK21" s="139">
        <f t="shared" ca="1" si="4"/>
        <v>0</v>
      </c>
      <c r="AL21" s="140">
        <f t="shared" ca="1" si="5"/>
        <v>0</v>
      </c>
      <c r="AM21" s="48"/>
      <c r="AN21" s="53">
        <f>A4</f>
        <v>46327</v>
      </c>
      <c r="AO21" s="54" t="str">
        <f>G5</f>
        <v>Consultorio N° 2</v>
      </c>
      <c r="AP21" s="55">
        <f t="shared" ref="AP21:AQ21" si="21">G14</f>
        <v>0</v>
      </c>
      <c r="AQ21" s="55">
        <f t="shared" si="21"/>
        <v>0</v>
      </c>
      <c r="AR21" s="55">
        <f>Y14</f>
        <v>0</v>
      </c>
      <c r="AS21" s="55">
        <f>W14</f>
        <v>0</v>
      </c>
      <c r="AT21" s="55">
        <f>W15</f>
        <v>0</v>
      </c>
      <c r="AU21" s="55">
        <f>Y15</f>
        <v>0</v>
      </c>
      <c r="AV21" s="55">
        <f>W16</f>
        <v>0</v>
      </c>
      <c r="AW21" s="55">
        <f>Y16</f>
        <v>0</v>
      </c>
      <c r="AX21" s="55">
        <f>Y17</f>
        <v>0</v>
      </c>
      <c r="AY21" s="55">
        <f>J17</f>
        <v>0</v>
      </c>
      <c r="AZ21" s="56"/>
      <c r="BA21" s="95"/>
      <c r="BB21" s="105"/>
      <c r="BC21" s="105"/>
      <c r="BD21" s="97"/>
      <c r="BE21" s="56"/>
      <c r="BF21" s="56"/>
      <c r="BG21" s="56"/>
      <c r="BH21" s="56"/>
      <c r="BI21" s="56"/>
      <c r="BJ21" s="56"/>
      <c r="BK21" s="56"/>
      <c r="BL21" s="56"/>
      <c r="BM21" s="56"/>
      <c r="BN21" s="56"/>
    </row>
    <row r="22" spans="1:66" ht="11.25" customHeight="1">
      <c r="A22" s="222">
        <f>A18+$Q$13/1440</f>
        <v>0.5</v>
      </c>
      <c r="B22" s="38"/>
      <c r="C22" s="224"/>
      <c r="D22" s="225"/>
      <c r="E22" s="40" t="s">
        <v>36</v>
      </c>
      <c r="F22" s="42" t="str">
        <f>IF(D22&lt;&gt;"", VLOOKUP(D22,'Base de Datos'!$A$2:$D1268,2,FALSE()),"")</f>
        <v/>
      </c>
      <c r="G22" s="224"/>
      <c r="H22" s="223"/>
      <c r="I22" s="40" t="s">
        <v>36</v>
      </c>
      <c r="J22" s="42" t="str">
        <f>IF(H22&lt;&gt;"", VLOOKUP(H22,'Base de Datos'!$A$2:$D1268,2,FALSE()),"")</f>
        <v/>
      </c>
      <c r="K22" s="224"/>
      <c r="L22" s="223"/>
      <c r="M22" s="40" t="s">
        <v>36</v>
      </c>
      <c r="N22" s="42" t="str">
        <f>IF(L22&lt;&gt;"", VLOOKUP(L22,'Base de Datos'!$A$2:$D1268,2,FALSE()),"")</f>
        <v/>
      </c>
      <c r="O22" s="43"/>
      <c r="P22" s="141" t="s">
        <v>78</v>
      </c>
      <c r="Q22" s="142" t="s">
        <v>79</v>
      </c>
      <c r="R22" s="15"/>
      <c r="S22" s="45"/>
      <c r="T22" s="45" t="s">
        <v>37</v>
      </c>
      <c r="U22" s="46"/>
      <c r="V22" s="47"/>
      <c r="W22" s="45"/>
      <c r="X22" s="45" t="s">
        <v>37</v>
      </c>
      <c r="Y22" s="46"/>
      <c r="Z22" s="47"/>
      <c r="AA22" s="45"/>
      <c r="AB22" s="45" t="s">
        <v>37</v>
      </c>
      <c r="AC22" s="46"/>
      <c r="AD22" s="48"/>
      <c r="AE22" s="233" t="s">
        <v>80</v>
      </c>
      <c r="AF22" s="228"/>
      <c r="AG22" s="143">
        <f t="shared" si="0"/>
        <v>0</v>
      </c>
      <c r="AH22" s="144">
        <f t="shared" si="1"/>
        <v>0</v>
      </c>
      <c r="AI22" s="145">
        <f t="shared" si="2"/>
        <v>0</v>
      </c>
      <c r="AJ22" s="145">
        <f t="shared" ca="1" si="3"/>
        <v>0</v>
      </c>
      <c r="AK22" s="145">
        <f t="shared" ca="1" si="4"/>
        <v>0</v>
      </c>
      <c r="AL22" s="146">
        <f t="shared" ca="1" si="5"/>
        <v>0</v>
      </c>
      <c r="AM22" s="48"/>
      <c r="AN22" s="53">
        <f>A4</f>
        <v>46327</v>
      </c>
      <c r="AO22" s="54" t="str">
        <f>G5</f>
        <v>Consultorio N° 2</v>
      </c>
      <c r="AP22" s="55">
        <f t="shared" ref="AP22:AQ22" si="22">G18</f>
        <v>0</v>
      </c>
      <c r="AQ22" s="55">
        <f t="shared" si="22"/>
        <v>0</v>
      </c>
      <c r="AR22" s="55">
        <f>Y18</f>
        <v>0</v>
      </c>
      <c r="AS22" s="55">
        <f>W18</f>
        <v>0</v>
      </c>
      <c r="AT22" s="55">
        <f>W19</f>
        <v>0</v>
      </c>
      <c r="AU22" s="55">
        <f>Y19</f>
        <v>0</v>
      </c>
      <c r="AV22" s="55">
        <f>W20</f>
        <v>0</v>
      </c>
      <c r="AW22" s="55">
        <f>Y20</f>
        <v>0</v>
      </c>
      <c r="AX22" s="55">
        <f>Y21</f>
        <v>0</v>
      </c>
      <c r="AY22" s="55">
        <f>J21</f>
        <v>0</v>
      </c>
      <c r="AZ22" s="56"/>
      <c r="BA22" s="95"/>
      <c r="BB22" s="105"/>
      <c r="BC22" s="105"/>
      <c r="BD22" s="97"/>
      <c r="BE22" s="56"/>
      <c r="BF22" s="56"/>
      <c r="BG22" s="56"/>
      <c r="BH22" s="56"/>
      <c r="BI22" s="56"/>
      <c r="BJ22" s="56"/>
      <c r="BK22" s="56"/>
      <c r="BL22" s="56"/>
      <c r="BM22" s="56"/>
      <c r="BN22" s="56"/>
    </row>
    <row r="23" spans="1:66" ht="11.25" customHeight="1">
      <c r="A23" s="220"/>
      <c r="B23" s="38"/>
      <c r="C23" s="205"/>
      <c r="D23" s="208"/>
      <c r="E23" s="57" t="s">
        <v>42</v>
      </c>
      <c r="F23" s="58" t="str">
        <f>IF(D22&lt;&gt;"", VLOOKUP(D22,'Base de Datos'!$A$2:$D1268,3,FALSE()),"")</f>
        <v/>
      </c>
      <c r="G23" s="205"/>
      <c r="H23" s="208"/>
      <c r="I23" s="57" t="s">
        <v>42</v>
      </c>
      <c r="J23" s="58" t="str">
        <f>IF(H22&lt;&gt;"", VLOOKUP(H22,'Base de Datos'!$A$2:$D1268,3,FALSE()),"")</f>
        <v/>
      </c>
      <c r="K23" s="205"/>
      <c r="L23" s="208"/>
      <c r="M23" s="57" t="s">
        <v>42</v>
      </c>
      <c r="N23" s="58" t="str">
        <f>IF(L22&lt;&gt;"", VLOOKUP(L22,'Base de Datos'!$A$2:$D1268,3,FALSE()),"")</f>
        <v/>
      </c>
      <c r="O23" s="43"/>
      <c r="P23" s="1"/>
      <c r="Q23" s="147"/>
      <c r="R23" s="15"/>
      <c r="S23" s="229"/>
      <c r="T23" s="230"/>
      <c r="U23" s="59"/>
      <c r="V23" s="47"/>
      <c r="W23" s="229"/>
      <c r="X23" s="230"/>
      <c r="Y23" s="59"/>
      <c r="Z23" s="47"/>
      <c r="AA23" s="229"/>
      <c r="AB23" s="230"/>
      <c r="AC23" s="59"/>
      <c r="AD23" s="48"/>
      <c r="AE23" s="48"/>
      <c r="AF23" s="48"/>
      <c r="AG23" s="48"/>
      <c r="AH23" s="48"/>
      <c r="AI23" s="148">
        <f t="shared" ref="AI23:AL23" si="23">SUM(AI9:AI22)</f>
        <v>0</v>
      </c>
      <c r="AJ23" s="148">
        <f t="shared" ca="1" si="23"/>
        <v>0</v>
      </c>
      <c r="AK23" s="148">
        <f t="shared" ca="1" si="23"/>
        <v>0</v>
      </c>
      <c r="AL23" s="148">
        <f t="shared" ca="1" si="23"/>
        <v>0</v>
      </c>
      <c r="AM23" s="48"/>
      <c r="AN23" s="53">
        <f>A4</f>
        <v>46327</v>
      </c>
      <c r="AO23" s="149" t="str">
        <f>G5</f>
        <v>Consultorio N° 2</v>
      </c>
      <c r="AP23" s="55">
        <f t="shared" ref="AP23:AQ23" si="24">G22</f>
        <v>0</v>
      </c>
      <c r="AQ23" s="55">
        <f t="shared" si="24"/>
        <v>0</v>
      </c>
      <c r="AR23" s="55">
        <f>Y22</f>
        <v>0</v>
      </c>
      <c r="AS23" s="55">
        <f>W22</f>
        <v>0</v>
      </c>
      <c r="AT23" s="55">
        <f>W23</f>
        <v>0</v>
      </c>
      <c r="AU23" s="55">
        <f>Y23</f>
        <v>0</v>
      </c>
      <c r="AV23" s="55">
        <f>W24</f>
        <v>0</v>
      </c>
      <c r="AW23" s="55">
        <f>Y24</f>
        <v>0</v>
      </c>
      <c r="AX23" s="55">
        <f>Y25</f>
        <v>0</v>
      </c>
      <c r="AY23" s="55">
        <f>J25</f>
        <v>0</v>
      </c>
      <c r="AZ23" s="56"/>
      <c r="BA23" s="115"/>
      <c r="BB23" s="116"/>
      <c r="BC23" s="116"/>
      <c r="BD23" s="117"/>
      <c r="BE23" s="56"/>
      <c r="BF23" s="56"/>
      <c r="BG23" s="56"/>
      <c r="BH23" s="56"/>
      <c r="BI23" s="56"/>
      <c r="BJ23" s="56"/>
      <c r="BK23" s="56"/>
      <c r="BL23" s="56"/>
      <c r="BM23" s="56"/>
      <c r="BN23" s="56"/>
    </row>
    <row r="24" spans="1:66" ht="11.25" customHeight="1">
      <c r="A24" s="220"/>
      <c r="B24" s="38"/>
      <c r="C24" s="205"/>
      <c r="D24" s="208"/>
      <c r="E24" s="57" t="s">
        <v>44</v>
      </c>
      <c r="F24" s="58" t="str">
        <f>IF(D22&lt;&gt;"", VLOOKUP(D22,'Base de Datos'!$A$2:$D1268,4,FALSE()),"")</f>
        <v/>
      </c>
      <c r="G24" s="205"/>
      <c r="H24" s="208"/>
      <c r="I24" s="57" t="s">
        <v>44</v>
      </c>
      <c r="J24" s="58" t="str">
        <f>IF(H22&lt;&gt;"", VLOOKUP(H22,'Base de Datos'!$A$2:$D1268,4,FALSE()),"")</f>
        <v/>
      </c>
      <c r="K24" s="205"/>
      <c r="L24" s="208"/>
      <c r="M24" s="57" t="s">
        <v>44</v>
      </c>
      <c r="N24" s="58" t="str">
        <f>IF(L22&lt;&gt;"", VLOOKUP(L22,'Base de Datos'!$A$2:$D1268,4,FALSE()),"")</f>
        <v/>
      </c>
      <c r="O24" s="43"/>
      <c r="P24" s="1"/>
      <c r="Q24" s="150"/>
      <c r="R24" s="15"/>
      <c r="S24" s="229"/>
      <c r="T24" s="230"/>
      <c r="U24" s="59"/>
      <c r="V24" s="47"/>
      <c r="W24" s="229"/>
      <c r="X24" s="230"/>
      <c r="Y24" s="59"/>
      <c r="Z24" s="47"/>
      <c r="AA24" s="229"/>
      <c r="AB24" s="230"/>
      <c r="AC24" s="59"/>
      <c r="AD24" s="48"/>
      <c r="AJ24" s="56"/>
      <c r="AK24" s="56"/>
      <c r="AL24" s="56"/>
      <c r="AM24" s="48"/>
      <c r="AN24" s="53">
        <f>A4</f>
        <v>46327</v>
      </c>
      <c r="AO24" s="54" t="str">
        <f>G5</f>
        <v>Consultorio N° 2</v>
      </c>
      <c r="AP24" s="55">
        <f t="shared" ref="AP24:AQ24" si="25">G26</f>
        <v>0</v>
      </c>
      <c r="AQ24" s="55">
        <f t="shared" si="25"/>
        <v>0</v>
      </c>
      <c r="AR24" s="55">
        <f>Y26</f>
        <v>0</v>
      </c>
      <c r="AS24" s="55">
        <f>W26</f>
        <v>0</v>
      </c>
      <c r="AT24" s="55">
        <f>W27</f>
        <v>0</v>
      </c>
      <c r="AU24" s="55">
        <f>Y27</f>
        <v>0</v>
      </c>
      <c r="AV24" s="55">
        <f>W28</f>
        <v>0</v>
      </c>
      <c r="AW24" s="55">
        <f>Y28</f>
        <v>0</v>
      </c>
      <c r="AX24" s="55">
        <f>Y29</f>
        <v>0</v>
      </c>
      <c r="AY24" s="55">
        <f>J29</f>
        <v>0</v>
      </c>
      <c r="AZ24" s="56"/>
      <c r="BA24" s="56"/>
      <c r="BB24" s="56"/>
      <c r="BC24" s="56"/>
      <c r="BD24" s="56"/>
      <c r="BE24" s="56"/>
      <c r="BF24" s="56"/>
      <c r="BG24" s="56"/>
      <c r="BH24" s="56"/>
      <c r="BI24" s="56"/>
      <c r="BJ24" s="56"/>
      <c r="BK24" s="56"/>
      <c r="BL24" s="56"/>
      <c r="BM24" s="56"/>
      <c r="BN24" s="56"/>
    </row>
    <row r="25" spans="1:66" ht="11.25" customHeight="1">
      <c r="A25" s="221"/>
      <c r="B25" s="38"/>
      <c r="C25" s="206"/>
      <c r="D25" s="209"/>
      <c r="E25" s="85" t="s">
        <v>46</v>
      </c>
      <c r="F25" s="86"/>
      <c r="G25" s="206"/>
      <c r="H25" s="209"/>
      <c r="I25" s="85" t="s">
        <v>46</v>
      </c>
      <c r="J25" s="108"/>
      <c r="K25" s="206"/>
      <c r="L25" s="209"/>
      <c r="M25" s="85" t="s">
        <v>46</v>
      </c>
      <c r="N25" s="108"/>
      <c r="O25" s="43"/>
      <c r="P25" s="1"/>
      <c r="Q25" s="150"/>
      <c r="R25" s="15"/>
      <c r="S25" s="227" t="str">
        <f>IF(OR(S22="Empleado",S22="Familiar"),"Nombre del Empleado","N° Factura")</f>
        <v>N° Factura</v>
      </c>
      <c r="T25" s="228"/>
      <c r="U25" s="89"/>
      <c r="V25" s="47"/>
      <c r="W25" s="227" t="str">
        <f>IF(OR(W22="Empleado",W22="Familiar"),"Nombre del Empleado","N° Factura")</f>
        <v>N° Factura</v>
      </c>
      <c r="X25" s="228"/>
      <c r="Y25" s="89"/>
      <c r="Z25" s="47"/>
      <c r="AA25" s="227" t="str">
        <f>IF(OR(AA22="Empleado",AA22="Familiar"),"Nombre del Empleado","N° Factura")</f>
        <v>N° Factura</v>
      </c>
      <c r="AB25" s="228"/>
      <c r="AC25" s="89"/>
      <c r="AD25" s="48"/>
      <c r="AJ25" s="56"/>
      <c r="AK25" s="56"/>
      <c r="AL25" s="56"/>
      <c r="AM25" s="48"/>
      <c r="AN25" s="53">
        <f>A4</f>
        <v>46327</v>
      </c>
      <c r="AO25" s="54" t="str">
        <f>G5</f>
        <v>Consultorio N° 2</v>
      </c>
      <c r="AP25" s="55">
        <f t="shared" ref="AP25:AQ25" si="26">G30</f>
        <v>0</v>
      </c>
      <c r="AQ25" s="55">
        <f t="shared" si="26"/>
        <v>0</v>
      </c>
      <c r="AR25" s="55">
        <f>Y30</f>
        <v>0</v>
      </c>
      <c r="AS25" s="55">
        <f>W30</f>
        <v>0</v>
      </c>
      <c r="AT25" s="55">
        <f>W31</f>
        <v>0</v>
      </c>
      <c r="AU25" s="55">
        <f>Y31</f>
        <v>0</v>
      </c>
      <c r="AV25" s="55">
        <f>W32</f>
        <v>0</v>
      </c>
      <c r="AW25" s="55">
        <f>Y32</f>
        <v>0</v>
      </c>
      <c r="AX25" s="55">
        <f>Y33</f>
        <v>0</v>
      </c>
      <c r="AY25" s="55">
        <f>J33</f>
        <v>0</v>
      </c>
      <c r="AZ25" s="56"/>
      <c r="BA25" s="56"/>
      <c r="BB25" s="56"/>
      <c r="BC25" s="56"/>
      <c r="BD25" s="56"/>
      <c r="BE25" s="56"/>
      <c r="BF25" s="56"/>
      <c r="BG25" s="56"/>
      <c r="BH25" s="56"/>
      <c r="BI25" s="56"/>
      <c r="BJ25" s="56"/>
      <c r="BK25" s="56"/>
      <c r="BL25" s="56"/>
      <c r="BM25" s="56"/>
      <c r="BN25" s="56"/>
    </row>
    <row r="26" spans="1:66" ht="11.25" customHeight="1">
      <c r="A26" s="222">
        <f>A22+$Q$13/1440</f>
        <v>0.54166666666666663</v>
      </c>
      <c r="B26" s="38"/>
      <c r="C26" s="224"/>
      <c r="D26" s="225"/>
      <c r="E26" s="40" t="s">
        <v>36</v>
      </c>
      <c r="F26" s="42" t="str">
        <f>IF(D26&lt;&gt;"", VLOOKUP(D26,'Base de Datos'!$A$2:$D1268,2,FALSE()),"")</f>
        <v/>
      </c>
      <c r="G26" s="224"/>
      <c r="H26" s="223"/>
      <c r="I26" s="40" t="s">
        <v>36</v>
      </c>
      <c r="J26" s="42" t="str">
        <f>IF(H26&lt;&gt;"", VLOOKUP(H26,'Base de Datos'!$A$2:$D1268,2,FALSE()),"")</f>
        <v/>
      </c>
      <c r="K26" s="224"/>
      <c r="L26" s="223"/>
      <c r="M26" s="40" t="s">
        <v>36</v>
      </c>
      <c r="N26" s="42" t="str">
        <f>IF(L26&lt;&gt;"", VLOOKUP(L26,'Base de Datos'!$A$2:$D1268,2,FALSE()),"")</f>
        <v/>
      </c>
      <c r="O26" s="43"/>
      <c r="P26" s="1"/>
      <c r="Q26" s="150"/>
      <c r="R26" s="15"/>
      <c r="S26" s="45"/>
      <c r="T26" s="45" t="s">
        <v>37</v>
      </c>
      <c r="U26" s="46"/>
      <c r="V26" s="47"/>
      <c r="W26" s="45"/>
      <c r="X26" s="45" t="s">
        <v>37</v>
      </c>
      <c r="Y26" s="46"/>
      <c r="Z26" s="47"/>
      <c r="AA26" s="45"/>
      <c r="AB26" s="45" t="s">
        <v>37</v>
      </c>
      <c r="AC26" s="46"/>
      <c r="AD26" s="48"/>
      <c r="AJ26" s="56"/>
      <c r="AK26" s="56"/>
      <c r="AL26" s="56"/>
      <c r="AM26" s="48"/>
      <c r="AN26" s="53">
        <f>A4</f>
        <v>46327</v>
      </c>
      <c r="AO26" s="54" t="str">
        <f>G5</f>
        <v>Consultorio N° 2</v>
      </c>
      <c r="AP26" s="55">
        <f t="shared" ref="AP26:AQ26" si="27">G34</f>
        <v>0</v>
      </c>
      <c r="AQ26" s="55">
        <f t="shared" si="27"/>
        <v>0</v>
      </c>
      <c r="AR26" s="55">
        <f>Y34</f>
        <v>0</v>
      </c>
      <c r="AS26" s="55">
        <f>W34</f>
        <v>0</v>
      </c>
      <c r="AT26" s="55">
        <f>W35</f>
        <v>0</v>
      </c>
      <c r="AU26" s="55">
        <f>Y35</f>
        <v>0</v>
      </c>
      <c r="AV26" s="55">
        <f>W36</f>
        <v>0</v>
      </c>
      <c r="AW26" s="55">
        <f>Y36</f>
        <v>0</v>
      </c>
      <c r="AX26" s="55">
        <f>Y37</f>
        <v>0</v>
      </c>
      <c r="AY26" s="55">
        <f>J37</f>
        <v>0</v>
      </c>
      <c r="AZ26" s="56"/>
      <c r="BA26" s="56"/>
      <c r="BB26" s="56"/>
      <c r="BC26" s="56"/>
      <c r="BD26" s="56"/>
      <c r="BE26" s="56"/>
      <c r="BF26" s="56"/>
      <c r="BG26" s="56"/>
      <c r="BH26" s="56"/>
      <c r="BI26" s="56"/>
      <c r="BJ26" s="56"/>
      <c r="BK26" s="56"/>
      <c r="BL26" s="56"/>
      <c r="BM26" s="56"/>
      <c r="BN26" s="56"/>
    </row>
    <row r="27" spans="1:66" ht="11.25" customHeight="1">
      <c r="A27" s="220"/>
      <c r="B27" s="38"/>
      <c r="C27" s="205"/>
      <c r="D27" s="208"/>
      <c r="E27" s="57" t="s">
        <v>42</v>
      </c>
      <c r="F27" s="58" t="str">
        <f>IF(D26&lt;&gt;"", VLOOKUP(D26,'Base de Datos'!$A$2:$D1268,3,FALSE()),"")</f>
        <v/>
      </c>
      <c r="G27" s="205"/>
      <c r="H27" s="208"/>
      <c r="I27" s="57" t="s">
        <v>42</v>
      </c>
      <c r="J27" s="58" t="str">
        <f>IF(H26&lt;&gt;"", VLOOKUP(H26,'Base de Datos'!$A$2:$D1268,3,FALSE()),"")</f>
        <v/>
      </c>
      <c r="K27" s="205"/>
      <c r="L27" s="208"/>
      <c r="M27" s="57" t="s">
        <v>42</v>
      </c>
      <c r="N27" s="58" t="str">
        <f>IF(L26&lt;&gt;"", VLOOKUP(L26,'Base de Datos'!$A$2:$D1268,3,FALSE()),"")</f>
        <v/>
      </c>
      <c r="O27" s="43"/>
      <c r="P27" s="1"/>
      <c r="Q27" s="1"/>
      <c r="R27" s="15"/>
      <c r="S27" s="229"/>
      <c r="T27" s="230"/>
      <c r="U27" s="59"/>
      <c r="V27" s="47"/>
      <c r="W27" s="229"/>
      <c r="X27" s="230"/>
      <c r="Y27" s="59"/>
      <c r="Z27" s="47"/>
      <c r="AA27" s="229"/>
      <c r="AB27" s="230"/>
      <c r="AC27" s="59"/>
      <c r="AD27" s="48"/>
      <c r="AJ27" s="56"/>
      <c r="AK27" s="56"/>
      <c r="AL27" s="56"/>
      <c r="AM27" s="48"/>
      <c r="AN27" s="53">
        <f>A4</f>
        <v>46327</v>
      </c>
      <c r="AO27" s="54" t="str">
        <f>G5</f>
        <v>Consultorio N° 2</v>
      </c>
      <c r="AP27" s="55">
        <f t="shared" ref="AP27:AQ27" si="28">G38</f>
        <v>0</v>
      </c>
      <c r="AQ27" s="55">
        <f t="shared" si="28"/>
        <v>0</v>
      </c>
      <c r="AR27" s="55">
        <f>Y38</f>
        <v>0</v>
      </c>
      <c r="AS27" s="55">
        <f>W38</f>
        <v>0</v>
      </c>
      <c r="AT27" s="55">
        <f>W39</f>
        <v>0</v>
      </c>
      <c r="AU27" s="55">
        <f>Y39</f>
        <v>0</v>
      </c>
      <c r="AV27" s="55">
        <f>W40</f>
        <v>0</v>
      </c>
      <c r="AW27" s="55">
        <f>Y40</f>
        <v>0</v>
      </c>
      <c r="AX27" s="55">
        <f>Y41</f>
        <v>0</v>
      </c>
      <c r="AY27" s="55">
        <f>J41</f>
        <v>0</v>
      </c>
      <c r="AZ27" s="56"/>
      <c r="BA27" s="56"/>
      <c r="BB27" s="56"/>
      <c r="BC27" s="56"/>
      <c r="BD27" s="56"/>
      <c r="BE27" s="56"/>
      <c r="BF27" s="56"/>
      <c r="BG27" s="56"/>
      <c r="BH27" s="56"/>
      <c r="BI27" s="56"/>
      <c r="BJ27" s="56"/>
      <c r="BK27" s="56"/>
      <c r="BL27" s="56"/>
      <c r="BM27" s="56"/>
      <c r="BN27" s="56"/>
    </row>
    <row r="28" spans="1:66" ht="11.25" customHeight="1">
      <c r="A28" s="220"/>
      <c r="B28" s="38"/>
      <c r="C28" s="205"/>
      <c r="D28" s="208"/>
      <c r="E28" s="57" t="s">
        <v>44</v>
      </c>
      <c r="F28" s="58" t="str">
        <f>IF(D26&lt;&gt;"", VLOOKUP(D26,'Base de Datos'!$A$2:$D1268,4,FALSE()),"")</f>
        <v/>
      </c>
      <c r="G28" s="205"/>
      <c r="H28" s="208"/>
      <c r="I28" s="57" t="s">
        <v>44</v>
      </c>
      <c r="J28" s="58" t="str">
        <f>IF(H26&lt;&gt;"", VLOOKUP(H26,'Base de Datos'!$A$2:$D1268,4,FALSE()),"")</f>
        <v/>
      </c>
      <c r="K28" s="205"/>
      <c r="L28" s="208"/>
      <c r="M28" s="57" t="s">
        <v>44</v>
      </c>
      <c r="N28" s="58" t="str">
        <f>IF(L26&lt;&gt;"", VLOOKUP(L26,'Base de Datos'!$A$2:$D1268,4,FALSE()),"")</f>
        <v/>
      </c>
      <c r="O28" s="1"/>
      <c r="P28" s="1"/>
      <c r="Q28" s="1"/>
      <c r="R28" s="15"/>
      <c r="S28" s="229"/>
      <c r="T28" s="230"/>
      <c r="U28" s="59"/>
      <c r="V28" s="47"/>
      <c r="W28" s="229"/>
      <c r="X28" s="230"/>
      <c r="Y28" s="59"/>
      <c r="Z28" s="47"/>
      <c r="AA28" s="229"/>
      <c r="AB28" s="230"/>
      <c r="AC28" s="59"/>
      <c r="AD28" s="48"/>
      <c r="AJ28" s="56"/>
      <c r="AK28" s="56"/>
      <c r="AL28" s="56"/>
      <c r="AM28" s="48"/>
      <c r="AN28" s="53">
        <f>A4</f>
        <v>46327</v>
      </c>
      <c r="AO28" s="54" t="str">
        <f>G5</f>
        <v>Consultorio N° 2</v>
      </c>
      <c r="AP28" s="55">
        <f t="shared" ref="AP28:AQ28" si="29">G42</f>
        <v>0</v>
      </c>
      <c r="AQ28" s="55">
        <f t="shared" si="29"/>
        <v>0</v>
      </c>
      <c r="AR28" s="55">
        <f>Y42</f>
        <v>0</v>
      </c>
      <c r="AS28" s="55">
        <f>W42</f>
        <v>0</v>
      </c>
      <c r="AT28" s="55">
        <f>W43</f>
        <v>0</v>
      </c>
      <c r="AU28" s="55">
        <f>Y43</f>
        <v>0</v>
      </c>
      <c r="AV28" s="55">
        <f>W44</f>
        <v>0</v>
      </c>
      <c r="AW28" s="55">
        <f>Y44</f>
        <v>0</v>
      </c>
      <c r="AX28" s="55">
        <f>Y45</f>
        <v>0</v>
      </c>
      <c r="AY28" s="55">
        <f>J45</f>
        <v>0</v>
      </c>
      <c r="AZ28" s="56"/>
      <c r="BA28" s="56"/>
      <c r="BB28" s="56"/>
      <c r="BC28" s="56"/>
      <c r="BD28" s="56"/>
      <c r="BE28" s="56"/>
      <c r="BF28" s="56"/>
      <c r="BG28" s="56"/>
      <c r="BH28" s="56"/>
      <c r="BI28" s="56"/>
      <c r="BJ28" s="56"/>
      <c r="BK28" s="56"/>
      <c r="BL28" s="56"/>
      <c r="BM28" s="56"/>
      <c r="BN28" s="56"/>
    </row>
    <row r="29" spans="1:66" ht="11.25" customHeight="1">
      <c r="A29" s="221"/>
      <c r="B29" s="38"/>
      <c r="C29" s="206"/>
      <c r="D29" s="209"/>
      <c r="E29" s="85" t="s">
        <v>46</v>
      </c>
      <c r="F29" s="86"/>
      <c r="G29" s="206"/>
      <c r="H29" s="209"/>
      <c r="I29" s="85" t="s">
        <v>46</v>
      </c>
      <c r="J29" s="108"/>
      <c r="K29" s="206"/>
      <c r="L29" s="209"/>
      <c r="M29" s="85" t="s">
        <v>46</v>
      </c>
      <c r="N29" s="108"/>
      <c r="O29" s="43"/>
      <c r="P29" s="1"/>
      <c r="Q29" s="1"/>
      <c r="R29" s="15"/>
      <c r="S29" s="227" t="str">
        <f>IF(OR(S26="Empleado",S26="Familiar"),"Nombre del Empleado","N° Factura")</f>
        <v>N° Factura</v>
      </c>
      <c r="T29" s="228"/>
      <c r="U29" s="89"/>
      <c r="V29" s="47"/>
      <c r="W29" s="227" t="str">
        <f>IF(OR(W26="Empleado",W26="Familiar"),"Nombre del Empleado","N° Factura")</f>
        <v>N° Factura</v>
      </c>
      <c r="X29" s="228"/>
      <c r="Y29" s="89"/>
      <c r="Z29" s="47"/>
      <c r="AA29" s="227" t="str">
        <f>IF(OR(AA26="Empleado",AA26="Familiar"),"Nombre del Empleado","N° Factura")</f>
        <v>N° Factura</v>
      </c>
      <c r="AB29" s="228"/>
      <c r="AC29" s="89"/>
      <c r="AD29" s="48"/>
      <c r="AE29" s="56"/>
      <c r="AF29" s="56"/>
      <c r="AG29" s="56"/>
      <c r="AH29" s="56"/>
      <c r="AI29" s="56"/>
      <c r="AJ29" s="56"/>
      <c r="AK29" s="56"/>
      <c r="AL29" s="56"/>
      <c r="AM29" s="48"/>
      <c r="AN29" s="53">
        <f>A4</f>
        <v>46327</v>
      </c>
      <c r="AO29" s="54" t="str">
        <f>K5</f>
        <v>Consultorio N° 3</v>
      </c>
      <c r="AP29" s="55">
        <f t="shared" ref="AP29:AQ29" si="30">K6</f>
        <v>0</v>
      </c>
      <c r="AQ29" s="55">
        <f t="shared" si="30"/>
        <v>0</v>
      </c>
      <c r="AR29" s="55">
        <f>AC6</f>
        <v>0</v>
      </c>
      <c r="AS29" s="55">
        <f>AA6</f>
        <v>0</v>
      </c>
      <c r="AT29" s="55">
        <f>AA7</f>
        <v>0</v>
      </c>
      <c r="AU29" s="55">
        <f>AC7</f>
        <v>0</v>
      </c>
      <c r="AV29" s="55">
        <f>AA8</f>
        <v>0</v>
      </c>
      <c r="AW29" s="55">
        <f>AC8</f>
        <v>0</v>
      </c>
      <c r="AX29" s="55">
        <f>AC9</f>
        <v>0</v>
      </c>
      <c r="AY29" s="55">
        <f>N9</f>
        <v>0</v>
      </c>
      <c r="AZ29" s="56"/>
      <c r="BA29" s="56"/>
      <c r="BB29" s="56"/>
      <c r="BC29" s="56"/>
      <c r="BD29" s="56"/>
      <c r="BE29" s="56"/>
      <c r="BF29" s="56"/>
      <c r="BG29" s="56"/>
      <c r="BH29" s="56"/>
      <c r="BI29" s="56"/>
      <c r="BJ29" s="56"/>
      <c r="BK29" s="56"/>
      <c r="BL29" s="56"/>
      <c r="BM29" s="56"/>
      <c r="BN29" s="56"/>
    </row>
    <row r="30" spans="1:66" ht="11.25" customHeight="1">
      <c r="A30" s="222">
        <f>A26+$Q$13/1440</f>
        <v>0.58333333333333326</v>
      </c>
      <c r="B30" s="38"/>
      <c r="C30" s="224"/>
      <c r="D30" s="225"/>
      <c r="E30" s="40" t="s">
        <v>36</v>
      </c>
      <c r="F30" s="42" t="str">
        <f>IF(D30&lt;&gt;"", VLOOKUP(D30,'Base de Datos'!$A$2:$D1268,2,FALSE()),"")</f>
        <v/>
      </c>
      <c r="G30" s="224"/>
      <c r="H30" s="223"/>
      <c r="I30" s="40" t="s">
        <v>36</v>
      </c>
      <c r="J30" s="42" t="str">
        <f>IF(H30&lt;&gt;"", VLOOKUP(H30,'Base de Datos'!$A$2:$D1268,2,FALSE()),"")</f>
        <v/>
      </c>
      <c r="K30" s="224"/>
      <c r="L30" s="223"/>
      <c r="M30" s="40" t="s">
        <v>36</v>
      </c>
      <c r="N30" s="42" t="str">
        <f>IF(L30&lt;&gt;"", VLOOKUP(L30,'Base de Datos'!$A$2:$D1268,2,FALSE()),"")</f>
        <v/>
      </c>
      <c r="O30" s="43"/>
      <c r="P30" s="151"/>
      <c r="Q30" s="1"/>
      <c r="R30" s="15"/>
      <c r="S30" s="45"/>
      <c r="T30" s="45" t="s">
        <v>37</v>
      </c>
      <c r="U30" s="46"/>
      <c r="V30" s="47"/>
      <c r="W30" s="45"/>
      <c r="X30" s="45" t="s">
        <v>37</v>
      </c>
      <c r="Y30" s="46"/>
      <c r="Z30" s="47"/>
      <c r="AA30" s="45"/>
      <c r="AB30" s="45" t="s">
        <v>37</v>
      </c>
      <c r="AC30" s="46"/>
      <c r="AD30" s="48"/>
      <c r="AI30" s="56"/>
      <c r="AM30" s="48"/>
      <c r="AN30" s="53">
        <f>A4</f>
        <v>46327</v>
      </c>
      <c r="AO30" s="54" t="str">
        <f>K5</f>
        <v>Consultorio N° 3</v>
      </c>
      <c r="AP30" s="55">
        <f t="shared" ref="AP30:AQ30" si="31">K10</f>
        <v>0</v>
      </c>
      <c r="AQ30" s="55">
        <f t="shared" si="31"/>
        <v>0</v>
      </c>
      <c r="AR30" s="55">
        <f>AC10</f>
        <v>0</v>
      </c>
      <c r="AS30" s="55">
        <f>AA10</f>
        <v>0</v>
      </c>
      <c r="AT30" s="55">
        <f>AA11</f>
        <v>0</v>
      </c>
      <c r="AU30" s="55">
        <f>AC11</f>
        <v>0</v>
      </c>
      <c r="AV30" s="55">
        <f>AA12</f>
        <v>0</v>
      </c>
      <c r="AW30" s="55">
        <f>AC12</f>
        <v>0</v>
      </c>
      <c r="AX30" s="55">
        <f>AC13</f>
        <v>0</v>
      </c>
      <c r="AY30" s="55">
        <f>N13</f>
        <v>0</v>
      </c>
      <c r="AZ30" s="56"/>
      <c r="BA30" s="56"/>
      <c r="BB30" s="56"/>
      <c r="BC30" s="56"/>
      <c r="BD30" s="56"/>
      <c r="BE30" s="56"/>
      <c r="BF30" s="56"/>
      <c r="BG30" s="56"/>
      <c r="BH30" s="56"/>
      <c r="BI30" s="56"/>
      <c r="BJ30" s="56"/>
      <c r="BK30" s="56"/>
      <c r="BL30" s="56"/>
      <c r="BM30" s="56"/>
      <c r="BN30" s="56"/>
    </row>
    <row r="31" spans="1:66" ht="11.25" customHeight="1">
      <c r="A31" s="220"/>
      <c r="B31" s="38"/>
      <c r="C31" s="205"/>
      <c r="D31" s="208"/>
      <c r="E31" s="57" t="s">
        <v>42</v>
      </c>
      <c r="F31" s="58" t="str">
        <f>IF(D30&lt;&gt;"", VLOOKUP(D30,'Base de Datos'!$A$2:$D1268,3,FALSE()),"")</f>
        <v/>
      </c>
      <c r="G31" s="205"/>
      <c r="H31" s="208"/>
      <c r="I31" s="57" t="s">
        <v>42</v>
      </c>
      <c r="J31" s="58" t="str">
        <f>IF(H30&lt;&gt;"", VLOOKUP(H30,'Base de Datos'!$A$2:$D1268,3,FALSE()),"")</f>
        <v/>
      </c>
      <c r="K31" s="205"/>
      <c r="L31" s="208"/>
      <c r="M31" s="57" t="s">
        <v>42</v>
      </c>
      <c r="N31" s="58" t="str">
        <f>IF(L30&lt;&gt;"", VLOOKUP(L30,'Base de Datos'!$A$2:$D1268,3,FALSE()),"")</f>
        <v/>
      </c>
      <c r="O31" s="43"/>
      <c r="P31" s="151"/>
      <c r="Q31" s="152"/>
      <c r="R31" s="15"/>
      <c r="S31" s="229"/>
      <c r="T31" s="230"/>
      <c r="U31" s="59"/>
      <c r="V31" s="47"/>
      <c r="W31" s="229"/>
      <c r="X31" s="230"/>
      <c r="Y31" s="59"/>
      <c r="Z31" s="47"/>
      <c r="AA31" s="229"/>
      <c r="AB31" s="230"/>
      <c r="AC31" s="59"/>
      <c r="AD31" s="48"/>
      <c r="AI31" s="56"/>
      <c r="AM31" s="48"/>
      <c r="AN31" s="53">
        <f>A4</f>
        <v>46327</v>
      </c>
      <c r="AO31" s="54" t="str">
        <f>K5</f>
        <v>Consultorio N° 3</v>
      </c>
      <c r="AP31" s="55">
        <f t="shared" ref="AP31:AQ31" si="32">K14</f>
        <v>0</v>
      </c>
      <c r="AQ31" s="55">
        <f t="shared" si="32"/>
        <v>0</v>
      </c>
      <c r="AR31" s="55">
        <f>AC14</f>
        <v>0</v>
      </c>
      <c r="AS31" s="55">
        <f>AA14</f>
        <v>0</v>
      </c>
      <c r="AT31" s="55">
        <f>AA15</f>
        <v>0</v>
      </c>
      <c r="AU31" s="55">
        <f>AC15</f>
        <v>0</v>
      </c>
      <c r="AV31" s="55">
        <f>AA16</f>
        <v>0</v>
      </c>
      <c r="AW31" s="55">
        <f>AC16</f>
        <v>0</v>
      </c>
      <c r="AX31" s="55">
        <f>AC17</f>
        <v>0</v>
      </c>
      <c r="AY31" s="55">
        <f>N17</f>
        <v>0</v>
      </c>
      <c r="AZ31" s="56"/>
      <c r="BA31" s="56"/>
      <c r="BB31" s="56"/>
      <c r="BC31" s="56"/>
      <c r="BD31" s="56"/>
      <c r="BE31" s="56"/>
      <c r="BF31" s="56"/>
      <c r="BG31" s="56"/>
      <c r="BH31" s="56"/>
      <c r="BI31" s="56"/>
      <c r="BJ31" s="56"/>
      <c r="BK31" s="56"/>
      <c r="BL31" s="56"/>
      <c r="BM31" s="56"/>
      <c r="BN31" s="56"/>
    </row>
    <row r="32" spans="1:66" ht="11.25" customHeight="1">
      <c r="A32" s="220"/>
      <c r="B32" s="38"/>
      <c r="C32" s="205"/>
      <c r="D32" s="208"/>
      <c r="E32" s="57" t="s">
        <v>44</v>
      </c>
      <c r="F32" s="58" t="str">
        <f>IF(D30&lt;&gt;"", VLOOKUP(D30,'Base de Datos'!$A$2:$D1268,4,FALSE()),"")</f>
        <v/>
      </c>
      <c r="G32" s="205"/>
      <c r="H32" s="208"/>
      <c r="I32" s="57" t="s">
        <v>44</v>
      </c>
      <c r="J32" s="58" t="str">
        <f>IF(H30&lt;&gt;"", VLOOKUP(H30,'Base de Datos'!$A$2:$D1268,4,FALSE()),"")</f>
        <v/>
      </c>
      <c r="K32" s="205"/>
      <c r="L32" s="208"/>
      <c r="M32" s="57" t="s">
        <v>44</v>
      </c>
      <c r="N32" s="58" t="str">
        <f>IF(L30&lt;&gt;"", VLOOKUP(L30,'Base de Datos'!$A$2:$D1268,4,FALSE()),"")</f>
        <v/>
      </c>
      <c r="O32" s="43"/>
      <c r="P32" s="151"/>
      <c r="Q32" s="152"/>
      <c r="R32" s="15"/>
      <c r="S32" s="229"/>
      <c r="T32" s="230"/>
      <c r="U32" s="59"/>
      <c r="V32" s="47"/>
      <c r="W32" s="229"/>
      <c r="X32" s="230"/>
      <c r="Y32" s="59"/>
      <c r="Z32" s="47"/>
      <c r="AA32" s="229"/>
      <c r="AB32" s="230"/>
      <c r="AC32" s="59"/>
      <c r="AD32" s="48"/>
      <c r="AI32" s="56"/>
      <c r="AM32" s="48"/>
      <c r="AN32" s="53">
        <f>A4</f>
        <v>46327</v>
      </c>
      <c r="AO32" s="54" t="str">
        <f>K5</f>
        <v>Consultorio N° 3</v>
      </c>
      <c r="AP32" s="55">
        <f t="shared" ref="AP32:AQ32" si="33">K18</f>
        <v>0</v>
      </c>
      <c r="AQ32" s="55">
        <f t="shared" si="33"/>
        <v>0</v>
      </c>
      <c r="AR32" s="55">
        <f>AC18</f>
        <v>0</v>
      </c>
      <c r="AS32" s="55">
        <f>AA18</f>
        <v>0</v>
      </c>
      <c r="AT32" s="55">
        <f>AA19</f>
        <v>0</v>
      </c>
      <c r="AU32" s="55">
        <f>AC19</f>
        <v>0</v>
      </c>
      <c r="AV32" s="55">
        <f>AA20</f>
        <v>0</v>
      </c>
      <c r="AW32" s="55">
        <f>AC20</f>
        <v>0</v>
      </c>
      <c r="AX32" s="55" t="str">
        <f>AC21</f>
        <v>Johana López</v>
      </c>
      <c r="AY32" s="55">
        <f>N21</f>
        <v>0</v>
      </c>
      <c r="AZ32" s="56"/>
      <c r="BA32" s="56"/>
      <c r="BB32" s="56"/>
      <c r="BC32" s="56"/>
      <c r="BD32" s="56"/>
      <c r="BE32" s="56"/>
      <c r="BF32" s="56"/>
      <c r="BG32" s="56"/>
      <c r="BH32" s="56"/>
      <c r="BI32" s="56"/>
      <c r="BJ32" s="56"/>
      <c r="BK32" s="56"/>
      <c r="BL32" s="56"/>
      <c r="BM32" s="56"/>
      <c r="BN32" s="56"/>
    </row>
    <row r="33" spans="1:66" ht="11.25" customHeight="1">
      <c r="A33" s="221"/>
      <c r="B33" s="38"/>
      <c r="C33" s="206"/>
      <c r="D33" s="209"/>
      <c r="E33" s="85" t="s">
        <v>46</v>
      </c>
      <c r="F33" s="86"/>
      <c r="G33" s="206"/>
      <c r="H33" s="209"/>
      <c r="I33" s="85" t="s">
        <v>46</v>
      </c>
      <c r="J33" s="108"/>
      <c r="K33" s="206"/>
      <c r="L33" s="209"/>
      <c r="M33" s="85" t="s">
        <v>46</v>
      </c>
      <c r="N33" s="108"/>
      <c r="O33" s="43"/>
      <c r="P33" s="151"/>
      <c r="Q33" s="1"/>
      <c r="R33" s="15"/>
      <c r="S33" s="227" t="str">
        <f>IF(OR(S30="Empleado",S30="Familiar"),"Nombre del Empleado","N° Factura")</f>
        <v>N° Factura</v>
      </c>
      <c r="T33" s="228"/>
      <c r="U33" s="89"/>
      <c r="V33" s="47"/>
      <c r="W33" s="227" t="str">
        <f>IF(OR(W30="Empleado",W30="Familiar"),"Nombre del Empleado","N° Factura")</f>
        <v>N° Factura</v>
      </c>
      <c r="X33" s="228"/>
      <c r="Y33" s="89"/>
      <c r="Z33" s="47"/>
      <c r="AA33" s="227" t="str">
        <f>IF(OR(AA30="Empleado",AA30="Familiar"),"Nombre del Empleado","N° Factura")</f>
        <v>N° Factura</v>
      </c>
      <c r="AB33" s="228"/>
      <c r="AC33" s="89"/>
      <c r="AD33" s="48"/>
      <c r="AI33" s="56"/>
      <c r="AM33" s="48"/>
      <c r="AN33" s="53">
        <f>A4</f>
        <v>46327</v>
      </c>
      <c r="AO33" s="54" t="str">
        <f>K5</f>
        <v>Consultorio N° 3</v>
      </c>
      <c r="AP33" s="55">
        <f t="shared" ref="AP33:AQ33" si="34">K22</f>
        <v>0</v>
      </c>
      <c r="AQ33" s="55">
        <f t="shared" si="34"/>
        <v>0</v>
      </c>
      <c r="AR33" s="55">
        <f>AC22</f>
        <v>0</v>
      </c>
      <c r="AS33" s="55">
        <f>AA22</f>
        <v>0</v>
      </c>
      <c r="AT33" s="55">
        <f>AA23</f>
        <v>0</v>
      </c>
      <c r="AU33" s="55">
        <f>AC23</f>
        <v>0</v>
      </c>
      <c r="AV33" s="55">
        <f>AA24</f>
        <v>0</v>
      </c>
      <c r="AW33" s="55">
        <f>AC24</f>
        <v>0</v>
      </c>
      <c r="AX33" s="55">
        <f>AC25</f>
        <v>0</v>
      </c>
      <c r="AY33" s="55">
        <f>N25</f>
        <v>0</v>
      </c>
      <c r="AZ33" s="56"/>
      <c r="BA33" s="56"/>
      <c r="BB33" s="56"/>
      <c r="BC33" s="56"/>
      <c r="BD33" s="56"/>
      <c r="BE33" s="56"/>
      <c r="BF33" s="56"/>
      <c r="BG33" s="56"/>
      <c r="BH33" s="56"/>
      <c r="BI33" s="56"/>
      <c r="BJ33" s="56"/>
      <c r="BK33" s="56"/>
      <c r="BL33" s="56"/>
      <c r="BM33" s="56"/>
      <c r="BN33" s="56"/>
    </row>
    <row r="34" spans="1:66" ht="11.25" customHeight="1">
      <c r="A34" s="222">
        <f>A30+$Q$13/1440</f>
        <v>0.62499999999999989</v>
      </c>
      <c r="B34" s="38"/>
      <c r="C34" s="224"/>
      <c r="D34" s="225"/>
      <c r="E34" s="40" t="s">
        <v>36</v>
      </c>
      <c r="F34" s="42" t="str">
        <f>IF(D34&lt;&gt;"", VLOOKUP(D34,'Base de Datos'!$A$2:$D1268,2,FALSE()),"")</f>
        <v/>
      </c>
      <c r="G34" s="224"/>
      <c r="H34" s="223"/>
      <c r="I34" s="40" t="s">
        <v>36</v>
      </c>
      <c r="J34" s="42" t="str">
        <f>IF(H34&lt;&gt;"", VLOOKUP(H34,'Base de Datos'!$A$2:$D1268,2,FALSE()),"")</f>
        <v/>
      </c>
      <c r="K34" s="224"/>
      <c r="L34" s="223"/>
      <c r="M34" s="40" t="s">
        <v>36</v>
      </c>
      <c r="N34" s="42" t="str">
        <f>IF(L34&lt;&gt;"", VLOOKUP(L34,'Base de Datos'!$A$2:$D1268,2,FALSE()),"")</f>
        <v/>
      </c>
      <c r="O34" s="43"/>
      <c r="P34" s="153"/>
      <c r="Q34" s="154"/>
      <c r="R34" s="15"/>
      <c r="S34" s="45"/>
      <c r="T34" s="45" t="s">
        <v>37</v>
      </c>
      <c r="U34" s="46"/>
      <c r="V34" s="47"/>
      <c r="W34" s="45"/>
      <c r="X34" s="45" t="s">
        <v>37</v>
      </c>
      <c r="Y34" s="46"/>
      <c r="Z34" s="47"/>
      <c r="AA34" s="45"/>
      <c r="AB34" s="45" t="s">
        <v>37</v>
      </c>
      <c r="AC34" s="46"/>
      <c r="AD34" s="48"/>
      <c r="AI34" s="56"/>
      <c r="AM34" s="48"/>
      <c r="AN34" s="53">
        <f>A4</f>
        <v>46327</v>
      </c>
      <c r="AO34" s="54" t="str">
        <f>K5</f>
        <v>Consultorio N° 3</v>
      </c>
      <c r="AP34" s="55">
        <f t="shared" ref="AP34:AQ34" si="35">K26</f>
        <v>0</v>
      </c>
      <c r="AQ34" s="55">
        <f t="shared" si="35"/>
        <v>0</v>
      </c>
      <c r="AR34" s="55">
        <f>AC26</f>
        <v>0</v>
      </c>
      <c r="AS34" s="55">
        <f>AA26</f>
        <v>0</v>
      </c>
      <c r="AT34" s="55">
        <f>AA27</f>
        <v>0</v>
      </c>
      <c r="AU34" s="55">
        <f>AC27</f>
        <v>0</v>
      </c>
      <c r="AV34" s="55">
        <f>AA28</f>
        <v>0</v>
      </c>
      <c r="AW34" s="55">
        <f>AC28</f>
        <v>0</v>
      </c>
      <c r="AX34" s="55">
        <f>AC29</f>
        <v>0</v>
      </c>
      <c r="AY34" s="55">
        <f>N29</f>
        <v>0</v>
      </c>
      <c r="AZ34" s="56"/>
      <c r="BA34" s="56"/>
      <c r="BB34" s="56"/>
      <c r="BC34" s="56"/>
      <c r="BD34" s="56"/>
      <c r="BE34" s="56"/>
      <c r="BF34" s="56"/>
      <c r="BG34" s="56"/>
      <c r="BH34" s="56"/>
      <c r="BI34" s="56"/>
      <c r="BJ34" s="56"/>
      <c r="BK34" s="56"/>
      <c r="BL34" s="56"/>
      <c r="BM34" s="56"/>
      <c r="BN34" s="56"/>
    </row>
    <row r="35" spans="1:66" ht="11.25" customHeight="1">
      <c r="A35" s="220"/>
      <c r="B35" s="38"/>
      <c r="C35" s="205"/>
      <c r="D35" s="208"/>
      <c r="E35" s="57" t="s">
        <v>42</v>
      </c>
      <c r="F35" s="58" t="str">
        <f>IF(D34&lt;&gt;"", VLOOKUP(D34,'Base de Datos'!$A$2:$D1268,3,FALSE()),"")</f>
        <v/>
      </c>
      <c r="G35" s="205"/>
      <c r="H35" s="208"/>
      <c r="I35" s="57" t="s">
        <v>42</v>
      </c>
      <c r="J35" s="58" t="str">
        <f>IF(H34&lt;&gt;"", VLOOKUP(H34,'Base de Datos'!$A$2:$D1268,3,FALSE()),"")</f>
        <v/>
      </c>
      <c r="K35" s="205"/>
      <c r="L35" s="208"/>
      <c r="M35" s="57" t="s">
        <v>42</v>
      </c>
      <c r="N35" s="58" t="str">
        <f>IF(L34&lt;&gt;"", VLOOKUP(L34,'Base de Datos'!$A$2:$D1268,3,FALSE()),"")</f>
        <v/>
      </c>
      <c r="O35" s="43"/>
      <c r="P35" s="153"/>
      <c r="Q35" s="154"/>
      <c r="R35" s="15"/>
      <c r="S35" s="229"/>
      <c r="T35" s="230"/>
      <c r="U35" s="59"/>
      <c r="V35" s="47"/>
      <c r="W35" s="229"/>
      <c r="X35" s="230"/>
      <c r="Y35" s="59"/>
      <c r="Z35" s="47"/>
      <c r="AA35" s="229"/>
      <c r="AB35" s="230"/>
      <c r="AC35" s="59"/>
      <c r="AD35" s="48"/>
      <c r="AI35" s="56"/>
      <c r="AM35" s="48"/>
      <c r="AN35" s="53">
        <f>A4</f>
        <v>46327</v>
      </c>
      <c r="AO35" s="54" t="str">
        <f>K5</f>
        <v>Consultorio N° 3</v>
      </c>
      <c r="AP35" s="55">
        <f t="shared" ref="AP35:AQ35" si="36">K30</f>
        <v>0</v>
      </c>
      <c r="AQ35" s="55">
        <f t="shared" si="36"/>
        <v>0</v>
      </c>
      <c r="AR35" s="55">
        <f>AC30</f>
        <v>0</v>
      </c>
      <c r="AS35" s="55">
        <f>AA30</f>
        <v>0</v>
      </c>
      <c r="AT35" s="55">
        <f>AA31</f>
        <v>0</v>
      </c>
      <c r="AU35" s="55">
        <f>AC31</f>
        <v>0</v>
      </c>
      <c r="AV35" s="55">
        <f>AA32</f>
        <v>0</v>
      </c>
      <c r="AW35" s="55">
        <f>AC32</f>
        <v>0</v>
      </c>
      <c r="AX35" s="55">
        <f>AC33</f>
        <v>0</v>
      </c>
      <c r="AY35" s="55">
        <f>N33</f>
        <v>0</v>
      </c>
      <c r="AZ35" s="56"/>
      <c r="BA35" s="56"/>
      <c r="BB35" s="56"/>
      <c r="BC35" s="56"/>
      <c r="BD35" s="56"/>
      <c r="BE35" s="56"/>
      <c r="BF35" s="56"/>
      <c r="BG35" s="56"/>
      <c r="BH35" s="56"/>
      <c r="BI35" s="56"/>
      <c r="BJ35" s="56"/>
      <c r="BK35" s="56"/>
      <c r="BL35" s="56"/>
      <c r="BM35" s="56"/>
      <c r="BN35" s="56"/>
    </row>
    <row r="36" spans="1:66" ht="11.25" customHeight="1">
      <c r="A36" s="220"/>
      <c r="B36" s="38"/>
      <c r="C36" s="205"/>
      <c r="D36" s="208"/>
      <c r="E36" s="57" t="s">
        <v>44</v>
      </c>
      <c r="F36" s="58" t="str">
        <f>IF(D34&lt;&gt;"", VLOOKUP(D34,'Base de Datos'!$A$2:$D1268,4,FALSE()),"")</f>
        <v/>
      </c>
      <c r="G36" s="205"/>
      <c r="H36" s="208"/>
      <c r="I36" s="57" t="s">
        <v>44</v>
      </c>
      <c r="J36" s="58" t="str">
        <f>IF(H34&lt;&gt;"", VLOOKUP(H34,'Base de Datos'!$A$2:$D1268,4,FALSE()),"")</f>
        <v/>
      </c>
      <c r="K36" s="205"/>
      <c r="L36" s="208"/>
      <c r="M36" s="57" t="s">
        <v>44</v>
      </c>
      <c r="N36" s="58" t="str">
        <f>IF(L34&lt;&gt;"", VLOOKUP(L34,'Base de Datos'!$A$2:$D1268,4,FALSE()),"")</f>
        <v/>
      </c>
      <c r="O36" s="43"/>
      <c r="P36" s="153"/>
      <c r="Q36" s="154"/>
      <c r="R36" s="15"/>
      <c r="S36" s="229"/>
      <c r="T36" s="230"/>
      <c r="U36" s="59"/>
      <c r="V36" s="47"/>
      <c r="W36" s="229"/>
      <c r="X36" s="230"/>
      <c r="Y36" s="59"/>
      <c r="Z36" s="47"/>
      <c r="AA36" s="229"/>
      <c r="AB36" s="230"/>
      <c r="AC36" s="59"/>
      <c r="AD36" s="48"/>
      <c r="AI36" s="56"/>
      <c r="AM36" s="48"/>
      <c r="AN36" s="53">
        <f>A4</f>
        <v>46327</v>
      </c>
      <c r="AO36" s="54" t="str">
        <f>K5</f>
        <v>Consultorio N° 3</v>
      </c>
      <c r="AP36" s="55">
        <f t="shared" ref="AP36:AQ36" si="37">K34</f>
        <v>0</v>
      </c>
      <c r="AQ36" s="55">
        <f t="shared" si="37"/>
        <v>0</v>
      </c>
      <c r="AR36" s="55">
        <f>AC34</f>
        <v>0</v>
      </c>
      <c r="AS36" s="55">
        <f>AA34</f>
        <v>0</v>
      </c>
      <c r="AT36" s="55">
        <f>AA35</f>
        <v>0</v>
      </c>
      <c r="AU36" s="55">
        <f>AC35</f>
        <v>0</v>
      </c>
      <c r="AV36" s="55">
        <f>AA36</f>
        <v>0</v>
      </c>
      <c r="AW36" s="55">
        <f>AC36</f>
        <v>0</v>
      </c>
      <c r="AX36" s="55">
        <f>AC37</f>
        <v>0</v>
      </c>
      <c r="AY36" s="55">
        <f>N37</f>
        <v>0</v>
      </c>
      <c r="AZ36" s="56"/>
      <c r="BA36" s="56"/>
      <c r="BB36" s="56"/>
      <c r="BC36" s="56"/>
      <c r="BD36" s="56"/>
      <c r="BE36" s="56"/>
      <c r="BF36" s="56"/>
      <c r="BG36" s="56"/>
      <c r="BH36" s="56"/>
      <c r="BI36" s="56"/>
      <c r="BJ36" s="56"/>
      <c r="BK36" s="56"/>
      <c r="BL36" s="56"/>
      <c r="BM36" s="56"/>
      <c r="BN36" s="56"/>
    </row>
    <row r="37" spans="1:66" ht="11.25" customHeight="1">
      <c r="A37" s="221"/>
      <c r="B37" s="38"/>
      <c r="C37" s="206"/>
      <c r="D37" s="209"/>
      <c r="E37" s="85" t="s">
        <v>46</v>
      </c>
      <c r="F37" s="86"/>
      <c r="G37" s="206"/>
      <c r="H37" s="209"/>
      <c r="I37" s="85" t="s">
        <v>46</v>
      </c>
      <c r="J37" s="108"/>
      <c r="K37" s="206"/>
      <c r="L37" s="209"/>
      <c r="M37" s="85" t="s">
        <v>46</v>
      </c>
      <c r="N37" s="108"/>
      <c r="O37" s="43"/>
      <c r="P37" s="153"/>
      <c r="Q37" s="154"/>
      <c r="R37" s="15"/>
      <c r="S37" s="227" t="str">
        <f>IF(OR(S34="Empleado",S34="Familiar"),"Nombre del Empleado","N° Factura")</f>
        <v>N° Factura</v>
      </c>
      <c r="T37" s="228"/>
      <c r="U37" s="89"/>
      <c r="V37" s="47"/>
      <c r="W37" s="227" t="str">
        <f>IF(OR(W34="Empleado",W34="Familiar"),"Nombre del Empleado","N° Factura")</f>
        <v>N° Factura</v>
      </c>
      <c r="X37" s="228"/>
      <c r="Y37" s="89"/>
      <c r="Z37" s="47"/>
      <c r="AA37" s="227" t="str">
        <f>IF(OR(AA34="Empleado",AA34="Familiar"),"Nombre del Empleado","N° Factura")</f>
        <v>N° Factura</v>
      </c>
      <c r="AB37" s="228"/>
      <c r="AC37" s="89"/>
      <c r="AD37" s="48"/>
      <c r="AI37" s="56"/>
      <c r="AM37" s="48"/>
      <c r="AN37" s="53">
        <f>A4</f>
        <v>46327</v>
      </c>
      <c r="AO37" s="54" t="str">
        <f>K5</f>
        <v>Consultorio N° 3</v>
      </c>
      <c r="AP37" s="55">
        <f t="shared" ref="AP37:AQ37" si="38">K38</f>
        <v>0</v>
      </c>
      <c r="AQ37" s="55">
        <f t="shared" si="38"/>
        <v>0</v>
      </c>
      <c r="AR37" s="55">
        <f>AC38</f>
        <v>0</v>
      </c>
      <c r="AS37" s="55">
        <f>AA38</f>
        <v>0</v>
      </c>
      <c r="AT37" s="55">
        <f>AA39</f>
        <v>0</v>
      </c>
      <c r="AU37" s="55">
        <f>AC39</f>
        <v>0</v>
      </c>
      <c r="AV37" s="55">
        <f>AA40</f>
        <v>0</v>
      </c>
      <c r="AW37" s="55">
        <f>AC40</f>
        <v>0</v>
      </c>
      <c r="AX37" s="55">
        <f>AC41</f>
        <v>0</v>
      </c>
      <c r="AY37" s="55">
        <f>N41</f>
        <v>0</v>
      </c>
      <c r="AZ37" s="56"/>
      <c r="BA37" s="56"/>
      <c r="BB37" s="56"/>
      <c r="BC37" s="56"/>
      <c r="BD37" s="56"/>
      <c r="BE37" s="56"/>
      <c r="BF37" s="56"/>
      <c r="BG37" s="56"/>
      <c r="BH37" s="56"/>
      <c r="BI37" s="56"/>
      <c r="BJ37" s="56"/>
      <c r="BK37" s="56"/>
      <c r="BL37" s="56"/>
      <c r="BM37" s="56"/>
      <c r="BN37" s="56"/>
    </row>
    <row r="38" spans="1:66" ht="11.25" customHeight="1">
      <c r="A38" s="222">
        <f>A34+$Q$13/1440</f>
        <v>0.66666666666666652</v>
      </c>
      <c r="B38" s="38"/>
      <c r="C38" s="224"/>
      <c r="D38" s="225"/>
      <c r="E38" s="40" t="s">
        <v>36</v>
      </c>
      <c r="F38" s="42" t="str">
        <f>IF(D38&lt;&gt;"", VLOOKUP(D38,'Base de Datos'!$A$2:$D1268,2,FALSE()),"")</f>
        <v/>
      </c>
      <c r="G38" s="224"/>
      <c r="H38" s="223"/>
      <c r="I38" s="40" t="s">
        <v>36</v>
      </c>
      <c r="J38" s="42" t="str">
        <f>IF(H38&lt;&gt;"", VLOOKUP(H38,'Base de Datos'!$A$2:$D1268,2,FALSE()),"")</f>
        <v/>
      </c>
      <c r="K38" s="224"/>
      <c r="L38" s="223"/>
      <c r="M38" s="40" t="s">
        <v>36</v>
      </c>
      <c r="N38" s="42" t="str">
        <f>IF(L38&lt;&gt;"", VLOOKUP(L38,'Base de Datos'!$A$2:$D1268,2,FALSE()),"")</f>
        <v/>
      </c>
      <c r="O38" s="43"/>
      <c r="P38" s="3"/>
      <c r="Q38" s="3"/>
      <c r="R38" s="15"/>
      <c r="S38" s="45"/>
      <c r="T38" s="45" t="s">
        <v>37</v>
      </c>
      <c r="U38" s="46"/>
      <c r="V38" s="47"/>
      <c r="W38" s="45"/>
      <c r="X38" s="45" t="s">
        <v>37</v>
      </c>
      <c r="Y38" s="46"/>
      <c r="Z38" s="47"/>
      <c r="AA38" s="45"/>
      <c r="AB38" s="45" t="s">
        <v>37</v>
      </c>
      <c r="AC38" s="46"/>
      <c r="AD38" s="48"/>
      <c r="AM38" s="48"/>
      <c r="AN38" s="53">
        <f>A4</f>
        <v>46327</v>
      </c>
      <c r="AO38" s="54" t="str">
        <f>K5</f>
        <v>Consultorio N° 3</v>
      </c>
      <c r="AP38" s="55">
        <f t="shared" ref="AP38:AQ38" si="39">K42</f>
        <v>0</v>
      </c>
      <c r="AQ38" s="55">
        <f t="shared" si="39"/>
        <v>0</v>
      </c>
      <c r="AR38" s="55">
        <f>AC42</f>
        <v>0</v>
      </c>
      <c r="AS38" s="55">
        <f>AA42</f>
        <v>0</v>
      </c>
      <c r="AT38" s="55">
        <f>AA43</f>
        <v>0</v>
      </c>
      <c r="AU38" s="55">
        <f>AC43</f>
        <v>0</v>
      </c>
      <c r="AV38" s="55">
        <f>AA44</f>
        <v>0</v>
      </c>
      <c r="AW38" s="55">
        <f>AC44</f>
        <v>0</v>
      </c>
      <c r="AX38" s="55">
        <f>AC45</f>
        <v>0</v>
      </c>
      <c r="AY38" s="55">
        <f>N45</f>
        <v>0</v>
      </c>
      <c r="AZ38" s="56"/>
      <c r="BA38" s="56"/>
      <c r="BB38" s="56"/>
      <c r="BC38" s="56"/>
      <c r="BD38" s="56"/>
      <c r="BE38" s="56"/>
      <c r="BF38" s="56"/>
      <c r="BG38" s="56"/>
      <c r="BH38" s="56"/>
      <c r="BI38" s="56"/>
      <c r="BJ38" s="56"/>
      <c r="BK38" s="56"/>
      <c r="BL38" s="56"/>
      <c r="BM38" s="56"/>
      <c r="BN38" s="56"/>
    </row>
    <row r="39" spans="1:66" ht="11.25" customHeight="1">
      <c r="A39" s="220"/>
      <c r="B39" s="38"/>
      <c r="C39" s="205"/>
      <c r="D39" s="208"/>
      <c r="E39" s="57" t="s">
        <v>42</v>
      </c>
      <c r="F39" s="58" t="str">
        <f>IF(D38&lt;&gt;"", VLOOKUP(D38,'Base de Datos'!$A$2:$D1268,3,FALSE()),"")</f>
        <v/>
      </c>
      <c r="G39" s="205"/>
      <c r="H39" s="208"/>
      <c r="I39" s="57" t="s">
        <v>42</v>
      </c>
      <c r="J39" s="58" t="str">
        <f>IF(H38&lt;&gt;"", VLOOKUP(H38,'Base de Datos'!$A$2:$D1268,3,FALSE()),"")</f>
        <v/>
      </c>
      <c r="K39" s="205"/>
      <c r="L39" s="208"/>
      <c r="M39" s="57" t="s">
        <v>42</v>
      </c>
      <c r="N39" s="58" t="str">
        <f>IF(L38&lt;&gt;"", VLOOKUP(L38,'Base de Datos'!$A$2:$D1268,3,FALSE()),"")</f>
        <v/>
      </c>
      <c r="O39" s="43"/>
      <c r="P39" s="3"/>
      <c r="Q39" s="3"/>
      <c r="R39" s="15"/>
      <c r="S39" s="229"/>
      <c r="T39" s="230"/>
      <c r="U39" s="59"/>
      <c r="V39" s="47"/>
      <c r="W39" s="229"/>
      <c r="X39" s="230"/>
      <c r="Y39" s="59"/>
      <c r="Z39" s="47"/>
      <c r="AA39" s="229"/>
      <c r="AB39" s="230"/>
      <c r="AC39" s="59"/>
      <c r="AD39" s="48"/>
      <c r="AE39" s="235">
        <f>A4</f>
        <v>46327</v>
      </c>
      <c r="AF39" s="236"/>
      <c r="AG39" s="236"/>
      <c r="AH39" s="236"/>
      <c r="AI39" s="236"/>
      <c r="AJ39" s="236"/>
      <c r="AK39" s="236"/>
      <c r="AL39" s="237"/>
      <c r="AM39" s="48"/>
      <c r="AN39" s="155">
        <f>A4</f>
        <v>46327</v>
      </c>
      <c r="AO39" s="156" t="str">
        <f>K5</f>
        <v>Consultorio N° 3</v>
      </c>
      <c r="AP39" s="156">
        <f t="shared" ref="AP39:AQ39" si="40">K46</f>
        <v>0</v>
      </c>
      <c r="AQ39" s="156">
        <f t="shared" si="40"/>
        <v>0</v>
      </c>
      <c r="AR39" s="156">
        <f>AC46</f>
        <v>0</v>
      </c>
      <c r="AS39" s="156">
        <f>AA46</f>
        <v>0</v>
      </c>
      <c r="AT39" s="156">
        <f>AA47</f>
        <v>0</v>
      </c>
      <c r="AU39" s="156">
        <f>AC47</f>
        <v>0</v>
      </c>
      <c r="AV39" s="156">
        <f>AA48</f>
        <v>0</v>
      </c>
      <c r="AW39" s="156">
        <f>AC48</f>
        <v>0</v>
      </c>
      <c r="AX39" s="156">
        <f>AC49</f>
        <v>0</v>
      </c>
      <c r="AY39" s="156">
        <f>N49</f>
        <v>0</v>
      </c>
      <c r="AZ39" s="48"/>
      <c r="BA39" s="48"/>
      <c r="BB39" s="48"/>
      <c r="BC39" s="48"/>
      <c r="BD39" s="48"/>
      <c r="BE39" s="48"/>
      <c r="BF39" s="48"/>
      <c r="BG39" s="48"/>
      <c r="BH39" s="48"/>
      <c r="BI39" s="48"/>
      <c r="BJ39" s="48"/>
      <c r="BK39" s="48"/>
      <c r="BL39" s="48"/>
      <c r="BM39" s="48"/>
      <c r="BN39" s="48"/>
    </row>
    <row r="40" spans="1:66" ht="11.25" customHeight="1">
      <c r="A40" s="220"/>
      <c r="B40" s="38"/>
      <c r="C40" s="205"/>
      <c r="D40" s="208"/>
      <c r="E40" s="57" t="s">
        <v>44</v>
      </c>
      <c r="F40" s="58" t="str">
        <f>IF(D38&lt;&gt;"", VLOOKUP(D38,'Base de Datos'!$A$2:$D1268,4,FALSE()),"")</f>
        <v/>
      </c>
      <c r="G40" s="205"/>
      <c r="H40" s="208"/>
      <c r="I40" s="57" t="s">
        <v>44</v>
      </c>
      <c r="J40" s="58" t="str">
        <f>IF(H38&lt;&gt;"", VLOOKUP(H38,'Base de Datos'!$A$2:$D1268,4,FALSE()),"")</f>
        <v/>
      </c>
      <c r="K40" s="205"/>
      <c r="L40" s="208"/>
      <c r="M40" s="57" t="s">
        <v>44</v>
      </c>
      <c r="N40" s="58" t="str">
        <f>IF(L38&lt;&gt;"", VLOOKUP(L38,'Base de Datos'!$A$2:$D1268,4,FALSE()),"")</f>
        <v/>
      </c>
      <c r="O40" s="43"/>
      <c r="P40" s="3"/>
      <c r="Q40" s="3"/>
      <c r="R40" s="15"/>
      <c r="S40" s="229"/>
      <c r="T40" s="230"/>
      <c r="U40" s="59"/>
      <c r="V40" s="47"/>
      <c r="W40" s="229"/>
      <c r="X40" s="230"/>
      <c r="Y40" s="59"/>
      <c r="Z40" s="47"/>
      <c r="AA40" s="229"/>
      <c r="AB40" s="230"/>
      <c r="AC40" s="59"/>
      <c r="AD40" s="48"/>
      <c r="AE40" s="238" t="s">
        <v>20</v>
      </c>
      <c r="AF40" s="239"/>
      <c r="AG40" s="157" t="s">
        <v>21</v>
      </c>
      <c r="AH40" s="158" t="s">
        <v>22</v>
      </c>
      <c r="AI40" s="159" t="s">
        <v>23</v>
      </c>
      <c r="AJ40" s="159" t="s">
        <v>24</v>
      </c>
      <c r="AK40" s="159" t="s">
        <v>25</v>
      </c>
      <c r="AL40" s="160" t="s">
        <v>26</v>
      </c>
      <c r="AM40" s="48"/>
      <c r="AN40" s="155">
        <f>A4</f>
        <v>46327</v>
      </c>
      <c r="AO40" s="156" t="str">
        <f>K5</f>
        <v>Consultorio N° 3</v>
      </c>
      <c r="AP40" s="156">
        <f t="shared" ref="AP40:AQ40" si="41">K50</f>
        <v>0</v>
      </c>
      <c r="AQ40" s="156">
        <f t="shared" si="41"/>
        <v>0</v>
      </c>
      <c r="AR40" s="156">
        <f>AC50</f>
        <v>0</v>
      </c>
      <c r="AS40" s="156">
        <f>AA50</f>
        <v>0</v>
      </c>
      <c r="AT40" s="156">
        <f>AA51</f>
        <v>0</v>
      </c>
      <c r="AU40" s="156">
        <f>AC51</f>
        <v>0</v>
      </c>
      <c r="AV40" s="156">
        <f>AA52</f>
        <v>0</v>
      </c>
      <c r="AW40" s="156">
        <f>AC52</f>
        <v>0</v>
      </c>
      <c r="AX40" s="156">
        <f>AC53</f>
        <v>0</v>
      </c>
      <c r="AY40" s="156">
        <f>N53</f>
        <v>0</v>
      </c>
      <c r="AZ40" s="48"/>
      <c r="BA40" s="48"/>
      <c r="BB40" s="48"/>
      <c r="BC40" s="48"/>
      <c r="BD40" s="48"/>
      <c r="BE40" s="48"/>
      <c r="BF40" s="48"/>
      <c r="BG40" s="48"/>
      <c r="BH40" s="48"/>
      <c r="BI40" s="48"/>
      <c r="BJ40" s="48"/>
      <c r="BK40" s="48"/>
      <c r="BL40" s="48"/>
      <c r="BM40" s="48"/>
      <c r="BN40" s="48"/>
    </row>
    <row r="41" spans="1:66" ht="11.25" customHeight="1">
      <c r="A41" s="221"/>
      <c r="B41" s="38"/>
      <c r="C41" s="206"/>
      <c r="D41" s="209"/>
      <c r="E41" s="85" t="s">
        <v>46</v>
      </c>
      <c r="F41" s="86"/>
      <c r="G41" s="206"/>
      <c r="H41" s="209"/>
      <c r="I41" s="85" t="s">
        <v>46</v>
      </c>
      <c r="J41" s="108"/>
      <c r="K41" s="206"/>
      <c r="L41" s="209"/>
      <c r="M41" s="85" t="s">
        <v>46</v>
      </c>
      <c r="N41" s="108"/>
      <c r="O41" s="43"/>
      <c r="P41" s="3"/>
      <c r="Q41" s="3"/>
      <c r="R41" s="15"/>
      <c r="S41" s="227" t="str">
        <f>IF(OR(S38="Empleado",S38="Familiar"),"Nombre del Empleado","N° Factura")</f>
        <v>N° Factura</v>
      </c>
      <c r="T41" s="228"/>
      <c r="U41" s="89"/>
      <c r="V41" s="47"/>
      <c r="W41" s="227" t="str">
        <f>IF(OR(W38="Empleado",W38="Familiar"),"Nombre del Empleado","N° Factura")</f>
        <v>N° Factura</v>
      </c>
      <c r="X41" s="228"/>
      <c r="Y41" s="89"/>
      <c r="Z41" s="47"/>
      <c r="AA41" s="227" t="str">
        <f>IF(OR(AA38="Empleado",AA38="Familiar"),"Nombre del Empleado","N° Factura")</f>
        <v>N° Factura</v>
      </c>
      <c r="AB41" s="228"/>
      <c r="AC41" s="89"/>
      <c r="AD41" s="48"/>
      <c r="AE41" s="240" t="s">
        <v>38</v>
      </c>
      <c r="AF41" s="230"/>
      <c r="AG41" s="161">
        <f t="array" aca="1" ref="AG41" ca="1">COUNTIFS(AP6:AP46, "💲", AY6:AY46, INDIRECT("AE" &amp; ROW())) + COUNTIFS(AP6:AP46, "📦", AY6:AY46, INDIRECT("AE" &amp; ROW())) + COUNTIFS(AP6:AP46, "✅", AY6:AY46, INDIRECT("AE" &amp; ROW()))</f>
        <v>0</v>
      </c>
      <c r="AH41" s="162">
        <f t="array" aca="1" ref="AH41" ca="1">COUNTIFS(AP6:AP46, "💲", AY6:AY46, INDIRECT("AE" &amp; ROW())) + COUNTIFS(AP6:AP46, "📦", AY6:AY46, INDIRECT("AE" &amp; ROW()))</f>
        <v>0</v>
      </c>
      <c r="AI41" s="139">
        <f t="array" aca="1" ref="AI41" ca="1">SUMIFS(AR6:AR46, AY6:AY46, INDIRECT("AE" &amp; ROW()), AP6:AP46, "💲") + SUMIFS(AR6:AR46, AY6:AY46, INDIRECT("AE" &amp; ROW()), AP6:AP46, "📦")</f>
        <v>0</v>
      </c>
      <c r="AJ41" s="139">
        <f t="array" aca="1" ref="AJ41" ca="1">(
    SUMIFS(AR6:AR46, AY6:AY46, INDIRECT("AE" &amp; ROW()), AP6:AP46, "💲") +
    SUMIFS(AR6:AR46, AY6:AY46, INDIRECT("AE" &amp; ROW()), AP6:AP46, "📦")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
        SUMIFS(AR6:AR46, AY6:AY46, INDIRECT("AE" &amp; ROW()), AP6:AP46, "💲", AS6:AS46, "Familiar") +
        SUMIFS(AR6:AR46, AY6:AY46, INDIRECT("AE" &amp; ROW()), AP6:AP46, "📦", AS6:AS46, "Familiar")
    ) / 2
)  -
(
    (
        SUMIFS(AR6:AR46, AY6:AY46, INDIRECT("AE" &amp; ROW()), AP6:AP46, "💲", AS6:AS46, "Exonerado ADH") +
        SUMIFS(AR6:AR46, AY6:AY46, INDIRECT("AE" &amp; ROW()), AP6:AP46, "📦", AS6:AS46, "Exonerado ADH")
    ) / 2
)  -
(
    (
        SUMIFS(AR6:AR46, AY6:AY46, INDIRECT("AE" &amp; ROW()), AP6:AP46, "💲", AS6:AS46, "Exonerado Doctor") +
        SUMIFS(AR6:AR46, AY6:AY46, INDIRECT("AE" &amp; ROW()), AP6:AP46, "📦", AS6:AS46, "Exonerado Doctor")
    ) / 2
)</f>
        <v>0</v>
      </c>
      <c r="AK41" s="139">
        <f t="array" aca="1" ref="AK41" ca="1">(
    SUMIFS(AR6:AR46, AY6:AY46, INDIRECT("AE" &amp; ROW()), AP6:AP46, "💲") +
    SUMIFS(AR6:AR46, AY6:AY46, INDIRECT("AE" &amp; ROW()), AP6:AP46, "📦")
) -
(
    SUMIFS(AR6:AR46, AY6:AY46, INDIRECT("AE" &amp; ROW()), AP6:AP46, "💲", AS6:AS46, "Familiar") +
    SUMIFS(AR6:AR46, AY6:AY46, INDIRECT("AE" &amp; ROW()), AP6:AP46, "📦", AS6:AS46, "Familiar")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SUMIFS(AR6:AR46, AY6:AY46, INDIRECT("AE" &amp; ROW()), AP6:AP46, "💲", AS6:AS46, "Exonerado ADH") +
    SUMIFS(AR6:AR46, AY6:AY46, INDIRECT("AE" &amp; ROW()), AP6:AP46, "📦", AS6:AS46, "Exonerado ADH")
) -
(
    (
        SUMIFS(AR6:AR46, AY6:AY46, INDIRECT("AE" &amp; ROW()), AP6:AP46, "💲", AS6:AS46, "Exonerado Doctor") +
        SUMIFS(AR6:AR46, AY6:AY46, INDIRECT("AE" &amp; ROW()), AP6:AP46, "📦", AS6:AS46, "Exonerado Doctor")
    ) / 2
) -
(
    (
        SUMIFS(AR6:AR46, AY6:AY46, INDIRECT("AE" &amp; ROW()), AP6:AP46, "💲", AS6:AS46, "") +
        SUMIFS(AR6:AR46, AY6:AY46, INDIRECT("AE" &amp; ROW()), AP6:AP46, "📦", AS6:AS46, "")
    ) / 2
)</f>
        <v>0</v>
      </c>
      <c r="AL41" s="140">
        <f t="array" aca="1" ref="AL41" ca="1">(
    SUMIFS(AR6:AR46, AY6:AY46, INDIRECT("AE" &amp; ROW()), AP6:AP46, "💲") +
    SUMIFS(AR6:AR46, AY6:AY46, INDIRECT("AE" &amp; ROW()), AP6:AP46, "📦")
) -
(
    (
        SUMIFS(AR6:AR46, AY6:AY46, INDIRECT("AE" &amp; ROW()), AP6:AP46, "💲", AS6:AS46, "Familiar") +
        SUMIFS(AR6:AR46, AY6:AY46, INDIRECT("AE" &amp; ROW()), AP6:AP46, "📦", AS6:AS46, "Familiar")
    ) / 2
) -
(
    (
        SUMIFS(AR6:AR46, AY6:AY46, INDIRECT("AE" &amp; ROW()), AP6:AP46, "💲", AS6:AS46, "Participante") +
        SUMIFS(AR6:AR46, AY6:AY46, INDIRECT("AE" &amp; ROW()), AP6:AP46, "📦", AS6:AS46, "Participante")
    ) / 2
) -
(
    (
        SUMIFS(AR6:AR46, AY6:AY46, INDIRECT("AE" &amp; ROW()), AP6:AP46, "💲", AS6:AS46, "Empleado") +
        SUMIFS(AR6:AR46, AY6:AY46, INDIRECT("AE" &amp; ROW()), AP6:AP46, "📦", AS6:AS46, "Empleado")
    ) / 2
) -
(
    (
        SUMIFS(AR6:AR46, AY6:AY46, INDIRECT("AE" &amp; ROW()), AP6:AP46, "💲", AS6:AS46, "Exonerado ADH") +
        SUMIFS(AR6:AR46, AY6:AY46, INDIRECT("AE" &amp; ROW()), AP6:AP46, "📦", AS6:AS46, "Exonerado ADH")
    ) / 2
) -
(
    SUMIFS(AR6:AR46, AY6:AY46, INDIRECT("AE" &amp; ROW()), AP6:AP46, "💲", AS6:AS46, "Exonerado Doctor") +
    SUMIFS(AR6:AR46, AY6:AY46, INDIRECT("AE" &amp; ROW()), AP6:AP46, "📦", AS6:AS46, "Exonerado Doctor")
) -
(
    (
        SUMIFS(AR6:AR46, AY6:AY46, INDIRECT("AE" &amp; ROW()), AP6:AP46, "💲", AS6:AS46, "") +
        SUMIFS(AR6:AR46, AY6:AY46, INDIRECT("AE" &amp; ROW()), AP6:AP46, "📦", AS6:AS46, "")
    ) / 2
)</f>
        <v>0</v>
      </c>
      <c r="AM41" s="48"/>
      <c r="AN41" s="155">
        <f>A4</f>
        <v>46327</v>
      </c>
      <c r="AO41" s="156" t="str">
        <f>K5</f>
        <v>Consultorio N° 3</v>
      </c>
      <c r="AP41" s="156">
        <f t="shared" ref="AP41:AQ41" si="42">K54</f>
        <v>0</v>
      </c>
      <c r="AQ41" s="156">
        <f t="shared" si="42"/>
        <v>0</v>
      </c>
      <c r="AR41" s="156">
        <f>AC54</f>
        <v>0</v>
      </c>
      <c r="AS41" s="156">
        <f>AA54</f>
        <v>0</v>
      </c>
      <c r="AT41" s="156">
        <f>AA55</f>
        <v>0</v>
      </c>
      <c r="AU41" s="156">
        <f>AC55</f>
        <v>0</v>
      </c>
      <c r="AV41" s="156">
        <f>AA56</f>
        <v>0</v>
      </c>
      <c r="AW41" s="156">
        <f>AC56</f>
        <v>0</v>
      </c>
      <c r="AX41" s="156">
        <f>AC57</f>
        <v>0</v>
      </c>
      <c r="AY41" s="156">
        <f>N57</f>
        <v>0</v>
      </c>
      <c r="AZ41" s="48"/>
      <c r="BA41" s="48"/>
      <c r="BB41" s="48"/>
      <c r="BC41" s="48"/>
      <c r="BD41" s="48"/>
      <c r="BE41" s="48"/>
      <c r="BF41" s="48"/>
      <c r="BG41" s="48"/>
      <c r="BH41" s="48"/>
      <c r="BI41" s="48"/>
      <c r="BJ41" s="48"/>
      <c r="BK41" s="48"/>
      <c r="BL41" s="48"/>
      <c r="BM41" s="48"/>
      <c r="BN41" s="48"/>
    </row>
    <row r="42" spans="1:66" ht="11.25" customHeight="1">
      <c r="A42" s="222">
        <f>A38+$Q$13/1440</f>
        <v>0.70833333333333315</v>
      </c>
      <c r="B42" s="38"/>
      <c r="C42" s="224"/>
      <c r="D42" s="225"/>
      <c r="E42" s="40" t="s">
        <v>36</v>
      </c>
      <c r="F42" s="42" t="str">
        <f>IF(D42&lt;&gt;"", VLOOKUP(D42,'Base de Datos'!$A$2:$D1268,2,FALSE()),"")</f>
        <v/>
      </c>
      <c r="G42" s="224"/>
      <c r="H42" s="223"/>
      <c r="I42" s="40" t="s">
        <v>36</v>
      </c>
      <c r="J42" s="42" t="str">
        <f>IF(H42&lt;&gt;"", VLOOKUP(H42,'Base de Datos'!$A$2:$D1268,2,FALSE()),"")</f>
        <v/>
      </c>
      <c r="K42" s="224"/>
      <c r="L42" s="223"/>
      <c r="M42" s="40" t="s">
        <v>36</v>
      </c>
      <c r="N42" s="42" t="str">
        <f>IF(L42&lt;&gt;"", VLOOKUP(L42,'Base de Datos'!$A$2:$D1268,2,FALSE()),"")</f>
        <v/>
      </c>
      <c r="O42" s="43"/>
      <c r="P42" s="163"/>
      <c r="Q42" s="3"/>
      <c r="R42" s="15"/>
      <c r="S42" s="45"/>
      <c r="T42" s="45" t="s">
        <v>37</v>
      </c>
      <c r="U42" s="46"/>
      <c r="V42" s="47"/>
      <c r="W42" s="45"/>
      <c r="X42" s="45" t="s">
        <v>37</v>
      </c>
      <c r="Y42" s="46"/>
      <c r="Z42" s="47"/>
      <c r="AA42" s="45"/>
      <c r="AB42" s="45" t="s">
        <v>37</v>
      </c>
      <c r="AC42" s="46"/>
      <c r="AD42" s="48"/>
      <c r="AE42" s="240" t="s">
        <v>43</v>
      </c>
      <c r="AF42" s="230"/>
      <c r="AG42" s="161">
        <f t="array" aca="1" ref="AG42" ca="1">COUNTIFS(AP6:AP46, "💲", AY6:AY46, INDIRECT("AE" &amp; ROW())) + COUNTIFS(AP6:AP46, "📦", AY6:AY46, INDIRECT("AE" &amp; ROW())) + COUNTIFS(AP6:AP46, "✅", AY6:AY46, INDIRECT("AE" &amp; ROW()))</f>
        <v>0</v>
      </c>
      <c r="AH42" s="162">
        <f t="array" aca="1" ref="AH42" ca="1">COUNTIFS(AP6:AP46, "💲", AY6:AY46, INDIRECT("AE" &amp; ROW())) + COUNTIFS(AP6:AP46, "📦", AY6:AY46, INDIRECT("AE" &amp; ROW()))</f>
        <v>0</v>
      </c>
      <c r="AI42" s="139">
        <f t="array" aca="1" ref="AI42" ca="1">SUMIFS(AR6:AR46, AY6:AY46, INDIRECT("AE" &amp; ROW()), AP6:AP46, "💲") + SUMIFS(AR6:AR46, AY6:AY46, INDIRECT("AE" &amp; ROW()), AP6:AP46, "📦")</f>
        <v>0</v>
      </c>
      <c r="AJ42" s="139">
        <f t="array" aca="1" ref="AJ42" ca="1">(
    SUMIFS(AR6:AR46, AY6:AY46, INDIRECT("AE" &amp; ROW()), AP6:AP46, "💲") +
    SUMIFS(AR6:AR46, AY6:AY46, INDIRECT("AE" &amp; ROW()), AP6:AP46, "📦")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
        SUMIFS(AR6:AR46, AY6:AY46, INDIRECT("AE" &amp; ROW()), AP6:AP46, "💲", AS6:AS46, "Familiar") +
        SUMIFS(AR6:AR46, AY6:AY46, INDIRECT("AE" &amp; ROW()), AP6:AP46, "📦", AS6:AS46, "Familiar")
    ) / 2
)  -
(
    (
        SUMIFS(AR6:AR46, AY6:AY46, INDIRECT("AE" &amp; ROW()), AP6:AP46, "💲", AS6:AS46, "Exonerado ADH") +
        SUMIFS(AR6:AR46, AY6:AY46, INDIRECT("AE" &amp; ROW()), AP6:AP46, "📦", AS6:AS46, "Exonerado ADH")
    ) / 2
)  -
(
    (
        SUMIFS(AR6:AR46, AY6:AY46, INDIRECT("AE" &amp; ROW()), AP6:AP46, "💲", AS6:AS46, "Exonerado Doctor") +
        SUMIFS(AR6:AR46, AY6:AY46, INDIRECT("AE" &amp; ROW()), AP6:AP46, "📦", AS6:AS46, "Exonerado Doctor")
    ) / 2
)</f>
        <v>0</v>
      </c>
      <c r="AK42" s="139">
        <f t="array" aca="1" ref="AK42" ca="1">(
    SUMIFS(AR6:AR46, AY6:AY46, INDIRECT("AE" &amp; ROW()), AP6:AP46, "💲") +
    SUMIFS(AR6:AR46, AY6:AY46, INDIRECT("AE" &amp; ROW()), AP6:AP46, "📦")
) -
(
    SUMIFS(AR6:AR46, AY6:AY46, INDIRECT("AE" &amp; ROW()), AP6:AP46, "💲", AS6:AS46, "Familiar") +
    SUMIFS(AR6:AR46, AY6:AY46, INDIRECT("AE" &amp; ROW()), AP6:AP46, "📦", AS6:AS46, "Familiar")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SUMIFS(AR6:AR46, AY6:AY46, INDIRECT("AE" &amp; ROW()), AP6:AP46, "💲", AS6:AS46, "Exonerado ADH") +
    SUMIFS(AR6:AR46, AY6:AY46, INDIRECT("AE" &amp; ROW()), AP6:AP46, "📦", AS6:AS46, "Exonerado ADH")
) -
(
    (
        SUMIFS(AR6:AR46, AY6:AY46, INDIRECT("AE" &amp; ROW()), AP6:AP46, "💲", AS6:AS46, "Exonerado Doctor") +
        SUMIFS(AR6:AR46, AY6:AY46, INDIRECT("AE" &amp; ROW()), AP6:AP46, "📦", AS6:AS46, "Exonerado Doctor")
    ) / 2
) -
(
    (
        SUMIFS(AR6:AR46, AY6:AY46, INDIRECT("AE" &amp; ROW()), AP6:AP46, "💲", AS6:AS46, "") +
        SUMIFS(AR6:AR46, AY6:AY46, INDIRECT("AE" &amp; ROW()), AP6:AP46, "📦", AS6:AS46, "")
    ) / 2
)</f>
        <v>0</v>
      </c>
      <c r="AL42" s="140">
        <f t="array" aca="1" ref="AL42" ca="1">(
    SUMIFS(AR6:AR46, AY6:AY46, INDIRECT("AE" &amp; ROW()), AP6:AP46, "💲") +
    SUMIFS(AR6:AR46, AY6:AY46, INDIRECT("AE" &amp; ROW()), AP6:AP46, "📦")
) -
(
    (
        SUMIFS(AR6:AR46, AY6:AY46, INDIRECT("AE" &amp; ROW()), AP6:AP46, "💲", AS6:AS46, "Familiar") +
        SUMIFS(AR6:AR46, AY6:AY46, INDIRECT("AE" &amp; ROW()), AP6:AP46, "📦", AS6:AS46, "Familiar")
    ) / 2
) -
(
    (
        SUMIFS(AR6:AR46, AY6:AY46, INDIRECT("AE" &amp; ROW()), AP6:AP46, "💲", AS6:AS46, "Participante") +
        SUMIFS(AR6:AR46, AY6:AY46, INDIRECT("AE" &amp; ROW()), AP6:AP46, "📦", AS6:AS46, "Participante")
    ) / 2
) -
(
    (
        SUMIFS(AR6:AR46, AY6:AY46, INDIRECT("AE" &amp; ROW()), AP6:AP46, "💲", AS6:AS46, "Empleado") +
        SUMIFS(AR6:AR46, AY6:AY46, INDIRECT("AE" &amp; ROW()), AP6:AP46, "📦", AS6:AS46, "Empleado")
    ) / 2
) -
(
    (
        SUMIFS(AR6:AR46, AY6:AY46, INDIRECT("AE" &amp; ROW()), AP6:AP46, "💲", AS6:AS46, "Exonerado ADH") +
        SUMIFS(AR6:AR46, AY6:AY46, INDIRECT("AE" &amp; ROW()), AP6:AP46, "📦", AS6:AS46, "Exonerado ADH")
    ) / 2
) -
(
    SUMIFS(AR6:AR46, AY6:AY46, INDIRECT("AE" &amp; ROW()), AP6:AP46, "💲", AS6:AS46, "Exonerado Doctor") +
    SUMIFS(AR6:AR46, AY6:AY46, INDIRECT("AE" &amp; ROW()), AP6:AP46, "📦", AS6:AS46, "Exonerado Doctor")
) -
(
    (
        SUMIFS(AR6:AR46, AY6:AY46, INDIRECT("AE" &amp; ROW()), AP6:AP46, "💲", AS6:AS46, "") +
        SUMIFS(AR6:AR46, AY6:AY46, INDIRECT("AE" &amp; ROW()), AP6:AP46, "📦", AS6:AS46, "")
    ) / 2
)</f>
        <v>0</v>
      </c>
      <c r="AM42" s="48"/>
      <c r="AN42" s="156"/>
      <c r="AO42" s="156"/>
      <c r="AP42" s="156"/>
      <c r="AQ42" s="156">
        <f>L50</f>
        <v>0</v>
      </c>
      <c r="AR42" s="156"/>
      <c r="AS42" s="156"/>
      <c r="AT42" s="156"/>
      <c r="AU42" s="156"/>
      <c r="AV42" s="156"/>
      <c r="AW42" s="156"/>
      <c r="AX42" s="156"/>
      <c r="AY42" s="156">
        <f>N45</f>
        <v>0</v>
      </c>
      <c r="AZ42" s="48"/>
      <c r="BA42" s="48"/>
      <c r="BB42" s="48"/>
      <c r="BC42" s="48"/>
      <c r="BD42" s="48"/>
      <c r="BE42" s="48"/>
      <c r="BF42" s="48"/>
      <c r="BG42" s="48"/>
      <c r="BH42" s="48"/>
      <c r="BI42" s="48"/>
      <c r="BJ42" s="48"/>
      <c r="BK42" s="48"/>
      <c r="BL42" s="48"/>
      <c r="BM42" s="48"/>
      <c r="BN42" s="48"/>
    </row>
    <row r="43" spans="1:66" ht="11.25" customHeight="1">
      <c r="A43" s="220"/>
      <c r="B43" s="38"/>
      <c r="C43" s="205"/>
      <c r="D43" s="208"/>
      <c r="E43" s="57" t="s">
        <v>42</v>
      </c>
      <c r="F43" s="58" t="str">
        <f>IF(D42&lt;&gt;"", VLOOKUP(D42,'Base de Datos'!$A$2:$D1268,3,FALSE()),"")</f>
        <v/>
      </c>
      <c r="G43" s="205"/>
      <c r="H43" s="208"/>
      <c r="I43" s="57" t="s">
        <v>42</v>
      </c>
      <c r="J43" s="58" t="str">
        <f>IF(H42&lt;&gt;"", VLOOKUP(H42,'Base de Datos'!$A$2:$D1268,3,FALSE()),"")</f>
        <v/>
      </c>
      <c r="K43" s="205"/>
      <c r="L43" s="208"/>
      <c r="M43" s="57" t="s">
        <v>42</v>
      </c>
      <c r="N43" s="58" t="str">
        <f>IF(L42&lt;&gt;"", VLOOKUP(L42,'Base de Datos'!$A$2:$D1268,3,FALSE()),"")</f>
        <v/>
      </c>
      <c r="O43" s="43"/>
      <c r="P43" s="163"/>
      <c r="Q43" s="3"/>
      <c r="R43" s="15"/>
      <c r="S43" s="229"/>
      <c r="T43" s="230"/>
      <c r="U43" s="59"/>
      <c r="V43" s="47"/>
      <c r="W43" s="229"/>
      <c r="X43" s="230"/>
      <c r="Y43" s="59"/>
      <c r="Z43" s="47"/>
      <c r="AA43" s="229"/>
      <c r="AB43" s="230"/>
      <c r="AC43" s="59"/>
      <c r="AD43" s="48"/>
      <c r="AE43" s="240" t="s">
        <v>45</v>
      </c>
      <c r="AF43" s="230"/>
      <c r="AG43" s="161">
        <f t="array" aca="1" ref="AG43" ca="1">COUNTIFS(AP6:AP46, "💲", AY6:AY46, INDIRECT("AE" &amp; ROW())) + COUNTIFS(AP6:AP46, "📦", AY6:AY46, INDIRECT("AE" &amp; ROW())) + COUNTIFS(AP6:AP46, "✅", AY6:AY46, INDIRECT("AE" &amp; ROW()))</f>
        <v>0</v>
      </c>
      <c r="AH43" s="162">
        <f t="array" aca="1" ref="AH43" ca="1">COUNTIFS(AP6:AP46, "💲", AY6:AY46, INDIRECT("AE" &amp; ROW())) + COUNTIFS(AP6:AP46, "📦", AY6:AY46, INDIRECT("AE" &amp; ROW()))</f>
        <v>0</v>
      </c>
      <c r="AI43" s="139">
        <f t="array" aca="1" ref="AI43" ca="1">SUMIFS(AR6:AR46, AY6:AY46, INDIRECT("AE" &amp; ROW()), AP6:AP46, "💲") + SUMIFS(AR6:AR46, AY6:AY46, INDIRECT("AE" &amp; ROW()), AP6:AP46, "📦")</f>
        <v>0</v>
      </c>
      <c r="AJ43" s="139">
        <f t="array" aca="1" ref="AJ43" ca="1">(
    SUMIFS(AR6:AR46, AY6:AY46, INDIRECT("AE" &amp; ROW()), AP6:AP46, "💲") +
    SUMIFS(AR6:AR46, AY6:AY46, INDIRECT("AE" &amp; ROW()), AP6:AP46, "📦")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
        SUMIFS(AR6:AR46, AY6:AY46, INDIRECT("AE" &amp; ROW()), AP6:AP46, "💲", AS6:AS46, "Familiar") +
        SUMIFS(AR6:AR46, AY6:AY46, INDIRECT("AE" &amp; ROW()), AP6:AP46, "📦", AS6:AS46, "Familiar")
    ) / 2
)  -
(
    (
        SUMIFS(AR6:AR46, AY6:AY46, INDIRECT("AE" &amp; ROW()), AP6:AP46, "💲", AS6:AS46, "Exonerado ADH") +
        SUMIFS(AR6:AR46, AY6:AY46, INDIRECT("AE" &amp; ROW()), AP6:AP46, "📦", AS6:AS46, "Exonerado ADH")
    ) / 2
)  -
(
    (
        SUMIFS(AR6:AR46, AY6:AY46, INDIRECT("AE" &amp; ROW()), AP6:AP46, "💲", AS6:AS46, "Exonerado Doctor") +
        SUMIFS(AR6:AR46, AY6:AY46, INDIRECT("AE" &amp; ROW()), AP6:AP46, "📦", AS6:AS46, "Exonerado Doctor")
    ) / 2
)</f>
        <v>0</v>
      </c>
      <c r="AK43" s="139">
        <f t="array" aca="1" ref="AK43" ca="1">(
    SUMIFS(AR6:AR46, AY6:AY46, INDIRECT("AE" &amp; ROW()), AP6:AP46, "💲") +
    SUMIFS(AR6:AR46, AY6:AY46, INDIRECT("AE" &amp; ROW()), AP6:AP46, "📦")
) -
(
    SUMIFS(AR6:AR46, AY6:AY46, INDIRECT("AE" &amp; ROW()), AP6:AP46, "💲", AS6:AS46, "Familiar") +
    SUMIFS(AR6:AR46, AY6:AY46, INDIRECT("AE" &amp; ROW()), AP6:AP46, "📦", AS6:AS46, "Familiar")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SUMIFS(AR6:AR46, AY6:AY46, INDIRECT("AE" &amp; ROW()), AP6:AP46, "💲", AS6:AS46, "Exonerado ADH") +
    SUMIFS(AR6:AR46, AY6:AY46, INDIRECT("AE" &amp; ROW()), AP6:AP46, "📦", AS6:AS46, "Exonerado ADH")
) -
(
    (
        SUMIFS(AR6:AR46, AY6:AY46, INDIRECT("AE" &amp; ROW()), AP6:AP46, "💲", AS6:AS46, "Exonerado Doctor") +
        SUMIFS(AR6:AR46, AY6:AY46, INDIRECT("AE" &amp; ROW()), AP6:AP46, "📦", AS6:AS46, "Exonerado Doctor")
    ) / 2
) -
(
    (
        SUMIFS(AR6:AR46, AY6:AY46, INDIRECT("AE" &amp; ROW()), AP6:AP46, "💲", AS6:AS46, "") +
        SUMIFS(AR6:AR46, AY6:AY46, INDIRECT("AE" &amp; ROW()), AP6:AP46, "📦", AS6:AS46, "")
    ) / 2
)</f>
        <v>0</v>
      </c>
      <c r="AL43" s="140">
        <f t="array" aca="1" ref="AL43" ca="1">(
    SUMIFS(AR6:AR46, AY6:AY46, INDIRECT("AE" &amp; ROW()), AP6:AP46, "💲") +
    SUMIFS(AR6:AR46, AY6:AY46, INDIRECT("AE" &amp; ROW()), AP6:AP46, "📦")
) -
(
    (
        SUMIFS(AR6:AR46, AY6:AY46, INDIRECT("AE" &amp; ROW()), AP6:AP46, "💲", AS6:AS46, "Familiar") +
        SUMIFS(AR6:AR46, AY6:AY46, INDIRECT("AE" &amp; ROW()), AP6:AP46, "📦", AS6:AS46, "Familiar")
    ) / 2
) -
(
    (
        SUMIFS(AR6:AR46, AY6:AY46, INDIRECT("AE" &amp; ROW()), AP6:AP46, "💲", AS6:AS46, "Participante") +
        SUMIFS(AR6:AR46, AY6:AY46, INDIRECT("AE" &amp; ROW()), AP6:AP46, "📦", AS6:AS46, "Participante")
    ) / 2
) -
(
    (
        SUMIFS(AR6:AR46, AY6:AY46, INDIRECT("AE" &amp; ROW()), AP6:AP46, "💲", AS6:AS46, "Empleado") +
        SUMIFS(AR6:AR46, AY6:AY46, INDIRECT("AE" &amp; ROW()), AP6:AP46, "📦", AS6:AS46, "Empleado")
    ) / 2
) -
(
    (
        SUMIFS(AR6:AR46, AY6:AY46, INDIRECT("AE" &amp; ROW()), AP6:AP46, "💲", AS6:AS46, "Exonerado ADH") +
        SUMIFS(AR6:AR46, AY6:AY46, INDIRECT("AE" &amp; ROW()), AP6:AP46, "📦", AS6:AS46, "Exonerado ADH")
    ) / 2
) -
(
    SUMIFS(AR6:AR46, AY6:AY46, INDIRECT("AE" &amp; ROW()), AP6:AP46, "💲", AS6:AS46, "Exonerado Doctor") +
    SUMIFS(AR6:AR46, AY6:AY46, INDIRECT("AE" &amp; ROW()), AP6:AP46, "📦", AS6:AS46, "Exonerado Doctor")
) -
(
    (
        SUMIFS(AR6:AR46, AY6:AY46, INDIRECT("AE" &amp; ROW()), AP6:AP46, "💲", AS6:AS46, "") +
        SUMIFS(AR6:AR46, AY6:AY46, INDIRECT("AE" &amp; ROW()), AP6:AP46, "📦", AS6:AS46, "")
    ) / 2
)</f>
        <v>0</v>
      </c>
      <c r="AM43" s="48"/>
      <c r="AN43" s="156"/>
      <c r="AO43" s="156"/>
      <c r="AP43" s="156"/>
      <c r="AQ43" s="156">
        <f>L54</f>
        <v>0</v>
      </c>
      <c r="AR43" s="156"/>
      <c r="AS43" s="156"/>
      <c r="AT43" s="156"/>
      <c r="AU43" s="156"/>
      <c r="AV43" s="156"/>
      <c r="AW43" s="156"/>
      <c r="AX43" s="156"/>
      <c r="AY43" s="156">
        <f>N49</f>
        <v>0</v>
      </c>
      <c r="AZ43" s="48"/>
      <c r="BA43" s="48"/>
      <c r="BB43" s="48"/>
      <c r="BC43" s="48"/>
      <c r="BD43" s="48"/>
      <c r="BE43" s="48"/>
      <c r="BF43" s="48"/>
      <c r="BG43" s="48"/>
      <c r="BH43" s="48"/>
      <c r="BI43" s="48"/>
      <c r="BJ43" s="48"/>
      <c r="BK43" s="48"/>
      <c r="BL43" s="48"/>
      <c r="BM43" s="48"/>
      <c r="BN43" s="48"/>
    </row>
    <row r="44" spans="1:66" ht="11.25" customHeight="1">
      <c r="A44" s="220"/>
      <c r="B44" s="38"/>
      <c r="C44" s="205"/>
      <c r="D44" s="208"/>
      <c r="E44" s="57" t="s">
        <v>44</v>
      </c>
      <c r="F44" s="58" t="str">
        <f>IF(D42&lt;&gt;"", VLOOKUP(D42,'Base de Datos'!$A$2:$D1268,4,FALSE()),"")</f>
        <v/>
      </c>
      <c r="G44" s="205"/>
      <c r="H44" s="208"/>
      <c r="I44" s="57" t="s">
        <v>44</v>
      </c>
      <c r="J44" s="58" t="str">
        <f>IF(H42&lt;&gt;"", VLOOKUP(H42,'Base de Datos'!$A$2:$D1268,4,FALSE()),"")</f>
        <v/>
      </c>
      <c r="K44" s="205"/>
      <c r="L44" s="208"/>
      <c r="M44" s="57" t="s">
        <v>44</v>
      </c>
      <c r="N44" s="58" t="str">
        <f>IF(L42&lt;&gt;"", VLOOKUP(L42,'Base de Datos'!$A$2:$D1268,4,FALSE()),"")</f>
        <v/>
      </c>
      <c r="O44" s="43"/>
      <c r="P44" s="163"/>
      <c r="Q44" s="3"/>
      <c r="R44" s="15"/>
      <c r="S44" s="229"/>
      <c r="T44" s="230"/>
      <c r="U44" s="59"/>
      <c r="V44" s="47"/>
      <c r="W44" s="229"/>
      <c r="X44" s="230"/>
      <c r="Y44" s="59"/>
      <c r="Z44" s="47"/>
      <c r="AA44" s="229"/>
      <c r="AB44" s="230"/>
      <c r="AC44" s="59"/>
      <c r="AD44" s="48"/>
      <c r="AE44" s="240" t="s">
        <v>47</v>
      </c>
      <c r="AF44" s="230"/>
      <c r="AG44" s="161">
        <f t="array" aca="1" ref="AG44" ca="1">COUNTIFS(AP6:AP46, "💲", AY6:AY46, INDIRECT("AE" &amp; ROW())) + COUNTIFS(AP6:AP46, "📦", AY6:AY46, INDIRECT("AE" &amp; ROW())) + COUNTIFS(AP6:AP46, "✅", AY6:AY46, INDIRECT("AE" &amp; ROW()))</f>
        <v>0</v>
      </c>
      <c r="AH44" s="162">
        <f t="array" aca="1" ref="AH44" ca="1">COUNTIFS(AP6:AP46, "💲", AY6:AY46, INDIRECT("AE" &amp; ROW())) + COUNTIFS(AP6:AP46, "📦", AY6:AY46, INDIRECT("AE" &amp; ROW()))</f>
        <v>0</v>
      </c>
      <c r="AI44" s="139">
        <f t="array" aca="1" ref="AI44" ca="1">SUMIFS(AR6:AR46, AY6:AY46, INDIRECT("AE" &amp; ROW()), AP6:AP46, "💲") + SUMIFS(AR6:AR46, AY6:AY46, INDIRECT("AE" &amp; ROW()), AP6:AP46, "📦")</f>
        <v>0</v>
      </c>
      <c r="AJ44" s="139">
        <f t="array" aca="1" ref="AJ44" ca="1">(
    SUMIFS(AR6:AR46, AY6:AY46, INDIRECT("AE" &amp; ROW()), AP6:AP46, "💲") +
    SUMIFS(AR6:AR46, AY6:AY46, INDIRECT("AE" &amp; ROW()), AP6:AP46, "📦")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
        SUMIFS(AR6:AR46, AY6:AY46, INDIRECT("AE" &amp; ROW()), AP6:AP46, "💲", AS6:AS46, "Familiar") +
        SUMIFS(AR6:AR46, AY6:AY46, INDIRECT("AE" &amp; ROW()), AP6:AP46, "📦", AS6:AS46, "Familiar")
    ) / 2
)  -
(
    (
        SUMIFS(AR6:AR46, AY6:AY46, INDIRECT("AE" &amp; ROW()), AP6:AP46, "💲", AS6:AS46, "Exonerado ADH") +
        SUMIFS(AR6:AR46, AY6:AY46, INDIRECT("AE" &amp; ROW()), AP6:AP46, "📦", AS6:AS46, "Exonerado ADH")
    ) / 2
)  -
(
    (
        SUMIFS(AR6:AR46, AY6:AY46, INDIRECT("AE" &amp; ROW()), AP6:AP46, "💲", AS6:AS46, "Exonerado Doctor") +
        SUMIFS(AR6:AR46, AY6:AY46, INDIRECT("AE" &amp; ROW()), AP6:AP46, "📦", AS6:AS46, "Exonerado Doctor")
    ) / 2
)</f>
        <v>0</v>
      </c>
      <c r="AK44" s="139">
        <f t="array" aca="1" ref="AK44" ca="1">(
    SUMIFS(AR6:AR46, AY6:AY46, INDIRECT("AE" &amp; ROW()), AP6:AP46, "💲") +
    SUMIFS(AR6:AR46, AY6:AY46, INDIRECT("AE" &amp; ROW()), AP6:AP46, "📦")
) -
(
    SUMIFS(AR6:AR46, AY6:AY46, INDIRECT("AE" &amp; ROW()), AP6:AP46, "💲", AS6:AS46, "Familiar") +
    SUMIFS(AR6:AR46, AY6:AY46, INDIRECT("AE" &amp; ROW()), AP6:AP46, "📦", AS6:AS46, "Familiar")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SUMIFS(AR6:AR46, AY6:AY46, INDIRECT("AE" &amp; ROW()), AP6:AP46, "💲", AS6:AS46, "Exonerado ADH") +
    SUMIFS(AR6:AR46, AY6:AY46, INDIRECT("AE" &amp; ROW()), AP6:AP46, "📦", AS6:AS46, "Exonerado ADH")
) -
(
    (
        SUMIFS(AR6:AR46, AY6:AY46, INDIRECT("AE" &amp; ROW()), AP6:AP46, "💲", AS6:AS46, "Exonerado Doctor") +
        SUMIFS(AR6:AR46, AY6:AY46, INDIRECT("AE" &amp; ROW()), AP6:AP46, "📦", AS6:AS46, "Exonerado Doctor")
    ) / 2
) -
(
    (
        SUMIFS(AR6:AR46, AY6:AY46, INDIRECT("AE" &amp; ROW()), AP6:AP46, "💲", AS6:AS46, "") +
        SUMIFS(AR6:AR46, AY6:AY46, INDIRECT("AE" &amp; ROW()), AP6:AP46, "📦", AS6:AS46, "")
    ) / 2
)</f>
        <v>0</v>
      </c>
      <c r="AL44" s="140">
        <f t="array" aca="1" ref="AL44" ca="1">(
    SUMIFS(AR6:AR46, AY6:AY46, INDIRECT("AE" &amp; ROW()), AP6:AP46, "💲") +
    SUMIFS(AR6:AR46, AY6:AY46, INDIRECT("AE" &amp; ROW()), AP6:AP46, "📦")
) -
(
    (
        SUMIFS(AR6:AR46, AY6:AY46, INDIRECT("AE" &amp; ROW()), AP6:AP46, "💲", AS6:AS46, "Familiar") +
        SUMIFS(AR6:AR46, AY6:AY46, INDIRECT("AE" &amp; ROW()), AP6:AP46, "📦", AS6:AS46, "Familiar")
    ) / 2
) -
(
    (
        SUMIFS(AR6:AR46, AY6:AY46, INDIRECT("AE" &amp; ROW()), AP6:AP46, "💲", AS6:AS46, "Participante") +
        SUMIFS(AR6:AR46, AY6:AY46, INDIRECT("AE" &amp; ROW()), AP6:AP46, "📦", AS6:AS46, "Participante")
    ) / 2
) -
(
    (
        SUMIFS(AR6:AR46, AY6:AY46, INDIRECT("AE" &amp; ROW()), AP6:AP46, "💲", AS6:AS46, "Empleado") +
        SUMIFS(AR6:AR46, AY6:AY46, INDIRECT("AE" &amp; ROW()), AP6:AP46, "📦", AS6:AS46, "Empleado")
    ) / 2
) -
(
    (
        SUMIFS(AR6:AR46, AY6:AY46, INDIRECT("AE" &amp; ROW()), AP6:AP46, "💲", AS6:AS46, "Exonerado ADH") +
        SUMIFS(AR6:AR46, AY6:AY46, INDIRECT("AE" &amp; ROW()), AP6:AP46, "📦", AS6:AS46, "Exonerado ADH")
    ) / 2
) -
(
    SUMIFS(AR6:AR46, AY6:AY46, INDIRECT("AE" &amp; ROW()), AP6:AP46, "💲", AS6:AS46, "Exonerado Doctor") +
    SUMIFS(AR6:AR46, AY6:AY46, INDIRECT("AE" &amp; ROW()), AP6:AP46, "📦", AS6:AS46, "Exonerado Doctor")
) -
(
    (
        SUMIFS(AR6:AR46, AY6:AY46, INDIRECT("AE" &amp; ROW()), AP6:AP46, "💲", AS6:AS46, "") +
        SUMIFS(AR6:AR46, AY6:AY46, INDIRECT("AE" &amp; ROW()), AP6:AP46, "📦", AS6:AS46, "")
    ) / 2
)</f>
        <v>0</v>
      </c>
      <c r="AM44" s="48"/>
      <c r="AN44" s="156"/>
      <c r="AO44" s="156"/>
      <c r="AP44" s="156"/>
      <c r="AQ44" s="156"/>
      <c r="AR44" s="156"/>
      <c r="AS44" s="156"/>
      <c r="AT44" s="156"/>
      <c r="AU44" s="156"/>
      <c r="AV44" s="156"/>
      <c r="AW44" s="156"/>
      <c r="AX44" s="156"/>
      <c r="AY44" s="156">
        <f>N53</f>
        <v>0</v>
      </c>
      <c r="AZ44" s="48"/>
      <c r="BA44" s="48"/>
      <c r="BB44" s="48"/>
      <c r="BC44" s="48"/>
      <c r="BD44" s="48"/>
      <c r="BE44" s="48"/>
      <c r="BF44" s="48"/>
      <c r="BG44" s="48"/>
      <c r="BH44" s="48"/>
      <c r="BI44" s="48"/>
      <c r="BJ44" s="48"/>
      <c r="BK44" s="48"/>
      <c r="BL44" s="48"/>
      <c r="BM44" s="48"/>
      <c r="BN44" s="48"/>
    </row>
    <row r="45" spans="1:66" ht="11.25" customHeight="1">
      <c r="A45" s="221"/>
      <c r="B45" s="38"/>
      <c r="C45" s="206"/>
      <c r="D45" s="209"/>
      <c r="E45" s="85" t="s">
        <v>46</v>
      </c>
      <c r="F45" s="86"/>
      <c r="G45" s="206"/>
      <c r="H45" s="209"/>
      <c r="I45" s="85" t="s">
        <v>46</v>
      </c>
      <c r="J45" s="108"/>
      <c r="K45" s="206"/>
      <c r="L45" s="209"/>
      <c r="M45" s="85" t="s">
        <v>46</v>
      </c>
      <c r="N45" s="108"/>
      <c r="O45" s="43"/>
      <c r="P45" s="163"/>
      <c r="Q45" s="3"/>
      <c r="R45" s="15"/>
      <c r="S45" s="227" t="str">
        <f>IF(OR(S42="Empleado",S42="Familiar"),"Nombre del Empleado","N° Factura")</f>
        <v>N° Factura</v>
      </c>
      <c r="T45" s="228"/>
      <c r="U45" s="89"/>
      <c r="V45" s="47"/>
      <c r="W45" s="227" t="str">
        <f>IF(OR(W42="Empleado",W42="Familiar"),"Nombre del Empleado","N° Factura")</f>
        <v>N° Factura</v>
      </c>
      <c r="X45" s="228"/>
      <c r="Y45" s="89"/>
      <c r="Z45" s="47"/>
      <c r="AA45" s="227" t="str">
        <f>IF(OR(AA42="Empleado",AA42="Familiar"),"Nombre del Empleado","N° Factura")</f>
        <v>N° Factura</v>
      </c>
      <c r="AB45" s="228"/>
      <c r="AC45" s="111"/>
      <c r="AD45" s="48"/>
      <c r="AE45" s="240" t="s">
        <v>48</v>
      </c>
      <c r="AF45" s="230"/>
      <c r="AG45" s="161">
        <f t="array" aca="1" ref="AG45" ca="1">COUNTIFS(AP6:AP46, "💲", AY6:AY46, INDIRECT("AE" &amp; ROW())) + COUNTIFS(AP6:AP46, "📦", AY6:AY46, INDIRECT("AE" &amp; ROW())) + COUNTIFS(AP6:AP46, "✅", AY6:AY46, INDIRECT("AE" &amp; ROW()))</f>
        <v>0</v>
      </c>
      <c r="AH45" s="162">
        <f t="array" aca="1" ref="AH45" ca="1">COUNTIFS(AP6:AP46, "💲", AY6:AY46, INDIRECT("AE" &amp; ROW())) + COUNTIFS(AP6:AP46, "📦", AY6:AY46, INDIRECT("AE" &amp; ROW()))</f>
        <v>0</v>
      </c>
      <c r="AI45" s="139">
        <f t="array" aca="1" ref="AI45" ca="1">SUMIFS(AR6:AR46, AY6:AY46, INDIRECT("AE" &amp; ROW()), AP6:AP46, "💲") + SUMIFS(AR6:AR46, AY6:AY46, INDIRECT("AE" &amp; ROW()), AP6:AP46, "📦")</f>
        <v>0</v>
      </c>
      <c r="AJ45" s="139">
        <f t="array" aca="1" ref="AJ45" ca="1">(
    SUMIFS(AR6:AR46, AY6:AY46, INDIRECT("AE" &amp; ROW()), AP6:AP46, "💲") +
    SUMIFS(AR6:AR46, AY6:AY46, INDIRECT("AE" &amp; ROW()), AP6:AP46, "📦")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
        SUMIFS(AR6:AR46, AY6:AY46, INDIRECT("AE" &amp; ROW()), AP6:AP46, "💲", AS6:AS46, "Familiar") +
        SUMIFS(AR6:AR46, AY6:AY46, INDIRECT("AE" &amp; ROW()), AP6:AP46, "📦", AS6:AS46, "Familiar")
    ) / 2
)  -
(
    (
        SUMIFS(AR6:AR46, AY6:AY46, INDIRECT("AE" &amp; ROW()), AP6:AP46, "💲", AS6:AS46, "Exonerado ADH") +
        SUMIFS(AR6:AR46, AY6:AY46, INDIRECT("AE" &amp; ROW()), AP6:AP46, "📦", AS6:AS46, "Exonerado ADH")
    ) / 2
)  -
(
    (
        SUMIFS(AR6:AR46, AY6:AY46, INDIRECT("AE" &amp; ROW()), AP6:AP46, "💲", AS6:AS46, "Exonerado Doctor") +
        SUMIFS(AR6:AR46, AY6:AY46, INDIRECT("AE" &amp; ROW()), AP6:AP46, "📦", AS6:AS46, "Exonerado Doctor")
    ) / 2
)</f>
        <v>0</v>
      </c>
      <c r="AK45" s="139">
        <f t="array" aca="1" ref="AK45" ca="1">(
    SUMIFS(AR6:AR46, AY6:AY46, INDIRECT("AE" &amp; ROW()), AP6:AP46, "💲") +
    SUMIFS(AR6:AR46, AY6:AY46, INDIRECT("AE" &amp; ROW()), AP6:AP46, "📦")
) -
(
    SUMIFS(AR6:AR46, AY6:AY46, INDIRECT("AE" &amp; ROW()), AP6:AP46, "💲", AS6:AS46, "Familiar") +
    SUMIFS(AR6:AR46, AY6:AY46, INDIRECT("AE" &amp; ROW()), AP6:AP46, "📦", AS6:AS46, "Familiar")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SUMIFS(AR6:AR46, AY6:AY46, INDIRECT("AE" &amp; ROW()), AP6:AP46, "💲", AS6:AS46, "Exonerado ADH") +
    SUMIFS(AR6:AR46, AY6:AY46, INDIRECT("AE" &amp; ROW()), AP6:AP46, "📦", AS6:AS46, "Exonerado ADH")
) -
(
    (
        SUMIFS(AR6:AR46, AY6:AY46, INDIRECT("AE" &amp; ROW()), AP6:AP46, "💲", AS6:AS46, "Exonerado Doctor") +
        SUMIFS(AR6:AR46, AY6:AY46, INDIRECT("AE" &amp; ROW()), AP6:AP46, "📦", AS6:AS46, "Exonerado Doctor")
    ) / 2
) -
(
    (
        SUMIFS(AR6:AR46, AY6:AY46, INDIRECT("AE" &amp; ROW()), AP6:AP46, "💲", AS6:AS46, "") +
        SUMIFS(AR6:AR46, AY6:AY46, INDIRECT("AE" &amp; ROW()), AP6:AP46, "📦", AS6:AS46, "")
    ) / 2
)</f>
        <v>0</v>
      </c>
      <c r="AL45" s="140">
        <f t="array" aca="1" ref="AL45" ca="1">(
    SUMIFS(AR6:AR46, AY6:AY46, INDIRECT("AE" &amp; ROW()), AP6:AP46, "💲") +
    SUMIFS(AR6:AR46, AY6:AY46, INDIRECT("AE" &amp; ROW()), AP6:AP46, "📦")
) -
(
    (
        SUMIFS(AR6:AR46, AY6:AY46, INDIRECT("AE" &amp; ROW()), AP6:AP46, "💲", AS6:AS46, "Familiar") +
        SUMIFS(AR6:AR46, AY6:AY46, INDIRECT("AE" &amp; ROW()), AP6:AP46, "📦", AS6:AS46, "Familiar")
    ) / 2
) -
(
    (
        SUMIFS(AR6:AR46, AY6:AY46, INDIRECT("AE" &amp; ROW()), AP6:AP46, "💲", AS6:AS46, "Participante") +
        SUMIFS(AR6:AR46, AY6:AY46, INDIRECT("AE" &amp; ROW()), AP6:AP46, "📦", AS6:AS46, "Participante")
    ) / 2
) -
(
    (
        SUMIFS(AR6:AR46, AY6:AY46, INDIRECT("AE" &amp; ROW()), AP6:AP46, "💲", AS6:AS46, "Empleado") +
        SUMIFS(AR6:AR46, AY6:AY46, INDIRECT("AE" &amp; ROW()), AP6:AP46, "📦", AS6:AS46, "Empleado")
    ) / 2
) -
(
    (
        SUMIFS(AR6:AR46, AY6:AY46, INDIRECT("AE" &amp; ROW()), AP6:AP46, "💲", AS6:AS46, "Exonerado ADH") +
        SUMIFS(AR6:AR46, AY6:AY46, INDIRECT("AE" &amp; ROW()), AP6:AP46, "📦", AS6:AS46, "Exonerado ADH")
    ) / 2
) -
(
    SUMIFS(AR6:AR46, AY6:AY46, INDIRECT("AE" &amp; ROW()), AP6:AP46, "💲", AS6:AS46, "Exonerado Doctor") +
    SUMIFS(AR6:AR46, AY6:AY46, INDIRECT("AE" &amp; ROW()), AP6:AP46, "📦", AS6:AS46, "Exonerado Doctor")
) -
(
    (
        SUMIFS(AR6:AR46, AY6:AY46, INDIRECT("AE" &amp; ROW()), AP6:AP46, "💲", AS6:AS46, "") +
        SUMIFS(AR6:AR46, AY6:AY46, INDIRECT("AE" &amp; ROW()), AP6:AP46, "📦", AS6:AS46, "")
    ) / 2
)</f>
        <v>0</v>
      </c>
      <c r="AM45" s="48"/>
      <c r="AN45" s="156"/>
      <c r="AO45" s="156"/>
      <c r="AP45" s="156"/>
      <c r="AQ45" s="156"/>
      <c r="AR45" s="156"/>
      <c r="AS45" s="156"/>
      <c r="AT45" s="156"/>
      <c r="AU45" s="156"/>
      <c r="AV45" s="156"/>
      <c r="AW45" s="156"/>
      <c r="AX45" s="156"/>
      <c r="AY45" s="156">
        <f>N57</f>
        <v>0</v>
      </c>
      <c r="AZ45" s="48"/>
      <c r="BA45" s="48"/>
      <c r="BB45" s="48"/>
      <c r="BC45" s="48"/>
      <c r="BD45" s="48"/>
      <c r="BE45" s="48"/>
      <c r="BF45" s="48"/>
      <c r="BG45" s="48"/>
      <c r="BH45" s="48"/>
      <c r="BI45" s="48"/>
      <c r="BJ45" s="48"/>
      <c r="BK45" s="48"/>
      <c r="BL45" s="48"/>
      <c r="BM45" s="48"/>
      <c r="BN45" s="48"/>
    </row>
    <row r="46" spans="1:66" ht="11.25" customHeight="1">
      <c r="A46" s="222">
        <f>A42+$Q$13/1440</f>
        <v>0.74999999999999978</v>
      </c>
      <c r="B46" s="38"/>
      <c r="C46" s="224"/>
      <c r="D46" s="225"/>
      <c r="E46" s="40" t="s">
        <v>36</v>
      </c>
      <c r="F46" s="42" t="str">
        <f>IF(D46&lt;&gt;"", VLOOKUP(D46,'Base de Datos'!$A$2:$D1268,2,FALSE()),"")</f>
        <v/>
      </c>
      <c r="G46" s="224"/>
      <c r="H46" s="223"/>
      <c r="I46" s="40" t="s">
        <v>36</v>
      </c>
      <c r="J46" s="42" t="str">
        <f>IF(H46&lt;&gt;"", VLOOKUP(H46,'Base de Datos'!$A$2:$D1268,2,FALSE()),"")</f>
        <v/>
      </c>
      <c r="K46" s="224"/>
      <c r="L46" s="223"/>
      <c r="M46" s="40" t="s">
        <v>36</v>
      </c>
      <c r="N46" s="42" t="str">
        <f>IF(L46&lt;&gt;"", VLOOKUP(L46,'Base de Datos'!$A$2:$D1268,2,FALSE()),"")</f>
        <v/>
      </c>
      <c r="O46" s="43"/>
      <c r="P46" s="163"/>
      <c r="Q46" s="3"/>
      <c r="R46" s="15"/>
      <c r="S46" s="45"/>
      <c r="T46" s="45" t="s">
        <v>37</v>
      </c>
      <c r="U46" s="46"/>
      <c r="V46" s="47"/>
      <c r="W46" s="45"/>
      <c r="X46" s="45" t="s">
        <v>37</v>
      </c>
      <c r="Y46" s="46"/>
      <c r="Z46" s="47"/>
      <c r="AA46" s="45"/>
      <c r="AB46" s="45" t="s">
        <v>37</v>
      </c>
      <c r="AC46" s="46"/>
      <c r="AD46" s="48"/>
      <c r="AE46" s="240" t="s">
        <v>49</v>
      </c>
      <c r="AF46" s="230"/>
      <c r="AG46" s="161">
        <f t="array" aca="1" ref="AG46" ca="1">COUNTIFS(AP6:AP46, "💲", AY6:AY46, INDIRECT("AE" &amp; ROW())) + COUNTIFS(AP6:AP46, "📦", AY6:AY46, INDIRECT("AE" &amp; ROW())) + COUNTIFS(AP6:AP46, "✅", AY6:AY46, INDIRECT("AE" &amp; ROW()))</f>
        <v>0</v>
      </c>
      <c r="AH46" s="162">
        <f t="array" aca="1" ref="AH46" ca="1">COUNTIFS(AP6:AP46, "💲", AY6:AY46, INDIRECT("AE" &amp; ROW())) + COUNTIFS(AP6:AP46, "📦", AY6:AY46, INDIRECT("AE" &amp; ROW()))</f>
        <v>0</v>
      </c>
      <c r="AI46" s="139">
        <f t="array" aca="1" ref="AI46" ca="1">SUMIFS(AR6:AR46, AY6:AY46, INDIRECT("AE" &amp; ROW()), AP6:AP46, "💲") + SUMIFS(AR6:AR46, AY6:AY46, INDIRECT("AE" &amp; ROW()), AP6:AP46, "📦")</f>
        <v>0</v>
      </c>
      <c r="AJ46" s="139">
        <f t="array" aca="1" ref="AJ46" ca="1">(
    SUMIFS(AR6:AR46, AY6:AY46, INDIRECT("AE" &amp; ROW()), AP6:AP46, "💲") +
    SUMIFS(AR6:AR46, AY6:AY46, INDIRECT("AE" &amp; ROW()), AP6:AP46, "📦")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
        SUMIFS(AR6:AR46, AY6:AY46, INDIRECT("AE" &amp; ROW()), AP6:AP46, "💲", AS6:AS46, "Familiar") +
        SUMIFS(AR6:AR46, AY6:AY46, INDIRECT("AE" &amp; ROW()), AP6:AP46, "📦", AS6:AS46, "Familiar")
    ) / 2
)  -
(
    (
        SUMIFS(AR6:AR46, AY6:AY46, INDIRECT("AE" &amp; ROW()), AP6:AP46, "💲", AS6:AS46, "Exonerado ADH") +
        SUMIFS(AR6:AR46, AY6:AY46, INDIRECT("AE" &amp; ROW()), AP6:AP46, "📦", AS6:AS46, "Exonerado ADH")
    ) / 2
)  -
(
    (
        SUMIFS(AR6:AR46, AY6:AY46, INDIRECT("AE" &amp; ROW()), AP6:AP46, "💲", AS6:AS46, "Exonerado Doctor") +
        SUMIFS(AR6:AR46, AY6:AY46, INDIRECT("AE" &amp; ROW()), AP6:AP46, "📦", AS6:AS46, "Exonerado Doctor")
    ) / 2
)</f>
        <v>0</v>
      </c>
      <c r="AK46" s="139">
        <f t="array" aca="1" ref="AK46" ca="1">(
    SUMIFS(AR6:AR46, AY6:AY46, INDIRECT("AE" &amp; ROW()), AP6:AP46, "💲") +
    SUMIFS(AR6:AR46, AY6:AY46, INDIRECT("AE" &amp; ROW()), AP6:AP46, "📦")
) -
(
    SUMIFS(AR6:AR46, AY6:AY46, INDIRECT("AE" &amp; ROW()), AP6:AP46, "💲", AS6:AS46, "Familiar") +
    SUMIFS(AR6:AR46, AY6:AY46, INDIRECT("AE" &amp; ROW()), AP6:AP46, "📦", AS6:AS46, "Familiar")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SUMIFS(AR6:AR46, AY6:AY46, INDIRECT("AE" &amp; ROW()), AP6:AP46, "💲", AS6:AS46, "Exonerado ADH") +
    SUMIFS(AR6:AR46, AY6:AY46, INDIRECT("AE" &amp; ROW()), AP6:AP46, "📦", AS6:AS46, "Exonerado ADH")
) -
(
    (
        SUMIFS(AR6:AR46, AY6:AY46, INDIRECT("AE" &amp; ROW()), AP6:AP46, "💲", AS6:AS46, "Exonerado Doctor") +
        SUMIFS(AR6:AR46, AY6:AY46, INDIRECT("AE" &amp; ROW()), AP6:AP46, "📦", AS6:AS46, "Exonerado Doctor")
    ) / 2
) -
(
    (
        SUMIFS(AR6:AR46, AY6:AY46, INDIRECT("AE" &amp; ROW()), AP6:AP46, "💲", AS6:AS46, "") +
        SUMIFS(AR6:AR46, AY6:AY46, INDIRECT("AE" &amp; ROW()), AP6:AP46, "📦", AS6:AS46, "")
    ) / 2
)</f>
        <v>0</v>
      </c>
      <c r="AL46" s="140">
        <f t="array" aca="1" ref="AL46" ca="1">(
    SUMIFS(AR6:AR46, AY6:AY46, INDIRECT("AE" &amp; ROW()), AP6:AP46, "💲") +
    SUMIFS(AR6:AR46, AY6:AY46, INDIRECT("AE" &amp; ROW()), AP6:AP46, "📦")
) -
(
    (
        SUMIFS(AR6:AR46, AY6:AY46, INDIRECT("AE" &amp; ROW()), AP6:AP46, "💲", AS6:AS46, "Familiar") +
        SUMIFS(AR6:AR46, AY6:AY46, INDIRECT("AE" &amp; ROW()), AP6:AP46, "📦", AS6:AS46, "Familiar")
    ) / 2
) -
(
    (
        SUMIFS(AR6:AR46, AY6:AY46, INDIRECT("AE" &amp; ROW()), AP6:AP46, "💲", AS6:AS46, "Participante") +
        SUMIFS(AR6:AR46, AY6:AY46, INDIRECT("AE" &amp; ROW()), AP6:AP46, "📦", AS6:AS46, "Participante")
    ) / 2
) -
(
    (
        SUMIFS(AR6:AR46, AY6:AY46, INDIRECT("AE" &amp; ROW()), AP6:AP46, "💲", AS6:AS46, "Empleado") +
        SUMIFS(AR6:AR46, AY6:AY46, INDIRECT("AE" &amp; ROW()), AP6:AP46, "📦", AS6:AS46, "Empleado")
    ) / 2
) -
(
    (
        SUMIFS(AR6:AR46, AY6:AY46, INDIRECT("AE" &amp; ROW()), AP6:AP46, "💲", AS6:AS46, "Exonerado ADH") +
        SUMIFS(AR6:AR46, AY6:AY46, INDIRECT("AE" &amp; ROW()), AP6:AP46, "📦", AS6:AS46, "Exonerado ADH")
    ) / 2
) -
(
    SUMIFS(AR6:AR46, AY6:AY46, INDIRECT("AE" &amp; ROW()), AP6:AP46, "💲", AS6:AS46, "Exonerado Doctor") +
    SUMIFS(AR6:AR46, AY6:AY46, INDIRECT("AE" &amp; ROW()), AP6:AP46, "📦", AS6:AS46, "Exonerado Doctor")
) -
(
    (
        SUMIFS(AR6:AR46, AY6:AY46, INDIRECT("AE" &amp; ROW()), AP6:AP46, "💲", AS6:AS46, "") +
        SUMIFS(AR6:AR46, AY6:AY46, INDIRECT("AE" &amp; ROW()), AP6:AP46, "📦", AS6:AS46, "")
    ) / 2
)</f>
        <v>0</v>
      </c>
      <c r="AM46" s="48"/>
      <c r="AN46" s="156"/>
      <c r="AO46" s="156"/>
      <c r="AP46" s="156"/>
      <c r="AQ46" s="156"/>
      <c r="AR46" s="156"/>
      <c r="AS46" s="156"/>
      <c r="AT46" s="156"/>
      <c r="AU46" s="156"/>
      <c r="AV46" s="156"/>
      <c r="AW46" s="156"/>
      <c r="AX46" s="156"/>
      <c r="AY46" s="156"/>
      <c r="AZ46" s="48"/>
      <c r="BA46" s="48"/>
      <c r="BB46" s="48"/>
      <c r="BC46" s="48"/>
      <c r="BD46" s="48"/>
      <c r="BE46" s="48"/>
      <c r="BF46" s="48"/>
      <c r="BG46" s="48"/>
      <c r="BH46" s="48"/>
      <c r="BI46" s="48"/>
      <c r="BJ46" s="48"/>
      <c r="BK46" s="48"/>
      <c r="BL46" s="48"/>
      <c r="BM46" s="48"/>
      <c r="BN46" s="48"/>
    </row>
    <row r="47" spans="1:66" ht="11.25" customHeight="1">
      <c r="A47" s="220"/>
      <c r="B47" s="38"/>
      <c r="C47" s="205"/>
      <c r="D47" s="208"/>
      <c r="E47" s="57" t="s">
        <v>42</v>
      </c>
      <c r="F47" s="58" t="str">
        <f>IF(D46&lt;&gt;"", VLOOKUP(D46,'Base de Datos'!$A$2:$D1268,3,FALSE()),"")</f>
        <v/>
      </c>
      <c r="G47" s="205"/>
      <c r="H47" s="208"/>
      <c r="I47" s="57" t="s">
        <v>42</v>
      </c>
      <c r="J47" s="58" t="str">
        <f>IF(H46&lt;&gt;"", VLOOKUP(H46,'Base de Datos'!$A$2:$D1268,3,FALSE()),"")</f>
        <v/>
      </c>
      <c r="K47" s="205"/>
      <c r="L47" s="208"/>
      <c r="M47" s="57" t="s">
        <v>42</v>
      </c>
      <c r="N47" s="58" t="str">
        <f>IF(L46&lt;&gt;"", VLOOKUP(L46,'Base de Datos'!$A$2:$D1268,3,FALSE()),"")</f>
        <v/>
      </c>
      <c r="O47" s="43"/>
      <c r="P47" s="163"/>
      <c r="Q47" s="3"/>
      <c r="R47" s="15"/>
      <c r="S47" s="229"/>
      <c r="T47" s="230"/>
      <c r="U47" s="59"/>
      <c r="V47" s="47"/>
      <c r="W47" s="229"/>
      <c r="X47" s="230"/>
      <c r="Y47" s="59"/>
      <c r="Z47" s="47"/>
      <c r="AA47" s="229"/>
      <c r="AB47" s="230"/>
      <c r="AC47" s="59"/>
      <c r="AD47" s="48"/>
      <c r="AE47" s="240" t="s">
        <v>51</v>
      </c>
      <c r="AF47" s="230"/>
      <c r="AG47" s="161">
        <f t="array" aca="1" ref="AG47" ca="1">COUNTIFS(AP6:AP46, "💲", AY6:AY46, INDIRECT("AE" &amp; ROW())) + COUNTIFS(AP6:AP46, "📦", AY6:AY46, INDIRECT("AE" &amp; ROW())) + COUNTIFS(AP6:AP46, "✅", AY6:AY46, INDIRECT("AE" &amp; ROW()))</f>
        <v>0</v>
      </c>
      <c r="AH47" s="162">
        <f t="array" aca="1" ref="AH47" ca="1">COUNTIFS(AP6:AP46, "💲", AY6:AY46, INDIRECT("AE" &amp; ROW())) + COUNTIFS(AP6:AP46, "📦", AY6:AY46, INDIRECT("AE" &amp; ROW()))</f>
        <v>0</v>
      </c>
      <c r="AI47" s="139">
        <f t="array" aca="1" ref="AI47" ca="1">SUMIFS(AR6:AR46, AY6:AY46, INDIRECT("AE" &amp; ROW()), AP6:AP46, "💲") + SUMIFS(AR6:AR46, AY6:AY46, INDIRECT("AE" &amp; ROW()), AP6:AP46, "📦")</f>
        <v>0</v>
      </c>
      <c r="AJ47" s="139">
        <f t="array" aca="1" ref="AJ47" ca="1">(
    SUMIFS(AR6:AR46, AY6:AY46, INDIRECT("AE" &amp; ROW()), AP6:AP46, "💲") +
    SUMIFS(AR6:AR46, AY6:AY46, INDIRECT("AE" &amp; ROW()), AP6:AP46, "📦")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
        SUMIFS(AR6:AR46, AY6:AY46, INDIRECT("AE" &amp; ROW()), AP6:AP46, "💲", AS6:AS46, "Familiar") +
        SUMIFS(AR6:AR46, AY6:AY46, INDIRECT("AE" &amp; ROW()), AP6:AP46, "📦", AS6:AS46, "Familiar")
    ) / 2
)  -
(
    (
        SUMIFS(AR6:AR46, AY6:AY46, INDIRECT("AE" &amp; ROW()), AP6:AP46, "💲", AS6:AS46, "Exonerado ADH") +
        SUMIFS(AR6:AR46, AY6:AY46, INDIRECT("AE" &amp; ROW()), AP6:AP46, "📦", AS6:AS46, "Exonerado ADH")
    ) / 2
)  -
(
    (
        SUMIFS(AR6:AR46, AY6:AY46, INDIRECT("AE" &amp; ROW()), AP6:AP46, "💲", AS6:AS46, "Exonerado Doctor") +
        SUMIFS(AR6:AR46, AY6:AY46, INDIRECT("AE" &amp; ROW()), AP6:AP46, "📦", AS6:AS46, "Exonerado Doctor")
    ) / 2
)</f>
        <v>0</v>
      </c>
      <c r="AK47" s="139">
        <f t="array" aca="1" ref="AK47" ca="1">(
    SUMIFS(AR6:AR46, AY6:AY46, INDIRECT("AE" &amp; ROW()), AP6:AP46, "💲") +
    SUMIFS(AR6:AR46, AY6:AY46, INDIRECT("AE" &amp; ROW()), AP6:AP46, "📦")
) -
(
    SUMIFS(AR6:AR46, AY6:AY46, INDIRECT("AE" &amp; ROW()), AP6:AP46, "💲", AS6:AS46, "Familiar") +
    SUMIFS(AR6:AR46, AY6:AY46, INDIRECT("AE" &amp; ROW()), AP6:AP46, "📦", AS6:AS46, "Familiar")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SUMIFS(AR6:AR46, AY6:AY46, INDIRECT("AE" &amp; ROW()), AP6:AP46, "💲", AS6:AS46, "Exonerado ADH") +
    SUMIFS(AR6:AR46, AY6:AY46, INDIRECT("AE" &amp; ROW()), AP6:AP46, "📦", AS6:AS46, "Exonerado ADH")
) -
(
    (
        SUMIFS(AR6:AR46, AY6:AY46, INDIRECT("AE" &amp; ROW()), AP6:AP46, "💲", AS6:AS46, "Exonerado Doctor") +
        SUMIFS(AR6:AR46, AY6:AY46, INDIRECT("AE" &amp; ROW()), AP6:AP46, "📦", AS6:AS46, "Exonerado Doctor")
    ) / 2
) -
(
    (
        SUMIFS(AR6:AR46, AY6:AY46, INDIRECT("AE" &amp; ROW()), AP6:AP46, "💲", AS6:AS46, "") +
        SUMIFS(AR6:AR46, AY6:AY46, INDIRECT("AE" &amp; ROW()), AP6:AP46, "📦", AS6:AS46, "")
    ) / 2
)</f>
        <v>0</v>
      </c>
      <c r="AL47" s="140">
        <f t="array" aca="1" ref="AL47" ca="1">(
    SUMIFS(AR6:AR46, AY6:AY46, INDIRECT("AE" &amp; ROW()), AP6:AP46, "💲") +
    SUMIFS(AR6:AR46, AY6:AY46, INDIRECT("AE" &amp; ROW()), AP6:AP46, "📦")
) -
(
    (
        SUMIFS(AR6:AR46, AY6:AY46, INDIRECT("AE" &amp; ROW()), AP6:AP46, "💲", AS6:AS46, "Familiar") +
        SUMIFS(AR6:AR46, AY6:AY46, INDIRECT("AE" &amp; ROW()), AP6:AP46, "📦", AS6:AS46, "Familiar")
    ) / 2
) -
(
    (
        SUMIFS(AR6:AR46, AY6:AY46, INDIRECT("AE" &amp; ROW()), AP6:AP46, "💲", AS6:AS46, "Participante") +
        SUMIFS(AR6:AR46, AY6:AY46, INDIRECT("AE" &amp; ROW()), AP6:AP46, "📦", AS6:AS46, "Participante")
    ) / 2
) -
(
    (
        SUMIFS(AR6:AR46, AY6:AY46, INDIRECT("AE" &amp; ROW()), AP6:AP46, "💲", AS6:AS46, "Empleado") +
        SUMIFS(AR6:AR46, AY6:AY46, INDIRECT("AE" &amp; ROW()), AP6:AP46, "📦", AS6:AS46, "Empleado")
    ) / 2
) -
(
    (
        SUMIFS(AR6:AR46, AY6:AY46, INDIRECT("AE" &amp; ROW()), AP6:AP46, "💲", AS6:AS46, "Exonerado ADH") +
        SUMIFS(AR6:AR46, AY6:AY46, INDIRECT("AE" &amp; ROW()), AP6:AP46, "📦", AS6:AS46, "Exonerado ADH")
    ) / 2
) -
(
    SUMIFS(AR6:AR46, AY6:AY46, INDIRECT("AE" &amp; ROW()), AP6:AP46, "💲", AS6:AS46, "Exonerado Doctor") +
    SUMIFS(AR6:AR46, AY6:AY46, INDIRECT("AE" &amp; ROW()), AP6:AP46, "📦", AS6:AS46, "Exonerado Doctor")
) -
(
    (
        SUMIFS(AR6:AR46, AY6:AY46, INDIRECT("AE" &amp; ROW()), AP6:AP46, "💲", AS6:AS46, "") +
        SUMIFS(AR6:AR46, AY6:AY46, INDIRECT("AE" &amp; ROW()), AP6:AP46, "📦", AS6:AS46, "")
    ) / 2
)</f>
        <v>0</v>
      </c>
      <c r="AM47" s="48"/>
      <c r="AN47" s="48"/>
      <c r="AO47" s="48"/>
      <c r="AP47" s="48"/>
      <c r="AQ47" s="48"/>
      <c r="AR47" s="48"/>
      <c r="AS47" s="48"/>
      <c r="AT47" s="48"/>
      <c r="AU47" s="48"/>
      <c r="AV47" s="48"/>
      <c r="AW47" s="48"/>
      <c r="AX47" s="48"/>
      <c r="AY47" s="48"/>
      <c r="AZ47" s="48"/>
      <c r="BA47" s="48"/>
      <c r="BB47" s="48"/>
      <c r="BC47" s="48"/>
      <c r="BD47" s="48"/>
      <c r="BE47" s="48"/>
      <c r="BF47" s="48"/>
      <c r="BG47" s="48"/>
      <c r="BH47" s="48"/>
      <c r="BI47" s="48"/>
      <c r="BJ47" s="48"/>
      <c r="BK47" s="48"/>
      <c r="BL47" s="48"/>
      <c r="BM47" s="48"/>
      <c r="BN47" s="48"/>
    </row>
    <row r="48" spans="1:66" ht="11.25" customHeight="1">
      <c r="A48" s="220"/>
      <c r="B48" s="38"/>
      <c r="C48" s="205"/>
      <c r="D48" s="208"/>
      <c r="E48" s="57" t="s">
        <v>44</v>
      </c>
      <c r="F48" s="58" t="str">
        <f>IF(D46&lt;&gt;"", VLOOKUP(D46,'Base de Datos'!$A$2:$D1268,4,FALSE()),"")</f>
        <v/>
      </c>
      <c r="G48" s="205"/>
      <c r="H48" s="208"/>
      <c r="I48" s="57" t="s">
        <v>44</v>
      </c>
      <c r="J48" s="58" t="str">
        <f>IF(H46&lt;&gt;"", VLOOKUP(H46,'Base de Datos'!$A$2:$D1268,4,FALSE()),"")</f>
        <v/>
      </c>
      <c r="K48" s="205"/>
      <c r="L48" s="208"/>
      <c r="M48" s="57" t="s">
        <v>44</v>
      </c>
      <c r="N48" s="58" t="str">
        <f>IF(L46&lt;&gt;"", VLOOKUP(L46,'Base de Datos'!$A$2:$D1268,4,FALSE()),"")</f>
        <v/>
      </c>
      <c r="O48" s="43"/>
      <c r="P48" s="163"/>
      <c r="Q48" s="3"/>
      <c r="R48" s="15"/>
      <c r="S48" s="229"/>
      <c r="T48" s="230"/>
      <c r="U48" s="59"/>
      <c r="V48" s="47"/>
      <c r="W48" s="229"/>
      <c r="X48" s="230"/>
      <c r="Y48" s="59"/>
      <c r="Z48" s="47"/>
      <c r="AA48" s="229"/>
      <c r="AB48" s="230"/>
      <c r="AC48" s="59"/>
      <c r="AD48" s="48"/>
      <c r="AE48" s="240" t="s">
        <v>55</v>
      </c>
      <c r="AF48" s="230"/>
      <c r="AG48" s="161">
        <f t="array" aca="1" ref="AG48" ca="1">COUNTIFS(AP6:AP46, "💲", AY6:AY46, INDIRECT("AE" &amp; ROW())) + COUNTIFS(AP6:AP46, "📦", AY6:AY46, INDIRECT("AE" &amp; ROW())) + COUNTIFS(AP6:AP46, "✅", AY6:AY46, INDIRECT("AE" &amp; ROW()))</f>
        <v>0</v>
      </c>
      <c r="AH48" s="162">
        <f t="array" aca="1" ref="AH48" ca="1">COUNTIFS(AP6:AP46, "💲", AY6:AY46, INDIRECT("AE" &amp; ROW())) + COUNTIFS(AP6:AP46, "📦", AY6:AY46, INDIRECT("AE" &amp; ROW()))</f>
        <v>0</v>
      </c>
      <c r="AI48" s="139">
        <f t="array" aca="1" ref="AI48" ca="1">SUMIFS(AR6:AR46, AY6:AY46, INDIRECT("AE" &amp; ROW()), AP6:AP46, "💲") + SUMIFS(AR6:AR46, AY6:AY46, INDIRECT("AE" &amp; ROW()), AP6:AP46, "📦")</f>
        <v>0</v>
      </c>
      <c r="AJ48" s="139">
        <f t="array" aca="1" ref="AJ48" ca="1">(
    SUMIFS(AR6:AR46, AY6:AY46, INDIRECT("AE" &amp; ROW()), AP6:AP46, "💲") +
    SUMIFS(AR6:AR46, AY6:AY46, INDIRECT("AE" &amp; ROW()), AP6:AP46, "📦")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
        SUMIFS(AR6:AR46, AY6:AY46, INDIRECT("AE" &amp; ROW()), AP6:AP46, "💲", AS6:AS46, "Familiar") +
        SUMIFS(AR6:AR46, AY6:AY46, INDIRECT("AE" &amp; ROW()), AP6:AP46, "📦", AS6:AS46, "Familiar")
    ) / 2
)  -
(
    (
        SUMIFS(AR6:AR46, AY6:AY46, INDIRECT("AE" &amp; ROW()), AP6:AP46, "💲", AS6:AS46, "Exonerado ADH") +
        SUMIFS(AR6:AR46, AY6:AY46, INDIRECT("AE" &amp; ROW()), AP6:AP46, "📦", AS6:AS46, "Exonerado ADH")
    ) / 2
)  -
(
    (
        SUMIFS(AR6:AR46, AY6:AY46, INDIRECT("AE" &amp; ROW()), AP6:AP46, "💲", AS6:AS46, "Exonerado Doctor") +
        SUMIFS(AR6:AR46, AY6:AY46, INDIRECT("AE" &amp; ROW()), AP6:AP46, "📦", AS6:AS46, "Exonerado Doctor")
    ) / 2
)</f>
        <v>0</v>
      </c>
      <c r="AK48" s="139">
        <f t="array" aca="1" ref="AK48" ca="1">(
    SUMIFS(AR6:AR46, AY6:AY46, INDIRECT("AE" &amp; ROW()), AP6:AP46, "💲") +
    SUMIFS(AR6:AR46, AY6:AY46, INDIRECT("AE" &amp; ROW()), AP6:AP46, "📦")
) -
(
    SUMIFS(AR6:AR46, AY6:AY46, INDIRECT("AE" &amp; ROW()), AP6:AP46, "💲", AS6:AS46, "Familiar") +
    SUMIFS(AR6:AR46, AY6:AY46, INDIRECT("AE" &amp; ROW()), AP6:AP46, "📦", AS6:AS46, "Familiar")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SUMIFS(AR6:AR46, AY6:AY46, INDIRECT("AE" &amp; ROW()), AP6:AP46, "💲", AS6:AS46, "Exonerado ADH") +
    SUMIFS(AR6:AR46, AY6:AY46, INDIRECT("AE" &amp; ROW()), AP6:AP46, "📦", AS6:AS46, "Exonerado ADH")
) -
(
    (
        SUMIFS(AR6:AR46, AY6:AY46, INDIRECT("AE" &amp; ROW()), AP6:AP46, "💲", AS6:AS46, "Exonerado Doctor") +
        SUMIFS(AR6:AR46, AY6:AY46, INDIRECT("AE" &amp; ROW()), AP6:AP46, "📦", AS6:AS46, "Exonerado Doctor")
    ) / 2
) -
(
    (
        SUMIFS(AR6:AR46, AY6:AY46, INDIRECT("AE" &amp; ROW()), AP6:AP46, "💲", AS6:AS46, "") +
        SUMIFS(AR6:AR46, AY6:AY46, INDIRECT("AE" &amp; ROW()), AP6:AP46, "📦", AS6:AS46, "")
    ) / 2
)</f>
        <v>0</v>
      </c>
      <c r="AL48" s="140">
        <f t="array" aca="1" ref="AL48" ca="1">(
    SUMIFS(AR6:AR46, AY6:AY46, INDIRECT("AE" &amp; ROW()), AP6:AP46, "💲") +
    SUMIFS(AR6:AR46, AY6:AY46, INDIRECT("AE" &amp; ROW()), AP6:AP46, "📦")
) -
(
    (
        SUMIFS(AR6:AR46, AY6:AY46, INDIRECT("AE" &amp; ROW()), AP6:AP46, "💲", AS6:AS46, "Familiar") +
        SUMIFS(AR6:AR46, AY6:AY46, INDIRECT("AE" &amp; ROW()), AP6:AP46, "📦", AS6:AS46, "Familiar")
    ) / 2
) -
(
    (
        SUMIFS(AR6:AR46, AY6:AY46, INDIRECT("AE" &amp; ROW()), AP6:AP46, "💲", AS6:AS46, "Participante") +
        SUMIFS(AR6:AR46, AY6:AY46, INDIRECT("AE" &amp; ROW()), AP6:AP46, "📦", AS6:AS46, "Participante")
    ) / 2
) -
(
    (
        SUMIFS(AR6:AR46, AY6:AY46, INDIRECT("AE" &amp; ROW()), AP6:AP46, "💲", AS6:AS46, "Empleado") +
        SUMIFS(AR6:AR46, AY6:AY46, INDIRECT("AE" &amp; ROW()), AP6:AP46, "📦", AS6:AS46, "Empleado")
    ) / 2
) -
(
    (
        SUMIFS(AR6:AR46, AY6:AY46, INDIRECT("AE" &amp; ROW()), AP6:AP46, "💲", AS6:AS46, "Exonerado ADH") +
        SUMIFS(AR6:AR46, AY6:AY46, INDIRECT("AE" &amp; ROW()), AP6:AP46, "📦", AS6:AS46, "Exonerado ADH")
    ) / 2
) -
(
    SUMIFS(AR6:AR46, AY6:AY46, INDIRECT("AE" &amp; ROW()), AP6:AP46, "💲", AS6:AS46, "Exonerado Doctor") +
    SUMIFS(AR6:AR46, AY6:AY46, INDIRECT("AE" &amp; ROW()), AP6:AP46, "📦", AS6:AS46, "Exonerado Doctor")
) -
(
    (
        SUMIFS(AR6:AR46, AY6:AY46, INDIRECT("AE" &amp; ROW()), AP6:AP46, "💲", AS6:AS46, "") +
        SUMIFS(AR6:AR46, AY6:AY46, INDIRECT("AE" &amp; ROW()), AP6:AP46, "📦", AS6:AS46, "")
    ) / 2
)</f>
        <v>0</v>
      </c>
      <c r="AM48" s="48"/>
      <c r="AN48" s="48"/>
      <c r="AO48" s="48"/>
      <c r="AP48" s="48"/>
      <c r="AQ48" s="48"/>
      <c r="AR48" s="48"/>
      <c r="AS48" s="48"/>
      <c r="AT48" s="48"/>
      <c r="AU48" s="48"/>
      <c r="AV48" s="48"/>
      <c r="AW48" s="48"/>
      <c r="AX48" s="48"/>
      <c r="AY48" s="48"/>
      <c r="AZ48" s="48"/>
      <c r="BA48" s="48"/>
      <c r="BB48" s="48"/>
      <c r="BC48" s="48"/>
      <c r="BD48" s="48"/>
      <c r="BE48" s="48"/>
      <c r="BF48" s="48"/>
      <c r="BG48" s="48"/>
      <c r="BH48" s="48"/>
      <c r="BI48" s="48"/>
      <c r="BJ48" s="48"/>
      <c r="BK48" s="48"/>
      <c r="BL48" s="48"/>
      <c r="BM48" s="48"/>
      <c r="BN48" s="48"/>
    </row>
    <row r="49" spans="1:66" ht="11.25" customHeight="1">
      <c r="A49" s="221"/>
      <c r="B49" s="38"/>
      <c r="C49" s="206"/>
      <c r="D49" s="209"/>
      <c r="E49" s="85" t="s">
        <v>46</v>
      </c>
      <c r="F49" s="86"/>
      <c r="G49" s="206"/>
      <c r="H49" s="209"/>
      <c r="I49" s="85" t="s">
        <v>46</v>
      </c>
      <c r="J49" s="108"/>
      <c r="K49" s="206"/>
      <c r="L49" s="209"/>
      <c r="M49" s="85" t="s">
        <v>46</v>
      </c>
      <c r="N49" s="108"/>
      <c r="O49" s="43"/>
      <c r="P49" s="163"/>
      <c r="Q49" s="3"/>
      <c r="R49" s="15"/>
      <c r="S49" s="227" t="str">
        <f>IF(OR(S46="Empleado",S46="Familiar"),"Nombre del Empleado","N° Factura")</f>
        <v>N° Factura</v>
      </c>
      <c r="T49" s="228"/>
      <c r="U49" s="89"/>
      <c r="V49" s="47"/>
      <c r="W49" s="227" t="str">
        <f>IF(OR(W46="Empleado",W46="Familiar"),"Nombre del Empleado","N° Factura")</f>
        <v>N° Factura</v>
      </c>
      <c r="X49" s="228"/>
      <c r="Y49" s="89"/>
      <c r="Z49" s="47"/>
      <c r="AA49" s="227" t="str">
        <f>IF(OR(AA46="Empleado",AA46="Familiar"),"Nombre del Empleado","N° Factura")</f>
        <v>N° Factura</v>
      </c>
      <c r="AB49" s="228"/>
      <c r="AC49" s="89"/>
      <c r="AD49" s="48"/>
      <c r="AE49" s="240" t="s">
        <v>57</v>
      </c>
      <c r="AF49" s="230"/>
      <c r="AG49" s="161">
        <f t="array" aca="1" ref="AG49" ca="1">COUNTIFS(AP6:AP46, "💲", AY6:AY46, INDIRECT("AE" &amp; ROW())) + COUNTIFS(AP6:AP46, "📦", AY6:AY46, INDIRECT("AE" &amp; ROW())) + COUNTIFS(AP6:AP46, "✅", AY6:AY46, INDIRECT("AE" &amp; ROW()))</f>
        <v>0</v>
      </c>
      <c r="AH49" s="162">
        <f t="array" aca="1" ref="AH49" ca="1">COUNTIFS(AP6:AP46, "💲", AY6:AY46, INDIRECT("AE" &amp; ROW())) + COUNTIFS(AP6:AP46, "📦", AY6:AY46, INDIRECT("AE" &amp; ROW()))</f>
        <v>0</v>
      </c>
      <c r="AI49" s="139">
        <f t="array" aca="1" ref="AI49" ca="1">SUMIFS(AR6:AR46, AY6:AY46, INDIRECT("AE" &amp; ROW()), AP6:AP46, "💲") + SUMIFS(AR6:AR46, AY6:AY46, INDIRECT("AE" &amp; ROW()), AP6:AP46, "📦")</f>
        <v>0</v>
      </c>
      <c r="AJ49" s="139">
        <f t="array" aca="1" ref="AJ49" ca="1">(
    SUMIFS(AR6:AR46, AY6:AY46, INDIRECT("AE" &amp; ROW()), AP6:AP46, "💲") +
    SUMIFS(AR6:AR46, AY6:AY46, INDIRECT("AE" &amp; ROW()), AP6:AP46, "📦")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
        SUMIFS(AR6:AR46, AY6:AY46, INDIRECT("AE" &amp; ROW()), AP6:AP46, "💲", AS6:AS46, "Familiar") +
        SUMIFS(AR6:AR46, AY6:AY46, INDIRECT("AE" &amp; ROW()), AP6:AP46, "📦", AS6:AS46, "Familiar")
    ) / 2
)  -
(
    (
        SUMIFS(AR6:AR46, AY6:AY46, INDIRECT("AE" &amp; ROW()), AP6:AP46, "💲", AS6:AS46, "Exonerado ADH") +
        SUMIFS(AR6:AR46, AY6:AY46, INDIRECT("AE" &amp; ROW()), AP6:AP46, "📦", AS6:AS46, "Exonerado ADH")
    ) / 2
)  -
(
    (
        SUMIFS(AR6:AR46, AY6:AY46, INDIRECT("AE" &amp; ROW()), AP6:AP46, "💲", AS6:AS46, "Exonerado Doctor") +
        SUMIFS(AR6:AR46, AY6:AY46, INDIRECT("AE" &amp; ROW()), AP6:AP46, "📦", AS6:AS46, "Exonerado Doctor")
    ) / 2
)</f>
        <v>0</v>
      </c>
      <c r="AK49" s="139">
        <f t="array" aca="1" ref="AK49" ca="1">(
    SUMIFS(AR6:AR46, AY6:AY46, INDIRECT("AE" &amp; ROW()), AP6:AP46, "💲") +
    SUMIFS(AR6:AR46, AY6:AY46, INDIRECT("AE" &amp; ROW()), AP6:AP46, "📦")
) -
(
    SUMIFS(AR6:AR46, AY6:AY46, INDIRECT("AE" &amp; ROW()), AP6:AP46, "💲", AS6:AS46, "Familiar") +
    SUMIFS(AR6:AR46, AY6:AY46, INDIRECT("AE" &amp; ROW()), AP6:AP46, "📦", AS6:AS46, "Familiar")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SUMIFS(AR6:AR46, AY6:AY46, INDIRECT("AE" &amp; ROW()), AP6:AP46, "💲", AS6:AS46, "Exonerado ADH") +
    SUMIFS(AR6:AR46, AY6:AY46, INDIRECT("AE" &amp; ROW()), AP6:AP46, "📦", AS6:AS46, "Exonerado ADH")
) -
(
    (
        SUMIFS(AR6:AR46, AY6:AY46, INDIRECT("AE" &amp; ROW()), AP6:AP46, "💲", AS6:AS46, "Exonerado Doctor") +
        SUMIFS(AR6:AR46, AY6:AY46, INDIRECT("AE" &amp; ROW()), AP6:AP46, "📦", AS6:AS46, "Exonerado Doctor")
    ) / 2
) -
(
    (
        SUMIFS(AR6:AR46, AY6:AY46, INDIRECT("AE" &amp; ROW()), AP6:AP46, "💲", AS6:AS46, "") +
        SUMIFS(AR6:AR46, AY6:AY46, INDIRECT("AE" &amp; ROW()), AP6:AP46, "📦", AS6:AS46, "")
    ) / 2
)</f>
        <v>0</v>
      </c>
      <c r="AL49" s="140">
        <f t="array" aca="1" ref="AL49" ca="1">(
    SUMIFS(AR6:AR46, AY6:AY46, INDIRECT("AE" &amp; ROW()), AP6:AP46, "💲") +
    SUMIFS(AR6:AR46, AY6:AY46, INDIRECT("AE" &amp; ROW()), AP6:AP46, "📦")
) -
(
    (
        SUMIFS(AR6:AR46, AY6:AY46, INDIRECT("AE" &amp; ROW()), AP6:AP46, "💲", AS6:AS46, "Familiar") +
        SUMIFS(AR6:AR46, AY6:AY46, INDIRECT("AE" &amp; ROW()), AP6:AP46, "📦", AS6:AS46, "Familiar")
    ) / 2
) -
(
    (
        SUMIFS(AR6:AR46, AY6:AY46, INDIRECT("AE" &amp; ROW()), AP6:AP46, "💲", AS6:AS46, "Participante") +
        SUMIFS(AR6:AR46, AY6:AY46, INDIRECT("AE" &amp; ROW()), AP6:AP46, "📦", AS6:AS46, "Participante")
    ) / 2
) -
(
    (
        SUMIFS(AR6:AR46, AY6:AY46, INDIRECT("AE" &amp; ROW()), AP6:AP46, "💲", AS6:AS46, "Empleado") +
        SUMIFS(AR6:AR46, AY6:AY46, INDIRECT("AE" &amp; ROW()), AP6:AP46, "📦", AS6:AS46, "Empleado")
    ) / 2
) -
(
    (
        SUMIFS(AR6:AR46, AY6:AY46, INDIRECT("AE" &amp; ROW()), AP6:AP46, "💲", AS6:AS46, "Exonerado ADH") +
        SUMIFS(AR6:AR46, AY6:AY46, INDIRECT("AE" &amp; ROW()), AP6:AP46, "📦", AS6:AS46, "Exonerado ADH")
    ) / 2
) -
(
    SUMIFS(AR6:AR46, AY6:AY46, INDIRECT("AE" &amp; ROW()), AP6:AP46, "💲", AS6:AS46, "Exonerado Doctor") +
    SUMIFS(AR6:AR46, AY6:AY46, INDIRECT("AE" &amp; ROW()), AP6:AP46, "📦", AS6:AS46, "Exonerado Doctor")
) -
(
    (
        SUMIFS(AR6:AR46, AY6:AY46, INDIRECT("AE" &amp; ROW()), AP6:AP46, "💲", AS6:AS46, "") +
        SUMIFS(AR6:AR46, AY6:AY46, INDIRECT("AE" &amp; ROW()), AP6:AP46, "📦", AS6:AS46, "")
    ) / 2
)</f>
        <v>0</v>
      </c>
      <c r="AM49" s="48"/>
      <c r="AN49" s="48"/>
      <c r="AO49" s="48"/>
      <c r="AP49" s="48"/>
      <c r="AQ49" s="48"/>
      <c r="AR49" s="48"/>
      <c r="AS49" s="48"/>
      <c r="AT49" s="48"/>
      <c r="AU49" s="48"/>
      <c r="AV49" s="48"/>
      <c r="AW49" s="48"/>
      <c r="AX49" s="48"/>
      <c r="AY49" s="48"/>
      <c r="AZ49" s="48"/>
      <c r="BA49" s="48"/>
      <c r="BB49" s="48"/>
      <c r="BC49" s="48"/>
      <c r="BD49" s="48"/>
      <c r="BE49" s="48"/>
      <c r="BF49" s="48"/>
      <c r="BG49" s="48"/>
      <c r="BH49" s="48"/>
      <c r="BI49" s="48"/>
      <c r="BJ49" s="48"/>
      <c r="BK49" s="48"/>
      <c r="BL49" s="48"/>
      <c r="BM49" s="48"/>
      <c r="BN49" s="48"/>
    </row>
    <row r="50" spans="1:66" ht="11.25" customHeight="1">
      <c r="A50" s="222">
        <f>A46+$Q$13/1440</f>
        <v>0.79166666666666641</v>
      </c>
      <c r="B50" s="164"/>
      <c r="C50" s="224"/>
      <c r="D50" s="225"/>
      <c r="E50" s="40" t="s">
        <v>36</v>
      </c>
      <c r="F50" s="42" t="str">
        <f>IF(D50&lt;&gt;"", VLOOKUP(D50,'Base de Datos'!$A$2:$D1268,2,FALSE()),"")</f>
        <v/>
      </c>
      <c r="G50" s="224"/>
      <c r="H50" s="223"/>
      <c r="I50" s="40" t="s">
        <v>36</v>
      </c>
      <c r="J50" s="42" t="str">
        <f>IF(H50&lt;&gt;"", VLOOKUP(H50,'Base de Datos'!$A$2:$D1268,2,FALSE()),"")</f>
        <v/>
      </c>
      <c r="K50" s="224"/>
      <c r="L50" s="223"/>
      <c r="M50" s="40" t="s">
        <v>36</v>
      </c>
      <c r="N50" s="42" t="str">
        <f>IF(L50&lt;&gt;"", VLOOKUP(L50,'Base de Datos'!$A$2:$D1268,2,FALSE()),"")</f>
        <v/>
      </c>
      <c r="O50" s="165"/>
      <c r="P50" s="165"/>
      <c r="Q50" s="165"/>
      <c r="R50" s="166"/>
      <c r="S50" s="167"/>
      <c r="T50" s="45" t="s">
        <v>37</v>
      </c>
      <c r="U50" s="168"/>
      <c r="V50" s="169"/>
      <c r="W50" s="167"/>
      <c r="X50" s="45" t="s">
        <v>37</v>
      </c>
      <c r="Y50" s="168"/>
      <c r="Z50" s="169"/>
      <c r="AA50" s="167"/>
      <c r="AB50" s="45" t="s">
        <v>37</v>
      </c>
      <c r="AC50" s="168"/>
      <c r="AD50" s="56"/>
      <c r="AE50" s="240" t="s">
        <v>59</v>
      </c>
      <c r="AF50" s="230"/>
      <c r="AG50" s="161">
        <f t="array" aca="1" ref="AG50" ca="1">COUNTIFS(AP6:AP46, "💲", AY6:AY46, INDIRECT("AE" &amp; ROW())) + COUNTIFS(AP6:AP46, "📦", AY6:AY46, INDIRECT("AE" &amp; ROW())) + COUNTIFS(AP6:AP46, "✅", AY6:AY46, INDIRECT("AE" &amp; ROW()))</f>
        <v>0</v>
      </c>
      <c r="AH50" s="162">
        <f t="array" aca="1" ref="AH50" ca="1">COUNTIFS(AP6:AP46, "💲", AY6:AY46, INDIRECT("AE" &amp; ROW())) + COUNTIFS(AP6:AP46, "📦", AY6:AY46, INDIRECT("AE" &amp; ROW()))</f>
        <v>0</v>
      </c>
      <c r="AI50" s="139">
        <f t="array" aca="1" ref="AI50" ca="1">SUMIFS(AR6:AR46, AY6:AY46, INDIRECT("AE" &amp; ROW()), AP6:AP46, "💲") + SUMIFS(AR6:AR46, AY6:AY46, INDIRECT("AE" &amp; ROW()), AP6:AP46, "📦")</f>
        <v>0</v>
      </c>
      <c r="AJ50" s="139">
        <f t="array" aca="1" ref="AJ50" ca="1">(
    SUMIFS(AR6:AR46, AY6:AY46, INDIRECT("AE" &amp; ROW()), AP6:AP46, "💲") +
    SUMIFS(AR6:AR46, AY6:AY46, INDIRECT("AE" &amp; ROW()), AP6:AP46, "📦")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
        SUMIFS(AR6:AR46, AY6:AY46, INDIRECT("AE" &amp; ROW()), AP6:AP46, "💲", AS6:AS46, "Familiar") +
        SUMIFS(AR6:AR46, AY6:AY46, INDIRECT("AE" &amp; ROW()), AP6:AP46, "📦", AS6:AS46, "Familiar")
    ) / 2
)  -
(
    (
        SUMIFS(AR6:AR46, AY6:AY46, INDIRECT("AE" &amp; ROW()), AP6:AP46, "💲", AS6:AS46, "Exonerado ADH") +
        SUMIFS(AR6:AR46, AY6:AY46, INDIRECT("AE" &amp; ROW()), AP6:AP46, "📦", AS6:AS46, "Exonerado ADH")
    ) / 2
)  -
(
    (
        SUMIFS(AR6:AR46, AY6:AY46, INDIRECT("AE" &amp; ROW()), AP6:AP46, "💲", AS6:AS46, "Exonerado Doctor") +
        SUMIFS(AR6:AR46, AY6:AY46, INDIRECT("AE" &amp; ROW()), AP6:AP46, "📦", AS6:AS46, "Exonerado Doctor")
    ) / 2
)</f>
        <v>0</v>
      </c>
      <c r="AK50" s="139">
        <f t="array" aca="1" ref="AK50" ca="1">(
    SUMIFS(AR6:AR46, AY6:AY46, INDIRECT("AE" &amp; ROW()), AP6:AP46, "💲") +
    SUMIFS(AR6:AR46, AY6:AY46, INDIRECT("AE" &amp; ROW()), AP6:AP46, "📦")
) -
(
    SUMIFS(AR6:AR46, AY6:AY46, INDIRECT("AE" &amp; ROW()), AP6:AP46, "💲", AS6:AS46, "Familiar") +
    SUMIFS(AR6:AR46, AY6:AY46, INDIRECT("AE" &amp; ROW()), AP6:AP46, "📦", AS6:AS46, "Familiar")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SUMIFS(AR6:AR46, AY6:AY46, INDIRECT("AE" &amp; ROW()), AP6:AP46, "💲", AS6:AS46, "Exonerado ADH") +
    SUMIFS(AR6:AR46, AY6:AY46, INDIRECT("AE" &amp; ROW()), AP6:AP46, "📦", AS6:AS46, "Exonerado ADH")
) -
(
    (
        SUMIFS(AR6:AR46, AY6:AY46, INDIRECT("AE" &amp; ROW()), AP6:AP46, "💲", AS6:AS46, "Exonerado Doctor") +
        SUMIFS(AR6:AR46, AY6:AY46, INDIRECT("AE" &amp; ROW()), AP6:AP46, "📦", AS6:AS46, "Exonerado Doctor")
    ) / 2
) -
(
    (
        SUMIFS(AR6:AR46, AY6:AY46, INDIRECT("AE" &amp; ROW()), AP6:AP46, "💲", AS6:AS46, "") +
        SUMIFS(AR6:AR46, AY6:AY46, INDIRECT("AE" &amp; ROW()), AP6:AP46, "📦", AS6:AS46, "")
    ) / 2
)</f>
        <v>0</v>
      </c>
      <c r="AL50" s="140">
        <f t="array" aca="1" ref="AL50" ca="1">(
    SUMIFS(AR6:AR46, AY6:AY46, INDIRECT("AE" &amp; ROW()), AP6:AP46, "💲") +
    SUMIFS(AR6:AR46, AY6:AY46, INDIRECT("AE" &amp; ROW()), AP6:AP46, "📦")
) -
(
    (
        SUMIFS(AR6:AR46, AY6:AY46, INDIRECT("AE" &amp; ROW()), AP6:AP46, "💲", AS6:AS46, "Familiar") +
        SUMIFS(AR6:AR46, AY6:AY46, INDIRECT("AE" &amp; ROW()), AP6:AP46, "📦", AS6:AS46, "Familiar")
    ) / 2
) -
(
    (
        SUMIFS(AR6:AR46, AY6:AY46, INDIRECT("AE" &amp; ROW()), AP6:AP46, "💲", AS6:AS46, "Participante") +
        SUMIFS(AR6:AR46, AY6:AY46, INDIRECT("AE" &amp; ROW()), AP6:AP46, "📦", AS6:AS46, "Participante")
    ) / 2
) -
(
    (
        SUMIFS(AR6:AR46, AY6:AY46, INDIRECT("AE" &amp; ROW()), AP6:AP46, "💲", AS6:AS46, "Empleado") +
        SUMIFS(AR6:AR46, AY6:AY46, INDIRECT("AE" &amp; ROW()), AP6:AP46, "📦", AS6:AS46, "Empleado")
    ) / 2
) -
(
    (
        SUMIFS(AR6:AR46, AY6:AY46, INDIRECT("AE" &amp; ROW()), AP6:AP46, "💲", AS6:AS46, "Exonerado ADH") +
        SUMIFS(AR6:AR46, AY6:AY46, INDIRECT("AE" &amp; ROW()), AP6:AP46, "📦", AS6:AS46, "Exonerado ADH")
    ) / 2
) -
(
    SUMIFS(AR6:AR46, AY6:AY46, INDIRECT("AE" &amp; ROW()), AP6:AP46, "💲", AS6:AS46, "Exonerado Doctor") +
    SUMIFS(AR6:AR46, AY6:AY46, INDIRECT("AE" &amp; ROW()), AP6:AP46, "📦", AS6:AS46, "Exonerado Doctor")
) -
(
    (
        SUMIFS(AR6:AR46, AY6:AY46, INDIRECT("AE" &amp; ROW()), AP6:AP46, "💲", AS6:AS46, "") +
        SUMIFS(AR6:AR46, AY6:AY46, INDIRECT("AE" &amp; ROW()), AP6:AP46, "📦", AS6:AS46, "")
    ) / 2
)</f>
        <v>0</v>
      </c>
      <c r="AM50" s="56"/>
      <c r="AN50" s="56"/>
      <c r="AO50" s="56"/>
      <c r="AP50" s="56"/>
      <c r="AQ50" s="56"/>
      <c r="AR50" s="56"/>
      <c r="AS50" s="56"/>
      <c r="AT50" s="56"/>
      <c r="AU50" s="56"/>
      <c r="AV50" s="56"/>
      <c r="AW50" s="56"/>
      <c r="AX50" s="56"/>
      <c r="AY50" s="56"/>
      <c r="AZ50" s="56"/>
      <c r="BA50" s="56"/>
      <c r="BB50" s="56"/>
      <c r="BC50" s="56"/>
      <c r="BD50" s="56"/>
      <c r="BE50" s="56"/>
      <c r="BF50" s="56"/>
      <c r="BG50" s="56"/>
      <c r="BH50" s="56"/>
      <c r="BI50" s="56"/>
      <c r="BJ50" s="56"/>
      <c r="BK50" s="56"/>
      <c r="BL50" s="56"/>
      <c r="BM50" s="56"/>
      <c r="BN50" s="56"/>
    </row>
    <row r="51" spans="1:66" ht="11.25" customHeight="1">
      <c r="A51" s="220"/>
      <c r="B51" s="164"/>
      <c r="C51" s="205"/>
      <c r="D51" s="208"/>
      <c r="E51" s="57" t="s">
        <v>42</v>
      </c>
      <c r="F51" s="58" t="str">
        <f>IF(D50&lt;&gt;"", VLOOKUP(D50,'Base de Datos'!$A$2:$D1268,3,FALSE()),"")</f>
        <v/>
      </c>
      <c r="G51" s="205"/>
      <c r="H51" s="208"/>
      <c r="I51" s="57" t="s">
        <v>42</v>
      </c>
      <c r="J51" s="58" t="str">
        <f>IF(H50&lt;&gt;"", VLOOKUP(H50,'Base de Datos'!$A$2:$D1268,3,FALSE()),"")</f>
        <v/>
      </c>
      <c r="K51" s="205"/>
      <c r="L51" s="208"/>
      <c r="M51" s="57" t="s">
        <v>42</v>
      </c>
      <c r="N51" s="58" t="str">
        <f>IF(L50&lt;&gt;"", VLOOKUP(L50,'Base de Datos'!$A$2:$D1268,3,FALSE()),"")</f>
        <v/>
      </c>
      <c r="O51" s="165"/>
      <c r="P51" s="165"/>
      <c r="Q51" s="165"/>
      <c r="R51" s="166"/>
      <c r="S51" s="231"/>
      <c r="T51" s="230"/>
      <c r="U51" s="170"/>
      <c r="V51" s="169"/>
      <c r="W51" s="231"/>
      <c r="X51" s="230"/>
      <c r="Y51" s="170"/>
      <c r="Z51" s="169"/>
      <c r="AA51" s="231"/>
      <c r="AB51" s="230"/>
      <c r="AC51" s="170"/>
      <c r="AD51" s="56"/>
      <c r="AE51" s="240" t="s">
        <v>63</v>
      </c>
      <c r="AF51" s="230"/>
      <c r="AG51" s="161">
        <f t="array" aca="1" ref="AG51" ca="1">COUNTIFS(AP6:AP46, "💲", AY6:AY46, INDIRECT("AE" &amp; ROW())) + COUNTIFS(AP6:AP46, "📦", AY6:AY46, INDIRECT("AE" &amp; ROW())) + COUNTIFS(AP6:AP46, "✅", AY6:AY46, INDIRECT("AE" &amp; ROW()))</f>
        <v>0</v>
      </c>
      <c r="AH51" s="162">
        <f t="array" aca="1" ref="AH51" ca="1">COUNTIFS(AP6:AP46, "💲", AY6:AY46, INDIRECT("AE" &amp; ROW())) + COUNTIFS(AP6:AP46, "📦", AY6:AY46, INDIRECT("AE" &amp; ROW()))</f>
        <v>0</v>
      </c>
      <c r="AI51" s="139">
        <f t="array" aca="1" ref="AI51" ca="1">SUMIFS(AR6:AR46, AY6:AY46, INDIRECT("AE" &amp; ROW()), AP6:AP46, "💲") + SUMIFS(AR6:AR46, AY6:AY46, INDIRECT("AE" &amp; ROW()), AP6:AP46, "📦")</f>
        <v>0</v>
      </c>
      <c r="AJ51" s="139">
        <f t="array" aca="1" ref="AJ51" ca="1">(
    SUMIFS(AR6:AR46, AY6:AY46, INDIRECT("AE" &amp; ROW()), AP6:AP46, "💲") +
    SUMIFS(AR6:AR46, AY6:AY46, INDIRECT("AE" &amp; ROW()), AP6:AP46, "📦")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
        SUMIFS(AR6:AR46, AY6:AY46, INDIRECT("AE" &amp; ROW()), AP6:AP46, "💲", AS6:AS46, "Familiar") +
        SUMIFS(AR6:AR46, AY6:AY46, INDIRECT("AE" &amp; ROW()), AP6:AP46, "📦", AS6:AS46, "Familiar")
    ) / 2
)  -
(
    (
        SUMIFS(AR6:AR46, AY6:AY46, INDIRECT("AE" &amp; ROW()), AP6:AP46, "💲", AS6:AS46, "Exonerado ADH") +
        SUMIFS(AR6:AR46, AY6:AY46, INDIRECT("AE" &amp; ROW()), AP6:AP46, "📦", AS6:AS46, "Exonerado ADH")
    ) / 2
)  -
(
    (
        SUMIFS(AR6:AR46, AY6:AY46, INDIRECT("AE" &amp; ROW()), AP6:AP46, "💲", AS6:AS46, "Exonerado Doctor") +
        SUMIFS(AR6:AR46, AY6:AY46, INDIRECT("AE" &amp; ROW()), AP6:AP46, "📦", AS6:AS46, "Exonerado Doctor")
    ) / 2
)</f>
        <v>0</v>
      </c>
      <c r="AK51" s="139">
        <f t="array" aca="1" ref="AK51" ca="1">(
    SUMIFS(AR6:AR46, AY6:AY46, INDIRECT("AE" &amp; ROW()), AP6:AP46, "💲") +
    SUMIFS(AR6:AR46, AY6:AY46, INDIRECT("AE" &amp; ROW()), AP6:AP46, "📦")
) -
(
    SUMIFS(AR6:AR46, AY6:AY46, INDIRECT("AE" &amp; ROW()), AP6:AP46, "💲", AS6:AS46, "Familiar") +
    SUMIFS(AR6:AR46, AY6:AY46, INDIRECT("AE" &amp; ROW()), AP6:AP46, "📦", AS6:AS46, "Familiar")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SUMIFS(AR6:AR46, AY6:AY46, INDIRECT("AE" &amp; ROW()), AP6:AP46, "💲", AS6:AS46, "Exonerado ADH") +
    SUMIFS(AR6:AR46, AY6:AY46, INDIRECT("AE" &amp; ROW()), AP6:AP46, "📦", AS6:AS46, "Exonerado ADH")
) -
(
    (
        SUMIFS(AR6:AR46, AY6:AY46, INDIRECT("AE" &amp; ROW()), AP6:AP46, "💲", AS6:AS46, "Exonerado Doctor") +
        SUMIFS(AR6:AR46, AY6:AY46, INDIRECT("AE" &amp; ROW()), AP6:AP46, "📦", AS6:AS46, "Exonerado Doctor")
    ) / 2
) -
(
    (
        SUMIFS(AR6:AR46, AY6:AY46, INDIRECT("AE" &amp; ROW()), AP6:AP46, "💲", AS6:AS46, "") +
        SUMIFS(AR6:AR46, AY6:AY46, INDIRECT("AE" &amp; ROW()), AP6:AP46, "📦", AS6:AS46, "")
    ) / 2
)</f>
        <v>0</v>
      </c>
      <c r="AL51" s="140">
        <f t="array" aca="1" ref="AL51" ca="1">(
    SUMIFS(AR6:AR46, AY6:AY46, INDIRECT("AE" &amp; ROW()), AP6:AP46, "💲") +
    SUMIFS(AR6:AR46, AY6:AY46, INDIRECT("AE" &amp; ROW()), AP6:AP46, "📦")
) -
(
    (
        SUMIFS(AR6:AR46, AY6:AY46, INDIRECT("AE" &amp; ROW()), AP6:AP46, "💲", AS6:AS46, "Familiar") +
        SUMIFS(AR6:AR46, AY6:AY46, INDIRECT("AE" &amp; ROW()), AP6:AP46, "📦", AS6:AS46, "Familiar")
    ) / 2
) -
(
    (
        SUMIFS(AR6:AR46, AY6:AY46, INDIRECT("AE" &amp; ROW()), AP6:AP46, "💲", AS6:AS46, "Participante") +
        SUMIFS(AR6:AR46, AY6:AY46, INDIRECT("AE" &amp; ROW()), AP6:AP46, "📦", AS6:AS46, "Participante")
    ) / 2
) -
(
    (
        SUMIFS(AR6:AR46, AY6:AY46, INDIRECT("AE" &amp; ROW()), AP6:AP46, "💲", AS6:AS46, "Empleado") +
        SUMIFS(AR6:AR46, AY6:AY46, INDIRECT("AE" &amp; ROW()), AP6:AP46, "📦", AS6:AS46, "Empleado")
    ) / 2
) -
(
    (
        SUMIFS(AR6:AR46, AY6:AY46, INDIRECT("AE" &amp; ROW()), AP6:AP46, "💲", AS6:AS46, "Exonerado ADH") +
        SUMIFS(AR6:AR46, AY6:AY46, INDIRECT("AE" &amp; ROW()), AP6:AP46, "📦", AS6:AS46, "Exonerado ADH")
    ) / 2
) -
(
    SUMIFS(AR6:AR46, AY6:AY46, INDIRECT("AE" &amp; ROW()), AP6:AP46, "💲", AS6:AS46, "Exonerado Doctor") +
    SUMIFS(AR6:AR46, AY6:AY46, INDIRECT("AE" &amp; ROW()), AP6:AP46, "📦", AS6:AS46, "Exonerado Doctor")
) -
(
    (
        SUMIFS(AR6:AR46, AY6:AY46, INDIRECT("AE" &amp; ROW()), AP6:AP46, "💲", AS6:AS46, "") +
        SUMIFS(AR6:AR46, AY6:AY46, INDIRECT("AE" &amp; ROW()), AP6:AP46, "📦", AS6:AS46, "")
    ) / 2
)</f>
        <v>0</v>
      </c>
      <c r="AM51" s="56"/>
      <c r="AN51" s="56"/>
      <c r="AO51" s="56"/>
      <c r="AP51" s="56"/>
      <c r="AQ51" s="56"/>
      <c r="AR51" s="56"/>
      <c r="AS51" s="56"/>
      <c r="AT51" s="56"/>
      <c r="AU51" s="56"/>
      <c r="AV51" s="56"/>
      <c r="AW51" s="56"/>
      <c r="AX51" s="56"/>
      <c r="AY51" s="56"/>
      <c r="AZ51" s="56"/>
      <c r="BA51" s="56"/>
      <c r="BB51" s="56"/>
      <c r="BC51" s="56"/>
      <c r="BD51" s="56"/>
      <c r="BE51" s="56"/>
      <c r="BF51" s="56"/>
      <c r="BG51" s="56"/>
      <c r="BH51" s="56"/>
      <c r="BI51" s="56"/>
      <c r="BJ51" s="56"/>
      <c r="BK51" s="56"/>
      <c r="BL51" s="56"/>
      <c r="BM51" s="56"/>
      <c r="BN51" s="56"/>
    </row>
    <row r="52" spans="1:66" ht="11.25" customHeight="1">
      <c r="A52" s="220"/>
      <c r="B52" s="164"/>
      <c r="C52" s="205"/>
      <c r="D52" s="208"/>
      <c r="E52" s="57" t="s">
        <v>44</v>
      </c>
      <c r="F52" s="58" t="str">
        <f>IF(D50&lt;&gt;"", VLOOKUP(D50,'Base de Datos'!$A$2:$D1268,4,FALSE()),"")</f>
        <v/>
      </c>
      <c r="G52" s="205"/>
      <c r="H52" s="208"/>
      <c r="I52" s="57" t="s">
        <v>44</v>
      </c>
      <c r="J52" s="58" t="str">
        <f>IF(H50&lt;&gt;"", VLOOKUP(H50,'Base de Datos'!$A$2:$D1268,4,FALSE()),"")</f>
        <v/>
      </c>
      <c r="K52" s="205"/>
      <c r="L52" s="208"/>
      <c r="M52" s="57" t="s">
        <v>44</v>
      </c>
      <c r="N52" s="58" t="str">
        <f>IF(L50&lt;&gt;"", VLOOKUP(L50,'Base de Datos'!$A$2:$D1268,4,FALSE()),"")</f>
        <v/>
      </c>
      <c r="O52" s="165"/>
      <c r="P52" s="165"/>
      <c r="Q52" s="165"/>
      <c r="R52" s="166"/>
      <c r="S52" s="231"/>
      <c r="T52" s="230"/>
      <c r="U52" s="170"/>
      <c r="V52" s="169"/>
      <c r="W52" s="231"/>
      <c r="X52" s="230"/>
      <c r="Y52" s="170"/>
      <c r="Z52" s="169"/>
      <c r="AA52" s="231"/>
      <c r="AB52" s="230"/>
      <c r="AC52" s="170"/>
      <c r="AD52" s="56"/>
      <c r="AE52" s="240" t="s">
        <v>66</v>
      </c>
      <c r="AF52" s="230"/>
      <c r="AG52" s="161">
        <f t="array" aca="1" ref="AG52" ca="1">COUNTIFS(AP6:AP46, "💲", AY6:AY46, INDIRECT("AE" &amp; ROW())) + COUNTIFS(AP6:AP46, "📦", AY6:AY46, INDIRECT("AE" &amp; ROW())) + COUNTIFS(AP6:AP46, "✅", AY6:AY46, INDIRECT("AE" &amp; ROW()))</f>
        <v>0</v>
      </c>
      <c r="AH52" s="162">
        <f t="array" aca="1" ref="AH52" ca="1">COUNTIFS(AP6:AP46, "💲", AY6:AY46, INDIRECT("AE" &amp; ROW())) + COUNTIFS(AP6:AP46, "📦", AY6:AY46, INDIRECT("AE" &amp; ROW()))</f>
        <v>0</v>
      </c>
      <c r="AI52" s="139">
        <f t="array" aca="1" ref="AI52" ca="1">SUMIFS(AR6:AR46, AY6:AY46, INDIRECT("AE" &amp; ROW()), AP6:AP46, "💲") + SUMIFS(AR6:AR46, AY6:AY46, INDIRECT("AE" &amp; ROW()), AP6:AP46, "📦")</f>
        <v>0</v>
      </c>
      <c r="AJ52" s="139">
        <f t="array" aca="1" ref="AJ52" ca="1">(
    SUMIFS(AR6:AR46, AY6:AY46, INDIRECT("AE" &amp; ROW()), AP6:AP46, "💲") +
    SUMIFS(AR6:AR46, AY6:AY46, INDIRECT("AE" &amp; ROW()), AP6:AP46, "📦")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
        SUMIFS(AR6:AR46, AY6:AY46, INDIRECT("AE" &amp; ROW()), AP6:AP46, "💲", AS6:AS46, "Familiar") +
        SUMIFS(AR6:AR46, AY6:AY46, INDIRECT("AE" &amp; ROW()), AP6:AP46, "📦", AS6:AS46, "Familiar")
    ) / 2
)  -
(
    (
        SUMIFS(AR6:AR46, AY6:AY46, INDIRECT("AE" &amp; ROW()), AP6:AP46, "💲", AS6:AS46, "Exonerado ADH") +
        SUMIFS(AR6:AR46, AY6:AY46, INDIRECT("AE" &amp; ROW()), AP6:AP46, "📦", AS6:AS46, "Exonerado ADH")
    ) / 2
)  -
(
    (
        SUMIFS(AR6:AR46, AY6:AY46, INDIRECT("AE" &amp; ROW()), AP6:AP46, "💲", AS6:AS46, "Exonerado Doctor") +
        SUMIFS(AR6:AR46, AY6:AY46, INDIRECT("AE" &amp; ROW()), AP6:AP46, "📦", AS6:AS46, "Exonerado Doctor")
    ) / 2
)</f>
        <v>0</v>
      </c>
      <c r="AK52" s="139">
        <f t="array" aca="1" ref="AK52" ca="1">(
    SUMIFS(AR6:AR46, AY6:AY46, INDIRECT("AE" &amp; ROW()), AP6:AP46, "💲") +
    SUMIFS(AR6:AR46, AY6:AY46, INDIRECT("AE" &amp; ROW()), AP6:AP46, "📦")
) -
(
    SUMIFS(AR6:AR46, AY6:AY46, INDIRECT("AE" &amp; ROW()), AP6:AP46, "💲", AS6:AS46, "Familiar") +
    SUMIFS(AR6:AR46, AY6:AY46, INDIRECT("AE" &amp; ROW()), AP6:AP46, "📦", AS6:AS46, "Familiar")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SUMIFS(AR6:AR46, AY6:AY46, INDIRECT("AE" &amp; ROW()), AP6:AP46, "💲", AS6:AS46, "Exonerado ADH") +
    SUMIFS(AR6:AR46, AY6:AY46, INDIRECT("AE" &amp; ROW()), AP6:AP46, "📦", AS6:AS46, "Exonerado ADH")
) -
(
    (
        SUMIFS(AR6:AR46, AY6:AY46, INDIRECT("AE" &amp; ROW()), AP6:AP46, "💲", AS6:AS46, "Exonerado Doctor") +
        SUMIFS(AR6:AR46, AY6:AY46, INDIRECT("AE" &amp; ROW()), AP6:AP46, "📦", AS6:AS46, "Exonerado Doctor")
    ) / 2
) -
(
    (
        SUMIFS(AR6:AR46, AY6:AY46, INDIRECT("AE" &amp; ROW()), AP6:AP46, "💲", AS6:AS46, "") +
        SUMIFS(AR6:AR46, AY6:AY46, INDIRECT("AE" &amp; ROW()), AP6:AP46, "📦", AS6:AS46, "")
    ) / 2
)</f>
        <v>0</v>
      </c>
      <c r="AL52" s="140">
        <f t="array" aca="1" ref="AL52" ca="1">(
    SUMIFS(AR6:AR46, AY6:AY46, INDIRECT("AE" &amp; ROW()), AP6:AP46, "💲") +
    SUMIFS(AR6:AR46, AY6:AY46, INDIRECT("AE" &amp; ROW()), AP6:AP46, "📦")
) -
(
    (
        SUMIFS(AR6:AR46, AY6:AY46, INDIRECT("AE" &amp; ROW()), AP6:AP46, "💲", AS6:AS46, "Familiar") +
        SUMIFS(AR6:AR46, AY6:AY46, INDIRECT("AE" &amp; ROW()), AP6:AP46, "📦", AS6:AS46, "Familiar")
    ) / 2
) -
(
    (
        SUMIFS(AR6:AR46, AY6:AY46, INDIRECT("AE" &amp; ROW()), AP6:AP46, "💲", AS6:AS46, "Participante") +
        SUMIFS(AR6:AR46, AY6:AY46, INDIRECT("AE" &amp; ROW()), AP6:AP46, "📦", AS6:AS46, "Participante")
    ) / 2
) -
(
    (
        SUMIFS(AR6:AR46, AY6:AY46, INDIRECT("AE" &amp; ROW()), AP6:AP46, "💲", AS6:AS46, "Empleado") +
        SUMIFS(AR6:AR46, AY6:AY46, INDIRECT("AE" &amp; ROW()), AP6:AP46, "📦", AS6:AS46, "Empleado")
    ) / 2
) -
(
    (
        SUMIFS(AR6:AR46, AY6:AY46, INDIRECT("AE" &amp; ROW()), AP6:AP46, "💲", AS6:AS46, "Exonerado ADH") +
        SUMIFS(AR6:AR46, AY6:AY46, INDIRECT("AE" &amp; ROW()), AP6:AP46, "📦", AS6:AS46, "Exonerado ADH")
    ) / 2
) -
(
    SUMIFS(AR6:AR46, AY6:AY46, INDIRECT("AE" &amp; ROW()), AP6:AP46, "💲", AS6:AS46, "Exonerado Doctor") +
    SUMIFS(AR6:AR46, AY6:AY46, INDIRECT("AE" &amp; ROW()), AP6:AP46, "📦", AS6:AS46, "Exonerado Doctor")
) -
(
    (
        SUMIFS(AR6:AR46, AY6:AY46, INDIRECT("AE" &amp; ROW()), AP6:AP46, "💲", AS6:AS46, "") +
        SUMIFS(AR6:AR46, AY6:AY46, INDIRECT("AE" &amp; ROW()), AP6:AP46, "📦", AS6:AS46, "")
    ) / 2
)</f>
        <v>0</v>
      </c>
      <c r="AM52" s="56"/>
      <c r="AN52" s="56"/>
      <c r="AO52" s="56"/>
      <c r="AP52" s="56"/>
      <c r="AQ52" s="56"/>
      <c r="AR52" s="56"/>
      <c r="AS52" s="56"/>
      <c r="AT52" s="56"/>
      <c r="AU52" s="56"/>
      <c r="AV52" s="56"/>
      <c r="AW52" s="56"/>
      <c r="AX52" s="56"/>
      <c r="AY52" s="56"/>
      <c r="AZ52" s="56"/>
      <c r="BA52" s="56"/>
      <c r="BB52" s="56"/>
      <c r="BC52" s="56"/>
      <c r="BD52" s="56"/>
      <c r="BE52" s="56"/>
      <c r="BF52" s="56"/>
      <c r="BG52" s="56"/>
      <c r="BH52" s="56"/>
      <c r="BI52" s="56"/>
      <c r="BJ52" s="56"/>
      <c r="BK52" s="56"/>
      <c r="BL52" s="56"/>
      <c r="BM52" s="56"/>
      <c r="BN52" s="56"/>
    </row>
    <row r="53" spans="1:66" ht="11.25" customHeight="1">
      <c r="A53" s="221"/>
      <c r="B53" s="164"/>
      <c r="C53" s="206"/>
      <c r="D53" s="209"/>
      <c r="E53" s="85" t="s">
        <v>46</v>
      </c>
      <c r="F53" s="171"/>
      <c r="G53" s="206"/>
      <c r="H53" s="209"/>
      <c r="I53" s="85" t="s">
        <v>46</v>
      </c>
      <c r="J53" s="171"/>
      <c r="K53" s="206"/>
      <c r="L53" s="209"/>
      <c r="M53" s="85" t="s">
        <v>46</v>
      </c>
      <c r="N53" s="171"/>
      <c r="O53" s="165"/>
      <c r="P53" s="165"/>
      <c r="Q53" s="165"/>
      <c r="R53" s="166"/>
      <c r="S53" s="227" t="str">
        <f>IF(OR(S50="Empleado",S50="Familiar"),"Nombre del Empleado","N° Factura")</f>
        <v>N° Factura</v>
      </c>
      <c r="T53" s="228"/>
      <c r="U53" s="89"/>
      <c r="V53" s="169"/>
      <c r="W53" s="227" t="str">
        <f>IF(OR(W50="Empleado",W50="Familiar"),"Nombre del Empleado","N° Factura")</f>
        <v>N° Factura</v>
      </c>
      <c r="X53" s="228"/>
      <c r="Y53" s="89"/>
      <c r="Z53" s="169"/>
      <c r="AA53" s="227" t="str">
        <f>IF(OR(AA50="Empleado",AA50="Familiar"),"Nombre del Empleado","N° Factura")</f>
        <v>N° Factura</v>
      </c>
      <c r="AB53" s="228"/>
      <c r="AC53" s="89"/>
      <c r="AD53" s="56"/>
      <c r="AE53" s="240" t="s">
        <v>69</v>
      </c>
      <c r="AF53" s="230"/>
      <c r="AG53" s="161">
        <f t="array" aca="1" ref="AG53" ca="1">COUNTIFS(AP6:AP46, "💲", AY6:AY46, INDIRECT("AE" &amp; ROW())) + COUNTIFS(AP6:AP46, "📦", AY6:AY46, INDIRECT("AE" &amp; ROW())) + COUNTIFS(AP6:AP46, "✅", AY6:AY46, INDIRECT("AE" &amp; ROW()))</f>
        <v>0</v>
      </c>
      <c r="AH53" s="162">
        <f t="array" aca="1" ref="AH53" ca="1">COUNTIFS(AP6:AP46, "💲", AY6:AY46, INDIRECT("AE" &amp; ROW())) + COUNTIFS(AP6:AP46, "📦", AY6:AY46, INDIRECT("AE" &amp; ROW()))</f>
        <v>0</v>
      </c>
      <c r="AI53" s="139">
        <f t="array" aca="1" ref="AI53" ca="1">SUMIFS(AR6:AR46, AY6:AY46, INDIRECT("AE" &amp; ROW()), AP6:AP46, "💲") + SUMIFS(AR6:AR46, AY6:AY46, INDIRECT("AE" &amp; ROW()), AP6:AP46, "📦")</f>
        <v>0</v>
      </c>
      <c r="AJ53" s="66">
        <f t="array" aca="1" ref="AJ53" ca="1">(
    SUMIFS(AR6:AR46, AY6:AY46, INDIRECT("AE" &amp; ROW()), AP6:AP46, "💲") +
    SUMIFS(AR6:AR46, AY6:AY46, INDIRECT("AE" &amp; ROW()), AP6:AP46, "📦")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
        SUMIFS(AR6:AR46, AY6:AY46, INDIRECT("AE" &amp; ROW()), AP6:AP46, "💲", AS6:AS46, "Familiar") +
        SUMIFS(AR6:AR46, AY6:AY46, INDIRECT("AE" &amp; ROW()), AP6:AP46, "📦", AS6:AS46, "Familiar")
    ) / 2
)  -
(
    (
        SUMIFS(AR6:AR46, AY6:AY46, INDIRECT("AE" &amp; ROW()), AP6:AP46, "💲", AS6:AS46, "Exonerado ADH") +
        SUMIFS(AR6:AR46, AY6:AY46, INDIRECT("AE" &amp; ROW()), AP6:AP46, "📦", AS6:AS46, "Exonerado ADH")
    ) / 2
)  -
(
    (
        SUMIFS(AR6:AR46, AY6:AY46, INDIRECT("AE" &amp; ROW()), AP6:AP46, "💲", AS6:AS46, "Exonerado Doctor") +
        SUMIFS(AR6:AR46, AY6:AY46, INDIRECT("AE" &amp; ROW()), AP6:AP46, "📦", AS6:AS46, "Exonerado Doctor")
    ) / 2
)</f>
        <v>0</v>
      </c>
      <c r="AK53" s="139">
        <f t="array" aca="1" ref="AK53" ca="1">(
    SUMIFS(AR6:AR46, AY6:AY46, INDIRECT("AE" &amp; ROW()), AP6:AP46, "💲") +
    SUMIFS(AR6:AR46, AY6:AY46, INDIRECT("AE" &amp; ROW()), AP6:AP46, "📦")
) -
(
    SUMIFS(AR6:AR46, AY6:AY46, INDIRECT("AE" &amp; ROW()), AP6:AP46, "💲", AS6:AS46, "Familiar") +
    SUMIFS(AR6:AR46, AY6:AY46, INDIRECT("AE" &amp; ROW()), AP6:AP46, "📦", AS6:AS46, "Familiar")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SUMIFS(AR6:AR46, AY6:AY46, INDIRECT("AE" &amp; ROW()), AP6:AP46, "💲", AS6:AS46, "Exonerado ADH") +
    SUMIFS(AR6:AR46, AY6:AY46, INDIRECT("AE" &amp; ROW()), AP6:AP46, "📦", AS6:AS46, "Exonerado ADH")
) -
(
    (
        SUMIFS(AR6:AR46, AY6:AY46, INDIRECT("AE" &amp; ROW()), AP6:AP46, "💲", AS6:AS46, "Exonerado Doctor") +
        SUMIFS(AR6:AR46, AY6:AY46, INDIRECT("AE" &amp; ROW()), AP6:AP46, "📦", AS6:AS46, "Exonerado Doctor")
    ) / 2
) -
(
    (
        SUMIFS(AR6:AR46, AY6:AY46, INDIRECT("AE" &amp; ROW()), AP6:AP46, "💲", AS6:AS46, "") +
        SUMIFS(AR6:AR46, AY6:AY46, INDIRECT("AE" &amp; ROW()), AP6:AP46, "📦", AS6:AS46, "")
    ) / 2
)</f>
        <v>0</v>
      </c>
      <c r="AL53" s="140">
        <f t="array" aca="1" ref="AL53" ca="1">(
    SUMIFS(AR6:AR46, AY6:AY46, INDIRECT("AE" &amp; ROW()), AP6:AP46, "💲") +
    SUMIFS(AR6:AR46, AY6:AY46, INDIRECT("AE" &amp; ROW()), AP6:AP46, "📦")
) -
(
    (
        SUMIFS(AR6:AR46, AY6:AY46, INDIRECT("AE" &amp; ROW()), AP6:AP46, "💲", AS6:AS46, "Familiar") +
        SUMIFS(AR6:AR46, AY6:AY46, INDIRECT("AE" &amp; ROW()), AP6:AP46, "📦", AS6:AS46, "Familiar")
    ) / 2
) -
(
    (
        SUMIFS(AR6:AR46, AY6:AY46, INDIRECT("AE" &amp; ROW()), AP6:AP46, "💲", AS6:AS46, "Participante") +
        SUMIFS(AR6:AR46, AY6:AY46, INDIRECT("AE" &amp; ROW()), AP6:AP46, "📦", AS6:AS46, "Participante")
    ) / 2
) -
(
    (
        SUMIFS(AR6:AR46, AY6:AY46, INDIRECT("AE" &amp; ROW()), AP6:AP46, "💲", AS6:AS46, "Empleado") +
        SUMIFS(AR6:AR46, AY6:AY46, INDIRECT("AE" &amp; ROW()), AP6:AP46, "📦", AS6:AS46, "Empleado")
    ) / 2
) -
(
    (
        SUMIFS(AR6:AR46, AY6:AY46, INDIRECT("AE" &amp; ROW()), AP6:AP46, "💲", AS6:AS46, "Exonerado ADH") +
        SUMIFS(AR6:AR46, AY6:AY46, INDIRECT("AE" &amp; ROW()), AP6:AP46, "📦", AS6:AS46, "Exonerado ADH")
    ) / 2
) -
(
    SUMIFS(AR6:AR46, AY6:AY46, INDIRECT("AE" &amp; ROW()), AP6:AP46, "💲", AS6:AS46, "Exonerado Doctor") +
    SUMIFS(AR6:AR46, AY6:AY46, INDIRECT("AE" &amp; ROW()), AP6:AP46, "📦", AS6:AS46, "Exonerado Doctor")
) -
(
    (
        SUMIFS(AR6:AR46, AY6:AY46, INDIRECT("AE" &amp; ROW()), AP6:AP46, "💲", AS6:AS46, "") +
        SUMIFS(AR6:AR46, AY6:AY46, INDIRECT("AE" &amp; ROW()), AP6:AP46, "📦", AS6:AS46, "")
    ) / 2
)</f>
        <v>0</v>
      </c>
      <c r="AM53" s="56"/>
      <c r="AN53" s="56"/>
      <c r="AO53" s="56"/>
      <c r="AP53" s="56"/>
      <c r="AQ53" s="56"/>
      <c r="AR53" s="56"/>
      <c r="AS53" s="56"/>
      <c r="AT53" s="56"/>
      <c r="AU53" s="56"/>
      <c r="AV53" s="56"/>
      <c r="AW53" s="56"/>
      <c r="AX53" s="56"/>
      <c r="AY53" s="56"/>
      <c r="AZ53" s="56"/>
      <c r="BA53" s="56"/>
      <c r="BB53" s="56"/>
      <c r="BC53" s="56"/>
      <c r="BD53" s="56"/>
      <c r="BE53" s="56"/>
      <c r="BF53" s="56"/>
      <c r="BG53" s="56"/>
      <c r="BH53" s="56"/>
      <c r="BI53" s="56"/>
      <c r="BJ53" s="56"/>
      <c r="BK53" s="56"/>
      <c r="BL53" s="56"/>
      <c r="BM53" s="56"/>
      <c r="BN53" s="56"/>
    </row>
    <row r="54" spans="1:66" ht="11.25" customHeight="1">
      <c r="A54" s="222">
        <f>A50+$Q$13/1440</f>
        <v>0.83333333333333304</v>
      </c>
      <c r="B54" s="164"/>
      <c r="C54" s="224"/>
      <c r="D54" s="225"/>
      <c r="E54" s="40" t="s">
        <v>36</v>
      </c>
      <c r="F54" s="42" t="str">
        <f>IF(D54&lt;&gt;"", VLOOKUP(D54,'Base de Datos'!$A$2:$D1268,2,FALSE()),"")</f>
        <v/>
      </c>
      <c r="G54" s="224"/>
      <c r="H54" s="223"/>
      <c r="I54" s="40" t="s">
        <v>36</v>
      </c>
      <c r="J54" s="42" t="str">
        <f>IF(H54&lt;&gt;"", VLOOKUP(H54,'Base de Datos'!$A$2:$D1268,2,FALSE()),"")</f>
        <v/>
      </c>
      <c r="K54" s="224"/>
      <c r="L54" s="223"/>
      <c r="M54" s="40" t="s">
        <v>36</v>
      </c>
      <c r="N54" s="42" t="str">
        <f>IF(L54&lt;&gt;"", VLOOKUP(L54,'Base de Datos'!$A$2:$D1268,2,FALSE()),"")</f>
        <v/>
      </c>
      <c r="O54" s="165"/>
      <c r="P54" s="165"/>
      <c r="Q54" s="165"/>
      <c r="R54" s="166"/>
      <c r="S54" s="167"/>
      <c r="T54" s="45" t="s">
        <v>37</v>
      </c>
      <c r="U54" s="168"/>
      <c r="V54" s="169"/>
      <c r="W54" s="167"/>
      <c r="X54" s="45" t="s">
        <v>37</v>
      </c>
      <c r="Y54" s="168"/>
      <c r="Z54" s="169"/>
      <c r="AA54" s="167"/>
      <c r="AB54" s="45" t="s">
        <v>37</v>
      </c>
      <c r="AC54" s="168"/>
      <c r="AD54" s="56"/>
      <c r="AE54" s="232" t="s">
        <v>72</v>
      </c>
      <c r="AF54" s="230"/>
      <c r="AG54" s="90">
        <f t="array" aca="1" ref="AG54" ca="1">COUNTIFS(AP6:AP46, "💲", AY6:AY46, INDIRECT("AE" &amp; ROW())) + COUNTIFS(AP6:AP46, "📦", AY6:AY46, INDIRECT("AE" &amp; ROW())) + COUNTIFS(AP6:AP46, "✅", AY6:AY46, INDIRECT("AE" &amp; ROW()))</f>
        <v>0</v>
      </c>
      <c r="AH54" s="68">
        <f t="array" aca="1" ref="AH54" ca="1">COUNTIFS(AP6:AP46, "💲", AY6:AY46, INDIRECT("AE" &amp; ROW())) + COUNTIFS(AP6:AP46, "📦", AY6:AY46, INDIRECT("AE" &amp; ROW()))</f>
        <v>0</v>
      </c>
      <c r="AI54" s="139">
        <f t="array" aca="1" ref="AI54" ca="1">SUMIFS(AR6:AR46, AY6:AY46, INDIRECT("AE" &amp; ROW()), AP6:AP46, "💲") + SUMIFS(AR6:AR46, AY6:AY46, INDIRECT("AE" &amp; ROW()), AP6:AP46, "📦")</f>
        <v>0</v>
      </c>
      <c r="AJ54" s="139">
        <f t="array" aca="1" ref="AJ54" ca="1">(
    SUMIFS(AR6:AR46, AY6:AY46, INDIRECT("AE" &amp; ROW()), AP6:AP46, "💲") +
    SUMIFS(AR6:AR46, AY6:AY46, INDIRECT("AE" &amp; ROW()), AP6:AP46, "📦")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
        SUMIFS(AR6:AR46, AY6:AY46, INDIRECT("AE" &amp; ROW()), AP6:AP46, "💲", AS6:AS46, "Familiar") +
        SUMIFS(AR6:AR46, AY6:AY46, INDIRECT("AE" &amp; ROW()), AP6:AP46, "📦", AS6:AS46, "Familiar")
    ) / 2
)  -
(
    (
        SUMIFS(AR6:AR46, AY6:AY46, INDIRECT("AE" &amp; ROW()), AP6:AP46, "💲", AS6:AS46, "Exonerado ADH") +
        SUMIFS(AR6:AR46, AY6:AY46, INDIRECT("AE" &amp; ROW()), AP6:AP46, "📦", AS6:AS46, "Exonerado ADH")
    ) / 2
)  -
(
    (
        SUMIFS(AR6:AR46, AY6:AY46, INDIRECT("AE" &amp; ROW()), AP6:AP46, "💲", AS6:AS46, "Exonerado Doctor") +
        SUMIFS(AR6:AR46, AY6:AY46, INDIRECT("AE" &amp; ROW()), AP6:AP46, "📦", AS6:AS46, "Exonerado Doctor")
    ) / 2
)</f>
        <v>0</v>
      </c>
      <c r="AK54" s="139">
        <f t="array" aca="1" ref="AK54" ca="1">(
    SUMIFS(AR6:AR46, AY6:AY46, INDIRECT("AE" &amp; ROW()), AP6:AP46, "💲") +
    SUMIFS(AR6:AR46, AY6:AY46, INDIRECT("AE" &amp; ROW()), AP6:AP46, "📦")
) -
(
    SUMIFS(AR6:AR46, AY6:AY46, INDIRECT("AE" &amp; ROW()), AP6:AP46, "💲", AS6:AS46, "Familiar") +
    SUMIFS(AR6:AR46, AY6:AY46, INDIRECT("AE" &amp; ROW()), AP6:AP46, "📦", AS6:AS46, "Familiar")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SUMIFS(AR6:AR46, AY6:AY46, INDIRECT("AE" &amp; ROW()), AP6:AP46, "💲", AS6:AS46, "Exonerado ADH") +
    SUMIFS(AR6:AR46, AY6:AY46, INDIRECT("AE" &amp; ROW()), AP6:AP46, "📦", AS6:AS46, "Exonerado ADH")
) -
(
    (
        SUMIFS(AR6:AR46, AY6:AY46, INDIRECT("AE" &amp; ROW()), AP6:AP46, "💲", AS6:AS46, "Exonerado Doctor") +
        SUMIFS(AR6:AR46, AY6:AY46, INDIRECT("AE" &amp; ROW()), AP6:AP46, "📦", AS6:AS46, "Exonerado Doctor")
    ) / 2
) -
(
    (
        SUMIFS(AR6:AR46, AY6:AY46, INDIRECT("AE" &amp; ROW()), AP6:AP46, "💲", AS6:AS46, "") +
        SUMIFS(AR6:AR46, AY6:AY46, INDIRECT("AE" &amp; ROW()), AP6:AP46, "📦", AS6:AS46, "")
    ) / 2
)</f>
        <v>0</v>
      </c>
      <c r="AL54" s="140">
        <f t="array" aca="1" ref="AL54" ca="1">(
    SUMIFS(AR6:AR46, AY6:AY46, INDIRECT("AE" &amp; ROW()), AP6:AP46, "💲") +
    SUMIFS(AR6:AR46, AY6:AY46, INDIRECT("AE" &amp; ROW()), AP6:AP46, "📦")
) -
(
    (
        SUMIFS(AR6:AR46, AY6:AY46, INDIRECT("AE" &amp; ROW()), AP6:AP46, "💲", AS6:AS46, "Familiar") +
        SUMIFS(AR6:AR46, AY6:AY46, INDIRECT("AE" &amp; ROW()), AP6:AP46, "📦", AS6:AS46, "Familiar")
    ) / 2
) -
(
    (
        SUMIFS(AR6:AR46, AY6:AY46, INDIRECT("AE" &amp; ROW()), AP6:AP46, "💲", AS6:AS46, "Participante") +
        SUMIFS(AR6:AR46, AY6:AY46, INDIRECT("AE" &amp; ROW()), AP6:AP46, "📦", AS6:AS46, "Participante")
    ) / 2
) -
(
    (
        SUMIFS(AR6:AR46, AY6:AY46, INDIRECT("AE" &amp; ROW()), AP6:AP46, "💲", AS6:AS46, "Empleado") +
        SUMIFS(AR6:AR46, AY6:AY46, INDIRECT("AE" &amp; ROW()), AP6:AP46, "📦", AS6:AS46, "Empleado")
    ) / 2
) -
(
    (
        SUMIFS(AR6:AR46, AY6:AY46, INDIRECT("AE" &amp; ROW()), AP6:AP46, "💲", AS6:AS46, "Exonerado ADH") +
        SUMIFS(AR6:AR46, AY6:AY46, INDIRECT("AE" &amp; ROW()), AP6:AP46, "📦", AS6:AS46, "Exonerado ADH")
    ) / 2
) -
(
    SUMIFS(AR6:AR46, AY6:AY46, INDIRECT("AE" &amp; ROW()), AP6:AP46, "💲", AS6:AS46, "Exonerado Doctor") +
    SUMIFS(AR6:AR46, AY6:AY46, INDIRECT("AE" &amp; ROW()), AP6:AP46, "📦", AS6:AS46, "Exonerado Doctor")
) -
(
    (
        SUMIFS(AR6:AR46, AY6:AY46, INDIRECT("AE" &amp; ROW()), AP6:AP46, "💲", AS6:AS46, "") +
        SUMIFS(AR6:AR46, AY6:AY46, INDIRECT("AE" &amp; ROW()), AP6:AP46, "📦", AS6:AS46, "")
    ) / 2
)</f>
        <v>0</v>
      </c>
      <c r="AM54" s="56"/>
      <c r="AN54" s="56"/>
      <c r="AO54" s="56"/>
      <c r="AP54" s="56"/>
      <c r="AQ54" s="56"/>
      <c r="AR54" s="56"/>
      <c r="AS54" s="56"/>
      <c r="AT54" s="56"/>
      <c r="AU54" s="56"/>
      <c r="AV54" s="56"/>
      <c r="AW54" s="56"/>
      <c r="AX54" s="56"/>
      <c r="AY54" s="56"/>
      <c r="AZ54" s="56"/>
      <c r="BA54" s="56"/>
      <c r="BB54" s="56"/>
      <c r="BC54" s="56"/>
      <c r="BD54" s="56"/>
      <c r="BE54" s="56"/>
      <c r="BF54" s="56"/>
      <c r="BG54" s="56"/>
      <c r="BH54" s="56"/>
      <c r="BI54" s="56"/>
      <c r="BJ54" s="56"/>
      <c r="BK54" s="56"/>
      <c r="BL54" s="56"/>
      <c r="BM54" s="56"/>
      <c r="BN54" s="56"/>
    </row>
    <row r="55" spans="1:66" ht="11.25" customHeight="1">
      <c r="A55" s="220"/>
      <c r="B55" s="164"/>
      <c r="C55" s="205"/>
      <c r="D55" s="208"/>
      <c r="E55" s="57" t="s">
        <v>42</v>
      </c>
      <c r="F55" s="58" t="str">
        <f>IF(D54&lt;&gt;"", VLOOKUP(D54,'Base de Datos'!$A$2:$D1268,3,FALSE()),"")</f>
        <v/>
      </c>
      <c r="G55" s="205"/>
      <c r="H55" s="208"/>
      <c r="I55" s="57" t="s">
        <v>42</v>
      </c>
      <c r="J55" s="58" t="str">
        <f>IF(H54&lt;&gt;"", VLOOKUP(H54,'Base de Datos'!$A$2:$D1268,3,FALSE()),"")</f>
        <v/>
      </c>
      <c r="K55" s="205"/>
      <c r="L55" s="208"/>
      <c r="M55" s="57" t="s">
        <v>42</v>
      </c>
      <c r="N55" s="58" t="str">
        <f>IF(L54&lt;&gt;"", VLOOKUP(L54,'Base de Datos'!$A$2:$D1268,3,FALSE()),"")</f>
        <v/>
      </c>
      <c r="O55" s="165"/>
      <c r="P55" s="165"/>
      <c r="Q55" s="165"/>
      <c r="R55" s="166"/>
      <c r="S55" s="231"/>
      <c r="T55" s="230"/>
      <c r="U55" s="170"/>
      <c r="V55" s="169"/>
      <c r="W55" s="231"/>
      <c r="X55" s="230"/>
      <c r="Y55" s="170"/>
      <c r="Z55" s="169"/>
      <c r="AA55" s="231"/>
      <c r="AB55" s="230"/>
      <c r="AC55" s="170"/>
      <c r="AD55" s="56"/>
      <c r="AE55" s="232" t="s">
        <v>75</v>
      </c>
      <c r="AF55" s="230"/>
      <c r="AG55" s="90">
        <f t="array" aca="1" ref="AG55" ca="1">COUNTIFS(AP6:AP46, "💲", AY6:AY46, INDIRECT("AE" &amp; ROW())) + COUNTIFS(AP6:AP46, "📦", AY6:AY46, INDIRECT("AE" &amp; ROW())) + COUNTIFS(AP6:AP46, "✅", AY6:AY46, INDIRECT("AE" &amp; ROW()))</f>
        <v>0</v>
      </c>
      <c r="AH55" s="68">
        <f t="array" aca="1" ref="AH55" ca="1">COUNTIFS(AP6:AP46, "💲", AY6:AY46, INDIRECT("AE" &amp; ROW())) + COUNTIFS(AP6:AP46, "📦", AY6:AY46, INDIRECT("AE" &amp; ROW()))</f>
        <v>0</v>
      </c>
      <c r="AI55" s="139">
        <f t="array" aca="1" ref="AI55" ca="1">SUMIFS(AR6:AR46, AY6:AY46, INDIRECT("AE" &amp; ROW()), AP6:AP46, "💲") + SUMIFS(AR6:AR46, AY6:AY46, INDIRECT("AE" &amp; ROW()), AP6:AP46, "📦")</f>
        <v>0</v>
      </c>
      <c r="AJ55" s="139">
        <f t="array" aca="1" ref="AJ55" ca="1">(
    SUMIFS(AR6:AR46, AY6:AY46, INDIRECT("AE" &amp; ROW()), AP6:AP46, "💲") +
    SUMIFS(AR6:AR46, AY6:AY46, INDIRECT("AE" &amp; ROW()), AP6:AP46, "📦")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
        SUMIFS(AR6:AR46, AY6:AY46, INDIRECT("AE" &amp; ROW()), AP6:AP46, "💲", AS6:AS46, "Familiar") +
        SUMIFS(AR6:AR46, AY6:AY46, INDIRECT("AE" &amp; ROW()), AP6:AP46, "📦", AS6:AS46, "Familiar")
    ) / 2
)  -
(
    (
        SUMIFS(AR6:AR46, AY6:AY46, INDIRECT("AE" &amp; ROW()), AP6:AP46, "💲", AS6:AS46, "Exonerado ADH") +
        SUMIFS(AR6:AR46, AY6:AY46, INDIRECT("AE" &amp; ROW()), AP6:AP46, "📦", AS6:AS46, "Exonerado ADH")
    ) / 2
)  -
(
    (
        SUMIFS(AR6:AR46, AY6:AY46, INDIRECT("AE" &amp; ROW()), AP6:AP46, "💲", AS6:AS46, "Exonerado Doctor") +
        SUMIFS(AR6:AR46, AY6:AY46, INDIRECT("AE" &amp; ROW()), AP6:AP46, "📦", AS6:AS46, "Exonerado Doctor")
    ) / 2
)</f>
        <v>0</v>
      </c>
      <c r="AK55" s="139">
        <f t="array" aca="1" ref="AK55" ca="1">(
    SUMIFS(AR6:AR46, AY6:AY46, INDIRECT("AE" &amp; ROW()), AP6:AP46, "💲") +
    SUMIFS(AR6:AR46, AY6:AY46, INDIRECT("AE" &amp; ROW()), AP6:AP46, "📦")
) -
(
    SUMIFS(AR6:AR46, AY6:AY46, INDIRECT("AE" &amp; ROW()), AP6:AP46, "💲", AS6:AS46, "Familiar") +
    SUMIFS(AR6:AR46, AY6:AY46, INDIRECT("AE" &amp; ROW()), AP6:AP46, "📦", AS6:AS46, "Familiar")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SUMIFS(AR6:AR46, AY6:AY46, INDIRECT("AE" &amp; ROW()), AP6:AP46, "💲", AS6:AS46, "Exonerado ADH") +
    SUMIFS(AR6:AR46, AY6:AY46, INDIRECT("AE" &amp; ROW()), AP6:AP46, "📦", AS6:AS46, "Exonerado ADH")
) -
(
    (
        SUMIFS(AR6:AR46, AY6:AY46, INDIRECT("AE" &amp; ROW()), AP6:AP46, "💲", AS6:AS46, "Exonerado Doctor") +
        SUMIFS(AR6:AR46, AY6:AY46, INDIRECT("AE" &amp; ROW()), AP6:AP46, "📦", AS6:AS46, "Exonerado Doctor")
    ) / 2
) -
(
    (
        SUMIFS(AR6:AR46, AY6:AY46, INDIRECT("AE" &amp; ROW()), AP6:AP46, "💲", AS6:AS46, "") +
        SUMIFS(AR6:AR46, AY6:AY46, INDIRECT("AE" &amp; ROW()), AP6:AP46, "📦", AS6:AS46, "")
    ) / 2
)</f>
        <v>0</v>
      </c>
      <c r="AL55" s="140">
        <f t="array" aca="1" ref="AL55" ca="1">(
    SUMIFS(AR6:AR46, AY6:AY46, INDIRECT("AE" &amp; ROW()), AP6:AP46, "💲") +
    SUMIFS(AR6:AR46, AY6:AY46, INDIRECT("AE" &amp; ROW()), AP6:AP46, "📦")
) -
(
    (
        SUMIFS(AR6:AR46, AY6:AY46, INDIRECT("AE" &amp; ROW()), AP6:AP46, "💲", AS6:AS46, "Familiar") +
        SUMIFS(AR6:AR46, AY6:AY46, INDIRECT("AE" &amp; ROW()), AP6:AP46, "📦", AS6:AS46, "Familiar")
    ) / 2
) -
(
    (
        SUMIFS(AR6:AR46, AY6:AY46, INDIRECT("AE" &amp; ROW()), AP6:AP46, "💲", AS6:AS46, "Participante") +
        SUMIFS(AR6:AR46, AY6:AY46, INDIRECT("AE" &amp; ROW()), AP6:AP46, "📦", AS6:AS46, "Participante")
    ) / 2
) -
(
    (
        SUMIFS(AR6:AR46, AY6:AY46, INDIRECT("AE" &amp; ROW()), AP6:AP46, "💲", AS6:AS46, "Empleado") +
        SUMIFS(AR6:AR46, AY6:AY46, INDIRECT("AE" &amp; ROW()), AP6:AP46, "📦", AS6:AS46, "Empleado")
    ) / 2
) -
(
    (
        SUMIFS(AR6:AR46, AY6:AY46, INDIRECT("AE" &amp; ROW()), AP6:AP46, "💲", AS6:AS46, "Exonerado ADH") +
        SUMIFS(AR6:AR46, AY6:AY46, INDIRECT("AE" &amp; ROW()), AP6:AP46, "📦", AS6:AS46, "Exonerado ADH")
    ) / 2
) -
(
    SUMIFS(AR6:AR46, AY6:AY46, INDIRECT("AE" &amp; ROW()), AP6:AP46, "💲", AS6:AS46, "Exonerado Doctor") +
    SUMIFS(AR6:AR46, AY6:AY46, INDIRECT("AE" &amp; ROW()), AP6:AP46, "📦", AS6:AS46, "Exonerado Doctor")
) -
(
    (
        SUMIFS(AR6:AR46, AY6:AY46, INDIRECT("AE" &amp; ROW()), AP6:AP46, "💲", AS6:AS46, "") +
        SUMIFS(AR6:AR46, AY6:AY46, INDIRECT("AE" &amp; ROW()), AP6:AP46, "📦", AS6:AS46, "")
    ) / 2
)</f>
        <v>0</v>
      </c>
      <c r="AM55" s="56"/>
      <c r="AN55" s="56"/>
      <c r="AO55" s="56"/>
      <c r="AP55" s="56"/>
      <c r="AQ55" s="56"/>
      <c r="AR55" s="56"/>
      <c r="AS55" s="56"/>
      <c r="AT55" s="56"/>
      <c r="AU55" s="56"/>
      <c r="AV55" s="56"/>
      <c r="AW55" s="56"/>
      <c r="AX55" s="56"/>
      <c r="AY55" s="56"/>
      <c r="AZ55" s="56"/>
      <c r="BA55" s="56"/>
      <c r="BB55" s="56"/>
      <c r="BC55" s="56"/>
      <c r="BD55" s="56"/>
      <c r="BE55" s="56"/>
      <c r="BF55" s="56"/>
      <c r="BG55" s="56"/>
      <c r="BH55" s="56"/>
      <c r="BI55" s="56"/>
      <c r="BJ55" s="56"/>
      <c r="BK55" s="56"/>
      <c r="BL55" s="56"/>
      <c r="BM55" s="56"/>
      <c r="BN55" s="56"/>
    </row>
    <row r="56" spans="1:66" ht="11.25" customHeight="1">
      <c r="A56" s="220"/>
      <c r="B56" s="164"/>
      <c r="C56" s="205"/>
      <c r="D56" s="208"/>
      <c r="E56" s="57" t="s">
        <v>44</v>
      </c>
      <c r="F56" s="58" t="str">
        <f>IF(D54&lt;&gt;"", VLOOKUP(D54,'Base de Datos'!$A$2:$D1268,4,FALSE()),"")</f>
        <v/>
      </c>
      <c r="G56" s="205"/>
      <c r="H56" s="208"/>
      <c r="I56" s="57" t="s">
        <v>44</v>
      </c>
      <c r="J56" s="58" t="str">
        <f>IF(H54&lt;&gt;"", VLOOKUP(H54,'Base de Datos'!$A$2:$D1268,4,FALSE()),"")</f>
        <v/>
      </c>
      <c r="K56" s="205"/>
      <c r="L56" s="208"/>
      <c r="M56" s="57" t="s">
        <v>44</v>
      </c>
      <c r="N56" s="58" t="str">
        <f>IF(L54&lt;&gt;"", VLOOKUP(L54,'Base de Datos'!$A$2:$D1268,4,FALSE()),"")</f>
        <v/>
      </c>
      <c r="O56" s="165"/>
      <c r="P56" s="165"/>
      <c r="Q56" s="165"/>
      <c r="R56" s="166"/>
      <c r="S56" s="231"/>
      <c r="T56" s="230"/>
      <c r="U56" s="170"/>
      <c r="V56" s="169"/>
      <c r="W56" s="231"/>
      <c r="X56" s="230"/>
      <c r="Y56" s="170"/>
      <c r="Z56" s="169"/>
      <c r="AA56" s="231"/>
      <c r="AB56" s="230"/>
      <c r="AC56" s="170"/>
      <c r="AD56" s="56"/>
      <c r="AE56" s="232" t="s">
        <v>77</v>
      </c>
      <c r="AF56" s="230"/>
      <c r="AG56" s="90">
        <f t="array" aca="1" ref="AG56" ca="1">COUNTIFS(AP6:AP46, "💲", AY6:AY46, INDIRECT("AE" &amp; ROW())) + COUNTIFS(AP6:AP46, "📦", AY6:AY46, INDIRECT("AE" &amp; ROW())) + COUNTIFS(AP6:AP46, "✅", AY6:AY46, INDIRECT("AE" &amp; ROW()))</f>
        <v>0</v>
      </c>
      <c r="AH56" s="68">
        <f t="array" aca="1" ref="AH56" ca="1">COUNTIFS(AP6:AP46, "💲", AY6:AY46, INDIRECT("AE" &amp; ROW())) + COUNTIFS(AP6:AP46, "📦", AY6:AY46, INDIRECT("AE" &amp; ROW()))</f>
        <v>0</v>
      </c>
      <c r="AI56" s="139">
        <f t="array" aca="1" ref="AI56" ca="1">SUMIFS(AR6:AR46, AY6:AY46, INDIRECT("AE" &amp; ROW()), AP6:AP46, "💲") + SUMIFS(AR6:AR46, AY6:AY46, INDIRECT("AE" &amp; ROW()), AP6:AP46, "📦")</f>
        <v>0</v>
      </c>
      <c r="AJ56" s="139">
        <f t="array" aca="1" ref="AJ56" ca="1">(
    SUMIFS(AR6:AR46, AY6:AY46, INDIRECT("AE" &amp; ROW()), AP6:AP46, "💲") +
    SUMIFS(AR6:AR46, AY6:AY46, INDIRECT("AE" &amp; ROW()), AP6:AP46, "📦")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
        SUMIFS(AR6:AR46, AY6:AY46, INDIRECT("AE" &amp; ROW()), AP6:AP46, "💲", AS6:AS46, "Familiar") +
        SUMIFS(AR6:AR46, AY6:AY46, INDIRECT("AE" &amp; ROW()), AP6:AP46, "📦", AS6:AS46, "Familiar")
    ) / 2
)  -
(
    (
        SUMIFS(AR6:AR46, AY6:AY46, INDIRECT("AE" &amp; ROW()), AP6:AP46, "💲", AS6:AS46, "Exonerado ADH") +
        SUMIFS(AR6:AR46, AY6:AY46, INDIRECT("AE" &amp; ROW()), AP6:AP46, "📦", AS6:AS46, "Exonerado ADH")
    ) / 2
)  -
(
    (
        SUMIFS(AR6:AR46, AY6:AY46, INDIRECT("AE" &amp; ROW()), AP6:AP46, "💲", AS6:AS46, "Exonerado Doctor") +
        SUMIFS(AR6:AR46, AY6:AY46, INDIRECT("AE" &amp; ROW()), AP6:AP46, "📦", AS6:AS46, "Exonerado Doctor")
    ) / 2
)</f>
        <v>0</v>
      </c>
      <c r="AK56" s="139">
        <f t="array" aca="1" ref="AK56" ca="1">(
    SUMIFS(AR6:AR46, AY6:AY46, INDIRECT("AE" &amp; ROW()), AP6:AP46, "💲") +
    SUMIFS(AR6:AR46, AY6:AY46, INDIRECT("AE" &amp; ROW()), AP6:AP46, "📦")
) -
(
    SUMIFS(AR6:AR46, AY6:AY46, INDIRECT("AE" &amp; ROW()), AP6:AP46, "💲", AS6:AS46, "Familiar") +
    SUMIFS(AR6:AR46, AY6:AY46, INDIRECT("AE" &amp; ROW()), AP6:AP46, "📦", AS6:AS46, "Familiar")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SUMIFS(AR6:AR46, AY6:AY46, INDIRECT("AE" &amp; ROW()), AP6:AP46, "💲", AS6:AS46, "Exonerado ADH") +
    SUMIFS(AR6:AR46, AY6:AY46, INDIRECT("AE" &amp; ROW()), AP6:AP46, "📦", AS6:AS46, "Exonerado ADH")
) -
(
    (
        SUMIFS(AR6:AR46, AY6:AY46, INDIRECT("AE" &amp; ROW()), AP6:AP46, "💲", AS6:AS46, "Exonerado Doctor") +
        SUMIFS(AR6:AR46, AY6:AY46, INDIRECT("AE" &amp; ROW()), AP6:AP46, "📦", AS6:AS46, "Exonerado Doctor")
    ) / 2
) -
(
    (
        SUMIFS(AR6:AR46, AY6:AY46, INDIRECT("AE" &amp; ROW()), AP6:AP46, "💲", AS6:AS46, "") +
        SUMIFS(AR6:AR46, AY6:AY46, INDIRECT("AE" &amp; ROW()), AP6:AP46, "📦", AS6:AS46, "")
    ) / 2
)</f>
        <v>0</v>
      </c>
      <c r="AL56" s="140">
        <f t="array" aca="1" ref="AL56" ca="1">(
    SUMIFS(AR6:AR46, AY6:AY46, INDIRECT("AE" &amp; ROW()), AP6:AP46, "💲") +
    SUMIFS(AR6:AR46, AY6:AY46, INDIRECT("AE" &amp; ROW()), AP6:AP46, "📦")
) -
(
    (
        SUMIFS(AR6:AR46, AY6:AY46, INDIRECT("AE" &amp; ROW()), AP6:AP46, "💲", AS6:AS46, "Familiar") +
        SUMIFS(AR6:AR46, AY6:AY46, INDIRECT("AE" &amp; ROW()), AP6:AP46, "📦", AS6:AS46, "Familiar")
    ) / 2
) -
(
    (
        SUMIFS(AR6:AR46, AY6:AY46, INDIRECT("AE" &amp; ROW()), AP6:AP46, "💲", AS6:AS46, "Participante") +
        SUMIFS(AR6:AR46, AY6:AY46, INDIRECT("AE" &amp; ROW()), AP6:AP46, "📦", AS6:AS46, "Participante")
    ) / 2
) -
(
    (
        SUMIFS(AR6:AR46, AY6:AY46, INDIRECT("AE" &amp; ROW()), AP6:AP46, "💲", AS6:AS46, "Empleado") +
        SUMIFS(AR6:AR46, AY6:AY46, INDIRECT("AE" &amp; ROW()), AP6:AP46, "📦", AS6:AS46, "Empleado")
    ) / 2
) -
(
    (
        SUMIFS(AR6:AR46, AY6:AY46, INDIRECT("AE" &amp; ROW()), AP6:AP46, "💲", AS6:AS46, "Exonerado ADH") +
        SUMIFS(AR6:AR46, AY6:AY46, INDIRECT("AE" &amp; ROW()), AP6:AP46, "📦", AS6:AS46, "Exonerado ADH")
    ) / 2
) -
(
    SUMIFS(AR6:AR46, AY6:AY46, INDIRECT("AE" &amp; ROW()), AP6:AP46, "💲", AS6:AS46, "Exonerado Doctor") +
    SUMIFS(AR6:AR46, AY6:AY46, INDIRECT("AE" &amp; ROW()), AP6:AP46, "📦", AS6:AS46, "Exonerado Doctor")
) -
(
    (
        SUMIFS(AR6:AR46, AY6:AY46, INDIRECT("AE" &amp; ROW()), AP6:AP46, "💲", AS6:AS46, "") +
        SUMIFS(AR6:AR46, AY6:AY46, INDIRECT("AE" &amp; ROW()), AP6:AP46, "📦", AS6:AS46, "")
    ) / 2
)</f>
        <v>0</v>
      </c>
      <c r="AM56" s="56"/>
      <c r="AN56" s="56"/>
      <c r="AO56" s="56"/>
      <c r="AP56" s="56"/>
      <c r="AQ56" s="56"/>
      <c r="AR56" s="56"/>
      <c r="AS56" s="56"/>
      <c r="AT56" s="56"/>
      <c r="AU56" s="56"/>
      <c r="AV56" s="56"/>
      <c r="AW56" s="56"/>
      <c r="AX56" s="56"/>
      <c r="AY56" s="56"/>
      <c r="AZ56" s="56"/>
      <c r="BA56" s="56"/>
      <c r="BB56" s="56"/>
      <c r="BC56" s="56"/>
      <c r="BD56" s="56"/>
      <c r="BE56" s="56"/>
      <c r="BF56" s="56"/>
      <c r="BG56" s="56"/>
      <c r="BH56" s="56"/>
      <c r="BI56" s="56"/>
      <c r="BJ56" s="56"/>
      <c r="BK56" s="56"/>
      <c r="BL56" s="56"/>
      <c r="BM56" s="56"/>
      <c r="BN56" s="56"/>
    </row>
    <row r="57" spans="1:66" ht="11.25" customHeight="1">
      <c r="A57" s="221"/>
      <c r="B57" s="164"/>
      <c r="C57" s="206"/>
      <c r="D57" s="209"/>
      <c r="E57" s="85" t="s">
        <v>46</v>
      </c>
      <c r="F57" s="171"/>
      <c r="G57" s="206"/>
      <c r="H57" s="209"/>
      <c r="I57" s="85" t="s">
        <v>46</v>
      </c>
      <c r="J57" s="171"/>
      <c r="K57" s="206"/>
      <c r="L57" s="209"/>
      <c r="M57" s="85" t="s">
        <v>46</v>
      </c>
      <c r="N57" s="171"/>
      <c r="O57" s="165"/>
      <c r="P57" s="165"/>
      <c r="Q57" s="165"/>
      <c r="R57" s="166"/>
      <c r="S57" s="227" t="str">
        <f>IF(OR(S54="Empleado",S54="Familiar"),"Nombre del Empleado","N° Factura")</f>
        <v>N° Factura</v>
      </c>
      <c r="T57" s="228"/>
      <c r="U57" s="89"/>
      <c r="V57" s="169"/>
      <c r="W57" s="227" t="str">
        <f>IF(OR(W54="Empleado",W54="Familiar"),"Nombre del Empleado","N° Factura")</f>
        <v>N° Factura</v>
      </c>
      <c r="X57" s="228"/>
      <c r="Y57" s="89"/>
      <c r="Z57" s="169"/>
      <c r="AA57" s="227" t="str">
        <f>IF(OR(AA54="Empleado",AA54="Familiar"),"Nombre del Empleado","N° Factura")</f>
        <v>N° Factura</v>
      </c>
      <c r="AB57" s="228"/>
      <c r="AC57" s="89"/>
      <c r="AD57" s="56"/>
      <c r="AE57" s="233" t="s">
        <v>80</v>
      </c>
      <c r="AF57" s="228"/>
      <c r="AG57" s="143">
        <f t="array" aca="1" ref="AG57" ca="1">COUNTIFS(AP6:AP46, "💲", AY6:AY46, INDIRECT("AE" &amp; ROW())) + COUNTIFS(AP6:AP46, "📦", AY6:AY46, INDIRECT("AE" &amp; ROW())) + COUNTIFS(AP6:AP46, "✅", AY6:AY46, INDIRECT("AE" &amp; ROW()))</f>
        <v>0</v>
      </c>
      <c r="AH57" s="144">
        <f t="array" aca="1" ref="AH57" ca="1">COUNTIFS(AP6:AP46, "💲", AY6:AY46, INDIRECT("AE" &amp; ROW())) + COUNTIFS(AP6:AP46, "📦", AY6:AY46, INDIRECT("AE" &amp; ROW()))</f>
        <v>0</v>
      </c>
      <c r="AI57" s="145">
        <f t="array" aca="1" ref="AI57" ca="1">SUMIFS(AR6:AR46, AY6:AY46, INDIRECT("AE" &amp; ROW()), AP6:AP46, "💲") + SUMIFS(AR6:AR46, AY6:AY46, INDIRECT("AE" &amp; ROW()), AP6:AP46, "📦")</f>
        <v>0</v>
      </c>
      <c r="AJ57" s="145">
        <f t="array" aca="1" ref="AJ57" ca="1">(
    SUMIFS(AR6:AR46, AY6:AY46, INDIRECT("AE" &amp; ROW()), AP6:AP46, "💲") +
    SUMIFS(AR6:AR46, AY6:AY46, INDIRECT("AE" &amp; ROW()), AP6:AP46, "📦")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
        SUMIFS(AR6:AR46, AY6:AY46, INDIRECT("AE" &amp; ROW()), AP6:AP46, "💲", AS6:AS46, "Familiar") +
        SUMIFS(AR6:AR46, AY6:AY46, INDIRECT("AE" &amp; ROW()), AP6:AP46, "📦", AS6:AS46, "Familiar")
    ) / 2
)  -
(
    (
        SUMIFS(AR6:AR46, AY6:AY46, INDIRECT("AE" &amp; ROW()), AP6:AP46, "💲", AS6:AS46, "Exonerado ADH") +
        SUMIFS(AR6:AR46, AY6:AY46, INDIRECT("AE" &amp; ROW()), AP6:AP46, "📦", AS6:AS46, "Exonerado ADH")
    ) / 2
)  -
(
    (
        SUMIFS(AR6:AR46, AY6:AY46, INDIRECT("AE" &amp; ROW()), AP6:AP46, "💲", AS6:AS46, "Exonerado Doctor") +
        SUMIFS(AR6:AR46, AY6:AY46, INDIRECT("AE" &amp; ROW()), AP6:AP46, "📦", AS6:AS46, "Exonerado Doctor")
    ) / 2
)</f>
        <v>0</v>
      </c>
      <c r="AK57" s="145">
        <f t="array" aca="1" ref="AK57" ca="1">(
    SUMIFS(AR6:AR46, AY6:AY46, INDIRECT("AE" &amp; ROW()), AP6:AP46, "💲") +
    SUMIFS(AR6:AR46, AY6:AY46, INDIRECT("AE" &amp; ROW()), AP6:AP46, "📦")
) -
(
    SUMIFS(AR6:AR46, AY6:AY46, INDIRECT("AE" &amp; ROW()), AP6:AP46, "💲", AS6:AS46, "Familiar") +
    SUMIFS(AR6:AR46, AY6:AY46, INDIRECT("AE" &amp; ROW()), AP6:AP46, "📦", AS6:AS46, "Familiar")
) -
(
    SUMIFS(AR6:AR46, AY6:AY46, INDIRECT("AE" &amp; ROW()), AP6:AP46, "💲", AS6:AS46, "Participante") +
    SUMIFS(AR6:AR46, AY6:AY46, INDIRECT("AE" &amp; ROW()), AP6:AP46, "📦", AS6:AS46, "Participante")
)  -
(
    SUMIFS(AR6:AR46, AY6:AY46, INDIRECT("AE" &amp; ROW()), AP6:AP46, "💲", AS6:AS46, "Empleado") +
    SUMIFS(AR6:AR46, AY6:AY46, INDIRECT("AE" &amp; ROW()), AP6:AP46, "📦", AS6:AS46, "Empleado")
) -
(
    SUMIFS(AR6:AR46, AY6:AY46, INDIRECT("AE" &amp; ROW()), AP6:AP46, "💲", AS6:AS46, "Exonerado ADH") +
    SUMIFS(AR6:AR46, AY6:AY46, INDIRECT("AE" &amp; ROW()), AP6:AP46, "📦", AS6:AS46, "Exonerado ADH")
) -
(
    (
        SUMIFS(AR6:AR46, AY6:AY46, INDIRECT("AE" &amp; ROW()), AP6:AP46, "💲", AS6:AS46, "Exonerado Doctor") +
        SUMIFS(AR6:AR46, AY6:AY46, INDIRECT("AE" &amp; ROW()), AP6:AP46, "📦", AS6:AS46, "Exonerado Doctor")
    ) / 2
) -
(
    (
        SUMIFS(AR6:AR46, AY6:AY46, INDIRECT("AE" &amp; ROW()), AP6:AP46, "💲", AS6:AS46, "") +
        SUMIFS(AR6:AR46, AY6:AY46, INDIRECT("AE" &amp; ROW()), AP6:AP46, "📦", AS6:AS46, "")
    ) / 2
)</f>
        <v>0</v>
      </c>
      <c r="AL57" s="146">
        <f t="array" aca="1" ref="AL57" ca="1">(
    SUMIFS(AR6:AR46, AY6:AY46, INDIRECT("AE" &amp; ROW()), AP6:AP46, "💲") +
    SUMIFS(AR6:AR46, AY6:AY46, INDIRECT("AE" &amp; ROW()), AP6:AP46, "📦")
) -
(
    (
        SUMIFS(AR6:AR46, AY6:AY46, INDIRECT("AE" &amp; ROW()), AP6:AP46, "💲", AS6:AS46, "Familiar") +
        SUMIFS(AR6:AR46, AY6:AY46, INDIRECT("AE" &amp; ROW()), AP6:AP46, "📦", AS6:AS46, "Familiar")
    ) / 2
) -
(
    (
        SUMIFS(AR6:AR46, AY6:AY46, INDIRECT("AE" &amp; ROW()), AP6:AP46, "💲", AS6:AS46, "Participante") +
        SUMIFS(AR6:AR46, AY6:AY46, INDIRECT("AE" &amp; ROW()), AP6:AP46, "📦", AS6:AS46, "Participante")
    ) / 2
) -
(
    (
        SUMIFS(AR6:AR46, AY6:AY46, INDIRECT("AE" &amp; ROW()), AP6:AP46, "💲", AS6:AS46, "Empleado") +
        SUMIFS(AR6:AR46, AY6:AY46, INDIRECT("AE" &amp; ROW()), AP6:AP46, "📦", AS6:AS46, "Empleado")
    ) / 2
) -
(
    (
        SUMIFS(AR6:AR46, AY6:AY46, INDIRECT("AE" &amp; ROW()), AP6:AP46, "💲", AS6:AS46, "Exonerado ADH") +
        SUMIFS(AR6:AR46, AY6:AY46, INDIRECT("AE" &amp; ROW()), AP6:AP46, "📦", AS6:AS46, "Exonerado ADH")
    ) / 2
) -
(
    SUMIFS(AR6:AR46, AY6:AY46, INDIRECT("AE" &amp; ROW()), AP6:AP46, "💲", AS6:AS46, "Exonerado Doctor") +
    SUMIFS(AR6:AR46, AY6:AY46, INDIRECT("AE" &amp; ROW()), AP6:AP46, "📦", AS6:AS46, "Exonerado Doctor")
) -
(
    (
        SUMIFS(AR6:AR46, AY6:AY46, INDIRECT("AE" &amp; ROW()), AP6:AP46, "💲", AS6:AS46, "") +
        SUMIFS(AR6:AR46, AY6:AY46, INDIRECT("AE" &amp; ROW()), AP6:AP46, "📦", AS6:AS46, "")
    ) / 2
)</f>
        <v>0</v>
      </c>
      <c r="AM57" s="56"/>
      <c r="AN57" s="56"/>
      <c r="AO57" s="56"/>
      <c r="AP57" s="56"/>
      <c r="AQ57" s="56"/>
      <c r="AR57" s="56"/>
      <c r="AS57" s="56"/>
      <c r="AT57" s="56"/>
      <c r="AU57" s="56"/>
      <c r="AV57" s="56"/>
      <c r="AW57" s="56"/>
      <c r="AX57" s="56"/>
      <c r="AY57" s="56"/>
      <c r="AZ57" s="56"/>
      <c r="BA57" s="56"/>
      <c r="BB57" s="56"/>
      <c r="BC57" s="56"/>
      <c r="BD57" s="56"/>
      <c r="BE57" s="56"/>
      <c r="BF57" s="56"/>
      <c r="BG57" s="56"/>
      <c r="BH57" s="56"/>
      <c r="BI57" s="56"/>
      <c r="BJ57" s="56"/>
      <c r="BK57" s="56"/>
      <c r="BL57" s="56"/>
      <c r="BM57" s="56"/>
      <c r="BN57" s="56"/>
    </row>
    <row r="58" spans="1:66" ht="11.25" customHeight="1">
      <c r="A58" s="3"/>
      <c r="B58" s="3"/>
      <c r="C58" s="3"/>
      <c r="D58" s="3"/>
      <c r="E58" s="3"/>
      <c r="F58" s="3"/>
      <c r="G58" s="3"/>
      <c r="H58" s="3"/>
      <c r="I58" s="3"/>
      <c r="J58" s="3"/>
      <c r="K58" s="3"/>
      <c r="L58" s="3"/>
      <c r="M58" s="172"/>
      <c r="N58" s="3"/>
      <c r="O58" s="1"/>
      <c r="P58" s="3"/>
      <c r="Q58" s="3"/>
      <c r="R58" s="15"/>
      <c r="S58" s="16"/>
      <c r="T58" s="16"/>
      <c r="U58" s="173"/>
      <c r="V58" s="6"/>
      <c r="W58" s="16"/>
      <c r="X58" s="16"/>
      <c r="Y58" s="173"/>
      <c r="Z58" s="48"/>
      <c r="AA58" s="173"/>
      <c r="AB58" s="173"/>
      <c r="AC58" s="173"/>
      <c r="AD58" s="174"/>
      <c r="AI58" s="148">
        <f t="shared" ref="AI58:AL58" ca="1" si="43">SUM(AI43:AI56)</f>
        <v>0</v>
      </c>
      <c r="AJ58" s="148">
        <f t="shared" ca="1" si="43"/>
        <v>0</v>
      </c>
      <c r="AK58" s="148">
        <f t="shared" ca="1" si="43"/>
        <v>0</v>
      </c>
      <c r="AL58" s="148">
        <f t="shared" ca="1" si="43"/>
        <v>0</v>
      </c>
      <c r="AM58" s="174"/>
      <c r="AN58" s="174"/>
      <c r="AO58" s="174"/>
      <c r="AP58" s="174"/>
      <c r="AQ58" s="174"/>
      <c r="AR58" s="174"/>
      <c r="AS58" s="174"/>
      <c r="AT58" s="174"/>
      <c r="AU58" s="174"/>
      <c r="AV58" s="174"/>
      <c r="AW58" s="174"/>
      <c r="AX58" s="174"/>
      <c r="AY58" s="174"/>
      <c r="AZ58" s="174"/>
      <c r="BA58" s="174"/>
      <c r="BB58" s="174"/>
      <c r="BC58" s="174"/>
      <c r="BD58" s="174"/>
      <c r="BE58" s="122"/>
      <c r="BF58" s="122"/>
      <c r="BG58" s="122"/>
      <c r="BH58" s="122"/>
      <c r="BI58" s="122"/>
      <c r="BJ58" s="174"/>
      <c r="BK58" s="174"/>
      <c r="BL58" s="174"/>
      <c r="BM58" s="174"/>
      <c r="BN58" s="174"/>
    </row>
    <row r="59" spans="1:66" ht="15" customHeight="1">
      <c r="A59" s="210">
        <f>IF(WEEKDAY(A4)=6, WORKDAY(A4+1, 1), A4+1)</f>
        <v>46328</v>
      </c>
      <c r="B59" s="211"/>
      <c r="C59" s="211"/>
      <c r="D59" s="211"/>
      <c r="E59" s="211"/>
      <c r="F59" s="211"/>
      <c r="G59" s="211"/>
      <c r="H59" s="211"/>
      <c r="I59" s="211"/>
      <c r="J59" s="211"/>
      <c r="K59" s="211"/>
      <c r="L59" s="211"/>
      <c r="M59" s="211"/>
      <c r="N59" s="212"/>
      <c r="O59" s="1"/>
      <c r="P59" s="1"/>
      <c r="Q59" s="1"/>
      <c r="R59" s="15"/>
      <c r="S59" s="22"/>
      <c r="T59" s="22"/>
      <c r="U59" s="241"/>
      <c r="V59" s="242"/>
      <c r="W59" s="242"/>
      <c r="X59" s="242"/>
      <c r="Y59" s="242"/>
      <c r="Z59" s="23"/>
      <c r="AA59" s="23"/>
      <c r="AB59" s="23"/>
      <c r="AC59" s="23"/>
      <c r="AD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c r="BM59" s="24"/>
      <c r="BN59" s="24"/>
    </row>
    <row r="60" spans="1:66" ht="15" customHeight="1">
      <c r="A60" s="25" t="s">
        <v>15</v>
      </c>
      <c r="B60" s="25" t="s">
        <v>16</v>
      </c>
      <c r="C60" s="213" t="s">
        <v>17</v>
      </c>
      <c r="D60" s="214"/>
      <c r="E60" s="214"/>
      <c r="F60" s="215"/>
      <c r="G60" s="213" t="s">
        <v>18</v>
      </c>
      <c r="H60" s="214"/>
      <c r="I60" s="214"/>
      <c r="J60" s="215"/>
      <c r="K60" s="213" t="s">
        <v>19</v>
      </c>
      <c r="L60" s="214"/>
      <c r="M60" s="214"/>
      <c r="N60" s="215"/>
      <c r="O60" s="1"/>
      <c r="P60" s="1"/>
      <c r="Q60" s="1"/>
      <c r="R60" s="26"/>
      <c r="S60" s="234" t="s">
        <v>17</v>
      </c>
      <c r="T60" s="214"/>
      <c r="U60" s="215"/>
      <c r="V60" s="27"/>
      <c r="W60" s="234" t="s">
        <v>18</v>
      </c>
      <c r="X60" s="214"/>
      <c r="Y60" s="215"/>
      <c r="Z60" s="28"/>
      <c r="AA60" s="234" t="s">
        <v>19</v>
      </c>
      <c r="AB60" s="214"/>
      <c r="AC60" s="215"/>
      <c r="AD60" s="29"/>
      <c r="AM60" s="29"/>
      <c r="AN60" s="34" t="s">
        <v>2</v>
      </c>
      <c r="AO60" s="34" t="s">
        <v>3</v>
      </c>
      <c r="AP60" s="34" t="s">
        <v>4</v>
      </c>
      <c r="AQ60" s="34" t="s">
        <v>5</v>
      </c>
      <c r="AR60" s="34" t="s">
        <v>6</v>
      </c>
      <c r="AS60" s="34" t="s">
        <v>7</v>
      </c>
      <c r="AT60" s="34" t="s">
        <v>27</v>
      </c>
      <c r="AU60" s="34" t="s">
        <v>28</v>
      </c>
      <c r="AV60" s="34" t="s">
        <v>29</v>
      </c>
      <c r="AW60" s="34" t="s">
        <v>30</v>
      </c>
      <c r="AX60" s="34" t="s">
        <v>12</v>
      </c>
      <c r="AY60" s="34" t="s">
        <v>20</v>
      </c>
      <c r="AZ60" s="35"/>
      <c r="BA60" s="35"/>
      <c r="BB60" s="35"/>
      <c r="BC60" s="35"/>
      <c r="BD60" s="35"/>
      <c r="BE60" s="35"/>
      <c r="BF60" s="35"/>
      <c r="BG60" s="35"/>
      <c r="BH60" s="35"/>
      <c r="BI60" s="35"/>
      <c r="BJ60" s="35"/>
      <c r="BK60" s="35"/>
      <c r="BL60" s="35"/>
      <c r="BM60" s="35"/>
      <c r="BN60" s="35"/>
    </row>
    <row r="61" spans="1:66" ht="11.25" customHeight="1">
      <c r="A61" s="219">
        <f>Q67</f>
        <v>0.33333333333333331</v>
      </c>
      <c r="B61" s="38"/>
      <c r="C61" s="204"/>
      <c r="D61" s="207"/>
      <c r="E61" s="40" t="s">
        <v>36</v>
      </c>
      <c r="F61" s="42" t="str">
        <f>IF(D61&lt;&gt;"", VLOOKUP(D61,'Base de Datos'!$A$2:$D1268,2,FALSE()),"")</f>
        <v/>
      </c>
      <c r="G61" s="204"/>
      <c r="H61" s="216"/>
      <c r="I61" s="40" t="s">
        <v>36</v>
      </c>
      <c r="J61" s="42" t="str">
        <f>IF(H61&lt;&gt;"", VLOOKUP(H61,'Base de Datos'!$A$2:$D1268,2,FALSE()),"")</f>
        <v/>
      </c>
      <c r="K61" s="204"/>
      <c r="L61" s="216"/>
      <c r="M61" s="40" t="s">
        <v>36</v>
      </c>
      <c r="N61" s="42" t="str">
        <f>IF(L61&lt;&gt;"", VLOOKUP(L61,'Base de Datos'!$A$2:$D1268,2,FALSE()),"")</f>
        <v/>
      </c>
      <c r="O61" s="43"/>
      <c r="P61" s="1"/>
      <c r="Q61" s="44"/>
      <c r="R61" s="15"/>
      <c r="S61" s="45"/>
      <c r="T61" s="45" t="s">
        <v>37</v>
      </c>
      <c r="U61" s="46"/>
      <c r="V61" s="47"/>
      <c r="W61" s="45"/>
      <c r="X61" s="45" t="s">
        <v>37</v>
      </c>
      <c r="Y61" s="46"/>
      <c r="Z61" s="47"/>
      <c r="AA61" s="45"/>
      <c r="AB61" s="45" t="s">
        <v>37</v>
      </c>
      <c r="AC61" s="46"/>
      <c r="AD61" s="48"/>
      <c r="AE61" s="48"/>
      <c r="AF61" s="48"/>
      <c r="AG61" s="48"/>
      <c r="AH61" s="48"/>
      <c r="AI61" s="48"/>
      <c r="AJ61" s="48"/>
      <c r="AK61" s="48"/>
      <c r="AL61" s="48"/>
      <c r="AM61" s="48"/>
      <c r="AN61" s="53">
        <f>A59</f>
        <v>46328</v>
      </c>
      <c r="AO61" s="54" t="str">
        <f>C60</f>
        <v>Consultorio N° 1</v>
      </c>
      <c r="AP61" s="55">
        <f t="shared" ref="AP61:AQ61" si="44">C61</f>
        <v>0</v>
      </c>
      <c r="AQ61" s="55">
        <f t="shared" si="44"/>
        <v>0</v>
      </c>
      <c r="AR61" s="55">
        <f>U61</f>
        <v>0</v>
      </c>
      <c r="AS61" s="55">
        <f>S61</f>
        <v>0</v>
      </c>
      <c r="AT61" s="55">
        <f>S62</f>
        <v>0</v>
      </c>
      <c r="AU61" s="55">
        <f>U62</f>
        <v>0</v>
      </c>
      <c r="AV61" s="55">
        <f>S63</f>
        <v>0</v>
      </c>
      <c r="AW61" s="55">
        <f>U63</f>
        <v>0</v>
      </c>
      <c r="AX61" s="55">
        <f>U64</f>
        <v>0</v>
      </c>
      <c r="AY61" s="55">
        <f>F64</f>
        <v>0</v>
      </c>
      <c r="AZ61" s="56"/>
      <c r="BA61" s="56"/>
      <c r="BB61" s="56"/>
      <c r="BC61" s="56"/>
      <c r="BD61" s="56"/>
      <c r="BE61" s="56"/>
      <c r="BF61" s="56"/>
      <c r="BG61" s="56"/>
      <c r="BH61" s="56"/>
      <c r="BI61" s="56"/>
      <c r="BJ61" s="56"/>
      <c r="BK61" s="56"/>
      <c r="BL61" s="56"/>
      <c r="BM61" s="56"/>
      <c r="BN61" s="56"/>
    </row>
    <row r="62" spans="1:66" ht="11.25" customHeight="1">
      <c r="A62" s="220"/>
      <c r="B62" s="38"/>
      <c r="C62" s="205"/>
      <c r="D62" s="208"/>
      <c r="E62" s="57" t="s">
        <v>42</v>
      </c>
      <c r="F62" s="58" t="str">
        <f>IF(D61&lt;&gt;"", VLOOKUP(D61,'Base de Datos'!$A$2:$D1268,3,FALSE()),"")</f>
        <v/>
      </c>
      <c r="G62" s="205"/>
      <c r="H62" s="208"/>
      <c r="I62" s="57" t="s">
        <v>42</v>
      </c>
      <c r="J62" s="58" t="str">
        <f>IF(H61&lt;&gt;"", VLOOKUP(H61,'Base de Datos'!$A$2:$D1268,3,FALSE()),"")</f>
        <v/>
      </c>
      <c r="K62" s="205"/>
      <c r="L62" s="208"/>
      <c r="M62" s="57" t="s">
        <v>42</v>
      </c>
      <c r="N62" s="58" t="str">
        <f>IF(L61&lt;&gt;"", VLOOKUP(L61,'Base de Datos'!$A$2:$D1268,3,FALSE()),"")</f>
        <v/>
      </c>
      <c r="O62" s="43"/>
      <c r="P62" s="1"/>
      <c r="Q62" s="44"/>
      <c r="R62" s="15"/>
      <c r="S62" s="229"/>
      <c r="T62" s="230"/>
      <c r="U62" s="59"/>
      <c r="V62" s="47"/>
      <c r="W62" s="229"/>
      <c r="X62" s="230"/>
      <c r="Y62" s="59"/>
      <c r="Z62" s="47"/>
      <c r="AA62" s="229"/>
      <c r="AB62" s="230"/>
      <c r="AC62" s="59"/>
      <c r="AD62" s="48"/>
      <c r="AE62" s="48"/>
      <c r="AF62" s="48"/>
      <c r="AG62" s="48"/>
      <c r="AH62" s="48"/>
      <c r="AI62" s="48"/>
      <c r="AJ62" s="48"/>
      <c r="AK62" s="48"/>
      <c r="AL62" s="48"/>
      <c r="AM62" s="48"/>
      <c r="AN62" s="53">
        <f>A59</f>
        <v>46328</v>
      </c>
      <c r="AO62" s="54" t="str">
        <f>C60</f>
        <v>Consultorio N° 1</v>
      </c>
      <c r="AP62" s="55">
        <f t="shared" ref="AP62:AQ62" si="45">C65</f>
        <v>0</v>
      </c>
      <c r="AQ62" s="55">
        <f t="shared" si="45"/>
        <v>0</v>
      </c>
      <c r="AR62" s="64">
        <f>U65</f>
        <v>0</v>
      </c>
      <c r="AS62" s="55">
        <f>S65</f>
        <v>0</v>
      </c>
      <c r="AT62" s="55">
        <f>S66</f>
        <v>0</v>
      </c>
      <c r="AU62" s="55">
        <f>U66</f>
        <v>0</v>
      </c>
      <c r="AV62" s="55">
        <f>S67</f>
        <v>0</v>
      </c>
      <c r="AW62" s="55">
        <f>U67</f>
        <v>0</v>
      </c>
      <c r="AX62" s="55">
        <f>U68</f>
        <v>0</v>
      </c>
      <c r="AY62" s="55">
        <f>F68</f>
        <v>0</v>
      </c>
      <c r="AZ62" s="56"/>
      <c r="BA62" s="56"/>
      <c r="BB62" s="56"/>
      <c r="BC62" s="56"/>
      <c r="BD62" s="56"/>
      <c r="BE62" s="56"/>
      <c r="BF62" s="56"/>
      <c r="BG62" s="56"/>
      <c r="BH62" s="56"/>
      <c r="BI62" s="56"/>
      <c r="BJ62" s="56"/>
      <c r="BK62" s="56"/>
      <c r="BL62" s="56"/>
      <c r="BM62" s="56"/>
      <c r="BN62" s="56"/>
    </row>
    <row r="63" spans="1:66" ht="11.25" customHeight="1">
      <c r="A63" s="220"/>
      <c r="B63" s="38"/>
      <c r="C63" s="205"/>
      <c r="D63" s="208"/>
      <c r="E63" s="57" t="s">
        <v>44</v>
      </c>
      <c r="F63" s="58" t="str">
        <f>IF(D61&lt;&gt;"", VLOOKUP(D61,'Base de Datos'!$A$2:$D1268,4,FALSE()),"")</f>
        <v/>
      </c>
      <c r="G63" s="205"/>
      <c r="H63" s="208"/>
      <c r="I63" s="57" t="s">
        <v>44</v>
      </c>
      <c r="J63" s="58" t="str">
        <f>IF(H61&lt;&gt;"", VLOOKUP(H61,'Base de Datos'!$A$2:$D1268,4,FALSE()),"")</f>
        <v/>
      </c>
      <c r="K63" s="205"/>
      <c r="L63" s="208"/>
      <c r="M63" s="57" t="s">
        <v>44</v>
      </c>
      <c r="N63" s="58" t="str">
        <f>IF(L61&lt;&gt;"", VLOOKUP(L61,'Base de Datos'!$A$2:$D1268,4,FALSE()),"")</f>
        <v/>
      </c>
      <c r="O63" s="43"/>
      <c r="P63" s="1"/>
      <c r="Q63" s="44"/>
      <c r="R63" s="15"/>
      <c r="S63" s="229"/>
      <c r="T63" s="230"/>
      <c r="U63" s="59"/>
      <c r="V63" s="47"/>
      <c r="W63" s="229"/>
      <c r="X63" s="230"/>
      <c r="Y63" s="59"/>
      <c r="Z63" s="47"/>
      <c r="AA63" s="229"/>
      <c r="AB63" s="230"/>
      <c r="AC63" s="59"/>
      <c r="AD63" s="48"/>
      <c r="AE63" s="48"/>
      <c r="AF63" s="48"/>
      <c r="AG63" s="48"/>
      <c r="AH63" s="48"/>
      <c r="AI63" s="48"/>
      <c r="AJ63" s="48"/>
      <c r="AK63" s="48"/>
      <c r="AL63" s="48"/>
      <c r="AM63" s="48"/>
      <c r="AN63" s="53">
        <f>A59</f>
        <v>46328</v>
      </c>
      <c r="AO63" s="54" t="str">
        <f>C60</f>
        <v>Consultorio N° 1</v>
      </c>
      <c r="AP63" s="55">
        <f t="shared" ref="AP63:AQ63" si="46">C69</f>
        <v>0</v>
      </c>
      <c r="AQ63" s="55">
        <f t="shared" si="46"/>
        <v>0</v>
      </c>
      <c r="AR63" s="64">
        <f>U69</f>
        <v>0</v>
      </c>
      <c r="AS63" s="55">
        <f>S69</f>
        <v>0</v>
      </c>
      <c r="AT63" s="55">
        <f>S70</f>
        <v>0</v>
      </c>
      <c r="AU63" s="55">
        <f>U70</f>
        <v>0</v>
      </c>
      <c r="AV63" s="55">
        <f>S71</f>
        <v>0</v>
      </c>
      <c r="AW63" s="55">
        <f>U71</f>
        <v>0</v>
      </c>
      <c r="AX63" s="55">
        <f>U72</f>
        <v>0</v>
      </c>
      <c r="AY63" s="55">
        <f>F72</f>
        <v>0</v>
      </c>
      <c r="AZ63" s="56"/>
      <c r="BA63" s="56"/>
      <c r="BB63" s="56"/>
      <c r="BC63" s="56"/>
      <c r="BD63" s="56"/>
      <c r="BE63" s="56"/>
      <c r="BF63" s="56"/>
      <c r="BG63" s="56"/>
      <c r="BH63" s="56"/>
      <c r="BI63" s="56"/>
      <c r="BJ63" s="56"/>
      <c r="BK63" s="56"/>
      <c r="BL63" s="56"/>
      <c r="BM63" s="56"/>
      <c r="BN63" s="56"/>
    </row>
    <row r="64" spans="1:66" ht="11.25" customHeight="1">
      <c r="A64" s="221"/>
      <c r="B64" s="38"/>
      <c r="C64" s="206"/>
      <c r="D64" s="209"/>
      <c r="E64" s="85" t="s">
        <v>46</v>
      </c>
      <c r="F64" s="86"/>
      <c r="G64" s="206"/>
      <c r="H64" s="209"/>
      <c r="I64" s="87" t="s">
        <v>46</v>
      </c>
      <c r="J64" s="88"/>
      <c r="K64" s="206"/>
      <c r="L64" s="209"/>
      <c r="M64" s="87" t="s">
        <v>46</v>
      </c>
      <c r="N64" s="88"/>
      <c r="O64" s="43"/>
      <c r="P64" s="1"/>
      <c r="Q64" s="44"/>
      <c r="R64" s="15"/>
      <c r="S64" s="227" t="str">
        <f>IF(OR(S61="Empleado",S61="Familiar"),"Nombre del Empleado","N° Factura")</f>
        <v>N° Factura</v>
      </c>
      <c r="T64" s="228"/>
      <c r="U64" s="89"/>
      <c r="V64" s="47"/>
      <c r="W64" s="227" t="str">
        <f>IF(OR(W61="Empleado",W61="Familiar"),"Nombre del Empleado","N° Factura")</f>
        <v>N° Factura</v>
      </c>
      <c r="X64" s="228"/>
      <c r="Y64" s="89"/>
      <c r="Z64" s="47"/>
      <c r="AA64" s="227" t="str">
        <f>IF(OR(AA61="Empleado",AA61="Familiar"),"Nombre del Empleado","N° Factura")</f>
        <v>N° Factura</v>
      </c>
      <c r="AB64" s="228"/>
      <c r="AC64" s="89"/>
      <c r="AD64" s="48"/>
      <c r="AE64" s="48"/>
      <c r="AF64" s="48"/>
      <c r="AG64" s="48"/>
      <c r="AH64" s="48"/>
      <c r="AI64" s="48"/>
      <c r="AJ64" s="48"/>
      <c r="AK64" s="48"/>
      <c r="AL64" s="48"/>
      <c r="AM64" s="48"/>
      <c r="AN64" s="53">
        <f>A59</f>
        <v>46328</v>
      </c>
      <c r="AO64" s="54" t="str">
        <f>C60</f>
        <v>Consultorio N° 1</v>
      </c>
      <c r="AP64" s="55">
        <f t="shared" ref="AP64:AQ64" si="47">C73</f>
        <v>0</v>
      </c>
      <c r="AQ64" s="55">
        <f t="shared" si="47"/>
        <v>0</v>
      </c>
      <c r="AR64" s="64">
        <f>U73</f>
        <v>0</v>
      </c>
      <c r="AS64" s="55">
        <f>S73</f>
        <v>0</v>
      </c>
      <c r="AT64" s="55">
        <f>S74</f>
        <v>0</v>
      </c>
      <c r="AU64" s="64">
        <f>U74</f>
        <v>0</v>
      </c>
      <c r="AV64" s="55">
        <f>S75</f>
        <v>0</v>
      </c>
      <c r="AW64" s="55">
        <f>U75</f>
        <v>0</v>
      </c>
      <c r="AX64" s="55">
        <f>U76</f>
        <v>0</v>
      </c>
      <c r="AY64" s="55">
        <f>F76</f>
        <v>0</v>
      </c>
      <c r="AZ64" s="56"/>
      <c r="BA64" s="56"/>
      <c r="BB64" s="56"/>
      <c r="BC64" s="56"/>
      <c r="BD64" s="56"/>
      <c r="BE64" s="56"/>
      <c r="BF64" s="56"/>
      <c r="BG64" s="56"/>
      <c r="BH64" s="56"/>
      <c r="BI64" s="56"/>
      <c r="BJ64" s="56"/>
      <c r="BK64" s="56"/>
      <c r="BL64" s="56"/>
      <c r="BM64" s="56"/>
      <c r="BN64" s="56"/>
    </row>
    <row r="65" spans="1:66" ht="11.25" customHeight="1">
      <c r="A65" s="222">
        <f>A61+$Q$13/1440</f>
        <v>0.375</v>
      </c>
      <c r="B65" s="38"/>
      <c r="C65" s="204"/>
      <c r="D65" s="207"/>
      <c r="E65" s="40" t="s">
        <v>36</v>
      </c>
      <c r="F65" s="42" t="str">
        <f>IF(D65&lt;&gt;"", VLOOKUP(D65,'Base de Datos'!$A$2:$D1268,2,FALSE()),"")</f>
        <v/>
      </c>
      <c r="G65" s="204"/>
      <c r="H65" s="216"/>
      <c r="I65" s="40" t="s">
        <v>36</v>
      </c>
      <c r="J65" s="42" t="str">
        <f>IF(H65&lt;&gt;"", VLOOKUP(H65,'Base de Datos'!$A$2:$D1268,2,FALSE()),"")</f>
        <v/>
      </c>
      <c r="K65" s="204"/>
      <c r="L65" s="216"/>
      <c r="M65" s="40" t="s">
        <v>36</v>
      </c>
      <c r="N65" s="42" t="str">
        <f>IF(L65&lt;&gt;"", VLOOKUP(L65,'Base de Datos'!$A$2:$D1268,2,FALSE()),"")</f>
        <v/>
      </c>
      <c r="O65" s="262" t="s">
        <v>32</v>
      </c>
      <c r="P65" s="242"/>
      <c r="Q65" s="263">
        <f ca="1">$N$2</f>
        <v>888.89089999999999</v>
      </c>
      <c r="R65" s="15"/>
      <c r="S65" s="45"/>
      <c r="T65" s="45" t="s">
        <v>37</v>
      </c>
      <c r="U65" s="103"/>
      <c r="V65" s="47"/>
      <c r="W65" s="45"/>
      <c r="X65" s="45" t="s">
        <v>37</v>
      </c>
      <c r="Y65" s="46"/>
      <c r="Z65" s="47"/>
      <c r="AA65" s="45"/>
      <c r="AB65" s="45" t="s">
        <v>37</v>
      </c>
      <c r="AC65" s="46"/>
      <c r="AD65" s="48"/>
      <c r="AE65" s="48"/>
      <c r="AF65" s="48"/>
      <c r="AG65" s="48"/>
      <c r="AH65" s="48"/>
      <c r="AI65" s="48"/>
      <c r="AJ65" s="48"/>
      <c r="AK65" s="48"/>
      <c r="AL65" s="48"/>
      <c r="AM65" s="48"/>
      <c r="AN65" s="53">
        <f>A59</f>
        <v>46328</v>
      </c>
      <c r="AO65" s="54" t="str">
        <f>C60</f>
        <v>Consultorio N° 1</v>
      </c>
      <c r="AP65" s="55">
        <f t="shared" ref="AP65:AQ65" si="48">C77</f>
        <v>0</v>
      </c>
      <c r="AQ65" s="55">
        <f t="shared" si="48"/>
        <v>0</v>
      </c>
      <c r="AR65" s="64">
        <f>U77</f>
        <v>0</v>
      </c>
      <c r="AS65" s="55">
        <f>S77</f>
        <v>0</v>
      </c>
      <c r="AT65" s="55">
        <f>S78</f>
        <v>0</v>
      </c>
      <c r="AU65" s="55">
        <f>U78</f>
        <v>0</v>
      </c>
      <c r="AV65" s="55">
        <f>S79</f>
        <v>0</v>
      </c>
      <c r="AW65" s="55">
        <f>U79</f>
        <v>0</v>
      </c>
      <c r="AX65" s="55">
        <f>U80</f>
        <v>0</v>
      </c>
      <c r="AY65" s="55">
        <f>F80</f>
        <v>0</v>
      </c>
      <c r="AZ65" s="56"/>
      <c r="BA65" s="56"/>
      <c r="BB65" s="56"/>
      <c r="BC65" s="56"/>
      <c r="BD65" s="56"/>
      <c r="BE65" s="56"/>
      <c r="BF65" s="56"/>
      <c r="BG65" s="56"/>
      <c r="BH65" s="56"/>
      <c r="BI65" s="56"/>
      <c r="BJ65" s="56"/>
      <c r="BK65" s="56"/>
      <c r="BL65" s="56"/>
      <c r="BM65" s="56"/>
      <c r="BN65" s="56"/>
    </row>
    <row r="66" spans="1:66" ht="11.25" customHeight="1">
      <c r="A66" s="220"/>
      <c r="B66" s="38"/>
      <c r="C66" s="205"/>
      <c r="D66" s="208"/>
      <c r="E66" s="57" t="s">
        <v>42</v>
      </c>
      <c r="F66" s="58" t="str">
        <f>IF(D65&lt;&gt;"", VLOOKUP(D65,'Base de Datos'!$A$2:$D1268,3,FALSE()),"")</f>
        <v/>
      </c>
      <c r="G66" s="205"/>
      <c r="H66" s="208"/>
      <c r="I66" s="57" t="s">
        <v>42</v>
      </c>
      <c r="J66" s="58" t="str">
        <f>IF(H65&lt;&gt;"", VLOOKUP(H65,'Base de Datos'!$A$2:$D1268,3,FALSE()),"")</f>
        <v/>
      </c>
      <c r="K66" s="205"/>
      <c r="L66" s="208"/>
      <c r="M66" s="57" t="s">
        <v>42</v>
      </c>
      <c r="N66" s="58" t="str">
        <f>IF(L65&lt;&gt;"", VLOOKUP(L65,'Base de Datos'!$A$2:$D1268,3,FALSE()),"")</f>
        <v/>
      </c>
      <c r="O66" s="242"/>
      <c r="P66" s="242"/>
      <c r="Q66" s="264"/>
      <c r="R66" s="15"/>
      <c r="S66" s="229"/>
      <c r="T66" s="230"/>
      <c r="U66" s="59"/>
      <c r="V66" s="47"/>
      <c r="W66" s="229"/>
      <c r="X66" s="230"/>
      <c r="Y66" s="59"/>
      <c r="Z66" s="47"/>
      <c r="AA66" s="229"/>
      <c r="AB66" s="230"/>
      <c r="AC66" s="59"/>
      <c r="AD66" s="48"/>
      <c r="AE66" s="48"/>
      <c r="AF66" s="48"/>
      <c r="AG66" s="48"/>
      <c r="AH66" s="48"/>
      <c r="AI66" s="48"/>
      <c r="AJ66" s="48"/>
      <c r="AK66" s="48"/>
      <c r="AL66" s="48"/>
      <c r="AM66" s="48"/>
      <c r="AN66" s="53">
        <f>A59</f>
        <v>46328</v>
      </c>
      <c r="AO66" s="54" t="str">
        <f>C60</f>
        <v>Consultorio N° 1</v>
      </c>
      <c r="AP66" s="55">
        <f t="shared" ref="AP66:AQ66" si="49">C81</f>
        <v>0</v>
      </c>
      <c r="AQ66" s="55">
        <f t="shared" si="49"/>
        <v>0</v>
      </c>
      <c r="AR66" s="55">
        <f>U81</f>
        <v>0</v>
      </c>
      <c r="AS66" s="55">
        <f>S81</f>
        <v>0</v>
      </c>
      <c r="AT66" s="55">
        <f>S82</f>
        <v>0</v>
      </c>
      <c r="AU66" s="55">
        <f>U82</f>
        <v>0</v>
      </c>
      <c r="AV66" s="55">
        <f>S83</f>
        <v>0</v>
      </c>
      <c r="AW66" s="55">
        <f>U83</f>
        <v>0</v>
      </c>
      <c r="AX66" s="55">
        <f>U84</f>
        <v>0</v>
      </c>
      <c r="AY66" s="55">
        <f>F84</f>
        <v>0</v>
      </c>
      <c r="AZ66" s="56"/>
      <c r="BA66" s="56"/>
      <c r="BB66" s="56"/>
      <c r="BC66" s="56"/>
      <c r="BD66" s="56"/>
      <c r="BE66" s="56"/>
      <c r="BF66" s="56"/>
      <c r="BG66" s="56"/>
      <c r="BH66" s="56"/>
      <c r="BI66" s="56"/>
      <c r="BJ66" s="56"/>
      <c r="BK66" s="56"/>
      <c r="BL66" s="56"/>
      <c r="BM66" s="56"/>
      <c r="BN66" s="56"/>
    </row>
    <row r="67" spans="1:66" ht="11.25" customHeight="1">
      <c r="A67" s="220"/>
      <c r="B67" s="38"/>
      <c r="C67" s="205"/>
      <c r="D67" s="208"/>
      <c r="E67" s="57" t="s">
        <v>44</v>
      </c>
      <c r="F67" s="58" t="str">
        <f>IF(D65&lt;&gt;"", VLOOKUP(D65,'Base de Datos'!$A$2:$D1268,4,FALSE()),"")</f>
        <v/>
      </c>
      <c r="G67" s="205"/>
      <c r="H67" s="208"/>
      <c r="I67" s="57" t="s">
        <v>44</v>
      </c>
      <c r="J67" s="58" t="str">
        <f>IF(H65&lt;&gt;"", VLOOKUP(H65,'Base de Datos'!$A$2:$D1268,4,FALSE()),"")</f>
        <v/>
      </c>
      <c r="K67" s="205"/>
      <c r="L67" s="208"/>
      <c r="M67" s="57" t="s">
        <v>44</v>
      </c>
      <c r="N67" s="58" t="str">
        <f>IF(L65&lt;&gt;"", VLOOKUP(L65,'Base de Datos'!$A$2:$D1268,4,FALSE()),"")</f>
        <v/>
      </c>
      <c r="O67" s="43"/>
      <c r="P67" s="104" t="s">
        <v>50</v>
      </c>
      <c r="Q67" s="110">
        <v>0.33333333333333331</v>
      </c>
      <c r="R67" s="15"/>
      <c r="S67" s="229"/>
      <c r="T67" s="230"/>
      <c r="U67" s="59"/>
      <c r="V67" s="47"/>
      <c r="W67" s="229"/>
      <c r="X67" s="230"/>
      <c r="Y67" s="59"/>
      <c r="Z67" s="47"/>
      <c r="AA67" s="229"/>
      <c r="AB67" s="230"/>
      <c r="AC67" s="59"/>
      <c r="AD67" s="48"/>
      <c r="AE67" s="48"/>
      <c r="AF67" s="48"/>
      <c r="AG67" s="48"/>
      <c r="AH67" s="48"/>
      <c r="AI67" s="48"/>
      <c r="AJ67" s="48"/>
      <c r="AK67" s="48"/>
      <c r="AL67" s="48"/>
      <c r="AM67" s="48"/>
      <c r="AN67" s="53">
        <f>A59</f>
        <v>46328</v>
      </c>
      <c r="AO67" s="54" t="str">
        <f>C60</f>
        <v>Consultorio N° 1</v>
      </c>
      <c r="AP67" s="55">
        <f t="shared" ref="AP67:AQ67" si="50">C85</f>
        <v>0</v>
      </c>
      <c r="AQ67" s="55">
        <f t="shared" si="50"/>
        <v>0</v>
      </c>
      <c r="AR67" s="55">
        <f>U85</f>
        <v>0</v>
      </c>
      <c r="AS67" s="55">
        <f>S85</f>
        <v>0</v>
      </c>
      <c r="AT67" s="55">
        <f>S86</f>
        <v>0</v>
      </c>
      <c r="AU67" s="55">
        <f>U86</f>
        <v>0</v>
      </c>
      <c r="AV67" s="55">
        <f>S87</f>
        <v>0</v>
      </c>
      <c r="AW67" s="55">
        <f>U87</f>
        <v>0</v>
      </c>
      <c r="AX67" s="55">
        <f>U88</f>
        <v>0</v>
      </c>
      <c r="AY67" s="55">
        <f>F88</f>
        <v>0</v>
      </c>
      <c r="AZ67" s="56"/>
      <c r="BA67" s="56"/>
      <c r="BB67" s="56"/>
      <c r="BC67" s="56"/>
      <c r="BD67" s="56"/>
      <c r="BE67" s="56"/>
      <c r="BF67" s="56"/>
      <c r="BG67" s="56"/>
      <c r="BH67" s="56"/>
      <c r="BI67" s="56"/>
      <c r="BJ67" s="56"/>
      <c r="BK67" s="56"/>
      <c r="BL67" s="56"/>
      <c r="BM67" s="56"/>
      <c r="BN67" s="56"/>
    </row>
    <row r="68" spans="1:66" ht="11.25" customHeight="1">
      <c r="A68" s="221"/>
      <c r="B68" s="38"/>
      <c r="C68" s="206"/>
      <c r="D68" s="209"/>
      <c r="E68" s="85" t="s">
        <v>46</v>
      </c>
      <c r="F68" s="107"/>
      <c r="G68" s="206"/>
      <c r="H68" s="209"/>
      <c r="I68" s="85" t="s">
        <v>46</v>
      </c>
      <c r="J68" s="108"/>
      <c r="K68" s="206"/>
      <c r="L68" s="209"/>
      <c r="M68" s="85" t="s">
        <v>46</v>
      </c>
      <c r="N68" s="108"/>
      <c r="O68" s="43"/>
      <c r="P68" s="104" t="s">
        <v>54</v>
      </c>
      <c r="Q68" s="109">
        <v>60</v>
      </c>
      <c r="R68" s="15"/>
      <c r="S68" s="227" t="str">
        <f>IF(OR(S65="Empleado",S65="Familiar"),"Nombre del Empleado","N° Factura")</f>
        <v>N° Factura</v>
      </c>
      <c r="T68" s="228"/>
      <c r="U68" s="89"/>
      <c r="V68" s="47"/>
      <c r="W68" s="227" t="str">
        <f>IF(OR(W65="Empleado",W65="Familiar"),"Nombre del Empleado","N° Factura")</f>
        <v>N° Factura</v>
      </c>
      <c r="X68" s="228"/>
      <c r="Y68" s="111"/>
      <c r="Z68" s="47"/>
      <c r="AA68" s="227" t="str">
        <f>IF(OR(AA65="Empleado",AA65="Familiar"),"Nombre del Empleado","N° Factura")</f>
        <v>N° Factura</v>
      </c>
      <c r="AB68" s="228"/>
      <c r="AC68" s="111"/>
      <c r="AD68" s="48"/>
      <c r="AE68" s="48"/>
      <c r="AF68" s="48"/>
      <c r="AG68" s="48"/>
      <c r="AH68" s="48"/>
      <c r="AI68" s="48"/>
      <c r="AJ68" s="48"/>
      <c r="AK68" s="48"/>
      <c r="AL68" s="48"/>
      <c r="AM68" s="48"/>
      <c r="AN68" s="53">
        <f>A59</f>
        <v>46328</v>
      </c>
      <c r="AO68" s="54" t="str">
        <f>C60</f>
        <v>Consultorio N° 1</v>
      </c>
      <c r="AP68" s="55">
        <f t="shared" ref="AP68:AQ68" si="51">C89</f>
        <v>0</v>
      </c>
      <c r="AQ68" s="55">
        <f t="shared" si="51"/>
        <v>0</v>
      </c>
      <c r="AR68" s="55">
        <f>U89</f>
        <v>0</v>
      </c>
      <c r="AS68" s="55">
        <f>S89</f>
        <v>0</v>
      </c>
      <c r="AT68" s="55">
        <f>S90</f>
        <v>0</v>
      </c>
      <c r="AU68" s="55">
        <f>U90</f>
        <v>0</v>
      </c>
      <c r="AV68" s="55">
        <f>S91</f>
        <v>0</v>
      </c>
      <c r="AW68" s="55">
        <f>U91</f>
        <v>0</v>
      </c>
      <c r="AX68" s="55">
        <f>U92</f>
        <v>0</v>
      </c>
      <c r="AY68" s="55">
        <f>F92</f>
        <v>0</v>
      </c>
      <c r="AZ68" s="56"/>
      <c r="BA68" s="56"/>
      <c r="BB68" s="56"/>
      <c r="BC68" s="56"/>
      <c r="BD68" s="56"/>
      <c r="BE68" s="56"/>
      <c r="BF68" s="56"/>
      <c r="BG68" s="56"/>
      <c r="BH68" s="56"/>
      <c r="BI68" s="56"/>
      <c r="BJ68" s="56"/>
      <c r="BK68" s="56"/>
      <c r="BL68" s="56"/>
      <c r="BM68" s="56"/>
      <c r="BN68" s="56"/>
    </row>
    <row r="69" spans="1:66" ht="11.25" customHeight="1">
      <c r="A69" s="222">
        <f>A65+$Q$13/1440</f>
        <v>0.41666666666666669</v>
      </c>
      <c r="B69" s="38"/>
      <c r="C69" s="204"/>
      <c r="D69" s="207"/>
      <c r="E69" s="40" t="s">
        <v>36</v>
      </c>
      <c r="F69" s="42" t="str">
        <f>IF(D69&lt;&gt;"", VLOOKUP(D69,'Base de Datos'!$A$2:$D1268,2,FALSE()),"")</f>
        <v/>
      </c>
      <c r="G69" s="218"/>
      <c r="H69" s="217"/>
      <c r="I69" s="118" t="s">
        <v>36</v>
      </c>
      <c r="J69" s="42" t="str">
        <f>IF(H69&lt;&gt;"", VLOOKUP(H69,'Base de Datos'!$A$2:$D1268,2,FALSE()),"")</f>
        <v/>
      </c>
      <c r="K69" s="218"/>
      <c r="L69" s="217"/>
      <c r="M69" s="118" t="s">
        <v>36</v>
      </c>
      <c r="N69" s="42" t="str">
        <f>IF(L69&lt;&gt;"", VLOOKUP(L69,'Base de Datos'!$A$2:$D1268,2,FALSE()),"")</f>
        <v/>
      </c>
      <c r="O69" s="43"/>
      <c r="P69" s="1"/>
      <c r="Q69" s="1"/>
      <c r="R69" s="15"/>
      <c r="S69" s="45"/>
      <c r="T69" s="45" t="s">
        <v>37</v>
      </c>
      <c r="U69" s="46"/>
      <c r="V69" s="47"/>
      <c r="W69" s="45"/>
      <c r="X69" s="45" t="s">
        <v>37</v>
      </c>
      <c r="Y69" s="46"/>
      <c r="Z69" s="47"/>
      <c r="AA69" s="45"/>
      <c r="AB69" s="45" t="s">
        <v>37</v>
      </c>
      <c r="AC69" s="46"/>
      <c r="AD69" s="48"/>
      <c r="AE69" s="48"/>
      <c r="AF69" s="48"/>
      <c r="AG69" s="48"/>
      <c r="AH69" s="48"/>
      <c r="AI69" s="48"/>
      <c r="AJ69" s="48"/>
      <c r="AK69" s="48"/>
      <c r="AL69" s="48"/>
      <c r="AM69" s="48"/>
      <c r="AN69" s="53">
        <f>A59</f>
        <v>46328</v>
      </c>
      <c r="AO69" s="54" t="str">
        <f>C60</f>
        <v>Consultorio N° 1</v>
      </c>
      <c r="AP69" s="55">
        <f t="shared" ref="AP69:AQ69" si="52">C93</f>
        <v>0</v>
      </c>
      <c r="AQ69" s="55">
        <f t="shared" si="52"/>
        <v>0</v>
      </c>
      <c r="AR69" s="55">
        <f>U93</f>
        <v>0</v>
      </c>
      <c r="AS69" s="55">
        <f>S93</f>
        <v>0</v>
      </c>
      <c r="AT69" s="55">
        <f>S94</f>
        <v>0</v>
      </c>
      <c r="AU69" s="55">
        <f>U94</f>
        <v>0</v>
      </c>
      <c r="AV69" s="55">
        <f>S95</f>
        <v>0</v>
      </c>
      <c r="AW69" s="55">
        <f>U95</f>
        <v>0</v>
      </c>
      <c r="AX69" s="55">
        <f>U96</f>
        <v>0</v>
      </c>
      <c r="AY69" s="55">
        <f>F96</f>
        <v>0</v>
      </c>
      <c r="AZ69" s="56"/>
      <c r="BA69" s="56"/>
      <c r="BB69" s="56"/>
      <c r="BC69" s="56"/>
      <c r="BD69" s="56"/>
      <c r="BE69" s="56"/>
      <c r="BF69" s="56"/>
      <c r="BG69" s="56"/>
      <c r="BH69" s="56"/>
      <c r="BI69" s="56"/>
      <c r="BJ69" s="56"/>
      <c r="BK69" s="56"/>
      <c r="BL69" s="56"/>
      <c r="BM69" s="56"/>
      <c r="BN69" s="56"/>
    </row>
    <row r="70" spans="1:66" ht="11.25" customHeight="1">
      <c r="A70" s="220"/>
      <c r="B70" s="38"/>
      <c r="C70" s="205"/>
      <c r="D70" s="208"/>
      <c r="E70" s="57" t="s">
        <v>42</v>
      </c>
      <c r="F70" s="58" t="str">
        <f>IF(D69&lt;&gt;"", VLOOKUP(D69,'Base de Datos'!$A$2:$D1268,3,FALSE()),"")</f>
        <v/>
      </c>
      <c r="G70" s="205"/>
      <c r="H70" s="208"/>
      <c r="I70" s="57" t="s">
        <v>42</v>
      </c>
      <c r="J70" s="58" t="str">
        <f>IF(H69&lt;&gt;"", VLOOKUP(H69,'Base de Datos'!$A$2:$D1268,3,FALSE()),"")</f>
        <v/>
      </c>
      <c r="K70" s="205"/>
      <c r="L70" s="208"/>
      <c r="M70" s="57" t="s">
        <v>42</v>
      </c>
      <c r="N70" s="58" t="str">
        <f>IF(L69&lt;&gt;"", VLOOKUP(L69,'Base de Datos'!$A$2:$D1268,3,FALSE()),"")</f>
        <v/>
      </c>
      <c r="O70" s="43"/>
      <c r="P70" s="119" t="s">
        <v>58</v>
      </c>
      <c r="Q70" s="44"/>
      <c r="R70" s="15"/>
      <c r="S70" s="229"/>
      <c r="T70" s="230"/>
      <c r="U70" s="59"/>
      <c r="V70" s="47"/>
      <c r="W70" s="229"/>
      <c r="X70" s="230"/>
      <c r="Y70" s="59"/>
      <c r="Z70" s="47"/>
      <c r="AA70" s="229"/>
      <c r="AB70" s="230"/>
      <c r="AC70" s="59"/>
      <c r="AD70" s="48"/>
      <c r="AE70" s="48"/>
      <c r="AF70" s="48"/>
      <c r="AG70" s="48"/>
      <c r="AH70" s="48"/>
      <c r="AI70" s="48"/>
      <c r="AJ70" s="48"/>
      <c r="AK70" s="48"/>
      <c r="AL70" s="48"/>
      <c r="AM70" s="48"/>
      <c r="AN70" s="53">
        <f>A59</f>
        <v>46328</v>
      </c>
      <c r="AO70" s="54" t="str">
        <f>C60</f>
        <v>Consultorio N° 1</v>
      </c>
      <c r="AP70" s="55">
        <f t="shared" ref="AP70:AQ70" si="53">C97</f>
        <v>0</v>
      </c>
      <c r="AQ70" s="55">
        <f t="shared" si="53"/>
        <v>0</v>
      </c>
      <c r="AR70" s="55">
        <f>U97</f>
        <v>0</v>
      </c>
      <c r="AS70" s="55">
        <f>S97</f>
        <v>0</v>
      </c>
      <c r="AT70" s="55">
        <f>S98</f>
        <v>0</v>
      </c>
      <c r="AU70" s="55">
        <f>U98</f>
        <v>0</v>
      </c>
      <c r="AV70" s="55">
        <f>S99</f>
        <v>0</v>
      </c>
      <c r="AW70" s="55">
        <f>U99</f>
        <v>0</v>
      </c>
      <c r="AX70" s="55">
        <f>U100</f>
        <v>0</v>
      </c>
      <c r="AY70" s="55">
        <f>F100</f>
        <v>0</v>
      </c>
      <c r="AZ70" s="56"/>
      <c r="BA70" s="56"/>
      <c r="BB70" s="56"/>
      <c r="BC70" s="56"/>
      <c r="BD70" s="56"/>
      <c r="BE70" s="56"/>
      <c r="BF70" s="56"/>
      <c r="BG70" s="56"/>
      <c r="BH70" s="56"/>
      <c r="BI70" s="56"/>
      <c r="BJ70" s="56"/>
      <c r="BK70" s="56"/>
      <c r="BL70" s="56"/>
      <c r="BM70" s="56"/>
      <c r="BN70" s="56"/>
    </row>
    <row r="71" spans="1:66" ht="11.25" customHeight="1">
      <c r="A71" s="220"/>
      <c r="B71" s="38"/>
      <c r="C71" s="205"/>
      <c r="D71" s="208"/>
      <c r="E71" s="57" t="s">
        <v>44</v>
      </c>
      <c r="F71" s="58" t="str">
        <f>IF(D69&lt;&gt;"", VLOOKUP(D69,'Base de Datos'!$A$2:$D1268,4,FALSE()),"")</f>
        <v/>
      </c>
      <c r="G71" s="205"/>
      <c r="H71" s="208"/>
      <c r="I71" s="57" t="s">
        <v>44</v>
      </c>
      <c r="J71" s="58" t="str">
        <f>IF(H69&lt;&gt;"", VLOOKUP(H69,'Base de Datos'!$A$2:$D1268,4,FALSE()),"")</f>
        <v/>
      </c>
      <c r="K71" s="205"/>
      <c r="L71" s="208"/>
      <c r="M71" s="57" t="s">
        <v>44</v>
      </c>
      <c r="N71" s="58" t="str">
        <f>IF(L69&lt;&gt;"", VLOOKUP(L69,'Base de Datos'!$A$2:$D1268,4,FALSE()),"")</f>
        <v/>
      </c>
      <c r="O71" s="43"/>
      <c r="P71" s="120" t="s">
        <v>61</v>
      </c>
      <c r="Q71" s="121" t="s">
        <v>62</v>
      </c>
      <c r="R71" s="15"/>
      <c r="S71" s="229"/>
      <c r="T71" s="230"/>
      <c r="U71" s="59"/>
      <c r="V71" s="47"/>
      <c r="W71" s="229"/>
      <c r="X71" s="230"/>
      <c r="Y71" s="59"/>
      <c r="Z71" s="47"/>
      <c r="AA71" s="229"/>
      <c r="AB71" s="230"/>
      <c r="AC71" s="59"/>
      <c r="AD71" s="48"/>
      <c r="AE71" s="48"/>
      <c r="AF71" s="48"/>
      <c r="AG71" s="48"/>
      <c r="AH71" s="48"/>
      <c r="AI71" s="48"/>
      <c r="AJ71" s="48"/>
      <c r="AK71" s="48"/>
      <c r="AL71" s="48"/>
      <c r="AM71" s="48"/>
      <c r="AN71" s="53">
        <f>A59</f>
        <v>46328</v>
      </c>
      <c r="AO71" s="54" t="s">
        <v>17</v>
      </c>
      <c r="AP71" s="55">
        <f t="shared" ref="AP71:AQ71" si="54">C101</f>
        <v>0</v>
      </c>
      <c r="AQ71" s="55">
        <f t="shared" si="54"/>
        <v>0</v>
      </c>
      <c r="AR71" s="55">
        <f>U101</f>
        <v>0</v>
      </c>
      <c r="AS71" s="55">
        <f>S101</f>
        <v>0</v>
      </c>
      <c r="AT71" s="55">
        <f>S102</f>
        <v>0</v>
      </c>
      <c r="AU71" s="55">
        <f>U102</f>
        <v>0</v>
      </c>
      <c r="AV71" s="55">
        <f>S103</f>
        <v>0</v>
      </c>
      <c r="AW71" s="55">
        <f>U103</f>
        <v>0</v>
      </c>
      <c r="AX71" s="55">
        <f>U104</f>
        <v>0</v>
      </c>
      <c r="AY71" s="55">
        <f>F104</f>
        <v>0</v>
      </c>
      <c r="AZ71" s="56"/>
      <c r="BA71" s="56"/>
      <c r="BB71" s="56"/>
      <c r="BC71" s="56"/>
      <c r="BD71" s="56"/>
      <c r="BE71" s="56"/>
      <c r="BF71" s="56"/>
      <c r="BG71" s="56"/>
      <c r="BH71" s="56"/>
      <c r="BI71" s="56"/>
      <c r="BJ71" s="56"/>
      <c r="BK71" s="56"/>
      <c r="BL71" s="56"/>
      <c r="BM71" s="56"/>
      <c r="BN71" s="56"/>
    </row>
    <row r="72" spans="1:66" ht="11.25" customHeight="1">
      <c r="A72" s="221"/>
      <c r="B72" s="38"/>
      <c r="C72" s="206"/>
      <c r="D72" s="209"/>
      <c r="E72" s="85" t="s">
        <v>46</v>
      </c>
      <c r="F72" s="86"/>
      <c r="G72" s="206"/>
      <c r="H72" s="209"/>
      <c r="I72" s="85" t="s">
        <v>46</v>
      </c>
      <c r="J72" s="108"/>
      <c r="K72" s="206"/>
      <c r="L72" s="209"/>
      <c r="M72" s="85" t="s">
        <v>46</v>
      </c>
      <c r="N72" s="108"/>
      <c r="O72" s="43"/>
      <c r="P72" s="123" t="s">
        <v>64</v>
      </c>
      <c r="Q72" s="124" t="s">
        <v>65</v>
      </c>
      <c r="R72" s="15"/>
      <c r="S72" s="227" t="str">
        <f>IF(OR(S69="Empleado",S69="Familiar"),"Nombre del Empleado","N° Factura")</f>
        <v>N° Factura</v>
      </c>
      <c r="T72" s="228"/>
      <c r="U72" s="89"/>
      <c r="V72" s="47"/>
      <c r="W72" s="227" t="str">
        <f>IF(OR(W69="Empleado",W69="Familiar"),"Nombre del Empleado","N° Factura")</f>
        <v>N° Factura</v>
      </c>
      <c r="X72" s="228"/>
      <c r="Y72" s="89"/>
      <c r="Z72" s="47"/>
      <c r="AA72" s="227" t="str">
        <f>IF(OR(AA69="Empleado",AA69="Familiar"),"Nombre del Empleado","N° Factura")</f>
        <v>N° Factura</v>
      </c>
      <c r="AB72" s="228"/>
      <c r="AC72" s="89"/>
      <c r="AD72" s="48"/>
      <c r="AE72" s="48"/>
      <c r="AF72" s="48"/>
      <c r="AG72" s="48"/>
      <c r="AH72" s="48"/>
      <c r="AI72" s="48"/>
      <c r="AJ72" s="48"/>
      <c r="AK72" s="48"/>
      <c r="AL72" s="48"/>
      <c r="AM72" s="48"/>
      <c r="AN72" s="53">
        <f>A59</f>
        <v>46328</v>
      </c>
      <c r="AO72" s="54" t="s">
        <v>17</v>
      </c>
      <c r="AP72" s="55">
        <f t="shared" ref="AP72:AQ72" si="55">C105</f>
        <v>0</v>
      </c>
      <c r="AQ72" s="55">
        <f t="shared" si="55"/>
        <v>0</v>
      </c>
      <c r="AR72" s="55">
        <f>U105</f>
        <v>0</v>
      </c>
      <c r="AS72" s="55">
        <f>S105</f>
        <v>0</v>
      </c>
      <c r="AT72" s="55">
        <f>S106</f>
        <v>0</v>
      </c>
      <c r="AU72" s="55">
        <f>U106</f>
        <v>0</v>
      </c>
      <c r="AV72" s="55">
        <f>S107</f>
        <v>0</v>
      </c>
      <c r="AW72" s="55">
        <f>U107</f>
        <v>0</v>
      </c>
      <c r="AX72" s="55">
        <f>U108</f>
        <v>0</v>
      </c>
      <c r="AY72" s="55">
        <f>F108</f>
        <v>0</v>
      </c>
      <c r="AZ72" s="56"/>
      <c r="BA72" s="56"/>
      <c r="BB72" s="56"/>
      <c r="BC72" s="56"/>
      <c r="BD72" s="56"/>
      <c r="BE72" s="56"/>
      <c r="BF72" s="56"/>
      <c r="BG72" s="56"/>
      <c r="BH72" s="56"/>
      <c r="BI72" s="56"/>
      <c r="BJ72" s="56"/>
      <c r="BK72" s="56"/>
      <c r="BL72" s="56"/>
      <c r="BM72" s="56"/>
      <c r="BN72" s="56"/>
    </row>
    <row r="73" spans="1:66" ht="11.25" customHeight="1">
      <c r="A73" s="222">
        <f>A69+$Q$13/1440</f>
        <v>0.45833333333333337</v>
      </c>
      <c r="B73" s="38"/>
      <c r="C73" s="204"/>
      <c r="D73" s="207"/>
      <c r="E73" s="40" t="s">
        <v>36</v>
      </c>
      <c r="F73" s="42" t="str">
        <f>IF(D73&lt;&gt;"", VLOOKUP(D73,'Base de Datos'!$A$2:$D1268,2,FALSE()),"")</f>
        <v/>
      </c>
      <c r="G73" s="204"/>
      <c r="H73" s="216"/>
      <c r="I73" s="40" t="s">
        <v>36</v>
      </c>
      <c r="J73" s="42" t="str">
        <f>IF(H73&lt;&gt;"", VLOOKUP(H73,'Base de Datos'!$A$2:$D1268,2,FALSE()),"")</f>
        <v/>
      </c>
      <c r="K73" s="204"/>
      <c r="L73" s="216"/>
      <c r="M73" s="40" t="s">
        <v>36</v>
      </c>
      <c r="N73" s="42" t="str">
        <f>IF(L73&lt;&gt;"", VLOOKUP(L73,'Base de Datos'!$A$2:$D1268,2,FALSE()),"")</f>
        <v/>
      </c>
      <c r="O73" s="43"/>
      <c r="P73" s="127" t="s">
        <v>67</v>
      </c>
      <c r="Q73" s="128" t="s">
        <v>68</v>
      </c>
      <c r="R73" s="15"/>
      <c r="S73" s="45"/>
      <c r="T73" s="45" t="s">
        <v>37</v>
      </c>
      <c r="U73" s="46"/>
      <c r="V73" s="47"/>
      <c r="W73" s="45"/>
      <c r="X73" s="45" t="s">
        <v>37</v>
      </c>
      <c r="Y73" s="46"/>
      <c r="Z73" s="47"/>
      <c r="AA73" s="45"/>
      <c r="AB73" s="45" t="s">
        <v>37</v>
      </c>
      <c r="AC73" s="46"/>
      <c r="AD73" s="48"/>
      <c r="AE73" s="48"/>
      <c r="AF73" s="48"/>
      <c r="AG73" s="48"/>
      <c r="AH73" s="48"/>
      <c r="AI73" s="48"/>
      <c r="AJ73" s="48"/>
      <c r="AK73" s="48"/>
      <c r="AL73" s="48"/>
      <c r="AM73" s="48"/>
      <c r="AN73" s="53">
        <f>A59</f>
        <v>46328</v>
      </c>
      <c r="AO73" s="54" t="s">
        <v>17</v>
      </c>
      <c r="AP73" s="55">
        <f t="shared" ref="AP73:AQ73" si="56">C109</f>
        <v>0</v>
      </c>
      <c r="AQ73" s="55">
        <f t="shared" si="56"/>
        <v>0</v>
      </c>
      <c r="AR73" s="55">
        <f>U109</f>
        <v>0</v>
      </c>
      <c r="AS73" s="55">
        <f>S109</f>
        <v>0</v>
      </c>
      <c r="AT73" s="55">
        <f>S110</f>
        <v>0</v>
      </c>
      <c r="AU73" s="55">
        <f>U110</f>
        <v>0</v>
      </c>
      <c r="AV73" s="55">
        <f>S111</f>
        <v>0</v>
      </c>
      <c r="AW73" s="55">
        <f>U111</f>
        <v>0</v>
      </c>
      <c r="AX73" s="55">
        <f>U112</f>
        <v>0</v>
      </c>
      <c r="AY73" s="55">
        <f>F112</f>
        <v>0</v>
      </c>
      <c r="AZ73" s="56"/>
      <c r="BA73" s="56"/>
      <c r="BB73" s="56"/>
      <c r="BC73" s="56"/>
      <c r="BD73" s="56"/>
      <c r="BE73" s="56"/>
      <c r="BF73" s="56"/>
      <c r="BG73" s="56"/>
      <c r="BH73" s="56"/>
      <c r="BI73" s="56"/>
      <c r="BJ73" s="56"/>
      <c r="BK73" s="56"/>
      <c r="BL73" s="56"/>
      <c r="BM73" s="56"/>
      <c r="BN73" s="56"/>
    </row>
    <row r="74" spans="1:66" ht="11.25" customHeight="1">
      <c r="A74" s="220"/>
      <c r="B74" s="38"/>
      <c r="C74" s="205"/>
      <c r="D74" s="208"/>
      <c r="E74" s="57" t="s">
        <v>42</v>
      </c>
      <c r="F74" s="58" t="str">
        <f>IF(D73&lt;&gt;"", VLOOKUP(D73,'Base de Datos'!$A$2:$D1268,3,FALSE()),"")</f>
        <v/>
      </c>
      <c r="G74" s="205"/>
      <c r="H74" s="208"/>
      <c r="I74" s="57" t="s">
        <v>42</v>
      </c>
      <c r="J74" s="58" t="str">
        <f>IF(H73&lt;&gt;"", VLOOKUP(H73,'Base de Datos'!$A$2:$D1268,3,FALSE()),"")</f>
        <v/>
      </c>
      <c r="K74" s="205"/>
      <c r="L74" s="208"/>
      <c r="M74" s="57" t="s">
        <v>42</v>
      </c>
      <c r="N74" s="58" t="str">
        <f>IF(L73&lt;&gt;"", VLOOKUP(L73,'Base de Datos'!$A$2:$D1268,3,FALSE()),"")</f>
        <v/>
      </c>
      <c r="O74" s="43"/>
      <c r="P74" s="130" t="s">
        <v>70</v>
      </c>
      <c r="Q74" s="131" t="s">
        <v>71</v>
      </c>
      <c r="R74" s="15"/>
      <c r="S74" s="229"/>
      <c r="T74" s="230"/>
      <c r="U74" s="59"/>
      <c r="V74" s="47"/>
      <c r="W74" s="229"/>
      <c r="X74" s="230"/>
      <c r="Y74" s="59"/>
      <c r="Z74" s="47"/>
      <c r="AA74" s="229"/>
      <c r="AB74" s="230"/>
      <c r="AC74" s="59"/>
      <c r="AD74" s="48"/>
      <c r="AE74" s="48"/>
      <c r="AF74" s="48"/>
      <c r="AG74" s="48"/>
      <c r="AH74" s="48"/>
      <c r="AI74" s="48"/>
      <c r="AJ74" s="48"/>
      <c r="AK74" s="48"/>
      <c r="AL74" s="48"/>
      <c r="AM74" s="48"/>
      <c r="AN74" s="53">
        <f>A59</f>
        <v>46328</v>
      </c>
      <c r="AO74" s="54" t="str">
        <f>G60</f>
        <v>Consultorio N° 2</v>
      </c>
      <c r="AP74" s="55">
        <f t="shared" ref="AP74:AQ74" si="57">G61</f>
        <v>0</v>
      </c>
      <c r="AQ74" s="55">
        <f t="shared" si="57"/>
        <v>0</v>
      </c>
      <c r="AR74" s="55">
        <f>Y61</f>
        <v>0</v>
      </c>
      <c r="AS74" s="55">
        <f>W61</f>
        <v>0</v>
      </c>
      <c r="AT74" s="55">
        <f>W62</f>
        <v>0</v>
      </c>
      <c r="AU74" s="55">
        <f>Y62</f>
        <v>0</v>
      </c>
      <c r="AV74" s="55">
        <f>W63</f>
        <v>0</v>
      </c>
      <c r="AW74" s="55">
        <f>Y63</f>
        <v>0</v>
      </c>
      <c r="AX74" s="55">
        <f>Y64</f>
        <v>0</v>
      </c>
      <c r="AY74" s="55">
        <f>J64</f>
        <v>0</v>
      </c>
      <c r="AZ74" s="56"/>
      <c r="BA74" s="56"/>
      <c r="BB74" s="56"/>
      <c r="BC74" s="56"/>
      <c r="BD74" s="56"/>
      <c r="BE74" s="56"/>
      <c r="BF74" s="56"/>
      <c r="BG74" s="56"/>
      <c r="BH74" s="56"/>
      <c r="BI74" s="56"/>
      <c r="BJ74" s="56"/>
      <c r="BK74" s="56"/>
      <c r="BL74" s="56"/>
      <c r="BM74" s="56"/>
      <c r="BN74" s="56"/>
    </row>
    <row r="75" spans="1:66" ht="11.25" customHeight="1">
      <c r="A75" s="220"/>
      <c r="B75" s="38"/>
      <c r="C75" s="205"/>
      <c r="D75" s="208"/>
      <c r="E75" s="57" t="s">
        <v>44</v>
      </c>
      <c r="F75" s="58" t="str">
        <f>IF(D73&lt;&gt;"", VLOOKUP(D73,'Base de Datos'!$A$2:$D1268,4,FALSE()),"")</f>
        <v/>
      </c>
      <c r="G75" s="205"/>
      <c r="H75" s="208"/>
      <c r="I75" s="57" t="s">
        <v>44</v>
      </c>
      <c r="J75" s="58" t="str">
        <f>IF(H73&lt;&gt;"", VLOOKUP(H73,'Base de Datos'!$A$2:$D1268,4,FALSE()),"")</f>
        <v/>
      </c>
      <c r="K75" s="205"/>
      <c r="L75" s="208"/>
      <c r="M75" s="57" t="s">
        <v>44</v>
      </c>
      <c r="N75" s="58" t="str">
        <f>IF(L73&lt;&gt;"", VLOOKUP(L73,'Base de Datos'!$A$2:$D1268,4,FALSE()),"")</f>
        <v/>
      </c>
      <c r="O75" s="43"/>
      <c r="P75" s="132" t="s">
        <v>73</v>
      </c>
      <c r="Q75" s="133" t="s">
        <v>74</v>
      </c>
      <c r="R75" s="15"/>
      <c r="S75" s="229"/>
      <c r="T75" s="230"/>
      <c r="U75" s="59"/>
      <c r="V75" s="47"/>
      <c r="W75" s="229"/>
      <c r="X75" s="230"/>
      <c r="Y75" s="59"/>
      <c r="Z75" s="47"/>
      <c r="AA75" s="229"/>
      <c r="AB75" s="230"/>
      <c r="AC75" s="59"/>
      <c r="AD75" s="48"/>
      <c r="AE75" s="48"/>
      <c r="AF75" s="48"/>
      <c r="AG75" s="48"/>
      <c r="AH75" s="48"/>
      <c r="AI75" s="48"/>
      <c r="AJ75" s="48"/>
      <c r="AK75" s="48"/>
      <c r="AL75" s="48"/>
      <c r="AM75" s="48"/>
      <c r="AN75" s="53">
        <f>A59</f>
        <v>46328</v>
      </c>
      <c r="AO75" s="54" t="str">
        <f>G60</f>
        <v>Consultorio N° 2</v>
      </c>
      <c r="AP75" s="55">
        <f t="shared" ref="AP75:AQ75" si="58">G65</f>
        <v>0</v>
      </c>
      <c r="AQ75" s="55">
        <f t="shared" si="58"/>
        <v>0</v>
      </c>
      <c r="AR75" s="55">
        <f>Y65</f>
        <v>0</v>
      </c>
      <c r="AS75" s="55">
        <f>W65</f>
        <v>0</v>
      </c>
      <c r="AT75" s="55">
        <f>W66</f>
        <v>0</v>
      </c>
      <c r="AU75" s="55">
        <f>Y66</f>
        <v>0</v>
      </c>
      <c r="AV75" s="55">
        <f>W67</f>
        <v>0</v>
      </c>
      <c r="AW75" s="55">
        <f>Y67</f>
        <v>0</v>
      </c>
      <c r="AX75" s="55">
        <f>Y68</f>
        <v>0</v>
      </c>
      <c r="AY75" s="55">
        <f>J68</f>
        <v>0</v>
      </c>
      <c r="AZ75" s="56"/>
      <c r="BA75" s="56"/>
      <c r="BB75" s="56"/>
      <c r="BC75" s="56"/>
      <c r="BD75" s="56"/>
      <c r="BE75" s="56"/>
      <c r="BF75" s="56"/>
      <c r="BG75" s="56"/>
      <c r="BH75" s="56"/>
      <c r="BI75" s="56"/>
      <c r="BJ75" s="56"/>
      <c r="BK75" s="56"/>
      <c r="BL75" s="56"/>
      <c r="BM75" s="56"/>
      <c r="BN75" s="56"/>
    </row>
    <row r="76" spans="1:66" ht="11.25" customHeight="1">
      <c r="A76" s="221"/>
      <c r="B76" s="38"/>
      <c r="C76" s="206"/>
      <c r="D76" s="209"/>
      <c r="E76" s="85" t="s">
        <v>46</v>
      </c>
      <c r="F76" s="86"/>
      <c r="G76" s="206"/>
      <c r="H76" s="209"/>
      <c r="I76" s="85" t="s">
        <v>46</v>
      </c>
      <c r="J76" s="108"/>
      <c r="K76" s="206"/>
      <c r="L76" s="209"/>
      <c r="M76" s="85" t="s">
        <v>46</v>
      </c>
      <c r="N76" s="108"/>
      <c r="O76" s="43"/>
      <c r="P76" s="137" t="s">
        <v>52</v>
      </c>
      <c r="Q76" s="138" t="s">
        <v>76</v>
      </c>
      <c r="R76" s="15"/>
      <c r="S76" s="227" t="str">
        <f>IF(OR(S73="Empleado",S73="Familiar"),"Nombre del Empleado","N° Factura")</f>
        <v>N° Factura</v>
      </c>
      <c r="T76" s="228"/>
      <c r="U76" s="89"/>
      <c r="V76" s="47"/>
      <c r="W76" s="227" t="str">
        <f>IF(OR(W73="Empleado",W73="Familiar"),"Nombre del Empleado","N° Factura")</f>
        <v>N° Factura</v>
      </c>
      <c r="X76" s="228"/>
      <c r="Y76" s="89"/>
      <c r="Z76" s="47"/>
      <c r="AA76" s="227" t="str">
        <f>IF(OR(AA73="Empleado",AA73="Familiar"),"Nombre del Empleado","N° Factura")</f>
        <v>N° Factura</v>
      </c>
      <c r="AB76" s="228"/>
      <c r="AC76" s="89"/>
      <c r="AD76" s="48"/>
      <c r="AE76" s="48"/>
      <c r="AF76" s="48"/>
      <c r="AG76" s="48"/>
      <c r="AH76" s="48"/>
      <c r="AI76" s="48"/>
      <c r="AJ76" s="48"/>
      <c r="AK76" s="48"/>
      <c r="AL76" s="48"/>
      <c r="AM76" s="48"/>
      <c r="AN76" s="53">
        <f>A59</f>
        <v>46328</v>
      </c>
      <c r="AO76" s="54" t="str">
        <f>G60</f>
        <v>Consultorio N° 2</v>
      </c>
      <c r="AP76" s="55">
        <f t="shared" ref="AP76:AQ76" si="59">G69</f>
        <v>0</v>
      </c>
      <c r="AQ76" s="55">
        <f t="shared" si="59"/>
        <v>0</v>
      </c>
      <c r="AR76" s="55">
        <f>Y69</f>
        <v>0</v>
      </c>
      <c r="AS76" s="55">
        <f>W69</f>
        <v>0</v>
      </c>
      <c r="AT76" s="55">
        <f>W70</f>
        <v>0</v>
      </c>
      <c r="AU76" s="55">
        <f>Y70</f>
        <v>0</v>
      </c>
      <c r="AV76" s="55">
        <f>W71</f>
        <v>0</v>
      </c>
      <c r="AW76" s="55">
        <f>Y71</f>
        <v>0</v>
      </c>
      <c r="AX76" s="55">
        <f>Y72</f>
        <v>0</v>
      </c>
      <c r="AY76" s="55">
        <f>J72</f>
        <v>0</v>
      </c>
      <c r="AZ76" s="56"/>
      <c r="BA76" s="56"/>
      <c r="BB76" s="56"/>
      <c r="BC76" s="56"/>
      <c r="BD76" s="56"/>
      <c r="BE76" s="56"/>
      <c r="BF76" s="56"/>
      <c r="BG76" s="56"/>
      <c r="BH76" s="56"/>
      <c r="BI76" s="56"/>
      <c r="BJ76" s="56"/>
      <c r="BK76" s="56"/>
      <c r="BL76" s="56"/>
      <c r="BM76" s="56"/>
      <c r="BN76" s="56"/>
    </row>
    <row r="77" spans="1:66" ht="11.25" customHeight="1">
      <c r="A77" s="222">
        <f>A73+$Q$13/1440</f>
        <v>0.5</v>
      </c>
      <c r="B77" s="38"/>
      <c r="C77" s="204"/>
      <c r="D77" s="207"/>
      <c r="E77" s="40" t="s">
        <v>36</v>
      </c>
      <c r="F77" s="42" t="str">
        <f>IF(D77&lt;&gt;"", VLOOKUP(D77,'Base de Datos'!$A$2:$D1268,2,FALSE()),"")</f>
        <v/>
      </c>
      <c r="G77" s="226"/>
      <c r="H77" s="216"/>
      <c r="I77" s="40" t="s">
        <v>36</v>
      </c>
      <c r="J77" s="42" t="str">
        <f>IF(H77&lt;&gt;"", VLOOKUP(H77,'Base de Datos'!$A$2:$D1268,2,FALSE()),"")</f>
        <v/>
      </c>
      <c r="K77" s="204"/>
      <c r="L77" s="216"/>
      <c r="M77" s="40" t="s">
        <v>36</v>
      </c>
      <c r="N77" s="42" t="str">
        <f>IF(L77&lt;&gt;"", VLOOKUP(L77,'Base de Datos'!$A$2:$D1268,2,FALSE()),"")</f>
        <v/>
      </c>
      <c r="O77" s="43"/>
      <c r="P77" s="141" t="s">
        <v>78</v>
      </c>
      <c r="Q77" s="142" t="s">
        <v>79</v>
      </c>
      <c r="R77" s="15"/>
      <c r="S77" s="45"/>
      <c r="T77" s="45" t="s">
        <v>37</v>
      </c>
      <c r="U77" s="46"/>
      <c r="V77" s="47"/>
      <c r="W77" s="45"/>
      <c r="X77" s="45" t="s">
        <v>37</v>
      </c>
      <c r="Y77" s="46"/>
      <c r="Z77" s="47"/>
      <c r="AA77" s="45"/>
      <c r="AB77" s="45" t="s">
        <v>37</v>
      </c>
      <c r="AC77" s="46"/>
      <c r="AD77" s="48"/>
      <c r="AE77" s="48"/>
      <c r="AF77" s="48"/>
      <c r="AG77" s="48"/>
      <c r="AH77" s="48"/>
      <c r="AI77" s="48"/>
      <c r="AJ77" s="48"/>
      <c r="AK77" s="48"/>
      <c r="AL77" s="48"/>
      <c r="AM77" s="48"/>
      <c r="AN77" s="53">
        <f>A59</f>
        <v>46328</v>
      </c>
      <c r="AO77" s="54" t="str">
        <f>G60</f>
        <v>Consultorio N° 2</v>
      </c>
      <c r="AP77" s="55">
        <f t="shared" ref="AP77:AQ77" si="60">G73</f>
        <v>0</v>
      </c>
      <c r="AQ77" s="55">
        <f t="shared" si="60"/>
        <v>0</v>
      </c>
      <c r="AR77" s="55">
        <f>Y73</f>
        <v>0</v>
      </c>
      <c r="AS77" s="55">
        <f>W73</f>
        <v>0</v>
      </c>
      <c r="AT77" s="55">
        <f>W74</f>
        <v>0</v>
      </c>
      <c r="AU77" s="55">
        <f>Y74</f>
        <v>0</v>
      </c>
      <c r="AV77" s="55">
        <f>W75</f>
        <v>0</v>
      </c>
      <c r="AW77" s="55">
        <f>Y75</f>
        <v>0</v>
      </c>
      <c r="AX77" s="55">
        <f>Y76</f>
        <v>0</v>
      </c>
      <c r="AY77" s="55">
        <f>J76</f>
        <v>0</v>
      </c>
      <c r="AZ77" s="56"/>
      <c r="BA77" s="56"/>
      <c r="BB77" s="56"/>
      <c r="BC77" s="56"/>
      <c r="BD77" s="56"/>
      <c r="BE77" s="56"/>
      <c r="BF77" s="56"/>
      <c r="BG77" s="56"/>
      <c r="BH77" s="56"/>
      <c r="BI77" s="56"/>
      <c r="BJ77" s="56"/>
      <c r="BK77" s="56"/>
      <c r="BL77" s="56"/>
      <c r="BM77" s="56"/>
      <c r="BN77" s="56"/>
    </row>
    <row r="78" spans="1:66" ht="11.25" customHeight="1">
      <c r="A78" s="220"/>
      <c r="B78" s="38"/>
      <c r="C78" s="205"/>
      <c r="D78" s="208"/>
      <c r="E78" s="57" t="s">
        <v>42</v>
      </c>
      <c r="F78" s="58" t="str">
        <f>IF(D77&lt;&gt;"", VLOOKUP(D77,'Base de Datos'!$A$2:$D1268,3,FALSE()),"")</f>
        <v/>
      </c>
      <c r="G78" s="205"/>
      <c r="H78" s="208"/>
      <c r="I78" s="57" t="s">
        <v>42</v>
      </c>
      <c r="J78" s="58" t="str">
        <f>IF(H77&lt;&gt;"", VLOOKUP(H77,'Base de Datos'!$A$2:$D1268,3,FALSE()),"")</f>
        <v/>
      </c>
      <c r="K78" s="205"/>
      <c r="L78" s="208"/>
      <c r="M78" s="57" t="s">
        <v>42</v>
      </c>
      <c r="N78" s="58" t="str">
        <f>IF(L77&lt;&gt;"", VLOOKUP(L77,'Base de Datos'!$A$2:$D1268,3,FALSE()),"")</f>
        <v/>
      </c>
      <c r="O78" s="43"/>
      <c r="P78" s="1"/>
      <c r="Q78" s="147"/>
      <c r="R78" s="15"/>
      <c r="S78" s="229"/>
      <c r="T78" s="230"/>
      <c r="U78" s="59"/>
      <c r="V78" s="47"/>
      <c r="W78" s="229"/>
      <c r="X78" s="230"/>
      <c r="Y78" s="59"/>
      <c r="Z78" s="47"/>
      <c r="AA78" s="229"/>
      <c r="AB78" s="230"/>
      <c r="AC78" s="59"/>
      <c r="AD78" s="48"/>
      <c r="AE78" s="48"/>
      <c r="AF78" s="48"/>
      <c r="AG78" s="48"/>
      <c r="AH78" s="48"/>
      <c r="AI78" s="48"/>
      <c r="AJ78" s="48"/>
      <c r="AK78" s="48"/>
      <c r="AL78" s="48"/>
      <c r="AM78" s="48"/>
      <c r="AN78" s="53">
        <f>A59</f>
        <v>46328</v>
      </c>
      <c r="AO78" s="149" t="str">
        <f>G60</f>
        <v>Consultorio N° 2</v>
      </c>
      <c r="AP78" s="55">
        <f t="shared" ref="AP78:AQ78" si="61">G77</f>
        <v>0</v>
      </c>
      <c r="AQ78" s="55">
        <f t="shared" si="61"/>
        <v>0</v>
      </c>
      <c r="AR78" s="55">
        <f>Y77</f>
        <v>0</v>
      </c>
      <c r="AS78" s="55">
        <f>W77</f>
        <v>0</v>
      </c>
      <c r="AT78" s="55">
        <f>W78</f>
        <v>0</v>
      </c>
      <c r="AU78" s="55">
        <f>Y78</f>
        <v>0</v>
      </c>
      <c r="AV78" s="55">
        <f>W79</f>
        <v>0</v>
      </c>
      <c r="AW78" s="55">
        <f>Y79</f>
        <v>0</v>
      </c>
      <c r="AX78" s="55">
        <f>Y80</f>
        <v>0</v>
      </c>
      <c r="AY78" s="55">
        <f>J80</f>
        <v>0</v>
      </c>
      <c r="AZ78" s="56"/>
      <c r="BA78" s="56"/>
      <c r="BB78" s="56"/>
      <c r="BC78" s="56"/>
      <c r="BD78" s="56"/>
      <c r="BE78" s="56"/>
      <c r="BF78" s="56"/>
      <c r="BG78" s="56"/>
      <c r="BH78" s="56"/>
      <c r="BI78" s="56"/>
      <c r="BJ78" s="56"/>
      <c r="BK78" s="56"/>
      <c r="BL78" s="56"/>
      <c r="BM78" s="56"/>
      <c r="BN78" s="56"/>
    </row>
    <row r="79" spans="1:66" ht="11.25" customHeight="1">
      <c r="A79" s="220"/>
      <c r="B79" s="38"/>
      <c r="C79" s="205"/>
      <c r="D79" s="208"/>
      <c r="E79" s="57" t="s">
        <v>44</v>
      </c>
      <c r="F79" s="58" t="str">
        <f>IF(D77&lt;&gt;"", VLOOKUP(D77,'Base de Datos'!$A$2:$D1268,4,FALSE()),"")</f>
        <v/>
      </c>
      <c r="G79" s="205"/>
      <c r="H79" s="208"/>
      <c r="I79" s="57" t="s">
        <v>44</v>
      </c>
      <c r="J79" s="58" t="str">
        <f>IF(H77&lt;&gt;"", VLOOKUP(H77,'Base de Datos'!$A$2:$D1268,4,FALSE()),"")</f>
        <v/>
      </c>
      <c r="K79" s="205"/>
      <c r="L79" s="208"/>
      <c r="M79" s="57" t="s">
        <v>44</v>
      </c>
      <c r="N79" s="58" t="str">
        <f>IF(L77&lt;&gt;"", VLOOKUP(L77,'Base de Datos'!$A$2:$D1268,4,FALSE()),"")</f>
        <v/>
      </c>
      <c r="O79" s="43"/>
      <c r="P79" s="1"/>
      <c r="Q79" s="150"/>
      <c r="R79" s="15"/>
      <c r="S79" s="229"/>
      <c r="T79" s="230"/>
      <c r="U79" s="59"/>
      <c r="V79" s="47"/>
      <c r="W79" s="229"/>
      <c r="X79" s="230"/>
      <c r="Y79" s="59"/>
      <c r="Z79" s="47"/>
      <c r="AA79" s="229"/>
      <c r="AB79" s="230"/>
      <c r="AC79" s="59"/>
      <c r="AD79" s="48"/>
      <c r="AE79" s="48"/>
      <c r="AF79" s="48"/>
      <c r="AG79" s="48"/>
      <c r="AH79" s="48"/>
      <c r="AI79" s="48"/>
      <c r="AJ79" s="48"/>
      <c r="AK79" s="48"/>
      <c r="AL79" s="48"/>
      <c r="AM79" s="48"/>
      <c r="AN79" s="53">
        <f>A59</f>
        <v>46328</v>
      </c>
      <c r="AO79" s="54" t="str">
        <f>G60</f>
        <v>Consultorio N° 2</v>
      </c>
      <c r="AP79" s="55">
        <f t="shared" ref="AP79:AQ79" si="62">G81</f>
        <v>0</v>
      </c>
      <c r="AQ79" s="55">
        <f t="shared" si="62"/>
        <v>0</v>
      </c>
      <c r="AR79" s="55">
        <f>Y81</f>
        <v>0</v>
      </c>
      <c r="AS79" s="55">
        <f>W81</f>
        <v>0</v>
      </c>
      <c r="AT79" s="55">
        <f>W82</f>
        <v>0</v>
      </c>
      <c r="AU79" s="55">
        <f>Y82</f>
        <v>0</v>
      </c>
      <c r="AV79" s="55">
        <f>W83</f>
        <v>0</v>
      </c>
      <c r="AW79" s="55">
        <f>Y83</f>
        <v>0</v>
      </c>
      <c r="AX79" s="55">
        <f>Y84</f>
        <v>0</v>
      </c>
      <c r="AY79" s="55">
        <f>J84</f>
        <v>0</v>
      </c>
      <c r="AZ79" s="56"/>
      <c r="BA79" s="56"/>
      <c r="BB79" s="56"/>
      <c r="BC79" s="56"/>
      <c r="BD79" s="56"/>
      <c r="BE79" s="56"/>
      <c r="BF79" s="56"/>
      <c r="BG79" s="56"/>
      <c r="BH79" s="56"/>
      <c r="BI79" s="56"/>
      <c r="BJ79" s="56"/>
      <c r="BK79" s="56"/>
      <c r="BL79" s="56"/>
      <c r="BM79" s="56"/>
      <c r="BN79" s="56"/>
    </row>
    <row r="80" spans="1:66" ht="11.25" customHeight="1">
      <c r="A80" s="221"/>
      <c r="B80" s="38"/>
      <c r="C80" s="206"/>
      <c r="D80" s="209"/>
      <c r="E80" s="85" t="s">
        <v>46</v>
      </c>
      <c r="F80" s="86"/>
      <c r="G80" s="206"/>
      <c r="H80" s="209"/>
      <c r="I80" s="85" t="s">
        <v>46</v>
      </c>
      <c r="J80" s="108"/>
      <c r="K80" s="206"/>
      <c r="L80" s="209"/>
      <c r="M80" s="85" t="s">
        <v>46</v>
      </c>
      <c r="N80" s="108"/>
      <c r="O80" s="43"/>
      <c r="P80" s="1"/>
      <c r="Q80" s="150"/>
      <c r="R80" s="15"/>
      <c r="S80" s="227" t="str">
        <f>IF(OR(S77="Empleado",S77="Familiar"),"Nombre del Empleado","N° Factura")</f>
        <v>N° Factura</v>
      </c>
      <c r="T80" s="228"/>
      <c r="U80" s="89"/>
      <c r="V80" s="47"/>
      <c r="W80" s="227" t="str">
        <f>IF(OR(W77="Empleado",W77="Familiar"),"Nombre del Empleado","N° Factura")</f>
        <v>N° Factura</v>
      </c>
      <c r="X80" s="228"/>
      <c r="Y80" s="89"/>
      <c r="Z80" s="47"/>
      <c r="AA80" s="227" t="str">
        <f>IF(OR(AA77="Empleado",AA77="Familiar"),"Nombre del Empleado","N° Factura")</f>
        <v>N° Factura</v>
      </c>
      <c r="AB80" s="228"/>
      <c r="AC80" s="89"/>
      <c r="AD80" s="48"/>
      <c r="AE80" s="48"/>
      <c r="AF80" s="48"/>
      <c r="AG80" s="48"/>
      <c r="AH80" s="48"/>
      <c r="AI80" s="48"/>
      <c r="AJ80" s="48"/>
      <c r="AK80" s="48"/>
      <c r="AL80" s="48"/>
      <c r="AM80" s="48"/>
      <c r="AN80" s="53">
        <f>A59</f>
        <v>46328</v>
      </c>
      <c r="AO80" s="54" t="str">
        <f>G60</f>
        <v>Consultorio N° 2</v>
      </c>
      <c r="AP80" s="55">
        <f t="shared" ref="AP80:AQ80" si="63">G85</f>
        <v>0</v>
      </c>
      <c r="AQ80" s="55">
        <f t="shared" si="63"/>
        <v>0</v>
      </c>
      <c r="AR80" s="55">
        <f>Y85</f>
        <v>0</v>
      </c>
      <c r="AS80" s="55">
        <f>W85</f>
        <v>0</v>
      </c>
      <c r="AT80" s="55">
        <f>W86</f>
        <v>0</v>
      </c>
      <c r="AU80" s="55">
        <f>Y86</f>
        <v>0</v>
      </c>
      <c r="AV80" s="55">
        <f>W87</f>
        <v>0</v>
      </c>
      <c r="AW80" s="55">
        <f>Y87</f>
        <v>0</v>
      </c>
      <c r="AX80" s="55">
        <f>Y88</f>
        <v>0</v>
      </c>
      <c r="AY80" s="55">
        <f>J88</f>
        <v>0</v>
      </c>
      <c r="AZ80" s="56"/>
      <c r="BA80" s="56"/>
      <c r="BB80" s="56"/>
      <c r="BC80" s="56"/>
      <c r="BD80" s="56"/>
      <c r="BE80" s="56"/>
      <c r="BF80" s="56"/>
      <c r="BG80" s="56"/>
      <c r="BH80" s="56"/>
      <c r="BI80" s="56"/>
      <c r="BJ80" s="56"/>
      <c r="BK80" s="56"/>
      <c r="BL80" s="56"/>
      <c r="BM80" s="56"/>
      <c r="BN80" s="56"/>
    </row>
    <row r="81" spans="1:66" ht="11.25" customHeight="1">
      <c r="A81" s="222">
        <f>A77+$Q$13/1440</f>
        <v>0.54166666666666663</v>
      </c>
      <c r="B81" s="38"/>
      <c r="C81" s="204"/>
      <c r="D81" s="207"/>
      <c r="E81" s="40" t="s">
        <v>36</v>
      </c>
      <c r="F81" s="42" t="str">
        <f>IF(D81&lt;&gt;"", VLOOKUP(D81,'Base de Datos'!$A$2:$D1268,2,FALSE()),"")</f>
        <v/>
      </c>
      <c r="G81" s="204"/>
      <c r="H81" s="216"/>
      <c r="I81" s="40" t="s">
        <v>36</v>
      </c>
      <c r="J81" s="42" t="str">
        <f>IF(H81&lt;&gt;"", VLOOKUP(H81,'Base de Datos'!$A$2:$D1268,2,FALSE()),"")</f>
        <v/>
      </c>
      <c r="K81" s="204"/>
      <c r="L81" s="216"/>
      <c r="M81" s="40" t="s">
        <v>36</v>
      </c>
      <c r="N81" s="42" t="str">
        <f>IF(L81&lt;&gt;"", VLOOKUP(L81,'Base de Datos'!$A$2:$D1268,2,FALSE()),"")</f>
        <v/>
      </c>
      <c r="O81" s="43"/>
      <c r="P81" s="1"/>
      <c r="Q81" s="150"/>
      <c r="R81" s="15"/>
      <c r="S81" s="45"/>
      <c r="T81" s="45" t="s">
        <v>37</v>
      </c>
      <c r="U81" s="46"/>
      <c r="V81" s="47"/>
      <c r="W81" s="45"/>
      <c r="X81" s="45" t="s">
        <v>37</v>
      </c>
      <c r="Y81" s="46"/>
      <c r="Z81" s="47"/>
      <c r="AA81" s="45"/>
      <c r="AB81" s="45" t="s">
        <v>37</v>
      </c>
      <c r="AC81" s="46"/>
      <c r="AD81" s="48"/>
      <c r="AE81" s="48"/>
      <c r="AF81" s="48"/>
      <c r="AG81" s="48"/>
      <c r="AH81" s="48"/>
      <c r="AI81" s="48"/>
      <c r="AJ81" s="48"/>
      <c r="AK81" s="48"/>
      <c r="AL81" s="48"/>
      <c r="AM81" s="48"/>
      <c r="AN81" s="53">
        <f>A59</f>
        <v>46328</v>
      </c>
      <c r="AO81" s="54" t="str">
        <f>G60</f>
        <v>Consultorio N° 2</v>
      </c>
      <c r="AP81" s="55">
        <f t="shared" ref="AP81:AQ81" si="64">G89</f>
        <v>0</v>
      </c>
      <c r="AQ81" s="55">
        <f t="shared" si="64"/>
        <v>0</v>
      </c>
      <c r="AR81" s="55">
        <f>Y89</f>
        <v>0</v>
      </c>
      <c r="AS81" s="55">
        <f>W89</f>
        <v>0</v>
      </c>
      <c r="AT81" s="55">
        <f>W90</f>
        <v>0</v>
      </c>
      <c r="AU81" s="55">
        <f>Y90</f>
        <v>0</v>
      </c>
      <c r="AV81" s="55">
        <f>W91</f>
        <v>0</v>
      </c>
      <c r="AW81" s="55">
        <f>Y91</f>
        <v>0</v>
      </c>
      <c r="AX81" s="55">
        <f>Y92</f>
        <v>0</v>
      </c>
      <c r="AY81" s="55">
        <f>J92</f>
        <v>0</v>
      </c>
      <c r="AZ81" s="56"/>
      <c r="BA81" s="56"/>
      <c r="BB81" s="56"/>
      <c r="BC81" s="56"/>
      <c r="BD81" s="56"/>
      <c r="BE81" s="56"/>
      <c r="BF81" s="56"/>
      <c r="BG81" s="56"/>
      <c r="BH81" s="56"/>
      <c r="BI81" s="56"/>
      <c r="BJ81" s="56"/>
      <c r="BK81" s="56"/>
      <c r="BL81" s="56"/>
      <c r="BM81" s="56"/>
      <c r="BN81" s="56"/>
    </row>
    <row r="82" spans="1:66" ht="11.25" customHeight="1">
      <c r="A82" s="220"/>
      <c r="B82" s="38"/>
      <c r="C82" s="205"/>
      <c r="D82" s="208"/>
      <c r="E82" s="57" t="s">
        <v>42</v>
      </c>
      <c r="F82" s="58" t="str">
        <f>IF(D81&lt;&gt;"", VLOOKUP(D81,'Base de Datos'!$A$2:$D1268,3,FALSE()),"")</f>
        <v/>
      </c>
      <c r="G82" s="205"/>
      <c r="H82" s="208"/>
      <c r="I82" s="57" t="s">
        <v>42</v>
      </c>
      <c r="J82" s="58" t="str">
        <f>IF(H81&lt;&gt;"", VLOOKUP(H81,'Base de Datos'!$A$2:$D1268,3,FALSE()),"")</f>
        <v/>
      </c>
      <c r="K82" s="205"/>
      <c r="L82" s="208"/>
      <c r="M82" s="57" t="s">
        <v>42</v>
      </c>
      <c r="N82" s="58" t="str">
        <f>IF(L81&lt;&gt;"", VLOOKUP(L81,'Base de Datos'!$A$2:$D1268,3,FALSE()),"")</f>
        <v/>
      </c>
      <c r="O82" s="43"/>
      <c r="P82" s="1"/>
      <c r="Q82" s="1"/>
      <c r="R82" s="15"/>
      <c r="S82" s="229"/>
      <c r="T82" s="230"/>
      <c r="U82" s="59"/>
      <c r="V82" s="47"/>
      <c r="W82" s="229"/>
      <c r="X82" s="230"/>
      <c r="Y82" s="59"/>
      <c r="Z82" s="47"/>
      <c r="AA82" s="229"/>
      <c r="AB82" s="230"/>
      <c r="AC82" s="59"/>
      <c r="AD82" s="48"/>
      <c r="AE82" s="48"/>
      <c r="AF82" s="48"/>
      <c r="AG82" s="48"/>
      <c r="AH82" s="48"/>
      <c r="AI82" s="48"/>
      <c r="AJ82" s="48"/>
      <c r="AK82" s="48"/>
      <c r="AL82" s="48"/>
      <c r="AM82" s="48"/>
      <c r="AN82" s="53">
        <f>A59</f>
        <v>46328</v>
      </c>
      <c r="AO82" s="54" t="str">
        <f>G60</f>
        <v>Consultorio N° 2</v>
      </c>
      <c r="AP82" s="55">
        <f t="shared" ref="AP82:AQ82" si="65">G93</f>
        <v>0</v>
      </c>
      <c r="AQ82" s="55">
        <f t="shared" si="65"/>
        <v>0</v>
      </c>
      <c r="AR82" s="55">
        <f>Y93</f>
        <v>0</v>
      </c>
      <c r="AS82" s="55">
        <f>W93</f>
        <v>0</v>
      </c>
      <c r="AT82" s="55">
        <f>W94</f>
        <v>0</v>
      </c>
      <c r="AU82" s="55">
        <f>Y94</f>
        <v>0</v>
      </c>
      <c r="AV82" s="55">
        <f>W95</f>
        <v>0</v>
      </c>
      <c r="AW82" s="55">
        <f>Y95</f>
        <v>0</v>
      </c>
      <c r="AX82" s="55">
        <f>Y96</f>
        <v>0</v>
      </c>
      <c r="AY82" s="55">
        <f>J96</f>
        <v>0</v>
      </c>
      <c r="AZ82" s="56"/>
      <c r="BA82" s="56"/>
      <c r="BB82" s="56"/>
      <c r="BC82" s="56"/>
      <c r="BD82" s="56"/>
      <c r="BE82" s="56"/>
      <c r="BF82" s="56"/>
      <c r="BG82" s="56"/>
      <c r="BH82" s="56"/>
      <c r="BI82" s="56"/>
      <c r="BJ82" s="56"/>
      <c r="BK82" s="56"/>
      <c r="BL82" s="56"/>
      <c r="BM82" s="56"/>
      <c r="BN82" s="56"/>
    </row>
    <row r="83" spans="1:66" ht="11.25" customHeight="1">
      <c r="A83" s="220"/>
      <c r="B83" s="38"/>
      <c r="C83" s="205"/>
      <c r="D83" s="208"/>
      <c r="E83" s="57" t="s">
        <v>44</v>
      </c>
      <c r="F83" s="58" t="str">
        <f>IF(D81&lt;&gt;"", VLOOKUP(D81,'Base de Datos'!$A$2:$D1268,4,FALSE()),"")</f>
        <v/>
      </c>
      <c r="G83" s="205"/>
      <c r="H83" s="208"/>
      <c r="I83" s="57" t="s">
        <v>44</v>
      </c>
      <c r="J83" s="58" t="str">
        <f>IF(H81&lt;&gt;"", VLOOKUP(H81,'Base de Datos'!$A$2:$D1268,4,FALSE()),"")</f>
        <v/>
      </c>
      <c r="K83" s="205"/>
      <c r="L83" s="208"/>
      <c r="M83" s="57" t="s">
        <v>44</v>
      </c>
      <c r="N83" s="58" t="str">
        <f>IF(L81&lt;&gt;"", VLOOKUP(L81,'Base de Datos'!$A$2:$D1268,4,FALSE()),"")</f>
        <v/>
      </c>
      <c r="O83" s="1"/>
      <c r="P83" s="1"/>
      <c r="Q83" s="1"/>
      <c r="R83" s="15"/>
      <c r="S83" s="229"/>
      <c r="T83" s="230"/>
      <c r="U83" s="59"/>
      <c r="V83" s="47"/>
      <c r="W83" s="229"/>
      <c r="X83" s="230"/>
      <c r="Y83" s="59"/>
      <c r="Z83" s="47"/>
      <c r="AA83" s="229"/>
      <c r="AB83" s="230"/>
      <c r="AC83" s="59"/>
      <c r="AD83" s="48"/>
      <c r="AE83" s="48"/>
      <c r="AF83" s="48"/>
      <c r="AG83" s="48"/>
      <c r="AH83" s="48"/>
      <c r="AI83" s="48"/>
      <c r="AJ83" s="48"/>
      <c r="AK83" s="48"/>
      <c r="AL83" s="48"/>
      <c r="AM83" s="48"/>
      <c r="AN83" s="53">
        <f>A59</f>
        <v>46328</v>
      </c>
      <c r="AO83" s="54" t="str">
        <f>G60</f>
        <v>Consultorio N° 2</v>
      </c>
      <c r="AP83" s="55">
        <f t="shared" ref="AP83:AQ83" si="66">G97</f>
        <v>0</v>
      </c>
      <c r="AQ83" s="55">
        <f t="shared" si="66"/>
        <v>0</v>
      </c>
      <c r="AR83" s="55">
        <f>Y97</f>
        <v>0</v>
      </c>
      <c r="AS83" s="55">
        <f>W97</f>
        <v>0</v>
      </c>
      <c r="AT83" s="55">
        <f>W98</f>
        <v>0</v>
      </c>
      <c r="AU83" s="55">
        <f>Y98</f>
        <v>0</v>
      </c>
      <c r="AV83" s="55">
        <f>W99</f>
        <v>0</v>
      </c>
      <c r="AW83" s="55">
        <f>Y99</f>
        <v>0</v>
      </c>
      <c r="AX83" s="55">
        <f>Y100</f>
        <v>0</v>
      </c>
      <c r="AY83" s="55">
        <f>J100</f>
        <v>0</v>
      </c>
      <c r="AZ83" s="56"/>
      <c r="BA83" s="56"/>
      <c r="BB83" s="56"/>
      <c r="BC83" s="56"/>
      <c r="BD83" s="56"/>
      <c r="BE83" s="56"/>
      <c r="BF83" s="56"/>
      <c r="BG83" s="56"/>
      <c r="BH83" s="56"/>
      <c r="BI83" s="56"/>
      <c r="BJ83" s="56"/>
      <c r="BK83" s="56"/>
      <c r="BL83" s="56"/>
      <c r="BM83" s="56"/>
      <c r="BN83" s="56"/>
    </row>
    <row r="84" spans="1:66" ht="11.25" customHeight="1">
      <c r="A84" s="221"/>
      <c r="B84" s="38"/>
      <c r="C84" s="206"/>
      <c r="D84" s="209"/>
      <c r="E84" s="85" t="s">
        <v>46</v>
      </c>
      <c r="F84" s="86"/>
      <c r="G84" s="206"/>
      <c r="H84" s="209"/>
      <c r="I84" s="85" t="s">
        <v>46</v>
      </c>
      <c r="J84" s="108"/>
      <c r="K84" s="206"/>
      <c r="L84" s="209"/>
      <c r="M84" s="85" t="s">
        <v>46</v>
      </c>
      <c r="N84" s="108"/>
      <c r="O84" s="43"/>
      <c r="P84" s="1"/>
      <c r="Q84" s="1"/>
      <c r="R84" s="15"/>
      <c r="S84" s="227" t="str">
        <f>IF(OR(S81="Empleado",S81="Familiar"),"Nombre del Empleado","N° Factura")</f>
        <v>N° Factura</v>
      </c>
      <c r="T84" s="228"/>
      <c r="U84" s="89"/>
      <c r="V84" s="47"/>
      <c r="W84" s="227" t="str">
        <f>IF(OR(W81="Empleado",W81="Familiar"),"Nombre del Empleado","N° Factura")</f>
        <v>N° Factura</v>
      </c>
      <c r="X84" s="228"/>
      <c r="Y84" s="89"/>
      <c r="Z84" s="47"/>
      <c r="AA84" s="227" t="str">
        <f>IF(OR(AA81="Empleado",AA81="Familiar"),"Nombre del Empleado","N° Factura")</f>
        <v>N° Factura</v>
      </c>
      <c r="AB84" s="228"/>
      <c r="AC84" s="89"/>
      <c r="AD84" s="48"/>
      <c r="AE84" s="48"/>
      <c r="AF84" s="48"/>
      <c r="AG84" s="48"/>
      <c r="AH84" s="48"/>
      <c r="AI84" s="48"/>
      <c r="AJ84" s="48"/>
      <c r="AK84" s="48"/>
      <c r="AL84" s="48"/>
      <c r="AM84" s="48"/>
      <c r="AN84" s="53">
        <f>A59</f>
        <v>46328</v>
      </c>
      <c r="AO84" s="54" t="str">
        <f>K60</f>
        <v>Consultorio N° 3</v>
      </c>
      <c r="AP84" s="55">
        <f t="shared" ref="AP84:AQ84" si="67">K61</f>
        <v>0</v>
      </c>
      <c r="AQ84" s="55">
        <f t="shared" si="67"/>
        <v>0</v>
      </c>
      <c r="AR84" s="55">
        <f>AC61</f>
        <v>0</v>
      </c>
      <c r="AS84" s="55">
        <f>AA61</f>
        <v>0</v>
      </c>
      <c r="AT84" s="55">
        <f>AA62</f>
        <v>0</v>
      </c>
      <c r="AU84" s="55">
        <f>AC62</f>
        <v>0</v>
      </c>
      <c r="AV84" s="55">
        <f>AA63</f>
        <v>0</v>
      </c>
      <c r="AW84" s="55">
        <f>AC63</f>
        <v>0</v>
      </c>
      <c r="AX84" s="55">
        <f>AC64</f>
        <v>0</v>
      </c>
      <c r="AY84" s="55">
        <f>N64</f>
        <v>0</v>
      </c>
      <c r="AZ84" s="56"/>
      <c r="BA84" s="56"/>
      <c r="BB84" s="56"/>
      <c r="BC84" s="56"/>
      <c r="BD84" s="56"/>
      <c r="BE84" s="56"/>
      <c r="BF84" s="56"/>
      <c r="BG84" s="56"/>
      <c r="BH84" s="56"/>
      <c r="BI84" s="56"/>
      <c r="BJ84" s="56"/>
      <c r="BK84" s="56"/>
      <c r="BL84" s="56"/>
      <c r="BM84" s="56"/>
      <c r="BN84" s="56"/>
    </row>
    <row r="85" spans="1:66" ht="11.25" customHeight="1">
      <c r="A85" s="222">
        <f>A81+$Q$13/1440</f>
        <v>0.58333333333333326</v>
      </c>
      <c r="B85" s="38"/>
      <c r="C85" s="204"/>
      <c r="D85" s="207"/>
      <c r="E85" s="40" t="s">
        <v>36</v>
      </c>
      <c r="F85" s="42" t="str">
        <f>IF(D85&lt;&gt;"", VLOOKUP(D85,'Base de Datos'!$A$2:$D1268,2,FALSE()),"")</f>
        <v/>
      </c>
      <c r="G85" s="204"/>
      <c r="H85" s="216"/>
      <c r="I85" s="40" t="s">
        <v>36</v>
      </c>
      <c r="J85" s="42" t="str">
        <f>IF(H85&lt;&gt;"", VLOOKUP(H85,'Base de Datos'!$A$2:$D1268,2,FALSE()),"")</f>
        <v/>
      </c>
      <c r="K85" s="204"/>
      <c r="L85" s="216"/>
      <c r="M85" s="40" t="s">
        <v>36</v>
      </c>
      <c r="N85" s="42" t="str">
        <f>IF(L85&lt;&gt;"", VLOOKUP(L85,'Base de Datos'!$A$2:$D1268,2,FALSE()),"")</f>
        <v/>
      </c>
      <c r="O85" s="43"/>
      <c r="P85" s="151"/>
      <c r="Q85" s="1"/>
      <c r="R85" s="15"/>
      <c r="S85" s="45"/>
      <c r="T85" s="45" t="s">
        <v>37</v>
      </c>
      <c r="U85" s="46"/>
      <c r="V85" s="47"/>
      <c r="W85" s="45"/>
      <c r="X85" s="45" t="s">
        <v>37</v>
      </c>
      <c r="Y85" s="46"/>
      <c r="Z85" s="47"/>
      <c r="AA85" s="45"/>
      <c r="AB85" s="45" t="s">
        <v>37</v>
      </c>
      <c r="AC85" s="46"/>
      <c r="AD85" s="48"/>
      <c r="AE85" s="48"/>
      <c r="AF85" s="48"/>
      <c r="AG85" s="48"/>
      <c r="AH85" s="48"/>
      <c r="AI85" s="48"/>
      <c r="AJ85" s="48"/>
      <c r="AK85" s="48"/>
      <c r="AL85" s="48"/>
      <c r="AM85" s="48"/>
      <c r="AN85" s="53">
        <f>A59</f>
        <v>46328</v>
      </c>
      <c r="AO85" s="54" t="str">
        <f>K60</f>
        <v>Consultorio N° 3</v>
      </c>
      <c r="AP85" s="55">
        <f t="shared" ref="AP85:AQ85" si="68">K65</f>
        <v>0</v>
      </c>
      <c r="AQ85" s="55">
        <f t="shared" si="68"/>
        <v>0</v>
      </c>
      <c r="AR85" s="55">
        <f>AC65</f>
        <v>0</v>
      </c>
      <c r="AS85" s="55">
        <f>AA65</f>
        <v>0</v>
      </c>
      <c r="AT85" s="55">
        <f>AA66</f>
        <v>0</v>
      </c>
      <c r="AU85" s="55">
        <f>AC66</f>
        <v>0</v>
      </c>
      <c r="AV85" s="55">
        <f>AA67</f>
        <v>0</v>
      </c>
      <c r="AW85" s="55">
        <f>AC67</f>
        <v>0</v>
      </c>
      <c r="AX85" s="55">
        <f>AC68</f>
        <v>0</v>
      </c>
      <c r="AY85" s="55">
        <f>N68</f>
        <v>0</v>
      </c>
      <c r="AZ85" s="56"/>
      <c r="BA85" s="56"/>
      <c r="BB85" s="56"/>
      <c r="BC85" s="56"/>
      <c r="BD85" s="56"/>
      <c r="BE85" s="56"/>
      <c r="BF85" s="56"/>
      <c r="BG85" s="56"/>
      <c r="BH85" s="56"/>
      <c r="BI85" s="56"/>
      <c r="BJ85" s="56"/>
      <c r="BK85" s="56"/>
      <c r="BL85" s="56"/>
      <c r="BM85" s="56"/>
      <c r="BN85" s="56"/>
    </row>
    <row r="86" spans="1:66" ht="11.25" customHeight="1">
      <c r="A86" s="220"/>
      <c r="B86" s="38"/>
      <c r="C86" s="205"/>
      <c r="D86" s="208"/>
      <c r="E86" s="57" t="s">
        <v>42</v>
      </c>
      <c r="F86" s="58" t="str">
        <f>IF(D85&lt;&gt;"", VLOOKUP(D85,'Base de Datos'!$A$2:$D1268,3,FALSE()),"")</f>
        <v/>
      </c>
      <c r="G86" s="205"/>
      <c r="H86" s="208"/>
      <c r="I86" s="57" t="s">
        <v>42</v>
      </c>
      <c r="J86" s="58" t="str">
        <f>IF(H85&lt;&gt;"", VLOOKUP(H85,'Base de Datos'!$A$2:$D1268,3,FALSE()),"")</f>
        <v/>
      </c>
      <c r="K86" s="205"/>
      <c r="L86" s="208"/>
      <c r="M86" s="57" t="s">
        <v>42</v>
      </c>
      <c r="N86" s="58" t="str">
        <f>IF(L85&lt;&gt;"", VLOOKUP(L85,'Base de Datos'!$A$2:$D1268,3,FALSE()),"")</f>
        <v/>
      </c>
      <c r="O86" s="43"/>
      <c r="P86" s="151"/>
      <c r="Q86" s="152"/>
      <c r="R86" s="15"/>
      <c r="S86" s="229"/>
      <c r="T86" s="230"/>
      <c r="U86" s="59"/>
      <c r="V86" s="47"/>
      <c r="W86" s="229"/>
      <c r="X86" s="230"/>
      <c r="Y86" s="59"/>
      <c r="Z86" s="47"/>
      <c r="AA86" s="229"/>
      <c r="AB86" s="230"/>
      <c r="AC86" s="59"/>
      <c r="AD86" s="48"/>
      <c r="AE86" s="48"/>
      <c r="AF86" s="48"/>
      <c r="AG86" s="48"/>
      <c r="AH86" s="48"/>
      <c r="AI86" s="48"/>
      <c r="AJ86" s="48"/>
      <c r="AK86" s="48"/>
      <c r="AL86" s="48"/>
      <c r="AM86" s="48"/>
      <c r="AN86" s="53">
        <f>A59</f>
        <v>46328</v>
      </c>
      <c r="AO86" s="54" t="str">
        <f>K60</f>
        <v>Consultorio N° 3</v>
      </c>
      <c r="AP86" s="55">
        <f t="shared" ref="AP86:AQ86" si="69">K69</f>
        <v>0</v>
      </c>
      <c r="AQ86" s="55">
        <f t="shared" si="69"/>
        <v>0</v>
      </c>
      <c r="AR86" s="55">
        <f>AC69</f>
        <v>0</v>
      </c>
      <c r="AS86" s="55">
        <f>AA69</f>
        <v>0</v>
      </c>
      <c r="AT86" s="55">
        <f>AA70</f>
        <v>0</v>
      </c>
      <c r="AU86" s="55">
        <f>AC70</f>
        <v>0</v>
      </c>
      <c r="AV86" s="55">
        <f>AA71</f>
        <v>0</v>
      </c>
      <c r="AW86" s="55">
        <f>AC71</f>
        <v>0</v>
      </c>
      <c r="AX86" s="55">
        <f>AC72</f>
        <v>0</v>
      </c>
      <c r="AY86" s="55">
        <f>N72</f>
        <v>0</v>
      </c>
      <c r="AZ86" s="56"/>
      <c r="BA86" s="56"/>
      <c r="BB86" s="56"/>
      <c r="BC86" s="56"/>
      <c r="BD86" s="56"/>
      <c r="BE86" s="56"/>
      <c r="BF86" s="56"/>
      <c r="BG86" s="56"/>
      <c r="BH86" s="56"/>
      <c r="BI86" s="56"/>
      <c r="BJ86" s="56"/>
      <c r="BK86" s="56"/>
      <c r="BL86" s="56"/>
      <c r="BM86" s="56"/>
      <c r="BN86" s="56"/>
    </row>
    <row r="87" spans="1:66" ht="11.25" customHeight="1">
      <c r="A87" s="220"/>
      <c r="B87" s="38"/>
      <c r="C87" s="205"/>
      <c r="D87" s="208"/>
      <c r="E87" s="57" t="s">
        <v>44</v>
      </c>
      <c r="F87" s="58" t="str">
        <f>IF(D85&lt;&gt;"", VLOOKUP(D85,'Base de Datos'!$A$2:$D1268,4,FALSE()),"")</f>
        <v/>
      </c>
      <c r="G87" s="205"/>
      <c r="H87" s="208"/>
      <c r="I87" s="57" t="s">
        <v>44</v>
      </c>
      <c r="J87" s="58" t="str">
        <f>IF(H85&lt;&gt;"", VLOOKUP(H85,'Base de Datos'!$A$2:$D1268,4,FALSE()),"")</f>
        <v/>
      </c>
      <c r="K87" s="205"/>
      <c r="L87" s="208"/>
      <c r="M87" s="57" t="s">
        <v>44</v>
      </c>
      <c r="N87" s="58" t="str">
        <f>IF(L85&lt;&gt;"", VLOOKUP(L85,'Base de Datos'!$A$2:$D1268,4,FALSE()),"")</f>
        <v/>
      </c>
      <c r="O87" s="43"/>
      <c r="P87" s="151"/>
      <c r="Q87" s="152"/>
      <c r="R87" s="15"/>
      <c r="S87" s="229"/>
      <c r="T87" s="230"/>
      <c r="U87" s="59"/>
      <c r="V87" s="47"/>
      <c r="W87" s="229"/>
      <c r="X87" s="230"/>
      <c r="Y87" s="59"/>
      <c r="Z87" s="47"/>
      <c r="AA87" s="229"/>
      <c r="AB87" s="230"/>
      <c r="AC87" s="59"/>
      <c r="AD87" s="48"/>
      <c r="AE87" s="48"/>
      <c r="AF87" s="48"/>
      <c r="AG87" s="48"/>
      <c r="AH87" s="48"/>
      <c r="AI87" s="48"/>
      <c r="AJ87" s="48"/>
      <c r="AK87" s="48"/>
      <c r="AL87" s="48"/>
      <c r="AM87" s="48"/>
      <c r="AN87" s="53">
        <f>A59</f>
        <v>46328</v>
      </c>
      <c r="AO87" s="54" t="str">
        <f>K60</f>
        <v>Consultorio N° 3</v>
      </c>
      <c r="AP87" s="55">
        <f t="shared" ref="AP87:AQ87" si="70">K73</f>
        <v>0</v>
      </c>
      <c r="AQ87" s="55">
        <f t="shared" si="70"/>
        <v>0</v>
      </c>
      <c r="AR87" s="55">
        <f>AC73</f>
        <v>0</v>
      </c>
      <c r="AS87" s="55">
        <f>AA73</f>
        <v>0</v>
      </c>
      <c r="AT87" s="55">
        <f>AA74</f>
        <v>0</v>
      </c>
      <c r="AU87" s="55">
        <f>AC74</f>
        <v>0</v>
      </c>
      <c r="AV87" s="55">
        <f>AA75</f>
        <v>0</v>
      </c>
      <c r="AW87" s="55">
        <f>AC75</f>
        <v>0</v>
      </c>
      <c r="AX87" s="55">
        <f>AC76</f>
        <v>0</v>
      </c>
      <c r="AY87" s="55">
        <f>N76</f>
        <v>0</v>
      </c>
      <c r="AZ87" s="56"/>
      <c r="BA87" s="56"/>
      <c r="BB87" s="56"/>
      <c r="BC87" s="56"/>
      <c r="BD87" s="56"/>
      <c r="BE87" s="56"/>
      <c r="BF87" s="56"/>
      <c r="BG87" s="56"/>
      <c r="BH87" s="56"/>
      <c r="BI87" s="56"/>
      <c r="BJ87" s="56"/>
      <c r="BK87" s="56"/>
      <c r="BL87" s="56"/>
      <c r="BM87" s="56"/>
      <c r="BN87" s="56"/>
    </row>
    <row r="88" spans="1:66" ht="11.25" customHeight="1">
      <c r="A88" s="221"/>
      <c r="B88" s="38"/>
      <c r="C88" s="206"/>
      <c r="D88" s="209"/>
      <c r="E88" s="85" t="s">
        <v>46</v>
      </c>
      <c r="F88" s="86"/>
      <c r="G88" s="206"/>
      <c r="H88" s="209"/>
      <c r="I88" s="85" t="s">
        <v>46</v>
      </c>
      <c r="J88" s="108"/>
      <c r="K88" s="206"/>
      <c r="L88" s="209"/>
      <c r="M88" s="85" t="s">
        <v>46</v>
      </c>
      <c r="N88" s="108"/>
      <c r="O88" s="43"/>
      <c r="P88" s="151"/>
      <c r="Q88" s="1"/>
      <c r="R88" s="15"/>
      <c r="S88" s="227" t="str">
        <f>IF(OR(S85="Empleado",S85="Familiar"),"Nombre del Empleado","N° Factura")</f>
        <v>N° Factura</v>
      </c>
      <c r="T88" s="228"/>
      <c r="U88" s="89"/>
      <c r="V88" s="47"/>
      <c r="W88" s="227" t="str">
        <f>IF(OR(W85="Empleado",W85="Familiar"),"Nombre del Empleado","N° Factura")</f>
        <v>N° Factura</v>
      </c>
      <c r="X88" s="228"/>
      <c r="Y88" s="89"/>
      <c r="Z88" s="47"/>
      <c r="AA88" s="227" t="str">
        <f>IF(OR(AA85="Empleado",AA85="Familiar"),"Nombre del Empleado","N° Factura")</f>
        <v>N° Factura</v>
      </c>
      <c r="AB88" s="228"/>
      <c r="AC88" s="89"/>
      <c r="AD88" s="48"/>
      <c r="AE88" s="48"/>
      <c r="AF88" s="48"/>
      <c r="AG88" s="48"/>
      <c r="AH88" s="48"/>
      <c r="AI88" s="48"/>
      <c r="AJ88" s="48"/>
      <c r="AK88" s="48"/>
      <c r="AL88" s="48"/>
      <c r="AM88" s="48"/>
      <c r="AN88" s="53">
        <f>A59</f>
        <v>46328</v>
      </c>
      <c r="AO88" s="54" t="str">
        <f>K60</f>
        <v>Consultorio N° 3</v>
      </c>
      <c r="AP88" s="55">
        <f t="shared" ref="AP88:AQ88" si="71">K77</f>
        <v>0</v>
      </c>
      <c r="AQ88" s="55">
        <f t="shared" si="71"/>
        <v>0</v>
      </c>
      <c r="AR88" s="55">
        <f>AC77</f>
        <v>0</v>
      </c>
      <c r="AS88" s="55">
        <f>AA77</f>
        <v>0</v>
      </c>
      <c r="AT88" s="55">
        <f>AA78</f>
        <v>0</v>
      </c>
      <c r="AU88" s="55">
        <f>AC78</f>
        <v>0</v>
      </c>
      <c r="AV88" s="55">
        <f>AA79</f>
        <v>0</v>
      </c>
      <c r="AW88" s="55">
        <f>AC79</f>
        <v>0</v>
      </c>
      <c r="AX88" s="55">
        <f>AC80</f>
        <v>0</v>
      </c>
      <c r="AY88" s="55">
        <f>N80</f>
        <v>0</v>
      </c>
      <c r="AZ88" s="56"/>
      <c r="BA88" s="56"/>
      <c r="BB88" s="56"/>
      <c r="BC88" s="56"/>
      <c r="BD88" s="56"/>
      <c r="BE88" s="56"/>
      <c r="BF88" s="56"/>
      <c r="BG88" s="56"/>
      <c r="BH88" s="56"/>
      <c r="BI88" s="56"/>
      <c r="BJ88" s="56"/>
      <c r="BK88" s="56"/>
      <c r="BL88" s="56"/>
      <c r="BM88" s="56"/>
      <c r="BN88" s="56"/>
    </row>
    <row r="89" spans="1:66" ht="11.25" customHeight="1">
      <c r="A89" s="222">
        <f>A85+$Q$13/1440</f>
        <v>0.62499999999999989</v>
      </c>
      <c r="B89" s="38"/>
      <c r="C89" s="204"/>
      <c r="D89" s="207"/>
      <c r="E89" s="40" t="s">
        <v>36</v>
      </c>
      <c r="F89" s="42" t="str">
        <f>IF(D89&lt;&gt;"", VLOOKUP(D89,'Base de Datos'!$A$2:$D1268,2,FALSE()),"")</f>
        <v/>
      </c>
      <c r="G89" s="204"/>
      <c r="H89" s="216"/>
      <c r="I89" s="40" t="s">
        <v>36</v>
      </c>
      <c r="J89" s="42" t="str">
        <f>IF(H89&lt;&gt;"", VLOOKUP(H89,'Base de Datos'!$A$2:$D1268,2,FALSE()),"")</f>
        <v/>
      </c>
      <c r="K89" s="204"/>
      <c r="L89" s="216"/>
      <c r="M89" s="40" t="s">
        <v>36</v>
      </c>
      <c r="N89" s="42" t="str">
        <f>IF(L89&lt;&gt;"", VLOOKUP(L89,'Base de Datos'!$A$2:$D1268,2,FALSE()),"")</f>
        <v/>
      </c>
      <c r="O89" s="43"/>
      <c r="P89" s="153"/>
      <c r="Q89" s="154"/>
      <c r="R89" s="15"/>
      <c r="S89" s="45"/>
      <c r="T89" s="45" t="s">
        <v>37</v>
      </c>
      <c r="U89" s="46"/>
      <c r="V89" s="47"/>
      <c r="W89" s="45"/>
      <c r="X89" s="45" t="s">
        <v>37</v>
      </c>
      <c r="Y89" s="46"/>
      <c r="Z89" s="47"/>
      <c r="AA89" s="45"/>
      <c r="AB89" s="45" t="s">
        <v>37</v>
      </c>
      <c r="AC89" s="46"/>
      <c r="AD89" s="48"/>
      <c r="AE89" s="48"/>
      <c r="AF89" s="48"/>
      <c r="AG89" s="48"/>
      <c r="AH89" s="48"/>
      <c r="AI89" s="48"/>
      <c r="AJ89" s="48"/>
      <c r="AK89" s="48"/>
      <c r="AL89" s="48"/>
      <c r="AM89" s="48"/>
      <c r="AN89" s="53">
        <f>A59</f>
        <v>46328</v>
      </c>
      <c r="AO89" s="54" t="str">
        <f>K60</f>
        <v>Consultorio N° 3</v>
      </c>
      <c r="AP89" s="55">
        <f t="shared" ref="AP89:AQ89" si="72">K81</f>
        <v>0</v>
      </c>
      <c r="AQ89" s="55">
        <f t="shared" si="72"/>
        <v>0</v>
      </c>
      <c r="AR89" s="55">
        <f>AC81</f>
        <v>0</v>
      </c>
      <c r="AS89" s="55">
        <f>AA81</f>
        <v>0</v>
      </c>
      <c r="AT89" s="55">
        <f>AA82</f>
        <v>0</v>
      </c>
      <c r="AU89" s="55">
        <f>AC82</f>
        <v>0</v>
      </c>
      <c r="AV89" s="55">
        <f>AA83</f>
        <v>0</v>
      </c>
      <c r="AW89" s="55">
        <f>AC83</f>
        <v>0</v>
      </c>
      <c r="AX89" s="55">
        <f>AC84</f>
        <v>0</v>
      </c>
      <c r="AY89" s="55">
        <f>N84</f>
        <v>0</v>
      </c>
      <c r="AZ89" s="56"/>
      <c r="BA89" s="56"/>
      <c r="BB89" s="56"/>
      <c r="BC89" s="56"/>
      <c r="BD89" s="56"/>
      <c r="BE89" s="56"/>
      <c r="BF89" s="56"/>
      <c r="BG89" s="56"/>
      <c r="BH89" s="56"/>
      <c r="BI89" s="56"/>
      <c r="BJ89" s="56"/>
      <c r="BK89" s="56"/>
      <c r="BL89" s="56"/>
      <c r="BM89" s="56"/>
      <c r="BN89" s="56"/>
    </row>
    <row r="90" spans="1:66" ht="11.25" customHeight="1">
      <c r="A90" s="220"/>
      <c r="B90" s="38"/>
      <c r="C90" s="205"/>
      <c r="D90" s="208"/>
      <c r="E90" s="57" t="s">
        <v>42</v>
      </c>
      <c r="F90" s="58" t="str">
        <f>IF(D89&lt;&gt;"", VLOOKUP(D89,'Base de Datos'!$A$2:$D1268,3,FALSE()),"")</f>
        <v/>
      </c>
      <c r="G90" s="205"/>
      <c r="H90" s="208"/>
      <c r="I90" s="57" t="s">
        <v>42</v>
      </c>
      <c r="J90" s="58" t="str">
        <f>IF(H89&lt;&gt;"", VLOOKUP(H89,'Base de Datos'!$A$2:$D1268,3,FALSE()),"")</f>
        <v/>
      </c>
      <c r="K90" s="205"/>
      <c r="L90" s="208"/>
      <c r="M90" s="57" t="s">
        <v>42</v>
      </c>
      <c r="N90" s="58" t="str">
        <f>IF(L89&lt;&gt;"", VLOOKUP(L89,'Base de Datos'!$A$2:$D1268,3,FALSE()),"")</f>
        <v/>
      </c>
      <c r="O90" s="43"/>
      <c r="P90" s="153"/>
      <c r="Q90" s="154"/>
      <c r="R90" s="15"/>
      <c r="S90" s="229"/>
      <c r="T90" s="230"/>
      <c r="U90" s="59"/>
      <c r="V90" s="47"/>
      <c r="W90" s="229"/>
      <c r="X90" s="230"/>
      <c r="Y90" s="59"/>
      <c r="Z90" s="47"/>
      <c r="AA90" s="229"/>
      <c r="AB90" s="230"/>
      <c r="AC90" s="59"/>
      <c r="AD90" s="48"/>
      <c r="AE90" s="48"/>
      <c r="AF90" s="48"/>
      <c r="AG90" s="48"/>
      <c r="AH90" s="48"/>
      <c r="AI90" s="48"/>
      <c r="AJ90" s="48"/>
      <c r="AK90" s="48"/>
      <c r="AL90" s="48"/>
      <c r="AM90" s="48"/>
      <c r="AN90" s="53">
        <f>A59</f>
        <v>46328</v>
      </c>
      <c r="AO90" s="54" t="str">
        <f>K60</f>
        <v>Consultorio N° 3</v>
      </c>
      <c r="AP90" s="55">
        <f t="shared" ref="AP90:AQ90" si="73">K85</f>
        <v>0</v>
      </c>
      <c r="AQ90" s="55">
        <f t="shared" si="73"/>
        <v>0</v>
      </c>
      <c r="AR90" s="55">
        <f>AC85</f>
        <v>0</v>
      </c>
      <c r="AS90" s="55">
        <f>AA85</f>
        <v>0</v>
      </c>
      <c r="AT90" s="55">
        <f>AA86</f>
        <v>0</v>
      </c>
      <c r="AU90" s="55">
        <f>AC86</f>
        <v>0</v>
      </c>
      <c r="AV90" s="55">
        <f>AA87</f>
        <v>0</v>
      </c>
      <c r="AW90" s="55">
        <f>AC87</f>
        <v>0</v>
      </c>
      <c r="AX90" s="55">
        <f>AC88</f>
        <v>0</v>
      </c>
      <c r="AY90" s="55">
        <f>N88</f>
        <v>0</v>
      </c>
      <c r="AZ90" s="56"/>
      <c r="BA90" s="56"/>
      <c r="BB90" s="56"/>
      <c r="BC90" s="56"/>
      <c r="BD90" s="56"/>
      <c r="BE90" s="56"/>
      <c r="BF90" s="56"/>
      <c r="BG90" s="56"/>
      <c r="BH90" s="56"/>
      <c r="BI90" s="56"/>
      <c r="BJ90" s="56"/>
      <c r="BK90" s="56"/>
      <c r="BL90" s="56"/>
      <c r="BM90" s="56"/>
      <c r="BN90" s="56"/>
    </row>
    <row r="91" spans="1:66" ht="11.25" customHeight="1">
      <c r="A91" s="220"/>
      <c r="B91" s="38"/>
      <c r="C91" s="205"/>
      <c r="D91" s="208"/>
      <c r="E91" s="57" t="s">
        <v>44</v>
      </c>
      <c r="F91" s="58" t="str">
        <f>IF(D89&lt;&gt;"", VLOOKUP(D89,'Base de Datos'!$A$2:$D1268,4,FALSE()),"")</f>
        <v/>
      </c>
      <c r="G91" s="205"/>
      <c r="H91" s="208"/>
      <c r="I91" s="57" t="s">
        <v>44</v>
      </c>
      <c r="J91" s="58" t="str">
        <f>IF(H89&lt;&gt;"", VLOOKUP(H89,'Base de Datos'!$A$2:$D1268,4,FALSE()),"")</f>
        <v/>
      </c>
      <c r="K91" s="205"/>
      <c r="L91" s="208"/>
      <c r="M91" s="57" t="s">
        <v>44</v>
      </c>
      <c r="N91" s="58" t="str">
        <f>IF(L89&lt;&gt;"", VLOOKUP(L89,'Base de Datos'!$A$2:$D1268,4,FALSE()),"")</f>
        <v/>
      </c>
      <c r="O91" s="43"/>
      <c r="P91" s="153"/>
      <c r="Q91" s="154"/>
      <c r="R91" s="15"/>
      <c r="S91" s="229"/>
      <c r="T91" s="230"/>
      <c r="U91" s="59"/>
      <c r="V91" s="47"/>
      <c r="W91" s="229"/>
      <c r="X91" s="230"/>
      <c r="Y91" s="59"/>
      <c r="Z91" s="47"/>
      <c r="AA91" s="229"/>
      <c r="AB91" s="230"/>
      <c r="AC91" s="59"/>
      <c r="AD91" s="48"/>
      <c r="AE91" s="48"/>
      <c r="AF91" s="48"/>
      <c r="AG91" s="48"/>
      <c r="AH91" s="48"/>
      <c r="AI91" s="48"/>
      <c r="AJ91" s="48"/>
      <c r="AK91" s="48"/>
      <c r="AL91" s="48"/>
      <c r="AM91" s="48"/>
      <c r="AN91" s="53">
        <f>A59</f>
        <v>46328</v>
      </c>
      <c r="AO91" s="54" t="str">
        <f>K60</f>
        <v>Consultorio N° 3</v>
      </c>
      <c r="AP91" s="55">
        <f t="shared" ref="AP91:AQ91" si="74">K89</f>
        <v>0</v>
      </c>
      <c r="AQ91" s="55">
        <f t="shared" si="74"/>
        <v>0</v>
      </c>
      <c r="AR91" s="55">
        <f>AC89</f>
        <v>0</v>
      </c>
      <c r="AS91" s="55">
        <f>AA89</f>
        <v>0</v>
      </c>
      <c r="AT91" s="55">
        <f>AA90</f>
        <v>0</v>
      </c>
      <c r="AU91" s="55">
        <f>AC90</f>
        <v>0</v>
      </c>
      <c r="AV91" s="55">
        <f>AA91</f>
        <v>0</v>
      </c>
      <c r="AW91" s="55">
        <f>AC91</f>
        <v>0</v>
      </c>
      <c r="AX91" s="55">
        <f>AC92</f>
        <v>0</v>
      </c>
      <c r="AY91" s="55">
        <f>N92</f>
        <v>0</v>
      </c>
      <c r="AZ91" s="56"/>
      <c r="BA91" s="56"/>
      <c r="BB91" s="56"/>
      <c r="BC91" s="56"/>
      <c r="BD91" s="56"/>
      <c r="BE91" s="56"/>
      <c r="BF91" s="56"/>
      <c r="BG91" s="56"/>
      <c r="BH91" s="56"/>
      <c r="BI91" s="56"/>
      <c r="BJ91" s="56"/>
      <c r="BK91" s="56"/>
      <c r="BL91" s="56"/>
      <c r="BM91" s="56"/>
      <c r="BN91" s="56"/>
    </row>
    <row r="92" spans="1:66" ht="11.25" customHeight="1">
      <c r="A92" s="221"/>
      <c r="B92" s="38"/>
      <c r="C92" s="206"/>
      <c r="D92" s="209"/>
      <c r="E92" s="85" t="s">
        <v>46</v>
      </c>
      <c r="F92" s="86"/>
      <c r="G92" s="206"/>
      <c r="H92" s="209"/>
      <c r="I92" s="85" t="s">
        <v>46</v>
      </c>
      <c r="J92" s="108"/>
      <c r="K92" s="206"/>
      <c r="L92" s="209"/>
      <c r="M92" s="85" t="s">
        <v>46</v>
      </c>
      <c r="N92" s="108"/>
      <c r="O92" s="43"/>
      <c r="P92" s="153"/>
      <c r="Q92" s="154"/>
      <c r="R92" s="15"/>
      <c r="S92" s="227" t="str">
        <f>IF(OR(S89="Empleado",S89="Familiar"),"Nombre del Empleado","N° Factura")</f>
        <v>N° Factura</v>
      </c>
      <c r="T92" s="228"/>
      <c r="U92" s="89"/>
      <c r="V92" s="47"/>
      <c r="W92" s="227" t="str">
        <f>IF(OR(W89="Empleado",W89="Familiar"),"Nombre del Empleado","N° Factura")</f>
        <v>N° Factura</v>
      </c>
      <c r="X92" s="228"/>
      <c r="Y92" s="89"/>
      <c r="Z92" s="47"/>
      <c r="AA92" s="227" t="str">
        <f>IF(OR(AA89="Empleado",AA89="Familiar"),"Nombre del Empleado","N° Factura")</f>
        <v>N° Factura</v>
      </c>
      <c r="AB92" s="228"/>
      <c r="AC92" s="89"/>
      <c r="AD92" s="48"/>
      <c r="AE92" s="48"/>
      <c r="AF92" s="48"/>
      <c r="AG92" s="48"/>
      <c r="AH92" s="48"/>
      <c r="AI92" s="48"/>
      <c r="AJ92" s="48"/>
      <c r="AK92" s="48"/>
      <c r="AL92" s="48"/>
      <c r="AM92" s="48"/>
      <c r="AN92" s="53">
        <f>A59</f>
        <v>46328</v>
      </c>
      <c r="AO92" s="54" t="str">
        <f>K60</f>
        <v>Consultorio N° 3</v>
      </c>
      <c r="AP92" s="55">
        <f t="shared" ref="AP92:AQ92" si="75">K93</f>
        <v>0</v>
      </c>
      <c r="AQ92" s="55">
        <f t="shared" si="75"/>
        <v>0</v>
      </c>
      <c r="AR92" s="55">
        <f>AC93</f>
        <v>0</v>
      </c>
      <c r="AS92" s="55">
        <f>AA93</f>
        <v>0</v>
      </c>
      <c r="AT92" s="55">
        <f>AA94</f>
        <v>0</v>
      </c>
      <c r="AU92" s="55">
        <f>AC94</f>
        <v>0</v>
      </c>
      <c r="AV92" s="55">
        <f>AA95</f>
        <v>0</v>
      </c>
      <c r="AW92" s="55">
        <f>AC95</f>
        <v>0</v>
      </c>
      <c r="AX92" s="55">
        <f>AC96</f>
        <v>0</v>
      </c>
      <c r="AY92" s="55">
        <f>N96</f>
        <v>0</v>
      </c>
      <c r="AZ92" s="56"/>
      <c r="BA92" s="56"/>
      <c r="BB92" s="56"/>
      <c r="BC92" s="56"/>
      <c r="BD92" s="56"/>
      <c r="BE92" s="56"/>
      <c r="BF92" s="56"/>
      <c r="BG92" s="56"/>
      <c r="BH92" s="56"/>
      <c r="BI92" s="56"/>
      <c r="BJ92" s="56"/>
      <c r="BK92" s="56"/>
      <c r="BL92" s="56"/>
      <c r="BM92" s="56"/>
      <c r="BN92" s="56"/>
    </row>
    <row r="93" spans="1:66" ht="11.25" customHeight="1">
      <c r="A93" s="222">
        <f>A89+$Q$13/1440</f>
        <v>0.66666666666666652</v>
      </c>
      <c r="B93" s="38"/>
      <c r="C93" s="204"/>
      <c r="D93" s="207"/>
      <c r="E93" s="40" t="s">
        <v>36</v>
      </c>
      <c r="F93" s="42" t="str">
        <f>IF(D93&lt;&gt;"", VLOOKUP(D93,'Base de Datos'!$A$2:$D1268,2,FALSE()),"")</f>
        <v/>
      </c>
      <c r="G93" s="204"/>
      <c r="H93" s="216"/>
      <c r="I93" s="40" t="s">
        <v>36</v>
      </c>
      <c r="J93" s="42" t="str">
        <f>IF(H93&lt;&gt;"", VLOOKUP(H93,'Base de Datos'!$A$2:$D1268,2,FALSE()),"")</f>
        <v/>
      </c>
      <c r="K93" s="204"/>
      <c r="L93" s="216"/>
      <c r="M93" s="40" t="s">
        <v>36</v>
      </c>
      <c r="N93" s="42" t="str">
        <f>IF(L93&lt;&gt;"", VLOOKUP(L93,'Base de Datos'!$A$2:$D1268,2,FALSE()),"")</f>
        <v/>
      </c>
      <c r="O93" s="43"/>
      <c r="P93" s="3"/>
      <c r="Q93" s="3"/>
      <c r="R93" s="15"/>
      <c r="S93" s="45"/>
      <c r="T93" s="45" t="s">
        <v>37</v>
      </c>
      <c r="U93" s="46"/>
      <c r="V93" s="47"/>
      <c r="W93" s="45"/>
      <c r="X93" s="45" t="s">
        <v>37</v>
      </c>
      <c r="Y93" s="46"/>
      <c r="Z93" s="47"/>
      <c r="AA93" s="45"/>
      <c r="AB93" s="45" t="s">
        <v>37</v>
      </c>
      <c r="AC93" s="46"/>
      <c r="AD93" s="48"/>
      <c r="AE93" s="48"/>
      <c r="AF93" s="48"/>
      <c r="AG93" s="48"/>
      <c r="AH93" s="48"/>
      <c r="AI93" s="48"/>
      <c r="AJ93" s="48"/>
      <c r="AK93" s="48"/>
      <c r="AL93" s="48"/>
      <c r="AM93" s="48"/>
      <c r="AN93" s="53">
        <f>A59</f>
        <v>46328</v>
      </c>
      <c r="AO93" s="54" t="str">
        <f>K60</f>
        <v>Consultorio N° 3</v>
      </c>
      <c r="AP93" s="55">
        <f t="shared" ref="AP93:AQ93" si="76">K97</f>
        <v>0</v>
      </c>
      <c r="AQ93" s="55">
        <f t="shared" si="76"/>
        <v>0</v>
      </c>
      <c r="AR93" s="55">
        <f>AC97</f>
        <v>0</v>
      </c>
      <c r="AS93" s="55">
        <f>AA97</f>
        <v>0</v>
      </c>
      <c r="AT93" s="55">
        <f>AA98</f>
        <v>0</v>
      </c>
      <c r="AU93" s="55">
        <f>AC98</f>
        <v>0</v>
      </c>
      <c r="AV93" s="55">
        <f>AA99</f>
        <v>0</v>
      </c>
      <c r="AW93" s="55">
        <f>AC99</f>
        <v>0</v>
      </c>
      <c r="AX93" s="55">
        <f>AC100</f>
        <v>0</v>
      </c>
      <c r="AY93" s="55">
        <f>N100</f>
        <v>0</v>
      </c>
      <c r="AZ93" s="56"/>
      <c r="BA93" s="56"/>
      <c r="BB93" s="56"/>
      <c r="BC93" s="56"/>
      <c r="BD93" s="56"/>
      <c r="BE93" s="56"/>
      <c r="BF93" s="56"/>
      <c r="BG93" s="56"/>
      <c r="BH93" s="56"/>
      <c r="BI93" s="56"/>
      <c r="BJ93" s="56"/>
      <c r="BK93" s="56"/>
      <c r="BL93" s="56"/>
      <c r="BM93" s="56"/>
      <c r="BN93" s="56"/>
    </row>
    <row r="94" spans="1:66" ht="11.25" customHeight="1">
      <c r="A94" s="220"/>
      <c r="B94" s="38"/>
      <c r="C94" s="205"/>
      <c r="D94" s="208"/>
      <c r="E94" s="57" t="s">
        <v>42</v>
      </c>
      <c r="F94" s="58" t="str">
        <f>IF(D93&lt;&gt;"", VLOOKUP(D93,'Base de Datos'!$A$2:$D1268,3,FALSE()),"")</f>
        <v/>
      </c>
      <c r="G94" s="205"/>
      <c r="H94" s="208"/>
      <c r="I94" s="57" t="s">
        <v>42</v>
      </c>
      <c r="J94" s="58" t="str">
        <f>IF(H93&lt;&gt;"", VLOOKUP(H93,'Base de Datos'!$A$2:$D1268,3,FALSE()),"")</f>
        <v/>
      </c>
      <c r="K94" s="205"/>
      <c r="L94" s="208"/>
      <c r="M94" s="57" t="s">
        <v>42</v>
      </c>
      <c r="N94" s="58" t="str">
        <f>IF(L93&lt;&gt;"", VLOOKUP(L93,'Base de Datos'!$A$2:$D1268,3,FALSE()),"")</f>
        <v/>
      </c>
      <c r="O94" s="43"/>
      <c r="P94" s="3"/>
      <c r="Q94" s="3"/>
      <c r="R94" s="15"/>
      <c r="S94" s="229"/>
      <c r="T94" s="230"/>
      <c r="U94" s="59"/>
      <c r="V94" s="47"/>
      <c r="W94" s="229"/>
      <c r="X94" s="230"/>
      <c r="Y94" s="59"/>
      <c r="Z94" s="47"/>
      <c r="AA94" s="229"/>
      <c r="AB94" s="230"/>
      <c r="AC94" s="59"/>
      <c r="AD94" s="48"/>
      <c r="AE94" s="235">
        <f>A59</f>
        <v>46328</v>
      </c>
      <c r="AF94" s="236"/>
      <c r="AG94" s="236"/>
      <c r="AH94" s="236"/>
      <c r="AI94" s="236"/>
      <c r="AJ94" s="236"/>
      <c r="AK94" s="236"/>
      <c r="AL94" s="237"/>
      <c r="AM94" s="48"/>
      <c r="AN94" s="155">
        <f>A59</f>
        <v>46328</v>
      </c>
      <c r="AO94" s="156" t="str">
        <f>K60</f>
        <v>Consultorio N° 3</v>
      </c>
      <c r="AP94" s="156">
        <f t="shared" ref="AP94:AQ94" si="77">K101</f>
        <v>0</v>
      </c>
      <c r="AQ94" s="156">
        <f t="shared" si="77"/>
        <v>0</v>
      </c>
      <c r="AR94" s="156">
        <f>AC101</f>
        <v>0</v>
      </c>
      <c r="AS94" s="156">
        <f>AA101</f>
        <v>0</v>
      </c>
      <c r="AT94" s="156">
        <f>AA102</f>
        <v>0</v>
      </c>
      <c r="AU94" s="156">
        <f>AC102</f>
        <v>0</v>
      </c>
      <c r="AV94" s="156">
        <f>AA103</f>
        <v>0</v>
      </c>
      <c r="AW94" s="156">
        <f>AC103</f>
        <v>0</v>
      </c>
      <c r="AX94" s="156">
        <f>AC104</f>
        <v>0</v>
      </c>
      <c r="AY94" s="156">
        <f>N104</f>
        <v>0</v>
      </c>
      <c r="AZ94" s="48"/>
      <c r="BA94" s="48"/>
      <c r="BB94" s="48"/>
      <c r="BC94" s="48"/>
      <c r="BD94" s="48"/>
      <c r="BE94" s="48"/>
      <c r="BF94" s="48"/>
      <c r="BG94" s="48"/>
      <c r="BH94" s="48"/>
      <c r="BI94" s="48"/>
      <c r="BJ94" s="48"/>
      <c r="BK94" s="48"/>
      <c r="BL94" s="48"/>
      <c r="BM94" s="48"/>
      <c r="BN94" s="48"/>
    </row>
    <row r="95" spans="1:66" ht="11.25" customHeight="1">
      <c r="A95" s="220"/>
      <c r="B95" s="38"/>
      <c r="C95" s="205"/>
      <c r="D95" s="208"/>
      <c r="E95" s="57" t="s">
        <v>44</v>
      </c>
      <c r="F95" s="58" t="str">
        <f>IF(D93&lt;&gt;"", VLOOKUP(D93,'Base de Datos'!$A$2:$D1268,4,FALSE()),"")</f>
        <v/>
      </c>
      <c r="G95" s="205"/>
      <c r="H95" s="208"/>
      <c r="I95" s="57" t="s">
        <v>44</v>
      </c>
      <c r="J95" s="58" t="str">
        <f>IF(H93&lt;&gt;"", VLOOKUP(H93,'Base de Datos'!$A$2:$D1268,4,FALSE()),"")</f>
        <v/>
      </c>
      <c r="K95" s="205"/>
      <c r="L95" s="208"/>
      <c r="M95" s="57" t="s">
        <v>44</v>
      </c>
      <c r="N95" s="58" t="str">
        <f>IF(L93&lt;&gt;"", VLOOKUP(L93,'Base de Datos'!$A$2:$D1268,4,FALSE()),"")</f>
        <v/>
      </c>
      <c r="O95" s="43"/>
      <c r="P95" s="3"/>
      <c r="Q95" s="3"/>
      <c r="R95" s="15"/>
      <c r="S95" s="229"/>
      <c r="T95" s="230"/>
      <c r="U95" s="59"/>
      <c r="V95" s="47"/>
      <c r="W95" s="229"/>
      <c r="X95" s="230"/>
      <c r="Y95" s="59"/>
      <c r="Z95" s="47"/>
      <c r="AA95" s="229"/>
      <c r="AB95" s="230"/>
      <c r="AC95" s="59"/>
      <c r="AD95" s="48"/>
      <c r="AE95" s="238" t="s">
        <v>20</v>
      </c>
      <c r="AF95" s="239"/>
      <c r="AG95" s="157" t="s">
        <v>21</v>
      </c>
      <c r="AH95" s="158" t="s">
        <v>22</v>
      </c>
      <c r="AI95" s="159" t="s">
        <v>23</v>
      </c>
      <c r="AJ95" s="159" t="s">
        <v>24</v>
      </c>
      <c r="AK95" s="159" t="s">
        <v>25</v>
      </c>
      <c r="AL95" s="160" t="s">
        <v>26</v>
      </c>
      <c r="AM95" s="48"/>
      <c r="AN95" s="155">
        <f>A59</f>
        <v>46328</v>
      </c>
      <c r="AO95" s="156" t="str">
        <f>K60</f>
        <v>Consultorio N° 3</v>
      </c>
      <c r="AP95" s="156">
        <f t="shared" ref="AP95:AQ95" si="78">K105</f>
        <v>0</v>
      </c>
      <c r="AQ95" s="156">
        <f t="shared" si="78"/>
        <v>0</v>
      </c>
      <c r="AR95" s="156">
        <f>AC105</f>
        <v>0</v>
      </c>
      <c r="AS95" s="156">
        <f>AA105</f>
        <v>0</v>
      </c>
      <c r="AT95" s="156">
        <f>AA106</f>
        <v>0</v>
      </c>
      <c r="AU95" s="156">
        <f>AC106</f>
        <v>0</v>
      </c>
      <c r="AV95" s="156">
        <f>AA107</f>
        <v>0</v>
      </c>
      <c r="AW95" s="156">
        <f>AC107</f>
        <v>0</v>
      </c>
      <c r="AX95" s="156">
        <f>AC108</f>
        <v>0</v>
      </c>
      <c r="AY95" s="156">
        <f>N108</f>
        <v>0</v>
      </c>
      <c r="AZ95" s="48"/>
      <c r="BA95" s="48"/>
      <c r="BB95" s="48"/>
      <c r="BC95" s="48"/>
      <c r="BD95" s="48"/>
      <c r="BE95" s="48"/>
      <c r="BF95" s="48"/>
      <c r="BG95" s="48"/>
      <c r="BH95" s="48"/>
      <c r="BI95" s="48"/>
      <c r="BJ95" s="48"/>
      <c r="BK95" s="48"/>
      <c r="BL95" s="48"/>
      <c r="BM95" s="48"/>
      <c r="BN95" s="48"/>
    </row>
    <row r="96" spans="1:66" ht="11.25" customHeight="1">
      <c r="A96" s="221"/>
      <c r="B96" s="38"/>
      <c r="C96" s="206"/>
      <c r="D96" s="209"/>
      <c r="E96" s="85" t="s">
        <v>46</v>
      </c>
      <c r="F96" s="86"/>
      <c r="G96" s="206"/>
      <c r="H96" s="209"/>
      <c r="I96" s="85" t="s">
        <v>46</v>
      </c>
      <c r="J96" s="108"/>
      <c r="K96" s="206"/>
      <c r="L96" s="209"/>
      <c r="M96" s="85" t="s">
        <v>46</v>
      </c>
      <c r="N96" s="108"/>
      <c r="O96" s="43"/>
      <c r="P96" s="3"/>
      <c r="Q96" s="3"/>
      <c r="R96" s="15"/>
      <c r="S96" s="227" t="str">
        <f>IF(OR(S93="Empleado",S93="Familiar"),"Nombre del Empleado","N° Factura")</f>
        <v>N° Factura</v>
      </c>
      <c r="T96" s="228"/>
      <c r="U96" s="89"/>
      <c r="V96" s="47"/>
      <c r="W96" s="227" t="str">
        <f>IF(OR(W93="Empleado",W93="Familiar"),"Nombre del Empleado","N° Factura")</f>
        <v>N° Factura</v>
      </c>
      <c r="X96" s="228"/>
      <c r="Y96" s="89"/>
      <c r="Z96" s="47"/>
      <c r="AA96" s="227" t="str">
        <f>IF(OR(AA93="Empleado",AA93="Familiar"),"Nombre del Empleado","N° Factura")</f>
        <v>N° Factura</v>
      </c>
      <c r="AB96" s="228"/>
      <c r="AC96" s="89"/>
      <c r="AD96" s="48"/>
      <c r="AE96" s="240" t="s">
        <v>38</v>
      </c>
      <c r="AF96" s="230"/>
      <c r="AG96" s="161">
        <f t="array" aca="1" ref="AG96" ca="1">COUNTIFS(AP61:AP101, "💲", AY61:AY101, INDIRECT("AE" &amp; ROW())) + COUNTIFS(AP61:AP101, "📦", AY61:AY101, INDIRECT("AE" &amp; ROW())) + COUNTIFS(AP61:AP101, "✅", AY61:AY101, INDIRECT("AE" &amp; ROW()))</f>
        <v>0</v>
      </c>
      <c r="AH96" s="162">
        <f t="array" aca="1" ref="AH96" ca="1">COUNTIFS(AP61:AP101, "💲", AY61:AY101, INDIRECT("AE" &amp; ROW())) + COUNTIFS(AP61:AP101, "📦", AY61:AY101, INDIRECT("AE" &amp; ROW()))</f>
        <v>0</v>
      </c>
      <c r="AI96" s="139">
        <f t="array" aca="1" ref="AI96" ca="1">SUMIFS(AR61:AR101, AY61:AY101, INDIRECT("AE" &amp; ROW()), AP61:AP101, "💲") + SUMIFS(AR61:AR101, AY61:AY101, INDIRECT("AE" &amp; ROW()), AP61:AP101, "📦")</f>
        <v>0</v>
      </c>
      <c r="AJ96" s="139">
        <f t="array" aca="1" ref="AJ96" ca="1">(
    SUMIFS(AR61:AR101, AY61:AY101, INDIRECT("AE" &amp; ROW()), AP61:AP101, "💲") +
    SUMIFS(AR61:AR101, AY61:AY101, INDIRECT("AE" &amp; ROW()), AP61:AP101, "📦")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
        SUMIFS(AR61:AR101, AY61:AY101, INDIRECT("AE" &amp; ROW()), AP61:AP101, "💲", AS61:AS101, "Familiar") +
        SUMIFS(AR61:AR101, AY61:AY101, INDIRECT("AE" &amp; ROW()), AP61:AP101, "📦", AS61:AS101, "Familiar")
    ) / 2
)  -
(
    (
        SUMIFS(AR61:AR101, AY61:AY101, INDIRECT("AE" &amp; ROW()), AP61:AP101, "💲", AS61:AS101, "Exonerado ADH") +
        SUMIFS(AR61:AR101, AY61:AY101, INDIRECT("AE" &amp; ROW()), AP61:AP101, "📦", AS61:AS101, "Exonerado ADH")
    ) / 2
)  -
(
    (
        SUMIFS(AR61:AR101, AY61:AY101, INDIRECT("AE" &amp; ROW()), AP61:AP101, "💲", AS61:AS101, "Exonerado Doctor") +
        SUMIFS(AR61:AR101, AY61:AY101, INDIRECT("AE" &amp; ROW()), AP61:AP101, "📦", AS61:AS101, "Exonerado Doctor")
    ) / 2
)</f>
        <v>0</v>
      </c>
      <c r="AK96" s="139">
        <f t="array" aca="1" ref="AK96" ca="1">(
    SUMIFS(AR61:AR101, AY61:AY101, INDIRECT("AE" &amp; ROW()), AP61:AP101, "💲") +
    SUMIFS(AR61:AR101, AY61:AY101, INDIRECT("AE" &amp; ROW()), AP61:AP101, "📦")
) -
(
    SUMIFS(AR61:AR101, AY61:AY101, INDIRECT("AE" &amp; ROW()), AP61:AP101, "💲", AS61:AS101, "Familiar") +
    SUMIFS(AR61:AR101, AY61:AY101, INDIRECT("AE" &amp; ROW()), AP61:AP101, "📦", AS61:AS101, "Familiar")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SUMIFS(AR61:AR101, AY61:AY101, INDIRECT("AE" &amp; ROW()), AP61:AP101, "💲", AS61:AS101, "Exonerado ADH") +
    SUMIFS(AR61:AR101, AY61:AY101, INDIRECT("AE" &amp; ROW()), AP61:AP101, "📦", AS61:AS101, "Exonerado ADH")
) -
(
    (
        SUMIFS(AR61:AR101, AY61:AY101, INDIRECT("AE" &amp; ROW()), AP61:AP101, "💲", AS61:AS101, "Exonerado Doctor") +
        SUMIFS(AR61:AR101, AY61:AY101, INDIRECT("AE" &amp; ROW()), AP61:AP101, "📦", AS61:AS101, "Exonerado Doctor")
    ) / 2
) -
(
    (
        SUMIFS(AR61:AR101, AY61:AY101, INDIRECT("AE" &amp; ROW()), AP61:AP101, "💲", AS61:AS101, "") +
        SUMIFS(AR61:AR101, AY61:AY101, INDIRECT("AE" &amp; ROW()), AP61:AP101, "📦", AS61:AS101, "")
    ) / 2
)</f>
        <v>0</v>
      </c>
      <c r="AL96" s="140">
        <f t="array" aca="1" ref="AL96" ca="1">(
    SUMIFS(AR61:AR101, AY61:AY101, INDIRECT("AE" &amp; ROW()), AP61:AP101, "💲") +
    SUMIFS(AR61:AR101, AY61:AY101, INDIRECT("AE" &amp; ROW()), AP61:AP101, "📦")
) -
(
    (
        SUMIFS(AR61:AR101, AY61:AY101, INDIRECT("AE" &amp; ROW()), AP61:AP101, "💲", AS61:AS101, "Familiar") +
        SUMIFS(AR61:AR101, AY61:AY101, INDIRECT("AE" &amp; ROW()), AP61:AP101, "📦", AS61:AS101, "Familiar")
    ) / 2
) -
(
    (
        SUMIFS(AR61:AR101, AY61:AY101, INDIRECT("AE" &amp; ROW()), AP61:AP101, "💲", AS61:AS101, "Participante") +
        SUMIFS(AR61:AR101, AY61:AY101, INDIRECT("AE" &amp; ROW()), AP61:AP101, "📦", AS61:AS101, "Participante")
    ) / 2
) -
(
    (
        SUMIFS(AR61:AR101, AY61:AY101, INDIRECT("AE" &amp; ROW()), AP61:AP101, "💲", AS61:AS101, "Empleado") +
        SUMIFS(AR61:AR101, AY61:AY101, INDIRECT("AE" &amp; ROW()), AP61:AP101, "📦", AS61:AS101, "Empleado")
    ) / 2
) -
(
    (
        SUMIFS(AR61:AR101, AY61:AY101, INDIRECT("AE" &amp; ROW()), AP61:AP101, "💲", AS61:AS101, "Exonerado ADH") +
        SUMIFS(AR61:AR101, AY61:AY101, INDIRECT("AE" &amp; ROW()), AP61:AP101, "📦", AS61:AS101, "Exonerado ADH")
    ) / 2
) -
(
    SUMIFS(AR61:AR101, AY61:AY101, INDIRECT("AE" &amp; ROW()), AP61:AP101, "💲", AS61:AS101, "Exonerado Doctor") +
    SUMIFS(AR61:AR101, AY61:AY101, INDIRECT("AE" &amp; ROW()), AP61:AP101, "📦", AS61:AS101, "Exonerado Doctor")
) -
(
    (
        SUMIFS(AR61:AR101, AY61:AY101, INDIRECT("AE" &amp; ROW()), AP61:AP101, "💲", AS61:AS101, "") +
        SUMIFS(AR61:AR101, AY61:AY101, INDIRECT("AE" &amp; ROW()), AP61:AP101, "📦", AS61:AS101, "")
    ) / 2
)</f>
        <v>0</v>
      </c>
      <c r="AM96" s="48"/>
      <c r="AN96" s="155">
        <f>A59</f>
        <v>46328</v>
      </c>
      <c r="AO96" s="156" t="str">
        <f>K60</f>
        <v>Consultorio N° 3</v>
      </c>
      <c r="AP96" s="156">
        <f t="shared" ref="AP96:AQ96" si="79">K109</f>
        <v>0</v>
      </c>
      <c r="AQ96" s="156">
        <f t="shared" si="79"/>
        <v>0</v>
      </c>
      <c r="AR96" s="156">
        <f>AC109</f>
        <v>0</v>
      </c>
      <c r="AS96" s="156">
        <f>AA109</f>
        <v>0</v>
      </c>
      <c r="AT96" s="156">
        <f>AA110</f>
        <v>0</v>
      </c>
      <c r="AU96" s="156">
        <f>AC110</f>
        <v>0</v>
      </c>
      <c r="AV96" s="156">
        <f>AA111</f>
        <v>0</v>
      </c>
      <c r="AW96" s="156">
        <f>AC111</f>
        <v>0</v>
      </c>
      <c r="AX96" s="156">
        <f>AC112</f>
        <v>0</v>
      </c>
      <c r="AY96" s="156">
        <f>N112</f>
        <v>0</v>
      </c>
      <c r="AZ96" s="48"/>
      <c r="BA96" s="48"/>
      <c r="BB96" s="48"/>
      <c r="BC96" s="48"/>
      <c r="BD96" s="48"/>
      <c r="BE96" s="48"/>
      <c r="BF96" s="48"/>
      <c r="BG96" s="48"/>
      <c r="BH96" s="48"/>
      <c r="BI96" s="48"/>
      <c r="BJ96" s="48"/>
      <c r="BK96" s="48"/>
      <c r="BL96" s="48"/>
      <c r="BM96" s="48"/>
      <c r="BN96" s="48"/>
    </row>
    <row r="97" spans="1:66" ht="11.25" customHeight="1">
      <c r="A97" s="222">
        <f>A93+$Q$13/1440</f>
        <v>0.70833333333333315</v>
      </c>
      <c r="B97" s="38"/>
      <c r="C97" s="204"/>
      <c r="D97" s="207"/>
      <c r="E97" s="40" t="s">
        <v>36</v>
      </c>
      <c r="F97" s="42" t="str">
        <f>IF(D97&lt;&gt;"", VLOOKUP(D97,'Base de Datos'!$A$2:$D1268,2,FALSE()),"")</f>
        <v/>
      </c>
      <c r="G97" s="204"/>
      <c r="H97" s="216"/>
      <c r="I97" s="40" t="s">
        <v>36</v>
      </c>
      <c r="J97" s="42" t="str">
        <f>IF(H97&lt;&gt;"", VLOOKUP(H97,'Base de Datos'!$A$2:$D1268,2,FALSE()),"")</f>
        <v/>
      </c>
      <c r="K97" s="204"/>
      <c r="L97" s="216"/>
      <c r="M97" s="40" t="s">
        <v>36</v>
      </c>
      <c r="N97" s="42" t="str">
        <f>IF(L97&lt;&gt;"", VLOOKUP(L97,'Base de Datos'!$A$2:$D1268,2,FALSE()),"")</f>
        <v/>
      </c>
      <c r="O97" s="43"/>
      <c r="P97" s="163"/>
      <c r="Q97" s="3"/>
      <c r="R97" s="15"/>
      <c r="S97" s="45"/>
      <c r="T97" s="45" t="s">
        <v>37</v>
      </c>
      <c r="U97" s="46"/>
      <c r="V97" s="47"/>
      <c r="W97" s="45"/>
      <c r="X97" s="45" t="s">
        <v>37</v>
      </c>
      <c r="Y97" s="46"/>
      <c r="Z97" s="47"/>
      <c r="AA97" s="45"/>
      <c r="AB97" s="45" t="s">
        <v>37</v>
      </c>
      <c r="AC97" s="46"/>
      <c r="AD97" s="48"/>
      <c r="AE97" s="240" t="s">
        <v>43</v>
      </c>
      <c r="AF97" s="230"/>
      <c r="AG97" s="161">
        <f t="array" aca="1" ref="AG97" ca="1">COUNTIFS(AP61:AP101, "💲", AY61:AY101, INDIRECT("AE" &amp; ROW())) + COUNTIFS(AP61:AP101, "📦", AY61:AY101, INDIRECT("AE" &amp; ROW())) + COUNTIFS(AP61:AP101, "✅", AY61:AY101, INDIRECT("AE" &amp; ROW()))</f>
        <v>0</v>
      </c>
      <c r="AH97" s="162">
        <f t="array" aca="1" ref="AH97" ca="1">COUNTIFS(AP61:AP101, "💲", AY61:AY101, INDIRECT("AE" &amp; ROW())) + COUNTIFS(AP61:AP101, "📦", AY61:AY101, INDIRECT("AE" &amp; ROW()))</f>
        <v>0</v>
      </c>
      <c r="AI97" s="139">
        <f t="array" aca="1" ref="AI97" ca="1">SUMIFS(AR61:AR101, AY61:AY101, INDIRECT("AE" &amp; ROW()), AP61:AP101, "💲") + SUMIFS(AR61:AR101, AY61:AY101, INDIRECT("AE" &amp; ROW()), AP61:AP101, "📦")</f>
        <v>0</v>
      </c>
      <c r="AJ97" s="139">
        <f t="array" aca="1" ref="AJ97" ca="1">(
    SUMIFS(AR61:AR101, AY61:AY101, INDIRECT("AE" &amp; ROW()), AP61:AP101, "💲") +
    SUMIFS(AR61:AR101, AY61:AY101, INDIRECT("AE" &amp; ROW()), AP61:AP101, "📦")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
        SUMIFS(AR61:AR101, AY61:AY101, INDIRECT("AE" &amp; ROW()), AP61:AP101, "💲", AS61:AS101, "Familiar") +
        SUMIFS(AR61:AR101, AY61:AY101, INDIRECT("AE" &amp; ROW()), AP61:AP101, "📦", AS61:AS101, "Familiar")
    ) / 2
)  -
(
    (
        SUMIFS(AR61:AR101, AY61:AY101, INDIRECT("AE" &amp; ROW()), AP61:AP101, "💲", AS61:AS101, "Exonerado ADH") +
        SUMIFS(AR61:AR101, AY61:AY101, INDIRECT("AE" &amp; ROW()), AP61:AP101, "📦", AS61:AS101, "Exonerado ADH")
    ) / 2
)  -
(
    (
        SUMIFS(AR61:AR101, AY61:AY101, INDIRECT("AE" &amp; ROW()), AP61:AP101, "💲", AS61:AS101, "Exonerado Doctor") +
        SUMIFS(AR61:AR101, AY61:AY101, INDIRECT("AE" &amp; ROW()), AP61:AP101, "📦", AS61:AS101, "Exonerado Doctor")
    ) / 2
)</f>
        <v>0</v>
      </c>
      <c r="AK97" s="139">
        <f t="array" aca="1" ref="AK97" ca="1">(
    SUMIFS(AR61:AR101, AY61:AY101, INDIRECT("AE" &amp; ROW()), AP61:AP101, "💲") +
    SUMIFS(AR61:AR101, AY61:AY101, INDIRECT("AE" &amp; ROW()), AP61:AP101, "📦")
) -
(
    SUMIFS(AR61:AR101, AY61:AY101, INDIRECT("AE" &amp; ROW()), AP61:AP101, "💲", AS61:AS101, "Familiar") +
    SUMIFS(AR61:AR101, AY61:AY101, INDIRECT("AE" &amp; ROW()), AP61:AP101, "📦", AS61:AS101, "Familiar")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SUMIFS(AR61:AR101, AY61:AY101, INDIRECT("AE" &amp; ROW()), AP61:AP101, "💲", AS61:AS101, "Exonerado ADH") +
    SUMIFS(AR61:AR101, AY61:AY101, INDIRECT("AE" &amp; ROW()), AP61:AP101, "📦", AS61:AS101, "Exonerado ADH")
) -
(
    (
        SUMIFS(AR61:AR101, AY61:AY101, INDIRECT("AE" &amp; ROW()), AP61:AP101, "💲", AS61:AS101, "Exonerado Doctor") +
        SUMIFS(AR61:AR101, AY61:AY101, INDIRECT("AE" &amp; ROW()), AP61:AP101, "📦", AS61:AS101, "Exonerado Doctor")
    ) / 2
) -
(
    (
        SUMIFS(AR61:AR101, AY61:AY101, INDIRECT("AE" &amp; ROW()), AP61:AP101, "💲", AS61:AS101, "") +
        SUMIFS(AR61:AR101, AY61:AY101, INDIRECT("AE" &amp; ROW()), AP61:AP101, "📦", AS61:AS101, "")
    ) / 2
)</f>
        <v>0</v>
      </c>
      <c r="AL97" s="140">
        <f t="array" aca="1" ref="AL97" ca="1">(
    SUMIFS(AR61:AR101, AY61:AY101, INDIRECT("AE" &amp; ROW()), AP61:AP101, "💲") +
    SUMIFS(AR61:AR101, AY61:AY101, INDIRECT("AE" &amp; ROW()), AP61:AP101, "📦")
) -
(
    (
        SUMIFS(AR61:AR101, AY61:AY101, INDIRECT("AE" &amp; ROW()), AP61:AP101, "💲", AS61:AS101, "Familiar") +
        SUMIFS(AR61:AR101, AY61:AY101, INDIRECT("AE" &amp; ROW()), AP61:AP101, "📦", AS61:AS101, "Familiar")
    ) / 2
) -
(
    (
        SUMIFS(AR61:AR101, AY61:AY101, INDIRECT("AE" &amp; ROW()), AP61:AP101, "💲", AS61:AS101, "Participante") +
        SUMIFS(AR61:AR101, AY61:AY101, INDIRECT("AE" &amp; ROW()), AP61:AP101, "📦", AS61:AS101, "Participante")
    ) / 2
) -
(
    (
        SUMIFS(AR61:AR101, AY61:AY101, INDIRECT("AE" &amp; ROW()), AP61:AP101, "💲", AS61:AS101, "Empleado") +
        SUMIFS(AR61:AR101, AY61:AY101, INDIRECT("AE" &amp; ROW()), AP61:AP101, "📦", AS61:AS101, "Empleado")
    ) / 2
) -
(
    (
        SUMIFS(AR61:AR101, AY61:AY101, INDIRECT("AE" &amp; ROW()), AP61:AP101, "💲", AS61:AS101, "Exonerado ADH") +
        SUMIFS(AR61:AR101, AY61:AY101, INDIRECT("AE" &amp; ROW()), AP61:AP101, "📦", AS61:AS101, "Exonerado ADH")
    ) / 2
) -
(
    SUMIFS(AR61:AR101, AY61:AY101, INDIRECT("AE" &amp; ROW()), AP61:AP101, "💲", AS61:AS101, "Exonerado Doctor") +
    SUMIFS(AR61:AR101, AY61:AY101, INDIRECT("AE" &amp; ROW()), AP61:AP101, "📦", AS61:AS101, "Exonerado Doctor")
) -
(
    (
        SUMIFS(AR61:AR101, AY61:AY101, INDIRECT("AE" &amp; ROW()), AP61:AP101, "💲", AS61:AS101, "") +
        SUMIFS(AR61:AR101, AY61:AY101, INDIRECT("AE" &amp; ROW()), AP61:AP101, "📦", AS61:AS101, "")
    ) / 2
)</f>
        <v>0</v>
      </c>
      <c r="AM97" s="48"/>
      <c r="AN97" s="156"/>
      <c r="AO97" s="156"/>
      <c r="AP97" s="156"/>
      <c r="AQ97" s="156">
        <f>L105</f>
        <v>0</v>
      </c>
      <c r="AR97" s="156"/>
      <c r="AS97" s="156"/>
      <c r="AT97" s="156"/>
      <c r="AU97" s="156"/>
      <c r="AV97" s="156"/>
      <c r="AW97" s="156"/>
      <c r="AX97" s="156"/>
      <c r="AY97" s="156">
        <f>N100</f>
        <v>0</v>
      </c>
      <c r="AZ97" s="48"/>
      <c r="BA97" s="48"/>
      <c r="BB97" s="48"/>
      <c r="BC97" s="48"/>
      <c r="BD97" s="48"/>
      <c r="BE97" s="48"/>
      <c r="BF97" s="48"/>
      <c r="BG97" s="48"/>
      <c r="BH97" s="48"/>
      <c r="BI97" s="48"/>
      <c r="BJ97" s="48"/>
      <c r="BK97" s="48"/>
      <c r="BL97" s="48"/>
      <c r="BM97" s="48"/>
      <c r="BN97" s="48"/>
    </row>
    <row r="98" spans="1:66" ht="11.25" customHeight="1">
      <c r="A98" s="220"/>
      <c r="B98" s="38"/>
      <c r="C98" s="205"/>
      <c r="D98" s="208"/>
      <c r="E98" s="57" t="s">
        <v>42</v>
      </c>
      <c r="F98" s="58" t="str">
        <f>IF(D97&lt;&gt;"", VLOOKUP(D97,'Base de Datos'!$A$2:$D1268,3,FALSE()),"")</f>
        <v/>
      </c>
      <c r="G98" s="205"/>
      <c r="H98" s="208"/>
      <c r="I98" s="57" t="s">
        <v>42</v>
      </c>
      <c r="J98" s="58" t="str">
        <f>IF(H97&lt;&gt;"", VLOOKUP(H97,'Base de Datos'!$A$2:$D1268,3,FALSE()),"")</f>
        <v/>
      </c>
      <c r="K98" s="205"/>
      <c r="L98" s="208"/>
      <c r="M98" s="57" t="s">
        <v>42</v>
      </c>
      <c r="N98" s="58" t="str">
        <f>IF(L97&lt;&gt;"", VLOOKUP(L97,'Base de Datos'!$A$2:$D1268,3,FALSE()),"")</f>
        <v/>
      </c>
      <c r="O98" s="43"/>
      <c r="P98" s="163"/>
      <c r="Q98" s="3"/>
      <c r="R98" s="15"/>
      <c r="S98" s="229"/>
      <c r="T98" s="230"/>
      <c r="U98" s="59"/>
      <c r="V98" s="47"/>
      <c r="W98" s="229"/>
      <c r="X98" s="230"/>
      <c r="Y98" s="59"/>
      <c r="Z98" s="47"/>
      <c r="AA98" s="229"/>
      <c r="AB98" s="230"/>
      <c r="AC98" s="59"/>
      <c r="AD98" s="48"/>
      <c r="AE98" s="240" t="s">
        <v>45</v>
      </c>
      <c r="AF98" s="230"/>
      <c r="AG98" s="161">
        <f t="array" aca="1" ref="AG98" ca="1">COUNTIFS(AP61:AP101, "💲", AY61:AY101, INDIRECT("AE" &amp; ROW())) + COUNTIFS(AP61:AP101, "📦", AY61:AY101, INDIRECT("AE" &amp; ROW())) + COUNTIFS(AP61:AP101, "✅", AY61:AY101, INDIRECT("AE" &amp; ROW()))</f>
        <v>0</v>
      </c>
      <c r="AH98" s="162">
        <f t="array" aca="1" ref="AH98" ca="1">COUNTIFS(AP61:AP101, "💲", AY61:AY101, INDIRECT("AE" &amp; ROW())) + COUNTIFS(AP61:AP101, "📦", AY61:AY101, INDIRECT("AE" &amp; ROW()))</f>
        <v>0</v>
      </c>
      <c r="AI98" s="139">
        <f t="array" aca="1" ref="AI98" ca="1">SUMIFS(AR61:AR101, AY61:AY101, INDIRECT("AE" &amp; ROW()), AP61:AP101, "💲") + SUMIFS(AR61:AR101, AY61:AY101, INDIRECT("AE" &amp; ROW()), AP61:AP101, "📦")</f>
        <v>0</v>
      </c>
      <c r="AJ98" s="139">
        <f t="array" aca="1" ref="AJ98" ca="1">(
    SUMIFS(AR61:AR101, AY61:AY101, INDIRECT("AE" &amp; ROW()), AP61:AP101, "💲") +
    SUMIFS(AR61:AR101, AY61:AY101, INDIRECT("AE" &amp; ROW()), AP61:AP101, "📦")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
        SUMIFS(AR61:AR101, AY61:AY101, INDIRECT("AE" &amp; ROW()), AP61:AP101, "💲", AS61:AS101, "Familiar") +
        SUMIFS(AR61:AR101, AY61:AY101, INDIRECT("AE" &amp; ROW()), AP61:AP101, "📦", AS61:AS101, "Familiar")
    ) / 2
)  -
(
    (
        SUMIFS(AR61:AR101, AY61:AY101, INDIRECT("AE" &amp; ROW()), AP61:AP101, "💲", AS61:AS101, "Exonerado ADH") +
        SUMIFS(AR61:AR101, AY61:AY101, INDIRECT("AE" &amp; ROW()), AP61:AP101, "📦", AS61:AS101, "Exonerado ADH")
    ) / 2
)  -
(
    (
        SUMIFS(AR61:AR101, AY61:AY101, INDIRECT("AE" &amp; ROW()), AP61:AP101, "💲", AS61:AS101, "Exonerado Doctor") +
        SUMIFS(AR61:AR101, AY61:AY101, INDIRECT("AE" &amp; ROW()), AP61:AP101, "📦", AS61:AS101, "Exonerado Doctor")
    ) / 2
)</f>
        <v>0</v>
      </c>
      <c r="AK98" s="139">
        <f t="array" aca="1" ref="AK98" ca="1">(
    SUMIFS(AR61:AR101, AY61:AY101, INDIRECT("AE" &amp; ROW()), AP61:AP101, "💲") +
    SUMIFS(AR61:AR101, AY61:AY101, INDIRECT("AE" &amp; ROW()), AP61:AP101, "📦")
) -
(
    SUMIFS(AR61:AR101, AY61:AY101, INDIRECT("AE" &amp; ROW()), AP61:AP101, "💲", AS61:AS101, "Familiar") +
    SUMIFS(AR61:AR101, AY61:AY101, INDIRECT("AE" &amp; ROW()), AP61:AP101, "📦", AS61:AS101, "Familiar")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SUMIFS(AR61:AR101, AY61:AY101, INDIRECT("AE" &amp; ROW()), AP61:AP101, "💲", AS61:AS101, "Exonerado ADH") +
    SUMIFS(AR61:AR101, AY61:AY101, INDIRECT("AE" &amp; ROW()), AP61:AP101, "📦", AS61:AS101, "Exonerado ADH")
) -
(
    (
        SUMIFS(AR61:AR101, AY61:AY101, INDIRECT("AE" &amp; ROW()), AP61:AP101, "💲", AS61:AS101, "Exonerado Doctor") +
        SUMIFS(AR61:AR101, AY61:AY101, INDIRECT("AE" &amp; ROW()), AP61:AP101, "📦", AS61:AS101, "Exonerado Doctor")
    ) / 2
) -
(
    (
        SUMIFS(AR61:AR101, AY61:AY101, INDIRECT("AE" &amp; ROW()), AP61:AP101, "💲", AS61:AS101, "") +
        SUMIFS(AR61:AR101, AY61:AY101, INDIRECT("AE" &amp; ROW()), AP61:AP101, "📦", AS61:AS101, "")
    ) / 2
)</f>
        <v>0</v>
      </c>
      <c r="AL98" s="140">
        <f t="array" aca="1" ref="AL98" ca="1">(
    SUMIFS(AR61:AR101, AY61:AY101, INDIRECT("AE" &amp; ROW()), AP61:AP101, "💲") +
    SUMIFS(AR61:AR101, AY61:AY101, INDIRECT("AE" &amp; ROW()), AP61:AP101, "📦")
) -
(
    (
        SUMIFS(AR61:AR101, AY61:AY101, INDIRECT("AE" &amp; ROW()), AP61:AP101, "💲", AS61:AS101, "Familiar") +
        SUMIFS(AR61:AR101, AY61:AY101, INDIRECT("AE" &amp; ROW()), AP61:AP101, "📦", AS61:AS101, "Familiar")
    ) / 2
) -
(
    (
        SUMIFS(AR61:AR101, AY61:AY101, INDIRECT("AE" &amp; ROW()), AP61:AP101, "💲", AS61:AS101, "Participante") +
        SUMIFS(AR61:AR101, AY61:AY101, INDIRECT("AE" &amp; ROW()), AP61:AP101, "📦", AS61:AS101, "Participante")
    ) / 2
) -
(
    (
        SUMIFS(AR61:AR101, AY61:AY101, INDIRECT("AE" &amp; ROW()), AP61:AP101, "💲", AS61:AS101, "Empleado") +
        SUMIFS(AR61:AR101, AY61:AY101, INDIRECT("AE" &amp; ROW()), AP61:AP101, "📦", AS61:AS101, "Empleado")
    ) / 2
) -
(
    (
        SUMIFS(AR61:AR101, AY61:AY101, INDIRECT("AE" &amp; ROW()), AP61:AP101, "💲", AS61:AS101, "Exonerado ADH") +
        SUMIFS(AR61:AR101, AY61:AY101, INDIRECT("AE" &amp; ROW()), AP61:AP101, "📦", AS61:AS101, "Exonerado ADH")
    ) / 2
) -
(
    SUMIFS(AR61:AR101, AY61:AY101, INDIRECT("AE" &amp; ROW()), AP61:AP101, "💲", AS61:AS101, "Exonerado Doctor") +
    SUMIFS(AR61:AR101, AY61:AY101, INDIRECT("AE" &amp; ROW()), AP61:AP101, "📦", AS61:AS101, "Exonerado Doctor")
) -
(
    (
        SUMIFS(AR61:AR101, AY61:AY101, INDIRECT("AE" &amp; ROW()), AP61:AP101, "💲", AS61:AS101, "") +
        SUMIFS(AR61:AR101, AY61:AY101, INDIRECT("AE" &amp; ROW()), AP61:AP101, "📦", AS61:AS101, "")
    ) / 2
)</f>
        <v>0</v>
      </c>
      <c r="AM98" s="48"/>
      <c r="AN98" s="156"/>
      <c r="AO98" s="156"/>
      <c r="AP98" s="156"/>
      <c r="AQ98" s="156">
        <f>L109</f>
        <v>0</v>
      </c>
      <c r="AR98" s="156"/>
      <c r="AS98" s="156"/>
      <c r="AT98" s="156"/>
      <c r="AU98" s="156"/>
      <c r="AV98" s="156"/>
      <c r="AW98" s="156"/>
      <c r="AX98" s="156"/>
      <c r="AY98" s="156">
        <f>N104</f>
        <v>0</v>
      </c>
      <c r="AZ98" s="48"/>
      <c r="BA98" s="48"/>
      <c r="BB98" s="48"/>
      <c r="BC98" s="48"/>
      <c r="BD98" s="48"/>
      <c r="BE98" s="48"/>
      <c r="BF98" s="48"/>
      <c r="BG98" s="48"/>
      <c r="BH98" s="48"/>
      <c r="BI98" s="48"/>
      <c r="BJ98" s="48"/>
      <c r="BK98" s="48"/>
      <c r="BL98" s="48"/>
      <c r="BM98" s="48"/>
      <c r="BN98" s="48"/>
    </row>
    <row r="99" spans="1:66" ht="11.25" customHeight="1">
      <c r="A99" s="220"/>
      <c r="B99" s="38"/>
      <c r="C99" s="205"/>
      <c r="D99" s="208"/>
      <c r="E99" s="57" t="s">
        <v>44</v>
      </c>
      <c r="F99" s="58" t="str">
        <f>IF(D97&lt;&gt;"", VLOOKUP(D97,'Base de Datos'!$A$2:$D1268,4,FALSE()),"")</f>
        <v/>
      </c>
      <c r="G99" s="205"/>
      <c r="H99" s="208"/>
      <c r="I99" s="57" t="s">
        <v>44</v>
      </c>
      <c r="J99" s="58" t="str">
        <f>IF(H97&lt;&gt;"", VLOOKUP(H97,'Base de Datos'!$A$2:$D1268,4,FALSE()),"")</f>
        <v/>
      </c>
      <c r="K99" s="205"/>
      <c r="L99" s="208"/>
      <c r="M99" s="57" t="s">
        <v>44</v>
      </c>
      <c r="N99" s="58" t="str">
        <f>IF(L97&lt;&gt;"", VLOOKUP(L97,'Base de Datos'!$A$2:$D1268,4,FALSE()),"")</f>
        <v/>
      </c>
      <c r="O99" s="43"/>
      <c r="P99" s="163"/>
      <c r="Q99" s="3"/>
      <c r="R99" s="15"/>
      <c r="S99" s="229"/>
      <c r="T99" s="230"/>
      <c r="U99" s="59"/>
      <c r="V99" s="47"/>
      <c r="W99" s="229"/>
      <c r="X99" s="230"/>
      <c r="Y99" s="59"/>
      <c r="Z99" s="47"/>
      <c r="AA99" s="229"/>
      <c r="AB99" s="230"/>
      <c r="AC99" s="59"/>
      <c r="AD99" s="48"/>
      <c r="AE99" s="240" t="s">
        <v>47</v>
      </c>
      <c r="AF99" s="230"/>
      <c r="AG99" s="161">
        <f t="array" aca="1" ref="AG99" ca="1">COUNTIFS(AP61:AP101, "💲", AY61:AY101, INDIRECT("AE" &amp; ROW())) + COUNTIFS(AP61:AP101, "📦", AY61:AY101, INDIRECT("AE" &amp; ROW())) + COUNTIFS(AP61:AP101, "✅", AY61:AY101, INDIRECT("AE" &amp; ROW()))</f>
        <v>0</v>
      </c>
      <c r="AH99" s="162">
        <f t="array" aca="1" ref="AH99" ca="1">COUNTIFS(AP61:AP101, "💲", AY61:AY101, INDIRECT("AE" &amp; ROW())) + COUNTIFS(AP61:AP101, "📦", AY61:AY101, INDIRECT("AE" &amp; ROW()))</f>
        <v>0</v>
      </c>
      <c r="AI99" s="139">
        <f t="array" aca="1" ref="AI99" ca="1">SUMIFS(AR61:AR101, AY61:AY101, INDIRECT("AE" &amp; ROW()), AP61:AP101, "💲") + SUMIFS(AR61:AR101, AY61:AY101, INDIRECT("AE" &amp; ROW()), AP61:AP101, "📦")</f>
        <v>0</v>
      </c>
      <c r="AJ99" s="139">
        <f t="array" aca="1" ref="AJ99" ca="1">(
    SUMIFS(AR61:AR101, AY61:AY101, INDIRECT("AE" &amp; ROW()), AP61:AP101, "💲") +
    SUMIFS(AR61:AR101, AY61:AY101, INDIRECT("AE" &amp; ROW()), AP61:AP101, "📦")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
        SUMIFS(AR61:AR101, AY61:AY101, INDIRECT("AE" &amp; ROW()), AP61:AP101, "💲", AS61:AS101, "Familiar") +
        SUMIFS(AR61:AR101, AY61:AY101, INDIRECT("AE" &amp; ROW()), AP61:AP101, "📦", AS61:AS101, "Familiar")
    ) / 2
)  -
(
    (
        SUMIFS(AR61:AR101, AY61:AY101, INDIRECT("AE" &amp; ROW()), AP61:AP101, "💲", AS61:AS101, "Exonerado ADH") +
        SUMIFS(AR61:AR101, AY61:AY101, INDIRECT("AE" &amp; ROW()), AP61:AP101, "📦", AS61:AS101, "Exonerado ADH")
    ) / 2
)  -
(
    (
        SUMIFS(AR61:AR101, AY61:AY101, INDIRECT("AE" &amp; ROW()), AP61:AP101, "💲", AS61:AS101, "Exonerado Doctor") +
        SUMIFS(AR61:AR101, AY61:AY101, INDIRECT("AE" &amp; ROW()), AP61:AP101, "📦", AS61:AS101, "Exonerado Doctor")
    ) / 2
)</f>
        <v>0</v>
      </c>
      <c r="AK99" s="139">
        <f t="array" aca="1" ref="AK99" ca="1">(
    SUMIFS(AR61:AR101, AY61:AY101, INDIRECT("AE" &amp; ROW()), AP61:AP101, "💲") +
    SUMIFS(AR61:AR101, AY61:AY101, INDIRECT("AE" &amp; ROW()), AP61:AP101, "📦")
) -
(
    SUMIFS(AR61:AR101, AY61:AY101, INDIRECT("AE" &amp; ROW()), AP61:AP101, "💲", AS61:AS101, "Familiar") +
    SUMIFS(AR61:AR101, AY61:AY101, INDIRECT("AE" &amp; ROW()), AP61:AP101, "📦", AS61:AS101, "Familiar")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SUMIFS(AR61:AR101, AY61:AY101, INDIRECT("AE" &amp; ROW()), AP61:AP101, "💲", AS61:AS101, "Exonerado ADH") +
    SUMIFS(AR61:AR101, AY61:AY101, INDIRECT("AE" &amp; ROW()), AP61:AP101, "📦", AS61:AS101, "Exonerado ADH")
) -
(
    (
        SUMIFS(AR61:AR101, AY61:AY101, INDIRECT("AE" &amp; ROW()), AP61:AP101, "💲", AS61:AS101, "Exonerado Doctor") +
        SUMIFS(AR61:AR101, AY61:AY101, INDIRECT("AE" &amp; ROW()), AP61:AP101, "📦", AS61:AS101, "Exonerado Doctor")
    ) / 2
) -
(
    (
        SUMIFS(AR61:AR101, AY61:AY101, INDIRECT("AE" &amp; ROW()), AP61:AP101, "💲", AS61:AS101, "") +
        SUMIFS(AR61:AR101, AY61:AY101, INDIRECT("AE" &amp; ROW()), AP61:AP101, "📦", AS61:AS101, "")
    ) / 2
)</f>
        <v>0</v>
      </c>
      <c r="AL99" s="140">
        <f t="array" aca="1" ref="AL99" ca="1">(
    SUMIFS(AR61:AR101, AY61:AY101, INDIRECT("AE" &amp; ROW()), AP61:AP101, "💲") +
    SUMIFS(AR61:AR101, AY61:AY101, INDIRECT("AE" &amp; ROW()), AP61:AP101, "📦")
) -
(
    (
        SUMIFS(AR61:AR101, AY61:AY101, INDIRECT("AE" &amp; ROW()), AP61:AP101, "💲", AS61:AS101, "Familiar") +
        SUMIFS(AR61:AR101, AY61:AY101, INDIRECT("AE" &amp; ROW()), AP61:AP101, "📦", AS61:AS101, "Familiar")
    ) / 2
) -
(
    (
        SUMIFS(AR61:AR101, AY61:AY101, INDIRECT("AE" &amp; ROW()), AP61:AP101, "💲", AS61:AS101, "Participante") +
        SUMIFS(AR61:AR101, AY61:AY101, INDIRECT("AE" &amp; ROW()), AP61:AP101, "📦", AS61:AS101, "Participante")
    ) / 2
) -
(
    (
        SUMIFS(AR61:AR101, AY61:AY101, INDIRECT("AE" &amp; ROW()), AP61:AP101, "💲", AS61:AS101, "Empleado") +
        SUMIFS(AR61:AR101, AY61:AY101, INDIRECT("AE" &amp; ROW()), AP61:AP101, "📦", AS61:AS101, "Empleado")
    ) / 2
) -
(
    (
        SUMIFS(AR61:AR101, AY61:AY101, INDIRECT("AE" &amp; ROW()), AP61:AP101, "💲", AS61:AS101, "Exonerado ADH") +
        SUMIFS(AR61:AR101, AY61:AY101, INDIRECT("AE" &amp; ROW()), AP61:AP101, "📦", AS61:AS101, "Exonerado ADH")
    ) / 2
) -
(
    SUMIFS(AR61:AR101, AY61:AY101, INDIRECT("AE" &amp; ROW()), AP61:AP101, "💲", AS61:AS101, "Exonerado Doctor") +
    SUMIFS(AR61:AR101, AY61:AY101, INDIRECT("AE" &amp; ROW()), AP61:AP101, "📦", AS61:AS101, "Exonerado Doctor")
) -
(
    (
        SUMIFS(AR61:AR101, AY61:AY101, INDIRECT("AE" &amp; ROW()), AP61:AP101, "💲", AS61:AS101, "") +
        SUMIFS(AR61:AR101, AY61:AY101, INDIRECT("AE" &amp; ROW()), AP61:AP101, "📦", AS61:AS101, "")
    ) / 2
)</f>
        <v>0</v>
      </c>
      <c r="AM99" s="48"/>
      <c r="AN99" s="156"/>
      <c r="AO99" s="156"/>
      <c r="AP99" s="156"/>
      <c r="AQ99" s="156"/>
      <c r="AR99" s="156"/>
      <c r="AS99" s="156"/>
      <c r="AT99" s="156"/>
      <c r="AU99" s="156"/>
      <c r="AV99" s="156"/>
      <c r="AW99" s="156"/>
      <c r="AX99" s="156"/>
      <c r="AY99" s="156">
        <f>N108</f>
        <v>0</v>
      </c>
      <c r="AZ99" s="48"/>
      <c r="BA99" s="48"/>
      <c r="BB99" s="48"/>
      <c r="BC99" s="48"/>
      <c r="BD99" s="48"/>
      <c r="BE99" s="48"/>
      <c r="BF99" s="48"/>
      <c r="BG99" s="48"/>
      <c r="BH99" s="48"/>
      <c r="BI99" s="48"/>
      <c r="BJ99" s="48"/>
      <c r="BK99" s="48"/>
      <c r="BL99" s="48"/>
      <c r="BM99" s="48"/>
      <c r="BN99" s="48"/>
    </row>
    <row r="100" spans="1:66" ht="11.25" customHeight="1">
      <c r="A100" s="221"/>
      <c r="B100" s="38"/>
      <c r="C100" s="206"/>
      <c r="D100" s="209"/>
      <c r="E100" s="85" t="s">
        <v>46</v>
      </c>
      <c r="F100" s="86"/>
      <c r="G100" s="206"/>
      <c r="H100" s="209"/>
      <c r="I100" s="85" t="s">
        <v>46</v>
      </c>
      <c r="J100" s="108"/>
      <c r="K100" s="206"/>
      <c r="L100" s="209"/>
      <c r="M100" s="85" t="s">
        <v>46</v>
      </c>
      <c r="N100" s="108"/>
      <c r="O100" s="43"/>
      <c r="P100" s="163"/>
      <c r="Q100" s="3"/>
      <c r="R100" s="15"/>
      <c r="S100" s="227" t="str">
        <f>IF(OR(S97="Empleado",S97="Familiar"),"Nombre del Empleado","N° Factura")</f>
        <v>N° Factura</v>
      </c>
      <c r="T100" s="228"/>
      <c r="U100" s="89"/>
      <c r="V100" s="47"/>
      <c r="W100" s="227" t="str">
        <f>IF(OR(W97="Empleado",W97="Familiar"),"Nombre del Empleado","N° Factura")</f>
        <v>N° Factura</v>
      </c>
      <c r="X100" s="228"/>
      <c r="Y100" s="89"/>
      <c r="Z100" s="47"/>
      <c r="AA100" s="227" t="str">
        <f>IF(OR(AA97="Empleado",AA97="Familiar"),"Nombre del Empleado","N° Factura")</f>
        <v>N° Factura</v>
      </c>
      <c r="AB100" s="228"/>
      <c r="AC100" s="111"/>
      <c r="AD100" s="48"/>
      <c r="AE100" s="240" t="s">
        <v>48</v>
      </c>
      <c r="AF100" s="230"/>
      <c r="AG100" s="161">
        <f t="array" aca="1" ref="AG100" ca="1">COUNTIFS(AP61:AP101, "💲", AY61:AY101, INDIRECT("AE" &amp; ROW())) + COUNTIFS(AP61:AP101, "📦", AY61:AY101, INDIRECT("AE" &amp; ROW())) + COUNTIFS(AP61:AP101, "✅", AY61:AY101, INDIRECT("AE" &amp; ROW()))</f>
        <v>0</v>
      </c>
      <c r="AH100" s="162">
        <f t="array" aca="1" ref="AH100" ca="1">COUNTIFS(AP61:AP101, "💲", AY61:AY101, INDIRECT("AE" &amp; ROW())) + COUNTIFS(AP61:AP101, "📦", AY61:AY101, INDIRECT("AE" &amp; ROW()))</f>
        <v>0</v>
      </c>
      <c r="AI100" s="139">
        <f t="array" aca="1" ref="AI100" ca="1">SUMIFS(AR61:AR101, AY61:AY101, INDIRECT("AE" &amp; ROW()), AP61:AP101, "💲") + SUMIFS(AR61:AR101, AY61:AY101, INDIRECT("AE" &amp; ROW()), AP61:AP101, "📦")</f>
        <v>0</v>
      </c>
      <c r="AJ100" s="139">
        <f t="array" aca="1" ref="AJ100" ca="1">(
    SUMIFS(AR61:AR101, AY61:AY101, INDIRECT("AE" &amp; ROW()), AP61:AP101, "💲") +
    SUMIFS(AR61:AR101, AY61:AY101, INDIRECT("AE" &amp; ROW()), AP61:AP101, "📦")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
        SUMIFS(AR61:AR101, AY61:AY101, INDIRECT("AE" &amp; ROW()), AP61:AP101, "💲", AS61:AS101, "Familiar") +
        SUMIFS(AR61:AR101, AY61:AY101, INDIRECT("AE" &amp; ROW()), AP61:AP101, "📦", AS61:AS101, "Familiar")
    ) / 2
)  -
(
    (
        SUMIFS(AR61:AR101, AY61:AY101, INDIRECT("AE" &amp; ROW()), AP61:AP101, "💲", AS61:AS101, "Exonerado ADH") +
        SUMIFS(AR61:AR101, AY61:AY101, INDIRECT("AE" &amp; ROW()), AP61:AP101, "📦", AS61:AS101, "Exonerado ADH")
    ) / 2
)  -
(
    (
        SUMIFS(AR61:AR101, AY61:AY101, INDIRECT("AE" &amp; ROW()), AP61:AP101, "💲", AS61:AS101, "Exonerado Doctor") +
        SUMIFS(AR61:AR101, AY61:AY101, INDIRECT("AE" &amp; ROW()), AP61:AP101, "📦", AS61:AS101, "Exonerado Doctor")
    ) / 2
)</f>
        <v>0</v>
      </c>
      <c r="AK100" s="139">
        <f t="array" aca="1" ref="AK100" ca="1">(
    SUMIFS(AR61:AR101, AY61:AY101, INDIRECT("AE" &amp; ROW()), AP61:AP101, "💲") +
    SUMIFS(AR61:AR101, AY61:AY101, INDIRECT("AE" &amp; ROW()), AP61:AP101, "📦")
) -
(
    SUMIFS(AR61:AR101, AY61:AY101, INDIRECT("AE" &amp; ROW()), AP61:AP101, "💲", AS61:AS101, "Familiar") +
    SUMIFS(AR61:AR101, AY61:AY101, INDIRECT("AE" &amp; ROW()), AP61:AP101, "📦", AS61:AS101, "Familiar")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SUMIFS(AR61:AR101, AY61:AY101, INDIRECT("AE" &amp; ROW()), AP61:AP101, "💲", AS61:AS101, "Exonerado ADH") +
    SUMIFS(AR61:AR101, AY61:AY101, INDIRECT("AE" &amp; ROW()), AP61:AP101, "📦", AS61:AS101, "Exonerado ADH")
) -
(
    (
        SUMIFS(AR61:AR101, AY61:AY101, INDIRECT("AE" &amp; ROW()), AP61:AP101, "💲", AS61:AS101, "Exonerado Doctor") +
        SUMIFS(AR61:AR101, AY61:AY101, INDIRECT("AE" &amp; ROW()), AP61:AP101, "📦", AS61:AS101, "Exonerado Doctor")
    ) / 2
) -
(
    (
        SUMIFS(AR61:AR101, AY61:AY101, INDIRECT("AE" &amp; ROW()), AP61:AP101, "💲", AS61:AS101, "") +
        SUMIFS(AR61:AR101, AY61:AY101, INDIRECT("AE" &amp; ROW()), AP61:AP101, "📦", AS61:AS101, "")
    ) / 2
)</f>
        <v>0</v>
      </c>
      <c r="AL100" s="140">
        <f t="array" aca="1" ref="AL100" ca="1">(
    SUMIFS(AR61:AR101, AY61:AY101, INDIRECT("AE" &amp; ROW()), AP61:AP101, "💲") +
    SUMIFS(AR61:AR101, AY61:AY101, INDIRECT("AE" &amp; ROW()), AP61:AP101, "📦")
) -
(
    (
        SUMIFS(AR61:AR101, AY61:AY101, INDIRECT("AE" &amp; ROW()), AP61:AP101, "💲", AS61:AS101, "Familiar") +
        SUMIFS(AR61:AR101, AY61:AY101, INDIRECT("AE" &amp; ROW()), AP61:AP101, "📦", AS61:AS101, "Familiar")
    ) / 2
) -
(
    (
        SUMIFS(AR61:AR101, AY61:AY101, INDIRECT("AE" &amp; ROW()), AP61:AP101, "💲", AS61:AS101, "Participante") +
        SUMIFS(AR61:AR101, AY61:AY101, INDIRECT("AE" &amp; ROW()), AP61:AP101, "📦", AS61:AS101, "Participante")
    ) / 2
) -
(
    (
        SUMIFS(AR61:AR101, AY61:AY101, INDIRECT("AE" &amp; ROW()), AP61:AP101, "💲", AS61:AS101, "Empleado") +
        SUMIFS(AR61:AR101, AY61:AY101, INDIRECT("AE" &amp; ROW()), AP61:AP101, "📦", AS61:AS101, "Empleado")
    ) / 2
) -
(
    (
        SUMIFS(AR61:AR101, AY61:AY101, INDIRECT("AE" &amp; ROW()), AP61:AP101, "💲", AS61:AS101, "Exonerado ADH") +
        SUMIFS(AR61:AR101, AY61:AY101, INDIRECT("AE" &amp; ROW()), AP61:AP101, "📦", AS61:AS101, "Exonerado ADH")
    ) / 2
) -
(
    SUMIFS(AR61:AR101, AY61:AY101, INDIRECT("AE" &amp; ROW()), AP61:AP101, "💲", AS61:AS101, "Exonerado Doctor") +
    SUMIFS(AR61:AR101, AY61:AY101, INDIRECT("AE" &amp; ROW()), AP61:AP101, "📦", AS61:AS101, "Exonerado Doctor")
) -
(
    (
        SUMIFS(AR61:AR101, AY61:AY101, INDIRECT("AE" &amp; ROW()), AP61:AP101, "💲", AS61:AS101, "") +
        SUMIFS(AR61:AR101, AY61:AY101, INDIRECT("AE" &amp; ROW()), AP61:AP101, "📦", AS61:AS101, "")
    ) / 2
)</f>
        <v>0</v>
      </c>
      <c r="AM100" s="48"/>
      <c r="AN100" s="156"/>
      <c r="AO100" s="156"/>
      <c r="AP100" s="156"/>
      <c r="AQ100" s="156"/>
      <c r="AR100" s="156"/>
      <c r="AS100" s="156"/>
      <c r="AT100" s="156"/>
      <c r="AU100" s="156"/>
      <c r="AV100" s="156"/>
      <c r="AW100" s="156"/>
      <c r="AX100" s="156"/>
      <c r="AY100" s="156">
        <f>N112</f>
        <v>0</v>
      </c>
      <c r="AZ100" s="48"/>
      <c r="BA100" s="48"/>
      <c r="BB100" s="48"/>
      <c r="BC100" s="48"/>
      <c r="BD100" s="48"/>
      <c r="BE100" s="48"/>
      <c r="BF100" s="48"/>
      <c r="BG100" s="48"/>
      <c r="BH100" s="48"/>
      <c r="BI100" s="48"/>
      <c r="BJ100" s="48"/>
      <c r="BK100" s="48"/>
      <c r="BL100" s="48"/>
      <c r="BM100" s="48"/>
      <c r="BN100" s="48"/>
    </row>
    <row r="101" spans="1:66" ht="11.25" customHeight="1">
      <c r="A101" s="222">
        <f>A97+$Q$13/1440</f>
        <v>0.74999999999999978</v>
      </c>
      <c r="B101" s="38"/>
      <c r="C101" s="204"/>
      <c r="D101" s="207"/>
      <c r="E101" s="40" t="s">
        <v>36</v>
      </c>
      <c r="F101" s="42" t="str">
        <f>IF(D101&lt;&gt;"", VLOOKUP(D101,'Base de Datos'!$A$2:$D1268,2,FALSE()),"")</f>
        <v/>
      </c>
      <c r="G101" s="204"/>
      <c r="H101" s="216"/>
      <c r="I101" s="40" t="s">
        <v>36</v>
      </c>
      <c r="J101" s="42" t="str">
        <f>IF(H101&lt;&gt;"", VLOOKUP(H101,'Base de Datos'!$A$2:$D1268,2,FALSE()),"")</f>
        <v/>
      </c>
      <c r="K101" s="204"/>
      <c r="L101" s="216"/>
      <c r="M101" s="40" t="s">
        <v>36</v>
      </c>
      <c r="N101" s="42" t="str">
        <f>IF(L101&lt;&gt;"", VLOOKUP(L101,'Base de Datos'!$A$2:$D1268,2,FALSE()),"")</f>
        <v/>
      </c>
      <c r="O101" s="43"/>
      <c r="P101" s="163"/>
      <c r="Q101" s="3"/>
      <c r="R101" s="15"/>
      <c r="S101" s="45"/>
      <c r="T101" s="45" t="s">
        <v>37</v>
      </c>
      <c r="U101" s="46"/>
      <c r="V101" s="47"/>
      <c r="W101" s="45"/>
      <c r="X101" s="45" t="s">
        <v>37</v>
      </c>
      <c r="Y101" s="46"/>
      <c r="Z101" s="47"/>
      <c r="AA101" s="45"/>
      <c r="AB101" s="45" t="s">
        <v>37</v>
      </c>
      <c r="AC101" s="46"/>
      <c r="AD101" s="48"/>
      <c r="AE101" s="240" t="s">
        <v>49</v>
      </c>
      <c r="AF101" s="230"/>
      <c r="AG101" s="161">
        <f t="array" aca="1" ref="AG101" ca="1">COUNTIFS(AP61:AP101, "💲", AY61:AY101, INDIRECT("AE" &amp; ROW())) + COUNTIFS(AP61:AP101, "📦", AY61:AY101, INDIRECT("AE" &amp; ROW())) + COUNTIFS(AP61:AP101, "✅", AY61:AY101, INDIRECT("AE" &amp; ROW()))</f>
        <v>0</v>
      </c>
      <c r="AH101" s="162">
        <f t="array" aca="1" ref="AH101" ca="1">COUNTIFS(AP61:AP101, "💲", AY61:AY101, INDIRECT("AE" &amp; ROW())) + COUNTIFS(AP61:AP101, "📦", AY61:AY101, INDIRECT("AE" &amp; ROW()))</f>
        <v>0</v>
      </c>
      <c r="AI101" s="139">
        <f t="array" aca="1" ref="AI101" ca="1">SUMIFS(AR61:AR101, AY61:AY101, INDIRECT("AE" &amp; ROW()), AP61:AP101, "💲") + SUMIFS(AR61:AR101, AY61:AY101, INDIRECT("AE" &amp; ROW()), AP61:AP101, "📦")</f>
        <v>0</v>
      </c>
      <c r="AJ101" s="139">
        <f t="array" aca="1" ref="AJ101" ca="1">(
    SUMIFS(AR61:AR101, AY61:AY101, INDIRECT("AE" &amp; ROW()), AP61:AP101, "💲") +
    SUMIFS(AR61:AR101, AY61:AY101, INDIRECT("AE" &amp; ROW()), AP61:AP101, "📦")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
        SUMIFS(AR61:AR101, AY61:AY101, INDIRECT("AE" &amp; ROW()), AP61:AP101, "💲", AS61:AS101, "Familiar") +
        SUMIFS(AR61:AR101, AY61:AY101, INDIRECT("AE" &amp; ROW()), AP61:AP101, "📦", AS61:AS101, "Familiar")
    ) / 2
)  -
(
    (
        SUMIFS(AR61:AR101, AY61:AY101, INDIRECT("AE" &amp; ROW()), AP61:AP101, "💲", AS61:AS101, "Exonerado ADH") +
        SUMIFS(AR61:AR101, AY61:AY101, INDIRECT("AE" &amp; ROW()), AP61:AP101, "📦", AS61:AS101, "Exonerado ADH")
    ) / 2
)  -
(
    (
        SUMIFS(AR61:AR101, AY61:AY101, INDIRECT("AE" &amp; ROW()), AP61:AP101, "💲", AS61:AS101, "Exonerado Doctor") +
        SUMIFS(AR61:AR101, AY61:AY101, INDIRECT("AE" &amp; ROW()), AP61:AP101, "📦", AS61:AS101, "Exonerado Doctor")
    ) / 2
)</f>
        <v>0</v>
      </c>
      <c r="AK101" s="139">
        <f t="array" aca="1" ref="AK101" ca="1">(
    SUMIFS(AR61:AR101, AY61:AY101, INDIRECT("AE" &amp; ROW()), AP61:AP101, "💲") +
    SUMIFS(AR61:AR101, AY61:AY101, INDIRECT("AE" &amp; ROW()), AP61:AP101, "📦")
) -
(
    SUMIFS(AR61:AR101, AY61:AY101, INDIRECT("AE" &amp; ROW()), AP61:AP101, "💲", AS61:AS101, "Familiar") +
    SUMIFS(AR61:AR101, AY61:AY101, INDIRECT("AE" &amp; ROW()), AP61:AP101, "📦", AS61:AS101, "Familiar")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SUMIFS(AR61:AR101, AY61:AY101, INDIRECT("AE" &amp; ROW()), AP61:AP101, "💲", AS61:AS101, "Exonerado ADH") +
    SUMIFS(AR61:AR101, AY61:AY101, INDIRECT("AE" &amp; ROW()), AP61:AP101, "📦", AS61:AS101, "Exonerado ADH")
) -
(
    (
        SUMIFS(AR61:AR101, AY61:AY101, INDIRECT("AE" &amp; ROW()), AP61:AP101, "💲", AS61:AS101, "Exonerado Doctor") +
        SUMIFS(AR61:AR101, AY61:AY101, INDIRECT("AE" &amp; ROW()), AP61:AP101, "📦", AS61:AS101, "Exonerado Doctor")
    ) / 2
) -
(
    (
        SUMIFS(AR61:AR101, AY61:AY101, INDIRECT("AE" &amp; ROW()), AP61:AP101, "💲", AS61:AS101, "") +
        SUMIFS(AR61:AR101, AY61:AY101, INDIRECT("AE" &amp; ROW()), AP61:AP101, "📦", AS61:AS101, "")
    ) / 2
)</f>
        <v>0</v>
      </c>
      <c r="AL101" s="140">
        <f t="array" aca="1" ref="AL101" ca="1">(
    SUMIFS(AR61:AR101, AY61:AY101, INDIRECT("AE" &amp; ROW()), AP61:AP101, "💲") +
    SUMIFS(AR61:AR101, AY61:AY101, INDIRECT("AE" &amp; ROW()), AP61:AP101, "📦")
) -
(
    (
        SUMIFS(AR61:AR101, AY61:AY101, INDIRECT("AE" &amp; ROW()), AP61:AP101, "💲", AS61:AS101, "Familiar") +
        SUMIFS(AR61:AR101, AY61:AY101, INDIRECT("AE" &amp; ROW()), AP61:AP101, "📦", AS61:AS101, "Familiar")
    ) / 2
) -
(
    (
        SUMIFS(AR61:AR101, AY61:AY101, INDIRECT("AE" &amp; ROW()), AP61:AP101, "💲", AS61:AS101, "Participante") +
        SUMIFS(AR61:AR101, AY61:AY101, INDIRECT("AE" &amp; ROW()), AP61:AP101, "📦", AS61:AS101, "Participante")
    ) / 2
) -
(
    (
        SUMIFS(AR61:AR101, AY61:AY101, INDIRECT("AE" &amp; ROW()), AP61:AP101, "💲", AS61:AS101, "Empleado") +
        SUMIFS(AR61:AR101, AY61:AY101, INDIRECT("AE" &amp; ROW()), AP61:AP101, "📦", AS61:AS101, "Empleado")
    ) / 2
) -
(
    (
        SUMIFS(AR61:AR101, AY61:AY101, INDIRECT("AE" &amp; ROW()), AP61:AP101, "💲", AS61:AS101, "Exonerado ADH") +
        SUMIFS(AR61:AR101, AY61:AY101, INDIRECT("AE" &amp; ROW()), AP61:AP101, "📦", AS61:AS101, "Exonerado ADH")
    ) / 2
) -
(
    SUMIFS(AR61:AR101, AY61:AY101, INDIRECT("AE" &amp; ROW()), AP61:AP101, "💲", AS61:AS101, "Exonerado Doctor") +
    SUMIFS(AR61:AR101, AY61:AY101, INDIRECT("AE" &amp; ROW()), AP61:AP101, "📦", AS61:AS101, "Exonerado Doctor")
) -
(
    (
        SUMIFS(AR61:AR101, AY61:AY101, INDIRECT("AE" &amp; ROW()), AP61:AP101, "💲", AS61:AS101, "") +
        SUMIFS(AR61:AR101, AY61:AY101, INDIRECT("AE" &amp; ROW()), AP61:AP101, "📦", AS61:AS101, "")
    ) / 2
)</f>
        <v>0</v>
      </c>
      <c r="AM101" s="48"/>
      <c r="AN101" s="156"/>
      <c r="AO101" s="156"/>
      <c r="AP101" s="156"/>
      <c r="AQ101" s="156"/>
      <c r="AR101" s="156"/>
      <c r="AS101" s="156"/>
      <c r="AT101" s="156"/>
      <c r="AU101" s="156"/>
      <c r="AV101" s="156"/>
      <c r="AW101" s="156"/>
      <c r="AX101" s="156"/>
      <c r="AY101" s="156"/>
      <c r="AZ101" s="48"/>
      <c r="BA101" s="48"/>
      <c r="BB101" s="48"/>
      <c r="BC101" s="48"/>
      <c r="BD101" s="48"/>
      <c r="BE101" s="48"/>
      <c r="BF101" s="48"/>
      <c r="BG101" s="48"/>
      <c r="BH101" s="48"/>
      <c r="BI101" s="48"/>
      <c r="BJ101" s="48"/>
      <c r="BK101" s="48"/>
      <c r="BL101" s="48"/>
      <c r="BM101" s="48"/>
      <c r="BN101" s="48"/>
    </row>
    <row r="102" spans="1:66" ht="11.25" customHeight="1">
      <c r="A102" s="220"/>
      <c r="B102" s="38"/>
      <c r="C102" s="205"/>
      <c r="D102" s="208"/>
      <c r="E102" s="57" t="s">
        <v>42</v>
      </c>
      <c r="F102" s="58" t="str">
        <f>IF(D101&lt;&gt;"", VLOOKUP(D101,'Base de Datos'!$A$2:$D1268,3,FALSE()),"")</f>
        <v/>
      </c>
      <c r="G102" s="205"/>
      <c r="H102" s="208"/>
      <c r="I102" s="57" t="s">
        <v>42</v>
      </c>
      <c r="J102" s="58" t="str">
        <f>IF(H101&lt;&gt;"", VLOOKUP(H101,'Base de Datos'!$A$2:$D1268,3,FALSE()),"")</f>
        <v/>
      </c>
      <c r="K102" s="205"/>
      <c r="L102" s="208"/>
      <c r="M102" s="57" t="s">
        <v>42</v>
      </c>
      <c r="N102" s="58" t="str">
        <f>IF(L101&lt;&gt;"", VLOOKUP(L101,'Base de Datos'!$A$2:$D1268,3,FALSE()),"")</f>
        <v/>
      </c>
      <c r="O102" s="43"/>
      <c r="P102" s="163"/>
      <c r="Q102" s="3"/>
      <c r="R102" s="15"/>
      <c r="S102" s="229"/>
      <c r="T102" s="230"/>
      <c r="U102" s="59"/>
      <c r="V102" s="47"/>
      <c r="W102" s="229"/>
      <c r="X102" s="230"/>
      <c r="Y102" s="59"/>
      <c r="Z102" s="47"/>
      <c r="AA102" s="229"/>
      <c r="AB102" s="230"/>
      <c r="AC102" s="59"/>
      <c r="AD102" s="48"/>
      <c r="AE102" s="240" t="s">
        <v>51</v>
      </c>
      <c r="AF102" s="230"/>
      <c r="AG102" s="161">
        <f t="array" aca="1" ref="AG102" ca="1">COUNTIFS(AP61:AP101, "💲", AY61:AY101, INDIRECT("AE" &amp; ROW())) + COUNTIFS(AP61:AP101, "📦", AY61:AY101, INDIRECT("AE" &amp; ROW())) + COUNTIFS(AP61:AP101, "✅", AY61:AY101, INDIRECT("AE" &amp; ROW()))</f>
        <v>0</v>
      </c>
      <c r="AH102" s="162">
        <f t="array" aca="1" ref="AH102" ca="1">COUNTIFS(AP61:AP101, "💲", AY61:AY101, INDIRECT("AE" &amp; ROW())) + COUNTIFS(AP61:AP101, "📦", AY61:AY101, INDIRECT("AE" &amp; ROW()))</f>
        <v>0</v>
      </c>
      <c r="AI102" s="139">
        <f t="array" aca="1" ref="AI102" ca="1">SUMIFS(AR61:AR101, AY61:AY101, INDIRECT("AE" &amp; ROW()), AP61:AP101, "💲") + SUMIFS(AR61:AR101, AY61:AY101, INDIRECT("AE" &amp; ROW()), AP61:AP101, "📦")</f>
        <v>0</v>
      </c>
      <c r="AJ102" s="139">
        <f t="array" aca="1" ref="AJ102" ca="1">(
    SUMIFS(AR61:AR101, AY61:AY101, INDIRECT("AE" &amp; ROW()), AP61:AP101, "💲") +
    SUMIFS(AR61:AR101, AY61:AY101, INDIRECT("AE" &amp; ROW()), AP61:AP101, "📦")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
        SUMIFS(AR61:AR101, AY61:AY101, INDIRECT("AE" &amp; ROW()), AP61:AP101, "💲", AS61:AS101, "Familiar") +
        SUMIFS(AR61:AR101, AY61:AY101, INDIRECT("AE" &amp; ROW()), AP61:AP101, "📦", AS61:AS101, "Familiar")
    ) / 2
)  -
(
    (
        SUMIFS(AR61:AR101, AY61:AY101, INDIRECT("AE" &amp; ROW()), AP61:AP101, "💲", AS61:AS101, "Exonerado ADH") +
        SUMIFS(AR61:AR101, AY61:AY101, INDIRECT("AE" &amp; ROW()), AP61:AP101, "📦", AS61:AS101, "Exonerado ADH")
    ) / 2
)  -
(
    (
        SUMIFS(AR61:AR101, AY61:AY101, INDIRECT("AE" &amp; ROW()), AP61:AP101, "💲", AS61:AS101, "Exonerado Doctor") +
        SUMIFS(AR61:AR101, AY61:AY101, INDIRECT("AE" &amp; ROW()), AP61:AP101, "📦", AS61:AS101, "Exonerado Doctor")
    ) / 2
)</f>
        <v>0</v>
      </c>
      <c r="AK102" s="139">
        <f t="array" aca="1" ref="AK102" ca="1">(
    SUMIFS(AR61:AR101, AY61:AY101, INDIRECT("AE" &amp; ROW()), AP61:AP101, "💲") +
    SUMIFS(AR61:AR101, AY61:AY101, INDIRECT("AE" &amp; ROW()), AP61:AP101, "📦")
) -
(
    SUMIFS(AR61:AR101, AY61:AY101, INDIRECT("AE" &amp; ROW()), AP61:AP101, "💲", AS61:AS101, "Familiar") +
    SUMIFS(AR61:AR101, AY61:AY101, INDIRECT("AE" &amp; ROW()), AP61:AP101, "📦", AS61:AS101, "Familiar")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SUMIFS(AR61:AR101, AY61:AY101, INDIRECT("AE" &amp; ROW()), AP61:AP101, "💲", AS61:AS101, "Exonerado ADH") +
    SUMIFS(AR61:AR101, AY61:AY101, INDIRECT("AE" &amp; ROW()), AP61:AP101, "📦", AS61:AS101, "Exonerado ADH")
) -
(
    (
        SUMIFS(AR61:AR101, AY61:AY101, INDIRECT("AE" &amp; ROW()), AP61:AP101, "💲", AS61:AS101, "Exonerado Doctor") +
        SUMIFS(AR61:AR101, AY61:AY101, INDIRECT("AE" &amp; ROW()), AP61:AP101, "📦", AS61:AS101, "Exonerado Doctor")
    ) / 2
) -
(
    (
        SUMIFS(AR61:AR101, AY61:AY101, INDIRECT("AE" &amp; ROW()), AP61:AP101, "💲", AS61:AS101, "") +
        SUMIFS(AR61:AR101, AY61:AY101, INDIRECT("AE" &amp; ROW()), AP61:AP101, "📦", AS61:AS101, "")
    ) / 2
)</f>
        <v>0</v>
      </c>
      <c r="AL102" s="140">
        <f t="array" aca="1" ref="AL102" ca="1">(
    SUMIFS(AR61:AR101, AY61:AY101, INDIRECT("AE" &amp; ROW()), AP61:AP101, "💲") +
    SUMIFS(AR61:AR101, AY61:AY101, INDIRECT("AE" &amp; ROW()), AP61:AP101, "📦")
) -
(
    (
        SUMIFS(AR61:AR101, AY61:AY101, INDIRECT("AE" &amp; ROW()), AP61:AP101, "💲", AS61:AS101, "Familiar") +
        SUMIFS(AR61:AR101, AY61:AY101, INDIRECT("AE" &amp; ROW()), AP61:AP101, "📦", AS61:AS101, "Familiar")
    ) / 2
) -
(
    (
        SUMIFS(AR61:AR101, AY61:AY101, INDIRECT("AE" &amp; ROW()), AP61:AP101, "💲", AS61:AS101, "Participante") +
        SUMIFS(AR61:AR101, AY61:AY101, INDIRECT("AE" &amp; ROW()), AP61:AP101, "📦", AS61:AS101, "Participante")
    ) / 2
) -
(
    (
        SUMIFS(AR61:AR101, AY61:AY101, INDIRECT("AE" &amp; ROW()), AP61:AP101, "💲", AS61:AS101, "Empleado") +
        SUMIFS(AR61:AR101, AY61:AY101, INDIRECT("AE" &amp; ROW()), AP61:AP101, "📦", AS61:AS101, "Empleado")
    ) / 2
) -
(
    (
        SUMIFS(AR61:AR101, AY61:AY101, INDIRECT("AE" &amp; ROW()), AP61:AP101, "💲", AS61:AS101, "Exonerado ADH") +
        SUMIFS(AR61:AR101, AY61:AY101, INDIRECT("AE" &amp; ROW()), AP61:AP101, "📦", AS61:AS101, "Exonerado ADH")
    ) / 2
) -
(
    SUMIFS(AR61:AR101, AY61:AY101, INDIRECT("AE" &amp; ROW()), AP61:AP101, "💲", AS61:AS101, "Exonerado Doctor") +
    SUMIFS(AR61:AR101, AY61:AY101, INDIRECT("AE" &amp; ROW()), AP61:AP101, "📦", AS61:AS101, "Exonerado Doctor")
) -
(
    (
        SUMIFS(AR61:AR101, AY61:AY101, INDIRECT("AE" &amp; ROW()), AP61:AP101, "💲", AS61:AS101, "") +
        SUMIFS(AR61:AR101, AY61:AY101, INDIRECT("AE" &amp; ROW()), AP61:AP101, "📦", AS61:AS101, "")
    ) / 2
)</f>
        <v>0</v>
      </c>
      <c r="AM102" s="48"/>
      <c r="AN102" s="48"/>
      <c r="AO102" s="48"/>
      <c r="AP102" s="48"/>
      <c r="AQ102" s="48"/>
      <c r="AR102" s="48"/>
      <c r="AS102" s="48"/>
      <c r="AT102" s="48"/>
      <c r="AU102" s="48"/>
      <c r="AV102" s="48"/>
      <c r="AW102" s="48"/>
      <c r="AX102" s="48"/>
      <c r="AY102" s="48"/>
      <c r="AZ102" s="48"/>
      <c r="BA102" s="48"/>
      <c r="BB102" s="48"/>
      <c r="BC102" s="48"/>
      <c r="BD102" s="48"/>
      <c r="BE102" s="48"/>
      <c r="BF102" s="48"/>
      <c r="BG102" s="48"/>
      <c r="BH102" s="48"/>
      <c r="BI102" s="48"/>
      <c r="BJ102" s="48"/>
      <c r="BK102" s="48"/>
      <c r="BL102" s="48"/>
      <c r="BM102" s="48"/>
      <c r="BN102" s="48"/>
    </row>
    <row r="103" spans="1:66" ht="11.25" customHeight="1">
      <c r="A103" s="220"/>
      <c r="B103" s="38"/>
      <c r="C103" s="205"/>
      <c r="D103" s="208"/>
      <c r="E103" s="57" t="s">
        <v>44</v>
      </c>
      <c r="F103" s="58" t="str">
        <f>IF(D101&lt;&gt;"", VLOOKUP(D101,'Base de Datos'!$A$2:$D1268,4,FALSE()),"")</f>
        <v/>
      </c>
      <c r="G103" s="205"/>
      <c r="H103" s="208"/>
      <c r="I103" s="57" t="s">
        <v>44</v>
      </c>
      <c r="J103" s="58" t="str">
        <f>IF(H101&lt;&gt;"", VLOOKUP(H101,'Base de Datos'!$A$2:$D1268,4,FALSE()),"")</f>
        <v/>
      </c>
      <c r="K103" s="205"/>
      <c r="L103" s="208"/>
      <c r="M103" s="57" t="s">
        <v>44</v>
      </c>
      <c r="N103" s="58" t="str">
        <f>IF(L101&lt;&gt;"", VLOOKUP(L101,'Base de Datos'!$A$2:$D1268,4,FALSE()),"")</f>
        <v/>
      </c>
      <c r="O103" s="43"/>
      <c r="P103" s="163"/>
      <c r="Q103" s="3"/>
      <c r="R103" s="15"/>
      <c r="S103" s="229"/>
      <c r="T103" s="230"/>
      <c r="U103" s="59"/>
      <c r="V103" s="47"/>
      <c r="W103" s="229"/>
      <c r="X103" s="230"/>
      <c r="Y103" s="59"/>
      <c r="Z103" s="47"/>
      <c r="AA103" s="229"/>
      <c r="AB103" s="230"/>
      <c r="AC103" s="59"/>
      <c r="AD103" s="48"/>
      <c r="AE103" s="240" t="s">
        <v>55</v>
      </c>
      <c r="AF103" s="230"/>
      <c r="AG103" s="161">
        <f t="array" aca="1" ref="AG103" ca="1">COUNTIFS(AP61:AP101, "💲", AY61:AY101, INDIRECT("AE" &amp; ROW())) + COUNTIFS(AP61:AP101, "📦", AY61:AY101, INDIRECT("AE" &amp; ROW())) + COUNTIFS(AP61:AP101, "✅", AY61:AY101, INDIRECT("AE" &amp; ROW()))</f>
        <v>0</v>
      </c>
      <c r="AH103" s="162">
        <f t="array" aca="1" ref="AH103" ca="1">COUNTIFS(AP61:AP101, "💲", AY61:AY101, INDIRECT("AE" &amp; ROW())) + COUNTIFS(AP61:AP101, "📦", AY61:AY101, INDIRECT("AE" &amp; ROW()))</f>
        <v>0</v>
      </c>
      <c r="AI103" s="139">
        <f t="array" aca="1" ref="AI103" ca="1">SUMIFS(AR61:AR101, AY61:AY101, INDIRECT("AE" &amp; ROW()), AP61:AP101, "💲") + SUMIFS(AR61:AR101, AY61:AY101, INDIRECT("AE" &amp; ROW()), AP61:AP101, "📦")</f>
        <v>0</v>
      </c>
      <c r="AJ103" s="139">
        <f t="array" aca="1" ref="AJ103" ca="1">(
    SUMIFS(AR61:AR101, AY61:AY101, INDIRECT("AE" &amp; ROW()), AP61:AP101, "💲") +
    SUMIFS(AR61:AR101, AY61:AY101, INDIRECT("AE" &amp; ROW()), AP61:AP101, "📦")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
        SUMIFS(AR61:AR101, AY61:AY101, INDIRECT("AE" &amp; ROW()), AP61:AP101, "💲", AS61:AS101, "Familiar") +
        SUMIFS(AR61:AR101, AY61:AY101, INDIRECT("AE" &amp; ROW()), AP61:AP101, "📦", AS61:AS101, "Familiar")
    ) / 2
)  -
(
    (
        SUMIFS(AR61:AR101, AY61:AY101, INDIRECT("AE" &amp; ROW()), AP61:AP101, "💲", AS61:AS101, "Exonerado ADH") +
        SUMIFS(AR61:AR101, AY61:AY101, INDIRECT("AE" &amp; ROW()), AP61:AP101, "📦", AS61:AS101, "Exonerado ADH")
    ) / 2
)  -
(
    (
        SUMIFS(AR61:AR101, AY61:AY101, INDIRECT("AE" &amp; ROW()), AP61:AP101, "💲", AS61:AS101, "Exonerado Doctor") +
        SUMIFS(AR61:AR101, AY61:AY101, INDIRECT("AE" &amp; ROW()), AP61:AP101, "📦", AS61:AS101, "Exonerado Doctor")
    ) / 2
)</f>
        <v>0</v>
      </c>
      <c r="AK103" s="139">
        <f t="array" aca="1" ref="AK103" ca="1">(
    SUMIFS(AR61:AR101, AY61:AY101, INDIRECT("AE" &amp; ROW()), AP61:AP101, "💲") +
    SUMIFS(AR61:AR101, AY61:AY101, INDIRECT("AE" &amp; ROW()), AP61:AP101, "📦")
) -
(
    SUMIFS(AR61:AR101, AY61:AY101, INDIRECT("AE" &amp; ROW()), AP61:AP101, "💲", AS61:AS101, "Familiar") +
    SUMIFS(AR61:AR101, AY61:AY101, INDIRECT("AE" &amp; ROW()), AP61:AP101, "📦", AS61:AS101, "Familiar")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SUMIFS(AR61:AR101, AY61:AY101, INDIRECT("AE" &amp; ROW()), AP61:AP101, "💲", AS61:AS101, "Exonerado ADH") +
    SUMIFS(AR61:AR101, AY61:AY101, INDIRECT("AE" &amp; ROW()), AP61:AP101, "📦", AS61:AS101, "Exonerado ADH")
) -
(
    (
        SUMIFS(AR61:AR101, AY61:AY101, INDIRECT("AE" &amp; ROW()), AP61:AP101, "💲", AS61:AS101, "Exonerado Doctor") +
        SUMIFS(AR61:AR101, AY61:AY101, INDIRECT("AE" &amp; ROW()), AP61:AP101, "📦", AS61:AS101, "Exonerado Doctor")
    ) / 2
) -
(
    (
        SUMIFS(AR61:AR101, AY61:AY101, INDIRECT("AE" &amp; ROW()), AP61:AP101, "💲", AS61:AS101, "") +
        SUMIFS(AR61:AR101, AY61:AY101, INDIRECT("AE" &amp; ROW()), AP61:AP101, "📦", AS61:AS101, "")
    ) / 2
)</f>
        <v>0</v>
      </c>
      <c r="AL103" s="140">
        <f t="array" aca="1" ref="AL103" ca="1">(
    SUMIFS(AR61:AR101, AY61:AY101, INDIRECT("AE" &amp; ROW()), AP61:AP101, "💲") +
    SUMIFS(AR61:AR101, AY61:AY101, INDIRECT("AE" &amp; ROW()), AP61:AP101, "📦")
) -
(
    (
        SUMIFS(AR61:AR101, AY61:AY101, INDIRECT("AE" &amp; ROW()), AP61:AP101, "💲", AS61:AS101, "Familiar") +
        SUMIFS(AR61:AR101, AY61:AY101, INDIRECT("AE" &amp; ROW()), AP61:AP101, "📦", AS61:AS101, "Familiar")
    ) / 2
) -
(
    (
        SUMIFS(AR61:AR101, AY61:AY101, INDIRECT("AE" &amp; ROW()), AP61:AP101, "💲", AS61:AS101, "Participante") +
        SUMIFS(AR61:AR101, AY61:AY101, INDIRECT("AE" &amp; ROW()), AP61:AP101, "📦", AS61:AS101, "Participante")
    ) / 2
) -
(
    (
        SUMIFS(AR61:AR101, AY61:AY101, INDIRECT("AE" &amp; ROW()), AP61:AP101, "💲", AS61:AS101, "Empleado") +
        SUMIFS(AR61:AR101, AY61:AY101, INDIRECT("AE" &amp; ROW()), AP61:AP101, "📦", AS61:AS101, "Empleado")
    ) / 2
) -
(
    (
        SUMIFS(AR61:AR101, AY61:AY101, INDIRECT("AE" &amp; ROW()), AP61:AP101, "💲", AS61:AS101, "Exonerado ADH") +
        SUMIFS(AR61:AR101, AY61:AY101, INDIRECT("AE" &amp; ROW()), AP61:AP101, "📦", AS61:AS101, "Exonerado ADH")
    ) / 2
) -
(
    SUMIFS(AR61:AR101, AY61:AY101, INDIRECT("AE" &amp; ROW()), AP61:AP101, "💲", AS61:AS101, "Exonerado Doctor") +
    SUMIFS(AR61:AR101, AY61:AY101, INDIRECT("AE" &amp; ROW()), AP61:AP101, "📦", AS61:AS101, "Exonerado Doctor")
) -
(
    (
        SUMIFS(AR61:AR101, AY61:AY101, INDIRECT("AE" &amp; ROW()), AP61:AP101, "💲", AS61:AS101, "") +
        SUMIFS(AR61:AR101, AY61:AY101, INDIRECT("AE" &amp; ROW()), AP61:AP101, "📦", AS61:AS101, "")
    ) / 2
)</f>
        <v>0</v>
      </c>
      <c r="AM103" s="48"/>
      <c r="AN103" s="48"/>
      <c r="AO103" s="48"/>
      <c r="AP103" s="48"/>
      <c r="AQ103" s="48"/>
      <c r="AR103" s="48"/>
      <c r="AS103" s="48"/>
      <c r="AT103" s="48"/>
      <c r="AU103" s="48"/>
      <c r="AV103" s="48"/>
      <c r="AW103" s="48"/>
      <c r="AX103" s="48"/>
      <c r="AY103" s="48"/>
      <c r="AZ103" s="48"/>
      <c r="BA103" s="48"/>
      <c r="BB103" s="48"/>
      <c r="BC103" s="48"/>
      <c r="BD103" s="48"/>
      <c r="BE103" s="48"/>
      <c r="BF103" s="48"/>
      <c r="BG103" s="48"/>
      <c r="BH103" s="48"/>
      <c r="BI103" s="48"/>
      <c r="BJ103" s="48"/>
      <c r="BK103" s="48"/>
      <c r="BL103" s="48"/>
      <c r="BM103" s="48"/>
      <c r="BN103" s="48"/>
    </row>
    <row r="104" spans="1:66" ht="11.25" customHeight="1">
      <c r="A104" s="221"/>
      <c r="B104" s="38"/>
      <c r="C104" s="206"/>
      <c r="D104" s="209"/>
      <c r="E104" s="85" t="s">
        <v>46</v>
      </c>
      <c r="F104" s="86"/>
      <c r="G104" s="206"/>
      <c r="H104" s="209"/>
      <c r="I104" s="85" t="s">
        <v>46</v>
      </c>
      <c r="J104" s="108"/>
      <c r="K104" s="206"/>
      <c r="L104" s="209"/>
      <c r="M104" s="85" t="s">
        <v>46</v>
      </c>
      <c r="N104" s="108"/>
      <c r="O104" s="43"/>
      <c r="P104" s="163"/>
      <c r="Q104" s="3"/>
      <c r="R104" s="15"/>
      <c r="S104" s="227" t="str">
        <f>IF(OR(S101="Empleado",S101="Familiar"),"Nombre del Empleado","N° Factura")</f>
        <v>N° Factura</v>
      </c>
      <c r="T104" s="228"/>
      <c r="U104" s="89"/>
      <c r="V104" s="47"/>
      <c r="W104" s="227" t="str">
        <f>IF(OR(W101="Empleado",W101="Familiar"),"Nombre del Empleado","N° Factura")</f>
        <v>N° Factura</v>
      </c>
      <c r="X104" s="228"/>
      <c r="Y104" s="89"/>
      <c r="Z104" s="47"/>
      <c r="AA104" s="227" t="str">
        <f>IF(OR(AA101="Empleado",AA101="Familiar"),"Nombre del Empleado","N° Factura")</f>
        <v>N° Factura</v>
      </c>
      <c r="AB104" s="228"/>
      <c r="AC104" s="89"/>
      <c r="AD104" s="48"/>
      <c r="AE104" s="240" t="s">
        <v>57</v>
      </c>
      <c r="AF104" s="230"/>
      <c r="AG104" s="161">
        <f t="array" aca="1" ref="AG104" ca="1">COUNTIFS(AP61:AP101, "💲", AY61:AY101, INDIRECT("AE" &amp; ROW())) + COUNTIFS(AP61:AP101, "📦", AY61:AY101, INDIRECT("AE" &amp; ROW())) + COUNTIFS(AP61:AP101, "✅", AY61:AY101, INDIRECT("AE" &amp; ROW()))</f>
        <v>0</v>
      </c>
      <c r="AH104" s="162">
        <f t="array" aca="1" ref="AH104" ca="1">COUNTIFS(AP61:AP101, "💲", AY61:AY101, INDIRECT("AE" &amp; ROW())) + COUNTIFS(AP61:AP101, "📦", AY61:AY101, INDIRECT("AE" &amp; ROW()))</f>
        <v>0</v>
      </c>
      <c r="AI104" s="139">
        <f t="array" aca="1" ref="AI104" ca="1">SUMIFS(AR61:AR101, AY61:AY101, INDIRECT("AE" &amp; ROW()), AP61:AP101, "💲") + SUMIFS(AR61:AR101, AY61:AY101, INDIRECT("AE" &amp; ROW()), AP61:AP101, "📦")</f>
        <v>0</v>
      </c>
      <c r="AJ104" s="139">
        <f t="array" aca="1" ref="AJ104" ca="1">(
    SUMIFS(AR61:AR101, AY61:AY101, INDIRECT("AE" &amp; ROW()), AP61:AP101, "💲") +
    SUMIFS(AR61:AR101, AY61:AY101, INDIRECT("AE" &amp; ROW()), AP61:AP101, "📦")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
        SUMIFS(AR61:AR101, AY61:AY101, INDIRECT("AE" &amp; ROW()), AP61:AP101, "💲", AS61:AS101, "Familiar") +
        SUMIFS(AR61:AR101, AY61:AY101, INDIRECT("AE" &amp; ROW()), AP61:AP101, "📦", AS61:AS101, "Familiar")
    ) / 2
)  -
(
    (
        SUMIFS(AR61:AR101, AY61:AY101, INDIRECT("AE" &amp; ROW()), AP61:AP101, "💲", AS61:AS101, "Exonerado ADH") +
        SUMIFS(AR61:AR101, AY61:AY101, INDIRECT("AE" &amp; ROW()), AP61:AP101, "📦", AS61:AS101, "Exonerado ADH")
    ) / 2
)  -
(
    (
        SUMIFS(AR61:AR101, AY61:AY101, INDIRECT("AE" &amp; ROW()), AP61:AP101, "💲", AS61:AS101, "Exonerado Doctor") +
        SUMIFS(AR61:AR101, AY61:AY101, INDIRECT("AE" &amp; ROW()), AP61:AP101, "📦", AS61:AS101, "Exonerado Doctor")
    ) / 2
)</f>
        <v>0</v>
      </c>
      <c r="AK104" s="139">
        <f t="array" aca="1" ref="AK104" ca="1">(
    SUMIFS(AR61:AR101, AY61:AY101, INDIRECT("AE" &amp; ROW()), AP61:AP101, "💲") +
    SUMIFS(AR61:AR101, AY61:AY101, INDIRECT("AE" &amp; ROW()), AP61:AP101, "📦")
) -
(
    SUMIFS(AR61:AR101, AY61:AY101, INDIRECT("AE" &amp; ROW()), AP61:AP101, "💲", AS61:AS101, "Familiar") +
    SUMIFS(AR61:AR101, AY61:AY101, INDIRECT("AE" &amp; ROW()), AP61:AP101, "📦", AS61:AS101, "Familiar")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SUMIFS(AR61:AR101, AY61:AY101, INDIRECT("AE" &amp; ROW()), AP61:AP101, "💲", AS61:AS101, "Exonerado ADH") +
    SUMIFS(AR61:AR101, AY61:AY101, INDIRECT("AE" &amp; ROW()), AP61:AP101, "📦", AS61:AS101, "Exonerado ADH")
) -
(
    (
        SUMIFS(AR61:AR101, AY61:AY101, INDIRECT("AE" &amp; ROW()), AP61:AP101, "💲", AS61:AS101, "Exonerado Doctor") +
        SUMIFS(AR61:AR101, AY61:AY101, INDIRECT("AE" &amp; ROW()), AP61:AP101, "📦", AS61:AS101, "Exonerado Doctor")
    ) / 2
) -
(
    (
        SUMIFS(AR61:AR101, AY61:AY101, INDIRECT("AE" &amp; ROW()), AP61:AP101, "💲", AS61:AS101, "") +
        SUMIFS(AR61:AR101, AY61:AY101, INDIRECT("AE" &amp; ROW()), AP61:AP101, "📦", AS61:AS101, "")
    ) / 2
)</f>
        <v>0</v>
      </c>
      <c r="AL104" s="140">
        <f t="array" aca="1" ref="AL104" ca="1">(
    SUMIFS(AR61:AR101, AY61:AY101, INDIRECT("AE" &amp; ROW()), AP61:AP101, "💲") +
    SUMIFS(AR61:AR101, AY61:AY101, INDIRECT("AE" &amp; ROW()), AP61:AP101, "📦")
) -
(
    (
        SUMIFS(AR61:AR101, AY61:AY101, INDIRECT("AE" &amp; ROW()), AP61:AP101, "💲", AS61:AS101, "Familiar") +
        SUMIFS(AR61:AR101, AY61:AY101, INDIRECT("AE" &amp; ROW()), AP61:AP101, "📦", AS61:AS101, "Familiar")
    ) / 2
) -
(
    (
        SUMIFS(AR61:AR101, AY61:AY101, INDIRECT("AE" &amp; ROW()), AP61:AP101, "💲", AS61:AS101, "Participante") +
        SUMIFS(AR61:AR101, AY61:AY101, INDIRECT("AE" &amp; ROW()), AP61:AP101, "📦", AS61:AS101, "Participante")
    ) / 2
) -
(
    (
        SUMIFS(AR61:AR101, AY61:AY101, INDIRECT("AE" &amp; ROW()), AP61:AP101, "💲", AS61:AS101, "Empleado") +
        SUMIFS(AR61:AR101, AY61:AY101, INDIRECT("AE" &amp; ROW()), AP61:AP101, "📦", AS61:AS101, "Empleado")
    ) / 2
) -
(
    (
        SUMIFS(AR61:AR101, AY61:AY101, INDIRECT("AE" &amp; ROW()), AP61:AP101, "💲", AS61:AS101, "Exonerado ADH") +
        SUMIFS(AR61:AR101, AY61:AY101, INDIRECT("AE" &amp; ROW()), AP61:AP101, "📦", AS61:AS101, "Exonerado ADH")
    ) / 2
) -
(
    SUMIFS(AR61:AR101, AY61:AY101, INDIRECT("AE" &amp; ROW()), AP61:AP101, "💲", AS61:AS101, "Exonerado Doctor") +
    SUMIFS(AR61:AR101, AY61:AY101, INDIRECT("AE" &amp; ROW()), AP61:AP101, "📦", AS61:AS101, "Exonerado Doctor")
) -
(
    (
        SUMIFS(AR61:AR101, AY61:AY101, INDIRECT("AE" &amp; ROW()), AP61:AP101, "💲", AS61:AS101, "") +
        SUMIFS(AR61:AR101, AY61:AY101, INDIRECT("AE" &amp; ROW()), AP61:AP101, "📦", AS61:AS101, "")
    ) / 2
)</f>
        <v>0</v>
      </c>
      <c r="AM104" s="48"/>
      <c r="AN104" s="48"/>
      <c r="AO104" s="48"/>
      <c r="AP104" s="48"/>
      <c r="AQ104" s="48"/>
      <c r="AR104" s="48"/>
      <c r="AS104" s="48"/>
      <c r="AT104" s="48"/>
      <c r="AU104" s="48"/>
      <c r="AV104" s="48"/>
      <c r="AW104" s="48"/>
      <c r="AX104" s="48"/>
      <c r="AY104" s="48"/>
      <c r="AZ104" s="48"/>
      <c r="BA104" s="48"/>
      <c r="BB104" s="48"/>
      <c r="BC104" s="48"/>
      <c r="BD104" s="48"/>
      <c r="BE104" s="48"/>
      <c r="BF104" s="48"/>
      <c r="BG104" s="48"/>
      <c r="BH104" s="48"/>
      <c r="BI104" s="48"/>
      <c r="BJ104" s="48"/>
      <c r="BK104" s="48"/>
      <c r="BL104" s="48"/>
      <c r="BM104" s="48"/>
      <c r="BN104" s="48"/>
    </row>
    <row r="105" spans="1:66" ht="11.25" customHeight="1">
      <c r="A105" s="222">
        <f>A101+$Q$13/1440</f>
        <v>0.79166666666666641</v>
      </c>
      <c r="B105" s="164"/>
      <c r="C105" s="204"/>
      <c r="D105" s="207"/>
      <c r="E105" s="177" t="s">
        <v>36</v>
      </c>
      <c r="F105" s="42" t="str">
        <f>IF(D105&lt;&gt;"", VLOOKUP(D105,'Base de Datos'!$A$2:$D1268,2,FALSE()),"")</f>
        <v/>
      </c>
      <c r="G105" s="204"/>
      <c r="H105" s="216"/>
      <c r="I105" s="177" t="s">
        <v>36</v>
      </c>
      <c r="J105" s="42" t="str">
        <f>IF(H105&lt;&gt;"", VLOOKUP(H105,'Base de Datos'!$A$2:$D1268,2,FALSE()),"")</f>
        <v/>
      </c>
      <c r="K105" s="204"/>
      <c r="L105" s="216"/>
      <c r="M105" s="177" t="s">
        <v>36</v>
      </c>
      <c r="N105" s="42" t="str">
        <f>IF(L105&lt;&gt;"", VLOOKUP(L105,'Base de Datos'!$A$2:$D1268,2,FALSE()),"")</f>
        <v/>
      </c>
      <c r="O105" s="165"/>
      <c r="P105" s="165"/>
      <c r="Q105" s="165"/>
      <c r="R105" s="166"/>
      <c r="S105" s="167"/>
      <c r="T105" s="45" t="s">
        <v>37</v>
      </c>
      <c r="U105" s="168"/>
      <c r="V105" s="169"/>
      <c r="W105" s="167"/>
      <c r="X105" s="45" t="s">
        <v>37</v>
      </c>
      <c r="Y105" s="168"/>
      <c r="Z105" s="169"/>
      <c r="AA105" s="167"/>
      <c r="AB105" s="45" t="s">
        <v>37</v>
      </c>
      <c r="AC105" s="168"/>
      <c r="AD105" s="56"/>
      <c r="AE105" s="240" t="s">
        <v>59</v>
      </c>
      <c r="AF105" s="230"/>
      <c r="AG105" s="161">
        <f t="array" aca="1" ref="AG105" ca="1">COUNTIFS(AP61:AP101, "💲", AY61:AY101, INDIRECT("AE" &amp; ROW())) + COUNTIFS(AP61:AP101, "📦", AY61:AY101, INDIRECT("AE" &amp; ROW())) + COUNTIFS(AP61:AP101, "✅", AY61:AY101, INDIRECT("AE" &amp; ROW()))</f>
        <v>0</v>
      </c>
      <c r="AH105" s="162">
        <f t="array" aca="1" ref="AH105" ca="1">COUNTIFS(AP61:AP101, "💲", AY61:AY101, INDIRECT("AE" &amp; ROW())) + COUNTIFS(AP61:AP101, "📦", AY61:AY101, INDIRECT("AE" &amp; ROW()))</f>
        <v>0</v>
      </c>
      <c r="AI105" s="139">
        <f t="array" aca="1" ref="AI105" ca="1">SUMIFS(AR61:AR101, AY61:AY101, INDIRECT("AE" &amp; ROW()), AP61:AP101, "💲") + SUMIFS(AR61:AR101, AY61:AY101, INDIRECT("AE" &amp; ROW()), AP61:AP101, "📦")</f>
        <v>0</v>
      </c>
      <c r="AJ105" s="139">
        <f t="array" aca="1" ref="AJ105" ca="1">(
    SUMIFS(AR61:AR101, AY61:AY101, INDIRECT("AE" &amp; ROW()), AP61:AP101, "💲") +
    SUMIFS(AR61:AR101, AY61:AY101, INDIRECT("AE" &amp; ROW()), AP61:AP101, "📦")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
        SUMIFS(AR61:AR101, AY61:AY101, INDIRECT("AE" &amp; ROW()), AP61:AP101, "💲", AS61:AS101, "Familiar") +
        SUMIFS(AR61:AR101, AY61:AY101, INDIRECT("AE" &amp; ROW()), AP61:AP101, "📦", AS61:AS101, "Familiar")
    ) / 2
)  -
(
    (
        SUMIFS(AR61:AR101, AY61:AY101, INDIRECT("AE" &amp; ROW()), AP61:AP101, "💲", AS61:AS101, "Exonerado ADH") +
        SUMIFS(AR61:AR101, AY61:AY101, INDIRECT("AE" &amp; ROW()), AP61:AP101, "📦", AS61:AS101, "Exonerado ADH")
    ) / 2
)  -
(
    (
        SUMIFS(AR61:AR101, AY61:AY101, INDIRECT("AE" &amp; ROW()), AP61:AP101, "💲", AS61:AS101, "Exonerado Doctor") +
        SUMIFS(AR61:AR101, AY61:AY101, INDIRECT("AE" &amp; ROW()), AP61:AP101, "📦", AS61:AS101, "Exonerado Doctor")
    ) / 2
)</f>
        <v>0</v>
      </c>
      <c r="AK105" s="139">
        <f t="array" aca="1" ref="AK105" ca="1">(
    SUMIFS(AR61:AR101, AY61:AY101, INDIRECT("AE" &amp; ROW()), AP61:AP101, "💲") +
    SUMIFS(AR61:AR101, AY61:AY101, INDIRECT("AE" &amp; ROW()), AP61:AP101, "📦")
) -
(
    SUMIFS(AR61:AR101, AY61:AY101, INDIRECT("AE" &amp; ROW()), AP61:AP101, "💲", AS61:AS101, "Familiar") +
    SUMIFS(AR61:AR101, AY61:AY101, INDIRECT("AE" &amp; ROW()), AP61:AP101, "📦", AS61:AS101, "Familiar")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SUMIFS(AR61:AR101, AY61:AY101, INDIRECT("AE" &amp; ROW()), AP61:AP101, "💲", AS61:AS101, "Exonerado ADH") +
    SUMIFS(AR61:AR101, AY61:AY101, INDIRECT("AE" &amp; ROW()), AP61:AP101, "📦", AS61:AS101, "Exonerado ADH")
) -
(
    (
        SUMIFS(AR61:AR101, AY61:AY101, INDIRECT("AE" &amp; ROW()), AP61:AP101, "💲", AS61:AS101, "Exonerado Doctor") +
        SUMIFS(AR61:AR101, AY61:AY101, INDIRECT("AE" &amp; ROW()), AP61:AP101, "📦", AS61:AS101, "Exonerado Doctor")
    ) / 2
) -
(
    (
        SUMIFS(AR61:AR101, AY61:AY101, INDIRECT("AE" &amp; ROW()), AP61:AP101, "💲", AS61:AS101, "") +
        SUMIFS(AR61:AR101, AY61:AY101, INDIRECT("AE" &amp; ROW()), AP61:AP101, "📦", AS61:AS101, "")
    ) / 2
)</f>
        <v>0</v>
      </c>
      <c r="AL105" s="140">
        <f t="array" aca="1" ref="AL105" ca="1">(
    SUMIFS(AR61:AR101, AY61:AY101, INDIRECT("AE" &amp; ROW()), AP61:AP101, "💲") +
    SUMIFS(AR61:AR101, AY61:AY101, INDIRECT("AE" &amp; ROW()), AP61:AP101, "📦")
) -
(
    (
        SUMIFS(AR61:AR101, AY61:AY101, INDIRECT("AE" &amp; ROW()), AP61:AP101, "💲", AS61:AS101, "Familiar") +
        SUMIFS(AR61:AR101, AY61:AY101, INDIRECT("AE" &amp; ROW()), AP61:AP101, "📦", AS61:AS101, "Familiar")
    ) / 2
) -
(
    (
        SUMIFS(AR61:AR101, AY61:AY101, INDIRECT("AE" &amp; ROW()), AP61:AP101, "💲", AS61:AS101, "Participante") +
        SUMIFS(AR61:AR101, AY61:AY101, INDIRECT("AE" &amp; ROW()), AP61:AP101, "📦", AS61:AS101, "Participante")
    ) / 2
) -
(
    (
        SUMIFS(AR61:AR101, AY61:AY101, INDIRECT("AE" &amp; ROW()), AP61:AP101, "💲", AS61:AS101, "Empleado") +
        SUMIFS(AR61:AR101, AY61:AY101, INDIRECT("AE" &amp; ROW()), AP61:AP101, "📦", AS61:AS101, "Empleado")
    ) / 2
) -
(
    (
        SUMIFS(AR61:AR101, AY61:AY101, INDIRECT("AE" &amp; ROW()), AP61:AP101, "💲", AS61:AS101, "Exonerado ADH") +
        SUMIFS(AR61:AR101, AY61:AY101, INDIRECT("AE" &amp; ROW()), AP61:AP101, "📦", AS61:AS101, "Exonerado ADH")
    ) / 2
) -
(
    SUMIFS(AR61:AR101, AY61:AY101, INDIRECT("AE" &amp; ROW()), AP61:AP101, "💲", AS61:AS101, "Exonerado Doctor") +
    SUMIFS(AR61:AR101, AY61:AY101, INDIRECT("AE" &amp; ROW()), AP61:AP101, "📦", AS61:AS101, "Exonerado Doctor")
) -
(
    (
        SUMIFS(AR61:AR101, AY61:AY101, INDIRECT("AE" &amp; ROW()), AP61:AP101, "💲", AS61:AS101, "") +
        SUMIFS(AR61:AR101, AY61:AY101, INDIRECT("AE" &amp; ROW()), AP61:AP101, "📦", AS61:AS101, "")
    ) / 2
)</f>
        <v>0</v>
      </c>
      <c r="AM105" s="56"/>
      <c r="AN105" s="56"/>
      <c r="AO105" s="56"/>
      <c r="AP105" s="56"/>
      <c r="AQ105" s="56"/>
      <c r="AR105" s="56"/>
      <c r="AS105" s="56"/>
      <c r="AT105" s="56"/>
      <c r="AU105" s="56"/>
      <c r="AV105" s="56"/>
      <c r="AW105" s="56"/>
      <c r="AX105" s="56"/>
      <c r="AY105" s="56"/>
      <c r="AZ105" s="56"/>
      <c r="BA105" s="56"/>
      <c r="BB105" s="56"/>
      <c r="BC105" s="56"/>
      <c r="BD105" s="56"/>
      <c r="BE105" s="56"/>
      <c r="BF105" s="56"/>
      <c r="BG105" s="56"/>
      <c r="BH105" s="56"/>
      <c r="BI105" s="56"/>
      <c r="BJ105" s="56"/>
      <c r="BK105" s="56"/>
      <c r="BL105" s="56"/>
      <c r="BM105" s="56"/>
      <c r="BN105" s="56"/>
    </row>
    <row r="106" spans="1:66" ht="11.25" customHeight="1">
      <c r="A106" s="220"/>
      <c r="B106" s="164"/>
      <c r="C106" s="205"/>
      <c r="D106" s="208"/>
      <c r="E106" s="178" t="s">
        <v>42</v>
      </c>
      <c r="F106" s="58" t="str">
        <f>IF(D105&lt;&gt;"", VLOOKUP(D105,'Base de Datos'!$A$2:$D1268,3,FALSE()),"")</f>
        <v/>
      </c>
      <c r="G106" s="205"/>
      <c r="H106" s="208"/>
      <c r="I106" s="178" t="s">
        <v>42</v>
      </c>
      <c r="J106" s="58" t="str">
        <f>IF(H105&lt;&gt;"", VLOOKUP(H105,'Base de Datos'!$A$2:$D1268,3,FALSE()),"")</f>
        <v/>
      </c>
      <c r="K106" s="205"/>
      <c r="L106" s="208"/>
      <c r="M106" s="178" t="s">
        <v>42</v>
      </c>
      <c r="N106" s="58" t="str">
        <f>IF(L105&lt;&gt;"", VLOOKUP(L105,'Base de Datos'!$A$2:$D1268,3,FALSE()),"")</f>
        <v/>
      </c>
      <c r="O106" s="165"/>
      <c r="P106" s="165"/>
      <c r="Q106" s="165"/>
      <c r="R106" s="166"/>
      <c r="S106" s="231"/>
      <c r="T106" s="230"/>
      <c r="U106" s="170"/>
      <c r="V106" s="169"/>
      <c r="W106" s="231"/>
      <c r="X106" s="230"/>
      <c r="Y106" s="170"/>
      <c r="Z106" s="169"/>
      <c r="AA106" s="231"/>
      <c r="AB106" s="230"/>
      <c r="AC106" s="170"/>
      <c r="AD106" s="56"/>
      <c r="AE106" s="240" t="s">
        <v>63</v>
      </c>
      <c r="AF106" s="230"/>
      <c r="AG106" s="161">
        <f t="array" aca="1" ref="AG106" ca="1">COUNTIFS(AP61:AP101, "💲", AY61:AY101, INDIRECT("AE" &amp; ROW())) + COUNTIFS(AP61:AP101, "📦", AY61:AY101, INDIRECT("AE" &amp; ROW())) + COUNTIFS(AP61:AP101, "✅", AY61:AY101, INDIRECT("AE" &amp; ROW()))</f>
        <v>0</v>
      </c>
      <c r="AH106" s="162">
        <f t="array" aca="1" ref="AH106" ca="1">COUNTIFS(AP61:AP101, "💲", AY61:AY101, INDIRECT("AE" &amp; ROW())) + COUNTIFS(AP61:AP101, "📦", AY61:AY101, INDIRECT("AE" &amp; ROW()))</f>
        <v>0</v>
      </c>
      <c r="AI106" s="139">
        <f t="array" aca="1" ref="AI106" ca="1">SUMIFS(AR61:AR101, AY61:AY101, INDIRECT("AE" &amp; ROW()), AP61:AP101, "💲") + SUMIFS(AR61:AR101, AY61:AY101, INDIRECT("AE" &amp; ROW()), AP61:AP101, "📦")</f>
        <v>0</v>
      </c>
      <c r="AJ106" s="139">
        <f t="array" aca="1" ref="AJ106" ca="1">(
    SUMIFS(AR61:AR101, AY61:AY101, INDIRECT("AE" &amp; ROW()), AP61:AP101, "💲") +
    SUMIFS(AR61:AR101, AY61:AY101, INDIRECT("AE" &amp; ROW()), AP61:AP101, "📦")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
        SUMIFS(AR61:AR101, AY61:AY101, INDIRECT("AE" &amp; ROW()), AP61:AP101, "💲", AS61:AS101, "Familiar") +
        SUMIFS(AR61:AR101, AY61:AY101, INDIRECT("AE" &amp; ROW()), AP61:AP101, "📦", AS61:AS101, "Familiar")
    ) / 2
)  -
(
    (
        SUMIFS(AR61:AR101, AY61:AY101, INDIRECT("AE" &amp; ROW()), AP61:AP101, "💲", AS61:AS101, "Exonerado ADH") +
        SUMIFS(AR61:AR101, AY61:AY101, INDIRECT("AE" &amp; ROW()), AP61:AP101, "📦", AS61:AS101, "Exonerado ADH")
    ) / 2
)  -
(
    (
        SUMIFS(AR61:AR101, AY61:AY101, INDIRECT("AE" &amp; ROW()), AP61:AP101, "💲", AS61:AS101, "Exonerado Doctor") +
        SUMIFS(AR61:AR101, AY61:AY101, INDIRECT("AE" &amp; ROW()), AP61:AP101, "📦", AS61:AS101, "Exonerado Doctor")
    ) / 2
)</f>
        <v>0</v>
      </c>
      <c r="AK106" s="139">
        <f t="array" aca="1" ref="AK106" ca="1">(
    SUMIFS(AR61:AR101, AY61:AY101, INDIRECT("AE" &amp; ROW()), AP61:AP101, "💲") +
    SUMIFS(AR61:AR101, AY61:AY101, INDIRECT("AE" &amp; ROW()), AP61:AP101, "📦")
) -
(
    SUMIFS(AR61:AR101, AY61:AY101, INDIRECT("AE" &amp; ROW()), AP61:AP101, "💲", AS61:AS101, "Familiar") +
    SUMIFS(AR61:AR101, AY61:AY101, INDIRECT("AE" &amp; ROW()), AP61:AP101, "📦", AS61:AS101, "Familiar")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SUMIFS(AR61:AR101, AY61:AY101, INDIRECT("AE" &amp; ROW()), AP61:AP101, "💲", AS61:AS101, "Exonerado ADH") +
    SUMIFS(AR61:AR101, AY61:AY101, INDIRECT("AE" &amp; ROW()), AP61:AP101, "📦", AS61:AS101, "Exonerado ADH")
) -
(
    (
        SUMIFS(AR61:AR101, AY61:AY101, INDIRECT("AE" &amp; ROW()), AP61:AP101, "💲", AS61:AS101, "Exonerado Doctor") +
        SUMIFS(AR61:AR101, AY61:AY101, INDIRECT("AE" &amp; ROW()), AP61:AP101, "📦", AS61:AS101, "Exonerado Doctor")
    ) / 2
) -
(
    (
        SUMIFS(AR61:AR101, AY61:AY101, INDIRECT("AE" &amp; ROW()), AP61:AP101, "💲", AS61:AS101, "") +
        SUMIFS(AR61:AR101, AY61:AY101, INDIRECT("AE" &amp; ROW()), AP61:AP101, "📦", AS61:AS101, "")
    ) / 2
)</f>
        <v>0</v>
      </c>
      <c r="AL106" s="140">
        <f t="array" aca="1" ref="AL106" ca="1">(
    SUMIFS(AR61:AR101, AY61:AY101, INDIRECT("AE" &amp; ROW()), AP61:AP101, "💲") +
    SUMIFS(AR61:AR101, AY61:AY101, INDIRECT("AE" &amp; ROW()), AP61:AP101, "📦")
) -
(
    (
        SUMIFS(AR61:AR101, AY61:AY101, INDIRECT("AE" &amp; ROW()), AP61:AP101, "💲", AS61:AS101, "Familiar") +
        SUMIFS(AR61:AR101, AY61:AY101, INDIRECT("AE" &amp; ROW()), AP61:AP101, "📦", AS61:AS101, "Familiar")
    ) / 2
) -
(
    (
        SUMIFS(AR61:AR101, AY61:AY101, INDIRECT("AE" &amp; ROW()), AP61:AP101, "💲", AS61:AS101, "Participante") +
        SUMIFS(AR61:AR101, AY61:AY101, INDIRECT("AE" &amp; ROW()), AP61:AP101, "📦", AS61:AS101, "Participante")
    ) / 2
) -
(
    (
        SUMIFS(AR61:AR101, AY61:AY101, INDIRECT("AE" &amp; ROW()), AP61:AP101, "💲", AS61:AS101, "Empleado") +
        SUMIFS(AR61:AR101, AY61:AY101, INDIRECT("AE" &amp; ROW()), AP61:AP101, "📦", AS61:AS101, "Empleado")
    ) / 2
) -
(
    (
        SUMIFS(AR61:AR101, AY61:AY101, INDIRECT("AE" &amp; ROW()), AP61:AP101, "💲", AS61:AS101, "Exonerado ADH") +
        SUMIFS(AR61:AR101, AY61:AY101, INDIRECT("AE" &amp; ROW()), AP61:AP101, "📦", AS61:AS101, "Exonerado ADH")
    ) / 2
) -
(
    SUMIFS(AR61:AR101, AY61:AY101, INDIRECT("AE" &amp; ROW()), AP61:AP101, "💲", AS61:AS101, "Exonerado Doctor") +
    SUMIFS(AR61:AR101, AY61:AY101, INDIRECT("AE" &amp; ROW()), AP61:AP101, "📦", AS61:AS101, "Exonerado Doctor")
) -
(
    (
        SUMIFS(AR61:AR101, AY61:AY101, INDIRECT("AE" &amp; ROW()), AP61:AP101, "💲", AS61:AS101, "") +
        SUMIFS(AR61:AR101, AY61:AY101, INDIRECT("AE" &amp; ROW()), AP61:AP101, "📦", AS61:AS101, "")
    ) / 2
)</f>
        <v>0</v>
      </c>
      <c r="AM106" s="56"/>
      <c r="AN106" s="56"/>
      <c r="AO106" s="56"/>
      <c r="AP106" s="56"/>
      <c r="AQ106" s="56"/>
      <c r="AR106" s="56"/>
      <c r="AS106" s="56"/>
      <c r="AT106" s="56"/>
      <c r="AU106" s="56"/>
      <c r="AV106" s="56"/>
      <c r="AW106" s="56"/>
      <c r="AX106" s="56"/>
      <c r="AY106" s="56"/>
      <c r="AZ106" s="56"/>
      <c r="BA106" s="56"/>
      <c r="BB106" s="56"/>
      <c r="BC106" s="56"/>
      <c r="BD106" s="56"/>
      <c r="BE106" s="56"/>
      <c r="BF106" s="56"/>
      <c r="BG106" s="56"/>
      <c r="BH106" s="56"/>
      <c r="BI106" s="56"/>
      <c r="BJ106" s="56"/>
      <c r="BK106" s="56"/>
      <c r="BL106" s="56"/>
      <c r="BM106" s="56"/>
      <c r="BN106" s="56"/>
    </row>
    <row r="107" spans="1:66" ht="11.25" customHeight="1">
      <c r="A107" s="220"/>
      <c r="B107" s="164"/>
      <c r="C107" s="205"/>
      <c r="D107" s="208"/>
      <c r="E107" s="178" t="s">
        <v>44</v>
      </c>
      <c r="F107" s="58" t="str">
        <f>IF(D105&lt;&gt;"", VLOOKUP(D105,'Base de Datos'!$A$2:$D1268,4,FALSE()),"")</f>
        <v/>
      </c>
      <c r="G107" s="205"/>
      <c r="H107" s="208"/>
      <c r="I107" s="178" t="s">
        <v>44</v>
      </c>
      <c r="J107" s="58" t="str">
        <f>IF(H105&lt;&gt;"", VLOOKUP(H105,'Base de Datos'!$A$2:$D1268,4,FALSE()),"")</f>
        <v/>
      </c>
      <c r="K107" s="205"/>
      <c r="L107" s="208"/>
      <c r="M107" s="178" t="s">
        <v>44</v>
      </c>
      <c r="N107" s="58" t="str">
        <f>IF(L105&lt;&gt;"", VLOOKUP(L105,'Base de Datos'!$A$2:$D1268,4,FALSE()),"")</f>
        <v/>
      </c>
      <c r="O107" s="165"/>
      <c r="P107" s="165"/>
      <c r="Q107" s="165"/>
      <c r="R107" s="166"/>
      <c r="S107" s="231"/>
      <c r="T107" s="230"/>
      <c r="U107" s="170"/>
      <c r="V107" s="169"/>
      <c r="W107" s="231"/>
      <c r="X107" s="230"/>
      <c r="Y107" s="170"/>
      <c r="Z107" s="169"/>
      <c r="AA107" s="231"/>
      <c r="AB107" s="230"/>
      <c r="AC107" s="170"/>
      <c r="AD107" s="56"/>
      <c r="AE107" s="240" t="s">
        <v>66</v>
      </c>
      <c r="AF107" s="230"/>
      <c r="AG107" s="161">
        <f t="array" aca="1" ref="AG107" ca="1">COUNTIFS(AP61:AP101, "💲", AY61:AY101, INDIRECT("AE" &amp; ROW())) + COUNTIFS(AP61:AP101, "📦", AY61:AY101, INDIRECT("AE" &amp; ROW())) + COUNTIFS(AP61:AP101, "✅", AY61:AY101, INDIRECT("AE" &amp; ROW()))</f>
        <v>0</v>
      </c>
      <c r="AH107" s="162">
        <f t="array" aca="1" ref="AH107" ca="1">COUNTIFS(AP61:AP101, "💲", AY61:AY101, INDIRECT("AE" &amp; ROW())) + COUNTIFS(AP61:AP101, "📦", AY61:AY101, INDIRECT("AE" &amp; ROW()))</f>
        <v>0</v>
      </c>
      <c r="AI107" s="139">
        <f t="array" aca="1" ref="AI107" ca="1">SUMIFS(AR61:AR101, AY61:AY101, INDIRECT("AE" &amp; ROW()), AP61:AP101, "💲") + SUMIFS(AR61:AR101, AY61:AY101, INDIRECT("AE" &amp; ROW()), AP61:AP101, "📦")</f>
        <v>0</v>
      </c>
      <c r="AJ107" s="139">
        <f t="array" aca="1" ref="AJ107" ca="1">(
    SUMIFS(AR61:AR101, AY61:AY101, INDIRECT("AE" &amp; ROW()), AP61:AP101, "💲") +
    SUMIFS(AR61:AR101, AY61:AY101, INDIRECT("AE" &amp; ROW()), AP61:AP101, "📦")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
        SUMIFS(AR61:AR101, AY61:AY101, INDIRECT("AE" &amp; ROW()), AP61:AP101, "💲", AS61:AS101, "Familiar") +
        SUMIFS(AR61:AR101, AY61:AY101, INDIRECT("AE" &amp; ROW()), AP61:AP101, "📦", AS61:AS101, "Familiar")
    ) / 2
)  -
(
    (
        SUMIFS(AR61:AR101, AY61:AY101, INDIRECT("AE" &amp; ROW()), AP61:AP101, "💲", AS61:AS101, "Exonerado ADH") +
        SUMIFS(AR61:AR101, AY61:AY101, INDIRECT("AE" &amp; ROW()), AP61:AP101, "📦", AS61:AS101, "Exonerado ADH")
    ) / 2
)  -
(
    (
        SUMIFS(AR61:AR101, AY61:AY101, INDIRECT("AE" &amp; ROW()), AP61:AP101, "💲", AS61:AS101, "Exonerado Doctor") +
        SUMIFS(AR61:AR101, AY61:AY101, INDIRECT("AE" &amp; ROW()), AP61:AP101, "📦", AS61:AS101, "Exonerado Doctor")
    ) / 2
)</f>
        <v>0</v>
      </c>
      <c r="AK107" s="139">
        <f t="array" aca="1" ref="AK107" ca="1">(
    SUMIFS(AR61:AR101, AY61:AY101, INDIRECT("AE" &amp; ROW()), AP61:AP101, "💲") +
    SUMIFS(AR61:AR101, AY61:AY101, INDIRECT("AE" &amp; ROW()), AP61:AP101, "📦")
) -
(
    SUMIFS(AR61:AR101, AY61:AY101, INDIRECT("AE" &amp; ROW()), AP61:AP101, "💲", AS61:AS101, "Familiar") +
    SUMIFS(AR61:AR101, AY61:AY101, INDIRECT("AE" &amp; ROW()), AP61:AP101, "📦", AS61:AS101, "Familiar")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SUMIFS(AR61:AR101, AY61:AY101, INDIRECT("AE" &amp; ROW()), AP61:AP101, "💲", AS61:AS101, "Exonerado ADH") +
    SUMIFS(AR61:AR101, AY61:AY101, INDIRECT("AE" &amp; ROW()), AP61:AP101, "📦", AS61:AS101, "Exonerado ADH")
) -
(
    (
        SUMIFS(AR61:AR101, AY61:AY101, INDIRECT("AE" &amp; ROW()), AP61:AP101, "💲", AS61:AS101, "Exonerado Doctor") +
        SUMIFS(AR61:AR101, AY61:AY101, INDIRECT("AE" &amp; ROW()), AP61:AP101, "📦", AS61:AS101, "Exonerado Doctor")
    ) / 2
) -
(
    (
        SUMIFS(AR61:AR101, AY61:AY101, INDIRECT("AE" &amp; ROW()), AP61:AP101, "💲", AS61:AS101, "") +
        SUMIFS(AR61:AR101, AY61:AY101, INDIRECT("AE" &amp; ROW()), AP61:AP101, "📦", AS61:AS101, "")
    ) / 2
)</f>
        <v>0</v>
      </c>
      <c r="AL107" s="140">
        <f t="array" aca="1" ref="AL107" ca="1">(
    SUMIFS(AR61:AR101, AY61:AY101, INDIRECT("AE" &amp; ROW()), AP61:AP101, "💲") +
    SUMIFS(AR61:AR101, AY61:AY101, INDIRECT("AE" &amp; ROW()), AP61:AP101, "📦")
) -
(
    (
        SUMIFS(AR61:AR101, AY61:AY101, INDIRECT("AE" &amp; ROW()), AP61:AP101, "💲", AS61:AS101, "Familiar") +
        SUMIFS(AR61:AR101, AY61:AY101, INDIRECT("AE" &amp; ROW()), AP61:AP101, "📦", AS61:AS101, "Familiar")
    ) / 2
) -
(
    (
        SUMIFS(AR61:AR101, AY61:AY101, INDIRECT("AE" &amp; ROW()), AP61:AP101, "💲", AS61:AS101, "Participante") +
        SUMIFS(AR61:AR101, AY61:AY101, INDIRECT("AE" &amp; ROW()), AP61:AP101, "📦", AS61:AS101, "Participante")
    ) / 2
) -
(
    (
        SUMIFS(AR61:AR101, AY61:AY101, INDIRECT("AE" &amp; ROW()), AP61:AP101, "💲", AS61:AS101, "Empleado") +
        SUMIFS(AR61:AR101, AY61:AY101, INDIRECT("AE" &amp; ROW()), AP61:AP101, "📦", AS61:AS101, "Empleado")
    ) / 2
) -
(
    (
        SUMIFS(AR61:AR101, AY61:AY101, INDIRECT("AE" &amp; ROW()), AP61:AP101, "💲", AS61:AS101, "Exonerado ADH") +
        SUMIFS(AR61:AR101, AY61:AY101, INDIRECT("AE" &amp; ROW()), AP61:AP101, "📦", AS61:AS101, "Exonerado ADH")
    ) / 2
) -
(
    SUMIFS(AR61:AR101, AY61:AY101, INDIRECT("AE" &amp; ROW()), AP61:AP101, "💲", AS61:AS101, "Exonerado Doctor") +
    SUMIFS(AR61:AR101, AY61:AY101, INDIRECT("AE" &amp; ROW()), AP61:AP101, "📦", AS61:AS101, "Exonerado Doctor")
) -
(
    (
        SUMIFS(AR61:AR101, AY61:AY101, INDIRECT("AE" &amp; ROW()), AP61:AP101, "💲", AS61:AS101, "") +
        SUMIFS(AR61:AR101, AY61:AY101, INDIRECT("AE" &amp; ROW()), AP61:AP101, "📦", AS61:AS101, "")
    ) / 2
)</f>
        <v>0</v>
      </c>
      <c r="AM107" s="56"/>
      <c r="AN107" s="56"/>
      <c r="AO107" s="56"/>
      <c r="AP107" s="56"/>
      <c r="AQ107" s="56"/>
      <c r="AR107" s="56"/>
      <c r="AS107" s="56"/>
      <c r="AT107" s="56"/>
      <c r="AU107" s="56"/>
      <c r="AV107" s="56"/>
      <c r="AW107" s="56"/>
      <c r="AX107" s="56"/>
      <c r="AY107" s="56"/>
      <c r="AZ107" s="56"/>
      <c r="BA107" s="56"/>
      <c r="BB107" s="56"/>
      <c r="BC107" s="56"/>
      <c r="BD107" s="56"/>
      <c r="BE107" s="56"/>
      <c r="BF107" s="56"/>
      <c r="BG107" s="56"/>
      <c r="BH107" s="56"/>
      <c r="BI107" s="56"/>
      <c r="BJ107" s="56"/>
      <c r="BK107" s="56"/>
      <c r="BL107" s="56"/>
      <c r="BM107" s="56"/>
      <c r="BN107" s="56"/>
    </row>
    <row r="108" spans="1:66" ht="11.25" customHeight="1">
      <c r="A108" s="221"/>
      <c r="B108" s="164"/>
      <c r="C108" s="206"/>
      <c r="D108" s="209"/>
      <c r="E108" s="179" t="s">
        <v>46</v>
      </c>
      <c r="F108" s="180"/>
      <c r="G108" s="206"/>
      <c r="H108" s="209"/>
      <c r="I108" s="179" t="s">
        <v>46</v>
      </c>
      <c r="J108" s="180"/>
      <c r="K108" s="206"/>
      <c r="L108" s="209"/>
      <c r="M108" s="179" t="s">
        <v>46</v>
      </c>
      <c r="N108" s="180"/>
      <c r="O108" s="165"/>
      <c r="P108" s="165"/>
      <c r="Q108" s="165"/>
      <c r="R108" s="166"/>
      <c r="S108" s="227" t="str">
        <f>IF(OR(S105="Empleado",S105="Familiar"),"Nombre del Empleado","N° Factura")</f>
        <v>N° Factura</v>
      </c>
      <c r="T108" s="228"/>
      <c r="U108" s="89"/>
      <c r="V108" s="169"/>
      <c r="W108" s="227" t="str">
        <f>IF(OR(W105="Empleado",W105="Familiar"),"Nombre del Empleado","N° Factura")</f>
        <v>N° Factura</v>
      </c>
      <c r="X108" s="228"/>
      <c r="Y108" s="89"/>
      <c r="Z108" s="169"/>
      <c r="AA108" s="227" t="str">
        <f>IF(OR(AA105="Empleado",AA105="Familiar"),"Nombre del Empleado","N° Factura")</f>
        <v>N° Factura</v>
      </c>
      <c r="AB108" s="228"/>
      <c r="AC108" s="89"/>
      <c r="AD108" s="56"/>
      <c r="AE108" s="240" t="s">
        <v>69</v>
      </c>
      <c r="AF108" s="230"/>
      <c r="AG108" s="161">
        <f t="array" aca="1" ref="AG108" ca="1">COUNTIFS(AP61:AP101, "💲", AY61:AY101, INDIRECT("AE" &amp; ROW())) + COUNTIFS(AP61:AP101, "📦", AY61:AY101, INDIRECT("AE" &amp; ROW())) + COUNTIFS(AP61:AP101, "✅", AY61:AY101, INDIRECT("AE" &amp; ROW()))</f>
        <v>0</v>
      </c>
      <c r="AH108" s="162">
        <f t="array" aca="1" ref="AH108" ca="1">COUNTIFS(AP61:AP101, "💲", AY61:AY101, INDIRECT("AE" &amp; ROW())) + COUNTIFS(AP61:AP101, "📦", AY61:AY101, INDIRECT("AE" &amp; ROW()))</f>
        <v>0</v>
      </c>
      <c r="AI108" s="139">
        <f t="array" aca="1" ref="AI108" ca="1">SUMIFS(AR61:AR101, AY61:AY101, INDIRECT("AE" &amp; ROW()), AP61:AP101, "💲") + SUMIFS(AR61:AR101, AY61:AY101, INDIRECT("AE" &amp; ROW()), AP61:AP101, "📦")</f>
        <v>0</v>
      </c>
      <c r="AJ108" s="66">
        <f t="array" aca="1" ref="AJ108" ca="1">(
    SUMIFS(AR61:AR101, AY61:AY101, INDIRECT("AE" &amp; ROW()), AP61:AP101, "💲") +
    SUMIFS(AR61:AR101, AY61:AY101, INDIRECT("AE" &amp; ROW()), AP61:AP101, "📦")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
        SUMIFS(AR61:AR101, AY61:AY101, INDIRECT("AE" &amp; ROW()), AP61:AP101, "💲", AS61:AS101, "Familiar") +
        SUMIFS(AR61:AR101, AY61:AY101, INDIRECT("AE" &amp; ROW()), AP61:AP101, "📦", AS61:AS101, "Familiar")
    ) / 2
)  -
(
    (
        SUMIFS(AR61:AR101, AY61:AY101, INDIRECT("AE" &amp; ROW()), AP61:AP101, "💲", AS61:AS101, "Exonerado ADH") +
        SUMIFS(AR61:AR101, AY61:AY101, INDIRECT("AE" &amp; ROW()), AP61:AP101, "📦", AS61:AS101, "Exonerado ADH")
    ) / 2
)  -
(
    (
        SUMIFS(AR61:AR101, AY61:AY101, INDIRECT("AE" &amp; ROW()), AP61:AP101, "💲", AS61:AS101, "Exonerado Doctor") +
        SUMIFS(AR61:AR101, AY61:AY101, INDIRECT("AE" &amp; ROW()), AP61:AP101, "📦", AS61:AS101, "Exonerado Doctor")
    ) / 2
)</f>
        <v>0</v>
      </c>
      <c r="AK108" s="139">
        <f t="array" aca="1" ref="AK108" ca="1">(
    SUMIFS(AR61:AR101, AY61:AY101, INDIRECT("AE" &amp; ROW()), AP61:AP101, "💲") +
    SUMIFS(AR61:AR101, AY61:AY101, INDIRECT("AE" &amp; ROW()), AP61:AP101, "📦")
) -
(
    SUMIFS(AR61:AR101, AY61:AY101, INDIRECT("AE" &amp; ROW()), AP61:AP101, "💲", AS61:AS101, "Familiar") +
    SUMIFS(AR61:AR101, AY61:AY101, INDIRECT("AE" &amp; ROW()), AP61:AP101, "📦", AS61:AS101, "Familiar")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SUMIFS(AR61:AR101, AY61:AY101, INDIRECT("AE" &amp; ROW()), AP61:AP101, "💲", AS61:AS101, "Exonerado ADH") +
    SUMIFS(AR61:AR101, AY61:AY101, INDIRECT("AE" &amp; ROW()), AP61:AP101, "📦", AS61:AS101, "Exonerado ADH")
) -
(
    (
        SUMIFS(AR61:AR101, AY61:AY101, INDIRECT("AE" &amp; ROW()), AP61:AP101, "💲", AS61:AS101, "Exonerado Doctor") +
        SUMIFS(AR61:AR101, AY61:AY101, INDIRECT("AE" &amp; ROW()), AP61:AP101, "📦", AS61:AS101, "Exonerado Doctor")
    ) / 2
) -
(
    (
        SUMIFS(AR61:AR101, AY61:AY101, INDIRECT("AE" &amp; ROW()), AP61:AP101, "💲", AS61:AS101, "") +
        SUMIFS(AR61:AR101, AY61:AY101, INDIRECT("AE" &amp; ROW()), AP61:AP101, "📦", AS61:AS101, "")
    ) / 2
)</f>
        <v>0</v>
      </c>
      <c r="AL108" s="140">
        <f t="array" aca="1" ref="AL108" ca="1">(
    SUMIFS(AR61:AR101, AY61:AY101, INDIRECT("AE" &amp; ROW()), AP61:AP101, "💲") +
    SUMIFS(AR61:AR101, AY61:AY101, INDIRECT("AE" &amp; ROW()), AP61:AP101, "📦")
) -
(
    (
        SUMIFS(AR61:AR101, AY61:AY101, INDIRECT("AE" &amp; ROW()), AP61:AP101, "💲", AS61:AS101, "Familiar") +
        SUMIFS(AR61:AR101, AY61:AY101, INDIRECT("AE" &amp; ROW()), AP61:AP101, "📦", AS61:AS101, "Familiar")
    ) / 2
) -
(
    (
        SUMIFS(AR61:AR101, AY61:AY101, INDIRECT("AE" &amp; ROW()), AP61:AP101, "💲", AS61:AS101, "Participante") +
        SUMIFS(AR61:AR101, AY61:AY101, INDIRECT("AE" &amp; ROW()), AP61:AP101, "📦", AS61:AS101, "Participante")
    ) / 2
) -
(
    (
        SUMIFS(AR61:AR101, AY61:AY101, INDIRECT("AE" &amp; ROW()), AP61:AP101, "💲", AS61:AS101, "Empleado") +
        SUMIFS(AR61:AR101, AY61:AY101, INDIRECT("AE" &amp; ROW()), AP61:AP101, "📦", AS61:AS101, "Empleado")
    ) / 2
) -
(
    (
        SUMIFS(AR61:AR101, AY61:AY101, INDIRECT("AE" &amp; ROW()), AP61:AP101, "💲", AS61:AS101, "Exonerado ADH") +
        SUMIFS(AR61:AR101, AY61:AY101, INDIRECT("AE" &amp; ROW()), AP61:AP101, "📦", AS61:AS101, "Exonerado ADH")
    ) / 2
) -
(
    SUMIFS(AR61:AR101, AY61:AY101, INDIRECT("AE" &amp; ROW()), AP61:AP101, "💲", AS61:AS101, "Exonerado Doctor") +
    SUMIFS(AR61:AR101, AY61:AY101, INDIRECT("AE" &amp; ROW()), AP61:AP101, "📦", AS61:AS101, "Exonerado Doctor")
) -
(
    (
        SUMIFS(AR61:AR101, AY61:AY101, INDIRECT("AE" &amp; ROW()), AP61:AP101, "💲", AS61:AS101, "") +
        SUMIFS(AR61:AR101, AY61:AY101, INDIRECT("AE" &amp; ROW()), AP61:AP101, "📦", AS61:AS101, "")
    ) / 2
)</f>
        <v>0</v>
      </c>
      <c r="AM108" s="56"/>
      <c r="AN108" s="56"/>
      <c r="AO108" s="56"/>
      <c r="AP108" s="56"/>
      <c r="AQ108" s="56"/>
      <c r="AR108" s="56"/>
      <c r="AS108" s="56"/>
      <c r="AT108" s="56"/>
      <c r="AU108" s="56"/>
      <c r="AV108" s="56"/>
      <c r="AW108" s="56"/>
      <c r="AX108" s="56"/>
      <c r="AY108" s="56"/>
      <c r="AZ108" s="56"/>
      <c r="BA108" s="56"/>
      <c r="BB108" s="56"/>
      <c r="BC108" s="56"/>
      <c r="BD108" s="56"/>
      <c r="BE108" s="56"/>
      <c r="BF108" s="56"/>
      <c r="BG108" s="56"/>
      <c r="BH108" s="56"/>
      <c r="BI108" s="56"/>
      <c r="BJ108" s="56"/>
      <c r="BK108" s="56"/>
      <c r="BL108" s="56"/>
      <c r="BM108" s="56"/>
      <c r="BN108" s="56"/>
    </row>
    <row r="109" spans="1:66" ht="11.25" customHeight="1">
      <c r="A109" s="222">
        <f>A105+$Q$13/1440</f>
        <v>0.83333333333333304</v>
      </c>
      <c r="B109" s="164"/>
      <c r="C109" s="204"/>
      <c r="D109" s="207"/>
      <c r="E109" s="177" t="s">
        <v>36</v>
      </c>
      <c r="F109" s="42" t="str">
        <f>IF(D109&lt;&gt;"", VLOOKUP(D109,'Base de Datos'!$A$2:$D1268,2,FALSE()),"")</f>
        <v/>
      </c>
      <c r="G109" s="204"/>
      <c r="H109" s="216"/>
      <c r="I109" s="177" t="s">
        <v>36</v>
      </c>
      <c r="J109" s="42" t="str">
        <f>IF(H109&lt;&gt;"", VLOOKUP(H109,'Base de Datos'!$A$2:$D1268,2,FALSE()),"")</f>
        <v/>
      </c>
      <c r="K109" s="204"/>
      <c r="L109" s="216"/>
      <c r="M109" s="177" t="s">
        <v>36</v>
      </c>
      <c r="N109" s="42" t="str">
        <f>IF(L109&lt;&gt;"", VLOOKUP(L109,'Base de Datos'!$A$2:$D1268,2,FALSE()),"")</f>
        <v/>
      </c>
      <c r="O109" s="165"/>
      <c r="P109" s="165"/>
      <c r="Q109" s="165"/>
      <c r="R109" s="166"/>
      <c r="S109" s="167"/>
      <c r="T109" s="45" t="s">
        <v>37</v>
      </c>
      <c r="U109" s="168"/>
      <c r="V109" s="169"/>
      <c r="W109" s="167"/>
      <c r="X109" s="45" t="s">
        <v>37</v>
      </c>
      <c r="Y109" s="168"/>
      <c r="Z109" s="169"/>
      <c r="AA109" s="167"/>
      <c r="AB109" s="45" t="s">
        <v>37</v>
      </c>
      <c r="AC109" s="168"/>
      <c r="AD109" s="56"/>
      <c r="AE109" s="232" t="s">
        <v>72</v>
      </c>
      <c r="AF109" s="230"/>
      <c r="AG109" s="90">
        <f t="array" aca="1" ref="AG109" ca="1">COUNTIFS(AP61:AP101, "💲", AY61:AY101, INDIRECT("AE" &amp; ROW())) + COUNTIFS(AP61:AP101, "📦", AY61:AY101, INDIRECT("AE" &amp; ROW())) + COUNTIFS(AP61:AP101, "✅", AY61:AY101, INDIRECT("AE" &amp; ROW()))</f>
        <v>0</v>
      </c>
      <c r="AH109" s="68">
        <f t="array" aca="1" ref="AH109" ca="1">COUNTIFS(AP61:AP101, "💲", AY61:AY101, INDIRECT("AE" &amp; ROW())) + COUNTIFS(AP61:AP101, "📦", AY61:AY101, INDIRECT("AE" &amp; ROW()))</f>
        <v>0</v>
      </c>
      <c r="AI109" s="139">
        <f t="array" aca="1" ref="AI109" ca="1">SUMIFS(AR61:AR101, AY61:AY101, INDIRECT("AE" &amp; ROW()), AP61:AP101, "💲") + SUMIFS(AR61:AR101, AY61:AY101, INDIRECT("AE" &amp; ROW()), AP61:AP101, "📦")</f>
        <v>0</v>
      </c>
      <c r="AJ109" s="139">
        <f t="array" aca="1" ref="AJ109" ca="1">(
    SUMIFS(AR61:AR101, AY61:AY101, INDIRECT("AE" &amp; ROW()), AP61:AP101, "💲") +
    SUMIFS(AR61:AR101, AY61:AY101, INDIRECT("AE" &amp; ROW()), AP61:AP101, "📦")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
        SUMIFS(AR61:AR101, AY61:AY101, INDIRECT("AE" &amp; ROW()), AP61:AP101, "💲", AS61:AS101, "Familiar") +
        SUMIFS(AR61:AR101, AY61:AY101, INDIRECT("AE" &amp; ROW()), AP61:AP101, "📦", AS61:AS101, "Familiar")
    ) / 2
)  -
(
    (
        SUMIFS(AR61:AR101, AY61:AY101, INDIRECT("AE" &amp; ROW()), AP61:AP101, "💲", AS61:AS101, "Exonerado ADH") +
        SUMIFS(AR61:AR101, AY61:AY101, INDIRECT("AE" &amp; ROW()), AP61:AP101, "📦", AS61:AS101, "Exonerado ADH")
    ) / 2
)  -
(
    (
        SUMIFS(AR61:AR101, AY61:AY101, INDIRECT("AE" &amp; ROW()), AP61:AP101, "💲", AS61:AS101, "Exonerado Doctor") +
        SUMIFS(AR61:AR101, AY61:AY101, INDIRECT("AE" &amp; ROW()), AP61:AP101, "📦", AS61:AS101, "Exonerado Doctor")
    ) / 2
)</f>
        <v>0</v>
      </c>
      <c r="AK109" s="139">
        <f t="array" aca="1" ref="AK109" ca="1">(
    SUMIFS(AR61:AR101, AY61:AY101, INDIRECT("AE" &amp; ROW()), AP61:AP101, "💲") +
    SUMIFS(AR61:AR101, AY61:AY101, INDIRECT("AE" &amp; ROW()), AP61:AP101, "📦")
) -
(
    SUMIFS(AR61:AR101, AY61:AY101, INDIRECT("AE" &amp; ROW()), AP61:AP101, "💲", AS61:AS101, "Familiar") +
    SUMIFS(AR61:AR101, AY61:AY101, INDIRECT("AE" &amp; ROW()), AP61:AP101, "📦", AS61:AS101, "Familiar")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SUMIFS(AR61:AR101, AY61:AY101, INDIRECT("AE" &amp; ROW()), AP61:AP101, "💲", AS61:AS101, "Exonerado ADH") +
    SUMIFS(AR61:AR101, AY61:AY101, INDIRECT("AE" &amp; ROW()), AP61:AP101, "📦", AS61:AS101, "Exonerado ADH")
) -
(
    (
        SUMIFS(AR61:AR101, AY61:AY101, INDIRECT("AE" &amp; ROW()), AP61:AP101, "💲", AS61:AS101, "Exonerado Doctor") +
        SUMIFS(AR61:AR101, AY61:AY101, INDIRECT("AE" &amp; ROW()), AP61:AP101, "📦", AS61:AS101, "Exonerado Doctor")
    ) / 2
) -
(
    (
        SUMIFS(AR61:AR101, AY61:AY101, INDIRECT("AE" &amp; ROW()), AP61:AP101, "💲", AS61:AS101, "") +
        SUMIFS(AR61:AR101, AY61:AY101, INDIRECT("AE" &amp; ROW()), AP61:AP101, "📦", AS61:AS101, "")
    ) / 2
)</f>
        <v>0</v>
      </c>
      <c r="AL109" s="140">
        <f t="array" aca="1" ref="AL109" ca="1">(
    SUMIFS(AR61:AR101, AY61:AY101, INDIRECT("AE" &amp; ROW()), AP61:AP101, "💲") +
    SUMIFS(AR61:AR101, AY61:AY101, INDIRECT("AE" &amp; ROW()), AP61:AP101, "📦")
) -
(
    (
        SUMIFS(AR61:AR101, AY61:AY101, INDIRECT("AE" &amp; ROW()), AP61:AP101, "💲", AS61:AS101, "Familiar") +
        SUMIFS(AR61:AR101, AY61:AY101, INDIRECT("AE" &amp; ROW()), AP61:AP101, "📦", AS61:AS101, "Familiar")
    ) / 2
) -
(
    (
        SUMIFS(AR61:AR101, AY61:AY101, INDIRECT("AE" &amp; ROW()), AP61:AP101, "💲", AS61:AS101, "Participante") +
        SUMIFS(AR61:AR101, AY61:AY101, INDIRECT("AE" &amp; ROW()), AP61:AP101, "📦", AS61:AS101, "Participante")
    ) / 2
) -
(
    (
        SUMIFS(AR61:AR101, AY61:AY101, INDIRECT("AE" &amp; ROW()), AP61:AP101, "💲", AS61:AS101, "Empleado") +
        SUMIFS(AR61:AR101, AY61:AY101, INDIRECT("AE" &amp; ROW()), AP61:AP101, "📦", AS61:AS101, "Empleado")
    ) / 2
) -
(
    (
        SUMIFS(AR61:AR101, AY61:AY101, INDIRECT("AE" &amp; ROW()), AP61:AP101, "💲", AS61:AS101, "Exonerado ADH") +
        SUMIFS(AR61:AR101, AY61:AY101, INDIRECT("AE" &amp; ROW()), AP61:AP101, "📦", AS61:AS101, "Exonerado ADH")
    ) / 2
) -
(
    SUMIFS(AR61:AR101, AY61:AY101, INDIRECT("AE" &amp; ROW()), AP61:AP101, "💲", AS61:AS101, "Exonerado Doctor") +
    SUMIFS(AR61:AR101, AY61:AY101, INDIRECT("AE" &amp; ROW()), AP61:AP101, "📦", AS61:AS101, "Exonerado Doctor")
) -
(
    (
        SUMIFS(AR61:AR101, AY61:AY101, INDIRECT("AE" &amp; ROW()), AP61:AP101, "💲", AS61:AS101, "") +
        SUMIFS(AR61:AR101, AY61:AY101, INDIRECT("AE" &amp; ROW()), AP61:AP101, "📦", AS61:AS101, "")
    ) / 2
)</f>
        <v>0</v>
      </c>
      <c r="AM109" s="56"/>
      <c r="AN109" s="56"/>
      <c r="AO109" s="56"/>
      <c r="AP109" s="56"/>
      <c r="AQ109" s="56"/>
      <c r="AR109" s="56"/>
      <c r="AS109" s="56"/>
      <c r="AT109" s="56"/>
      <c r="AU109" s="56"/>
      <c r="AV109" s="56"/>
      <c r="AW109" s="56"/>
      <c r="AX109" s="56"/>
      <c r="AY109" s="56"/>
      <c r="AZ109" s="56"/>
      <c r="BA109" s="56"/>
      <c r="BB109" s="56"/>
      <c r="BC109" s="56"/>
      <c r="BD109" s="56"/>
      <c r="BE109" s="56"/>
      <c r="BF109" s="56"/>
      <c r="BG109" s="56"/>
      <c r="BH109" s="56"/>
      <c r="BI109" s="56"/>
      <c r="BJ109" s="56"/>
      <c r="BK109" s="56"/>
      <c r="BL109" s="56"/>
      <c r="BM109" s="56"/>
      <c r="BN109" s="56"/>
    </row>
    <row r="110" spans="1:66" ht="11.25" customHeight="1">
      <c r="A110" s="220"/>
      <c r="B110" s="164"/>
      <c r="C110" s="205"/>
      <c r="D110" s="208"/>
      <c r="E110" s="178" t="s">
        <v>42</v>
      </c>
      <c r="F110" s="58" t="str">
        <f>IF(D109&lt;&gt;"", VLOOKUP(D109,'Base de Datos'!$A$2:$D1268,3,FALSE()),"")</f>
        <v/>
      </c>
      <c r="G110" s="205"/>
      <c r="H110" s="208"/>
      <c r="I110" s="178" t="s">
        <v>42</v>
      </c>
      <c r="J110" s="58" t="str">
        <f>IF(H109&lt;&gt;"", VLOOKUP(H109,'Base de Datos'!$A$2:$D1268,3,FALSE()),"")</f>
        <v/>
      </c>
      <c r="K110" s="205"/>
      <c r="L110" s="208"/>
      <c r="M110" s="178" t="s">
        <v>42</v>
      </c>
      <c r="N110" s="58" t="str">
        <f>IF(L109&lt;&gt;"", VLOOKUP(L109,'Base de Datos'!$A$2:$D1268,3,FALSE()),"")</f>
        <v/>
      </c>
      <c r="O110" s="165"/>
      <c r="P110" s="165"/>
      <c r="Q110" s="165"/>
      <c r="R110" s="166"/>
      <c r="S110" s="231"/>
      <c r="T110" s="230"/>
      <c r="U110" s="170"/>
      <c r="V110" s="169"/>
      <c r="W110" s="231"/>
      <c r="X110" s="230"/>
      <c r="Y110" s="170"/>
      <c r="Z110" s="169"/>
      <c r="AA110" s="231"/>
      <c r="AB110" s="230"/>
      <c r="AC110" s="170"/>
      <c r="AD110" s="56"/>
      <c r="AE110" s="232" t="s">
        <v>75</v>
      </c>
      <c r="AF110" s="230"/>
      <c r="AG110" s="90">
        <f t="array" aca="1" ref="AG110" ca="1">COUNTIFS(AP61:AP101, "💲", AY61:AY101, INDIRECT("AE" &amp; ROW())) + COUNTIFS(AP61:AP101, "📦", AY61:AY101, INDIRECT("AE" &amp; ROW())) + COUNTIFS(AP61:AP101, "✅", AY61:AY101, INDIRECT("AE" &amp; ROW()))</f>
        <v>0</v>
      </c>
      <c r="AH110" s="68">
        <f t="array" aca="1" ref="AH110" ca="1">COUNTIFS(AP61:AP101, "💲", AY61:AY101, INDIRECT("AE" &amp; ROW())) + COUNTIFS(AP61:AP101, "📦", AY61:AY101, INDIRECT("AE" &amp; ROW()))</f>
        <v>0</v>
      </c>
      <c r="AI110" s="139">
        <f t="array" aca="1" ref="AI110" ca="1">SUMIFS(AR61:AR101, AY61:AY101, INDIRECT("AE" &amp; ROW()), AP61:AP101, "💲") + SUMIFS(AR61:AR101, AY61:AY101, INDIRECT("AE" &amp; ROW()), AP61:AP101, "📦")</f>
        <v>0</v>
      </c>
      <c r="AJ110" s="139">
        <f t="array" aca="1" ref="AJ110" ca="1">(
    SUMIFS(AR61:AR101, AY61:AY101, INDIRECT("AE" &amp; ROW()), AP61:AP101, "💲") +
    SUMIFS(AR61:AR101, AY61:AY101, INDIRECT("AE" &amp; ROW()), AP61:AP101, "📦")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
        SUMIFS(AR61:AR101, AY61:AY101, INDIRECT("AE" &amp; ROW()), AP61:AP101, "💲", AS61:AS101, "Familiar") +
        SUMIFS(AR61:AR101, AY61:AY101, INDIRECT("AE" &amp; ROW()), AP61:AP101, "📦", AS61:AS101, "Familiar")
    ) / 2
)  -
(
    (
        SUMIFS(AR61:AR101, AY61:AY101, INDIRECT("AE" &amp; ROW()), AP61:AP101, "💲", AS61:AS101, "Exonerado ADH") +
        SUMIFS(AR61:AR101, AY61:AY101, INDIRECT("AE" &amp; ROW()), AP61:AP101, "📦", AS61:AS101, "Exonerado ADH")
    ) / 2
)  -
(
    (
        SUMIFS(AR61:AR101, AY61:AY101, INDIRECT("AE" &amp; ROW()), AP61:AP101, "💲", AS61:AS101, "Exonerado Doctor") +
        SUMIFS(AR61:AR101, AY61:AY101, INDIRECT("AE" &amp; ROW()), AP61:AP101, "📦", AS61:AS101, "Exonerado Doctor")
    ) / 2
)</f>
        <v>0</v>
      </c>
      <c r="AK110" s="139">
        <f t="array" aca="1" ref="AK110" ca="1">(
    SUMIFS(AR61:AR101, AY61:AY101, INDIRECT("AE" &amp; ROW()), AP61:AP101, "💲") +
    SUMIFS(AR61:AR101, AY61:AY101, INDIRECT("AE" &amp; ROW()), AP61:AP101, "📦")
) -
(
    SUMIFS(AR61:AR101, AY61:AY101, INDIRECT("AE" &amp; ROW()), AP61:AP101, "💲", AS61:AS101, "Familiar") +
    SUMIFS(AR61:AR101, AY61:AY101, INDIRECT("AE" &amp; ROW()), AP61:AP101, "📦", AS61:AS101, "Familiar")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SUMIFS(AR61:AR101, AY61:AY101, INDIRECT("AE" &amp; ROW()), AP61:AP101, "💲", AS61:AS101, "Exonerado ADH") +
    SUMIFS(AR61:AR101, AY61:AY101, INDIRECT("AE" &amp; ROW()), AP61:AP101, "📦", AS61:AS101, "Exonerado ADH")
) -
(
    (
        SUMIFS(AR61:AR101, AY61:AY101, INDIRECT("AE" &amp; ROW()), AP61:AP101, "💲", AS61:AS101, "Exonerado Doctor") +
        SUMIFS(AR61:AR101, AY61:AY101, INDIRECT("AE" &amp; ROW()), AP61:AP101, "📦", AS61:AS101, "Exonerado Doctor")
    ) / 2
) -
(
    (
        SUMIFS(AR61:AR101, AY61:AY101, INDIRECT("AE" &amp; ROW()), AP61:AP101, "💲", AS61:AS101, "") +
        SUMIFS(AR61:AR101, AY61:AY101, INDIRECT("AE" &amp; ROW()), AP61:AP101, "📦", AS61:AS101, "")
    ) / 2
)</f>
        <v>0</v>
      </c>
      <c r="AL110" s="140">
        <f t="array" aca="1" ref="AL110" ca="1">(
    SUMIFS(AR61:AR101, AY61:AY101, INDIRECT("AE" &amp; ROW()), AP61:AP101, "💲") +
    SUMIFS(AR61:AR101, AY61:AY101, INDIRECT("AE" &amp; ROW()), AP61:AP101, "📦")
) -
(
    (
        SUMIFS(AR61:AR101, AY61:AY101, INDIRECT("AE" &amp; ROW()), AP61:AP101, "💲", AS61:AS101, "Familiar") +
        SUMIFS(AR61:AR101, AY61:AY101, INDIRECT("AE" &amp; ROW()), AP61:AP101, "📦", AS61:AS101, "Familiar")
    ) / 2
) -
(
    (
        SUMIFS(AR61:AR101, AY61:AY101, INDIRECT("AE" &amp; ROW()), AP61:AP101, "💲", AS61:AS101, "Participante") +
        SUMIFS(AR61:AR101, AY61:AY101, INDIRECT("AE" &amp; ROW()), AP61:AP101, "📦", AS61:AS101, "Participante")
    ) / 2
) -
(
    (
        SUMIFS(AR61:AR101, AY61:AY101, INDIRECT("AE" &amp; ROW()), AP61:AP101, "💲", AS61:AS101, "Empleado") +
        SUMIFS(AR61:AR101, AY61:AY101, INDIRECT("AE" &amp; ROW()), AP61:AP101, "📦", AS61:AS101, "Empleado")
    ) / 2
) -
(
    (
        SUMIFS(AR61:AR101, AY61:AY101, INDIRECT("AE" &amp; ROW()), AP61:AP101, "💲", AS61:AS101, "Exonerado ADH") +
        SUMIFS(AR61:AR101, AY61:AY101, INDIRECT("AE" &amp; ROW()), AP61:AP101, "📦", AS61:AS101, "Exonerado ADH")
    ) / 2
) -
(
    SUMIFS(AR61:AR101, AY61:AY101, INDIRECT("AE" &amp; ROW()), AP61:AP101, "💲", AS61:AS101, "Exonerado Doctor") +
    SUMIFS(AR61:AR101, AY61:AY101, INDIRECT("AE" &amp; ROW()), AP61:AP101, "📦", AS61:AS101, "Exonerado Doctor")
) -
(
    (
        SUMIFS(AR61:AR101, AY61:AY101, INDIRECT("AE" &amp; ROW()), AP61:AP101, "💲", AS61:AS101, "") +
        SUMIFS(AR61:AR101, AY61:AY101, INDIRECT("AE" &amp; ROW()), AP61:AP101, "📦", AS61:AS101, "")
    ) / 2
)</f>
        <v>0</v>
      </c>
      <c r="AM110" s="56"/>
      <c r="AN110" s="56"/>
      <c r="AO110" s="56"/>
      <c r="AP110" s="56"/>
      <c r="AQ110" s="56"/>
      <c r="AR110" s="56"/>
      <c r="AS110" s="56"/>
      <c r="AT110" s="56"/>
      <c r="AU110" s="56"/>
      <c r="AV110" s="56"/>
      <c r="AW110" s="56"/>
      <c r="AX110" s="56"/>
      <c r="AY110" s="56"/>
      <c r="AZ110" s="56"/>
      <c r="BA110" s="56"/>
      <c r="BB110" s="56"/>
      <c r="BC110" s="56"/>
      <c r="BD110" s="56"/>
      <c r="BE110" s="56"/>
      <c r="BF110" s="56"/>
      <c r="BG110" s="56"/>
      <c r="BH110" s="56"/>
      <c r="BI110" s="56"/>
      <c r="BJ110" s="56"/>
      <c r="BK110" s="56"/>
      <c r="BL110" s="56"/>
      <c r="BM110" s="56"/>
      <c r="BN110" s="56"/>
    </row>
    <row r="111" spans="1:66" ht="11.25" customHeight="1">
      <c r="A111" s="220"/>
      <c r="B111" s="164"/>
      <c r="C111" s="205"/>
      <c r="D111" s="208"/>
      <c r="E111" s="178" t="s">
        <v>44</v>
      </c>
      <c r="F111" s="58" t="str">
        <f>IF(D109&lt;&gt;"", VLOOKUP(D109,'Base de Datos'!$A$2:$D1268,4,FALSE()),"")</f>
        <v/>
      </c>
      <c r="G111" s="205"/>
      <c r="H111" s="208"/>
      <c r="I111" s="178" t="s">
        <v>44</v>
      </c>
      <c r="J111" s="58" t="str">
        <f>IF(H109&lt;&gt;"", VLOOKUP(H109,'Base de Datos'!$A$2:$D1268,4,FALSE()),"")</f>
        <v/>
      </c>
      <c r="K111" s="205"/>
      <c r="L111" s="208"/>
      <c r="M111" s="178" t="s">
        <v>44</v>
      </c>
      <c r="N111" s="58" t="str">
        <f>IF(L109&lt;&gt;"", VLOOKUP(L109,'Base de Datos'!$A$2:$D1268,4,FALSE()),"")</f>
        <v/>
      </c>
      <c r="O111" s="165"/>
      <c r="P111" s="165"/>
      <c r="Q111" s="165"/>
      <c r="R111" s="166"/>
      <c r="S111" s="231"/>
      <c r="T111" s="230"/>
      <c r="U111" s="170"/>
      <c r="V111" s="169"/>
      <c r="W111" s="231"/>
      <c r="X111" s="230"/>
      <c r="Y111" s="170"/>
      <c r="Z111" s="169"/>
      <c r="AA111" s="231"/>
      <c r="AB111" s="230"/>
      <c r="AC111" s="170"/>
      <c r="AD111" s="56"/>
      <c r="AE111" s="232" t="s">
        <v>77</v>
      </c>
      <c r="AF111" s="230"/>
      <c r="AG111" s="90">
        <f t="array" aca="1" ref="AG111" ca="1">COUNTIFS(AP61:AP101, "💲", AY61:AY101, INDIRECT("AE" &amp; ROW())) + COUNTIFS(AP61:AP101, "📦", AY61:AY101, INDIRECT("AE" &amp; ROW())) + COUNTIFS(AP61:AP101, "✅", AY61:AY101, INDIRECT("AE" &amp; ROW()))</f>
        <v>0</v>
      </c>
      <c r="AH111" s="68">
        <f t="array" aca="1" ref="AH111" ca="1">COUNTIFS(AP61:AP101, "💲", AY61:AY101, INDIRECT("AE" &amp; ROW())) + COUNTIFS(AP61:AP101, "📦", AY61:AY101, INDIRECT("AE" &amp; ROW()))</f>
        <v>0</v>
      </c>
      <c r="AI111" s="139">
        <f t="array" aca="1" ref="AI111" ca="1">SUMIFS(AR61:AR101, AY61:AY101, INDIRECT("AE" &amp; ROW()), AP61:AP101, "💲") + SUMIFS(AR61:AR101, AY61:AY101, INDIRECT("AE" &amp; ROW()), AP61:AP101, "📦")</f>
        <v>0</v>
      </c>
      <c r="AJ111" s="139">
        <f t="array" aca="1" ref="AJ111" ca="1">(
    SUMIFS(AR61:AR101, AY61:AY101, INDIRECT("AE" &amp; ROW()), AP61:AP101, "💲") +
    SUMIFS(AR61:AR101, AY61:AY101, INDIRECT("AE" &amp; ROW()), AP61:AP101, "📦")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
        SUMIFS(AR61:AR101, AY61:AY101, INDIRECT("AE" &amp; ROW()), AP61:AP101, "💲", AS61:AS101, "Familiar") +
        SUMIFS(AR61:AR101, AY61:AY101, INDIRECT("AE" &amp; ROW()), AP61:AP101, "📦", AS61:AS101, "Familiar")
    ) / 2
)  -
(
    (
        SUMIFS(AR61:AR101, AY61:AY101, INDIRECT("AE" &amp; ROW()), AP61:AP101, "💲", AS61:AS101, "Exonerado ADH") +
        SUMIFS(AR61:AR101, AY61:AY101, INDIRECT("AE" &amp; ROW()), AP61:AP101, "📦", AS61:AS101, "Exonerado ADH")
    ) / 2
)  -
(
    (
        SUMIFS(AR61:AR101, AY61:AY101, INDIRECT("AE" &amp; ROW()), AP61:AP101, "💲", AS61:AS101, "Exonerado Doctor") +
        SUMIFS(AR61:AR101, AY61:AY101, INDIRECT("AE" &amp; ROW()), AP61:AP101, "📦", AS61:AS101, "Exonerado Doctor")
    ) / 2
)</f>
        <v>0</v>
      </c>
      <c r="AK111" s="139">
        <f t="array" aca="1" ref="AK111" ca="1">(
    SUMIFS(AR61:AR101, AY61:AY101, INDIRECT("AE" &amp; ROW()), AP61:AP101, "💲") +
    SUMIFS(AR61:AR101, AY61:AY101, INDIRECT("AE" &amp; ROW()), AP61:AP101, "📦")
) -
(
    SUMIFS(AR61:AR101, AY61:AY101, INDIRECT("AE" &amp; ROW()), AP61:AP101, "💲", AS61:AS101, "Familiar") +
    SUMIFS(AR61:AR101, AY61:AY101, INDIRECT("AE" &amp; ROW()), AP61:AP101, "📦", AS61:AS101, "Familiar")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SUMIFS(AR61:AR101, AY61:AY101, INDIRECT("AE" &amp; ROW()), AP61:AP101, "💲", AS61:AS101, "Exonerado ADH") +
    SUMIFS(AR61:AR101, AY61:AY101, INDIRECT("AE" &amp; ROW()), AP61:AP101, "📦", AS61:AS101, "Exonerado ADH")
) -
(
    (
        SUMIFS(AR61:AR101, AY61:AY101, INDIRECT("AE" &amp; ROW()), AP61:AP101, "💲", AS61:AS101, "Exonerado Doctor") +
        SUMIFS(AR61:AR101, AY61:AY101, INDIRECT("AE" &amp; ROW()), AP61:AP101, "📦", AS61:AS101, "Exonerado Doctor")
    ) / 2
) -
(
    (
        SUMIFS(AR61:AR101, AY61:AY101, INDIRECT("AE" &amp; ROW()), AP61:AP101, "💲", AS61:AS101, "") +
        SUMIFS(AR61:AR101, AY61:AY101, INDIRECT("AE" &amp; ROW()), AP61:AP101, "📦", AS61:AS101, "")
    ) / 2
)</f>
        <v>0</v>
      </c>
      <c r="AL111" s="140">
        <f t="array" aca="1" ref="AL111" ca="1">(
    SUMIFS(AR61:AR101, AY61:AY101, INDIRECT("AE" &amp; ROW()), AP61:AP101, "💲") +
    SUMIFS(AR61:AR101, AY61:AY101, INDIRECT("AE" &amp; ROW()), AP61:AP101, "📦")
) -
(
    (
        SUMIFS(AR61:AR101, AY61:AY101, INDIRECT("AE" &amp; ROW()), AP61:AP101, "💲", AS61:AS101, "Familiar") +
        SUMIFS(AR61:AR101, AY61:AY101, INDIRECT("AE" &amp; ROW()), AP61:AP101, "📦", AS61:AS101, "Familiar")
    ) / 2
) -
(
    (
        SUMIFS(AR61:AR101, AY61:AY101, INDIRECT("AE" &amp; ROW()), AP61:AP101, "💲", AS61:AS101, "Participante") +
        SUMIFS(AR61:AR101, AY61:AY101, INDIRECT("AE" &amp; ROW()), AP61:AP101, "📦", AS61:AS101, "Participante")
    ) / 2
) -
(
    (
        SUMIFS(AR61:AR101, AY61:AY101, INDIRECT("AE" &amp; ROW()), AP61:AP101, "💲", AS61:AS101, "Empleado") +
        SUMIFS(AR61:AR101, AY61:AY101, INDIRECT("AE" &amp; ROW()), AP61:AP101, "📦", AS61:AS101, "Empleado")
    ) / 2
) -
(
    (
        SUMIFS(AR61:AR101, AY61:AY101, INDIRECT("AE" &amp; ROW()), AP61:AP101, "💲", AS61:AS101, "Exonerado ADH") +
        SUMIFS(AR61:AR101, AY61:AY101, INDIRECT("AE" &amp; ROW()), AP61:AP101, "📦", AS61:AS101, "Exonerado ADH")
    ) / 2
) -
(
    SUMIFS(AR61:AR101, AY61:AY101, INDIRECT("AE" &amp; ROW()), AP61:AP101, "💲", AS61:AS101, "Exonerado Doctor") +
    SUMIFS(AR61:AR101, AY61:AY101, INDIRECT("AE" &amp; ROW()), AP61:AP101, "📦", AS61:AS101, "Exonerado Doctor")
) -
(
    (
        SUMIFS(AR61:AR101, AY61:AY101, INDIRECT("AE" &amp; ROW()), AP61:AP101, "💲", AS61:AS101, "") +
        SUMIFS(AR61:AR101, AY61:AY101, INDIRECT("AE" &amp; ROW()), AP61:AP101, "📦", AS61:AS101, "")
    ) / 2
)</f>
        <v>0</v>
      </c>
      <c r="AM111" s="56"/>
      <c r="AN111" s="56"/>
      <c r="AO111" s="56"/>
      <c r="AP111" s="56"/>
      <c r="AQ111" s="56"/>
      <c r="AR111" s="56"/>
      <c r="AS111" s="56"/>
      <c r="AT111" s="56"/>
      <c r="AU111" s="56"/>
      <c r="AV111" s="56"/>
      <c r="AW111" s="56"/>
      <c r="AX111" s="56"/>
      <c r="AY111" s="56"/>
      <c r="AZ111" s="56"/>
      <c r="BA111" s="56"/>
      <c r="BB111" s="56"/>
      <c r="BC111" s="56"/>
      <c r="BD111" s="56"/>
      <c r="BE111" s="56"/>
      <c r="BF111" s="56"/>
      <c r="BG111" s="56"/>
      <c r="BH111" s="56"/>
      <c r="BI111" s="56"/>
      <c r="BJ111" s="56"/>
      <c r="BK111" s="56"/>
      <c r="BL111" s="56"/>
      <c r="BM111" s="56"/>
      <c r="BN111" s="56"/>
    </row>
    <row r="112" spans="1:66" ht="11.25" customHeight="1">
      <c r="A112" s="221"/>
      <c r="B112" s="164"/>
      <c r="C112" s="206"/>
      <c r="D112" s="209"/>
      <c r="E112" s="179" t="s">
        <v>46</v>
      </c>
      <c r="F112" s="180"/>
      <c r="G112" s="206"/>
      <c r="H112" s="209"/>
      <c r="I112" s="179" t="s">
        <v>46</v>
      </c>
      <c r="J112" s="180"/>
      <c r="K112" s="206"/>
      <c r="L112" s="209"/>
      <c r="M112" s="179" t="s">
        <v>46</v>
      </c>
      <c r="N112" s="180"/>
      <c r="O112" s="165"/>
      <c r="P112" s="165"/>
      <c r="Q112" s="165"/>
      <c r="R112" s="166"/>
      <c r="S112" s="227" t="str">
        <f>IF(OR(S109="Empleado",S109="Familiar"),"Nombre del Empleado","N° Factura")</f>
        <v>N° Factura</v>
      </c>
      <c r="T112" s="228"/>
      <c r="U112" s="89"/>
      <c r="V112" s="169"/>
      <c r="W112" s="227" t="str">
        <f>IF(OR(W109="Empleado",W109="Familiar"),"Nombre del Empleado","N° Factura")</f>
        <v>N° Factura</v>
      </c>
      <c r="X112" s="228"/>
      <c r="Y112" s="89"/>
      <c r="Z112" s="169"/>
      <c r="AA112" s="227" t="str">
        <f>IF(OR(AA109="Empleado",AA109="Familiar"),"Nombre del Empleado","N° Factura")</f>
        <v>N° Factura</v>
      </c>
      <c r="AB112" s="228"/>
      <c r="AC112" s="89"/>
      <c r="AD112" s="56"/>
      <c r="AE112" s="233" t="s">
        <v>80</v>
      </c>
      <c r="AF112" s="228"/>
      <c r="AG112" s="143">
        <f t="array" aca="1" ref="AG112" ca="1">COUNTIFS(AP61:AP101, "💲", AY61:AY101, INDIRECT("AE" &amp; ROW())) + COUNTIFS(AP61:AP101, "📦", AY61:AY101, INDIRECT("AE" &amp; ROW())) + COUNTIFS(AP61:AP101, "✅", AY61:AY101, INDIRECT("AE" &amp; ROW()))</f>
        <v>0</v>
      </c>
      <c r="AH112" s="144">
        <f t="array" aca="1" ref="AH112" ca="1">COUNTIFS(AP61:AP101, "💲", AY61:AY101, INDIRECT("AE" &amp; ROW())) + COUNTIFS(AP61:AP101, "📦", AY61:AY101, INDIRECT("AE" &amp; ROW()))</f>
        <v>0</v>
      </c>
      <c r="AI112" s="145">
        <f t="array" aca="1" ref="AI112" ca="1">SUMIFS(AR61:AR101, AY61:AY101, INDIRECT("AE" &amp; ROW()), AP61:AP101, "💲") + SUMIFS(AR61:AR101, AY61:AY101, INDIRECT("AE" &amp; ROW()), AP61:AP101, "📦")</f>
        <v>0</v>
      </c>
      <c r="AJ112" s="145">
        <f t="array" aca="1" ref="AJ112" ca="1">(
    SUMIFS(AR61:AR101, AY61:AY101, INDIRECT("AE" &amp; ROW()), AP61:AP101, "💲") +
    SUMIFS(AR61:AR101, AY61:AY101, INDIRECT("AE" &amp; ROW()), AP61:AP101, "📦")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
        SUMIFS(AR61:AR101, AY61:AY101, INDIRECT("AE" &amp; ROW()), AP61:AP101, "💲", AS61:AS101, "Familiar") +
        SUMIFS(AR61:AR101, AY61:AY101, INDIRECT("AE" &amp; ROW()), AP61:AP101, "📦", AS61:AS101, "Familiar")
    ) / 2
)  -
(
    (
        SUMIFS(AR61:AR101, AY61:AY101, INDIRECT("AE" &amp; ROW()), AP61:AP101, "💲", AS61:AS101, "Exonerado ADH") +
        SUMIFS(AR61:AR101, AY61:AY101, INDIRECT("AE" &amp; ROW()), AP61:AP101, "📦", AS61:AS101, "Exonerado ADH")
    ) / 2
)  -
(
    (
        SUMIFS(AR61:AR101, AY61:AY101, INDIRECT("AE" &amp; ROW()), AP61:AP101, "💲", AS61:AS101, "Exonerado Doctor") +
        SUMIFS(AR61:AR101, AY61:AY101, INDIRECT("AE" &amp; ROW()), AP61:AP101, "📦", AS61:AS101, "Exonerado Doctor")
    ) / 2
)</f>
        <v>0</v>
      </c>
      <c r="AK112" s="145">
        <f t="array" aca="1" ref="AK112" ca="1">(
    SUMIFS(AR61:AR101, AY61:AY101, INDIRECT("AE" &amp; ROW()), AP61:AP101, "💲") +
    SUMIFS(AR61:AR101, AY61:AY101, INDIRECT("AE" &amp; ROW()), AP61:AP101, "📦")
) -
(
    SUMIFS(AR61:AR101, AY61:AY101, INDIRECT("AE" &amp; ROW()), AP61:AP101, "💲", AS61:AS101, "Familiar") +
    SUMIFS(AR61:AR101, AY61:AY101, INDIRECT("AE" &amp; ROW()), AP61:AP101, "📦", AS61:AS101, "Familiar")
) -
(
    SUMIFS(AR61:AR101, AY61:AY101, INDIRECT("AE" &amp; ROW()), AP61:AP101, "💲", AS61:AS101, "Participante") +
    SUMIFS(AR61:AR101, AY61:AY101, INDIRECT("AE" &amp; ROW()), AP61:AP101, "📦", AS61:AS101, "Participante")
)  -
(
    SUMIFS(AR61:AR101, AY61:AY101, INDIRECT("AE" &amp; ROW()), AP61:AP101, "💲", AS61:AS101, "Empleado") +
    SUMIFS(AR61:AR101, AY61:AY101, INDIRECT("AE" &amp; ROW()), AP61:AP101, "📦", AS61:AS101, "Empleado")
) -
(
    SUMIFS(AR61:AR101, AY61:AY101, INDIRECT("AE" &amp; ROW()), AP61:AP101, "💲", AS61:AS101, "Exonerado ADH") +
    SUMIFS(AR61:AR101, AY61:AY101, INDIRECT("AE" &amp; ROW()), AP61:AP101, "📦", AS61:AS101, "Exonerado ADH")
) -
(
    (
        SUMIFS(AR61:AR101, AY61:AY101, INDIRECT("AE" &amp; ROW()), AP61:AP101, "💲", AS61:AS101, "Exonerado Doctor") +
        SUMIFS(AR61:AR101, AY61:AY101, INDIRECT("AE" &amp; ROW()), AP61:AP101, "📦", AS61:AS101, "Exonerado Doctor")
    ) / 2
) -
(
    (
        SUMIFS(AR61:AR101, AY61:AY101, INDIRECT("AE" &amp; ROW()), AP61:AP101, "💲", AS61:AS101, "") +
        SUMIFS(AR61:AR101, AY61:AY101, INDIRECT("AE" &amp; ROW()), AP61:AP101, "📦", AS61:AS101, "")
    ) / 2
)</f>
        <v>0</v>
      </c>
      <c r="AL112" s="146">
        <f t="array" aca="1" ref="AL112" ca="1">(
    SUMIFS(AR61:AR101, AY61:AY101, INDIRECT("AE" &amp; ROW()), AP61:AP101, "💲") +
    SUMIFS(AR61:AR101, AY61:AY101, INDIRECT("AE" &amp; ROW()), AP61:AP101, "📦")
) -
(
    (
        SUMIFS(AR61:AR101, AY61:AY101, INDIRECT("AE" &amp; ROW()), AP61:AP101, "💲", AS61:AS101, "Familiar") +
        SUMIFS(AR61:AR101, AY61:AY101, INDIRECT("AE" &amp; ROW()), AP61:AP101, "📦", AS61:AS101, "Familiar")
    ) / 2
) -
(
    (
        SUMIFS(AR61:AR101, AY61:AY101, INDIRECT("AE" &amp; ROW()), AP61:AP101, "💲", AS61:AS101, "Participante") +
        SUMIFS(AR61:AR101, AY61:AY101, INDIRECT("AE" &amp; ROW()), AP61:AP101, "📦", AS61:AS101, "Participante")
    ) / 2
) -
(
    (
        SUMIFS(AR61:AR101, AY61:AY101, INDIRECT("AE" &amp; ROW()), AP61:AP101, "💲", AS61:AS101, "Empleado") +
        SUMIFS(AR61:AR101, AY61:AY101, INDIRECT("AE" &amp; ROW()), AP61:AP101, "📦", AS61:AS101, "Empleado")
    ) / 2
) -
(
    (
        SUMIFS(AR61:AR101, AY61:AY101, INDIRECT("AE" &amp; ROW()), AP61:AP101, "💲", AS61:AS101, "Exonerado ADH") +
        SUMIFS(AR61:AR101, AY61:AY101, INDIRECT("AE" &amp; ROW()), AP61:AP101, "📦", AS61:AS101, "Exonerado ADH")
    ) / 2
) -
(
    SUMIFS(AR61:AR101, AY61:AY101, INDIRECT("AE" &amp; ROW()), AP61:AP101, "💲", AS61:AS101, "Exonerado Doctor") +
    SUMIFS(AR61:AR101, AY61:AY101, INDIRECT("AE" &amp; ROW()), AP61:AP101, "📦", AS61:AS101, "Exonerado Doctor")
) -
(
    (
        SUMIFS(AR61:AR101, AY61:AY101, INDIRECT("AE" &amp; ROW()), AP61:AP101, "💲", AS61:AS101, "") +
        SUMIFS(AR61:AR101, AY61:AY101, INDIRECT("AE" &amp; ROW()), AP61:AP101, "📦", AS61:AS101, "")
    ) / 2
)</f>
        <v>0</v>
      </c>
      <c r="AM112" s="56"/>
      <c r="AN112" s="56"/>
      <c r="AO112" s="56"/>
      <c r="AP112" s="56"/>
      <c r="AQ112" s="56"/>
      <c r="AR112" s="56"/>
      <c r="AS112" s="56"/>
      <c r="AT112" s="56"/>
      <c r="AU112" s="56"/>
      <c r="AV112" s="56"/>
      <c r="AW112" s="56"/>
      <c r="AX112" s="56"/>
      <c r="AY112" s="56"/>
      <c r="AZ112" s="56"/>
      <c r="BA112" s="56"/>
      <c r="BB112" s="56"/>
      <c r="BC112" s="56"/>
      <c r="BD112" s="56"/>
      <c r="BE112" s="56"/>
      <c r="BF112" s="56"/>
      <c r="BG112" s="56"/>
      <c r="BH112" s="56"/>
      <c r="BI112" s="56"/>
      <c r="BJ112" s="56"/>
      <c r="BK112" s="56"/>
      <c r="BL112" s="56"/>
      <c r="BM112" s="56"/>
      <c r="BN112" s="56"/>
    </row>
    <row r="113" spans="1:66" ht="11.25" customHeight="1">
      <c r="A113" s="3"/>
      <c r="B113" s="3"/>
      <c r="C113" s="3"/>
      <c r="D113" s="3"/>
      <c r="E113" s="3"/>
      <c r="F113" s="3"/>
      <c r="G113" s="3"/>
      <c r="H113" s="3"/>
      <c r="I113" s="3"/>
      <c r="J113" s="3"/>
      <c r="K113" s="3"/>
      <c r="L113" s="3"/>
      <c r="M113" s="3"/>
      <c r="N113" s="3"/>
      <c r="O113" s="1"/>
      <c r="P113" s="3"/>
      <c r="Q113" s="3"/>
      <c r="R113" s="15"/>
      <c r="S113" s="16"/>
      <c r="T113" s="16"/>
      <c r="U113" s="173"/>
      <c r="V113" s="6"/>
      <c r="W113" s="16"/>
      <c r="X113" s="16"/>
      <c r="Y113" s="173"/>
      <c r="Z113" s="48"/>
      <c r="AA113" s="173"/>
      <c r="AB113" s="173"/>
      <c r="AC113" s="173"/>
      <c r="AD113" s="174"/>
      <c r="AI113" s="148">
        <f t="shared" ref="AI113:AL113" ca="1" si="80">SUM(AI98:AI111)</f>
        <v>0</v>
      </c>
      <c r="AJ113" s="148">
        <f t="shared" ca="1" si="80"/>
        <v>0</v>
      </c>
      <c r="AK113" s="148">
        <f t="shared" ca="1" si="80"/>
        <v>0</v>
      </c>
      <c r="AL113" s="148">
        <f t="shared" ca="1" si="80"/>
        <v>0</v>
      </c>
      <c r="AM113" s="174"/>
      <c r="AN113" s="174"/>
      <c r="AO113" s="174"/>
      <c r="AP113" s="174"/>
      <c r="AQ113" s="174"/>
      <c r="AR113" s="174"/>
      <c r="AS113" s="174"/>
      <c r="AT113" s="174"/>
      <c r="AU113" s="174"/>
      <c r="AV113" s="174"/>
      <c r="AW113" s="174"/>
      <c r="AX113" s="174"/>
      <c r="AY113" s="174"/>
      <c r="AZ113" s="174"/>
      <c r="BA113" s="174"/>
      <c r="BB113" s="174"/>
      <c r="BC113" s="174"/>
      <c r="BD113" s="174"/>
      <c r="BE113" s="122"/>
      <c r="BF113" s="122"/>
      <c r="BG113" s="122"/>
      <c r="BH113" s="122"/>
      <c r="BI113" s="122"/>
      <c r="BJ113" s="174"/>
      <c r="BK113" s="174"/>
      <c r="BL113" s="174"/>
      <c r="BM113" s="174"/>
      <c r="BN113" s="174"/>
    </row>
    <row r="114" spans="1:66" ht="15" customHeight="1">
      <c r="A114" s="210">
        <f>IF(WEEKDAY(A59)=6, WORKDAY(A59+1, 1), A59+1)</f>
        <v>46329</v>
      </c>
      <c r="B114" s="211"/>
      <c r="C114" s="211"/>
      <c r="D114" s="211"/>
      <c r="E114" s="211"/>
      <c r="F114" s="211"/>
      <c r="G114" s="211"/>
      <c r="H114" s="211"/>
      <c r="I114" s="211"/>
      <c r="J114" s="211"/>
      <c r="K114" s="211"/>
      <c r="L114" s="211"/>
      <c r="M114" s="211"/>
      <c r="N114" s="212"/>
      <c r="O114" s="1"/>
      <c r="P114" s="1"/>
      <c r="Q114" s="1"/>
      <c r="R114" s="15"/>
      <c r="S114" s="22"/>
      <c r="T114" s="22"/>
      <c r="U114" s="241"/>
      <c r="V114" s="242"/>
      <c r="W114" s="242"/>
      <c r="X114" s="242"/>
      <c r="Y114" s="242"/>
      <c r="Z114" s="23"/>
      <c r="AA114" s="23"/>
      <c r="AB114" s="23"/>
      <c r="AC114" s="23"/>
      <c r="AD114" s="24"/>
      <c r="AE114" s="181"/>
      <c r="AF114" s="181"/>
      <c r="AG114" s="181"/>
      <c r="AH114" s="181"/>
      <c r="AI114" s="181"/>
      <c r="AJ114" s="181"/>
      <c r="AK114" s="181"/>
      <c r="AL114" s="181"/>
      <c r="AM114" s="24"/>
      <c r="AN114" s="24"/>
      <c r="AO114" s="24"/>
      <c r="AP114" s="24"/>
      <c r="AQ114" s="24"/>
      <c r="AR114" s="24"/>
      <c r="AS114" s="24"/>
      <c r="AT114" s="24"/>
      <c r="AU114" s="24"/>
      <c r="AV114" s="24"/>
      <c r="AW114" s="24"/>
      <c r="AX114" s="24"/>
      <c r="AY114" s="24"/>
      <c r="AZ114" s="24"/>
      <c r="BA114" s="24"/>
      <c r="BB114" s="24"/>
      <c r="BC114" s="24"/>
      <c r="BD114" s="24"/>
      <c r="BE114" s="24"/>
      <c r="BF114" s="24"/>
      <c r="BG114" s="24"/>
      <c r="BH114" s="24"/>
      <c r="BI114" s="24"/>
      <c r="BJ114" s="24"/>
      <c r="BK114" s="24"/>
      <c r="BL114" s="24"/>
      <c r="BM114" s="24"/>
      <c r="BN114" s="24"/>
    </row>
    <row r="115" spans="1:66" ht="15" customHeight="1">
      <c r="A115" s="25" t="s">
        <v>15</v>
      </c>
      <c r="B115" s="25" t="s">
        <v>16</v>
      </c>
      <c r="C115" s="213" t="s">
        <v>17</v>
      </c>
      <c r="D115" s="214"/>
      <c r="E115" s="214"/>
      <c r="F115" s="215"/>
      <c r="G115" s="213" t="s">
        <v>18</v>
      </c>
      <c r="H115" s="214"/>
      <c r="I115" s="214"/>
      <c r="J115" s="215"/>
      <c r="K115" s="213" t="s">
        <v>19</v>
      </c>
      <c r="L115" s="214"/>
      <c r="M115" s="214"/>
      <c r="N115" s="215"/>
      <c r="O115" s="1"/>
      <c r="P115" s="1"/>
      <c r="Q115" s="1"/>
      <c r="R115" s="26"/>
      <c r="S115" s="234" t="s">
        <v>17</v>
      </c>
      <c r="T115" s="214"/>
      <c r="U115" s="215"/>
      <c r="V115" s="27"/>
      <c r="W115" s="234" t="s">
        <v>18</v>
      </c>
      <c r="X115" s="214"/>
      <c r="Y115" s="215"/>
      <c r="Z115" s="28"/>
      <c r="AA115" s="234" t="s">
        <v>19</v>
      </c>
      <c r="AB115" s="214"/>
      <c r="AC115" s="215"/>
      <c r="AD115" s="29"/>
      <c r="AE115" s="181"/>
      <c r="AF115" s="181"/>
      <c r="AG115" s="181"/>
      <c r="AH115" s="181"/>
      <c r="AI115" s="181"/>
      <c r="AJ115" s="181"/>
      <c r="AK115" s="181"/>
      <c r="AL115" s="181"/>
      <c r="AM115" s="29"/>
      <c r="AN115" s="34" t="s">
        <v>2</v>
      </c>
      <c r="AO115" s="34" t="s">
        <v>3</v>
      </c>
      <c r="AP115" s="34" t="s">
        <v>4</v>
      </c>
      <c r="AQ115" s="34" t="s">
        <v>5</v>
      </c>
      <c r="AR115" s="34" t="s">
        <v>6</v>
      </c>
      <c r="AS115" s="34" t="s">
        <v>7</v>
      </c>
      <c r="AT115" s="34" t="s">
        <v>27</v>
      </c>
      <c r="AU115" s="34" t="s">
        <v>28</v>
      </c>
      <c r="AV115" s="34" t="s">
        <v>29</v>
      </c>
      <c r="AW115" s="34" t="s">
        <v>30</v>
      </c>
      <c r="AX115" s="34" t="s">
        <v>12</v>
      </c>
      <c r="AY115" s="34" t="s">
        <v>20</v>
      </c>
      <c r="AZ115" s="35"/>
      <c r="BA115" s="35"/>
      <c r="BB115" s="35"/>
      <c r="BC115" s="35"/>
      <c r="BD115" s="35"/>
      <c r="BE115" s="35"/>
      <c r="BF115" s="35"/>
      <c r="BG115" s="35"/>
      <c r="BH115" s="35"/>
      <c r="BI115" s="35"/>
      <c r="BJ115" s="35"/>
      <c r="BK115" s="35"/>
      <c r="BL115" s="35"/>
      <c r="BM115" s="35"/>
      <c r="BN115" s="35"/>
    </row>
    <row r="116" spans="1:66" ht="11.25" customHeight="1">
      <c r="A116" s="219">
        <f>Q122</f>
        <v>0.33333333333333331</v>
      </c>
      <c r="B116" s="38"/>
      <c r="C116" s="204"/>
      <c r="D116" s="207"/>
      <c r="E116" s="40" t="s">
        <v>36</v>
      </c>
      <c r="F116" s="42" t="str">
        <f>IF(D116&lt;&gt;"", VLOOKUP(D116,'Base de Datos'!$A$2:$D1268,2,FALSE()),"")</f>
        <v/>
      </c>
      <c r="G116" s="204"/>
      <c r="H116" s="216"/>
      <c r="I116" s="40" t="s">
        <v>36</v>
      </c>
      <c r="J116" s="42" t="str">
        <f>IF(H116&lt;&gt;"", VLOOKUP(H116,'Base de Datos'!$A$2:$D1268,2,FALSE()),"")</f>
        <v/>
      </c>
      <c r="K116" s="204"/>
      <c r="L116" s="216"/>
      <c r="M116" s="40" t="s">
        <v>36</v>
      </c>
      <c r="N116" s="42" t="str">
        <f>IF(L116&lt;&gt;"", VLOOKUP(L116,'Base de Datos'!$A$2:$D1268,2,FALSE()),"")</f>
        <v/>
      </c>
      <c r="O116" s="43"/>
      <c r="P116" s="1"/>
      <c r="Q116" s="44"/>
      <c r="R116" s="15"/>
      <c r="S116" s="45"/>
      <c r="T116" s="45" t="s">
        <v>37</v>
      </c>
      <c r="U116" s="46"/>
      <c r="V116" s="47"/>
      <c r="W116" s="45"/>
      <c r="X116" s="45" t="s">
        <v>37</v>
      </c>
      <c r="Y116" s="46"/>
      <c r="Z116" s="47"/>
      <c r="AA116" s="45"/>
      <c r="AB116" s="45" t="s">
        <v>37</v>
      </c>
      <c r="AC116" s="46"/>
      <c r="AD116" s="48"/>
      <c r="AE116" s="181"/>
      <c r="AF116" s="181"/>
      <c r="AG116" s="181"/>
      <c r="AH116" s="181"/>
      <c r="AI116" s="181"/>
      <c r="AJ116" s="181"/>
      <c r="AK116" s="181"/>
      <c r="AL116" s="181"/>
      <c r="AM116" s="48"/>
      <c r="AN116" s="53">
        <f>A114</f>
        <v>46329</v>
      </c>
      <c r="AO116" s="54" t="str">
        <f>C115</f>
        <v>Consultorio N° 1</v>
      </c>
      <c r="AP116" s="55">
        <f t="shared" ref="AP116:AQ116" si="81">C116</f>
        <v>0</v>
      </c>
      <c r="AQ116" s="55">
        <f t="shared" si="81"/>
        <v>0</v>
      </c>
      <c r="AR116" s="55">
        <f>U116</f>
        <v>0</v>
      </c>
      <c r="AS116" s="55">
        <f>S116</f>
        <v>0</v>
      </c>
      <c r="AT116" s="55">
        <f>S117</f>
        <v>0</v>
      </c>
      <c r="AU116" s="55">
        <f>U117</f>
        <v>0</v>
      </c>
      <c r="AV116" s="55">
        <f>S118</f>
        <v>0</v>
      </c>
      <c r="AW116" s="55">
        <f>U118</f>
        <v>0</v>
      </c>
      <c r="AX116" s="55">
        <f>U119</f>
        <v>0</v>
      </c>
      <c r="AY116" s="55">
        <f>F119</f>
        <v>0</v>
      </c>
      <c r="AZ116" s="56"/>
      <c r="BA116" s="56"/>
      <c r="BB116" s="56"/>
      <c r="BC116" s="56"/>
      <c r="BD116" s="56"/>
      <c r="BE116" s="56"/>
      <c r="BF116" s="56"/>
      <c r="BG116" s="56"/>
      <c r="BH116" s="56"/>
      <c r="BI116" s="56"/>
      <c r="BJ116" s="56"/>
      <c r="BK116" s="56"/>
      <c r="BL116" s="56"/>
      <c r="BM116" s="56"/>
      <c r="BN116" s="56"/>
    </row>
    <row r="117" spans="1:66" ht="11.25" customHeight="1">
      <c r="A117" s="220"/>
      <c r="B117" s="38"/>
      <c r="C117" s="205"/>
      <c r="D117" s="208"/>
      <c r="E117" s="57" t="s">
        <v>42</v>
      </c>
      <c r="F117" s="58" t="str">
        <f>IF(D116&lt;&gt;"", VLOOKUP(D116,'Base de Datos'!$A$2:$D1268,3,FALSE()),"")</f>
        <v/>
      </c>
      <c r="G117" s="205"/>
      <c r="H117" s="208"/>
      <c r="I117" s="57" t="s">
        <v>42</v>
      </c>
      <c r="J117" s="58" t="str">
        <f>IF(H116&lt;&gt;"", VLOOKUP(H116,'Base de Datos'!$A$2:$D1268,3,FALSE()),"")</f>
        <v/>
      </c>
      <c r="K117" s="205"/>
      <c r="L117" s="208"/>
      <c r="M117" s="57" t="s">
        <v>42</v>
      </c>
      <c r="N117" s="58" t="str">
        <f>IF(L116&lt;&gt;"", VLOOKUP(L116,'Base de Datos'!$A$2:$D1268,3,FALSE()),"")</f>
        <v/>
      </c>
      <c r="O117" s="43"/>
      <c r="P117" s="1"/>
      <c r="Q117" s="44"/>
      <c r="R117" s="15"/>
      <c r="S117" s="229"/>
      <c r="T117" s="230"/>
      <c r="U117" s="59"/>
      <c r="V117" s="47"/>
      <c r="W117" s="229"/>
      <c r="X117" s="230"/>
      <c r="Y117" s="59"/>
      <c r="Z117" s="47"/>
      <c r="AA117" s="229"/>
      <c r="AB117" s="230"/>
      <c r="AC117" s="59"/>
      <c r="AD117" s="48"/>
      <c r="AE117" s="181"/>
      <c r="AF117" s="181"/>
      <c r="AG117" s="181"/>
      <c r="AH117" s="181"/>
      <c r="AI117" s="181"/>
      <c r="AJ117" s="181"/>
      <c r="AK117" s="181"/>
      <c r="AL117" s="181"/>
      <c r="AM117" s="48"/>
      <c r="AN117" s="53">
        <f>A114</f>
        <v>46329</v>
      </c>
      <c r="AO117" s="54" t="str">
        <f>C115</f>
        <v>Consultorio N° 1</v>
      </c>
      <c r="AP117" s="55">
        <f t="shared" ref="AP117:AQ117" si="82">C120</f>
        <v>0</v>
      </c>
      <c r="AQ117" s="55">
        <f t="shared" si="82"/>
        <v>0</v>
      </c>
      <c r="AR117" s="64">
        <f>U120</f>
        <v>0</v>
      </c>
      <c r="AS117" s="55">
        <f>S120</f>
        <v>0</v>
      </c>
      <c r="AT117" s="55">
        <f>S121</f>
        <v>0</v>
      </c>
      <c r="AU117" s="55">
        <f>U121</f>
        <v>0</v>
      </c>
      <c r="AV117" s="55">
        <f>S122</f>
        <v>0</v>
      </c>
      <c r="AW117" s="55">
        <f>U122</f>
        <v>0</v>
      </c>
      <c r="AX117" s="55">
        <f>U123</f>
        <v>0</v>
      </c>
      <c r="AY117" s="55">
        <f>F123</f>
        <v>0</v>
      </c>
      <c r="AZ117" s="56"/>
      <c r="BA117" s="56"/>
      <c r="BB117" s="56"/>
      <c r="BC117" s="56"/>
      <c r="BD117" s="56"/>
      <c r="BE117" s="56"/>
      <c r="BF117" s="56"/>
      <c r="BG117" s="56"/>
      <c r="BH117" s="56"/>
      <c r="BI117" s="56"/>
      <c r="BJ117" s="56"/>
      <c r="BK117" s="56"/>
      <c r="BL117" s="56"/>
      <c r="BM117" s="56"/>
      <c r="BN117" s="56"/>
    </row>
    <row r="118" spans="1:66" ht="11.25" customHeight="1">
      <c r="A118" s="220"/>
      <c r="B118" s="38"/>
      <c r="C118" s="205"/>
      <c r="D118" s="208"/>
      <c r="E118" s="57" t="s">
        <v>44</v>
      </c>
      <c r="F118" s="58" t="str">
        <f>IF(D116&lt;&gt;"", VLOOKUP(D116,'Base de Datos'!$A$2:$D1268,4,FALSE()),"")</f>
        <v/>
      </c>
      <c r="G118" s="205"/>
      <c r="H118" s="208"/>
      <c r="I118" s="57" t="s">
        <v>44</v>
      </c>
      <c r="J118" s="58" t="str">
        <f>IF(H116&lt;&gt;"", VLOOKUP(H116,'Base de Datos'!$A$2:$D1268,4,FALSE()),"")</f>
        <v/>
      </c>
      <c r="K118" s="205"/>
      <c r="L118" s="208"/>
      <c r="M118" s="57" t="s">
        <v>44</v>
      </c>
      <c r="N118" s="58" t="str">
        <f>IF(L116&lt;&gt;"", VLOOKUP(L116,'Base de Datos'!$A$2:$D1268,4,FALSE()),"")</f>
        <v/>
      </c>
      <c r="O118" s="43"/>
      <c r="P118" s="1"/>
      <c r="Q118" s="44"/>
      <c r="R118" s="15"/>
      <c r="S118" s="229"/>
      <c r="T118" s="230"/>
      <c r="U118" s="59"/>
      <c r="V118" s="47"/>
      <c r="W118" s="229"/>
      <c r="X118" s="230"/>
      <c r="Y118" s="59"/>
      <c r="Z118" s="47"/>
      <c r="AA118" s="229"/>
      <c r="AB118" s="230"/>
      <c r="AC118" s="59"/>
      <c r="AD118" s="48"/>
      <c r="AE118" s="181"/>
      <c r="AF118" s="181"/>
      <c r="AG118" s="181"/>
      <c r="AH118" s="181"/>
      <c r="AI118" s="181"/>
      <c r="AJ118" s="181"/>
      <c r="AK118" s="181"/>
      <c r="AL118" s="181"/>
      <c r="AM118" s="48"/>
      <c r="AN118" s="53">
        <f>A114</f>
        <v>46329</v>
      </c>
      <c r="AO118" s="54" t="str">
        <f>C115</f>
        <v>Consultorio N° 1</v>
      </c>
      <c r="AP118" s="55">
        <f t="shared" ref="AP118:AQ118" si="83">C124</f>
        <v>0</v>
      </c>
      <c r="AQ118" s="55">
        <f t="shared" si="83"/>
        <v>0</v>
      </c>
      <c r="AR118" s="64">
        <f>U124</f>
        <v>0</v>
      </c>
      <c r="AS118" s="55">
        <f>S124</f>
        <v>0</v>
      </c>
      <c r="AT118" s="55">
        <f>S125</f>
        <v>0</v>
      </c>
      <c r="AU118" s="55">
        <f>U125</f>
        <v>0</v>
      </c>
      <c r="AV118" s="55">
        <f>S126</f>
        <v>0</v>
      </c>
      <c r="AW118" s="55">
        <f>U126</f>
        <v>0</v>
      </c>
      <c r="AX118" s="55">
        <f>U127</f>
        <v>0</v>
      </c>
      <c r="AY118" s="55">
        <f>F127</f>
        <v>0</v>
      </c>
      <c r="AZ118" s="56"/>
      <c r="BA118" s="56"/>
      <c r="BB118" s="56"/>
      <c r="BC118" s="56"/>
      <c r="BD118" s="56"/>
      <c r="BE118" s="56"/>
      <c r="BF118" s="56"/>
      <c r="BG118" s="56"/>
      <c r="BH118" s="56"/>
      <c r="BI118" s="56"/>
      <c r="BJ118" s="56"/>
      <c r="BK118" s="56"/>
      <c r="BL118" s="56"/>
      <c r="BM118" s="56"/>
      <c r="BN118" s="56"/>
    </row>
    <row r="119" spans="1:66" ht="11.25" customHeight="1">
      <c r="A119" s="221"/>
      <c r="B119" s="38"/>
      <c r="C119" s="206"/>
      <c r="D119" s="209"/>
      <c r="E119" s="85" t="s">
        <v>46</v>
      </c>
      <c r="F119" s="86"/>
      <c r="G119" s="206"/>
      <c r="H119" s="209"/>
      <c r="I119" s="87" t="s">
        <v>46</v>
      </c>
      <c r="J119" s="88"/>
      <c r="K119" s="206"/>
      <c r="L119" s="209"/>
      <c r="M119" s="87" t="s">
        <v>46</v>
      </c>
      <c r="N119" s="88"/>
      <c r="O119" s="43"/>
      <c r="P119" s="1"/>
      <c r="Q119" s="44"/>
      <c r="R119" s="15"/>
      <c r="S119" s="227" t="str">
        <f>IF(OR(S116="Empleado",S116="Familiar"),"Nombre del Empleado","N° Factura")</f>
        <v>N° Factura</v>
      </c>
      <c r="T119" s="228"/>
      <c r="U119" s="89"/>
      <c r="V119" s="47"/>
      <c r="W119" s="227" t="str">
        <f>IF(OR(W116="Empleado",W116="Familiar"),"Nombre del Empleado","N° Factura")</f>
        <v>N° Factura</v>
      </c>
      <c r="X119" s="228"/>
      <c r="Y119" s="89"/>
      <c r="Z119" s="47"/>
      <c r="AA119" s="227" t="str">
        <f>IF(OR(AA116="Empleado",AA116="Familiar"),"Nombre del Empleado","N° Factura")</f>
        <v>N° Factura</v>
      </c>
      <c r="AB119" s="228"/>
      <c r="AC119" s="89"/>
      <c r="AD119" s="48"/>
      <c r="AE119" s="181"/>
      <c r="AF119" s="181"/>
      <c r="AG119" s="181"/>
      <c r="AH119" s="181"/>
      <c r="AI119" s="181"/>
      <c r="AJ119" s="181"/>
      <c r="AK119" s="181"/>
      <c r="AL119" s="181"/>
      <c r="AM119" s="48"/>
      <c r="AN119" s="53">
        <f>A114</f>
        <v>46329</v>
      </c>
      <c r="AO119" s="54" t="str">
        <f>C115</f>
        <v>Consultorio N° 1</v>
      </c>
      <c r="AP119" s="55">
        <f t="shared" ref="AP119:AQ119" si="84">C128</f>
        <v>0</v>
      </c>
      <c r="AQ119" s="55">
        <f t="shared" si="84"/>
        <v>0</v>
      </c>
      <c r="AR119" s="64">
        <f>U128</f>
        <v>0</v>
      </c>
      <c r="AS119" s="55">
        <f>S128</f>
        <v>0</v>
      </c>
      <c r="AT119" s="55">
        <f>S129</f>
        <v>0</v>
      </c>
      <c r="AU119" s="64">
        <f>U129</f>
        <v>0</v>
      </c>
      <c r="AV119" s="55">
        <f>S130</f>
        <v>0</v>
      </c>
      <c r="AW119" s="55">
        <f>U130</f>
        <v>0</v>
      </c>
      <c r="AX119" s="55">
        <f>U131</f>
        <v>0</v>
      </c>
      <c r="AY119" s="55">
        <f>F131</f>
        <v>0</v>
      </c>
      <c r="AZ119" s="56"/>
      <c r="BA119" s="56"/>
      <c r="BB119" s="56"/>
      <c r="BC119" s="56"/>
      <c r="BD119" s="56"/>
      <c r="BE119" s="56"/>
      <c r="BF119" s="56"/>
      <c r="BG119" s="56"/>
      <c r="BH119" s="56"/>
      <c r="BI119" s="56"/>
      <c r="BJ119" s="56"/>
      <c r="BK119" s="56"/>
      <c r="BL119" s="56"/>
      <c r="BM119" s="56"/>
      <c r="BN119" s="56"/>
    </row>
    <row r="120" spans="1:66" ht="11.25" customHeight="1">
      <c r="A120" s="222">
        <f>A116+$Q$13/1440</f>
        <v>0.375</v>
      </c>
      <c r="B120" s="38"/>
      <c r="C120" s="204"/>
      <c r="D120" s="207"/>
      <c r="E120" s="40" t="s">
        <v>36</v>
      </c>
      <c r="F120" s="42" t="str">
        <f>IF(D120&lt;&gt;"", VLOOKUP(D120,'Base de Datos'!$A$2:$D1268,2,FALSE()),"")</f>
        <v/>
      </c>
      <c r="G120" s="204"/>
      <c r="H120" s="216"/>
      <c r="I120" s="40" t="s">
        <v>36</v>
      </c>
      <c r="J120" s="42" t="str">
        <f>IF(H120&lt;&gt;"", VLOOKUP(H120,'Base de Datos'!$A$2:$D1268,2,FALSE()),"")</f>
        <v/>
      </c>
      <c r="K120" s="204"/>
      <c r="L120" s="216"/>
      <c r="M120" s="40" t="s">
        <v>36</v>
      </c>
      <c r="N120" s="42" t="str">
        <f>IF(L120&lt;&gt;"", VLOOKUP(L120,'Base de Datos'!$A$2:$D1268,2,FALSE()),"")</f>
        <v/>
      </c>
      <c r="O120" s="262" t="s">
        <v>32</v>
      </c>
      <c r="P120" s="242"/>
      <c r="Q120" s="263">
        <f ca="1">$N$2</f>
        <v>888.89089999999999</v>
      </c>
      <c r="R120" s="15"/>
      <c r="S120" s="45"/>
      <c r="T120" s="45" t="s">
        <v>37</v>
      </c>
      <c r="U120" s="103"/>
      <c r="V120" s="47"/>
      <c r="W120" s="45"/>
      <c r="X120" s="45" t="s">
        <v>37</v>
      </c>
      <c r="Y120" s="46"/>
      <c r="Z120" s="47"/>
      <c r="AA120" s="45"/>
      <c r="AB120" s="45" t="s">
        <v>37</v>
      </c>
      <c r="AC120" s="46"/>
      <c r="AD120" s="48"/>
      <c r="AE120" s="181"/>
      <c r="AF120" s="181"/>
      <c r="AG120" s="181"/>
      <c r="AH120" s="181"/>
      <c r="AI120" s="181"/>
      <c r="AJ120" s="181"/>
      <c r="AK120" s="181"/>
      <c r="AL120" s="181"/>
      <c r="AM120" s="48"/>
      <c r="AN120" s="53">
        <f>A114</f>
        <v>46329</v>
      </c>
      <c r="AO120" s="54" t="str">
        <f>C115</f>
        <v>Consultorio N° 1</v>
      </c>
      <c r="AP120" s="55">
        <f t="shared" ref="AP120:AQ120" si="85">C132</f>
        <v>0</v>
      </c>
      <c r="AQ120" s="55">
        <f t="shared" si="85"/>
        <v>0</v>
      </c>
      <c r="AR120" s="64">
        <f>U132</f>
        <v>0</v>
      </c>
      <c r="AS120" s="55">
        <f>S132</f>
        <v>0</v>
      </c>
      <c r="AT120" s="55">
        <f>S133</f>
        <v>0</v>
      </c>
      <c r="AU120" s="55">
        <f>U133</f>
        <v>0</v>
      </c>
      <c r="AV120" s="55">
        <f>S134</f>
        <v>0</v>
      </c>
      <c r="AW120" s="55">
        <f>U134</f>
        <v>0</v>
      </c>
      <c r="AX120" s="55">
        <f>U135</f>
        <v>0</v>
      </c>
      <c r="AY120" s="55">
        <f>F135</f>
        <v>0</v>
      </c>
      <c r="AZ120" s="56"/>
      <c r="BA120" s="56"/>
      <c r="BB120" s="56"/>
      <c r="BC120" s="56"/>
      <c r="BD120" s="56"/>
      <c r="BE120" s="56"/>
      <c r="BF120" s="56"/>
      <c r="BG120" s="56"/>
      <c r="BH120" s="56"/>
      <c r="BI120" s="56"/>
      <c r="BJ120" s="56"/>
      <c r="BK120" s="56"/>
      <c r="BL120" s="56"/>
      <c r="BM120" s="56"/>
      <c r="BN120" s="56"/>
    </row>
    <row r="121" spans="1:66" ht="11.25" customHeight="1">
      <c r="A121" s="220"/>
      <c r="B121" s="38"/>
      <c r="C121" s="205"/>
      <c r="D121" s="208"/>
      <c r="E121" s="57" t="s">
        <v>42</v>
      </c>
      <c r="F121" s="58" t="str">
        <f>IF(D120&lt;&gt;"", VLOOKUP(D120,'Base de Datos'!$A$2:$D1268,3,FALSE()),"")</f>
        <v/>
      </c>
      <c r="G121" s="205"/>
      <c r="H121" s="208"/>
      <c r="I121" s="57" t="s">
        <v>42</v>
      </c>
      <c r="J121" s="58" t="str">
        <f>IF(H120&lt;&gt;"", VLOOKUP(H120,'Base de Datos'!$A$2:$D1268,3,FALSE()),"")</f>
        <v/>
      </c>
      <c r="K121" s="205"/>
      <c r="L121" s="208"/>
      <c r="M121" s="57" t="s">
        <v>42</v>
      </c>
      <c r="N121" s="58" t="str">
        <f>IF(L120&lt;&gt;"", VLOOKUP(L120,'Base de Datos'!$A$2:$D1268,3,FALSE()),"")</f>
        <v/>
      </c>
      <c r="O121" s="242"/>
      <c r="P121" s="242"/>
      <c r="Q121" s="264"/>
      <c r="R121" s="15"/>
      <c r="S121" s="229"/>
      <c r="T121" s="230"/>
      <c r="U121" s="59"/>
      <c r="V121" s="47"/>
      <c r="W121" s="229"/>
      <c r="X121" s="230"/>
      <c r="Y121" s="59"/>
      <c r="Z121" s="47"/>
      <c r="AA121" s="229"/>
      <c r="AB121" s="230"/>
      <c r="AC121" s="59"/>
      <c r="AD121" s="48"/>
      <c r="AE121" s="181"/>
      <c r="AF121" s="181"/>
      <c r="AG121" s="181"/>
      <c r="AH121" s="181"/>
      <c r="AI121" s="181"/>
      <c r="AJ121" s="181"/>
      <c r="AK121" s="181"/>
      <c r="AL121" s="181"/>
      <c r="AM121" s="48"/>
      <c r="AN121" s="53">
        <f>A114</f>
        <v>46329</v>
      </c>
      <c r="AO121" s="54" t="str">
        <f>C115</f>
        <v>Consultorio N° 1</v>
      </c>
      <c r="AP121" s="55">
        <f t="shared" ref="AP121:AQ121" si="86">C136</f>
        <v>0</v>
      </c>
      <c r="AQ121" s="55">
        <f t="shared" si="86"/>
        <v>0</v>
      </c>
      <c r="AR121" s="55">
        <f>U136</f>
        <v>0</v>
      </c>
      <c r="AS121" s="55">
        <f>S136</f>
        <v>0</v>
      </c>
      <c r="AT121" s="55">
        <f>S137</f>
        <v>0</v>
      </c>
      <c r="AU121" s="55">
        <f>U137</f>
        <v>0</v>
      </c>
      <c r="AV121" s="55">
        <f>S138</f>
        <v>0</v>
      </c>
      <c r="AW121" s="55">
        <f>U138</f>
        <v>0</v>
      </c>
      <c r="AX121" s="55">
        <f>U139</f>
        <v>0</v>
      </c>
      <c r="AY121" s="55">
        <f>F139</f>
        <v>0</v>
      </c>
      <c r="AZ121" s="56"/>
      <c r="BA121" s="56"/>
      <c r="BB121" s="56"/>
      <c r="BC121" s="56"/>
      <c r="BD121" s="56"/>
      <c r="BE121" s="56"/>
      <c r="BF121" s="56"/>
      <c r="BG121" s="56"/>
      <c r="BH121" s="56"/>
      <c r="BI121" s="56"/>
      <c r="BJ121" s="56"/>
      <c r="BK121" s="56"/>
      <c r="BL121" s="56"/>
      <c r="BM121" s="56"/>
      <c r="BN121" s="56"/>
    </row>
    <row r="122" spans="1:66" ht="11.25" customHeight="1">
      <c r="A122" s="220"/>
      <c r="B122" s="38"/>
      <c r="C122" s="205"/>
      <c r="D122" s="208"/>
      <c r="E122" s="57" t="s">
        <v>44</v>
      </c>
      <c r="F122" s="58" t="str">
        <f>IF(D120&lt;&gt;"", VLOOKUP(D120,'Base de Datos'!$A$2:$D1268,4,FALSE()),"")</f>
        <v/>
      </c>
      <c r="G122" s="205"/>
      <c r="H122" s="208"/>
      <c r="I122" s="57" t="s">
        <v>44</v>
      </c>
      <c r="J122" s="58" t="str">
        <f>IF(H120&lt;&gt;"", VLOOKUP(H120,'Base de Datos'!$A$2:$D1268,4,FALSE()),"")</f>
        <v/>
      </c>
      <c r="K122" s="205"/>
      <c r="L122" s="208"/>
      <c r="M122" s="57" t="s">
        <v>44</v>
      </c>
      <c r="N122" s="58" t="str">
        <f>IF(L120&lt;&gt;"", VLOOKUP(L120,'Base de Datos'!$A$2:$D1268,4,FALSE()),"")</f>
        <v/>
      </c>
      <c r="O122" s="43"/>
      <c r="P122" s="104" t="s">
        <v>50</v>
      </c>
      <c r="Q122" s="110">
        <v>0.33333333333333331</v>
      </c>
      <c r="R122" s="15"/>
      <c r="S122" s="229"/>
      <c r="T122" s="230"/>
      <c r="U122" s="59"/>
      <c r="V122" s="47"/>
      <c r="W122" s="229"/>
      <c r="X122" s="230"/>
      <c r="Y122" s="59"/>
      <c r="Z122" s="47"/>
      <c r="AA122" s="229"/>
      <c r="AB122" s="230"/>
      <c r="AC122" s="59"/>
      <c r="AD122" s="48"/>
      <c r="AE122" s="181"/>
      <c r="AF122" s="181"/>
      <c r="AG122" s="181"/>
      <c r="AH122" s="181"/>
      <c r="AI122" s="181"/>
      <c r="AJ122" s="181"/>
      <c r="AK122" s="181"/>
      <c r="AL122" s="181"/>
      <c r="AM122" s="48"/>
      <c r="AN122" s="53">
        <f>A114</f>
        <v>46329</v>
      </c>
      <c r="AO122" s="54" t="str">
        <f>C115</f>
        <v>Consultorio N° 1</v>
      </c>
      <c r="AP122" s="55">
        <f t="shared" ref="AP122:AQ122" si="87">C140</f>
        <v>0</v>
      </c>
      <c r="AQ122" s="55">
        <f t="shared" si="87"/>
        <v>0</v>
      </c>
      <c r="AR122" s="55">
        <f>U140</f>
        <v>0</v>
      </c>
      <c r="AS122" s="55">
        <f>S140</f>
        <v>0</v>
      </c>
      <c r="AT122" s="55">
        <f>S141</f>
        <v>0</v>
      </c>
      <c r="AU122" s="55">
        <f>U141</f>
        <v>0</v>
      </c>
      <c r="AV122" s="55">
        <f>S142</f>
        <v>0</v>
      </c>
      <c r="AW122" s="55">
        <f>U142</f>
        <v>0</v>
      </c>
      <c r="AX122" s="55">
        <f>U143</f>
        <v>0</v>
      </c>
      <c r="AY122" s="55">
        <f>F143</f>
        <v>0</v>
      </c>
      <c r="AZ122" s="56"/>
      <c r="BA122" s="56"/>
      <c r="BB122" s="56"/>
      <c r="BC122" s="56"/>
      <c r="BD122" s="56"/>
      <c r="BE122" s="56"/>
      <c r="BF122" s="56"/>
      <c r="BG122" s="56"/>
      <c r="BH122" s="56"/>
      <c r="BI122" s="56"/>
      <c r="BJ122" s="56"/>
      <c r="BK122" s="56"/>
      <c r="BL122" s="56"/>
      <c r="BM122" s="56"/>
      <c r="BN122" s="56"/>
    </row>
    <row r="123" spans="1:66" ht="11.25" customHeight="1">
      <c r="A123" s="221"/>
      <c r="B123" s="38"/>
      <c r="C123" s="206"/>
      <c r="D123" s="209"/>
      <c r="E123" s="85" t="s">
        <v>46</v>
      </c>
      <c r="F123" s="107"/>
      <c r="G123" s="206"/>
      <c r="H123" s="209"/>
      <c r="I123" s="85" t="s">
        <v>46</v>
      </c>
      <c r="J123" s="108"/>
      <c r="K123" s="206"/>
      <c r="L123" s="209"/>
      <c r="M123" s="85" t="s">
        <v>46</v>
      </c>
      <c r="N123" s="108"/>
      <c r="O123" s="43"/>
      <c r="P123" s="104" t="s">
        <v>54</v>
      </c>
      <c r="Q123" s="109">
        <v>60</v>
      </c>
      <c r="R123" s="15"/>
      <c r="S123" s="227" t="str">
        <f>IF(OR(S120="Empleado",S120="Familiar"),"Nombre del Empleado","N° Factura")</f>
        <v>N° Factura</v>
      </c>
      <c r="T123" s="228"/>
      <c r="U123" s="89"/>
      <c r="V123" s="47"/>
      <c r="W123" s="227" t="str">
        <f>IF(OR(W120="Empleado",W120="Familiar"),"Nombre del Empleado","N° Factura")</f>
        <v>N° Factura</v>
      </c>
      <c r="X123" s="228"/>
      <c r="Y123" s="111"/>
      <c r="Z123" s="47"/>
      <c r="AA123" s="227" t="str">
        <f>IF(OR(AA120="Empleado",AA120="Familiar"),"Nombre del Empleado","N° Factura")</f>
        <v>N° Factura</v>
      </c>
      <c r="AB123" s="228"/>
      <c r="AC123" s="111"/>
      <c r="AD123" s="48"/>
      <c r="AE123" s="181"/>
      <c r="AF123" s="181"/>
      <c r="AG123" s="181"/>
      <c r="AH123" s="181"/>
      <c r="AI123" s="181"/>
      <c r="AJ123" s="181"/>
      <c r="AK123" s="181"/>
      <c r="AL123" s="181"/>
      <c r="AM123" s="48"/>
      <c r="AN123" s="53">
        <f>A114</f>
        <v>46329</v>
      </c>
      <c r="AO123" s="54" t="str">
        <f>C115</f>
        <v>Consultorio N° 1</v>
      </c>
      <c r="AP123" s="55">
        <f t="shared" ref="AP123:AQ123" si="88">C144</f>
        <v>0</v>
      </c>
      <c r="AQ123" s="55">
        <f t="shared" si="88"/>
        <v>0</v>
      </c>
      <c r="AR123" s="55">
        <f>U144</f>
        <v>0</v>
      </c>
      <c r="AS123" s="55">
        <f>S144</f>
        <v>0</v>
      </c>
      <c r="AT123" s="55">
        <f>S145</f>
        <v>0</v>
      </c>
      <c r="AU123" s="55">
        <f>U145</f>
        <v>0</v>
      </c>
      <c r="AV123" s="55">
        <f>S146</f>
        <v>0</v>
      </c>
      <c r="AW123" s="55">
        <f>U146</f>
        <v>0</v>
      </c>
      <c r="AX123" s="55">
        <f>U147</f>
        <v>0</v>
      </c>
      <c r="AY123" s="55">
        <f>F147</f>
        <v>0</v>
      </c>
      <c r="AZ123" s="56"/>
      <c r="BA123" s="56"/>
      <c r="BB123" s="56"/>
      <c r="BC123" s="56"/>
      <c r="BD123" s="56"/>
      <c r="BE123" s="56"/>
      <c r="BF123" s="56"/>
      <c r="BG123" s="56"/>
      <c r="BH123" s="56"/>
      <c r="BI123" s="56"/>
      <c r="BJ123" s="56"/>
      <c r="BK123" s="56"/>
      <c r="BL123" s="56"/>
      <c r="BM123" s="56"/>
      <c r="BN123" s="56"/>
    </row>
    <row r="124" spans="1:66" ht="11.25" customHeight="1">
      <c r="A124" s="222">
        <f>A120+$Q$13/1440</f>
        <v>0.41666666666666669</v>
      </c>
      <c r="B124" s="38"/>
      <c r="C124" s="204"/>
      <c r="D124" s="207"/>
      <c r="E124" s="40" t="s">
        <v>36</v>
      </c>
      <c r="F124" s="42" t="str">
        <f>IF(D124&lt;&gt;"", VLOOKUP(D124,'Base de Datos'!$A$2:$D1268,2,FALSE()),"")</f>
        <v/>
      </c>
      <c r="G124" s="218"/>
      <c r="H124" s="217"/>
      <c r="I124" s="118" t="s">
        <v>36</v>
      </c>
      <c r="J124" s="42" t="str">
        <f>IF(H124&lt;&gt;"", VLOOKUP(H124,'Base de Datos'!$A$2:$D1268,2,FALSE()),"")</f>
        <v/>
      </c>
      <c r="K124" s="218"/>
      <c r="L124" s="217"/>
      <c r="M124" s="118" t="s">
        <v>36</v>
      </c>
      <c r="N124" s="42" t="str">
        <f>IF(L124&lt;&gt;"", VLOOKUP(L124,'Base de Datos'!$A$2:$D1268,2,FALSE()),"")</f>
        <v/>
      </c>
      <c r="O124" s="43"/>
      <c r="P124" s="1"/>
      <c r="Q124" s="1"/>
      <c r="R124" s="15"/>
      <c r="S124" s="45"/>
      <c r="T124" s="45" t="s">
        <v>37</v>
      </c>
      <c r="U124" s="46"/>
      <c r="V124" s="47"/>
      <c r="W124" s="45"/>
      <c r="X124" s="45" t="s">
        <v>37</v>
      </c>
      <c r="Y124" s="46"/>
      <c r="Z124" s="47"/>
      <c r="AA124" s="45"/>
      <c r="AB124" s="45" t="s">
        <v>37</v>
      </c>
      <c r="AC124" s="46"/>
      <c r="AD124" s="48"/>
      <c r="AE124" s="181"/>
      <c r="AF124" s="181"/>
      <c r="AG124" s="181"/>
      <c r="AH124" s="181"/>
      <c r="AI124" s="181"/>
      <c r="AJ124" s="181"/>
      <c r="AK124" s="181"/>
      <c r="AL124" s="181"/>
      <c r="AM124" s="48"/>
      <c r="AN124" s="53">
        <f>A114</f>
        <v>46329</v>
      </c>
      <c r="AO124" s="54" t="str">
        <f>C115</f>
        <v>Consultorio N° 1</v>
      </c>
      <c r="AP124" s="55">
        <f t="shared" ref="AP124:AQ124" si="89">C148</f>
        <v>0</v>
      </c>
      <c r="AQ124" s="55">
        <f t="shared" si="89"/>
        <v>0</v>
      </c>
      <c r="AR124" s="55">
        <f>U148</f>
        <v>0</v>
      </c>
      <c r="AS124" s="55">
        <f>S148</f>
        <v>0</v>
      </c>
      <c r="AT124" s="55">
        <f>S149</f>
        <v>0</v>
      </c>
      <c r="AU124" s="55">
        <f>U149</f>
        <v>0</v>
      </c>
      <c r="AV124" s="55">
        <f>S150</f>
        <v>0</v>
      </c>
      <c r="AW124" s="55">
        <f>U150</f>
        <v>0</v>
      </c>
      <c r="AX124" s="55">
        <f>U151</f>
        <v>0</v>
      </c>
      <c r="AY124" s="55">
        <f>F151</f>
        <v>0</v>
      </c>
      <c r="AZ124" s="56"/>
      <c r="BA124" s="56"/>
      <c r="BB124" s="56"/>
      <c r="BC124" s="56"/>
      <c r="BD124" s="56"/>
      <c r="BE124" s="56"/>
      <c r="BF124" s="56"/>
      <c r="BG124" s="56"/>
      <c r="BH124" s="56"/>
      <c r="BI124" s="56"/>
      <c r="BJ124" s="56"/>
      <c r="BK124" s="56"/>
      <c r="BL124" s="56"/>
      <c r="BM124" s="56"/>
      <c r="BN124" s="56"/>
    </row>
    <row r="125" spans="1:66" ht="11.25" customHeight="1">
      <c r="A125" s="220"/>
      <c r="B125" s="38"/>
      <c r="C125" s="205"/>
      <c r="D125" s="208"/>
      <c r="E125" s="57" t="s">
        <v>42</v>
      </c>
      <c r="F125" s="58" t="str">
        <f>IF(D124&lt;&gt;"", VLOOKUP(D124,'Base de Datos'!$A$2:$D1268,3,FALSE()),"")</f>
        <v/>
      </c>
      <c r="G125" s="205"/>
      <c r="H125" s="208"/>
      <c r="I125" s="57" t="s">
        <v>42</v>
      </c>
      <c r="J125" s="58" t="str">
        <f>IF(H124&lt;&gt;"", VLOOKUP(H124,'Base de Datos'!$A$2:$D1268,3,FALSE()),"")</f>
        <v/>
      </c>
      <c r="K125" s="205"/>
      <c r="L125" s="208"/>
      <c r="M125" s="57" t="s">
        <v>42</v>
      </c>
      <c r="N125" s="58" t="str">
        <f>IF(L124&lt;&gt;"", VLOOKUP(L124,'Base de Datos'!$A$2:$D1268,3,FALSE()),"")</f>
        <v/>
      </c>
      <c r="O125" s="43"/>
      <c r="P125" s="119" t="s">
        <v>58</v>
      </c>
      <c r="Q125" s="44"/>
      <c r="R125" s="15"/>
      <c r="S125" s="229"/>
      <c r="T125" s="230"/>
      <c r="U125" s="59"/>
      <c r="V125" s="47"/>
      <c r="W125" s="229"/>
      <c r="X125" s="230"/>
      <c r="Y125" s="59"/>
      <c r="Z125" s="47"/>
      <c r="AA125" s="229"/>
      <c r="AB125" s="230"/>
      <c r="AC125" s="59"/>
      <c r="AD125" s="48"/>
      <c r="AE125" s="181"/>
      <c r="AF125" s="181"/>
      <c r="AG125" s="181"/>
      <c r="AH125" s="181"/>
      <c r="AI125" s="181"/>
      <c r="AJ125" s="181"/>
      <c r="AK125" s="181"/>
      <c r="AL125" s="181"/>
      <c r="AM125" s="48"/>
      <c r="AN125" s="53">
        <f>A114</f>
        <v>46329</v>
      </c>
      <c r="AO125" s="54" t="str">
        <f>C115</f>
        <v>Consultorio N° 1</v>
      </c>
      <c r="AP125" s="55">
        <f t="shared" ref="AP125:AQ125" si="90">C152</f>
        <v>0</v>
      </c>
      <c r="AQ125" s="55">
        <f t="shared" si="90"/>
        <v>0</v>
      </c>
      <c r="AR125" s="55">
        <f>U152</f>
        <v>0</v>
      </c>
      <c r="AS125" s="55">
        <f>S152</f>
        <v>0</v>
      </c>
      <c r="AT125" s="55">
        <f>S153</f>
        <v>0</v>
      </c>
      <c r="AU125" s="55">
        <f>U153</f>
        <v>0</v>
      </c>
      <c r="AV125" s="55">
        <f>S154</f>
        <v>0</v>
      </c>
      <c r="AW125" s="55">
        <f>U154</f>
        <v>0</v>
      </c>
      <c r="AX125" s="55">
        <f>U155</f>
        <v>0</v>
      </c>
      <c r="AY125" s="55">
        <f>F155</f>
        <v>0</v>
      </c>
      <c r="AZ125" s="56"/>
      <c r="BA125" s="56"/>
      <c r="BB125" s="56"/>
      <c r="BC125" s="56"/>
      <c r="BD125" s="56"/>
      <c r="BE125" s="56"/>
      <c r="BF125" s="56"/>
      <c r="BG125" s="56"/>
      <c r="BH125" s="56"/>
      <c r="BI125" s="56"/>
      <c r="BJ125" s="56"/>
      <c r="BK125" s="56"/>
      <c r="BL125" s="56"/>
      <c r="BM125" s="56"/>
      <c r="BN125" s="56"/>
    </row>
    <row r="126" spans="1:66" ht="11.25" customHeight="1">
      <c r="A126" s="220"/>
      <c r="B126" s="38"/>
      <c r="C126" s="205"/>
      <c r="D126" s="208"/>
      <c r="E126" s="57" t="s">
        <v>44</v>
      </c>
      <c r="F126" s="58" t="str">
        <f>IF(D124&lt;&gt;"", VLOOKUP(D124,'Base de Datos'!$A$2:$D1268,4,FALSE()),"")</f>
        <v/>
      </c>
      <c r="G126" s="205"/>
      <c r="H126" s="208"/>
      <c r="I126" s="57" t="s">
        <v>44</v>
      </c>
      <c r="J126" s="58" t="str">
        <f>IF(H124&lt;&gt;"", VLOOKUP(H124,'Base de Datos'!$A$2:$D1268,4,FALSE()),"")</f>
        <v/>
      </c>
      <c r="K126" s="205"/>
      <c r="L126" s="208"/>
      <c r="M126" s="57" t="s">
        <v>44</v>
      </c>
      <c r="N126" s="58" t="str">
        <f>IF(L124&lt;&gt;"", VLOOKUP(L124,'Base de Datos'!$A$2:$D1268,4,FALSE()),"")</f>
        <v/>
      </c>
      <c r="O126" s="43"/>
      <c r="P126" s="120" t="s">
        <v>61</v>
      </c>
      <c r="Q126" s="121" t="s">
        <v>62</v>
      </c>
      <c r="R126" s="15"/>
      <c r="S126" s="229"/>
      <c r="T126" s="230"/>
      <c r="U126" s="59"/>
      <c r="V126" s="47"/>
      <c r="W126" s="229"/>
      <c r="X126" s="230"/>
      <c r="Y126" s="59"/>
      <c r="Z126" s="47"/>
      <c r="AA126" s="229"/>
      <c r="AB126" s="230"/>
      <c r="AC126" s="59"/>
      <c r="AD126" s="48"/>
      <c r="AE126" s="181"/>
      <c r="AF126" s="181"/>
      <c r="AG126" s="181"/>
      <c r="AH126" s="181"/>
      <c r="AI126" s="181"/>
      <c r="AJ126" s="181"/>
      <c r="AK126" s="181"/>
      <c r="AL126" s="181"/>
      <c r="AM126" s="48"/>
      <c r="AN126" s="53">
        <f>A114</f>
        <v>46329</v>
      </c>
      <c r="AO126" s="54" t="s">
        <v>17</v>
      </c>
      <c r="AP126" s="55">
        <f t="shared" ref="AP126:AQ126" si="91">C156</f>
        <v>0</v>
      </c>
      <c r="AQ126" s="55">
        <f t="shared" si="91"/>
        <v>0</v>
      </c>
      <c r="AR126" s="55">
        <f>U156</f>
        <v>0</v>
      </c>
      <c r="AS126" s="55">
        <f>S156</f>
        <v>0</v>
      </c>
      <c r="AT126" s="55">
        <f>S157</f>
        <v>0</v>
      </c>
      <c r="AU126" s="55">
        <f>U157</f>
        <v>0</v>
      </c>
      <c r="AV126" s="55">
        <f>S158</f>
        <v>0</v>
      </c>
      <c r="AW126" s="55">
        <f>U158</f>
        <v>0</v>
      </c>
      <c r="AX126" s="55">
        <f>U159</f>
        <v>0</v>
      </c>
      <c r="AY126" s="55">
        <f>F159</f>
        <v>0</v>
      </c>
      <c r="AZ126" s="56"/>
      <c r="BA126" s="56"/>
      <c r="BB126" s="56"/>
      <c r="BC126" s="56"/>
      <c r="BD126" s="56"/>
      <c r="BE126" s="56"/>
      <c r="BF126" s="56"/>
      <c r="BG126" s="56"/>
      <c r="BH126" s="56"/>
      <c r="BI126" s="56"/>
      <c r="BJ126" s="56"/>
      <c r="BK126" s="56"/>
      <c r="BL126" s="56"/>
      <c r="BM126" s="56"/>
      <c r="BN126" s="56"/>
    </row>
    <row r="127" spans="1:66" ht="11.25" customHeight="1">
      <c r="A127" s="221"/>
      <c r="B127" s="38"/>
      <c r="C127" s="206"/>
      <c r="D127" s="209"/>
      <c r="E127" s="85" t="s">
        <v>46</v>
      </c>
      <c r="F127" s="86"/>
      <c r="G127" s="206"/>
      <c r="H127" s="209"/>
      <c r="I127" s="85" t="s">
        <v>46</v>
      </c>
      <c r="J127" s="108"/>
      <c r="K127" s="206"/>
      <c r="L127" s="209"/>
      <c r="M127" s="85" t="s">
        <v>46</v>
      </c>
      <c r="N127" s="108"/>
      <c r="O127" s="43"/>
      <c r="P127" s="123" t="s">
        <v>64</v>
      </c>
      <c r="Q127" s="124" t="s">
        <v>65</v>
      </c>
      <c r="R127" s="15"/>
      <c r="S127" s="227" t="str">
        <f>IF(OR(S124="Empleado",S124="Familiar"),"Nombre del Empleado","N° Factura")</f>
        <v>N° Factura</v>
      </c>
      <c r="T127" s="228"/>
      <c r="U127" s="89"/>
      <c r="V127" s="47"/>
      <c r="W127" s="227" t="str">
        <f>IF(OR(W124="Empleado",W124="Familiar"),"Nombre del Empleado","N° Factura")</f>
        <v>N° Factura</v>
      </c>
      <c r="X127" s="228"/>
      <c r="Y127" s="89"/>
      <c r="Z127" s="47"/>
      <c r="AA127" s="227" t="str">
        <f>IF(OR(AA124="Empleado",AA124="Familiar"),"Nombre del Empleado","N° Factura")</f>
        <v>N° Factura</v>
      </c>
      <c r="AB127" s="228"/>
      <c r="AC127" s="89"/>
      <c r="AD127" s="48"/>
      <c r="AE127" s="181"/>
      <c r="AF127" s="181"/>
      <c r="AG127" s="181"/>
      <c r="AH127" s="181"/>
      <c r="AI127" s="181"/>
      <c r="AJ127" s="181"/>
      <c r="AK127" s="181"/>
      <c r="AL127" s="181"/>
      <c r="AM127" s="48"/>
      <c r="AN127" s="53">
        <f>A114</f>
        <v>46329</v>
      </c>
      <c r="AO127" s="54" t="s">
        <v>17</v>
      </c>
      <c r="AP127" s="55">
        <f t="shared" ref="AP127:AQ127" si="92">C160</f>
        <v>0</v>
      </c>
      <c r="AQ127" s="55">
        <f t="shared" si="92"/>
        <v>0</v>
      </c>
      <c r="AR127" s="55">
        <f>U160</f>
        <v>0</v>
      </c>
      <c r="AS127" s="55">
        <f>S160</f>
        <v>0</v>
      </c>
      <c r="AT127" s="55">
        <f>S161</f>
        <v>0</v>
      </c>
      <c r="AU127" s="55">
        <f>U161</f>
        <v>0</v>
      </c>
      <c r="AV127" s="55">
        <f>S162</f>
        <v>0</v>
      </c>
      <c r="AW127" s="55">
        <f>U162</f>
        <v>0</v>
      </c>
      <c r="AX127" s="55">
        <f>U163</f>
        <v>0</v>
      </c>
      <c r="AY127" s="55">
        <f>F163</f>
        <v>0</v>
      </c>
      <c r="AZ127" s="56"/>
      <c r="BA127" s="56"/>
      <c r="BB127" s="56"/>
      <c r="BC127" s="56"/>
      <c r="BD127" s="56"/>
      <c r="BE127" s="56"/>
      <c r="BF127" s="56"/>
      <c r="BG127" s="56"/>
      <c r="BH127" s="56"/>
      <c r="BI127" s="56"/>
      <c r="BJ127" s="56"/>
      <c r="BK127" s="56"/>
      <c r="BL127" s="56"/>
      <c r="BM127" s="56"/>
      <c r="BN127" s="56"/>
    </row>
    <row r="128" spans="1:66" ht="11.25" customHeight="1">
      <c r="A128" s="222">
        <f>A124+$Q$13/1440</f>
        <v>0.45833333333333337</v>
      </c>
      <c r="B128" s="38"/>
      <c r="C128" s="204"/>
      <c r="D128" s="207"/>
      <c r="E128" s="40" t="s">
        <v>36</v>
      </c>
      <c r="F128" s="42" t="str">
        <f>IF(D128&lt;&gt;"", VLOOKUP(D128,'Base de Datos'!$A$2:$D1268,2,FALSE()),"")</f>
        <v/>
      </c>
      <c r="G128" s="204"/>
      <c r="H128" s="216"/>
      <c r="I128" s="40" t="s">
        <v>36</v>
      </c>
      <c r="J128" s="42" t="str">
        <f>IF(H128&lt;&gt;"", VLOOKUP(H128,'Base de Datos'!$A$2:$D1268,2,FALSE()),"")</f>
        <v/>
      </c>
      <c r="K128" s="204"/>
      <c r="L128" s="216"/>
      <c r="M128" s="40" t="s">
        <v>36</v>
      </c>
      <c r="N128" s="42" t="str">
        <f>IF(L128&lt;&gt;"", VLOOKUP(L128,'Base de Datos'!$A$2:$D1268,2,FALSE()),"")</f>
        <v/>
      </c>
      <c r="O128" s="43"/>
      <c r="P128" s="127" t="s">
        <v>67</v>
      </c>
      <c r="Q128" s="128" t="s">
        <v>68</v>
      </c>
      <c r="R128" s="15"/>
      <c r="S128" s="45"/>
      <c r="T128" s="45" t="s">
        <v>37</v>
      </c>
      <c r="U128" s="46"/>
      <c r="V128" s="47"/>
      <c r="W128" s="45"/>
      <c r="X128" s="45" t="s">
        <v>37</v>
      </c>
      <c r="Y128" s="46"/>
      <c r="Z128" s="47"/>
      <c r="AA128" s="45"/>
      <c r="AB128" s="45" t="s">
        <v>37</v>
      </c>
      <c r="AC128" s="46"/>
      <c r="AD128" s="48"/>
      <c r="AE128" s="181"/>
      <c r="AF128" s="181"/>
      <c r="AG128" s="181"/>
      <c r="AH128" s="181"/>
      <c r="AI128" s="181"/>
      <c r="AJ128" s="181"/>
      <c r="AK128" s="181"/>
      <c r="AL128" s="181"/>
      <c r="AM128" s="48"/>
      <c r="AN128" s="53">
        <f>A114</f>
        <v>46329</v>
      </c>
      <c r="AO128" s="54" t="s">
        <v>17</v>
      </c>
      <c r="AP128" s="55">
        <f t="shared" ref="AP128:AQ128" si="93">C164</f>
        <v>0</v>
      </c>
      <c r="AQ128" s="55">
        <f t="shared" si="93"/>
        <v>0</v>
      </c>
      <c r="AR128" s="55">
        <f>U164</f>
        <v>0</v>
      </c>
      <c r="AS128" s="55">
        <f>S164</f>
        <v>0</v>
      </c>
      <c r="AT128" s="55">
        <f>S165</f>
        <v>0</v>
      </c>
      <c r="AU128" s="55">
        <f>U165</f>
        <v>0</v>
      </c>
      <c r="AV128" s="55">
        <f>S166</f>
        <v>0</v>
      </c>
      <c r="AW128" s="55">
        <f>U166</f>
        <v>0</v>
      </c>
      <c r="AX128" s="55">
        <f>U167</f>
        <v>0</v>
      </c>
      <c r="AY128" s="55">
        <f>F167</f>
        <v>0</v>
      </c>
      <c r="AZ128" s="56"/>
      <c r="BA128" s="56"/>
      <c r="BB128" s="56"/>
      <c r="BC128" s="56"/>
      <c r="BD128" s="56"/>
      <c r="BE128" s="56"/>
      <c r="BF128" s="56"/>
      <c r="BG128" s="56"/>
      <c r="BH128" s="56"/>
      <c r="BI128" s="56"/>
      <c r="BJ128" s="56"/>
      <c r="BK128" s="56"/>
      <c r="BL128" s="56"/>
      <c r="BM128" s="56"/>
      <c r="BN128" s="56"/>
    </row>
    <row r="129" spans="1:66" ht="11.25" customHeight="1">
      <c r="A129" s="220"/>
      <c r="B129" s="38"/>
      <c r="C129" s="205"/>
      <c r="D129" s="208"/>
      <c r="E129" s="57" t="s">
        <v>42</v>
      </c>
      <c r="F129" s="58" t="str">
        <f>IF(D128&lt;&gt;"", VLOOKUP(D128,'Base de Datos'!$A$2:$D1268,3,FALSE()),"")</f>
        <v/>
      </c>
      <c r="G129" s="205"/>
      <c r="H129" s="208"/>
      <c r="I129" s="57" t="s">
        <v>42</v>
      </c>
      <c r="J129" s="58" t="str">
        <f>IF(H128&lt;&gt;"", VLOOKUP(H128,'Base de Datos'!$A$2:$D1268,3,FALSE()),"")</f>
        <v/>
      </c>
      <c r="K129" s="205"/>
      <c r="L129" s="208"/>
      <c r="M129" s="57" t="s">
        <v>42</v>
      </c>
      <c r="N129" s="58" t="str">
        <f>IF(L128&lt;&gt;"", VLOOKUP(L128,'Base de Datos'!$A$2:$D1268,3,FALSE()),"")</f>
        <v/>
      </c>
      <c r="O129" s="43"/>
      <c r="P129" s="130" t="s">
        <v>70</v>
      </c>
      <c r="Q129" s="131" t="s">
        <v>71</v>
      </c>
      <c r="R129" s="15"/>
      <c r="S129" s="229"/>
      <c r="T129" s="230"/>
      <c r="U129" s="59"/>
      <c r="V129" s="47"/>
      <c r="W129" s="229"/>
      <c r="X129" s="230"/>
      <c r="Y129" s="59"/>
      <c r="Z129" s="47"/>
      <c r="AA129" s="229"/>
      <c r="AB129" s="230"/>
      <c r="AC129" s="59"/>
      <c r="AD129" s="48"/>
      <c r="AE129" s="181"/>
      <c r="AF129" s="181"/>
      <c r="AG129" s="181"/>
      <c r="AH129" s="181"/>
      <c r="AI129" s="181"/>
      <c r="AJ129" s="181"/>
      <c r="AK129" s="181"/>
      <c r="AL129" s="181"/>
      <c r="AM129" s="48"/>
      <c r="AN129" s="53">
        <f>A114</f>
        <v>46329</v>
      </c>
      <c r="AO129" s="54" t="str">
        <f>G115</f>
        <v>Consultorio N° 2</v>
      </c>
      <c r="AP129" s="55">
        <f t="shared" ref="AP129:AQ129" si="94">G116</f>
        <v>0</v>
      </c>
      <c r="AQ129" s="55">
        <f t="shared" si="94"/>
        <v>0</v>
      </c>
      <c r="AR129" s="55">
        <f>Y116</f>
        <v>0</v>
      </c>
      <c r="AS129" s="55">
        <f>W116</f>
        <v>0</v>
      </c>
      <c r="AT129" s="55">
        <f>W117</f>
        <v>0</v>
      </c>
      <c r="AU129" s="55">
        <f>Y117</f>
        <v>0</v>
      </c>
      <c r="AV129" s="55">
        <f>W118</f>
        <v>0</v>
      </c>
      <c r="AW129" s="55">
        <f>Y118</f>
        <v>0</v>
      </c>
      <c r="AX129" s="55">
        <f>Y119</f>
        <v>0</v>
      </c>
      <c r="AY129" s="55">
        <f>J119</f>
        <v>0</v>
      </c>
      <c r="AZ129" s="56"/>
      <c r="BA129" s="56"/>
      <c r="BB129" s="56"/>
      <c r="BC129" s="56"/>
      <c r="BD129" s="56"/>
      <c r="BE129" s="56"/>
      <c r="BF129" s="56"/>
      <c r="BG129" s="56"/>
      <c r="BH129" s="56"/>
      <c r="BI129" s="56"/>
      <c r="BJ129" s="56"/>
      <c r="BK129" s="56"/>
      <c r="BL129" s="56"/>
      <c r="BM129" s="56"/>
      <c r="BN129" s="56"/>
    </row>
    <row r="130" spans="1:66" ht="11.25" customHeight="1">
      <c r="A130" s="220"/>
      <c r="B130" s="38"/>
      <c r="C130" s="205"/>
      <c r="D130" s="208"/>
      <c r="E130" s="57" t="s">
        <v>44</v>
      </c>
      <c r="F130" s="58" t="str">
        <f>IF(D128&lt;&gt;"", VLOOKUP(D128,'Base de Datos'!$A$2:$D1268,4,FALSE()),"")</f>
        <v/>
      </c>
      <c r="G130" s="205"/>
      <c r="H130" s="208"/>
      <c r="I130" s="57" t="s">
        <v>44</v>
      </c>
      <c r="J130" s="58" t="str">
        <f>IF(H128&lt;&gt;"", VLOOKUP(H128,'Base de Datos'!$A$2:$D1268,4,FALSE()),"")</f>
        <v/>
      </c>
      <c r="K130" s="205"/>
      <c r="L130" s="208"/>
      <c r="M130" s="57" t="s">
        <v>44</v>
      </c>
      <c r="N130" s="58" t="str">
        <f>IF(L128&lt;&gt;"", VLOOKUP(L128,'Base de Datos'!$A$2:$D1268,4,FALSE()),"")</f>
        <v/>
      </c>
      <c r="O130" s="43"/>
      <c r="P130" s="132" t="s">
        <v>73</v>
      </c>
      <c r="Q130" s="133" t="s">
        <v>74</v>
      </c>
      <c r="R130" s="15"/>
      <c r="S130" s="229"/>
      <c r="T130" s="230"/>
      <c r="U130" s="59"/>
      <c r="V130" s="47"/>
      <c r="W130" s="229"/>
      <c r="X130" s="230"/>
      <c r="Y130" s="59"/>
      <c r="Z130" s="47"/>
      <c r="AA130" s="229"/>
      <c r="AB130" s="230"/>
      <c r="AC130" s="59"/>
      <c r="AD130" s="48"/>
      <c r="AE130" s="181"/>
      <c r="AF130" s="181"/>
      <c r="AG130" s="181"/>
      <c r="AH130" s="181"/>
      <c r="AI130" s="181"/>
      <c r="AJ130" s="181"/>
      <c r="AK130" s="181"/>
      <c r="AL130" s="181"/>
      <c r="AM130" s="48"/>
      <c r="AN130" s="53">
        <f>A114</f>
        <v>46329</v>
      </c>
      <c r="AO130" s="54" t="str">
        <f>G115</f>
        <v>Consultorio N° 2</v>
      </c>
      <c r="AP130" s="55">
        <f t="shared" ref="AP130:AQ130" si="95">G120</f>
        <v>0</v>
      </c>
      <c r="AQ130" s="55">
        <f t="shared" si="95"/>
        <v>0</v>
      </c>
      <c r="AR130" s="55">
        <f>Y120</f>
        <v>0</v>
      </c>
      <c r="AS130" s="55">
        <f>W120</f>
        <v>0</v>
      </c>
      <c r="AT130" s="55">
        <f>W121</f>
        <v>0</v>
      </c>
      <c r="AU130" s="55">
        <f>Y121</f>
        <v>0</v>
      </c>
      <c r="AV130" s="55">
        <f>W122</f>
        <v>0</v>
      </c>
      <c r="AW130" s="55">
        <f>Y122</f>
        <v>0</v>
      </c>
      <c r="AX130" s="55">
        <f>Y123</f>
        <v>0</v>
      </c>
      <c r="AY130" s="55">
        <f>J123</f>
        <v>0</v>
      </c>
      <c r="AZ130" s="56"/>
      <c r="BA130" s="56"/>
      <c r="BB130" s="56"/>
      <c r="BC130" s="56"/>
      <c r="BD130" s="56"/>
      <c r="BE130" s="56"/>
      <c r="BF130" s="56"/>
      <c r="BG130" s="56"/>
      <c r="BH130" s="56"/>
      <c r="BI130" s="56"/>
      <c r="BJ130" s="56"/>
      <c r="BK130" s="56"/>
      <c r="BL130" s="56"/>
      <c r="BM130" s="56"/>
      <c r="BN130" s="56"/>
    </row>
    <row r="131" spans="1:66" ht="11.25" customHeight="1">
      <c r="A131" s="221"/>
      <c r="B131" s="38"/>
      <c r="C131" s="206"/>
      <c r="D131" s="209"/>
      <c r="E131" s="85" t="s">
        <v>46</v>
      </c>
      <c r="F131" s="86"/>
      <c r="G131" s="206"/>
      <c r="H131" s="209"/>
      <c r="I131" s="85" t="s">
        <v>46</v>
      </c>
      <c r="J131" s="108"/>
      <c r="K131" s="206"/>
      <c r="L131" s="209"/>
      <c r="M131" s="85" t="s">
        <v>46</v>
      </c>
      <c r="N131" s="108"/>
      <c r="O131" s="43"/>
      <c r="P131" s="137" t="s">
        <v>52</v>
      </c>
      <c r="Q131" s="138" t="s">
        <v>76</v>
      </c>
      <c r="R131" s="15"/>
      <c r="S131" s="227" t="str">
        <f>IF(OR(S128="Empleado",S128="Familiar"),"Nombre del Empleado","N° Factura")</f>
        <v>N° Factura</v>
      </c>
      <c r="T131" s="228"/>
      <c r="U131" s="89"/>
      <c r="V131" s="47"/>
      <c r="W131" s="227" t="str">
        <f>IF(OR(W128="Empleado",W128="Familiar"),"Nombre del Empleado","N° Factura")</f>
        <v>N° Factura</v>
      </c>
      <c r="X131" s="228"/>
      <c r="Y131" s="89"/>
      <c r="Z131" s="47"/>
      <c r="AA131" s="227" t="str">
        <f>IF(OR(AA128="Empleado",AA128="Familiar"),"Nombre del Empleado","N° Factura")</f>
        <v>N° Factura</v>
      </c>
      <c r="AB131" s="228"/>
      <c r="AC131" s="89"/>
      <c r="AD131" s="48"/>
      <c r="AE131" s="181"/>
      <c r="AF131" s="181"/>
      <c r="AG131" s="181"/>
      <c r="AH131" s="181"/>
      <c r="AI131" s="181"/>
      <c r="AJ131" s="181"/>
      <c r="AK131" s="181"/>
      <c r="AL131" s="181"/>
      <c r="AM131" s="48"/>
      <c r="AN131" s="53">
        <f>A114</f>
        <v>46329</v>
      </c>
      <c r="AO131" s="54" t="str">
        <f>G115</f>
        <v>Consultorio N° 2</v>
      </c>
      <c r="AP131" s="55">
        <f t="shared" ref="AP131:AQ131" si="96">G124</f>
        <v>0</v>
      </c>
      <c r="AQ131" s="55">
        <f t="shared" si="96"/>
        <v>0</v>
      </c>
      <c r="AR131" s="55">
        <f>Y124</f>
        <v>0</v>
      </c>
      <c r="AS131" s="55">
        <f>W124</f>
        <v>0</v>
      </c>
      <c r="AT131" s="55">
        <f>W125</f>
        <v>0</v>
      </c>
      <c r="AU131" s="55">
        <f>Y125</f>
        <v>0</v>
      </c>
      <c r="AV131" s="55">
        <f>W126</f>
        <v>0</v>
      </c>
      <c r="AW131" s="55">
        <f>Y126</f>
        <v>0</v>
      </c>
      <c r="AX131" s="55">
        <f>Y127</f>
        <v>0</v>
      </c>
      <c r="AY131" s="55">
        <f>J127</f>
        <v>0</v>
      </c>
      <c r="AZ131" s="56"/>
      <c r="BA131" s="56"/>
      <c r="BB131" s="56"/>
      <c r="BC131" s="56"/>
      <c r="BD131" s="56"/>
      <c r="BE131" s="56"/>
      <c r="BF131" s="56"/>
      <c r="BG131" s="56"/>
      <c r="BH131" s="56"/>
      <c r="BI131" s="56"/>
      <c r="BJ131" s="56"/>
      <c r="BK131" s="56"/>
      <c r="BL131" s="56"/>
      <c r="BM131" s="56"/>
      <c r="BN131" s="56"/>
    </row>
    <row r="132" spans="1:66" ht="11.25" customHeight="1">
      <c r="A132" s="222">
        <f>A128+$Q$13/1440</f>
        <v>0.5</v>
      </c>
      <c r="B132" s="38"/>
      <c r="C132" s="204"/>
      <c r="D132" s="207"/>
      <c r="E132" s="40" t="s">
        <v>36</v>
      </c>
      <c r="F132" s="42" t="str">
        <f>IF(D132&lt;&gt;"", VLOOKUP(D132,'Base de Datos'!$A$2:$D1268,2,FALSE()),"")</f>
        <v/>
      </c>
      <c r="G132" s="204"/>
      <c r="H132" s="216"/>
      <c r="I132" s="40" t="s">
        <v>36</v>
      </c>
      <c r="J132" s="42" t="str">
        <f>IF(H132&lt;&gt;"", VLOOKUP(H132,'Base de Datos'!$A$2:$D1268,2,FALSE()),"")</f>
        <v/>
      </c>
      <c r="K132" s="204"/>
      <c r="L132" s="216"/>
      <c r="M132" s="40" t="s">
        <v>36</v>
      </c>
      <c r="N132" s="42" t="str">
        <f>IF(L132&lt;&gt;"", VLOOKUP(L132,'Base de Datos'!$A$2:$D1268,2,FALSE()),"")</f>
        <v/>
      </c>
      <c r="O132" s="43"/>
      <c r="P132" s="141" t="s">
        <v>78</v>
      </c>
      <c r="Q132" s="142" t="s">
        <v>79</v>
      </c>
      <c r="R132" s="15"/>
      <c r="S132" s="45"/>
      <c r="T132" s="45" t="s">
        <v>37</v>
      </c>
      <c r="U132" s="46"/>
      <c r="V132" s="47"/>
      <c r="W132" s="45"/>
      <c r="X132" s="45" t="s">
        <v>37</v>
      </c>
      <c r="Y132" s="46"/>
      <c r="Z132" s="47"/>
      <c r="AA132" s="45"/>
      <c r="AB132" s="45" t="s">
        <v>37</v>
      </c>
      <c r="AC132" s="46"/>
      <c r="AD132" s="48"/>
      <c r="AE132" s="181"/>
      <c r="AF132" s="181"/>
      <c r="AG132" s="181"/>
      <c r="AH132" s="181"/>
      <c r="AI132" s="181"/>
      <c r="AJ132" s="181"/>
      <c r="AK132" s="181"/>
      <c r="AL132" s="181"/>
      <c r="AM132" s="48"/>
      <c r="AN132" s="53">
        <f>A114</f>
        <v>46329</v>
      </c>
      <c r="AO132" s="54" t="str">
        <f>G115</f>
        <v>Consultorio N° 2</v>
      </c>
      <c r="AP132" s="55">
        <f t="shared" ref="AP132:AQ132" si="97">G128</f>
        <v>0</v>
      </c>
      <c r="AQ132" s="55">
        <f t="shared" si="97"/>
        <v>0</v>
      </c>
      <c r="AR132" s="55">
        <f>Y128</f>
        <v>0</v>
      </c>
      <c r="AS132" s="55">
        <f>W128</f>
        <v>0</v>
      </c>
      <c r="AT132" s="55">
        <f>W129</f>
        <v>0</v>
      </c>
      <c r="AU132" s="55">
        <f>Y129</f>
        <v>0</v>
      </c>
      <c r="AV132" s="55">
        <f>W130</f>
        <v>0</v>
      </c>
      <c r="AW132" s="55">
        <f>Y130</f>
        <v>0</v>
      </c>
      <c r="AX132" s="55">
        <f>Y131</f>
        <v>0</v>
      </c>
      <c r="AY132" s="55">
        <f>J131</f>
        <v>0</v>
      </c>
      <c r="AZ132" s="56"/>
      <c r="BA132" s="56"/>
      <c r="BB132" s="56"/>
      <c r="BC132" s="56"/>
      <c r="BD132" s="56"/>
      <c r="BE132" s="56"/>
      <c r="BF132" s="56"/>
      <c r="BG132" s="56"/>
      <c r="BH132" s="56"/>
      <c r="BI132" s="56"/>
      <c r="BJ132" s="56"/>
      <c r="BK132" s="56"/>
      <c r="BL132" s="56"/>
      <c r="BM132" s="56"/>
      <c r="BN132" s="56"/>
    </row>
    <row r="133" spans="1:66" ht="11.25" customHeight="1">
      <c r="A133" s="220"/>
      <c r="B133" s="38"/>
      <c r="C133" s="205"/>
      <c r="D133" s="208"/>
      <c r="E133" s="57" t="s">
        <v>42</v>
      </c>
      <c r="F133" s="58" t="str">
        <f>IF(D132&lt;&gt;"", VLOOKUP(D132,'Base de Datos'!$A$2:$D1268,3,FALSE()),"")</f>
        <v/>
      </c>
      <c r="G133" s="205"/>
      <c r="H133" s="208"/>
      <c r="I133" s="57" t="s">
        <v>42</v>
      </c>
      <c r="J133" s="58" t="str">
        <f>IF(H132&lt;&gt;"", VLOOKUP(H132,'Base de Datos'!$A$2:$D1268,3,FALSE()),"")</f>
        <v/>
      </c>
      <c r="K133" s="205"/>
      <c r="L133" s="208"/>
      <c r="M133" s="57" t="s">
        <v>42</v>
      </c>
      <c r="N133" s="58" t="str">
        <f>IF(L132&lt;&gt;"", VLOOKUP(L132,'Base de Datos'!$A$2:$D1268,3,FALSE()),"")</f>
        <v/>
      </c>
      <c r="O133" s="43"/>
      <c r="P133" s="1"/>
      <c r="Q133" s="147"/>
      <c r="R133" s="15"/>
      <c r="S133" s="229"/>
      <c r="T133" s="230"/>
      <c r="U133" s="59"/>
      <c r="V133" s="47"/>
      <c r="W133" s="229"/>
      <c r="X133" s="230"/>
      <c r="Y133" s="59"/>
      <c r="Z133" s="47"/>
      <c r="AA133" s="229"/>
      <c r="AB133" s="230"/>
      <c r="AC133" s="59"/>
      <c r="AD133" s="48"/>
      <c r="AE133" s="181"/>
      <c r="AF133" s="181"/>
      <c r="AG133" s="181"/>
      <c r="AH133" s="181"/>
      <c r="AI133" s="181"/>
      <c r="AJ133" s="181"/>
      <c r="AK133" s="181"/>
      <c r="AL133" s="181"/>
      <c r="AM133" s="48"/>
      <c r="AN133" s="53">
        <f>A114</f>
        <v>46329</v>
      </c>
      <c r="AO133" s="149" t="str">
        <f>G115</f>
        <v>Consultorio N° 2</v>
      </c>
      <c r="AP133" s="55">
        <f t="shared" ref="AP133:AQ133" si="98">G132</f>
        <v>0</v>
      </c>
      <c r="AQ133" s="55">
        <f t="shared" si="98"/>
        <v>0</v>
      </c>
      <c r="AR133" s="55">
        <f>Y132</f>
        <v>0</v>
      </c>
      <c r="AS133" s="55">
        <f>W132</f>
        <v>0</v>
      </c>
      <c r="AT133" s="55">
        <f>W133</f>
        <v>0</v>
      </c>
      <c r="AU133" s="55">
        <f>Y133</f>
        <v>0</v>
      </c>
      <c r="AV133" s="55">
        <f>W134</f>
        <v>0</v>
      </c>
      <c r="AW133" s="55">
        <f>Y134</f>
        <v>0</v>
      </c>
      <c r="AX133" s="55">
        <f>Y135</f>
        <v>0</v>
      </c>
      <c r="AY133" s="55">
        <f>J135</f>
        <v>0</v>
      </c>
      <c r="AZ133" s="56"/>
      <c r="BA133" s="56"/>
      <c r="BB133" s="56"/>
      <c r="BC133" s="56"/>
      <c r="BD133" s="56"/>
      <c r="BE133" s="56"/>
      <c r="BF133" s="56"/>
      <c r="BG133" s="56"/>
      <c r="BH133" s="56"/>
      <c r="BI133" s="56"/>
      <c r="BJ133" s="56"/>
      <c r="BK133" s="56"/>
      <c r="BL133" s="56"/>
      <c r="BM133" s="56"/>
      <c r="BN133" s="56"/>
    </row>
    <row r="134" spans="1:66" ht="11.25" customHeight="1">
      <c r="A134" s="220"/>
      <c r="B134" s="38"/>
      <c r="C134" s="205"/>
      <c r="D134" s="208"/>
      <c r="E134" s="57" t="s">
        <v>44</v>
      </c>
      <c r="F134" s="58" t="str">
        <f>IF(D132&lt;&gt;"", VLOOKUP(D132,'Base de Datos'!$A$2:$D1268,4,FALSE()),"")</f>
        <v/>
      </c>
      <c r="G134" s="205"/>
      <c r="H134" s="208"/>
      <c r="I134" s="57" t="s">
        <v>44</v>
      </c>
      <c r="J134" s="58" t="str">
        <f>IF(H132&lt;&gt;"", VLOOKUP(H132,'Base de Datos'!$A$2:$D1268,4,FALSE()),"")</f>
        <v/>
      </c>
      <c r="K134" s="205"/>
      <c r="L134" s="208"/>
      <c r="M134" s="57" t="s">
        <v>44</v>
      </c>
      <c r="N134" s="58" t="str">
        <f>IF(L132&lt;&gt;"", VLOOKUP(L132,'Base de Datos'!$A$2:$D1268,4,FALSE()),"")</f>
        <v/>
      </c>
      <c r="O134" s="43"/>
      <c r="P134" s="1"/>
      <c r="Q134" s="150"/>
      <c r="R134" s="15"/>
      <c r="S134" s="229"/>
      <c r="T134" s="230"/>
      <c r="U134" s="59"/>
      <c r="V134" s="47"/>
      <c r="W134" s="229"/>
      <c r="X134" s="230"/>
      <c r="Y134" s="59"/>
      <c r="Z134" s="47"/>
      <c r="AA134" s="229"/>
      <c r="AB134" s="230"/>
      <c r="AC134" s="59"/>
      <c r="AD134" s="48"/>
      <c r="AE134" s="181"/>
      <c r="AF134" s="181"/>
      <c r="AG134" s="181"/>
      <c r="AH134" s="181"/>
      <c r="AI134" s="181"/>
      <c r="AJ134" s="181"/>
      <c r="AK134" s="181"/>
      <c r="AL134" s="181"/>
      <c r="AM134" s="48"/>
      <c r="AN134" s="53">
        <f>A114</f>
        <v>46329</v>
      </c>
      <c r="AO134" s="54" t="str">
        <f>G115</f>
        <v>Consultorio N° 2</v>
      </c>
      <c r="AP134" s="55">
        <f t="shared" ref="AP134:AQ134" si="99">G136</f>
        <v>0</v>
      </c>
      <c r="AQ134" s="55">
        <f t="shared" si="99"/>
        <v>0</v>
      </c>
      <c r="AR134" s="55">
        <f>Y136</f>
        <v>0</v>
      </c>
      <c r="AS134" s="55">
        <f>W136</f>
        <v>0</v>
      </c>
      <c r="AT134" s="55">
        <f>W137</f>
        <v>0</v>
      </c>
      <c r="AU134" s="55">
        <f>Y137</f>
        <v>0</v>
      </c>
      <c r="AV134" s="55">
        <f>W138</f>
        <v>0</v>
      </c>
      <c r="AW134" s="55">
        <f>Y138</f>
        <v>0</v>
      </c>
      <c r="AX134" s="55">
        <f>Y139</f>
        <v>0</v>
      </c>
      <c r="AY134" s="55">
        <f>J139</f>
        <v>0</v>
      </c>
      <c r="AZ134" s="56"/>
      <c r="BA134" s="56"/>
      <c r="BB134" s="56"/>
      <c r="BC134" s="56"/>
      <c r="BD134" s="56"/>
      <c r="BE134" s="56"/>
      <c r="BF134" s="56"/>
      <c r="BG134" s="56"/>
      <c r="BH134" s="56"/>
      <c r="BI134" s="56"/>
      <c r="BJ134" s="56"/>
      <c r="BK134" s="56"/>
      <c r="BL134" s="56"/>
      <c r="BM134" s="56"/>
      <c r="BN134" s="56"/>
    </row>
    <row r="135" spans="1:66" ht="11.25" customHeight="1">
      <c r="A135" s="221"/>
      <c r="B135" s="38"/>
      <c r="C135" s="206"/>
      <c r="D135" s="209"/>
      <c r="E135" s="85" t="s">
        <v>46</v>
      </c>
      <c r="F135" s="86"/>
      <c r="G135" s="206"/>
      <c r="H135" s="209"/>
      <c r="I135" s="85" t="s">
        <v>46</v>
      </c>
      <c r="J135" s="108"/>
      <c r="K135" s="206"/>
      <c r="L135" s="209"/>
      <c r="M135" s="85" t="s">
        <v>46</v>
      </c>
      <c r="N135" s="108"/>
      <c r="O135" s="43"/>
      <c r="P135" s="1"/>
      <c r="Q135" s="150"/>
      <c r="R135" s="15"/>
      <c r="S135" s="227" t="str">
        <f>IF(OR(S132="Empleado",S132="Familiar"),"Nombre del Empleado","N° Factura")</f>
        <v>N° Factura</v>
      </c>
      <c r="T135" s="228"/>
      <c r="U135" s="89"/>
      <c r="V135" s="47"/>
      <c r="W135" s="227" t="str">
        <f>IF(OR(W132="Empleado",W132="Familiar"),"Nombre del Empleado","N° Factura")</f>
        <v>N° Factura</v>
      </c>
      <c r="X135" s="228"/>
      <c r="Y135" s="89"/>
      <c r="Z135" s="47"/>
      <c r="AA135" s="227" t="str">
        <f>IF(OR(AA132="Empleado",AA132="Familiar"),"Nombre del Empleado","N° Factura")</f>
        <v>N° Factura</v>
      </c>
      <c r="AB135" s="228"/>
      <c r="AC135" s="89"/>
      <c r="AD135" s="48"/>
      <c r="AE135" s="181"/>
      <c r="AF135" s="181"/>
      <c r="AG135" s="181"/>
      <c r="AH135" s="181"/>
      <c r="AI135" s="181"/>
      <c r="AJ135" s="181"/>
      <c r="AK135" s="181"/>
      <c r="AL135" s="181"/>
      <c r="AM135" s="48"/>
      <c r="AN135" s="53">
        <f>A114</f>
        <v>46329</v>
      </c>
      <c r="AO135" s="54" t="str">
        <f>G115</f>
        <v>Consultorio N° 2</v>
      </c>
      <c r="AP135" s="55">
        <f t="shared" ref="AP135:AQ135" si="100">G140</f>
        <v>0</v>
      </c>
      <c r="AQ135" s="55">
        <f t="shared" si="100"/>
        <v>0</v>
      </c>
      <c r="AR135" s="55">
        <f>Y140</f>
        <v>0</v>
      </c>
      <c r="AS135" s="55">
        <f>W140</f>
        <v>0</v>
      </c>
      <c r="AT135" s="55">
        <f>W141</f>
        <v>0</v>
      </c>
      <c r="AU135" s="55">
        <f>Y141</f>
        <v>0</v>
      </c>
      <c r="AV135" s="55">
        <f>W142</f>
        <v>0</v>
      </c>
      <c r="AW135" s="55">
        <f>Y142</f>
        <v>0</v>
      </c>
      <c r="AX135" s="55">
        <f>Y143</f>
        <v>0</v>
      </c>
      <c r="AY135" s="55">
        <f>J143</f>
        <v>0</v>
      </c>
      <c r="AZ135" s="56"/>
      <c r="BA135" s="56"/>
      <c r="BB135" s="56"/>
      <c r="BC135" s="56"/>
      <c r="BD135" s="56"/>
      <c r="BE135" s="56"/>
      <c r="BF135" s="56"/>
      <c r="BG135" s="56"/>
      <c r="BH135" s="56"/>
      <c r="BI135" s="56"/>
      <c r="BJ135" s="56"/>
      <c r="BK135" s="56"/>
      <c r="BL135" s="56"/>
      <c r="BM135" s="56"/>
      <c r="BN135" s="56"/>
    </row>
    <row r="136" spans="1:66" ht="11.25" customHeight="1">
      <c r="A136" s="222">
        <f>A132+$Q$13/1440</f>
        <v>0.54166666666666663</v>
      </c>
      <c r="B136" s="38"/>
      <c r="C136" s="204"/>
      <c r="D136" s="207"/>
      <c r="E136" s="40" t="s">
        <v>36</v>
      </c>
      <c r="F136" s="42" t="str">
        <f>IF(D136&lt;&gt;"", VLOOKUP(D136,'Base de Datos'!$A$2:$D1268,2,FALSE()),"")</f>
        <v/>
      </c>
      <c r="G136" s="204"/>
      <c r="H136" s="216"/>
      <c r="I136" s="40" t="s">
        <v>36</v>
      </c>
      <c r="J136" s="42" t="str">
        <f>IF(H136&lt;&gt;"", VLOOKUP(H136,'Base de Datos'!$A$2:$D1268,2,FALSE()),"")</f>
        <v/>
      </c>
      <c r="K136" s="204"/>
      <c r="L136" s="216"/>
      <c r="M136" s="40" t="s">
        <v>36</v>
      </c>
      <c r="N136" s="42" t="str">
        <f>IF(L136&lt;&gt;"", VLOOKUP(L136,'Base de Datos'!$A$2:$D1268,2,FALSE()),"")</f>
        <v/>
      </c>
      <c r="O136" s="43"/>
      <c r="P136" s="1"/>
      <c r="Q136" s="150"/>
      <c r="R136" s="15"/>
      <c r="S136" s="45"/>
      <c r="T136" s="45" t="s">
        <v>37</v>
      </c>
      <c r="U136" s="46"/>
      <c r="V136" s="47"/>
      <c r="W136" s="45"/>
      <c r="X136" s="45" t="s">
        <v>37</v>
      </c>
      <c r="Y136" s="46"/>
      <c r="Z136" s="47"/>
      <c r="AA136" s="45"/>
      <c r="AB136" s="45" t="s">
        <v>37</v>
      </c>
      <c r="AC136" s="46"/>
      <c r="AD136" s="48"/>
      <c r="AE136" s="181"/>
      <c r="AF136" s="181"/>
      <c r="AG136" s="181"/>
      <c r="AH136" s="181"/>
      <c r="AI136" s="181"/>
      <c r="AJ136" s="181"/>
      <c r="AK136" s="181"/>
      <c r="AL136" s="181"/>
      <c r="AM136" s="48"/>
      <c r="AN136" s="53">
        <f>A114</f>
        <v>46329</v>
      </c>
      <c r="AO136" s="54" t="str">
        <f>G115</f>
        <v>Consultorio N° 2</v>
      </c>
      <c r="AP136" s="55">
        <f t="shared" ref="AP136:AQ136" si="101">G144</f>
        <v>0</v>
      </c>
      <c r="AQ136" s="55">
        <f t="shared" si="101"/>
        <v>0</v>
      </c>
      <c r="AR136" s="55">
        <f>Y144</f>
        <v>0</v>
      </c>
      <c r="AS136" s="55">
        <f>W144</f>
        <v>0</v>
      </c>
      <c r="AT136" s="55">
        <f>W145</f>
        <v>0</v>
      </c>
      <c r="AU136" s="55">
        <f>Y145</f>
        <v>0</v>
      </c>
      <c r="AV136" s="55">
        <f>W146</f>
        <v>0</v>
      </c>
      <c r="AW136" s="55">
        <f>Y146</f>
        <v>0</v>
      </c>
      <c r="AX136" s="55">
        <f>Y147</f>
        <v>0</v>
      </c>
      <c r="AY136" s="55">
        <f>J147</f>
        <v>0</v>
      </c>
      <c r="AZ136" s="56"/>
      <c r="BA136" s="56"/>
      <c r="BB136" s="56"/>
      <c r="BC136" s="56"/>
      <c r="BD136" s="56"/>
      <c r="BE136" s="56"/>
      <c r="BF136" s="56"/>
      <c r="BG136" s="56"/>
      <c r="BH136" s="56"/>
      <c r="BI136" s="56"/>
      <c r="BJ136" s="56"/>
      <c r="BK136" s="56"/>
      <c r="BL136" s="56"/>
      <c r="BM136" s="56"/>
      <c r="BN136" s="56"/>
    </row>
    <row r="137" spans="1:66" ht="11.25" customHeight="1">
      <c r="A137" s="220"/>
      <c r="B137" s="38"/>
      <c r="C137" s="205"/>
      <c r="D137" s="208"/>
      <c r="E137" s="57" t="s">
        <v>42</v>
      </c>
      <c r="F137" s="58" t="str">
        <f>IF(D136&lt;&gt;"", VLOOKUP(D136,'Base de Datos'!$A$2:$D1268,3,FALSE()),"")</f>
        <v/>
      </c>
      <c r="G137" s="205"/>
      <c r="H137" s="208"/>
      <c r="I137" s="57" t="s">
        <v>42</v>
      </c>
      <c r="J137" s="58" t="str">
        <f>IF(H136&lt;&gt;"", VLOOKUP(H136,'Base de Datos'!$A$2:$D1268,3,FALSE()),"")</f>
        <v/>
      </c>
      <c r="K137" s="205"/>
      <c r="L137" s="208"/>
      <c r="M137" s="57" t="s">
        <v>42</v>
      </c>
      <c r="N137" s="58" t="str">
        <f>IF(L136&lt;&gt;"", VLOOKUP(L136,'Base de Datos'!$A$2:$D1268,3,FALSE()),"")</f>
        <v/>
      </c>
      <c r="O137" s="43"/>
      <c r="P137" s="1"/>
      <c r="Q137" s="1"/>
      <c r="R137" s="15"/>
      <c r="S137" s="229"/>
      <c r="T137" s="230"/>
      <c r="U137" s="59"/>
      <c r="V137" s="47"/>
      <c r="W137" s="229"/>
      <c r="X137" s="230"/>
      <c r="Y137" s="59"/>
      <c r="Z137" s="47"/>
      <c r="AA137" s="229"/>
      <c r="AB137" s="230"/>
      <c r="AC137" s="59"/>
      <c r="AD137" s="48"/>
      <c r="AE137" s="181"/>
      <c r="AF137" s="181"/>
      <c r="AG137" s="181"/>
      <c r="AH137" s="181"/>
      <c r="AI137" s="181"/>
      <c r="AJ137" s="181"/>
      <c r="AK137" s="181"/>
      <c r="AL137" s="181"/>
      <c r="AM137" s="48"/>
      <c r="AN137" s="53">
        <f>A114</f>
        <v>46329</v>
      </c>
      <c r="AO137" s="54" t="str">
        <f>G115</f>
        <v>Consultorio N° 2</v>
      </c>
      <c r="AP137" s="55">
        <f t="shared" ref="AP137:AQ137" si="102">G148</f>
        <v>0</v>
      </c>
      <c r="AQ137" s="55">
        <f t="shared" si="102"/>
        <v>0</v>
      </c>
      <c r="AR137" s="55">
        <f>Y148</f>
        <v>0</v>
      </c>
      <c r="AS137" s="55">
        <f>W148</f>
        <v>0</v>
      </c>
      <c r="AT137" s="55">
        <f>W149</f>
        <v>0</v>
      </c>
      <c r="AU137" s="55">
        <f>Y149</f>
        <v>0</v>
      </c>
      <c r="AV137" s="55">
        <f>W150</f>
        <v>0</v>
      </c>
      <c r="AW137" s="55">
        <f>Y150</f>
        <v>0</v>
      </c>
      <c r="AX137" s="55">
        <f>Y151</f>
        <v>0</v>
      </c>
      <c r="AY137" s="55">
        <f>J151</f>
        <v>0</v>
      </c>
      <c r="AZ137" s="56"/>
      <c r="BA137" s="56"/>
      <c r="BB137" s="56"/>
      <c r="BC137" s="56"/>
      <c r="BD137" s="56"/>
      <c r="BE137" s="56"/>
      <c r="BF137" s="56"/>
      <c r="BG137" s="56"/>
      <c r="BH137" s="56"/>
      <c r="BI137" s="56"/>
      <c r="BJ137" s="56"/>
      <c r="BK137" s="56"/>
      <c r="BL137" s="56"/>
      <c r="BM137" s="56"/>
      <c r="BN137" s="56"/>
    </row>
    <row r="138" spans="1:66" ht="11.25" customHeight="1">
      <c r="A138" s="220"/>
      <c r="B138" s="38"/>
      <c r="C138" s="205"/>
      <c r="D138" s="208"/>
      <c r="E138" s="57" t="s">
        <v>44</v>
      </c>
      <c r="F138" s="58" t="str">
        <f>IF(D136&lt;&gt;"", VLOOKUP(D136,'Base de Datos'!$A$2:$D1268,4,FALSE()),"")</f>
        <v/>
      </c>
      <c r="G138" s="205"/>
      <c r="H138" s="208"/>
      <c r="I138" s="57" t="s">
        <v>44</v>
      </c>
      <c r="J138" s="58" t="str">
        <f>IF(H136&lt;&gt;"", VLOOKUP(H136,'Base de Datos'!$A$2:$D1268,4,FALSE()),"")</f>
        <v/>
      </c>
      <c r="K138" s="205"/>
      <c r="L138" s="208"/>
      <c r="M138" s="57" t="s">
        <v>44</v>
      </c>
      <c r="N138" s="58" t="str">
        <f>IF(L136&lt;&gt;"", VLOOKUP(L136,'Base de Datos'!$A$2:$D1268,4,FALSE()),"")</f>
        <v/>
      </c>
      <c r="O138" s="1"/>
      <c r="P138" s="1"/>
      <c r="Q138" s="1"/>
      <c r="R138" s="15"/>
      <c r="S138" s="229"/>
      <c r="T138" s="230"/>
      <c r="U138" s="59"/>
      <c r="V138" s="47"/>
      <c r="W138" s="229"/>
      <c r="X138" s="230"/>
      <c r="Y138" s="59"/>
      <c r="Z138" s="47"/>
      <c r="AA138" s="229"/>
      <c r="AB138" s="230"/>
      <c r="AC138" s="59"/>
      <c r="AD138" s="48"/>
      <c r="AE138" s="181"/>
      <c r="AF138" s="181"/>
      <c r="AG138" s="181"/>
      <c r="AH138" s="181"/>
      <c r="AI138" s="181"/>
      <c r="AJ138" s="181"/>
      <c r="AK138" s="181"/>
      <c r="AL138" s="181"/>
      <c r="AM138" s="48"/>
      <c r="AN138" s="53">
        <f>A114</f>
        <v>46329</v>
      </c>
      <c r="AO138" s="54" t="str">
        <f>G115</f>
        <v>Consultorio N° 2</v>
      </c>
      <c r="AP138" s="55">
        <f t="shared" ref="AP138:AQ138" si="103">G152</f>
        <v>0</v>
      </c>
      <c r="AQ138" s="55">
        <f t="shared" si="103"/>
        <v>0</v>
      </c>
      <c r="AR138" s="55">
        <f>Y152</f>
        <v>0</v>
      </c>
      <c r="AS138" s="55">
        <f>W152</f>
        <v>0</v>
      </c>
      <c r="AT138" s="55">
        <f>W153</f>
        <v>0</v>
      </c>
      <c r="AU138" s="55">
        <f>Y153</f>
        <v>0</v>
      </c>
      <c r="AV138" s="55">
        <f>W154</f>
        <v>0</v>
      </c>
      <c r="AW138" s="55">
        <f>Y154</f>
        <v>0</v>
      </c>
      <c r="AX138" s="55">
        <f>Y155</f>
        <v>0</v>
      </c>
      <c r="AY138" s="55">
        <f>J155</f>
        <v>0</v>
      </c>
      <c r="AZ138" s="56"/>
      <c r="BA138" s="56"/>
      <c r="BB138" s="56"/>
      <c r="BC138" s="56"/>
      <c r="BD138" s="56"/>
      <c r="BE138" s="56"/>
      <c r="BF138" s="56"/>
      <c r="BG138" s="56"/>
      <c r="BH138" s="56"/>
      <c r="BI138" s="56"/>
      <c r="BJ138" s="56"/>
      <c r="BK138" s="56"/>
      <c r="BL138" s="56"/>
      <c r="BM138" s="56"/>
      <c r="BN138" s="56"/>
    </row>
    <row r="139" spans="1:66" ht="11.25" customHeight="1">
      <c r="A139" s="221"/>
      <c r="B139" s="38"/>
      <c r="C139" s="206"/>
      <c r="D139" s="209"/>
      <c r="E139" s="85" t="s">
        <v>46</v>
      </c>
      <c r="F139" s="86"/>
      <c r="G139" s="206"/>
      <c r="H139" s="209"/>
      <c r="I139" s="85" t="s">
        <v>46</v>
      </c>
      <c r="J139" s="108"/>
      <c r="K139" s="206"/>
      <c r="L139" s="209"/>
      <c r="M139" s="85" t="s">
        <v>46</v>
      </c>
      <c r="N139" s="108"/>
      <c r="O139" s="43"/>
      <c r="P139" s="1"/>
      <c r="Q139" s="1"/>
      <c r="R139" s="15"/>
      <c r="S139" s="227" t="str">
        <f>IF(OR(S136="Empleado",S136="Familiar"),"Nombre del Empleado","N° Factura")</f>
        <v>N° Factura</v>
      </c>
      <c r="T139" s="228"/>
      <c r="U139" s="89"/>
      <c r="V139" s="47"/>
      <c r="W139" s="227" t="str">
        <f>IF(OR(W136="Empleado",W136="Familiar"),"Nombre del Empleado","N° Factura")</f>
        <v>N° Factura</v>
      </c>
      <c r="X139" s="228"/>
      <c r="Y139" s="89"/>
      <c r="Z139" s="47"/>
      <c r="AA139" s="227" t="str">
        <f>IF(OR(AA136="Empleado",AA136="Familiar"),"Nombre del Empleado","N° Factura")</f>
        <v>N° Factura</v>
      </c>
      <c r="AB139" s="228"/>
      <c r="AC139" s="89"/>
      <c r="AD139" s="48"/>
      <c r="AE139" s="181"/>
      <c r="AF139" s="181"/>
      <c r="AG139" s="181"/>
      <c r="AH139" s="181"/>
      <c r="AI139" s="181"/>
      <c r="AJ139" s="181"/>
      <c r="AK139" s="181"/>
      <c r="AL139" s="181"/>
      <c r="AM139" s="48"/>
      <c r="AN139" s="53">
        <f>A114</f>
        <v>46329</v>
      </c>
      <c r="AO139" s="54" t="str">
        <f>K115</f>
        <v>Consultorio N° 3</v>
      </c>
      <c r="AP139" s="55">
        <f t="shared" ref="AP139:AQ139" si="104">K116</f>
        <v>0</v>
      </c>
      <c r="AQ139" s="55">
        <f t="shared" si="104"/>
        <v>0</v>
      </c>
      <c r="AR139" s="55">
        <f>AC116</f>
        <v>0</v>
      </c>
      <c r="AS139" s="55">
        <f>AA116</f>
        <v>0</v>
      </c>
      <c r="AT139" s="55">
        <f>AA117</f>
        <v>0</v>
      </c>
      <c r="AU139" s="55">
        <f>AC117</f>
        <v>0</v>
      </c>
      <c r="AV139" s="55">
        <f>AA118</f>
        <v>0</v>
      </c>
      <c r="AW139" s="55">
        <f>AC118</f>
        <v>0</v>
      </c>
      <c r="AX139" s="55">
        <f>AC119</f>
        <v>0</v>
      </c>
      <c r="AY139" s="55">
        <f>N119</f>
        <v>0</v>
      </c>
      <c r="AZ139" s="56"/>
      <c r="BA139" s="56"/>
      <c r="BB139" s="56"/>
      <c r="BC139" s="56"/>
      <c r="BD139" s="56"/>
      <c r="BE139" s="56"/>
      <c r="BF139" s="56"/>
      <c r="BG139" s="56"/>
      <c r="BH139" s="56"/>
      <c r="BI139" s="56"/>
      <c r="BJ139" s="56"/>
      <c r="BK139" s="56"/>
      <c r="BL139" s="56"/>
      <c r="BM139" s="56"/>
      <c r="BN139" s="56"/>
    </row>
    <row r="140" spans="1:66" ht="11.25" customHeight="1">
      <c r="A140" s="222">
        <f>A136+$Q$13/1440</f>
        <v>0.58333333333333326</v>
      </c>
      <c r="B140" s="38"/>
      <c r="C140" s="204"/>
      <c r="D140" s="207"/>
      <c r="E140" s="40" t="s">
        <v>36</v>
      </c>
      <c r="F140" s="42" t="str">
        <f>IF(D140&lt;&gt;"", VLOOKUP(D140,'Base de Datos'!$A$2:$D1268,2,FALSE()),"")</f>
        <v/>
      </c>
      <c r="G140" s="204"/>
      <c r="H140" s="216"/>
      <c r="I140" s="40" t="s">
        <v>36</v>
      </c>
      <c r="J140" s="42" t="str">
        <f>IF(H140&lt;&gt;"", VLOOKUP(H140,'Base de Datos'!$A$2:$D1268,2,FALSE()),"")</f>
        <v/>
      </c>
      <c r="K140" s="204"/>
      <c r="L140" s="216"/>
      <c r="M140" s="40" t="s">
        <v>36</v>
      </c>
      <c r="N140" s="42" t="str">
        <f>IF(L140&lt;&gt;"", VLOOKUP(L140,'Base de Datos'!$A$2:$D1268,2,FALSE()),"")</f>
        <v/>
      </c>
      <c r="O140" s="43"/>
      <c r="P140" s="151"/>
      <c r="Q140" s="1"/>
      <c r="R140" s="15"/>
      <c r="S140" s="45"/>
      <c r="T140" s="45" t="s">
        <v>37</v>
      </c>
      <c r="U140" s="46"/>
      <c r="V140" s="47"/>
      <c r="W140" s="45"/>
      <c r="X140" s="45" t="s">
        <v>37</v>
      </c>
      <c r="Y140" s="46"/>
      <c r="Z140" s="47"/>
      <c r="AA140" s="45"/>
      <c r="AB140" s="45" t="s">
        <v>37</v>
      </c>
      <c r="AC140" s="46"/>
      <c r="AD140" s="48"/>
      <c r="AE140" s="181"/>
      <c r="AF140" s="181"/>
      <c r="AG140" s="181"/>
      <c r="AH140" s="181"/>
      <c r="AI140" s="181"/>
      <c r="AJ140" s="181"/>
      <c r="AK140" s="181"/>
      <c r="AL140" s="181"/>
      <c r="AM140" s="48"/>
      <c r="AN140" s="53">
        <f>A114</f>
        <v>46329</v>
      </c>
      <c r="AO140" s="54" t="str">
        <f>K115</f>
        <v>Consultorio N° 3</v>
      </c>
      <c r="AP140" s="55">
        <f t="shared" ref="AP140:AQ140" si="105">K120</f>
        <v>0</v>
      </c>
      <c r="AQ140" s="55">
        <f t="shared" si="105"/>
        <v>0</v>
      </c>
      <c r="AR140" s="55">
        <f>AC120</f>
        <v>0</v>
      </c>
      <c r="AS140" s="55">
        <f>AA120</f>
        <v>0</v>
      </c>
      <c r="AT140" s="55">
        <f>AA121</f>
        <v>0</v>
      </c>
      <c r="AU140" s="55">
        <f>AC121</f>
        <v>0</v>
      </c>
      <c r="AV140" s="55">
        <f>AA122</f>
        <v>0</v>
      </c>
      <c r="AW140" s="55">
        <f>AC122</f>
        <v>0</v>
      </c>
      <c r="AX140" s="55">
        <f>AC123</f>
        <v>0</v>
      </c>
      <c r="AY140" s="55">
        <f>N123</f>
        <v>0</v>
      </c>
      <c r="AZ140" s="56"/>
      <c r="BA140" s="56"/>
      <c r="BB140" s="56"/>
      <c r="BC140" s="56"/>
      <c r="BD140" s="56"/>
      <c r="BE140" s="56"/>
      <c r="BF140" s="56"/>
      <c r="BG140" s="56"/>
      <c r="BH140" s="56"/>
      <c r="BI140" s="56"/>
      <c r="BJ140" s="56"/>
      <c r="BK140" s="56"/>
      <c r="BL140" s="56"/>
      <c r="BM140" s="56"/>
      <c r="BN140" s="56"/>
    </row>
    <row r="141" spans="1:66" ht="11.25" customHeight="1">
      <c r="A141" s="220"/>
      <c r="B141" s="38"/>
      <c r="C141" s="205"/>
      <c r="D141" s="208"/>
      <c r="E141" s="57" t="s">
        <v>42</v>
      </c>
      <c r="F141" s="58" t="str">
        <f>IF(D140&lt;&gt;"", VLOOKUP(D140,'Base de Datos'!$A$2:$D1268,3,FALSE()),"")</f>
        <v/>
      </c>
      <c r="G141" s="205"/>
      <c r="H141" s="208"/>
      <c r="I141" s="57" t="s">
        <v>42</v>
      </c>
      <c r="J141" s="58" t="str">
        <f>IF(H140&lt;&gt;"", VLOOKUP(H140,'Base de Datos'!$A$2:$D1268,3,FALSE()),"")</f>
        <v/>
      </c>
      <c r="K141" s="205"/>
      <c r="L141" s="208"/>
      <c r="M141" s="57" t="s">
        <v>42</v>
      </c>
      <c r="N141" s="58" t="str">
        <f>IF(L140&lt;&gt;"", VLOOKUP(L140,'Base de Datos'!$A$2:$D1268,3,FALSE()),"")</f>
        <v/>
      </c>
      <c r="O141" s="43"/>
      <c r="P141" s="151"/>
      <c r="Q141" s="152"/>
      <c r="R141" s="15"/>
      <c r="S141" s="229"/>
      <c r="T141" s="230"/>
      <c r="U141" s="59"/>
      <c r="V141" s="47"/>
      <c r="W141" s="229"/>
      <c r="X141" s="230"/>
      <c r="Y141" s="59"/>
      <c r="Z141" s="47"/>
      <c r="AA141" s="229"/>
      <c r="AB141" s="230"/>
      <c r="AC141" s="59"/>
      <c r="AD141" s="48"/>
      <c r="AE141" s="181"/>
      <c r="AF141" s="181"/>
      <c r="AG141" s="181"/>
      <c r="AH141" s="181"/>
      <c r="AI141" s="181"/>
      <c r="AJ141" s="181"/>
      <c r="AK141" s="181"/>
      <c r="AL141" s="181"/>
      <c r="AM141" s="48"/>
      <c r="AN141" s="53">
        <f>A114</f>
        <v>46329</v>
      </c>
      <c r="AO141" s="54" t="str">
        <f>K115</f>
        <v>Consultorio N° 3</v>
      </c>
      <c r="AP141" s="55">
        <f t="shared" ref="AP141:AQ141" si="106">K124</f>
        <v>0</v>
      </c>
      <c r="AQ141" s="55">
        <f t="shared" si="106"/>
        <v>0</v>
      </c>
      <c r="AR141" s="55">
        <f>AC124</f>
        <v>0</v>
      </c>
      <c r="AS141" s="55">
        <f>AA124</f>
        <v>0</v>
      </c>
      <c r="AT141" s="55">
        <f>AA125</f>
        <v>0</v>
      </c>
      <c r="AU141" s="55">
        <f>AC125</f>
        <v>0</v>
      </c>
      <c r="AV141" s="55">
        <f>AA126</f>
        <v>0</v>
      </c>
      <c r="AW141" s="55">
        <f>AC126</f>
        <v>0</v>
      </c>
      <c r="AX141" s="55">
        <f>AC127</f>
        <v>0</v>
      </c>
      <c r="AY141" s="55">
        <f>N127</f>
        <v>0</v>
      </c>
      <c r="AZ141" s="56"/>
      <c r="BA141" s="56"/>
      <c r="BB141" s="56"/>
      <c r="BC141" s="56"/>
      <c r="BD141" s="56"/>
      <c r="BE141" s="56"/>
      <c r="BF141" s="56"/>
      <c r="BG141" s="56"/>
      <c r="BH141" s="56"/>
      <c r="BI141" s="56"/>
      <c r="BJ141" s="56"/>
      <c r="BK141" s="56"/>
      <c r="BL141" s="56"/>
      <c r="BM141" s="56"/>
      <c r="BN141" s="56"/>
    </row>
    <row r="142" spans="1:66" ht="11.25" customHeight="1">
      <c r="A142" s="220"/>
      <c r="B142" s="38"/>
      <c r="C142" s="205"/>
      <c r="D142" s="208"/>
      <c r="E142" s="57" t="s">
        <v>44</v>
      </c>
      <c r="F142" s="58" t="str">
        <f>IF(D140&lt;&gt;"", VLOOKUP(D140,'Base de Datos'!$A$2:$D1268,4,FALSE()),"")</f>
        <v/>
      </c>
      <c r="G142" s="205"/>
      <c r="H142" s="208"/>
      <c r="I142" s="57" t="s">
        <v>44</v>
      </c>
      <c r="J142" s="58" t="str">
        <f>IF(H140&lt;&gt;"", VLOOKUP(H140,'Base de Datos'!$A$2:$D1268,4,FALSE()),"")</f>
        <v/>
      </c>
      <c r="K142" s="205"/>
      <c r="L142" s="208"/>
      <c r="M142" s="57" t="s">
        <v>44</v>
      </c>
      <c r="N142" s="58" t="str">
        <f>IF(L140&lt;&gt;"", VLOOKUP(L140,'Base de Datos'!$A$2:$D1268,4,FALSE()),"")</f>
        <v/>
      </c>
      <c r="O142" s="43"/>
      <c r="P142" s="151"/>
      <c r="Q142" s="152"/>
      <c r="R142" s="15"/>
      <c r="S142" s="229"/>
      <c r="T142" s="230"/>
      <c r="U142" s="59"/>
      <c r="V142" s="47"/>
      <c r="W142" s="229"/>
      <c r="X142" s="230"/>
      <c r="Y142" s="59"/>
      <c r="Z142" s="47"/>
      <c r="AA142" s="229"/>
      <c r="AB142" s="230"/>
      <c r="AC142" s="59"/>
      <c r="AD142" s="48"/>
      <c r="AE142" s="181"/>
      <c r="AF142" s="181"/>
      <c r="AG142" s="181"/>
      <c r="AH142" s="181"/>
      <c r="AI142" s="181"/>
      <c r="AJ142" s="181"/>
      <c r="AK142" s="181"/>
      <c r="AL142" s="181"/>
      <c r="AM142" s="48"/>
      <c r="AN142" s="53">
        <f>A114</f>
        <v>46329</v>
      </c>
      <c r="AO142" s="54" t="str">
        <f>K115</f>
        <v>Consultorio N° 3</v>
      </c>
      <c r="AP142" s="55">
        <f t="shared" ref="AP142:AQ142" si="107">K128</f>
        <v>0</v>
      </c>
      <c r="AQ142" s="55">
        <f t="shared" si="107"/>
        <v>0</v>
      </c>
      <c r="AR142" s="55">
        <f>AC128</f>
        <v>0</v>
      </c>
      <c r="AS142" s="55">
        <f>AA128</f>
        <v>0</v>
      </c>
      <c r="AT142" s="55">
        <f>AA129</f>
        <v>0</v>
      </c>
      <c r="AU142" s="55">
        <f>AC129</f>
        <v>0</v>
      </c>
      <c r="AV142" s="55">
        <f>AA130</f>
        <v>0</v>
      </c>
      <c r="AW142" s="55">
        <f>AC130</f>
        <v>0</v>
      </c>
      <c r="AX142" s="55">
        <f>AC131</f>
        <v>0</v>
      </c>
      <c r="AY142" s="55">
        <f>N131</f>
        <v>0</v>
      </c>
      <c r="AZ142" s="56"/>
      <c r="BA142" s="56"/>
      <c r="BB142" s="56"/>
      <c r="BC142" s="56"/>
      <c r="BD142" s="56"/>
      <c r="BE142" s="56"/>
      <c r="BF142" s="56"/>
      <c r="BG142" s="56"/>
      <c r="BH142" s="56"/>
      <c r="BI142" s="56"/>
      <c r="BJ142" s="56"/>
      <c r="BK142" s="56"/>
      <c r="BL142" s="56"/>
      <c r="BM142" s="56"/>
      <c r="BN142" s="56"/>
    </row>
    <row r="143" spans="1:66" ht="11.25" customHeight="1">
      <c r="A143" s="221"/>
      <c r="B143" s="38"/>
      <c r="C143" s="206"/>
      <c r="D143" s="209"/>
      <c r="E143" s="85" t="s">
        <v>46</v>
      </c>
      <c r="F143" s="86"/>
      <c r="G143" s="206"/>
      <c r="H143" s="209"/>
      <c r="I143" s="85" t="s">
        <v>46</v>
      </c>
      <c r="J143" s="108"/>
      <c r="K143" s="206"/>
      <c r="L143" s="209"/>
      <c r="M143" s="85" t="s">
        <v>46</v>
      </c>
      <c r="N143" s="108"/>
      <c r="O143" s="43"/>
      <c r="P143" s="151"/>
      <c r="Q143" s="1"/>
      <c r="R143" s="15"/>
      <c r="S143" s="227" t="str">
        <f>IF(OR(S140="Empleado",S140="Familiar"),"Nombre del Empleado","N° Factura")</f>
        <v>N° Factura</v>
      </c>
      <c r="T143" s="228"/>
      <c r="U143" s="89"/>
      <c r="V143" s="47"/>
      <c r="W143" s="227" t="str">
        <f>IF(OR(W140="Empleado",W140="Familiar"),"Nombre del Empleado","N° Factura")</f>
        <v>N° Factura</v>
      </c>
      <c r="X143" s="228"/>
      <c r="Y143" s="89"/>
      <c r="Z143" s="47"/>
      <c r="AA143" s="227" t="str">
        <f>IF(OR(AA140="Empleado",AA140="Familiar"),"Nombre del Empleado","N° Factura")</f>
        <v>N° Factura</v>
      </c>
      <c r="AB143" s="228"/>
      <c r="AC143" s="89"/>
      <c r="AD143" s="48"/>
      <c r="AE143" s="181"/>
      <c r="AF143" s="181"/>
      <c r="AG143" s="181"/>
      <c r="AH143" s="181"/>
      <c r="AI143" s="181"/>
      <c r="AJ143" s="181"/>
      <c r="AK143" s="181"/>
      <c r="AL143" s="181"/>
      <c r="AM143" s="48"/>
      <c r="AN143" s="53">
        <f>A114</f>
        <v>46329</v>
      </c>
      <c r="AO143" s="54" t="str">
        <f>K115</f>
        <v>Consultorio N° 3</v>
      </c>
      <c r="AP143" s="55">
        <f t="shared" ref="AP143:AQ143" si="108">K132</f>
        <v>0</v>
      </c>
      <c r="AQ143" s="55">
        <f t="shared" si="108"/>
        <v>0</v>
      </c>
      <c r="AR143" s="55">
        <f>AC132</f>
        <v>0</v>
      </c>
      <c r="AS143" s="55">
        <f>AA132</f>
        <v>0</v>
      </c>
      <c r="AT143" s="55">
        <f>AA133</f>
        <v>0</v>
      </c>
      <c r="AU143" s="55">
        <f>AC133</f>
        <v>0</v>
      </c>
      <c r="AV143" s="55">
        <f>AA134</f>
        <v>0</v>
      </c>
      <c r="AW143" s="55">
        <f>AC134</f>
        <v>0</v>
      </c>
      <c r="AX143" s="55">
        <f>AC135</f>
        <v>0</v>
      </c>
      <c r="AY143" s="55">
        <f>N135</f>
        <v>0</v>
      </c>
      <c r="AZ143" s="56"/>
      <c r="BA143" s="56"/>
      <c r="BB143" s="56"/>
      <c r="BC143" s="56"/>
      <c r="BD143" s="56"/>
      <c r="BE143" s="56"/>
      <c r="BF143" s="56"/>
      <c r="BG143" s="56"/>
      <c r="BH143" s="56"/>
      <c r="BI143" s="56"/>
      <c r="BJ143" s="56"/>
      <c r="BK143" s="56"/>
      <c r="BL143" s="56"/>
      <c r="BM143" s="56"/>
      <c r="BN143" s="56"/>
    </row>
    <row r="144" spans="1:66" ht="11.25" customHeight="1">
      <c r="A144" s="222">
        <f>A140+$Q$13/1440</f>
        <v>0.62499999999999989</v>
      </c>
      <c r="B144" s="38"/>
      <c r="C144" s="204"/>
      <c r="D144" s="207"/>
      <c r="E144" s="40" t="s">
        <v>36</v>
      </c>
      <c r="F144" s="42" t="str">
        <f>IF(D144&lt;&gt;"", VLOOKUP(D144,'Base de Datos'!$A$2:$D1268,2,FALSE()),"")</f>
        <v/>
      </c>
      <c r="G144" s="204"/>
      <c r="H144" s="216"/>
      <c r="I144" s="40" t="s">
        <v>36</v>
      </c>
      <c r="J144" s="42" t="str">
        <f>IF(H144&lt;&gt;"", VLOOKUP(H144,'Base de Datos'!$A$2:$D1268,2,FALSE()),"")</f>
        <v/>
      </c>
      <c r="K144" s="204"/>
      <c r="L144" s="216"/>
      <c r="M144" s="40" t="s">
        <v>36</v>
      </c>
      <c r="N144" s="42" t="str">
        <f>IF(L144&lt;&gt;"", VLOOKUP(L144,'Base de Datos'!$A$2:$D1268,2,FALSE()),"")</f>
        <v/>
      </c>
      <c r="O144" s="43"/>
      <c r="P144" s="153"/>
      <c r="Q144" s="154"/>
      <c r="R144" s="15"/>
      <c r="S144" s="45"/>
      <c r="T144" s="45" t="s">
        <v>37</v>
      </c>
      <c r="U144" s="46"/>
      <c r="V144" s="47"/>
      <c r="W144" s="45"/>
      <c r="X144" s="45" t="s">
        <v>37</v>
      </c>
      <c r="Y144" s="46"/>
      <c r="Z144" s="47"/>
      <c r="AA144" s="45"/>
      <c r="AB144" s="45" t="s">
        <v>37</v>
      </c>
      <c r="AC144" s="46"/>
      <c r="AD144" s="48"/>
      <c r="AE144" s="181"/>
      <c r="AF144" s="181"/>
      <c r="AG144" s="181"/>
      <c r="AH144" s="181"/>
      <c r="AI144" s="181"/>
      <c r="AJ144" s="181"/>
      <c r="AK144" s="181"/>
      <c r="AL144" s="181"/>
      <c r="AM144" s="48"/>
      <c r="AN144" s="53">
        <f>A114</f>
        <v>46329</v>
      </c>
      <c r="AO144" s="54" t="str">
        <f>K115</f>
        <v>Consultorio N° 3</v>
      </c>
      <c r="AP144" s="55">
        <f t="shared" ref="AP144:AQ144" si="109">K136</f>
        <v>0</v>
      </c>
      <c r="AQ144" s="55">
        <f t="shared" si="109"/>
        <v>0</v>
      </c>
      <c r="AR144" s="55">
        <f>AC136</f>
        <v>0</v>
      </c>
      <c r="AS144" s="55">
        <f>AA136</f>
        <v>0</v>
      </c>
      <c r="AT144" s="55">
        <f>AA137</f>
        <v>0</v>
      </c>
      <c r="AU144" s="55">
        <f>AC137</f>
        <v>0</v>
      </c>
      <c r="AV144" s="55">
        <f>AA138</f>
        <v>0</v>
      </c>
      <c r="AW144" s="55">
        <f>AC138</f>
        <v>0</v>
      </c>
      <c r="AX144" s="55">
        <f>AC139</f>
        <v>0</v>
      </c>
      <c r="AY144" s="55">
        <f>N139</f>
        <v>0</v>
      </c>
      <c r="AZ144" s="56"/>
      <c r="BA144" s="56"/>
      <c r="BB144" s="56"/>
      <c r="BC144" s="56"/>
      <c r="BD144" s="56"/>
      <c r="BE144" s="56"/>
      <c r="BF144" s="56"/>
      <c r="BG144" s="56"/>
      <c r="BH144" s="56"/>
      <c r="BI144" s="56"/>
      <c r="BJ144" s="56"/>
      <c r="BK144" s="56"/>
      <c r="BL144" s="56"/>
      <c r="BM144" s="56"/>
      <c r="BN144" s="56"/>
    </row>
    <row r="145" spans="1:66" ht="11.25" customHeight="1">
      <c r="A145" s="220"/>
      <c r="B145" s="38"/>
      <c r="C145" s="205"/>
      <c r="D145" s="208"/>
      <c r="E145" s="57" t="s">
        <v>42</v>
      </c>
      <c r="F145" s="58" t="str">
        <f>IF(D144&lt;&gt;"", VLOOKUP(D144,'Base de Datos'!$A$2:$D1268,3,FALSE()),"")</f>
        <v/>
      </c>
      <c r="G145" s="205"/>
      <c r="H145" s="208"/>
      <c r="I145" s="57" t="s">
        <v>42</v>
      </c>
      <c r="J145" s="58" t="str">
        <f>IF(H144&lt;&gt;"", VLOOKUP(H144,'Base de Datos'!$A$2:$D1268,3,FALSE()),"")</f>
        <v/>
      </c>
      <c r="K145" s="205"/>
      <c r="L145" s="208"/>
      <c r="M145" s="57" t="s">
        <v>42</v>
      </c>
      <c r="N145" s="58" t="str">
        <f>IF(L144&lt;&gt;"", VLOOKUP(L144,'Base de Datos'!$A$2:$D1268,3,FALSE()),"")</f>
        <v/>
      </c>
      <c r="O145" s="43"/>
      <c r="P145" s="153"/>
      <c r="Q145" s="154"/>
      <c r="R145" s="15"/>
      <c r="S145" s="229"/>
      <c r="T145" s="230"/>
      <c r="U145" s="59"/>
      <c r="V145" s="47"/>
      <c r="W145" s="229"/>
      <c r="X145" s="230"/>
      <c r="Y145" s="59"/>
      <c r="Z145" s="47"/>
      <c r="AA145" s="229"/>
      <c r="AB145" s="230"/>
      <c r="AC145" s="59"/>
      <c r="AD145" s="48"/>
      <c r="AE145" s="181"/>
      <c r="AF145" s="181"/>
      <c r="AG145" s="181"/>
      <c r="AH145" s="181"/>
      <c r="AI145" s="181"/>
      <c r="AJ145" s="181"/>
      <c r="AK145" s="181"/>
      <c r="AL145" s="181"/>
      <c r="AM145" s="48"/>
      <c r="AN145" s="53">
        <f>A114</f>
        <v>46329</v>
      </c>
      <c r="AO145" s="54" t="str">
        <f>K115</f>
        <v>Consultorio N° 3</v>
      </c>
      <c r="AP145" s="55">
        <f t="shared" ref="AP145:AQ145" si="110">K140</f>
        <v>0</v>
      </c>
      <c r="AQ145" s="55">
        <f t="shared" si="110"/>
        <v>0</v>
      </c>
      <c r="AR145" s="55">
        <f>AC140</f>
        <v>0</v>
      </c>
      <c r="AS145" s="55">
        <f>AA140</f>
        <v>0</v>
      </c>
      <c r="AT145" s="55">
        <f>AA141</f>
        <v>0</v>
      </c>
      <c r="AU145" s="55">
        <f>AC141</f>
        <v>0</v>
      </c>
      <c r="AV145" s="55">
        <f>AA142</f>
        <v>0</v>
      </c>
      <c r="AW145" s="55">
        <f>AC142</f>
        <v>0</v>
      </c>
      <c r="AX145" s="55">
        <f>AC143</f>
        <v>0</v>
      </c>
      <c r="AY145" s="55">
        <f>N143</f>
        <v>0</v>
      </c>
      <c r="AZ145" s="56"/>
      <c r="BA145" s="56"/>
      <c r="BB145" s="56"/>
      <c r="BC145" s="56"/>
      <c r="BD145" s="56"/>
      <c r="BE145" s="56"/>
      <c r="BF145" s="56"/>
      <c r="BG145" s="56"/>
      <c r="BH145" s="56"/>
      <c r="BI145" s="56"/>
      <c r="BJ145" s="56"/>
      <c r="BK145" s="56"/>
      <c r="BL145" s="56"/>
      <c r="BM145" s="56"/>
      <c r="BN145" s="56"/>
    </row>
    <row r="146" spans="1:66" ht="11.25" customHeight="1">
      <c r="A146" s="220"/>
      <c r="B146" s="38"/>
      <c r="C146" s="205"/>
      <c r="D146" s="208"/>
      <c r="E146" s="57" t="s">
        <v>44</v>
      </c>
      <c r="F146" s="58" t="str">
        <f>IF(D144&lt;&gt;"", VLOOKUP(D144,'Base de Datos'!$A$2:$D1268,4,FALSE()),"")</f>
        <v/>
      </c>
      <c r="G146" s="205"/>
      <c r="H146" s="208"/>
      <c r="I146" s="57" t="s">
        <v>44</v>
      </c>
      <c r="J146" s="58" t="str">
        <f>IF(H144&lt;&gt;"", VLOOKUP(H144,'Base de Datos'!$A$2:$D1268,4,FALSE()),"")</f>
        <v/>
      </c>
      <c r="K146" s="205"/>
      <c r="L146" s="208"/>
      <c r="M146" s="57" t="s">
        <v>44</v>
      </c>
      <c r="N146" s="58" t="str">
        <f>IF(L144&lt;&gt;"", VLOOKUP(L144,'Base de Datos'!$A$2:$D1268,4,FALSE()),"")</f>
        <v/>
      </c>
      <c r="O146" s="43"/>
      <c r="P146" s="153"/>
      <c r="Q146" s="154"/>
      <c r="R146" s="15"/>
      <c r="S146" s="229"/>
      <c r="T146" s="230"/>
      <c r="U146" s="59"/>
      <c r="V146" s="47"/>
      <c r="W146" s="229"/>
      <c r="X146" s="230"/>
      <c r="Y146" s="59"/>
      <c r="Z146" s="47"/>
      <c r="AA146" s="229"/>
      <c r="AB146" s="230"/>
      <c r="AC146" s="59"/>
      <c r="AD146" s="48"/>
      <c r="AE146" s="181"/>
      <c r="AF146" s="181"/>
      <c r="AG146" s="181"/>
      <c r="AH146" s="181"/>
      <c r="AI146" s="181"/>
      <c r="AJ146" s="181"/>
      <c r="AK146" s="181"/>
      <c r="AL146" s="181"/>
      <c r="AM146" s="48"/>
      <c r="AN146" s="53">
        <f>A114</f>
        <v>46329</v>
      </c>
      <c r="AO146" s="54" t="str">
        <f>K115</f>
        <v>Consultorio N° 3</v>
      </c>
      <c r="AP146" s="55">
        <f t="shared" ref="AP146:AQ146" si="111">K144</f>
        <v>0</v>
      </c>
      <c r="AQ146" s="55">
        <f t="shared" si="111"/>
        <v>0</v>
      </c>
      <c r="AR146" s="55">
        <f>AC144</f>
        <v>0</v>
      </c>
      <c r="AS146" s="55">
        <f>AA144</f>
        <v>0</v>
      </c>
      <c r="AT146" s="55">
        <f>AA145</f>
        <v>0</v>
      </c>
      <c r="AU146" s="55">
        <f>AC145</f>
        <v>0</v>
      </c>
      <c r="AV146" s="55">
        <f>AA146</f>
        <v>0</v>
      </c>
      <c r="AW146" s="55">
        <f>AC146</f>
        <v>0</v>
      </c>
      <c r="AX146" s="55">
        <f>AC147</f>
        <v>0</v>
      </c>
      <c r="AY146" s="55">
        <f>N147</f>
        <v>0</v>
      </c>
      <c r="AZ146" s="56"/>
      <c r="BA146" s="56"/>
      <c r="BB146" s="56"/>
      <c r="BC146" s="56"/>
      <c r="BD146" s="56"/>
      <c r="BE146" s="56"/>
      <c r="BF146" s="56"/>
      <c r="BG146" s="56"/>
      <c r="BH146" s="56"/>
      <c r="BI146" s="56"/>
      <c r="BJ146" s="56"/>
      <c r="BK146" s="56"/>
      <c r="BL146" s="56"/>
      <c r="BM146" s="56"/>
      <c r="BN146" s="56"/>
    </row>
    <row r="147" spans="1:66" ht="11.25" customHeight="1">
      <c r="A147" s="221"/>
      <c r="B147" s="38"/>
      <c r="C147" s="206"/>
      <c r="D147" s="209"/>
      <c r="E147" s="85" t="s">
        <v>46</v>
      </c>
      <c r="F147" s="86"/>
      <c r="G147" s="206"/>
      <c r="H147" s="209"/>
      <c r="I147" s="85" t="s">
        <v>46</v>
      </c>
      <c r="J147" s="108"/>
      <c r="K147" s="206"/>
      <c r="L147" s="209"/>
      <c r="M147" s="85" t="s">
        <v>46</v>
      </c>
      <c r="N147" s="108"/>
      <c r="O147" s="43"/>
      <c r="P147" s="153"/>
      <c r="Q147" s="154"/>
      <c r="R147" s="15"/>
      <c r="S147" s="227" t="str">
        <f>IF(OR(S144="Empleado",S144="Familiar"),"Nombre del Empleado","N° Factura")</f>
        <v>N° Factura</v>
      </c>
      <c r="T147" s="228"/>
      <c r="U147" s="89"/>
      <c r="V147" s="47"/>
      <c r="W147" s="227" t="str">
        <f>IF(OR(W144="Empleado",W144="Familiar"),"Nombre del Empleado","N° Factura")</f>
        <v>N° Factura</v>
      </c>
      <c r="X147" s="228"/>
      <c r="Y147" s="89"/>
      <c r="Z147" s="47"/>
      <c r="AA147" s="227" t="str">
        <f>IF(OR(AA144="Empleado",AA144="Familiar"),"Nombre del Empleado","N° Factura")</f>
        <v>N° Factura</v>
      </c>
      <c r="AB147" s="228"/>
      <c r="AC147" s="89"/>
      <c r="AD147" s="48"/>
      <c r="AE147" s="181"/>
      <c r="AF147" s="181"/>
      <c r="AG147" s="181"/>
      <c r="AH147" s="181"/>
      <c r="AI147" s="181"/>
      <c r="AJ147" s="181"/>
      <c r="AK147" s="181"/>
      <c r="AL147" s="181"/>
      <c r="AM147" s="48"/>
      <c r="AN147" s="53">
        <f>A114</f>
        <v>46329</v>
      </c>
      <c r="AO147" s="54" t="str">
        <f>K115</f>
        <v>Consultorio N° 3</v>
      </c>
      <c r="AP147" s="55">
        <f t="shared" ref="AP147:AQ147" si="112">K148</f>
        <v>0</v>
      </c>
      <c r="AQ147" s="55">
        <f t="shared" si="112"/>
        <v>0</v>
      </c>
      <c r="AR147" s="55">
        <f>AC148</f>
        <v>0</v>
      </c>
      <c r="AS147" s="55">
        <f>AA148</f>
        <v>0</v>
      </c>
      <c r="AT147" s="55">
        <f>AA149</f>
        <v>0</v>
      </c>
      <c r="AU147" s="55">
        <f>AC149</f>
        <v>0</v>
      </c>
      <c r="AV147" s="55">
        <f>AA150</f>
        <v>0</v>
      </c>
      <c r="AW147" s="55">
        <f>AC150</f>
        <v>0</v>
      </c>
      <c r="AX147" s="55">
        <f>AC151</f>
        <v>0</v>
      </c>
      <c r="AY147" s="55">
        <f>N151</f>
        <v>0</v>
      </c>
      <c r="AZ147" s="56"/>
      <c r="BA147" s="56"/>
      <c r="BB147" s="56"/>
      <c r="BC147" s="56"/>
      <c r="BD147" s="56"/>
      <c r="BE147" s="56"/>
      <c r="BF147" s="56"/>
      <c r="BG147" s="56"/>
      <c r="BH147" s="56"/>
      <c r="BI147" s="56"/>
      <c r="BJ147" s="56"/>
      <c r="BK147" s="56"/>
      <c r="BL147" s="56"/>
      <c r="BM147" s="56"/>
      <c r="BN147" s="56"/>
    </row>
    <row r="148" spans="1:66" ht="11.25" customHeight="1">
      <c r="A148" s="222">
        <f>A144+$Q$13/1440</f>
        <v>0.66666666666666652</v>
      </c>
      <c r="B148" s="38"/>
      <c r="C148" s="204"/>
      <c r="D148" s="207"/>
      <c r="E148" s="40" t="s">
        <v>36</v>
      </c>
      <c r="F148" s="42" t="str">
        <f>IF(D148&lt;&gt;"", VLOOKUP(D148,'Base de Datos'!$A$2:$D1268,2,FALSE()),"")</f>
        <v/>
      </c>
      <c r="G148" s="204"/>
      <c r="H148" s="216"/>
      <c r="I148" s="40" t="s">
        <v>36</v>
      </c>
      <c r="J148" s="42" t="str">
        <f>IF(H148&lt;&gt;"", VLOOKUP(H148,'Base de Datos'!$A$2:$D1268,2,FALSE()),"")</f>
        <v/>
      </c>
      <c r="K148" s="204"/>
      <c r="L148" s="216"/>
      <c r="M148" s="40" t="s">
        <v>36</v>
      </c>
      <c r="N148" s="42" t="str">
        <f>IF(L148&lt;&gt;"", VLOOKUP(L148,'Base de Datos'!$A$2:$D1268,2,FALSE()),"")</f>
        <v/>
      </c>
      <c r="O148" s="43"/>
      <c r="P148" s="3"/>
      <c r="Q148" s="3"/>
      <c r="R148" s="15"/>
      <c r="S148" s="45"/>
      <c r="T148" s="45" t="s">
        <v>37</v>
      </c>
      <c r="U148" s="46"/>
      <c r="V148" s="47"/>
      <c r="W148" s="45"/>
      <c r="X148" s="45" t="s">
        <v>37</v>
      </c>
      <c r="Y148" s="46"/>
      <c r="Z148" s="47"/>
      <c r="AA148" s="45"/>
      <c r="AB148" s="45" t="s">
        <v>37</v>
      </c>
      <c r="AC148" s="46"/>
      <c r="AD148" s="48"/>
      <c r="AE148" s="181"/>
      <c r="AF148" s="181"/>
      <c r="AG148" s="181"/>
      <c r="AH148" s="181"/>
      <c r="AI148" s="181"/>
      <c r="AJ148" s="181"/>
      <c r="AK148" s="181"/>
      <c r="AL148" s="181"/>
      <c r="AM148" s="48"/>
      <c r="AN148" s="53">
        <f>A114</f>
        <v>46329</v>
      </c>
      <c r="AO148" s="54" t="str">
        <f>K115</f>
        <v>Consultorio N° 3</v>
      </c>
      <c r="AP148" s="55">
        <f t="shared" ref="AP148:AQ148" si="113">K152</f>
        <v>0</v>
      </c>
      <c r="AQ148" s="55">
        <f t="shared" si="113"/>
        <v>0</v>
      </c>
      <c r="AR148" s="55">
        <f>AC152</f>
        <v>0</v>
      </c>
      <c r="AS148" s="55">
        <f>AA152</f>
        <v>0</v>
      </c>
      <c r="AT148" s="55">
        <f>AA153</f>
        <v>0</v>
      </c>
      <c r="AU148" s="55">
        <f>AC153</f>
        <v>0</v>
      </c>
      <c r="AV148" s="55">
        <f>AA154</f>
        <v>0</v>
      </c>
      <c r="AW148" s="55">
        <f>AC154</f>
        <v>0</v>
      </c>
      <c r="AX148" s="55">
        <f>AC155</f>
        <v>0</v>
      </c>
      <c r="AY148" s="55">
        <f>N155</f>
        <v>0</v>
      </c>
      <c r="AZ148" s="56"/>
      <c r="BA148" s="56"/>
      <c r="BB148" s="56"/>
      <c r="BC148" s="56"/>
      <c r="BD148" s="56"/>
      <c r="BE148" s="56"/>
      <c r="BF148" s="56"/>
      <c r="BG148" s="56"/>
      <c r="BH148" s="56"/>
      <c r="BI148" s="56"/>
      <c r="BJ148" s="56"/>
      <c r="BK148" s="56"/>
      <c r="BL148" s="56"/>
      <c r="BM148" s="56"/>
      <c r="BN148" s="56"/>
    </row>
    <row r="149" spans="1:66" ht="11.25" customHeight="1">
      <c r="A149" s="220"/>
      <c r="B149" s="38"/>
      <c r="C149" s="205"/>
      <c r="D149" s="208"/>
      <c r="E149" s="57" t="s">
        <v>42</v>
      </c>
      <c r="F149" s="58" t="str">
        <f>IF(D148&lt;&gt;"", VLOOKUP(D148,'Base de Datos'!$A$2:$D1268,3,FALSE()),"")</f>
        <v/>
      </c>
      <c r="G149" s="205"/>
      <c r="H149" s="208"/>
      <c r="I149" s="57" t="s">
        <v>42</v>
      </c>
      <c r="J149" s="58" t="str">
        <f>IF(H148&lt;&gt;"", VLOOKUP(H148,'Base de Datos'!$A$2:$D1268,3,FALSE()),"")</f>
        <v/>
      </c>
      <c r="K149" s="205"/>
      <c r="L149" s="208"/>
      <c r="M149" s="57" t="s">
        <v>42</v>
      </c>
      <c r="N149" s="58" t="str">
        <f>IF(L148&lt;&gt;"", VLOOKUP(L148,'Base de Datos'!$A$2:$D1268,3,FALSE()),"")</f>
        <v/>
      </c>
      <c r="O149" s="43"/>
      <c r="P149" s="3"/>
      <c r="Q149" s="3"/>
      <c r="R149" s="15"/>
      <c r="S149" s="229"/>
      <c r="T149" s="230"/>
      <c r="U149" s="59"/>
      <c r="V149" s="47"/>
      <c r="W149" s="229"/>
      <c r="X149" s="230"/>
      <c r="Y149" s="59"/>
      <c r="Z149" s="47"/>
      <c r="AA149" s="229"/>
      <c r="AB149" s="230"/>
      <c r="AC149" s="59"/>
      <c r="AD149" s="48"/>
      <c r="AE149" s="235">
        <f>A114</f>
        <v>46329</v>
      </c>
      <c r="AF149" s="236"/>
      <c r="AG149" s="236"/>
      <c r="AH149" s="236"/>
      <c r="AI149" s="236"/>
      <c r="AJ149" s="236"/>
      <c r="AK149" s="236"/>
      <c r="AL149" s="237"/>
      <c r="AM149" s="48"/>
      <c r="AN149" s="155">
        <f>A114</f>
        <v>46329</v>
      </c>
      <c r="AO149" s="156" t="str">
        <f>K115</f>
        <v>Consultorio N° 3</v>
      </c>
      <c r="AP149" s="156">
        <f t="shared" ref="AP149:AQ149" si="114">K156</f>
        <v>0</v>
      </c>
      <c r="AQ149" s="156">
        <f t="shared" si="114"/>
        <v>0</v>
      </c>
      <c r="AR149" s="156">
        <f>AC156</f>
        <v>0</v>
      </c>
      <c r="AS149" s="156">
        <f>AA156</f>
        <v>0</v>
      </c>
      <c r="AT149" s="156">
        <f>AA157</f>
        <v>0</v>
      </c>
      <c r="AU149" s="156">
        <f>AC157</f>
        <v>0</v>
      </c>
      <c r="AV149" s="156">
        <f>AA158</f>
        <v>0</v>
      </c>
      <c r="AW149" s="156">
        <f>AC158</f>
        <v>0</v>
      </c>
      <c r="AX149" s="156">
        <f>AC159</f>
        <v>0</v>
      </c>
      <c r="AY149" s="156">
        <f>N159</f>
        <v>0</v>
      </c>
      <c r="AZ149" s="48"/>
      <c r="BA149" s="48"/>
      <c r="BB149" s="48"/>
      <c r="BC149" s="48"/>
      <c r="BD149" s="48"/>
      <c r="BE149" s="48"/>
      <c r="BF149" s="48"/>
      <c r="BG149" s="48"/>
      <c r="BH149" s="48"/>
      <c r="BI149" s="48"/>
      <c r="BJ149" s="48"/>
      <c r="BK149" s="48"/>
      <c r="BL149" s="48"/>
      <c r="BM149" s="48"/>
      <c r="BN149" s="48"/>
    </row>
    <row r="150" spans="1:66" ht="11.25" customHeight="1">
      <c r="A150" s="220"/>
      <c r="B150" s="38"/>
      <c r="C150" s="205"/>
      <c r="D150" s="208"/>
      <c r="E150" s="57" t="s">
        <v>44</v>
      </c>
      <c r="F150" s="58" t="str">
        <f>IF(D148&lt;&gt;"", VLOOKUP(D148,'Base de Datos'!$A$2:$D1268,4,FALSE()),"")</f>
        <v/>
      </c>
      <c r="G150" s="205"/>
      <c r="H150" s="208"/>
      <c r="I150" s="57" t="s">
        <v>44</v>
      </c>
      <c r="J150" s="58" t="str">
        <f>IF(H148&lt;&gt;"", VLOOKUP(H148,'Base de Datos'!$A$2:$D1268,4,FALSE()),"")</f>
        <v/>
      </c>
      <c r="K150" s="205"/>
      <c r="L150" s="208"/>
      <c r="M150" s="57" t="s">
        <v>44</v>
      </c>
      <c r="N150" s="58" t="str">
        <f>IF(L148&lt;&gt;"", VLOOKUP(L148,'Base de Datos'!$A$2:$D1268,4,FALSE()),"")</f>
        <v/>
      </c>
      <c r="O150" s="43"/>
      <c r="P150" s="3"/>
      <c r="Q150" s="3"/>
      <c r="R150" s="15"/>
      <c r="S150" s="229"/>
      <c r="T150" s="230"/>
      <c r="U150" s="59"/>
      <c r="V150" s="47"/>
      <c r="W150" s="229"/>
      <c r="X150" s="230"/>
      <c r="Y150" s="59"/>
      <c r="Z150" s="47"/>
      <c r="AA150" s="229"/>
      <c r="AB150" s="230"/>
      <c r="AC150" s="59"/>
      <c r="AD150" s="48"/>
      <c r="AE150" s="238" t="s">
        <v>20</v>
      </c>
      <c r="AF150" s="239"/>
      <c r="AG150" s="157" t="s">
        <v>21</v>
      </c>
      <c r="AH150" s="158" t="s">
        <v>22</v>
      </c>
      <c r="AI150" s="159" t="s">
        <v>23</v>
      </c>
      <c r="AJ150" s="159" t="s">
        <v>24</v>
      </c>
      <c r="AK150" s="159" t="s">
        <v>25</v>
      </c>
      <c r="AL150" s="160" t="s">
        <v>26</v>
      </c>
      <c r="AM150" s="48"/>
      <c r="AN150" s="155">
        <f>A114</f>
        <v>46329</v>
      </c>
      <c r="AO150" s="156" t="str">
        <f>K115</f>
        <v>Consultorio N° 3</v>
      </c>
      <c r="AP150" s="156">
        <f t="shared" ref="AP150:AQ150" si="115">K160</f>
        <v>0</v>
      </c>
      <c r="AQ150" s="156">
        <f t="shared" si="115"/>
        <v>0</v>
      </c>
      <c r="AR150" s="156">
        <f>AC160</f>
        <v>0</v>
      </c>
      <c r="AS150" s="156">
        <f>AA160</f>
        <v>0</v>
      </c>
      <c r="AT150" s="156">
        <f>AA161</f>
        <v>0</v>
      </c>
      <c r="AU150" s="156">
        <f>AC161</f>
        <v>0</v>
      </c>
      <c r="AV150" s="156">
        <f>AA162</f>
        <v>0</v>
      </c>
      <c r="AW150" s="156">
        <f>AC162</f>
        <v>0</v>
      </c>
      <c r="AX150" s="156">
        <f>AC163</f>
        <v>0</v>
      </c>
      <c r="AY150" s="156">
        <f>N163</f>
        <v>0</v>
      </c>
      <c r="AZ150" s="48"/>
      <c r="BA150" s="48"/>
      <c r="BB150" s="48"/>
      <c r="BC150" s="48"/>
      <c r="BD150" s="48"/>
      <c r="BE150" s="48"/>
      <c r="BF150" s="48"/>
      <c r="BG150" s="48"/>
      <c r="BH150" s="48"/>
      <c r="BI150" s="48"/>
      <c r="BJ150" s="48"/>
      <c r="BK150" s="48"/>
      <c r="BL150" s="48"/>
      <c r="BM150" s="48"/>
      <c r="BN150" s="48"/>
    </row>
    <row r="151" spans="1:66" ht="11.25" customHeight="1">
      <c r="A151" s="221"/>
      <c r="B151" s="38"/>
      <c r="C151" s="206"/>
      <c r="D151" s="209"/>
      <c r="E151" s="85" t="s">
        <v>46</v>
      </c>
      <c r="F151" s="86"/>
      <c r="G151" s="206"/>
      <c r="H151" s="209"/>
      <c r="I151" s="85" t="s">
        <v>46</v>
      </c>
      <c r="J151" s="108"/>
      <c r="K151" s="206"/>
      <c r="L151" s="209"/>
      <c r="M151" s="85" t="s">
        <v>46</v>
      </c>
      <c r="N151" s="108"/>
      <c r="O151" s="43"/>
      <c r="P151" s="3"/>
      <c r="Q151" s="3"/>
      <c r="R151" s="15"/>
      <c r="S151" s="227" t="str">
        <f>IF(OR(S148="Empleado",S148="Familiar"),"Nombre del Empleado","N° Factura")</f>
        <v>N° Factura</v>
      </c>
      <c r="T151" s="228"/>
      <c r="U151" s="89"/>
      <c r="V151" s="47"/>
      <c r="W151" s="227" t="str">
        <f>IF(OR(W148="Empleado",W148="Familiar"),"Nombre del Empleado","N° Factura")</f>
        <v>N° Factura</v>
      </c>
      <c r="X151" s="228"/>
      <c r="Y151" s="89"/>
      <c r="Z151" s="47"/>
      <c r="AA151" s="227" t="str">
        <f>IF(OR(AA148="Empleado",AA148="Familiar"),"Nombre del Empleado","N° Factura")</f>
        <v>N° Factura</v>
      </c>
      <c r="AB151" s="228"/>
      <c r="AC151" s="89"/>
      <c r="AD151" s="48"/>
      <c r="AE151" s="240" t="s">
        <v>38</v>
      </c>
      <c r="AF151" s="230"/>
      <c r="AG151" s="161">
        <f t="array" aca="1" ref="AG151" ca="1">COUNTIFS(AP116:AP156, "💲", AY116:AY156, INDIRECT("AE" &amp; ROW())) + COUNTIFS(AP116:AP156, "📦", AY116:AY156, INDIRECT("AE" &amp; ROW())) + COUNTIFS(AP116:AP156, "✅", AY116:AY156, INDIRECT("AE" &amp; ROW()))</f>
        <v>0</v>
      </c>
      <c r="AH151" s="162">
        <f t="array" aca="1" ref="AH151" ca="1">COUNTIFS(AP116:AP156, "💲", AY116:AY156, INDIRECT("AE" &amp; ROW())) + COUNTIFS(AP116:AP156, "📦", AY116:AY156, INDIRECT("AE" &amp; ROW()))</f>
        <v>0</v>
      </c>
      <c r="AI151" s="139">
        <f t="array" aca="1" ref="AI151" ca="1">SUMIFS(AR116:AR156, AY116:AY156, INDIRECT("AE" &amp; ROW()), AP116:AP156, "💲") + SUMIFS(AR116:AR156, AY116:AY156, INDIRECT("AE" &amp; ROW()), AP116:AP156, "📦")</f>
        <v>0</v>
      </c>
      <c r="AJ151" s="139">
        <f t="array" aca="1" ref="AJ151" ca="1">(
    SUMIFS(AR116:AR156, AY116:AY156, INDIRECT("AE" &amp; ROW()), AP116:AP156, "💲") +
    SUMIFS(AR116:AR156, AY116:AY156, INDIRECT("AE" &amp; ROW()), AP116:AP156, "📦")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
        SUMIFS(AR116:AR156, AY116:AY156, INDIRECT("AE" &amp; ROW()), AP116:AP156, "💲", AS116:AS156, "Familiar") +
        SUMIFS(AR116:AR156, AY116:AY156, INDIRECT("AE" &amp; ROW()), AP116:AP156, "📦", AS116:AS156, "Familiar")
    ) / 2
)  -
(
    (
        SUMIFS(AR116:AR156, AY116:AY156, INDIRECT("AE" &amp; ROW()), AP116:AP156, "💲", AS116:AS156, "Exonerado ADH") +
        SUMIFS(AR116:AR156, AY116:AY156, INDIRECT("AE" &amp; ROW()), AP116:AP156, "📦", AS116:AS156, "Exonerado ADH")
    ) / 2
)  -
(
    (
        SUMIFS(AR116:AR156, AY116:AY156, INDIRECT("AE" &amp; ROW()), AP116:AP156, "💲", AS116:AS156, "Exonerado Doctor") +
        SUMIFS(AR116:AR156, AY116:AY156, INDIRECT("AE" &amp; ROW()), AP116:AP156, "📦", AS116:AS156, "Exonerado Doctor")
    ) / 2
)</f>
        <v>0</v>
      </c>
      <c r="AK151" s="139">
        <f t="array" aca="1" ref="AK151" ca="1">(
    SUMIFS(AR116:AR156, AY116:AY156, INDIRECT("AE" &amp; ROW()), AP116:AP156, "💲") +
    SUMIFS(AR116:AR156, AY116:AY156, INDIRECT("AE" &amp; ROW()), AP116:AP156, "📦")
) -
(
    SUMIFS(AR116:AR156, AY116:AY156, INDIRECT("AE" &amp; ROW()), AP116:AP156, "💲", AS116:AS156, "Familiar") +
    SUMIFS(AR116:AR156, AY116:AY156, INDIRECT("AE" &amp; ROW()), AP116:AP156, "📦", AS116:AS156, "Familiar")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SUMIFS(AR116:AR156, AY116:AY156, INDIRECT("AE" &amp; ROW()), AP116:AP156, "💲", AS116:AS156, "Exonerado ADH") +
    SUMIFS(AR116:AR156, AY116:AY156, INDIRECT("AE" &amp; ROW()), AP116:AP156, "📦", AS116:AS156, "Exonerado ADH")
) -
(
    (
        SUMIFS(AR116:AR156, AY116:AY156, INDIRECT("AE" &amp; ROW()), AP116:AP156, "💲", AS116:AS156, "Exonerado Doctor") +
        SUMIFS(AR116:AR156, AY116:AY156, INDIRECT("AE" &amp; ROW()), AP116:AP156, "📦", AS116:AS156, "Exonerado Doctor")
    ) / 2
) -
(
    (
        SUMIFS(AR116:AR156, AY116:AY156, INDIRECT("AE" &amp; ROW()), AP116:AP156, "💲", AS116:AS156, "") +
        SUMIFS(AR116:AR156, AY116:AY156, INDIRECT("AE" &amp; ROW()), AP116:AP156, "📦", AS116:AS156, "")
    ) / 2
)</f>
        <v>0</v>
      </c>
      <c r="AL151" s="140">
        <f t="array" aca="1" ref="AL151" ca="1">(
    SUMIFS(AR116:AR156, AY116:AY156, INDIRECT("AE" &amp; ROW()), AP116:AP156, "💲") +
    SUMIFS(AR116:AR156, AY116:AY156, INDIRECT("AE" &amp; ROW()), AP116:AP156, "📦")
) -
(
    (
        SUMIFS(AR116:AR156, AY116:AY156, INDIRECT("AE" &amp; ROW()), AP116:AP156, "💲", AS116:AS156, "Familiar") +
        SUMIFS(AR116:AR156, AY116:AY156, INDIRECT("AE" &amp; ROW()), AP116:AP156, "📦", AS116:AS156, "Familiar")
    ) / 2
) -
(
    (
        SUMIFS(AR116:AR156, AY116:AY156, INDIRECT("AE" &amp; ROW()), AP116:AP156, "💲", AS116:AS156, "Participante") +
        SUMIFS(AR116:AR156, AY116:AY156, INDIRECT("AE" &amp; ROW()), AP116:AP156, "📦", AS116:AS156, "Participante")
    ) / 2
) -
(
    (
        SUMIFS(AR116:AR156, AY116:AY156, INDIRECT("AE" &amp; ROW()), AP116:AP156, "💲", AS116:AS156, "Empleado") +
        SUMIFS(AR116:AR156, AY116:AY156, INDIRECT("AE" &amp; ROW()), AP116:AP156, "📦", AS116:AS156, "Empleado")
    ) / 2
) -
(
    (
        SUMIFS(AR116:AR156, AY116:AY156, INDIRECT("AE" &amp; ROW()), AP116:AP156, "💲", AS116:AS156, "Exonerado ADH") +
        SUMIFS(AR116:AR156, AY116:AY156, INDIRECT("AE" &amp; ROW()), AP116:AP156, "📦", AS116:AS156, "Exonerado ADH")
    ) / 2
) -
(
    SUMIFS(AR116:AR156, AY116:AY156, INDIRECT("AE" &amp; ROW()), AP116:AP156, "💲", AS116:AS156, "Exonerado Doctor") +
    SUMIFS(AR116:AR156, AY116:AY156, INDIRECT("AE" &amp; ROW()), AP116:AP156, "📦", AS116:AS156, "Exonerado Doctor")
) -
(
    (
        SUMIFS(AR116:AR156, AY116:AY156, INDIRECT("AE" &amp; ROW()), AP116:AP156, "💲", AS116:AS156, "") +
        SUMIFS(AR116:AR156, AY116:AY156, INDIRECT("AE" &amp; ROW()), AP116:AP156, "📦", AS116:AS156, "")
    ) / 2
)</f>
        <v>0</v>
      </c>
      <c r="AM151" s="48"/>
      <c r="AN151" s="155">
        <f>A114</f>
        <v>46329</v>
      </c>
      <c r="AO151" s="156" t="str">
        <f>K115</f>
        <v>Consultorio N° 3</v>
      </c>
      <c r="AP151" s="156">
        <f t="shared" ref="AP151:AQ151" si="116">K164</f>
        <v>0</v>
      </c>
      <c r="AQ151" s="156">
        <f t="shared" si="116"/>
        <v>0</v>
      </c>
      <c r="AR151" s="156">
        <f>AC164</f>
        <v>0</v>
      </c>
      <c r="AS151" s="156">
        <f>AA164</f>
        <v>0</v>
      </c>
      <c r="AT151" s="156">
        <f>AA165</f>
        <v>0</v>
      </c>
      <c r="AU151" s="156">
        <f>AC165</f>
        <v>0</v>
      </c>
      <c r="AV151" s="156">
        <f>AA166</f>
        <v>0</v>
      </c>
      <c r="AW151" s="156">
        <f>AC166</f>
        <v>0</v>
      </c>
      <c r="AX151" s="156">
        <f>AC167</f>
        <v>0</v>
      </c>
      <c r="AY151" s="156">
        <f>N167</f>
        <v>0</v>
      </c>
      <c r="AZ151" s="48"/>
      <c r="BA151" s="48"/>
      <c r="BB151" s="48"/>
      <c r="BC151" s="48"/>
      <c r="BD151" s="48"/>
      <c r="BE151" s="48"/>
      <c r="BF151" s="48"/>
      <c r="BG151" s="48"/>
      <c r="BH151" s="48"/>
      <c r="BI151" s="48"/>
      <c r="BJ151" s="48"/>
      <c r="BK151" s="48"/>
      <c r="BL151" s="48"/>
      <c r="BM151" s="48"/>
      <c r="BN151" s="48"/>
    </row>
    <row r="152" spans="1:66" ht="11.25" customHeight="1">
      <c r="A152" s="222">
        <f>A148+$Q$13/1440</f>
        <v>0.70833333333333315</v>
      </c>
      <c r="B152" s="38"/>
      <c r="C152" s="204"/>
      <c r="D152" s="207"/>
      <c r="E152" s="40" t="s">
        <v>36</v>
      </c>
      <c r="F152" s="42" t="str">
        <f>IF(D152&lt;&gt;"", VLOOKUP(D152,'Base de Datos'!$A$2:$D1268,2,FALSE()),"")</f>
        <v/>
      </c>
      <c r="G152" s="204"/>
      <c r="H152" s="216"/>
      <c r="I152" s="40" t="s">
        <v>36</v>
      </c>
      <c r="J152" s="42" t="str">
        <f>IF(H152&lt;&gt;"", VLOOKUP(H152,'Base de Datos'!$A$2:$D1268,2,FALSE()),"")</f>
        <v/>
      </c>
      <c r="K152" s="204"/>
      <c r="L152" s="216"/>
      <c r="M152" s="40" t="s">
        <v>36</v>
      </c>
      <c r="N152" s="42" t="str">
        <f>IF(L152&lt;&gt;"", VLOOKUP(L152,'Base de Datos'!$A$2:$D1268,2,FALSE()),"")</f>
        <v/>
      </c>
      <c r="O152" s="43"/>
      <c r="P152" s="163"/>
      <c r="Q152" s="3"/>
      <c r="R152" s="15"/>
      <c r="S152" s="45"/>
      <c r="T152" s="45" t="s">
        <v>37</v>
      </c>
      <c r="U152" s="46"/>
      <c r="V152" s="47"/>
      <c r="W152" s="45"/>
      <c r="X152" s="45" t="s">
        <v>37</v>
      </c>
      <c r="Y152" s="46"/>
      <c r="Z152" s="47"/>
      <c r="AA152" s="45"/>
      <c r="AB152" s="45" t="s">
        <v>37</v>
      </c>
      <c r="AC152" s="46"/>
      <c r="AD152" s="48"/>
      <c r="AE152" s="240" t="s">
        <v>43</v>
      </c>
      <c r="AF152" s="230"/>
      <c r="AG152" s="161">
        <f t="array" aca="1" ref="AG152" ca="1">COUNTIFS(AP116:AP156, "💲", AY116:AY156, INDIRECT("AE" &amp; ROW())) + COUNTIFS(AP116:AP156, "📦", AY116:AY156, INDIRECT("AE" &amp; ROW())) + COUNTIFS(AP116:AP156, "✅", AY116:AY156, INDIRECT("AE" &amp; ROW()))</f>
        <v>0</v>
      </c>
      <c r="AH152" s="162">
        <f t="array" aca="1" ref="AH152" ca="1">COUNTIFS(AP116:AP156, "💲", AY116:AY156, INDIRECT("AE" &amp; ROW())) + COUNTIFS(AP116:AP156, "📦", AY116:AY156, INDIRECT("AE" &amp; ROW()))</f>
        <v>0</v>
      </c>
      <c r="AI152" s="139">
        <f t="array" aca="1" ref="AI152" ca="1">SUMIFS(AR116:AR156, AY116:AY156, INDIRECT("AE" &amp; ROW()), AP116:AP156, "💲") + SUMIFS(AR116:AR156, AY116:AY156, INDIRECT("AE" &amp; ROW()), AP116:AP156, "📦")</f>
        <v>0</v>
      </c>
      <c r="AJ152" s="139">
        <f t="array" aca="1" ref="AJ152" ca="1">(
    SUMIFS(AR116:AR156, AY116:AY156, INDIRECT("AE" &amp; ROW()), AP116:AP156, "💲") +
    SUMIFS(AR116:AR156, AY116:AY156, INDIRECT("AE" &amp; ROW()), AP116:AP156, "📦")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
        SUMIFS(AR116:AR156, AY116:AY156, INDIRECT("AE" &amp; ROW()), AP116:AP156, "💲", AS116:AS156, "Familiar") +
        SUMIFS(AR116:AR156, AY116:AY156, INDIRECT("AE" &amp; ROW()), AP116:AP156, "📦", AS116:AS156, "Familiar")
    ) / 2
)  -
(
    (
        SUMIFS(AR116:AR156, AY116:AY156, INDIRECT("AE" &amp; ROW()), AP116:AP156, "💲", AS116:AS156, "Exonerado ADH") +
        SUMIFS(AR116:AR156, AY116:AY156, INDIRECT("AE" &amp; ROW()), AP116:AP156, "📦", AS116:AS156, "Exonerado ADH")
    ) / 2
)  -
(
    (
        SUMIFS(AR116:AR156, AY116:AY156, INDIRECT("AE" &amp; ROW()), AP116:AP156, "💲", AS116:AS156, "Exonerado Doctor") +
        SUMIFS(AR116:AR156, AY116:AY156, INDIRECT("AE" &amp; ROW()), AP116:AP156, "📦", AS116:AS156, "Exonerado Doctor")
    ) / 2
)</f>
        <v>0</v>
      </c>
      <c r="AK152" s="139">
        <f t="array" aca="1" ref="AK152" ca="1">(
    SUMIFS(AR116:AR156, AY116:AY156, INDIRECT("AE" &amp; ROW()), AP116:AP156, "💲") +
    SUMIFS(AR116:AR156, AY116:AY156, INDIRECT("AE" &amp; ROW()), AP116:AP156, "📦")
) -
(
    SUMIFS(AR116:AR156, AY116:AY156, INDIRECT("AE" &amp; ROW()), AP116:AP156, "💲", AS116:AS156, "Familiar") +
    SUMIFS(AR116:AR156, AY116:AY156, INDIRECT("AE" &amp; ROW()), AP116:AP156, "📦", AS116:AS156, "Familiar")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SUMIFS(AR116:AR156, AY116:AY156, INDIRECT("AE" &amp; ROW()), AP116:AP156, "💲", AS116:AS156, "Exonerado ADH") +
    SUMIFS(AR116:AR156, AY116:AY156, INDIRECT("AE" &amp; ROW()), AP116:AP156, "📦", AS116:AS156, "Exonerado ADH")
) -
(
    (
        SUMIFS(AR116:AR156, AY116:AY156, INDIRECT("AE" &amp; ROW()), AP116:AP156, "💲", AS116:AS156, "Exonerado Doctor") +
        SUMIFS(AR116:AR156, AY116:AY156, INDIRECT("AE" &amp; ROW()), AP116:AP156, "📦", AS116:AS156, "Exonerado Doctor")
    ) / 2
) -
(
    (
        SUMIFS(AR116:AR156, AY116:AY156, INDIRECT("AE" &amp; ROW()), AP116:AP156, "💲", AS116:AS156, "") +
        SUMIFS(AR116:AR156, AY116:AY156, INDIRECT("AE" &amp; ROW()), AP116:AP156, "📦", AS116:AS156, "")
    ) / 2
)</f>
        <v>0</v>
      </c>
      <c r="AL152" s="140">
        <f t="array" aca="1" ref="AL152" ca="1">(
    SUMIFS(AR116:AR156, AY116:AY156, INDIRECT("AE" &amp; ROW()), AP116:AP156, "💲") +
    SUMIFS(AR116:AR156, AY116:AY156, INDIRECT("AE" &amp; ROW()), AP116:AP156, "📦")
) -
(
    (
        SUMIFS(AR116:AR156, AY116:AY156, INDIRECT("AE" &amp; ROW()), AP116:AP156, "💲", AS116:AS156, "Familiar") +
        SUMIFS(AR116:AR156, AY116:AY156, INDIRECT("AE" &amp; ROW()), AP116:AP156, "📦", AS116:AS156, "Familiar")
    ) / 2
) -
(
    (
        SUMIFS(AR116:AR156, AY116:AY156, INDIRECT("AE" &amp; ROW()), AP116:AP156, "💲", AS116:AS156, "Participante") +
        SUMIFS(AR116:AR156, AY116:AY156, INDIRECT("AE" &amp; ROW()), AP116:AP156, "📦", AS116:AS156, "Participante")
    ) / 2
) -
(
    (
        SUMIFS(AR116:AR156, AY116:AY156, INDIRECT("AE" &amp; ROW()), AP116:AP156, "💲", AS116:AS156, "Empleado") +
        SUMIFS(AR116:AR156, AY116:AY156, INDIRECT("AE" &amp; ROW()), AP116:AP156, "📦", AS116:AS156, "Empleado")
    ) / 2
) -
(
    (
        SUMIFS(AR116:AR156, AY116:AY156, INDIRECT("AE" &amp; ROW()), AP116:AP156, "💲", AS116:AS156, "Exonerado ADH") +
        SUMIFS(AR116:AR156, AY116:AY156, INDIRECT("AE" &amp; ROW()), AP116:AP156, "📦", AS116:AS156, "Exonerado ADH")
    ) / 2
) -
(
    SUMIFS(AR116:AR156, AY116:AY156, INDIRECT("AE" &amp; ROW()), AP116:AP156, "💲", AS116:AS156, "Exonerado Doctor") +
    SUMIFS(AR116:AR156, AY116:AY156, INDIRECT("AE" &amp; ROW()), AP116:AP156, "📦", AS116:AS156, "Exonerado Doctor")
) -
(
    (
        SUMIFS(AR116:AR156, AY116:AY156, INDIRECT("AE" &amp; ROW()), AP116:AP156, "💲", AS116:AS156, "") +
        SUMIFS(AR116:AR156, AY116:AY156, INDIRECT("AE" &amp; ROW()), AP116:AP156, "📦", AS116:AS156, "")
    ) / 2
)</f>
        <v>0</v>
      </c>
      <c r="AM152" s="48"/>
      <c r="AN152" s="156"/>
      <c r="AO152" s="156"/>
      <c r="AP152" s="156"/>
      <c r="AQ152" s="156">
        <f>L160</f>
        <v>0</v>
      </c>
      <c r="AR152" s="156"/>
      <c r="AS152" s="156"/>
      <c r="AT152" s="156"/>
      <c r="AU152" s="156"/>
      <c r="AV152" s="156"/>
      <c r="AW152" s="156"/>
      <c r="AX152" s="156"/>
      <c r="AY152" s="156">
        <f>N155</f>
        <v>0</v>
      </c>
      <c r="AZ152" s="48"/>
      <c r="BA152" s="48"/>
      <c r="BB152" s="48"/>
      <c r="BC152" s="48"/>
      <c r="BD152" s="48"/>
      <c r="BE152" s="48"/>
      <c r="BF152" s="48"/>
      <c r="BG152" s="48"/>
      <c r="BH152" s="48"/>
      <c r="BI152" s="48"/>
      <c r="BJ152" s="48"/>
      <c r="BK152" s="48"/>
      <c r="BL152" s="48"/>
      <c r="BM152" s="48"/>
      <c r="BN152" s="48"/>
    </row>
    <row r="153" spans="1:66" ht="11.25" customHeight="1">
      <c r="A153" s="220"/>
      <c r="B153" s="38"/>
      <c r="C153" s="205"/>
      <c r="D153" s="208"/>
      <c r="E153" s="57" t="s">
        <v>42</v>
      </c>
      <c r="F153" s="58" t="str">
        <f>IF(D152&lt;&gt;"", VLOOKUP(D152,'Base de Datos'!$A$2:$D1268,3,FALSE()),"")</f>
        <v/>
      </c>
      <c r="G153" s="205"/>
      <c r="H153" s="208"/>
      <c r="I153" s="57" t="s">
        <v>42</v>
      </c>
      <c r="J153" s="58" t="str">
        <f>IF(H152&lt;&gt;"", VLOOKUP(H152,'Base de Datos'!$A$2:$D1268,3,FALSE()),"")</f>
        <v/>
      </c>
      <c r="K153" s="205"/>
      <c r="L153" s="208"/>
      <c r="M153" s="57" t="s">
        <v>42</v>
      </c>
      <c r="N153" s="58" t="str">
        <f>IF(L152&lt;&gt;"", VLOOKUP(L152,'Base de Datos'!$A$2:$D1268,3,FALSE()),"")</f>
        <v/>
      </c>
      <c r="O153" s="43"/>
      <c r="P153" s="163"/>
      <c r="Q153" s="3"/>
      <c r="R153" s="15"/>
      <c r="S153" s="229"/>
      <c r="T153" s="230"/>
      <c r="U153" s="59"/>
      <c r="V153" s="47"/>
      <c r="W153" s="229"/>
      <c r="X153" s="230"/>
      <c r="Y153" s="59"/>
      <c r="Z153" s="47"/>
      <c r="AA153" s="229"/>
      <c r="AB153" s="230"/>
      <c r="AC153" s="59"/>
      <c r="AD153" s="48"/>
      <c r="AE153" s="240" t="s">
        <v>45</v>
      </c>
      <c r="AF153" s="230"/>
      <c r="AG153" s="161">
        <f t="array" aca="1" ref="AG153" ca="1">COUNTIFS(AP116:AP156, "💲", AY116:AY156, INDIRECT("AE" &amp; ROW())) + COUNTIFS(AP116:AP156, "📦", AY116:AY156, INDIRECT("AE" &amp; ROW())) + COUNTIFS(AP116:AP156, "✅", AY116:AY156, INDIRECT("AE" &amp; ROW()))</f>
        <v>0</v>
      </c>
      <c r="AH153" s="162">
        <f t="array" aca="1" ref="AH153" ca="1">COUNTIFS(AP116:AP156, "💲", AY116:AY156, INDIRECT("AE" &amp; ROW())) + COUNTIFS(AP116:AP156, "📦", AY116:AY156, INDIRECT("AE" &amp; ROW()))</f>
        <v>0</v>
      </c>
      <c r="AI153" s="139">
        <f t="array" aca="1" ref="AI153" ca="1">SUMIFS(AR116:AR156, AY116:AY156, INDIRECT("AE" &amp; ROW()), AP116:AP156, "💲") + SUMIFS(AR116:AR156, AY116:AY156, INDIRECT("AE" &amp; ROW()), AP116:AP156, "📦")</f>
        <v>0</v>
      </c>
      <c r="AJ153" s="139">
        <f t="array" aca="1" ref="AJ153" ca="1">(
    SUMIFS(AR116:AR156, AY116:AY156, INDIRECT("AE" &amp; ROW()), AP116:AP156, "💲") +
    SUMIFS(AR116:AR156, AY116:AY156, INDIRECT("AE" &amp; ROW()), AP116:AP156, "📦")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
        SUMIFS(AR116:AR156, AY116:AY156, INDIRECT("AE" &amp; ROW()), AP116:AP156, "💲", AS116:AS156, "Familiar") +
        SUMIFS(AR116:AR156, AY116:AY156, INDIRECT("AE" &amp; ROW()), AP116:AP156, "📦", AS116:AS156, "Familiar")
    ) / 2
)  -
(
    (
        SUMIFS(AR116:AR156, AY116:AY156, INDIRECT("AE" &amp; ROW()), AP116:AP156, "💲", AS116:AS156, "Exonerado ADH") +
        SUMIFS(AR116:AR156, AY116:AY156, INDIRECT("AE" &amp; ROW()), AP116:AP156, "📦", AS116:AS156, "Exonerado ADH")
    ) / 2
)  -
(
    (
        SUMIFS(AR116:AR156, AY116:AY156, INDIRECT("AE" &amp; ROW()), AP116:AP156, "💲", AS116:AS156, "Exonerado Doctor") +
        SUMIFS(AR116:AR156, AY116:AY156, INDIRECT("AE" &amp; ROW()), AP116:AP156, "📦", AS116:AS156, "Exonerado Doctor")
    ) / 2
)</f>
        <v>0</v>
      </c>
      <c r="AK153" s="139">
        <f t="array" aca="1" ref="AK153" ca="1">(
    SUMIFS(AR116:AR156, AY116:AY156, INDIRECT("AE" &amp; ROW()), AP116:AP156, "💲") +
    SUMIFS(AR116:AR156, AY116:AY156, INDIRECT("AE" &amp; ROW()), AP116:AP156, "📦")
) -
(
    SUMIFS(AR116:AR156, AY116:AY156, INDIRECT("AE" &amp; ROW()), AP116:AP156, "💲", AS116:AS156, "Familiar") +
    SUMIFS(AR116:AR156, AY116:AY156, INDIRECT("AE" &amp; ROW()), AP116:AP156, "📦", AS116:AS156, "Familiar")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SUMIFS(AR116:AR156, AY116:AY156, INDIRECT("AE" &amp; ROW()), AP116:AP156, "💲", AS116:AS156, "Exonerado ADH") +
    SUMIFS(AR116:AR156, AY116:AY156, INDIRECT("AE" &amp; ROW()), AP116:AP156, "📦", AS116:AS156, "Exonerado ADH")
) -
(
    (
        SUMIFS(AR116:AR156, AY116:AY156, INDIRECT("AE" &amp; ROW()), AP116:AP156, "💲", AS116:AS156, "Exonerado Doctor") +
        SUMIFS(AR116:AR156, AY116:AY156, INDIRECT("AE" &amp; ROW()), AP116:AP156, "📦", AS116:AS156, "Exonerado Doctor")
    ) / 2
) -
(
    (
        SUMIFS(AR116:AR156, AY116:AY156, INDIRECT("AE" &amp; ROW()), AP116:AP156, "💲", AS116:AS156, "") +
        SUMIFS(AR116:AR156, AY116:AY156, INDIRECT("AE" &amp; ROW()), AP116:AP156, "📦", AS116:AS156, "")
    ) / 2
)</f>
        <v>0</v>
      </c>
      <c r="AL153" s="140">
        <f t="array" aca="1" ref="AL153" ca="1">(
    SUMIFS(AR116:AR156, AY116:AY156, INDIRECT("AE" &amp; ROW()), AP116:AP156, "💲") +
    SUMIFS(AR116:AR156, AY116:AY156, INDIRECT("AE" &amp; ROW()), AP116:AP156, "📦")
) -
(
    (
        SUMIFS(AR116:AR156, AY116:AY156, INDIRECT("AE" &amp; ROW()), AP116:AP156, "💲", AS116:AS156, "Familiar") +
        SUMIFS(AR116:AR156, AY116:AY156, INDIRECT("AE" &amp; ROW()), AP116:AP156, "📦", AS116:AS156, "Familiar")
    ) / 2
) -
(
    (
        SUMIFS(AR116:AR156, AY116:AY156, INDIRECT("AE" &amp; ROW()), AP116:AP156, "💲", AS116:AS156, "Participante") +
        SUMIFS(AR116:AR156, AY116:AY156, INDIRECT("AE" &amp; ROW()), AP116:AP156, "📦", AS116:AS156, "Participante")
    ) / 2
) -
(
    (
        SUMIFS(AR116:AR156, AY116:AY156, INDIRECT("AE" &amp; ROW()), AP116:AP156, "💲", AS116:AS156, "Empleado") +
        SUMIFS(AR116:AR156, AY116:AY156, INDIRECT("AE" &amp; ROW()), AP116:AP156, "📦", AS116:AS156, "Empleado")
    ) / 2
) -
(
    (
        SUMIFS(AR116:AR156, AY116:AY156, INDIRECT("AE" &amp; ROW()), AP116:AP156, "💲", AS116:AS156, "Exonerado ADH") +
        SUMIFS(AR116:AR156, AY116:AY156, INDIRECT("AE" &amp; ROW()), AP116:AP156, "📦", AS116:AS156, "Exonerado ADH")
    ) / 2
) -
(
    SUMIFS(AR116:AR156, AY116:AY156, INDIRECT("AE" &amp; ROW()), AP116:AP156, "💲", AS116:AS156, "Exonerado Doctor") +
    SUMIFS(AR116:AR156, AY116:AY156, INDIRECT("AE" &amp; ROW()), AP116:AP156, "📦", AS116:AS156, "Exonerado Doctor")
) -
(
    (
        SUMIFS(AR116:AR156, AY116:AY156, INDIRECT("AE" &amp; ROW()), AP116:AP156, "💲", AS116:AS156, "") +
        SUMIFS(AR116:AR156, AY116:AY156, INDIRECT("AE" &amp; ROW()), AP116:AP156, "📦", AS116:AS156, "")
    ) / 2
)</f>
        <v>0</v>
      </c>
      <c r="AM153" s="48"/>
      <c r="AN153" s="156"/>
      <c r="AO153" s="156"/>
      <c r="AP153" s="156"/>
      <c r="AQ153" s="156">
        <f>L164</f>
        <v>0</v>
      </c>
      <c r="AR153" s="156"/>
      <c r="AS153" s="156"/>
      <c r="AT153" s="156"/>
      <c r="AU153" s="156"/>
      <c r="AV153" s="156"/>
      <c r="AW153" s="156"/>
      <c r="AX153" s="156"/>
      <c r="AY153" s="156">
        <f>N159</f>
        <v>0</v>
      </c>
      <c r="AZ153" s="48"/>
      <c r="BA153" s="48"/>
      <c r="BB153" s="48"/>
      <c r="BC153" s="48"/>
      <c r="BD153" s="48"/>
      <c r="BE153" s="48"/>
      <c r="BF153" s="48"/>
      <c r="BG153" s="48"/>
      <c r="BH153" s="48"/>
      <c r="BI153" s="48"/>
      <c r="BJ153" s="48"/>
      <c r="BK153" s="48"/>
      <c r="BL153" s="48"/>
      <c r="BM153" s="48"/>
      <c r="BN153" s="48"/>
    </row>
    <row r="154" spans="1:66" ht="11.25" customHeight="1">
      <c r="A154" s="220"/>
      <c r="B154" s="38"/>
      <c r="C154" s="205"/>
      <c r="D154" s="208"/>
      <c r="E154" s="57" t="s">
        <v>44</v>
      </c>
      <c r="F154" s="58" t="str">
        <f>IF(D152&lt;&gt;"", VLOOKUP(D152,'Base de Datos'!$A$2:$D1268,4,FALSE()),"")</f>
        <v/>
      </c>
      <c r="G154" s="205"/>
      <c r="H154" s="208"/>
      <c r="I154" s="57" t="s">
        <v>44</v>
      </c>
      <c r="J154" s="58" t="str">
        <f>IF(H152&lt;&gt;"", VLOOKUP(H152,'Base de Datos'!$A$2:$D1268,4,FALSE()),"")</f>
        <v/>
      </c>
      <c r="K154" s="205"/>
      <c r="L154" s="208"/>
      <c r="M154" s="57" t="s">
        <v>44</v>
      </c>
      <c r="N154" s="58" t="str">
        <f>IF(L152&lt;&gt;"", VLOOKUP(L152,'Base de Datos'!$A$2:$D1268,4,FALSE()),"")</f>
        <v/>
      </c>
      <c r="O154" s="43"/>
      <c r="P154" s="163"/>
      <c r="Q154" s="3"/>
      <c r="R154" s="15"/>
      <c r="S154" s="229"/>
      <c r="T154" s="230"/>
      <c r="U154" s="59"/>
      <c r="V154" s="47"/>
      <c r="W154" s="229"/>
      <c r="X154" s="230"/>
      <c r="Y154" s="59"/>
      <c r="Z154" s="47"/>
      <c r="AA154" s="229"/>
      <c r="AB154" s="230"/>
      <c r="AC154" s="59"/>
      <c r="AD154" s="48"/>
      <c r="AE154" s="240" t="s">
        <v>47</v>
      </c>
      <c r="AF154" s="230"/>
      <c r="AG154" s="161">
        <f t="array" aca="1" ref="AG154" ca="1">COUNTIFS(AP116:AP156, "💲", AY116:AY156, INDIRECT("AE" &amp; ROW())) + COUNTIFS(AP116:AP156, "📦", AY116:AY156, INDIRECT("AE" &amp; ROW())) + COUNTIFS(AP116:AP156, "✅", AY116:AY156, INDIRECT("AE" &amp; ROW()))</f>
        <v>0</v>
      </c>
      <c r="AH154" s="162">
        <f t="array" aca="1" ref="AH154" ca="1">COUNTIFS(AP116:AP156, "💲", AY116:AY156, INDIRECT("AE" &amp; ROW())) + COUNTIFS(AP116:AP156, "📦", AY116:AY156, INDIRECT("AE" &amp; ROW()))</f>
        <v>0</v>
      </c>
      <c r="AI154" s="139">
        <f t="array" aca="1" ref="AI154" ca="1">SUMIFS(AR116:AR156, AY116:AY156, INDIRECT("AE" &amp; ROW()), AP116:AP156, "💲") + SUMIFS(AR116:AR156, AY116:AY156, INDIRECT("AE" &amp; ROW()), AP116:AP156, "📦")</f>
        <v>0</v>
      </c>
      <c r="AJ154" s="139">
        <f t="array" aca="1" ref="AJ154" ca="1">(
    SUMIFS(AR116:AR156, AY116:AY156, INDIRECT("AE" &amp; ROW()), AP116:AP156, "💲") +
    SUMIFS(AR116:AR156, AY116:AY156, INDIRECT("AE" &amp; ROW()), AP116:AP156, "📦")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
        SUMIFS(AR116:AR156, AY116:AY156, INDIRECT("AE" &amp; ROW()), AP116:AP156, "💲", AS116:AS156, "Familiar") +
        SUMIFS(AR116:AR156, AY116:AY156, INDIRECT("AE" &amp; ROW()), AP116:AP156, "📦", AS116:AS156, "Familiar")
    ) / 2
)  -
(
    (
        SUMIFS(AR116:AR156, AY116:AY156, INDIRECT("AE" &amp; ROW()), AP116:AP156, "💲", AS116:AS156, "Exonerado ADH") +
        SUMIFS(AR116:AR156, AY116:AY156, INDIRECT("AE" &amp; ROW()), AP116:AP156, "📦", AS116:AS156, "Exonerado ADH")
    ) / 2
)  -
(
    (
        SUMIFS(AR116:AR156, AY116:AY156, INDIRECT("AE" &amp; ROW()), AP116:AP156, "💲", AS116:AS156, "Exonerado Doctor") +
        SUMIFS(AR116:AR156, AY116:AY156, INDIRECT("AE" &amp; ROW()), AP116:AP156, "📦", AS116:AS156, "Exonerado Doctor")
    ) / 2
)</f>
        <v>0</v>
      </c>
      <c r="AK154" s="139">
        <f t="array" aca="1" ref="AK154" ca="1">(
    SUMIFS(AR116:AR156, AY116:AY156, INDIRECT("AE" &amp; ROW()), AP116:AP156, "💲") +
    SUMIFS(AR116:AR156, AY116:AY156, INDIRECT("AE" &amp; ROW()), AP116:AP156, "📦")
) -
(
    SUMIFS(AR116:AR156, AY116:AY156, INDIRECT("AE" &amp; ROW()), AP116:AP156, "💲", AS116:AS156, "Familiar") +
    SUMIFS(AR116:AR156, AY116:AY156, INDIRECT("AE" &amp; ROW()), AP116:AP156, "📦", AS116:AS156, "Familiar")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SUMIFS(AR116:AR156, AY116:AY156, INDIRECT("AE" &amp; ROW()), AP116:AP156, "💲", AS116:AS156, "Exonerado ADH") +
    SUMIFS(AR116:AR156, AY116:AY156, INDIRECT("AE" &amp; ROW()), AP116:AP156, "📦", AS116:AS156, "Exonerado ADH")
) -
(
    (
        SUMIFS(AR116:AR156, AY116:AY156, INDIRECT("AE" &amp; ROW()), AP116:AP156, "💲", AS116:AS156, "Exonerado Doctor") +
        SUMIFS(AR116:AR156, AY116:AY156, INDIRECT("AE" &amp; ROW()), AP116:AP156, "📦", AS116:AS156, "Exonerado Doctor")
    ) / 2
) -
(
    (
        SUMIFS(AR116:AR156, AY116:AY156, INDIRECT("AE" &amp; ROW()), AP116:AP156, "💲", AS116:AS156, "") +
        SUMIFS(AR116:AR156, AY116:AY156, INDIRECT("AE" &amp; ROW()), AP116:AP156, "📦", AS116:AS156, "")
    ) / 2
)</f>
        <v>0</v>
      </c>
      <c r="AL154" s="140">
        <f t="array" aca="1" ref="AL154" ca="1">(
    SUMIFS(AR116:AR156, AY116:AY156, INDIRECT("AE" &amp; ROW()), AP116:AP156, "💲") +
    SUMIFS(AR116:AR156, AY116:AY156, INDIRECT("AE" &amp; ROW()), AP116:AP156, "📦")
) -
(
    (
        SUMIFS(AR116:AR156, AY116:AY156, INDIRECT("AE" &amp; ROW()), AP116:AP156, "💲", AS116:AS156, "Familiar") +
        SUMIFS(AR116:AR156, AY116:AY156, INDIRECT("AE" &amp; ROW()), AP116:AP156, "📦", AS116:AS156, "Familiar")
    ) / 2
) -
(
    (
        SUMIFS(AR116:AR156, AY116:AY156, INDIRECT("AE" &amp; ROW()), AP116:AP156, "💲", AS116:AS156, "Participante") +
        SUMIFS(AR116:AR156, AY116:AY156, INDIRECT("AE" &amp; ROW()), AP116:AP156, "📦", AS116:AS156, "Participante")
    ) / 2
) -
(
    (
        SUMIFS(AR116:AR156, AY116:AY156, INDIRECT("AE" &amp; ROW()), AP116:AP156, "💲", AS116:AS156, "Empleado") +
        SUMIFS(AR116:AR156, AY116:AY156, INDIRECT("AE" &amp; ROW()), AP116:AP156, "📦", AS116:AS156, "Empleado")
    ) / 2
) -
(
    (
        SUMIFS(AR116:AR156, AY116:AY156, INDIRECT("AE" &amp; ROW()), AP116:AP156, "💲", AS116:AS156, "Exonerado ADH") +
        SUMIFS(AR116:AR156, AY116:AY156, INDIRECT("AE" &amp; ROW()), AP116:AP156, "📦", AS116:AS156, "Exonerado ADH")
    ) / 2
) -
(
    SUMIFS(AR116:AR156, AY116:AY156, INDIRECT("AE" &amp; ROW()), AP116:AP156, "💲", AS116:AS156, "Exonerado Doctor") +
    SUMIFS(AR116:AR156, AY116:AY156, INDIRECT("AE" &amp; ROW()), AP116:AP156, "📦", AS116:AS156, "Exonerado Doctor")
) -
(
    (
        SUMIFS(AR116:AR156, AY116:AY156, INDIRECT("AE" &amp; ROW()), AP116:AP156, "💲", AS116:AS156, "") +
        SUMIFS(AR116:AR156, AY116:AY156, INDIRECT("AE" &amp; ROW()), AP116:AP156, "📦", AS116:AS156, "")
    ) / 2
)</f>
        <v>0</v>
      </c>
      <c r="AM154" s="48"/>
      <c r="AN154" s="156"/>
      <c r="AO154" s="156"/>
      <c r="AP154" s="156"/>
      <c r="AQ154" s="156"/>
      <c r="AR154" s="156"/>
      <c r="AS154" s="156"/>
      <c r="AT154" s="156"/>
      <c r="AU154" s="156"/>
      <c r="AV154" s="156"/>
      <c r="AW154" s="156"/>
      <c r="AX154" s="156"/>
      <c r="AY154" s="156">
        <f>N163</f>
        <v>0</v>
      </c>
      <c r="AZ154" s="48"/>
      <c r="BA154" s="48"/>
      <c r="BB154" s="48"/>
      <c r="BC154" s="48"/>
      <c r="BD154" s="48"/>
      <c r="BE154" s="48"/>
      <c r="BF154" s="48"/>
      <c r="BG154" s="48"/>
      <c r="BH154" s="48"/>
      <c r="BI154" s="48"/>
      <c r="BJ154" s="48"/>
      <c r="BK154" s="48"/>
      <c r="BL154" s="48"/>
      <c r="BM154" s="48"/>
      <c r="BN154" s="48"/>
    </row>
    <row r="155" spans="1:66" ht="11.25" customHeight="1">
      <c r="A155" s="221"/>
      <c r="B155" s="38"/>
      <c r="C155" s="206"/>
      <c r="D155" s="209"/>
      <c r="E155" s="85" t="s">
        <v>46</v>
      </c>
      <c r="F155" s="86"/>
      <c r="G155" s="206"/>
      <c r="H155" s="209"/>
      <c r="I155" s="85" t="s">
        <v>46</v>
      </c>
      <c r="J155" s="108"/>
      <c r="K155" s="206"/>
      <c r="L155" s="209"/>
      <c r="M155" s="85" t="s">
        <v>46</v>
      </c>
      <c r="N155" s="108"/>
      <c r="O155" s="43"/>
      <c r="P155" s="163"/>
      <c r="Q155" s="3"/>
      <c r="R155" s="15"/>
      <c r="S155" s="227" t="str">
        <f>IF(OR(S152="Empleado",S152="Familiar"),"Nombre del Empleado","N° Factura")</f>
        <v>N° Factura</v>
      </c>
      <c r="T155" s="228"/>
      <c r="U155" s="89"/>
      <c r="V155" s="47"/>
      <c r="W155" s="227" t="str">
        <f>IF(OR(W152="Empleado",W152="Familiar"),"Nombre del Empleado","N° Factura")</f>
        <v>N° Factura</v>
      </c>
      <c r="X155" s="228"/>
      <c r="Y155" s="89"/>
      <c r="Z155" s="47"/>
      <c r="AA155" s="227" t="str">
        <f>IF(OR(AA152="Empleado",AA152="Familiar"),"Nombre del Empleado","N° Factura")</f>
        <v>N° Factura</v>
      </c>
      <c r="AB155" s="228"/>
      <c r="AC155" s="111"/>
      <c r="AD155" s="48"/>
      <c r="AE155" s="240" t="s">
        <v>48</v>
      </c>
      <c r="AF155" s="230"/>
      <c r="AG155" s="161">
        <f t="array" aca="1" ref="AG155" ca="1">COUNTIFS(AP116:AP156, "💲", AY116:AY156, INDIRECT("AE" &amp; ROW())) + COUNTIFS(AP116:AP156, "📦", AY116:AY156, INDIRECT("AE" &amp; ROW())) + COUNTIFS(AP116:AP156, "✅", AY116:AY156, INDIRECT("AE" &amp; ROW()))</f>
        <v>0</v>
      </c>
      <c r="AH155" s="162">
        <f t="array" aca="1" ref="AH155" ca="1">COUNTIFS(AP116:AP156, "💲", AY116:AY156, INDIRECT("AE" &amp; ROW())) + COUNTIFS(AP116:AP156, "📦", AY116:AY156, INDIRECT("AE" &amp; ROW()))</f>
        <v>0</v>
      </c>
      <c r="AI155" s="139">
        <f t="array" aca="1" ref="AI155" ca="1">SUMIFS(AR116:AR156, AY116:AY156, INDIRECT("AE" &amp; ROW()), AP116:AP156, "💲") + SUMIFS(AR116:AR156, AY116:AY156, INDIRECT("AE" &amp; ROW()), AP116:AP156, "📦")</f>
        <v>0</v>
      </c>
      <c r="AJ155" s="139">
        <f t="array" aca="1" ref="AJ155" ca="1">(
    SUMIFS(AR116:AR156, AY116:AY156, INDIRECT("AE" &amp; ROW()), AP116:AP156, "💲") +
    SUMIFS(AR116:AR156, AY116:AY156, INDIRECT("AE" &amp; ROW()), AP116:AP156, "📦")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
        SUMIFS(AR116:AR156, AY116:AY156, INDIRECT("AE" &amp; ROW()), AP116:AP156, "💲", AS116:AS156, "Familiar") +
        SUMIFS(AR116:AR156, AY116:AY156, INDIRECT("AE" &amp; ROW()), AP116:AP156, "📦", AS116:AS156, "Familiar")
    ) / 2
)  -
(
    (
        SUMIFS(AR116:AR156, AY116:AY156, INDIRECT("AE" &amp; ROW()), AP116:AP156, "💲", AS116:AS156, "Exonerado ADH") +
        SUMIFS(AR116:AR156, AY116:AY156, INDIRECT("AE" &amp; ROW()), AP116:AP156, "📦", AS116:AS156, "Exonerado ADH")
    ) / 2
)  -
(
    (
        SUMIFS(AR116:AR156, AY116:AY156, INDIRECT("AE" &amp; ROW()), AP116:AP156, "💲", AS116:AS156, "Exonerado Doctor") +
        SUMIFS(AR116:AR156, AY116:AY156, INDIRECT("AE" &amp; ROW()), AP116:AP156, "📦", AS116:AS156, "Exonerado Doctor")
    ) / 2
)</f>
        <v>0</v>
      </c>
      <c r="AK155" s="139">
        <f t="array" aca="1" ref="AK155" ca="1">(
    SUMIFS(AR116:AR156, AY116:AY156, INDIRECT("AE" &amp; ROW()), AP116:AP156, "💲") +
    SUMIFS(AR116:AR156, AY116:AY156, INDIRECT("AE" &amp; ROW()), AP116:AP156, "📦")
) -
(
    SUMIFS(AR116:AR156, AY116:AY156, INDIRECT("AE" &amp; ROW()), AP116:AP156, "💲", AS116:AS156, "Familiar") +
    SUMIFS(AR116:AR156, AY116:AY156, INDIRECT("AE" &amp; ROW()), AP116:AP156, "📦", AS116:AS156, "Familiar")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SUMIFS(AR116:AR156, AY116:AY156, INDIRECT("AE" &amp; ROW()), AP116:AP156, "💲", AS116:AS156, "Exonerado ADH") +
    SUMIFS(AR116:AR156, AY116:AY156, INDIRECT("AE" &amp; ROW()), AP116:AP156, "📦", AS116:AS156, "Exonerado ADH")
) -
(
    (
        SUMIFS(AR116:AR156, AY116:AY156, INDIRECT("AE" &amp; ROW()), AP116:AP156, "💲", AS116:AS156, "Exonerado Doctor") +
        SUMIFS(AR116:AR156, AY116:AY156, INDIRECT("AE" &amp; ROW()), AP116:AP156, "📦", AS116:AS156, "Exonerado Doctor")
    ) / 2
) -
(
    (
        SUMIFS(AR116:AR156, AY116:AY156, INDIRECT("AE" &amp; ROW()), AP116:AP156, "💲", AS116:AS156, "") +
        SUMIFS(AR116:AR156, AY116:AY156, INDIRECT("AE" &amp; ROW()), AP116:AP156, "📦", AS116:AS156, "")
    ) / 2
)</f>
        <v>0</v>
      </c>
      <c r="AL155" s="140">
        <f t="array" aca="1" ref="AL155" ca="1">(
    SUMIFS(AR116:AR156, AY116:AY156, INDIRECT("AE" &amp; ROW()), AP116:AP156, "💲") +
    SUMIFS(AR116:AR156, AY116:AY156, INDIRECT("AE" &amp; ROW()), AP116:AP156, "📦")
) -
(
    (
        SUMIFS(AR116:AR156, AY116:AY156, INDIRECT("AE" &amp; ROW()), AP116:AP156, "💲", AS116:AS156, "Familiar") +
        SUMIFS(AR116:AR156, AY116:AY156, INDIRECT("AE" &amp; ROW()), AP116:AP156, "📦", AS116:AS156, "Familiar")
    ) / 2
) -
(
    (
        SUMIFS(AR116:AR156, AY116:AY156, INDIRECT("AE" &amp; ROW()), AP116:AP156, "💲", AS116:AS156, "Participante") +
        SUMIFS(AR116:AR156, AY116:AY156, INDIRECT("AE" &amp; ROW()), AP116:AP156, "📦", AS116:AS156, "Participante")
    ) / 2
) -
(
    (
        SUMIFS(AR116:AR156, AY116:AY156, INDIRECT("AE" &amp; ROW()), AP116:AP156, "💲", AS116:AS156, "Empleado") +
        SUMIFS(AR116:AR156, AY116:AY156, INDIRECT("AE" &amp; ROW()), AP116:AP156, "📦", AS116:AS156, "Empleado")
    ) / 2
) -
(
    (
        SUMIFS(AR116:AR156, AY116:AY156, INDIRECT("AE" &amp; ROW()), AP116:AP156, "💲", AS116:AS156, "Exonerado ADH") +
        SUMIFS(AR116:AR156, AY116:AY156, INDIRECT("AE" &amp; ROW()), AP116:AP156, "📦", AS116:AS156, "Exonerado ADH")
    ) / 2
) -
(
    SUMIFS(AR116:AR156, AY116:AY156, INDIRECT("AE" &amp; ROW()), AP116:AP156, "💲", AS116:AS156, "Exonerado Doctor") +
    SUMIFS(AR116:AR156, AY116:AY156, INDIRECT("AE" &amp; ROW()), AP116:AP156, "📦", AS116:AS156, "Exonerado Doctor")
) -
(
    (
        SUMIFS(AR116:AR156, AY116:AY156, INDIRECT("AE" &amp; ROW()), AP116:AP156, "💲", AS116:AS156, "") +
        SUMIFS(AR116:AR156, AY116:AY156, INDIRECT("AE" &amp; ROW()), AP116:AP156, "📦", AS116:AS156, "")
    ) / 2
)</f>
        <v>0</v>
      </c>
      <c r="AM155" s="48"/>
      <c r="AN155" s="156"/>
      <c r="AO155" s="156"/>
      <c r="AP155" s="156"/>
      <c r="AQ155" s="156"/>
      <c r="AR155" s="156"/>
      <c r="AS155" s="156"/>
      <c r="AT155" s="156"/>
      <c r="AU155" s="156"/>
      <c r="AV155" s="156"/>
      <c r="AW155" s="156"/>
      <c r="AX155" s="156"/>
      <c r="AY155" s="156">
        <f>N167</f>
        <v>0</v>
      </c>
      <c r="AZ155" s="48"/>
      <c r="BA155" s="48"/>
      <c r="BB155" s="48"/>
      <c r="BC155" s="48"/>
      <c r="BD155" s="48"/>
      <c r="BE155" s="48"/>
      <c r="BF155" s="48"/>
      <c r="BG155" s="48"/>
      <c r="BH155" s="48"/>
      <c r="BI155" s="48"/>
      <c r="BJ155" s="48"/>
      <c r="BK155" s="48"/>
      <c r="BL155" s="48"/>
      <c r="BM155" s="48"/>
      <c r="BN155" s="48"/>
    </row>
    <row r="156" spans="1:66" ht="11.25" customHeight="1">
      <c r="A156" s="222">
        <f>A152+$Q$13/1440</f>
        <v>0.74999999999999978</v>
      </c>
      <c r="B156" s="38"/>
      <c r="C156" s="204"/>
      <c r="D156" s="207"/>
      <c r="E156" s="40" t="s">
        <v>36</v>
      </c>
      <c r="F156" s="42" t="str">
        <f>IF(D156&lt;&gt;"", VLOOKUP(D156,'Base de Datos'!$A$2:$D1268,2,FALSE()),"")</f>
        <v/>
      </c>
      <c r="G156" s="204"/>
      <c r="H156" s="216"/>
      <c r="I156" s="40" t="s">
        <v>36</v>
      </c>
      <c r="J156" s="42" t="str">
        <f>IF(H156&lt;&gt;"", VLOOKUP(H156,'Base de Datos'!$A$2:$D1268,2,FALSE()),"")</f>
        <v/>
      </c>
      <c r="K156" s="204"/>
      <c r="L156" s="216"/>
      <c r="M156" s="40" t="s">
        <v>36</v>
      </c>
      <c r="N156" s="42" t="str">
        <f>IF(L156&lt;&gt;"", VLOOKUP(L156,'Base de Datos'!$A$2:$D1268,2,FALSE()),"")</f>
        <v/>
      </c>
      <c r="O156" s="43"/>
      <c r="P156" s="163"/>
      <c r="Q156" s="3"/>
      <c r="R156" s="15"/>
      <c r="S156" s="45"/>
      <c r="T156" s="45" t="s">
        <v>37</v>
      </c>
      <c r="U156" s="46"/>
      <c r="V156" s="47"/>
      <c r="W156" s="45"/>
      <c r="X156" s="45" t="s">
        <v>37</v>
      </c>
      <c r="Y156" s="46"/>
      <c r="Z156" s="47"/>
      <c r="AA156" s="45"/>
      <c r="AB156" s="45" t="s">
        <v>37</v>
      </c>
      <c r="AC156" s="46"/>
      <c r="AD156" s="48"/>
      <c r="AE156" s="240" t="s">
        <v>49</v>
      </c>
      <c r="AF156" s="230"/>
      <c r="AG156" s="161">
        <f t="array" aca="1" ref="AG156" ca="1">COUNTIFS(AP116:AP156, "💲", AY116:AY156, INDIRECT("AE" &amp; ROW())) + COUNTIFS(AP116:AP156, "📦", AY116:AY156, INDIRECT("AE" &amp; ROW())) + COUNTIFS(AP116:AP156, "✅", AY116:AY156, INDIRECT("AE" &amp; ROW()))</f>
        <v>0</v>
      </c>
      <c r="AH156" s="162">
        <f t="array" aca="1" ref="AH156" ca="1">COUNTIFS(AP116:AP156, "💲", AY116:AY156, INDIRECT("AE" &amp; ROW())) + COUNTIFS(AP116:AP156, "📦", AY116:AY156, INDIRECT("AE" &amp; ROW()))</f>
        <v>0</v>
      </c>
      <c r="AI156" s="139">
        <f t="array" aca="1" ref="AI156" ca="1">SUMIFS(AR116:AR156, AY116:AY156, INDIRECT("AE" &amp; ROW()), AP116:AP156, "💲") + SUMIFS(AR116:AR156, AY116:AY156, INDIRECT("AE" &amp; ROW()), AP116:AP156, "📦")</f>
        <v>0</v>
      </c>
      <c r="AJ156" s="139">
        <f t="array" aca="1" ref="AJ156" ca="1">(
    SUMIFS(AR116:AR156, AY116:AY156, INDIRECT("AE" &amp; ROW()), AP116:AP156, "💲") +
    SUMIFS(AR116:AR156, AY116:AY156, INDIRECT("AE" &amp; ROW()), AP116:AP156, "📦")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
        SUMIFS(AR116:AR156, AY116:AY156, INDIRECT("AE" &amp; ROW()), AP116:AP156, "💲", AS116:AS156, "Familiar") +
        SUMIFS(AR116:AR156, AY116:AY156, INDIRECT("AE" &amp; ROW()), AP116:AP156, "📦", AS116:AS156, "Familiar")
    ) / 2
)  -
(
    (
        SUMIFS(AR116:AR156, AY116:AY156, INDIRECT("AE" &amp; ROW()), AP116:AP156, "💲", AS116:AS156, "Exonerado ADH") +
        SUMIFS(AR116:AR156, AY116:AY156, INDIRECT("AE" &amp; ROW()), AP116:AP156, "📦", AS116:AS156, "Exonerado ADH")
    ) / 2
)  -
(
    (
        SUMIFS(AR116:AR156, AY116:AY156, INDIRECT("AE" &amp; ROW()), AP116:AP156, "💲", AS116:AS156, "Exonerado Doctor") +
        SUMIFS(AR116:AR156, AY116:AY156, INDIRECT("AE" &amp; ROW()), AP116:AP156, "📦", AS116:AS156, "Exonerado Doctor")
    ) / 2
)</f>
        <v>0</v>
      </c>
      <c r="AK156" s="139">
        <f t="array" aca="1" ref="AK156" ca="1">(
    SUMIFS(AR116:AR156, AY116:AY156, INDIRECT("AE" &amp; ROW()), AP116:AP156, "💲") +
    SUMIFS(AR116:AR156, AY116:AY156, INDIRECT("AE" &amp; ROW()), AP116:AP156, "📦")
) -
(
    SUMIFS(AR116:AR156, AY116:AY156, INDIRECT("AE" &amp; ROW()), AP116:AP156, "💲", AS116:AS156, "Familiar") +
    SUMIFS(AR116:AR156, AY116:AY156, INDIRECT("AE" &amp; ROW()), AP116:AP156, "📦", AS116:AS156, "Familiar")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SUMIFS(AR116:AR156, AY116:AY156, INDIRECT("AE" &amp; ROW()), AP116:AP156, "💲", AS116:AS156, "Exonerado ADH") +
    SUMIFS(AR116:AR156, AY116:AY156, INDIRECT("AE" &amp; ROW()), AP116:AP156, "📦", AS116:AS156, "Exonerado ADH")
) -
(
    (
        SUMIFS(AR116:AR156, AY116:AY156, INDIRECT("AE" &amp; ROW()), AP116:AP156, "💲", AS116:AS156, "Exonerado Doctor") +
        SUMIFS(AR116:AR156, AY116:AY156, INDIRECT("AE" &amp; ROW()), AP116:AP156, "📦", AS116:AS156, "Exonerado Doctor")
    ) / 2
) -
(
    (
        SUMIFS(AR116:AR156, AY116:AY156, INDIRECT("AE" &amp; ROW()), AP116:AP156, "💲", AS116:AS156, "") +
        SUMIFS(AR116:AR156, AY116:AY156, INDIRECT("AE" &amp; ROW()), AP116:AP156, "📦", AS116:AS156, "")
    ) / 2
)</f>
        <v>0</v>
      </c>
      <c r="AL156" s="140">
        <f t="array" aca="1" ref="AL156" ca="1">(
    SUMIFS(AR116:AR156, AY116:AY156, INDIRECT("AE" &amp; ROW()), AP116:AP156, "💲") +
    SUMIFS(AR116:AR156, AY116:AY156, INDIRECT("AE" &amp; ROW()), AP116:AP156, "📦")
) -
(
    (
        SUMIFS(AR116:AR156, AY116:AY156, INDIRECT("AE" &amp; ROW()), AP116:AP156, "💲", AS116:AS156, "Familiar") +
        SUMIFS(AR116:AR156, AY116:AY156, INDIRECT("AE" &amp; ROW()), AP116:AP156, "📦", AS116:AS156, "Familiar")
    ) / 2
) -
(
    (
        SUMIFS(AR116:AR156, AY116:AY156, INDIRECT("AE" &amp; ROW()), AP116:AP156, "💲", AS116:AS156, "Participante") +
        SUMIFS(AR116:AR156, AY116:AY156, INDIRECT("AE" &amp; ROW()), AP116:AP156, "📦", AS116:AS156, "Participante")
    ) / 2
) -
(
    (
        SUMIFS(AR116:AR156, AY116:AY156, INDIRECT("AE" &amp; ROW()), AP116:AP156, "💲", AS116:AS156, "Empleado") +
        SUMIFS(AR116:AR156, AY116:AY156, INDIRECT("AE" &amp; ROW()), AP116:AP156, "📦", AS116:AS156, "Empleado")
    ) / 2
) -
(
    (
        SUMIFS(AR116:AR156, AY116:AY156, INDIRECT("AE" &amp; ROW()), AP116:AP156, "💲", AS116:AS156, "Exonerado ADH") +
        SUMIFS(AR116:AR156, AY116:AY156, INDIRECT("AE" &amp; ROW()), AP116:AP156, "📦", AS116:AS156, "Exonerado ADH")
    ) / 2
) -
(
    SUMIFS(AR116:AR156, AY116:AY156, INDIRECT("AE" &amp; ROW()), AP116:AP156, "💲", AS116:AS156, "Exonerado Doctor") +
    SUMIFS(AR116:AR156, AY116:AY156, INDIRECT("AE" &amp; ROW()), AP116:AP156, "📦", AS116:AS156, "Exonerado Doctor")
) -
(
    (
        SUMIFS(AR116:AR156, AY116:AY156, INDIRECT("AE" &amp; ROW()), AP116:AP156, "💲", AS116:AS156, "") +
        SUMIFS(AR116:AR156, AY116:AY156, INDIRECT("AE" &amp; ROW()), AP116:AP156, "📦", AS116:AS156, "")
    ) / 2
)</f>
        <v>0</v>
      </c>
      <c r="AM156" s="48"/>
      <c r="AN156" s="156"/>
      <c r="AO156" s="156"/>
      <c r="AP156" s="156"/>
      <c r="AQ156" s="156"/>
      <c r="AR156" s="156"/>
      <c r="AS156" s="156"/>
      <c r="AT156" s="156"/>
      <c r="AU156" s="156"/>
      <c r="AV156" s="156"/>
      <c r="AW156" s="156"/>
      <c r="AX156" s="156"/>
      <c r="AY156" s="156"/>
      <c r="AZ156" s="48"/>
      <c r="BA156" s="48"/>
      <c r="BB156" s="48"/>
      <c r="BC156" s="48"/>
      <c r="BD156" s="48"/>
      <c r="BE156" s="48"/>
      <c r="BF156" s="48"/>
      <c r="BG156" s="48"/>
      <c r="BH156" s="48"/>
      <c r="BI156" s="48"/>
      <c r="BJ156" s="48"/>
      <c r="BK156" s="48"/>
      <c r="BL156" s="48"/>
      <c r="BM156" s="48"/>
      <c r="BN156" s="48"/>
    </row>
    <row r="157" spans="1:66" ht="11.25" customHeight="1">
      <c r="A157" s="220"/>
      <c r="B157" s="38"/>
      <c r="C157" s="205"/>
      <c r="D157" s="208"/>
      <c r="E157" s="57" t="s">
        <v>42</v>
      </c>
      <c r="F157" s="58" t="str">
        <f>IF(D156&lt;&gt;"", VLOOKUP(D156,'Base de Datos'!$A$2:$D1268,3,FALSE()),"")</f>
        <v/>
      </c>
      <c r="G157" s="205"/>
      <c r="H157" s="208"/>
      <c r="I157" s="57" t="s">
        <v>42</v>
      </c>
      <c r="J157" s="58" t="str">
        <f>IF(H156&lt;&gt;"", VLOOKUP(H156,'Base de Datos'!$A$2:$D1268,3,FALSE()),"")</f>
        <v/>
      </c>
      <c r="K157" s="205"/>
      <c r="L157" s="208"/>
      <c r="M157" s="57" t="s">
        <v>42</v>
      </c>
      <c r="N157" s="58" t="str">
        <f>IF(L156&lt;&gt;"", VLOOKUP(L156,'Base de Datos'!$A$2:$D1268,3,FALSE()),"")</f>
        <v/>
      </c>
      <c r="O157" s="43"/>
      <c r="P157" s="163"/>
      <c r="Q157" s="3"/>
      <c r="R157" s="15"/>
      <c r="S157" s="229"/>
      <c r="T157" s="230"/>
      <c r="U157" s="59"/>
      <c r="V157" s="47"/>
      <c r="W157" s="229"/>
      <c r="X157" s="230"/>
      <c r="Y157" s="59"/>
      <c r="Z157" s="47"/>
      <c r="AA157" s="229"/>
      <c r="AB157" s="230"/>
      <c r="AC157" s="59"/>
      <c r="AD157" s="48"/>
      <c r="AE157" s="240" t="s">
        <v>51</v>
      </c>
      <c r="AF157" s="230"/>
      <c r="AG157" s="161">
        <f t="array" aca="1" ref="AG157" ca="1">COUNTIFS(AP116:AP156, "💲", AY116:AY156, INDIRECT("AE" &amp; ROW())) + COUNTIFS(AP116:AP156, "📦", AY116:AY156, INDIRECT("AE" &amp; ROW())) + COUNTIFS(AP116:AP156, "✅", AY116:AY156, INDIRECT("AE" &amp; ROW()))</f>
        <v>0</v>
      </c>
      <c r="AH157" s="162">
        <f t="array" aca="1" ref="AH157" ca="1">COUNTIFS(AP116:AP156, "💲", AY116:AY156, INDIRECT("AE" &amp; ROW())) + COUNTIFS(AP116:AP156, "📦", AY116:AY156, INDIRECT("AE" &amp; ROW()))</f>
        <v>0</v>
      </c>
      <c r="AI157" s="139">
        <f t="array" aca="1" ref="AI157" ca="1">SUMIFS(AR116:AR156, AY116:AY156, INDIRECT("AE" &amp; ROW()), AP116:AP156, "💲") + SUMIFS(AR116:AR156, AY116:AY156, INDIRECT("AE" &amp; ROW()), AP116:AP156, "📦")</f>
        <v>0</v>
      </c>
      <c r="AJ157" s="139">
        <f t="array" aca="1" ref="AJ157" ca="1">(
    SUMIFS(AR116:AR156, AY116:AY156, INDIRECT("AE" &amp; ROW()), AP116:AP156, "💲") +
    SUMIFS(AR116:AR156, AY116:AY156, INDIRECT("AE" &amp; ROW()), AP116:AP156, "📦")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
        SUMIFS(AR116:AR156, AY116:AY156, INDIRECT("AE" &amp; ROW()), AP116:AP156, "💲", AS116:AS156, "Familiar") +
        SUMIFS(AR116:AR156, AY116:AY156, INDIRECT("AE" &amp; ROW()), AP116:AP156, "📦", AS116:AS156, "Familiar")
    ) / 2
)  -
(
    (
        SUMIFS(AR116:AR156, AY116:AY156, INDIRECT("AE" &amp; ROW()), AP116:AP156, "💲", AS116:AS156, "Exonerado ADH") +
        SUMIFS(AR116:AR156, AY116:AY156, INDIRECT("AE" &amp; ROW()), AP116:AP156, "📦", AS116:AS156, "Exonerado ADH")
    ) / 2
)  -
(
    (
        SUMIFS(AR116:AR156, AY116:AY156, INDIRECT("AE" &amp; ROW()), AP116:AP156, "💲", AS116:AS156, "Exonerado Doctor") +
        SUMIFS(AR116:AR156, AY116:AY156, INDIRECT("AE" &amp; ROW()), AP116:AP156, "📦", AS116:AS156, "Exonerado Doctor")
    ) / 2
)</f>
        <v>0</v>
      </c>
      <c r="AK157" s="139">
        <f t="array" aca="1" ref="AK157" ca="1">(
    SUMIFS(AR116:AR156, AY116:AY156, INDIRECT("AE" &amp; ROW()), AP116:AP156, "💲") +
    SUMIFS(AR116:AR156, AY116:AY156, INDIRECT("AE" &amp; ROW()), AP116:AP156, "📦")
) -
(
    SUMIFS(AR116:AR156, AY116:AY156, INDIRECT("AE" &amp; ROW()), AP116:AP156, "💲", AS116:AS156, "Familiar") +
    SUMIFS(AR116:AR156, AY116:AY156, INDIRECT("AE" &amp; ROW()), AP116:AP156, "📦", AS116:AS156, "Familiar")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SUMIFS(AR116:AR156, AY116:AY156, INDIRECT("AE" &amp; ROW()), AP116:AP156, "💲", AS116:AS156, "Exonerado ADH") +
    SUMIFS(AR116:AR156, AY116:AY156, INDIRECT("AE" &amp; ROW()), AP116:AP156, "📦", AS116:AS156, "Exonerado ADH")
) -
(
    (
        SUMIFS(AR116:AR156, AY116:AY156, INDIRECT("AE" &amp; ROW()), AP116:AP156, "💲", AS116:AS156, "Exonerado Doctor") +
        SUMIFS(AR116:AR156, AY116:AY156, INDIRECT("AE" &amp; ROW()), AP116:AP156, "📦", AS116:AS156, "Exonerado Doctor")
    ) / 2
) -
(
    (
        SUMIFS(AR116:AR156, AY116:AY156, INDIRECT("AE" &amp; ROW()), AP116:AP156, "💲", AS116:AS156, "") +
        SUMIFS(AR116:AR156, AY116:AY156, INDIRECT("AE" &amp; ROW()), AP116:AP156, "📦", AS116:AS156, "")
    ) / 2
)</f>
        <v>0</v>
      </c>
      <c r="AL157" s="140">
        <f t="array" aca="1" ref="AL157" ca="1">(
    SUMIFS(AR116:AR156, AY116:AY156, INDIRECT("AE" &amp; ROW()), AP116:AP156, "💲") +
    SUMIFS(AR116:AR156, AY116:AY156, INDIRECT("AE" &amp; ROW()), AP116:AP156, "📦")
) -
(
    (
        SUMIFS(AR116:AR156, AY116:AY156, INDIRECT("AE" &amp; ROW()), AP116:AP156, "💲", AS116:AS156, "Familiar") +
        SUMIFS(AR116:AR156, AY116:AY156, INDIRECT("AE" &amp; ROW()), AP116:AP156, "📦", AS116:AS156, "Familiar")
    ) / 2
) -
(
    (
        SUMIFS(AR116:AR156, AY116:AY156, INDIRECT("AE" &amp; ROW()), AP116:AP156, "💲", AS116:AS156, "Participante") +
        SUMIFS(AR116:AR156, AY116:AY156, INDIRECT("AE" &amp; ROW()), AP116:AP156, "📦", AS116:AS156, "Participante")
    ) / 2
) -
(
    (
        SUMIFS(AR116:AR156, AY116:AY156, INDIRECT("AE" &amp; ROW()), AP116:AP156, "💲", AS116:AS156, "Empleado") +
        SUMIFS(AR116:AR156, AY116:AY156, INDIRECT("AE" &amp; ROW()), AP116:AP156, "📦", AS116:AS156, "Empleado")
    ) / 2
) -
(
    (
        SUMIFS(AR116:AR156, AY116:AY156, INDIRECT("AE" &amp; ROW()), AP116:AP156, "💲", AS116:AS156, "Exonerado ADH") +
        SUMIFS(AR116:AR156, AY116:AY156, INDIRECT("AE" &amp; ROW()), AP116:AP156, "📦", AS116:AS156, "Exonerado ADH")
    ) / 2
) -
(
    SUMIFS(AR116:AR156, AY116:AY156, INDIRECT("AE" &amp; ROW()), AP116:AP156, "💲", AS116:AS156, "Exonerado Doctor") +
    SUMIFS(AR116:AR156, AY116:AY156, INDIRECT("AE" &amp; ROW()), AP116:AP156, "📦", AS116:AS156, "Exonerado Doctor")
) -
(
    (
        SUMIFS(AR116:AR156, AY116:AY156, INDIRECT("AE" &amp; ROW()), AP116:AP156, "💲", AS116:AS156, "") +
        SUMIFS(AR116:AR156, AY116:AY156, INDIRECT("AE" &amp; ROW()), AP116:AP156, "📦", AS116:AS156, "")
    ) / 2
)</f>
        <v>0</v>
      </c>
      <c r="AM157" s="48"/>
      <c r="AN157" s="48"/>
      <c r="AO157" s="48"/>
      <c r="AP157" s="48"/>
      <c r="AQ157" s="48"/>
      <c r="AR157" s="48"/>
      <c r="AS157" s="48"/>
      <c r="AT157" s="48"/>
      <c r="AU157" s="48"/>
      <c r="AV157" s="48"/>
      <c r="AW157" s="48"/>
      <c r="AX157" s="48"/>
      <c r="AY157" s="48"/>
      <c r="AZ157" s="48"/>
      <c r="BA157" s="48"/>
      <c r="BB157" s="48"/>
      <c r="BC157" s="48"/>
      <c r="BD157" s="48"/>
      <c r="BE157" s="48"/>
      <c r="BF157" s="48"/>
      <c r="BG157" s="48"/>
      <c r="BH157" s="48"/>
      <c r="BI157" s="48"/>
      <c r="BJ157" s="48"/>
      <c r="BK157" s="48"/>
      <c r="BL157" s="48"/>
      <c r="BM157" s="48"/>
      <c r="BN157" s="48"/>
    </row>
    <row r="158" spans="1:66" ht="11.25" customHeight="1">
      <c r="A158" s="220"/>
      <c r="B158" s="38"/>
      <c r="C158" s="205"/>
      <c r="D158" s="208"/>
      <c r="E158" s="57" t="s">
        <v>44</v>
      </c>
      <c r="F158" s="58" t="str">
        <f>IF(D156&lt;&gt;"", VLOOKUP(D156,'Base de Datos'!$A$2:$D1268,4,FALSE()),"")</f>
        <v/>
      </c>
      <c r="G158" s="205"/>
      <c r="H158" s="208"/>
      <c r="I158" s="57" t="s">
        <v>44</v>
      </c>
      <c r="J158" s="58" t="str">
        <f>IF(H156&lt;&gt;"", VLOOKUP(H156,'Base de Datos'!$A$2:$D1268,4,FALSE()),"")</f>
        <v/>
      </c>
      <c r="K158" s="205"/>
      <c r="L158" s="208"/>
      <c r="M158" s="57" t="s">
        <v>44</v>
      </c>
      <c r="N158" s="58" t="str">
        <f>IF(L156&lt;&gt;"", VLOOKUP(L156,'Base de Datos'!$A$2:$D1268,4,FALSE()),"")</f>
        <v/>
      </c>
      <c r="O158" s="43"/>
      <c r="P158" s="163"/>
      <c r="Q158" s="3"/>
      <c r="R158" s="15"/>
      <c r="S158" s="229"/>
      <c r="T158" s="230"/>
      <c r="U158" s="59"/>
      <c r="V158" s="47"/>
      <c r="W158" s="229"/>
      <c r="X158" s="230"/>
      <c r="Y158" s="59"/>
      <c r="Z158" s="47"/>
      <c r="AA158" s="229"/>
      <c r="AB158" s="230"/>
      <c r="AC158" s="59"/>
      <c r="AD158" s="48"/>
      <c r="AE158" s="240" t="s">
        <v>55</v>
      </c>
      <c r="AF158" s="230"/>
      <c r="AG158" s="161">
        <f t="array" aca="1" ref="AG158" ca="1">COUNTIFS(AP116:AP156, "💲", AY116:AY156, INDIRECT("AE" &amp; ROW())) + COUNTIFS(AP116:AP156, "📦", AY116:AY156, INDIRECT("AE" &amp; ROW())) + COUNTIFS(AP116:AP156, "✅", AY116:AY156, INDIRECT("AE" &amp; ROW()))</f>
        <v>0</v>
      </c>
      <c r="AH158" s="162">
        <f t="array" aca="1" ref="AH158" ca="1">COUNTIFS(AP116:AP156, "💲", AY116:AY156, INDIRECT("AE" &amp; ROW())) + COUNTIFS(AP116:AP156, "📦", AY116:AY156, INDIRECT("AE" &amp; ROW()))</f>
        <v>0</v>
      </c>
      <c r="AI158" s="139">
        <f t="array" aca="1" ref="AI158" ca="1">SUMIFS(AR116:AR156, AY116:AY156, INDIRECT("AE" &amp; ROW()), AP116:AP156, "💲") + SUMIFS(AR116:AR156, AY116:AY156, INDIRECT("AE" &amp; ROW()), AP116:AP156, "📦")</f>
        <v>0</v>
      </c>
      <c r="AJ158" s="139">
        <f t="array" aca="1" ref="AJ158" ca="1">(
    SUMIFS(AR116:AR156, AY116:AY156, INDIRECT("AE" &amp; ROW()), AP116:AP156, "💲") +
    SUMIFS(AR116:AR156, AY116:AY156, INDIRECT("AE" &amp; ROW()), AP116:AP156, "📦")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
        SUMIFS(AR116:AR156, AY116:AY156, INDIRECT("AE" &amp; ROW()), AP116:AP156, "💲", AS116:AS156, "Familiar") +
        SUMIFS(AR116:AR156, AY116:AY156, INDIRECT("AE" &amp; ROW()), AP116:AP156, "📦", AS116:AS156, "Familiar")
    ) / 2
)  -
(
    (
        SUMIFS(AR116:AR156, AY116:AY156, INDIRECT("AE" &amp; ROW()), AP116:AP156, "💲", AS116:AS156, "Exonerado ADH") +
        SUMIFS(AR116:AR156, AY116:AY156, INDIRECT("AE" &amp; ROW()), AP116:AP156, "📦", AS116:AS156, "Exonerado ADH")
    ) / 2
)  -
(
    (
        SUMIFS(AR116:AR156, AY116:AY156, INDIRECT("AE" &amp; ROW()), AP116:AP156, "💲", AS116:AS156, "Exonerado Doctor") +
        SUMIFS(AR116:AR156, AY116:AY156, INDIRECT("AE" &amp; ROW()), AP116:AP156, "📦", AS116:AS156, "Exonerado Doctor")
    ) / 2
)</f>
        <v>0</v>
      </c>
      <c r="AK158" s="139">
        <f t="array" aca="1" ref="AK158" ca="1">(
    SUMIFS(AR116:AR156, AY116:AY156, INDIRECT("AE" &amp; ROW()), AP116:AP156, "💲") +
    SUMIFS(AR116:AR156, AY116:AY156, INDIRECT("AE" &amp; ROW()), AP116:AP156, "📦")
) -
(
    SUMIFS(AR116:AR156, AY116:AY156, INDIRECT("AE" &amp; ROW()), AP116:AP156, "💲", AS116:AS156, "Familiar") +
    SUMIFS(AR116:AR156, AY116:AY156, INDIRECT("AE" &amp; ROW()), AP116:AP156, "📦", AS116:AS156, "Familiar")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SUMIFS(AR116:AR156, AY116:AY156, INDIRECT("AE" &amp; ROW()), AP116:AP156, "💲", AS116:AS156, "Exonerado ADH") +
    SUMIFS(AR116:AR156, AY116:AY156, INDIRECT("AE" &amp; ROW()), AP116:AP156, "📦", AS116:AS156, "Exonerado ADH")
) -
(
    (
        SUMIFS(AR116:AR156, AY116:AY156, INDIRECT("AE" &amp; ROW()), AP116:AP156, "💲", AS116:AS156, "Exonerado Doctor") +
        SUMIFS(AR116:AR156, AY116:AY156, INDIRECT("AE" &amp; ROW()), AP116:AP156, "📦", AS116:AS156, "Exonerado Doctor")
    ) / 2
) -
(
    (
        SUMIFS(AR116:AR156, AY116:AY156, INDIRECT("AE" &amp; ROW()), AP116:AP156, "💲", AS116:AS156, "") +
        SUMIFS(AR116:AR156, AY116:AY156, INDIRECT("AE" &amp; ROW()), AP116:AP156, "📦", AS116:AS156, "")
    ) / 2
)</f>
        <v>0</v>
      </c>
      <c r="AL158" s="140">
        <f t="array" aca="1" ref="AL158" ca="1">(
    SUMIFS(AR116:AR156, AY116:AY156, INDIRECT("AE" &amp; ROW()), AP116:AP156, "💲") +
    SUMIFS(AR116:AR156, AY116:AY156, INDIRECT("AE" &amp; ROW()), AP116:AP156, "📦")
) -
(
    (
        SUMIFS(AR116:AR156, AY116:AY156, INDIRECT("AE" &amp; ROW()), AP116:AP156, "💲", AS116:AS156, "Familiar") +
        SUMIFS(AR116:AR156, AY116:AY156, INDIRECT("AE" &amp; ROW()), AP116:AP156, "📦", AS116:AS156, "Familiar")
    ) / 2
) -
(
    (
        SUMIFS(AR116:AR156, AY116:AY156, INDIRECT("AE" &amp; ROW()), AP116:AP156, "💲", AS116:AS156, "Participante") +
        SUMIFS(AR116:AR156, AY116:AY156, INDIRECT("AE" &amp; ROW()), AP116:AP156, "📦", AS116:AS156, "Participante")
    ) / 2
) -
(
    (
        SUMIFS(AR116:AR156, AY116:AY156, INDIRECT("AE" &amp; ROW()), AP116:AP156, "💲", AS116:AS156, "Empleado") +
        SUMIFS(AR116:AR156, AY116:AY156, INDIRECT("AE" &amp; ROW()), AP116:AP156, "📦", AS116:AS156, "Empleado")
    ) / 2
) -
(
    (
        SUMIFS(AR116:AR156, AY116:AY156, INDIRECT("AE" &amp; ROW()), AP116:AP156, "💲", AS116:AS156, "Exonerado ADH") +
        SUMIFS(AR116:AR156, AY116:AY156, INDIRECT("AE" &amp; ROW()), AP116:AP156, "📦", AS116:AS156, "Exonerado ADH")
    ) / 2
) -
(
    SUMIFS(AR116:AR156, AY116:AY156, INDIRECT("AE" &amp; ROW()), AP116:AP156, "💲", AS116:AS156, "Exonerado Doctor") +
    SUMIFS(AR116:AR156, AY116:AY156, INDIRECT("AE" &amp; ROW()), AP116:AP156, "📦", AS116:AS156, "Exonerado Doctor")
) -
(
    (
        SUMIFS(AR116:AR156, AY116:AY156, INDIRECT("AE" &amp; ROW()), AP116:AP156, "💲", AS116:AS156, "") +
        SUMIFS(AR116:AR156, AY116:AY156, INDIRECT("AE" &amp; ROW()), AP116:AP156, "📦", AS116:AS156, "")
    ) / 2
)</f>
        <v>0</v>
      </c>
      <c r="AM158" s="48"/>
      <c r="AN158" s="48"/>
      <c r="AO158" s="48"/>
      <c r="AP158" s="48"/>
      <c r="AQ158" s="48"/>
      <c r="AR158" s="48"/>
      <c r="AS158" s="48"/>
      <c r="AT158" s="48"/>
      <c r="AU158" s="48"/>
      <c r="AV158" s="48"/>
      <c r="AW158" s="48"/>
      <c r="AX158" s="48"/>
      <c r="AY158" s="48"/>
      <c r="AZ158" s="48"/>
      <c r="BA158" s="48"/>
      <c r="BB158" s="48"/>
      <c r="BC158" s="48"/>
      <c r="BD158" s="48"/>
      <c r="BE158" s="48"/>
      <c r="BF158" s="48"/>
      <c r="BG158" s="48"/>
      <c r="BH158" s="48"/>
      <c r="BI158" s="48"/>
      <c r="BJ158" s="48"/>
      <c r="BK158" s="48"/>
      <c r="BL158" s="48"/>
      <c r="BM158" s="48"/>
      <c r="BN158" s="48"/>
    </row>
    <row r="159" spans="1:66" ht="11.25" customHeight="1">
      <c r="A159" s="221"/>
      <c r="B159" s="38"/>
      <c r="C159" s="206"/>
      <c r="D159" s="209"/>
      <c r="E159" s="85" t="s">
        <v>46</v>
      </c>
      <c r="F159" s="86"/>
      <c r="G159" s="206"/>
      <c r="H159" s="209"/>
      <c r="I159" s="85" t="s">
        <v>46</v>
      </c>
      <c r="J159" s="108"/>
      <c r="K159" s="206"/>
      <c r="L159" s="209"/>
      <c r="M159" s="85" t="s">
        <v>46</v>
      </c>
      <c r="N159" s="108"/>
      <c r="O159" s="43"/>
      <c r="P159" s="163"/>
      <c r="Q159" s="3"/>
      <c r="R159" s="15"/>
      <c r="S159" s="227" t="str">
        <f>IF(OR(S156="Empleado",S156="Familiar"),"Nombre del Empleado","N° Factura")</f>
        <v>N° Factura</v>
      </c>
      <c r="T159" s="228"/>
      <c r="U159" s="89"/>
      <c r="V159" s="47"/>
      <c r="W159" s="227" t="str">
        <f>IF(OR(W156="Empleado",W156="Familiar"),"Nombre del Empleado","N° Factura")</f>
        <v>N° Factura</v>
      </c>
      <c r="X159" s="228"/>
      <c r="Y159" s="89"/>
      <c r="Z159" s="47"/>
      <c r="AA159" s="227" t="str">
        <f>IF(OR(AA156="Empleado",AA156="Familiar"),"Nombre del Empleado","N° Factura")</f>
        <v>N° Factura</v>
      </c>
      <c r="AB159" s="228"/>
      <c r="AC159" s="89"/>
      <c r="AD159" s="48"/>
      <c r="AE159" s="240" t="s">
        <v>57</v>
      </c>
      <c r="AF159" s="230"/>
      <c r="AG159" s="161">
        <f t="array" aca="1" ref="AG159" ca="1">COUNTIFS(AP116:AP156, "💲", AY116:AY156, INDIRECT("AE" &amp; ROW())) + COUNTIFS(AP116:AP156, "📦", AY116:AY156, INDIRECT("AE" &amp; ROW())) + COUNTIFS(AP116:AP156, "✅", AY116:AY156, INDIRECT("AE" &amp; ROW()))</f>
        <v>0</v>
      </c>
      <c r="AH159" s="162">
        <f t="array" aca="1" ref="AH159" ca="1">COUNTIFS(AP116:AP156, "💲", AY116:AY156, INDIRECT("AE" &amp; ROW())) + COUNTIFS(AP116:AP156, "📦", AY116:AY156, INDIRECT("AE" &amp; ROW()))</f>
        <v>0</v>
      </c>
      <c r="AI159" s="139">
        <f t="array" aca="1" ref="AI159" ca="1">SUMIFS(AR116:AR156, AY116:AY156, INDIRECT("AE" &amp; ROW()), AP116:AP156, "💲") + SUMIFS(AR116:AR156, AY116:AY156, INDIRECT("AE" &amp; ROW()), AP116:AP156, "📦")</f>
        <v>0</v>
      </c>
      <c r="AJ159" s="139">
        <f t="array" aca="1" ref="AJ159" ca="1">(
    SUMIFS(AR116:AR156, AY116:AY156, INDIRECT("AE" &amp; ROW()), AP116:AP156, "💲") +
    SUMIFS(AR116:AR156, AY116:AY156, INDIRECT("AE" &amp; ROW()), AP116:AP156, "📦")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
        SUMIFS(AR116:AR156, AY116:AY156, INDIRECT("AE" &amp; ROW()), AP116:AP156, "💲", AS116:AS156, "Familiar") +
        SUMIFS(AR116:AR156, AY116:AY156, INDIRECT("AE" &amp; ROW()), AP116:AP156, "📦", AS116:AS156, "Familiar")
    ) / 2
)  -
(
    (
        SUMIFS(AR116:AR156, AY116:AY156, INDIRECT("AE" &amp; ROW()), AP116:AP156, "💲", AS116:AS156, "Exonerado ADH") +
        SUMIFS(AR116:AR156, AY116:AY156, INDIRECT("AE" &amp; ROW()), AP116:AP156, "📦", AS116:AS156, "Exonerado ADH")
    ) / 2
)  -
(
    (
        SUMIFS(AR116:AR156, AY116:AY156, INDIRECT("AE" &amp; ROW()), AP116:AP156, "💲", AS116:AS156, "Exonerado Doctor") +
        SUMIFS(AR116:AR156, AY116:AY156, INDIRECT("AE" &amp; ROW()), AP116:AP156, "📦", AS116:AS156, "Exonerado Doctor")
    ) / 2
)</f>
        <v>0</v>
      </c>
      <c r="AK159" s="139">
        <f t="array" aca="1" ref="AK159" ca="1">(
    SUMIFS(AR116:AR156, AY116:AY156, INDIRECT("AE" &amp; ROW()), AP116:AP156, "💲") +
    SUMIFS(AR116:AR156, AY116:AY156, INDIRECT("AE" &amp; ROW()), AP116:AP156, "📦")
) -
(
    SUMIFS(AR116:AR156, AY116:AY156, INDIRECT("AE" &amp; ROW()), AP116:AP156, "💲", AS116:AS156, "Familiar") +
    SUMIFS(AR116:AR156, AY116:AY156, INDIRECT("AE" &amp; ROW()), AP116:AP156, "📦", AS116:AS156, "Familiar")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SUMIFS(AR116:AR156, AY116:AY156, INDIRECT("AE" &amp; ROW()), AP116:AP156, "💲", AS116:AS156, "Exonerado ADH") +
    SUMIFS(AR116:AR156, AY116:AY156, INDIRECT("AE" &amp; ROW()), AP116:AP156, "📦", AS116:AS156, "Exonerado ADH")
) -
(
    (
        SUMIFS(AR116:AR156, AY116:AY156, INDIRECT("AE" &amp; ROW()), AP116:AP156, "💲", AS116:AS156, "Exonerado Doctor") +
        SUMIFS(AR116:AR156, AY116:AY156, INDIRECT("AE" &amp; ROW()), AP116:AP156, "📦", AS116:AS156, "Exonerado Doctor")
    ) / 2
) -
(
    (
        SUMIFS(AR116:AR156, AY116:AY156, INDIRECT("AE" &amp; ROW()), AP116:AP156, "💲", AS116:AS156, "") +
        SUMIFS(AR116:AR156, AY116:AY156, INDIRECT("AE" &amp; ROW()), AP116:AP156, "📦", AS116:AS156, "")
    ) / 2
)</f>
        <v>0</v>
      </c>
      <c r="AL159" s="140">
        <f t="array" aca="1" ref="AL159" ca="1">(
    SUMIFS(AR116:AR156, AY116:AY156, INDIRECT("AE" &amp; ROW()), AP116:AP156, "💲") +
    SUMIFS(AR116:AR156, AY116:AY156, INDIRECT("AE" &amp; ROW()), AP116:AP156, "📦")
) -
(
    (
        SUMIFS(AR116:AR156, AY116:AY156, INDIRECT("AE" &amp; ROW()), AP116:AP156, "💲", AS116:AS156, "Familiar") +
        SUMIFS(AR116:AR156, AY116:AY156, INDIRECT("AE" &amp; ROW()), AP116:AP156, "📦", AS116:AS156, "Familiar")
    ) / 2
) -
(
    (
        SUMIFS(AR116:AR156, AY116:AY156, INDIRECT("AE" &amp; ROW()), AP116:AP156, "💲", AS116:AS156, "Participante") +
        SUMIFS(AR116:AR156, AY116:AY156, INDIRECT("AE" &amp; ROW()), AP116:AP156, "📦", AS116:AS156, "Participante")
    ) / 2
) -
(
    (
        SUMIFS(AR116:AR156, AY116:AY156, INDIRECT("AE" &amp; ROW()), AP116:AP156, "💲", AS116:AS156, "Empleado") +
        SUMIFS(AR116:AR156, AY116:AY156, INDIRECT("AE" &amp; ROW()), AP116:AP156, "📦", AS116:AS156, "Empleado")
    ) / 2
) -
(
    (
        SUMIFS(AR116:AR156, AY116:AY156, INDIRECT("AE" &amp; ROW()), AP116:AP156, "💲", AS116:AS156, "Exonerado ADH") +
        SUMIFS(AR116:AR156, AY116:AY156, INDIRECT("AE" &amp; ROW()), AP116:AP156, "📦", AS116:AS156, "Exonerado ADH")
    ) / 2
) -
(
    SUMIFS(AR116:AR156, AY116:AY156, INDIRECT("AE" &amp; ROW()), AP116:AP156, "💲", AS116:AS156, "Exonerado Doctor") +
    SUMIFS(AR116:AR156, AY116:AY156, INDIRECT("AE" &amp; ROW()), AP116:AP156, "📦", AS116:AS156, "Exonerado Doctor")
) -
(
    (
        SUMIFS(AR116:AR156, AY116:AY156, INDIRECT("AE" &amp; ROW()), AP116:AP156, "💲", AS116:AS156, "") +
        SUMIFS(AR116:AR156, AY116:AY156, INDIRECT("AE" &amp; ROW()), AP116:AP156, "📦", AS116:AS156, "")
    ) / 2
)</f>
        <v>0</v>
      </c>
      <c r="AM159" s="48"/>
      <c r="AN159" s="48"/>
      <c r="AO159" s="48"/>
      <c r="AP159" s="48"/>
      <c r="AQ159" s="48"/>
      <c r="AR159" s="48"/>
      <c r="AS159" s="48"/>
      <c r="AT159" s="48"/>
      <c r="AU159" s="48"/>
      <c r="AV159" s="48"/>
      <c r="AW159" s="48"/>
      <c r="AX159" s="48"/>
      <c r="AY159" s="48"/>
      <c r="AZ159" s="48"/>
      <c r="BA159" s="48"/>
      <c r="BB159" s="48"/>
      <c r="BC159" s="48"/>
      <c r="BD159" s="48"/>
      <c r="BE159" s="48"/>
      <c r="BF159" s="48"/>
      <c r="BG159" s="48"/>
      <c r="BH159" s="48"/>
      <c r="BI159" s="48"/>
      <c r="BJ159" s="48"/>
      <c r="BK159" s="48"/>
      <c r="BL159" s="48"/>
      <c r="BM159" s="48"/>
      <c r="BN159" s="48"/>
    </row>
    <row r="160" spans="1:66" ht="11.25" customHeight="1">
      <c r="A160" s="222">
        <f>A156+$Q$13/1440</f>
        <v>0.79166666666666641</v>
      </c>
      <c r="B160" s="164"/>
      <c r="C160" s="204"/>
      <c r="D160" s="207"/>
      <c r="E160" s="177" t="s">
        <v>36</v>
      </c>
      <c r="F160" s="42" t="str">
        <f>IF(D160&lt;&gt;"", VLOOKUP(D160,'Base de Datos'!$A$2:$D1268,2,FALSE()),"")</f>
        <v/>
      </c>
      <c r="G160" s="204"/>
      <c r="H160" s="216"/>
      <c r="I160" s="177" t="s">
        <v>36</v>
      </c>
      <c r="J160" s="42" t="str">
        <f>IF(H160&lt;&gt;"", VLOOKUP(H160,'Base de Datos'!$A$2:$D1268,2,FALSE()),"")</f>
        <v/>
      </c>
      <c r="K160" s="204"/>
      <c r="L160" s="216"/>
      <c r="M160" s="177" t="s">
        <v>36</v>
      </c>
      <c r="N160" s="42" t="str">
        <f>IF(L160&lt;&gt;"", VLOOKUP(L160,'Base de Datos'!$A$2:$D1268,2,FALSE()),"")</f>
        <v/>
      </c>
      <c r="O160" s="165"/>
      <c r="P160" s="165"/>
      <c r="Q160" s="165"/>
      <c r="R160" s="166"/>
      <c r="S160" s="167"/>
      <c r="T160" s="45" t="s">
        <v>37</v>
      </c>
      <c r="U160" s="168"/>
      <c r="V160" s="169"/>
      <c r="W160" s="167"/>
      <c r="X160" s="45" t="s">
        <v>37</v>
      </c>
      <c r="Y160" s="168"/>
      <c r="Z160" s="169"/>
      <c r="AA160" s="167"/>
      <c r="AB160" s="45" t="s">
        <v>37</v>
      </c>
      <c r="AC160" s="168"/>
      <c r="AD160" s="56"/>
      <c r="AE160" s="240" t="s">
        <v>59</v>
      </c>
      <c r="AF160" s="230"/>
      <c r="AG160" s="161">
        <f t="array" aca="1" ref="AG160" ca="1">COUNTIFS(AP116:AP156, "💲", AY116:AY156, INDIRECT("AE" &amp; ROW())) + COUNTIFS(AP116:AP156, "📦", AY116:AY156, INDIRECT("AE" &amp; ROW())) + COUNTIFS(AP116:AP156, "✅", AY116:AY156, INDIRECT("AE" &amp; ROW()))</f>
        <v>0</v>
      </c>
      <c r="AH160" s="162">
        <f t="array" aca="1" ref="AH160" ca="1">COUNTIFS(AP116:AP156, "💲", AY116:AY156, INDIRECT("AE" &amp; ROW())) + COUNTIFS(AP116:AP156, "📦", AY116:AY156, INDIRECT("AE" &amp; ROW()))</f>
        <v>0</v>
      </c>
      <c r="AI160" s="139">
        <f t="array" aca="1" ref="AI160" ca="1">SUMIFS(AR116:AR156, AY116:AY156, INDIRECT("AE" &amp; ROW()), AP116:AP156, "💲") + SUMIFS(AR116:AR156, AY116:AY156, INDIRECT("AE" &amp; ROW()), AP116:AP156, "📦")</f>
        <v>0</v>
      </c>
      <c r="AJ160" s="139">
        <f t="array" aca="1" ref="AJ160" ca="1">(
    SUMIFS(AR116:AR156, AY116:AY156, INDIRECT("AE" &amp; ROW()), AP116:AP156, "💲") +
    SUMIFS(AR116:AR156, AY116:AY156, INDIRECT("AE" &amp; ROW()), AP116:AP156, "📦")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
        SUMIFS(AR116:AR156, AY116:AY156, INDIRECT("AE" &amp; ROW()), AP116:AP156, "💲", AS116:AS156, "Familiar") +
        SUMIFS(AR116:AR156, AY116:AY156, INDIRECT("AE" &amp; ROW()), AP116:AP156, "📦", AS116:AS156, "Familiar")
    ) / 2
)  -
(
    (
        SUMIFS(AR116:AR156, AY116:AY156, INDIRECT("AE" &amp; ROW()), AP116:AP156, "💲", AS116:AS156, "Exonerado ADH") +
        SUMIFS(AR116:AR156, AY116:AY156, INDIRECT("AE" &amp; ROW()), AP116:AP156, "📦", AS116:AS156, "Exonerado ADH")
    ) / 2
)  -
(
    (
        SUMIFS(AR116:AR156, AY116:AY156, INDIRECT("AE" &amp; ROW()), AP116:AP156, "💲", AS116:AS156, "Exonerado Doctor") +
        SUMIFS(AR116:AR156, AY116:AY156, INDIRECT("AE" &amp; ROW()), AP116:AP156, "📦", AS116:AS156, "Exonerado Doctor")
    ) / 2
)</f>
        <v>0</v>
      </c>
      <c r="AK160" s="139">
        <f t="array" aca="1" ref="AK160" ca="1">(
    SUMIFS(AR116:AR156, AY116:AY156, INDIRECT("AE" &amp; ROW()), AP116:AP156, "💲") +
    SUMIFS(AR116:AR156, AY116:AY156, INDIRECT("AE" &amp; ROW()), AP116:AP156, "📦")
) -
(
    SUMIFS(AR116:AR156, AY116:AY156, INDIRECT("AE" &amp; ROW()), AP116:AP156, "💲", AS116:AS156, "Familiar") +
    SUMIFS(AR116:AR156, AY116:AY156, INDIRECT("AE" &amp; ROW()), AP116:AP156, "📦", AS116:AS156, "Familiar")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SUMIFS(AR116:AR156, AY116:AY156, INDIRECT("AE" &amp; ROW()), AP116:AP156, "💲", AS116:AS156, "Exonerado ADH") +
    SUMIFS(AR116:AR156, AY116:AY156, INDIRECT("AE" &amp; ROW()), AP116:AP156, "📦", AS116:AS156, "Exonerado ADH")
) -
(
    (
        SUMIFS(AR116:AR156, AY116:AY156, INDIRECT("AE" &amp; ROW()), AP116:AP156, "💲", AS116:AS156, "Exonerado Doctor") +
        SUMIFS(AR116:AR156, AY116:AY156, INDIRECT("AE" &amp; ROW()), AP116:AP156, "📦", AS116:AS156, "Exonerado Doctor")
    ) / 2
) -
(
    (
        SUMIFS(AR116:AR156, AY116:AY156, INDIRECT("AE" &amp; ROW()), AP116:AP156, "💲", AS116:AS156, "") +
        SUMIFS(AR116:AR156, AY116:AY156, INDIRECT("AE" &amp; ROW()), AP116:AP156, "📦", AS116:AS156, "")
    ) / 2
)</f>
        <v>0</v>
      </c>
      <c r="AL160" s="140">
        <f t="array" aca="1" ref="AL160" ca="1">(
    SUMIFS(AR116:AR156, AY116:AY156, INDIRECT("AE" &amp; ROW()), AP116:AP156, "💲") +
    SUMIFS(AR116:AR156, AY116:AY156, INDIRECT("AE" &amp; ROW()), AP116:AP156, "📦")
) -
(
    (
        SUMIFS(AR116:AR156, AY116:AY156, INDIRECT("AE" &amp; ROW()), AP116:AP156, "💲", AS116:AS156, "Familiar") +
        SUMIFS(AR116:AR156, AY116:AY156, INDIRECT("AE" &amp; ROW()), AP116:AP156, "📦", AS116:AS156, "Familiar")
    ) / 2
) -
(
    (
        SUMIFS(AR116:AR156, AY116:AY156, INDIRECT("AE" &amp; ROW()), AP116:AP156, "💲", AS116:AS156, "Participante") +
        SUMIFS(AR116:AR156, AY116:AY156, INDIRECT("AE" &amp; ROW()), AP116:AP156, "📦", AS116:AS156, "Participante")
    ) / 2
) -
(
    (
        SUMIFS(AR116:AR156, AY116:AY156, INDIRECT("AE" &amp; ROW()), AP116:AP156, "💲", AS116:AS156, "Empleado") +
        SUMIFS(AR116:AR156, AY116:AY156, INDIRECT("AE" &amp; ROW()), AP116:AP156, "📦", AS116:AS156, "Empleado")
    ) / 2
) -
(
    (
        SUMIFS(AR116:AR156, AY116:AY156, INDIRECT("AE" &amp; ROW()), AP116:AP156, "💲", AS116:AS156, "Exonerado ADH") +
        SUMIFS(AR116:AR156, AY116:AY156, INDIRECT("AE" &amp; ROW()), AP116:AP156, "📦", AS116:AS156, "Exonerado ADH")
    ) / 2
) -
(
    SUMIFS(AR116:AR156, AY116:AY156, INDIRECT("AE" &amp; ROW()), AP116:AP156, "💲", AS116:AS156, "Exonerado Doctor") +
    SUMIFS(AR116:AR156, AY116:AY156, INDIRECT("AE" &amp; ROW()), AP116:AP156, "📦", AS116:AS156, "Exonerado Doctor")
) -
(
    (
        SUMIFS(AR116:AR156, AY116:AY156, INDIRECT("AE" &amp; ROW()), AP116:AP156, "💲", AS116:AS156, "") +
        SUMIFS(AR116:AR156, AY116:AY156, INDIRECT("AE" &amp; ROW()), AP116:AP156, "📦", AS116:AS156, "")
    ) / 2
)</f>
        <v>0</v>
      </c>
      <c r="AM160" s="56"/>
      <c r="AN160" s="56"/>
      <c r="AO160" s="56"/>
      <c r="AP160" s="56"/>
      <c r="AQ160" s="56"/>
      <c r="AR160" s="56"/>
      <c r="AS160" s="56"/>
      <c r="AT160" s="56"/>
      <c r="AU160" s="56"/>
      <c r="AV160" s="56"/>
      <c r="AW160" s="56"/>
      <c r="AX160" s="56"/>
      <c r="AY160" s="56"/>
      <c r="AZ160" s="56"/>
      <c r="BA160" s="56"/>
      <c r="BB160" s="56"/>
      <c r="BC160" s="56"/>
      <c r="BD160" s="56"/>
      <c r="BE160" s="56"/>
      <c r="BF160" s="56"/>
      <c r="BG160" s="56"/>
      <c r="BH160" s="56"/>
      <c r="BI160" s="56"/>
      <c r="BJ160" s="56"/>
      <c r="BK160" s="56"/>
      <c r="BL160" s="56"/>
      <c r="BM160" s="56"/>
      <c r="BN160" s="56"/>
    </row>
    <row r="161" spans="1:66" ht="11.25" customHeight="1">
      <c r="A161" s="220"/>
      <c r="B161" s="164"/>
      <c r="C161" s="205"/>
      <c r="D161" s="208"/>
      <c r="E161" s="178" t="s">
        <v>42</v>
      </c>
      <c r="F161" s="58" t="str">
        <f>IF(D160&lt;&gt;"", VLOOKUP(D160,'Base de Datos'!$A$2:$D1268,3,FALSE()),"")</f>
        <v/>
      </c>
      <c r="G161" s="205"/>
      <c r="H161" s="208"/>
      <c r="I161" s="178" t="s">
        <v>42</v>
      </c>
      <c r="J161" s="58" t="str">
        <f>IF(H160&lt;&gt;"", VLOOKUP(H160,'Base de Datos'!$A$2:$D1268,3,FALSE()),"")</f>
        <v/>
      </c>
      <c r="K161" s="205"/>
      <c r="L161" s="208"/>
      <c r="M161" s="178" t="s">
        <v>42</v>
      </c>
      <c r="N161" s="58" t="str">
        <f>IF(L160&lt;&gt;"", VLOOKUP(L160,'Base de Datos'!$A$2:$D1268,3,FALSE()),"")</f>
        <v/>
      </c>
      <c r="O161" s="165"/>
      <c r="P161" s="165"/>
      <c r="Q161" s="165"/>
      <c r="R161" s="166"/>
      <c r="S161" s="231"/>
      <c r="T161" s="230"/>
      <c r="U161" s="170"/>
      <c r="V161" s="169"/>
      <c r="W161" s="231"/>
      <c r="X161" s="230"/>
      <c r="Y161" s="170"/>
      <c r="Z161" s="169"/>
      <c r="AA161" s="231"/>
      <c r="AB161" s="230"/>
      <c r="AC161" s="170"/>
      <c r="AD161" s="56"/>
      <c r="AE161" s="240" t="s">
        <v>63</v>
      </c>
      <c r="AF161" s="230"/>
      <c r="AG161" s="161">
        <f t="array" aca="1" ref="AG161" ca="1">COUNTIFS(AP116:AP156, "💲", AY116:AY156, INDIRECT("AE" &amp; ROW())) + COUNTIFS(AP116:AP156, "📦", AY116:AY156, INDIRECT("AE" &amp; ROW())) + COUNTIFS(AP116:AP156, "✅", AY116:AY156, INDIRECT("AE" &amp; ROW()))</f>
        <v>0</v>
      </c>
      <c r="AH161" s="162">
        <f t="array" aca="1" ref="AH161" ca="1">COUNTIFS(AP116:AP156, "💲", AY116:AY156, INDIRECT("AE" &amp; ROW())) + COUNTIFS(AP116:AP156, "📦", AY116:AY156, INDIRECT("AE" &amp; ROW()))</f>
        <v>0</v>
      </c>
      <c r="AI161" s="139">
        <f t="array" aca="1" ref="AI161" ca="1">SUMIFS(AR116:AR156, AY116:AY156, INDIRECT("AE" &amp; ROW()), AP116:AP156, "💲") + SUMIFS(AR116:AR156, AY116:AY156, INDIRECT("AE" &amp; ROW()), AP116:AP156, "📦")</f>
        <v>0</v>
      </c>
      <c r="AJ161" s="139">
        <f t="array" aca="1" ref="AJ161" ca="1">(
    SUMIFS(AR116:AR156, AY116:AY156, INDIRECT("AE" &amp; ROW()), AP116:AP156, "💲") +
    SUMIFS(AR116:AR156, AY116:AY156, INDIRECT("AE" &amp; ROW()), AP116:AP156, "📦")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
        SUMIFS(AR116:AR156, AY116:AY156, INDIRECT("AE" &amp; ROW()), AP116:AP156, "💲", AS116:AS156, "Familiar") +
        SUMIFS(AR116:AR156, AY116:AY156, INDIRECT("AE" &amp; ROW()), AP116:AP156, "📦", AS116:AS156, "Familiar")
    ) / 2
)  -
(
    (
        SUMIFS(AR116:AR156, AY116:AY156, INDIRECT("AE" &amp; ROW()), AP116:AP156, "💲", AS116:AS156, "Exonerado ADH") +
        SUMIFS(AR116:AR156, AY116:AY156, INDIRECT("AE" &amp; ROW()), AP116:AP156, "📦", AS116:AS156, "Exonerado ADH")
    ) / 2
)  -
(
    (
        SUMIFS(AR116:AR156, AY116:AY156, INDIRECT("AE" &amp; ROW()), AP116:AP156, "💲", AS116:AS156, "Exonerado Doctor") +
        SUMIFS(AR116:AR156, AY116:AY156, INDIRECT("AE" &amp; ROW()), AP116:AP156, "📦", AS116:AS156, "Exonerado Doctor")
    ) / 2
)</f>
        <v>0</v>
      </c>
      <c r="AK161" s="139">
        <f t="array" aca="1" ref="AK161" ca="1">(
    SUMIFS(AR116:AR156, AY116:AY156, INDIRECT("AE" &amp; ROW()), AP116:AP156, "💲") +
    SUMIFS(AR116:AR156, AY116:AY156, INDIRECT("AE" &amp; ROW()), AP116:AP156, "📦")
) -
(
    SUMIFS(AR116:AR156, AY116:AY156, INDIRECT("AE" &amp; ROW()), AP116:AP156, "💲", AS116:AS156, "Familiar") +
    SUMIFS(AR116:AR156, AY116:AY156, INDIRECT("AE" &amp; ROW()), AP116:AP156, "📦", AS116:AS156, "Familiar")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SUMIFS(AR116:AR156, AY116:AY156, INDIRECT("AE" &amp; ROW()), AP116:AP156, "💲", AS116:AS156, "Exonerado ADH") +
    SUMIFS(AR116:AR156, AY116:AY156, INDIRECT("AE" &amp; ROW()), AP116:AP156, "📦", AS116:AS156, "Exonerado ADH")
) -
(
    (
        SUMIFS(AR116:AR156, AY116:AY156, INDIRECT("AE" &amp; ROW()), AP116:AP156, "💲", AS116:AS156, "Exonerado Doctor") +
        SUMIFS(AR116:AR156, AY116:AY156, INDIRECT("AE" &amp; ROW()), AP116:AP156, "📦", AS116:AS156, "Exonerado Doctor")
    ) / 2
) -
(
    (
        SUMIFS(AR116:AR156, AY116:AY156, INDIRECT("AE" &amp; ROW()), AP116:AP156, "💲", AS116:AS156, "") +
        SUMIFS(AR116:AR156, AY116:AY156, INDIRECT("AE" &amp; ROW()), AP116:AP156, "📦", AS116:AS156, "")
    ) / 2
)</f>
        <v>0</v>
      </c>
      <c r="AL161" s="140">
        <f t="array" aca="1" ref="AL161" ca="1">(
    SUMIFS(AR116:AR156, AY116:AY156, INDIRECT("AE" &amp; ROW()), AP116:AP156, "💲") +
    SUMIFS(AR116:AR156, AY116:AY156, INDIRECT("AE" &amp; ROW()), AP116:AP156, "📦")
) -
(
    (
        SUMIFS(AR116:AR156, AY116:AY156, INDIRECT("AE" &amp; ROW()), AP116:AP156, "💲", AS116:AS156, "Familiar") +
        SUMIFS(AR116:AR156, AY116:AY156, INDIRECT("AE" &amp; ROW()), AP116:AP156, "📦", AS116:AS156, "Familiar")
    ) / 2
) -
(
    (
        SUMIFS(AR116:AR156, AY116:AY156, INDIRECT("AE" &amp; ROW()), AP116:AP156, "💲", AS116:AS156, "Participante") +
        SUMIFS(AR116:AR156, AY116:AY156, INDIRECT("AE" &amp; ROW()), AP116:AP156, "📦", AS116:AS156, "Participante")
    ) / 2
) -
(
    (
        SUMIFS(AR116:AR156, AY116:AY156, INDIRECT("AE" &amp; ROW()), AP116:AP156, "💲", AS116:AS156, "Empleado") +
        SUMIFS(AR116:AR156, AY116:AY156, INDIRECT("AE" &amp; ROW()), AP116:AP156, "📦", AS116:AS156, "Empleado")
    ) / 2
) -
(
    (
        SUMIFS(AR116:AR156, AY116:AY156, INDIRECT("AE" &amp; ROW()), AP116:AP156, "💲", AS116:AS156, "Exonerado ADH") +
        SUMIFS(AR116:AR156, AY116:AY156, INDIRECT("AE" &amp; ROW()), AP116:AP156, "📦", AS116:AS156, "Exonerado ADH")
    ) / 2
) -
(
    SUMIFS(AR116:AR156, AY116:AY156, INDIRECT("AE" &amp; ROW()), AP116:AP156, "💲", AS116:AS156, "Exonerado Doctor") +
    SUMIFS(AR116:AR156, AY116:AY156, INDIRECT("AE" &amp; ROW()), AP116:AP156, "📦", AS116:AS156, "Exonerado Doctor")
) -
(
    (
        SUMIFS(AR116:AR156, AY116:AY156, INDIRECT("AE" &amp; ROW()), AP116:AP156, "💲", AS116:AS156, "") +
        SUMIFS(AR116:AR156, AY116:AY156, INDIRECT("AE" &amp; ROW()), AP116:AP156, "📦", AS116:AS156, "")
    ) / 2
)</f>
        <v>0</v>
      </c>
      <c r="AM161" s="56"/>
      <c r="AN161" s="56"/>
      <c r="AO161" s="56"/>
      <c r="AP161" s="56"/>
      <c r="AQ161" s="56"/>
      <c r="AR161" s="56"/>
      <c r="AS161" s="56"/>
      <c r="AT161" s="56"/>
      <c r="AU161" s="56"/>
      <c r="AV161" s="56"/>
      <c r="AW161" s="56"/>
      <c r="AX161" s="56"/>
      <c r="AY161" s="56"/>
      <c r="AZ161" s="56"/>
      <c r="BA161" s="56"/>
      <c r="BB161" s="56"/>
      <c r="BC161" s="56"/>
      <c r="BD161" s="56"/>
      <c r="BE161" s="56"/>
      <c r="BF161" s="56"/>
      <c r="BG161" s="56"/>
      <c r="BH161" s="56"/>
      <c r="BI161" s="56"/>
      <c r="BJ161" s="56"/>
      <c r="BK161" s="56"/>
      <c r="BL161" s="56"/>
      <c r="BM161" s="56"/>
      <c r="BN161" s="56"/>
    </row>
    <row r="162" spans="1:66" ht="11.25" customHeight="1">
      <c r="A162" s="220"/>
      <c r="B162" s="164"/>
      <c r="C162" s="205"/>
      <c r="D162" s="208"/>
      <c r="E162" s="178" t="s">
        <v>44</v>
      </c>
      <c r="F162" s="58" t="str">
        <f>IF(D160&lt;&gt;"", VLOOKUP(D160,'Base de Datos'!$A$2:$D1268,4,FALSE()),"")</f>
        <v/>
      </c>
      <c r="G162" s="205"/>
      <c r="H162" s="208"/>
      <c r="I162" s="178" t="s">
        <v>44</v>
      </c>
      <c r="J162" s="58" t="str">
        <f>IF(H160&lt;&gt;"", VLOOKUP(H160,'Base de Datos'!$A$2:$D1268,4,FALSE()),"")</f>
        <v/>
      </c>
      <c r="K162" s="205"/>
      <c r="L162" s="208"/>
      <c r="M162" s="178" t="s">
        <v>44</v>
      </c>
      <c r="N162" s="58" t="str">
        <f>IF(L160&lt;&gt;"", VLOOKUP(L160,'Base de Datos'!$A$2:$D1268,4,FALSE()),"")</f>
        <v/>
      </c>
      <c r="O162" s="165"/>
      <c r="P162" s="165"/>
      <c r="Q162" s="165"/>
      <c r="R162" s="166"/>
      <c r="S162" s="231"/>
      <c r="T162" s="230"/>
      <c r="U162" s="170"/>
      <c r="V162" s="169"/>
      <c r="W162" s="231"/>
      <c r="X162" s="230"/>
      <c r="Y162" s="170"/>
      <c r="Z162" s="169"/>
      <c r="AA162" s="231"/>
      <c r="AB162" s="230"/>
      <c r="AC162" s="170"/>
      <c r="AD162" s="56"/>
      <c r="AE162" s="240" t="s">
        <v>66</v>
      </c>
      <c r="AF162" s="230"/>
      <c r="AG162" s="161">
        <f t="array" aca="1" ref="AG162" ca="1">COUNTIFS(AP116:AP156, "💲", AY116:AY156, INDIRECT("AE" &amp; ROW())) + COUNTIFS(AP116:AP156, "📦", AY116:AY156, INDIRECT("AE" &amp; ROW())) + COUNTIFS(AP116:AP156, "✅", AY116:AY156, INDIRECT("AE" &amp; ROW()))</f>
        <v>0</v>
      </c>
      <c r="AH162" s="162">
        <f t="array" aca="1" ref="AH162" ca="1">COUNTIFS(AP116:AP156, "💲", AY116:AY156, INDIRECT("AE" &amp; ROW())) + COUNTIFS(AP116:AP156, "📦", AY116:AY156, INDIRECT("AE" &amp; ROW()))</f>
        <v>0</v>
      </c>
      <c r="AI162" s="139">
        <f t="array" aca="1" ref="AI162" ca="1">SUMIFS(AR116:AR156, AY116:AY156, INDIRECT("AE" &amp; ROW()), AP116:AP156, "💲") + SUMIFS(AR116:AR156, AY116:AY156, INDIRECT("AE" &amp; ROW()), AP116:AP156, "📦")</f>
        <v>0</v>
      </c>
      <c r="AJ162" s="139">
        <f t="array" aca="1" ref="AJ162" ca="1">(
    SUMIFS(AR116:AR156, AY116:AY156, INDIRECT("AE" &amp; ROW()), AP116:AP156, "💲") +
    SUMIFS(AR116:AR156, AY116:AY156, INDIRECT("AE" &amp; ROW()), AP116:AP156, "📦")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
        SUMIFS(AR116:AR156, AY116:AY156, INDIRECT("AE" &amp; ROW()), AP116:AP156, "💲", AS116:AS156, "Familiar") +
        SUMIFS(AR116:AR156, AY116:AY156, INDIRECT("AE" &amp; ROW()), AP116:AP156, "📦", AS116:AS156, "Familiar")
    ) / 2
)  -
(
    (
        SUMIFS(AR116:AR156, AY116:AY156, INDIRECT("AE" &amp; ROW()), AP116:AP156, "💲", AS116:AS156, "Exonerado ADH") +
        SUMIFS(AR116:AR156, AY116:AY156, INDIRECT("AE" &amp; ROW()), AP116:AP156, "📦", AS116:AS156, "Exonerado ADH")
    ) / 2
)  -
(
    (
        SUMIFS(AR116:AR156, AY116:AY156, INDIRECT("AE" &amp; ROW()), AP116:AP156, "💲", AS116:AS156, "Exonerado Doctor") +
        SUMIFS(AR116:AR156, AY116:AY156, INDIRECT("AE" &amp; ROW()), AP116:AP156, "📦", AS116:AS156, "Exonerado Doctor")
    ) / 2
)</f>
        <v>0</v>
      </c>
      <c r="AK162" s="139">
        <f t="array" aca="1" ref="AK162" ca="1">(
    SUMIFS(AR116:AR156, AY116:AY156, INDIRECT("AE" &amp; ROW()), AP116:AP156, "💲") +
    SUMIFS(AR116:AR156, AY116:AY156, INDIRECT("AE" &amp; ROW()), AP116:AP156, "📦")
) -
(
    SUMIFS(AR116:AR156, AY116:AY156, INDIRECT("AE" &amp; ROW()), AP116:AP156, "💲", AS116:AS156, "Familiar") +
    SUMIFS(AR116:AR156, AY116:AY156, INDIRECT("AE" &amp; ROW()), AP116:AP156, "📦", AS116:AS156, "Familiar")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SUMIFS(AR116:AR156, AY116:AY156, INDIRECT("AE" &amp; ROW()), AP116:AP156, "💲", AS116:AS156, "Exonerado ADH") +
    SUMIFS(AR116:AR156, AY116:AY156, INDIRECT("AE" &amp; ROW()), AP116:AP156, "📦", AS116:AS156, "Exonerado ADH")
) -
(
    (
        SUMIFS(AR116:AR156, AY116:AY156, INDIRECT("AE" &amp; ROW()), AP116:AP156, "💲", AS116:AS156, "Exonerado Doctor") +
        SUMIFS(AR116:AR156, AY116:AY156, INDIRECT("AE" &amp; ROW()), AP116:AP156, "📦", AS116:AS156, "Exonerado Doctor")
    ) / 2
) -
(
    (
        SUMIFS(AR116:AR156, AY116:AY156, INDIRECT("AE" &amp; ROW()), AP116:AP156, "💲", AS116:AS156, "") +
        SUMIFS(AR116:AR156, AY116:AY156, INDIRECT("AE" &amp; ROW()), AP116:AP156, "📦", AS116:AS156, "")
    ) / 2
)</f>
        <v>0</v>
      </c>
      <c r="AL162" s="140">
        <f t="array" aca="1" ref="AL162" ca="1">(
    SUMIFS(AR116:AR156, AY116:AY156, INDIRECT("AE" &amp; ROW()), AP116:AP156, "💲") +
    SUMIFS(AR116:AR156, AY116:AY156, INDIRECT("AE" &amp; ROW()), AP116:AP156, "📦")
) -
(
    (
        SUMIFS(AR116:AR156, AY116:AY156, INDIRECT("AE" &amp; ROW()), AP116:AP156, "💲", AS116:AS156, "Familiar") +
        SUMIFS(AR116:AR156, AY116:AY156, INDIRECT("AE" &amp; ROW()), AP116:AP156, "📦", AS116:AS156, "Familiar")
    ) / 2
) -
(
    (
        SUMIFS(AR116:AR156, AY116:AY156, INDIRECT("AE" &amp; ROW()), AP116:AP156, "💲", AS116:AS156, "Participante") +
        SUMIFS(AR116:AR156, AY116:AY156, INDIRECT("AE" &amp; ROW()), AP116:AP156, "📦", AS116:AS156, "Participante")
    ) / 2
) -
(
    (
        SUMIFS(AR116:AR156, AY116:AY156, INDIRECT("AE" &amp; ROW()), AP116:AP156, "💲", AS116:AS156, "Empleado") +
        SUMIFS(AR116:AR156, AY116:AY156, INDIRECT("AE" &amp; ROW()), AP116:AP156, "📦", AS116:AS156, "Empleado")
    ) / 2
) -
(
    (
        SUMIFS(AR116:AR156, AY116:AY156, INDIRECT("AE" &amp; ROW()), AP116:AP156, "💲", AS116:AS156, "Exonerado ADH") +
        SUMIFS(AR116:AR156, AY116:AY156, INDIRECT("AE" &amp; ROW()), AP116:AP156, "📦", AS116:AS156, "Exonerado ADH")
    ) / 2
) -
(
    SUMIFS(AR116:AR156, AY116:AY156, INDIRECT("AE" &amp; ROW()), AP116:AP156, "💲", AS116:AS156, "Exonerado Doctor") +
    SUMIFS(AR116:AR156, AY116:AY156, INDIRECT("AE" &amp; ROW()), AP116:AP156, "📦", AS116:AS156, "Exonerado Doctor")
) -
(
    (
        SUMIFS(AR116:AR156, AY116:AY156, INDIRECT("AE" &amp; ROW()), AP116:AP156, "💲", AS116:AS156, "") +
        SUMIFS(AR116:AR156, AY116:AY156, INDIRECT("AE" &amp; ROW()), AP116:AP156, "📦", AS116:AS156, "")
    ) / 2
)</f>
        <v>0</v>
      </c>
      <c r="AM162" s="56"/>
      <c r="AN162" s="56"/>
      <c r="AO162" s="56"/>
      <c r="AP162" s="56"/>
      <c r="AQ162" s="56"/>
      <c r="AR162" s="56"/>
      <c r="AS162" s="56"/>
      <c r="AT162" s="56"/>
      <c r="AU162" s="56"/>
      <c r="AV162" s="56"/>
      <c r="AW162" s="56"/>
      <c r="AX162" s="56"/>
      <c r="AY162" s="56"/>
      <c r="AZ162" s="56"/>
      <c r="BA162" s="56"/>
      <c r="BB162" s="56"/>
      <c r="BC162" s="56"/>
      <c r="BD162" s="56"/>
      <c r="BE162" s="56"/>
      <c r="BF162" s="56"/>
      <c r="BG162" s="56"/>
      <c r="BH162" s="56"/>
      <c r="BI162" s="56"/>
      <c r="BJ162" s="56"/>
      <c r="BK162" s="56"/>
      <c r="BL162" s="56"/>
      <c r="BM162" s="56"/>
      <c r="BN162" s="56"/>
    </row>
    <row r="163" spans="1:66" ht="11.25" customHeight="1">
      <c r="A163" s="221"/>
      <c r="B163" s="164"/>
      <c r="C163" s="206"/>
      <c r="D163" s="209"/>
      <c r="E163" s="179" t="s">
        <v>46</v>
      </c>
      <c r="F163" s="180"/>
      <c r="G163" s="206"/>
      <c r="H163" s="209"/>
      <c r="I163" s="179" t="s">
        <v>46</v>
      </c>
      <c r="J163" s="180"/>
      <c r="K163" s="206"/>
      <c r="L163" s="209"/>
      <c r="M163" s="179" t="s">
        <v>46</v>
      </c>
      <c r="N163" s="180"/>
      <c r="O163" s="165"/>
      <c r="P163" s="165"/>
      <c r="Q163" s="165"/>
      <c r="R163" s="166"/>
      <c r="S163" s="227" t="str">
        <f>IF(OR(S160="Empleado",S160="Familiar"),"Nombre del Empleado","N° Factura")</f>
        <v>N° Factura</v>
      </c>
      <c r="T163" s="228"/>
      <c r="U163" s="89"/>
      <c r="V163" s="169"/>
      <c r="W163" s="227" t="str">
        <f>IF(OR(W160="Empleado",W160="Familiar"),"Nombre del Empleado","N° Factura")</f>
        <v>N° Factura</v>
      </c>
      <c r="X163" s="228"/>
      <c r="Y163" s="89"/>
      <c r="Z163" s="169"/>
      <c r="AA163" s="227" t="str">
        <f>IF(OR(AA160="Empleado",AA160="Familiar"),"Nombre del Empleado","N° Factura")</f>
        <v>N° Factura</v>
      </c>
      <c r="AB163" s="228"/>
      <c r="AC163" s="89"/>
      <c r="AD163" s="56"/>
      <c r="AE163" s="240" t="s">
        <v>69</v>
      </c>
      <c r="AF163" s="230"/>
      <c r="AG163" s="161">
        <f t="array" aca="1" ref="AG163" ca="1">COUNTIFS(AP116:AP156, "💲", AY116:AY156, INDIRECT("AE" &amp; ROW())) + COUNTIFS(AP116:AP156, "📦", AY116:AY156, INDIRECT("AE" &amp; ROW())) + COUNTIFS(AP116:AP156, "✅", AY116:AY156, INDIRECT("AE" &amp; ROW()))</f>
        <v>0</v>
      </c>
      <c r="AH163" s="162">
        <f t="array" aca="1" ref="AH163" ca="1">COUNTIFS(AP116:AP156, "💲", AY116:AY156, INDIRECT("AE" &amp; ROW())) + COUNTIFS(AP116:AP156, "📦", AY116:AY156, INDIRECT("AE" &amp; ROW()))</f>
        <v>0</v>
      </c>
      <c r="AI163" s="139">
        <f t="array" aca="1" ref="AI163" ca="1">SUMIFS(AR116:AR156, AY116:AY156, INDIRECT("AE" &amp; ROW()), AP116:AP156, "💲") + SUMIFS(AR116:AR156, AY116:AY156, INDIRECT("AE" &amp; ROW()), AP116:AP156, "📦")</f>
        <v>0</v>
      </c>
      <c r="AJ163" s="66">
        <f t="array" aca="1" ref="AJ163" ca="1">(
    SUMIFS(AR116:AR156, AY116:AY156, INDIRECT("AE" &amp; ROW()), AP116:AP156, "💲") +
    SUMIFS(AR116:AR156, AY116:AY156, INDIRECT("AE" &amp; ROW()), AP116:AP156, "📦")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
        SUMIFS(AR116:AR156, AY116:AY156, INDIRECT("AE" &amp; ROW()), AP116:AP156, "💲", AS116:AS156, "Familiar") +
        SUMIFS(AR116:AR156, AY116:AY156, INDIRECT("AE" &amp; ROW()), AP116:AP156, "📦", AS116:AS156, "Familiar")
    ) / 2
)  -
(
    (
        SUMIFS(AR116:AR156, AY116:AY156, INDIRECT("AE" &amp; ROW()), AP116:AP156, "💲", AS116:AS156, "Exonerado ADH") +
        SUMIFS(AR116:AR156, AY116:AY156, INDIRECT("AE" &amp; ROW()), AP116:AP156, "📦", AS116:AS156, "Exonerado ADH")
    ) / 2
)  -
(
    (
        SUMIFS(AR116:AR156, AY116:AY156, INDIRECT("AE" &amp; ROW()), AP116:AP156, "💲", AS116:AS156, "Exonerado Doctor") +
        SUMIFS(AR116:AR156, AY116:AY156, INDIRECT("AE" &amp; ROW()), AP116:AP156, "📦", AS116:AS156, "Exonerado Doctor")
    ) / 2
)</f>
        <v>0</v>
      </c>
      <c r="AK163" s="139">
        <f t="array" aca="1" ref="AK163" ca="1">(
    SUMIFS(AR116:AR156, AY116:AY156, INDIRECT("AE" &amp; ROW()), AP116:AP156, "💲") +
    SUMIFS(AR116:AR156, AY116:AY156, INDIRECT("AE" &amp; ROW()), AP116:AP156, "📦")
) -
(
    SUMIFS(AR116:AR156, AY116:AY156, INDIRECT("AE" &amp; ROW()), AP116:AP156, "💲", AS116:AS156, "Familiar") +
    SUMIFS(AR116:AR156, AY116:AY156, INDIRECT("AE" &amp; ROW()), AP116:AP156, "📦", AS116:AS156, "Familiar")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SUMIFS(AR116:AR156, AY116:AY156, INDIRECT("AE" &amp; ROW()), AP116:AP156, "💲", AS116:AS156, "Exonerado ADH") +
    SUMIFS(AR116:AR156, AY116:AY156, INDIRECT("AE" &amp; ROW()), AP116:AP156, "📦", AS116:AS156, "Exonerado ADH")
) -
(
    (
        SUMIFS(AR116:AR156, AY116:AY156, INDIRECT("AE" &amp; ROW()), AP116:AP156, "💲", AS116:AS156, "Exonerado Doctor") +
        SUMIFS(AR116:AR156, AY116:AY156, INDIRECT("AE" &amp; ROW()), AP116:AP156, "📦", AS116:AS156, "Exonerado Doctor")
    ) / 2
) -
(
    (
        SUMIFS(AR116:AR156, AY116:AY156, INDIRECT("AE" &amp; ROW()), AP116:AP156, "💲", AS116:AS156, "") +
        SUMIFS(AR116:AR156, AY116:AY156, INDIRECT("AE" &amp; ROW()), AP116:AP156, "📦", AS116:AS156, "")
    ) / 2
)</f>
        <v>0</v>
      </c>
      <c r="AL163" s="140">
        <f t="array" aca="1" ref="AL163" ca="1">(
    SUMIFS(AR116:AR156, AY116:AY156, INDIRECT("AE" &amp; ROW()), AP116:AP156, "💲") +
    SUMIFS(AR116:AR156, AY116:AY156, INDIRECT("AE" &amp; ROW()), AP116:AP156, "📦")
) -
(
    (
        SUMIFS(AR116:AR156, AY116:AY156, INDIRECT("AE" &amp; ROW()), AP116:AP156, "💲", AS116:AS156, "Familiar") +
        SUMIFS(AR116:AR156, AY116:AY156, INDIRECT("AE" &amp; ROW()), AP116:AP156, "📦", AS116:AS156, "Familiar")
    ) / 2
) -
(
    (
        SUMIFS(AR116:AR156, AY116:AY156, INDIRECT("AE" &amp; ROW()), AP116:AP156, "💲", AS116:AS156, "Participante") +
        SUMIFS(AR116:AR156, AY116:AY156, INDIRECT("AE" &amp; ROW()), AP116:AP156, "📦", AS116:AS156, "Participante")
    ) / 2
) -
(
    (
        SUMIFS(AR116:AR156, AY116:AY156, INDIRECT("AE" &amp; ROW()), AP116:AP156, "💲", AS116:AS156, "Empleado") +
        SUMIFS(AR116:AR156, AY116:AY156, INDIRECT("AE" &amp; ROW()), AP116:AP156, "📦", AS116:AS156, "Empleado")
    ) / 2
) -
(
    (
        SUMIFS(AR116:AR156, AY116:AY156, INDIRECT("AE" &amp; ROW()), AP116:AP156, "💲", AS116:AS156, "Exonerado ADH") +
        SUMIFS(AR116:AR156, AY116:AY156, INDIRECT("AE" &amp; ROW()), AP116:AP156, "📦", AS116:AS156, "Exonerado ADH")
    ) / 2
) -
(
    SUMIFS(AR116:AR156, AY116:AY156, INDIRECT("AE" &amp; ROW()), AP116:AP156, "💲", AS116:AS156, "Exonerado Doctor") +
    SUMIFS(AR116:AR156, AY116:AY156, INDIRECT("AE" &amp; ROW()), AP116:AP156, "📦", AS116:AS156, "Exonerado Doctor")
) -
(
    (
        SUMIFS(AR116:AR156, AY116:AY156, INDIRECT("AE" &amp; ROW()), AP116:AP156, "💲", AS116:AS156, "") +
        SUMIFS(AR116:AR156, AY116:AY156, INDIRECT("AE" &amp; ROW()), AP116:AP156, "📦", AS116:AS156, "")
    ) / 2
)</f>
        <v>0</v>
      </c>
      <c r="AM163" s="56"/>
      <c r="AN163" s="56"/>
      <c r="AO163" s="56"/>
      <c r="AP163" s="56"/>
      <c r="AQ163" s="56"/>
      <c r="AR163" s="56"/>
      <c r="AS163" s="56"/>
      <c r="AT163" s="56"/>
      <c r="AU163" s="56"/>
      <c r="AV163" s="56"/>
      <c r="AW163" s="56"/>
      <c r="AX163" s="56"/>
      <c r="AY163" s="56"/>
      <c r="AZ163" s="56"/>
      <c r="BA163" s="56"/>
      <c r="BB163" s="56"/>
      <c r="BC163" s="56"/>
      <c r="BD163" s="56"/>
      <c r="BE163" s="56"/>
      <c r="BF163" s="56"/>
      <c r="BG163" s="56"/>
      <c r="BH163" s="56"/>
      <c r="BI163" s="56"/>
      <c r="BJ163" s="56"/>
      <c r="BK163" s="56"/>
      <c r="BL163" s="56"/>
      <c r="BM163" s="56"/>
      <c r="BN163" s="56"/>
    </row>
    <row r="164" spans="1:66" ht="11.25" customHeight="1">
      <c r="A164" s="222">
        <f>A160+$Q$13/1440</f>
        <v>0.83333333333333304</v>
      </c>
      <c r="B164" s="164"/>
      <c r="C164" s="204"/>
      <c r="D164" s="207"/>
      <c r="E164" s="177" t="s">
        <v>36</v>
      </c>
      <c r="F164" s="42" t="str">
        <f>IF(D164&lt;&gt;"", VLOOKUP(D164,'Base de Datos'!$A$2:$D1268,2,FALSE()),"")</f>
        <v/>
      </c>
      <c r="G164" s="204"/>
      <c r="H164" s="216"/>
      <c r="I164" s="177" t="s">
        <v>36</v>
      </c>
      <c r="J164" s="42" t="str">
        <f>IF(H164&lt;&gt;"", VLOOKUP(H164,'Base de Datos'!$A$2:$D1268,2,FALSE()),"")</f>
        <v/>
      </c>
      <c r="K164" s="204"/>
      <c r="L164" s="216"/>
      <c r="M164" s="177" t="s">
        <v>36</v>
      </c>
      <c r="N164" s="42" t="str">
        <f>IF(L164&lt;&gt;"", VLOOKUP(L164,'Base de Datos'!$A$2:$D1268,2,FALSE()),"")</f>
        <v/>
      </c>
      <c r="O164" s="165"/>
      <c r="P164" s="165"/>
      <c r="Q164" s="165"/>
      <c r="R164" s="166"/>
      <c r="S164" s="167"/>
      <c r="T164" s="45" t="s">
        <v>37</v>
      </c>
      <c r="U164" s="168"/>
      <c r="V164" s="169"/>
      <c r="W164" s="167"/>
      <c r="X164" s="45" t="s">
        <v>37</v>
      </c>
      <c r="Y164" s="168"/>
      <c r="Z164" s="169"/>
      <c r="AA164" s="167"/>
      <c r="AB164" s="45" t="s">
        <v>37</v>
      </c>
      <c r="AC164" s="168"/>
      <c r="AD164" s="56"/>
      <c r="AE164" s="232" t="s">
        <v>72</v>
      </c>
      <c r="AF164" s="230"/>
      <c r="AG164" s="90">
        <f t="array" aca="1" ref="AG164" ca="1">COUNTIFS(AP116:AP156, "💲", AY116:AY156, INDIRECT("AE" &amp; ROW())) + COUNTIFS(AP116:AP156, "📦", AY116:AY156, INDIRECT("AE" &amp; ROW())) + COUNTIFS(AP116:AP156, "✅", AY116:AY156, INDIRECT("AE" &amp; ROW()))</f>
        <v>0</v>
      </c>
      <c r="AH164" s="68">
        <f t="array" aca="1" ref="AH164" ca="1">COUNTIFS(AP116:AP156, "💲", AY116:AY156, INDIRECT("AE" &amp; ROW())) + COUNTIFS(AP116:AP156, "📦", AY116:AY156, INDIRECT("AE" &amp; ROW()))</f>
        <v>0</v>
      </c>
      <c r="AI164" s="139">
        <f t="array" aca="1" ref="AI164" ca="1">SUMIFS(AR116:AR156, AY116:AY156, INDIRECT("AE" &amp; ROW()), AP116:AP156, "💲") + SUMIFS(AR116:AR156, AY116:AY156, INDIRECT("AE" &amp; ROW()), AP116:AP156, "📦")</f>
        <v>0</v>
      </c>
      <c r="AJ164" s="139">
        <f t="array" aca="1" ref="AJ164" ca="1">(
    SUMIFS(AR116:AR156, AY116:AY156, INDIRECT("AE" &amp; ROW()), AP116:AP156, "💲") +
    SUMIFS(AR116:AR156, AY116:AY156, INDIRECT("AE" &amp; ROW()), AP116:AP156, "📦")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
        SUMIFS(AR116:AR156, AY116:AY156, INDIRECT("AE" &amp; ROW()), AP116:AP156, "💲", AS116:AS156, "Familiar") +
        SUMIFS(AR116:AR156, AY116:AY156, INDIRECT("AE" &amp; ROW()), AP116:AP156, "📦", AS116:AS156, "Familiar")
    ) / 2
)  -
(
    (
        SUMIFS(AR116:AR156, AY116:AY156, INDIRECT("AE" &amp; ROW()), AP116:AP156, "💲", AS116:AS156, "Exonerado ADH") +
        SUMIFS(AR116:AR156, AY116:AY156, INDIRECT("AE" &amp; ROW()), AP116:AP156, "📦", AS116:AS156, "Exonerado ADH")
    ) / 2
)  -
(
    (
        SUMIFS(AR116:AR156, AY116:AY156, INDIRECT("AE" &amp; ROW()), AP116:AP156, "💲", AS116:AS156, "Exonerado Doctor") +
        SUMIFS(AR116:AR156, AY116:AY156, INDIRECT("AE" &amp; ROW()), AP116:AP156, "📦", AS116:AS156, "Exonerado Doctor")
    ) / 2
)</f>
        <v>0</v>
      </c>
      <c r="AK164" s="139">
        <f t="array" aca="1" ref="AK164" ca="1">(
    SUMIFS(AR116:AR156, AY116:AY156, INDIRECT("AE" &amp; ROW()), AP116:AP156, "💲") +
    SUMIFS(AR116:AR156, AY116:AY156, INDIRECT("AE" &amp; ROW()), AP116:AP156, "📦")
) -
(
    SUMIFS(AR116:AR156, AY116:AY156, INDIRECT("AE" &amp; ROW()), AP116:AP156, "💲", AS116:AS156, "Familiar") +
    SUMIFS(AR116:AR156, AY116:AY156, INDIRECT("AE" &amp; ROW()), AP116:AP156, "📦", AS116:AS156, "Familiar")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SUMIFS(AR116:AR156, AY116:AY156, INDIRECT("AE" &amp; ROW()), AP116:AP156, "💲", AS116:AS156, "Exonerado ADH") +
    SUMIFS(AR116:AR156, AY116:AY156, INDIRECT("AE" &amp; ROW()), AP116:AP156, "📦", AS116:AS156, "Exonerado ADH")
) -
(
    (
        SUMIFS(AR116:AR156, AY116:AY156, INDIRECT("AE" &amp; ROW()), AP116:AP156, "💲", AS116:AS156, "Exonerado Doctor") +
        SUMIFS(AR116:AR156, AY116:AY156, INDIRECT("AE" &amp; ROW()), AP116:AP156, "📦", AS116:AS156, "Exonerado Doctor")
    ) / 2
) -
(
    (
        SUMIFS(AR116:AR156, AY116:AY156, INDIRECT("AE" &amp; ROW()), AP116:AP156, "💲", AS116:AS156, "") +
        SUMIFS(AR116:AR156, AY116:AY156, INDIRECT("AE" &amp; ROW()), AP116:AP156, "📦", AS116:AS156, "")
    ) / 2
)</f>
        <v>0</v>
      </c>
      <c r="AL164" s="140">
        <f t="array" aca="1" ref="AL164" ca="1">(
    SUMIFS(AR116:AR156, AY116:AY156, INDIRECT("AE" &amp; ROW()), AP116:AP156, "💲") +
    SUMIFS(AR116:AR156, AY116:AY156, INDIRECT("AE" &amp; ROW()), AP116:AP156, "📦")
) -
(
    (
        SUMIFS(AR116:AR156, AY116:AY156, INDIRECT("AE" &amp; ROW()), AP116:AP156, "💲", AS116:AS156, "Familiar") +
        SUMIFS(AR116:AR156, AY116:AY156, INDIRECT("AE" &amp; ROW()), AP116:AP156, "📦", AS116:AS156, "Familiar")
    ) / 2
) -
(
    (
        SUMIFS(AR116:AR156, AY116:AY156, INDIRECT("AE" &amp; ROW()), AP116:AP156, "💲", AS116:AS156, "Participante") +
        SUMIFS(AR116:AR156, AY116:AY156, INDIRECT("AE" &amp; ROW()), AP116:AP156, "📦", AS116:AS156, "Participante")
    ) / 2
) -
(
    (
        SUMIFS(AR116:AR156, AY116:AY156, INDIRECT("AE" &amp; ROW()), AP116:AP156, "💲", AS116:AS156, "Empleado") +
        SUMIFS(AR116:AR156, AY116:AY156, INDIRECT("AE" &amp; ROW()), AP116:AP156, "📦", AS116:AS156, "Empleado")
    ) / 2
) -
(
    (
        SUMIFS(AR116:AR156, AY116:AY156, INDIRECT("AE" &amp; ROW()), AP116:AP156, "💲", AS116:AS156, "Exonerado ADH") +
        SUMIFS(AR116:AR156, AY116:AY156, INDIRECT("AE" &amp; ROW()), AP116:AP156, "📦", AS116:AS156, "Exonerado ADH")
    ) / 2
) -
(
    SUMIFS(AR116:AR156, AY116:AY156, INDIRECT("AE" &amp; ROW()), AP116:AP156, "💲", AS116:AS156, "Exonerado Doctor") +
    SUMIFS(AR116:AR156, AY116:AY156, INDIRECT("AE" &amp; ROW()), AP116:AP156, "📦", AS116:AS156, "Exonerado Doctor")
) -
(
    (
        SUMIFS(AR116:AR156, AY116:AY156, INDIRECT("AE" &amp; ROW()), AP116:AP156, "💲", AS116:AS156, "") +
        SUMIFS(AR116:AR156, AY116:AY156, INDIRECT("AE" &amp; ROW()), AP116:AP156, "📦", AS116:AS156, "")
    ) / 2
)</f>
        <v>0</v>
      </c>
      <c r="AM164" s="56"/>
      <c r="AN164" s="56"/>
      <c r="AO164" s="56"/>
      <c r="AP164" s="56"/>
      <c r="AQ164" s="56"/>
      <c r="AR164" s="56"/>
      <c r="AS164" s="56"/>
      <c r="AT164" s="56"/>
      <c r="AU164" s="56"/>
      <c r="AV164" s="56"/>
      <c r="AW164" s="56"/>
      <c r="AX164" s="56"/>
      <c r="AY164" s="56"/>
      <c r="AZ164" s="56"/>
      <c r="BA164" s="56"/>
      <c r="BB164" s="56"/>
      <c r="BC164" s="56"/>
      <c r="BD164" s="56"/>
      <c r="BE164" s="56"/>
      <c r="BF164" s="56"/>
      <c r="BG164" s="56"/>
      <c r="BH164" s="56"/>
      <c r="BI164" s="56"/>
      <c r="BJ164" s="56"/>
      <c r="BK164" s="56"/>
      <c r="BL164" s="56"/>
      <c r="BM164" s="56"/>
      <c r="BN164" s="56"/>
    </row>
    <row r="165" spans="1:66" ht="11.25" customHeight="1">
      <c r="A165" s="220"/>
      <c r="B165" s="164"/>
      <c r="C165" s="205"/>
      <c r="D165" s="208"/>
      <c r="E165" s="178" t="s">
        <v>42</v>
      </c>
      <c r="F165" s="58" t="str">
        <f>IF(D164&lt;&gt;"", VLOOKUP(D164,'Base de Datos'!$A$2:$D1268,3,FALSE()),"")</f>
        <v/>
      </c>
      <c r="G165" s="205"/>
      <c r="H165" s="208"/>
      <c r="I165" s="178" t="s">
        <v>42</v>
      </c>
      <c r="J165" s="58" t="str">
        <f>IF(H164&lt;&gt;"", VLOOKUP(H164,'Base de Datos'!$A$2:$D1268,3,FALSE()),"")</f>
        <v/>
      </c>
      <c r="K165" s="205"/>
      <c r="L165" s="208"/>
      <c r="M165" s="178" t="s">
        <v>42</v>
      </c>
      <c r="N165" s="58" t="str">
        <f>IF(L164&lt;&gt;"", VLOOKUP(L164,'Base de Datos'!$A$2:$D1268,3,FALSE()),"")</f>
        <v/>
      </c>
      <c r="O165" s="165"/>
      <c r="P165" s="165"/>
      <c r="Q165" s="165"/>
      <c r="R165" s="166"/>
      <c r="S165" s="231"/>
      <c r="T165" s="230"/>
      <c r="U165" s="170"/>
      <c r="V165" s="169"/>
      <c r="W165" s="231"/>
      <c r="X165" s="230"/>
      <c r="Y165" s="170"/>
      <c r="Z165" s="169"/>
      <c r="AA165" s="231"/>
      <c r="AB165" s="230"/>
      <c r="AC165" s="170"/>
      <c r="AD165" s="56"/>
      <c r="AE165" s="232" t="s">
        <v>75</v>
      </c>
      <c r="AF165" s="230"/>
      <c r="AG165" s="90">
        <f t="array" aca="1" ref="AG165" ca="1">COUNTIFS(AP116:AP156, "💲", AY116:AY156, INDIRECT("AE" &amp; ROW())) + COUNTIFS(AP116:AP156, "📦", AY116:AY156, INDIRECT("AE" &amp; ROW())) + COUNTIFS(AP116:AP156, "✅", AY116:AY156, INDIRECT("AE" &amp; ROW()))</f>
        <v>0</v>
      </c>
      <c r="AH165" s="68">
        <f t="array" aca="1" ref="AH165" ca="1">COUNTIFS(AP116:AP156, "💲", AY116:AY156, INDIRECT("AE" &amp; ROW())) + COUNTIFS(AP116:AP156, "📦", AY116:AY156, INDIRECT("AE" &amp; ROW()))</f>
        <v>0</v>
      </c>
      <c r="AI165" s="139">
        <f t="array" aca="1" ref="AI165" ca="1">SUMIFS(AR116:AR156, AY116:AY156, INDIRECT("AE" &amp; ROW()), AP116:AP156, "💲") + SUMIFS(AR116:AR156, AY116:AY156, INDIRECT("AE" &amp; ROW()), AP116:AP156, "📦")</f>
        <v>0</v>
      </c>
      <c r="AJ165" s="139">
        <f t="array" aca="1" ref="AJ165" ca="1">(
    SUMIFS(AR116:AR156, AY116:AY156, INDIRECT("AE" &amp; ROW()), AP116:AP156, "💲") +
    SUMIFS(AR116:AR156, AY116:AY156, INDIRECT("AE" &amp; ROW()), AP116:AP156, "📦")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
        SUMIFS(AR116:AR156, AY116:AY156, INDIRECT("AE" &amp; ROW()), AP116:AP156, "💲", AS116:AS156, "Familiar") +
        SUMIFS(AR116:AR156, AY116:AY156, INDIRECT("AE" &amp; ROW()), AP116:AP156, "📦", AS116:AS156, "Familiar")
    ) / 2
)  -
(
    (
        SUMIFS(AR116:AR156, AY116:AY156, INDIRECT("AE" &amp; ROW()), AP116:AP156, "💲", AS116:AS156, "Exonerado ADH") +
        SUMIFS(AR116:AR156, AY116:AY156, INDIRECT("AE" &amp; ROW()), AP116:AP156, "📦", AS116:AS156, "Exonerado ADH")
    ) / 2
)  -
(
    (
        SUMIFS(AR116:AR156, AY116:AY156, INDIRECT("AE" &amp; ROW()), AP116:AP156, "💲", AS116:AS156, "Exonerado Doctor") +
        SUMIFS(AR116:AR156, AY116:AY156, INDIRECT("AE" &amp; ROW()), AP116:AP156, "📦", AS116:AS156, "Exonerado Doctor")
    ) / 2
)</f>
        <v>0</v>
      </c>
      <c r="AK165" s="139">
        <f t="array" aca="1" ref="AK165" ca="1">(
    SUMIFS(AR116:AR156, AY116:AY156, INDIRECT("AE" &amp; ROW()), AP116:AP156, "💲") +
    SUMIFS(AR116:AR156, AY116:AY156, INDIRECT("AE" &amp; ROW()), AP116:AP156, "📦")
) -
(
    SUMIFS(AR116:AR156, AY116:AY156, INDIRECT("AE" &amp; ROW()), AP116:AP156, "💲", AS116:AS156, "Familiar") +
    SUMIFS(AR116:AR156, AY116:AY156, INDIRECT("AE" &amp; ROW()), AP116:AP156, "📦", AS116:AS156, "Familiar")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SUMIFS(AR116:AR156, AY116:AY156, INDIRECT("AE" &amp; ROW()), AP116:AP156, "💲", AS116:AS156, "Exonerado ADH") +
    SUMIFS(AR116:AR156, AY116:AY156, INDIRECT("AE" &amp; ROW()), AP116:AP156, "📦", AS116:AS156, "Exonerado ADH")
) -
(
    (
        SUMIFS(AR116:AR156, AY116:AY156, INDIRECT("AE" &amp; ROW()), AP116:AP156, "💲", AS116:AS156, "Exonerado Doctor") +
        SUMIFS(AR116:AR156, AY116:AY156, INDIRECT("AE" &amp; ROW()), AP116:AP156, "📦", AS116:AS156, "Exonerado Doctor")
    ) / 2
) -
(
    (
        SUMIFS(AR116:AR156, AY116:AY156, INDIRECT("AE" &amp; ROW()), AP116:AP156, "💲", AS116:AS156, "") +
        SUMIFS(AR116:AR156, AY116:AY156, INDIRECT("AE" &amp; ROW()), AP116:AP156, "📦", AS116:AS156, "")
    ) / 2
)</f>
        <v>0</v>
      </c>
      <c r="AL165" s="140">
        <f t="array" aca="1" ref="AL165" ca="1">(
    SUMIFS(AR116:AR156, AY116:AY156, INDIRECT("AE" &amp; ROW()), AP116:AP156, "💲") +
    SUMIFS(AR116:AR156, AY116:AY156, INDIRECT("AE" &amp; ROW()), AP116:AP156, "📦")
) -
(
    (
        SUMIFS(AR116:AR156, AY116:AY156, INDIRECT("AE" &amp; ROW()), AP116:AP156, "💲", AS116:AS156, "Familiar") +
        SUMIFS(AR116:AR156, AY116:AY156, INDIRECT("AE" &amp; ROW()), AP116:AP156, "📦", AS116:AS156, "Familiar")
    ) / 2
) -
(
    (
        SUMIFS(AR116:AR156, AY116:AY156, INDIRECT("AE" &amp; ROW()), AP116:AP156, "💲", AS116:AS156, "Participante") +
        SUMIFS(AR116:AR156, AY116:AY156, INDIRECT("AE" &amp; ROW()), AP116:AP156, "📦", AS116:AS156, "Participante")
    ) / 2
) -
(
    (
        SUMIFS(AR116:AR156, AY116:AY156, INDIRECT("AE" &amp; ROW()), AP116:AP156, "💲", AS116:AS156, "Empleado") +
        SUMIFS(AR116:AR156, AY116:AY156, INDIRECT("AE" &amp; ROW()), AP116:AP156, "📦", AS116:AS156, "Empleado")
    ) / 2
) -
(
    (
        SUMIFS(AR116:AR156, AY116:AY156, INDIRECT("AE" &amp; ROW()), AP116:AP156, "💲", AS116:AS156, "Exonerado ADH") +
        SUMIFS(AR116:AR156, AY116:AY156, INDIRECT("AE" &amp; ROW()), AP116:AP156, "📦", AS116:AS156, "Exonerado ADH")
    ) / 2
) -
(
    SUMIFS(AR116:AR156, AY116:AY156, INDIRECT("AE" &amp; ROW()), AP116:AP156, "💲", AS116:AS156, "Exonerado Doctor") +
    SUMIFS(AR116:AR156, AY116:AY156, INDIRECT("AE" &amp; ROW()), AP116:AP156, "📦", AS116:AS156, "Exonerado Doctor")
) -
(
    (
        SUMIFS(AR116:AR156, AY116:AY156, INDIRECT("AE" &amp; ROW()), AP116:AP156, "💲", AS116:AS156, "") +
        SUMIFS(AR116:AR156, AY116:AY156, INDIRECT("AE" &amp; ROW()), AP116:AP156, "📦", AS116:AS156, "")
    ) / 2
)</f>
        <v>0</v>
      </c>
      <c r="AM165" s="56"/>
      <c r="AN165" s="56"/>
      <c r="AO165" s="56"/>
      <c r="AP165" s="56"/>
      <c r="AQ165" s="56"/>
      <c r="AR165" s="56"/>
      <c r="AS165" s="56"/>
      <c r="AT165" s="56"/>
      <c r="AU165" s="56"/>
      <c r="AV165" s="56"/>
      <c r="AW165" s="56"/>
      <c r="AX165" s="56"/>
      <c r="AY165" s="56"/>
      <c r="AZ165" s="56"/>
      <c r="BA165" s="56"/>
      <c r="BB165" s="56"/>
      <c r="BC165" s="56"/>
      <c r="BD165" s="56"/>
      <c r="BE165" s="56"/>
      <c r="BF165" s="56"/>
      <c r="BG165" s="56"/>
      <c r="BH165" s="56"/>
      <c r="BI165" s="56"/>
      <c r="BJ165" s="56"/>
      <c r="BK165" s="56"/>
      <c r="BL165" s="56"/>
      <c r="BM165" s="56"/>
      <c r="BN165" s="56"/>
    </row>
    <row r="166" spans="1:66" ht="11.25" customHeight="1">
      <c r="A166" s="220"/>
      <c r="B166" s="164"/>
      <c r="C166" s="205"/>
      <c r="D166" s="208"/>
      <c r="E166" s="178" t="s">
        <v>44</v>
      </c>
      <c r="F166" s="58" t="str">
        <f>IF(D164&lt;&gt;"", VLOOKUP(D164,'Base de Datos'!$A$2:$D1268,4,FALSE()),"")</f>
        <v/>
      </c>
      <c r="G166" s="205"/>
      <c r="H166" s="208"/>
      <c r="I166" s="178" t="s">
        <v>44</v>
      </c>
      <c r="J166" s="58" t="str">
        <f>IF(H164&lt;&gt;"", VLOOKUP(H164,'Base de Datos'!$A$2:$D1268,4,FALSE()),"")</f>
        <v/>
      </c>
      <c r="K166" s="205"/>
      <c r="L166" s="208"/>
      <c r="M166" s="178" t="s">
        <v>44</v>
      </c>
      <c r="N166" s="58" t="str">
        <f>IF(L164&lt;&gt;"", VLOOKUP(L164,'Base de Datos'!$A$2:$D1268,4,FALSE()),"")</f>
        <v/>
      </c>
      <c r="O166" s="165"/>
      <c r="P166" s="165"/>
      <c r="Q166" s="165"/>
      <c r="R166" s="166"/>
      <c r="S166" s="231"/>
      <c r="T166" s="230"/>
      <c r="U166" s="170"/>
      <c r="V166" s="169"/>
      <c r="W166" s="231"/>
      <c r="X166" s="230"/>
      <c r="Y166" s="170"/>
      <c r="Z166" s="169"/>
      <c r="AA166" s="231"/>
      <c r="AB166" s="230"/>
      <c r="AC166" s="170"/>
      <c r="AD166" s="56"/>
      <c r="AE166" s="232" t="s">
        <v>77</v>
      </c>
      <c r="AF166" s="230"/>
      <c r="AG166" s="90">
        <f t="array" aca="1" ref="AG166" ca="1">COUNTIFS(AP116:AP156, "💲", AY116:AY156, INDIRECT("AE" &amp; ROW())) + COUNTIFS(AP116:AP156, "📦", AY116:AY156, INDIRECT("AE" &amp; ROW())) + COUNTIFS(AP116:AP156, "✅", AY116:AY156, INDIRECT("AE" &amp; ROW()))</f>
        <v>0</v>
      </c>
      <c r="AH166" s="68">
        <f t="array" aca="1" ref="AH166" ca="1">COUNTIFS(AP116:AP156, "💲", AY116:AY156, INDIRECT("AE" &amp; ROW())) + COUNTIFS(AP116:AP156, "📦", AY116:AY156, INDIRECT("AE" &amp; ROW()))</f>
        <v>0</v>
      </c>
      <c r="AI166" s="139">
        <f t="array" aca="1" ref="AI166" ca="1">SUMIFS(AR116:AR156, AY116:AY156, INDIRECT("AE" &amp; ROW()), AP116:AP156, "💲") + SUMIFS(AR116:AR156, AY116:AY156, INDIRECT("AE" &amp; ROW()), AP116:AP156, "📦")</f>
        <v>0</v>
      </c>
      <c r="AJ166" s="139">
        <f t="array" aca="1" ref="AJ166" ca="1">(
    SUMIFS(AR116:AR156, AY116:AY156, INDIRECT("AE" &amp; ROW()), AP116:AP156, "💲") +
    SUMIFS(AR116:AR156, AY116:AY156, INDIRECT("AE" &amp; ROW()), AP116:AP156, "📦")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
        SUMIFS(AR116:AR156, AY116:AY156, INDIRECT("AE" &amp; ROW()), AP116:AP156, "💲", AS116:AS156, "Familiar") +
        SUMIFS(AR116:AR156, AY116:AY156, INDIRECT("AE" &amp; ROW()), AP116:AP156, "📦", AS116:AS156, "Familiar")
    ) / 2
)  -
(
    (
        SUMIFS(AR116:AR156, AY116:AY156, INDIRECT("AE" &amp; ROW()), AP116:AP156, "💲", AS116:AS156, "Exonerado ADH") +
        SUMIFS(AR116:AR156, AY116:AY156, INDIRECT("AE" &amp; ROW()), AP116:AP156, "📦", AS116:AS156, "Exonerado ADH")
    ) / 2
)  -
(
    (
        SUMIFS(AR116:AR156, AY116:AY156, INDIRECT("AE" &amp; ROW()), AP116:AP156, "💲", AS116:AS156, "Exonerado Doctor") +
        SUMIFS(AR116:AR156, AY116:AY156, INDIRECT("AE" &amp; ROW()), AP116:AP156, "📦", AS116:AS156, "Exonerado Doctor")
    ) / 2
)</f>
        <v>0</v>
      </c>
      <c r="AK166" s="139">
        <f t="array" aca="1" ref="AK166" ca="1">(
    SUMIFS(AR116:AR156, AY116:AY156, INDIRECT("AE" &amp; ROW()), AP116:AP156, "💲") +
    SUMIFS(AR116:AR156, AY116:AY156, INDIRECT("AE" &amp; ROW()), AP116:AP156, "📦")
) -
(
    SUMIFS(AR116:AR156, AY116:AY156, INDIRECT("AE" &amp; ROW()), AP116:AP156, "💲", AS116:AS156, "Familiar") +
    SUMIFS(AR116:AR156, AY116:AY156, INDIRECT("AE" &amp; ROW()), AP116:AP156, "📦", AS116:AS156, "Familiar")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SUMIFS(AR116:AR156, AY116:AY156, INDIRECT("AE" &amp; ROW()), AP116:AP156, "💲", AS116:AS156, "Exonerado ADH") +
    SUMIFS(AR116:AR156, AY116:AY156, INDIRECT("AE" &amp; ROW()), AP116:AP156, "📦", AS116:AS156, "Exonerado ADH")
) -
(
    (
        SUMIFS(AR116:AR156, AY116:AY156, INDIRECT("AE" &amp; ROW()), AP116:AP156, "💲", AS116:AS156, "Exonerado Doctor") +
        SUMIFS(AR116:AR156, AY116:AY156, INDIRECT("AE" &amp; ROW()), AP116:AP156, "📦", AS116:AS156, "Exonerado Doctor")
    ) / 2
) -
(
    (
        SUMIFS(AR116:AR156, AY116:AY156, INDIRECT("AE" &amp; ROW()), AP116:AP156, "💲", AS116:AS156, "") +
        SUMIFS(AR116:AR156, AY116:AY156, INDIRECT("AE" &amp; ROW()), AP116:AP156, "📦", AS116:AS156, "")
    ) / 2
)</f>
        <v>0</v>
      </c>
      <c r="AL166" s="140">
        <f t="array" aca="1" ref="AL166" ca="1">(
    SUMIFS(AR116:AR156, AY116:AY156, INDIRECT("AE" &amp; ROW()), AP116:AP156, "💲") +
    SUMIFS(AR116:AR156, AY116:AY156, INDIRECT("AE" &amp; ROW()), AP116:AP156, "📦")
) -
(
    (
        SUMIFS(AR116:AR156, AY116:AY156, INDIRECT("AE" &amp; ROW()), AP116:AP156, "💲", AS116:AS156, "Familiar") +
        SUMIFS(AR116:AR156, AY116:AY156, INDIRECT("AE" &amp; ROW()), AP116:AP156, "📦", AS116:AS156, "Familiar")
    ) / 2
) -
(
    (
        SUMIFS(AR116:AR156, AY116:AY156, INDIRECT("AE" &amp; ROW()), AP116:AP156, "💲", AS116:AS156, "Participante") +
        SUMIFS(AR116:AR156, AY116:AY156, INDIRECT("AE" &amp; ROW()), AP116:AP156, "📦", AS116:AS156, "Participante")
    ) / 2
) -
(
    (
        SUMIFS(AR116:AR156, AY116:AY156, INDIRECT("AE" &amp; ROW()), AP116:AP156, "💲", AS116:AS156, "Empleado") +
        SUMIFS(AR116:AR156, AY116:AY156, INDIRECT("AE" &amp; ROW()), AP116:AP156, "📦", AS116:AS156, "Empleado")
    ) / 2
) -
(
    (
        SUMIFS(AR116:AR156, AY116:AY156, INDIRECT("AE" &amp; ROW()), AP116:AP156, "💲", AS116:AS156, "Exonerado ADH") +
        SUMIFS(AR116:AR156, AY116:AY156, INDIRECT("AE" &amp; ROW()), AP116:AP156, "📦", AS116:AS156, "Exonerado ADH")
    ) / 2
) -
(
    SUMIFS(AR116:AR156, AY116:AY156, INDIRECT("AE" &amp; ROW()), AP116:AP156, "💲", AS116:AS156, "Exonerado Doctor") +
    SUMIFS(AR116:AR156, AY116:AY156, INDIRECT("AE" &amp; ROW()), AP116:AP156, "📦", AS116:AS156, "Exonerado Doctor")
) -
(
    (
        SUMIFS(AR116:AR156, AY116:AY156, INDIRECT("AE" &amp; ROW()), AP116:AP156, "💲", AS116:AS156, "") +
        SUMIFS(AR116:AR156, AY116:AY156, INDIRECT("AE" &amp; ROW()), AP116:AP156, "📦", AS116:AS156, "")
    ) / 2
)</f>
        <v>0</v>
      </c>
      <c r="AM166" s="56"/>
      <c r="AN166" s="56"/>
      <c r="AO166" s="56"/>
      <c r="AP166" s="56"/>
      <c r="AQ166" s="56"/>
      <c r="AR166" s="56"/>
      <c r="AS166" s="56"/>
      <c r="AT166" s="56"/>
      <c r="AU166" s="56"/>
      <c r="AV166" s="56"/>
      <c r="AW166" s="56"/>
      <c r="AX166" s="56"/>
      <c r="AY166" s="56"/>
      <c r="AZ166" s="56"/>
      <c r="BA166" s="56"/>
      <c r="BB166" s="56"/>
      <c r="BC166" s="56"/>
      <c r="BD166" s="56"/>
      <c r="BE166" s="56"/>
      <c r="BF166" s="56"/>
      <c r="BG166" s="56"/>
      <c r="BH166" s="56"/>
      <c r="BI166" s="56"/>
      <c r="BJ166" s="56"/>
      <c r="BK166" s="56"/>
      <c r="BL166" s="56"/>
      <c r="BM166" s="56"/>
      <c r="BN166" s="56"/>
    </row>
    <row r="167" spans="1:66" ht="11.25" customHeight="1">
      <c r="A167" s="221"/>
      <c r="B167" s="164"/>
      <c r="C167" s="206"/>
      <c r="D167" s="209"/>
      <c r="E167" s="179" t="s">
        <v>46</v>
      </c>
      <c r="F167" s="180"/>
      <c r="G167" s="206"/>
      <c r="H167" s="209"/>
      <c r="I167" s="179" t="s">
        <v>46</v>
      </c>
      <c r="J167" s="180"/>
      <c r="K167" s="206"/>
      <c r="L167" s="209"/>
      <c r="M167" s="179" t="s">
        <v>46</v>
      </c>
      <c r="N167" s="180"/>
      <c r="O167" s="165"/>
      <c r="P167" s="165"/>
      <c r="Q167" s="165"/>
      <c r="R167" s="166"/>
      <c r="S167" s="227" t="str">
        <f>IF(OR(S164="Empleado",S164="Familiar"),"Nombre del Empleado","N° Factura")</f>
        <v>N° Factura</v>
      </c>
      <c r="T167" s="228"/>
      <c r="U167" s="89"/>
      <c r="V167" s="169"/>
      <c r="W167" s="227" t="str">
        <f>IF(OR(W164="Empleado",W164="Familiar"),"Nombre del Empleado","N° Factura")</f>
        <v>N° Factura</v>
      </c>
      <c r="X167" s="228"/>
      <c r="Y167" s="89"/>
      <c r="Z167" s="169"/>
      <c r="AA167" s="227" t="str">
        <f>IF(OR(AA164="Empleado",AA164="Familiar"),"Nombre del Empleado","N° Factura")</f>
        <v>N° Factura</v>
      </c>
      <c r="AB167" s="228"/>
      <c r="AC167" s="89"/>
      <c r="AD167" s="56"/>
      <c r="AE167" s="233" t="s">
        <v>80</v>
      </c>
      <c r="AF167" s="228"/>
      <c r="AG167" s="143">
        <f t="array" aca="1" ref="AG167" ca="1">COUNTIFS(AP116:AP156, "💲", AY116:AY156, INDIRECT("AE" &amp; ROW())) + COUNTIFS(AP116:AP156, "📦", AY116:AY156, INDIRECT("AE" &amp; ROW())) + COUNTIFS(AP116:AP156, "✅", AY116:AY156, INDIRECT("AE" &amp; ROW()))</f>
        <v>0</v>
      </c>
      <c r="AH167" s="144">
        <f t="array" aca="1" ref="AH167" ca="1">COUNTIFS(AP116:AP156, "💲", AY116:AY156, INDIRECT("AE" &amp; ROW())) + COUNTIFS(AP116:AP156, "📦", AY116:AY156, INDIRECT("AE" &amp; ROW()))</f>
        <v>0</v>
      </c>
      <c r="AI167" s="145">
        <f t="array" aca="1" ref="AI167" ca="1">SUMIFS(AR116:AR156, AY116:AY156, INDIRECT("AE" &amp; ROW()), AP116:AP156, "💲") + SUMIFS(AR116:AR156, AY116:AY156, INDIRECT("AE" &amp; ROW()), AP116:AP156, "📦")</f>
        <v>0</v>
      </c>
      <c r="AJ167" s="145">
        <f t="array" aca="1" ref="AJ167" ca="1">(
    SUMIFS(AR116:AR156, AY116:AY156, INDIRECT("AE" &amp; ROW()), AP116:AP156, "💲") +
    SUMIFS(AR116:AR156, AY116:AY156, INDIRECT("AE" &amp; ROW()), AP116:AP156, "📦")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
        SUMIFS(AR116:AR156, AY116:AY156, INDIRECT("AE" &amp; ROW()), AP116:AP156, "💲", AS116:AS156, "Familiar") +
        SUMIFS(AR116:AR156, AY116:AY156, INDIRECT("AE" &amp; ROW()), AP116:AP156, "📦", AS116:AS156, "Familiar")
    ) / 2
)  -
(
    (
        SUMIFS(AR116:AR156, AY116:AY156, INDIRECT("AE" &amp; ROW()), AP116:AP156, "💲", AS116:AS156, "Exonerado ADH") +
        SUMIFS(AR116:AR156, AY116:AY156, INDIRECT("AE" &amp; ROW()), AP116:AP156, "📦", AS116:AS156, "Exonerado ADH")
    ) / 2
)  -
(
    (
        SUMIFS(AR116:AR156, AY116:AY156, INDIRECT("AE" &amp; ROW()), AP116:AP156, "💲", AS116:AS156, "Exonerado Doctor") +
        SUMIFS(AR116:AR156, AY116:AY156, INDIRECT("AE" &amp; ROW()), AP116:AP156, "📦", AS116:AS156, "Exonerado Doctor")
    ) / 2
)</f>
        <v>0</v>
      </c>
      <c r="AK167" s="145">
        <f t="array" aca="1" ref="AK167" ca="1">(
    SUMIFS(AR116:AR156, AY116:AY156, INDIRECT("AE" &amp; ROW()), AP116:AP156, "💲") +
    SUMIFS(AR116:AR156, AY116:AY156, INDIRECT("AE" &amp; ROW()), AP116:AP156, "📦")
) -
(
    SUMIFS(AR116:AR156, AY116:AY156, INDIRECT("AE" &amp; ROW()), AP116:AP156, "💲", AS116:AS156, "Familiar") +
    SUMIFS(AR116:AR156, AY116:AY156, INDIRECT("AE" &amp; ROW()), AP116:AP156, "📦", AS116:AS156, "Familiar")
) -
(
    SUMIFS(AR116:AR156, AY116:AY156, INDIRECT("AE" &amp; ROW()), AP116:AP156, "💲", AS116:AS156, "Participante") +
    SUMIFS(AR116:AR156, AY116:AY156, INDIRECT("AE" &amp; ROW()), AP116:AP156, "📦", AS116:AS156, "Participante")
)  -
(
    SUMIFS(AR116:AR156, AY116:AY156, INDIRECT("AE" &amp; ROW()), AP116:AP156, "💲", AS116:AS156, "Empleado") +
    SUMIFS(AR116:AR156, AY116:AY156, INDIRECT("AE" &amp; ROW()), AP116:AP156, "📦", AS116:AS156, "Empleado")
) -
(
    SUMIFS(AR116:AR156, AY116:AY156, INDIRECT("AE" &amp; ROW()), AP116:AP156, "💲", AS116:AS156, "Exonerado ADH") +
    SUMIFS(AR116:AR156, AY116:AY156, INDIRECT("AE" &amp; ROW()), AP116:AP156, "📦", AS116:AS156, "Exonerado ADH")
) -
(
    (
        SUMIFS(AR116:AR156, AY116:AY156, INDIRECT("AE" &amp; ROW()), AP116:AP156, "💲", AS116:AS156, "Exonerado Doctor") +
        SUMIFS(AR116:AR156, AY116:AY156, INDIRECT("AE" &amp; ROW()), AP116:AP156, "📦", AS116:AS156, "Exonerado Doctor")
    ) / 2
) -
(
    (
        SUMIFS(AR116:AR156, AY116:AY156, INDIRECT("AE" &amp; ROW()), AP116:AP156, "💲", AS116:AS156, "") +
        SUMIFS(AR116:AR156, AY116:AY156, INDIRECT("AE" &amp; ROW()), AP116:AP156, "📦", AS116:AS156, "")
    ) / 2
)</f>
        <v>0</v>
      </c>
      <c r="AL167" s="146">
        <f t="array" aca="1" ref="AL167" ca="1">(
    SUMIFS(AR116:AR156, AY116:AY156, INDIRECT("AE" &amp; ROW()), AP116:AP156, "💲") +
    SUMIFS(AR116:AR156, AY116:AY156, INDIRECT("AE" &amp; ROW()), AP116:AP156, "📦")
) -
(
    (
        SUMIFS(AR116:AR156, AY116:AY156, INDIRECT("AE" &amp; ROW()), AP116:AP156, "💲", AS116:AS156, "Familiar") +
        SUMIFS(AR116:AR156, AY116:AY156, INDIRECT("AE" &amp; ROW()), AP116:AP156, "📦", AS116:AS156, "Familiar")
    ) / 2
) -
(
    (
        SUMIFS(AR116:AR156, AY116:AY156, INDIRECT("AE" &amp; ROW()), AP116:AP156, "💲", AS116:AS156, "Participante") +
        SUMIFS(AR116:AR156, AY116:AY156, INDIRECT("AE" &amp; ROW()), AP116:AP156, "📦", AS116:AS156, "Participante")
    ) / 2
) -
(
    (
        SUMIFS(AR116:AR156, AY116:AY156, INDIRECT("AE" &amp; ROW()), AP116:AP156, "💲", AS116:AS156, "Empleado") +
        SUMIFS(AR116:AR156, AY116:AY156, INDIRECT("AE" &amp; ROW()), AP116:AP156, "📦", AS116:AS156, "Empleado")
    ) / 2
) -
(
    (
        SUMIFS(AR116:AR156, AY116:AY156, INDIRECT("AE" &amp; ROW()), AP116:AP156, "💲", AS116:AS156, "Exonerado ADH") +
        SUMIFS(AR116:AR156, AY116:AY156, INDIRECT("AE" &amp; ROW()), AP116:AP156, "📦", AS116:AS156, "Exonerado ADH")
    ) / 2
) -
(
    SUMIFS(AR116:AR156, AY116:AY156, INDIRECT("AE" &amp; ROW()), AP116:AP156, "💲", AS116:AS156, "Exonerado Doctor") +
    SUMIFS(AR116:AR156, AY116:AY156, INDIRECT("AE" &amp; ROW()), AP116:AP156, "📦", AS116:AS156, "Exonerado Doctor")
) -
(
    (
        SUMIFS(AR116:AR156, AY116:AY156, INDIRECT("AE" &amp; ROW()), AP116:AP156, "💲", AS116:AS156, "") +
        SUMIFS(AR116:AR156, AY116:AY156, INDIRECT("AE" &amp; ROW()), AP116:AP156, "📦", AS116:AS156, "")
    ) / 2
)</f>
        <v>0</v>
      </c>
      <c r="AM167" s="56"/>
      <c r="AN167" s="56"/>
      <c r="AO167" s="56"/>
      <c r="AP167" s="56"/>
      <c r="AQ167" s="56"/>
      <c r="AR167" s="56"/>
      <c r="AS167" s="56"/>
      <c r="AT167" s="56"/>
      <c r="AU167" s="56"/>
      <c r="AV167" s="56"/>
      <c r="AW167" s="56"/>
      <c r="AX167" s="56"/>
      <c r="AY167" s="56"/>
      <c r="AZ167" s="56"/>
      <c r="BA167" s="56"/>
      <c r="BB167" s="56"/>
      <c r="BC167" s="56"/>
      <c r="BD167" s="56"/>
      <c r="BE167" s="56"/>
      <c r="BF167" s="56"/>
      <c r="BG167" s="56"/>
      <c r="BH167" s="56"/>
      <c r="BI167" s="56"/>
      <c r="BJ167" s="56"/>
      <c r="BK167" s="56"/>
      <c r="BL167" s="56"/>
      <c r="BM167" s="56"/>
      <c r="BN167" s="56"/>
    </row>
    <row r="168" spans="1:66" ht="11.25" customHeight="1">
      <c r="A168" s="3"/>
      <c r="B168" s="3"/>
      <c r="C168" s="3"/>
      <c r="D168" s="3"/>
      <c r="E168" s="3"/>
      <c r="F168" s="3"/>
      <c r="G168" s="3"/>
      <c r="H168" s="3"/>
      <c r="I168" s="3"/>
      <c r="J168" s="3"/>
      <c r="K168" s="3"/>
      <c r="L168" s="3"/>
      <c r="M168" s="3"/>
      <c r="N168" s="3"/>
      <c r="O168" s="1"/>
      <c r="P168" s="3"/>
      <c r="Q168" s="3"/>
      <c r="R168" s="15"/>
      <c r="S168" s="16"/>
      <c r="T168" s="16"/>
      <c r="U168" s="173"/>
      <c r="V168" s="6"/>
      <c r="W168" s="16"/>
      <c r="X168" s="16"/>
      <c r="Y168" s="173"/>
      <c r="Z168" s="48"/>
      <c r="AA168" s="173"/>
      <c r="AB168" s="173"/>
      <c r="AC168" s="173"/>
      <c r="AD168" s="174"/>
      <c r="AI168" s="148">
        <f t="shared" ref="AI168:AL168" ca="1" si="117">SUM(AI153:AI166)</f>
        <v>0</v>
      </c>
      <c r="AJ168" s="148">
        <f t="shared" ca="1" si="117"/>
        <v>0</v>
      </c>
      <c r="AK168" s="148">
        <f t="shared" ca="1" si="117"/>
        <v>0</v>
      </c>
      <c r="AL168" s="148">
        <f t="shared" ca="1" si="117"/>
        <v>0</v>
      </c>
      <c r="AM168" s="174"/>
      <c r="AN168" s="174"/>
      <c r="AO168" s="174"/>
      <c r="AP168" s="174"/>
      <c r="AQ168" s="174"/>
      <c r="AR168" s="174"/>
      <c r="AS168" s="174"/>
      <c r="AT168" s="174"/>
      <c r="AU168" s="174"/>
      <c r="AV168" s="174"/>
      <c r="AW168" s="174"/>
      <c r="AX168" s="174"/>
      <c r="AY168" s="174"/>
      <c r="AZ168" s="174"/>
      <c r="BA168" s="174"/>
      <c r="BB168" s="174"/>
      <c r="BC168" s="174"/>
      <c r="BD168" s="174"/>
      <c r="BE168" s="122"/>
      <c r="BF168" s="122"/>
      <c r="BG168" s="122"/>
      <c r="BH168" s="122"/>
      <c r="BI168" s="122"/>
      <c r="BJ168" s="174"/>
      <c r="BK168" s="174"/>
      <c r="BL168" s="174"/>
      <c r="BM168" s="174"/>
      <c r="BN168" s="174"/>
    </row>
    <row r="169" spans="1:66" ht="15" customHeight="1">
      <c r="A169" s="210">
        <f>IF(WEEKDAY(A114)=6, WORKDAY(A114+1, 1), A114+1)</f>
        <v>46330</v>
      </c>
      <c r="B169" s="211"/>
      <c r="C169" s="211"/>
      <c r="D169" s="211"/>
      <c r="E169" s="211"/>
      <c r="F169" s="211"/>
      <c r="G169" s="211"/>
      <c r="H169" s="211"/>
      <c r="I169" s="211"/>
      <c r="J169" s="211"/>
      <c r="K169" s="211"/>
      <c r="L169" s="211"/>
      <c r="M169" s="211"/>
      <c r="N169" s="212"/>
      <c r="O169" s="1"/>
      <c r="P169" s="1"/>
      <c r="Q169" s="1"/>
      <c r="R169" s="15"/>
      <c r="S169" s="22"/>
      <c r="T169" s="22"/>
      <c r="U169" s="241"/>
      <c r="V169" s="242"/>
      <c r="W169" s="242"/>
      <c r="X169" s="242"/>
      <c r="Y169" s="242"/>
      <c r="Z169" s="23"/>
      <c r="AA169" s="23"/>
      <c r="AB169" s="23"/>
      <c r="AC169" s="23"/>
      <c r="AD169" s="24"/>
      <c r="AE169" s="181"/>
      <c r="AF169" s="181"/>
      <c r="AG169" s="181"/>
      <c r="AH169" s="181"/>
      <c r="AI169" s="181"/>
      <c r="AJ169" s="181"/>
      <c r="AK169" s="181"/>
      <c r="AL169" s="181"/>
      <c r="AM169" s="24"/>
      <c r="AN169" s="24"/>
      <c r="AO169" s="24"/>
      <c r="AP169" s="24"/>
      <c r="AQ169" s="24"/>
      <c r="AR169" s="24"/>
      <c r="AS169" s="24"/>
      <c r="AT169" s="24"/>
      <c r="AU169" s="24"/>
      <c r="AV169" s="24"/>
      <c r="AW169" s="24"/>
      <c r="AX169" s="24"/>
      <c r="AY169" s="24"/>
      <c r="AZ169" s="24"/>
      <c r="BA169" s="24"/>
      <c r="BB169" s="24"/>
      <c r="BC169" s="24"/>
      <c r="BD169" s="24"/>
      <c r="BE169" s="24"/>
      <c r="BF169" s="24"/>
      <c r="BG169" s="24"/>
      <c r="BH169" s="24"/>
      <c r="BI169" s="24"/>
      <c r="BJ169" s="24"/>
      <c r="BK169" s="24"/>
      <c r="BL169" s="24"/>
      <c r="BM169" s="24"/>
      <c r="BN169" s="24"/>
    </row>
    <row r="170" spans="1:66" ht="15" customHeight="1">
      <c r="A170" s="25" t="s">
        <v>15</v>
      </c>
      <c r="B170" s="25" t="s">
        <v>16</v>
      </c>
      <c r="C170" s="213" t="s">
        <v>17</v>
      </c>
      <c r="D170" s="214"/>
      <c r="E170" s="214"/>
      <c r="F170" s="215"/>
      <c r="G170" s="213" t="s">
        <v>18</v>
      </c>
      <c r="H170" s="214"/>
      <c r="I170" s="214"/>
      <c r="J170" s="215"/>
      <c r="K170" s="213" t="s">
        <v>19</v>
      </c>
      <c r="L170" s="214"/>
      <c r="M170" s="214"/>
      <c r="N170" s="215"/>
      <c r="O170" s="1"/>
      <c r="P170" s="1"/>
      <c r="Q170" s="1"/>
      <c r="R170" s="26"/>
      <c r="S170" s="234" t="s">
        <v>17</v>
      </c>
      <c r="T170" s="214"/>
      <c r="U170" s="215"/>
      <c r="V170" s="27"/>
      <c r="W170" s="234" t="s">
        <v>18</v>
      </c>
      <c r="X170" s="214"/>
      <c r="Y170" s="215"/>
      <c r="Z170" s="28"/>
      <c r="AA170" s="234" t="s">
        <v>19</v>
      </c>
      <c r="AB170" s="214"/>
      <c r="AC170" s="215"/>
      <c r="AD170" s="29"/>
      <c r="AE170" s="181"/>
      <c r="AF170" s="181"/>
      <c r="AG170" s="181"/>
      <c r="AH170" s="181"/>
      <c r="AI170" s="181"/>
      <c r="AJ170" s="181"/>
      <c r="AK170" s="181"/>
      <c r="AL170" s="181"/>
      <c r="AM170" s="29"/>
      <c r="AN170" s="34" t="s">
        <v>2</v>
      </c>
      <c r="AO170" s="34" t="s">
        <v>3</v>
      </c>
      <c r="AP170" s="34" t="s">
        <v>4</v>
      </c>
      <c r="AQ170" s="34" t="s">
        <v>5</v>
      </c>
      <c r="AR170" s="34" t="s">
        <v>6</v>
      </c>
      <c r="AS170" s="34" t="s">
        <v>7</v>
      </c>
      <c r="AT170" s="34" t="s">
        <v>27</v>
      </c>
      <c r="AU170" s="34" t="s">
        <v>28</v>
      </c>
      <c r="AV170" s="34" t="s">
        <v>29</v>
      </c>
      <c r="AW170" s="34" t="s">
        <v>30</v>
      </c>
      <c r="AX170" s="34" t="s">
        <v>12</v>
      </c>
      <c r="AY170" s="34" t="s">
        <v>20</v>
      </c>
      <c r="AZ170" s="35"/>
      <c r="BA170" s="35"/>
      <c r="BB170" s="35"/>
      <c r="BC170" s="35"/>
      <c r="BD170" s="35"/>
      <c r="BE170" s="35"/>
      <c r="BF170" s="35"/>
      <c r="BG170" s="35"/>
      <c r="BH170" s="35"/>
      <c r="BI170" s="35"/>
      <c r="BJ170" s="35"/>
      <c r="BK170" s="35"/>
      <c r="BL170" s="35"/>
      <c r="BM170" s="35"/>
      <c r="BN170" s="35"/>
    </row>
    <row r="171" spans="1:66" ht="11.25" customHeight="1">
      <c r="A171" s="219">
        <f>Q177</f>
        <v>0.33333333333333331</v>
      </c>
      <c r="B171" s="38"/>
      <c r="C171" s="204"/>
      <c r="D171" s="207"/>
      <c r="E171" s="40" t="s">
        <v>36</v>
      </c>
      <c r="F171" s="42" t="str">
        <f>IF(D171&lt;&gt;"", VLOOKUP(D171,'Base de Datos'!$A$2:$D1268,2,FALSE()),"")</f>
        <v/>
      </c>
      <c r="G171" s="204"/>
      <c r="H171" s="216"/>
      <c r="I171" s="40" t="s">
        <v>36</v>
      </c>
      <c r="J171" s="42" t="str">
        <f>IF(H171&lt;&gt;"", VLOOKUP(H171,'Base de Datos'!$A$2:$D1268,2,FALSE()),"")</f>
        <v/>
      </c>
      <c r="K171" s="204"/>
      <c r="L171" s="216"/>
      <c r="M171" s="40" t="s">
        <v>36</v>
      </c>
      <c r="N171" s="42" t="str">
        <f>IF(L171&lt;&gt;"", VLOOKUP(L171,'Base de Datos'!$A$2:$D1268,2,FALSE()),"")</f>
        <v/>
      </c>
      <c r="O171" s="43"/>
      <c r="P171" s="1"/>
      <c r="Q171" s="44"/>
      <c r="R171" s="15"/>
      <c r="S171" s="45"/>
      <c r="T171" s="45" t="s">
        <v>37</v>
      </c>
      <c r="U171" s="46"/>
      <c r="V171" s="47"/>
      <c r="W171" s="45"/>
      <c r="X171" s="45" t="s">
        <v>37</v>
      </c>
      <c r="Y171" s="46"/>
      <c r="Z171" s="47"/>
      <c r="AA171" s="45"/>
      <c r="AB171" s="45" t="s">
        <v>37</v>
      </c>
      <c r="AC171" s="46"/>
      <c r="AD171" s="48"/>
      <c r="AE171" s="181"/>
      <c r="AF171" s="181"/>
      <c r="AG171" s="181"/>
      <c r="AH171" s="181"/>
      <c r="AI171" s="181"/>
      <c r="AJ171" s="181"/>
      <c r="AK171" s="181"/>
      <c r="AL171" s="181"/>
      <c r="AM171" s="48"/>
      <c r="AN171" s="53">
        <f>A169</f>
        <v>46330</v>
      </c>
      <c r="AO171" s="54" t="str">
        <f>C170</f>
        <v>Consultorio N° 1</v>
      </c>
      <c r="AP171" s="55">
        <f t="shared" ref="AP171:AQ171" si="118">C171</f>
        <v>0</v>
      </c>
      <c r="AQ171" s="55">
        <f t="shared" si="118"/>
        <v>0</v>
      </c>
      <c r="AR171" s="55">
        <f>U171</f>
        <v>0</v>
      </c>
      <c r="AS171" s="55">
        <f>S171</f>
        <v>0</v>
      </c>
      <c r="AT171" s="55">
        <f>S172</f>
        <v>0</v>
      </c>
      <c r="AU171" s="55">
        <f>U172</f>
        <v>0</v>
      </c>
      <c r="AV171" s="55">
        <f>S173</f>
        <v>0</v>
      </c>
      <c r="AW171" s="55">
        <f>U173</f>
        <v>0</v>
      </c>
      <c r="AX171" s="55">
        <f>U174</f>
        <v>0</v>
      </c>
      <c r="AY171" s="55">
        <f>F174</f>
        <v>0</v>
      </c>
      <c r="AZ171" s="56"/>
      <c r="BA171" s="56"/>
      <c r="BB171" s="56"/>
      <c r="BC171" s="56"/>
      <c r="BD171" s="56"/>
      <c r="BE171" s="56"/>
      <c r="BF171" s="56"/>
      <c r="BG171" s="56"/>
      <c r="BH171" s="56"/>
      <c r="BI171" s="56"/>
      <c r="BJ171" s="56"/>
      <c r="BK171" s="56"/>
      <c r="BL171" s="56"/>
      <c r="BM171" s="56"/>
      <c r="BN171" s="56"/>
    </row>
    <row r="172" spans="1:66" ht="11.25" customHeight="1">
      <c r="A172" s="220"/>
      <c r="B172" s="38"/>
      <c r="C172" s="205"/>
      <c r="D172" s="208"/>
      <c r="E172" s="57" t="s">
        <v>42</v>
      </c>
      <c r="F172" s="58" t="str">
        <f>IF(D171&lt;&gt;"", VLOOKUP(D171,'Base de Datos'!$A$2:$D1268,3,FALSE()),"")</f>
        <v/>
      </c>
      <c r="G172" s="205"/>
      <c r="H172" s="208"/>
      <c r="I172" s="57" t="s">
        <v>42</v>
      </c>
      <c r="J172" s="58" t="str">
        <f>IF(H171&lt;&gt;"", VLOOKUP(H171,'Base de Datos'!$A$2:$D1268,3,FALSE()),"")</f>
        <v/>
      </c>
      <c r="K172" s="205"/>
      <c r="L172" s="208"/>
      <c r="M172" s="57" t="s">
        <v>42</v>
      </c>
      <c r="N172" s="58" t="str">
        <f>IF(L171&lt;&gt;"", VLOOKUP(L171,'Base de Datos'!$A$2:$D1268,3,FALSE()),"")</f>
        <v/>
      </c>
      <c r="O172" s="43"/>
      <c r="P172" s="1"/>
      <c r="Q172" s="44"/>
      <c r="R172" s="15"/>
      <c r="S172" s="229"/>
      <c r="T172" s="230"/>
      <c r="U172" s="59"/>
      <c r="V172" s="47"/>
      <c r="W172" s="229"/>
      <c r="X172" s="230"/>
      <c r="Y172" s="59"/>
      <c r="Z172" s="47"/>
      <c r="AA172" s="229"/>
      <c r="AB172" s="230"/>
      <c r="AC172" s="59"/>
      <c r="AD172" s="48"/>
      <c r="AE172" s="181"/>
      <c r="AF172" s="181"/>
      <c r="AG172" s="181"/>
      <c r="AH172" s="181"/>
      <c r="AI172" s="181"/>
      <c r="AJ172" s="181"/>
      <c r="AK172" s="181"/>
      <c r="AL172" s="181"/>
      <c r="AM172" s="48"/>
      <c r="AN172" s="53">
        <f>A169</f>
        <v>46330</v>
      </c>
      <c r="AO172" s="54" t="str">
        <f>C170</f>
        <v>Consultorio N° 1</v>
      </c>
      <c r="AP172" s="55">
        <f t="shared" ref="AP172:AQ172" si="119">C175</f>
        <v>0</v>
      </c>
      <c r="AQ172" s="55">
        <f t="shared" si="119"/>
        <v>0</v>
      </c>
      <c r="AR172" s="64">
        <f>U175</f>
        <v>0</v>
      </c>
      <c r="AS172" s="55">
        <f>S175</f>
        <v>0</v>
      </c>
      <c r="AT172" s="55">
        <f>S176</f>
        <v>0</v>
      </c>
      <c r="AU172" s="55">
        <f>U176</f>
        <v>0</v>
      </c>
      <c r="AV172" s="55">
        <f>S177</f>
        <v>0</v>
      </c>
      <c r="AW172" s="55">
        <f>U177</f>
        <v>0</v>
      </c>
      <c r="AX172" s="55">
        <f>U178</f>
        <v>0</v>
      </c>
      <c r="AY172" s="55">
        <f>F178</f>
        <v>0</v>
      </c>
      <c r="AZ172" s="56"/>
      <c r="BA172" s="56"/>
      <c r="BB172" s="56"/>
      <c r="BC172" s="56"/>
      <c r="BD172" s="56"/>
      <c r="BE172" s="56"/>
      <c r="BF172" s="56"/>
      <c r="BG172" s="56"/>
      <c r="BH172" s="56"/>
      <c r="BI172" s="56"/>
      <c r="BJ172" s="56"/>
      <c r="BK172" s="56"/>
      <c r="BL172" s="56"/>
      <c r="BM172" s="56"/>
      <c r="BN172" s="56"/>
    </row>
    <row r="173" spans="1:66" ht="11.25" customHeight="1">
      <c r="A173" s="220"/>
      <c r="B173" s="38"/>
      <c r="C173" s="205"/>
      <c r="D173" s="208"/>
      <c r="E173" s="57" t="s">
        <v>44</v>
      </c>
      <c r="F173" s="58" t="str">
        <f>IF(D171&lt;&gt;"", VLOOKUP(D171,'Base de Datos'!$A$2:$D1268,4,FALSE()),"")</f>
        <v/>
      </c>
      <c r="G173" s="205"/>
      <c r="H173" s="208"/>
      <c r="I173" s="57" t="s">
        <v>44</v>
      </c>
      <c r="J173" s="58" t="str">
        <f>IF(H171&lt;&gt;"", VLOOKUP(H171,'Base de Datos'!$A$2:$D1268,4,FALSE()),"")</f>
        <v/>
      </c>
      <c r="K173" s="205"/>
      <c r="L173" s="208"/>
      <c r="M173" s="57" t="s">
        <v>44</v>
      </c>
      <c r="N173" s="58" t="str">
        <f>IF(L171&lt;&gt;"", VLOOKUP(L171,'Base de Datos'!$A$2:$D1268,4,FALSE()),"")</f>
        <v/>
      </c>
      <c r="O173" s="43"/>
      <c r="P173" s="1"/>
      <c r="Q173" s="44"/>
      <c r="R173" s="15"/>
      <c r="S173" s="229"/>
      <c r="T173" s="230"/>
      <c r="U173" s="59"/>
      <c r="V173" s="47"/>
      <c r="W173" s="229"/>
      <c r="X173" s="230"/>
      <c r="Y173" s="59"/>
      <c r="Z173" s="47"/>
      <c r="AA173" s="229"/>
      <c r="AB173" s="230"/>
      <c r="AC173" s="59"/>
      <c r="AD173" s="48"/>
      <c r="AE173" s="181"/>
      <c r="AF173" s="181"/>
      <c r="AG173" s="181"/>
      <c r="AH173" s="181"/>
      <c r="AI173" s="181"/>
      <c r="AJ173" s="181"/>
      <c r="AK173" s="181"/>
      <c r="AL173" s="181"/>
      <c r="AM173" s="48"/>
      <c r="AN173" s="53">
        <f>A169</f>
        <v>46330</v>
      </c>
      <c r="AO173" s="54" t="str">
        <f>C170</f>
        <v>Consultorio N° 1</v>
      </c>
      <c r="AP173" s="55">
        <f t="shared" ref="AP173:AQ173" si="120">C179</f>
        <v>0</v>
      </c>
      <c r="AQ173" s="55">
        <f t="shared" si="120"/>
        <v>0</v>
      </c>
      <c r="AR173" s="64">
        <f>U179</f>
        <v>0</v>
      </c>
      <c r="AS173" s="55">
        <f>S179</f>
        <v>0</v>
      </c>
      <c r="AT173" s="55">
        <f>S180</f>
        <v>0</v>
      </c>
      <c r="AU173" s="55">
        <f>U180</f>
        <v>0</v>
      </c>
      <c r="AV173" s="55">
        <f>S181</f>
        <v>0</v>
      </c>
      <c r="AW173" s="55">
        <f>U181</f>
        <v>0</v>
      </c>
      <c r="AX173" s="55">
        <f>U182</f>
        <v>0</v>
      </c>
      <c r="AY173" s="55">
        <f>F182</f>
        <v>0</v>
      </c>
      <c r="AZ173" s="56"/>
      <c r="BA173" s="56"/>
      <c r="BB173" s="56"/>
      <c r="BC173" s="56"/>
      <c r="BD173" s="56"/>
      <c r="BE173" s="56"/>
      <c r="BF173" s="56"/>
      <c r="BG173" s="56"/>
      <c r="BH173" s="56"/>
      <c r="BI173" s="56"/>
      <c r="BJ173" s="56"/>
      <c r="BK173" s="56"/>
      <c r="BL173" s="56"/>
      <c r="BM173" s="56"/>
      <c r="BN173" s="56"/>
    </row>
    <row r="174" spans="1:66" ht="11.25" customHeight="1">
      <c r="A174" s="221"/>
      <c r="B174" s="38"/>
      <c r="C174" s="206"/>
      <c r="D174" s="209"/>
      <c r="E174" s="85" t="s">
        <v>46</v>
      </c>
      <c r="F174" s="86"/>
      <c r="G174" s="206"/>
      <c r="H174" s="209"/>
      <c r="I174" s="87" t="s">
        <v>46</v>
      </c>
      <c r="J174" s="88"/>
      <c r="K174" s="206"/>
      <c r="L174" s="209"/>
      <c r="M174" s="87" t="s">
        <v>46</v>
      </c>
      <c r="N174" s="88"/>
      <c r="O174" s="43"/>
      <c r="P174" s="1"/>
      <c r="Q174" s="44"/>
      <c r="R174" s="15"/>
      <c r="S174" s="227" t="str">
        <f>IF(OR(S171="Empleado",S171="Familiar"),"Nombre del Empleado","N° Factura")</f>
        <v>N° Factura</v>
      </c>
      <c r="T174" s="228"/>
      <c r="U174" s="89"/>
      <c r="V174" s="47"/>
      <c r="W174" s="227" t="str">
        <f>IF(OR(W171="Empleado",W171="Familiar"),"Nombre del Empleado","N° Factura")</f>
        <v>N° Factura</v>
      </c>
      <c r="X174" s="228"/>
      <c r="Y174" s="89"/>
      <c r="Z174" s="47"/>
      <c r="AA174" s="227" t="str">
        <f>IF(OR(AA171="Empleado",AA171="Familiar"),"Nombre del Empleado","N° Factura")</f>
        <v>N° Factura</v>
      </c>
      <c r="AB174" s="228"/>
      <c r="AC174" s="89"/>
      <c r="AD174" s="48"/>
      <c r="AE174" s="181"/>
      <c r="AF174" s="181"/>
      <c r="AG174" s="181"/>
      <c r="AH174" s="181"/>
      <c r="AI174" s="181"/>
      <c r="AJ174" s="181"/>
      <c r="AK174" s="181"/>
      <c r="AL174" s="181"/>
      <c r="AM174" s="48"/>
      <c r="AN174" s="53">
        <f>A169</f>
        <v>46330</v>
      </c>
      <c r="AO174" s="54" t="str">
        <f>C170</f>
        <v>Consultorio N° 1</v>
      </c>
      <c r="AP174" s="55">
        <f t="shared" ref="AP174:AQ174" si="121">C183</f>
        <v>0</v>
      </c>
      <c r="AQ174" s="55">
        <f t="shared" si="121"/>
        <v>0</v>
      </c>
      <c r="AR174" s="64">
        <f>U183</f>
        <v>0</v>
      </c>
      <c r="AS174" s="55">
        <f>S183</f>
        <v>0</v>
      </c>
      <c r="AT174" s="55">
        <f>S184</f>
        <v>0</v>
      </c>
      <c r="AU174" s="64">
        <f>U184</f>
        <v>0</v>
      </c>
      <c r="AV174" s="55">
        <f>S185</f>
        <v>0</v>
      </c>
      <c r="AW174" s="55">
        <f>U185</f>
        <v>0</v>
      </c>
      <c r="AX174" s="55">
        <f>U186</f>
        <v>0</v>
      </c>
      <c r="AY174" s="55">
        <f>F186</f>
        <v>0</v>
      </c>
      <c r="AZ174" s="56"/>
      <c r="BA174" s="56"/>
      <c r="BB174" s="56"/>
      <c r="BC174" s="56"/>
      <c r="BD174" s="56"/>
      <c r="BE174" s="56"/>
      <c r="BF174" s="56"/>
      <c r="BG174" s="56"/>
      <c r="BH174" s="56"/>
      <c r="BI174" s="56"/>
      <c r="BJ174" s="56"/>
      <c r="BK174" s="56"/>
      <c r="BL174" s="56"/>
      <c r="BM174" s="56"/>
      <c r="BN174" s="56"/>
    </row>
    <row r="175" spans="1:66" ht="11.25" customHeight="1">
      <c r="A175" s="222">
        <f>A171+$Q$13/1440</f>
        <v>0.375</v>
      </c>
      <c r="B175" s="38"/>
      <c r="C175" s="204"/>
      <c r="D175" s="207"/>
      <c r="E175" s="40" t="s">
        <v>36</v>
      </c>
      <c r="F175" s="42" t="str">
        <f>IF(D175&lt;&gt;"", VLOOKUP(D175,'Base de Datos'!$A$2:$D1268,2,FALSE()),"")</f>
        <v/>
      </c>
      <c r="G175" s="204"/>
      <c r="H175" s="216"/>
      <c r="I175" s="40" t="s">
        <v>36</v>
      </c>
      <c r="J175" s="42" t="str">
        <f>IF(H175&lt;&gt;"", VLOOKUP(H175,'Base de Datos'!$A$2:$D1268,2,FALSE()),"")</f>
        <v/>
      </c>
      <c r="K175" s="204"/>
      <c r="L175" s="216"/>
      <c r="M175" s="40" t="s">
        <v>36</v>
      </c>
      <c r="N175" s="42" t="str">
        <f>IF(L175&lt;&gt;"", VLOOKUP(L175,'Base de Datos'!$A$2:$D1268,2,FALSE()),"")</f>
        <v/>
      </c>
      <c r="O175" s="262" t="s">
        <v>32</v>
      </c>
      <c r="P175" s="242"/>
      <c r="Q175" s="263">
        <f ca="1">$N$2</f>
        <v>888.89089999999999</v>
      </c>
      <c r="R175" s="15"/>
      <c r="S175" s="45"/>
      <c r="T175" s="45" t="s">
        <v>37</v>
      </c>
      <c r="U175" s="103"/>
      <c r="V175" s="47"/>
      <c r="W175" s="45"/>
      <c r="X175" s="45" t="s">
        <v>37</v>
      </c>
      <c r="Y175" s="46"/>
      <c r="Z175" s="47"/>
      <c r="AA175" s="45"/>
      <c r="AB175" s="45" t="s">
        <v>37</v>
      </c>
      <c r="AC175" s="46"/>
      <c r="AD175" s="48"/>
      <c r="AE175" s="181"/>
      <c r="AF175" s="181"/>
      <c r="AG175" s="181"/>
      <c r="AH175" s="181"/>
      <c r="AI175" s="181"/>
      <c r="AJ175" s="181"/>
      <c r="AK175" s="181"/>
      <c r="AL175" s="181"/>
      <c r="AM175" s="48"/>
      <c r="AN175" s="53">
        <f>A169</f>
        <v>46330</v>
      </c>
      <c r="AO175" s="54" t="str">
        <f>C170</f>
        <v>Consultorio N° 1</v>
      </c>
      <c r="AP175" s="55">
        <f t="shared" ref="AP175:AQ175" si="122">C187</f>
        <v>0</v>
      </c>
      <c r="AQ175" s="55">
        <f t="shared" si="122"/>
        <v>0</v>
      </c>
      <c r="AR175" s="64">
        <f>U187</f>
        <v>0</v>
      </c>
      <c r="AS175" s="55">
        <f>S187</f>
        <v>0</v>
      </c>
      <c r="AT175" s="55">
        <f>S188</f>
        <v>0</v>
      </c>
      <c r="AU175" s="55">
        <f>U188</f>
        <v>0</v>
      </c>
      <c r="AV175" s="55">
        <f>S189</f>
        <v>0</v>
      </c>
      <c r="AW175" s="55">
        <f>U189</f>
        <v>0</v>
      </c>
      <c r="AX175" s="55">
        <f>U190</f>
        <v>0</v>
      </c>
      <c r="AY175" s="55">
        <f>F190</f>
        <v>0</v>
      </c>
      <c r="AZ175" s="56"/>
      <c r="BA175" s="56"/>
      <c r="BB175" s="56"/>
      <c r="BC175" s="56"/>
      <c r="BD175" s="56"/>
      <c r="BE175" s="56"/>
      <c r="BF175" s="56"/>
      <c r="BG175" s="56"/>
      <c r="BH175" s="56"/>
      <c r="BI175" s="56"/>
      <c r="BJ175" s="56"/>
      <c r="BK175" s="56"/>
      <c r="BL175" s="56"/>
      <c r="BM175" s="56"/>
      <c r="BN175" s="56"/>
    </row>
    <row r="176" spans="1:66" ht="11.25" customHeight="1">
      <c r="A176" s="220"/>
      <c r="B176" s="38"/>
      <c r="C176" s="205"/>
      <c r="D176" s="208"/>
      <c r="E176" s="57" t="s">
        <v>42</v>
      </c>
      <c r="F176" s="58" t="str">
        <f>IF(D175&lt;&gt;"", VLOOKUP(D175,'Base de Datos'!$A$2:$D1268,3,FALSE()),"")</f>
        <v/>
      </c>
      <c r="G176" s="205"/>
      <c r="H176" s="208"/>
      <c r="I176" s="57" t="s">
        <v>42</v>
      </c>
      <c r="J176" s="58" t="str">
        <f>IF(H175&lt;&gt;"", VLOOKUP(H175,'Base de Datos'!$A$2:$D1268,3,FALSE()),"")</f>
        <v/>
      </c>
      <c r="K176" s="205"/>
      <c r="L176" s="208"/>
      <c r="M176" s="57" t="s">
        <v>42</v>
      </c>
      <c r="N176" s="58" t="str">
        <f>IF(L175&lt;&gt;"", VLOOKUP(L175,'Base de Datos'!$A$2:$D1268,3,FALSE()),"")</f>
        <v/>
      </c>
      <c r="O176" s="242"/>
      <c r="P176" s="242"/>
      <c r="Q176" s="264"/>
      <c r="R176" s="15"/>
      <c r="S176" s="229"/>
      <c r="T176" s="230"/>
      <c r="U176" s="59"/>
      <c r="V176" s="47"/>
      <c r="W176" s="229"/>
      <c r="X176" s="230"/>
      <c r="Y176" s="59"/>
      <c r="Z176" s="47"/>
      <c r="AA176" s="229"/>
      <c r="AB176" s="230"/>
      <c r="AC176" s="59"/>
      <c r="AD176" s="48"/>
      <c r="AE176" s="181"/>
      <c r="AF176" s="181"/>
      <c r="AG176" s="181"/>
      <c r="AH176" s="181"/>
      <c r="AI176" s="181"/>
      <c r="AJ176" s="181"/>
      <c r="AK176" s="181"/>
      <c r="AL176" s="181"/>
      <c r="AM176" s="48"/>
      <c r="AN176" s="53">
        <f>A169</f>
        <v>46330</v>
      </c>
      <c r="AO176" s="54" t="str">
        <f>C170</f>
        <v>Consultorio N° 1</v>
      </c>
      <c r="AP176" s="55">
        <f t="shared" ref="AP176:AQ176" si="123">C191</f>
        <v>0</v>
      </c>
      <c r="AQ176" s="55">
        <f t="shared" si="123"/>
        <v>0</v>
      </c>
      <c r="AR176" s="55">
        <f>U191</f>
        <v>0</v>
      </c>
      <c r="AS176" s="55">
        <f>S191</f>
        <v>0</v>
      </c>
      <c r="AT176" s="55">
        <f>S192</f>
        <v>0</v>
      </c>
      <c r="AU176" s="55">
        <f>U192</f>
        <v>0</v>
      </c>
      <c r="AV176" s="55">
        <f>S193</f>
        <v>0</v>
      </c>
      <c r="AW176" s="55">
        <f>U193</f>
        <v>0</v>
      </c>
      <c r="AX176" s="55">
        <f>U194</f>
        <v>0</v>
      </c>
      <c r="AY176" s="55">
        <f>F194</f>
        <v>0</v>
      </c>
      <c r="AZ176" s="56"/>
      <c r="BA176" s="56"/>
      <c r="BB176" s="56"/>
      <c r="BC176" s="56"/>
      <c r="BD176" s="56"/>
      <c r="BE176" s="56"/>
      <c r="BF176" s="56"/>
      <c r="BG176" s="56"/>
      <c r="BH176" s="56"/>
      <c r="BI176" s="56"/>
      <c r="BJ176" s="56"/>
      <c r="BK176" s="56"/>
      <c r="BL176" s="56"/>
      <c r="BM176" s="56"/>
      <c r="BN176" s="56"/>
    </row>
    <row r="177" spans="1:66" ht="11.25" customHeight="1">
      <c r="A177" s="220"/>
      <c r="B177" s="38"/>
      <c r="C177" s="205"/>
      <c r="D177" s="208"/>
      <c r="E177" s="57" t="s">
        <v>44</v>
      </c>
      <c r="F177" s="58" t="str">
        <f>IF(D175&lt;&gt;"", VLOOKUP(D175,'Base de Datos'!$A$2:$D1268,4,FALSE()),"")</f>
        <v/>
      </c>
      <c r="G177" s="205"/>
      <c r="H177" s="208"/>
      <c r="I177" s="57" t="s">
        <v>44</v>
      </c>
      <c r="J177" s="58" t="str">
        <f>IF(H175&lt;&gt;"", VLOOKUP(H175,'Base de Datos'!$A$2:$D1268,4,FALSE()),"")</f>
        <v/>
      </c>
      <c r="K177" s="205"/>
      <c r="L177" s="208"/>
      <c r="M177" s="57" t="s">
        <v>44</v>
      </c>
      <c r="N177" s="58" t="str">
        <f>IF(L175&lt;&gt;"", VLOOKUP(L175,'Base de Datos'!$A$2:$D1268,4,FALSE()),"")</f>
        <v/>
      </c>
      <c r="O177" s="43"/>
      <c r="P177" s="104" t="s">
        <v>50</v>
      </c>
      <c r="Q177" s="110">
        <v>0.33333333333333331</v>
      </c>
      <c r="R177" s="15"/>
      <c r="S177" s="229"/>
      <c r="T177" s="230"/>
      <c r="U177" s="59"/>
      <c r="V177" s="47"/>
      <c r="W177" s="229"/>
      <c r="X177" s="230"/>
      <c r="Y177" s="59"/>
      <c r="Z177" s="47"/>
      <c r="AA177" s="229"/>
      <c r="AB177" s="230"/>
      <c r="AC177" s="59"/>
      <c r="AD177" s="48"/>
      <c r="AE177" s="181"/>
      <c r="AF177" s="181"/>
      <c r="AG177" s="181"/>
      <c r="AH177" s="181"/>
      <c r="AI177" s="181"/>
      <c r="AJ177" s="181"/>
      <c r="AK177" s="181"/>
      <c r="AL177" s="181"/>
      <c r="AM177" s="48"/>
      <c r="AN177" s="53">
        <f>A169</f>
        <v>46330</v>
      </c>
      <c r="AO177" s="54" t="str">
        <f>C170</f>
        <v>Consultorio N° 1</v>
      </c>
      <c r="AP177" s="55">
        <f t="shared" ref="AP177:AQ177" si="124">C195</f>
        <v>0</v>
      </c>
      <c r="AQ177" s="55">
        <f t="shared" si="124"/>
        <v>0</v>
      </c>
      <c r="AR177" s="55">
        <f>U195</f>
        <v>0</v>
      </c>
      <c r="AS177" s="55">
        <f>S195</f>
        <v>0</v>
      </c>
      <c r="AT177" s="55">
        <f>S196</f>
        <v>0</v>
      </c>
      <c r="AU177" s="55">
        <f>U196</f>
        <v>0</v>
      </c>
      <c r="AV177" s="55">
        <f>S197</f>
        <v>0</v>
      </c>
      <c r="AW177" s="55">
        <f>U197</f>
        <v>0</v>
      </c>
      <c r="AX177" s="55">
        <f>U198</f>
        <v>0</v>
      </c>
      <c r="AY177" s="55">
        <f>F198</f>
        <v>0</v>
      </c>
      <c r="AZ177" s="56"/>
      <c r="BA177" s="56"/>
      <c r="BB177" s="56"/>
      <c r="BC177" s="56"/>
      <c r="BD177" s="56"/>
      <c r="BE177" s="56"/>
      <c r="BF177" s="56"/>
      <c r="BG177" s="56"/>
      <c r="BH177" s="56"/>
      <c r="BI177" s="56"/>
      <c r="BJ177" s="56"/>
      <c r="BK177" s="56"/>
      <c r="BL177" s="56"/>
      <c r="BM177" s="56"/>
      <c r="BN177" s="56"/>
    </row>
    <row r="178" spans="1:66" ht="11.25" customHeight="1">
      <c r="A178" s="221"/>
      <c r="B178" s="38"/>
      <c r="C178" s="206"/>
      <c r="D178" s="209"/>
      <c r="E178" s="85" t="s">
        <v>46</v>
      </c>
      <c r="F178" s="107"/>
      <c r="G178" s="206"/>
      <c r="H178" s="209"/>
      <c r="I178" s="85" t="s">
        <v>46</v>
      </c>
      <c r="J178" s="108"/>
      <c r="K178" s="206"/>
      <c r="L178" s="209"/>
      <c r="M178" s="85" t="s">
        <v>46</v>
      </c>
      <c r="N178" s="108"/>
      <c r="O178" s="43"/>
      <c r="P178" s="104" t="s">
        <v>54</v>
      </c>
      <c r="Q178" s="109">
        <v>60</v>
      </c>
      <c r="R178" s="15"/>
      <c r="S178" s="227" t="str">
        <f>IF(OR(S175="Empleado",S175="Familiar"),"Nombre del Empleado","N° Factura")</f>
        <v>N° Factura</v>
      </c>
      <c r="T178" s="228"/>
      <c r="U178" s="89"/>
      <c r="V178" s="47"/>
      <c r="W178" s="227" t="str">
        <f>IF(OR(W175="Empleado",W175="Familiar"),"Nombre del Empleado","N° Factura")</f>
        <v>N° Factura</v>
      </c>
      <c r="X178" s="228"/>
      <c r="Y178" s="111"/>
      <c r="Z178" s="47"/>
      <c r="AA178" s="227" t="str">
        <f>IF(OR(AA175="Empleado",AA175="Familiar"),"Nombre del Empleado","N° Factura")</f>
        <v>N° Factura</v>
      </c>
      <c r="AB178" s="228"/>
      <c r="AC178" s="111"/>
      <c r="AD178" s="48"/>
      <c r="AE178" s="181"/>
      <c r="AF178" s="181"/>
      <c r="AG178" s="181"/>
      <c r="AH178" s="181"/>
      <c r="AI178" s="181"/>
      <c r="AJ178" s="181"/>
      <c r="AK178" s="181"/>
      <c r="AL178" s="181"/>
      <c r="AM178" s="48"/>
      <c r="AN178" s="53">
        <f>A169</f>
        <v>46330</v>
      </c>
      <c r="AO178" s="54" t="str">
        <f>C170</f>
        <v>Consultorio N° 1</v>
      </c>
      <c r="AP178" s="55">
        <f t="shared" ref="AP178:AQ178" si="125">C199</f>
        <v>0</v>
      </c>
      <c r="AQ178" s="55">
        <f t="shared" si="125"/>
        <v>0</v>
      </c>
      <c r="AR178" s="55">
        <f>U199</f>
        <v>0</v>
      </c>
      <c r="AS178" s="55">
        <f>S199</f>
        <v>0</v>
      </c>
      <c r="AT178" s="55">
        <f>S200</f>
        <v>0</v>
      </c>
      <c r="AU178" s="55">
        <f>U200</f>
        <v>0</v>
      </c>
      <c r="AV178" s="55">
        <f>S201</f>
        <v>0</v>
      </c>
      <c r="AW178" s="55">
        <f>U201</f>
        <v>0</v>
      </c>
      <c r="AX178" s="55">
        <f>U202</f>
        <v>0</v>
      </c>
      <c r="AY178" s="55">
        <f>F202</f>
        <v>0</v>
      </c>
      <c r="AZ178" s="56"/>
      <c r="BA178" s="56"/>
      <c r="BB178" s="56"/>
      <c r="BC178" s="56"/>
      <c r="BD178" s="56"/>
      <c r="BE178" s="56"/>
      <c r="BF178" s="56"/>
      <c r="BG178" s="56"/>
      <c r="BH178" s="56"/>
      <c r="BI178" s="56"/>
      <c r="BJ178" s="56"/>
      <c r="BK178" s="56"/>
      <c r="BL178" s="56"/>
      <c r="BM178" s="56"/>
      <c r="BN178" s="56"/>
    </row>
    <row r="179" spans="1:66" ht="11.25" customHeight="1">
      <c r="A179" s="222">
        <f>A175+$Q$13/1440</f>
        <v>0.41666666666666669</v>
      </c>
      <c r="B179" s="38"/>
      <c r="C179" s="204"/>
      <c r="D179" s="207"/>
      <c r="E179" s="40" t="s">
        <v>36</v>
      </c>
      <c r="F179" s="42" t="str">
        <f>IF(D179&lt;&gt;"", VLOOKUP(D179,'Base de Datos'!$A$2:$D1268,2,FALSE()),"")</f>
        <v/>
      </c>
      <c r="G179" s="218"/>
      <c r="H179" s="217"/>
      <c r="I179" s="118" t="s">
        <v>36</v>
      </c>
      <c r="J179" s="42" t="str">
        <f>IF(H179&lt;&gt;"", VLOOKUP(H179,'Base de Datos'!$A$2:$D1268,2,FALSE()),"")</f>
        <v/>
      </c>
      <c r="K179" s="218"/>
      <c r="L179" s="217"/>
      <c r="M179" s="118" t="s">
        <v>36</v>
      </c>
      <c r="N179" s="42" t="str">
        <f>IF(L179&lt;&gt;"", VLOOKUP(L179,'Base de Datos'!$A$2:$D1268,2,FALSE()),"")</f>
        <v/>
      </c>
      <c r="O179" s="43"/>
      <c r="P179" s="1"/>
      <c r="Q179" s="1"/>
      <c r="R179" s="15"/>
      <c r="S179" s="45"/>
      <c r="T179" s="45" t="s">
        <v>37</v>
      </c>
      <c r="U179" s="46"/>
      <c r="V179" s="47"/>
      <c r="W179" s="45"/>
      <c r="X179" s="45" t="s">
        <v>37</v>
      </c>
      <c r="Y179" s="46"/>
      <c r="Z179" s="47"/>
      <c r="AA179" s="45"/>
      <c r="AB179" s="45" t="s">
        <v>37</v>
      </c>
      <c r="AC179" s="46"/>
      <c r="AD179" s="48"/>
      <c r="AE179" s="181"/>
      <c r="AF179" s="181"/>
      <c r="AG179" s="181"/>
      <c r="AH179" s="181"/>
      <c r="AI179" s="181"/>
      <c r="AJ179" s="181"/>
      <c r="AK179" s="181"/>
      <c r="AL179" s="181"/>
      <c r="AM179" s="48"/>
      <c r="AN179" s="53">
        <f>A169</f>
        <v>46330</v>
      </c>
      <c r="AO179" s="54" t="str">
        <f>C170</f>
        <v>Consultorio N° 1</v>
      </c>
      <c r="AP179" s="55">
        <f t="shared" ref="AP179:AQ179" si="126">C203</f>
        <v>0</v>
      </c>
      <c r="AQ179" s="55">
        <f t="shared" si="126"/>
        <v>0</v>
      </c>
      <c r="AR179" s="55">
        <f>U203</f>
        <v>0</v>
      </c>
      <c r="AS179" s="55">
        <f>S203</f>
        <v>0</v>
      </c>
      <c r="AT179" s="55">
        <f>S204</f>
        <v>0</v>
      </c>
      <c r="AU179" s="55">
        <f>U204</f>
        <v>0</v>
      </c>
      <c r="AV179" s="55">
        <f>S205</f>
        <v>0</v>
      </c>
      <c r="AW179" s="55">
        <f>U205</f>
        <v>0</v>
      </c>
      <c r="AX179" s="55">
        <f>U206</f>
        <v>0</v>
      </c>
      <c r="AY179" s="55">
        <f>F206</f>
        <v>0</v>
      </c>
      <c r="AZ179" s="56"/>
      <c r="BA179" s="56"/>
      <c r="BB179" s="56"/>
      <c r="BC179" s="56"/>
      <c r="BD179" s="56"/>
      <c r="BE179" s="56"/>
      <c r="BF179" s="56"/>
      <c r="BG179" s="56"/>
      <c r="BH179" s="56"/>
      <c r="BI179" s="56"/>
      <c r="BJ179" s="56"/>
      <c r="BK179" s="56"/>
      <c r="BL179" s="56"/>
      <c r="BM179" s="56"/>
      <c r="BN179" s="56"/>
    </row>
    <row r="180" spans="1:66" ht="11.25" customHeight="1">
      <c r="A180" s="220"/>
      <c r="B180" s="38"/>
      <c r="C180" s="205"/>
      <c r="D180" s="208"/>
      <c r="E180" s="57" t="s">
        <v>42</v>
      </c>
      <c r="F180" s="58" t="str">
        <f>IF(D179&lt;&gt;"", VLOOKUP(D179,'Base de Datos'!$A$2:$D1268,3,FALSE()),"")</f>
        <v/>
      </c>
      <c r="G180" s="205"/>
      <c r="H180" s="208"/>
      <c r="I180" s="57" t="s">
        <v>42</v>
      </c>
      <c r="J180" s="58" t="str">
        <f>IF(H179&lt;&gt;"", VLOOKUP(H179,'Base de Datos'!$A$2:$D1268,3,FALSE()),"")</f>
        <v/>
      </c>
      <c r="K180" s="205"/>
      <c r="L180" s="208"/>
      <c r="M180" s="57" t="s">
        <v>42</v>
      </c>
      <c r="N180" s="58" t="str">
        <f>IF(L179&lt;&gt;"", VLOOKUP(L179,'Base de Datos'!$A$2:$D1268,3,FALSE()),"")</f>
        <v/>
      </c>
      <c r="O180" s="43"/>
      <c r="P180" s="119" t="s">
        <v>58</v>
      </c>
      <c r="Q180" s="44"/>
      <c r="R180" s="15"/>
      <c r="S180" s="229"/>
      <c r="T180" s="230"/>
      <c r="U180" s="59"/>
      <c r="V180" s="47"/>
      <c r="W180" s="229"/>
      <c r="X180" s="230"/>
      <c r="Y180" s="59"/>
      <c r="Z180" s="47"/>
      <c r="AA180" s="229"/>
      <c r="AB180" s="230"/>
      <c r="AC180" s="59"/>
      <c r="AD180" s="48"/>
      <c r="AE180" s="181"/>
      <c r="AF180" s="181"/>
      <c r="AG180" s="181"/>
      <c r="AH180" s="181"/>
      <c r="AI180" s="181"/>
      <c r="AJ180" s="181"/>
      <c r="AK180" s="181"/>
      <c r="AL180" s="181"/>
      <c r="AM180" s="48"/>
      <c r="AN180" s="53">
        <f>A169</f>
        <v>46330</v>
      </c>
      <c r="AO180" s="54" t="str">
        <f>C170</f>
        <v>Consultorio N° 1</v>
      </c>
      <c r="AP180" s="55">
        <f t="shared" ref="AP180:AQ180" si="127">C207</f>
        <v>0</v>
      </c>
      <c r="AQ180" s="55">
        <f t="shared" si="127"/>
        <v>0</v>
      </c>
      <c r="AR180" s="55">
        <f>U207</f>
        <v>0</v>
      </c>
      <c r="AS180" s="55">
        <f>S207</f>
        <v>0</v>
      </c>
      <c r="AT180" s="55">
        <f>S208</f>
        <v>0</v>
      </c>
      <c r="AU180" s="55">
        <f>U208</f>
        <v>0</v>
      </c>
      <c r="AV180" s="55">
        <f>S209</f>
        <v>0</v>
      </c>
      <c r="AW180" s="55">
        <f>U209</f>
        <v>0</v>
      </c>
      <c r="AX180" s="55">
        <f>U210</f>
        <v>0</v>
      </c>
      <c r="AY180" s="55">
        <f>F210</f>
        <v>0</v>
      </c>
      <c r="AZ180" s="56"/>
      <c r="BA180" s="56"/>
      <c r="BB180" s="56"/>
      <c r="BC180" s="56"/>
      <c r="BD180" s="56"/>
      <c r="BE180" s="56"/>
      <c r="BF180" s="56"/>
      <c r="BG180" s="56"/>
      <c r="BH180" s="56"/>
      <c r="BI180" s="56"/>
      <c r="BJ180" s="56"/>
      <c r="BK180" s="56"/>
      <c r="BL180" s="56"/>
      <c r="BM180" s="56"/>
      <c r="BN180" s="56"/>
    </row>
    <row r="181" spans="1:66" ht="11.25" customHeight="1">
      <c r="A181" s="220"/>
      <c r="B181" s="38"/>
      <c r="C181" s="205"/>
      <c r="D181" s="208"/>
      <c r="E181" s="57" t="s">
        <v>44</v>
      </c>
      <c r="F181" s="58" t="str">
        <f>IF(D179&lt;&gt;"", VLOOKUP(D179,'Base de Datos'!$A$2:$D1268,4,FALSE()),"")</f>
        <v/>
      </c>
      <c r="G181" s="205"/>
      <c r="H181" s="208"/>
      <c r="I181" s="57" t="s">
        <v>44</v>
      </c>
      <c r="J181" s="58" t="str">
        <f>IF(H179&lt;&gt;"", VLOOKUP(H179,'Base de Datos'!$A$2:$D1268,4,FALSE()),"")</f>
        <v/>
      </c>
      <c r="K181" s="205"/>
      <c r="L181" s="208"/>
      <c r="M181" s="57" t="s">
        <v>44</v>
      </c>
      <c r="N181" s="58" t="str">
        <f>IF(L179&lt;&gt;"", VLOOKUP(L179,'Base de Datos'!$A$2:$D1268,4,FALSE()),"")</f>
        <v/>
      </c>
      <c r="O181" s="43"/>
      <c r="P181" s="120" t="s">
        <v>61</v>
      </c>
      <c r="Q181" s="121" t="s">
        <v>62</v>
      </c>
      <c r="R181" s="15"/>
      <c r="S181" s="229"/>
      <c r="T181" s="230"/>
      <c r="U181" s="59"/>
      <c r="V181" s="47"/>
      <c r="W181" s="229"/>
      <c r="X181" s="230"/>
      <c r="Y181" s="59"/>
      <c r="Z181" s="47"/>
      <c r="AA181" s="229"/>
      <c r="AB181" s="230"/>
      <c r="AC181" s="59"/>
      <c r="AD181" s="48"/>
      <c r="AE181" s="181"/>
      <c r="AF181" s="181"/>
      <c r="AG181" s="181"/>
      <c r="AH181" s="181"/>
      <c r="AI181" s="181"/>
      <c r="AJ181" s="181"/>
      <c r="AK181" s="181"/>
      <c r="AL181" s="181"/>
      <c r="AM181" s="48"/>
      <c r="AN181" s="53">
        <f>A169</f>
        <v>46330</v>
      </c>
      <c r="AO181" s="54" t="s">
        <v>17</v>
      </c>
      <c r="AP181" s="55">
        <f t="shared" ref="AP181:AQ181" si="128">C211</f>
        <v>0</v>
      </c>
      <c r="AQ181" s="55">
        <f t="shared" si="128"/>
        <v>0</v>
      </c>
      <c r="AR181" s="55">
        <f>U211</f>
        <v>0</v>
      </c>
      <c r="AS181" s="55">
        <f>S211</f>
        <v>0</v>
      </c>
      <c r="AT181" s="55">
        <f>S212</f>
        <v>0</v>
      </c>
      <c r="AU181" s="55">
        <f>U212</f>
        <v>0</v>
      </c>
      <c r="AV181" s="55">
        <f>S213</f>
        <v>0</v>
      </c>
      <c r="AW181" s="55">
        <f>U213</f>
        <v>0</v>
      </c>
      <c r="AX181" s="55">
        <f>U214</f>
        <v>0</v>
      </c>
      <c r="AY181" s="55">
        <f>F214</f>
        <v>0</v>
      </c>
      <c r="AZ181" s="56"/>
      <c r="BA181" s="56"/>
      <c r="BB181" s="56"/>
      <c r="BC181" s="56"/>
      <c r="BD181" s="56"/>
      <c r="BE181" s="56"/>
      <c r="BF181" s="56"/>
      <c r="BG181" s="56"/>
      <c r="BH181" s="56"/>
      <c r="BI181" s="56"/>
      <c r="BJ181" s="56"/>
      <c r="BK181" s="56"/>
      <c r="BL181" s="56"/>
      <c r="BM181" s="56"/>
      <c r="BN181" s="56"/>
    </row>
    <row r="182" spans="1:66" ht="11.25" customHeight="1">
      <c r="A182" s="221"/>
      <c r="B182" s="38"/>
      <c r="C182" s="206"/>
      <c r="D182" s="209"/>
      <c r="E182" s="85" t="s">
        <v>46</v>
      </c>
      <c r="F182" s="86"/>
      <c r="G182" s="206"/>
      <c r="H182" s="209"/>
      <c r="I182" s="85" t="s">
        <v>46</v>
      </c>
      <c r="J182" s="108"/>
      <c r="K182" s="206"/>
      <c r="L182" s="209"/>
      <c r="M182" s="85" t="s">
        <v>46</v>
      </c>
      <c r="N182" s="108"/>
      <c r="O182" s="43"/>
      <c r="P182" s="123" t="s">
        <v>64</v>
      </c>
      <c r="Q182" s="124" t="s">
        <v>65</v>
      </c>
      <c r="R182" s="15"/>
      <c r="S182" s="227" t="str">
        <f>IF(OR(S179="Empleado",S179="Familiar"),"Nombre del Empleado","N° Factura")</f>
        <v>N° Factura</v>
      </c>
      <c r="T182" s="228"/>
      <c r="U182" s="89"/>
      <c r="V182" s="47"/>
      <c r="W182" s="227" t="str">
        <f>IF(OR(W179="Empleado",W179="Familiar"),"Nombre del Empleado","N° Factura")</f>
        <v>N° Factura</v>
      </c>
      <c r="X182" s="228"/>
      <c r="Y182" s="89"/>
      <c r="Z182" s="47"/>
      <c r="AA182" s="227" t="str">
        <f>IF(OR(AA179="Empleado",AA179="Familiar"),"Nombre del Empleado","N° Factura")</f>
        <v>N° Factura</v>
      </c>
      <c r="AB182" s="228"/>
      <c r="AC182" s="89"/>
      <c r="AD182" s="48"/>
      <c r="AE182" s="181"/>
      <c r="AF182" s="181"/>
      <c r="AG182" s="181"/>
      <c r="AH182" s="181"/>
      <c r="AI182" s="181"/>
      <c r="AJ182" s="181"/>
      <c r="AK182" s="181"/>
      <c r="AL182" s="181"/>
      <c r="AM182" s="48"/>
      <c r="AN182" s="53">
        <f>A169</f>
        <v>46330</v>
      </c>
      <c r="AO182" s="54" t="s">
        <v>17</v>
      </c>
      <c r="AP182" s="55">
        <f t="shared" ref="AP182:AQ182" si="129">C215</f>
        <v>0</v>
      </c>
      <c r="AQ182" s="55">
        <f t="shared" si="129"/>
        <v>0</v>
      </c>
      <c r="AR182" s="55">
        <f>U215</f>
        <v>0</v>
      </c>
      <c r="AS182" s="55">
        <f>S215</f>
        <v>0</v>
      </c>
      <c r="AT182" s="55">
        <f>S216</f>
        <v>0</v>
      </c>
      <c r="AU182" s="55">
        <f>U216</f>
        <v>0</v>
      </c>
      <c r="AV182" s="55">
        <f>S217</f>
        <v>0</v>
      </c>
      <c r="AW182" s="55">
        <f>U217</f>
        <v>0</v>
      </c>
      <c r="AX182" s="55">
        <f>U218</f>
        <v>0</v>
      </c>
      <c r="AY182" s="55">
        <f>F218</f>
        <v>0</v>
      </c>
      <c r="AZ182" s="56"/>
      <c r="BA182" s="56"/>
      <c r="BB182" s="56"/>
      <c r="BC182" s="56"/>
      <c r="BD182" s="56"/>
      <c r="BE182" s="56"/>
      <c r="BF182" s="56"/>
      <c r="BG182" s="56"/>
      <c r="BH182" s="56"/>
      <c r="BI182" s="56"/>
      <c r="BJ182" s="56"/>
      <c r="BK182" s="56"/>
      <c r="BL182" s="56"/>
      <c r="BM182" s="56"/>
      <c r="BN182" s="56"/>
    </row>
    <row r="183" spans="1:66" ht="11.25" customHeight="1">
      <c r="A183" s="222">
        <f>A179+$Q$13/1440</f>
        <v>0.45833333333333337</v>
      </c>
      <c r="B183" s="38"/>
      <c r="C183" s="204"/>
      <c r="D183" s="207"/>
      <c r="E183" s="40" t="s">
        <v>36</v>
      </c>
      <c r="F183" s="42" t="str">
        <f>IF(D183&lt;&gt;"", VLOOKUP(D183,'Base de Datos'!$A$2:$D1268,2,FALSE()),"")</f>
        <v/>
      </c>
      <c r="G183" s="204"/>
      <c r="H183" s="216"/>
      <c r="I183" s="40" t="s">
        <v>36</v>
      </c>
      <c r="J183" s="42" t="str">
        <f>IF(H183&lt;&gt;"", VLOOKUP(H183,'Base de Datos'!$A$2:$D1268,2,FALSE()),"")</f>
        <v/>
      </c>
      <c r="K183" s="204"/>
      <c r="L183" s="216"/>
      <c r="M183" s="40" t="s">
        <v>36</v>
      </c>
      <c r="N183" s="42" t="str">
        <f>IF(L183&lt;&gt;"", VLOOKUP(L183,'Base de Datos'!$A$2:$D1268,2,FALSE()),"")</f>
        <v/>
      </c>
      <c r="O183" s="43"/>
      <c r="P183" s="127" t="s">
        <v>67</v>
      </c>
      <c r="Q183" s="128" t="s">
        <v>68</v>
      </c>
      <c r="R183" s="15"/>
      <c r="S183" s="45"/>
      <c r="T183" s="45" t="s">
        <v>37</v>
      </c>
      <c r="U183" s="46"/>
      <c r="V183" s="47"/>
      <c r="W183" s="45"/>
      <c r="X183" s="45" t="s">
        <v>37</v>
      </c>
      <c r="Y183" s="46"/>
      <c r="Z183" s="47"/>
      <c r="AA183" s="45"/>
      <c r="AB183" s="45" t="s">
        <v>37</v>
      </c>
      <c r="AC183" s="46"/>
      <c r="AD183" s="48"/>
      <c r="AE183" s="181"/>
      <c r="AF183" s="181"/>
      <c r="AG183" s="181"/>
      <c r="AH183" s="181"/>
      <c r="AI183" s="181"/>
      <c r="AJ183" s="181"/>
      <c r="AK183" s="181"/>
      <c r="AL183" s="181"/>
      <c r="AM183" s="48"/>
      <c r="AN183" s="53">
        <f>A169</f>
        <v>46330</v>
      </c>
      <c r="AO183" s="54" t="s">
        <v>17</v>
      </c>
      <c r="AP183" s="55">
        <f t="shared" ref="AP183:AQ183" si="130">C219</f>
        <v>0</v>
      </c>
      <c r="AQ183" s="55">
        <f t="shared" si="130"/>
        <v>0</v>
      </c>
      <c r="AR183" s="55">
        <f>U219</f>
        <v>0</v>
      </c>
      <c r="AS183" s="55">
        <f>S219</f>
        <v>0</v>
      </c>
      <c r="AT183" s="55">
        <f>S220</f>
        <v>0</v>
      </c>
      <c r="AU183" s="55">
        <f>U220</f>
        <v>0</v>
      </c>
      <c r="AV183" s="55">
        <f>S221</f>
        <v>0</v>
      </c>
      <c r="AW183" s="55">
        <f>U221</f>
        <v>0</v>
      </c>
      <c r="AX183" s="55">
        <f>U222</f>
        <v>0</v>
      </c>
      <c r="AY183" s="55">
        <f>F222</f>
        <v>0</v>
      </c>
      <c r="AZ183" s="56"/>
      <c r="BA183" s="56"/>
      <c r="BB183" s="56"/>
      <c r="BC183" s="56"/>
      <c r="BD183" s="56"/>
      <c r="BE183" s="56"/>
      <c r="BF183" s="56"/>
      <c r="BG183" s="56"/>
      <c r="BH183" s="56"/>
      <c r="BI183" s="56"/>
      <c r="BJ183" s="56"/>
      <c r="BK183" s="56"/>
      <c r="BL183" s="56"/>
      <c r="BM183" s="56"/>
      <c r="BN183" s="56"/>
    </row>
    <row r="184" spans="1:66" ht="11.25" customHeight="1">
      <c r="A184" s="220"/>
      <c r="B184" s="38"/>
      <c r="C184" s="205"/>
      <c r="D184" s="208"/>
      <c r="E184" s="57" t="s">
        <v>42</v>
      </c>
      <c r="F184" s="58" t="str">
        <f>IF(D183&lt;&gt;"", VLOOKUP(D183,'Base de Datos'!$A$2:$D1268,3,FALSE()),"")</f>
        <v/>
      </c>
      <c r="G184" s="205"/>
      <c r="H184" s="208"/>
      <c r="I184" s="57" t="s">
        <v>42</v>
      </c>
      <c r="J184" s="58" t="str">
        <f>IF(H183&lt;&gt;"", VLOOKUP(H183,'Base de Datos'!$A$2:$D1268,3,FALSE()),"")</f>
        <v/>
      </c>
      <c r="K184" s="205"/>
      <c r="L184" s="208"/>
      <c r="M184" s="57" t="s">
        <v>42</v>
      </c>
      <c r="N184" s="58" t="str">
        <f>IF(L183&lt;&gt;"", VLOOKUP(L183,'Base de Datos'!$A$2:$D1268,3,FALSE()),"")</f>
        <v/>
      </c>
      <c r="O184" s="43"/>
      <c r="P184" s="130" t="s">
        <v>70</v>
      </c>
      <c r="Q184" s="131" t="s">
        <v>71</v>
      </c>
      <c r="R184" s="15"/>
      <c r="S184" s="229"/>
      <c r="T184" s="230"/>
      <c r="U184" s="59"/>
      <c r="V184" s="47"/>
      <c r="W184" s="229"/>
      <c r="X184" s="230"/>
      <c r="Y184" s="59"/>
      <c r="Z184" s="47"/>
      <c r="AA184" s="229"/>
      <c r="AB184" s="230"/>
      <c r="AC184" s="59"/>
      <c r="AD184" s="48"/>
      <c r="AE184" s="181"/>
      <c r="AF184" s="181"/>
      <c r="AG184" s="181"/>
      <c r="AH184" s="181"/>
      <c r="AI184" s="181"/>
      <c r="AJ184" s="181"/>
      <c r="AK184" s="181"/>
      <c r="AL184" s="181"/>
      <c r="AM184" s="48"/>
      <c r="AN184" s="53">
        <f>A169</f>
        <v>46330</v>
      </c>
      <c r="AO184" s="54" t="str">
        <f>G170</f>
        <v>Consultorio N° 2</v>
      </c>
      <c r="AP184" s="55">
        <f t="shared" ref="AP184:AQ184" si="131">G171</f>
        <v>0</v>
      </c>
      <c r="AQ184" s="55">
        <f t="shared" si="131"/>
        <v>0</v>
      </c>
      <c r="AR184" s="55">
        <f>Y171</f>
        <v>0</v>
      </c>
      <c r="AS184" s="55">
        <f>W171</f>
        <v>0</v>
      </c>
      <c r="AT184" s="55">
        <f>W172</f>
        <v>0</v>
      </c>
      <c r="AU184" s="55">
        <f>Y172</f>
        <v>0</v>
      </c>
      <c r="AV184" s="55">
        <f>W173</f>
        <v>0</v>
      </c>
      <c r="AW184" s="55">
        <f>Y173</f>
        <v>0</v>
      </c>
      <c r="AX184" s="55">
        <f>Y174</f>
        <v>0</v>
      </c>
      <c r="AY184" s="55">
        <f>J174</f>
        <v>0</v>
      </c>
      <c r="AZ184" s="56"/>
      <c r="BA184" s="56"/>
      <c r="BB184" s="56"/>
      <c r="BC184" s="56"/>
      <c r="BD184" s="56"/>
      <c r="BE184" s="56"/>
      <c r="BF184" s="56"/>
      <c r="BG184" s="56"/>
      <c r="BH184" s="56"/>
      <c r="BI184" s="56"/>
      <c r="BJ184" s="56"/>
      <c r="BK184" s="56"/>
      <c r="BL184" s="56"/>
      <c r="BM184" s="56"/>
      <c r="BN184" s="56"/>
    </row>
    <row r="185" spans="1:66" ht="11.25" customHeight="1">
      <c r="A185" s="220"/>
      <c r="B185" s="38"/>
      <c r="C185" s="205"/>
      <c r="D185" s="208"/>
      <c r="E185" s="57" t="s">
        <v>44</v>
      </c>
      <c r="F185" s="58" t="str">
        <f>IF(D183&lt;&gt;"", VLOOKUP(D183,'Base de Datos'!$A$2:$D1268,4,FALSE()),"")</f>
        <v/>
      </c>
      <c r="G185" s="205"/>
      <c r="H185" s="208"/>
      <c r="I185" s="57" t="s">
        <v>44</v>
      </c>
      <c r="J185" s="58" t="str">
        <f>IF(H183&lt;&gt;"", VLOOKUP(H183,'Base de Datos'!$A$2:$D1268,4,FALSE()),"")</f>
        <v/>
      </c>
      <c r="K185" s="205"/>
      <c r="L185" s="208"/>
      <c r="M185" s="57" t="s">
        <v>44</v>
      </c>
      <c r="N185" s="58" t="str">
        <f>IF(L183&lt;&gt;"", VLOOKUP(L183,'Base de Datos'!$A$2:$D1268,4,FALSE()),"")</f>
        <v/>
      </c>
      <c r="O185" s="43"/>
      <c r="P185" s="132" t="s">
        <v>73</v>
      </c>
      <c r="Q185" s="133" t="s">
        <v>74</v>
      </c>
      <c r="R185" s="15"/>
      <c r="S185" s="229"/>
      <c r="T185" s="230"/>
      <c r="U185" s="59"/>
      <c r="V185" s="47"/>
      <c r="W185" s="229"/>
      <c r="X185" s="230"/>
      <c r="Y185" s="59"/>
      <c r="Z185" s="47"/>
      <c r="AA185" s="229"/>
      <c r="AB185" s="230"/>
      <c r="AC185" s="59"/>
      <c r="AD185" s="48"/>
      <c r="AE185" s="181"/>
      <c r="AF185" s="181"/>
      <c r="AG185" s="181"/>
      <c r="AH185" s="181"/>
      <c r="AI185" s="181"/>
      <c r="AJ185" s="181"/>
      <c r="AK185" s="181"/>
      <c r="AL185" s="181"/>
      <c r="AM185" s="48"/>
      <c r="AN185" s="53">
        <f>A169</f>
        <v>46330</v>
      </c>
      <c r="AO185" s="54" t="str">
        <f>G170</f>
        <v>Consultorio N° 2</v>
      </c>
      <c r="AP185" s="55">
        <f t="shared" ref="AP185:AQ185" si="132">G175</f>
        <v>0</v>
      </c>
      <c r="AQ185" s="55">
        <f t="shared" si="132"/>
        <v>0</v>
      </c>
      <c r="AR185" s="55">
        <f>Y175</f>
        <v>0</v>
      </c>
      <c r="AS185" s="55">
        <f>W175</f>
        <v>0</v>
      </c>
      <c r="AT185" s="55">
        <f>W176</f>
        <v>0</v>
      </c>
      <c r="AU185" s="55">
        <f>Y176</f>
        <v>0</v>
      </c>
      <c r="AV185" s="55">
        <f>W177</f>
        <v>0</v>
      </c>
      <c r="AW185" s="55">
        <f>Y177</f>
        <v>0</v>
      </c>
      <c r="AX185" s="55">
        <f>Y178</f>
        <v>0</v>
      </c>
      <c r="AY185" s="55">
        <f>J178</f>
        <v>0</v>
      </c>
      <c r="AZ185" s="56"/>
      <c r="BA185" s="56"/>
      <c r="BB185" s="56"/>
      <c r="BC185" s="56"/>
      <c r="BD185" s="56"/>
      <c r="BE185" s="56"/>
      <c r="BF185" s="56"/>
      <c r="BG185" s="56"/>
      <c r="BH185" s="56"/>
      <c r="BI185" s="56"/>
      <c r="BJ185" s="56"/>
      <c r="BK185" s="56"/>
      <c r="BL185" s="56"/>
      <c r="BM185" s="56"/>
      <c r="BN185" s="56"/>
    </row>
    <row r="186" spans="1:66" ht="11.25" customHeight="1">
      <c r="A186" s="221"/>
      <c r="B186" s="38"/>
      <c r="C186" s="206"/>
      <c r="D186" s="209"/>
      <c r="E186" s="85" t="s">
        <v>46</v>
      </c>
      <c r="F186" s="86"/>
      <c r="G186" s="206"/>
      <c r="H186" s="209"/>
      <c r="I186" s="85" t="s">
        <v>46</v>
      </c>
      <c r="J186" s="108"/>
      <c r="K186" s="206"/>
      <c r="L186" s="209"/>
      <c r="M186" s="85" t="s">
        <v>46</v>
      </c>
      <c r="N186" s="108"/>
      <c r="O186" s="43"/>
      <c r="P186" s="137" t="s">
        <v>52</v>
      </c>
      <c r="Q186" s="138" t="s">
        <v>76</v>
      </c>
      <c r="R186" s="15"/>
      <c r="S186" s="227" t="str">
        <f>IF(OR(S183="Empleado",S183="Familiar"),"Nombre del Empleado","N° Factura")</f>
        <v>N° Factura</v>
      </c>
      <c r="T186" s="228"/>
      <c r="U186" s="89"/>
      <c r="V186" s="47"/>
      <c r="W186" s="227" t="str">
        <f>IF(OR(W183="Empleado",W183="Familiar"),"Nombre del Empleado","N° Factura")</f>
        <v>N° Factura</v>
      </c>
      <c r="X186" s="228"/>
      <c r="Y186" s="89"/>
      <c r="Z186" s="47"/>
      <c r="AA186" s="227" t="str">
        <f>IF(OR(AA183="Empleado",AA183="Familiar"),"Nombre del Empleado","N° Factura")</f>
        <v>N° Factura</v>
      </c>
      <c r="AB186" s="228"/>
      <c r="AC186" s="89"/>
      <c r="AD186" s="48"/>
      <c r="AE186" s="181"/>
      <c r="AF186" s="181"/>
      <c r="AG186" s="181"/>
      <c r="AH186" s="181"/>
      <c r="AI186" s="181"/>
      <c r="AJ186" s="181"/>
      <c r="AK186" s="181"/>
      <c r="AL186" s="181"/>
      <c r="AM186" s="48"/>
      <c r="AN186" s="53">
        <f>A169</f>
        <v>46330</v>
      </c>
      <c r="AO186" s="54" t="str">
        <f>G170</f>
        <v>Consultorio N° 2</v>
      </c>
      <c r="AP186" s="55">
        <f t="shared" ref="AP186:AQ186" si="133">G179</f>
        <v>0</v>
      </c>
      <c r="AQ186" s="55">
        <f t="shared" si="133"/>
        <v>0</v>
      </c>
      <c r="AR186" s="55">
        <f>Y179</f>
        <v>0</v>
      </c>
      <c r="AS186" s="55">
        <f>W179</f>
        <v>0</v>
      </c>
      <c r="AT186" s="55">
        <f>W180</f>
        <v>0</v>
      </c>
      <c r="AU186" s="55">
        <f>Y180</f>
        <v>0</v>
      </c>
      <c r="AV186" s="55">
        <f>W181</f>
        <v>0</v>
      </c>
      <c r="AW186" s="55">
        <f>Y181</f>
        <v>0</v>
      </c>
      <c r="AX186" s="55">
        <f>Y182</f>
        <v>0</v>
      </c>
      <c r="AY186" s="55">
        <f>J182</f>
        <v>0</v>
      </c>
      <c r="AZ186" s="56"/>
      <c r="BA186" s="56"/>
      <c r="BB186" s="56"/>
      <c r="BC186" s="56"/>
      <c r="BD186" s="56"/>
      <c r="BE186" s="56"/>
      <c r="BF186" s="56"/>
      <c r="BG186" s="56"/>
      <c r="BH186" s="56"/>
      <c r="BI186" s="56"/>
      <c r="BJ186" s="56"/>
      <c r="BK186" s="56"/>
      <c r="BL186" s="56"/>
      <c r="BM186" s="56"/>
      <c r="BN186" s="56"/>
    </row>
    <row r="187" spans="1:66" ht="11.25" customHeight="1">
      <c r="A187" s="222">
        <f>A183+$Q$13/1440</f>
        <v>0.5</v>
      </c>
      <c r="B187" s="38"/>
      <c r="C187" s="204"/>
      <c r="D187" s="207"/>
      <c r="E187" s="40" t="s">
        <v>36</v>
      </c>
      <c r="F187" s="42" t="str">
        <f>IF(D187&lt;&gt;"", VLOOKUP(D187,'Base de Datos'!$A$2:$D1268,2,FALSE()),"")</f>
        <v/>
      </c>
      <c r="G187" s="204"/>
      <c r="H187" s="216"/>
      <c r="I187" s="40" t="s">
        <v>36</v>
      </c>
      <c r="J187" s="42" t="str">
        <f>IF(H187&lt;&gt;"", VLOOKUP(H187,'Base de Datos'!$A$2:$D1268,2,FALSE()),"")</f>
        <v/>
      </c>
      <c r="K187" s="204"/>
      <c r="L187" s="216"/>
      <c r="M187" s="40" t="s">
        <v>36</v>
      </c>
      <c r="N187" s="42" t="str">
        <f>IF(L187&lt;&gt;"", VLOOKUP(L187,'Base de Datos'!$A$2:$D1268,2,FALSE()),"")</f>
        <v/>
      </c>
      <c r="O187" s="43"/>
      <c r="P187" s="141" t="s">
        <v>78</v>
      </c>
      <c r="Q187" s="142" t="s">
        <v>79</v>
      </c>
      <c r="R187" s="15"/>
      <c r="S187" s="45"/>
      <c r="T187" s="45" t="s">
        <v>37</v>
      </c>
      <c r="U187" s="46"/>
      <c r="V187" s="47"/>
      <c r="W187" s="45"/>
      <c r="X187" s="45" t="s">
        <v>37</v>
      </c>
      <c r="Y187" s="46"/>
      <c r="Z187" s="47"/>
      <c r="AA187" s="45"/>
      <c r="AB187" s="45" t="s">
        <v>37</v>
      </c>
      <c r="AC187" s="46"/>
      <c r="AD187" s="48"/>
      <c r="AE187" s="181"/>
      <c r="AF187" s="181"/>
      <c r="AG187" s="181"/>
      <c r="AH187" s="181"/>
      <c r="AI187" s="181"/>
      <c r="AJ187" s="181"/>
      <c r="AK187" s="181"/>
      <c r="AL187" s="181"/>
      <c r="AM187" s="48"/>
      <c r="AN187" s="53">
        <f>A169</f>
        <v>46330</v>
      </c>
      <c r="AO187" s="54" t="str">
        <f>G170</f>
        <v>Consultorio N° 2</v>
      </c>
      <c r="AP187" s="55">
        <f t="shared" ref="AP187:AQ187" si="134">G183</f>
        <v>0</v>
      </c>
      <c r="AQ187" s="55">
        <f t="shared" si="134"/>
        <v>0</v>
      </c>
      <c r="AR187" s="55">
        <f>Y183</f>
        <v>0</v>
      </c>
      <c r="AS187" s="55">
        <f>W183</f>
        <v>0</v>
      </c>
      <c r="AT187" s="55">
        <f>W184</f>
        <v>0</v>
      </c>
      <c r="AU187" s="55">
        <f>Y184</f>
        <v>0</v>
      </c>
      <c r="AV187" s="55">
        <f>W185</f>
        <v>0</v>
      </c>
      <c r="AW187" s="55">
        <f>Y185</f>
        <v>0</v>
      </c>
      <c r="AX187" s="55">
        <f>Y186</f>
        <v>0</v>
      </c>
      <c r="AY187" s="55">
        <f>J186</f>
        <v>0</v>
      </c>
      <c r="AZ187" s="56"/>
      <c r="BA187" s="56"/>
      <c r="BB187" s="56"/>
      <c r="BC187" s="56"/>
      <c r="BD187" s="56"/>
      <c r="BE187" s="56"/>
      <c r="BF187" s="56"/>
      <c r="BG187" s="56"/>
      <c r="BH187" s="56"/>
      <c r="BI187" s="56"/>
      <c r="BJ187" s="56"/>
      <c r="BK187" s="56"/>
      <c r="BL187" s="56"/>
      <c r="BM187" s="56"/>
      <c r="BN187" s="56"/>
    </row>
    <row r="188" spans="1:66" ht="11.25" customHeight="1">
      <c r="A188" s="220"/>
      <c r="B188" s="38"/>
      <c r="C188" s="205"/>
      <c r="D188" s="208"/>
      <c r="E188" s="57" t="s">
        <v>42</v>
      </c>
      <c r="F188" s="58" t="str">
        <f>IF(D187&lt;&gt;"", VLOOKUP(D187,'Base de Datos'!$A$2:$D1268,3,FALSE()),"")</f>
        <v/>
      </c>
      <c r="G188" s="205"/>
      <c r="H188" s="208"/>
      <c r="I188" s="57" t="s">
        <v>42</v>
      </c>
      <c r="J188" s="58" t="str">
        <f>IF(H187&lt;&gt;"", VLOOKUP(H187,'Base de Datos'!$A$2:$D1268,3,FALSE()),"")</f>
        <v/>
      </c>
      <c r="K188" s="205"/>
      <c r="L188" s="208"/>
      <c r="M188" s="57" t="s">
        <v>42</v>
      </c>
      <c r="N188" s="58" t="str">
        <f>IF(L187&lt;&gt;"", VLOOKUP(L187,'Base de Datos'!$A$2:$D1268,3,FALSE()),"")</f>
        <v/>
      </c>
      <c r="O188" s="43"/>
      <c r="P188" s="1"/>
      <c r="Q188" s="147"/>
      <c r="R188" s="15"/>
      <c r="S188" s="229"/>
      <c r="T188" s="230"/>
      <c r="U188" s="59"/>
      <c r="V188" s="47"/>
      <c r="W188" s="229"/>
      <c r="X188" s="230"/>
      <c r="Y188" s="59"/>
      <c r="Z188" s="47"/>
      <c r="AA188" s="229"/>
      <c r="AB188" s="230"/>
      <c r="AC188" s="59"/>
      <c r="AD188" s="48"/>
      <c r="AE188" s="181"/>
      <c r="AF188" s="181"/>
      <c r="AG188" s="181"/>
      <c r="AH188" s="181"/>
      <c r="AI188" s="181"/>
      <c r="AJ188" s="181"/>
      <c r="AK188" s="181"/>
      <c r="AL188" s="181"/>
      <c r="AM188" s="48"/>
      <c r="AN188" s="53">
        <f>A169</f>
        <v>46330</v>
      </c>
      <c r="AO188" s="149" t="str">
        <f>G170</f>
        <v>Consultorio N° 2</v>
      </c>
      <c r="AP188" s="55">
        <f t="shared" ref="AP188:AQ188" si="135">G187</f>
        <v>0</v>
      </c>
      <c r="AQ188" s="55">
        <f t="shared" si="135"/>
        <v>0</v>
      </c>
      <c r="AR188" s="55">
        <f>Y187</f>
        <v>0</v>
      </c>
      <c r="AS188" s="55">
        <f>W187</f>
        <v>0</v>
      </c>
      <c r="AT188" s="55">
        <f>W188</f>
        <v>0</v>
      </c>
      <c r="AU188" s="55">
        <f>Y188</f>
        <v>0</v>
      </c>
      <c r="AV188" s="55">
        <f>W189</f>
        <v>0</v>
      </c>
      <c r="AW188" s="55">
        <f>Y189</f>
        <v>0</v>
      </c>
      <c r="AX188" s="55">
        <f>Y190</f>
        <v>0</v>
      </c>
      <c r="AY188" s="55">
        <f>J190</f>
        <v>0</v>
      </c>
      <c r="AZ188" s="56"/>
      <c r="BA188" s="56"/>
      <c r="BB188" s="56"/>
      <c r="BC188" s="56"/>
      <c r="BD188" s="56"/>
      <c r="BE188" s="56"/>
      <c r="BF188" s="56"/>
      <c r="BG188" s="56"/>
      <c r="BH188" s="56"/>
      <c r="BI188" s="56"/>
      <c r="BJ188" s="56"/>
      <c r="BK188" s="56"/>
      <c r="BL188" s="56"/>
      <c r="BM188" s="56"/>
      <c r="BN188" s="56"/>
    </row>
    <row r="189" spans="1:66" ht="11.25" customHeight="1">
      <c r="A189" s="220"/>
      <c r="B189" s="38"/>
      <c r="C189" s="205"/>
      <c r="D189" s="208"/>
      <c r="E189" s="57" t="s">
        <v>44</v>
      </c>
      <c r="F189" s="58" t="str">
        <f>IF(D187&lt;&gt;"", VLOOKUP(D187,'Base de Datos'!$A$2:$D1268,4,FALSE()),"")</f>
        <v/>
      </c>
      <c r="G189" s="205"/>
      <c r="H189" s="208"/>
      <c r="I189" s="57" t="s">
        <v>44</v>
      </c>
      <c r="J189" s="58" t="str">
        <f>IF(H187&lt;&gt;"", VLOOKUP(H187,'Base de Datos'!$A$2:$D1268,4,FALSE()),"")</f>
        <v/>
      </c>
      <c r="K189" s="205"/>
      <c r="L189" s="208"/>
      <c r="M189" s="57" t="s">
        <v>44</v>
      </c>
      <c r="N189" s="58" t="str">
        <f>IF(L187&lt;&gt;"", VLOOKUP(L187,'Base de Datos'!$A$2:$D1268,4,FALSE()),"")</f>
        <v/>
      </c>
      <c r="O189" s="43"/>
      <c r="P189" s="1"/>
      <c r="Q189" s="150"/>
      <c r="R189" s="15"/>
      <c r="S189" s="229"/>
      <c r="T189" s="230"/>
      <c r="U189" s="59"/>
      <c r="V189" s="47"/>
      <c r="W189" s="229"/>
      <c r="X189" s="230"/>
      <c r="Y189" s="59"/>
      <c r="Z189" s="47"/>
      <c r="AA189" s="229"/>
      <c r="AB189" s="230"/>
      <c r="AC189" s="59"/>
      <c r="AD189" s="48"/>
      <c r="AE189" s="181"/>
      <c r="AF189" s="181"/>
      <c r="AG189" s="181"/>
      <c r="AH189" s="181"/>
      <c r="AI189" s="181"/>
      <c r="AJ189" s="181"/>
      <c r="AK189" s="181"/>
      <c r="AL189" s="181"/>
      <c r="AM189" s="48"/>
      <c r="AN189" s="53">
        <f>A169</f>
        <v>46330</v>
      </c>
      <c r="AO189" s="54" t="str">
        <f>G170</f>
        <v>Consultorio N° 2</v>
      </c>
      <c r="AP189" s="55">
        <f t="shared" ref="AP189:AQ189" si="136">G191</f>
        <v>0</v>
      </c>
      <c r="AQ189" s="55">
        <f t="shared" si="136"/>
        <v>0</v>
      </c>
      <c r="AR189" s="55">
        <f>Y191</f>
        <v>0</v>
      </c>
      <c r="AS189" s="55">
        <f>W191</f>
        <v>0</v>
      </c>
      <c r="AT189" s="55">
        <f>W192</f>
        <v>0</v>
      </c>
      <c r="AU189" s="55">
        <f>Y192</f>
        <v>0</v>
      </c>
      <c r="AV189" s="55">
        <f>W193</f>
        <v>0</v>
      </c>
      <c r="AW189" s="55">
        <f>Y193</f>
        <v>0</v>
      </c>
      <c r="AX189" s="55">
        <f>Y194</f>
        <v>0</v>
      </c>
      <c r="AY189" s="55">
        <f>J194</f>
        <v>0</v>
      </c>
      <c r="AZ189" s="56"/>
      <c r="BA189" s="56"/>
      <c r="BB189" s="56"/>
      <c r="BC189" s="56"/>
      <c r="BD189" s="56"/>
      <c r="BE189" s="56"/>
      <c r="BF189" s="56"/>
      <c r="BG189" s="56"/>
      <c r="BH189" s="56"/>
      <c r="BI189" s="56"/>
      <c r="BJ189" s="56"/>
      <c r="BK189" s="56"/>
      <c r="BL189" s="56"/>
      <c r="BM189" s="56"/>
      <c r="BN189" s="56"/>
    </row>
    <row r="190" spans="1:66" ht="11.25" customHeight="1">
      <c r="A190" s="221"/>
      <c r="B190" s="38"/>
      <c r="C190" s="206"/>
      <c r="D190" s="209"/>
      <c r="E190" s="85" t="s">
        <v>46</v>
      </c>
      <c r="F190" s="86"/>
      <c r="G190" s="206"/>
      <c r="H190" s="209"/>
      <c r="I190" s="85" t="s">
        <v>46</v>
      </c>
      <c r="J190" s="108"/>
      <c r="K190" s="206"/>
      <c r="L190" s="209"/>
      <c r="M190" s="85" t="s">
        <v>46</v>
      </c>
      <c r="N190" s="108"/>
      <c r="O190" s="43"/>
      <c r="P190" s="1"/>
      <c r="Q190" s="150"/>
      <c r="R190" s="15"/>
      <c r="S190" s="227" t="str">
        <f>IF(OR(S187="Empleado",S187="Familiar"),"Nombre del Empleado","N° Factura")</f>
        <v>N° Factura</v>
      </c>
      <c r="T190" s="228"/>
      <c r="U190" s="89"/>
      <c r="V190" s="47"/>
      <c r="W190" s="227" t="str">
        <f>IF(OR(W187="Empleado",W187="Familiar"),"Nombre del Empleado","N° Factura")</f>
        <v>N° Factura</v>
      </c>
      <c r="X190" s="228"/>
      <c r="Y190" s="89"/>
      <c r="Z190" s="47"/>
      <c r="AA190" s="227" t="str">
        <f>IF(OR(AA187="Empleado",AA187="Familiar"),"Nombre del Empleado","N° Factura")</f>
        <v>N° Factura</v>
      </c>
      <c r="AB190" s="228"/>
      <c r="AC190" s="89"/>
      <c r="AD190" s="48"/>
      <c r="AE190" s="181"/>
      <c r="AF190" s="181"/>
      <c r="AG190" s="181"/>
      <c r="AH190" s="181"/>
      <c r="AI190" s="181"/>
      <c r="AJ190" s="181"/>
      <c r="AK190" s="181"/>
      <c r="AL190" s="181"/>
      <c r="AM190" s="48"/>
      <c r="AN190" s="53">
        <f>A169</f>
        <v>46330</v>
      </c>
      <c r="AO190" s="54" t="str">
        <f>G170</f>
        <v>Consultorio N° 2</v>
      </c>
      <c r="AP190" s="55">
        <f t="shared" ref="AP190:AQ190" si="137">G195</f>
        <v>0</v>
      </c>
      <c r="AQ190" s="55">
        <f t="shared" si="137"/>
        <v>0</v>
      </c>
      <c r="AR190" s="55">
        <f>Y195</f>
        <v>0</v>
      </c>
      <c r="AS190" s="55">
        <f>W195</f>
        <v>0</v>
      </c>
      <c r="AT190" s="55">
        <f>W196</f>
        <v>0</v>
      </c>
      <c r="AU190" s="55">
        <f>Y196</f>
        <v>0</v>
      </c>
      <c r="AV190" s="55">
        <f>W197</f>
        <v>0</v>
      </c>
      <c r="AW190" s="55">
        <f>Y197</f>
        <v>0</v>
      </c>
      <c r="AX190" s="55">
        <f>Y198</f>
        <v>0</v>
      </c>
      <c r="AY190" s="55">
        <f>J198</f>
        <v>0</v>
      </c>
      <c r="AZ190" s="56"/>
      <c r="BA190" s="56"/>
      <c r="BB190" s="56"/>
      <c r="BC190" s="56"/>
      <c r="BD190" s="56"/>
      <c r="BE190" s="56"/>
      <c r="BF190" s="56"/>
      <c r="BG190" s="56"/>
      <c r="BH190" s="56"/>
      <c r="BI190" s="56"/>
      <c r="BJ190" s="56"/>
      <c r="BK190" s="56"/>
      <c r="BL190" s="56"/>
      <c r="BM190" s="56"/>
      <c r="BN190" s="56"/>
    </row>
    <row r="191" spans="1:66" ht="11.25" customHeight="1">
      <c r="A191" s="222">
        <f>A187+$Q$13/1440</f>
        <v>0.54166666666666663</v>
      </c>
      <c r="B191" s="38"/>
      <c r="C191" s="204"/>
      <c r="D191" s="207"/>
      <c r="E191" s="40" t="s">
        <v>36</v>
      </c>
      <c r="F191" s="42" t="str">
        <f>IF(D191&lt;&gt;"", VLOOKUP(D191,'Base de Datos'!$A$2:$D1268,2,FALSE()),"")</f>
        <v/>
      </c>
      <c r="G191" s="204"/>
      <c r="H191" s="216"/>
      <c r="I191" s="40" t="s">
        <v>36</v>
      </c>
      <c r="J191" s="42" t="str">
        <f>IF(H191&lt;&gt;"", VLOOKUP(H191,'Base de Datos'!$A$2:$D1268,2,FALSE()),"")</f>
        <v/>
      </c>
      <c r="K191" s="204"/>
      <c r="L191" s="216"/>
      <c r="M191" s="40" t="s">
        <v>36</v>
      </c>
      <c r="N191" s="42" t="str">
        <f>IF(L191&lt;&gt;"", VLOOKUP(L191,'Base de Datos'!$A$2:$D1268,2,FALSE()),"")</f>
        <v/>
      </c>
      <c r="O191" s="43"/>
      <c r="P191" s="1"/>
      <c r="Q191" s="150"/>
      <c r="R191" s="15"/>
      <c r="S191" s="45"/>
      <c r="T191" s="45" t="s">
        <v>37</v>
      </c>
      <c r="U191" s="46"/>
      <c r="V191" s="47"/>
      <c r="W191" s="45"/>
      <c r="X191" s="45" t="s">
        <v>37</v>
      </c>
      <c r="Y191" s="46"/>
      <c r="Z191" s="47"/>
      <c r="AA191" s="45"/>
      <c r="AB191" s="45" t="s">
        <v>37</v>
      </c>
      <c r="AC191" s="46"/>
      <c r="AD191" s="48"/>
      <c r="AE191" s="181"/>
      <c r="AF191" s="181"/>
      <c r="AG191" s="181"/>
      <c r="AH191" s="181"/>
      <c r="AI191" s="181"/>
      <c r="AJ191" s="181"/>
      <c r="AK191" s="181"/>
      <c r="AL191" s="181"/>
      <c r="AM191" s="48"/>
      <c r="AN191" s="53">
        <f>A169</f>
        <v>46330</v>
      </c>
      <c r="AO191" s="54" t="str">
        <f>G170</f>
        <v>Consultorio N° 2</v>
      </c>
      <c r="AP191" s="55">
        <f t="shared" ref="AP191:AQ191" si="138">G199</f>
        <v>0</v>
      </c>
      <c r="AQ191" s="55">
        <f t="shared" si="138"/>
        <v>0</v>
      </c>
      <c r="AR191" s="55">
        <f>Y199</f>
        <v>0</v>
      </c>
      <c r="AS191" s="55">
        <f>W199</f>
        <v>0</v>
      </c>
      <c r="AT191" s="55">
        <f>W200</f>
        <v>0</v>
      </c>
      <c r="AU191" s="55">
        <f>Y200</f>
        <v>0</v>
      </c>
      <c r="AV191" s="55">
        <f>W201</f>
        <v>0</v>
      </c>
      <c r="AW191" s="55">
        <f>Y201</f>
        <v>0</v>
      </c>
      <c r="AX191" s="55">
        <f>Y202</f>
        <v>0</v>
      </c>
      <c r="AY191" s="55">
        <f>J202</f>
        <v>0</v>
      </c>
      <c r="AZ191" s="56"/>
      <c r="BA191" s="56"/>
      <c r="BB191" s="56"/>
      <c r="BC191" s="56"/>
      <c r="BD191" s="56"/>
      <c r="BE191" s="56"/>
      <c r="BF191" s="56"/>
      <c r="BG191" s="56"/>
      <c r="BH191" s="56"/>
      <c r="BI191" s="56"/>
      <c r="BJ191" s="56"/>
      <c r="BK191" s="56"/>
      <c r="BL191" s="56"/>
      <c r="BM191" s="56"/>
      <c r="BN191" s="56"/>
    </row>
    <row r="192" spans="1:66" ht="11.25" customHeight="1">
      <c r="A192" s="220"/>
      <c r="B192" s="38"/>
      <c r="C192" s="205"/>
      <c r="D192" s="208"/>
      <c r="E192" s="57" t="s">
        <v>42</v>
      </c>
      <c r="F192" s="58" t="str">
        <f>IF(D191&lt;&gt;"", VLOOKUP(D191,'Base de Datos'!$A$2:$D1268,3,FALSE()),"")</f>
        <v/>
      </c>
      <c r="G192" s="205"/>
      <c r="H192" s="208"/>
      <c r="I192" s="57" t="s">
        <v>42</v>
      </c>
      <c r="J192" s="58" t="str">
        <f>IF(H191&lt;&gt;"", VLOOKUP(H191,'Base de Datos'!$A$2:$D1268,3,FALSE()),"")</f>
        <v/>
      </c>
      <c r="K192" s="205"/>
      <c r="L192" s="208"/>
      <c r="M192" s="57" t="s">
        <v>42</v>
      </c>
      <c r="N192" s="58" t="str">
        <f>IF(L191&lt;&gt;"", VLOOKUP(L191,'Base de Datos'!$A$2:$D1268,3,FALSE()),"")</f>
        <v/>
      </c>
      <c r="O192" s="43"/>
      <c r="P192" s="1"/>
      <c r="Q192" s="1"/>
      <c r="R192" s="15"/>
      <c r="S192" s="229"/>
      <c r="T192" s="230"/>
      <c r="U192" s="59"/>
      <c r="V192" s="47"/>
      <c r="W192" s="229"/>
      <c r="X192" s="230"/>
      <c r="Y192" s="59"/>
      <c r="Z192" s="47"/>
      <c r="AA192" s="229"/>
      <c r="AB192" s="230"/>
      <c r="AC192" s="59"/>
      <c r="AD192" s="48"/>
      <c r="AE192" s="181"/>
      <c r="AF192" s="181"/>
      <c r="AG192" s="181"/>
      <c r="AH192" s="181"/>
      <c r="AI192" s="181"/>
      <c r="AJ192" s="181"/>
      <c r="AK192" s="181"/>
      <c r="AL192" s="181"/>
      <c r="AM192" s="48"/>
      <c r="AN192" s="53">
        <f>A169</f>
        <v>46330</v>
      </c>
      <c r="AO192" s="54" t="str">
        <f>G170</f>
        <v>Consultorio N° 2</v>
      </c>
      <c r="AP192" s="55">
        <f t="shared" ref="AP192:AQ192" si="139">G203</f>
        <v>0</v>
      </c>
      <c r="AQ192" s="55">
        <f t="shared" si="139"/>
        <v>0</v>
      </c>
      <c r="AR192" s="55">
        <f>Y203</f>
        <v>0</v>
      </c>
      <c r="AS192" s="55">
        <f>W203</f>
        <v>0</v>
      </c>
      <c r="AT192" s="55">
        <f>W204</f>
        <v>0</v>
      </c>
      <c r="AU192" s="55">
        <f>Y204</f>
        <v>0</v>
      </c>
      <c r="AV192" s="55">
        <f>W205</f>
        <v>0</v>
      </c>
      <c r="AW192" s="55">
        <f>Y205</f>
        <v>0</v>
      </c>
      <c r="AX192" s="55">
        <f>Y206</f>
        <v>0</v>
      </c>
      <c r="AY192" s="55">
        <f>J206</f>
        <v>0</v>
      </c>
      <c r="AZ192" s="56"/>
      <c r="BA192" s="56"/>
      <c r="BB192" s="56"/>
      <c r="BC192" s="56"/>
      <c r="BD192" s="56"/>
      <c r="BE192" s="56"/>
      <c r="BF192" s="56"/>
      <c r="BG192" s="56"/>
      <c r="BH192" s="56"/>
      <c r="BI192" s="56"/>
      <c r="BJ192" s="56"/>
      <c r="BK192" s="56"/>
      <c r="BL192" s="56"/>
      <c r="BM192" s="56"/>
      <c r="BN192" s="56"/>
    </row>
    <row r="193" spans="1:66" ht="11.25" customHeight="1">
      <c r="A193" s="220"/>
      <c r="B193" s="38"/>
      <c r="C193" s="205"/>
      <c r="D193" s="208"/>
      <c r="E193" s="57" t="s">
        <v>44</v>
      </c>
      <c r="F193" s="58" t="str">
        <f>IF(D191&lt;&gt;"", VLOOKUP(D191,'Base de Datos'!$A$2:$D1268,4,FALSE()),"")</f>
        <v/>
      </c>
      <c r="G193" s="205"/>
      <c r="H193" s="208"/>
      <c r="I193" s="57" t="s">
        <v>44</v>
      </c>
      <c r="J193" s="58" t="str">
        <f>IF(H191&lt;&gt;"", VLOOKUP(H191,'Base de Datos'!$A$2:$D1268,4,FALSE()),"")</f>
        <v/>
      </c>
      <c r="K193" s="205"/>
      <c r="L193" s="208"/>
      <c r="M193" s="57" t="s">
        <v>44</v>
      </c>
      <c r="N193" s="58" t="str">
        <f>IF(L191&lt;&gt;"", VLOOKUP(L191,'Base de Datos'!$A$2:$D1268,4,FALSE()),"")</f>
        <v/>
      </c>
      <c r="O193" s="1"/>
      <c r="P193" s="1"/>
      <c r="Q193" s="1"/>
      <c r="R193" s="15"/>
      <c r="S193" s="229"/>
      <c r="T193" s="230"/>
      <c r="U193" s="59"/>
      <c r="V193" s="47"/>
      <c r="W193" s="229"/>
      <c r="X193" s="230"/>
      <c r="Y193" s="59"/>
      <c r="Z193" s="47"/>
      <c r="AA193" s="229"/>
      <c r="AB193" s="230"/>
      <c r="AC193" s="59"/>
      <c r="AD193" s="48"/>
      <c r="AE193" s="181"/>
      <c r="AF193" s="181"/>
      <c r="AG193" s="181"/>
      <c r="AH193" s="181"/>
      <c r="AI193" s="181"/>
      <c r="AJ193" s="181"/>
      <c r="AK193" s="181"/>
      <c r="AL193" s="181"/>
      <c r="AM193" s="48"/>
      <c r="AN193" s="53">
        <f>A169</f>
        <v>46330</v>
      </c>
      <c r="AO193" s="54" t="str">
        <f>G170</f>
        <v>Consultorio N° 2</v>
      </c>
      <c r="AP193" s="55">
        <f t="shared" ref="AP193:AQ193" si="140">G207</f>
        <v>0</v>
      </c>
      <c r="AQ193" s="55">
        <f t="shared" si="140"/>
        <v>0</v>
      </c>
      <c r="AR193" s="55">
        <f>Y207</f>
        <v>0</v>
      </c>
      <c r="AS193" s="55">
        <f>W207</f>
        <v>0</v>
      </c>
      <c r="AT193" s="55">
        <f>W208</f>
        <v>0</v>
      </c>
      <c r="AU193" s="55">
        <f>Y208</f>
        <v>0</v>
      </c>
      <c r="AV193" s="55">
        <f>W209</f>
        <v>0</v>
      </c>
      <c r="AW193" s="55">
        <f>Y209</f>
        <v>0</v>
      </c>
      <c r="AX193" s="55">
        <f>Y210</f>
        <v>0</v>
      </c>
      <c r="AY193" s="55">
        <f>J210</f>
        <v>0</v>
      </c>
      <c r="AZ193" s="56"/>
      <c r="BA193" s="56"/>
      <c r="BB193" s="56"/>
      <c r="BC193" s="56"/>
      <c r="BD193" s="56"/>
      <c r="BE193" s="56"/>
      <c r="BF193" s="56"/>
      <c r="BG193" s="56"/>
      <c r="BH193" s="56"/>
      <c r="BI193" s="56"/>
      <c r="BJ193" s="56"/>
      <c r="BK193" s="56"/>
      <c r="BL193" s="56"/>
      <c r="BM193" s="56"/>
      <c r="BN193" s="56"/>
    </row>
    <row r="194" spans="1:66" ht="11.25" customHeight="1">
      <c r="A194" s="221"/>
      <c r="B194" s="38"/>
      <c r="C194" s="206"/>
      <c r="D194" s="209"/>
      <c r="E194" s="85" t="s">
        <v>46</v>
      </c>
      <c r="F194" s="86"/>
      <c r="G194" s="206"/>
      <c r="H194" s="209"/>
      <c r="I194" s="85" t="s">
        <v>46</v>
      </c>
      <c r="J194" s="108"/>
      <c r="K194" s="206"/>
      <c r="L194" s="209"/>
      <c r="M194" s="85" t="s">
        <v>46</v>
      </c>
      <c r="N194" s="108"/>
      <c r="O194" s="43"/>
      <c r="P194" s="1"/>
      <c r="Q194" s="1"/>
      <c r="R194" s="15"/>
      <c r="S194" s="227" t="str">
        <f>IF(OR(S191="Empleado",S191="Familiar"),"Nombre del Empleado","N° Factura")</f>
        <v>N° Factura</v>
      </c>
      <c r="T194" s="228"/>
      <c r="U194" s="89"/>
      <c r="V194" s="47"/>
      <c r="W194" s="227" t="str">
        <f>IF(OR(W191="Empleado",W191="Familiar"),"Nombre del Empleado","N° Factura")</f>
        <v>N° Factura</v>
      </c>
      <c r="X194" s="228"/>
      <c r="Y194" s="89"/>
      <c r="Z194" s="47"/>
      <c r="AA194" s="227" t="str">
        <f>IF(OR(AA191="Empleado",AA191="Familiar"),"Nombre del Empleado","N° Factura")</f>
        <v>N° Factura</v>
      </c>
      <c r="AB194" s="228"/>
      <c r="AC194" s="89"/>
      <c r="AD194" s="48"/>
      <c r="AE194" s="181"/>
      <c r="AF194" s="181"/>
      <c r="AG194" s="181"/>
      <c r="AH194" s="181"/>
      <c r="AI194" s="181"/>
      <c r="AJ194" s="181"/>
      <c r="AK194" s="181"/>
      <c r="AL194" s="181"/>
      <c r="AM194" s="48"/>
      <c r="AN194" s="53">
        <f>A169</f>
        <v>46330</v>
      </c>
      <c r="AO194" s="54" t="str">
        <f>K170</f>
        <v>Consultorio N° 3</v>
      </c>
      <c r="AP194" s="55">
        <f t="shared" ref="AP194:AQ194" si="141">K171</f>
        <v>0</v>
      </c>
      <c r="AQ194" s="55">
        <f t="shared" si="141"/>
        <v>0</v>
      </c>
      <c r="AR194" s="55">
        <f>AC171</f>
        <v>0</v>
      </c>
      <c r="AS194" s="55">
        <f>AA171</f>
        <v>0</v>
      </c>
      <c r="AT194" s="55">
        <f>AA172</f>
        <v>0</v>
      </c>
      <c r="AU194" s="55">
        <f>AC172</f>
        <v>0</v>
      </c>
      <c r="AV194" s="55">
        <f>AA173</f>
        <v>0</v>
      </c>
      <c r="AW194" s="55">
        <f>AC173</f>
        <v>0</v>
      </c>
      <c r="AX194" s="55">
        <f>AC174</f>
        <v>0</v>
      </c>
      <c r="AY194" s="55">
        <f>N174</f>
        <v>0</v>
      </c>
      <c r="AZ194" s="56"/>
      <c r="BA194" s="56"/>
      <c r="BB194" s="56"/>
      <c r="BC194" s="56"/>
      <c r="BD194" s="56"/>
      <c r="BE194" s="56"/>
      <c r="BF194" s="56"/>
      <c r="BG194" s="56"/>
      <c r="BH194" s="56"/>
      <c r="BI194" s="56"/>
      <c r="BJ194" s="56"/>
      <c r="BK194" s="56"/>
      <c r="BL194" s="56"/>
      <c r="BM194" s="56"/>
      <c r="BN194" s="56"/>
    </row>
    <row r="195" spans="1:66" ht="11.25" customHeight="1">
      <c r="A195" s="222">
        <f>A191+$Q$13/1440</f>
        <v>0.58333333333333326</v>
      </c>
      <c r="B195" s="38"/>
      <c r="C195" s="204"/>
      <c r="D195" s="207"/>
      <c r="E195" s="40" t="s">
        <v>36</v>
      </c>
      <c r="F195" s="42" t="str">
        <f>IF(D195&lt;&gt;"", VLOOKUP(D195,'Base de Datos'!$A$2:$D1268,2,FALSE()),"")</f>
        <v/>
      </c>
      <c r="G195" s="204"/>
      <c r="H195" s="216"/>
      <c r="I195" s="40" t="s">
        <v>36</v>
      </c>
      <c r="J195" s="42" t="str">
        <f>IF(H195&lt;&gt;"", VLOOKUP(H195,'Base de Datos'!$A$2:$D1268,2,FALSE()),"")</f>
        <v/>
      </c>
      <c r="K195" s="204"/>
      <c r="L195" s="216"/>
      <c r="M195" s="40" t="s">
        <v>36</v>
      </c>
      <c r="N195" s="42" t="str">
        <f>IF(L195&lt;&gt;"", VLOOKUP(L195,'Base de Datos'!$A$2:$D1268,2,FALSE()),"")</f>
        <v/>
      </c>
      <c r="O195" s="43"/>
      <c r="P195" s="151"/>
      <c r="Q195" s="1"/>
      <c r="R195" s="15"/>
      <c r="S195" s="45"/>
      <c r="T195" s="45" t="s">
        <v>37</v>
      </c>
      <c r="U195" s="46"/>
      <c r="V195" s="47"/>
      <c r="W195" s="45"/>
      <c r="X195" s="45" t="s">
        <v>37</v>
      </c>
      <c r="Y195" s="46"/>
      <c r="Z195" s="47"/>
      <c r="AA195" s="45"/>
      <c r="AB195" s="45" t="s">
        <v>37</v>
      </c>
      <c r="AC195" s="46"/>
      <c r="AD195" s="48"/>
      <c r="AE195" s="181"/>
      <c r="AF195" s="181"/>
      <c r="AG195" s="181"/>
      <c r="AH195" s="181"/>
      <c r="AI195" s="181"/>
      <c r="AJ195" s="181"/>
      <c r="AK195" s="181"/>
      <c r="AL195" s="181"/>
      <c r="AM195" s="48"/>
      <c r="AN195" s="53">
        <f>A169</f>
        <v>46330</v>
      </c>
      <c r="AO195" s="54" t="str">
        <f>K170</f>
        <v>Consultorio N° 3</v>
      </c>
      <c r="AP195" s="55">
        <f t="shared" ref="AP195:AQ195" si="142">K175</f>
        <v>0</v>
      </c>
      <c r="AQ195" s="55">
        <f t="shared" si="142"/>
        <v>0</v>
      </c>
      <c r="AR195" s="55">
        <f>AC175</f>
        <v>0</v>
      </c>
      <c r="AS195" s="55">
        <f>AA175</f>
        <v>0</v>
      </c>
      <c r="AT195" s="55">
        <f>AA176</f>
        <v>0</v>
      </c>
      <c r="AU195" s="55">
        <f>AC176</f>
        <v>0</v>
      </c>
      <c r="AV195" s="55">
        <f>AA177</f>
        <v>0</v>
      </c>
      <c r="AW195" s="55">
        <f>AC177</f>
        <v>0</v>
      </c>
      <c r="AX195" s="55">
        <f>AC178</f>
        <v>0</v>
      </c>
      <c r="AY195" s="55">
        <f>N178</f>
        <v>0</v>
      </c>
      <c r="AZ195" s="56"/>
      <c r="BA195" s="56"/>
      <c r="BB195" s="56"/>
      <c r="BC195" s="56"/>
      <c r="BD195" s="56"/>
      <c r="BE195" s="56"/>
      <c r="BF195" s="56"/>
      <c r="BG195" s="56"/>
      <c r="BH195" s="56"/>
      <c r="BI195" s="56"/>
      <c r="BJ195" s="56"/>
      <c r="BK195" s="56"/>
      <c r="BL195" s="56"/>
      <c r="BM195" s="56"/>
      <c r="BN195" s="56"/>
    </row>
    <row r="196" spans="1:66" ht="11.25" customHeight="1">
      <c r="A196" s="220"/>
      <c r="B196" s="38"/>
      <c r="C196" s="205"/>
      <c r="D196" s="208"/>
      <c r="E196" s="57" t="s">
        <v>42</v>
      </c>
      <c r="F196" s="58" t="str">
        <f>IF(D195&lt;&gt;"", VLOOKUP(D195,'Base de Datos'!$A$2:$D1268,3,FALSE()),"")</f>
        <v/>
      </c>
      <c r="G196" s="205"/>
      <c r="H196" s="208"/>
      <c r="I196" s="57" t="s">
        <v>42</v>
      </c>
      <c r="J196" s="58" t="str">
        <f>IF(H195&lt;&gt;"", VLOOKUP(H195,'Base de Datos'!$A$2:$D1268,3,FALSE()),"")</f>
        <v/>
      </c>
      <c r="K196" s="205"/>
      <c r="L196" s="208"/>
      <c r="M196" s="57" t="s">
        <v>42</v>
      </c>
      <c r="N196" s="58" t="str">
        <f>IF(L195&lt;&gt;"", VLOOKUP(L195,'Base de Datos'!$A$2:$D1268,3,FALSE()),"")</f>
        <v/>
      </c>
      <c r="O196" s="43"/>
      <c r="P196" s="151"/>
      <c r="Q196" s="152"/>
      <c r="R196" s="15"/>
      <c r="S196" s="229"/>
      <c r="T196" s="230"/>
      <c r="U196" s="59"/>
      <c r="V196" s="47"/>
      <c r="W196" s="229"/>
      <c r="X196" s="230"/>
      <c r="Y196" s="59"/>
      <c r="Z196" s="47"/>
      <c r="AA196" s="229"/>
      <c r="AB196" s="230"/>
      <c r="AC196" s="59"/>
      <c r="AD196" s="48"/>
      <c r="AE196" s="181"/>
      <c r="AF196" s="181"/>
      <c r="AG196" s="181"/>
      <c r="AH196" s="181"/>
      <c r="AI196" s="181"/>
      <c r="AJ196" s="181"/>
      <c r="AK196" s="181"/>
      <c r="AL196" s="181"/>
      <c r="AM196" s="48"/>
      <c r="AN196" s="53">
        <f>A169</f>
        <v>46330</v>
      </c>
      <c r="AO196" s="54" t="str">
        <f>K170</f>
        <v>Consultorio N° 3</v>
      </c>
      <c r="AP196" s="55">
        <f t="shared" ref="AP196:AQ196" si="143">K179</f>
        <v>0</v>
      </c>
      <c r="AQ196" s="55">
        <f t="shared" si="143"/>
        <v>0</v>
      </c>
      <c r="AR196" s="55">
        <f>AC179</f>
        <v>0</v>
      </c>
      <c r="AS196" s="55">
        <f>AA179</f>
        <v>0</v>
      </c>
      <c r="AT196" s="55">
        <f>AA180</f>
        <v>0</v>
      </c>
      <c r="AU196" s="55">
        <f>AC180</f>
        <v>0</v>
      </c>
      <c r="AV196" s="55">
        <f>AA181</f>
        <v>0</v>
      </c>
      <c r="AW196" s="55">
        <f>AC181</f>
        <v>0</v>
      </c>
      <c r="AX196" s="55">
        <f>AC182</f>
        <v>0</v>
      </c>
      <c r="AY196" s="55">
        <f>N182</f>
        <v>0</v>
      </c>
      <c r="AZ196" s="56"/>
      <c r="BA196" s="56"/>
      <c r="BB196" s="56"/>
      <c r="BC196" s="56"/>
      <c r="BD196" s="56"/>
      <c r="BE196" s="56"/>
      <c r="BF196" s="56"/>
      <c r="BG196" s="56"/>
      <c r="BH196" s="56"/>
      <c r="BI196" s="56"/>
      <c r="BJ196" s="56"/>
      <c r="BK196" s="56"/>
      <c r="BL196" s="56"/>
      <c r="BM196" s="56"/>
      <c r="BN196" s="56"/>
    </row>
    <row r="197" spans="1:66" ht="11.25" customHeight="1">
      <c r="A197" s="220"/>
      <c r="B197" s="38"/>
      <c r="C197" s="205"/>
      <c r="D197" s="208"/>
      <c r="E197" s="57" t="s">
        <v>44</v>
      </c>
      <c r="F197" s="58" t="str">
        <f>IF(D195&lt;&gt;"", VLOOKUP(D195,'Base de Datos'!$A$2:$D1268,4,FALSE()),"")</f>
        <v/>
      </c>
      <c r="G197" s="205"/>
      <c r="H197" s="208"/>
      <c r="I197" s="57" t="s">
        <v>44</v>
      </c>
      <c r="J197" s="58" t="str">
        <f>IF(H195&lt;&gt;"", VLOOKUP(H195,'Base de Datos'!$A$2:$D1268,4,FALSE()),"")</f>
        <v/>
      </c>
      <c r="K197" s="205"/>
      <c r="L197" s="208"/>
      <c r="M197" s="57" t="s">
        <v>44</v>
      </c>
      <c r="N197" s="58" t="str">
        <f>IF(L195&lt;&gt;"", VLOOKUP(L195,'Base de Datos'!$A$2:$D1268,4,FALSE()),"")</f>
        <v/>
      </c>
      <c r="O197" s="43"/>
      <c r="P197" s="151"/>
      <c r="Q197" s="152"/>
      <c r="R197" s="15"/>
      <c r="S197" s="229"/>
      <c r="T197" s="230"/>
      <c r="U197" s="59"/>
      <c r="V197" s="47"/>
      <c r="W197" s="229"/>
      <c r="X197" s="230"/>
      <c r="Y197" s="59"/>
      <c r="Z197" s="47"/>
      <c r="AA197" s="229"/>
      <c r="AB197" s="230"/>
      <c r="AC197" s="59"/>
      <c r="AD197" s="48"/>
      <c r="AE197" s="181"/>
      <c r="AF197" s="181"/>
      <c r="AG197" s="181"/>
      <c r="AH197" s="181"/>
      <c r="AI197" s="181"/>
      <c r="AJ197" s="181"/>
      <c r="AK197" s="181"/>
      <c r="AL197" s="181"/>
      <c r="AM197" s="48"/>
      <c r="AN197" s="53">
        <f>A169</f>
        <v>46330</v>
      </c>
      <c r="AO197" s="54" t="str">
        <f>K170</f>
        <v>Consultorio N° 3</v>
      </c>
      <c r="AP197" s="55">
        <f t="shared" ref="AP197:AQ197" si="144">K183</f>
        <v>0</v>
      </c>
      <c r="AQ197" s="55">
        <f t="shared" si="144"/>
        <v>0</v>
      </c>
      <c r="AR197" s="55">
        <f>AC183</f>
        <v>0</v>
      </c>
      <c r="AS197" s="55">
        <f>AA183</f>
        <v>0</v>
      </c>
      <c r="AT197" s="55">
        <f>AA184</f>
        <v>0</v>
      </c>
      <c r="AU197" s="55">
        <f>AC184</f>
        <v>0</v>
      </c>
      <c r="AV197" s="55">
        <f>AA185</f>
        <v>0</v>
      </c>
      <c r="AW197" s="55">
        <f>AC185</f>
        <v>0</v>
      </c>
      <c r="AX197" s="55">
        <f>AC186</f>
        <v>0</v>
      </c>
      <c r="AY197" s="55">
        <f>N186</f>
        <v>0</v>
      </c>
      <c r="AZ197" s="56"/>
      <c r="BA197" s="56"/>
      <c r="BB197" s="56"/>
      <c r="BC197" s="56"/>
      <c r="BD197" s="56"/>
      <c r="BE197" s="56"/>
      <c r="BF197" s="56"/>
      <c r="BG197" s="56"/>
      <c r="BH197" s="56"/>
      <c r="BI197" s="56"/>
      <c r="BJ197" s="56"/>
      <c r="BK197" s="56"/>
      <c r="BL197" s="56"/>
      <c r="BM197" s="56"/>
      <c r="BN197" s="56"/>
    </row>
    <row r="198" spans="1:66" ht="11.25" customHeight="1">
      <c r="A198" s="221"/>
      <c r="B198" s="38"/>
      <c r="C198" s="206"/>
      <c r="D198" s="209"/>
      <c r="E198" s="85" t="s">
        <v>46</v>
      </c>
      <c r="F198" s="86"/>
      <c r="G198" s="206"/>
      <c r="H198" s="209"/>
      <c r="I198" s="85" t="s">
        <v>46</v>
      </c>
      <c r="J198" s="108"/>
      <c r="K198" s="206"/>
      <c r="L198" s="209"/>
      <c r="M198" s="85" t="s">
        <v>46</v>
      </c>
      <c r="N198" s="108"/>
      <c r="O198" s="43"/>
      <c r="P198" s="151"/>
      <c r="Q198" s="1"/>
      <c r="R198" s="15"/>
      <c r="S198" s="227" t="str">
        <f>IF(OR(S195="Empleado",S195="Familiar"),"Nombre del Empleado","N° Factura")</f>
        <v>N° Factura</v>
      </c>
      <c r="T198" s="228"/>
      <c r="U198" s="89"/>
      <c r="V198" s="47"/>
      <c r="W198" s="227" t="str">
        <f>IF(OR(W195="Empleado",W195="Familiar"),"Nombre del Empleado","N° Factura")</f>
        <v>N° Factura</v>
      </c>
      <c r="X198" s="228"/>
      <c r="Y198" s="89"/>
      <c r="Z198" s="47"/>
      <c r="AA198" s="227" t="str">
        <f>IF(OR(AA195="Empleado",AA195="Familiar"),"Nombre del Empleado","N° Factura")</f>
        <v>N° Factura</v>
      </c>
      <c r="AB198" s="228"/>
      <c r="AC198" s="89"/>
      <c r="AD198" s="48"/>
      <c r="AE198" s="181"/>
      <c r="AF198" s="181"/>
      <c r="AG198" s="181"/>
      <c r="AH198" s="181"/>
      <c r="AI198" s="181"/>
      <c r="AJ198" s="181"/>
      <c r="AK198" s="181"/>
      <c r="AL198" s="181"/>
      <c r="AM198" s="48"/>
      <c r="AN198" s="53">
        <f>A169</f>
        <v>46330</v>
      </c>
      <c r="AO198" s="54" t="str">
        <f>K170</f>
        <v>Consultorio N° 3</v>
      </c>
      <c r="AP198" s="55">
        <f t="shared" ref="AP198:AQ198" si="145">K187</f>
        <v>0</v>
      </c>
      <c r="AQ198" s="55">
        <f t="shared" si="145"/>
        <v>0</v>
      </c>
      <c r="AR198" s="55">
        <f>AC187</f>
        <v>0</v>
      </c>
      <c r="AS198" s="55">
        <f>AA187</f>
        <v>0</v>
      </c>
      <c r="AT198" s="55">
        <f>AA188</f>
        <v>0</v>
      </c>
      <c r="AU198" s="55">
        <f>AC188</f>
        <v>0</v>
      </c>
      <c r="AV198" s="55">
        <f>AA189</f>
        <v>0</v>
      </c>
      <c r="AW198" s="55">
        <f>AC189</f>
        <v>0</v>
      </c>
      <c r="AX198" s="55">
        <f>AC190</f>
        <v>0</v>
      </c>
      <c r="AY198" s="55">
        <f>N190</f>
        <v>0</v>
      </c>
      <c r="AZ198" s="56"/>
      <c r="BA198" s="56"/>
      <c r="BB198" s="56"/>
      <c r="BC198" s="56"/>
      <c r="BD198" s="56"/>
      <c r="BE198" s="56"/>
      <c r="BF198" s="56"/>
      <c r="BG198" s="56"/>
      <c r="BH198" s="56"/>
      <c r="BI198" s="56"/>
      <c r="BJ198" s="56"/>
      <c r="BK198" s="56"/>
      <c r="BL198" s="56"/>
      <c r="BM198" s="56"/>
      <c r="BN198" s="56"/>
    </row>
    <row r="199" spans="1:66" ht="11.25" customHeight="1">
      <c r="A199" s="222">
        <f>A195+$Q$13/1440</f>
        <v>0.62499999999999989</v>
      </c>
      <c r="B199" s="38"/>
      <c r="C199" s="204"/>
      <c r="D199" s="207"/>
      <c r="E199" s="40" t="s">
        <v>36</v>
      </c>
      <c r="F199" s="42" t="str">
        <f>IF(D199&lt;&gt;"", VLOOKUP(D199,'Base de Datos'!$A$2:$D1268,2,FALSE()),"")</f>
        <v/>
      </c>
      <c r="G199" s="204"/>
      <c r="H199" s="216"/>
      <c r="I199" s="40" t="s">
        <v>36</v>
      </c>
      <c r="J199" s="42" t="str">
        <f>IF(H199&lt;&gt;"", VLOOKUP(H199,'Base de Datos'!$A$2:$D1268,2,FALSE()),"")</f>
        <v/>
      </c>
      <c r="K199" s="204"/>
      <c r="L199" s="216"/>
      <c r="M199" s="40" t="s">
        <v>36</v>
      </c>
      <c r="N199" s="42" t="str">
        <f>IF(L199&lt;&gt;"", VLOOKUP(L199,'Base de Datos'!$A$2:$D1268,2,FALSE()),"")</f>
        <v/>
      </c>
      <c r="O199" s="43"/>
      <c r="P199" s="153"/>
      <c r="Q199" s="154"/>
      <c r="R199" s="15"/>
      <c r="S199" s="45"/>
      <c r="T199" s="45" t="s">
        <v>37</v>
      </c>
      <c r="U199" s="46"/>
      <c r="V199" s="47"/>
      <c r="W199" s="45"/>
      <c r="X199" s="45" t="s">
        <v>37</v>
      </c>
      <c r="Y199" s="46"/>
      <c r="Z199" s="47"/>
      <c r="AA199" s="45"/>
      <c r="AB199" s="45" t="s">
        <v>37</v>
      </c>
      <c r="AC199" s="46"/>
      <c r="AD199" s="48"/>
      <c r="AE199" s="181"/>
      <c r="AF199" s="181"/>
      <c r="AG199" s="181"/>
      <c r="AH199" s="181"/>
      <c r="AI199" s="181"/>
      <c r="AJ199" s="181"/>
      <c r="AK199" s="181"/>
      <c r="AL199" s="181"/>
      <c r="AM199" s="48"/>
      <c r="AN199" s="53">
        <f>A169</f>
        <v>46330</v>
      </c>
      <c r="AO199" s="54" t="str">
        <f>K170</f>
        <v>Consultorio N° 3</v>
      </c>
      <c r="AP199" s="55">
        <f t="shared" ref="AP199:AQ199" si="146">K191</f>
        <v>0</v>
      </c>
      <c r="AQ199" s="55">
        <f t="shared" si="146"/>
        <v>0</v>
      </c>
      <c r="AR199" s="55">
        <f>AC191</f>
        <v>0</v>
      </c>
      <c r="AS199" s="55">
        <f>AA191</f>
        <v>0</v>
      </c>
      <c r="AT199" s="55">
        <f>AA192</f>
        <v>0</v>
      </c>
      <c r="AU199" s="55">
        <f>AC192</f>
        <v>0</v>
      </c>
      <c r="AV199" s="55">
        <f>AA193</f>
        <v>0</v>
      </c>
      <c r="AW199" s="55">
        <f>AC193</f>
        <v>0</v>
      </c>
      <c r="AX199" s="55">
        <f>AC194</f>
        <v>0</v>
      </c>
      <c r="AY199" s="55">
        <f>N194</f>
        <v>0</v>
      </c>
      <c r="AZ199" s="56"/>
      <c r="BA199" s="56"/>
      <c r="BB199" s="56"/>
      <c r="BC199" s="56"/>
      <c r="BD199" s="56"/>
      <c r="BE199" s="56"/>
      <c r="BF199" s="56"/>
      <c r="BG199" s="56"/>
      <c r="BH199" s="56"/>
      <c r="BI199" s="56"/>
      <c r="BJ199" s="56"/>
      <c r="BK199" s="56"/>
      <c r="BL199" s="56"/>
      <c r="BM199" s="56"/>
      <c r="BN199" s="56"/>
    </row>
    <row r="200" spans="1:66" ht="11.25" customHeight="1">
      <c r="A200" s="220"/>
      <c r="B200" s="38"/>
      <c r="C200" s="205"/>
      <c r="D200" s="208"/>
      <c r="E200" s="57" t="s">
        <v>42</v>
      </c>
      <c r="F200" s="58" t="str">
        <f>IF(D199&lt;&gt;"", VLOOKUP(D199,'Base de Datos'!$A$2:$D1268,3,FALSE()),"")</f>
        <v/>
      </c>
      <c r="G200" s="205"/>
      <c r="H200" s="208"/>
      <c r="I200" s="57" t="s">
        <v>42</v>
      </c>
      <c r="J200" s="58" t="str">
        <f>IF(H199&lt;&gt;"", VLOOKUP(H199,'Base de Datos'!$A$2:$D1268,3,FALSE()),"")</f>
        <v/>
      </c>
      <c r="K200" s="205"/>
      <c r="L200" s="208"/>
      <c r="M200" s="57" t="s">
        <v>42</v>
      </c>
      <c r="N200" s="58" t="str">
        <f>IF(L199&lt;&gt;"", VLOOKUP(L199,'Base de Datos'!$A$2:$D1268,3,FALSE()),"")</f>
        <v/>
      </c>
      <c r="O200" s="43"/>
      <c r="P200" s="153"/>
      <c r="Q200" s="154"/>
      <c r="R200" s="15"/>
      <c r="S200" s="229"/>
      <c r="T200" s="230"/>
      <c r="U200" s="59"/>
      <c r="V200" s="47"/>
      <c r="W200" s="229"/>
      <c r="X200" s="230"/>
      <c r="Y200" s="59"/>
      <c r="Z200" s="47"/>
      <c r="AA200" s="229"/>
      <c r="AB200" s="230"/>
      <c r="AC200" s="59"/>
      <c r="AD200" s="48"/>
      <c r="AE200" s="181"/>
      <c r="AF200" s="181"/>
      <c r="AG200" s="181"/>
      <c r="AH200" s="181"/>
      <c r="AI200" s="181"/>
      <c r="AJ200" s="181"/>
      <c r="AK200" s="181"/>
      <c r="AL200" s="181"/>
      <c r="AM200" s="48"/>
      <c r="AN200" s="53">
        <f>A169</f>
        <v>46330</v>
      </c>
      <c r="AO200" s="54" t="str">
        <f>K170</f>
        <v>Consultorio N° 3</v>
      </c>
      <c r="AP200" s="55">
        <f t="shared" ref="AP200:AQ200" si="147">K195</f>
        <v>0</v>
      </c>
      <c r="AQ200" s="55">
        <f t="shared" si="147"/>
        <v>0</v>
      </c>
      <c r="AR200" s="55">
        <f>AC195</f>
        <v>0</v>
      </c>
      <c r="AS200" s="55">
        <f>AA195</f>
        <v>0</v>
      </c>
      <c r="AT200" s="55">
        <f>AA196</f>
        <v>0</v>
      </c>
      <c r="AU200" s="55">
        <f>AC196</f>
        <v>0</v>
      </c>
      <c r="AV200" s="55">
        <f>AA197</f>
        <v>0</v>
      </c>
      <c r="AW200" s="55">
        <f>AC197</f>
        <v>0</v>
      </c>
      <c r="AX200" s="55">
        <f>AC198</f>
        <v>0</v>
      </c>
      <c r="AY200" s="55">
        <f>N198</f>
        <v>0</v>
      </c>
      <c r="AZ200" s="56"/>
      <c r="BA200" s="56"/>
      <c r="BB200" s="56"/>
      <c r="BC200" s="56"/>
      <c r="BD200" s="56"/>
      <c r="BE200" s="56"/>
      <c r="BF200" s="56"/>
      <c r="BG200" s="56"/>
      <c r="BH200" s="56"/>
      <c r="BI200" s="56"/>
      <c r="BJ200" s="56"/>
      <c r="BK200" s="56"/>
      <c r="BL200" s="56"/>
      <c r="BM200" s="56"/>
      <c r="BN200" s="56"/>
    </row>
    <row r="201" spans="1:66" ht="11.25" customHeight="1">
      <c r="A201" s="220"/>
      <c r="B201" s="38"/>
      <c r="C201" s="205"/>
      <c r="D201" s="208"/>
      <c r="E201" s="57" t="s">
        <v>44</v>
      </c>
      <c r="F201" s="58" t="str">
        <f>IF(D199&lt;&gt;"", VLOOKUP(D199,'Base de Datos'!$A$2:$D1268,4,FALSE()),"")</f>
        <v/>
      </c>
      <c r="G201" s="205"/>
      <c r="H201" s="208"/>
      <c r="I201" s="57" t="s">
        <v>44</v>
      </c>
      <c r="J201" s="58" t="str">
        <f>IF(H199&lt;&gt;"", VLOOKUP(H199,'Base de Datos'!$A$2:$D1268,4,FALSE()),"")</f>
        <v/>
      </c>
      <c r="K201" s="205"/>
      <c r="L201" s="208"/>
      <c r="M201" s="57" t="s">
        <v>44</v>
      </c>
      <c r="N201" s="58" t="str">
        <f>IF(L199&lt;&gt;"", VLOOKUP(L199,'Base de Datos'!$A$2:$D1268,4,FALSE()),"")</f>
        <v/>
      </c>
      <c r="O201" s="43"/>
      <c r="P201" s="153"/>
      <c r="Q201" s="154"/>
      <c r="R201" s="15"/>
      <c r="S201" s="229"/>
      <c r="T201" s="230"/>
      <c r="U201" s="59"/>
      <c r="V201" s="47"/>
      <c r="W201" s="229"/>
      <c r="X201" s="230"/>
      <c r="Y201" s="59"/>
      <c r="Z201" s="47"/>
      <c r="AA201" s="229"/>
      <c r="AB201" s="230"/>
      <c r="AC201" s="59"/>
      <c r="AD201" s="48"/>
      <c r="AE201" s="181"/>
      <c r="AF201" s="181"/>
      <c r="AG201" s="181"/>
      <c r="AH201" s="181"/>
      <c r="AI201" s="181"/>
      <c r="AJ201" s="181"/>
      <c r="AK201" s="181"/>
      <c r="AL201" s="181"/>
      <c r="AM201" s="48"/>
      <c r="AN201" s="53">
        <f>A169</f>
        <v>46330</v>
      </c>
      <c r="AO201" s="54" t="str">
        <f>K170</f>
        <v>Consultorio N° 3</v>
      </c>
      <c r="AP201" s="55">
        <f t="shared" ref="AP201:AQ201" si="148">K199</f>
        <v>0</v>
      </c>
      <c r="AQ201" s="55">
        <f t="shared" si="148"/>
        <v>0</v>
      </c>
      <c r="AR201" s="55">
        <f>AC199</f>
        <v>0</v>
      </c>
      <c r="AS201" s="55">
        <f>AA199</f>
        <v>0</v>
      </c>
      <c r="AT201" s="55">
        <f>AA200</f>
        <v>0</v>
      </c>
      <c r="AU201" s="55">
        <f>AC200</f>
        <v>0</v>
      </c>
      <c r="AV201" s="55">
        <f>AA201</f>
        <v>0</v>
      </c>
      <c r="AW201" s="55">
        <f>AC201</f>
        <v>0</v>
      </c>
      <c r="AX201" s="55">
        <f>AC202</f>
        <v>0</v>
      </c>
      <c r="AY201" s="55">
        <f>N202</f>
        <v>0</v>
      </c>
      <c r="AZ201" s="56"/>
      <c r="BA201" s="56"/>
      <c r="BB201" s="56"/>
      <c r="BC201" s="56"/>
      <c r="BD201" s="56"/>
      <c r="BE201" s="56"/>
      <c r="BF201" s="56"/>
      <c r="BG201" s="56"/>
      <c r="BH201" s="56"/>
      <c r="BI201" s="56"/>
      <c r="BJ201" s="56"/>
      <c r="BK201" s="56"/>
      <c r="BL201" s="56"/>
      <c r="BM201" s="56"/>
      <c r="BN201" s="56"/>
    </row>
    <row r="202" spans="1:66" ht="11.25" customHeight="1">
      <c r="A202" s="221"/>
      <c r="B202" s="38"/>
      <c r="C202" s="206"/>
      <c r="D202" s="209"/>
      <c r="E202" s="85" t="s">
        <v>46</v>
      </c>
      <c r="F202" s="86"/>
      <c r="G202" s="206"/>
      <c r="H202" s="209"/>
      <c r="I202" s="85" t="s">
        <v>46</v>
      </c>
      <c r="J202" s="108"/>
      <c r="K202" s="206"/>
      <c r="L202" s="209"/>
      <c r="M202" s="85" t="s">
        <v>46</v>
      </c>
      <c r="N202" s="108"/>
      <c r="O202" s="43"/>
      <c r="P202" s="153"/>
      <c r="Q202" s="154"/>
      <c r="R202" s="15"/>
      <c r="S202" s="227" t="str">
        <f>IF(OR(S199="Empleado",S199="Familiar"),"Nombre del Empleado","N° Factura")</f>
        <v>N° Factura</v>
      </c>
      <c r="T202" s="228"/>
      <c r="U202" s="89"/>
      <c r="V202" s="47"/>
      <c r="W202" s="227" t="str">
        <f>IF(OR(W199="Empleado",W199="Familiar"),"Nombre del Empleado","N° Factura")</f>
        <v>N° Factura</v>
      </c>
      <c r="X202" s="228"/>
      <c r="Y202" s="89"/>
      <c r="Z202" s="47"/>
      <c r="AA202" s="227" t="str">
        <f>IF(OR(AA199="Empleado",AA199="Familiar"),"Nombre del Empleado","N° Factura")</f>
        <v>N° Factura</v>
      </c>
      <c r="AB202" s="228"/>
      <c r="AC202" s="89"/>
      <c r="AD202" s="48"/>
      <c r="AE202" s="181"/>
      <c r="AF202" s="181"/>
      <c r="AG202" s="181"/>
      <c r="AH202" s="181"/>
      <c r="AI202" s="181"/>
      <c r="AJ202" s="181"/>
      <c r="AK202" s="181"/>
      <c r="AL202" s="181"/>
      <c r="AM202" s="48"/>
      <c r="AN202" s="53">
        <f>A169</f>
        <v>46330</v>
      </c>
      <c r="AO202" s="54" t="str">
        <f>K170</f>
        <v>Consultorio N° 3</v>
      </c>
      <c r="AP202" s="55">
        <f t="shared" ref="AP202:AQ202" si="149">K203</f>
        <v>0</v>
      </c>
      <c r="AQ202" s="55">
        <f t="shared" si="149"/>
        <v>0</v>
      </c>
      <c r="AR202" s="55">
        <f>AC203</f>
        <v>0</v>
      </c>
      <c r="AS202" s="55">
        <f>AA203</f>
        <v>0</v>
      </c>
      <c r="AT202" s="55">
        <f>AA204</f>
        <v>0</v>
      </c>
      <c r="AU202" s="55">
        <f>AC204</f>
        <v>0</v>
      </c>
      <c r="AV202" s="55">
        <f>AA205</f>
        <v>0</v>
      </c>
      <c r="AW202" s="55">
        <f>AC205</f>
        <v>0</v>
      </c>
      <c r="AX202" s="55">
        <f>AC206</f>
        <v>0</v>
      </c>
      <c r="AY202" s="55">
        <f>N206</f>
        <v>0</v>
      </c>
      <c r="AZ202" s="56"/>
      <c r="BA202" s="56"/>
      <c r="BB202" s="56"/>
      <c r="BC202" s="56"/>
      <c r="BD202" s="56"/>
      <c r="BE202" s="56"/>
      <c r="BF202" s="56"/>
      <c r="BG202" s="56"/>
      <c r="BH202" s="56"/>
      <c r="BI202" s="56"/>
      <c r="BJ202" s="56"/>
      <c r="BK202" s="56"/>
      <c r="BL202" s="56"/>
      <c r="BM202" s="56"/>
      <c r="BN202" s="56"/>
    </row>
    <row r="203" spans="1:66" ht="11.25" customHeight="1">
      <c r="A203" s="222">
        <f>A199+$Q$13/1440</f>
        <v>0.66666666666666652</v>
      </c>
      <c r="B203" s="38"/>
      <c r="C203" s="204"/>
      <c r="D203" s="207"/>
      <c r="E203" s="40" t="s">
        <v>36</v>
      </c>
      <c r="F203" s="42" t="str">
        <f>IF(D203&lt;&gt;"", VLOOKUP(D203,'Base de Datos'!$A$2:$D1268,2,FALSE()),"")</f>
        <v/>
      </c>
      <c r="G203" s="204"/>
      <c r="H203" s="216"/>
      <c r="I203" s="40" t="s">
        <v>36</v>
      </c>
      <c r="J203" s="42" t="str">
        <f>IF(H203&lt;&gt;"", VLOOKUP(H203,'Base de Datos'!$A$2:$D1268,2,FALSE()),"")</f>
        <v/>
      </c>
      <c r="K203" s="204"/>
      <c r="L203" s="216"/>
      <c r="M203" s="40" t="s">
        <v>36</v>
      </c>
      <c r="N203" s="42" t="str">
        <f>IF(L203&lt;&gt;"", VLOOKUP(L203,'Base de Datos'!$A$2:$D1268,2,FALSE()),"")</f>
        <v/>
      </c>
      <c r="O203" s="43"/>
      <c r="P203" s="3"/>
      <c r="Q203" s="3"/>
      <c r="R203" s="15"/>
      <c r="S203" s="45"/>
      <c r="T203" s="45" t="s">
        <v>37</v>
      </c>
      <c r="U203" s="46"/>
      <c r="V203" s="47"/>
      <c r="W203" s="45"/>
      <c r="X203" s="45" t="s">
        <v>37</v>
      </c>
      <c r="Y203" s="46"/>
      <c r="Z203" s="47"/>
      <c r="AA203" s="45"/>
      <c r="AB203" s="45" t="s">
        <v>37</v>
      </c>
      <c r="AC203" s="46"/>
      <c r="AD203" s="48"/>
      <c r="AE203" s="181"/>
      <c r="AF203" s="181"/>
      <c r="AG203" s="181"/>
      <c r="AH203" s="181"/>
      <c r="AI203" s="181"/>
      <c r="AJ203" s="181"/>
      <c r="AK203" s="181"/>
      <c r="AL203" s="181"/>
      <c r="AM203" s="48"/>
      <c r="AN203" s="53">
        <f>A169</f>
        <v>46330</v>
      </c>
      <c r="AO203" s="54" t="str">
        <f>K170</f>
        <v>Consultorio N° 3</v>
      </c>
      <c r="AP203" s="55">
        <f t="shared" ref="AP203:AQ203" si="150">K207</f>
        <v>0</v>
      </c>
      <c r="AQ203" s="55">
        <f t="shared" si="150"/>
        <v>0</v>
      </c>
      <c r="AR203" s="55">
        <f>AC207</f>
        <v>0</v>
      </c>
      <c r="AS203" s="55">
        <f>AA207</f>
        <v>0</v>
      </c>
      <c r="AT203" s="55">
        <f>AA208</f>
        <v>0</v>
      </c>
      <c r="AU203" s="55">
        <f>AC208</f>
        <v>0</v>
      </c>
      <c r="AV203" s="55">
        <f>AA209</f>
        <v>0</v>
      </c>
      <c r="AW203" s="55">
        <f>AC209</f>
        <v>0</v>
      </c>
      <c r="AX203" s="55">
        <f>AC210</f>
        <v>0</v>
      </c>
      <c r="AY203" s="55">
        <f>N210</f>
        <v>0</v>
      </c>
      <c r="AZ203" s="56"/>
      <c r="BA203" s="56"/>
      <c r="BB203" s="56"/>
      <c r="BC203" s="56"/>
      <c r="BD203" s="56"/>
      <c r="BE203" s="56"/>
      <c r="BF203" s="56"/>
      <c r="BG203" s="56"/>
      <c r="BH203" s="56"/>
      <c r="BI203" s="56"/>
      <c r="BJ203" s="56"/>
      <c r="BK203" s="56"/>
      <c r="BL203" s="56"/>
      <c r="BM203" s="56"/>
      <c r="BN203" s="56"/>
    </row>
    <row r="204" spans="1:66" ht="11.25" customHeight="1">
      <c r="A204" s="220"/>
      <c r="B204" s="38"/>
      <c r="C204" s="205"/>
      <c r="D204" s="208"/>
      <c r="E204" s="57" t="s">
        <v>42</v>
      </c>
      <c r="F204" s="58" t="str">
        <f>IF(D203&lt;&gt;"", VLOOKUP(D203,'Base de Datos'!$A$2:$D1268,3,FALSE()),"")</f>
        <v/>
      </c>
      <c r="G204" s="205"/>
      <c r="H204" s="208"/>
      <c r="I204" s="57" t="s">
        <v>42</v>
      </c>
      <c r="J204" s="58" t="str">
        <f>IF(H203&lt;&gt;"", VLOOKUP(H203,'Base de Datos'!$A$2:$D1268,3,FALSE()),"")</f>
        <v/>
      </c>
      <c r="K204" s="205"/>
      <c r="L204" s="208"/>
      <c r="M204" s="57" t="s">
        <v>42</v>
      </c>
      <c r="N204" s="58" t="str">
        <f>IF(L203&lt;&gt;"", VLOOKUP(L203,'Base de Datos'!$A$2:$D1268,3,FALSE()),"")</f>
        <v/>
      </c>
      <c r="O204" s="43"/>
      <c r="P204" s="3"/>
      <c r="Q204" s="3"/>
      <c r="R204" s="15"/>
      <c r="S204" s="229"/>
      <c r="T204" s="230"/>
      <c r="U204" s="59"/>
      <c r="V204" s="47"/>
      <c r="W204" s="229"/>
      <c r="X204" s="230"/>
      <c r="Y204" s="59"/>
      <c r="Z204" s="47"/>
      <c r="AA204" s="229"/>
      <c r="AB204" s="230"/>
      <c r="AC204" s="59"/>
      <c r="AD204" s="48"/>
      <c r="AE204" s="235">
        <f>A169</f>
        <v>46330</v>
      </c>
      <c r="AF204" s="236"/>
      <c r="AG204" s="236"/>
      <c r="AH204" s="236"/>
      <c r="AI204" s="236"/>
      <c r="AJ204" s="236"/>
      <c r="AK204" s="236"/>
      <c r="AL204" s="237"/>
      <c r="AM204" s="48"/>
      <c r="AN204" s="155">
        <f>A169</f>
        <v>46330</v>
      </c>
      <c r="AO204" s="156" t="str">
        <f>K170</f>
        <v>Consultorio N° 3</v>
      </c>
      <c r="AP204" s="156">
        <f t="shared" ref="AP204:AQ204" si="151">K211</f>
        <v>0</v>
      </c>
      <c r="AQ204" s="156">
        <f t="shared" si="151"/>
        <v>0</v>
      </c>
      <c r="AR204" s="156">
        <f>AC211</f>
        <v>0</v>
      </c>
      <c r="AS204" s="156">
        <f>AA211</f>
        <v>0</v>
      </c>
      <c r="AT204" s="156">
        <f>AA212</f>
        <v>0</v>
      </c>
      <c r="AU204" s="156">
        <f>AC212</f>
        <v>0</v>
      </c>
      <c r="AV204" s="156">
        <f>AA213</f>
        <v>0</v>
      </c>
      <c r="AW204" s="156">
        <f>AC213</f>
        <v>0</v>
      </c>
      <c r="AX204" s="156">
        <f>AC214</f>
        <v>0</v>
      </c>
      <c r="AY204" s="156">
        <f>N214</f>
        <v>0</v>
      </c>
      <c r="AZ204" s="48"/>
      <c r="BA204" s="48"/>
      <c r="BB204" s="48"/>
      <c r="BC204" s="48"/>
      <c r="BD204" s="48"/>
      <c r="BE204" s="48"/>
      <c r="BF204" s="48"/>
      <c r="BG204" s="48"/>
      <c r="BH204" s="48"/>
      <c r="BI204" s="48"/>
      <c r="BJ204" s="48"/>
      <c r="BK204" s="48"/>
      <c r="BL204" s="48"/>
      <c r="BM204" s="48"/>
      <c r="BN204" s="48"/>
    </row>
    <row r="205" spans="1:66" ht="11.25" customHeight="1">
      <c r="A205" s="220"/>
      <c r="B205" s="38"/>
      <c r="C205" s="205"/>
      <c r="D205" s="208"/>
      <c r="E205" s="57" t="s">
        <v>44</v>
      </c>
      <c r="F205" s="58" t="str">
        <f>IF(D203&lt;&gt;"", VLOOKUP(D203,'Base de Datos'!$A$2:$D1268,4,FALSE()),"")</f>
        <v/>
      </c>
      <c r="G205" s="205"/>
      <c r="H205" s="208"/>
      <c r="I205" s="57" t="s">
        <v>44</v>
      </c>
      <c r="J205" s="58" t="str">
        <f>IF(H203&lt;&gt;"", VLOOKUP(H203,'Base de Datos'!$A$2:$D1268,4,FALSE()),"")</f>
        <v/>
      </c>
      <c r="K205" s="205"/>
      <c r="L205" s="208"/>
      <c r="M205" s="57" t="s">
        <v>44</v>
      </c>
      <c r="N205" s="58" t="str">
        <f>IF(L203&lt;&gt;"", VLOOKUP(L203,'Base de Datos'!$A$2:$D1268,4,FALSE()),"")</f>
        <v/>
      </c>
      <c r="O205" s="43"/>
      <c r="P205" s="3"/>
      <c r="Q205" s="3"/>
      <c r="R205" s="15"/>
      <c r="S205" s="229"/>
      <c r="T205" s="230"/>
      <c r="U205" s="59"/>
      <c r="V205" s="47"/>
      <c r="W205" s="229"/>
      <c r="X205" s="230"/>
      <c r="Y205" s="59"/>
      <c r="Z205" s="47"/>
      <c r="AA205" s="229"/>
      <c r="AB205" s="230"/>
      <c r="AC205" s="59"/>
      <c r="AD205" s="48"/>
      <c r="AE205" s="238" t="s">
        <v>20</v>
      </c>
      <c r="AF205" s="239"/>
      <c r="AG205" s="157" t="s">
        <v>21</v>
      </c>
      <c r="AH205" s="158" t="s">
        <v>22</v>
      </c>
      <c r="AI205" s="159" t="s">
        <v>23</v>
      </c>
      <c r="AJ205" s="159" t="s">
        <v>24</v>
      </c>
      <c r="AK205" s="159" t="s">
        <v>25</v>
      </c>
      <c r="AL205" s="160" t="s">
        <v>26</v>
      </c>
      <c r="AM205" s="48"/>
      <c r="AN205" s="155">
        <f>A169</f>
        <v>46330</v>
      </c>
      <c r="AO205" s="156" t="str">
        <f>K170</f>
        <v>Consultorio N° 3</v>
      </c>
      <c r="AP205" s="156">
        <f t="shared" ref="AP205:AQ205" si="152">K215</f>
        <v>0</v>
      </c>
      <c r="AQ205" s="156">
        <f t="shared" si="152"/>
        <v>0</v>
      </c>
      <c r="AR205" s="156">
        <f>AC215</f>
        <v>0</v>
      </c>
      <c r="AS205" s="156">
        <f>AA215</f>
        <v>0</v>
      </c>
      <c r="AT205" s="156">
        <f>AA216</f>
        <v>0</v>
      </c>
      <c r="AU205" s="156">
        <f>AC216</f>
        <v>0</v>
      </c>
      <c r="AV205" s="156">
        <f>AA217</f>
        <v>0</v>
      </c>
      <c r="AW205" s="156">
        <f>AC217</f>
        <v>0</v>
      </c>
      <c r="AX205" s="156">
        <f>AC218</f>
        <v>0</v>
      </c>
      <c r="AY205" s="156">
        <f>N218</f>
        <v>0</v>
      </c>
      <c r="AZ205" s="48"/>
      <c r="BA205" s="48"/>
      <c r="BB205" s="48"/>
      <c r="BC205" s="48"/>
      <c r="BD205" s="48"/>
      <c r="BE205" s="48"/>
      <c r="BF205" s="48"/>
      <c r="BG205" s="48"/>
      <c r="BH205" s="48"/>
      <c r="BI205" s="48"/>
      <c r="BJ205" s="48"/>
      <c r="BK205" s="48"/>
      <c r="BL205" s="48"/>
      <c r="BM205" s="48"/>
      <c r="BN205" s="48"/>
    </row>
    <row r="206" spans="1:66" ht="11.25" customHeight="1">
      <c r="A206" s="221"/>
      <c r="B206" s="38"/>
      <c r="C206" s="206"/>
      <c r="D206" s="209"/>
      <c r="E206" s="85" t="s">
        <v>46</v>
      </c>
      <c r="F206" s="86"/>
      <c r="G206" s="206"/>
      <c r="H206" s="209"/>
      <c r="I206" s="85" t="s">
        <v>46</v>
      </c>
      <c r="J206" s="108"/>
      <c r="K206" s="206"/>
      <c r="L206" s="209"/>
      <c r="M206" s="85" t="s">
        <v>46</v>
      </c>
      <c r="N206" s="108"/>
      <c r="O206" s="43"/>
      <c r="P206" s="3"/>
      <c r="Q206" s="3"/>
      <c r="R206" s="15"/>
      <c r="S206" s="227" t="str">
        <f>IF(OR(S203="Empleado",S203="Familiar"),"Nombre del Empleado","N° Factura")</f>
        <v>N° Factura</v>
      </c>
      <c r="T206" s="228"/>
      <c r="U206" s="89"/>
      <c r="V206" s="47"/>
      <c r="W206" s="227" t="str">
        <f>IF(OR(W203="Empleado",W203="Familiar"),"Nombre del Empleado","N° Factura")</f>
        <v>N° Factura</v>
      </c>
      <c r="X206" s="228"/>
      <c r="Y206" s="89"/>
      <c r="Z206" s="47"/>
      <c r="AA206" s="227" t="str">
        <f>IF(OR(AA203="Empleado",AA203="Familiar"),"Nombre del Empleado","N° Factura")</f>
        <v>N° Factura</v>
      </c>
      <c r="AB206" s="228"/>
      <c r="AC206" s="89"/>
      <c r="AD206" s="48"/>
      <c r="AE206" s="240" t="s">
        <v>38</v>
      </c>
      <c r="AF206" s="230"/>
      <c r="AG206" s="161">
        <f t="array" aca="1" ref="AG206" ca="1">COUNTIFS(AP171:AP211, "💲", AY171:AY211, INDIRECT("AE" &amp; ROW())) + COUNTIFS(AP171:AP211, "📦", AY171:AY211, INDIRECT("AE" &amp; ROW())) + COUNTIFS(AP171:AP211, "✅", AY171:AY211, INDIRECT("AE" &amp; ROW()))</f>
        <v>0</v>
      </c>
      <c r="AH206" s="162">
        <f t="array" aca="1" ref="AH206" ca="1">COUNTIFS(AP171:AP211, "💲", AY171:AY211, INDIRECT("AE" &amp; ROW())) + COUNTIFS(AP171:AP211, "📦", AY171:AY211, INDIRECT("AE" &amp; ROW()))</f>
        <v>0</v>
      </c>
      <c r="AI206" s="139">
        <f t="array" aca="1" ref="AI206" ca="1">SUMIFS(AR171:AR211, AY171:AY211, INDIRECT("AE" &amp; ROW()), AP171:AP211, "💲") + SUMIFS(AR171:AR211, AY171:AY211, INDIRECT("AE" &amp; ROW()), AP171:AP211, "📦")</f>
        <v>0</v>
      </c>
      <c r="AJ206" s="139">
        <f t="array" aca="1" ref="AJ206" ca="1">(
    SUMIFS(AR171:AR211, AY171:AY211, INDIRECT("AE" &amp; ROW()), AP171:AP211, "💲") +
    SUMIFS(AR171:AR211, AY171:AY211, INDIRECT("AE" &amp; ROW()), AP171:AP211, "📦")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
        SUMIFS(AR171:AR211, AY171:AY211, INDIRECT("AE" &amp; ROW()), AP171:AP211, "💲", AS171:AS211, "Familiar") +
        SUMIFS(AR171:AR211, AY171:AY211, INDIRECT("AE" &amp; ROW()), AP171:AP211, "📦", AS171:AS211, "Familiar")
    ) / 2
)  -
(
    (
        SUMIFS(AR171:AR211, AY171:AY211, INDIRECT("AE" &amp; ROW()), AP171:AP211, "💲", AS171:AS211, "Exonerado ADH") +
        SUMIFS(AR171:AR211, AY171:AY211, INDIRECT("AE" &amp; ROW()), AP171:AP211, "📦", AS171:AS211, "Exonerado ADH")
    ) / 2
)  -
(
    (
        SUMIFS(AR171:AR211, AY171:AY211, INDIRECT("AE" &amp; ROW()), AP171:AP211, "💲", AS171:AS211, "Exonerado Doctor") +
        SUMIFS(AR171:AR211, AY171:AY211, INDIRECT("AE" &amp; ROW()), AP171:AP211, "📦", AS171:AS211, "Exonerado Doctor")
    ) / 2
)</f>
        <v>0</v>
      </c>
      <c r="AK206" s="139">
        <f t="array" aca="1" ref="AK206" ca="1">(
    SUMIFS(AR171:AR211, AY171:AY211, INDIRECT("AE" &amp; ROW()), AP171:AP211, "💲") +
    SUMIFS(AR171:AR211, AY171:AY211, INDIRECT("AE" &amp; ROW()), AP171:AP211, "📦")
) -
(
    SUMIFS(AR171:AR211, AY171:AY211, INDIRECT("AE" &amp; ROW()), AP171:AP211, "💲", AS171:AS211, "Familiar") +
    SUMIFS(AR171:AR211, AY171:AY211, INDIRECT("AE" &amp; ROW()), AP171:AP211, "📦", AS171:AS211, "Familiar")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SUMIFS(AR171:AR211, AY171:AY211, INDIRECT("AE" &amp; ROW()), AP171:AP211, "💲", AS171:AS211, "Exonerado ADH") +
    SUMIFS(AR171:AR211, AY171:AY211, INDIRECT("AE" &amp; ROW()), AP171:AP211, "📦", AS171:AS211, "Exonerado ADH")
) -
(
    (
        SUMIFS(AR171:AR211, AY171:AY211, INDIRECT("AE" &amp; ROW()), AP171:AP211, "💲", AS171:AS211, "Exonerado Doctor") +
        SUMIFS(AR171:AR211, AY171:AY211, INDIRECT("AE" &amp; ROW()), AP171:AP211, "📦", AS171:AS211, "Exonerado Doctor")
    ) / 2
) -
(
    (
        SUMIFS(AR171:AR211, AY171:AY211, INDIRECT("AE" &amp; ROW()), AP171:AP211, "💲", AS171:AS211, "") +
        SUMIFS(AR171:AR211, AY171:AY211, INDIRECT("AE" &amp; ROW()), AP171:AP211, "📦", AS171:AS211, "")
    ) / 2
)</f>
        <v>0</v>
      </c>
      <c r="AL206" s="140">
        <f t="array" aca="1" ref="AL206" ca="1">(
    SUMIFS(AR171:AR211, AY171:AY211, INDIRECT("AE" &amp; ROW()), AP171:AP211, "💲") +
    SUMIFS(AR171:AR211, AY171:AY211, INDIRECT("AE" &amp; ROW()), AP171:AP211, "📦")
) -
(
    (
        SUMIFS(AR171:AR211, AY171:AY211, INDIRECT("AE" &amp; ROW()), AP171:AP211, "💲", AS171:AS211, "Familiar") +
        SUMIFS(AR171:AR211, AY171:AY211, INDIRECT("AE" &amp; ROW()), AP171:AP211, "📦", AS171:AS211, "Familiar")
    ) / 2
) -
(
    (
        SUMIFS(AR171:AR211, AY171:AY211, INDIRECT("AE" &amp; ROW()), AP171:AP211, "💲", AS171:AS211, "Participante") +
        SUMIFS(AR171:AR211, AY171:AY211, INDIRECT("AE" &amp; ROW()), AP171:AP211, "📦", AS171:AS211, "Participante")
    ) / 2
) -
(
    (
        SUMIFS(AR171:AR211, AY171:AY211, INDIRECT("AE" &amp; ROW()), AP171:AP211, "💲", AS171:AS211, "Empleado") +
        SUMIFS(AR171:AR211, AY171:AY211, INDIRECT("AE" &amp; ROW()), AP171:AP211, "📦", AS171:AS211, "Empleado")
    ) / 2
) -
(
    (
        SUMIFS(AR171:AR211, AY171:AY211, INDIRECT("AE" &amp; ROW()), AP171:AP211, "💲", AS171:AS211, "Exonerado ADH") +
        SUMIFS(AR171:AR211, AY171:AY211, INDIRECT("AE" &amp; ROW()), AP171:AP211, "📦", AS171:AS211, "Exonerado ADH")
    ) / 2
) -
(
    SUMIFS(AR171:AR211, AY171:AY211, INDIRECT("AE" &amp; ROW()), AP171:AP211, "💲", AS171:AS211, "Exonerado Doctor") +
    SUMIFS(AR171:AR211, AY171:AY211, INDIRECT("AE" &amp; ROW()), AP171:AP211, "📦", AS171:AS211, "Exonerado Doctor")
) -
(
    (
        SUMIFS(AR171:AR211, AY171:AY211, INDIRECT("AE" &amp; ROW()), AP171:AP211, "💲", AS171:AS211, "") +
        SUMIFS(AR171:AR211, AY171:AY211, INDIRECT("AE" &amp; ROW()), AP171:AP211, "📦", AS171:AS211, "")
    ) / 2
)</f>
        <v>0</v>
      </c>
      <c r="AM206" s="48"/>
      <c r="AN206" s="155">
        <f>A169</f>
        <v>46330</v>
      </c>
      <c r="AO206" s="156" t="str">
        <f>K170</f>
        <v>Consultorio N° 3</v>
      </c>
      <c r="AP206" s="156">
        <f t="shared" ref="AP206:AQ206" si="153">K219</f>
        <v>0</v>
      </c>
      <c r="AQ206" s="156">
        <f t="shared" si="153"/>
        <v>0</v>
      </c>
      <c r="AR206" s="156">
        <f>AC219</f>
        <v>0</v>
      </c>
      <c r="AS206" s="156">
        <f>AA219</f>
        <v>0</v>
      </c>
      <c r="AT206" s="156">
        <f>AA220</f>
        <v>0</v>
      </c>
      <c r="AU206" s="156">
        <f>AC220</f>
        <v>0</v>
      </c>
      <c r="AV206" s="156">
        <f>AA221</f>
        <v>0</v>
      </c>
      <c r="AW206" s="156">
        <f>AC221</f>
        <v>0</v>
      </c>
      <c r="AX206" s="156">
        <f>AC222</f>
        <v>0</v>
      </c>
      <c r="AY206" s="156">
        <f>N222</f>
        <v>0</v>
      </c>
      <c r="AZ206" s="48"/>
      <c r="BA206" s="48"/>
      <c r="BB206" s="48"/>
      <c r="BC206" s="48"/>
      <c r="BD206" s="48"/>
      <c r="BE206" s="48"/>
      <c r="BF206" s="48"/>
      <c r="BG206" s="48"/>
      <c r="BH206" s="48"/>
      <c r="BI206" s="48"/>
      <c r="BJ206" s="48"/>
      <c r="BK206" s="48"/>
      <c r="BL206" s="48"/>
      <c r="BM206" s="48"/>
      <c r="BN206" s="48"/>
    </row>
    <row r="207" spans="1:66" ht="11.25" customHeight="1">
      <c r="A207" s="222">
        <f>A203+$Q$13/1440</f>
        <v>0.70833333333333315</v>
      </c>
      <c r="B207" s="38"/>
      <c r="C207" s="204"/>
      <c r="D207" s="207"/>
      <c r="E207" s="40" t="s">
        <v>36</v>
      </c>
      <c r="F207" s="42" t="str">
        <f>IF(D207&lt;&gt;"", VLOOKUP(D207,'Base de Datos'!$A$2:$D1268,2,FALSE()),"")</f>
        <v/>
      </c>
      <c r="G207" s="204"/>
      <c r="H207" s="216"/>
      <c r="I207" s="40" t="s">
        <v>36</v>
      </c>
      <c r="J207" s="42" t="str">
        <f>IF(H207&lt;&gt;"", VLOOKUP(H207,'Base de Datos'!$A$2:$D1268,2,FALSE()),"")</f>
        <v/>
      </c>
      <c r="K207" s="204"/>
      <c r="L207" s="216"/>
      <c r="M207" s="40" t="s">
        <v>36</v>
      </c>
      <c r="N207" s="42" t="str">
        <f>IF(L207&lt;&gt;"", VLOOKUP(L207,'Base de Datos'!$A$2:$D1268,2,FALSE()),"")</f>
        <v/>
      </c>
      <c r="O207" s="43"/>
      <c r="P207" s="163"/>
      <c r="Q207" s="3"/>
      <c r="R207" s="15"/>
      <c r="S207" s="45"/>
      <c r="T207" s="45" t="s">
        <v>37</v>
      </c>
      <c r="U207" s="46"/>
      <c r="V207" s="47"/>
      <c r="W207" s="45"/>
      <c r="X207" s="45" t="s">
        <v>37</v>
      </c>
      <c r="Y207" s="46"/>
      <c r="Z207" s="47"/>
      <c r="AA207" s="45"/>
      <c r="AB207" s="45" t="s">
        <v>37</v>
      </c>
      <c r="AC207" s="46"/>
      <c r="AD207" s="48"/>
      <c r="AE207" s="240" t="s">
        <v>43</v>
      </c>
      <c r="AF207" s="230"/>
      <c r="AG207" s="161">
        <f t="array" aca="1" ref="AG207" ca="1">COUNTIFS(AP171:AP211, "💲", AY171:AY211, INDIRECT("AE" &amp; ROW())) + COUNTIFS(AP171:AP211, "📦", AY171:AY211, INDIRECT("AE" &amp; ROW())) + COUNTIFS(AP171:AP211, "✅", AY171:AY211, INDIRECT("AE" &amp; ROW()))</f>
        <v>0</v>
      </c>
      <c r="AH207" s="162">
        <f t="array" aca="1" ref="AH207" ca="1">COUNTIFS(AP171:AP211, "💲", AY171:AY211, INDIRECT("AE" &amp; ROW())) + COUNTIFS(AP171:AP211, "📦", AY171:AY211, INDIRECT("AE" &amp; ROW()))</f>
        <v>0</v>
      </c>
      <c r="AI207" s="139">
        <f t="array" aca="1" ref="AI207" ca="1">SUMIFS(AR171:AR211, AY171:AY211, INDIRECT("AE" &amp; ROW()), AP171:AP211, "💲") + SUMIFS(AR171:AR211, AY171:AY211, INDIRECT("AE" &amp; ROW()), AP171:AP211, "📦")</f>
        <v>0</v>
      </c>
      <c r="AJ207" s="139">
        <f t="array" aca="1" ref="AJ207" ca="1">(
    SUMIFS(AR171:AR211, AY171:AY211, INDIRECT("AE" &amp; ROW()), AP171:AP211, "💲") +
    SUMIFS(AR171:AR211, AY171:AY211, INDIRECT("AE" &amp; ROW()), AP171:AP211, "📦")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
        SUMIFS(AR171:AR211, AY171:AY211, INDIRECT("AE" &amp; ROW()), AP171:AP211, "💲", AS171:AS211, "Familiar") +
        SUMIFS(AR171:AR211, AY171:AY211, INDIRECT("AE" &amp; ROW()), AP171:AP211, "📦", AS171:AS211, "Familiar")
    ) / 2
)  -
(
    (
        SUMIFS(AR171:AR211, AY171:AY211, INDIRECT("AE" &amp; ROW()), AP171:AP211, "💲", AS171:AS211, "Exonerado ADH") +
        SUMIFS(AR171:AR211, AY171:AY211, INDIRECT("AE" &amp; ROW()), AP171:AP211, "📦", AS171:AS211, "Exonerado ADH")
    ) / 2
)  -
(
    (
        SUMIFS(AR171:AR211, AY171:AY211, INDIRECT("AE" &amp; ROW()), AP171:AP211, "💲", AS171:AS211, "Exonerado Doctor") +
        SUMIFS(AR171:AR211, AY171:AY211, INDIRECT("AE" &amp; ROW()), AP171:AP211, "📦", AS171:AS211, "Exonerado Doctor")
    ) / 2
)</f>
        <v>0</v>
      </c>
      <c r="AK207" s="139">
        <f t="array" aca="1" ref="AK207" ca="1">(
    SUMIFS(AR171:AR211, AY171:AY211, INDIRECT("AE" &amp; ROW()), AP171:AP211, "💲") +
    SUMIFS(AR171:AR211, AY171:AY211, INDIRECT("AE" &amp; ROW()), AP171:AP211, "📦")
) -
(
    SUMIFS(AR171:AR211, AY171:AY211, INDIRECT("AE" &amp; ROW()), AP171:AP211, "💲", AS171:AS211, "Familiar") +
    SUMIFS(AR171:AR211, AY171:AY211, INDIRECT("AE" &amp; ROW()), AP171:AP211, "📦", AS171:AS211, "Familiar")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SUMIFS(AR171:AR211, AY171:AY211, INDIRECT("AE" &amp; ROW()), AP171:AP211, "💲", AS171:AS211, "Exonerado ADH") +
    SUMIFS(AR171:AR211, AY171:AY211, INDIRECT("AE" &amp; ROW()), AP171:AP211, "📦", AS171:AS211, "Exonerado ADH")
) -
(
    (
        SUMIFS(AR171:AR211, AY171:AY211, INDIRECT("AE" &amp; ROW()), AP171:AP211, "💲", AS171:AS211, "Exonerado Doctor") +
        SUMIFS(AR171:AR211, AY171:AY211, INDIRECT("AE" &amp; ROW()), AP171:AP211, "📦", AS171:AS211, "Exonerado Doctor")
    ) / 2
) -
(
    (
        SUMIFS(AR171:AR211, AY171:AY211, INDIRECT("AE" &amp; ROW()), AP171:AP211, "💲", AS171:AS211, "") +
        SUMIFS(AR171:AR211, AY171:AY211, INDIRECT("AE" &amp; ROW()), AP171:AP211, "📦", AS171:AS211, "")
    ) / 2
)</f>
        <v>0</v>
      </c>
      <c r="AL207" s="140">
        <f t="array" aca="1" ref="AL207" ca="1">(
    SUMIFS(AR171:AR211, AY171:AY211, INDIRECT("AE" &amp; ROW()), AP171:AP211, "💲") +
    SUMIFS(AR171:AR211, AY171:AY211, INDIRECT("AE" &amp; ROW()), AP171:AP211, "📦")
) -
(
    (
        SUMIFS(AR171:AR211, AY171:AY211, INDIRECT("AE" &amp; ROW()), AP171:AP211, "💲", AS171:AS211, "Familiar") +
        SUMIFS(AR171:AR211, AY171:AY211, INDIRECT("AE" &amp; ROW()), AP171:AP211, "📦", AS171:AS211, "Familiar")
    ) / 2
) -
(
    (
        SUMIFS(AR171:AR211, AY171:AY211, INDIRECT("AE" &amp; ROW()), AP171:AP211, "💲", AS171:AS211, "Participante") +
        SUMIFS(AR171:AR211, AY171:AY211, INDIRECT("AE" &amp; ROW()), AP171:AP211, "📦", AS171:AS211, "Participante")
    ) / 2
) -
(
    (
        SUMIFS(AR171:AR211, AY171:AY211, INDIRECT("AE" &amp; ROW()), AP171:AP211, "💲", AS171:AS211, "Empleado") +
        SUMIFS(AR171:AR211, AY171:AY211, INDIRECT("AE" &amp; ROW()), AP171:AP211, "📦", AS171:AS211, "Empleado")
    ) / 2
) -
(
    (
        SUMIFS(AR171:AR211, AY171:AY211, INDIRECT("AE" &amp; ROW()), AP171:AP211, "💲", AS171:AS211, "Exonerado ADH") +
        SUMIFS(AR171:AR211, AY171:AY211, INDIRECT("AE" &amp; ROW()), AP171:AP211, "📦", AS171:AS211, "Exonerado ADH")
    ) / 2
) -
(
    SUMIFS(AR171:AR211, AY171:AY211, INDIRECT("AE" &amp; ROW()), AP171:AP211, "💲", AS171:AS211, "Exonerado Doctor") +
    SUMIFS(AR171:AR211, AY171:AY211, INDIRECT("AE" &amp; ROW()), AP171:AP211, "📦", AS171:AS211, "Exonerado Doctor")
) -
(
    (
        SUMIFS(AR171:AR211, AY171:AY211, INDIRECT("AE" &amp; ROW()), AP171:AP211, "💲", AS171:AS211, "") +
        SUMIFS(AR171:AR211, AY171:AY211, INDIRECT("AE" &amp; ROW()), AP171:AP211, "📦", AS171:AS211, "")
    ) / 2
)</f>
        <v>0</v>
      </c>
      <c r="AM207" s="48"/>
      <c r="AN207" s="156"/>
      <c r="AO207" s="156"/>
      <c r="AP207" s="156"/>
      <c r="AQ207" s="156">
        <f>L215</f>
        <v>0</v>
      </c>
      <c r="AR207" s="156"/>
      <c r="AS207" s="156"/>
      <c r="AT207" s="156"/>
      <c r="AU207" s="156"/>
      <c r="AV207" s="156"/>
      <c r="AW207" s="156"/>
      <c r="AX207" s="156"/>
      <c r="AY207" s="156">
        <f>N210</f>
        <v>0</v>
      </c>
      <c r="AZ207" s="48"/>
      <c r="BA207" s="48"/>
      <c r="BB207" s="48"/>
      <c r="BC207" s="48"/>
      <c r="BD207" s="48"/>
      <c r="BE207" s="48"/>
      <c r="BF207" s="48"/>
      <c r="BG207" s="48"/>
      <c r="BH207" s="48"/>
      <c r="BI207" s="48"/>
      <c r="BJ207" s="48"/>
      <c r="BK207" s="48"/>
      <c r="BL207" s="48"/>
      <c r="BM207" s="48"/>
      <c r="BN207" s="48"/>
    </row>
    <row r="208" spans="1:66" ht="11.25" customHeight="1">
      <c r="A208" s="220"/>
      <c r="B208" s="38"/>
      <c r="C208" s="205"/>
      <c r="D208" s="208"/>
      <c r="E208" s="57" t="s">
        <v>42</v>
      </c>
      <c r="F208" s="58" t="str">
        <f>IF(D207&lt;&gt;"", VLOOKUP(D207,'Base de Datos'!$A$2:$D1268,3,FALSE()),"")</f>
        <v/>
      </c>
      <c r="G208" s="205"/>
      <c r="H208" s="208"/>
      <c r="I208" s="57" t="s">
        <v>42</v>
      </c>
      <c r="J208" s="58" t="str">
        <f>IF(H207&lt;&gt;"", VLOOKUP(H207,'Base de Datos'!$A$2:$D1268,3,FALSE()),"")</f>
        <v/>
      </c>
      <c r="K208" s="205"/>
      <c r="L208" s="208"/>
      <c r="M208" s="57" t="s">
        <v>42</v>
      </c>
      <c r="N208" s="58" t="str">
        <f>IF(L207&lt;&gt;"", VLOOKUP(L207,'Base de Datos'!$A$2:$D1268,3,FALSE()),"")</f>
        <v/>
      </c>
      <c r="O208" s="43"/>
      <c r="P208" s="163"/>
      <c r="Q208" s="3"/>
      <c r="R208" s="15"/>
      <c r="S208" s="229"/>
      <c r="T208" s="230"/>
      <c r="U208" s="59"/>
      <c r="V208" s="47"/>
      <c r="W208" s="229"/>
      <c r="X208" s="230"/>
      <c r="Y208" s="59"/>
      <c r="Z208" s="47"/>
      <c r="AA208" s="229"/>
      <c r="AB208" s="230"/>
      <c r="AC208" s="59"/>
      <c r="AD208" s="48"/>
      <c r="AE208" s="240" t="s">
        <v>45</v>
      </c>
      <c r="AF208" s="230"/>
      <c r="AG208" s="161">
        <f t="array" aca="1" ref="AG208" ca="1">COUNTIFS(AP171:AP211, "💲", AY171:AY211, INDIRECT("AE" &amp; ROW())) + COUNTIFS(AP171:AP211, "📦", AY171:AY211, INDIRECT("AE" &amp; ROW())) + COUNTIFS(AP171:AP211, "✅", AY171:AY211, INDIRECT("AE" &amp; ROW()))</f>
        <v>0</v>
      </c>
      <c r="AH208" s="162">
        <f t="array" aca="1" ref="AH208" ca="1">COUNTIFS(AP171:AP211, "💲", AY171:AY211, INDIRECT("AE" &amp; ROW())) + COUNTIFS(AP171:AP211, "📦", AY171:AY211, INDIRECT("AE" &amp; ROW()))</f>
        <v>0</v>
      </c>
      <c r="AI208" s="139">
        <f t="array" aca="1" ref="AI208" ca="1">SUMIFS(AR171:AR211, AY171:AY211, INDIRECT("AE" &amp; ROW()), AP171:AP211, "💲") + SUMIFS(AR171:AR211, AY171:AY211, INDIRECT("AE" &amp; ROW()), AP171:AP211, "📦")</f>
        <v>0</v>
      </c>
      <c r="AJ208" s="139">
        <f t="array" aca="1" ref="AJ208" ca="1">(
    SUMIFS(AR171:AR211, AY171:AY211, INDIRECT("AE" &amp; ROW()), AP171:AP211, "💲") +
    SUMIFS(AR171:AR211, AY171:AY211, INDIRECT("AE" &amp; ROW()), AP171:AP211, "📦")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
        SUMIFS(AR171:AR211, AY171:AY211, INDIRECT("AE" &amp; ROW()), AP171:AP211, "💲", AS171:AS211, "Familiar") +
        SUMIFS(AR171:AR211, AY171:AY211, INDIRECT("AE" &amp; ROW()), AP171:AP211, "📦", AS171:AS211, "Familiar")
    ) / 2
)  -
(
    (
        SUMIFS(AR171:AR211, AY171:AY211, INDIRECT("AE" &amp; ROW()), AP171:AP211, "💲", AS171:AS211, "Exonerado ADH") +
        SUMIFS(AR171:AR211, AY171:AY211, INDIRECT("AE" &amp; ROW()), AP171:AP211, "📦", AS171:AS211, "Exonerado ADH")
    ) / 2
)  -
(
    (
        SUMIFS(AR171:AR211, AY171:AY211, INDIRECT("AE" &amp; ROW()), AP171:AP211, "💲", AS171:AS211, "Exonerado Doctor") +
        SUMIFS(AR171:AR211, AY171:AY211, INDIRECT("AE" &amp; ROW()), AP171:AP211, "📦", AS171:AS211, "Exonerado Doctor")
    ) / 2
)</f>
        <v>0</v>
      </c>
      <c r="AK208" s="139">
        <f t="array" aca="1" ref="AK208" ca="1">(
    SUMIFS(AR171:AR211, AY171:AY211, INDIRECT("AE" &amp; ROW()), AP171:AP211, "💲") +
    SUMIFS(AR171:AR211, AY171:AY211, INDIRECT("AE" &amp; ROW()), AP171:AP211, "📦")
) -
(
    SUMIFS(AR171:AR211, AY171:AY211, INDIRECT("AE" &amp; ROW()), AP171:AP211, "💲", AS171:AS211, "Familiar") +
    SUMIFS(AR171:AR211, AY171:AY211, INDIRECT("AE" &amp; ROW()), AP171:AP211, "📦", AS171:AS211, "Familiar")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SUMIFS(AR171:AR211, AY171:AY211, INDIRECT("AE" &amp; ROW()), AP171:AP211, "💲", AS171:AS211, "Exonerado ADH") +
    SUMIFS(AR171:AR211, AY171:AY211, INDIRECT("AE" &amp; ROW()), AP171:AP211, "📦", AS171:AS211, "Exonerado ADH")
) -
(
    (
        SUMIFS(AR171:AR211, AY171:AY211, INDIRECT("AE" &amp; ROW()), AP171:AP211, "💲", AS171:AS211, "Exonerado Doctor") +
        SUMIFS(AR171:AR211, AY171:AY211, INDIRECT("AE" &amp; ROW()), AP171:AP211, "📦", AS171:AS211, "Exonerado Doctor")
    ) / 2
) -
(
    (
        SUMIFS(AR171:AR211, AY171:AY211, INDIRECT("AE" &amp; ROW()), AP171:AP211, "💲", AS171:AS211, "") +
        SUMIFS(AR171:AR211, AY171:AY211, INDIRECT("AE" &amp; ROW()), AP171:AP211, "📦", AS171:AS211, "")
    ) / 2
)</f>
        <v>0</v>
      </c>
      <c r="AL208" s="140">
        <f t="array" aca="1" ref="AL208" ca="1">(
    SUMIFS(AR171:AR211, AY171:AY211, INDIRECT("AE" &amp; ROW()), AP171:AP211, "💲") +
    SUMIFS(AR171:AR211, AY171:AY211, INDIRECT("AE" &amp; ROW()), AP171:AP211, "📦")
) -
(
    (
        SUMIFS(AR171:AR211, AY171:AY211, INDIRECT("AE" &amp; ROW()), AP171:AP211, "💲", AS171:AS211, "Familiar") +
        SUMIFS(AR171:AR211, AY171:AY211, INDIRECT("AE" &amp; ROW()), AP171:AP211, "📦", AS171:AS211, "Familiar")
    ) / 2
) -
(
    (
        SUMIFS(AR171:AR211, AY171:AY211, INDIRECT("AE" &amp; ROW()), AP171:AP211, "💲", AS171:AS211, "Participante") +
        SUMIFS(AR171:AR211, AY171:AY211, INDIRECT("AE" &amp; ROW()), AP171:AP211, "📦", AS171:AS211, "Participante")
    ) / 2
) -
(
    (
        SUMIFS(AR171:AR211, AY171:AY211, INDIRECT("AE" &amp; ROW()), AP171:AP211, "💲", AS171:AS211, "Empleado") +
        SUMIFS(AR171:AR211, AY171:AY211, INDIRECT("AE" &amp; ROW()), AP171:AP211, "📦", AS171:AS211, "Empleado")
    ) / 2
) -
(
    (
        SUMIFS(AR171:AR211, AY171:AY211, INDIRECT("AE" &amp; ROW()), AP171:AP211, "💲", AS171:AS211, "Exonerado ADH") +
        SUMIFS(AR171:AR211, AY171:AY211, INDIRECT("AE" &amp; ROW()), AP171:AP211, "📦", AS171:AS211, "Exonerado ADH")
    ) / 2
) -
(
    SUMIFS(AR171:AR211, AY171:AY211, INDIRECT("AE" &amp; ROW()), AP171:AP211, "💲", AS171:AS211, "Exonerado Doctor") +
    SUMIFS(AR171:AR211, AY171:AY211, INDIRECT("AE" &amp; ROW()), AP171:AP211, "📦", AS171:AS211, "Exonerado Doctor")
) -
(
    (
        SUMIFS(AR171:AR211, AY171:AY211, INDIRECT("AE" &amp; ROW()), AP171:AP211, "💲", AS171:AS211, "") +
        SUMIFS(AR171:AR211, AY171:AY211, INDIRECT("AE" &amp; ROW()), AP171:AP211, "📦", AS171:AS211, "")
    ) / 2
)</f>
        <v>0</v>
      </c>
      <c r="AM208" s="48"/>
      <c r="AN208" s="156"/>
      <c r="AO208" s="156"/>
      <c r="AP208" s="156"/>
      <c r="AQ208" s="156">
        <f>L219</f>
        <v>0</v>
      </c>
      <c r="AR208" s="156"/>
      <c r="AS208" s="156"/>
      <c r="AT208" s="156"/>
      <c r="AU208" s="156"/>
      <c r="AV208" s="156"/>
      <c r="AW208" s="156"/>
      <c r="AX208" s="156"/>
      <c r="AY208" s="156">
        <f>N214</f>
        <v>0</v>
      </c>
      <c r="AZ208" s="48"/>
      <c r="BA208" s="48"/>
      <c r="BB208" s="48"/>
      <c r="BC208" s="48"/>
      <c r="BD208" s="48"/>
      <c r="BE208" s="48"/>
      <c r="BF208" s="48"/>
      <c r="BG208" s="48"/>
      <c r="BH208" s="48"/>
      <c r="BI208" s="48"/>
      <c r="BJ208" s="48"/>
      <c r="BK208" s="48"/>
      <c r="BL208" s="48"/>
      <c r="BM208" s="48"/>
      <c r="BN208" s="48"/>
    </row>
    <row r="209" spans="1:66" ht="11.25" customHeight="1">
      <c r="A209" s="220"/>
      <c r="B209" s="38"/>
      <c r="C209" s="205"/>
      <c r="D209" s="208"/>
      <c r="E209" s="57" t="s">
        <v>44</v>
      </c>
      <c r="F209" s="58" t="str">
        <f>IF(D207&lt;&gt;"", VLOOKUP(D207,'Base de Datos'!$A$2:$D1268,4,FALSE()),"")</f>
        <v/>
      </c>
      <c r="G209" s="205"/>
      <c r="H209" s="208"/>
      <c r="I209" s="57" t="s">
        <v>44</v>
      </c>
      <c r="J209" s="58" t="str">
        <f>IF(H207&lt;&gt;"", VLOOKUP(H207,'Base de Datos'!$A$2:$D1268,4,FALSE()),"")</f>
        <v/>
      </c>
      <c r="K209" s="205"/>
      <c r="L209" s="208"/>
      <c r="M209" s="57" t="s">
        <v>44</v>
      </c>
      <c r="N209" s="58" t="str">
        <f>IF(L207&lt;&gt;"", VLOOKUP(L207,'Base de Datos'!$A$2:$D1268,4,FALSE()),"")</f>
        <v/>
      </c>
      <c r="O209" s="43"/>
      <c r="P209" s="163"/>
      <c r="Q209" s="3"/>
      <c r="R209" s="15"/>
      <c r="S209" s="229"/>
      <c r="T209" s="230"/>
      <c r="U209" s="59"/>
      <c r="V209" s="47"/>
      <c r="W209" s="229"/>
      <c r="X209" s="230"/>
      <c r="Y209" s="59"/>
      <c r="Z209" s="47"/>
      <c r="AA209" s="229"/>
      <c r="AB209" s="230"/>
      <c r="AC209" s="59"/>
      <c r="AD209" s="48"/>
      <c r="AE209" s="240" t="s">
        <v>47</v>
      </c>
      <c r="AF209" s="230"/>
      <c r="AG209" s="161">
        <f t="array" aca="1" ref="AG209" ca="1">COUNTIFS(AP171:AP211, "💲", AY171:AY211, INDIRECT("AE" &amp; ROW())) + COUNTIFS(AP171:AP211, "📦", AY171:AY211, INDIRECT("AE" &amp; ROW())) + COUNTIFS(AP171:AP211, "✅", AY171:AY211, INDIRECT("AE" &amp; ROW()))</f>
        <v>0</v>
      </c>
      <c r="AH209" s="162">
        <f t="array" aca="1" ref="AH209" ca="1">COUNTIFS(AP171:AP211, "💲", AY171:AY211, INDIRECT("AE" &amp; ROW())) + COUNTIFS(AP171:AP211, "📦", AY171:AY211, INDIRECT("AE" &amp; ROW()))</f>
        <v>0</v>
      </c>
      <c r="AI209" s="139">
        <f t="array" aca="1" ref="AI209" ca="1">SUMIFS(AR171:AR211, AY171:AY211, INDIRECT("AE" &amp; ROW()), AP171:AP211, "💲") + SUMIFS(AR171:AR211, AY171:AY211, INDIRECT("AE" &amp; ROW()), AP171:AP211, "📦")</f>
        <v>0</v>
      </c>
      <c r="AJ209" s="139">
        <f t="array" aca="1" ref="AJ209" ca="1">(
    SUMIFS(AR171:AR211, AY171:AY211, INDIRECT("AE" &amp; ROW()), AP171:AP211, "💲") +
    SUMIFS(AR171:AR211, AY171:AY211, INDIRECT("AE" &amp; ROW()), AP171:AP211, "📦")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
        SUMIFS(AR171:AR211, AY171:AY211, INDIRECT("AE" &amp; ROW()), AP171:AP211, "💲", AS171:AS211, "Familiar") +
        SUMIFS(AR171:AR211, AY171:AY211, INDIRECT("AE" &amp; ROW()), AP171:AP211, "📦", AS171:AS211, "Familiar")
    ) / 2
)  -
(
    (
        SUMIFS(AR171:AR211, AY171:AY211, INDIRECT("AE" &amp; ROW()), AP171:AP211, "💲", AS171:AS211, "Exonerado ADH") +
        SUMIFS(AR171:AR211, AY171:AY211, INDIRECT("AE" &amp; ROW()), AP171:AP211, "📦", AS171:AS211, "Exonerado ADH")
    ) / 2
)  -
(
    (
        SUMIFS(AR171:AR211, AY171:AY211, INDIRECT("AE" &amp; ROW()), AP171:AP211, "💲", AS171:AS211, "Exonerado Doctor") +
        SUMIFS(AR171:AR211, AY171:AY211, INDIRECT("AE" &amp; ROW()), AP171:AP211, "📦", AS171:AS211, "Exonerado Doctor")
    ) / 2
)</f>
        <v>0</v>
      </c>
      <c r="AK209" s="139">
        <f t="array" aca="1" ref="AK209" ca="1">(
    SUMIFS(AR171:AR211, AY171:AY211, INDIRECT("AE" &amp; ROW()), AP171:AP211, "💲") +
    SUMIFS(AR171:AR211, AY171:AY211, INDIRECT("AE" &amp; ROW()), AP171:AP211, "📦")
) -
(
    SUMIFS(AR171:AR211, AY171:AY211, INDIRECT("AE" &amp; ROW()), AP171:AP211, "💲", AS171:AS211, "Familiar") +
    SUMIFS(AR171:AR211, AY171:AY211, INDIRECT("AE" &amp; ROW()), AP171:AP211, "📦", AS171:AS211, "Familiar")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SUMIFS(AR171:AR211, AY171:AY211, INDIRECT("AE" &amp; ROW()), AP171:AP211, "💲", AS171:AS211, "Exonerado ADH") +
    SUMIFS(AR171:AR211, AY171:AY211, INDIRECT("AE" &amp; ROW()), AP171:AP211, "📦", AS171:AS211, "Exonerado ADH")
) -
(
    (
        SUMIFS(AR171:AR211, AY171:AY211, INDIRECT("AE" &amp; ROW()), AP171:AP211, "💲", AS171:AS211, "Exonerado Doctor") +
        SUMIFS(AR171:AR211, AY171:AY211, INDIRECT("AE" &amp; ROW()), AP171:AP211, "📦", AS171:AS211, "Exonerado Doctor")
    ) / 2
) -
(
    (
        SUMIFS(AR171:AR211, AY171:AY211, INDIRECT("AE" &amp; ROW()), AP171:AP211, "💲", AS171:AS211, "") +
        SUMIFS(AR171:AR211, AY171:AY211, INDIRECT("AE" &amp; ROW()), AP171:AP211, "📦", AS171:AS211, "")
    ) / 2
)</f>
        <v>0</v>
      </c>
      <c r="AL209" s="140">
        <f t="array" aca="1" ref="AL209" ca="1">(
    SUMIFS(AR171:AR211, AY171:AY211, INDIRECT("AE" &amp; ROW()), AP171:AP211, "💲") +
    SUMIFS(AR171:AR211, AY171:AY211, INDIRECT("AE" &amp; ROW()), AP171:AP211, "📦")
) -
(
    (
        SUMIFS(AR171:AR211, AY171:AY211, INDIRECT("AE" &amp; ROW()), AP171:AP211, "💲", AS171:AS211, "Familiar") +
        SUMIFS(AR171:AR211, AY171:AY211, INDIRECT("AE" &amp; ROW()), AP171:AP211, "📦", AS171:AS211, "Familiar")
    ) / 2
) -
(
    (
        SUMIFS(AR171:AR211, AY171:AY211, INDIRECT("AE" &amp; ROW()), AP171:AP211, "💲", AS171:AS211, "Participante") +
        SUMIFS(AR171:AR211, AY171:AY211, INDIRECT("AE" &amp; ROW()), AP171:AP211, "📦", AS171:AS211, "Participante")
    ) / 2
) -
(
    (
        SUMIFS(AR171:AR211, AY171:AY211, INDIRECT("AE" &amp; ROW()), AP171:AP211, "💲", AS171:AS211, "Empleado") +
        SUMIFS(AR171:AR211, AY171:AY211, INDIRECT("AE" &amp; ROW()), AP171:AP211, "📦", AS171:AS211, "Empleado")
    ) / 2
) -
(
    (
        SUMIFS(AR171:AR211, AY171:AY211, INDIRECT("AE" &amp; ROW()), AP171:AP211, "💲", AS171:AS211, "Exonerado ADH") +
        SUMIFS(AR171:AR211, AY171:AY211, INDIRECT("AE" &amp; ROW()), AP171:AP211, "📦", AS171:AS211, "Exonerado ADH")
    ) / 2
) -
(
    SUMIFS(AR171:AR211, AY171:AY211, INDIRECT("AE" &amp; ROW()), AP171:AP211, "💲", AS171:AS211, "Exonerado Doctor") +
    SUMIFS(AR171:AR211, AY171:AY211, INDIRECT("AE" &amp; ROW()), AP171:AP211, "📦", AS171:AS211, "Exonerado Doctor")
) -
(
    (
        SUMIFS(AR171:AR211, AY171:AY211, INDIRECT("AE" &amp; ROW()), AP171:AP211, "💲", AS171:AS211, "") +
        SUMIFS(AR171:AR211, AY171:AY211, INDIRECT("AE" &amp; ROW()), AP171:AP211, "📦", AS171:AS211, "")
    ) / 2
)</f>
        <v>0</v>
      </c>
      <c r="AM209" s="48"/>
      <c r="AN209" s="156"/>
      <c r="AO209" s="156"/>
      <c r="AP209" s="156"/>
      <c r="AQ209" s="156"/>
      <c r="AR209" s="156"/>
      <c r="AS209" s="156"/>
      <c r="AT209" s="156"/>
      <c r="AU209" s="156"/>
      <c r="AV209" s="156"/>
      <c r="AW209" s="156"/>
      <c r="AX209" s="156"/>
      <c r="AY209" s="156">
        <f>N218</f>
        <v>0</v>
      </c>
      <c r="AZ209" s="48"/>
      <c r="BA209" s="48"/>
      <c r="BB209" s="48"/>
      <c r="BC209" s="48"/>
      <c r="BD209" s="48"/>
      <c r="BE209" s="48"/>
      <c r="BF209" s="48"/>
      <c r="BG209" s="48"/>
      <c r="BH209" s="48"/>
      <c r="BI209" s="48"/>
      <c r="BJ209" s="48"/>
      <c r="BK209" s="48"/>
      <c r="BL209" s="48"/>
      <c r="BM209" s="48"/>
      <c r="BN209" s="48"/>
    </row>
    <row r="210" spans="1:66" ht="11.25" customHeight="1">
      <c r="A210" s="221"/>
      <c r="B210" s="38"/>
      <c r="C210" s="206"/>
      <c r="D210" s="209"/>
      <c r="E210" s="85" t="s">
        <v>46</v>
      </c>
      <c r="F210" s="86"/>
      <c r="G210" s="206"/>
      <c r="H210" s="209"/>
      <c r="I210" s="85" t="s">
        <v>46</v>
      </c>
      <c r="J210" s="108"/>
      <c r="K210" s="206"/>
      <c r="L210" s="209"/>
      <c r="M210" s="85" t="s">
        <v>46</v>
      </c>
      <c r="N210" s="108"/>
      <c r="O210" s="43"/>
      <c r="P210" s="163"/>
      <c r="Q210" s="3"/>
      <c r="R210" s="15"/>
      <c r="S210" s="227" t="str">
        <f>IF(OR(S207="Empleado",S207="Familiar"),"Nombre del Empleado","N° Factura")</f>
        <v>N° Factura</v>
      </c>
      <c r="T210" s="228"/>
      <c r="U210" s="89"/>
      <c r="V210" s="47"/>
      <c r="W210" s="227" t="str">
        <f>IF(OR(W207="Empleado",W207="Familiar"),"Nombre del Empleado","N° Factura")</f>
        <v>N° Factura</v>
      </c>
      <c r="X210" s="228"/>
      <c r="Y210" s="89"/>
      <c r="Z210" s="47"/>
      <c r="AA210" s="227" t="str">
        <f>IF(OR(AA207="Empleado",AA207="Familiar"),"Nombre del Empleado","N° Factura")</f>
        <v>N° Factura</v>
      </c>
      <c r="AB210" s="228"/>
      <c r="AC210" s="111"/>
      <c r="AD210" s="48"/>
      <c r="AE210" s="240" t="s">
        <v>48</v>
      </c>
      <c r="AF210" s="230"/>
      <c r="AG210" s="161">
        <f t="array" aca="1" ref="AG210" ca="1">COUNTIFS(AP171:AP211, "💲", AY171:AY211, INDIRECT("AE" &amp; ROW())) + COUNTIFS(AP171:AP211, "📦", AY171:AY211, INDIRECT("AE" &amp; ROW())) + COUNTIFS(AP171:AP211, "✅", AY171:AY211, INDIRECT("AE" &amp; ROW()))</f>
        <v>0</v>
      </c>
      <c r="AH210" s="162">
        <f t="array" aca="1" ref="AH210" ca="1">COUNTIFS(AP171:AP211, "💲", AY171:AY211, INDIRECT("AE" &amp; ROW())) + COUNTIFS(AP171:AP211, "📦", AY171:AY211, INDIRECT("AE" &amp; ROW()))</f>
        <v>0</v>
      </c>
      <c r="AI210" s="139">
        <f t="array" aca="1" ref="AI210" ca="1">SUMIFS(AR171:AR211, AY171:AY211, INDIRECT("AE" &amp; ROW()), AP171:AP211, "💲") + SUMIFS(AR171:AR211, AY171:AY211, INDIRECT("AE" &amp; ROW()), AP171:AP211, "📦")</f>
        <v>0</v>
      </c>
      <c r="AJ210" s="139">
        <f t="array" aca="1" ref="AJ210" ca="1">(
    SUMIFS(AR171:AR211, AY171:AY211, INDIRECT("AE" &amp; ROW()), AP171:AP211, "💲") +
    SUMIFS(AR171:AR211, AY171:AY211, INDIRECT("AE" &amp; ROW()), AP171:AP211, "📦")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
        SUMIFS(AR171:AR211, AY171:AY211, INDIRECT("AE" &amp; ROW()), AP171:AP211, "💲", AS171:AS211, "Familiar") +
        SUMIFS(AR171:AR211, AY171:AY211, INDIRECT("AE" &amp; ROW()), AP171:AP211, "📦", AS171:AS211, "Familiar")
    ) / 2
)  -
(
    (
        SUMIFS(AR171:AR211, AY171:AY211, INDIRECT("AE" &amp; ROW()), AP171:AP211, "💲", AS171:AS211, "Exonerado ADH") +
        SUMIFS(AR171:AR211, AY171:AY211, INDIRECT("AE" &amp; ROW()), AP171:AP211, "📦", AS171:AS211, "Exonerado ADH")
    ) / 2
)  -
(
    (
        SUMIFS(AR171:AR211, AY171:AY211, INDIRECT("AE" &amp; ROW()), AP171:AP211, "💲", AS171:AS211, "Exonerado Doctor") +
        SUMIFS(AR171:AR211, AY171:AY211, INDIRECT("AE" &amp; ROW()), AP171:AP211, "📦", AS171:AS211, "Exonerado Doctor")
    ) / 2
)</f>
        <v>0</v>
      </c>
      <c r="AK210" s="139">
        <f t="array" aca="1" ref="AK210" ca="1">(
    SUMIFS(AR171:AR211, AY171:AY211, INDIRECT("AE" &amp; ROW()), AP171:AP211, "💲") +
    SUMIFS(AR171:AR211, AY171:AY211, INDIRECT("AE" &amp; ROW()), AP171:AP211, "📦")
) -
(
    SUMIFS(AR171:AR211, AY171:AY211, INDIRECT("AE" &amp; ROW()), AP171:AP211, "💲", AS171:AS211, "Familiar") +
    SUMIFS(AR171:AR211, AY171:AY211, INDIRECT("AE" &amp; ROW()), AP171:AP211, "📦", AS171:AS211, "Familiar")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SUMIFS(AR171:AR211, AY171:AY211, INDIRECT("AE" &amp; ROW()), AP171:AP211, "💲", AS171:AS211, "Exonerado ADH") +
    SUMIFS(AR171:AR211, AY171:AY211, INDIRECT("AE" &amp; ROW()), AP171:AP211, "📦", AS171:AS211, "Exonerado ADH")
) -
(
    (
        SUMIFS(AR171:AR211, AY171:AY211, INDIRECT("AE" &amp; ROW()), AP171:AP211, "💲", AS171:AS211, "Exonerado Doctor") +
        SUMIFS(AR171:AR211, AY171:AY211, INDIRECT("AE" &amp; ROW()), AP171:AP211, "📦", AS171:AS211, "Exonerado Doctor")
    ) / 2
) -
(
    (
        SUMIFS(AR171:AR211, AY171:AY211, INDIRECT("AE" &amp; ROW()), AP171:AP211, "💲", AS171:AS211, "") +
        SUMIFS(AR171:AR211, AY171:AY211, INDIRECT("AE" &amp; ROW()), AP171:AP211, "📦", AS171:AS211, "")
    ) / 2
)</f>
        <v>0</v>
      </c>
      <c r="AL210" s="140">
        <f t="array" aca="1" ref="AL210" ca="1">(
    SUMIFS(AR171:AR211, AY171:AY211, INDIRECT("AE" &amp; ROW()), AP171:AP211, "💲") +
    SUMIFS(AR171:AR211, AY171:AY211, INDIRECT("AE" &amp; ROW()), AP171:AP211, "📦")
) -
(
    (
        SUMIFS(AR171:AR211, AY171:AY211, INDIRECT("AE" &amp; ROW()), AP171:AP211, "💲", AS171:AS211, "Familiar") +
        SUMIFS(AR171:AR211, AY171:AY211, INDIRECT("AE" &amp; ROW()), AP171:AP211, "📦", AS171:AS211, "Familiar")
    ) / 2
) -
(
    (
        SUMIFS(AR171:AR211, AY171:AY211, INDIRECT("AE" &amp; ROW()), AP171:AP211, "💲", AS171:AS211, "Participante") +
        SUMIFS(AR171:AR211, AY171:AY211, INDIRECT("AE" &amp; ROW()), AP171:AP211, "📦", AS171:AS211, "Participante")
    ) / 2
) -
(
    (
        SUMIFS(AR171:AR211, AY171:AY211, INDIRECT("AE" &amp; ROW()), AP171:AP211, "💲", AS171:AS211, "Empleado") +
        SUMIFS(AR171:AR211, AY171:AY211, INDIRECT("AE" &amp; ROW()), AP171:AP211, "📦", AS171:AS211, "Empleado")
    ) / 2
) -
(
    (
        SUMIFS(AR171:AR211, AY171:AY211, INDIRECT("AE" &amp; ROW()), AP171:AP211, "💲", AS171:AS211, "Exonerado ADH") +
        SUMIFS(AR171:AR211, AY171:AY211, INDIRECT("AE" &amp; ROW()), AP171:AP211, "📦", AS171:AS211, "Exonerado ADH")
    ) / 2
) -
(
    SUMIFS(AR171:AR211, AY171:AY211, INDIRECT("AE" &amp; ROW()), AP171:AP211, "💲", AS171:AS211, "Exonerado Doctor") +
    SUMIFS(AR171:AR211, AY171:AY211, INDIRECT("AE" &amp; ROW()), AP171:AP211, "📦", AS171:AS211, "Exonerado Doctor")
) -
(
    (
        SUMIFS(AR171:AR211, AY171:AY211, INDIRECT("AE" &amp; ROW()), AP171:AP211, "💲", AS171:AS211, "") +
        SUMIFS(AR171:AR211, AY171:AY211, INDIRECT("AE" &amp; ROW()), AP171:AP211, "📦", AS171:AS211, "")
    ) / 2
)</f>
        <v>0</v>
      </c>
      <c r="AM210" s="48"/>
      <c r="AN210" s="156"/>
      <c r="AO210" s="156"/>
      <c r="AP210" s="156"/>
      <c r="AQ210" s="156"/>
      <c r="AR210" s="156"/>
      <c r="AS210" s="156"/>
      <c r="AT210" s="156"/>
      <c r="AU210" s="156"/>
      <c r="AV210" s="156"/>
      <c r="AW210" s="156"/>
      <c r="AX210" s="156"/>
      <c r="AY210" s="156">
        <f>N222</f>
        <v>0</v>
      </c>
      <c r="AZ210" s="48"/>
      <c r="BA210" s="48"/>
      <c r="BB210" s="48"/>
      <c r="BC210" s="48"/>
      <c r="BD210" s="48"/>
      <c r="BE210" s="48"/>
      <c r="BF210" s="48"/>
      <c r="BG210" s="48"/>
      <c r="BH210" s="48"/>
      <c r="BI210" s="48"/>
      <c r="BJ210" s="48"/>
      <c r="BK210" s="48"/>
      <c r="BL210" s="48"/>
      <c r="BM210" s="48"/>
      <c r="BN210" s="48"/>
    </row>
    <row r="211" spans="1:66" ht="11.25" customHeight="1">
      <c r="A211" s="222">
        <f>A207+$Q$13/1440</f>
        <v>0.74999999999999978</v>
      </c>
      <c r="B211" s="38"/>
      <c r="C211" s="204"/>
      <c r="D211" s="207"/>
      <c r="E211" s="40" t="s">
        <v>36</v>
      </c>
      <c r="F211" s="42" t="str">
        <f>IF(D211&lt;&gt;"", VLOOKUP(D211,'Base de Datos'!$A$2:$D1268,2,FALSE()),"")</f>
        <v/>
      </c>
      <c r="G211" s="204"/>
      <c r="H211" s="216"/>
      <c r="I211" s="40" t="s">
        <v>36</v>
      </c>
      <c r="J211" s="42" t="str">
        <f>IF(H211&lt;&gt;"", VLOOKUP(H211,'Base de Datos'!$A$2:$D1268,2,FALSE()),"")</f>
        <v/>
      </c>
      <c r="K211" s="204"/>
      <c r="L211" s="216"/>
      <c r="M211" s="40" t="s">
        <v>36</v>
      </c>
      <c r="N211" s="42" t="str">
        <f>IF(L211&lt;&gt;"", VLOOKUP(L211,'Base de Datos'!$A$2:$D1268,2,FALSE()),"")</f>
        <v/>
      </c>
      <c r="O211" s="43"/>
      <c r="P211" s="163"/>
      <c r="Q211" s="3"/>
      <c r="R211" s="15"/>
      <c r="S211" s="45"/>
      <c r="T211" s="45" t="s">
        <v>37</v>
      </c>
      <c r="U211" s="46"/>
      <c r="V211" s="47"/>
      <c r="W211" s="45"/>
      <c r="X211" s="45" t="s">
        <v>37</v>
      </c>
      <c r="Y211" s="46"/>
      <c r="Z211" s="47"/>
      <c r="AA211" s="45"/>
      <c r="AB211" s="45" t="s">
        <v>37</v>
      </c>
      <c r="AC211" s="46"/>
      <c r="AD211" s="48"/>
      <c r="AE211" s="240" t="s">
        <v>49</v>
      </c>
      <c r="AF211" s="230"/>
      <c r="AG211" s="161">
        <f t="array" aca="1" ref="AG211" ca="1">COUNTIFS(AP171:AP211, "💲", AY171:AY211, INDIRECT("AE" &amp; ROW())) + COUNTIFS(AP171:AP211, "📦", AY171:AY211, INDIRECT("AE" &amp; ROW())) + COUNTIFS(AP171:AP211, "✅", AY171:AY211, INDIRECT("AE" &amp; ROW()))</f>
        <v>0</v>
      </c>
      <c r="AH211" s="162">
        <f t="array" aca="1" ref="AH211" ca="1">COUNTIFS(AP171:AP211, "💲", AY171:AY211, INDIRECT("AE" &amp; ROW())) + COUNTIFS(AP171:AP211, "📦", AY171:AY211, INDIRECT("AE" &amp; ROW()))</f>
        <v>0</v>
      </c>
      <c r="AI211" s="139">
        <f t="array" aca="1" ref="AI211" ca="1">SUMIFS(AR171:AR211, AY171:AY211, INDIRECT("AE" &amp; ROW()), AP171:AP211, "💲") + SUMIFS(AR171:AR211, AY171:AY211, INDIRECT("AE" &amp; ROW()), AP171:AP211, "📦")</f>
        <v>0</v>
      </c>
      <c r="AJ211" s="139">
        <f t="array" aca="1" ref="AJ211" ca="1">(
    SUMIFS(AR171:AR211, AY171:AY211, INDIRECT("AE" &amp; ROW()), AP171:AP211, "💲") +
    SUMIFS(AR171:AR211, AY171:AY211, INDIRECT("AE" &amp; ROW()), AP171:AP211, "📦")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
        SUMIFS(AR171:AR211, AY171:AY211, INDIRECT("AE" &amp; ROW()), AP171:AP211, "💲", AS171:AS211, "Familiar") +
        SUMIFS(AR171:AR211, AY171:AY211, INDIRECT("AE" &amp; ROW()), AP171:AP211, "📦", AS171:AS211, "Familiar")
    ) / 2
)  -
(
    (
        SUMIFS(AR171:AR211, AY171:AY211, INDIRECT("AE" &amp; ROW()), AP171:AP211, "💲", AS171:AS211, "Exonerado ADH") +
        SUMIFS(AR171:AR211, AY171:AY211, INDIRECT("AE" &amp; ROW()), AP171:AP211, "📦", AS171:AS211, "Exonerado ADH")
    ) / 2
)  -
(
    (
        SUMIFS(AR171:AR211, AY171:AY211, INDIRECT("AE" &amp; ROW()), AP171:AP211, "💲", AS171:AS211, "Exonerado Doctor") +
        SUMIFS(AR171:AR211, AY171:AY211, INDIRECT("AE" &amp; ROW()), AP171:AP211, "📦", AS171:AS211, "Exonerado Doctor")
    ) / 2
)</f>
        <v>0</v>
      </c>
      <c r="AK211" s="139">
        <f t="array" aca="1" ref="AK211" ca="1">(
    SUMIFS(AR171:AR211, AY171:AY211, INDIRECT("AE" &amp; ROW()), AP171:AP211, "💲") +
    SUMIFS(AR171:AR211, AY171:AY211, INDIRECT("AE" &amp; ROW()), AP171:AP211, "📦")
) -
(
    SUMIFS(AR171:AR211, AY171:AY211, INDIRECT("AE" &amp; ROW()), AP171:AP211, "💲", AS171:AS211, "Familiar") +
    SUMIFS(AR171:AR211, AY171:AY211, INDIRECT("AE" &amp; ROW()), AP171:AP211, "📦", AS171:AS211, "Familiar")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SUMIFS(AR171:AR211, AY171:AY211, INDIRECT("AE" &amp; ROW()), AP171:AP211, "💲", AS171:AS211, "Exonerado ADH") +
    SUMIFS(AR171:AR211, AY171:AY211, INDIRECT("AE" &amp; ROW()), AP171:AP211, "📦", AS171:AS211, "Exonerado ADH")
) -
(
    (
        SUMIFS(AR171:AR211, AY171:AY211, INDIRECT("AE" &amp; ROW()), AP171:AP211, "💲", AS171:AS211, "Exonerado Doctor") +
        SUMIFS(AR171:AR211, AY171:AY211, INDIRECT("AE" &amp; ROW()), AP171:AP211, "📦", AS171:AS211, "Exonerado Doctor")
    ) / 2
) -
(
    (
        SUMIFS(AR171:AR211, AY171:AY211, INDIRECT("AE" &amp; ROW()), AP171:AP211, "💲", AS171:AS211, "") +
        SUMIFS(AR171:AR211, AY171:AY211, INDIRECT("AE" &amp; ROW()), AP171:AP211, "📦", AS171:AS211, "")
    ) / 2
)</f>
        <v>0</v>
      </c>
      <c r="AL211" s="140">
        <f t="array" aca="1" ref="AL211" ca="1">(
    SUMIFS(AR171:AR211, AY171:AY211, INDIRECT("AE" &amp; ROW()), AP171:AP211, "💲") +
    SUMIFS(AR171:AR211, AY171:AY211, INDIRECT("AE" &amp; ROW()), AP171:AP211, "📦")
) -
(
    (
        SUMIFS(AR171:AR211, AY171:AY211, INDIRECT("AE" &amp; ROW()), AP171:AP211, "💲", AS171:AS211, "Familiar") +
        SUMIFS(AR171:AR211, AY171:AY211, INDIRECT("AE" &amp; ROW()), AP171:AP211, "📦", AS171:AS211, "Familiar")
    ) / 2
) -
(
    (
        SUMIFS(AR171:AR211, AY171:AY211, INDIRECT("AE" &amp; ROW()), AP171:AP211, "💲", AS171:AS211, "Participante") +
        SUMIFS(AR171:AR211, AY171:AY211, INDIRECT("AE" &amp; ROW()), AP171:AP211, "📦", AS171:AS211, "Participante")
    ) / 2
) -
(
    (
        SUMIFS(AR171:AR211, AY171:AY211, INDIRECT("AE" &amp; ROW()), AP171:AP211, "💲", AS171:AS211, "Empleado") +
        SUMIFS(AR171:AR211, AY171:AY211, INDIRECT("AE" &amp; ROW()), AP171:AP211, "📦", AS171:AS211, "Empleado")
    ) / 2
) -
(
    (
        SUMIFS(AR171:AR211, AY171:AY211, INDIRECT("AE" &amp; ROW()), AP171:AP211, "💲", AS171:AS211, "Exonerado ADH") +
        SUMIFS(AR171:AR211, AY171:AY211, INDIRECT("AE" &amp; ROW()), AP171:AP211, "📦", AS171:AS211, "Exonerado ADH")
    ) / 2
) -
(
    SUMIFS(AR171:AR211, AY171:AY211, INDIRECT("AE" &amp; ROW()), AP171:AP211, "💲", AS171:AS211, "Exonerado Doctor") +
    SUMIFS(AR171:AR211, AY171:AY211, INDIRECT("AE" &amp; ROW()), AP171:AP211, "📦", AS171:AS211, "Exonerado Doctor")
) -
(
    (
        SUMIFS(AR171:AR211, AY171:AY211, INDIRECT("AE" &amp; ROW()), AP171:AP211, "💲", AS171:AS211, "") +
        SUMIFS(AR171:AR211, AY171:AY211, INDIRECT("AE" &amp; ROW()), AP171:AP211, "📦", AS171:AS211, "")
    ) / 2
)</f>
        <v>0</v>
      </c>
      <c r="AM211" s="48"/>
      <c r="AN211" s="156"/>
      <c r="AO211" s="156"/>
      <c r="AP211" s="156"/>
      <c r="AQ211" s="156"/>
      <c r="AR211" s="156"/>
      <c r="AS211" s="156"/>
      <c r="AT211" s="156"/>
      <c r="AU211" s="156"/>
      <c r="AV211" s="156"/>
      <c r="AW211" s="156"/>
      <c r="AX211" s="156"/>
      <c r="AY211" s="156"/>
      <c r="AZ211" s="48"/>
      <c r="BA211" s="48"/>
      <c r="BB211" s="48"/>
      <c r="BC211" s="48"/>
      <c r="BD211" s="48"/>
      <c r="BE211" s="48"/>
      <c r="BF211" s="48"/>
      <c r="BG211" s="48"/>
      <c r="BH211" s="48"/>
      <c r="BI211" s="48"/>
      <c r="BJ211" s="48"/>
      <c r="BK211" s="48"/>
      <c r="BL211" s="48"/>
      <c r="BM211" s="48"/>
      <c r="BN211" s="48"/>
    </row>
    <row r="212" spans="1:66" ht="11.25" customHeight="1">
      <c r="A212" s="220"/>
      <c r="B212" s="38"/>
      <c r="C212" s="205"/>
      <c r="D212" s="208"/>
      <c r="E212" s="57" t="s">
        <v>42</v>
      </c>
      <c r="F212" s="58" t="str">
        <f>IF(D211&lt;&gt;"", VLOOKUP(D211,'Base de Datos'!$A$2:$D1268,3,FALSE()),"")</f>
        <v/>
      </c>
      <c r="G212" s="205"/>
      <c r="H212" s="208"/>
      <c r="I212" s="57" t="s">
        <v>42</v>
      </c>
      <c r="J212" s="58" t="str">
        <f>IF(H211&lt;&gt;"", VLOOKUP(H211,'Base de Datos'!$A$2:$D1268,3,FALSE()),"")</f>
        <v/>
      </c>
      <c r="K212" s="205"/>
      <c r="L212" s="208"/>
      <c r="M212" s="57" t="s">
        <v>42</v>
      </c>
      <c r="N212" s="58" t="str">
        <f>IF(L211&lt;&gt;"", VLOOKUP(L211,'Base de Datos'!$A$2:$D1268,3,FALSE()),"")</f>
        <v/>
      </c>
      <c r="O212" s="43"/>
      <c r="P212" s="163"/>
      <c r="Q212" s="3"/>
      <c r="R212" s="15"/>
      <c r="S212" s="229"/>
      <c r="T212" s="230"/>
      <c r="U212" s="59"/>
      <c r="V212" s="47"/>
      <c r="W212" s="229"/>
      <c r="X212" s="230"/>
      <c r="Y212" s="59"/>
      <c r="Z212" s="47"/>
      <c r="AA212" s="229"/>
      <c r="AB212" s="230"/>
      <c r="AC212" s="59"/>
      <c r="AD212" s="48"/>
      <c r="AE212" s="240" t="s">
        <v>51</v>
      </c>
      <c r="AF212" s="230"/>
      <c r="AG212" s="161">
        <f t="array" aca="1" ref="AG212" ca="1">COUNTIFS(AP171:AP211, "💲", AY171:AY211, INDIRECT("AE" &amp; ROW())) + COUNTIFS(AP171:AP211, "📦", AY171:AY211, INDIRECT("AE" &amp; ROW())) + COUNTIFS(AP171:AP211, "✅", AY171:AY211, INDIRECT("AE" &amp; ROW()))</f>
        <v>0</v>
      </c>
      <c r="AH212" s="162">
        <f t="array" aca="1" ref="AH212" ca="1">COUNTIFS(AP171:AP211, "💲", AY171:AY211, INDIRECT("AE" &amp; ROW())) + COUNTIFS(AP171:AP211, "📦", AY171:AY211, INDIRECT("AE" &amp; ROW()))</f>
        <v>0</v>
      </c>
      <c r="AI212" s="139">
        <f t="array" aca="1" ref="AI212" ca="1">SUMIFS(AR171:AR211, AY171:AY211, INDIRECT("AE" &amp; ROW()), AP171:AP211, "💲") + SUMIFS(AR171:AR211, AY171:AY211, INDIRECT("AE" &amp; ROW()), AP171:AP211, "📦")</f>
        <v>0</v>
      </c>
      <c r="AJ212" s="139">
        <f t="array" aca="1" ref="AJ212" ca="1">(
    SUMIFS(AR171:AR211, AY171:AY211, INDIRECT("AE" &amp; ROW()), AP171:AP211, "💲") +
    SUMIFS(AR171:AR211, AY171:AY211, INDIRECT("AE" &amp; ROW()), AP171:AP211, "📦")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
        SUMIFS(AR171:AR211, AY171:AY211, INDIRECT("AE" &amp; ROW()), AP171:AP211, "💲", AS171:AS211, "Familiar") +
        SUMIFS(AR171:AR211, AY171:AY211, INDIRECT("AE" &amp; ROW()), AP171:AP211, "📦", AS171:AS211, "Familiar")
    ) / 2
)  -
(
    (
        SUMIFS(AR171:AR211, AY171:AY211, INDIRECT("AE" &amp; ROW()), AP171:AP211, "💲", AS171:AS211, "Exonerado ADH") +
        SUMIFS(AR171:AR211, AY171:AY211, INDIRECT("AE" &amp; ROW()), AP171:AP211, "📦", AS171:AS211, "Exonerado ADH")
    ) / 2
)  -
(
    (
        SUMIFS(AR171:AR211, AY171:AY211, INDIRECT("AE" &amp; ROW()), AP171:AP211, "💲", AS171:AS211, "Exonerado Doctor") +
        SUMIFS(AR171:AR211, AY171:AY211, INDIRECT("AE" &amp; ROW()), AP171:AP211, "📦", AS171:AS211, "Exonerado Doctor")
    ) / 2
)</f>
        <v>0</v>
      </c>
      <c r="AK212" s="139">
        <f t="array" aca="1" ref="AK212" ca="1">(
    SUMIFS(AR171:AR211, AY171:AY211, INDIRECT("AE" &amp; ROW()), AP171:AP211, "💲") +
    SUMIFS(AR171:AR211, AY171:AY211, INDIRECT("AE" &amp; ROW()), AP171:AP211, "📦")
) -
(
    SUMIFS(AR171:AR211, AY171:AY211, INDIRECT("AE" &amp; ROW()), AP171:AP211, "💲", AS171:AS211, "Familiar") +
    SUMIFS(AR171:AR211, AY171:AY211, INDIRECT("AE" &amp; ROW()), AP171:AP211, "📦", AS171:AS211, "Familiar")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SUMIFS(AR171:AR211, AY171:AY211, INDIRECT("AE" &amp; ROW()), AP171:AP211, "💲", AS171:AS211, "Exonerado ADH") +
    SUMIFS(AR171:AR211, AY171:AY211, INDIRECT("AE" &amp; ROW()), AP171:AP211, "📦", AS171:AS211, "Exonerado ADH")
) -
(
    (
        SUMIFS(AR171:AR211, AY171:AY211, INDIRECT("AE" &amp; ROW()), AP171:AP211, "💲", AS171:AS211, "Exonerado Doctor") +
        SUMIFS(AR171:AR211, AY171:AY211, INDIRECT("AE" &amp; ROW()), AP171:AP211, "📦", AS171:AS211, "Exonerado Doctor")
    ) / 2
) -
(
    (
        SUMIFS(AR171:AR211, AY171:AY211, INDIRECT("AE" &amp; ROW()), AP171:AP211, "💲", AS171:AS211, "") +
        SUMIFS(AR171:AR211, AY171:AY211, INDIRECT("AE" &amp; ROW()), AP171:AP211, "📦", AS171:AS211, "")
    ) / 2
)</f>
        <v>0</v>
      </c>
      <c r="AL212" s="140">
        <f t="array" aca="1" ref="AL212" ca="1">(
    SUMIFS(AR171:AR211, AY171:AY211, INDIRECT("AE" &amp; ROW()), AP171:AP211, "💲") +
    SUMIFS(AR171:AR211, AY171:AY211, INDIRECT("AE" &amp; ROW()), AP171:AP211, "📦")
) -
(
    (
        SUMIFS(AR171:AR211, AY171:AY211, INDIRECT("AE" &amp; ROW()), AP171:AP211, "💲", AS171:AS211, "Familiar") +
        SUMIFS(AR171:AR211, AY171:AY211, INDIRECT("AE" &amp; ROW()), AP171:AP211, "📦", AS171:AS211, "Familiar")
    ) / 2
) -
(
    (
        SUMIFS(AR171:AR211, AY171:AY211, INDIRECT("AE" &amp; ROW()), AP171:AP211, "💲", AS171:AS211, "Participante") +
        SUMIFS(AR171:AR211, AY171:AY211, INDIRECT("AE" &amp; ROW()), AP171:AP211, "📦", AS171:AS211, "Participante")
    ) / 2
) -
(
    (
        SUMIFS(AR171:AR211, AY171:AY211, INDIRECT("AE" &amp; ROW()), AP171:AP211, "💲", AS171:AS211, "Empleado") +
        SUMIFS(AR171:AR211, AY171:AY211, INDIRECT("AE" &amp; ROW()), AP171:AP211, "📦", AS171:AS211, "Empleado")
    ) / 2
) -
(
    (
        SUMIFS(AR171:AR211, AY171:AY211, INDIRECT("AE" &amp; ROW()), AP171:AP211, "💲", AS171:AS211, "Exonerado ADH") +
        SUMIFS(AR171:AR211, AY171:AY211, INDIRECT("AE" &amp; ROW()), AP171:AP211, "📦", AS171:AS211, "Exonerado ADH")
    ) / 2
) -
(
    SUMIFS(AR171:AR211, AY171:AY211, INDIRECT("AE" &amp; ROW()), AP171:AP211, "💲", AS171:AS211, "Exonerado Doctor") +
    SUMIFS(AR171:AR211, AY171:AY211, INDIRECT("AE" &amp; ROW()), AP171:AP211, "📦", AS171:AS211, "Exonerado Doctor")
) -
(
    (
        SUMIFS(AR171:AR211, AY171:AY211, INDIRECT("AE" &amp; ROW()), AP171:AP211, "💲", AS171:AS211, "") +
        SUMIFS(AR171:AR211, AY171:AY211, INDIRECT("AE" &amp; ROW()), AP171:AP211, "📦", AS171:AS211, "")
    ) / 2
)</f>
        <v>0</v>
      </c>
      <c r="AM212" s="48"/>
      <c r="AN212" s="48"/>
      <c r="AO212" s="48"/>
      <c r="AP212" s="48"/>
      <c r="AQ212" s="48"/>
      <c r="AR212" s="48"/>
      <c r="AS212" s="48"/>
      <c r="AT212" s="48"/>
      <c r="AU212" s="48"/>
      <c r="AV212" s="48"/>
      <c r="AW212" s="48"/>
      <c r="AX212" s="48"/>
      <c r="AY212" s="48"/>
      <c r="AZ212" s="48"/>
      <c r="BA212" s="48"/>
      <c r="BB212" s="48"/>
      <c r="BC212" s="48"/>
      <c r="BD212" s="48"/>
      <c r="BE212" s="48"/>
      <c r="BF212" s="48"/>
      <c r="BG212" s="48"/>
      <c r="BH212" s="48"/>
      <c r="BI212" s="48"/>
      <c r="BJ212" s="48"/>
      <c r="BK212" s="48"/>
      <c r="BL212" s="48"/>
      <c r="BM212" s="48"/>
      <c r="BN212" s="48"/>
    </row>
    <row r="213" spans="1:66" ht="11.25" customHeight="1">
      <c r="A213" s="220"/>
      <c r="B213" s="38"/>
      <c r="C213" s="205"/>
      <c r="D213" s="208"/>
      <c r="E213" s="57" t="s">
        <v>44</v>
      </c>
      <c r="F213" s="58" t="str">
        <f>IF(D211&lt;&gt;"", VLOOKUP(D211,'Base de Datos'!$A$2:$D1268,4,FALSE()),"")</f>
        <v/>
      </c>
      <c r="G213" s="205"/>
      <c r="H213" s="208"/>
      <c r="I213" s="57" t="s">
        <v>44</v>
      </c>
      <c r="J213" s="58" t="str">
        <f>IF(H211&lt;&gt;"", VLOOKUP(H211,'Base de Datos'!$A$2:$D1268,4,FALSE()),"")</f>
        <v/>
      </c>
      <c r="K213" s="205"/>
      <c r="L213" s="208"/>
      <c r="M213" s="57" t="s">
        <v>44</v>
      </c>
      <c r="N213" s="58" t="str">
        <f>IF(L211&lt;&gt;"", VLOOKUP(L211,'Base de Datos'!$A$2:$D1268,4,FALSE()),"")</f>
        <v/>
      </c>
      <c r="O213" s="43"/>
      <c r="P213" s="163"/>
      <c r="Q213" s="3"/>
      <c r="R213" s="15"/>
      <c r="S213" s="229"/>
      <c r="T213" s="230"/>
      <c r="U213" s="59"/>
      <c r="V213" s="47"/>
      <c r="W213" s="229"/>
      <c r="X213" s="230"/>
      <c r="Y213" s="59"/>
      <c r="Z213" s="47"/>
      <c r="AA213" s="229"/>
      <c r="AB213" s="230"/>
      <c r="AC213" s="59"/>
      <c r="AD213" s="48"/>
      <c r="AE213" s="240" t="s">
        <v>55</v>
      </c>
      <c r="AF213" s="230"/>
      <c r="AG213" s="161">
        <f t="array" aca="1" ref="AG213" ca="1">COUNTIFS(AP171:AP211, "💲", AY171:AY211, INDIRECT("AE" &amp; ROW())) + COUNTIFS(AP171:AP211, "📦", AY171:AY211, INDIRECT("AE" &amp; ROW())) + COUNTIFS(AP171:AP211, "✅", AY171:AY211, INDIRECT("AE" &amp; ROW()))</f>
        <v>0</v>
      </c>
      <c r="AH213" s="162">
        <f t="array" aca="1" ref="AH213" ca="1">COUNTIFS(AP171:AP211, "💲", AY171:AY211, INDIRECT("AE" &amp; ROW())) + COUNTIFS(AP171:AP211, "📦", AY171:AY211, INDIRECT("AE" &amp; ROW()))</f>
        <v>0</v>
      </c>
      <c r="AI213" s="139">
        <f t="array" aca="1" ref="AI213" ca="1">SUMIFS(AR171:AR211, AY171:AY211, INDIRECT("AE" &amp; ROW()), AP171:AP211, "💲") + SUMIFS(AR171:AR211, AY171:AY211, INDIRECT("AE" &amp; ROW()), AP171:AP211, "📦")</f>
        <v>0</v>
      </c>
      <c r="AJ213" s="139">
        <f t="array" aca="1" ref="AJ213" ca="1">(
    SUMIFS(AR171:AR211, AY171:AY211, INDIRECT("AE" &amp; ROW()), AP171:AP211, "💲") +
    SUMIFS(AR171:AR211, AY171:AY211, INDIRECT("AE" &amp; ROW()), AP171:AP211, "📦")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
        SUMIFS(AR171:AR211, AY171:AY211, INDIRECT("AE" &amp; ROW()), AP171:AP211, "💲", AS171:AS211, "Familiar") +
        SUMIFS(AR171:AR211, AY171:AY211, INDIRECT("AE" &amp; ROW()), AP171:AP211, "📦", AS171:AS211, "Familiar")
    ) / 2
)  -
(
    (
        SUMIFS(AR171:AR211, AY171:AY211, INDIRECT("AE" &amp; ROW()), AP171:AP211, "💲", AS171:AS211, "Exonerado ADH") +
        SUMIFS(AR171:AR211, AY171:AY211, INDIRECT("AE" &amp; ROW()), AP171:AP211, "📦", AS171:AS211, "Exonerado ADH")
    ) / 2
)  -
(
    (
        SUMIFS(AR171:AR211, AY171:AY211, INDIRECT("AE" &amp; ROW()), AP171:AP211, "💲", AS171:AS211, "Exonerado Doctor") +
        SUMIFS(AR171:AR211, AY171:AY211, INDIRECT("AE" &amp; ROW()), AP171:AP211, "📦", AS171:AS211, "Exonerado Doctor")
    ) / 2
)</f>
        <v>0</v>
      </c>
      <c r="AK213" s="139">
        <f t="array" aca="1" ref="AK213" ca="1">(
    SUMIFS(AR171:AR211, AY171:AY211, INDIRECT("AE" &amp; ROW()), AP171:AP211, "💲") +
    SUMIFS(AR171:AR211, AY171:AY211, INDIRECT("AE" &amp; ROW()), AP171:AP211, "📦")
) -
(
    SUMIFS(AR171:AR211, AY171:AY211, INDIRECT("AE" &amp; ROW()), AP171:AP211, "💲", AS171:AS211, "Familiar") +
    SUMIFS(AR171:AR211, AY171:AY211, INDIRECT("AE" &amp; ROW()), AP171:AP211, "📦", AS171:AS211, "Familiar")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SUMIFS(AR171:AR211, AY171:AY211, INDIRECT("AE" &amp; ROW()), AP171:AP211, "💲", AS171:AS211, "Exonerado ADH") +
    SUMIFS(AR171:AR211, AY171:AY211, INDIRECT("AE" &amp; ROW()), AP171:AP211, "📦", AS171:AS211, "Exonerado ADH")
) -
(
    (
        SUMIFS(AR171:AR211, AY171:AY211, INDIRECT("AE" &amp; ROW()), AP171:AP211, "💲", AS171:AS211, "Exonerado Doctor") +
        SUMIFS(AR171:AR211, AY171:AY211, INDIRECT("AE" &amp; ROW()), AP171:AP211, "📦", AS171:AS211, "Exonerado Doctor")
    ) / 2
) -
(
    (
        SUMIFS(AR171:AR211, AY171:AY211, INDIRECT("AE" &amp; ROW()), AP171:AP211, "💲", AS171:AS211, "") +
        SUMIFS(AR171:AR211, AY171:AY211, INDIRECT("AE" &amp; ROW()), AP171:AP211, "📦", AS171:AS211, "")
    ) / 2
)</f>
        <v>0</v>
      </c>
      <c r="AL213" s="140">
        <f t="array" aca="1" ref="AL213" ca="1">(
    SUMIFS(AR171:AR211, AY171:AY211, INDIRECT("AE" &amp; ROW()), AP171:AP211, "💲") +
    SUMIFS(AR171:AR211, AY171:AY211, INDIRECT("AE" &amp; ROW()), AP171:AP211, "📦")
) -
(
    (
        SUMIFS(AR171:AR211, AY171:AY211, INDIRECT("AE" &amp; ROW()), AP171:AP211, "💲", AS171:AS211, "Familiar") +
        SUMIFS(AR171:AR211, AY171:AY211, INDIRECT("AE" &amp; ROW()), AP171:AP211, "📦", AS171:AS211, "Familiar")
    ) / 2
) -
(
    (
        SUMIFS(AR171:AR211, AY171:AY211, INDIRECT("AE" &amp; ROW()), AP171:AP211, "💲", AS171:AS211, "Participante") +
        SUMIFS(AR171:AR211, AY171:AY211, INDIRECT("AE" &amp; ROW()), AP171:AP211, "📦", AS171:AS211, "Participante")
    ) / 2
) -
(
    (
        SUMIFS(AR171:AR211, AY171:AY211, INDIRECT("AE" &amp; ROW()), AP171:AP211, "💲", AS171:AS211, "Empleado") +
        SUMIFS(AR171:AR211, AY171:AY211, INDIRECT("AE" &amp; ROW()), AP171:AP211, "📦", AS171:AS211, "Empleado")
    ) / 2
) -
(
    (
        SUMIFS(AR171:AR211, AY171:AY211, INDIRECT("AE" &amp; ROW()), AP171:AP211, "💲", AS171:AS211, "Exonerado ADH") +
        SUMIFS(AR171:AR211, AY171:AY211, INDIRECT("AE" &amp; ROW()), AP171:AP211, "📦", AS171:AS211, "Exonerado ADH")
    ) / 2
) -
(
    SUMIFS(AR171:AR211, AY171:AY211, INDIRECT("AE" &amp; ROW()), AP171:AP211, "💲", AS171:AS211, "Exonerado Doctor") +
    SUMIFS(AR171:AR211, AY171:AY211, INDIRECT("AE" &amp; ROW()), AP171:AP211, "📦", AS171:AS211, "Exonerado Doctor")
) -
(
    (
        SUMIFS(AR171:AR211, AY171:AY211, INDIRECT("AE" &amp; ROW()), AP171:AP211, "💲", AS171:AS211, "") +
        SUMIFS(AR171:AR211, AY171:AY211, INDIRECT("AE" &amp; ROW()), AP171:AP211, "📦", AS171:AS211, "")
    ) / 2
)</f>
        <v>0</v>
      </c>
      <c r="AM213" s="48"/>
      <c r="AN213" s="48"/>
      <c r="AO213" s="48"/>
      <c r="AP213" s="48"/>
      <c r="AQ213" s="48"/>
      <c r="AR213" s="48"/>
      <c r="AS213" s="48"/>
      <c r="AT213" s="48"/>
      <c r="AU213" s="48"/>
      <c r="AV213" s="48"/>
      <c r="AW213" s="48"/>
      <c r="AX213" s="48"/>
      <c r="AY213" s="48"/>
      <c r="AZ213" s="48"/>
      <c r="BA213" s="48"/>
      <c r="BB213" s="48"/>
      <c r="BC213" s="48"/>
      <c r="BD213" s="48"/>
      <c r="BE213" s="48"/>
      <c r="BF213" s="48"/>
      <c r="BG213" s="48"/>
      <c r="BH213" s="48"/>
      <c r="BI213" s="48"/>
      <c r="BJ213" s="48"/>
      <c r="BK213" s="48"/>
      <c r="BL213" s="48"/>
      <c r="BM213" s="48"/>
      <c r="BN213" s="48"/>
    </row>
    <row r="214" spans="1:66" ht="11.25" customHeight="1">
      <c r="A214" s="221"/>
      <c r="B214" s="38"/>
      <c r="C214" s="206"/>
      <c r="D214" s="209"/>
      <c r="E214" s="85" t="s">
        <v>46</v>
      </c>
      <c r="F214" s="86"/>
      <c r="G214" s="206"/>
      <c r="H214" s="209"/>
      <c r="I214" s="85" t="s">
        <v>46</v>
      </c>
      <c r="J214" s="108"/>
      <c r="K214" s="206"/>
      <c r="L214" s="209"/>
      <c r="M214" s="85" t="s">
        <v>46</v>
      </c>
      <c r="N214" s="108"/>
      <c r="O214" s="43"/>
      <c r="P214" s="163"/>
      <c r="Q214" s="3"/>
      <c r="R214" s="15"/>
      <c r="S214" s="227" t="str">
        <f>IF(OR(S211="Empleado",S211="Familiar"),"Nombre del Empleado","N° Factura")</f>
        <v>N° Factura</v>
      </c>
      <c r="T214" s="228"/>
      <c r="U214" s="89"/>
      <c r="V214" s="47"/>
      <c r="W214" s="227" t="str">
        <f>IF(OR(W211="Empleado",W211="Familiar"),"Nombre del Empleado","N° Factura")</f>
        <v>N° Factura</v>
      </c>
      <c r="X214" s="228"/>
      <c r="Y214" s="89"/>
      <c r="Z214" s="47"/>
      <c r="AA214" s="227" t="str">
        <f>IF(OR(AA211="Empleado",AA211="Familiar"),"Nombre del Empleado","N° Factura")</f>
        <v>N° Factura</v>
      </c>
      <c r="AB214" s="228"/>
      <c r="AC214" s="89"/>
      <c r="AD214" s="48"/>
      <c r="AE214" s="240" t="s">
        <v>57</v>
      </c>
      <c r="AF214" s="230"/>
      <c r="AG214" s="161">
        <f t="array" aca="1" ref="AG214" ca="1">COUNTIFS(AP171:AP211, "💲", AY171:AY211, INDIRECT("AE" &amp; ROW())) + COUNTIFS(AP171:AP211, "📦", AY171:AY211, INDIRECT("AE" &amp; ROW())) + COUNTIFS(AP171:AP211, "✅", AY171:AY211, INDIRECT("AE" &amp; ROW()))</f>
        <v>0</v>
      </c>
      <c r="AH214" s="162">
        <f t="array" aca="1" ref="AH214" ca="1">COUNTIFS(AP171:AP211, "💲", AY171:AY211, INDIRECT("AE" &amp; ROW())) + COUNTIFS(AP171:AP211, "📦", AY171:AY211, INDIRECT("AE" &amp; ROW()))</f>
        <v>0</v>
      </c>
      <c r="AI214" s="139">
        <f t="array" aca="1" ref="AI214" ca="1">SUMIFS(AR171:AR211, AY171:AY211, INDIRECT("AE" &amp; ROW()), AP171:AP211, "💲") + SUMIFS(AR171:AR211, AY171:AY211, INDIRECT("AE" &amp; ROW()), AP171:AP211, "📦")</f>
        <v>0</v>
      </c>
      <c r="AJ214" s="139">
        <f t="array" aca="1" ref="AJ214" ca="1">(
    SUMIFS(AR171:AR211, AY171:AY211, INDIRECT("AE" &amp; ROW()), AP171:AP211, "💲") +
    SUMIFS(AR171:AR211, AY171:AY211, INDIRECT("AE" &amp; ROW()), AP171:AP211, "📦")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
        SUMIFS(AR171:AR211, AY171:AY211, INDIRECT("AE" &amp; ROW()), AP171:AP211, "💲", AS171:AS211, "Familiar") +
        SUMIFS(AR171:AR211, AY171:AY211, INDIRECT("AE" &amp; ROW()), AP171:AP211, "📦", AS171:AS211, "Familiar")
    ) / 2
)  -
(
    (
        SUMIFS(AR171:AR211, AY171:AY211, INDIRECT("AE" &amp; ROW()), AP171:AP211, "💲", AS171:AS211, "Exonerado ADH") +
        SUMIFS(AR171:AR211, AY171:AY211, INDIRECT("AE" &amp; ROW()), AP171:AP211, "📦", AS171:AS211, "Exonerado ADH")
    ) / 2
)  -
(
    (
        SUMIFS(AR171:AR211, AY171:AY211, INDIRECT("AE" &amp; ROW()), AP171:AP211, "💲", AS171:AS211, "Exonerado Doctor") +
        SUMIFS(AR171:AR211, AY171:AY211, INDIRECT("AE" &amp; ROW()), AP171:AP211, "📦", AS171:AS211, "Exonerado Doctor")
    ) / 2
)</f>
        <v>0</v>
      </c>
      <c r="AK214" s="139">
        <f t="array" aca="1" ref="AK214" ca="1">(
    SUMIFS(AR171:AR211, AY171:AY211, INDIRECT("AE" &amp; ROW()), AP171:AP211, "💲") +
    SUMIFS(AR171:AR211, AY171:AY211, INDIRECT("AE" &amp; ROW()), AP171:AP211, "📦")
) -
(
    SUMIFS(AR171:AR211, AY171:AY211, INDIRECT("AE" &amp; ROW()), AP171:AP211, "💲", AS171:AS211, "Familiar") +
    SUMIFS(AR171:AR211, AY171:AY211, INDIRECT("AE" &amp; ROW()), AP171:AP211, "📦", AS171:AS211, "Familiar")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SUMIFS(AR171:AR211, AY171:AY211, INDIRECT("AE" &amp; ROW()), AP171:AP211, "💲", AS171:AS211, "Exonerado ADH") +
    SUMIFS(AR171:AR211, AY171:AY211, INDIRECT("AE" &amp; ROW()), AP171:AP211, "📦", AS171:AS211, "Exonerado ADH")
) -
(
    (
        SUMIFS(AR171:AR211, AY171:AY211, INDIRECT("AE" &amp; ROW()), AP171:AP211, "💲", AS171:AS211, "Exonerado Doctor") +
        SUMIFS(AR171:AR211, AY171:AY211, INDIRECT("AE" &amp; ROW()), AP171:AP211, "📦", AS171:AS211, "Exonerado Doctor")
    ) / 2
) -
(
    (
        SUMIFS(AR171:AR211, AY171:AY211, INDIRECT("AE" &amp; ROW()), AP171:AP211, "💲", AS171:AS211, "") +
        SUMIFS(AR171:AR211, AY171:AY211, INDIRECT("AE" &amp; ROW()), AP171:AP211, "📦", AS171:AS211, "")
    ) / 2
)</f>
        <v>0</v>
      </c>
      <c r="AL214" s="140">
        <f t="array" aca="1" ref="AL214" ca="1">(
    SUMIFS(AR171:AR211, AY171:AY211, INDIRECT("AE" &amp; ROW()), AP171:AP211, "💲") +
    SUMIFS(AR171:AR211, AY171:AY211, INDIRECT("AE" &amp; ROW()), AP171:AP211, "📦")
) -
(
    (
        SUMIFS(AR171:AR211, AY171:AY211, INDIRECT("AE" &amp; ROW()), AP171:AP211, "💲", AS171:AS211, "Familiar") +
        SUMIFS(AR171:AR211, AY171:AY211, INDIRECT("AE" &amp; ROW()), AP171:AP211, "📦", AS171:AS211, "Familiar")
    ) / 2
) -
(
    (
        SUMIFS(AR171:AR211, AY171:AY211, INDIRECT("AE" &amp; ROW()), AP171:AP211, "💲", AS171:AS211, "Participante") +
        SUMIFS(AR171:AR211, AY171:AY211, INDIRECT("AE" &amp; ROW()), AP171:AP211, "📦", AS171:AS211, "Participante")
    ) / 2
) -
(
    (
        SUMIFS(AR171:AR211, AY171:AY211, INDIRECT("AE" &amp; ROW()), AP171:AP211, "💲", AS171:AS211, "Empleado") +
        SUMIFS(AR171:AR211, AY171:AY211, INDIRECT("AE" &amp; ROW()), AP171:AP211, "📦", AS171:AS211, "Empleado")
    ) / 2
) -
(
    (
        SUMIFS(AR171:AR211, AY171:AY211, INDIRECT("AE" &amp; ROW()), AP171:AP211, "💲", AS171:AS211, "Exonerado ADH") +
        SUMIFS(AR171:AR211, AY171:AY211, INDIRECT("AE" &amp; ROW()), AP171:AP211, "📦", AS171:AS211, "Exonerado ADH")
    ) / 2
) -
(
    SUMIFS(AR171:AR211, AY171:AY211, INDIRECT("AE" &amp; ROW()), AP171:AP211, "💲", AS171:AS211, "Exonerado Doctor") +
    SUMIFS(AR171:AR211, AY171:AY211, INDIRECT("AE" &amp; ROW()), AP171:AP211, "📦", AS171:AS211, "Exonerado Doctor")
) -
(
    (
        SUMIFS(AR171:AR211, AY171:AY211, INDIRECT("AE" &amp; ROW()), AP171:AP211, "💲", AS171:AS211, "") +
        SUMIFS(AR171:AR211, AY171:AY211, INDIRECT("AE" &amp; ROW()), AP171:AP211, "📦", AS171:AS211, "")
    ) / 2
)</f>
        <v>0</v>
      </c>
      <c r="AM214" s="48"/>
      <c r="AN214" s="48"/>
      <c r="AO214" s="48"/>
      <c r="AP214" s="48"/>
      <c r="AQ214" s="48"/>
      <c r="AR214" s="48"/>
      <c r="AS214" s="48"/>
      <c r="AT214" s="48"/>
      <c r="AU214" s="48"/>
      <c r="AV214" s="48"/>
      <c r="AW214" s="48"/>
      <c r="AX214" s="48"/>
      <c r="AY214" s="48"/>
      <c r="AZ214" s="48"/>
      <c r="BA214" s="48"/>
      <c r="BB214" s="48"/>
      <c r="BC214" s="48"/>
      <c r="BD214" s="48"/>
      <c r="BE214" s="48"/>
      <c r="BF214" s="48"/>
      <c r="BG214" s="48"/>
      <c r="BH214" s="48"/>
      <c r="BI214" s="48"/>
      <c r="BJ214" s="48"/>
      <c r="BK214" s="48"/>
      <c r="BL214" s="48"/>
      <c r="BM214" s="48"/>
      <c r="BN214" s="48"/>
    </row>
    <row r="215" spans="1:66" ht="11.25" customHeight="1">
      <c r="A215" s="222">
        <f>A211+$Q$13/1440</f>
        <v>0.79166666666666641</v>
      </c>
      <c r="B215" s="164"/>
      <c r="C215" s="204"/>
      <c r="D215" s="207"/>
      <c r="E215" s="177" t="s">
        <v>36</v>
      </c>
      <c r="F215" s="42" t="str">
        <f>IF(D215&lt;&gt;"", VLOOKUP(D215,'Base de Datos'!$A$2:$D1268,2,FALSE()),"")</f>
        <v/>
      </c>
      <c r="G215" s="204"/>
      <c r="H215" s="216"/>
      <c r="I215" s="177" t="s">
        <v>36</v>
      </c>
      <c r="J215" s="42" t="str">
        <f>IF(H215&lt;&gt;"", VLOOKUP(H215,'Base de Datos'!$A$2:$D1268,2,FALSE()),"")</f>
        <v/>
      </c>
      <c r="K215" s="204"/>
      <c r="L215" s="216"/>
      <c r="M215" s="177" t="s">
        <v>36</v>
      </c>
      <c r="N215" s="42" t="str">
        <f>IF(L215&lt;&gt;"", VLOOKUP(L215,'Base de Datos'!$A$2:$D1268,2,FALSE()),"")</f>
        <v/>
      </c>
      <c r="O215" s="165"/>
      <c r="P215" s="165"/>
      <c r="Q215" s="165"/>
      <c r="R215" s="166"/>
      <c r="S215" s="167"/>
      <c r="T215" s="45" t="s">
        <v>37</v>
      </c>
      <c r="U215" s="168"/>
      <c r="V215" s="169"/>
      <c r="W215" s="167"/>
      <c r="X215" s="45" t="s">
        <v>37</v>
      </c>
      <c r="Y215" s="168"/>
      <c r="Z215" s="169"/>
      <c r="AA215" s="167"/>
      <c r="AB215" s="45" t="s">
        <v>37</v>
      </c>
      <c r="AC215" s="168"/>
      <c r="AD215" s="56"/>
      <c r="AE215" s="240" t="s">
        <v>59</v>
      </c>
      <c r="AF215" s="230"/>
      <c r="AG215" s="161">
        <f t="array" aca="1" ref="AG215" ca="1">COUNTIFS(AP171:AP211, "💲", AY171:AY211, INDIRECT("AE" &amp; ROW())) + COUNTIFS(AP171:AP211, "📦", AY171:AY211, INDIRECT("AE" &amp; ROW())) + COUNTIFS(AP171:AP211, "✅", AY171:AY211, INDIRECT("AE" &amp; ROW()))</f>
        <v>0</v>
      </c>
      <c r="AH215" s="162">
        <f t="array" aca="1" ref="AH215" ca="1">COUNTIFS(AP171:AP211, "💲", AY171:AY211, INDIRECT("AE" &amp; ROW())) + COUNTIFS(AP171:AP211, "📦", AY171:AY211, INDIRECT("AE" &amp; ROW()))</f>
        <v>0</v>
      </c>
      <c r="AI215" s="139">
        <f t="array" aca="1" ref="AI215" ca="1">SUMIFS(AR171:AR211, AY171:AY211, INDIRECT("AE" &amp; ROW()), AP171:AP211, "💲") + SUMIFS(AR171:AR211, AY171:AY211, INDIRECT("AE" &amp; ROW()), AP171:AP211, "📦")</f>
        <v>0</v>
      </c>
      <c r="AJ215" s="139">
        <f t="array" aca="1" ref="AJ215" ca="1">(
    SUMIFS(AR171:AR211, AY171:AY211, INDIRECT("AE" &amp; ROW()), AP171:AP211, "💲") +
    SUMIFS(AR171:AR211, AY171:AY211, INDIRECT("AE" &amp; ROW()), AP171:AP211, "📦")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
        SUMIFS(AR171:AR211, AY171:AY211, INDIRECT("AE" &amp; ROW()), AP171:AP211, "💲", AS171:AS211, "Familiar") +
        SUMIFS(AR171:AR211, AY171:AY211, INDIRECT("AE" &amp; ROW()), AP171:AP211, "📦", AS171:AS211, "Familiar")
    ) / 2
)  -
(
    (
        SUMIFS(AR171:AR211, AY171:AY211, INDIRECT("AE" &amp; ROW()), AP171:AP211, "💲", AS171:AS211, "Exonerado ADH") +
        SUMIFS(AR171:AR211, AY171:AY211, INDIRECT("AE" &amp; ROW()), AP171:AP211, "📦", AS171:AS211, "Exonerado ADH")
    ) / 2
)  -
(
    (
        SUMIFS(AR171:AR211, AY171:AY211, INDIRECT("AE" &amp; ROW()), AP171:AP211, "💲", AS171:AS211, "Exonerado Doctor") +
        SUMIFS(AR171:AR211, AY171:AY211, INDIRECT("AE" &amp; ROW()), AP171:AP211, "📦", AS171:AS211, "Exonerado Doctor")
    ) / 2
)</f>
        <v>0</v>
      </c>
      <c r="AK215" s="139">
        <f t="array" aca="1" ref="AK215" ca="1">(
    SUMIFS(AR171:AR211, AY171:AY211, INDIRECT("AE" &amp; ROW()), AP171:AP211, "💲") +
    SUMIFS(AR171:AR211, AY171:AY211, INDIRECT("AE" &amp; ROW()), AP171:AP211, "📦")
) -
(
    SUMIFS(AR171:AR211, AY171:AY211, INDIRECT("AE" &amp; ROW()), AP171:AP211, "💲", AS171:AS211, "Familiar") +
    SUMIFS(AR171:AR211, AY171:AY211, INDIRECT("AE" &amp; ROW()), AP171:AP211, "📦", AS171:AS211, "Familiar")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SUMIFS(AR171:AR211, AY171:AY211, INDIRECT("AE" &amp; ROW()), AP171:AP211, "💲", AS171:AS211, "Exonerado ADH") +
    SUMIFS(AR171:AR211, AY171:AY211, INDIRECT("AE" &amp; ROW()), AP171:AP211, "📦", AS171:AS211, "Exonerado ADH")
) -
(
    (
        SUMIFS(AR171:AR211, AY171:AY211, INDIRECT("AE" &amp; ROW()), AP171:AP211, "💲", AS171:AS211, "Exonerado Doctor") +
        SUMIFS(AR171:AR211, AY171:AY211, INDIRECT("AE" &amp; ROW()), AP171:AP211, "📦", AS171:AS211, "Exonerado Doctor")
    ) / 2
) -
(
    (
        SUMIFS(AR171:AR211, AY171:AY211, INDIRECT("AE" &amp; ROW()), AP171:AP211, "💲", AS171:AS211, "") +
        SUMIFS(AR171:AR211, AY171:AY211, INDIRECT("AE" &amp; ROW()), AP171:AP211, "📦", AS171:AS211, "")
    ) / 2
)</f>
        <v>0</v>
      </c>
      <c r="AL215" s="140">
        <f t="array" aca="1" ref="AL215" ca="1">(
    SUMIFS(AR171:AR211, AY171:AY211, INDIRECT("AE" &amp; ROW()), AP171:AP211, "💲") +
    SUMIFS(AR171:AR211, AY171:AY211, INDIRECT("AE" &amp; ROW()), AP171:AP211, "📦")
) -
(
    (
        SUMIFS(AR171:AR211, AY171:AY211, INDIRECT("AE" &amp; ROW()), AP171:AP211, "💲", AS171:AS211, "Familiar") +
        SUMIFS(AR171:AR211, AY171:AY211, INDIRECT("AE" &amp; ROW()), AP171:AP211, "📦", AS171:AS211, "Familiar")
    ) / 2
) -
(
    (
        SUMIFS(AR171:AR211, AY171:AY211, INDIRECT("AE" &amp; ROW()), AP171:AP211, "💲", AS171:AS211, "Participante") +
        SUMIFS(AR171:AR211, AY171:AY211, INDIRECT("AE" &amp; ROW()), AP171:AP211, "📦", AS171:AS211, "Participante")
    ) / 2
) -
(
    (
        SUMIFS(AR171:AR211, AY171:AY211, INDIRECT("AE" &amp; ROW()), AP171:AP211, "💲", AS171:AS211, "Empleado") +
        SUMIFS(AR171:AR211, AY171:AY211, INDIRECT("AE" &amp; ROW()), AP171:AP211, "📦", AS171:AS211, "Empleado")
    ) / 2
) -
(
    (
        SUMIFS(AR171:AR211, AY171:AY211, INDIRECT("AE" &amp; ROW()), AP171:AP211, "💲", AS171:AS211, "Exonerado ADH") +
        SUMIFS(AR171:AR211, AY171:AY211, INDIRECT("AE" &amp; ROW()), AP171:AP211, "📦", AS171:AS211, "Exonerado ADH")
    ) / 2
) -
(
    SUMIFS(AR171:AR211, AY171:AY211, INDIRECT("AE" &amp; ROW()), AP171:AP211, "💲", AS171:AS211, "Exonerado Doctor") +
    SUMIFS(AR171:AR211, AY171:AY211, INDIRECT("AE" &amp; ROW()), AP171:AP211, "📦", AS171:AS211, "Exonerado Doctor")
) -
(
    (
        SUMIFS(AR171:AR211, AY171:AY211, INDIRECT("AE" &amp; ROW()), AP171:AP211, "💲", AS171:AS211, "") +
        SUMIFS(AR171:AR211, AY171:AY211, INDIRECT("AE" &amp; ROW()), AP171:AP211, "📦", AS171:AS211, "")
    ) / 2
)</f>
        <v>0</v>
      </c>
      <c r="AM215" s="56"/>
      <c r="AN215" s="56"/>
      <c r="AO215" s="56"/>
      <c r="AP215" s="56"/>
      <c r="AQ215" s="56"/>
      <c r="AR215" s="56"/>
      <c r="AS215" s="56"/>
      <c r="AT215" s="56"/>
      <c r="AU215" s="56"/>
      <c r="AV215" s="56"/>
      <c r="AW215" s="56"/>
      <c r="AX215" s="56"/>
      <c r="AY215" s="56"/>
      <c r="AZ215" s="56"/>
      <c r="BA215" s="56"/>
      <c r="BB215" s="56"/>
      <c r="BC215" s="56"/>
      <c r="BD215" s="56"/>
      <c r="BE215" s="56"/>
      <c r="BF215" s="56"/>
      <c r="BG215" s="56"/>
      <c r="BH215" s="56"/>
      <c r="BI215" s="56"/>
      <c r="BJ215" s="56"/>
      <c r="BK215" s="56"/>
      <c r="BL215" s="56"/>
      <c r="BM215" s="56"/>
      <c r="BN215" s="56"/>
    </row>
    <row r="216" spans="1:66" ht="11.25" customHeight="1">
      <c r="A216" s="220"/>
      <c r="B216" s="164"/>
      <c r="C216" s="205"/>
      <c r="D216" s="208"/>
      <c r="E216" s="178" t="s">
        <v>42</v>
      </c>
      <c r="F216" s="58" t="str">
        <f>IF(D215&lt;&gt;"", VLOOKUP(D215,'Base de Datos'!$A$2:$D1268,3,FALSE()),"")</f>
        <v/>
      </c>
      <c r="G216" s="205"/>
      <c r="H216" s="208"/>
      <c r="I216" s="178" t="s">
        <v>42</v>
      </c>
      <c r="J216" s="58" t="str">
        <f>IF(H215&lt;&gt;"", VLOOKUP(H215,'Base de Datos'!$A$2:$D1268,3,FALSE()),"")</f>
        <v/>
      </c>
      <c r="K216" s="205"/>
      <c r="L216" s="208"/>
      <c r="M216" s="178" t="s">
        <v>42</v>
      </c>
      <c r="N216" s="58" t="str">
        <f>IF(L215&lt;&gt;"", VLOOKUP(L215,'Base de Datos'!$A$2:$D1268,3,FALSE()),"")</f>
        <v/>
      </c>
      <c r="O216" s="165"/>
      <c r="P216" s="165"/>
      <c r="Q216" s="165"/>
      <c r="R216" s="166"/>
      <c r="S216" s="231"/>
      <c r="T216" s="230"/>
      <c r="U216" s="170"/>
      <c r="V216" s="169"/>
      <c r="W216" s="231"/>
      <c r="X216" s="230"/>
      <c r="Y216" s="170"/>
      <c r="Z216" s="169"/>
      <c r="AA216" s="231"/>
      <c r="AB216" s="230"/>
      <c r="AC216" s="170"/>
      <c r="AD216" s="56"/>
      <c r="AE216" s="240" t="s">
        <v>63</v>
      </c>
      <c r="AF216" s="230"/>
      <c r="AG216" s="161">
        <f t="array" aca="1" ref="AG216" ca="1">COUNTIFS(AP171:AP211, "💲", AY171:AY211, INDIRECT("AE" &amp; ROW())) + COUNTIFS(AP171:AP211, "📦", AY171:AY211, INDIRECT("AE" &amp; ROW())) + COUNTIFS(AP171:AP211, "✅", AY171:AY211, INDIRECT("AE" &amp; ROW()))</f>
        <v>0</v>
      </c>
      <c r="AH216" s="162">
        <f t="array" aca="1" ref="AH216" ca="1">COUNTIFS(AP171:AP211, "💲", AY171:AY211, INDIRECT("AE" &amp; ROW())) + COUNTIFS(AP171:AP211, "📦", AY171:AY211, INDIRECT("AE" &amp; ROW()))</f>
        <v>0</v>
      </c>
      <c r="AI216" s="139">
        <f t="array" aca="1" ref="AI216" ca="1">SUMIFS(AR171:AR211, AY171:AY211, INDIRECT("AE" &amp; ROW()), AP171:AP211, "💲") + SUMIFS(AR171:AR211, AY171:AY211, INDIRECT("AE" &amp; ROW()), AP171:AP211, "📦")</f>
        <v>0</v>
      </c>
      <c r="AJ216" s="139">
        <f t="array" aca="1" ref="AJ216" ca="1">(
    SUMIFS(AR171:AR211, AY171:AY211, INDIRECT("AE" &amp; ROW()), AP171:AP211, "💲") +
    SUMIFS(AR171:AR211, AY171:AY211, INDIRECT("AE" &amp; ROW()), AP171:AP211, "📦")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
        SUMIFS(AR171:AR211, AY171:AY211, INDIRECT("AE" &amp; ROW()), AP171:AP211, "💲", AS171:AS211, "Familiar") +
        SUMIFS(AR171:AR211, AY171:AY211, INDIRECT("AE" &amp; ROW()), AP171:AP211, "📦", AS171:AS211, "Familiar")
    ) / 2
)  -
(
    (
        SUMIFS(AR171:AR211, AY171:AY211, INDIRECT("AE" &amp; ROW()), AP171:AP211, "💲", AS171:AS211, "Exonerado ADH") +
        SUMIFS(AR171:AR211, AY171:AY211, INDIRECT("AE" &amp; ROW()), AP171:AP211, "📦", AS171:AS211, "Exonerado ADH")
    ) / 2
)  -
(
    (
        SUMIFS(AR171:AR211, AY171:AY211, INDIRECT("AE" &amp; ROW()), AP171:AP211, "💲", AS171:AS211, "Exonerado Doctor") +
        SUMIFS(AR171:AR211, AY171:AY211, INDIRECT("AE" &amp; ROW()), AP171:AP211, "📦", AS171:AS211, "Exonerado Doctor")
    ) / 2
)</f>
        <v>0</v>
      </c>
      <c r="AK216" s="139">
        <f t="array" aca="1" ref="AK216" ca="1">(
    SUMIFS(AR171:AR211, AY171:AY211, INDIRECT("AE" &amp; ROW()), AP171:AP211, "💲") +
    SUMIFS(AR171:AR211, AY171:AY211, INDIRECT("AE" &amp; ROW()), AP171:AP211, "📦")
) -
(
    SUMIFS(AR171:AR211, AY171:AY211, INDIRECT("AE" &amp; ROW()), AP171:AP211, "💲", AS171:AS211, "Familiar") +
    SUMIFS(AR171:AR211, AY171:AY211, INDIRECT("AE" &amp; ROW()), AP171:AP211, "📦", AS171:AS211, "Familiar")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SUMIFS(AR171:AR211, AY171:AY211, INDIRECT("AE" &amp; ROW()), AP171:AP211, "💲", AS171:AS211, "Exonerado ADH") +
    SUMIFS(AR171:AR211, AY171:AY211, INDIRECT("AE" &amp; ROW()), AP171:AP211, "📦", AS171:AS211, "Exonerado ADH")
) -
(
    (
        SUMIFS(AR171:AR211, AY171:AY211, INDIRECT("AE" &amp; ROW()), AP171:AP211, "💲", AS171:AS211, "Exonerado Doctor") +
        SUMIFS(AR171:AR211, AY171:AY211, INDIRECT("AE" &amp; ROW()), AP171:AP211, "📦", AS171:AS211, "Exonerado Doctor")
    ) / 2
) -
(
    (
        SUMIFS(AR171:AR211, AY171:AY211, INDIRECT("AE" &amp; ROW()), AP171:AP211, "💲", AS171:AS211, "") +
        SUMIFS(AR171:AR211, AY171:AY211, INDIRECT("AE" &amp; ROW()), AP171:AP211, "📦", AS171:AS211, "")
    ) / 2
)</f>
        <v>0</v>
      </c>
      <c r="AL216" s="140">
        <f t="array" aca="1" ref="AL216" ca="1">(
    SUMIFS(AR171:AR211, AY171:AY211, INDIRECT("AE" &amp; ROW()), AP171:AP211, "💲") +
    SUMIFS(AR171:AR211, AY171:AY211, INDIRECT("AE" &amp; ROW()), AP171:AP211, "📦")
) -
(
    (
        SUMIFS(AR171:AR211, AY171:AY211, INDIRECT("AE" &amp; ROW()), AP171:AP211, "💲", AS171:AS211, "Familiar") +
        SUMIFS(AR171:AR211, AY171:AY211, INDIRECT("AE" &amp; ROW()), AP171:AP211, "📦", AS171:AS211, "Familiar")
    ) / 2
) -
(
    (
        SUMIFS(AR171:AR211, AY171:AY211, INDIRECT("AE" &amp; ROW()), AP171:AP211, "💲", AS171:AS211, "Participante") +
        SUMIFS(AR171:AR211, AY171:AY211, INDIRECT("AE" &amp; ROW()), AP171:AP211, "📦", AS171:AS211, "Participante")
    ) / 2
) -
(
    (
        SUMIFS(AR171:AR211, AY171:AY211, INDIRECT("AE" &amp; ROW()), AP171:AP211, "💲", AS171:AS211, "Empleado") +
        SUMIFS(AR171:AR211, AY171:AY211, INDIRECT("AE" &amp; ROW()), AP171:AP211, "📦", AS171:AS211, "Empleado")
    ) / 2
) -
(
    (
        SUMIFS(AR171:AR211, AY171:AY211, INDIRECT("AE" &amp; ROW()), AP171:AP211, "💲", AS171:AS211, "Exonerado ADH") +
        SUMIFS(AR171:AR211, AY171:AY211, INDIRECT("AE" &amp; ROW()), AP171:AP211, "📦", AS171:AS211, "Exonerado ADH")
    ) / 2
) -
(
    SUMIFS(AR171:AR211, AY171:AY211, INDIRECT("AE" &amp; ROW()), AP171:AP211, "💲", AS171:AS211, "Exonerado Doctor") +
    SUMIFS(AR171:AR211, AY171:AY211, INDIRECT("AE" &amp; ROW()), AP171:AP211, "📦", AS171:AS211, "Exonerado Doctor")
) -
(
    (
        SUMIFS(AR171:AR211, AY171:AY211, INDIRECT("AE" &amp; ROW()), AP171:AP211, "💲", AS171:AS211, "") +
        SUMIFS(AR171:AR211, AY171:AY211, INDIRECT("AE" &amp; ROW()), AP171:AP211, "📦", AS171:AS211, "")
    ) / 2
)</f>
        <v>0</v>
      </c>
      <c r="AM216" s="56"/>
      <c r="AN216" s="56"/>
      <c r="AO216" s="56"/>
      <c r="AP216" s="56"/>
      <c r="AQ216" s="56"/>
      <c r="AR216" s="56"/>
      <c r="AS216" s="56"/>
      <c r="AT216" s="56"/>
      <c r="AU216" s="56"/>
      <c r="AV216" s="56"/>
      <c r="AW216" s="56"/>
      <c r="AX216" s="56"/>
      <c r="AY216" s="56"/>
      <c r="AZ216" s="56"/>
      <c r="BA216" s="56"/>
      <c r="BB216" s="56"/>
      <c r="BC216" s="56"/>
      <c r="BD216" s="56"/>
      <c r="BE216" s="56"/>
      <c r="BF216" s="56"/>
      <c r="BG216" s="56"/>
      <c r="BH216" s="56"/>
      <c r="BI216" s="56"/>
      <c r="BJ216" s="56"/>
      <c r="BK216" s="56"/>
      <c r="BL216" s="56"/>
      <c r="BM216" s="56"/>
      <c r="BN216" s="56"/>
    </row>
    <row r="217" spans="1:66" ht="11.25" customHeight="1">
      <c r="A217" s="220"/>
      <c r="B217" s="164"/>
      <c r="C217" s="205"/>
      <c r="D217" s="208"/>
      <c r="E217" s="178" t="s">
        <v>44</v>
      </c>
      <c r="F217" s="58" t="str">
        <f>IF(D215&lt;&gt;"", VLOOKUP(D215,'Base de Datos'!$A$2:$D1268,4,FALSE()),"")</f>
        <v/>
      </c>
      <c r="G217" s="205"/>
      <c r="H217" s="208"/>
      <c r="I217" s="178" t="s">
        <v>44</v>
      </c>
      <c r="J217" s="58" t="str">
        <f>IF(H215&lt;&gt;"", VLOOKUP(H215,'Base de Datos'!$A$2:$D1268,4,FALSE()),"")</f>
        <v/>
      </c>
      <c r="K217" s="205"/>
      <c r="L217" s="208"/>
      <c r="M217" s="178" t="s">
        <v>44</v>
      </c>
      <c r="N217" s="58" t="str">
        <f>IF(L215&lt;&gt;"", VLOOKUP(L215,'Base de Datos'!$A$2:$D1268,4,FALSE()),"")</f>
        <v/>
      </c>
      <c r="O217" s="165"/>
      <c r="P217" s="165"/>
      <c r="Q217" s="165"/>
      <c r="R217" s="166"/>
      <c r="S217" s="231"/>
      <c r="T217" s="230"/>
      <c r="U217" s="170"/>
      <c r="V217" s="169"/>
      <c r="W217" s="231"/>
      <c r="X217" s="230"/>
      <c r="Y217" s="170"/>
      <c r="Z217" s="169"/>
      <c r="AA217" s="231"/>
      <c r="AB217" s="230"/>
      <c r="AC217" s="170"/>
      <c r="AD217" s="56"/>
      <c r="AE217" s="240" t="s">
        <v>66</v>
      </c>
      <c r="AF217" s="230"/>
      <c r="AG217" s="161">
        <f t="array" aca="1" ref="AG217" ca="1">COUNTIFS(AP171:AP211, "💲", AY171:AY211, INDIRECT("AE" &amp; ROW())) + COUNTIFS(AP171:AP211, "📦", AY171:AY211, INDIRECT("AE" &amp; ROW())) + COUNTIFS(AP171:AP211, "✅", AY171:AY211, INDIRECT("AE" &amp; ROW()))</f>
        <v>0</v>
      </c>
      <c r="AH217" s="162">
        <f t="array" aca="1" ref="AH217" ca="1">COUNTIFS(AP171:AP211, "💲", AY171:AY211, INDIRECT("AE" &amp; ROW())) + COUNTIFS(AP171:AP211, "📦", AY171:AY211, INDIRECT("AE" &amp; ROW()))</f>
        <v>0</v>
      </c>
      <c r="AI217" s="139">
        <f t="array" aca="1" ref="AI217" ca="1">SUMIFS(AR171:AR211, AY171:AY211, INDIRECT("AE" &amp; ROW()), AP171:AP211, "💲") + SUMIFS(AR171:AR211, AY171:AY211, INDIRECT("AE" &amp; ROW()), AP171:AP211, "📦")</f>
        <v>0</v>
      </c>
      <c r="AJ217" s="139">
        <f t="array" aca="1" ref="AJ217" ca="1">(
    SUMIFS(AR171:AR211, AY171:AY211, INDIRECT("AE" &amp; ROW()), AP171:AP211, "💲") +
    SUMIFS(AR171:AR211, AY171:AY211, INDIRECT("AE" &amp; ROW()), AP171:AP211, "📦")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
        SUMIFS(AR171:AR211, AY171:AY211, INDIRECT("AE" &amp; ROW()), AP171:AP211, "💲", AS171:AS211, "Familiar") +
        SUMIFS(AR171:AR211, AY171:AY211, INDIRECT("AE" &amp; ROW()), AP171:AP211, "📦", AS171:AS211, "Familiar")
    ) / 2
)  -
(
    (
        SUMIFS(AR171:AR211, AY171:AY211, INDIRECT("AE" &amp; ROW()), AP171:AP211, "💲", AS171:AS211, "Exonerado ADH") +
        SUMIFS(AR171:AR211, AY171:AY211, INDIRECT("AE" &amp; ROW()), AP171:AP211, "📦", AS171:AS211, "Exonerado ADH")
    ) / 2
)  -
(
    (
        SUMIFS(AR171:AR211, AY171:AY211, INDIRECT("AE" &amp; ROW()), AP171:AP211, "💲", AS171:AS211, "Exonerado Doctor") +
        SUMIFS(AR171:AR211, AY171:AY211, INDIRECT("AE" &amp; ROW()), AP171:AP211, "📦", AS171:AS211, "Exonerado Doctor")
    ) / 2
)</f>
        <v>0</v>
      </c>
      <c r="AK217" s="139">
        <f t="array" aca="1" ref="AK217" ca="1">(
    SUMIFS(AR171:AR211, AY171:AY211, INDIRECT("AE" &amp; ROW()), AP171:AP211, "💲") +
    SUMIFS(AR171:AR211, AY171:AY211, INDIRECT("AE" &amp; ROW()), AP171:AP211, "📦")
) -
(
    SUMIFS(AR171:AR211, AY171:AY211, INDIRECT("AE" &amp; ROW()), AP171:AP211, "💲", AS171:AS211, "Familiar") +
    SUMIFS(AR171:AR211, AY171:AY211, INDIRECT("AE" &amp; ROW()), AP171:AP211, "📦", AS171:AS211, "Familiar")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SUMIFS(AR171:AR211, AY171:AY211, INDIRECT("AE" &amp; ROW()), AP171:AP211, "💲", AS171:AS211, "Exonerado ADH") +
    SUMIFS(AR171:AR211, AY171:AY211, INDIRECT("AE" &amp; ROW()), AP171:AP211, "📦", AS171:AS211, "Exonerado ADH")
) -
(
    (
        SUMIFS(AR171:AR211, AY171:AY211, INDIRECT("AE" &amp; ROW()), AP171:AP211, "💲", AS171:AS211, "Exonerado Doctor") +
        SUMIFS(AR171:AR211, AY171:AY211, INDIRECT("AE" &amp; ROW()), AP171:AP211, "📦", AS171:AS211, "Exonerado Doctor")
    ) / 2
) -
(
    (
        SUMIFS(AR171:AR211, AY171:AY211, INDIRECT("AE" &amp; ROW()), AP171:AP211, "💲", AS171:AS211, "") +
        SUMIFS(AR171:AR211, AY171:AY211, INDIRECT("AE" &amp; ROW()), AP171:AP211, "📦", AS171:AS211, "")
    ) / 2
)</f>
        <v>0</v>
      </c>
      <c r="AL217" s="140">
        <f t="array" aca="1" ref="AL217" ca="1">(
    SUMIFS(AR171:AR211, AY171:AY211, INDIRECT("AE" &amp; ROW()), AP171:AP211, "💲") +
    SUMIFS(AR171:AR211, AY171:AY211, INDIRECT("AE" &amp; ROW()), AP171:AP211, "📦")
) -
(
    (
        SUMIFS(AR171:AR211, AY171:AY211, INDIRECT("AE" &amp; ROW()), AP171:AP211, "💲", AS171:AS211, "Familiar") +
        SUMIFS(AR171:AR211, AY171:AY211, INDIRECT("AE" &amp; ROW()), AP171:AP211, "📦", AS171:AS211, "Familiar")
    ) / 2
) -
(
    (
        SUMIFS(AR171:AR211, AY171:AY211, INDIRECT("AE" &amp; ROW()), AP171:AP211, "💲", AS171:AS211, "Participante") +
        SUMIFS(AR171:AR211, AY171:AY211, INDIRECT("AE" &amp; ROW()), AP171:AP211, "📦", AS171:AS211, "Participante")
    ) / 2
) -
(
    (
        SUMIFS(AR171:AR211, AY171:AY211, INDIRECT("AE" &amp; ROW()), AP171:AP211, "💲", AS171:AS211, "Empleado") +
        SUMIFS(AR171:AR211, AY171:AY211, INDIRECT("AE" &amp; ROW()), AP171:AP211, "📦", AS171:AS211, "Empleado")
    ) / 2
) -
(
    (
        SUMIFS(AR171:AR211, AY171:AY211, INDIRECT("AE" &amp; ROW()), AP171:AP211, "💲", AS171:AS211, "Exonerado ADH") +
        SUMIFS(AR171:AR211, AY171:AY211, INDIRECT("AE" &amp; ROW()), AP171:AP211, "📦", AS171:AS211, "Exonerado ADH")
    ) / 2
) -
(
    SUMIFS(AR171:AR211, AY171:AY211, INDIRECT("AE" &amp; ROW()), AP171:AP211, "💲", AS171:AS211, "Exonerado Doctor") +
    SUMIFS(AR171:AR211, AY171:AY211, INDIRECT("AE" &amp; ROW()), AP171:AP211, "📦", AS171:AS211, "Exonerado Doctor")
) -
(
    (
        SUMIFS(AR171:AR211, AY171:AY211, INDIRECT("AE" &amp; ROW()), AP171:AP211, "💲", AS171:AS211, "") +
        SUMIFS(AR171:AR211, AY171:AY211, INDIRECT("AE" &amp; ROW()), AP171:AP211, "📦", AS171:AS211, "")
    ) / 2
)</f>
        <v>0</v>
      </c>
      <c r="AM217" s="56"/>
      <c r="AN217" s="56"/>
      <c r="AO217" s="56"/>
      <c r="AP217" s="56"/>
      <c r="AQ217" s="56"/>
      <c r="AR217" s="56"/>
      <c r="AS217" s="56"/>
      <c r="AT217" s="56"/>
      <c r="AU217" s="56"/>
      <c r="AV217" s="56"/>
      <c r="AW217" s="56"/>
      <c r="AX217" s="56"/>
      <c r="AY217" s="56"/>
      <c r="AZ217" s="56"/>
      <c r="BA217" s="56"/>
      <c r="BB217" s="56"/>
      <c r="BC217" s="56"/>
      <c r="BD217" s="56"/>
      <c r="BE217" s="56"/>
      <c r="BF217" s="56"/>
      <c r="BG217" s="56"/>
      <c r="BH217" s="56"/>
      <c r="BI217" s="56"/>
      <c r="BJ217" s="56"/>
      <c r="BK217" s="56"/>
      <c r="BL217" s="56"/>
      <c r="BM217" s="56"/>
      <c r="BN217" s="56"/>
    </row>
    <row r="218" spans="1:66" ht="11.25" customHeight="1">
      <c r="A218" s="221"/>
      <c r="B218" s="164"/>
      <c r="C218" s="206"/>
      <c r="D218" s="209"/>
      <c r="E218" s="179" t="s">
        <v>46</v>
      </c>
      <c r="F218" s="180"/>
      <c r="G218" s="206"/>
      <c r="H218" s="209"/>
      <c r="I218" s="179" t="s">
        <v>46</v>
      </c>
      <c r="J218" s="180"/>
      <c r="K218" s="206"/>
      <c r="L218" s="209"/>
      <c r="M218" s="179" t="s">
        <v>46</v>
      </c>
      <c r="N218" s="180"/>
      <c r="O218" s="165"/>
      <c r="P218" s="165"/>
      <c r="Q218" s="165"/>
      <c r="R218" s="166"/>
      <c r="S218" s="227" t="str">
        <f>IF(OR(S215="Empleado",S215="Familiar"),"Nombre del Empleado","N° Factura")</f>
        <v>N° Factura</v>
      </c>
      <c r="T218" s="228"/>
      <c r="U218" s="89"/>
      <c r="V218" s="169"/>
      <c r="W218" s="227" t="str">
        <f>IF(OR(W215="Empleado",W215="Familiar"),"Nombre del Empleado","N° Factura")</f>
        <v>N° Factura</v>
      </c>
      <c r="X218" s="228"/>
      <c r="Y218" s="89"/>
      <c r="Z218" s="169"/>
      <c r="AA218" s="227" t="str">
        <f>IF(OR(AA215="Empleado",AA215="Familiar"),"Nombre del Empleado","N° Factura")</f>
        <v>N° Factura</v>
      </c>
      <c r="AB218" s="228"/>
      <c r="AC218" s="89"/>
      <c r="AD218" s="56"/>
      <c r="AE218" s="240" t="s">
        <v>69</v>
      </c>
      <c r="AF218" s="230"/>
      <c r="AG218" s="161">
        <f t="array" aca="1" ref="AG218" ca="1">COUNTIFS(AP171:AP211, "💲", AY171:AY211, INDIRECT("AE" &amp; ROW())) + COUNTIFS(AP171:AP211, "📦", AY171:AY211, INDIRECT("AE" &amp; ROW())) + COUNTIFS(AP171:AP211, "✅", AY171:AY211, INDIRECT("AE" &amp; ROW()))</f>
        <v>0</v>
      </c>
      <c r="AH218" s="162">
        <f t="array" aca="1" ref="AH218" ca="1">COUNTIFS(AP171:AP211, "💲", AY171:AY211, INDIRECT("AE" &amp; ROW())) + COUNTIFS(AP171:AP211, "📦", AY171:AY211, INDIRECT("AE" &amp; ROW()))</f>
        <v>0</v>
      </c>
      <c r="AI218" s="139">
        <f t="array" aca="1" ref="AI218" ca="1">SUMIFS(AR171:AR211, AY171:AY211, INDIRECT("AE" &amp; ROW()), AP171:AP211, "💲") + SUMIFS(AR171:AR211, AY171:AY211, INDIRECT("AE" &amp; ROW()), AP171:AP211, "📦")</f>
        <v>0</v>
      </c>
      <c r="AJ218" s="66">
        <f t="array" aca="1" ref="AJ218" ca="1">(
    SUMIFS(AR171:AR211, AY171:AY211, INDIRECT("AE" &amp; ROW()), AP171:AP211, "💲") +
    SUMIFS(AR171:AR211, AY171:AY211, INDIRECT("AE" &amp; ROW()), AP171:AP211, "📦")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
        SUMIFS(AR171:AR211, AY171:AY211, INDIRECT("AE" &amp; ROW()), AP171:AP211, "💲", AS171:AS211, "Familiar") +
        SUMIFS(AR171:AR211, AY171:AY211, INDIRECT("AE" &amp; ROW()), AP171:AP211, "📦", AS171:AS211, "Familiar")
    ) / 2
)  -
(
    (
        SUMIFS(AR171:AR211, AY171:AY211, INDIRECT("AE" &amp; ROW()), AP171:AP211, "💲", AS171:AS211, "Exonerado ADH") +
        SUMIFS(AR171:AR211, AY171:AY211, INDIRECT("AE" &amp; ROW()), AP171:AP211, "📦", AS171:AS211, "Exonerado ADH")
    ) / 2
)  -
(
    (
        SUMIFS(AR171:AR211, AY171:AY211, INDIRECT("AE" &amp; ROW()), AP171:AP211, "💲", AS171:AS211, "Exonerado Doctor") +
        SUMIFS(AR171:AR211, AY171:AY211, INDIRECT("AE" &amp; ROW()), AP171:AP211, "📦", AS171:AS211, "Exonerado Doctor")
    ) / 2
)</f>
        <v>0</v>
      </c>
      <c r="AK218" s="139">
        <f t="array" aca="1" ref="AK218" ca="1">(
    SUMIFS(AR171:AR211, AY171:AY211, INDIRECT("AE" &amp; ROW()), AP171:AP211, "💲") +
    SUMIFS(AR171:AR211, AY171:AY211, INDIRECT("AE" &amp; ROW()), AP171:AP211, "📦")
) -
(
    SUMIFS(AR171:AR211, AY171:AY211, INDIRECT("AE" &amp; ROW()), AP171:AP211, "💲", AS171:AS211, "Familiar") +
    SUMIFS(AR171:AR211, AY171:AY211, INDIRECT("AE" &amp; ROW()), AP171:AP211, "📦", AS171:AS211, "Familiar")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SUMIFS(AR171:AR211, AY171:AY211, INDIRECT("AE" &amp; ROW()), AP171:AP211, "💲", AS171:AS211, "Exonerado ADH") +
    SUMIFS(AR171:AR211, AY171:AY211, INDIRECT("AE" &amp; ROW()), AP171:AP211, "📦", AS171:AS211, "Exonerado ADH")
) -
(
    (
        SUMIFS(AR171:AR211, AY171:AY211, INDIRECT("AE" &amp; ROW()), AP171:AP211, "💲", AS171:AS211, "Exonerado Doctor") +
        SUMIFS(AR171:AR211, AY171:AY211, INDIRECT("AE" &amp; ROW()), AP171:AP211, "📦", AS171:AS211, "Exonerado Doctor")
    ) / 2
) -
(
    (
        SUMIFS(AR171:AR211, AY171:AY211, INDIRECT("AE" &amp; ROW()), AP171:AP211, "💲", AS171:AS211, "") +
        SUMIFS(AR171:AR211, AY171:AY211, INDIRECT("AE" &amp; ROW()), AP171:AP211, "📦", AS171:AS211, "")
    ) / 2
)</f>
        <v>0</v>
      </c>
      <c r="AL218" s="140">
        <f t="array" aca="1" ref="AL218" ca="1">(
    SUMIFS(AR171:AR211, AY171:AY211, INDIRECT("AE" &amp; ROW()), AP171:AP211, "💲") +
    SUMIFS(AR171:AR211, AY171:AY211, INDIRECT("AE" &amp; ROW()), AP171:AP211, "📦")
) -
(
    (
        SUMIFS(AR171:AR211, AY171:AY211, INDIRECT("AE" &amp; ROW()), AP171:AP211, "💲", AS171:AS211, "Familiar") +
        SUMIFS(AR171:AR211, AY171:AY211, INDIRECT("AE" &amp; ROW()), AP171:AP211, "📦", AS171:AS211, "Familiar")
    ) / 2
) -
(
    (
        SUMIFS(AR171:AR211, AY171:AY211, INDIRECT("AE" &amp; ROW()), AP171:AP211, "💲", AS171:AS211, "Participante") +
        SUMIFS(AR171:AR211, AY171:AY211, INDIRECT("AE" &amp; ROW()), AP171:AP211, "📦", AS171:AS211, "Participante")
    ) / 2
) -
(
    (
        SUMIFS(AR171:AR211, AY171:AY211, INDIRECT("AE" &amp; ROW()), AP171:AP211, "💲", AS171:AS211, "Empleado") +
        SUMIFS(AR171:AR211, AY171:AY211, INDIRECT("AE" &amp; ROW()), AP171:AP211, "📦", AS171:AS211, "Empleado")
    ) / 2
) -
(
    (
        SUMIFS(AR171:AR211, AY171:AY211, INDIRECT("AE" &amp; ROW()), AP171:AP211, "💲", AS171:AS211, "Exonerado ADH") +
        SUMIFS(AR171:AR211, AY171:AY211, INDIRECT("AE" &amp; ROW()), AP171:AP211, "📦", AS171:AS211, "Exonerado ADH")
    ) / 2
) -
(
    SUMIFS(AR171:AR211, AY171:AY211, INDIRECT("AE" &amp; ROW()), AP171:AP211, "💲", AS171:AS211, "Exonerado Doctor") +
    SUMIFS(AR171:AR211, AY171:AY211, INDIRECT("AE" &amp; ROW()), AP171:AP211, "📦", AS171:AS211, "Exonerado Doctor")
) -
(
    (
        SUMIFS(AR171:AR211, AY171:AY211, INDIRECT("AE" &amp; ROW()), AP171:AP211, "💲", AS171:AS211, "") +
        SUMIFS(AR171:AR211, AY171:AY211, INDIRECT("AE" &amp; ROW()), AP171:AP211, "📦", AS171:AS211, "")
    ) / 2
)</f>
        <v>0</v>
      </c>
      <c r="AM218" s="56"/>
      <c r="AN218" s="56"/>
      <c r="AO218" s="56"/>
      <c r="AP218" s="56"/>
      <c r="AQ218" s="56"/>
      <c r="AR218" s="56"/>
      <c r="AS218" s="56"/>
      <c r="AT218" s="56"/>
      <c r="AU218" s="56"/>
      <c r="AV218" s="56"/>
      <c r="AW218" s="56"/>
      <c r="AX218" s="56"/>
      <c r="AY218" s="56"/>
      <c r="AZ218" s="56"/>
      <c r="BA218" s="56"/>
      <c r="BB218" s="56"/>
      <c r="BC218" s="56"/>
      <c r="BD218" s="56"/>
      <c r="BE218" s="56"/>
      <c r="BF218" s="56"/>
      <c r="BG218" s="56"/>
      <c r="BH218" s="56"/>
      <c r="BI218" s="56"/>
      <c r="BJ218" s="56"/>
      <c r="BK218" s="56"/>
      <c r="BL218" s="56"/>
      <c r="BM218" s="56"/>
      <c r="BN218" s="56"/>
    </row>
    <row r="219" spans="1:66" ht="11.25" customHeight="1">
      <c r="A219" s="222">
        <f>A215+$Q$13/1440</f>
        <v>0.83333333333333304</v>
      </c>
      <c r="B219" s="164"/>
      <c r="C219" s="204"/>
      <c r="D219" s="207"/>
      <c r="E219" s="177" t="s">
        <v>36</v>
      </c>
      <c r="F219" s="42" t="str">
        <f>IF(D219&lt;&gt;"", VLOOKUP(D219,'Base de Datos'!$A$2:$D1268,2,FALSE()),"")</f>
        <v/>
      </c>
      <c r="G219" s="204"/>
      <c r="H219" s="216"/>
      <c r="I219" s="177" t="s">
        <v>36</v>
      </c>
      <c r="J219" s="42" t="str">
        <f>IF(H219&lt;&gt;"", VLOOKUP(H219,'Base de Datos'!$A$2:$D1268,2,FALSE()),"")</f>
        <v/>
      </c>
      <c r="K219" s="204"/>
      <c r="L219" s="216"/>
      <c r="M219" s="177" t="s">
        <v>36</v>
      </c>
      <c r="N219" s="42" t="str">
        <f>IF(L219&lt;&gt;"", VLOOKUP(L219,'Base de Datos'!$A$2:$D1268,2,FALSE()),"")</f>
        <v/>
      </c>
      <c r="O219" s="165"/>
      <c r="P219" s="165"/>
      <c r="Q219" s="165"/>
      <c r="R219" s="166"/>
      <c r="S219" s="167"/>
      <c r="T219" s="45" t="s">
        <v>37</v>
      </c>
      <c r="U219" s="168"/>
      <c r="V219" s="169"/>
      <c r="W219" s="167"/>
      <c r="X219" s="45" t="s">
        <v>37</v>
      </c>
      <c r="Y219" s="168"/>
      <c r="Z219" s="169"/>
      <c r="AA219" s="167"/>
      <c r="AB219" s="45" t="s">
        <v>37</v>
      </c>
      <c r="AC219" s="168"/>
      <c r="AD219" s="56"/>
      <c r="AE219" s="232" t="s">
        <v>72</v>
      </c>
      <c r="AF219" s="230"/>
      <c r="AG219" s="90">
        <f t="array" aca="1" ref="AG219" ca="1">COUNTIFS(AP171:AP211, "💲", AY171:AY211, INDIRECT("AE" &amp; ROW())) + COUNTIFS(AP171:AP211, "📦", AY171:AY211, INDIRECT("AE" &amp; ROW())) + COUNTIFS(AP171:AP211, "✅", AY171:AY211, INDIRECT("AE" &amp; ROW()))</f>
        <v>0</v>
      </c>
      <c r="AH219" s="68">
        <f t="array" aca="1" ref="AH219" ca="1">COUNTIFS(AP171:AP211, "💲", AY171:AY211, INDIRECT("AE" &amp; ROW())) + COUNTIFS(AP171:AP211, "📦", AY171:AY211, INDIRECT("AE" &amp; ROW()))</f>
        <v>0</v>
      </c>
      <c r="AI219" s="139">
        <f t="array" aca="1" ref="AI219" ca="1">SUMIFS(AR171:AR211, AY171:AY211, INDIRECT("AE" &amp; ROW()), AP171:AP211, "💲") + SUMIFS(AR171:AR211, AY171:AY211, INDIRECT("AE" &amp; ROW()), AP171:AP211, "📦")</f>
        <v>0</v>
      </c>
      <c r="AJ219" s="139">
        <f t="array" aca="1" ref="AJ219" ca="1">(
    SUMIFS(AR171:AR211, AY171:AY211, INDIRECT("AE" &amp; ROW()), AP171:AP211, "💲") +
    SUMIFS(AR171:AR211, AY171:AY211, INDIRECT("AE" &amp; ROW()), AP171:AP211, "📦")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
        SUMIFS(AR171:AR211, AY171:AY211, INDIRECT("AE" &amp; ROW()), AP171:AP211, "💲", AS171:AS211, "Familiar") +
        SUMIFS(AR171:AR211, AY171:AY211, INDIRECT("AE" &amp; ROW()), AP171:AP211, "📦", AS171:AS211, "Familiar")
    ) / 2
)  -
(
    (
        SUMIFS(AR171:AR211, AY171:AY211, INDIRECT("AE" &amp; ROW()), AP171:AP211, "💲", AS171:AS211, "Exonerado ADH") +
        SUMIFS(AR171:AR211, AY171:AY211, INDIRECT("AE" &amp; ROW()), AP171:AP211, "📦", AS171:AS211, "Exonerado ADH")
    ) / 2
)  -
(
    (
        SUMIFS(AR171:AR211, AY171:AY211, INDIRECT("AE" &amp; ROW()), AP171:AP211, "💲", AS171:AS211, "Exonerado Doctor") +
        SUMIFS(AR171:AR211, AY171:AY211, INDIRECT("AE" &amp; ROW()), AP171:AP211, "📦", AS171:AS211, "Exonerado Doctor")
    ) / 2
)</f>
        <v>0</v>
      </c>
      <c r="AK219" s="139">
        <f t="array" aca="1" ref="AK219" ca="1">(
    SUMIFS(AR171:AR211, AY171:AY211, INDIRECT("AE" &amp; ROW()), AP171:AP211, "💲") +
    SUMIFS(AR171:AR211, AY171:AY211, INDIRECT("AE" &amp; ROW()), AP171:AP211, "📦")
) -
(
    SUMIFS(AR171:AR211, AY171:AY211, INDIRECT("AE" &amp; ROW()), AP171:AP211, "💲", AS171:AS211, "Familiar") +
    SUMIFS(AR171:AR211, AY171:AY211, INDIRECT("AE" &amp; ROW()), AP171:AP211, "📦", AS171:AS211, "Familiar")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SUMIFS(AR171:AR211, AY171:AY211, INDIRECT("AE" &amp; ROW()), AP171:AP211, "💲", AS171:AS211, "Exonerado ADH") +
    SUMIFS(AR171:AR211, AY171:AY211, INDIRECT("AE" &amp; ROW()), AP171:AP211, "📦", AS171:AS211, "Exonerado ADH")
) -
(
    (
        SUMIFS(AR171:AR211, AY171:AY211, INDIRECT("AE" &amp; ROW()), AP171:AP211, "💲", AS171:AS211, "Exonerado Doctor") +
        SUMIFS(AR171:AR211, AY171:AY211, INDIRECT("AE" &amp; ROW()), AP171:AP211, "📦", AS171:AS211, "Exonerado Doctor")
    ) / 2
) -
(
    (
        SUMIFS(AR171:AR211, AY171:AY211, INDIRECT("AE" &amp; ROW()), AP171:AP211, "💲", AS171:AS211, "") +
        SUMIFS(AR171:AR211, AY171:AY211, INDIRECT("AE" &amp; ROW()), AP171:AP211, "📦", AS171:AS211, "")
    ) / 2
)</f>
        <v>0</v>
      </c>
      <c r="AL219" s="140">
        <f t="array" aca="1" ref="AL219" ca="1">(
    SUMIFS(AR171:AR211, AY171:AY211, INDIRECT("AE" &amp; ROW()), AP171:AP211, "💲") +
    SUMIFS(AR171:AR211, AY171:AY211, INDIRECT("AE" &amp; ROW()), AP171:AP211, "📦")
) -
(
    (
        SUMIFS(AR171:AR211, AY171:AY211, INDIRECT("AE" &amp; ROW()), AP171:AP211, "💲", AS171:AS211, "Familiar") +
        SUMIFS(AR171:AR211, AY171:AY211, INDIRECT("AE" &amp; ROW()), AP171:AP211, "📦", AS171:AS211, "Familiar")
    ) / 2
) -
(
    (
        SUMIFS(AR171:AR211, AY171:AY211, INDIRECT("AE" &amp; ROW()), AP171:AP211, "💲", AS171:AS211, "Participante") +
        SUMIFS(AR171:AR211, AY171:AY211, INDIRECT("AE" &amp; ROW()), AP171:AP211, "📦", AS171:AS211, "Participante")
    ) / 2
) -
(
    (
        SUMIFS(AR171:AR211, AY171:AY211, INDIRECT("AE" &amp; ROW()), AP171:AP211, "💲", AS171:AS211, "Empleado") +
        SUMIFS(AR171:AR211, AY171:AY211, INDIRECT("AE" &amp; ROW()), AP171:AP211, "📦", AS171:AS211, "Empleado")
    ) / 2
) -
(
    (
        SUMIFS(AR171:AR211, AY171:AY211, INDIRECT("AE" &amp; ROW()), AP171:AP211, "💲", AS171:AS211, "Exonerado ADH") +
        SUMIFS(AR171:AR211, AY171:AY211, INDIRECT("AE" &amp; ROW()), AP171:AP211, "📦", AS171:AS211, "Exonerado ADH")
    ) / 2
) -
(
    SUMIFS(AR171:AR211, AY171:AY211, INDIRECT("AE" &amp; ROW()), AP171:AP211, "💲", AS171:AS211, "Exonerado Doctor") +
    SUMIFS(AR171:AR211, AY171:AY211, INDIRECT("AE" &amp; ROW()), AP171:AP211, "📦", AS171:AS211, "Exonerado Doctor")
) -
(
    (
        SUMIFS(AR171:AR211, AY171:AY211, INDIRECT("AE" &amp; ROW()), AP171:AP211, "💲", AS171:AS211, "") +
        SUMIFS(AR171:AR211, AY171:AY211, INDIRECT("AE" &amp; ROW()), AP171:AP211, "📦", AS171:AS211, "")
    ) / 2
)</f>
        <v>0</v>
      </c>
      <c r="AM219" s="56"/>
      <c r="AN219" s="56"/>
      <c r="AO219" s="56"/>
      <c r="AP219" s="56"/>
      <c r="AQ219" s="56"/>
      <c r="AR219" s="56"/>
      <c r="AS219" s="56"/>
      <c r="AT219" s="56"/>
      <c r="AU219" s="56"/>
      <c r="AV219" s="56"/>
      <c r="AW219" s="56"/>
      <c r="AX219" s="56"/>
      <c r="AY219" s="56"/>
      <c r="AZ219" s="56"/>
      <c r="BA219" s="56"/>
      <c r="BB219" s="56"/>
      <c r="BC219" s="56"/>
      <c r="BD219" s="56"/>
      <c r="BE219" s="56"/>
      <c r="BF219" s="56"/>
      <c r="BG219" s="56"/>
      <c r="BH219" s="56"/>
      <c r="BI219" s="56"/>
      <c r="BJ219" s="56"/>
      <c r="BK219" s="56"/>
      <c r="BL219" s="56"/>
      <c r="BM219" s="56"/>
      <c r="BN219" s="56"/>
    </row>
    <row r="220" spans="1:66" ht="11.25" customHeight="1">
      <c r="A220" s="220"/>
      <c r="B220" s="164"/>
      <c r="C220" s="205"/>
      <c r="D220" s="208"/>
      <c r="E220" s="178" t="s">
        <v>42</v>
      </c>
      <c r="F220" s="58" t="str">
        <f>IF(D219&lt;&gt;"", VLOOKUP(D219,'Base de Datos'!$A$2:$D1268,3,FALSE()),"")</f>
        <v/>
      </c>
      <c r="G220" s="205"/>
      <c r="H220" s="208"/>
      <c r="I220" s="178" t="s">
        <v>42</v>
      </c>
      <c r="J220" s="58" t="str">
        <f>IF(H219&lt;&gt;"", VLOOKUP(H219,'Base de Datos'!$A$2:$D1268,3,FALSE()),"")</f>
        <v/>
      </c>
      <c r="K220" s="205"/>
      <c r="L220" s="208"/>
      <c r="M220" s="178" t="s">
        <v>42</v>
      </c>
      <c r="N220" s="58" t="str">
        <f>IF(L219&lt;&gt;"", VLOOKUP(L219,'Base de Datos'!$A$2:$D1268,3,FALSE()),"")</f>
        <v/>
      </c>
      <c r="O220" s="165"/>
      <c r="P220" s="165"/>
      <c r="Q220" s="165"/>
      <c r="R220" s="166"/>
      <c r="S220" s="231"/>
      <c r="T220" s="230"/>
      <c r="U220" s="170"/>
      <c r="V220" s="169"/>
      <c r="W220" s="231"/>
      <c r="X220" s="230"/>
      <c r="Y220" s="170"/>
      <c r="Z220" s="169"/>
      <c r="AA220" s="231"/>
      <c r="AB220" s="230"/>
      <c r="AC220" s="170"/>
      <c r="AD220" s="56"/>
      <c r="AE220" s="232" t="s">
        <v>75</v>
      </c>
      <c r="AF220" s="230"/>
      <c r="AG220" s="90">
        <f t="array" aca="1" ref="AG220" ca="1">COUNTIFS(AP171:AP211, "💲", AY171:AY211, INDIRECT("AE" &amp; ROW())) + COUNTIFS(AP171:AP211, "📦", AY171:AY211, INDIRECT("AE" &amp; ROW())) + COUNTIFS(AP171:AP211, "✅", AY171:AY211, INDIRECT("AE" &amp; ROW()))</f>
        <v>0</v>
      </c>
      <c r="AH220" s="68">
        <f t="array" aca="1" ref="AH220" ca="1">COUNTIFS(AP171:AP211, "💲", AY171:AY211, INDIRECT("AE" &amp; ROW())) + COUNTIFS(AP171:AP211, "📦", AY171:AY211, INDIRECT("AE" &amp; ROW()))</f>
        <v>0</v>
      </c>
      <c r="AI220" s="139">
        <f t="array" aca="1" ref="AI220" ca="1">SUMIFS(AR171:AR211, AY171:AY211, INDIRECT("AE" &amp; ROW()), AP171:AP211, "💲") + SUMIFS(AR171:AR211, AY171:AY211, INDIRECT("AE" &amp; ROW()), AP171:AP211, "📦")</f>
        <v>0</v>
      </c>
      <c r="AJ220" s="139">
        <f t="array" aca="1" ref="AJ220" ca="1">(
    SUMIFS(AR171:AR211, AY171:AY211, INDIRECT("AE" &amp; ROW()), AP171:AP211, "💲") +
    SUMIFS(AR171:AR211, AY171:AY211, INDIRECT("AE" &amp; ROW()), AP171:AP211, "📦")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
        SUMIFS(AR171:AR211, AY171:AY211, INDIRECT("AE" &amp; ROW()), AP171:AP211, "💲", AS171:AS211, "Familiar") +
        SUMIFS(AR171:AR211, AY171:AY211, INDIRECT("AE" &amp; ROW()), AP171:AP211, "📦", AS171:AS211, "Familiar")
    ) / 2
)  -
(
    (
        SUMIFS(AR171:AR211, AY171:AY211, INDIRECT("AE" &amp; ROW()), AP171:AP211, "💲", AS171:AS211, "Exonerado ADH") +
        SUMIFS(AR171:AR211, AY171:AY211, INDIRECT("AE" &amp; ROW()), AP171:AP211, "📦", AS171:AS211, "Exonerado ADH")
    ) / 2
)  -
(
    (
        SUMIFS(AR171:AR211, AY171:AY211, INDIRECT("AE" &amp; ROW()), AP171:AP211, "💲", AS171:AS211, "Exonerado Doctor") +
        SUMIFS(AR171:AR211, AY171:AY211, INDIRECT("AE" &amp; ROW()), AP171:AP211, "📦", AS171:AS211, "Exonerado Doctor")
    ) / 2
)</f>
        <v>0</v>
      </c>
      <c r="AK220" s="139">
        <f t="array" aca="1" ref="AK220" ca="1">(
    SUMIFS(AR171:AR211, AY171:AY211, INDIRECT("AE" &amp; ROW()), AP171:AP211, "💲") +
    SUMIFS(AR171:AR211, AY171:AY211, INDIRECT("AE" &amp; ROW()), AP171:AP211, "📦")
) -
(
    SUMIFS(AR171:AR211, AY171:AY211, INDIRECT("AE" &amp; ROW()), AP171:AP211, "💲", AS171:AS211, "Familiar") +
    SUMIFS(AR171:AR211, AY171:AY211, INDIRECT("AE" &amp; ROW()), AP171:AP211, "📦", AS171:AS211, "Familiar")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SUMIFS(AR171:AR211, AY171:AY211, INDIRECT("AE" &amp; ROW()), AP171:AP211, "💲", AS171:AS211, "Exonerado ADH") +
    SUMIFS(AR171:AR211, AY171:AY211, INDIRECT("AE" &amp; ROW()), AP171:AP211, "📦", AS171:AS211, "Exonerado ADH")
) -
(
    (
        SUMIFS(AR171:AR211, AY171:AY211, INDIRECT("AE" &amp; ROW()), AP171:AP211, "💲", AS171:AS211, "Exonerado Doctor") +
        SUMIFS(AR171:AR211, AY171:AY211, INDIRECT("AE" &amp; ROW()), AP171:AP211, "📦", AS171:AS211, "Exonerado Doctor")
    ) / 2
) -
(
    (
        SUMIFS(AR171:AR211, AY171:AY211, INDIRECT("AE" &amp; ROW()), AP171:AP211, "💲", AS171:AS211, "") +
        SUMIFS(AR171:AR211, AY171:AY211, INDIRECT("AE" &amp; ROW()), AP171:AP211, "📦", AS171:AS211, "")
    ) / 2
)</f>
        <v>0</v>
      </c>
      <c r="AL220" s="140">
        <f t="array" aca="1" ref="AL220" ca="1">(
    SUMIFS(AR171:AR211, AY171:AY211, INDIRECT("AE" &amp; ROW()), AP171:AP211, "💲") +
    SUMIFS(AR171:AR211, AY171:AY211, INDIRECT("AE" &amp; ROW()), AP171:AP211, "📦")
) -
(
    (
        SUMIFS(AR171:AR211, AY171:AY211, INDIRECT("AE" &amp; ROW()), AP171:AP211, "💲", AS171:AS211, "Familiar") +
        SUMIFS(AR171:AR211, AY171:AY211, INDIRECT("AE" &amp; ROW()), AP171:AP211, "📦", AS171:AS211, "Familiar")
    ) / 2
) -
(
    (
        SUMIFS(AR171:AR211, AY171:AY211, INDIRECT("AE" &amp; ROW()), AP171:AP211, "💲", AS171:AS211, "Participante") +
        SUMIFS(AR171:AR211, AY171:AY211, INDIRECT("AE" &amp; ROW()), AP171:AP211, "📦", AS171:AS211, "Participante")
    ) / 2
) -
(
    (
        SUMIFS(AR171:AR211, AY171:AY211, INDIRECT("AE" &amp; ROW()), AP171:AP211, "💲", AS171:AS211, "Empleado") +
        SUMIFS(AR171:AR211, AY171:AY211, INDIRECT("AE" &amp; ROW()), AP171:AP211, "📦", AS171:AS211, "Empleado")
    ) / 2
) -
(
    (
        SUMIFS(AR171:AR211, AY171:AY211, INDIRECT("AE" &amp; ROW()), AP171:AP211, "💲", AS171:AS211, "Exonerado ADH") +
        SUMIFS(AR171:AR211, AY171:AY211, INDIRECT("AE" &amp; ROW()), AP171:AP211, "📦", AS171:AS211, "Exonerado ADH")
    ) / 2
) -
(
    SUMIFS(AR171:AR211, AY171:AY211, INDIRECT("AE" &amp; ROW()), AP171:AP211, "💲", AS171:AS211, "Exonerado Doctor") +
    SUMIFS(AR171:AR211, AY171:AY211, INDIRECT("AE" &amp; ROW()), AP171:AP211, "📦", AS171:AS211, "Exonerado Doctor")
) -
(
    (
        SUMIFS(AR171:AR211, AY171:AY211, INDIRECT("AE" &amp; ROW()), AP171:AP211, "💲", AS171:AS211, "") +
        SUMIFS(AR171:AR211, AY171:AY211, INDIRECT("AE" &amp; ROW()), AP171:AP211, "📦", AS171:AS211, "")
    ) / 2
)</f>
        <v>0</v>
      </c>
      <c r="AM220" s="56"/>
      <c r="AN220" s="56"/>
      <c r="AO220" s="56"/>
      <c r="AP220" s="56"/>
      <c r="AQ220" s="56"/>
      <c r="AR220" s="56"/>
      <c r="AS220" s="56"/>
      <c r="AT220" s="56"/>
      <c r="AU220" s="56"/>
      <c r="AV220" s="56"/>
      <c r="AW220" s="56"/>
      <c r="AX220" s="56"/>
      <c r="AY220" s="56"/>
      <c r="AZ220" s="56"/>
      <c r="BA220" s="56"/>
      <c r="BB220" s="56"/>
      <c r="BC220" s="56"/>
      <c r="BD220" s="56"/>
      <c r="BE220" s="56"/>
      <c r="BF220" s="56"/>
      <c r="BG220" s="56"/>
      <c r="BH220" s="56"/>
      <c r="BI220" s="56"/>
      <c r="BJ220" s="56"/>
      <c r="BK220" s="56"/>
      <c r="BL220" s="56"/>
      <c r="BM220" s="56"/>
      <c r="BN220" s="56"/>
    </row>
    <row r="221" spans="1:66" ht="11.25" customHeight="1">
      <c r="A221" s="220"/>
      <c r="B221" s="164"/>
      <c r="C221" s="205"/>
      <c r="D221" s="208"/>
      <c r="E221" s="178" t="s">
        <v>44</v>
      </c>
      <c r="F221" s="58" t="str">
        <f>IF(D219&lt;&gt;"", VLOOKUP(D219,'Base de Datos'!$A$2:$D1268,4,FALSE()),"")</f>
        <v/>
      </c>
      <c r="G221" s="205"/>
      <c r="H221" s="208"/>
      <c r="I221" s="178" t="s">
        <v>44</v>
      </c>
      <c r="J221" s="58" t="str">
        <f>IF(H219&lt;&gt;"", VLOOKUP(H219,'Base de Datos'!$A$2:$D1268,4,FALSE()),"")</f>
        <v/>
      </c>
      <c r="K221" s="205"/>
      <c r="L221" s="208"/>
      <c r="M221" s="178" t="s">
        <v>44</v>
      </c>
      <c r="N221" s="58" t="str">
        <f>IF(L219&lt;&gt;"", VLOOKUP(L219,'Base de Datos'!$A$2:$D1268,4,FALSE()),"")</f>
        <v/>
      </c>
      <c r="O221" s="165"/>
      <c r="P221" s="165"/>
      <c r="Q221" s="165"/>
      <c r="R221" s="166"/>
      <c r="S221" s="231"/>
      <c r="T221" s="230"/>
      <c r="U221" s="170"/>
      <c r="V221" s="169"/>
      <c r="W221" s="231"/>
      <c r="X221" s="230"/>
      <c r="Y221" s="170"/>
      <c r="Z221" s="169"/>
      <c r="AA221" s="231"/>
      <c r="AB221" s="230"/>
      <c r="AC221" s="170"/>
      <c r="AD221" s="56"/>
      <c r="AE221" s="232" t="s">
        <v>77</v>
      </c>
      <c r="AF221" s="230"/>
      <c r="AG221" s="90">
        <f t="array" aca="1" ref="AG221" ca="1">COUNTIFS(AP171:AP211, "💲", AY171:AY211, INDIRECT("AE" &amp; ROW())) + COUNTIFS(AP171:AP211, "📦", AY171:AY211, INDIRECT("AE" &amp; ROW())) + COUNTIFS(AP171:AP211, "✅", AY171:AY211, INDIRECT("AE" &amp; ROW()))</f>
        <v>0</v>
      </c>
      <c r="AH221" s="68">
        <f t="array" aca="1" ref="AH221" ca="1">COUNTIFS(AP171:AP211, "💲", AY171:AY211, INDIRECT("AE" &amp; ROW())) + COUNTIFS(AP171:AP211, "📦", AY171:AY211, INDIRECT("AE" &amp; ROW()))</f>
        <v>0</v>
      </c>
      <c r="AI221" s="139">
        <f t="array" aca="1" ref="AI221" ca="1">SUMIFS(AR171:AR211, AY171:AY211, INDIRECT("AE" &amp; ROW()), AP171:AP211, "💲") + SUMIFS(AR171:AR211, AY171:AY211, INDIRECT("AE" &amp; ROW()), AP171:AP211, "📦")</f>
        <v>0</v>
      </c>
      <c r="AJ221" s="139">
        <f t="array" aca="1" ref="AJ221" ca="1">(
    SUMIFS(AR171:AR211, AY171:AY211, INDIRECT("AE" &amp; ROW()), AP171:AP211, "💲") +
    SUMIFS(AR171:AR211, AY171:AY211, INDIRECT("AE" &amp; ROW()), AP171:AP211, "📦")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
        SUMIFS(AR171:AR211, AY171:AY211, INDIRECT("AE" &amp; ROW()), AP171:AP211, "💲", AS171:AS211, "Familiar") +
        SUMIFS(AR171:AR211, AY171:AY211, INDIRECT("AE" &amp; ROW()), AP171:AP211, "📦", AS171:AS211, "Familiar")
    ) / 2
)  -
(
    (
        SUMIFS(AR171:AR211, AY171:AY211, INDIRECT("AE" &amp; ROW()), AP171:AP211, "💲", AS171:AS211, "Exonerado ADH") +
        SUMIFS(AR171:AR211, AY171:AY211, INDIRECT("AE" &amp; ROW()), AP171:AP211, "📦", AS171:AS211, "Exonerado ADH")
    ) / 2
)  -
(
    (
        SUMIFS(AR171:AR211, AY171:AY211, INDIRECT("AE" &amp; ROW()), AP171:AP211, "💲", AS171:AS211, "Exonerado Doctor") +
        SUMIFS(AR171:AR211, AY171:AY211, INDIRECT("AE" &amp; ROW()), AP171:AP211, "📦", AS171:AS211, "Exonerado Doctor")
    ) / 2
)</f>
        <v>0</v>
      </c>
      <c r="AK221" s="139">
        <f t="array" aca="1" ref="AK221" ca="1">(
    SUMIFS(AR171:AR211, AY171:AY211, INDIRECT("AE" &amp; ROW()), AP171:AP211, "💲") +
    SUMIFS(AR171:AR211, AY171:AY211, INDIRECT("AE" &amp; ROW()), AP171:AP211, "📦")
) -
(
    SUMIFS(AR171:AR211, AY171:AY211, INDIRECT("AE" &amp; ROW()), AP171:AP211, "💲", AS171:AS211, "Familiar") +
    SUMIFS(AR171:AR211, AY171:AY211, INDIRECT("AE" &amp; ROW()), AP171:AP211, "📦", AS171:AS211, "Familiar")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SUMIFS(AR171:AR211, AY171:AY211, INDIRECT("AE" &amp; ROW()), AP171:AP211, "💲", AS171:AS211, "Exonerado ADH") +
    SUMIFS(AR171:AR211, AY171:AY211, INDIRECT("AE" &amp; ROW()), AP171:AP211, "📦", AS171:AS211, "Exonerado ADH")
) -
(
    (
        SUMIFS(AR171:AR211, AY171:AY211, INDIRECT("AE" &amp; ROW()), AP171:AP211, "💲", AS171:AS211, "Exonerado Doctor") +
        SUMIFS(AR171:AR211, AY171:AY211, INDIRECT("AE" &amp; ROW()), AP171:AP211, "📦", AS171:AS211, "Exonerado Doctor")
    ) / 2
) -
(
    (
        SUMIFS(AR171:AR211, AY171:AY211, INDIRECT("AE" &amp; ROW()), AP171:AP211, "💲", AS171:AS211, "") +
        SUMIFS(AR171:AR211, AY171:AY211, INDIRECT("AE" &amp; ROW()), AP171:AP211, "📦", AS171:AS211, "")
    ) / 2
)</f>
        <v>0</v>
      </c>
      <c r="AL221" s="140">
        <f t="array" aca="1" ref="AL221" ca="1">(
    SUMIFS(AR171:AR211, AY171:AY211, INDIRECT("AE" &amp; ROW()), AP171:AP211, "💲") +
    SUMIFS(AR171:AR211, AY171:AY211, INDIRECT("AE" &amp; ROW()), AP171:AP211, "📦")
) -
(
    (
        SUMIFS(AR171:AR211, AY171:AY211, INDIRECT("AE" &amp; ROW()), AP171:AP211, "💲", AS171:AS211, "Familiar") +
        SUMIFS(AR171:AR211, AY171:AY211, INDIRECT("AE" &amp; ROW()), AP171:AP211, "📦", AS171:AS211, "Familiar")
    ) / 2
) -
(
    (
        SUMIFS(AR171:AR211, AY171:AY211, INDIRECT("AE" &amp; ROW()), AP171:AP211, "💲", AS171:AS211, "Participante") +
        SUMIFS(AR171:AR211, AY171:AY211, INDIRECT("AE" &amp; ROW()), AP171:AP211, "📦", AS171:AS211, "Participante")
    ) / 2
) -
(
    (
        SUMIFS(AR171:AR211, AY171:AY211, INDIRECT("AE" &amp; ROW()), AP171:AP211, "💲", AS171:AS211, "Empleado") +
        SUMIFS(AR171:AR211, AY171:AY211, INDIRECT("AE" &amp; ROW()), AP171:AP211, "📦", AS171:AS211, "Empleado")
    ) / 2
) -
(
    (
        SUMIFS(AR171:AR211, AY171:AY211, INDIRECT("AE" &amp; ROW()), AP171:AP211, "💲", AS171:AS211, "Exonerado ADH") +
        SUMIFS(AR171:AR211, AY171:AY211, INDIRECT("AE" &amp; ROW()), AP171:AP211, "📦", AS171:AS211, "Exonerado ADH")
    ) / 2
) -
(
    SUMIFS(AR171:AR211, AY171:AY211, INDIRECT("AE" &amp; ROW()), AP171:AP211, "💲", AS171:AS211, "Exonerado Doctor") +
    SUMIFS(AR171:AR211, AY171:AY211, INDIRECT("AE" &amp; ROW()), AP171:AP211, "📦", AS171:AS211, "Exonerado Doctor")
) -
(
    (
        SUMIFS(AR171:AR211, AY171:AY211, INDIRECT("AE" &amp; ROW()), AP171:AP211, "💲", AS171:AS211, "") +
        SUMIFS(AR171:AR211, AY171:AY211, INDIRECT("AE" &amp; ROW()), AP171:AP211, "📦", AS171:AS211, "")
    ) / 2
)</f>
        <v>0</v>
      </c>
      <c r="AM221" s="56"/>
      <c r="AN221" s="56"/>
      <c r="AO221" s="56"/>
      <c r="AP221" s="56"/>
      <c r="AQ221" s="56"/>
      <c r="AR221" s="56"/>
      <c r="AS221" s="56"/>
      <c r="AT221" s="56"/>
      <c r="AU221" s="56"/>
      <c r="AV221" s="56"/>
      <c r="AW221" s="56"/>
      <c r="AX221" s="56"/>
      <c r="AY221" s="56"/>
      <c r="AZ221" s="56"/>
      <c r="BA221" s="56"/>
      <c r="BB221" s="56"/>
      <c r="BC221" s="56"/>
      <c r="BD221" s="56"/>
      <c r="BE221" s="56"/>
      <c r="BF221" s="56"/>
      <c r="BG221" s="56"/>
      <c r="BH221" s="56"/>
      <c r="BI221" s="56"/>
      <c r="BJ221" s="56"/>
      <c r="BK221" s="56"/>
      <c r="BL221" s="56"/>
      <c r="BM221" s="56"/>
      <c r="BN221" s="56"/>
    </row>
    <row r="222" spans="1:66" ht="11.25" customHeight="1">
      <c r="A222" s="221"/>
      <c r="B222" s="164"/>
      <c r="C222" s="206"/>
      <c r="D222" s="209"/>
      <c r="E222" s="179" t="s">
        <v>46</v>
      </c>
      <c r="F222" s="180"/>
      <c r="G222" s="206"/>
      <c r="H222" s="209"/>
      <c r="I222" s="179" t="s">
        <v>46</v>
      </c>
      <c r="J222" s="180"/>
      <c r="K222" s="206"/>
      <c r="L222" s="209"/>
      <c r="M222" s="179" t="s">
        <v>46</v>
      </c>
      <c r="N222" s="180"/>
      <c r="O222" s="165"/>
      <c r="P222" s="165"/>
      <c r="Q222" s="165"/>
      <c r="R222" s="166"/>
      <c r="S222" s="227" t="str">
        <f>IF(OR(S219="Empleado",S219="Familiar"),"Nombre del Empleado","N° Factura")</f>
        <v>N° Factura</v>
      </c>
      <c r="T222" s="228"/>
      <c r="U222" s="89"/>
      <c r="V222" s="169"/>
      <c r="W222" s="227" t="str">
        <f>IF(OR(W219="Empleado",W219="Familiar"),"Nombre del Empleado","N° Factura")</f>
        <v>N° Factura</v>
      </c>
      <c r="X222" s="228"/>
      <c r="Y222" s="89"/>
      <c r="Z222" s="169"/>
      <c r="AA222" s="227" t="str">
        <f>IF(OR(AA219="Empleado",AA219="Familiar"),"Nombre del Empleado","N° Factura")</f>
        <v>N° Factura</v>
      </c>
      <c r="AB222" s="228"/>
      <c r="AC222" s="89"/>
      <c r="AD222" s="56"/>
      <c r="AE222" s="233" t="s">
        <v>80</v>
      </c>
      <c r="AF222" s="228"/>
      <c r="AG222" s="143">
        <f t="array" aca="1" ref="AG222" ca="1">COUNTIFS(AP171:AP211, "💲", AY171:AY211, INDIRECT("AE" &amp; ROW())) + COUNTIFS(AP171:AP211, "📦", AY171:AY211, INDIRECT("AE" &amp; ROW())) + COUNTIFS(AP171:AP211, "✅", AY171:AY211, INDIRECT("AE" &amp; ROW()))</f>
        <v>0</v>
      </c>
      <c r="AH222" s="144">
        <f t="array" aca="1" ref="AH222" ca="1">COUNTIFS(AP171:AP211, "💲", AY171:AY211, INDIRECT("AE" &amp; ROW())) + COUNTIFS(AP171:AP211, "📦", AY171:AY211, INDIRECT("AE" &amp; ROW()))</f>
        <v>0</v>
      </c>
      <c r="AI222" s="145">
        <f t="array" aca="1" ref="AI222" ca="1">SUMIFS(AR171:AR211, AY171:AY211, INDIRECT("AE" &amp; ROW()), AP171:AP211, "💲") + SUMIFS(AR171:AR211, AY171:AY211, INDIRECT("AE" &amp; ROW()), AP171:AP211, "📦")</f>
        <v>0</v>
      </c>
      <c r="AJ222" s="145">
        <f t="array" aca="1" ref="AJ222" ca="1">(
    SUMIFS(AR171:AR211, AY171:AY211, INDIRECT("AE" &amp; ROW()), AP171:AP211, "💲") +
    SUMIFS(AR171:AR211, AY171:AY211, INDIRECT("AE" &amp; ROW()), AP171:AP211, "📦")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
        SUMIFS(AR171:AR211, AY171:AY211, INDIRECT("AE" &amp; ROW()), AP171:AP211, "💲", AS171:AS211, "Familiar") +
        SUMIFS(AR171:AR211, AY171:AY211, INDIRECT("AE" &amp; ROW()), AP171:AP211, "📦", AS171:AS211, "Familiar")
    ) / 2
)  -
(
    (
        SUMIFS(AR171:AR211, AY171:AY211, INDIRECT("AE" &amp; ROW()), AP171:AP211, "💲", AS171:AS211, "Exonerado ADH") +
        SUMIFS(AR171:AR211, AY171:AY211, INDIRECT("AE" &amp; ROW()), AP171:AP211, "📦", AS171:AS211, "Exonerado ADH")
    ) / 2
)  -
(
    (
        SUMIFS(AR171:AR211, AY171:AY211, INDIRECT("AE" &amp; ROW()), AP171:AP211, "💲", AS171:AS211, "Exonerado Doctor") +
        SUMIFS(AR171:AR211, AY171:AY211, INDIRECT("AE" &amp; ROW()), AP171:AP211, "📦", AS171:AS211, "Exonerado Doctor")
    ) / 2
)</f>
        <v>0</v>
      </c>
      <c r="AK222" s="145">
        <f t="array" aca="1" ref="AK222" ca="1">(
    SUMIFS(AR171:AR211, AY171:AY211, INDIRECT("AE" &amp; ROW()), AP171:AP211, "💲") +
    SUMIFS(AR171:AR211, AY171:AY211, INDIRECT("AE" &amp; ROW()), AP171:AP211, "📦")
) -
(
    SUMIFS(AR171:AR211, AY171:AY211, INDIRECT("AE" &amp; ROW()), AP171:AP211, "💲", AS171:AS211, "Familiar") +
    SUMIFS(AR171:AR211, AY171:AY211, INDIRECT("AE" &amp; ROW()), AP171:AP211, "📦", AS171:AS211, "Familiar")
) -
(
    SUMIFS(AR171:AR211, AY171:AY211, INDIRECT("AE" &amp; ROW()), AP171:AP211, "💲", AS171:AS211, "Participante") +
    SUMIFS(AR171:AR211, AY171:AY211, INDIRECT("AE" &amp; ROW()), AP171:AP211, "📦", AS171:AS211, "Participante")
)  -
(
    SUMIFS(AR171:AR211, AY171:AY211, INDIRECT("AE" &amp; ROW()), AP171:AP211, "💲", AS171:AS211, "Empleado") +
    SUMIFS(AR171:AR211, AY171:AY211, INDIRECT("AE" &amp; ROW()), AP171:AP211, "📦", AS171:AS211, "Empleado")
) -
(
    SUMIFS(AR171:AR211, AY171:AY211, INDIRECT("AE" &amp; ROW()), AP171:AP211, "💲", AS171:AS211, "Exonerado ADH") +
    SUMIFS(AR171:AR211, AY171:AY211, INDIRECT("AE" &amp; ROW()), AP171:AP211, "📦", AS171:AS211, "Exonerado ADH")
) -
(
    (
        SUMIFS(AR171:AR211, AY171:AY211, INDIRECT("AE" &amp; ROW()), AP171:AP211, "💲", AS171:AS211, "Exonerado Doctor") +
        SUMIFS(AR171:AR211, AY171:AY211, INDIRECT("AE" &amp; ROW()), AP171:AP211, "📦", AS171:AS211, "Exonerado Doctor")
    ) / 2
) -
(
    (
        SUMIFS(AR171:AR211, AY171:AY211, INDIRECT("AE" &amp; ROW()), AP171:AP211, "💲", AS171:AS211, "") +
        SUMIFS(AR171:AR211, AY171:AY211, INDIRECT("AE" &amp; ROW()), AP171:AP211, "📦", AS171:AS211, "")
    ) / 2
)</f>
        <v>0</v>
      </c>
      <c r="AL222" s="146">
        <f t="array" aca="1" ref="AL222" ca="1">(
    SUMIFS(AR171:AR211, AY171:AY211, INDIRECT("AE" &amp; ROW()), AP171:AP211, "💲") +
    SUMIFS(AR171:AR211, AY171:AY211, INDIRECT("AE" &amp; ROW()), AP171:AP211, "📦")
) -
(
    (
        SUMIFS(AR171:AR211, AY171:AY211, INDIRECT("AE" &amp; ROW()), AP171:AP211, "💲", AS171:AS211, "Familiar") +
        SUMIFS(AR171:AR211, AY171:AY211, INDIRECT("AE" &amp; ROW()), AP171:AP211, "📦", AS171:AS211, "Familiar")
    ) / 2
) -
(
    (
        SUMIFS(AR171:AR211, AY171:AY211, INDIRECT("AE" &amp; ROW()), AP171:AP211, "💲", AS171:AS211, "Participante") +
        SUMIFS(AR171:AR211, AY171:AY211, INDIRECT("AE" &amp; ROW()), AP171:AP211, "📦", AS171:AS211, "Participante")
    ) / 2
) -
(
    (
        SUMIFS(AR171:AR211, AY171:AY211, INDIRECT("AE" &amp; ROW()), AP171:AP211, "💲", AS171:AS211, "Empleado") +
        SUMIFS(AR171:AR211, AY171:AY211, INDIRECT("AE" &amp; ROW()), AP171:AP211, "📦", AS171:AS211, "Empleado")
    ) / 2
) -
(
    (
        SUMIFS(AR171:AR211, AY171:AY211, INDIRECT("AE" &amp; ROW()), AP171:AP211, "💲", AS171:AS211, "Exonerado ADH") +
        SUMIFS(AR171:AR211, AY171:AY211, INDIRECT("AE" &amp; ROW()), AP171:AP211, "📦", AS171:AS211, "Exonerado ADH")
    ) / 2
) -
(
    SUMIFS(AR171:AR211, AY171:AY211, INDIRECT("AE" &amp; ROW()), AP171:AP211, "💲", AS171:AS211, "Exonerado Doctor") +
    SUMIFS(AR171:AR211, AY171:AY211, INDIRECT("AE" &amp; ROW()), AP171:AP211, "📦", AS171:AS211, "Exonerado Doctor")
) -
(
    (
        SUMIFS(AR171:AR211, AY171:AY211, INDIRECT("AE" &amp; ROW()), AP171:AP211, "💲", AS171:AS211, "") +
        SUMIFS(AR171:AR211, AY171:AY211, INDIRECT("AE" &amp; ROW()), AP171:AP211, "📦", AS171:AS211, "")
    ) / 2
)</f>
        <v>0</v>
      </c>
      <c r="AM222" s="56"/>
      <c r="AN222" s="56"/>
      <c r="AO222" s="56"/>
      <c r="AP222" s="56"/>
      <c r="AQ222" s="56"/>
      <c r="AR222" s="56"/>
      <c r="AS222" s="56"/>
      <c r="AT222" s="56"/>
      <c r="AU222" s="56"/>
      <c r="AV222" s="56"/>
      <c r="AW222" s="56"/>
      <c r="AX222" s="56"/>
      <c r="AY222" s="56"/>
      <c r="AZ222" s="56"/>
      <c r="BA222" s="56"/>
      <c r="BB222" s="56"/>
      <c r="BC222" s="56"/>
      <c r="BD222" s="56"/>
      <c r="BE222" s="56"/>
      <c r="BF222" s="56"/>
      <c r="BG222" s="56"/>
      <c r="BH222" s="56"/>
      <c r="BI222" s="56"/>
      <c r="BJ222" s="56"/>
      <c r="BK222" s="56"/>
      <c r="BL222" s="56"/>
      <c r="BM222" s="56"/>
      <c r="BN222" s="56"/>
    </row>
    <row r="223" spans="1:66" ht="11.25" customHeight="1">
      <c r="A223" s="3"/>
      <c r="B223" s="3"/>
      <c r="C223" s="3"/>
      <c r="D223" s="3"/>
      <c r="E223" s="3"/>
      <c r="F223" s="3"/>
      <c r="G223" s="3"/>
      <c r="H223" s="3"/>
      <c r="I223" s="3"/>
      <c r="J223" s="3"/>
      <c r="K223" s="3"/>
      <c r="L223" s="3"/>
      <c r="M223" s="3"/>
      <c r="N223" s="3"/>
      <c r="O223" s="1"/>
      <c r="P223" s="3"/>
      <c r="Q223" s="3"/>
      <c r="R223" s="15"/>
      <c r="S223" s="16"/>
      <c r="T223" s="16"/>
      <c r="U223" s="173"/>
      <c r="V223" s="6"/>
      <c r="W223" s="16"/>
      <c r="X223" s="16"/>
      <c r="Y223" s="173"/>
      <c r="Z223" s="48"/>
      <c r="AA223" s="173"/>
      <c r="AB223" s="173"/>
      <c r="AC223" s="173"/>
      <c r="AD223" s="174"/>
      <c r="AI223" s="148">
        <f t="shared" ref="AI223:AL223" ca="1" si="154">SUM(AI208:AI221)</f>
        <v>0</v>
      </c>
      <c r="AJ223" s="148">
        <f t="shared" ca="1" si="154"/>
        <v>0</v>
      </c>
      <c r="AK223" s="148">
        <f t="shared" ca="1" si="154"/>
        <v>0</v>
      </c>
      <c r="AL223" s="148">
        <f t="shared" ca="1" si="154"/>
        <v>0</v>
      </c>
      <c r="AM223" s="174"/>
      <c r="AN223" s="174"/>
      <c r="AO223" s="174"/>
      <c r="AP223" s="174"/>
      <c r="AQ223" s="174"/>
      <c r="AR223" s="174"/>
      <c r="AS223" s="174"/>
      <c r="AT223" s="174"/>
      <c r="AU223" s="174"/>
      <c r="AV223" s="174"/>
      <c r="AW223" s="174"/>
      <c r="AX223" s="174"/>
      <c r="AY223" s="174"/>
      <c r="AZ223" s="174"/>
      <c r="BA223" s="174"/>
      <c r="BB223" s="174"/>
      <c r="BC223" s="174"/>
      <c r="BD223" s="174"/>
      <c r="BE223" s="122"/>
      <c r="BF223" s="122"/>
      <c r="BG223" s="122"/>
      <c r="BH223" s="122"/>
      <c r="BI223" s="122"/>
      <c r="BJ223" s="174"/>
      <c r="BK223" s="174"/>
      <c r="BL223" s="174"/>
      <c r="BM223" s="174"/>
      <c r="BN223" s="174"/>
    </row>
    <row r="224" spans="1:66" ht="15" customHeight="1">
      <c r="A224" s="210">
        <f>IF(WEEKDAY(A169)=6, WORKDAY(A169+1, 1), A169+1)</f>
        <v>46331</v>
      </c>
      <c r="B224" s="211"/>
      <c r="C224" s="211"/>
      <c r="D224" s="211"/>
      <c r="E224" s="211"/>
      <c r="F224" s="211"/>
      <c r="G224" s="211"/>
      <c r="H224" s="211"/>
      <c r="I224" s="211"/>
      <c r="J224" s="211"/>
      <c r="K224" s="211"/>
      <c r="L224" s="211"/>
      <c r="M224" s="211"/>
      <c r="N224" s="212"/>
      <c r="O224" s="1"/>
      <c r="P224" s="1"/>
      <c r="Q224" s="1"/>
      <c r="R224" s="15"/>
      <c r="S224" s="22"/>
      <c r="T224" s="22"/>
      <c r="U224" s="241"/>
      <c r="V224" s="242"/>
      <c r="W224" s="242"/>
      <c r="X224" s="242"/>
      <c r="Y224" s="242"/>
      <c r="Z224" s="23"/>
      <c r="AA224" s="23"/>
      <c r="AB224" s="23"/>
      <c r="AC224" s="23"/>
      <c r="AD224" s="24"/>
      <c r="AE224" s="181"/>
      <c r="AF224" s="181"/>
      <c r="AG224" s="181"/>
      <c r="AH224" s="181"/>
      <c r="AI224" s="181"/>
      <c r="AJ224" s="181"/>
      <c r="AK224" s="181"/>
      <c r="AL224" s="181"/>
      <c r="AM224" s="24"/>
      <c r="AN224" s="24"/>
      <c r="AO224" s="24"/>
      <c r="AP224" s="24"/>
      <c r="AQ224" s="24"/>
      <c r="AR224" s="24"/>
      <c r="AS224" s="24"/>
      <c r="AT224" s="24"/>
      <c r="AU224" s="24"/>
      <c r="AV224" s="24"/>
      <c r="AW224" s="24"/>
      <c r="AX224" s="24"/>
      <c r="AY224" s="24"/>
      <c r="AZ224" s="24"/>
      <c r="BA224" s="24"/>
      <c r="BB224" s="24"/>
      <c r="BC224" s="24"/>
      <c r="BD224" s="24"/>
      <c r="BE224" s="24"/>
      <c r="BF224" s="24"/>
      <c r="BG224" s="24"/>
      <c r="BH224" s="24"/>
      <c r="BI224" s="24"/>
      <c r="BJ224" s="24"/>
      <c r="BK224" s="24"/>
      <c r="BL224" s="24"/>
      <c r="BM224" s="24"/>
      <c r="BN224" s="24"/>
    </row>
    <row r="225" spans="1:66" ht="15" customHeight="1">
      <c r="A225" s="25" t="s">
        <v>15</v>
      </c>
      <c r="B225" s="25" t="s">
        <v>16</v>
      </c>
      <c r="C225" s="213" t="s">
        <v>17</v>
      </c>
      <c r="D225" s="214"/>
      <c r="E225" s="214"/>
      <c r="F225" s="215"/>
      <c r="G225" s="213" t="s">
        <v>18</v>
      </c>
      <c r="H225" s="214"/>
      <c r="I225" s="214"/>
      <c r="J225" s="215"/>
      <c r="K225" s="213" t="s">
        <v>19</v>
      </c>
      <c r="L225" s="214"/>
      <c r="M225" s="214"/>
      <c r="N225" s="215"/>
      <c r="O225" s="1"/>
      <c r="P225" s="1"/>
      <c r="Q225" s="1"/>
      <c r="R225" s="26"/>
      <c r="S225" s="234" t="s">
        <v>17</v>
      </c>
      <c r="T225" s="214"/>
      <c r="U225" s="215"/>
      <c r="V225" s="27"/>
      <c r="W225" s="234" t="s">
        <v>18</v>
      </c>
      <c r="X225" s="214"/>
      <c r="Y225" s="215"/>
      <c r="Z225" s="28"/>
      <c r="AA225" s="234" t="s">
        <v>19</v>
      </c>
      <c r="AB225" s="214"/>
      <c r="AC225" s="215"/>
      <c r="AD225" s="29"/>
      <c r="AE225" s="181"/>
      <c r="AF225" s="181"/>
      <c r="AG225" s="181"/>
      <c r="AH225" s="181"/>
      <c r="AI225" s="181"/>
      <c r="AJ225" s="181"/>
      <c r="AK225" s="181"/>
      <c r="AL225" s="181"/>
      <c r="AM225" s="29"/>
      <c r="AN225" s="34" t="s">
        <v>2</v>
      </c>
      <c r="AO225" s="34" t="s">
        <v>3</v>
      </c>
      <c r="AP225" s="34" t="s">
        <v>4</v>
      </c>
      <c r="AQ225" s="34" t="s">
        <v>5</v>
      </c>
      <c r="AR225" s="34" t="s">
        <v>6</v>
      </c>
      <c r="AS225" s="34" t="s">
        <v>7</v>
      </c>
      <c r="AT225" s="34" t="s">
        <v>27</v>
      </c>
      <c r="AU225" s="34" t="s">
        <v>28</v>
      </c>
      <c r="AV225" s="34" t="s">
        <v>29</v>
      </c>
      <c r="AW225" s="34" t="s">
        <v>30</v>
      </c>
      <c r="AX225" s="34" t="s">
        <v>12</v>
      </c>
      <c r="AY225" s="34" t="s">
        <v>20</v>
      </c>
      <c r="AZ225" s="35"/>
      <c r="BA225" s="35"/>
      <c r="BB225" s="35"/>
      <c r="BC225" s="35"/>
      <c r="BD225" s="35"/>
      <c r="BE225" s="35"/>
      <c r="BF225" s="35"/>
      <c r="BG225" s="35"/>
      <c r="BH225" s="35"/>
      <c r="BI225" s="35"/>
      <c r="BJ225" s="35"/>
      <c r="BK225" s="35"/>
      <c r="BL225" s="35"/>
      <c r="BM225" s="35"/>
      <c r="BN225" s="35"/>
    </row>
    <row r="226" spans="1:66" ht="11.25" customHeight="1">
      <c r="A226" s="219">
        <f>Q232</f>
        <v>0.33333333333333331</v>
      </c>
      <c r="B226" s="38"/>
      <c r="C226" s="204"/>
      <c r="D226" s="207"/>
      <c r="E226" s="40" t="s">
        <v>36</v>
      </c>
      <c r="F226" s="42" t="str">
        <f>IF(D226&lt;&gt;"", VLOOKUP(D226,'Base de Datos'!$A$2:$D1268,2,FALSE()),"")</f>
        <v/>
      </c>
      <c r="G226" s="204"/>
      <c r="H226" s="216"/>
      <c r="I226" s="40" t="s">
        <v>36</v>
      </c>
      <c r="J226" s="42" t="str">
        <f>IF(H226&lt;&gt;"", VLOOKUP(H226,'Base de Datos'!$A$2:$D1268,2,FALSE()),"")</f>
        <v/>
      </c>
      <c r="K226" s="204"/>
      <c r="L226" s="216"/>
      <c r="M226" s="40" t="s">
        <v>36</v>
      </c>
      <c r="N226" s="42" t="str">
        <f>IF(L226&lt;&gt;"", VLOOKUP(L226,'Base de Datos'!$A$2:$D1268,2,FALSE()),"")</f>
        <v/>
      </c>
      <c r="O226" s="43"/>
      <c r="P226" s="1"/>
      <c r="Q226" s="44"/>
      <c r="R226" s="15"/>
      <c r="S226" s="45"/>
      <c r="T226" s="45" t="s">
        <v>37</v>
      </c>
      <c r="U226" s="46"/>
      <c r="V226" s="47"/>
      <c r="W226" s="45"/>
      <c r="X226" s="45" t="s">
        <v>37</v>
      </c>
      <c r="Y226" s="46"/>
      <c r="Z226" s="47"/>
      <c r="AA226" s="45"/>
      <c r="AB226" s="45" t="s">
        <v>37</v>
      </c>
      <c r="AC226" s="46"/>
      <c r="AD226" s="48"/>
      <c r="AE226" s="181"/>
      <c r="AF226" s="181"/>
      <c r="AG226" s="181"/>
      <c r="AH226" s="181"/>
      <c r="AI226" s="181"/>
      <c r="AJ226" s="181"/>
      <c r="AK226" s="181"/>
      <c r="AL226" s="181"/>
      <c r="AM226" s="48"/>
      <c r="AN226" s="53">
        <f>A224</f>
        <v>46331</v>
      </c>
      <c r="AO226" s="54" t="str">
        <f>C225</f>
        <v>Consultorio N° 1</v>
      </c>
      <c r="AP226" s="55">
        <f t="shared" ref="AP226:AQ226" si="155">C226</f>
        <v>0</v>
      </c>
      <c r="AQ226" s="55">
        <f t="shared" si="155"/>
        <v>0</v>
      </c>
      <c r="AR226" s="55">
        <f>U226</f>
        <v>0</v>
      </c>
      <c r="AS226" s="55">
        <f>S226</f>
        <v>0</v>
      </c>
      <c r="AT226" s="55">
        <f>S227</f>
        <v>0</v>
      </c>
      <c r="AU226" s="55">
        <f>U227</f>
        <v>0</v>
      </c>
      <c r="AV226" s="55">
        <f>S228</f>
        <v>0</v>
      </c>
      <c r="AW226" s="55">
        <f>U228</f>
        <v>0</v>
      </c>
      <c r="AX226" s="55">
        <f>U229</f>
        <v>0</v>
      </c>
      <c r="AY226" s="55">
        <f>F229</f>
        <v>0</v>
      </c>
      <c r="AZ226" s="56"/>
      <c r="BA226" s="56"/>
      <c r="BB226" s="56"/>
      <c r="BC226" s="56"/>
      <c r="BD226" s="56"/>
      <c r="BE226" s="56"/>
      <c r="BF226" s="56"/>
      <c r="BG226" s="56"/>
      <c r="BH226" s="56"/>
      <c r="BI226" s="56"/>
      <c r="BJ226" s="56"/>
      <c r="BK226" s="56"/>
      <c r="BL226" s="56"/>
      <c r="BM226" s="56"/>
      <c r="BN226" s="56"/>
    </row>
    <row r="227" spans="1:66" ht="11.25" customHeight="1">
      <c r="A227" s="220"/>
      <c r="B227" s="38"/>
      <c r="C227" s="205"/>
      <c r="D227" s="208"/>
      <c r="E227" s="57" t="s">
        <v>42</v>
      </c>
      <c r="F227" s="58" t="str">
        <f>IF(D226&lt;&gt;"", VLOOKUP(D226,'Base de Datos'!$A$2:$D1268,3,FALSE()),"")</f>
        <v/>
      </c>
      <c r="G227" s="205"/>
      <c r="H227" s="208"/>
      <c r="I227" s="57" t="s">
        <v>42</v>
      </c>
      <c r="J227" s="58" t="str">
        <f>IF(H226&lt;&gt;"", VLOOKUP(H226,'Base de Datos'!$A$2:$D1268,3,FALSE()),"")</f>
        <v/>
      </c>
      <c r="K227" s="205"/>
      <c r="L227" s="208"/>
      <c r="M227" s="57" t="s">
        <v>42</v>
      </c>
      <c r="N227" s="58" t="str">
        <f>IF(L226&lt;&gt;"", VLOOKUP(L226,'Base de Datos'!$A$2:$D1268,3,FALSE()),"")</f>
        <v/>
      </c>
      <c r="O227" s="43"/>
      <c r="P227" s="1"/>
      <c r="Q227" s="44"/>
      <c r="R227" s="15"/>
      <c r="S227" s="229"/>
      <c r="T227" s="230"/>
      <c r="U227" s="59"/>
      <c r="V227" s="47"/>
      <c r="W227" s="229"/>
      <c r="X227" s="230"/>
      <c r="Y227" s="59"/>
      <c r="Z227" s="47"/>
      <c r="AA227" s="229"/>
      <c r="AB227" s="230"/>
      <c r="AC227" s="59"/>
      <c r="AD227" s="48"/>
      <c r="AE227" s="181"/>
      <c r="AF227" s="181"/>
      <c r="AG227" s="181"/>
      <c r="AH227" s="181"/>
      <c r="AI227" s="181"/>
      <c r="AJ227" s="181"/>
      <c r="AK227" s="181"/>
      <c r="AL227" s="181"/>
      <c r="AM227" s="48"/>
      <c r="AN227" s="53">
        <f>A224</f>
        <v>46331</v>
      </c>
      <c r="AO227" s="54" t="str">
        <f>C225</f>
        <v>Consultorio N° 1</v>
      </c>
      <c r="AP227" s="55">
        <f t="shared" ref="AP227:AQ227" si="156">C230</f>
        <v>0</v>
      </c>
      <c r="AQ227" s="55">
        <f t="shared" si="156"/>
        <v>0</v>
      </c>
      <c r="AR227" s="64">
        <f>U230</f>
        <v>0</v>
      </c>
      <c r="AS227" s="55">
        <f>S230</f>
        <v>0</v>
      </c>
      <c r="AT227" s="55">
        <f>S231</f>
        <v>0</v>
      </c>
      <c r="AU227" s="55">
        <f>U231</f>
        <v>0</v>
      </c>
      <c r="AV227" s="55">
        <f>S232</f>
        <v>0</v>
      </c>
      <c r="AW227" s="55">
        <f>U232</f>
        <v>0</v>
      </c>
      <c r="AX227" s="55">
        <f>U233</f>
        <v>0</v>
      </c>
      <c r="AY227" s="55">
        <f>F233</f>
        <v>0</v>
      </c>
      <c r="AZ227" s="56"/>
      <c r="BA227" s="56"/>
      <c r="BB227" s="56"/>
      <c r="BC227" s="56"/>
      <c r="BD227" s="56"/>
      <c r="BE227" s="56"/>
      <c r="BF227" s="56"/>
      <c r="BG227" s="56"/>
      <c r="BH227" s="56"/>
      <c r="BI227" s="56"/>
      <c r="BJ227" s="56"/>
      <c r="BK227" s="56"/>
      <c r="BL227" s="56"/>
      <c r="BM227" s="56"/>
      <c r="BN227" s="56"/>
    </row>
    <row r="228" spans="1:66" ht="11.25" customHeight="1">
      <c r="A228" s="220"/>
      <c r="B228" s="38"/>
      <c r="C228" s="205"/>
      <c r="D228" s="208"/>
      <c r="E228" s="57" t="s">
        <v>44</v>
      </c>
      <c r="F228" s="58" t="str">
        <f>IF(D226&lt;&gt;"", VLOOKUP(D226,'Base de Datos'!$A$2:$D1268,4,FALSE()),"")</f>
        <v/>
      </c>
      <c r="G228" s="205"/>
      <c r="H228" s="208"/>
      <c r="I228" s="57" t="s">
        <v>44</v>
      </c>
      <c r="J228" s="58" t="str">
        <f>IF(H226&lt;&gt;"", VLOOKUP(H226,'Base de Datos'!$A$2:$D1268,4,FALSE()),"")</f>
        <v/>
      </c>
      <c r="K228" s="205"/>
      <c r="L228" s="208"/>
      <c r="M228" s="57" t="s">
        <v>44</v>
      </c>
      <c r="N228" s="58" t="str">
        <f>IF(L226&lt;&gt;"", VLOOKUP(L226,'Base de Datos'!$A$2:$D1268,4,FALSE()),"")</f>
        <v/>
      </c>
      <c r="O228" s="43"/>
      <c r="P228" s="1"/>
      <c r="Q228" s="44"/>
      <c r="R228" s="15"/>
      <c r="S228" s="229"/>
      <c r="T228" s="230"/>
      <c r="U228" s="59"/>
      <c r="V228" s="47"/>
      <c r="W228" s="229"/>
      <c r="X228" s="230"/>
      <c r="Y228" s="59"/>
      <c r="Z228" s="47"/>
      <c r="AA228" s="229"/>
      <c r="AB228" s="230"/>
      <c r="AC228" s="59"/>
      <c r="AD228" s="48"/>
      <c r="AE228" s="181"/>
      <c r="AF228" s="181"/>
      <c r="AG228" s="181"/>
      <c r="AH228" s="181"/>
      <c r="AI228" s="181"/>
      <c r="AJ228" s="181"/>
      <c r="AK228" s="181"/>
      <c r="AL228" s="181"/>
      <c r="AM228" s="48"/>
      <c r="AN228" s="53">
        <f>A224</f>
        <v>46331</v>
      </c>
      <c r="AO228" s="54" t="str">
        <f>C225</f>
        <v>Consultorio N° 1</v>
      </c>
      <c r="AP228" s="55">
        <f t="shared" ref="AP228:AQ228" si="157">C234</f>
        <v>0</v>
      </c>
      <c r="AQ228" s="55">
        <f t="shared" si="157"/>
        <v>0</v>
      </c>
      <c r="AR228" s="64">
        <f>U234</f>
        <v>0</v>
      </c>
      <c r="AS228" s="55">
        <f>S234</f>
        <v>0</v>
      </c>
      <c r="AT228" s="55">
        <f>S235</f>
        <v>0</v>
      </c>
      <c r="AU228" s="55">
        <f>U235</f>
        <v>0</v>
      </c>
      <c r="AV228" s="55">
        <f>S236</f>
        <v>0</v>
      </c>
      <c r="AW228" s="55">
        <f>U236</f>
        <v>0</v>
      </c>
      <c r="AX228" s="55">
        <f>U237</f>
        <v>0</v>
      </c>
      <c r="AY228" s="55">
        <f>F237</f>
        <v>0</v>
      </c>
      <c r="AZ228" s="56"/>
      <c r="BA228" s="56"/>
      <c r="BB228" s="56"/>
      <c r="BC228" s="56"/>
      <c r="BD228" s="56"/>
      <c r="BE228" s="56"/>
      <c r="BF228" s="56"/>
      <c r="BG228" s="56"/>
      <c r="BH228" s="56"/>
      <c r="BI228" s="56"/>
      <c r="BJ228" s="56"/>
      <c r="BK228" s="56"/>
      <c r="BL228" s="56"/>
      <c r="BM228" s="56"/>
      <c r="BN228" s="56"/>
    </row>
    <row r="229" spans="1:66" ht="11.25" customHeight="1">
      <c r="A229" s="221"/>
      <c r="B229" s="38"/>
      <c r="C229" s="206"/>
      <c r="D229" s="209"/>
      <c r="E229" s="85" t="s">
        <v>46</v>
      </c>
      <c r="F229" s="86"/>
      <c r="G229" s="206"/>
      <c r="H229" s="209"/>
      <c r="I229" s="87" t="s">
        <v>46</v>
      </c>
      <c r="J229" s="88"/>
      <c r="K229" s="206"/>
      <c r="L229" s="209"/>
      <c r="M229" s="87" t="s">
        <v>46</v>
      </c>
      <c r="N229" s="88"/>
      <c r="O229" s="43"/>
      <c r="P229" s="1"/>
      <c r="Q229" s="44"/>
      <c r="R229" s="15"/>
      <c r="S229" s="227" t="str">
        <f>IF(OR(S226="Empleado",S226="Familiar"),"Nombre del Empleado","N° Factura")</f>
        <v>N° Factura</v>
      </c>
      <c r="T229" s="228"/>
      <c r="U229" s="89"/>
      <c r="V229" s="47"/>
      <c r="W229" s="227" t="str">
        <f>IF(OR(W226="Empleado",W226="Familiar"),"Nombre del Empleado","N° Factura")</f>
        <v>N° Factura</v>
      </c>
      <c r="X229" s="228"/>
      <c r="Y229" s="89"/>
      <c r="Z229" s="47"/>
      <c r="AA229" s="227" t="str">
        <f>IF(OR(AA226="Empleado",AA226="Familiar"),"Nombre del Empleado","N° Factura")</f>
        <v>N° Factura</v>
      </c>
      <c r="AB229" s="228"/>
      <c r="AC229" s="89"/>
      <c r="AD229" s="48"/>
      <c r="AE229" s="181"/>
      <c r="AF229" s="181"/>
      <c r="AG229" s="181"/>
      <c r="AH229" s="181"/>
      <c r="AI229" s="181"/>
      <c r="AJ229" s="181"/>
      <c r="AK229" s="181"/>
      <c r="AL229" s="181"/>
      <c r="AM229" s="48"/>
      <c r="AN229" s="53">
        <f>A224</f>
        <v>46331</v>
      </c>
      <c r="AO229" s="54" t="str">
        <f>C225</f>
        <v>Consultorio N° 1</v>
      </c>
      <c r="AP229" s="55">
        <f t="shared" ref="AP229:AQ229" si="158">C238</f>
        <v>0</v>
      </c>
      <c r="AQ229" s="55">
        <f t="shared" si="158"/>
        <v>0</v>
      </c>
      <c r="AR229" s="64">
        <f>U238</f>
        <v>0</v>
      </c>
      <c r="AS229" s="55">
        <f>S238</f>
        <v>0</v>
      </c>
      <c r="AT229" s="55">
        <f>S239</f>
        <v>0</v>
      </c>
      <c r="AU229" s="64">
        <f>U239</f>
        <v>0</v>
      </c>
      <c r="AV229" s="55">
        <f>S240</f>
        <v>0</v>
      </c>
      <c r="AW229" s="55">
        <f>U240</f>
        <v>0</v>
      </c>
      <c r="AX229" s="55">
        <f>U241</f>
        <v>0</v>
      </c>
      <c r="AY229" s="55">
        <f>F241</f>
        <v>0</v>
      </c>
      <c r="AZ229" s="56"/>
      <c r="BA229" s="56"/>
      <c r="BB229" s="56"/>
      <c r="BC229" s="56"/>
      <c r="BD229" s="56"/>
      <c r="BE229" s="56"/>
      <c r="BF229" s="56"/>
      <c r="BG229" s="56"/>
      <c r="BH229" s="56"/>
      <c r="BI229" s="56"/>
      <c r="BJ229" s="56"/>
      <c r="BK229" s="56"/>
      <c r="BL229" s="56"/>
      <c r="BM229" s="56"/>
      <c r="BN229" s="56"/>
    </row>
    <row r="230" spans="1:66" ht="11.25" customHeight="1">
      <c r="A230" s="222">
        <f>A226+$Q$13/1440</f>
        <v>0.375</v>
      </c>
      <c r="B230" s="38"/>
      <c r="C230" s="204"/>
      <c r="D230" s="207"/>
      <c r="E230" s="40" t="s">
        <v>36</v>
      </c>
      <c r="F230" s="42" t="str">
        <f>IF(D230&lt;&gt;"", VLOOKUP(D230,'Base de Datos'!$A$2:$D1268,2,FALSE()),"")</f>
        <v/>
      </c>
      <c r="G230" s="204"/>
      <c r="H230" s="216"/>
      <c r="I230" s="40" t="s">
        <v>36</v>
      </c>
      <c r="J230" s="42" t="str">
        <f>IF(H230&lt;&gt;"", VLOOKUP(H230,'Base de Datos'!$A$2:$D1268,2,FALSE()),"")</f>
        <v/>
      </c>
      <c r="K230" s="204"/>
      <c r="L230" s="216"/>
      <c r="M230" s="40" t="s">
        <v>36</v>
      </c>
      <c r="N230" s="42" t="str">
        <f>IF(L230&lt;&gt;"", VLOOKUP(L230,'Base de Datos'!$A$2:$D1268,2,FALSE()),"")</f>
        <v/>
      </c>
      <c r="O230" s="262" t="s">
        <v>32</v>
      </c>
      <c r="P230" s="242"/>
      <c r="Q230" s="263">
        <f ca="1">$N$2</f>
        <v>888.89089999999999</v>
      </c>
      <c r="R230" s="15"/>
      <c r="S230" s="45"/>
      <c r="T230" s="45" t="s">
        <v>37</v>
      </c>
      <c r="U230" s="103"/>
      <c r="V230" s="47"/>
      <c r="W230" s="45"/>
      <c r="X230" s="45" t="s">
        <v>37</v>
      </c>
      <c r="Y230" s="46"/>
      <c r="Z230" s="47"/>
      <c r="AA230" s="45"/>
      <c r="AB230" s="45" t="s">
        <v>37</v>
      </c>
      <c r="AC230" s="46"/>
      <c r="AD230" s="48"/>
      <c r="AE230" s="181"/>
      <c r="AF230" s="181"/>
      <c r="AG230" s="181"/>
      <c r="AH230" s="181"/>
      <c r="AI230" s="181"/>
      <c r="AJ230" s="181"/>
      <c r="AK230" s="181"/>
      <c r="AL230" s="181"/>
      <c r="AM230" s="48"/>
      <c r="AN230" s="53">
        <f>A224</f>
        <v>46331</v>
      </c>
      <c r="AO230" s="54" t="str">
        <f>C225</f>
        <v>Consultorio N° 1</v>
      </c>
      <c r="AP230" s="55">
        <f t="shared" ref="AP230:AQ230" si="159">C242</f>
        <v>0</v>
      </c>
      <c r="AQ230" s="55">
        <f t="shared" si="159"/>
        <v>0</v>
      </c>
      <c r="AR230" s="64">
        <f>U242</f>
        <v>0</v>
      </c>
      <c r="AS230" s="55">
        <f>S242</f>
        <v>0</v>
      </c>
      <c r="AT230" s="55">
        <f>S243</f>
        <v>0</v>
      </c>
      <c r="AU230" s="55">
        <f>U243</f>
        <v>0</v>
      </c>
      <c r="AV230" s="55">
        <f>S244</f>
        <v>0</v>
      </c>
      <c r="AW230" s="55">
        <f>U244</f>
        <v>0</v>
      </c>
      <c r="AX230" s="55">
        <f>U245</f>
        <v>0</v>
      </c>
      <c r="AY230" s="55">
        <f>F245</f>
        <v>0</v>
      </c>
      <c r="AZ230" s="56"/>
      <c r="BA230" s="56"/>
      <c r="BB230" s="56"/>
      <c r="BC230" s="56"/>
      <c r="BD230" s="56"/>
      <c r="BE230" s="56"/>
      <c r="BF230" s="56"/>
      <c r="BG230" s="56"/>
      <c r="BH230" s="56"/>
      <c r="BI230" s="56"/>
      <c r="BJ230" s="56"/>
      <c r="BK230" s="56"/>
      <c r="BL230" s="56"/>
      <c r="BM230" s="56"/>
      <c r="BN230" s="56"/>
    </row>
    <row r="231" spans="1:66" ht="11.25" customHeight="1">
      <c r="A231" s="220"/>
      <c r="B231" s="38"/>
      <c r="C231" s="205"/>
      <c r="D231" s="208"/>
      <c r="E231" s="57" t="s">
        <v>42</v>
      </c>
      <c r="F231" s="58" t="str">
        <f>IF(D230&lt;&gt;"", VLOOKUP(D230,'Base de Datos'!$A$2:$D1268,3,FALSE()),"")</f>
        <v/>
      </c>
      <c r="G231" s="205"/>
      <c r="H231" s="208"/>
      <c r="I231" s="57" t="s">
        <v>42</v>
      </c>
      <c r="J231" s="58" t="str">
        <f>IF(H230&lt;&gt;"", VLOOKUP(H230,'Base de Datos'!$A$2:$D1268,3,FALSE()),"")</f>
        <v/>
      </c>
      <c r="K231" s="205"/>
      <c r="L231" s="208"/>
      <c r="M231" s="57" t="s">
        <v>42</v>
      </c>
      <c r="N231" s="58" t="str">
        <f>IF(L230&lt;&gt;"", VLOOKUP(L230,'Base de Datos'!$A$2:$D1268,3,FALSE()),"")</f>
        <v/>
      </c>
      <c r="O231" s="242"/>
      <c r="P231" s="242"/>
      <c r="Q231" s="264"/>
      <c r="R231" s="15"/>
      <c r="S231" s="229"/>
      <c r="T231" s="230"/>
      <c r="U231" s="59"/>
      <c r="V231" s="47"/>
      <c r="W231" s="229"/>
      <c r="X231" s="230"/>
      <c r="Y231" s="59"/>
      <c r="Z231" s="47"/>
      <c r="AA231" s="229"/>
      <c r="AB231" s="230"/>
      <c r="AC231" s="59"/>
      <c r="AD231" s="48"/>
      <c r="AE231" s="181"/>
      <c r="AF231" s="181"/>
      <c r="AG231" s="181"/>
      <c r="AH231" s="181"/>
      <c r="AI231" s="181"/>
      <c r="AJ231" s="181"/>
      <c r="AK231" s="181"/>
      <c r="AL231" s="181"/>
      <c r="AM231" s="48"/>
      <c r="AN231" s="53">
        <f>A224</f>
        <v>46331</v>
      </c>
      <c r="AO231" s="54" t="str">
        <f>C225</f>
        <v>Consultorio N° 1</v>
      </c>
      <c r="AP231" s="55">
        <f t="shared" ref="AP231:AQ231" si="160">C246</f>
        <v>0</v>
      </c>
      <c r="AQ231" s="55">
        <f t="shared" si="160"/>
        <v>0</v>
      </c>
      <c r="AR231" s="55">
        <f>U246</f>
        <v>0</v>
      </c>
      <c r="AS231" s="55">
        <f>S246</f>
        <v>0</v>
      </c>
      <c r="AT231" s="55">
        <f>S247</f>
        <v>0</v>
      </c>
      <c r="AU231" s="55">
        <f>U247</f>
        <v>0</v>
      </c>
      <c r="AV231" s="55">
        <f>S248</f>
        <v>0</v>
      </c>
      <c r="AW231" s="55">
        <f>U248</f>
        <v>0</v>
      </c>
      <c r="AX231" s="55">
        <f>U249</f>
        <v>0</v>
      </c>
      <c r="AY231" s="55">
        <f>F249</f>
        <v>0</v>
      </c>
      <c r="AZ231" s="56"/>
      <c r="BA231" s="56"/>
      <c r="BB231" s="56"/>
      <c r="BC231" s="56"/>
      <c r="BD231" s="56"/>
      <c r="BE231" s="56"/>
      <c r="BF231" s="56"/>
      <c r="BG231" s="56"/>
      <c r="BH231" s="56"/>
      <c r="BI231" s="56"/>
      <c r="BJ231" s="56"/>
      <c r="BK231" s="56"/>
      <c r="BL231" s="56"/>
      <c r="BM231" s="56"/>
      <c r="BN231" s="56"/>
    </row>
    <row r="232" spans="1:66" ht="11.25" customHeight="1">
      <c r="A232" s="220"/>
      <c r="B232" s="38"/>
      <c r="C232" s="205"/>
      <c r="D232" s="208"/>
      <c r="E232" s="57" t="s">
        <v>44</v>
      </c>
      <c r="F232" s="58" t="str">
        <f>IF(D230&lt;&gt;"", VLOOKUP(D230,'Base de Datos'!$A$2:$D1268,4,FALSE()),"")</f>
        <v/>
      </c>
      <c r="G232" s="205"/>
      <c r="H232" s="208"/>
      <c r="I232" s="57" t="s">
        <v>44</v>
      </c>
      <c r="J232" s="58" t="str">
        <f>IF(H230&lt;&gt;"", VLOOKUP(H230,'Base de Datos'!$A$2:$D1268,4,FALSE()),"")</f>
        <v/>
      </c>
      <c r="K232" s="205"/>
      <c r="L232" s="208"/>
      <c r="M232" s="57" t="s">
        <v>44</v>
      </c>
      <c r="N232" s="58" t="str">
        <f>IF(L230&lt;&gt;"", VLOOKUP(L230,'Base de Datos'!$A$2:$D1268,4,FALSE()),"")</f>
        <v/>
      </c>
      <c r="O232" s="43"/>
      <c r="P232" s="104" t="s">
        <v>50</v>
      </c>
      <c r="Q232" s="110">
        <v>0.33333333333333331</v>
      </c>
      <c r="R232" s="15"/>
      <c r="S232" s="229"/>
      <c r="T232" s="230"/>
      <c r="U232" s="59"/>
      <c r="V232" s="47"/>
      <c r="W232" s="229"/>
      <c r="X232" s="230"/>
      <c r="Y232" s="59"/>
      <c r="Z232" s="47"/>
      <c r="AA232" s="229"/>
      <c r="AB232" s="230"/>
      <c r="AC232" s="59"/>
      <c r="AD232" s="48"/>
      <c r="AE232" s="181"/>
      <c r="AF232" s="181"/>
      <c r="AG232" s="181"/>
      <c r="AH232" s="181"/>
      <c r="AI232" s="181"/>
      <c r="AJ232" s="181"/>
      <c r="AK232" s="181"/>
      <c r="AL232" s="181"/>
      <c r="AM232" s="48"/>
      <c r="AN232" s="53">
        <f>A224</f>
        <v>46331</v>
      </c>
      <c r="AO232" s="54" t="str">
        <f>C225</f>
        <v>Consultorio N° 1</v>
      </c>
      <c r="AP232" s="55">
        <f t="shared" ref="AP232:AQ232" si="161">C250</f>
        <v>0</v>
      </c>
      <c r="AQ232" s="55">
        <f t="shared" si="161"/>
        <v>0</v>
      </c>
      <c r="AR232" s="55">
        <f>U250</f>
        <v>0</v>
      </c>
      <c r="AS232" s="55">
        <f>S250</f>
        <v>0</v>
      </c>
      <c r="AT232" s="55">
        <f>S251</f>
        <v>0</v>
      </c>
      <c r="AU232" s="55">
        <f>U251</f>
        <v>0</v>
      </c>
      <c r="AV232" s="55">
        <f>S252</f>
        <v>0</v>
      </c>
      <c r="AW232" s="55">
        <f>U252</f>
        <v>0</v>
      </c>
      <c r="AX232" s="55">
        <f>U253</f>
        <v>0</v>
      </c>
      <c r="AY232" s="55">
        <f>F253</f>
        <v>0</v>
      </c>
      <c r="AZ232" s="56"/>
      <c r="BA232" s="56"/>
      <c r="BB232" s="56"/>
      <c r="BC232" s="56"/>
      <c r="BD232" s="56"/>
      <c r="BE232" s="56"/>
      <c r="BF232" s="56"/>
      <c r="BG232" s="56"/>
      <c r="BH232" s="56"/>
      <c r="BI232" s="56"/>
      <c r="BJ232" s="56"/>
      <c r="BK232" s="56"/>
      <c r="BL232" s="56"/>
      <c r="BM232" s="56"/>
      <c r="BN232" s="56"/>
    </row>
    <row r="233" spans="1:66" ht="11.25" customHeight="1">
      <c r="A233" s="221"/>
      <c r="B233" s="38"/>
      <c r="C233" s="206"/>
      <c r="D233" s="209"/>
      <c r="E233" s="85" t="s">
        <v>46</v>
      </c>
      <c r="F233" s="107"/>
      <c r="G233" s="206"/>
      <c r="H233" s="209"/>
      <c r="I233" s="85" t="s">
        <v>46</v>
      </c>
      <c r="J233" s="108"/>
      <c r="K233" s="206"/>
      <c r="L233" s="209"/>
      <c r="M233" s="85" t="s">
        <v>46</v>
      </c>
      <c r="N233" s="108"/>
      <c r="O233" s="43"/>
      <c r="P233" s="104" t="s">
        <v>54</v>
      </c>
      <c r="Q233" s="109">
        <v>60</v>
      </c>
      <c r="R233" s="15"/>
      <c r="S233" s="227" t="str">
        <f>IF(OR(S230="Empleado",S230="Familiar"),"Nombre del Empleado","N° Factura")</f>
        <v>N° Factura</v>
      </c>
      <c r="T233" s="228"/>
      <c r="U233" s="89"/>
      <c r="V233" s="47"/>
      <c r="W233" s="227" t="str">
        <f>IF(OR(W230="Empleado",W230="Familiar"),"Nombre del Empleado","N° Factura")</f>
        <v>N° Factura</v>
      </c>
      <c r="X233" s="228"/>
      <c r="Y233" s="111"/>
      <c r="Z233" s="47"/>
      <c r="AA233" s="227" t="str">
        <f>IF(OR(AA230="Empleado",AA230="Familiar"),"Nombre del Empleado","N° Factura")</f>
        <v>N° Factura</v>
      </c>
      <c r="AB233" s="228"/>
      <c r="AC233" s="111"/>
      <c r="AD233" s="48"/>
      <c r="AE233" s="181"/>
      <c r="AF233" s="181"/>
      <c r="AG233" s="181"/>
      <c r="AH233" s="181"/>
      <c r="AI233" s="181"/>
      <c r="AJ233" s="181"/>
      <c r="AK233" s="181"/>
      <c r="AL233" s="181"/>
      <c r="AM233" s="48"/>
      <c r="AN233" s="53">
        <f>A224</f>
        <v>46331</v>
      </c>
      <c r="AO233" s="54" t="str">
        <f>C225</f>
        <v>Consultorio N° 1</v>
      </c>
      <c r="AP233" s="55">
        <f t="shared" ref="AP233:AQ233" si="162">C254</f>
        <v>0</v>
      </c>
      <c r="AQ233" s="55">
        <f t="shared" si="162"/>
        <v>0</v>
      </c>
      <c r="AR233" s="55">
        <f>U254</f>
        <v>0</v>
      </c>
      <c r="AS233" s="55">
        <f>S254</f>
        <v>0</v>
      </c>
      <c r="AT233" s="55">
        <f>S255</f>
        <v>0</v>
      </c>
      <c r="AU233" s="55">
        <f>U255</f>
        <v>0</v>
      </c>
      <c r="AV233" s="55">
        <f>S256</f>
        <v>0</v>
      </c>
      <c r="AW233" s="55">
        <f>U256</f>
        <v>0</v>
      </c>
      <c r="AX233" s="55">
        <f>U257</f>
        <v>0</v>
      </c>
      <c r="AY233" s="55">
        <f>F257</f>
        <v>0</v>
      </c>
      <c r="AZ233" s="56"/>
      <c r="BA233" s="56"/>
      <c r="BB233" s="56"/>
      <c r="BC233" s="56"/>
      <c r="BD233" s="56"/>
      <c r="BE233" s="56"/>
      <c r="BF233" s="56"/>
      <c r="BG233" s="56"/>
      <c r="BH233" s="56"/>
      <c r="BI233" s="56"/>
      <c r="BJ233" s="56"/>
      <c r="BK233" s="56"/>
      <c r="BL233" s="56"/>
      <c r="BM233" s="56"/>
      <c r="BN233" s="56"/>
    </row>
    <row r="234" spans="1:66" ht="11.25" customHeight="1">
      <c r="A234" s="222">
        <f>A230+$Q$13/1440</f>
        <v>0.41666666666666669</v>
      </c>
      <c r="B234" s="38"/>
      <c r="C234" s="204"/>
      <c r="D234" s="207"/>
      <c r="E234" s="40" t="s">
        <v>36</v>
      </c>
      <c r="F234" s="42" t="str">
        <f>IF(D234&lt;&gt;"", VLOOKUP(D234,'Base de Datos'!$A$2:$D1268,2,FALSE()),"")</f>
        <v/>
      </c>
      <c r="G234" s="218"/>
      <c r="H234" s="217"/>
      <c r="I234" s="118" t="s">
        <v>36</v>
      </c>
      <c r="J234" s="42" t="str">
        <f>IF(H234&lt;&gt;"", VLOOKUP(H234,'Base de Datos'!$A$2:$D1268,2,FALSE()),"")</f>
        <v/>
      </c>
      <c r="K234" s="218"/>
      <c r="L234" s="217"/>
      <c r="M234" s="118" t="s">
        <v>36</v>
      </c>
      <c r="N234" s="42" t="str">
        <f>IF(L234&lt;&gt;"", VLOOKUP(L234,'Base de Datos'!$A$2:$D1268,2,FALSE()),"")</f>
        <v/>
      </c>
      <c r="O234" s="43"/>
      <c r="P234" s="1"/>
      <c r="Q234" s="1"/>
      <c r="R234" s="15"/>
      <c r="S234" s="45"/>
      <c r="T234" s="45" t="s">
        <v>37</v>
      </c>
      <c r="U234" s="46"/>
      <c r="V234" s="47"/>
      <c r="W234" s="45"/>
      <c r="X234" s="45" t="s">
        <v>37</v>
      </c>
      <c r="Y234" s="46"/>
      <c r="Z234" s="47"/>
      <c r="AA234" s="45"/>
      <c r="AB234" s="45" t="s">
        <v>37</v>
      </c>
      <c r="AC234" s="46"/>
      <c r="AD234" s="48"/>
      <c r="AE234" s="181"/>
      <c r="AF234" s="181"/>
      <c r="AG234" s="181"/>
      <c r="AH234" s="181"/>
      <c r="AI234" s="181"/>
      <c r="AJ234" s="181"/>
      <c r="AK234" s="181"/>
      <c r="AL234" s="181"/>
      <c r="AM234" s="48"/>
      <c r="AN234" s="53">
        <f>A224</f>
        <v>46331</v>
      </c>
      <c r="AO234" s="54" t="str">
        <f>C225</f>
        <v>Consultorio N° 1</v>
      </c>
      <c r="AP234" s="55">
        <f t="shared" ref="AP234:AQ234" si="163">C258</f>
        <v>0</v>
      </c>
      <c r="AQ234" s="55">
        <f t="shared" si="163"/>
        <v>0</v>
      </c>
      <c r="AR234" s="55">
        <f>U258</f>
        <v>0</v>
      </c>
      <c r="AS234" s="55">
        <f>S258</f>
        <v>0</v>
      </c>
      <c r="AT234" s="55">
        <f>S259</f>
        <v>0</v>
      </c>
      <c r="AU234" s="55">
        <f>U259</f>
        <v>0</v>
      </c>
      <c r="AV234" s="55">
        <f>S260</f>
        <v>0</v>
      </c>
      <c r="AW234" s="55">
        <f>U260</f>
        <v>0</v>
      </c>
      <c r="AX234" s="55">
        <f>U261</f>
        <v>0</v>
      </c>
      <c r="AY234" s="55">
        <f>F261</f>
        <v>0</v>
      </c>
      <c r="AZ234" s="56"/>
      <c r="BA234" s="56"/>
      <c r="BB234" s="56"/>
      <c r="BC234" s="56"/>
      <c r="BD234" s="56"/>
      <c r="BE234" s="56"/>
      <c r="BF234" s="56"/>
      <c r="BG234" s="56"/>
      <c r="BH234" s="56"/>
      <c r="BI234" s="56"/>
      <c r="BJ234" s="56"/>
      <c r="BK234" s="56"/>
      <c r="BL234" s="56"/>
      <c r="BM234" s="56"/>
      <c r="BN234" s="56"/>
    </row>
    <row r="235" spans="1:66" ht="11.25" customHeight="1">
      <c r="A235" s="220"/>
      <c r="B235" s="38"/>
      <c r="C235" s="205"/>
      <c r="D235" s="208"/>
      <c r="E235" s="57" t="s">
        <v>42</v>
      </c>
      <c r="F235" s="58" t="str">
        <f>IF(D234&lt;&gt;"", VLOOKUP(D234,'Base de Datos'!$A$2:$D1268,3,FALSE()),"")</f>
        <v/>
      </c>
      <c r="G235" s="205"/>
      <c r="H235" s="208"/>
      <c r="I235" s="57" t="s">
        <v>42</v>
      </c>
      <c r="J235" s="58" t="str">
        <f>IF(H234&lt;&gt;"", VLOOKUP(H234,'Base de Datos'!$A$2:$D1268,3,FALSE()),"")</f>
        <v/>
      </c>
      <c r="K235" s="205"/>
      <c r="L235" s="208"/>
      <c r="M235" s="57" t="s">
        <v>42</v>
      </c>
      <c r="N235" s="58" t="str">
        <f>IF(L234&lt;&gt;"", VLOOKUP(L234,'Base de Datos'!$A$2:$D1268,3,FALSE()),"")</f>
        <v/>
      </c>
      <c r="O235" s="43"/>
      <c r="P235" s="119" t="s">
        <v>58</v>
      </c>
      <c r="Q235" s="44"/>
      <c r="R235" s="15"/>
      <c r="S235" s="229"/>
      <c r="T235" s="230"/>
      <c r="U235" s="59"/>
      <c r="V235" s="47"/>
      <c r="W235" s="229"/>
      <c r="X235" s="230"/>
      <c r="Y235" s="59"/>
      <c r="Z235" s="47"/>
      <c r="AA235" s="229"/>
      <c r="AB235" s="230"/>
      <c r="AC235" s="59"/>
      <c r="AD235" s="48"/>
      <c r="AE235" s="181"/>
      <c r="AF235" s="181"/>
      <c r="AG235" s="181"/>
      <c r="AH235" s="181"/>
      <c r="AI235" s="181"/>
      <c r="AJ235" s="181"/>
      <c r="AK235" s="181"/>
      <c r="AL235" s="181"/>
      <c r="AM235" s="48"/>
      <c r="AN235" s="53">
        <f>A224</f>
        <v>46331</v>
      </c>
      <c r="AO235" s="54" t="str">
        <f>C225</f>
        <v>Consultorio N° 1</v>
      </c>
      <c r="AP235" s="55">
        <f t="shared" ref="AP235:AQ235" si="164">C262</f>
        <v>0</v>
      </c>
      <c r="AQ235" s="55">
        <f t="shared" si="164"/>
        <v>0</v>
      </c>
      <c r="AR235" s="55">
        <f>U262</f>
        <v>0</v>
      </c>
      <c r="AS235" s="55">
        <f>S262</f>
        <v>0</v>
      </c>
      <c r="AT235" s="55">
        <f>S263</f>
        <v>0</v>
      </c>
      <c r="AU235" s="55">
        <f>U263</f>
        <v>0</v>
      </c>
      <c r="AV235" s="55">
        <f>S264</f>
        <v>0</v>
      </c>
      <c r="AW235" s="55">
        <f>U264</f>
        <v>0</v>
      </c>
      <c r="AX235" s="55">
        <f>U265</f>
        <v>0</v>
      </c>
      <c r="AY235" s="55">
        <f>F265</f>
        <v>0</v>
      </c>
      <c r="AZ235" s="56"/>
      <c r="BA235" s="56"/>
      <c r="BB235" s="56"/>
      <c r="BC235" s="56"/>
      <c r="BD235" s="56"/>
      <c r="BE235" s="56"/>
      <c r="BF235" s="56"/>
      <c r="BG235" s="56"/>
      <c r="BH235" s="56"/>
      <c r="BI235" s="56"/>
      <c r="BJ235" s="56"/>
      <c r="BK235" s="56"/>
      <c r="BL235" s="56"/>
      <c r="BM235" s="56"/>
      <c r="BN235" s="56"/>
    </row>
    <row r="236" spans="1:66" ht="11.25" customHeight="1">
      <c r="A236" s="220"/>
      <c r="B236" s="38"/>
      <c r="C236" s="205"/>
      <c r="D236" s="208"/>
      <c r="E236" s="57" t="s">
        <v>44</v>
      </c>
      <c r="F236" s="58" t="str">
        <f>IF(D234&lt;&gt;"", VLOOKUP(D234,'Base de Datos'!$A$2:$D1268,4,FALSE()),"")</f>
        <v/>
      </c>
      <c r="G236" s="205"/>
      <c r="H236" s="208"/>
      <c r="I236" s="57" t="s">
        <v>44</v>
      </c>
      <c r="J236" s="58" t="str">
        <f>IF(H234&lt;&gt;"", VLOOKUP(H234,'Base de Datos'!$A$2:$D1268,4,FALSE()),"")</f>
        <v/>
      </c>
      <c r="K236" s="205"/>
      <c r="L236" s="208"/>
      <c r="M236" s="57" t="s">
        <v>44</v>
      </c>
      <c r="N236" s="58" t="str">
        <f>IF(L234&lt;&gt;"", VLOOKUP(L234,'Base de Datos'!$A$2:$D1268,4,FALSE()),"")</f>
        <v/>
      </c>
      <c r="O236" s="43"/>
      <c r="P236" s="120" t="s">
        <v>61</v>
      </c>
      <c r="Q236" s="121" t="s">
        <v>62</v>
      </c>
      <c r="R236" s="15"/>
      <c r="S236" s="229"/>
      <c r="T236" s="230"/>
      <c r="U236" s="59"/>
      <c r="V236" s="47"/>
      <c r="W236" s="229"/>
      <c r="X236" s="230"/>
      <c r="Y236" s="59"/>
      <c r="Z236" s="47"/>
      <c r="AA236" s="229"/>
      <c r="AB236" s="230"/>
      <c r="AC236" s="59"/>
      <c r="AD236" s="48"/>
      <c r="AE236" s="181"/>
      <c r="AF236" s="181"/>
      <c r="AG236" s="181"/>
      <c r="AH236" s="181"/>
      <c r="AI236" s="181"/>
      <c r="AJ236" s="181"/>
      <c r="AK236" s="181"/>
      <c r="AL236" s="181"/>
      <c r="AM236" s="48"/>
      <c r="AN236" s="53">
        <f>A224</f>
        <v>46331</v>
      </c>
      <c r="AO236" s="54" t="s">
        <v>17</v>
      </c>
      <c r="AP236" s="55">
        <f t="shared" ref="AP236:AQ236" si="165">C266</f>
        <v>0</v>
      </c>
      <c r="AQ236" s="55">
        <f t="shared" si="165"/>
        <v>0</v>
      </c>
      <c r="AR236" s="55">
        <f>U266</f>
        <v>0</v>
      </c>
      <c r="AS236" s="55">
        <f>S266</f>
        <v>0</v>
      </c>
      <c r="AT236" s="55">
        <f>S267</f>
        <v>0</v>
      </c>
      <c r="AU236" s="55">
        <f>U267</f>
        <v>0</v>
      </c>
      <c r="AV236" s="55">
        <f>S268</f>
        <v>0</v>
      </c>
      <c r="AW236" s="55">
        <f>U268</f>
        <v>0</v>
      </c>
      <c r="AX236" s="55">
        <f>U269</f>
        <v>0</v>
      </c>
      <c r="AY236" s="55">
        <f>F269</f>
        <v>0</v>
      </c>
      <c r="AZ236" s="56"/>
      <c r="BA236" s="56"/>
      <c r="BB236" s="56"/>
      <c r="BC236" s="56"/>
      <c r="BD236" s="56"/>
      <c r="BE236" s="56"/>
      <c r="BF236" s="56"/>
      <c r="BG236" s="56"/>
      <c r="BH236" s="56"/>
      <c r="BI236" s="56"/>
      <c r="BJ236" s="56"/>
      <c r="BK236" s="56"/>
      <c r="BL236" s="56"/>
      <c r="BM236" s="56"/>
      <c r="BN236" s="56"/>
    </row>
    <row r="237" spans="1:66" ht="11.25" customHeight="1">
      <c r="A237" s="221"/>
      <c r="B237" s="38"/>
      <c r="C237" s="206"/>
      <c r="D237" s="209"/>
      <c r="E237" s="85" t="s">
        <v>46</v>
      </c>
      <c r="F237" s="86"/>
      <c r="G237" s="206"/>
      <c r="H237" s="209"/>
      <c r="I237" s="85" t="s">
        <v>46</v>
      </c>
      <c r="J237" s="108"/>
      <c r="K237" s="206"/>
      <c r="L237" s="209"/>
      <c r="M237" s="85" t="s">
        <v>46</v>
      </c>
      <c r="N237" s="108"/>
      <c r="O237" s="43"/>
      <c r="P237" s="123" t="s">
        <v>64</v>
      </c>
      <c r="Q237" s="124" t="s">
        <v>65</v>
      </c>
      <c r="R237" s="15"/>
      <c r="S237" s="227" t="str">
        <f>IF(OR(S234="Empleado",S234="Familiar"),"Nombre del Empleado","N° Factura")</f>
        <v>N° Factura</v>
      </c>
      <c r="T237" s="228"/>
      <c r="U237" s="89"/>
      <c r="V237" s="47"/>
      <c r="W237" s="227" t="str">
        <f>IF(OR(W234="Empleado",W234="Familiar"),"Nombre del Empleado","N° Factura")</f>
        <v>N° Factura</v>
      </c>
      <c r="X237" s="228"/>
      <c r="Y237" s="89"/>
      <c r="Z237" s="47"/>
      <c r="AA237" s="227" t="str">
        <f>IF(OR(AA234="Empleado",AA234="Familiar"),"Nombre del Empleado","N° Factura")</f>
        <v>N° Factura</v>
      </c>
      <c r="AB237" s="228"/>
      <c r="AC237" s="89"/>
      <c r="AD237" s="48"/>
      <c r="AE237" s="181"/>
      <c r="AF237" s="181"/>
      <c r="AG237" s="181"/>
      <c r="AH237" s="181"/>
      <c r="AI237" s="181"/>
      <c r="AJ237" s="181"/>
      <c r="AK237" s="181"/>
      <c r="AL237" s="181"/>
      <c r="AM237" s="48"/>
      <c r="AN237" s="53">
        <f>A224</f>
        <v>46331</v>
      </c>
      <c r="AO237" s="54" t="s">
        <v>17</v>
      </c>
      <c r="AP237" s="55">
        <f t="shared" ref="AP237:AQ237" si="166">C270</f>
        <v>0</v>
      </c>
      <c r="AQ237" s="55">
        <f t="shared" si="166"/>
        <v>0</v>
      </c>
      <c r="AR237" s="55">
        <f>U270</f>
        <v>0</v>
      </c>
      <c r="AS237" s="55">
        <f>S270</f>
        <v>0</v>
      </c>
      <c r="AT237" s="55">
        <f>S271</f>
        <v>0</v>
      </c>
      <c r="AU237" s="55">
        <f>U271</f>
        <v>0</v>
      </c>
      <c r="AV237" s="55">
        <f>S272</f>
        <v>0</v>
      </c>
      <c r="AW237" s="55">
        <f>U272</f>
        <v>0</v>
      </c>
      <c r="AX237" s="55">
        <f>U273</f>
        <v>0</v>
      </c>
      <c r="AY237" s="55">
        <f>F273</f>
        <v>0</v>
      </c>
      <c r="AZ237" s="56"/>
      <c r="BA237" s="56"/>
      <c r="BB237" s="56"/>
      <c r="BC237" s="56"/>
      <c r="BD237" s="56"/>
      <c r="BE237" s="56"/>
      <c r="BF237" s="56"/>
      <c r="BG237" s="56"/>
      <c r="BH237" s="56"/>
      <c r="BI237" s="56"/>
      <c r="BJ237" s="56"/>
      <c r="BK237" s="56"/>
      <c r="BL237" s="56"/>
      <c r="BM237" s="56"/>
      <c r="BN237" s="56"/>
    </row>
    <row r="238" spans="1:66" ht="11.25" customHeight="1">
      <c r="A238" s="222">
        <f>A234+$Q$13/1440</f>
        <v>0.45833333333333337</v>
      </c>
      <c r="B238" s="38"/>
      <c r="C238" s="204"/>
      <c r="D238" s="207"/>
      <c r="E238" s="40" t="s">
        <v>36</v>
      </c>
      <c r="F238" s="42" t="str">
        <f>IF(D238&lt;&gt;"", VLOOKUP(D238,'Base de Datos'!$A$2:$D1268,2,FALSE()),"")</f>
        <v/>
      </c>
      <c r="G238" s="204"/>
      <c r="H238" s="216"/>
      <c r="I238" s="40" t="s">
        <v>36</v>
      </c>
      <c r="J238" s="42" t="str">
        <f>IF(H238&lt;&gt;"", VLOOKUP(H238,'Base de Datos'!$A$2:$D1268,2,FALSE()),"")</f>
        <v/>
      </c>
      <c r="K238" s="204"/>
      <c r="L238" s="216"/>
      <c r="M238" s="40" t="s">
        <v>36</v>
      </c>
      <c r="N238" s="42" t="str">
        <f>IF(L238&lt;&gt;"", VLOOKUP(L238,'Base de Datos'!$A$2:$D1268,2,FALSE()),"")</f>
        <v/>
      </c>
      <c r="O238" s="43"/>
      <c r="P238" s="127" t="s">
        <v>67</v>
      </c>
      <c r="Q238" s="128" t="s">
        <v>68</v>
      </c>
      <c r="R238" s="15"/>
      <c r="S238" s="45"/>
      <c r="T238" s="45" t="s">
        <v>37</v>
      </c>
      <c r="U238" s="46"/>
      <c r="V238" s="47"/>
      <c r="W238" s="45"/>
      <c r="X238" s="45" t="s">
        <v>37</v>
      </c>
      <c r="Y238" s="46"/>
      <c r="Z238" s="47"/>
      <c r="AA238" s="45"/>
      <c r="AB238" s="45" t="s">
        <v>37</v>
      </c>
      <c r="AC238" s="46"/>
      <c r="AD238" s="48"/>
      <c r="AE238" s="181"/>
      <c r="AF238" s="181"/>
      <c r="AG238" s="181"/>
      <c r="AH238" s="181"/>
      <c r="AI238" s="181"/>
      <c r="AJ238" s="181"/>
      <c r="AK238" s="181"/>
      <c r="AL238" s="181"/>
      <c r="AM238" s="48"/>
      <c r="AN238" s="53">
        <f>A224</f>
        <v>46331</v>
      </c>
      <c r="AO238" s="54" t="s">
        <v>17</v>
      </c>
      <c r="AP238" s="55">
        <f t="shared" ref="AP238:AQ238" si="167">C274</f>
        <v>0</v>
      </c>
      <c r="AQ238" s="55">
        <f t="shared" si="167"/>
        <v>0</v>
      </c>
      <c r="AR238" s="55">
        <f>U274</f>
        <v>0</v>
      </c>
      <c r="AS238" s="55">
        <f>S274</f>
        <v>0</v>
      </c>
      <c r="AT238" s="55">
        <f>S275</f>
        <v>0</v>
      </c>
      <c r="AU238" s="55">
        <f>U275</f>
        <v>0</v>
      </c>
      <c r="AV238" s="55">
        <f>S276</f>
        <v>0</v>
      </c>
      <c r="AW238" s="55">
        <f>U276</f>
        <v>0</v>
      </c>
      <c r="AX238" s="55">
        <f>U277</f>
        <v>0</v>
      </c>
      <c r="AY238" s="55">
        <f>F277</f>
        <v>0</v>
      </c>
      <c r="AZ238" s="56"/>
      <c r="BA238" s="56"/>
      <c r="BB238" s="56"/>
      <c r="BC238" s="56"/>
      <c r="BD238" s="56"/>
      <c r="BE238" s="56"/>
      <c r="BF238" s="56"/>
      <c r="BG238" s="56"/>
      <c r="BH238" s="56"/>
      <c r="BI238" s="56"/>
      <c r="BJ238" s="56"/>
      <c r="BK238" s="56"/>
      <c r="BL238" s="56"/>
      <c r="BM238" s="56"/>
      <c r="BN238" s="56"/>
    </row>
    <row r="239" spans="1:66" ht="11.25" customHeight="1">
      <c r="A239" s="220"/>
      <c r="B239" s="38"/>
      <c r="C239" s="205"/>
      <c r="D239" s="208"/>
      <c r="E239" s="57" t="s">
        <v>42</v>
      </c>
      <c r="F239" s="58" t="str">
        <f>IF(D238&lt;&gt;"", VLOOKUP(D238,'Base de Datos'!$A$2:$D1268,3,FALSE()),"")</f>
        <v/>
      </c>
      <c r="G239" s="205"/>
      <c r="H239" s="208"/>
      <c r="I239" s="57" t="s">
        <v>42</v>
      </c>
      <c r="J239" s="58" t="str">
        <f>IF(H238&lt;&gt;"", VLOOKUP(H238,'Base de Datos'!$A$2:$D1268,3,FALSE()),"")</f>
        <v/>
      </c>
      <c r="K239" s="205"/>
      <c r="L239" s="208"/>
      <c r="M239" s="57" t="s">
        <v>42</v>
      </c>
      <c r="N239" s="58" t="str">
        <f>IF(L238&lt;&gt;"", VLOOKUP(L238,'Base de Datos'!$A$2:$D1268,3,FALSE()),"")</f>
        <v/>
      </c>
      <c r="O239" s="43"/>
      <c r="P239" s="130" t="s">
        <v>70</v>
      </c>
      <c r="Q239" s="131" t="s">
        <v>71</v>
      </c>
      <c r="R239" s="15"/>
      <c r="S239" s="229"/>
      <c r="T239" s="230"/>
      <c r="U239" s="59"/>
      <c r="V239" s="47"/>
      <c r="W239" s="229"/>
      <c r="X239" s="230"/>
      <c r="Y239" s="59"/>
      <c r="Z239" s="47"/>
      <c r="AA239" s="229"/>
      <c r="AB239" s="230"/>
      <c r="AC239" s="59"/>
      <c r="AD239" s="48"/>
      <c r="AE239" s="181"/>
      <c r="AF239" s="181"/>
      <c r="AG239" s="181"/>
      <c r="AH239" s="181"/>
      <c r="AI239" s="181"/>
      <c r="AJ239" s="181"/>
      <c r="AK239" s="181"/>
      <c r="AL239" s="181"/>
      <c r="AM239" s="48"/>
      <c r="AN239" s="53">
        <f>A224</f>
        <v>46331</v>
      </c>
      <c r="AO239" s="54" t="str">
        <f>G225</f>
        <v>Consultorio N° 2</v>
      </c>
      <c r="AP239" s="55">
        <f t="shared" ref="AP239:AQ239" si="168">G226</f>
        <v>0</v>
      </c>
      <c r="AQ239" s="55">
        <f t="shared" si="168"/>
        <v>0</v>
      </c>
      <c r="AR239" s="55">
        <f>Y226</f>
        <v>0</v>
      </c>
      <c r="AS239" s="55">
        <f>W226</f>
        <v>0</v>
      </c>
      <c r="AT239" s="55">
        <f>W227</f>
        <v>0</v>
      </c>
      <c r="AU239" s="55">
        <f>Y227</f>
        <v>0</v>
      </c>
      <c r="AV239" s="55">
        <f>W228</f>
        <v>0</v>
      </c>
      <c r="AW239" s="55">
        <f>Y228</f>
        <v>0</v>
      </c>
      <c r="AX239" s="55">
        <f>Y229</f>
        <v>0</v>
      </c>
      <c r="AY239" s="55">
        <f>J229</f>
        <v>0</v>
      </c>
      <c r="AZ239" s="56"/>
      <c r="BA239" s="56"/>
      <c r="BB239" s="56"/>
      <c r="BC239" s="56"/>
      <c r="BD239" s="56"/>
      <c r="BE239" s="56"/>
      <c r="BF239" s="56"/>
      <c r="BG239" s="56"/>
      <c r="BH239" s="56"/>
      <c r="BI239" s="56"/>
      <c r="BJ239" s="56"/>
      <c r="BK239" s="56"/>
      <c r="BL239" s="56"/>
      <c r="BM239" s="56"/>
      <c r="BN239" s="56"/>
    </row>
    <row r="240" spans="1:66" ht="11.25" customHeight="1">
      <c r="A240" s="220"/>
      <c r="B240" s="38"/>
      <c r="C240" s="205"/>
      <c r="D240" s="208"/>
      <c r="E240" s="57" t="s">
        <v>44</v>
      </c>
      <c r="F240" s="58" t="str">
        <f>IF(D238&lt;&gt;"", VLOOKUP(D238,'Base de Datos'!$A$2:$D1268,4,FALSE()),"")</f>
        <v/>
      </c>
      <c r="G240" s="205"/>
      <c r="H240" s="208"/>
      <c r="I240" s="57" t="s">
        <v>44</v>
      </c>
      <c r="J240" s="58" t="str">
        <f>IF(H238&lt;&gt;"", VLOOKUP(H238,'Base de Datos'!$A$2:$D1268,4,FALSE()),"")</f>
        <v/>
      </c>
      <c r="K240" s="205"/>
      <c r="L240" s="208"/>
      <c r="M240" s="57" t="s">
        <v>44</v>
      </c>
      <c r="N240" s="58" t="str">
        <f>IF(L238&lt;&gt;"", VLOOKUP(L238,'Base de Datos'!$A$2:$D1268,4,FALSE()),"")</f>
        <v/>
      </c>
      <c r="O240" s="43"/>
      <c r="P240" s="132" t="s">
        <v>73</v>
      </c>
      <c r="Q240" s="133" t="s">
        <v>74</v>
      </c>
      <c r="R240" s="15"/>
      <c r="S240" s="229"/>
      <c r="T240" s="230"/>
      <c r="U240" s="59"/>
      <c r="V240" s="47"/>
      <c r="W240" s="229"/>
      <c r="X240" s="230"/>
      <c r="Y240" s="59"/>
      <c r="Z240" s="47"/>
      <c r="AA240" s="229"/>
      <c r="AB240" s="230"/>
      <c r="AC240" s="59"/>
      <c r="AD240" s="48"/>
      <c r="AE240" s="181"/>
      <c r="AF240" s="181"/>
      <c r="AG240" s="181"/>
      <c r="AH240" s="181"/>
      <c r="AI240" s="181"/>
      <c r="AJ240" s="181"/>
      <c r="AK240" s="181"/>
      <c r="AL240" s="181"/>
      <c r="AM240" s="48"/>
      <c r="AN240" s="53">
        <f>A224</f>
        <v>46331</v>
      </c>
      <c r="AO240" s="54" t="str">
        <f>G225</f>
        <v>Consultorio N° 2</v>
      </c>
      <c r="AP240" s="55">
        <f t="shared" ref="AP240:AQ240" si="169">G230</f>
        <v>0</v>
      </c>
      <c r="AQ240" s="55">
        <f t="shared" si="169"/>
        <v>0</v>
      </c>
      <c r="AR240" s="55">
        <f>Y230</f>
        <v>0</v>
      </c>
      <c r="AS240" s="55">
        <f>W230</f>
        <v>0</v>
      </c>
      <c r="AT240" s="55">
        <f>W231</f>
        <v>0</v>
      </c>
      <c r="AU240" s="55">
        <f>Y231</f>
        <v>0</v>
      </c>
      <c r="AV240" s="55">
        <f>W232</f>
        <v>0</v>
      </c>
      <c r="AW240" s="55">
        <f>Y232</f>
        <v>0</v>
      </c>
      <c r="AX240" s="55">
        <f>Y233</f>
        <v>0</v>
      </c>
      <c r="AY240" s="55">
        <f>J233</f>
        <v>0</v>
      </c>
      <c r="AZ240" s="56"/>
      <c r="BA240" s="56"/>
      <c r="BB240" s="56"/>
      <c r="BC240" s="56"/>
      <c r="BD240" s="56"/>
      <c r="BE240" s="56"/>
      <c r="BF240" s="56"/>
      <c r="BG240" s="56"/>
      <c r="BH240" s="56"/>
      <c r="BI240" s="56"/>
      <c r="BJ240" s="56"/>
      <c r="BK240" s="56"/>
      <c r="BL240" s="56"/>
      <c r="BM240" s="56"/>
      <c r="BN240" s="56"/>
    </row>
    <row r="241" spans="1:66" ht="11.25" customHeight="1">
      <c r="A241" s="221"/>
      <c r="B241" s="38"/>
      <c r="C241" s="206"/>
      <c r="D241" s="209"/>
      <c r="E241" s="85" t="s">
        <v>46</v>
      </c>
      <c r="F241" s="86"/>
      <c r="G241" s="206"/>
      <c r="H241" s="209"/>
      <c r="I241" s="85" t="s">
        <v>46</v>
      </c>
      <c r="J241" s="108"/>
      <c r="K241" s="206"/>
      <c r="L241" s="209"/>
      <c r="M241" s="85" t="s">
        <v>46</v>
      </c>
      <c r="N241" s="108"/>
      <c r="O241" s="43"/>
      <c r="P241" s="137" t="s">
        <v>52</v>
      </c>
      <c r="Q241" s="138" t="s">
        <v>76</v>
      </c>
      <c r="R241" s="15"/>
      <c r="S241" s="227" t="str">
        <f>IF(OR(S238="Empleado",S238="Familiar"),"Nombre del Empleado","N° Factura")</f>
        <v>N° Factura</v>
      </c>
      <c r="T241" s="228"/>
      <c r="U241" s="89"/>
      <c r="V241" s="47"/>
      <c r="W241" s="227" t="str">
        <f>IF(OR(W238="Empleado",W238="Familiar"),"Nombre del Empleado","N° Factura")</f>
        <v>N° Factura</v>
      </c>
      <c r="X241" s="228"/>
      <c r="Y241" s="89"/>
      <c r="Z241" s="47"/>
      <c r="AA241" s="227" t="str">
        <f>IF(OR(AA238="Empleado",AA238="Familiar"),"Nombre del Empleado","N° Factura")</f>
        <v>N° Factura</v>
      </c>
      <c r="AB241" s="228"/>
      <c r="AC241" s="89"/>
      <c r="AD241" s="48"/>
      <c r="AE241" s="181"/>
      <c r="AF241" s="181"/>
      <c r="AG241" s="181"/>
      <c r="AH241" s="181"/>
      <c r="AI241" s="181"/>
      <c r="AJ241" s="181"/>
      <c r="AK241" s="181"/>
      <c r="AL241" s="181"/>
      <c r="AM241" s="48"/>
      <c r="AN241" s="53">
        <f>A224</f>
        <v>46331</v>
      </c>
      <c r="AO241" s="54" t="str">
        <f>G225</f>
        <v>Consultorio N° 2</v>
      </c>
      <c r="AP241" s="55">
        <f t="shared" ref="AP241:AQ241" si="170">G234</f>
        <v>0</v>
      </c>
      <c r="AQ241" s="55">
        <f t="shared" si="170"/>
        <v>0</v>
      </c>
      <c r="AR241" s="55">
        <f>Y234</f>
        <v>0</v>
      </c>
      <c r="AS241" s="55">
        <f>W234</f>
        <v>0</v>
      </c>
      <c r="AT241" s="55">
        <f>W235</f>
        <v>0</v>
      </c>
      <c r="AU241" s="55">
        <f>Y235</f>
        <v>0</v>
      </c>
      <c r="AV241" s="55">
        <f>W236</f>
        <v>0</v>
      </c>
      <c r="AW241" s="55">
        <f>Y236</f>
        <v>0</v>
      </c>
      <c r="AX241" s="55">
        <f>Y237</f>
        <v>0</v>
      </c>
      <c r="AY241" s="55">
        <f>J237</f>
        <v>0</v>
      </c>
      <c r="AZ241" s="56"/>
      <c r="BA241" s="56"/>
      <c r="BB241" s="56"/>
      <c r="BC241" s="56"/>
      <c r="BD241" s="56"/>
      <c r="BE241" s="56"/>
      <c r="BF241" s="56"/>
      <c r="BG241" s="56"/>
      <c r="BH241" s="56"/>
      <c r="BI241" s="56"/>
      <c r="BJ241" s="56"/>
      <c r="BK241" s="56"/>
      <c r="BL241" s="56"/>
      <c r="BM241" s="56"/>
      <c r="BN241" s="56"/>
    </row>
    <row r="242" spans="1:66" ht="11.25" customHeight="1">
      <c r="A242" s="222">
        <f>A238+$Q$13/1440</f>
        <v>0.5</v>
      </c>
      <c r="B242" s="38"/>
      <c r="C242" s="204"/>
      <c r="D242" s="207"/>
      <c r="E242" s="40" t="s">
        <v>36</v>
      </c>
      <c r="F242" s="42" t="str">
        <f>IF(D242&lt;&gt;"", VLOOKUP(D242,'Base de Datos'!$A$2:$D1268,2,FALSE()),"")</f>
        <v/>
      </c>
      <c r="G242" s="204"/>
      <c r="H242" s="216"/>
      <c r="I242" s="40" t="s">
        <v>36</v>
      </c>
      <c r="J242" s="42" t="str">
        <f>IF(H242&lt;&gt;"", VLOOKUP(H242,'Base de Datos'!$A$2:$D1268,2,FALSE()),"")</f>
        <v/>
      </c>
      <c r="K242" s="204"/>
      <c r="L242" s="216"/>
      <c r="M242" s="40" t="s">
        <v>36</v>
      </c>
      <c r="N242" s="42" t="str">
        <f>IF(L242&lt;&gt;"", VLOOKUP(L242,'Base de Datos'!$A$2:$D1268,2,FALSE()),"")</f>
        <v/>
      </c>
      <c r="O242" s="43"/>
      <c r="P242" s="141" t="s">
        <v>78</v>
      </c>
      <c r="Q242" s="142" t="s">
        <v>79</v>
      </c>
      <c r="R242" s="15"/>
      <c r="S242" s="45"/>
      <c r="T242" s="45" t="s">
        <v>37</v>
      </c>
      <c r="U242" s="46"/>
      <c r="V242" s="47"/>
      <c r="W242" s="45"/>
      <c r="X242" s="45" t="s">
        <v>37</v>
      </c>
      <c r="Y242" s="46"/>
      <c r="Z242" s="47"/>
      <c r="AA242" s="45"/>
      <c r="AB242" s="45" t="s">
        <v>37</v>
      </c>
      <c r="AC242" s="46"/>
      <c r="AD242" s="48"/>
      <c r="AE242" s="181"/>
      <c r="AF242" s="181"/>
      <c r="AG242" s="181"/>
      <c r="AH242" s="181"/>
      <c r="AI242" s="181"/>
      <c r="AJ242" s="181"/>
      <c r="AK242" s="181"/>
      <c r="AL242" s="181"/>
      <c r="AM242" s="48"/>
      <c r="AN242" s="53">
        <f>A224</f>
        <v>46331</v>
      </c>
      <c r="AO242" s="54" t="str">
        <f>G225</f>
        <v>Consultorio N° 2</v>
      </c>
      <c r="AP242" s="55">
        <f t="shared" ref="AP242:AQ242" si="171">G238</f>
        <v>0</v>
      </c>
      <c r="AQ242" s="55">
        <f t="shared" si="171"/>
        <v>0</v>
      </c>
      <c r="AR242" s="55">
        <f>Y238</f>
        <v>0</v>
      </c>
      <c r="AS242" s="55">
        <f>W238</f>
        <v>0</v>
      </c>
      <c r="AT242" s="55">
        <f>W239</f>
        <v>0</v>
      </c>
      <c r="AU242" s="55">
        <f>Y239</f>
        <v>0</v>
      </c>
      <c r="AV242" s="55">
        <f>W240</f>
        <v>0</v>
      </c>
      <c r="AW242" s="55">
        <f>Y240</f>
        <v>0</v>
      </c>
      <c r="AX242" s="55">
        <f>Y241</f>
        <v>0</v>
      </c>
      <c r="AY242" s="55">
        <f>J241</f>
        <v>0</v>
      </c>
      <c r="AZ242" s="56"/>
      <c r="BA242" s="56"/>
      <c r="BB242" s="56"/>
      <c r="BC242" s="56"/>
      <c r="BD242" s="56"/>
      <c r="BE242" s="56"/>
      <c r="BF242" s="56"/>
      <c r="BG242" s="56"/>
      <c r="BH242" s="56"/>
      <c r="BI242" s="56"/>
      <c r="BJ242" s="56"/>
      <c r="BK242" s="56"/>
      <c r="BL242" s="56"/>
      <c r="BM242" s="56"/>
      <c r="BN242" s="56"/>
    </row>
    <row r="243" spans="1:66" ht="11.25" customHeight="1">
      <c r="A243" s="220"/>
      <c r="B243" s="38"/>
      <c r="C243" s="205"/>
      <c r="D243" s="208"/>
      <c r="E243" s="57" t="s">
        <v>42</v>
      </c>
      <c r="F243" s="58" t="str">
        <f>IF(D242&lt;&gt;"", VLOOKUP(D242,'Base de Datos'!$A$2:$D1268,3,FALSE()),"")</f>
        <v/>
      </c>
      <c r="G243" s="205"/>
      <c r="H243" s="208"/>
      <c r="I243" s="57" t="s">
        <v>42</v>
      </c>
      <c r="J243" s="58" t="str">
        <f>IF(H242&lt;&gt;"", VLOOKUP(H242,'Base de Datos'!$A$2:$D1268,3,FALSE()),"")</f>
        <v/>
      </c>
      <c r="K243" s="205"/>
      <c r="L243" s="208"/>
      <c r="M243" s="57" t="s">
        <v>42</v>
      </c>
      <c r="N243" s="58" t="str">
        <f>IF(L242&lt;&gt;"", VLOOKUP(L242,'Base de Datos'!$A$2:$D1268,3,FALSE()),"")</f>
        <v/>
      </c>
      <c r="O243" s="43"/>
      <c r="P243" s="1"/>
      <c r="Q243" s="147"/>
      <c r="R243" s="15"/>
      <c r="S243" s="229"/>
      <c r="T243" s="230"/>
      <c r="U243" s="59"/>
      <c r="V243" s="47"/>
      <c r="W243" s="229"/>
      <c r="X243" s="230"/>
      <c r="Y243" s="59"/>
      <c r="Z243" s="47"/>
      <c r="AA243" s="229"/>
      <c r="AB243" s="230"/>
      <c r="AC243" s="59"/>
      <c r="AD243" s="48"/>
      <c r="AE243" s="181"/>
      <c r="AF243" s="181"/>
      <c r="AG243" s="181"/>
      <c r="AH243" s="181"/>
      <c r="AI243" s="181"/>
      <c r="AJ243" s="181"/>
      <c r="AK243" s="181"/>
      <c r="AL243" s="181"/>
      <c r="AM243" s="48"/>
      <c r="AN243" s="53">
        <f>A224</f>
        <v>46331</v>
      </c>
      <c r="AO243" s="149" t="str">
        <f>G225</f>
        <v>Consultorio N° 2</v>
      </c>
      <c r="AP243" s="55">
        <f t="shared" ref="AP243:AQ243" si="172">G242</f>
        <v>0</v>
      </c>
      <c r="AQ243" s="55">
        <f t="shared" si="172"/>
        <v>0</v>
      </c>
      <c r="AR243" s="55">
        <f>Y242</f>
        <v>0</v>
      </c>
      <c r="AS243" s="55">
        <f>W242</f>
        <v>0</v>
      </c>
      <c r="AT243" s="55">
        <f>W243</f>
        <v>0</v>
      </c>
      <c r="AU243" s="55">
        <f>Y243</f>
        <v>0</v>
      </c>
      <c r="AV243" s="55">
        <f>W244</f>
        <v>0</v>
      </c>
      <c r="AW243" s="55">
        <f>Y244</f>
        <v>0</v>
      </c>
      <c r="AX243" s="55">
        <f>Y245</f>
        <v>0</v>
      </c>
      <c r="AY243" s="55">
        <f>J245</f>
        <v>0</v>
      </c>
      <c r="AZ243" s="56"/>
      <c r="BA243" s="56"/>
      <c r="BB243" s="56"/>
      <c r="BC243" s="56"/>
      <c r="BD243" s="56"/>
      <c r="BE243" s="56"/>
      <c r="BF243" s="56"/>
      <c r="BG243" s="56"/>
      <c r="BH243" s="56"/>
      <c r="BI243" s="56"/>
      <c r="BJ243" s="56"/>
      <c r="BK243" s="56"/>
      <c r="BL243" s="56"/>
      <c r="BM243" s="56"/>
      <c r="BN243" s="56"/>
    </row>
    <row r="244" spans="1:66" ht="11.25" customHeight="1">
      <c r="A244" s="220"/>
      <c r="B244" s="38"/>
      <c r="C244" s="205"/>
      <c r="D244" s="208"/>
      <c r="E244" s="57" t="s">
        <v>44</v>
      </c>
      <c r="F244" s="58" t="str">
        <f>IF(D242&lt;&gt;"", VLOOKUP(D242,'Base de Datos'!$A$2:$D1268,4,FALSE()),"")</f>
        <v/>
      </c>
      <c r="G244" s="205"/>
      <c r="H244" s="208"/>
      <c r="I244" s="57" t="s">
        <v>44</v>
      </c>
      <c r="J244" s="58" t="str">
        <f>IF(H242&lt;&gt;"", VLOOKUP(H242,'Base de Datos'!$A$2:$D1268,4,FALSE()),"")</f>
        <v/>
      </c>
      <c r="K244" s="205"/>
      <c r="L244" s="208"/>
      <c r="M244" s="57" t="s">
        <v>44</v>
      </c>
      <c r="N244" s="58" t="str">
        <f>IF(L242&lt;&gt;"", VLOOKUP(L242,'Base de Datos'!$A$2:$D1268,4,FALSE()),"")</f>
        <v/>
      </c>
      <c r="O244" s="43"/>
      <c r="P244" s="1"/>
      <c r="Q244" s="150"/>
      <c r="R244" s="15"/>
      <c r="S244" s="229"/>
      <c r="T244" s="230"/>
      <c r="U244" s="59"/>
      <c r="V244" s="47"/>
      <c r="W244" s="229"/>
      <c r="X244" s="230"/>
      <c r="Y244" s="59"/>
      <c r="Z244" s="47"/>
      <c r="AA244" s="229"/>
      <c r="AB244" s="230"/>
      <c r="AC244" s="59"/>
      <c r="AD244" s="48"/>
      <c r="AE244" s="181"/>
      <c r="AF244" s="181"/>
      <c r="AG244" s="181"/>
      <c r="AH244" s="181"/>
      <c r="AI244" s="181"/>
      <c r="AJ244" s="181"/>
      <c r="AK244" s="181"/>
      <c r="AL244" s="181"/>
      <c r="AM244" s="48"/>
      <c r="AN244" s="53">
        <f>A224</f>
        <v>46331</v>
      </c>
      <c r="AO244" s="54" t="str">
        <f>G225</f>
        <v>Consultorio N° 2</v>
      </c>
      <c r="AP244" s="55">
        <f t="shared" ref="AP244:AQ244" si="173">G246</f>
        <v>0</v>
      </c>
      <c r="AQ244" s="55">
        <f t="shared" si="173"/>
        <v>0</v>
      </c>
      <c r="AR244" s="55">
        <f>Y246</f>
        <v>0</v>
      </c>
      <c r="AS244" s="55">
        <f>W246</f>
        <v>0</v>
      </c>
      <c r="AT244" s="55">
        <f>W247</f>
        <v>0</v>
      </c>
      <c r="AU244" s="55">
        <f>Y247</f>
        <v>0</v>
      </c>
      <c r="AV244" s="55">
        <f>W248</f>
        <v>0</v>
      </c>
      <c r="AW244" s="55">
        <f>Y248</f>
        <v>0</v>
      </c>
      <c r="AX244" s="55">
        <f>Y249</f>
        <v>0</v>
      </c>
      <c r="AY244" s="55">
        <f>J249</f>
        <v>0</v>
      </c>
      <c r="AZ244" s="56"/>
      <c r="BA244" s="56"/>
      <c r="BB244" s="56"/>
      <c r="BC244" s="56"/>
      <c r="BD244" s="56"/>
      <c r="BE244" s="56"/>
      <c r="BF244" s="56"/>
      <c r="BG244" s="56"/>
      <c r="BH244" s="56"/>
      <c r="BI244" s="56"/>
      <c r="BJ244" s="56"/>
      <c r="BK244" s="56"/>
      <c r="BL244" s="56"/>
      <c r="BM244" s="56"/>
      <c r="BN244" s="56"/>
    </row>
    <row r="245" spans="1:66" ht="11.25" customHeight="1">
      <c r="A245" s="221"/>
      <c r="B245" s="38"/>
      <c r="C245" s="206"/>
      <c r="D245" s="209"/>
      <c r="E245" s="85" t="s">
        <v>46</v>
      </c>
      <c r="F245" s="86"/>
      <c r="G245" s="206"/>
      <c r="H245" s="209"/>
      <c r="I245" s="85" t="s">
        <v>46</v>
      </c>
      <c r="J245" s="108"/>
      <c r="K245" s="206"/>
      <c r="L245" s="209"/>
      <c r="M245" s="85" t="s">
        <v>46</v>
      </c>
      <c r="N245" s="108"/>
      <c r="O245" s="43"/>
      <c r="P245" s="1"/>
      <c r="Q245" s="150"/>
      <c r="R245" s="15"/>
      <c r="S245" s="227" t="str">
        <f>IF(OR(S242="Empleado",S242="Familiar"),"Nombre del Empleado","N° Factura")</f>
        <v>N° Factura</v>
      </c>
      <c r="T245" s="228"/>
      <c r="U245" s="89"/>
      <c r="V245" s="47"/>
      <c r="W245" s="227" t="str">
        <f>IF(OR(W242="Empleado",W242="Familiar"),"Nombre del Empleado","N° Factura")</f>
        <v>N° Factura</v>
      </c>
      <c r="X245" s="228"/>
      <c r="Y245" s="89"/>
      <c r="Z245" s="47"/>
      <c r="AA245" s="227" t="str">
        <f>IF(OR(AA242="Empleado",AA242="Familiar"),"Nombre del Empleado","N° Factura")</f>
        <v>N° Factura</v>
      </c>
      <c r="AB245" s="228"/>
      <c r="AC245" s="89"/>
      <c r="AD245" s="48"/>
      <c r="AE245" s="181"/>
      <c r="AF245" s="181"/>
      <c r="AG245" s="181"/>
      <c r="AH245" s="181"/>
      <c r="AI245" s="181"/>
      <c r="AJ245" s="181"/>
      <c r="AK245" s="181"/>
      <c r="AL245" s="181"/>
      <c r="AM245" s="48"/>
      <c r="AN245" s="53">
        <f>A224</f>
        <v>46331</v>
      </c>
      <c r="AO245" s="54" t="str">
        <f>G225</f>
        <v>Consultorio N° 2</v>
      </c>
      <c r="AP245" s="55">
        <f t="shared" ref="AP245:AQ245" si="174">G250</f>
        <v>0</v>
      </c>
      <c r="AQ245" s="55">
        <f t="shared" si="174"/>
        <v>0</v>
      </c>
      <c r="AR245" s="55">
        <f>Y250</f>
        <v>0</v>
      </c>
      <c r="AS245" s="55">
        <f>W250</f>
        <v>0</v>
      </c>
      <c r="AT245" s="55">
        <f>W251</f>
        <v>0</v>
      </c>
      <c r="AU245" s="55">
        <f>Y251</f>
        <v>0</v>
      </c>
      <c r="AV245" s="55">
        <f>W252</f>
        <v>0</v>
      </c>
      <c r="AW245" s="55">
        <f>Y252</f>
        <v>0</v>
      </c>
      <c r="AX245" s="55">
        <f>Y253</f>
        <v>0</v>
      </c>
      <c r="AY245" s="55">
        <f>J253</f>
        <v>0</v>
      </c>
      <c r="AZ245" s="56"/>
      <c r="BA245" s="56"/>
      <c r="BB245" s="56"/>
      <c r="BC245" s="56"/>
      <c r="BD245" s="56"/>
      <c r="BE245" s="56"/>
      <c r="BF245" s="56"/>
      <c r="BG245" s="56"/>
      <c r="BH245" s="56"/>
      <c r="BI245" s="56"/>
      <c r="BJ245" s="56"/>
      <c r="BK245" s="56"/>
      <c r="BL245" s="56"/>
      <c r="BM245" s="56"/>
      <c r="BN245" s="56"/>
    </row>
    <row r="246" spans="1:66" ht="11.25" customHeight="1">
      <c r="A246" s="222">
        <f>A242+$Q$13/1440</f>
        <v>0.54166666666666663</v>
      </c>
      <c r="B246" s="38"/>
      <c r="C246" s="204"/>
      <c r="D246" s="207"/>
      <c r="E246" s="40" t="s">
        <v>36</v>
      </c>
      <c r="F246" s="42" t="str">
        <f>IF(D246&lt;&gt;"", VLOOKUP(D246,'Base de Datos'!$A$2:$D1268,2,FALSE()),"")</f>
        <v/>
      </c>
      <c r="G246" s="204"/>
      <c r="H246" s="216"/>
      <c r="I246" s="40" t="s">
        <v>36</v>
      </c>
      <c r="J246" s="42" t="str">
        <f>IF(H246&lt;&gt;"", VLOOKUP(H246,'Base de Datos'!$A$2:$D1268,2,FALSE()),"")</f>
        <v/>
      </c>
      <c r="K246" s="204"/>
      <c r="L246" s="216"/>
      <c r="M246" s="40" t="s">
        <v>36</v>
      </c>
      <c r="N246" s="42" t="str">
        <f>IF(L246&lt;&gt;"", VLOOKUP(L246,'Base de Datos'!$A$2:$D1268,2,FALSE()),"")</f>
        <v/>
      </c>
      <c r="O246" s="43"/>
      <c r="P246" s="1"/>
      <c r="Q246" s="150"/>
      <c r="R246" s="15"/>
      <c r="S246" s="45"/>
      <c r="T246" s="45" t="s">
        <v>37</v>
      </c>
      <c r="U246" s="46"/>
      <c r="V246" s="47"/>
      <c r="W246" s="45"/>
      <c r="X246" s="45" t="s">
        <v>37</v>
      </c>
      <c r="Y246" s="46"/>
      <c r="Z246" s="47"/>
      <c r="AA246" s="45"/>
      <c r="AB246" s="45" t="s">
        <v>37</v>
      </c>
      <c r="AC246" s="46"/>
      <c r="AD246" s="48"/>
      <c r="AE246" s="181"/>
      <c r="AF246" s="181"/>
      <c r="AG246" s="181"/>
      <c r="AH246" s="181"/>
      <c r="AI246" s="181"/>
      <c r="AJ246" s="181"/>
      <c r="AK246" s="181"/>
      <c r="AL246" s="181"/>
      <c r="AM246" s="48"/>
      <c r="AN246" s="53">
        <f>A224</f>
        <v>46331</v>
      </c>
      <c r="AO246" s="54" t="str">
        <f>G225</f>
        <v>Consultorio N° 2</v>
      </c>
      <c r="AP246" s="55">
        <f t="shared" ref="AP246:AQ246" si="175">G254</f>
        <v>0</v>
      </c>
      <c r="AQ246" s="55">
        <f t="shared" si="175"/>
        <v>0</v>
      </c>
      <c r="AR246" s="55">
        <f>Y254</f>
        <v>0</v>
      </c>
      <c r="AS246" s="55">
        <f>W254</f>
        <v>0</v>
      </c>
      <c r="AT246" s="55">
        <f>W255</f>
        <v>0</v>
      </c>
      <c r="AU246" s="55">
        <f>Y255</f>
        <v>0</v>
      </c>
      <c r="AV246" s="55">
        <f>W256</f>
        <v>0</v>
      </c>
      <c r="AW246" s="55">
        <f>Y256</f>
        <v>0</v>
      </c>
      <c r="AX246" s="55">
        <f>Y257</f>
        <v>0</v>
      </c>
      <c r="AY246" s="55">
        <f>J257</f>
        <v>0</v>
      </c>
      <c r="AZ246" s="56"/>
      <c r="BA246" s="56"/>
      <c r="BB246" s="56"/>
      <c r="BC246" s="56"/>
      <c r="BD246" s="56"/>
      <c r="BE246" s="56"/>
      <c r="BF246" s="56"/>
      <c r="BG246" s="56"/>
      <c r="BH246" s="56"/>
      <c r="BI246" s="56"/>
      <c r="BJ246" s="56"/>
      <c r="BK246" s="56"/>
      <c r="BL246" s="56"/>
      <c r="BM246" s="56"/>
      <c r="BN246" s="56"/>
    </row>
    <row r="247" spans="1:66" ht="11.25" customHeight="1">
      <c r="A247" s="220"/>
      <c r="B247" s="38"/>
      <c r="C247" s="205"/>
      <c r="D247" s="208"/>
      <c r="E247" s="57" t="s">
        <v>42</v>
      </c>
      <c r="F247" s="58" t="str">
        <f>IF(D246&lt;&gt;"", VLOOKUP(D246,'Base de Datos'!$A$2:$D1268,3,FALSE()),"")</f>
        <v/>
      </c>
      <c r="G247" s="205"/>
      <c r="H247" s="208"/>
      <c r="I247" s="57" t="s">
        <v>42</v>
      </c>
      <c r="J247" s="58" t="str">
        <f>IF(H246&lt;&gt;"", VLOOKUP(H246,'Base de Datos'!$A$2:$D1268,3,FALSE()),"")</f>
        <v/>
      </c>
      <c r="K247" s="205"/>
      <c r="L247" s="208"/>
      <c r="M247" s="57" t="s">
        <v>42</v>
      </c>
      <c r="N247" s="58" t="str">
        <f>IF(L246&lt;&gt;"", VLOOKUP(L246,'Base de Datos'!$A$2:$D1268,3,FALSE()),"")</f>
        <v/>
      </c>
      <c r="O247" s="43"/>
      <c r="P247" s="1"/>
      <c r="Q247" s="1"/>
      <c r="R247" s="15"/>
      <c r="S247" s="229"/>
      <c r="T247" s="230"/>
      <c r="U247" s="59"/>
      <c r="V247" s="47"/>
      <c r="W247" s="229"/>
      <c r="X247" s="230"/>
      <c r="Y247" s="59"/>
      <c r="Z247" s="47"/>
      <c r="AA247" s="229"/>
      <c r="AB247" s="230"/>
      <c r="AC247" s="59"/>
      <c r="AD247" s="48"/>
      <c r="AE247" s="181"/>
      <c r="AF247" s="181"/>
      <c r="AG247" s="181"/>
      <c r="AH247" s="181"/>
      <c r="AI247" s="181"/>
      <c r="AJ247" s="181"/>
      <c r="AK247" s="181"/>
      <c r="AL247" s="181"/>
      <c r="AM247" s="48"/>
      <c r="AN247" s="53">
        <f>A224</f>
        <v>46331</v>
      </c>
      <c r="AO247" s="54" t="str">
        <f>G225</f>
        <v>Consultorio N° 2</v>
      </c>
      <c r="AP247" s="55">
        <f t="shared" ref="AP247:AQ247" si="176">G258</f>
        <v>0</v>
      </c>
      <c r="AQ247" s="55">
        <f t="shared" si="176"/>
        <v>0</v>
      </c>
      <c r="AR247" s="55">
        <f>Y258</f>
        <v>0</v>
      </c>
      <c r="AS247" s="55">
        <f>W258</f>
        <v>0</v>
      </c>
      <c r="AT247" s="55">
        <f>W259</f>
        <v>0</v>
      </c>
      <c r="AU247" s="55">
        <f>Y259</f>
        <v>0</v>
      </c>
      <c r="AV247" s="55">
        <f>W260</f>
        <v>0</v>
      </c>
      <c r="AW247" s="55">
        <f>Y260</f>
        <v>0</v>
      </c>
      <c r="AX247" s="55">
        <f>Y261</f>
        <v>0</v>
      </c>
      <c r="AY247" s="55">
        <f>J261</f>
        <v>0</v>
      </c>
      <c r="AZ247" s="56"/>
      <c r="BA247" s="56"/>
      <c r="BB247" s="56"/>
      <c r="BC247" s="56"/>
      <c r="BD247" s="56"/>
      <c r="BE247" s="56"/>
      <c r="BF247" s="56"/>
      <c r="BG247" s="56"/>
      <c r="BH247" s="56"/>
      <c r="BI247" s="56"/>
      <c r="BJ247" s="56"/>
      <c r="BK247" s="56"/>
      <c r="BL247" s="56"/>
      <c r="BM247" s="56"/>
      <c r="BN247" s="56"/>
    </row>
    <row r="248" spans="1:66" ht="11.25" customHeight="1">
      <c r="A248" s="220"/>
      <c r="B248" s="38"/>
      <c r="C248" s="205"/>
      <c r="D248" s="208"/>
      <c r="E248" s="57" t="s">
        <v>44</v>
      </c>
      <c r="F248" s="58" t="str">
        <f>IF(D246&lt;&gt;"", VLOOKUP(D246,'Base de Datos'!$A$2:$D1268,4,FALSE()),"")</f>
        <v/>
      </c>
      <c r="G248" s="205"/>
      <c r="H248" s="208"/>
      <c r="I248" s="57" t="s">
        <v>44</v>
      </c>
      <c r="J248" s="58" t="str">
        <f>IF(H246&lt;&gt;"", VLOOKUP(H246,'Base de Datos'!$A$2:$D1268,4,FALSE()),"")</f>
        <v/>
      </c>
      <c r="K248" s="205"/>
      <c r="L248" s="208"/>
      <c r="M248" s="57" t="s">
        <v>44</v>
      </c>
      <c r="N248" s="58" t="str">
        <f>IF(L246&lt;&gt;"", VLOOKUP(L246,'Base de Datos'!$A$2:$D1268,4,FALSE()),"")</f>
        <v/>
      </c>
      <c r="O248" s="1"/>
      <c r="P248" s="1"/>
      <c r="Q248" s="1"/>
      <c r="R248" s="15"/>
      <c r="S248" s="229"/>
      <c r="T248" s="230"/>
      <c r="U248" s="59"/>
      <c r="V248" s="47"/>
      <c r="W248" s="229"/>
      <c r="X248" s="230"/>
      <c r="Y248" s="59"/>
      <c r="Z248" s="47"/>
      <c r="AA248" s="229"/>
      <c r="AB248" s="230"/>
      <c r="AC248" s="59"/>
      <c r="AD248" s="48"/>
      <c r="AE248" s="181"/>
      <c r="AF248" s="181"/>
      <c r="AG248" s="181"/>
      <c r="AH248" s="181"/>
      <c r="AI248" s="181"/>
      <c r="AJ248" s="181"/>
      <c r="AK248" s="181"/>
      <c r="AL248" s="181"/>
      <c r="AM248" s="48"/>
      <c r="AN248" s="53">
        <f>A224</f>
        <v>46331</v>
      </c>
      <c r="AO248" s="54" t="str">
        <f>G225</f>
        <v>Consultorio N° 2</v>
      </c>
      <c r="AP248" s="55">
        <f t="shared" ref="AP248:AQ248" si="177">G262</f>
        <v>0</v>
      </c>
      <c r="AQ248" s="55">
        <f t="shared" si="177"/>
        <v>0</v>
      </c>
      <c r="AR248" s="55">
        <f>Y262</f>
        <v>0</v>
      </c>
      <c r="AS248" s="55">
        <f>W262</f>
        <v>0</v>
      </c>
      <c r="AT248" s="55">
        <f>W263</f>
        <v>0</v>
      </c>
      <c r="AU248" s="55">
        <f>Y263</f>
        <v>0</v>
      </c>
      <c r="AV248" s="55">
        <f>W264</f>
        <v>0</v>
      </c>
      <c r="AW248" s="55">
        <f>Y264</f>
        <v>0</v>
      </c>
      <c r="AX248" s="55">
        <f>Y265</f>
        <v>0</v>
      </c>
      <c r="AY248" s="55">
        <f>J265</f>
        <v>0</v>
      </c>
      <c r="AZ248" s="56"/>
      <c r="BA248" s="56"/>
      <c r="BB248" s="56"/>
      <c r="BC248" s="56"/>
      <c r="BD248" s="56"/>
      <c r="BE248" s="56"/>
      <c r="BF248" s="56"/>
      <c r="BG248" s="56"/>
      <c r="BH248" s="56"/>
      <c r="BI248" s="56"/>
      <c r="BJ248" s="56"/>
      <c r="BK248" s="56"/>
      <c r="BL248" s="56"/>
      <c r="BM248" s="56"/>
      <c r="BN248" s="56"/>
    </row>
    <row r="249" spans="1:66" ht="11.25" customHeight="1">
      <c r="A249" s="221"/>
      <c r="B249" s="38"/>
      <c r="C249" s="206"/>
      <c r="D249" s="209"/>
      <c r="E249" s="85" t="s">
        <v>46</v>
      </c>
      <c r="F249" s="86"/>
      <c r="G249" s="206"/>
      <c r="H249" s="209"/>
      <c r="I249" s="85" t="s">
        <v>46</v>
      </c>
      <c r="J249" s="108"/>
      <c r="K249" s="206"/>
      <c r="L249" s="209"/>
      <c r="M249" s="85" t="s">
        <v>46</v>
      </c>
      <c r="N249" s="108"/>
      <c r="O249" s="43"/>
      <c r="P249" s="1"/>
      <c r="Q249" s="1"/>
      <c r="R249" s="15"/>
      <c r="S249" s="227" t="str">
        <f>IF(OR(S246="Empleado",S246="Familiar"),"Nombre del Empleado","N° Factura")</f>
        <v>N° Factura</v>
      </c>
      <c r="T249" s="228"/>
      <c r="U249" s="89"/>
      <c r="V249" s="47"/>
      <c r="W249" s="227" t="str">
        <f>IF(OR(W246="Empleado",W246="Familiar"),"Nombre del Empleado","N° Factura")</f>
        <v>N° Factura</v>
      </c>
      <c r="X249" s="228"/>
      <c r="Y249" s="89"/>
      <c r="Z249" s="47"/>
      <c r="AA249" s="227" t="str">
        <f>IF(OR(AA246="Empleado",AA246="Familiar"),"Nombre del Empleado","N° Factura")</f>
        <v>N° Factura</v>
      </c>
      <c r="AB249" s="228"/>
      <c r="AC249" s="89"/>
      <c r="AD249" s="48"/>
      <c r="AE249" s="181"/>
      <c r="AF249" s="181"/>
      <c r="AG249" s="181"/>
      <c r="AH249" s="181"/>
      <c r="AI249" s="181"/>
      <c r="AJ249" s="181"/>
      <c r="AK249" s="181"/>
      <c r="AL249" s="181"/>
      <c r="AM249" s="48"/>
      <c r="AN249" s="53">
        <f>A224</f>
        <v>46331</v>
      </c>
      <c r="AO249" s="54" t="str">
        <f>K225</f>
        <v>Consultorio N° 3</v>
      </c>
      <c r="AP249" s="55">
        <f t="shared" ref="AP249:AQ249" si="178">K226</f>
        <v>0</v>
      </c>
      <c r="AQ249" s="55">
        <f t="shared" si="178"/>
        <v>0</v>
      </c>
      <c r="AR249" s="55">
        <f>AC226</f>
        <v>0</v>
      </c>
      <c r="AS249" s="55">
        <f>AA226</f>
        <v>0</v>
      </c>
      <c r="AT249" s="55">
        <f>AA227</f>
        <v>0</v>
      </c>
      <c r="AU249" s="55">
        <f>AC227</f>
        <v>0</v>
      </c>
      <c r="AV249" s="55">
        <f>AA228</f>
        <v>0</v>
      </c>
      <c r="AW249" s="55">
        <f>AC228</f>
        <v>0</v>
      </c>
      <c r="AX249" s="55">
        <f>AC229</f>
        <v>0</v>
      </c>
      <c r="AY249" s="55">
        <f>N229</f>
        <v>0</v>
      </c>
      <c r="AZ249" s="56"/>
      <c r="BA249" s="56"/>
      <c r="BB249" s="56"/>
      <c r="BC249" s="56"/>
      <c r="BD249" s="56"/>
      <c r="BE249" s="56"/>
      <c r="BF249" s="56"/>
      <c r="BG249" s="56"/>
      <c r="BH249" s="56"/>
      <c r="BI249" s="56"/>
      <c r="BJ249" s="56"/>
      <c r="BK249" s="56"/>
      <c r="BL249" s="56"/>
      <c r="BM249" s="56"/>
      <c r="BN249" s="56"/>
    </row>
    <row r="250" spans="1:66" ht="11.25" customHeight="1">
      <c r="A250" s="222">
        <f>A246+$Q$13/1440</f>
        <v>0.58333333333333326</v>
      </c>
      <c r="B250" s="38"/>
      <c r="C250" s="204"/>
      <c r="D250" s="207"/>
      <c r="E250" s="40" t="s">
        <v>36</v>
      </c>
      <c r="F250" s="42" t="str">
        <f>IF(D250&lt;&gt;"", VLOOKUP(D250,'Base de Datos'!$A$2:$D1268,2,FALSE()),"")</f>
        <v/>
      </c>
      <c r="G250" s="204"/>
      <c r="H250" s="216"/>
      <c r="I250" s="40" t="s">
        <v>36</v>
      </c>
      <c r="J250" s="42" t="str">
        <f>IF(H250&lt;&gt;"", VLOOKUP(H250,'Base de Datos'!$A$2:$D1268,2,FALSE()),"")</f>
        <v/>
      </c>
      <c r="K250" s="204"/>
      <c r="L250" s="216"/>
      <c r="M250" s="40" t="s">
        <v>36</v>
      </c>
      <c r="N250" s="42" t="str">
        <f>IF(L250&lt;&gt;"", VLOOKUP(L250,'Base de Datos'!$A$2:$D1268,2,FALSE()),"")</f>
        <v/>
      </c>
      <c r="O250" s="43"/>
      <c r="P250" s="151"/>
      <c r="Q250" s="1"/>
      <c r="R250" s="15"/>
      <c r="S250" s="45"/>
      <c r="T250" s="45" t="s">
        <v>37</v>
      </c>
      <c r="U250" s="46"/>
      <c r="V250" s="47"/>
      <c r="W250" s="45"/>
      <c r="X250" s="45" t="s">
        <v>37</v>
      </c>
      <c r="Y250" s="46"/>
      <c r="Z250" s="47"/>
      <c r="AA250" s="45"/>
      <c r="AB250" s="45" t="s">
        <v>37</v>
      </c>
      <c r="AC250" s="46"/>
      <c r="AD250" s="48"/>
      <c r="AE250" s="181"/>
      <c r="AF250" s="181"/>
      <c r="AG250" s="181"/>
      <c r="AH250" s="181"/>
      <c r="AI250" s="181"/>
      <c r="AJ250" s="181"/>
      <c r="AK250" s="181"/>
      <c r="AL250" s="181"/>
      <c r="AM250" s="48"/>
      <c r="AN250" s="53">
        <f>A224</f>
        <v>46331</v>
      </c>
      <c r="AO250" s="54" t="str">
        <f>K225</f>
        <v>Consultorio N° 3</v>
      </c>
      <c r="AP250" s="55">
        <f t="shared" ref="AP250:AQ250" si="179">K230</f>
        <v>0</v>
      </c>
      <c r="AQ250" s="55">
        <f t="shared" si="179"/>
        <v>0</v>
      </c>
      <c r="AR250" s="55">
        <f>AC230</f>
        <v>0</v>
      </c>
      <c r="AS250" s="55">
        <f>AA230</f>
        <v>0</v>
      </c>
      <c r="AT250" s="55">
        <f>AA231</f>
        <v>0</v>
      </c>
      <c r="AU250" s="55">
        <f>AC231</f>
        <v>0</v>
      </c>
      <c r="AV250" s="55">
        <f>AA232</f>
        <v>0</v>
      </c>
      <c r="AW250" s="55">
        <f>AC232</f>
        <v>0</v>
      </c>
      <c r="AX250" s="55">
        <f>AC233</f>
        <v>0</v>
      </c>
      <c r="AY250" s="55">
        <f>N233</f>
        <v>0</v>
      </c>
      <c r="AZ250" s="56"/>
      <c r="BA250" s="56"/>
      <c r="BB250" s="56"/>
      <c r="BC250" s="56"/>
      <c r="BD250" s="56"/>
      <c r="BE250" s="56"/>
      <c r="BF250" s="56"/>
      <c r="BG250" s="56"/>
      <c r="BH250" s="56"/>
      <c r="BI250" s="56"/>
      <c r="BJ250" s="56"/>
      <c r="BK250" s="56"/>
      <c r="BL250" s="56"/>
      <c r="BM250" s="56"/>
      <c r="BN250" s="56"/>
    </row>
    <row r="251" spans="1:66" ht="11.25" customHeight="1">
      <c r="A251" s="220"/>
      <c r="B251" s="38"/>
      <c r="C251" s="205"/>
      <c r="D251" s="208"/>
      <c r="E251" s="57" t="s">
        <v>42</v>
      </c>
      <c r="F251" s="58" t="str">
        <f>IF(D250&lt;&gt;"", VLOOKUP(D250,'Base de Datos'!$A$2:$D1268,3,FALSE()),"")</f>
        <v/>
      </c>
      <c r="G251" s="205"/>
      <c r="H251" s="208"/>
      <c r="I251" s="57" t="s">
        <v>42</v>
      </c>
      <c r="J251" s="58" t="str">
        <f>IF(H250&lt;&gt;"", VLOOKUP(H250,'Base de Datos'!$A$2:$D1268,3,FALSE()),"")</f>
        <v/>
      </c>
      <c r="K251" s="205"/>
      <c r="L251" s="208"/>
      <c r="M251" s="57" t="s">
        <v>42</v>
      </c>
      <c r="N251" s="58" t="str">
        <f>IF(L250&lt;&gt;"", VLOOKUP(L250,'Base de Datos'!$A$2:$D1268,3,FALSE()),"")</f>
        <v/>
      </c>
      <c r="O251" s="43"/>
      <c r="P251" s="151"/>
      <c r="Q251" s="152"/>
      <c r="R251" s="15"/>
      <c r="S251" s="229"/>
      <c r="T251" s="230"/>
      <c r="U251" s="59"/>
      <c r="V251" s="47"/>
      <c r="W251" s="229"/>
      <c r="X251" s="230"/>
      <c r="Y251" s="59"/>
      <c r="Z251" s="47"/>
      <c r="AA251" s="229"/>
      <c r="AB251" s="230"/>
      <c r="AC251" s="59"/>
      <c r="AD251" s="48"/>
      <c r="AE251" s="181"/>
      <c r="AF251" s="181"/>
      <c r="AG251" s="181"/>
      <c r="AH251" s="181"/>
      <c r="AI251" s="181"/>
      <c r="AJ251" s="181"/>
      <c r="AK251" s="181"/>
      <c r="AL251" s="181"/>
      <c r="AM251" s="48"/>
      <c r="AN251" s="53">
        <f>A224</f>
        <v>46331</v>
      </c>
      <c r="AO251" s="54" t="str">
        <f>K225</f>
        <v>Consultorio N° 3</v>
      </c>
      <c r="AP251" s="55">
        <f t="shared" ref="AP251:AQ251" si="180">K234</f>
        <v>0</v>
      </c>
      <c r="AQ251" s="55">
        <f t="shared" si="180"/>
        <v>0</v>
      </c>
      <c r="AR251" s="55">
        <f>AC234</f>
        <v>0</v>
      </c>
      <c r="AS251" s="55">
        <f>AA234</f>
        <v>0</v>
      </c>
      <c r="AT251" s="55">
        <f>AA235</f>
        <v>0</v>
      </c>
      <c r="AU251" s="55">
        <f>AC235</f>
        <v>0</v>
      </c>
      <c r="AV251" s="55">
        <f>AA236</f>
        <v>0</v>
      </c>
      <c r="AW251" s="55">
        <f>AC236</f>
        <v>0</v>
      </c>
      <c r="AX251" s="55">
        <f>AC237</f>
        <v>0</v>
      </c>
      <c r="AY251" s="55">
        <f>N237</f>
        <v>0</v>
      </c>
      <c r="AZ251" s="56"/>
      <c r="BA251" s="56"/>
      <c r="BB251" s="56"/>
      <c r="BC251" s="56"/>
      <c r="BD251" s="56"/>
      <c r="BE251" s="56"/>
      <c r="BF251" s="56"/>
      <c r="BG251" s="56"/>
      <c r="BH251" s="56"/>
      <c r="BI251" s="56"/>
      <c r="BJ251" s="56"/>
      <c r="BK251" s="56"/>
      <c r="BL251" s="56"/>
      <c r="BM251" s="56"/>
      <c r="BN251" s="56"/>
    </row>
    <row r="252" spans="1:66" ht="11.25" customHeight="1">
      <c r="A252" s="220"/>
      <c r="B252" s="38"/>
      <c r="C252" s="205"/>
      <c r="D252" s="208"/>
      <c r="E252" s="57" t="s">
        <v>44</v>
      </c>
      <c r="F252" s="58" t="str">
        <f>IF(D250&lt;&gt;"", VLOOKUP(D250,'Base de Datos'!$A$2:$D1268,4,FALSE()),"")</f>
        <v/>
      </c>
      <c r="G252" s="205"/>
      <c r="H252" s="208"/>
      <c r="I252" s="57" t="s">
        <v>44</v>
      </c>
      <c r="J252" s="58" t="str">
        <f>IF(H250&lt;&gt;"", VLOOKUP(H250,'Base de Datos'!$A$2:$D1268,4,FALSE()),"")</f>
        <v/>
      </c>
      <c r="K252" s="205"/>
      <c r="L252" s="208"/>
      <c r="M252" s="57" t="s">
        <v>44</v>
      </c>
      <c r="N252" s="58" t="str">
        <f>IF(L250&lt;&gt;"", VLOOKUP(L250,'Base de Datos'!$A$2:$D1268,4,FALSE()),"")</f>
        <v/>
      </c>
      <c r="O252" s="43"/>
      <c r="P252" s="151"/>
      <c r="Q252" s="152"/>
      <c r="R252" s="15"/>
      <c r="S252" s="229"/>
      <c r="T252" s="230"/>
      <c r="U252" s="59"/>
      <c r="V252" s="47"/>
      <c r="W252" s="229"/>
      <c r="X252" s="230"/>
      <c r="Y252" s="59"/>
      <c r="Z252" s="47"/>
      <c r="AA252" s="229"/>
      <c r="AB252" s="230"/>
      <c r="AC252" s="59"/>
      <c r="AD252" s="48"/>
      <c r="AE252" s="181"/>
      <c r="AF252" s="181"/>
      <c r="AG252" s="181"/>
      <c r="AH252" s="181"/>
      <c r="AI252" s="181"/>
      <c r="AJ252" s="181"/>
      <c r="AK252" s="181"/>
      <c r="AL252" s="181"/>
      <c r="AM252" s="48"/>
      <c r="AN252" s="53">
        <f>A224</f>
        <v>46331</v>
      </c>
      <c r="AO252" s="54" t="str">
        <f>K225</f>
        <v>Consultorio N° 3</v>
      </c>
      <c r="AP252" s="55">
        <f t="shared" ref="AP252:AQ252" si="181">K238</f>
        <v>0</v>
      </c>
      <c r="AQ252" s="55">
        <f t="shared" si="181"/>
        <v>0</v>
      </c>
      <c r="AR252" s="55">
        <f>AC238</f>
        <v>0</v>
      </c>
      <c r="AS252" s="55">
        <f>AA238</f>
        <v>0</v>
      </c>
      <c r="AT252" s="55">
        <f>AA239</f>
        <v>0</v>
      </c>
      <c r="AU252" s="55">
        <f>AC239</f>
        <v>0</v>
      </c>
      <c r="AV252" s="55">
        <f>AA240</f>
        <v>0</v>
      </c>
      <c r="AW252" s="55">
        <f>AC240</f>
        <v>0</v>
      </c>
      <c r="AX252" s="55">
        <f>AC241</f>
        <v>0</v>
      </c>
      <c r="AY252" s="55">
        <f>N241</f>
        <v>0</v>
      </c>
      <c r="AZ252" s="56"/>
      <c r="BA252" s="56"/>
      <c r="BB252" s="56"/>
      <c r="BC252" s="56"/>
      <c r="BD252" s="56"/>
      <c r="BE252" s="56"/>
      <c r="BF252" s="56"/>
      <c r="BG252" s="56"/>
      <c r="BH252" s="56"/>
      <c r="BI252" s="56"/>
      <c r="BJ252" s="56"/>
      <c r="BK252" s="56"/>
      <c r="BL252" s="56"/>
      <c r="BM252" s="56"/>
      <c r="BN252" s="56"/>
    </row>
    <row r="253" spans="1:66" ht="11.25" customHeight="1">
      <c r="A253" s="221"/>
      <c r="B253" s="38"/>
      <c r="C253" s="206"/>
      <c r="D253" s="209"/>
      <c r="E253" s="85" t="s">
        <v>46</v>
      </c>
      <c r="F253" s="86"/>
      <c r="G253" s="206"/>
      <c r="H253" s="209"/>
      <c r="I253" s="85" t="s">
        <v>46</v>
      </c>
      <c r="J253" s="108"/>
      <c r="K253" s="206"/>
      <c r="L253" s="209"/>
      <c r="M253" s="85" t="s">
        <v>46</v>
      </c>
      <c r="N253" s="108"/>
      <c r="O253" s="43"/>
      <c r="P253" s="151"/>
      <c r="Q253" s="1"/>
      <c r="R253" s="15"/>
      <c r="S253" s="227" t="str">
        <f>IF(OR(S250="Empleado",S250="Familiar"),"Nombre del Empleado","N° Factura")</f>
        <v>N° Factura</v>
      </c>
      <c r="T253" s="228"/>
      <c r="U253" s="89"/>
      <c r="V253" s="47"/>
      <c r="W253" s="227" t="str">
        <f>IF(OR(W250="Empleado",W250="Familiar"),"Nombre del Empleado","N° Factura")</f>
        <v>N° Factura</v>
      </c>
      <c r="X253" s="228"/>
      <c r="Y253" s="89"/>
      <c r="Z253" s="47"/>
      <c r="AA253" s="227" t="str">
        <f>IF(OR(AA250="Empleado",AA250="Familiar"),"Nombre del Empleado","N° Factura")</f>
        <v>N° Factura</v>
      </c>
      <c r="AB253" s="228"/>
      <c r="AC253" s="89"/>
      <c r="AD253" s="48"/>
      <c r="AE253" s="181"/>
      <c r="AF253" s="181"/>
      <c r="AG253" s="181"/>
      <c r="AH253" s="181"/>
      <c r="AI253" s="181"/>
      <c r="AJ253" s="181"/>
      <c r="AK253" s="181"/>
      <c r="AL253" s="181"/>
      <c r="AM253" s="48"/>
      <c r="AN253" s="53">
        <f>A224</f>
        <v>46331</v>
      </c>
      <c r="AO253" s="54" t="str">
        <f>K225</f>
        <v>Consultorio N° 3</v>
      </c>
      <c r="AP253" s="55">
        <f t="shared" ref="AP253:AQ253" si="182">K242</f>
        <v>0</v>
      </c>
      <c r="AQ253" s="55">
        <f t="shared" si="182"/>
        <v>0</v>
      </c>
      <c r="AR253" s="55">
        <f>AC242</f>
        <v>0</v>
      </c>
      <c r="AS253" s="55">
        <f>AA242</f>
        <v>0</v>
      </c>
      <c r="AT253" s="55">
        <f>AA243</f>
        <v>0</v>
      </c>
      <c r="AU253" s="55">
        <f>AC243</f>
        <v>0</v>
      </c>
      <c r="AV253" s="55">
        <f>AA244</f>
        <v>0</v>
      </c>
      <c r="AW253" s="55">
        <f>AC244</f>
        <v>0</v>
      </c>
      <c r="AX253" s="55">
        <f>AC245</f>
        <v>0</v>
      </c>
      <c r="AY253" s="55">
        <f>N245</f>
        <v>0</v>
      </c>
      <c r="AZ253" s="56"/>
      <c r="BA253" s="56"/>
      <c r="BB253" s="56"/>
      <c r="BC253" s="56"/>
      <c r="BD253" s="56"/>
      <c r="BE253" s="56"/>
      <c r="BF253" s="56"/>
      <c r="BG253" s="56"/>
      <c r="BH253" s="56"/>
      <c r="BI253" s="56"/>
      <c r="BJ253" s="56"/>
      <c r="BK253" s="56"/>
      <c r="BL253" s="56"/>
      <c r="BM253" s="56"/>
      <c r="BN253" s="56"/>
    </row>
    <row r="254" spans="1:66" ht="11.25" customHeight="1">
      <c r="A254" s="222">
        <f>A250+$Q$13/1440</f>
        <v>0.62499999999999989</v>
      </c>
      <c r="B254" s="38"/>
      <c r="C254" s="204"/>
      <c r="D254" s="207"/>
      <c r="E254" s="40" t="s">
        <v>36</v>
      </c>
      <c r="F254" s="42" t="str">
        <f>IF(D254&lt;&gt;"", VLOOKUP(D254,'Base de Datos'!$A$2:$D1268,2,FALSE()),"")</f>
        <v/>
      </c>
      <c r="G254" s="204"/>
      <c r="H254" s="216"/>
      <c r="I254" s="40" t="s">
        <v>36</v>
      </c>
      <c r="J254" s="42" t="str">
        <f>IF(H254&lt;&gt;"", VLOOKUP(H254,'Base de Datos'!$A$2:$D1268,2,FALSE()),"")</f>
        <v/>
      </c>
      <c r="K254" s="204"/>
      <c r="L254" s="216"/>
      <c r="M254" s="40" t="s">
        <v>36</v>
      </c>
      <c r="N254" s="42" t="str">
        <f>IF(L254&lt;&gt;"", VLOOKUP(L254,'Base de Datos'!$A$2:$D1268,2,FALSE()),"")</f>
        <v/>
      </c>
      <c r="O254" s="43"/>
      <c r="P254" s="153"/>
      <c r="Q254" s="154"/>
      <c r="R254" s="15"/>
      <c r="S254" s="45"/>
      <c r="T254" s="45" t="s">
        <v>37</v>
      </c>
      <c r="U254" s="46"/>
      <c r="V254" s="47"/>
      <c r="W254" s="45"/>
      <c r="X254" s="45" t="s">
        <v>37</v>
      </c>
      <c r="Y254" s="46"/>
      <c r="Z254" s="47"/>
      <c r="AA254" s="45"/>
      <c r="AB254" s="45" t="s">
        <v>37</v>
      </c>
      <c r="AC254" s="46"/>
      <c r="AD254" s="48"/>
      <c r="AE254" s="181"/>
      <c r="AF254" s="181"/>
      <c r="AG254" s="181"/>
      <c r="AH254" s="181"/>
      <c r="AI254" s="181"/>
      <c r="AJ254" s="181"/>
      <c r="AK254" s="181"/>
      <c r="AL254" s="181"/>
      <c r="AM254" s="48"/>
      <c r="AN254" s="53">
        <f>A224</f>
        <v>46331</v>
      </c>
      <c r="AO254" s="54" t="str">
        <f>K225</f>
        <v>Consultorio N° 3</v>
      </c>
      <c r="AP254" s="55">
        <f t="shared" ref="AP254:AQ254" si="183">K246</f>
        <v>0</v>
      </c>
      <c r="AQ254" s="55">
        <f t="shared" si="183"/>
        <v>0</v>
      </c>
      <c r="AR254" s="55">
        <f>AC246</f>
        <v>0</v>
      </c>
      <c r="AS254" s="55">
        <f>AA246</f>
        <v>0</v>
      </c>
      <c r="AT254" s="55">
        <f>AA247</f>
        <v>0</v>
      </c>
      <c r="AU254" s="55">
        <f>AC247</f>
        <v>0</v>
      </c>
      <c r="AV254" s="55">
        <f>AA248</f>
        <v>0</v>
      </c>
      <c r="AW254" s="55">
        <f>AC248</f>
        <v>0</v>
      </c>
      <c r="AX254" s="55">
        <f>AC249</f>
        <v>0</v>
      </c>
      <c r="AY254" s="55">
        <f>N249</f>
        <v>0</v>
      </c>
      <c r="AZ254" s="56"/>
      <c r="BA254" s="56"/>
      <c r="BB254" s="56"/>
      <c r="BC254" s="56"/>
      <c r="BD254" s="56"/>
      <c r="BE254" s="56"/>
      <c r="BF254" s="56"/>
      <c r="BG254" s="56"/>
      <c r="BH254" s="56"/>
      <c r="BI254" s="56"/>
      <c r="BJ254" s="56"/>
      <c r="BK254" s="56"/>
      <c r="BL254" s="56"/>
      <c r="BM254" s="56"/>
      <c r="BN254" s="56"/>
    </row>
    <row r="255" spans="1:66" ht="11.25" customHeight="1">
      <c r="A255" s="220"/>
      <c r="B255" s="38"/>
      <c r="C255" s="205"/>
      <c r="D255" s="208"/>
      <c r="E255" s="57" t="s">
        <v>42</v>
      </c>
      <c r="F255" s="58" t="str">
        <f>IF(D254&lt;&gt;"", VLOOKUP(D254,'Base de Datos'!$A$2:$D1268,3,FALSE()),"")</f>
        <v/>
      </c>
      <c r="G255" s="205"/>
      <c r="H255" s="208"/>
      <c r="I255" s="57" t="s">
        <v>42</v>
      </c>
      <c r="J255" s="58" t="str">
        <f>IF(H254&lt;&gt;"", VLOOKUP(H254,'Base de Datos'!$A$2:$D1268,3,FALSE()),"")</f>
        <v/>
      </c>
      <c r="K255" s="205"/>
      <c r="L255" s="208"/>
      <c r="M255" s="57" t="s">
        <v>42</v>
      </c>
      <c r="N255" s="58" t="str">
        <f>IF(L254&lt;&gt;"", VLOOKUP(L254,'Base de Datos'!$A$2:$D1268,3,FALSE()),"")</f>
        <v/>
      </c>
      <c r="O255" s="43"/>
      <c r="P255" s="153"/>
      <c r="Q255" s="154"/>
      <c r="R255" s="15"/>
      <c r="S255" s="229"/>
      <c r="T255" s="230"/>
      <c r="U255" s="59"/>
      <c r="V255" s="47"/>
      <c r="W255" s="229"/>
      <c r="X255" s="230"/>
      <c r="Y255" s="59"/>
      <c r="Z255" s="47"/>
      <c r="AA255" s="229"/>
      <c r="AB255" s="230"/>
      <c r="AC255" s="59"/>
      <c r="AD255" s="48"/>
      <c r="AE255" s="181"/>
      <c r="AF255" s="181"/>
      <c r="AG255" s="181"/>
      <c r="AH255" s="181"/>
      <c r="AI255" s="181"/>
      <c r="AJ255" s="181"/>
      <c r="AK255" s="181"/>
      <c r="AL255" s="181"/>
      <c r="AM255" s="48"/>
      <c r="AN255" s="53">
        <f>A224</f>
        <v>46331</v>
      </c>
      <c r="AO255" s="54" t="str">
        <f>K225</f>
        <v>Consultorio N° 3</v>
      </c>
      <c r="AP255" s="55">
        <f t="shared" ref="AP255:AQ255" si="184">K250</f>
        <v>0</v>
      </c>
      <c r="AQ255" s="55">
        <f t="shared" si="184"/>
        <v>0</v>
      </c>
      <c r="AR255" s="55">
        <f>AC250</f>
        <v>0</v>
      </c>
      <c r="AS255" s="55">
        <f>AA250</f>
        <v>0</v>
      </c>
      <c r="AT255" s="55">
        <f>AA251</f>
        <v>0</v>
      </c>
      <c r="AU255" s="55">
        <f>AC251</f>
        <v>0</v>
      </c>
      <c r="AV255" s="55">
        <f>AA252</f>
        <v>0</v>
      </c>
      <c r="AW255" s="55">
        <f>AC252</f>
        <v>0</v>
      </c>
      <c r="AX255" s="55">
        <f>AC253</f>
        <v>0</v>
      </c>
      <c r="AY255" s="55">
        <f>N253</f>
        <v>0</v>
      </c>
      <c r="AZ255" s="56"/>
      <c r="BA255" s="56"/>
      <c r="BB255" s="56"/>
      <c r="BC255" s="56"/>
      <c r="BD255" s="56"/>
      <c r="BE255" s="56"/>
      <c r="BF255" s="56"/>
      <c r="BG255" s="56"/>
      <c r="BH255" s="56"/>
      <c r="BI255" s="56"/>
      <c r="BJ255" s="56"/>
      <c r="BK255" s="56"/>
      <c r="BL255" s="56"/>
      <c r="BM255" s="56"/>
      <c r="BN255" s="56"/>
    </row>
    <row r="256" spans="1:66" ht="11.25" customHeight="1">
      <c r="A256" s="220"/>
      <c r="B256" s="38"/>
      <c r="C256" s="205"/>
      <c r="D256" s="208"/>
      <c r="E256" s="57" t="s">
        <v>44</v>
      </c>
      <c r="F256" s="58" t="str">
        <f>IF(D254&lt;&gt;"", VLOOKUP(D254,'Base de Datos'!$A$2:$D1268,4,FALSE()),"")</f>
        <v/>
      </c>
      <c r="G256" s="205"/>
      <c r="H256" s="208"/>
      <c r="I256" s="57" t="s">
        <v>44</v>
      </c>
      <c r="J256" s="58" t="str">
        <f>IF(H254&lt;&gt;"", VLOOKUP(H254,'Base de Datos'!$A$2:$D1268,4,FALSE()),"")</f>
        <v/>
      </c>
      <c r="K256" s="205"/>
      <c r="L256" s="208"/>
      <c r="M256" s="57" t="s">
        <v>44</v>
      </c>
      <c r="N256" s="58" t="str">
        <f>IF(L254&lt;&gt;"", VLOOKUP(L254,'Base de Datos'!$A$2:$D1268,4,FALSE()),"")</f>
        <v/>
      </c>
      <c r="O256" s="43"/>
      <c r="P256" s="153"/>
      <c r="Q256" s="154"/>
      <c r="R256" s="15"/>
      <c r="S256" s="229"/>
      <c r="T256" s="230"/>
      <c r="U256" s="59"/>
      <c r="V256" s="47"/>
      <c r="W256" s="229"/>
      <c r="X256" s="230"/>
      <c r="Y256" s="59"/>
      <c r="Z256" s="47"/>
      <c r="AA256" s="229"/>
      <c r="AB256" s="230"/>
      <c r="AC256" s="59"/>
      <c r="AD256" s="48"/>
      <c r="AE256" s="181"/>
      <c r="AF256" s="181"/>
      <c r="AG256" s="181"/>
      <c r="AH256" s="181"/>
      <c r="AI256" s="181"/>
      <c r="AJ256" s="181"/>
      <c r="AK256" s="181"/>
      <c r="AL256" s="181"/>
      <c r="AM256" s="48"/>
      <c r="AN256" s="53">
        <f>A224</f>
        <v>46331</v>
      </c>
      <c r="AO256" s="54" t="str">
        <f>K225</f>
        <v>Consultorio N° 3</v>
      </c>
      <c r="AP256" s="55">
        <f t="shared" ref="AP256:AQ256" si="185">K254</f>
        <v>0</v>
      </c>
      <c r="AQ256" s="55">
        <f t="shared" si="185"/>
        <v>0</v>
      </c>
      <c r="AR256" s="55">
        <f>AC254</f>
        <v>0</v>
      </c>
      <c r="AS256" s="55">
        <f>AA254</f>
        <v>0</v>
      </c>
      <c r="AT256" s="55">
        <f>AA255</f>
        <v>0</v>
      </c>
      <c r="AU256" s="55">
        <f>AC255</f>
        <v>0</v>
      </c>
      <c r="AV256" s="55">
        <f>AA256</f>
        <v>0</v>
      </c>
      <c r="AW256" s="55">
        <f>AC256</f>
        <v>0</v>
      </c>
      <c r="AX256" s="55">
        <f>AC257</f>
        <v>0</v>
      </c>
      <c r="AY256" s="55">
        <f>N257</f>
        <v>0</v>
      </c>
      <c r="AZ256" s="56"/>
      <c r="BA256" s="56"/>
      <c r="BB256" s="56"/>
      <c r="BC256" s="56"/>
      <c r="BD256" s="56"/>
      <c r="BE256" s="56"/>
      <c r="BF256" s="56"/>
      <c r="BG256" s="56"/>
      <c r="BH256" s="56"/>
      <c r="BI256" s="56"/>
      <c r="BJ256" s="56"/>
      <c r="BK256" s="56"/>
      <c r="BL256" s="56"/>
      <c r="BM256" s="56"/>
      <c r="BN256" s="56"/>
    </row>
    <row r="257" spans="1:66" ht="11.25" customHeight="1">
      <c r="A257" s="221"/>
      <c r="B257" s="38"/>
      <c r="C257" s="206"/>
      <c r="D257" s="209"/>
      <c r="E257" s="85" t="s">
        <v>46</v>
      </c>
      <c r="F257" s="86"/>
      <c r="G257" s="206"/>
      <c r="H257" s="209"/>
      <c r="I257" s="85" t="s">
        <v>46</v>
      </c>
      <c r="J257" s="108"/>
      <c r="K257" s="206"/>
      <c r="L257" s="209"/>
      <c r="M257" s="85" t="s">
        <v>46</v>
      </c>
      <c r="N257" s="108"/>
      <c r="O257" s="43"/>
      <c r="P257" s="153"/>
      <c r="Q257" s="154"/>
      <c r="R257" s="15"/>
      <c r="S257" s="227" t="str">
        <f>IF(OR(S254="Empleado",S254="Familiar"),"Nombre del Empleado","N° Factura")</f>
        <v>N° Factura</v>
      </c>
      <c r="T257" s="228"/>
      <c r="U257" s="89"/>
      <c r="V257" s="47"/>
      <c r="W257" s="227" t="str">
        <f>IF(OR(W254="Empleado",W254="Familiar"),"Nombre del Empleado","N° Factura")</f>
        <v>N° Factura</v>
      </c>
      <c r="X257" s="228"/>
      <c r="Y257" s="89"/>
      <c r="Z257" s="47"/>
      <c r="AA257" s="227" t="str">
        <f>IF(OR(AA254="Empleado",AA254="Familiar"),"Nombre del Empleado","N° Factura")</f>
        <v>N° Factura</v>
      </c>
      <c r="AB257" s="228"/>
      <c r="AC257" s="89"/>
      <c r="AD257" s="48"/>
      <c r="AE257" s="181"/>
      <c r="AF257" s="181"/>
      <c r="AG257" s="181"/>
      <c r="AH257" s="181"/>
      <c r="AI257" s="181"/>
      <c r="AJ257" s="181"/>
      <c r="AK257" s="181"/>
      <c r="AL257" s="181"/>
      <c r="AM257" s="48"/>
      <c r="AN257" s="53">
        <f>A224</f>
        <v>46331</v>
      </c>
      <c r="AO257" s="54" t="str">
        <f>K225</f>
        <v>Consultorio N° 3</v>
      </c>
      <c r="AP257" s="55">
        <f t="shared" ref="AP257:AQ257" si="186">K258</f>
        <v>0</v>
      </c>
      <c r="AQ257" s="55">
        <f t="shared" si="186"/>
        <v>0</v>
      </c>
      <c r="AR257" s="55">
        <f>AC258</f>
        <v>0</v>
      </c>
      <c r="AS257" s="55">
        <f>AA258</f>
        <v>0</v>
      </c>
      <c r="AT257" s="55">
        <f>AA259</f>
        <v>0</v>
      </c>
      <c r="AU257" s="55">
        <f>AC259</f>
        <v>0</v>
      </c>
      <c r="AV257" s="55">
        <f>AA260</f>
        <v>0</v>
      </c>
      <c r="AW257" s="55">
        <f>AC260</f>
        <v>0</v>
      </c>
      <c r="AX257" s="55">
        <f>AC261</f>
        <v>0</v>
      </c>
      <c r="AY257" s="55">
        <f>N261</f>
        <v>0</v>
      </c>
      <c r="AZ257" s="56"/>
      <c r="BA257" s="56"/>
      <c r="BB257" s="56"/>
      <c r="BC257" s="56"/>
      <c r="BD257" s="56"/>
      <c r="BE257" s="56"/>
      <c r="BF257" s="56"/>
      <c r="BG257" s="56"/>
      <c r="BH257" s="56"/>
      <c r="BI257" s="56"/>
      <c r="BJ257" s="56"/>
      <c r="BK257" s="56"/>
      <c r="BL257" s="56"/>
      <c r="BM257" s="56"/>
      <c r="BN257" s="56"/>
    </row>
    <row r="258" spans="1:66" ht="11.25" customHeight="1">
      <c r="A258" s="222">
        <f>A254+$Q$13/1440</f>
        <v>0.66666666666666652</v>
      </c>
      <c r="B258" s="38"/>
      <c r="C258" s="204"/>
      <c r="D258" s="207"/>
      <c r="E258" s="40" t="s">
        <v>36</v>
      </c>
      <c r="F258" s="42" t="str">
        <f>IF(D258&lt;&gt;"", VLOOKUP(D258,'Base de Datos'!$A$2:$D1268,2,FALSE()),"")</f>
        <v/>
      </c>
      <c r="G258" s="204"/>
      <c r="H258" s="216"/>
      <c r="I258" s="40" t="s">
        <v>36</v>
      </c>
      <c r="J258" s="42" t="str">
        <f>IF(H258&lt;&gt;"", VLOOKUP(H258,'Base de Datos'!$A$2:$D1268,2,FALSE()),"")</f>
        <v/>
      </c>
      <c r="K258" s="204"/>
      <c r="L258" s="216"/>
      <c r="M258" s="40" t="s">
        <v>36</v>
      </c>
      <c r="N258" s="42" t="str">
        <f>IF(L258&lt;&gt;"", VLOOKUP(L258,'Base de Datos'!$A$2:$D1268,2,FALSE()),"")</f>
        <v/>
      </c>
      <c r="O258" s="43"/>
      <c r="P258" s="3"/>
      <c r="Q258" s="3"/>
      <c r="R258" s="15"/>
      <c r="S258" s="45"/>
      <c r="T258" s="45" t="s">
        <v>37</v>
      </c>
      <c r="U258" s="46"/>
      <c r="V258" s="47"/>
      <c r="W258" s="45"/>
      <c r="X258" s="45" t="s">
        <v>37</v>
      </c>
      <c r="Y258" s="46"/>
      <c r="Z258" s="47"/>
      <c r="AA258" s="45"/>
      <c r="AB258" s="45" t="s">
        <v>37</v>
      </c>
      <c r="AC258" s="46"/>
      <c r="AD258" s="48"/>
      <c r="AE258" s="181"/>
      <c r="AF258" s="181"/>
      <c r="AG258" s="181"/>
      <c r="AH258" s="181"/>
      <c r="AI258" s="181"/>
      <c r="AJ258" s="181"/>
      <c r="AK258" s="181"/>
      <c r="AL258" s="181"/>
      <c r="AM258" s="48"/>
      <c r="AN258" s="53">
        <f>A224</f>
        <v>46331</v>
      </c>
      <c r="AO258" s="54" t="str">
        <f>K225</f>
        <v>Consultorio N° 3</v>
      </c>
      <c r="AP258" s="55">
        <f t="shared" ref="AP258:AQ258" si="187">K262</f>
        <v>0</v>
      </c>
      <c r="AQ258" s="55">
        <f t="shared" si="187"/>
        <v>0</v>
      </c>
      <c r="AR258" s="55">
        <f>AC262</f>
        <v>0</v>
      </c>
      <c r="AS258" s="55">
        <f>AA262</f>
        <v>0</v>
      </c>
      <c r="AT258" s="55">
        <f>AA263</f>
        <v>0</v>
      </c>
      <c r="AU258" s="55">
        <f>AC263</f>
        <v>0</v>
      </c>
      <c r="AV258" s="55">
        <f>AA264</f>
        <v>0</v>
      </c>
      <c r="AW258" s="55">
        <f>AC264</f>
        <v>0</v>
      </c>
      <c r="AX258" s="55">
        <f>AC265</f>
        <v>0</v>
      </c>
      <c r="AY258" s="55">
        <f>N265</f>
        <v>0</v>
      </c>
      <c r="AZ258" s="56"/>
      <c r="BA258" s="56"/>
      <c r="BB258" s="56"/>
      <c r="BC258" s="56"/>
      <c r="BD258" s="56"/>
      <c r="BE258" s="56"/>
      <c r="BF258" s="56"/>
      <c r="BG258" s="56"/>
      <c r="BH258" s="56"/>
      <c r="BI258" s="56"/>
      <c r="BJ258" s="56"/>
      <c r="BK258" s="56"/>
      <c r="BL258" s="56"/>
      <c r="BM258" s="56"/>
      <c r="BN258" s="56"/>
    </row>
    <row r="259" spans="1:66" ht="11.25" customHeight="1">
      <c r="A259" s="220"/>
      <c r="B259" s="38"/>
      <c r="C259" s="205"/>
      <c r="D259" s="208"/>
      <c r="E259" s="57" t="s">
        <v>42</v>
      </c>
      <c r="F259" s="58" t="str">
        <f>IF(D258&lt;&gt;"", VLOOKUP(D258,'Base de Datos'!$A$2:$D1268,3,FALSE()),"")</f>
        <v/>
      </c>
      <c r="G259" s="205"/>
      <c r="H259" s="208"/>
      <c r="I259" s="57" t="s">
        <v>42</v>
      </c>
      <c r="J259" s="58" t="str">
        <f>IF(H258&lt;&gt;"", VLOOKUP(H258,'Base de Datos'!$A$2:$D1268,3,FALSE()),"")</f>
        <v/>
      </c>
      <c r="K259" s="205"/>
      <c r="L259" s="208"/>
      <c r="M259" s="57" t="s">
        <v>42</v>
      </c>
      <c r="N259" s="58" t="str">
        <f>IF(L258&lt;&gt;"", VLOOKUP(L258,'Base de Datos'!$A$2:$D1268,3,FALSE()),"")</f>
        <v/>
      </c>
      <c r="O259" s="43"/>
      <c r="P259" s="3"/>
      <c r="Q259" s="3"/>
      <c r="R259" s="15"/>
      <c r="S259" s="229"/>
      <c r="T259" s="230"/>
      <c r="U259" s="59"/>
      <c r="V259" s="47"/>
      <c r="W259" s="229"/>
      <c r="X259" s="230"/>
      <c r="Y259" s="59"/>
      <c r="Z259" s="47"/>
      <c r="AA259" s="229"/>
      <c r="AB259" s="230"/>
      <c r="AC259" s="59"/>
      <c r="AD259" s="48"/>
      <c r="AE259" s="235">
        <f>A224</f>
        <v>46331</v>
      </c>
      <c r="AF259" s="236"/>
      <c r="AG259" s="236"/>
      <c r="AH259" s="236"/>
      <c r="AI259" s="236"/>
      <c r="AJ259" s="236"/>
      <c r="AK259" s="236"/>
      <c r="AL259" s="237"/>
      <c r="AM259" s="48"/>
      <c r="AN259" s="155">
        <f>A224</f>
        <v>46331</v>
      </c>
      <c r="AO259" s="156" t="str">
        <f>K225</f>
        <v>Consultorio N° 3</v>
      </c>
      <c r="AP259" s="156">
        <f t="shared" ref="AP259:AQ259" si="188">K266</f>
        <v>0</v>
      </c>
      <c r="AQ259" s="156">
        <f t="shared" si="188"/>
        <v>0</v>
      </c>
      <c r="AR259" s="156">
        <f>AC266</f>
        <v>0</v>
      </c>
      <c r="AS259" s="156">
        <f>AA266</f>
        <v>0</v>
      </c>
      <c r="AT259" s="156">
        <f>AA267</f>
        <v>0</v>
      </c>
      <c r="AU259" s="156">
        <f>AC267</f>
        <v>0</v>
      </c>
      <c r="AV259" s="156">
        <f>AA268</f>
        <v>0</v>
      </c>
      <c r="AW259" s="156">
        <f>AC268</f>
        <v>0</v>
      </c>
      <c r="AX259" s="156">
        <f>AC269</f>
        <v>0</v>
      </c>
      <c r="AY259" s="156">
        <f>N269</f>
        <v>0</v>
      </c>
      <c r="AZ259" s="48"/>
      <c r="BA259" s="48"/>
      <c r="BB259" s="48"/>
      <c r="BC259" s="48"/>
      <c r="BD259" s="48"/>
      <c r="BE259" s="48"/>
      <c r="BF259" s="48"/>
      <c r="BG259" s="48"/>
      <c r="BH259" s="48"/>
      <c r="BI259" s="48"/>
      <c r="BJ259" s="48"/>
      <c r="BK259" s="48"/>
      <c r="BL259" s="48"/>
      <c r="BM259" s="48"/>
      <c r="BN259" s="48"/>
    </row>
    <row r="260" spans="1:66" ht="11.25" customHeight="1">
      <c r="A260" s="220"/>
      <c r="B260" s="38"/>
      <c r="C260" s="205"/>
      <c r="D260" s="208"/>
      <c r="E260" s="57" t="s">
        <v>44</v>
      </c>
      <c r="F260" s="58" t="str">
        <f>IF(D258&lt;&gt;"", VLOOKUP(D258,'Base de Datos'!$A$2:$D1268,4,FALSE()),"")</f>
        <v/>
      </c>
      <c r="G260" s="205"/>
      <c r="H260" s="208"/>
      <c r="I260" s="57" t="s">
        <v>44</v>
      </c>
      <c r="J260" s="58" t="str">
        <f>IF(H258&lt;&gt;"", VLOOKUP(H258,'Base de Datos'!$A$2:$D1268,4,FALSE()),"")</f>
        <v/>
      </c>
      <c r="K260" s="205"/>
      <c r="L260" s="208"/>
      <c r="M260" s="57" t="s">
        <v>44</v>
      </c>
      <c r="N260" s="58" t="str">
        <f>IF(L258&lt;&gt;"", VLOOKUP(L258,'Base de Datos'!$A$2:$D1268,4,FALSE()),"")</f>
        <v/>
      </c>
      <c r="O260" s="43"/>
      <c r="P260" s="3"/>
      <c r="Q260" s="3"/>
      <c r="R260" s="15"/>
      <c r="S260" s="229"/>
      <c r="T260" s="230"/>
      <c r="U260" s="59"/>
      <c r="V260" s="47"/>
      <c r="W260" s="229"/>
      <c r="X260" s="230"/>
      <c r="Y260" s="59"/>
      <c r="Z260" s="47"/>
      <c r="AA260" s="229"/>
      <c r="AB260" s="230"/>
      <c r="AC260" s="59"/>
      <c r="AD260" s="48"/>
      <c r="AE260" s="238" t="s">
        <v>20</v>
      </c>
      <c r="AF260" s="239"/>
      <c r="AG260" s="157" t="s">
        <v>21</v>
      </c>
      <c r="AH260" s="158" t="s">
        <v>22</v>
      </c>
      <c r="AI260" s="159" t="s">
        <v>23</v>
      </c>
      <c r="AJ260" s="159" t="s">
        <v>24</v>
      </c>
      <c r="AK260" s="159" t="s">
        <v>25</v>
      </c>
      <c r="AL260" s="160" t="s">
        <v>26</v>
      </c>
      <c r="AM260" s="48"/>
      <c r="AN260" s="155">
        <f>A224</f>
        <v>46331</v>
      </c>
      <c r="AO260" s="156" t="str">
        <f>K225</f>
        <v>Consultorio N° 3</v>
      </c>
      <c r="AP260" s="156">
        <f t="shared" ref="AP260:AQ260" si="189">K270</f>
        <v>0</v>
      </c>
      <c r="AQ260" s="156">
        <f t="shared" si="189"/>
        <v>0</v>
      </c>
      <c r="AR260" s="156">
        <f>AC270</f>
        <v>0</v>
      </c>
      <c r="AS260" s="156">
        <f>AA270</f>
        <v>0</v>
      </c>
      <c r="AT260" s="156">
        <f>AA271</f>
        <v>0</v>
      </c>
      <c r="AU260" s="156">
        <f>AC271</f>
        <v>0</v>
      </c>
      <c r="AV260" s="156">
        <f>AA272</f>
        <v>0</v>
      </c>
      <c r="AW260" s="156">
        <f>AC272</f>
        <v>0</v>
      </c>
      <c r="AX260" s="156">
        <f>AC273</f>
        <v>0</v>
      </c>
      <c r="AY260" s="156">
        <f>N273</f>
        <v>0</v>
      </c>
      <c r="AZ260" s="48"/>
      <c r="BA260" s="48"/>
      <c r="BB260" s="48"/>
      <c r="BC260" s="48"/>
      <c r="BD260" s="48"/>
      <c r="BE260" s="48"/>
      <c r="BF260" s="48"/>
      <c r="BG260" s="48"/>
      <c r="BH260" s="48"/>
      <c r="BI260" s="48"/>
      <c r="BJ260" s="48"/>
      <c r="BK260" s="48"/>
      <c r="BL260" s="48"/>
      <c r="BM260" s="48"/>
      <c r="BN260" s="48"/>
    </row>
    <row r="261" spans="1:66" ht="11.25" customHeight="1">
      <c r="A261" s="221"/>
      <c r="B261" s="38"/>
      <c r="C261" s="206"/>
      <c r="D261" s="209"/>
      <c r="E261" s="85" t="s">
        <v>46</v>
      </c>
      <c r="F261" s="86"/>
      <c r="G261" s="206"/>
      <c r="H261" s="209"/>
      <c r="I261" s="85" t="s">
        <v>46</v>
      </c>
      <c r="J261" s="108"/>
      <c r="K261" s="206"/>
      <c r="L261" s="209"/>
      <c r="M261" s="85" t="s">
        <v>46</v>
      </c>
      <c r="N261" s="108"/>
      <c r="O261" s="43"/>
      <c r="P261" s="3"/>
      <c r="Q261" s="3"/>
      <c r="R261" s="15"/>
      <c r="S261" s="227" t="str">
        <f>IF(OR(S258="Empleado",S258="Familiar"),"Nombre del Empleado","N° Factura")</f>
        <v>N° Factura</v>
      </c>
      <c r="T261" s="228"/>
      <c r="U261" s="89"/>
      <c r="V261" s="47"/>
      <c r="W261" s="227" t="str">
        <f>IF(OR(W258="Empleado",W258="Familiar"),"Nombre del Empleado","N° Factura")</f>
        <v>N° Factura</v>
      </c>
      <c r="X261" s="228"/>
      <c r="Y261" s="89"/>
      <c r="Z261" s="47"/>
      <c r="AA261" s="227" t="str">
        <f>IF(OR(AA258="Empleado",AA258="Familiar"),"Nombre del Empleado","N° Factura")</f>
        <v>N° Factura</v>
      </c>
      <c r="AB261" s="228"/>
      <c r="AC261" s="89"/>
      <c r="AD261" s="48"/>
      <c r="AE261" s="240" t="s">
        <v>38</v>
      </c>
      <c r="AF261" s="230"/>
      <c r="AG261" s="161">
        <f t="array" aca="1" ref="AG261" ca="1">COUNTIFS(AP226:AP266, "💲", AY226:AY266, INDIRECT("AE" &amp; ROW())) + COUNTIFS(AP226:AP266, "📦", AY226:AY266, INDIRECT("AE" &amp; ROW())) + COUNTIFS(AP226:AP266, "✅", AY226:AY266, INDIRECT("AE" &amp; ROW()))</f>
        <v>0</v>
      </c>
      <c r="AH261" s="162">
        <f t="array" aca="1" ref="AH261" ca="1">COUNTIFS(AP226:AP266, "💲", AY226:AY266, INDIRECT("AE" &amp; ROW())) + COUNTIFS(AP226:AP266, "📦", AY226:AY266, INDIRECT("AE" &amp; ROW()))</f>
        <v>0</v>
      </c>
      <c r="AI261" s="139">
        <f t="array" aca="1" ref="AI261" ca="1">SUMIFS(AR226:AR266, AY226:AY266, INDIRECT("AE" &amp; ROW()), AP226:AP266, "💲") + SUMIFS(AR226:AR266, AY226:AY266, INDIRECT("AE" &amp; ROW()), AP226:AP266, "📦")</f>
        <v>0</v>
      </c>
      <c r="AJ261" s="139">
        <f t="array" aca="1" ref="AJ261" ca="1">(
    SUMIFS(AR226:AR266, AY226:AY266, INDIRECT("AE" &amp; ROW()), AP226:AP266, "💲") +
    SUMIFS(AR226:AR266, AY226:AY266, INDIRECT("AE" &amp; ROW()), AP226:AP266, "📦")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
        SUMIFS(AR226:AR266, AY226:AY266, INDIRECT("AE" &amp; ROW()), AP226:AP266, "💲", AS226:AS266, "Familiar") +
        SUMIFS(AR226:AR266, AY226:AY266, INDIRECT("AE" &amp; ROW()), AP226:AP266, "📦", AS226:AS266, "Familiar")
    ) / 2
)  -
(
    (
        SUMIFS(AR226:AR266, AY226:AY266, INDIRECT("AE" &amp; ROW()), AP226:AP266, "💲", AS226:AS266, "Exonerado ADH") +
        SUMIFS(AR226:AR266, AY226:AY266, INDIRECT("AE" &amp; ROW()), AP226:AP266, "📦", AS226:AS266, "Exonerado ADH")
    ) / 2
)  -
(
    (
        SUMIFS(AR226:AR266, AY226:AY266, INDIRECT("AE" &amp; ROW()), AP226:AP266, "💲", AS226:AS266, "Exonerado Doctor") +
        SUMIFS(AR226:AR266, AY226:AY266, INDIRECT("AE" &amp; ROW()), AP226:AP266, "📦", AS226:AS266, "Exonerado Doctor")
    ) / 2
)</f>
        <v>0</v>
      </c>
      <c r="AK261" s="139">
        <f t="array" aca="1" ref="AK261" ca="1">(
    SUMIFS(AR226:AR266, AY226:AY266, INDIRECT("AE" &amp; ROW()), AP226:AP266, "💲") +
    SUMIFS(AR226:AR266, AY226:AY266, INDIRECT("AE" &amp; ROW()), AP226:AP266, "📦")
) -
(
    SUMIFS(AR226:AR266, AY226:AY266, INDIRECT("AE" &amp; ROW()), AP226:AP266, "💲", AS226:AS266, "Familiar") +
    SUMIFS(AR226:AR266, AY226:AY266, INDIRECT("AE" &amp; ROW()), AP226:AP266, "📦", AS226:AS266, "Familiar")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SUMIFS(AR226:AR266, AY226:AY266, INDIRECT("AE" &amp; ROW()), AP226:AP266, "💲", AS226:AS266, "Exonerado ADH") +
    SUMIFS(AR226:AR266, AY226:AY266, INDIRECT("AE" &amp; ROW()), AP226:AP266, "📦", AS226:AS266, "Exonerado ADH")
) -
(
    (
        SUMIFS(AR226:AR266, AY226:AY266, INDIRECT("AE" &amp; ROW()), AP226:AP266, "💲", AS226:AS266, "Exonerado Doctor") +
        SUMIFS(AR226:AR266, AY226:AY266, INDIRECT("AE" &amp; ROW()), AP226:AP266, "📦", AS226:AS266, "Exonerado Doctor")
    ) / 2
) -
(
    (
        SUMIFS(AR226:AR266, AY226:AY266, INDIRECT("AE" &amp; ROW()), AP226:AP266, "💲", AS226:AS266, "") +
        SUMIFS(AR226:AR266, AY226:AY266, INDIRECT("AE" &amp; ROW()), AP226:AP266, "📦", AS226:AS266, "")
    ) / 2
)</f>
        <v>0</v>
      </c>
      <c r="AL261" s="140">
        <f t="array" aca="1" ref="AL261" ca="1">(
    SUMIFS(AR226:AR266, AY226:AY266, INDIRECT("AE" &amp; ROW()), AP226:AP266, "💲") +
    SUMIFS(AR226:AR266, AY226:AY266, INDIRECT("AE" &amp; ROW()), AP226:AP266, "📦")
) -
(
    (
        SUMIFS(AR226:AR266, AY226:AY266, INDIRECT("AE" &amp; ROW()), AP226:AP266, "💲", AS226:AS266, "Familiar") +
        SUMIFS(AR226:AR266, AY226:AY266, INDIRECT("AE" &amp; ROW()), AP226:AP266, "📦", AS226:AS266, "Familiar")
    ) / 2
) -
(
    (
        SUMIFS(AR226:AR266, AY226:AY266, INDIRECT("AE" &amp; ROW()), AP226:AP266, "💲", AS226:AS266, "Participante") +
        SUMIFS(AR226:AR266, AY226:AY266, INDIRECT("AE" &amp; ROW()), AP226:AP266, "📦", AS226:AS266, "Participante")
    ) / 2
) -
(
    (
        SUMIFS(AR226:AR266, AY226:AY266, INDIRECT("AE" &amp; ROW()), AP226:AP266, "💲", AS226:AS266, "Empleado") +
        SUMIFS(AR226:AR266, AY226:AY266, INDIRECT("AE" &amp; ROW()), AP226:AP266, "📦", AS226:AS266, "Empleado")
    ) / 2
) -
(
    (
        SUMIFS(AR226:AR266, AY226:AY266, INDIRECT("AE" &amp; ROW()), AP226:AP266, "💲", AS226:AS266, "Exonerado ADH") +
        SUMIFS(AR226:AR266, AY226:AY266, INDIRECT("AE" &amp; ROW()), AP226:AP266, "📦", AS226:AS266, "Exonerado ADH")
    ) / 2
) -
(
    SUMIFS(AR226:AR266, AY226:AY266, INDIRECT("AE" &amp; ROW()), AP226:AP266, "💲", AS226:AS266, "Exonerado Doctor") +
    SUMIFS(AR226:AR266, AY226:AY266, INDIRECT("AE" &amp; ROW()), AP226:AP266, "📦", AS226:AS266, "Exonerado Doctor")
) -
(
    (
        SUMIFS(AR226:AR266, AY226:AY266, INDIRECT("AE" &amp; ROW()), AP226:AP266, "💲", AS226:AS266, "") +
        SUMIFS(AR226:AR266, AY226:AY266, INDIRECT("AE" &amp; ROW()), AP226:AP266, "📦", AS226:AS266, "")
    ) / 2
)</f>
        <v>0</v>
      </c>
      <c r="AM261" s="48"/>
      <c r="AN261" s="155">
        <f>A224</f>
        <v>46331</v>
      </c>
      <c r="AO261" s="156" t="str">
        <f>K225</f>
        <v>Consultorio N° 3</v>
      </c>
      <c r="AP261" s="156">
        <f t="shared" ref="AP261:AQ261" si="190">K274</f>
        <v>0</v>
      </c>
      <c r="AQ261" s="156">
        <f t="shared" si="190"/>
        <v>0</v>
      </c>
      <c r="AR261" s="156">
        <f>AC274</f>
        <v>0</v>
      </c>
      <c r="AS261" s="156">
        <f>AA274</f>
        <v>0</v>
      </c>
      <c r="AT261" s="156">
        <f>AA275</f>
        <v>0</v>
      </c>
      <c r="AU261" s="156">
        <f>AC275</f>
        <v>0</v>
      </c>
      <c r="AV261" s="156">
        <f>AA276</f>
        <v>0</v>
      </c>
      <c r="AW261" s="156">
        <f>AC276</f>
        <v>0</v>
      </c>
      <c r="AX261" s="156">
        <f>AC277</f>
        <v>0</v>
      </c>
      <c r="AY261" s="156">
        <f>N277</f>
        <v>0</v>
      </c>
      <c r="AZ261" s="48"/>
      <c r="BA261" s="48"/>
      <c r="BB261" s="48"/>
      <c r="BC261" s="48"/>
      <c r="BD261" s="48"/>
      <c r="BE261" s="48"/>
      <c r="BF261" s="48"/>
      <c r="BG261" s="48"/>
      <c r="BH261" s="48"/>
      <c r="BI261" s="48"/>
      <c r="BJ261" s="48"/>
      <c r="BK261" s="48"/>
      <c r="BL261" s="48"/>
      <c r="BM261" s="48"/>
      <c r="BN261" s="48"/>
    </row>
    <row r="262" spans="1:66" ht="11.25" customHeight="1">
      <c r="A262" s="222">
        <f>A258+$Q$13/1440</f>
        <v>0.70833333333333315</v>
      </c>
      <c r="B262" s="38"/>
      <c r="C262" s="204"/>
      <c r="D262" s="207"/>
      <c r="E262" s="40" t="s">
        <v>36</v>
      </c>
      <c r="F262" s="42" t="str">
        <f>IF(D262&lt;&gt;"", VLOOKUP(D262,'Base de Datos'!$A$2:$D1268,2,FALSE()),"")</f>
        <v/>
      </c>
      <c r="G262" s="204"/>
      <c r="H262" s="216"/>
      <c r="I262" s="40" t="s">
        <v>36</v>
      </c>
      <c r="J262" s="42" t="str">
        <f>IF(H262&lt;&gt;"", VLOOKUP(H262,'Base de Datos'!$A$2:$D1268,2,FALSE()),"")</f>
        <v/>
      </c>
      <c r="K262" s="204"/>
      <c r="L262" s="216"/>
      <c r="M262" s="40" t="s">
        <v>36</v>
      </c>
      <c r="N262" s="42" t="str">
        <f>IF(L262&lt;&gt;"", VLOOKUP(L262,'Base de Datos'!$A$2:$D1268,2,FALSE()),"")</f>
        <v/>
      </c>
      <c r="O262" s="43"/>
      <c r="P262" s="163"/>
      <c r="Q262" s="3"/>
      <c r="R262" s="15"/>
      <c r="S262" s="45"/>
      <c r="T262" s="45" t="s">
        <v>37</v>
      </c>
      <c r="U262" s="46"/>
      <c r="V262" s="47"/>
      <c r="W262" s="45"/>
      <c r="X262" s="45" t="s">
        <v>37</v>
      </c>
      <c r="Y262" s="46"/>
      <c r="Z262" s="47"/>
      <c r="AA262" s="45"/>
      <c r="AB262" s="45" t="s">
        <v>37</v>
      </c>
      <c r="AC262" s="46"/>
      <c r="AD262" s="48"/>
      <c r="AE262" s="240" t="s">
        <v>43</v>
      </c>
      <c r="AF262" s="230"/>
      <c r="AG262" s="161">
        <f t="array" aca="1" ref="AG262" ca="1">COUNTIFS(AP226:AP266, "💲", AY226:AY266, INDIRECT("AE" &amp; ROW())) + COUNTIFS(AP226:AP266, "📦", AY226:AY266, INDIRECT("AE" &amp; ROW())) + COUNTIFS(AP226:AP266, "✅", AY226:AY266, INDIRECT("AE" &amp; ROW()))</f>
        <v>0</v>
      </c>
      <c r="AH262" s="162">
        <f t="array" aca="1" ref="AH262" ca="1">COUNTIFS(AP226:AP266, "💲", AY226:AY266, INDIRECT("AE" &amp; ROW())) + COUNTIFS(AP226:AP266, "📦", AY226:AY266, INDIRECT("AE" &amp; ROW()))</f>
        <v>0</v>
      </c>
      <c r="AI262" s="139">
        <f t="array" aca="1" ref="AI262" ca="1">SUMIFS(AR226:AR266, AY226:AY266, INDIRECT("AE" &amp; ROW()), AP226:AP266, "💲") + SUMIFS(AR226:AR266, AY226:AY266, INDIRECT("AE" &amp; ROW()), AP226:AP266, "📦")</f>
        <v>0</v>
      </c>
      <c r="AJ262" s="139">
        <f t="array" aca="1" ref="AJ262" ca="1">(
    SUMIFS(AR226:AR266, AY226:AY266, INDIRECT("AE" &amp; ROW()), AP226:AP266, "💲") +
    SUMIFS(AR226:AR266, AY226:AY266, INDIRECT("AE" &amp; ROW()), AP226:AP266, "📦")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
        SUMIFS(AR226:AR266, AY226:AY266, INDIRECT("AE" &amp; ROW()), AP226:AP266, "💲", AS226:AS266, "Familiar") +
        SUMIFS(AR226:AR266, AY226:AY266, INDIRECT("AE" &amp; ROW()), AP226:AP266, "📦", AS226:AS266, "Familiar")
    ) / 2
)  -
(
    (
        SUMIFS(AR226:AR266, AY226:AY266, INDIRECT("AE" &amp; ROW()), AP226:AP266, "💲", AS226:AS266, "Exonerado ADH") +
        SUMIFS(AR226:AR266, AY226:AY266, INDIRECT("AE" &amp; ROW()), AP226:AP266, "📦", AS226:AS266, "Exonerado ADH")
    ) / 2
)  -
(
    (
        SUMIFS(AR226:AR266, AY226:AY266, INDIRECT("AE" &amp; ROW()), AP226:AP266, "💲", AS226:AS266, "Exonerado Doctor") +
        SUMIFS(AR226:AR266, AY226:AY266, INDIRECT("AE" &amp; ROW()), AP226:AP266, "📦", AS226:AS266, "Exonerado Doctor")
    ) / 2
)</f>
        <v>0</v>
      </c>
      <c r="AK262" s="139">
        <f t="array" aca="1" ref="AK262" ca="1">(
    SUMIFS(AR226:AR266, AY226:AY266, INDIRECT("AE" &amp; ROW()), AP226:AP266, "💲") +
    SUMIFS(AR226:AR266, AY226:AY266, INDIRECT("AE" &amp; ROW()), AP226:AP266, "📦")
) -
(
    SUMIFS(AR226:AR266, AY226:AY266, INDIRECT("AE" &amp; ROW()), AP226:AP266, "💲", AS226:AS266, "Familiar") +
    SUMIFS(AR226:AR266, AY226:AY266, INDIRECT("AE" &amp; ROW()), AP226:AP266, "📦", AS226:AS266, "Familiar")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SUMIFS(AR226:AR266, AY226:AY266, INDIRECT("AE" &amp; ROW()), AP226:AP266, "💲", AS226:AS266, "Exonerado ADH") +
    SUMIFS(AR226:AR266, AY226:AY266, INDIRECT("AE" &amp; ROW()), AP226:AP266, "📦", AS226:AS266, "Exonerado ADH")
) -
(
    (
        SUMIFS(AR226:AR266, AY226:AY266, INDIRECT("AE" &amp; ROW()), AP226:AP266, "💲", AS226:AS266, "Exonerado Doctor") +
        SUMIFS(AR226:AR266, AY226:AY266, INDIRECT("AE" &amp; ROW()), AP226:AP266, "📦", AS226:AS266, "Exonerado Doctor")
    ) / 2
) -
(
    (
        SUMIFS(AR226:AR266, AY226:AY266, INDIRECT("AE" &amp; ROW()), AP226:AP266, "💲", AS226:AS266, "") +
        SUMIFS(AR226:AR266, AY226:AY266, INDIRECT("AE" &amp; ROW()), AP226:AP266, "📦", AS226:AS266, "")
    ) / 2
)</f>
        <v>0</v>
      </c>
      <c r="AL262" s="140">
        <f t="array" aca="1" ref="AL262" ca="1">(
    SUMIFS(AR226:AR266, AY226:AY266, INDIRECT("AE" &amp; ROW()), AP226:AP266, "💲") +
    SUMIFS(AR226:AR266, AY226:AY266, INDIRECT("AE" &amp; ROW()), AP226:AP266, "📦")
) -
(
    (
        SUMIFS(AR226:AR266, AY226:AY266, INDIRECT("AE" &amp; ROW()), AP226:AP266, "💲", AS226:AS266, "Familiar") +
        SUMIFS(AR226:AR266, AY226:AY266, INDIRECT("AE" &amp; ROW()), AP226:AP266, "📦", AS226:AS266, "Familiar")
    ) / 2
) -
(
    (
        SUMIFS(AR226:AR266, AY226:AY266, INDIRECT("AE" &amp; ROW()), AP226:AP266, "💲", AS226:AS266, "Participante") +
        SUMIFS(AR226:AR266, AY226:AY266, INDIRECT("AE" &amp; ROW()), AP226:AP266, "📦", AS226:AS266, "Participante")
    ) / 2
) -
(
    (
        SUMIFS(AR226:AR266, AY226:AY266, INDIRECT("AE" &amp; ROW()), AP226:AP266, "💲", AS226:AS266, "Empleado") +
        SUMIFS(AR226:AR266, AY226:AY266, INDIRECT("AE" &amp; ROW()), AP226:AP266, "📦", AS226:AS266, "Empleado")
    ) / 2
) -
(
    (
        SUMIFS(AR226:AR266, AY226:AY266, INDIRECT("AE" &amp; ROW()), AP226:AP266, "💲", AS226:AS266, "Exonerado ADH") +
        SUMIFS(AR226:AR266, AY226:AY266, INDIRECT("AE" &amp; ROW()), AP226:AP266, "📦", AS226:AS266, "Exonerado ADH")
    ) / 2
) -
(
    SUMIFS(AR226:AR266, AY226:AY266, INDIRECT("AE" &amp; ROW()), AP226:AP266, "💲", AS226:AS266, "Exonerado Doctor") +
    SUMIFS(AR226:AR266, AY226:AY266, INDIRECT("AE" &amp; ROW()), AP226:AP266, "📦", AS226:AS266, "Exonerado Doctor")
) -
(
    (
        SUMIFS(AR226:AR266, AY226:AY266, INDIRECT("AE" &amp; ROW()), AP226:AP266, "💲", AS226:AS266, "") +
        SUMIFS(AR226:AR266, AY226:AY266, INDIRECT("AE" &amp; ROW()), AP226:AP266, "📦", AS226:AS266, "")
    ) / 2
)</f>
        <v>0</v>
      </c>
      <c r="AM262" s="48"/>
      <c r="AN262" s="156"/>
      <c r="AO262" s="156"/>
      <c r="AP262" s="156"/>
      <c r="AQ262" s="156">
        <f>L270</f>
        <v>0</v>
      </c>
      <c r="AR262" s="156"/>
      <c r="AS262" s="156"/>
      <c r="AT262" s="156"/>
      <c r="AU262" s="156"/>
      <c r="AV262" s="156"/>
      <c r="AW262" s="156"/>
      <c r="AX262" s="156"/>
      <c r="AY262" s="156">
        <f>N265</f>
        <v>0</v>
      </c>
      <c r="AZ262" s="48"/>
      <c r="BA262" s="48"/>
      <c r="BB262" s="48"/>
      <c r="BC262" s="48"/>
      <c r="BD262" s="48"/>
      <c r="BE262" s="48"/>
      <c r="BF262" s="48"/>
      <c r="BG262" s="48"/>
      <c r="BH262" s="48"/>
      <c r="BI262" s="48"/>
      <c r="BJ262" s="48"/>
      <c r="BK262" s="48"/>
      <c r="BL262" s="48"/>
      <c r="BM262" s="48"/>
      <c r="BN262" s="48"/>
    </row>
    <row r="263" spans="1:66" ht="11.25" customHeight="1">
      <c r="A263" s="220"/>
      <c r="B263" s="38"/>
      <c r="C263" s="205"/>
      <c r="D263" s="208"/>
      <c r="E263" s="57" t="s">
        <v>42</v>
      </c>
      <c r="F263" s="58" t="str">
        <f>IF(D262&lt;&gt;"", VLOOKUP(D262,'Base de Datos'!$A$2:$D1268,3,FALSE()),"")</f>
        <v/>
      </c>
      <c r="G263" s="205"/>
      <c r="H263" s="208"/>
      <c r="I263" s="57" t="s">
        <v>42</v>
      </c>
      <c r="J263" s="58" t="str">
        <f>IF(H262&lt;&gt;"", VLOOKUP(H262,'Base de Datos'!$A$2:$D1268,3,FALSE()),"")</f>
        <v/>
      </c>
      <c r="K263" s="205"/>
      <c r="L263" s="208"/>
      <c r="M263" s="57" t="s">
        <v>42</v>
      </c>
      <c r="N263" s="58" t="str">
        <f>IF(L262&lt;&gt;"", VLOOKUP(L262,'Base de Datos'!$A$2:$D1268,3,FALSE()),"")</f>
        <v/>
      </c>
      <c r="O263" s="43"/>
      <c r="P263" s="163"/>
      <c r="Q263" s="3"/>
      <c r="R263" s="15"/>
      <c r="S263" s="229"/>
      <c r="T263" s="230"/>
      <c r="U263" s="59"/>
      <c r="V263" s="47"/>
      <c r="W263" s="229"/>
      <c r="X263" s="230"/>
      <c r="Y263" s="59"/>
      <c r="Z263" s="47"/>
      <c r="AA263" s="229"/>
      <c r="AB263" s="230"/>
      <c r="AC263" s="59"/>
      <c r="AD263" s="48"/>
      <c r="AE263" s="240" t="s">
        <v>45</v>
      </c>
      <c r="AF263" s="230"/>
      <c r="AG263" s="161">
        <f t="array" aca="1" ref="AG263" ca="1">COUNTIFS(AP226:AP266, "💲", AY226:AY266, INDIRECT("AE" &amp; ROW())) + COUNTIFS(AP226:AP266, "📦", AY226:AY266, INDIRECT("AE" &amp; ROW())) + COUNTIFS(AP226:AP266, "✅", AY226:AY266, INDIRECT("AE" &amp; ROW()))</f>
        <v>0</v>
      </c>
      <c r="AH263" s="162">
        <f t="array" aca="1" ref="AH263" ca="1">COUNTIFS(AP226:AP266, "💲", AY226:AY266, INDIRECT("AE" &amp; ROW())) + COUNTIFS(AP226:AP266, "📦", AY226:AY266, INDIRECT("AE" &amp; ROW()))</f>
        <v>0</v>
      </c>
      <c r="AI263" s="139">
        <f t="array" aca="1" ref="AI263" ca="1">SUMIFS(AR226:AR266, AY226:AY266, INDIRECT("AE" &amp; ROW()), AP226:AP266, "💲") + SUMIFS(AR226:AR266, AY226:AY266, INDIRECT("AE" &amp; ROW()), AP226:AP266, "📦")</f>
        <v>0</v>
      </c>
      <c r="AJ263" s="139">
        <f t="array" aca="1" ref="AJ263" ca="1">(
    SUMIFS(AR226:AR266, AY226:AY266, INDIRECT("AE" &amp; ROW()), AP226:AP266, "💲") +
    SUMIFS(AR226:AR266, AY226:AY266, INDIRECT("AE" &amp; ROW()), AP226:AP266, "📦")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
        SUMIFS(AR226:AR266, AY226:AY266, INDIRECT("AE" &amp; ROW()), AP226:AP266, "💲", AS226:AS266, "Familiar") +
        SUMIFS(AR226:AR266, AY226:AY266, INDIRECT("AE" &amp; ROW()), AP226:AP266, "📦", AS226:AS266, "Familiar")
    ) / 2
)  -
(
    (
        SUMIFS(AR226:AR266, AY226:AY266, INDIRECT("AE" &amp; ROW()), AP226:AP266, "💲", AS226:AS266, "Exonerado ADH") +
        SUMIFS(AR226:AR266, AY226:AY266, INDIRECT("AE" &amp; ROW()), AP226:AP266, "📦", AS226:AS266, "Exonerado ADH")
    ) / 2
)  -
(
    (
        SUMIFS(AR226:AR266, AY226:AY266, INDIRECT("AE" &amp; ROW()), AP226:AP266, "💲", AS226:AS266, "Exonerado Doctor") +
        SUMIFS(AR226:AR266, AY226:AY266, INDIRECT("AE" &amp; ROW()), AP226:AP266, "📦", AS226:AS266, "Exonerado Doctor")
    ) / 2
)</f>
        <v>0</v>
      </c>
      <c r="AK263" s="139">
        <f t="array" aca="1" ref="AK263" ca="1">(
    SUMIFS(AR226:AR266, AY226:AY266, INDIRECT("AE" &amp; ROW()), AP226:AP266, "💲") +
    SUMIFS(AR226:AR266, AY226:AY266, INDIRECT("AE" &amp; ROW()), AP226:AP266, "📦")
) -
(
    SUMIFS(AR226:AR266, AY226:AY266, INDIRECT("AE" &amp; ROW()), AP226:AP266, "💲", AS226:AS266, "Familiar") +
    SUMIFS(AR226:AR266, AY226:AY266, INDIRECT("AE" &amp; ROW()), AP226:AP266, "📦", AS226:AS266, "Familiar")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SUMIFS(AR226:AR266, AY226:AY266, INDIRECT("AE" &amp; ROW()), AP226:AP266, "💲", AS226:AS266, "Exonerado ADH") +
    SUMIFS(AR226:AR266, AY226:AY266, INDIRECT("AE" &amp; ROW()), AP226:AP266, "📦", AS226:AS266, "Exonerado ADH")
) -
(
    (
        SUMIFS(AR226:AR266, AY226:AY266, INDIRECT("AE" &amp; ROW()), AP226:AP266, "💲", AS226:AS266, "Exonerado Doctor") +
        SUMIFS(AR226:AR266, AY226:AY266, INDIRECT("AE" &amp; ROW()), AP226:AP266, "📦", AS226:AS266, "Exonerado Doctor")
    ) / 2
) -
(
    (
        SUMIFS(AR226:AR266, AY226:AY266, INDIRECT("AE" &amp; ROW()), AP226:AP266, "💲", AS226:AS266, "") +
        SUMIFS(AR226:AR266, AY226:AY266, INDIRECT("AE" &amp; ROW()), AP226:AP266, "📦", AS226:AS266, "")
    ) / 2
)</f>
        <v>0</v>
      </c>
      <c r="AL263" s="140">
        <f t="array" aca="1" ref="AL263" ca="1">(
    SUMIFS(AR226:AR266, AY226:AY266, INDIRECT("AE" &amp; ROW()), AP226:AP266, "💲") +
    SUMIFS(AR226:AR266, AY226:AY266, INDIRECT("AE" &amp; ROW()), AP226:AP266, "📦")
) -
(
    (
        SUMIFS(AR226:AR266, AY226:AY266, INDIRECT("AE" &amp; ROW()), AP226:AP266, "💲", AS226:AS266, "Familiar") +
        SUMIFS(AR226:AR266, AY226:AY266, INDIRECT("AE" &amp; ROW()), AP226:AP266, "📦", AS226:AS266, "Familiar")
    ) / 2
) -
(
    (
        SUMIFS(AR226:AR266, AY226:AY266, INDIRECT("AE" &amp; ROW()), AP226:AP266, "💲", AS226:AS266, "Participante") +
        SUMIFS(AR226:AR266, AY226:AY266, INDIRECT("AE" &amp; ROW()), AP226:AP266, "📦", AS226:AS266, "Participante")
    ) / 2
) -
(
    (
        SUMIFS(AR226:AR266, AY226:AY266, INDIRECT("AE" &amp; ROW()), AP226:AP266, "💲", AS226:AS266, "Empleado") +
        SUMIFS(AR226:AR266, AY226:AY266, INDIRECT("AE" &amp; ROW()), AP226:AP266, "📦", AS226:AS266, "Empleado")
    ) / 2
) -
(
    (
        SUMIFS(AR226:AR266, AY226:AY266, INDIRECT("AE" &amp; ROW()), AP226:AP266, "💲", AS226:AS266, "Exonerado ADH") +
        SUMIFS(AR226:AR266, AY226:AY266, INDIRECT("AE" &amp; ROW()), AP226:AP266, "📦", AS226:AS266, "Exonerado ADH")
    ) / 2
) -
(
    SUMIFS(AR226:AR266, AY226:AY266, INDIRECT("AE" &amp; ROW()), AP226:AP266, "💲", AS226:AS266, "Exonerado Doctor") +
    SUMIFS(AR226:AR266, AY226:AY266, INDIRECT("AE" &amp; ROW()), AP226:AP266, "📦", AS226:AS266, "Exonerado Doctor")
) -
(
    (
        SUMIFS(AR226:AR266, AY226:AY266, INDIRECT("AE" &amp; ROW()), AP226:AP266, "💲", AS226:AS266, "") +
        SUMIFS(AR226:AR266, AY226:AY266, INDIRECT("AE" &amp; ROW()), AP226:AP266, "📦", AS226:AS266, "")
    ) / 2
)</f>
        <v>0</v>
      </c>
      <c r="AM263" s="48"/>
      <c r="AN263" s="156"/>
      <c r="AO263" s="156"/>
      <c r="AP263" s="156"/>
      <c r="AQ263" s="156">
        <f>L274</f>
        <v>0</v>
      </c>
      <c r="AR263" s="156"/>
      <c r="AS263" s="156"/>
      <c r="AT263" s="156"/>
      <c r="AU263" s="156"/>
      <c r="AV263" s="156"/>
      <c r="AW263" s="156"/>
      <c r="AX263" s="156"/>
      <c r="AY263" s="156">
        <f>N269</f>
        <v>0</v>
      </c>
      <c r="AZ263" s="48"/>
      <c r="BA263" s="48"/>
      <c r="BB263" s="48"/>
      <c r="BC263" s="48"/>
      <c r="BD263" s="48"/>
      <c r="BE263" s="48"/>
      <c r="BF263" s="48"/>
      <c r="BG263" s="48"/>
      <c r="BH263" s="48"/>
      <c r="BI263" s="48"/>
      <c r="BJ263" s="48"/>
      <c r="BK263" s="48"/>
      <c r="BL263" s="48"/>
      <c r="BM263" s="48"/>
      <c r="BN263" s="48"/>
    </row>
    <row r="264" spans="1:66" ht="11.25" customHeight="1">
      <c r="A264" s="220"/>
      <c r="B264" s="38"/>
      <c r="C264" s="205"/>
      <c r="D264" s="208"/>
      <c r="E264" s="57" t="s">
        <v>44</v>
      </c>
      <c r="F264" s="58" t="str">
        <f>IF(D262&lt;&gt;"", VLOOKUP(D262,'Base de Datos'!$A$2:$D1268,4,FALSE()),"")</f>
        <v/>
      </c>
      <c r="G264" s="205"/>
      <c r="H264" s="208"/>
      <c r="I264" s="57" t="s">
        <v>44</v>
      </c>
      <c r="J264" s="58" t="str">
        <f>IF(H262&lt;&gt;"", VLOOKUP(H262,'Base de Datos'!$A$2:$D1268,4,FALSE()),"")</f>
        <v/>
      </c>
      <c r="K264" s="205"/>
      <c r="L264" s="208"/>
      <c r="M264" s="57" t="s">
        <v>44</v>
      </c>
      <c r="N264" s="58" t="str">
        <f>IF(L262&lt;&gt;"", VLOOKUP(L262,'Base de Datos'!$A$2:$D1268,4,FALSE()),"")</f>
        <v/>
      </c>
      <c r="O264" s="43"/>
      <c r="P264" s="163"/>
      <c r="Q264" s="3"/>
      <c r="R264" s="15"/>
      <c r="S264" s="229"/>
      <c r="T264" s="230"/>
      <c r="U264" s="59"/>
      <c r="V264" s="47"/>
      <c r="W264" s="229"/>
      <c r="X264" s="230"/>
      <c r="Y264" s="59"/>
      <c r="Z264" s="47"/>
      <c r="AA264" s="229"/>
      <c r="AB264" s="230"/>
      <c r="AC264" s="59"/>
      <c r="AD264" s="48"/>
      <c r="AE264" s="240" t="s">
        <v>47</v>
      </c>
      <c r="AF264" s="230"/>
      <c r="AG264" s="161">
        <f t="array" aca="1" ref="AG264" ca="1">COUNTIFS(AP226:AP266, "💲", AY226:AY266, INDIRECT("AE" &amp; ROW())) + COUNTIFS(AP226:AP266, "📦", AY226:AY266, INDIRECT("AE" &amp; ROW())) + COUNTIFS(AP226:AP266, "✅", AY226:AY266, INDIRECT("AE" &amp; ROW()))</f>
        <v>0</v>
      </c>
      <c r="AH264" s="162">
        <f t="array" aca="1" ref="AH264" ca="1">COUNTIFS(AP226:AP266, "💲", AY226:AY266, INDIRECT("AE" &amp; ROW())) + COUNTIFS(AP226:AP266, "📦", AY226:AY266, INDIRECT("AE" &amp; ROW()))</f>
        <v>0</v>
      </c>
      <c r="AI264" s="139">
        <f t="array" aca="1" ref="AI264" ca="1">SUMIFS(AR226:AR266, AY226:AY266, INDIRECT("AE" &amp; ROW()), AP226:AP266, "💲") + SUMIFS(AR226:AR266, AY226:AY266, INDIRECT("AE" &amp; ROW()), AP226:AP266, "📦")</f>
        <v>0</v>
      </c>
      <c r="AJ264" s="139">
        <f t="array" aca="1" ref="AJ264" ca="1">(
    SUMIFS(AR226:AR266, AY226:AY266, INDIRECT("AE" &amp; ROW()), AP226:AP266, "💲") +
    SUMIFS(AR226:AR266, AY226:AY266, INDIRECT("AE" &amp; ROW()), AP226:AP266, "📦")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
        SUMIFS(AR226:AR266, AY226:AY266, INDIRECT("AE" &amp; ROW()), AP226:AP266, "💲", AS226:AS266, "Familiar") +
        SUMIFS(AR226:AR266, AY226:AY266, INDIRECT("AE" &amp; ROW()), AP226:AP266, "📦", AS226:AS266, "Familiar")
    ) / 2
)  -
(
    (
        SUMIFS(AR226:AR266, AY226:AY266, INDIRECT("AE" &amp; ROW()), AP226:AP266, "💲", AS226:AS266, "Exonerado ADH") +
        SUMIFS(AR226:AR266, AY226:AY266, INDIRECT("AE" &amp; ROW()), AP226:AP266, "📦", AS226:AS266, "Exonerado ADH")
    ) / 2
)  -
(
    (
        SUMIFS(AR226:AR266, AY226:AY266, INDIRECT("AE" &amp; ROW()), AP226:AP266, "💲", AS226:AS266, "Exonerado Doctor") +
        SUMIFS(AR226:AR266, AY226:AY266, INDIRECT("AE" &amp; ROW()), AP226:AP266, "📦", AS226:AS266, "Exonerado Doctor")
    ) / 2
)</f>
        <v>0</v>
      </c>
      <c r="AK264" s="139">
        <f t="array" aca="1" ref="AK264" ca="1">(
    SUMIFS(AR226:AR266, AY226:AY266, INDIRECT("AE" &amp; ROW()), AP226:AP266, "💲") +
    SUMIFS(AR226:AR266, AY226:AY266, INDIRECT("AE" &amp; ROW()), AP226:AP266, "📦")
) -
(
    SUMIFS(AR226:AR266, AY226:AY266, INDIRECT("AE" &amp; ROW()), AP226:AP266, "💲", AS226:AS266, "Familiar") +
    SUMIFS(AR226:AR266, AY226:AY266, INDIRECT("AE" &amp; ROW()), AP226:AP266, "📦", AS226:AS266, "Familiar")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SUMIFS(AR226:AR266, AY226:AY266, INDIRECT("AE" &amp; ROW()), AP226:AP266, "💲", AS226:AS266, "Exonerado ADH") +
    SUMIFS(AR226:AR266, AY226:AY266, INDIRECT("AE" &amp; ROW()), AP226:AP266, "📦", AS226:AS266, "Exonerado ADH")
) -
(
    (
        SUMIFS(AR226:AR266, AY226:AY266, INDIRECT("AE" &amp; ROW()), AP226:AP266, "💲", AS226:AS266, "Exonerado Doctor") +
        SUMIFS(AR226:AR266, AY226:AY266, INDIRECT("AE" &amp; ROW()), AP226:AP266, "📦", AS226:AS266, "Exonerado Doctor")
    ) / 2
) -
(
    (
        SUMIFS(AR226:AR266, AY226:AY266, INDIRECT("AE" &amp; ROW()), AP226:AP266, "💲", AS226:AS266, "") +
        SUMIFS(AR226:AR266, AY226:AY266, INDIRECT("AE" &amp; ROW()), AP226:AP266, "📦", AS226:AS266, "")
    ) / 2
)</f>
        <v>0</v>
      </c>
      <c r="AL264" s="140">
        <f t="array" aca="1" ref="AL264" ca="1">(
    SUMIFS(AR226:AR266, AY226:AY266, INDIRECT("AE" &amp; ROW()), AP226:AP266, "💲") +
    SUMIFS(AR226:AR266, AY226:AY266, INDIRECT("AE" &amp; ROW()), AP226:AP266, "📦")
) -
(
    (
        SUMIFS(AR226:AR266, AY226:AY266, INDIRECT("AE" &amp; ROW()), AP226:AP266, "💲", AS226:AS266, "Familiar") +
        SUMIFS(AR226:AR266, AY226:AY266, INDIRECT("AE" &amp; ROW()), AP226:AP266, "📦", AS226:AS266, "Familiar")
    ) / 2
) -
(
    (
        SUMIFS(AR226:AR266, AY226:AY266, INDIRECT("AE" &amp; ROW()), AP226:AP266, "💲", AS226:AS266, "Participante") +
        SUMIFS(AR226:AR266, AY226:AY266, INDIRECT("AE" &amp; ROW()), AP226:AP266, "📦", AS226:AS266, "Participante")
    ) / 2
) -
(
    (
        SUMIFS(AR226:AR266, AY226:AY266, INDIRECT("AE" &amp; ROW()), AP226:AP266, "💲", AS226:AS266, "Empleado") +
        SUMIFS(AR226:AR266, AY226:AY266, INDIRECT("AE" &amp; ROW()), AP226:AP266, "📦", AS226:AS266, "Empleado")
    ) / 2
) -
(
    (
        SUMIFS(AR226:AR266, AY226:AY266, INDIRECT("AE" &amp; ROW()), AP226:AP266, "💲", AS226:AS266, "Exonerado ADH") +
        SUMIFS(AR226:AR266, AY226:AY266, INDIRECT("AE" &amp; ROW()), AP226:AP266, "📦", AS226:AS266, "Exonerado ADH")
    ) / 2
) -
(
    SUMIFS(AR226:AR266, AY226:AY266, INDIRECT("AE" &amp; ROW()), AP226:AP266, "💲", AS226:AS266, "Exonerado Doctor") +
    SUMIFS(AR226:AR266, AY226:AY266, INDIRECT("AE" &amp; ROW()), AP226:AP266, "📦", AS226:AS266, "Exonerado Doctor")
) -
(
    (
        SUMIFS(AR226:AR266, AY226:AY266, INDIRECT("AE" &amp; ROW()), AP226:AP266, "💲", AS226:AS266, "") +
        SUMIFS(AR226:AR266, AY226:AY266, INDIRECT("AE" &amp; ROW()), AP226:AP266, "📦", AS226:AS266, "")
    ) / 2
)</f>
        <v>0</v>
      </c>
      <c r="AM264" s="48"/>
      <c r="AN264" s="156"/>
      <c r="AO264" s="156"/>
      <c r="AP264" s="156"/>
      <c r="AQ264" s="156"/>
      <c r="AR264" s="156"/>
      <c r="AS264" s="156"/>
      <c r="AT264" s="156"/>
      <c r="AU264" s="156"/>
      <c r="AV264" s="156"/>
      <c r="AW264" s="156"/>
      <c r="AX264" s="156"/>
      <c r="AY264" s="156">
        <f>N273</f>
        <v>0</v>
      </c>
      <c r="AZ264" s="48"/>
      <c r="BA264" s="48"/>
      <c r="BB264" s="48"/>
      <c r="BC264" s="48"/>
      <c r="BD264" s="48"/>
      <c r="BE264" s="48"/>
      <c r="BF264" s="48"/>
      <c r="BG264" s="48"/>
      <c r="BH264" s="48"/>
      <c r="BI264" s="48"/>
      <c r="BJ264" s="48"/>
      <c r="BK264" s="48"/>
      <c r="BL264" s="48"/>
      <c r="BM264" s="48"/>
      <c r="BN264" s="48"/>
    </row>
    <row r="265" spans="1:66" ht="11.25" customHeight="1">
      <c r="A265" s="221"/>
      <c r="B265" s="38"/>
      <c r="C265" s="206"/>
      <c r="D265" s="209"/>
      <c r="E265" s="85" t="s">
        <v>46</v>
      </c>
      <c r="F265" s="86"/>
      <c r="G265" s="206"/>
      <c r="H265" s="209"/>
      <c r="I265" s="85" t="s">
        <v>46</v>
      </c>
      <c r="J265" s="108"/>
      <c r="K265" s="206"/>
      <c r="L265" s="209"/>
      <c r="M265" s="85" t="s">
        <v>46</v>
      </c>
      <c r="N265" s="108"/>
      <c r="O265" s="43"/>
      <c r="P265" s="163"/>
      <c r="Q265" s="3"/>
      <c r="R265" s="15"/>
      <c r="S265" s="227" t="str">
        <f>IF(OR(S262="Empleado",S262="Familiar"),"Nombre del Empleado","N° Factura")</f>
        <v>N° Factura</v>
      </c>
      <c r="T265" s="228"/>
      <c r="U265" s="89"/>
      <c r="V265" s="47"/>
      <c r="W265" s="227" t="str">
        <f>IF(OR(W262="Empleado",W262="Familiar"),"Nombre del Empleado","N° Factura")</f>
        <v>N° Factura</v>
      </c>
      <c r="X265" s="228"/>
      <c r="Y265" s="89"/>
      <c r="Z265" s="47"/>
      <c r="AA265" s="227" t="str">
        <f>IF(OR(AA262="Empleado",AA262="Familiar"),"Nombre del Empleado","N° Factura")</f>
        <v>N° Factura</v>
      </c>
      <c r="AB265" s="228"/>
      <c r="AC265" s="111"/>
      <c r="AD265" s="48"/>
      <c r="AE265" s="240" t="s">
        <v>48</v>
      </c>
      <c r="AF265" s="230"/>
      <c r="AG265" s="161">
        <f t="array" aca="1" ref="AG265" ca="1">COUNTIFS(AP226:AP266, "💲", AY226:AY266, INDIRECT("AE" &amp; ROW())) + COUNTIFS(AP226:AP266, "📦", AY226:AY266, INDIRECT("AE" &amp; ROW())) + COUNTIFS(AP226:AP266, "✅", AY226:AY266, INDIRECT("AE" &amp; ROW()))</f>
        <v>0</v>
      </c>
      <c r="AH265" s="162">
        <f t="array" aca="1" ref="AH265" ca="1">COUNTIFS(AP226:AP266, "💲", AY226:AY266, INDIRECT("AE" &amp; ROW())) + COUNTIFS(AP226:AP266, "📦", AY226:AY266, INDIRECT("AE" &amp; ROW()))</f>
        <v>0</v>
      </c>
      <c r="AI265" s="139">
        <f t="array" aca="1" ref="AI265" ca="1">SUMIFS(AR226:AR266, AY226:AY266, INDIRECT("AE" &amp; ROW()), AP226:AP266, "💲") + SUMIFS(AR226:AR266, AY226:AY266, INDIRECT("AE" &amp; ROW()), AP226:AP266, "📦")</f>
        <v>0</v>
      </c>
      <c r="AJ265" s="139">
        <f t="array" aca="1" ref="AJ265" ca="1">(
    SUMIFS(AR226:AR266, AY226:AY266, INDIRECT("AE" &amp; ROW()), AP226:AP266, "💲") +
    SUMIFS(AR226:AR266, AY226:AY266, INDIRECT("AE" &amp; ROW()), AP226:AP266, "📦")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
        SUMIFS(AR226:AR266, AY226:AY266, INDIRECT("AE" &amp; ROW()), AP226:AP266, "💲", AS226:AS266, "Familiar") +
        SUMIFS(AR226:AR266, AY226:AY266, INDIRECT("AE" &amp; ROW()), AP226:AP266, "📦", AS226:AS266, "Familiar")
    ) / 2
)  -
(
    (
        SUMIFS(AR226:AR266, AY226:AY266, INDIRECT("AE" &amp; ROW()), AP226:AP266, "💲", AS226:AS266, "Exonerado ADH") +
        SUMIFS(AR226:AR266, AY226:AY266, INDIRECT("AE" &amp; ROW()), AP226:AP266, "📦", AS226:AS266, "Exonerado ADH")
    ) / 2
)  -
(
    (
        SUMIFS(AR226:AR266, AY226:AY266, INDIRECT("AE" &amp; ROW()), AP226:AP266, "💲", AS226:AS266, "Exonerado Doctor") +
        SUMIFS(AR226:AR266, AY226:AY266, INDIRECT("AE" &amp; ROW()), AP226:AP266, "📦", AS226:AS266, "Exonerado Doctor")
    ) / 2
)</f>
        <v>0</v>
      </c>
      <c r="AK265" s="139">
        <f t="array" aca="1" ref="AK265" ca="1">(
    SUMIFS(AR226:AR266, AY226:AY266, INDIRECT("AE" &amp; ROW()), AP226:AP266, "💲") +
    SUMIFS(AR226:AR266, AY226:AY266, INDIRECT("AE" &amp; ROW()), AP226:AP266, "📦")
) -
(
    SUMIFS(AR226:AR266, AY226:AY266, INDIRECT("AE" &amp; ROW()), AP226:AP266, "💲", AS226:AS266, "Familiar") +
    SUMIFS(AR226:AR266, AY226:AY266, INDIRECT("AE" &amp; ROW()), AP226:AP266, "📦", AS226:AS266, "Familiar")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SUMIFS(AR226:AR266, AY226:AY266, INDIRECT("AE" &amp; ROW()), AP226:AP266, "💲", AS226:AS266, "Exonerado ADH") +
    SUMIFS(AR226:AR266, AY226:AY266, INDIRECT("AE" &amp; ROW()), AP226:AP266, "📦", AS226:AS266, "Exonerado ADH")
) -
(
    (
        SUMIFS(AR226:AR266, AY226:AY266, INDIRECT("AE" &amp; ROW()), AP226:AP266, "💲", AS226:AS266, "Exonerado Doctor") +
        SUMIFS(AR226:AR266, AY226:AY266, INDIRECT("AE" &amp; ROW()), AP226:AP266, "📦", AS226:AS266, "Exonerado Doctor")
    ) / 2
) -
(
    (
        SUMIFS(AR226:AR266, AY226:AY266, INDIRECT("AE" &amp; ROW()), AP226:AP266, "💲", AS226:AS266, "") +
        SUMIFS(AR226:AR266, AY226:AY266, INDIRECT("AE" &amp; ROW()), AP226:AP266, "📦", AS226:AS266, "")
    ) / 2
)</f>
        <v>0</v>
      </c>
      <c r="AL265" s="140">
        <f t="array" aca="1" ref="AL265" ca="1">(
    SUMIFS(AR226:AR266, AY226:AY266, INDIRECT("AE" &amp; ROW()), AP226:AP266, "💲") +
    SUMIFS(AR226:AR266, AY226:AY266, INDIRECT("AE" &amp; ROW()), AP226:AP266, "📦")
) -
(
    (
        SUMIFS(AR226:AR266, AY226:AY266, INDIRECT("AE" &amp; ROW()), AP226:AP266, "💲", AS226:AS266, "Familiar") +
        SUMIFS(AR226:AR266, AY226:AY266, INDIRECT("AE" &amp; ROW()), AP226:AP266, "📦", AS226:AS266, "Familiar")
    ) / 2
) -
(
    (
        SUMIFS(AR226:AR266, AY226:AY266, INDIRECT("AE" &amp; ROW()), AP226:AP266, "💲", AS226:AS266, "Participante") +
        SUMIFS(AR226:AR266, AY226:AY266, INDIRECT("AE" &amp; ROW()), AP226:AP266, "📦", AS226:AS266, "Participante")
    ) / 2
) -
(
    (
        SUMIFS(AR226:AR266, AY226:AY266, INDIRECT("AE" &amp; ROW()), AP226:AP266, "💲", AS226:AS266, "Empleado") +
        SUMIFS(AR226:AR266, AY226:AY266, INDIRECT("AE" &amp; ROW()), AP226:AP266, "📦", AS226:AS266, "Empleado")
    ) / 2
) -
(
    (
        SUMIFS(AR226:AR266, AY226:AY266, INDIRECT("AE" &amp; ROW()), AP226:AP266, "💲", AS226:AS266, "Exonerado ADH") +
        SUMIFS(AR226:AR266, AY226:AY266, INDIRECT("AE" &amp; ROW()), AP226:AP266, "📦", AS226:AS266, "Exonerado ADH")
    ) / 2
) -
(
    SUMIFS(AR226:AR266, AY226:AY266, INDIRECT("AE" &amp; ROW()), AP226:AP266, "💲", AS226:AS266, "Exonerado Doctor") +
    SUMIFS(AR226:AR266, AY226:AY266, INDIRECT("AE" &amp; ROW()), AP226:AP266, "📦", AS226:AS266, "Exonerado Doctor")
) -
(
    (
        SUMIFS(AR226:AR266, AY226:AY266, INDIRECT("AE" &amp; ROW()), AP226:AP266, "💲", AS226:AS266, "") +
        SUMIFS(AR226:AR266, AY226:AY266, INDIRECT("AE" &amp; ROW()), AP226:AP266, "📦", AS226:AS266, "")
    ) / 2
)</f>
        <v>0</v>
      </c>
      <c r="AM265" s="48"/>
      <c r="AN265" s="156"/>
      <c r="AO265" s="156"/>
      <c r="AP265" s="156"/>
      <c r="AQ265" s="156"/>
      <c r="AR265" s="156"/>
      <c r="AS265" s="156"/>
      <c r="AT265" s="156"/>
      <c r="AU265" s="156"/>
      <c r="AV265" s="156"/>
      <c r="AW265" s="156"/>
      <c r="AX265" s="156"/>
      <c r="AY265" s="156">
        <f>N277</f>
        <v>0</v>
      </c>
      <c r="AZ265" s="48"/>
      <c r="BA265" s="48"/>
      <c r="BB265" s="48"/>
      <c r="BC265" s="48"/>
      <c r="BD265" s="48"/>
      <c r="BE265" s="48"/>
      <c r="BF265" s="48"/>
      <c r="BG265" s="48"/>
      <c r="BH265" s="48"/>
      <c r="BI265" s="48"/>
      <c r="BJ265" s="48"/>
      <c r="BK265" s="48"/>
      <c r="BL265" s="48"/>
      <c r="BM265" s="48"/>
      <c r="BN265" s="48"/>
    </row>
    <row r="266" spans="1:66" ht="11.25" customHeight="1">
      <c r="A266" s="222">
        <f>A262+$Q$13/1440</f>
        <v>0.74999999999999978</v>
      </c>
      <c r="B266" s="38"/>
      <c r="C266" s="204"/>
      <c r="D266" s="207"/>
      <c r="E266" s="40" t="s">
        <v>36</v>
      </c>
      <c r="F266" s="42" t="str">
        <f>IF(D266&lt;&gt;"", VLOOKUP(D266,'Base de Datos'!$A$2:$D1268,2,FALSE()),"")</f>
        <v/>
      </c>
      <c r="G266" s="204"/>
      <c r="H266" s="216"/>
      <c r="I266" s="40" t="s">
        <v>36</v>
      </c>
      <c r="J266" s="42" t="str">
        <f>IF(H266&lt;&gt;"", VLOOKUP(H266,'Base de Datos'!$A$2:$D1268,2,FALSE()),"")</f>
        <v/>
      </c>
      <c r="K266" s="204"/>
      <c r="L266" s="216"/>
      <c r="M266" s="40" t="s">
        <v>36</v>
      </c>
      <c r="N266" s="42" t="str">
        <f>IF(L266&lt;&gt;"", VLOOKUP(L266,'Base de Datos'!$A$2:$D1268,2,FALSE()),"")</f>
        <v/>
      </c>
      <c r="O266" s="43"/>
      <c r="P266" s="163"/>
      <c r="Q266" s="3"/>
      <c r="R266" s="15"/>
      <c r="S266" s="45"/>
      <c r="T266" s="45" t="s">
        <v>37</v>
      </c>
      <c r="U266" s="46"/>
      <c r="V266" s="47"/>
      <c r="W266" s="45"/>
      <c r="X266" s="45" t="s">
        <v>37</v>
      </c>
      <c r="Y266" s="46"/>
      <c r="Z266" s="47"/>
      <c r="AA266" s="45"/>
      <c r="AB266" s="45" t="s">
        <v>37</v>
      </c>
      <c r="AC266" s="46"/>
      <c r="AD266" s="48"/>
      <c r="AE266" s="240" t="s">
        <v>49</v>
      </c>
      <c r="AF266" s="230"/>
      <c r="AG266" s="161">
        <f t="array" aca="1" ref="AG266" ca="1">COUNTIFS(AP226:AP266, "💲", AY226:AY266, INDIRECT("AE" &amp; ROW())) + COUNTIFS(AP226:AP266, "📦", AY226:AY266, INDIRECT("AE" &amp; ROW())) + COUNTIFS(AP226:AP266, "✅", AY226:AY266, INDIRECT("AE" &amp; ROW()))</f>
        <v>0</v>
      </c>
      <c r="AH266" s="162">
        <f t="array" aca="1" ref="AH266" ca="1">COUNTIFS(AP226:AP266, "💲", AY226:AY266, INDIRECT("AE" &amp; ROW())) + COUNTIFS(AP226:AP266, "📦", AY226:AY266, INDIRECT("AE" &amp; ROW()))</f>
        <v>0</v>
      </c>
      <c r="AI266" s="139">
        <f t="array" aca="1" ref="AI266" ca="1">SUMIFS(AR226:AR266, AY226:AY266, INDIRECT("AE" &amp; ROW()), AP226:AP266, "💲") + SUMIFS(AR226:AR266, AY226:AY266, INDIRECT("AE" &amp; ROW()), AP226:AP266, "📦")</f>
        <v>0</v>
      </c>
      <c r="AJ266" s="139">
        <f t="array" aca="1" ref="AJ266" ca="1">(
    SUMIFS(AR226:AR266, AY226:AY266, INDIRECT("AE" &amp; ROW()), AP226:AP266, "💲") +
    SUMIFS(AR226:AR266, AY226:AY266, INDIRECT("AE" &amp; ROW()), AP226:AP266, "📦")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
        SUMIFS(AR226:AR266, AY226:AY266, INDIRECT("AE" &amp; ROW()), AP226:AP266, "💲", AS226:AS266, "Familiar") +
        SUMIFS(AR226:AR266, AY226:AY266, INDIRECT("AE" &amp; ROW()), AP226:AP266, "📦", AS226:AS266, "Familiar")
    ) / 2
)  -
(
    (
        SUMIFS(AR226:AR266, AY226:AY266, INDIRECT("AE" &amp; ROW()), AP226:AP266, "💲", AS226:AS266, "Exonerado ADH") +
        SUMIFS(AR226:AR266, AY226:AY266, INDIRECT("AE" &amp; ROW()), AP226:AP266, "📦", AS226:AS266, "Exonerado ADH")
    ) / 2
)  -
(
    (
        SUMIFS(AR226:AR266, AY226:AY266, INDIRECT("AE" &amp; ROW()), AP226:AP266, "💲", AS226:AS266, "Exonerado Doctor") +
        SUMIFS(AR226:AR266, AY226:AY266, INDIRECT("AE" &amp; ROW()), AP226:AP266, "📦", AS226:AS266, "Exonerado Doctor")
    ) / 2
)</f>
        <v>0</v>
      </c>
      <c r="AK266" s="139">
        <f t="array" aca="1" ref="AK266" ca="1">(
    SUMIFS(AR226:AR266, AY226:AY266, INDIRECT("AE" &amp; ROW()), AP226:AP266, "💲") +
    SUMIFS(AR226:AR266, AY226:AY266, INDIRECT("AE" &amp; ROW()), AP226:AP266, "📦")
) -
(
    SUMIFS(AR226:AR266, AY226:AY266, INDIRECT("AE" &amp; ROW()), AP226:AP266, "💲", AS226:AS266, "Familiar") +
    SUMIFS(AR226:AR266, AY226:AY266, INDIRECT("AE" &amp; ROW()), AP226:AP266, "📦", AS226:AS266, "Familiar")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SUMIFS(AR226:AR266, AY226:AY266, INDIRECT("AE" &amp; ROW()), AP226:AP266, "💲", AS226:AS266, "Exonerado ADH") +
    SUMIFS(AR226:AR266, AY226:AY266, INDIRECT("AE" &amp; ROW()), AP226:AP266, "📦", AS226:AS266, "Exonerado ADH")
) -
(
    (
        SUMIFS(AR226:AR266, AY226:AY266, INDIRECT("AE" &amp; ROW()), AP226:AP266, "💲", AS226:AS266, "Exonerado Doctor") +
        SUMIFS(AR226:AR266, AY226:AY266, INDIRECT("AE" &amp; ROW()), AP226:AP266, "📦", AS226:AS266, "Exonerado Doctor")
    ) / 2
) -
(
    (
        SUMIFS(AR226:AR266, AY226:AY266, INDIRECT("AE" &amp; ROW()), AP226:AP266, "💲", AS226:AS266, "") +
        SUMIFS(AR226:AR266, AY226:AY266, INDIRECT("AE" &amp; ROW()), AP226:AP266, "📦", AS226:AS266, "")
    ) / 2
)</f>
        <v>0</v>
      </c>
      <c r="AL266" s="140">
        <f t="array" aca="1" ref="AL266" ca="1">(
    SUMIFS(AR226:AR266, AY226:AY266, INDIRECT("AE" &amp; ROW()), AP226:AP266, "💲") +
    SUMIFS(AR226:AR266, AY226:AY266, INDIRECT("AE" &amp; ROW()), AP226:AP266, "📦")
) -
(
    (
        SUMIFS(AR226:AR266, AY226:AY266, INDIRECT("AE" &amp; ROW()), AP226:AP266, "💲", AS226:AS266, "Familiar") +
        SUMIFS(AR226:AR266, AY226:AY266, INDIRECT("AE" &amp; ROW()), AP226:AP266, "📦", AS226:AS266, "Familiar")
    ) / 2
) -
(
    (
        SUMIFS(AR226:AR266, AY226:AY266, INDIRECT("AE" &amp; ROW()), AP226:AP266, "💲", AS226:AS266, "Participante") +
        SUMIFS(AR226:AR266, AY226:AY266, INDIRECT("AE" &amp; ROW()), AP226:AP266, "📦", AS226:AS266, "Participante")
    ) / 2
) -
(
    (
        SUMIFS(AR226:AR266, AY226:AY266, INDIRECT("AE" &amp; ROW()), AP226:AP266, "💲", AS226:AS266, "Empleado") +
        SUMIFS(AR226:AR266, AY226:AY266, INDIRECT("AE" &amp; ROW()), AP226:AP266, "📦", AS226:AS266, "Empleado")
    ) / 2
) -
(
    (
        SUMIFS(AR226:AR266, AY226:AY266, INDIRECT("AE" &amp; ROW()), AP226:AP266, "💲", AS226:AS266, "Exonerado ADH") +
        SUMIFS(AR226:AR266, AY226:AY266, INDIRECT("AE" &amp; ROW()), AP226:AP266, "📦", AS226:AS266, "Exonerado ADH")
    ) / 2
) -
(
    SUMIFS(AR226:AR266, AY226:AY266, INDIRECT("AE" &amp; ROW()), AP226:AP266, "💲", AS226:AS266, "Exonerado Doctor") +
    SUMIFS(AR226:AR266, AY226:AY266, INDIRECT("AE" &amp; ROW()), AP226:AP266, "📦", AS226:AS266, "Exonerado Doctor")
) -
(
    (
        SUMIFS(AR226:AR266, AY226:AY266, INDIRECT("AE" &amp; ROW()), AP226:AP266, "💲", AS226:AS266, "") +
        SUMIFS(AR226:AR266, AY226:AY266, INDIRECT("AE" &amp; ROW()), AP226:AP266, "📦", AS226:AS266, "")
    ) / 2
)</f>
        <v>0</v>
      </c>
      <c r="AM266" s="48"/>
      <c r="AN266" s="156"/>
      <c r="AO266" s="156"/>
      <c r="AP266" s="156"/>
      <c r="AQ266" s="156"/>
      <c r="AR266" s="156"/>
      <c r="AS266" s="156"/>
      <c r="AT266" s="156"/>
      <c r="AU266" s="156"/>
      <c r="AV266" s="156"/>
      <c r="AW266" s="156"/>
      <c r="AX266" s="156"/>
      <c r="AY266" s="156"/>
      <c r="AZ266" s="48"/>
      <c r="BA266" s="48"/>
      <c r="BB266" s="48"/>
      <c r="BC266" s="48"/>
      <c r="BD266" s="48"/>
      <c r="BE266" s="48"/>
      <c r="BF266" s="48"/>
      <c r="BG266" s="48"/>
      <c r="BH266" s="48"/>
      <c r="BI266" s="48"/>
      <c r="BJ266" s="48"/>
      <c r="BK266" s="48"/>
      <c r="BL266" s="48"/>
      <c r="BM266" s="48"/>
      <c r="BN266" s="48"/>
    </row>
    <row r="267" spans="1:66" ht="11.25" customHeight="1">
      <c r="A267" s="220"/>
      <c r="B267" s="38"/>
      <c r="C267" s="205"/>
      <c r="D267" s="208"/>
      <c r="E267" s="57" t="s">
        <v>42</v>
      </c>
      <c r="F267" s="58" t="str">
        <f>IF(D266&lt;&gt;"", VLOOKUP(D266,'Base de Datos'!$A$2:$D1268,3,FALSE()),"")</f>
        <v/>
      </c>
      <c r="G267" s="205"/>
      <c r="H267" s="208"/>
      <c r="I267" s="57" t="s">
        <v>42</v>
      </c>
      <c r="J267" s="58" t="str">
        <f>IF(H266&lt;&gt;"", VLOOKUP(H266,'Base de Datos'!$A$2:$D1268,3,FALSE()),"")</f>
        <v/>
      </c>
      <c r="K267" s="205"/>
      <c r="L267" s="208"/>
      <c r="M267" s="57" t="s">
        <v>42</v>
      </c>
      <c r="N267" s="58" t="str">
        <f>IF(L266&lt;&gt;"", VLOOKUP(L266,'Base de Datos'!$A$2:$D1268,3,FALSE()),"")</f>
        <v/>
      </c>
      <c r="O267" s="43"/>
      <c r="P267" s="163"/>
      <c r="Q267" s="3"/>
      <c r="R267" s="15"/>
      <c r="S267" s="229"/>
      <c r="T267" s="230"/>
      <c r="U267" s="59"/>
      <c r="V267" s="47"/>
      <c r="W267" s="229"/>
      <c r="X267" s="230"/>
      <c r="Y267" s="59"/>
      <c r="Z267" s="47"/>
      <c r="AA267" s="229"/>
      <c r="AB267" s="230"/>
      <c r="AC267" s="59"/>
      <c r="AD267" s="48"/>
      <c r="AE267" s="240" t="s">
        <v>51</v>
      </c>
      <c r="AF267" s="230"/>
      <c r="AG267" s="161">
        <f t="array" aca="1" ref="AG267" ca="1">COUNTIFS(AP226:AP266, "💲", AY226:AY266, INDIRECT("AE" &amp; ROW())) + COUNTIFS(AP226:AP266, "📦", AY226:AY266, INDIRECT("AE" &amp; ROW())) + COUNTIFS(AP226:AP266, "✅", AY226:AY266, INDIRECT("AE" &amp; ROW()))</f>
        <v>0</v>
      </c>
      <c r="AH267" s="162">
        <f t="array" aca="1" ref="AH267" ca="1">COUNTIFS(AP226:AP266, "💲", AY226:AY266, INDIRECT("AE" &amp; ROW())) + COUNTIFS(AP226:AP266, "📦", AY226:AY266, INDIRECT("AE" &amp; ROW()))</f>
        <v>0</v>
      </c>
      <c r="AI267" s="139">
        <f t="array" aca="1" ref="AI267" ca="1">SUMIFS(AR226:AR266, AY226:AY266, INDIRECT("AE" &amp; ROW()), AP226:AP266, "💲") + SUMIFS(AR226:AR266, AY226:AY266, INDIRECT("AE" &amp; ROW()), AP226:AP266, "📦")</f>
        <v>0</v>
      </c>
      <c r="AJ267" s="139">
        <f t="array" aca="1" ref="AJ267" ca="1">(
    SUMIFS(AR226:AR266, AY226:AY266, INDIRECT("AE" &amp; ROW()), AP226:AP266, "💲") +
    SUMIFS(AR226:AR266, AY226:AY266, INDIRECT("AE" &amp; ROW()), AP226:AP266, "📦")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
        SUMIFS(AR226:AR266, AY226:AY266, INDIRECT("AE" &amp; ROW()), AP226:AP266, "💲", AS226:AS266, "Familiar") +
        SUMIFS(AR226:AR266, AY226:AY266, INDIRECT("AE" &amp; ROW()), AP226:AP266, "📦", AS226:AS266, "Familiar")
    ) / 2
)  -
(
    (
        SUMIFS(AR226:AR266, AY226:AY266, INDIRECT("AE" &amp; ROW()), AP226:AP266, "💲", AS226:AS266, "Exonerado ADH") +
        SUMIFS(AR226:AR266, AY226:AY266, INDIRECT("AE" &amp; ROW()), AP226:AP266, "📦", AS226:AS266, "Exonerado ADH")
    ) / 2
)  -
(
    (
        SUMIFS(AR226:AR266, AY226:AY266, INDIRECT("AE" &amp; ROW()), AP226:AP266, "💲", AS226:AS266, "Exonerado Doctor") +
        SUMIFS(AR226:AR266, AY226:AY266, INDIRECT("AE" &amp; ROW()), AP226:AP266, "📦", AS226:AS266, "Exonerado Doctor")
    ) / 2
)</f>
        <v>0</v>
      </c>
      <c r="AK267" s="139">
        <f t="array" aca="1" ref="AK267" ca="1">(
    SUMIFS(AR226:AR266, AY226:AY266, INDIRECT("AE" &amp; ROW()), AP226:AP266, "💲") +
    SUMIFS(AR226:AR266, AY226:AY266, INDIRECT("AE" &amp; ROW()), AP226:AP266, "📦")
) -
(
    SUMIFS(AR226:AR266, AY226:AY266, INDIRECT("AE" &amp; ROW()), AP226:AP266, "💲", AS226:AS266, "Familiar") +
    SUMIFS(AR226:AR266, AY226:AY266, INDIRECT("AE" &amp; ROW()), AP226:AP266, "📦", AS226:AS266, "Familiar")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SUMIFS(AR226:AR266, AY226:AY266, INDIRECT("AE" &amp; ROW()), AP226:AP266, "💲", AS226:AS266, "Exonerado ADH") +
    SUMIFS(AR226:AR266, AY226:AY266, INDIRECT("AE" &amp; ROW()), AP226:AP266, "📦", AS226:AS266, "Exonerado ADH")
) -
(
    (
        SUMIFS(AR226:AR266, AY226:AY266, INDIRECT("AE" &amp; ROW()), AP226:AP266, "💲", AS226:AS266, "Exonerado Doctor") +
        SUMIFS(AR226:AR266, AY226:AY266, INDIRECT("AE" &amp; ROW()), AP226:AP266, "📦", AS226:AS266, "Exonerado Doctor")
    ) / 2
) -
(
    (
        SUMIFS(AR226:AR266, AY226:AY266, INDIRECT("AE" &amp; ROW()), AP226:AP266, "💲", AS226:AS266, "") +
        SUMIFS(AR226:AR266, AY226:AY266, INDIRECT("AE" &amp; ROW()), AP226:AP266, "📦", AS226:AS266, "")
    ) / 2
)</f>
        <v>0</v>
      </c>
      <c r="AL267" s="140">
        <f t="array" aca="1" ref="AL267" ca="1">(
    SUMIFS(AR226:AR266, AY226:AY266, INDIRECT("AE" &amp; ROW()), AP226:AP266, "💲") +
    SUMIFS(AR226:AR266, AY226:AY266, INDIRECT("AE" &amp; ROW()), AP226:AP266, "📦")
) -
(
    (
        SUMIFS(AR226:AR266, AY226:AY266, INDIRECT("AE" &amp; ROW()), AP226:AP266, "💲", AS226:AS266, "Familiar") +
        SUMIFS(AR226:AR266, AY226:AY266, INDIRECT("AE" &amp; ROW()), AP226:AP266, "📦", AS226:AS266, "Familiar")
    ) / 2
) -
(
    (
        SUMIFS(AR226:AR266, AY226:AY266, INDIRECT("AE" &amp; ROW()), AP226:AP266, "💲", AS226:AS266, "Participante") +
        SUMIFS(AR226:AR266, AY226:AY266, INDIRECT("AE" &amp; ROW()), AP226:AP266, "📦", AS226:AS266, "Participante")
    ) / 2
) -
(
    (
        SUMIFS(AR226:AR266, AY226:AY266, INDIRECT("AE" &amp; ROW()), AP226:AP266, "💲", AS226:AS266, "Empleado") +
        SUMIFS(AR226:AR266, AY226:AY266, INDIRECT("AE" &amp; ROW()), AP226:AP266, "📦", AS226:AS266, "Empleado")
    ) / 2
) -
(
    (
        SUMIFS(AR226:AR266, AY226:AY266, INDIRECT("AE" &amp; ROW()), AP226:AP266, "💲", AS226:AS266, "Exonerado ADH") +
        SUMIFS(AR226:AR266, AY226:AY266, INDIRECT("AE" &amp; ROW()), AP226:AP266, "📦", AS226:AS266, "Exonerado ADH")
    ) / 2
) -
(
    SUMIFS(AR226:AR266, AY226:AY266, INDIRECT("AE" &amp; ROW()), AP226:AP266, "💲", AS226:AS266, "Exonerado Doctor") +
    SUMIFS(AR226:AR266, AY226:AY266, INDIRECT("AE" &amp; ROW()), AP226:AP266, "📦", AS226:AS266, "Exonerado Doctor")
) -
(
    (
        SUMIFS(AR226:AR266, AY226:AY266, INDIRECT("AE" &amp; ROW()), AP226:AP266, "💲", AS226:AS266, "") +
        SUMIFS(AR226:AR266, AY226:AY266, INDIRECT("AE" &amp; ROW()), AP226:AP266, "📦", AS226:AS266, "")
    ) / 2
)</f>
        <v>0</v>
      </c>
      <c r="AM267" s="48"/>
      <c r="AN267" s="48"/>
      <c r="AO267" s="48"/>
      <c r="AP267" s="48"/>
      <c r="AQ267" s="48"/>
      <c r="AR267" s="48"/>
      <c r="AS267" s="48"/>
      <c r="AT267" s="48"/>
      <c r="AU267" s="48"/>
      <c r="AV267" s="48"/>
      <c r="AW267" s="48"/>
      <c r="AX267" s="48"/>
      <c r="AY267" s="48"/>
      <c r="AZ267" s="48"/>
      <c r="BA267" s="48"/>
      <c r="BB267" s="48"/>
      <c r="BC267" s="48"/>
      <c r="BD267" s="48"/>
      <c r="BE267" s="48"/>
      <c r="BF267" s="48"/>
      <c r="BG267" s="48"/>
      <c r="BH267" s="48"/>
      <c r="BI267" s="48"/>
      <c r="BJ267" s="48"/>
      <c r="BK267" s="48"/>
      <c r="BL267" s="48"/>
      <c r="BM267" s="48"/>
      <c r="BN267" s="48"/>
    </row>
    <row r="268" spans="1:66" ht="11.25" customHeight="1">
      <c r="A268" s="220"/>
      <c r="B268" s="38"/>
      <c r="C268" s="205"/>
      <c r="D268" s="208"/>
      <c r="E268" s="57" t="s">
        <v>44</v>
      </c>
      <c r="F268" s="58" t="str">
        <f>IF(D266&lt;&gt;"", VLOOKUP(D266,'Base de Datos'!$A$2:$D1268,4,FALSE()),"")</f>
        <v/>
      </c>
      <c r="G268" s="205"/>
      <c r="H268" s="208"/>
      <c r="I268" s="57" t="s">
        <v>44</v>
      </c>
      <c r="J268" s="58" t="str">
        <f>IF(H266&lt;&gt;"", VLOOKUP(H266,'Base de Datos'!$A$2:$D1268,4,FALSE()),"")</f>
        <v/>
      </c>
      <c r="K268" s="205"/>
      <c r="L268" s="208"/>
      <c r="M268" s="57" t="s">
        <v>44</v>
      </c>
      <c r="N268" s="58" t="str">
        <f>IF(L266&lt;&gt;"", VLOOKUP(L266,'Base de Datos'!$A$2:$D1268,4,FALSE()),"")</f>
        <v/>
      </c>
      <c r="O268" s="43"/>
      <c r="P268" s="163"/>
      <c r="Q268" s="3"/>
      <c r="R268" s="15"/>
      <c r="S268" s="229"/>
      <c r="T268" s="230"/>
      <c r="U268" s="59"/>
      <c r="V268" s="47"/>
      <c r="W268" s="229"/>
      <c r="X268" s="230"/>
      <c r="Y268" s="59"/>
      <c r="Z268" s="47"/>
      <c r="AA268" s="229"/>
      <c r="AB268" s="230"/>
      <c r="AC268" s="59"/>
      <c r="AD268" s="48"/>
      <c r="AE268" s="240" t="s">
        <v>55</v>
      </c>
      <c r="AF268" s="230"/>
      <c r="AG268" s="161">
        <f t="array" aca="1" ref="AG268" ca="1">COUNTIFS(AP226:AP266, "💲", AY226:AY266, INDIRECT("AE" &amp; ROW())) + COUNTIFS(AP226:AP266, "📦", AY226:AY266, INDIRECT("AE" &amp; ROW())) + COUNTIFS(AP226:AP266, "✅", AY226:AY266, INDIRECT("AE" &amp; ROW()))</f>
        <v>0</v>
      </c>
      <c r="AH268" s="162">
        <f t="array" aca="1" ref="AH268" ca="1">COUNTIFS(AP226:AP266, "💲", AY226:AY266, INDIRECT("AE" &amp; ROW())) + COUNTIFS(AP226:AP266, "📦", AY226:AY266, INDIRECT("AE" &amp; ROW()))</f>
        <v>0</v>
      </c>
      <c r="AI268" s="139">
        <f t="array" aca="1" ref="AI268" ca="1">SUMIFS(AR226:AR266, AY226:AY266, INDIRECT("AE" &amp; ROW()), AP226:AP266, "💲") + SUMIFS(AR226:AR266, AY226:AY266, INDIRECT("AE" &amp; ROW()), AP226:AP266, "📦")</f>
        <v>0</v>
      </c>
      <c r="AJ268" s="139">
        <f t="array" aca="1" ref="AJ268" ca="1">(
    SUMIFS(AR226:AR266, AY226:AY266, INDIRECT("AE" &amp; ROW()), AP226:AP266, "💲") +
    SUMIFS(AR226:AR266, AY226:AY266, INDIRECT("AE" &amp; ROW()), AP226:AP266, "📦")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
        SUMIFS(AR226:AR266, AY226:AY266, INDIRECT("AE" &amp; ROW()), AP226:AP266, "💲", AS226:AS266, "Familiar") +
        SUMIFS(AR226:AR266, AY226:AY266, INDIRECT("AE" &amp; ROW()), AP226:AP266, "📦", AS226:AS266, "Familiar")
    ) / 2
)  -
(
    (
        SUMIFS(AR226:AR266, AY226:AY266, INDIRECT("AE" &amp; ROW()), AP226:AP266, "💲", AS226:AS266, "Exonerado ADH") +
        SUMIFS(AR226:AR266, AY226:AY266, INDIRECT("AE" &amp; ROW()), AP226:AP266, "📦", AS226:AS266, "Exonerado ADH")
    ) / 2
)  -
(
    (
        SUMIFS(AR226:AR266, AY226:AY266, INDIRECT("AE" &amp; ROW()), AP226:AP266, "💲", AS226:AS266, "Exonerado Doctor") +
        SUMIFS(AR226:AR266, AY226:AY266, INDIRECT("AE" &amp; ROW()), AP226:AP266, "📦", AS226:AS266, "Exonerado Doctor")
    ) / 2
)</f>
        <v>0</v>
      </c>
      <c r="AK268" s="139">
        <f t="array" aca="1" ref="AK268" ca="1">(
    SUMIFS(AR226:AR266, AY226:AY266, INDIRECT("AE" &amp; ROW()), AP226:AP266, "💲") +
    SUMIFS(AR226:AR266, AY226:AY266, INDIRECT("AE" &amp; ROW()), AP226:AP266, "📦")
) -
(
    SUMIFS(AR226:AR266, AY226:AY266, INDIRECT("AE" &amp; ROW()), AP226:AP266, "💲", AS226:AS266, "Familiar") +
    SUMIFS(AR226:AR266, AY226:AY266, INDIRECT("AE" &amp; ROW()), AP226:AP266, "📦", AS226:AS266, "Familiar")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SUMIFS(AR226:AR266, AY226:AY266, INDIRECT("AE" &amp; ROW()), AP226:AP266, "💲", AS226:AS266, "Exonerado ADH") +
    SUMIFS(AR226:AR266, AY226:AY266, INDIRECT("AE" &amp; ROW()), AP226:AP266, "📦", AS226:AS266, "Exonerado ADH")
) -
(
    (
        SUMIFS(AR226:AR266, AY226:AY266, INDIRECT("AE" &amp; ROW()), AP226:AP266, "💲", AS226:AS266, "Exonerado Doctor") +
        SUMIFS(AR226:AR266, AY226:AY266, INDIRECT("AE" &amp; ROW()), AP226:AP266, "📦", AS226:AS266, "Exonerado Doctor")
    ) / 2
) -
(
    (
        SUMIFS(AR226:AR266, AY226:AY266, INDIRECT("AE" &amp; ROW()), AP226:AP266, "💲", AS226:AS266, "") +
        SUMIFS(AR226:AR266, AY226:AY266, INDIRECT("AE" &amp; ROW()), AP226:AP266, "📦", AS226:AS266, "")
    ) / 2
)</f>
        <v>0</v>
      </c>
      <c r="AL268" s="140">
        <f t="array" aca="1" ref="AL268" ca="1">(
    SUMIFS(AR226:AR266, AY226:AY266, INDIRECT("AE" &amp; ROW()), AP226:AP266, "💲") +
    SUMIFS(AR226:AR266, AY226:AY266, INDIRECT("AE" &amp; ROW()), AP226:AP266, "📦")
) -
(
    (
        SUMIFS(AR226:AR266, AY226:AY266, INDIRECT("AE" &amp; ROW()), AP226:AP266, "💲", AS226:AS266, "Familiar") +
        SUMIFS(AR226:AR266, AY226:AY266, INDIRECT("AE" &amp; ROW()), AP226:AP266, "📦", AS226:AS266, "Familiar")
    ) / 2
) -
(
    (
        SUMIFS(AR226:AR266, AY226:AY266, INDIRECT("AE" &amp; ROW()), AP226:AP266, "💲", AS226:AS266, "Participante") +
        SUMIFS(AR226:AR266, AY226:AY266, INDIRECT("AE" &amp; ROW()), AP226:AP266, "📦", AS226:AS266, "Participante")
    ) / 2
) -
(
    (
        SUMIFS(AR226:AR266, AY226:AY266, INDIRECT("AE" &amp; ROW()), AP226:AP266, "💲", AS226:AS266, "Empleado") +
        SUMIFS(AR226:AR266, AY226:AY266, INDIRECT("AE" &amp; ROW()), AP226:AP266, "📦", AS226:AS266, "Empleado")
    ) / 2
) -
(
    (
        SUMIFS(AR226:AR266, AY226:AY266, INDIRECT("AE" &amp; ROW()), AP226:AP266, "💲", AS226:AS266, "Exonerado ADH") +
        SUMIFS(AR226:AR266, AY226:AY266, INDIRECT("AE" &amp; ROW()), AP226:AP266, "📦", AS226:AS266, "Exonerado ADH")
    ) / 2
) -
(
    SUMIFS(AR226:AR266, AY226:AY266, INDIRECT("AE" &amp; ROW()), AP226:AP266, "💲", AS226:AS266, "Exonerado Doctor") +
    SUMIFS(AR226:AR266, AY226:AY266, INDIRECT("AE" &amp; ROW()), AP226:AP266, "📦", AS226:AS266, "Exonerado Doctor")
) -
(
    (
        SUMIFS(AR226:AR266, AY226:AY266, INDIRECT("AE" &amp; ROW()), AP226:AP266, "💲", AS226:AS266, "") +
        SUMIFS(AR226:AR266, AY226:AY266, INDIRECT("AE" &amp; ROW()), AP226:AP266, "📦", AS226:AS266, "")
    ) / 2
)</f>
        <v>0</v>
      </c>
      <c r="AM268" s="48"/>
      <c r="AN268" s="48"/>
      <c r="AO268" s="48"/>
      <c r="AP268" s="48"/>
      <c r="AQ268" s="48"/>
      <c r="AR268" s="48"/>
      <c r="AS268" s="48"/>
      <c r="AT268" s="48"/>
      <c r="AU268" s="48"/>
      <c r="AV268" s="48"/>
      <c r="AW268" s="48"/>
      <c r="AX268" s="48"/>
      <c r="AY268" s="48"/>
      <c r="AZ268" s="48"/>
      <c r="BA268" s="48"/>
      <c r="BB268" s="48"/>
      <c r="BC268" s="48"/>
      <c r="BD268" s="48"/>
      <c r="BE268" s="48"/>
      <c r="BF268" s="48"/>
      <c r="BG268" s="48"/>
      <c r="BH268" s="48"/>
      <c r="BI268" s="48"/>
      <c r="BJ268" s="48"/>
      <c r="BK268" s="48"/>
      <c r="BL268" s="48"/>
      <c r="BM268" s="48"/>
      <c r="BN268" s="48"/>
    </row>
    <row r="269" spans="1:66" ht="11.25" customHeight="1">
      <c r="A269" s="221"/>
      <c r="B269" s="38"/>
      <c r="C269" s="206"/>
      <c r="D269" s="209"/>
      <c r="E269" s="85" t="s">
        <v>46</v>
      </c>
      <c r="F269" s="86"/>
      <c r="G269" s="206"/>
      <c r="H269" s="209"/>
      <c r="I269" s="85" t="s">
        <v>46</v>
      </c>
      <c r="J269" s="108"/>
      <c r="K269" s="206"/>
      <c r="L269" s="209"/>
      <c r="M269" s="85" t="s">
        <v>46</v>
      </c>
      <c r="N269" s="108"/>
      <c r="O269" s="43"/>
      <c r="P269" s="163"/>
      <c r="Q269" s="3"/>
      <c r="R269" s="15"/>
      <c r="S269" s="227" t="str">
        <f>IF(OR(S266="Empleado",S266="Familiar"),"Nombre del Empleado","N° Factura")</f>
        <v>N° Factura</v>
      </c>
      <c r="T269" s="228"/>
      <c r="U269" s="89"/>
      <c r="V269" s="47"/>
      <c r="W269" s="227" t="str">
        <f>IF(OR(W266="Empleado",W266="Familiar"),"Nombre del Empleado","N° Factura")</f>
        <v>N° Factura</v>
      </c>
      <c r="X269" s="228"/>
      <c r="Y269" s="89"/>
      <c r="Z269" s="47"/>
      <c r="AA269" s="227" t="str">
        <f>IF(OR(AA266="Empleado",AA266="Familiar"),"Nombre del Empleado","N° Factura")</f>
        <v>N° Factura</v>
      </c>
      <c r="AB269" s="228"/>
      <c r="AC269" s="89"/>
      <c r="AD269" s="48"/>
      <c r="AE269" s="240" t="s">
        <v>57</v>
      </c>
      <c r="AF269" s="230"/>
      <c r="AG269" s="161">
        <f t="array" aca="1" ref="AG269" ca="1">COUNTIFS(AP226:AP266, "💲", AY226:AY266, INDIRECT("AE" &amp; ROW())) + COUNTIFS(AP226:AP266, "📦", AY226:AY266, INDIRECT("AE" &amp; ROW())) + COUNTIFS(AP226:AP266, "✅", AY226:AY266, INDIRECT("AE" &amp; ROW()))</f>
        <v>0</v>
      </c>
      <c r="AH269" s="162">
        <f t="array" aca="1" ref="AH269" ca="1">COUNTIFS(AP226:AP266, "💲", AY226:AY266, INDIRECT("AE" &amp; ROW())) + COUNTIFS(AP226:AP266, "📦", AY226:AY266, INDIRECT("AE" &amp; ROW()))</f>
        <v>0</v>
      </c>
      <c r="AI269" s="139">
        <f t="array" aca="1" ref="AI269" ca="1">SUMIFS(AR226:AR266, AY226:AY266, INDIRECT("AE" &amp; ROW()), AP226:AP266, "💲") + SUMIFS(AR226:AR266, AY226:AY266, INDIRECT("AE" &amp; ROW()), AP226:AP266, "📦")</f>
        <v>0</v>
      </c>
      <c r="AJ269" s="139">
        <f t="array" aca="1" ref="AJ269" ca="1">(
    SUMIFS(AR226:AR266, AY226:AY266, INDIRECT("AE" &amp; ROW()), AP226:AP266, "💲") +
    SUMIFS(AR226:AR266, AY226:AY266, INDIRECT("AE" &amp; ROW()), AP226:AP266, "📦")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
        SUMIFS(AR226:AR266, AY226:AY266, INDIRECT("AE" &amp; ROW()), AP226:AP266, "💲", AS226:AS266, "Familiar") +
        SUMIFS(AR226:AR266, AY226:AY266, INDIRECT("AE" &amp; ROW()), AP226:AP266, "📦", AS226:AS266, "Familiar")
    ) / 2
)  -
(
    (
        SUMIFS(AR226:AR266, AY226:AY266, INDIRECT("AE" &amp; ROW()), AP226:AP266, "💲", AS226:AS266, "Exonerado ADH") +
        SUMIFS(AR226:AR266, AY226:AY266, INDIRECT("AE" &amp; ROW()), AP226:AP266, "📦", AS226:AS266, "Exonerado ADH")
    ) / 2
)  -
(
    (
        SUMIFS(AR226:AR266, AY226:AY266, INDIRECT("AE" &amp; ROW()), AP226:AP266, "💲", AS226:AS266, "Exonerado Doctor") +
        SUMIFS(AR226:AR266, AY226:AY266, INDIRECT("AE" &amp; ROW()), AP226:AP266, "📦", AS226:AS266, "Exonerado Doctor")
    ) / 2
)</f>
        <v>0</v>
      </c>
      <c r="AK269" s="139">
        <f t="array" aca="1" ref="AK269" ca="1">(
    SUMIFS(AR226:AR266, AY226:AY266, INDIRECT("AE" &amp; ROW()), AP226:AP266, "💲") +
    SUMIFS(AR226:AR266, AY226:AY266, INDIRECT("AE" &amp; ROW()), AP226:AP266, "📦")
) -
(
    SUMIFS(AR226:AR266, AY226:AY266, INDIRECT("AE" &amp; ROW()), AP226:AP266, "💲", AS226:AS266, "Familiar") +
    SUMIFS(AR226:AR266, AY226:AY266, INDIRECT("AE" &amp; ROW()), AP226:AP266, "📦", AS226:AS266, "Familiar")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SUMIFS(AR226:AR266, AY226:AY266, INDIRECT("AE" &amp; ROW()), AP226:AP266, "💲", AS226:AS266, "Exonerado ADH") +
    SUMIFS(AR226:AR266, AY226:AY266, INDIRECT("AE" &amp; ROW()), AP226:AP266, "📦", AS226:AS266, "Exonerado ADH")
) -
(
    (
        SUMIFS(AR226:AR266, AY226:AY266, INDIRECT("AE" &amp; ROW()), AP226:AP266, "💲", AS226:AS266, "Exonerado Doctor") +
        SUMIFS(AR226:AR266, AY226:AY266, INDIRECT("AE" &amp; ROW()), AP226:AP266, "📦", AS226:AS266, "Exonerado Doctor")
    ) / 2
) -
(
    (
        SUMIFS(AR226:AR266, AY226:AY266, INDIRECT("AE" &amp; ROW()), AP226:AP266, "💲", AS226:AS266, "") +
        SUMIFS(AR226:AR266, AY226:AY266, INDIRECT("AE" &amp; ROW()), AP226:AP266, "📦", AS226:AS266, "")
    ) / 2
)</f>
        <v>0</v>
      </c>
      <c r="AL269" s="140">
        <f t="array" aca="1" ref="AL269" ca="1">(
    SUMIFS(AR226:AR266, AY226:AY266, INDIRECT("AE" &amp; ROW()), AP226:AP266, "💲") +
    SUMIFS(AR226:AR266, AY226:AY266, INDIRECT("AE" &amp; ROW()), AP226:AP266, "📦")
) -
(
    (
        SUMIFS(AR226:AR266, AY226:AY266, INDIRECT("AE" &amp; ROW()), AP226:AP266, "💲", AS226:AS266, "Familiar") +
        SUMIFS(AR226:AR266, AY226:AY266, INDIRECT("AE" &amp; ROW()), AP226:AP266, "📦", AS226:AS266, "Familiar")
    ) / 2
) -
(
    (
        SUMIFS(AR226:AR266, AY226:AY266, INDIRECT("AE" &amp; ROW()), AP226:AP266, "💲", AS226:AS266, "Participante") +
        SUMIFS(AR226:AR266, AY226:AY266, INDIRECT("AE" &amp; ROW()), AP226:AP266, "📦", AS226:AS266, "Participante")
    ) / 2
) -
(
    (
        SUMIFS(AR226:AR266, AY226:AY266, INDIRECT("AE" &amp; ROW()), AP226:AP266, "💲", AS226:AS266, "Empleado") +
        SUMIFS(AR226:AR266, AY226:AY266, INDIRECT("AE" &amp; ROW()), AP226:AP266, "📦", AS226:AS266, "Empleado")
    ) / 2
) -
(
    (
        SUMIFS(AR226:AR266, AY226:AY266, INDIRECT("AE" &amp; ROW()), AP226:AP266, "💲", AS226:AS266, "Exonerado ADH") +
        SUMIFS(AR226:AR266, AY226:AY266, INDIRECT("AE" &amp; ROW()), AP226:AP266, "📦", AS226:AS266, "Exonerado ADH")
    ) / 2
) -
(
    SUMIFS(AR226:AR266, AY226:AY266, INDIRECT("AE" &amp; ROW()), AP226:AP266, "💲", AS226:AS266, "Exonerado Doctor") +
    SUMIFS(AR226:AR266, AY226:AY266, INDIRECT("AE" &amp; ROW()), AP226:AP266, "📦", AS226:AS266, "Exonerado Doctor")
) -
(
    (
        SUMIFS(AR226:AR266, AY226:AY266, INDIRECT("AE" &amp; ROW()), AP226:AP266, "💲", AS226:AS266, "") +
        SUMIFS(AR226:AR266, AY226:AY266, INDIRECT("AE" &amp; ROW()), AP226:AP266, "📦", AS226:AS266, "")
    ) / 2
)</f>
        <v>0</v>
      </c>
      <c r="AM269" s="48"/>
      <c r="AN269" s="48"/>
      <c r="AO269" s="48"/>
      <c r="AP269" s="48"/>
      <c r="AQ269" s="48"/>
      <c r="AR269" s="48"/>
      <c r="AS269" s="48"/>
      <c r="AT269" s="48"/>
      <c r="AU269" s="48"/>
      <c r="AV269" s="48"/>
      <c r="AW269" s="48"/>
      <c r="AX269" s="48"/>
      <c r="AY269" s="48"/>
      <c r="AZ269" s="48"/>
      <c r="BA269" s="48"/>
      <c r="BB269" s="48"/>
      <c r="BC269" s="48"/>
      <c r="BD269" s="48"/>
      <c r="BE269" s="48"/>
      <c r="BF269" s="48"/>
      <c r="BG269" s="48"/>
      <c r="BH269" s="48"/>
      <c r="BI269" s="48"/>
      <c r="BJ269" s="48"/>
      <c r="BK269" s="48"/>
      <c r="BL269" s="48"/>
      <c r="BM269" s="48"/>
      <c r="BN269" s="48"/>
    </row>
    <row r="270" spans="1:66" ht="11.25" customHeight="1">
      <c r="A270" s="222">
        <f>A266+$Q$13/1440</f>
        <v>0.79166666666666641</v>
      </c>
      <c r="B270" s="164"/>
      <c r="C270" s="204"/>
      <c r="D270" s="207"/>
      <c r="E270" s="177" t="s">
        <v>36</v>
      </c>
      <c r="F270" s="42" t="str">
        <f>IF(D270&lt;&gt;"", VLOOKUP(D270,'Base de Datos'!$A$2:$D1268,2,FALSE()),"")</f>
        <v/>
      </c>
      <c r="G270" s="204"/>
      <c r="H270" s="216"/>
      <c r="I270" s="177" t="s">
        <v>36</v>
      </c>
      <c r="J270" s="42" t="str">
        <f>IF(H270&lt;&gt;"", VLOOKUP(H270,'Base de Datos'!$A$2:$D1268,2,FALSE()),"")</f>
        <v/>
      </c>
      <c r="K270" s="204"/>
      <c r="L270" s="216"/>
      <c r="M270" s="177" t="s">
        <v>36</v>
      </c>
      <c r="N270" s="42" t="str">
        <f>IF(L270&lt;&gt;"", VLOOKUP(L270,'Base de Datos'!$A$2:$D1268,2,FALSE()),"")</f>
        <v/>
      </c>
      <c r="O270" s="165"/>
      <c r="P270" s="165"/>
      <c r="Q270" s="165"/>
      <c r="R270" s="166"/>
      <c r="S270" s="167"/>
      <c r="T270" s="45" t="s">
        <v>37</v>
      </c>
      <c r="U270" s="168"/>
      <c r="V270" s="169"/>
      <c r="W270" s="167"/>
      <c r="X270" s="45" t="s">
        <v>37</v>
      </c>
      <c r="Y270" s="168"/>
      <c r="Z270" s="169"/>
      <c r="AA270" s="167"/>
      <c r="AB270" s="45" t="s">
        <v>37</v>
      </c>
      <c r="AC270" s="168"/>
      <c r="AD270" s="56"/>
      <c r="AE270" s="240" t="s">
        <v>59</v>
      </c>
      <c r="AF270" s="230"/>
      <c r="AG270" s="161">
        <f t="array" aca="1" ref="AG270" ca="1">COUNTIFS(AP226:AP266, "💲", AY226:AY266, INDIRECT("AE" &amp; ROW())) + COUNTIFS(AP226:AP266, "📦", AY226:AY266, INDIRECT("AE" &amp; ROW())) + COUNTIFS(AP226:AP266, "✅", AY226:AY266, INDIRECT("AE" &amp; ROW()))</f>
        <v>0</v>
      </c>
      <c r="AH270" s="162">
        <f t="array" aca="1" ref="AH270" ca="1">COUNTIFS(AP226:AP266, "💲", AY226:AY266, INDIRECT("AE" &amp; ROW())) + COUNTIFS(AP226:AP266, "📦", AY226:AY266, INDIRECT("AE" &amp; ROW()))</f>
        <v>0</v>
      </c>
      <c r="AI270" s="139">
        <f t="array" aca="1" ref="AI270" ca="1">SUMIFS(AR226:AR266, AY226:AY266, INDIRECT("AE" &amp; ROW()), AP226:AP266, "💲") + SUMIFS(AR226:AR266, AY226:AY266, INDIRECT("AE" &amp; ROW()), AP226:AP266, "📦")</f>
        <v>0</v>
      </c>
      <c r="AJ270" s="139">
        <f t="array" aca="1" ref="AJ270" ca="1">(
    SUMIFS(AR226:AR266, AY226:AY266, INDIRECT("AE" &amp; ROW()), AP226:AP266, "💲") +
    SUMIFS(AR226:AR266, AY226:AY266, INDIRECT("AE" &amp; ROW()), AP226:AP266, "📦")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
        SUMIFS(AR226:AR266, AY226:AY266, INDIRECT("AE" &amp; ROW()), AP226:AP266, "💲", AS226:AS266, "Familiar") +
        SUMIFS(AR226:AR266, AY226:AY266, INDIRECT("AE" &amp; ROW()), AP226:AP266, "📦", AS226:AS266, "Familiar")
    ) / 2
)  -
(
    (
        SUMIFS(AR226:AR266, AY226:AY266, INDIRECT("AE" &amp; ROW()), AP226:AP266, "💲", AS226:AS266, "Exonerado ADH") +
        SUMIFS(AR226:AR266, AY226:AY266, INDIRECT("AE" &amp; ROW()), AP226:AP266, "📦", AS226:AS266, "Exonerado ADH")
    ) / 2
)  -
(
    (
        SUMIFS(AR226:AR266, AY226:AY266, INDIRECT("AE" &amp; ROW()), AP226:AP266, "💲", AS226:AS266, "Exonerado Doctor") +
        SUMIFS(AR226:AR266, AY226:AY266, INDIRECT("AE" &amp; ROW()), AP226:AP266, "📦", AS226:AS266, "Exonerado Doctor")
    ) / 2
)</f>
        <v>0</v>
      </c>
      <c r="AK270" s="139">
        <f t="array" aca="1" ref="AK270" ca="1">(
    SUMIFS(AR226:AR266, AY226:AY266, INDIRECT("AE" &amp; ROW()), AP226:AP266, "💲") +
    SUMIFS(AR226:AR266, AY226:AY266, INDIRECT("AE" &amp; ROW()), AP226:AP266, "📦")
) -
(
    SUMIFS(AR226:AR266, AY226:AY266, INDIRECT("AE" &amp; ROW()), AP226:AP266, "💲", AS226:AS266, "Familiar") +
    SUMIFS(AR226:AR266, AY226:AY266, INDIRECT("AE" &amp; ROW()), AP226:AP266, "📦", AS226:AS266, "Familiar")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SUMIFS(AR226:AR266, AY226:AY266, INDIRECT("AE" &amp; ROW()), AP226:AP266, "💲", AS226:AS266, "Exonerado ADH") +
    SUMIFS(AR226:AR266, AY226:AY266, INDIRECT("AE" &amp; ROW()), AP226:AP266, "📦", AS226:AS266, "Exonerado ADH")
) -
(
    (
        SUMIFS(AR226:AR266, AY226:AY266, INDIRECT("AE" &amp; ROW()), AP226:AP266, "💲", AS226:AS266, "Exonerado Doctor") +
        SUMIFS(AR226:AR266, AY226:AY266, INDIRECT("AE" &amp; ROW()), AP226:AP266, "📦", AS226:AS266, "Exonerado Doctor")
    ) / 2
) -
(
    (
        SUMIFS(AR226:AR266, AY226:AY266, INDIRECT("AE" &amp; ROW()), AP226:AP266, "💲", AS226:AS266, "") +
        SUMIFS(AR226:AR266, AY226:AY266, INDIRECT("AE" &amp; ROW()), AP226:AP266, "📦", AS226:AS266, "")
    ) / 2
)</f>
        <v>0</v>
      </c>
      <c r="AL270" s="140">
        <f t="array" aca="1" ref="AL270" ca="1">(
    SUMIFS(AR226:AR266, AY226:AY266, INDIRECT("AE" &amp; ROW()), AP226:AP266, "💲") +
    SUMIFS(AR226:AR266, AY226:AY266, INDIRECT("AE" &amp; ROW()), AP226:AP266, "📦")
) -
(
    (
        SUMIFS(AR226:AR266, AY226:AY266, INDIRECT("AE" &amp; ROW()), AP226:AP266, "💲", AS226:AS266, "Familiar") +
        SUMIFS(AR226:AR266, AY226:AY266, INDIRECT("AE" &amp; ROW()), AP226:AP266, "📦", AS226:AS266, "Familiar")
    ) / 2
) -
(
    (
        SUMIFS(AR226:AR266, AY226:AY266, INDIRECT("AE" &amp; ROW()), AP226:AP266, "💲", AS226:AS266, "Participante") +
        SUMIFS(AR226:AR266, AY226:AY266, INDIRECT("AE" &amp; ROW()), AP226:AP266, "📦", AS226:AS266, "Participante")
    ) / 2
) -
(
    (
        SUMIFS(AR226:AR266, AY226:AY266, INDIRECT("AE" &amp; ROW()), AP226:AP266, "💲", AS226:AS266, "Empleado") +
        SUMIFS(AR226:AR266, AY226:AY266, INDIRECT("AE" &amp; ROW()), AP226:AP266, "📦", AS226:AS266, "Empleado")
    ) / 2
) -
(
    (
        SUMIFS(AR226:AR266, AY226:AY266, INDIRECT("AE" &amp; ROW()), AP226:AP266, "💲", AS226:AS266, "Exonerado ADH") +
        SUMIFS(AR226:AR266, AY226:AY266, INDIRECT("AE" &amp; ROW()), AP226:AP266, "📦", AS226:AS266, "Exonerado ADH")
    ) / 2
) -
(
    SUMIFS(AR226:AR266, AY226:AY266, INDIRECT("AE" &amp; ROW()), AP226:AP266, "💲", AS226:AS266, "Exonerado Doctor") +
    SUMIFS(AR226:AR266, AY226:AY266, INDIRECT("AE" &amp; ROW()), AP226:AP266, "📦", AS226:AS266, "Exonerado Doctor")
) -
(
    (
        SUMIFS(AR226:AR266, AY226:AY266, INDIRECT("AE" &amp; ROW()), AP226:AP266, "💲", AS226:AS266, "") +
        SUMIFS(AR226:AR266, AY226:AY266, INDIRECT("AE" &amp; ROW()), AP226:AP266, "📦", AS226:AS266, "")
    ) / 2
)</f>
        <v>0</v>
      </c>
      <c r="AM270" s="56"/>
      <c r="AN270" s="56"/>
      <c r="AO270" s="56"/>
      <c r="AP270" s="56"/>
      <c r="AQ270" s="56"/>
      <c r="AR270" s="56"/>
      <c r="AS270" s="56"/>
      <c r="AT270" s="56"/>
      <c r="AU270" s="56"/>
      <c r="AV270" s="56"/>
      <c r="AW270" s="56"/>
      <c r="AX270" s="56"/>
      <c r="AY270" s="56"/>
      <c r="AZ270" s="56"/>
      <c r="BA270" s="56"/>
      <c r="BB270" s="56"/>
      <c r="BC270" s="56"/>
      <c r="BD270" s="56"/>
      <c r="BE270" s="56"/>
      <c r="BF270" s="56"/>
      <c r="BG270" s="56"/>
      <c r="BH270" s="56"/>
      <c r="BI270" s="56"/>
      <c r="BJ270" s="56"/>
      <c r="BK270" s="56"/>
      <c r="BL270" s="56"/>
      <c r="BM270" s="56"/>
      <c r="BN270" s="56"/>
    </row>
    <row r="271" spans="1:66" ht="11.25" customHeight="1">
      <c r="A271" s="220"/>
      <c r="B271" s="164"/>
      <c r="C271" s="205"/>
      <c r="D271" s="208"/>
      <c r="E271" s="178" t="s">
        <v>42</v>
      </c>
      <c r="F271" s="58" t="str">
        <f>IF(D270&lt;&gt;"", VLOOKUP(D270,'Base de Datos'!$A$2:$D1268,3,FALSE()),"")</f>
        <v/>
      </c>
      <c r="G271" s="205"/>
      <c r="H271" s="208"/>
      <c r="I271" s="178" t="s">
        <v>42</v>
      </c>
      <c r="J271" s="58" t="str">
        <f>IF(H270&lt;&gt;"", VLOOKUP(H270,'Base de Datos'!$A$2:$D1268,3,FALSE()),"")</f>
        <v/>
      </c>
      <c r="K271" s="205"/>
      <c r="L271" s="208"/>
      <c r="M271" s="178" t="s">
        <v>42</v>
      </c>
      <c r="N271" s="58" t="str">
        <f>IF(L270&lt;&gt;"", VLOOKUP(L270,'Base de Datos'!$A$2:$D1268,3,FALSE()),"")</f>
        <v/>
      </c>
      <c r="O271" s="165"/>
      <c r="P271" s="165"/>
      <c r="Q271" s="165"/>
      <c r="R271" s="166"/>
      <c r="S271" s="231"/>
      <c r="T271" s="230"/>
      <c r="U271" s="170"/>
      <c r="V271" s="169"/>
      <c r="W271" s="231"/>
      <c r="X271" s="230"/>
      <c r="Y271" s="170"/>
      <c r="Z271" s="169"/>
      <c r="AA271" s="231"/>
      <c r="AB271" s="230"/>
      <c r="AC271" s="170"/>
      <c r="AD271" s="56"/>
      <c r="AE271" s="240" t="s">
        <v>63</v>
      </c>
      <c r="AF271" s="230"/>
      <c r="AG271" s="161">
        <f t="array" aca="1" ref="AG271" ca="1">COUNTIFS(AP226:AP266, "💲", AY226:AY266, INDIRECT("AE" &amp; ROW())) + COUNTIFS(AP226:AP266, "📦", AY226:AY266, INDIRECT("AE" &amp; ROW())) + COUNTIFS(AP226:AP266, "✅", AY226:AY266, INDIRECT("AE" &amp; ROW()))</f>
        <v>0</v>
      </c>
      <c r="AH271" s="162">
        <f t="array" aca="1" ref="AH271" ca="1">COUNTIFS(AP226:AP266, "💲", AY226:AY266, INDIRECT("AE" &amp; ROW())) + COUNTIFS(AP226:AP266, "📦", AY226:AY266, INDIRECT("AE" &amp; ROW()))</f>
        <v>0</v>
      </c>
      <c r="AI271" s="139">
        <f t="array" aca="1" ref="AI271" ca="1">SUMIFS(AR226:AR266, AY226:AY266, INDIRECT("AE" &amp; ROW()), AP226:AP266, "💲") + SUMIFS(AR226:AR266, AY226:AY266, INDIRECT("AE" &amp; ROW()), AP226:AP266, "📦")</f>
        <v>0</v>
      </c>
      <c r="AJ271" s="139">
        <f t="array" aca="1" ref="AJ271" ca="1">(
    SUMIFS(AR226:AR266, AY226:AY266, INDIRECT("AE" &amp; ROW()), AP226:AP266, "💲") +
    SUMIFS(AR226:AR266, AY226:AY266, INDIRECT("AE" &amp; ROW()), AP226:AP266, "📦")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
        SUMIFS(AR226:AR266, AY226:AY266, INDIRECT("AE" &amp; ROW()), AP226:AP266, "💲", AS226:AS266, "Familiar") +
        SUMIFS(AR226:AR266, AY226:AY266, INDIRECT("AE" &amp; ROW()), AP226:AP266, "📦", AS226:AS266, "Familiar")
    ) / 2
)  -
(
    (
        SUMIFS(AR226:AR266, AY226:AY266, INDIRECT("AE" &amp; ROW()), AP226:AP266, "💲", AS226:AS266, "Exonerado ADH") +
        SUMIFS(AR226:AR266, AY226:AY266, INDIRECT("AE" &amp; ROW()), AP226:AP266, "📦", AS226:AS266, "Exonerado ADH")
    ) / 2
)  -
(
    (
        SUMIFS(AR226:AR266, AY226:AY266, INDIRECT("AE" &amp; ROW()), AP226:AP266, "💲", AS226:AS266, "Exonerado Doctor") +
        SUMIFS(AR226:AR266, AY226:AY266, INDIRECT("AE" &amp; ROW()), AP226:AP266, "📦", AS226:AS266, "Exonerado Doctor")
    ) / 2
)</f>
        <v>0</v>
      </c>
      <c r="AK271" s="139">
        <f t="array" aca="1" ref="AK271" ca="1">(
    SUMIFS(AR226:AR266, AY226:AY266, INDIRECT("AE" &amp; ROW()), AP226:AP266, "💲") +
    SUMIFS(AR226:AR266, AY226:AY266, INDIRECT("AE" &amp; ROW()), AP226:AP266, "📦")
) -
(
    SUMIFS(AR226:AR266, AY226:AY266, INDIRECT("AE" &amp; ROW()), AP226:AP266, "💲", AS226:AS266, "Familiar") +
    SUMIFS(AR226:AR266, AY226:AY266, INDIRECT("AE" &amp; ROW()), AP226:AP266, "📦", AS226:AS266, "Familiar")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SUMIFS(AR226:AR266, AY226:AY266, INDIRECT("AE" &amp; ROW()), AP226:AP266, "💲", AS226:AS266, "Exonerado ADH") +
    SUMIFS(AR226:AR266, AY226:AY266, INDIRECT("AE" &amp; ROW()), AP226:AP266, "📦", AS226:AS266, "Exonerado ADH")
) -
(
    (
        SUMIFS(AR226:AR266, AY226:AY266, INDIRECT("AE" &amp; ROW()), AP226:AP266, "💲", AS226:AS266, "Exonerado Doctor") +
        SUMIFS(AR226:AR266, AY226:AY266, INDIRECT("AE" &amp; ROW()), AP226:AP266, "📦", AS226:AS266, "Exonerado Doctor")
    ) / 2
) -
(
    (
        SUMIFS(AR226:AR266, AY226:AY266, INDIRECT("AE" &amp; ROW()), AP226:AP266, "💲", AS226:AS266, "") +
        SUMIFS(AR226:AR266, AY226:AY266, INDIRECT("AE" &amp; ROW()), AP226:AP266, "📦", AS226:AS266, "")
    ) / 2
)</f>
        <v>0</v>
      </c>
      <c r="AL271" s="140">
        <f t="array" aca="1" ref="AL271" ca="1">(
    SUMIFS(AR226:AR266, AY226:AY266, INDIRECT("AE" &amp; ROW()), AP226:AP266, "💲") +
    SUMIFS(AR226:AR266, AY226:AY266, INDIRECT("AE" &amp; ROW()), AP226:AP266, "📦")
) -
(
    (
        SUMIFS(AR226:AR266, AY226:AY266, INDIRECT("AE" &amp; ROW()), AP226:AP266, "💲", AS226:AS266, "Familiar") +
        SUMIFS(AR226:AR266, AY226:AY266, INDIRECT("AE" &amp; ROW()), AP226:AP266, "📦", AS226:AS266, "Familiar")
    ) / 2
) -
(
    (
        SUMIFS(AR226:AR266, AY226:AY266, INDIRECT("AE" &amp; ROW()), AP226:AP266, "💲", AS226:AS266, "Participante") +
        SUMIFS(AR226:AR266, AY226:AY266, INDIRECT("AE" &amp; ROW()), AP226:AP266, "📦", AS226:AS266, "Participante")
    ) / 2
) -
(
    (
        SUMIFS(AR226:AR266, AY226:AY266, INDIRECT("AE" &amp; ROW()), AP226:AP266, "💲", AS226:AS266, "Empleado") +
        SUMIFS(AR226:AR266, AY226:AY266, INDIRECT("AE" &amp; ROW()), AP226:AP266, "📦", AS226:AS266, "Empleado")
    ) / 2
) -
(
    (
        SUMIFS(AR226:AR266, AY226:AY266, INDIRECT("AE" &amp; ROW()), AP226:AP266, "💲", AS226:AS266, "Exonerado ADH") +
        SUMIFS(AR226:AR266, AY226:AY266, INDIRECT("AE" &amp; ROW()), AP226:AP266, "📦", AS226:AS266, "Exonerado ADH")
    ) / 2
) -
(
    SUMIFS(AR226:AR266, AY226:AY266, INDIRECT("AE" &amp; ROW()), AP226:AP266, "💲", AS226:AS266, "Exonerado Doctor") +
    SUMIFS(AR226:AR266, AY226:AY266, INDIRECT("AE" &amp; ROW()), AP226:AP266, "📦", AS226:AS266, "Exonerado Doctor")
) -
(
    (
        SUMIFS(AR226:AR266, AY226:AY266, INDIRECT("AE" &amp; ROW()), AP226:AP266, "💲", AS226:AS266, "") +
        SUMIFS(AR226:AR266, AY226:AY266, INDIRECT("AE" &amp; ROW()), AP226:AP266, "📦", AS226:AS266, "")
    ) / 2
)</f>
        <v>0</v>
      </c>
      <c r="AM271" s="56"/>
      <c r="AN271" s="56"/>
      <c r="AO271" s="56"/>
      <c r="AP271" s="56"/>
      <c r="AQ271" s="56"/>
      <c r="AR271" s="56"/>
      <c r="AS271" s="56"/>
      <c r="AT271" s="56"/>
      <c r="AU271" s="56"/>
      <c r="AV271" s="56"/>
      <c r="AW271" s="56"/>
      <c r="AX271" s="56"/>
      <c r="AY271" s="56"/>
      <c r="AZ271" s="56"/>
      <c r="BA271" s="56"/>
      <c r="BB271" s="56"/>
      <c r="BC271" s="56"/>
      <c r="BD271" s="56"/>
      <c r="BE271" s="56"/>
      <c r="BF271" s="56"/>
      <c r="BG271" s="56"/>
      <c r="BH271" s="56"/>
      <c r="BI271" s="56"/>
      <c r="BJ271" s="56"/>
      <c r="BK271" s="56"/>
      <c r="BL271" s="56"/>
      <c r="BM271" s="56"/>
      <c r="BN271" s="56"/>
    </row>
    <row r="272" spans="1:66" ht="11.25" customHeight="1">
      <c r="A272" s="220"/>
      <c r="B272" s="164"/>
      <c r="C272" s="205"/>
      <c r="D272" s="208"/>
      <c r="E272" s="178" t="s">
        <v>44</v>
      </c>
      <c r="F272" s="58" t="str">
        <f>IF(D270&lt;&gt;"", VLOOKUP(D270,'Base de Datos'!$A$2:$D1268,4,FALSE()),"")</f>
        <v/>
      </c>
      <c r="G272" s="205"/>
      <c r="H272" s="208"/>
      <c r="I272" s="178" t="s">
        <v>44</v>
      </c>
      <c r="J272" s="58" t="str">
        <f>IF(H270&lt;&gt;"", VLOOKUP(H270,'Base de Datos'!$A$2:$D1268,4,FALSE()),"")</f>
        <v/>
      </c>
      <c r="K272" s="205"/>
      <c r="L272" s="208"/>
      <c r="M272" s="178" t="s">
        <v>44</v>
      </c>
      <c r="N272" s="58" t="str">
        <f>IF(L270&lt;&gt;"", VLOOKUP(L270,'Base de Datos'!$A$2:$D1268,4,FALSE()),"")</f>
        <v/>
      </c>
      <c r="O272" s="165"/>
      <c r="P272" s="165"/>
      <c r="Q272" s="165"/>
      <c r="R272" s="166"/>
      <c r="S272" s="231"/>
      <c r="T272" s="230"/>
      <c r="U272" s="170"/>
      <c r="V272" s="169"/>
      <c r="W272" s="231"/>
      <c r="X272" s="230"/>
      <c r="Y272" s="170"/>
      <c r="Z272" s="169"/>
      <c r="AA272" s="231"/>
      <c r="AB272" s="230"/>
      <c r="AC272" s="170"/>
      <c r="AD272" s="56"/>
      <c r="AE272" s="240" t="s">
        <v>66</v>
      </c>
      <c r="AF272" s="230"/>
      <c r="AG272" s="161">
        <f t="array" aca="1" ref="AG272" ca="1">COUNTIFS(AP226:AP266, "💲", AY226:AY266, INDIRECT("AE" &amp; ROW())) + COUNTIFS(AP226:AP266, "📦", AY226:AY266, INDIRECT("AE" &amp; ROW())) + COUNTIFS(AP226:AP266, "✅", AY226:AY266, INDIRECT("AE" &amp; ROW()))</f>
        <v>0</v>
      </c>
      <c r="AH272" s="162">
        <f t="array" aca="1" ref="AH272" ca="1">COUNTIFS(AP226:AP266, "💲", AY226:AY266, INDIRECT("AE" &amp; ROW())) + COUNTIFS(AP226:AP266, "📦", AY226:AY266, INDIRECT("AE" &amp; ROW()))</f>
        <v>0</v>
      </c>
      <c r="AI272" s="139">
        <f t="array" aca="1" ref="AI272" ca="1">SUMIFS(AR226:AR266, AY226:AY266, INDIRECT("AE" &amp; ROW()), AP226:AP266, "💲") + SUMIFS(AR226:AR266, AY226:AY266, INDIRECT("AE" &amp; ROW()), AP226:AP266, "📦")</f>
        <v>0</v>
      </c>
      <c r="AJ272" s="139">
        <f t="array" aca="1" ref="AJ272" ca="1">(
    SUMIFS(AR226:AR266, AY226:AY266, INDIRECT("AE" &amp; ROW()), AP226:AP266, "💲") +
    SUMIFS(AR226:AR266, AY226:AY266, INDIRECT("AE" &amp; ROW()), AP226:AP266, "📦")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
        SUMIFS(AR226:AR266, AY226:AY266, INDIRECT("AE" &amp; ROW()), AP226:AP266, "💲", AS226:AS266, "Familiar") +
        SUMIFS(AR226:AR266, AY226:AY266, INDIRECT("AE" &amp; ROW()), AP226:AP266, "📦", AS226:AS266, "Familiar")
    ) / 2
)  -
(
    (
        SUMIFS(AR226:AR266, AY226:AY266, INDIRECT("AE" &amp; ROW()), AP226:AP266, "💲", AS226:AS266, "Exonerado ADH") +
        SUMIFS(AR226:AR266, AY226:AY266, INDIRECT("AE" &amp; ROW()), AP226:AP266, "📦", AS226:AS266, "Exonerado ADH")
    ) / 2
)  -
(
    (
        SUMIFS(AR226:AR266, AY226:AY266, INDIRECT("AE" &amp; ROW()), AP226:AP266, "💲", AS226:AS266, "Exonerado Doctor") +
        SUMIFS(AR226:AR266, AY226:AY266, INDIRECT("AE" &amp; ROW()), AP226:AP266, "📦", AS226:AS266, "Exonerado Doctor")
    ) / 2
)</f>
        <v>0</v>
      </c>
      <c r="AK272" s="139">
        <f t="array" aca="1" ref="AK272" ca="1">(
    SUMIFS(AR226:AR266, AY226:AY266, INDIRECT("AE" &amp; ROW()), AP226:AP266, "💲") +
    SUMIFS(AR226:AR266, AY226:AY266, INDIRECT("AE" &amp; ROW()), AP226:AP266, "📦")
) -
(
    SUMIFS(AR226:AR266, AY226:AY266, INDIRECT("AE" &amp; ROW()), AP226:AP266, "💲", AS226:AS266, "Familiar") +
    SUMIFS(AR226:AR266, AY226:AY266, INDIRECT("AE" &amp; ROW()), AP226:AP266, "📦", AS226:AS266, "Familiar")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SUMIFS(AR226:AR266, AY226:AY266, INDIRECT("AE" &amp; ROW()), AP226:AP266, "💲", AS226:AS266, "Exonerado ADH") +
    SUMIFS(AR226:AR266, AY226:AY266, INDIRECT("AE" &amp; ROW()), AP226:AP266, "📦", AS226:AS266, "Exonerado ADH")
) -
(
    (
        SUMIFS(AR226:AR266, AY226:AY266, INDIRECT("AE" &amp; ROW()), AP226:AP266, "💲", AS226:AS266, "Exonerado Doctor") +
        SUMIFS(AR226:AR266, AY226:AY266, INDIRECT("AE" &amp; ROW()), AP226:AP266, "📦", AS226:AS266, "Exonerado Doctor")
    ) / 2
) -
(
    (
        SUMIFS(AR226:AR266, AY226:AY266, INDIRECT("AE" &amp; ROW()), AP226:AP266, "💲", AS226:AS266, "") +
        SUMIFS(AR226:AR266, AY226:AY266, INDIRECT("AE" &amp; ROW()), AP226:AP266, "📦", AS226:AS266, "")
    ) / 2
)</f>
        <v>0</v>
      </c>
      <c r="AL272" s="140">
        <f t="array" aca="1" ref="AL272" ca="1">(
    SUMIFS(AR226:AR266, AY226:AY266, INDIRECT("AE" &amp; ROW()), AP226:AP266, "💲") +
    SUMIFS(AR226:AR266, AY226:AY266, INDIRECT("AE" &amp; ROW()), AP226:AP266, "📦")
) -
(
    (
        SUMIFS(AR226:AR266, AY226:AY266, INDIRECT("AE" &amp; ROW()), AP226:AP266, "💲", AS226:AS266, "Familiar") +
        SUMIFS(AR226:AR266, AY226:AY266, INDIRECT("AE" &amp; ROW()), AP226:AP266, "📦", AS226:AS266, "Familiar")
    ) / 2
) -
(
    (
        SUMIFS(AR226:AR266, AY226:AY266, INDIRECT("AE" &amp; ROW()), AP226:AP266, "💲", AS226:AS266, "Participante") +
        SUMIFS(AR226:AR266, AY226:AY266, INDIRECT("AE" &amp; ROW()), AP226:AP266, "📦", AS226:AS266, "Participante")
    ) / 2
) -
(
    (
        SUMIFS(AR226:AR266, AY226:AY266, INDIRECT("AE" &amp; ROW()), AP226:AP266, "💲", AS226:AS266, "Empleado") +
        SUMIFS(AR226:AR266, AY226:AY266, INDIRECT("AE" &amp; ROW()), AP226:AP266, "📦", AS226:AS266, "Empleado")
    ) / 2
) -
(
    (
        SUMIFS(AR226:AR266, AY226:AY266, INDIRECT("AE" &amp; ROW()), AP226:AP266, "💲", AS226:AS266, "Exonerado ADH") +
        SUMIFS(AR226:AR266, AY226:AY266, INDIRECT("AE" &amp; ROW()), AP226:AP266, "📦", AS226:AS266, "Exonerado ADH")
    ) / 2
) -
(
    SUMIFS(AR226:AR266, AY226:AY266, INDIRECT("AE" &amp; ROW()), AP226:AP266, "💲", AS226:AS266, "Exonerado Doctor") +
    SUMIFS(AR226:AR266, AY226:AY266, INDIRECT("AE" &amp; ROW()), AP226:AP266, "📦", AS226:AS266, "Exonerado Doctor")
) -
(
    (
        SUMIFS(AR226:AR266, AY226:AY266, INDIRECT("AE" &amp; ROW()), AP226:AP266, "💲", AS226:AS266, "") +
        SUMIFS(AR226:AR266, AY226:AY266, INDIRECT("AE" &amp; ROW()), AP226:AP266, "📦", AS226:AS266, "")
    ) / 2
)</f>
        <v>0</v>
      </c>
      <c r="AM272" s="56"/>
      <c r="AN272" s="56"/>
      <c r="AO272" s="56"/>
      <c r="AP272" s="56"/>
      <c r="AQ272" s="56"/>
      <c r="AR272" s="56"/>
      <c r="AS272" s="56"/>
      <c r="AT272" s="56"/>
      <c r="AU272" s="56"/>
      <c r="AV272" s="56"/>
      <c r="AW272" s="56"/>
      <c r="AX272" s="56"/>
      <c r="AY272" s="56"/>
      <c r="AZ272" s="56"/>
      <c r="BA272" s="56"/>
      <c r="BB272" s="56"/>
      <c r="BC272" s="56"/>
      <c r="BD272" s="56"/>
      <c r="BE272" s="56"/>
      <c r="BF272" s="56"/>
      <c r="BG272" s="56"/>
      <c r="BH272" s="56"/>
      <c r="BI272" s="56"/>
      <c r="BJ272" s="56"/>
      <c r="BK272" s="56"/>
      <c r="BL272" s="56"/>
      <c r="BM272" s="56"/>
      <c r="BN272" s="56"/>
    </row>
    <row r="273" spans="1:66" ht="11.25" customHeight="1">
      <c r="A273" s="221"/>
      <c r="B273" s="164"/>
      <c r="C273" s="206"/>
      <c r="D273" s="209"/>
      <c r="E273" s="179" t="s">
        <v>46</v>
      </c>
      <c r="F273" s="180"/>
      <c r="G273" s="206"/>
      <c r="H273" s="209"/>
      <c r="I273" s="179" t="s">
        <v>46</v>
      </c>
      <c r="J273" s="180"/>
      <c r="K273" s="206"/>
      <c r="L273" s="209"/>
      <c r="M273" s="179" t="s">
        <v>46</v>
      </c>
      <c r="N273" s="180"/>
      <c r="O273" s="165"/>
      <c r="P273" s="165"/>
      <c r="Q273" s="165"/>
      <c r="R273" s="166"/>
      <c r="S273" s="227" t="str">
        <f>IF(OR(S270="Empleado",S270="Familiar"),"Nombre del Empleado","N° Factura")</f>
        <v>N° Factura</v>
      </c>
      <c r="T273" s="228"/>
      <c r="U273" s="89"/>
      <c r="V273" s="169"/>
      <c r="W273" s="227" t="str">
        <f>IF(OR(W270="Empleado",W270="Familiar"),"Nombre del Empleado","N° Factura")</f>
        <v>N° Factura</v>
      </c>
      <c r="X273" s="228"/>
      <c r="Y273" s="89"/>
      <c r="Z273" s="169"/>
      <c r="AA273" s="227" t="str">
        <f>IF(OR(AA270="Empleado",AA270="Familiar"),"Nombre del Empleado","N° Factura")</f>
        <v>N° Factura</v>
      </c>
      <c r="AB273" s="228"/>
      <c r="AC273" s="89"/>
      <c r="AD273" s="56"/>
      <c r="AE273" s="240" t="s">
        <v>69</v>
      </c>
      <c r="AF273" s="230"/>
      <c r="AG273" s="161">
        <f t="array" aca="1" ref="AG273" ca="1">COUNTIFS(AP226:AP266, "💲", AY226:AY266, INDIRECT("AE" &amp; ROW())) + COUNTIFS(AP226:AP266, "📦", AY226:AY266, INDIRECT("AE" &amp; ROW())) + COUNTIFS(AP226:AP266, "✅", AY226:AY266, INDIRECT("AE" &amp; ROW()))</f>
        <v>0</v>
      </c>
      <c r="AH273" s="162">
        <f t="array" aca="1" ref="AH273" ca="1">COUNTIFS(AP226:AP266, "💲", AY226:AY266, INDIRECT("AE" &amp; ROW())) + COUNTIFS(AP226:AP266, "📦", AY226:AY266, INDIRECT("AE" &amp; ROW()))</f>
        <v>0</v>
      </c>
      <c r="AI273" s="139">
        <f t="array" aca="1" ref="AI273" ca="1">SUMIFS(AR226:AR266, AY226:AY266, INDIRECT("AE" &amp; ROW()), AP226:AP266, "💲") + SUMIFS(AR226:AR266, AY226:AY266, INDIRECT("AE" &amp; ROW()), AP226:AP266, "📦")</f>
        <v>0</v>
      </c>
      <c r="AJ273" s="66">
        <f t="array" aca="1" ref="AJ273" ca="1">(
    SUMIFS(AR226:AR266, AY226:AY266, INDIRECT("AE" &amp; ROW()), AP226:AP266, "💲") +
    SUMIFS(AR226:AR266, AY226:AY266, INDIRECT("AE" &amp; ROW()), AP226:AP266, "📦")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
        SUMIFS(AR226:AR266, AY226:AY266, INDIRECT("AE" &amp; ROW()), AP226:AP266, "💲", AS226:AS266, "Familiar") +
        SUMIFS(AR226:AR266, AY226:AY266, INDIRECT("AE" &amp; ROW()), AP226:AP266, "📦", AS226:AS266, "Familiar")
    ) / 2
)  -
(
    (
        SUMIFS(AR226:AR266, AY226:AY266, INDIRECT("AE" &amp; ROW()), AP226:AP266, "💲", AS226:AS266, "Exonerado ADH") +
        SUMIFS(AR226:AR266, AY226:AY266, INDIRECT("AE" &amp; ROW()), AP226:AP266, "📦", AS226:AS266, "Exonerado ADH")
    ) / 2
)  -
(
    (
        SUMIFS(AR226:AR266, AY226:AY266, INDIRECT("AE" &amp; ROW()), AP226:AP266, "💲", AS226:AS266, "Exonerado Doctor") +
        SUMIFS(AR226:AR266, AY226:AY266, INDIRECT("AE" &amp; ROW()), AP226:AP266, "📦", AS226:AS266, "Exonerado Doctor")
    ) / 2
)</f>
        <v>0</v>
      </c>
      <c r="AK273" s="139">
        <f t="array" aca="1" ref="AK273" ca="1">(
    SUMIFS(AR226:AR266, AY226:AY266, INDIRECT("AE" &amp; ROW()), AP226:AP266, "💲") +
    SUMIFS(AR226:AR266, AY226:AY266, INDIRECT("AE" &amp; ROW()), AP226:AP266, "📦")
) -
(
    SUMIFS(AR226:AR266, AY226:AY266, INDIRECT("AE" &amp; ROW()), AP226:AP266, "💲", AS226:AS266, "Familiar") +
    SUMIFS(AR226:AR266, AY226:AY266, INDIRECT("AE" &amp; ROW()), AP226:AP266, "📦", AS226:AS266, "Familiar")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SUMIFS(AR226:AR266, AY226:AY266, INDIRECT("AE" &amp; ROW()), AP226:AP266, "💲", AS226:AS266, "Exonerado ADH") +
    SUMIFS(AR226:AR266, AY226:AY266, INDIRECT("AE" &amp; ROW()), AP226:AP266, "📦", AS226:AS266, "Exonerado ADH")
) -
(
    (
        SUMIFS(AR226:AR266, AY226:AY266, INDIRECT("AE" &amp; ROW()), AP226:AP266, "💲", AS226:AS266, "Exonerado Doctor") +
        SUMIFS(AR226:AR266, AY226:AY266, INDIRECT("AE" &amp; ROW()), AP226:AP266, "📦", AS226:AS266, "Exonerado Doctor")
    ) / 2
) -
(
    (
        SUMIFS(AR226:AR266, AY226:AY266, INDIRECT("AE" &amp; ROW()), AP226:AP266, "💲", AS226:AS266, "") +
        SUMIFS(AR226:AR266, AY226:AY266, INDIRECT("AE" &amp; ROW()), AP226:AP266, "📦", AS226:AS266, "")
    ) / 2
)</f>
        <v>0</v>
      </c>
      <c r="AL273" s="140">
        <f t="array" aca="1" ref="AL273" ca="1">(
    SUMIFS(AR226:AR266, AY226:AY266, INDIRECT("AE" &amp; ROW()), AP226:AP266, "💲") +
    SUMIFS(AR226:AR266, AY226:AY266, INDIRECT("AE" &amp; ROW()), AP226:AP266, "📦")
) -
(
    (
        SUMIFS(AR226:AR266, AY226:AY266, INDIRECT("AE" &amp; ROW()), AP226:AP266, "💲", AS226:AS266, "Familiar") +
        SUMIFS(AR226:AR266, AY226:AY266, INDIRECT("AE" &amp; ROW()), AP226:AP266, "📦", AS226:AS266, "Familiar")
    ) / 2
) -
(
    (
        SUMIFS(AR226:AR266, AY226:AY266, INDIRECT("AE" &amp; ROW()), AP226:AP266, "💲", AS226:AS266, "Participante") +
        SUMIFS(AR226:AR266, AY226:AY266, INDIRECT("AE" &amp; ROW()), AP226:AP266, "📦", AS226:AS266, "Participante")
    ) / 2
) -
(
    (
        SUMIFS(AR226:AR266, AY226:AY266, INDIRECT("AE" &amp; ROW()), AP226:AP266, "💲", AS226:AS266, "Empleado") +
        SUMIFS(AR226:AR266, AY226:AY266, INDIRECT("AE" &amp; ROW()), AP226:AP266, "📦", AS226:AS266, "Empleado")
    ) / 2
) -
(
    (
        SUMIFS(AR226:AR266, AY226:AY266, INDIRECT("AE" &amp; ROW()), AP226:AP266, "💲", AS226:AS266, "Exonerado ADH") +
        SUMIFS(AR226:AR266, AY226:AY266, INDIRECT("AE" &amp; ROW()), AP226:AP266, "📦", AS226:AS266, "Exonerado ADH")
    ) / 2
) -
(
    SUMIFS(AR226:AR266, AY226:AY266, INDIRECT("AE" &amp; ROW()), AP226:AP266, "💲", AS226:AS266, "Exonerado Doctor") +
    SUMIFS(AR226:AR266, AY226:AY266, INDIRECT("AE" &amp; ROW()), AP226:AP266, "📦", AS226:AS266, "Exonerado Doctor")
) -
(
    (
        SUMIFS(AR226:AR266, AY226:AY266, INDIRECT("AE" &amp; ROW()), AP226:AP266, "💲", AS226:AS266, "") +
        SUMIFS(AR226:AR266, AY226:AY266, INDIRECT("AE" &amp; ROW()), AP226:AP266, "📦", AS226:AS266, "")
    ) / 2
)</f>
        <v>0</v>
      </c>
      <c r="AM273" s="56"/>
      <c r="AN273" s="56"/>
      <c r="AO273" s="56"/>
      <c r="AP273" s="56"/>
      <c r="AQ273" s="56"/>
      <c r="AR273" s="56"/>
      <c r="AS273" s="56"/>
      <c r="AT273" s="56"/>
      <c r="AU273" s="56"/>
      <c r="AV273" s="56"/>
      <c r="AW273" s="56"/>
      <c r="AX273" s="56"/>
      <c r="AY273" s="56"/>
      <c r="AZ273" s="56"/>
      <c r="BA273" s="56"/>
      <c r="BB273" s="56"/>
      <c r="BC273" s="56"/>
      <c r="BD273" s="56"/>
      <c r="BE273" s="56"/>
      <c r="BF273" s="56"/>
      <c r="BG273" s="56"/>
      <c r="BH273" s="56"/>
      <c r="BI273" s="56"/>
      <c r="BJ273" s="56"/>
      <c r="BK273" s="56"/>
      <c r="BL273" s="56"/>
      <c r="BM273" s="56"/>
      <c r="BN273" s="56"/>
    </row>
    <row r="274" spans="1:66" ht="11.25" customHeight="1">
      <c r="A274" s="222">
        <f>A270+$Q$13/1440</f>
        <v>0.83333333333333304</v>
      </c>
      <c r="B274" s="164"/>
      <c r="C274" s="204"/>
      <c r="D274" s="207"/>
      <c r="E274" s="177" t="s">
        <v>36</v>
      </c>
      <c r="F274" s="42" t="str">
        <f>IF(D274&lt;&gt;"", VLOOKUP(D274,'Base de Datos'!$A$2:$D1268,2,FALSE()),"")</f>
        <v/>
      </c>
      <c r="G274" s="204"/>
      <c r="H274" s="216"/>
      <c r="I274" s="177" t="s">
        <v>36</v>
      </c>
      <c r="J274" s="42" t="str">
        <f>IF(H274&lt;&gt;"", VLOOKUP(H274,'Base de Datos'!$A$2:$D1268,2,FALSE()),"")</f>
        <v/>
      </c>
      <c r="K274" s="204"/>
      <c r="L274" s="216"/>
      <c r="M274" s="177" t="s">
        <v>36</v>
      </c>
      <c r="N274" s="42" t="str">
        <f>IF(L274&lt;&gt;"", VLOOKUP(L274,'Base de Datos'!$A$2:$D1268,2,FALSE()),"")</f>
        <v/>
      </c>
      <c r="O274" s="165"/>
      <c r="P274" s="165"/>
      <c r="Q274" s="165"/>
      <c r="R274" s="166"/>
      <c r="S274" s="167"/>
      <c r="T274" s="45" t="s">
        <v>37</v>
      </c>
      <c r="U274" s="168"/>
      <c r="V274" s="169"/>
      <c r="W274" s="167"/>
      <c r="X274" s="45" t="s">
        <v>37</v>
      </c>
      <c r="Y274" s="168"/>
      <c r="Z274" s="169"/>
      <c r="AA274" s="167"/>
      <c r="AB274" s="45" t="s">
        <v>37</v>
      </c>
      <c r="AC274" s="168"/>
      <c r="AD274" s="56"/>
      <c r="AE274" s="232" t="s">
        <v>72</v>
      </c>
      <c r="AF274" s="230"/>
      <c r="AG274" s="90">
        <f t="array" aca="1" ref="AG274" ca="1">COUNTIFS(AP226:AP266, "💲", AY226:AY266, INDIRECT("AE" &amp; ROW())) + COUNTIFS(AP226:AP266, "📦", AY226:AY266, INDIRECT("AE" &amp; ROW())) + COUNTIFS(AP226:AP266, "✅", AY226:AY266, INDIRECT("AE" &amp; ROW()))</f>
        <v>0</v>
      </c>
      <c r="AH274" s="68">
        <f t="array" aca="1" ref="AH274" ca="1">COUNTIFS(AP226:AP266, "💲", AY226:AY266, INDIRECT("AE" &amp; ROW())) + COUNTIFS(AP226:AP266, "📦", AY226:AY266, INDIRECT("AE" &amp; ROW()))</f>
        <v>0</v>
      </c>
      <c r="AI274" s="139">
        <f t="array" aca="1" ref="AI274" ca="1">SUMIFS(AR226:AR266, AY226:AY266, INDIRECT("AE" &amp; ROW()), AP226:AP266, "💲") + SUMIFS(AR226:AR266, AY226:AY266, INDIRECT("AE" &amp; ROW()), AP226:AP266, "📦")</f>
        <v>0</v>
      </c>
      <c r="AJ274" s="139">
        <f t="array" aca="1" ref="AJ274" ca="1">(
    SUMIFS(AR226:AR266, AY226:AY266, INDIRECT("AE" &amp; ROW()), AP226:AP266, "💲") +
    SUMIFS(AR226:AR266, AY226:AY266, INDIRECT("AE" &amp; ROW()), AP226:AP266, "📦")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
        SUMIFS(AR226:AR266, AY226:AY266, INDIRECT("AE" &amp; ROW()), AP226:AP266, "💲", AS226:AS266, "Familiar") +
        SUMIFS(AR226:AR266, AY226:AY266, INDIRECT("AE" &amp; ROW()), AP226:AP266, "📦", AS226:AS266, "Familiar")
    ) / 2
)  -
(
    (
        SUMIFS(AR226:AR266, AY226:AY266, INDIRECT("AE" &amp; ROW()), AP226:AP266, "💲", AS226:AS266, "Exonerado ADH") +
        SUMIFS(AR226:AR266, AY226:AY266, INDIRECT("AE" &amp; ROW()), AP226:AP266, "📦", AS226:AS266, "Exonerado ADH")
    ) / 2
)  -
(
    (
        SUMIFS(AR226:AR266, AY226:AY266, INDIRECT("AE" &amp; ROW()), AP226:AP266, "💲", AS226:AS266, "Exonerado Doctor") +
        SUMIFS(AR226:AR266, AY226:AY266, INDIRECT("AE" &amp; ROW()), AP226:AP266, "📦", AS226:AS266, "Exonerado Doctor")
    ) / 2
)</f>
        <v>0</v>
      </c>
      <c r="AK274" s="139">
        <f t="array" aca="1" ref="AK274" ca="1">(
    SUMIFS(AR226:AR266, AY226:AY266, INDIRECT("AE" &amp; ROW()), AP226:AP266, "💲") +
    SUMIFS(AR226:AR266, AY226:AY266, INDIRECT("AE" &amp; ROW()), AP226:AP266, "📦")
) -
(
    SUMIFS(AR226:AR266, AY226:AY266, INDIRECT("AE" &amp; ROW()), AP226:AP266, "💲", AS226:AS266, "Familiar") +
    SUMIFS(AR226:AR266, AY226:AY266, INDIRECT("AE" &amp; ROW()), AP226:AP266, "📦", AS226:AS266, "Familiar")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SUMIFS(AR226:AR266, AY226:AY266, INDIRECT("AE" &amp; ROW()), AP226:AP266, "💲", AS226:AS266, "Exonerado ADH") +
    SUMIFS(AR226:AR266, AY226:AY266, INDIRECT("AE" &amp; ROW()), AP226:AP266, "📦", AS226:AS266, "Exonerado ADH")
) -
(
    (
        SUMIFS(AR226:AR266, AY226:AY266, INDIRECT("AE" &amp; ROW()), AP226:AP266, "💲", AS226:AS266, "Exonerado Doctor") +
        SUMIFS(AR226:AR266, AY226:AY266, INDIRECT("AE" &amp; ROW()), AP226:AP266, "📦", AS226:AS266, "Exonerado Doctor")
    ) / 2
) -
(
    (
        SUMIFS(AR226:AR266, AY226:AY266, INDIRECT("AE" &amp; ROW()), AP226:AP266, "💲", AS226:AS266, "") +
        SUMIFS(AR226:AR266, AY226:AY266, INDIRECT("AE" &amp; ROW()), AP226:AP266, "📦", AS226:AS266, "")
    ) / 2
)</f>
        <v>0</v>
      </c>
      <c r="AL274" s="140">
        <f t="array" aca="1" ref="AL274" ca="1">(
    SUMIFS(AR226:AR266, AY226:AY266, INDIRECT("AE" &amp; ROW()), AP226:AP266, "💲") +
    SUMIFS(AR226:AR266, AY226:AY266, INDIRECT("AE" &amp; ROW()), AP226:AP266, "📦")
) -
(
    (
        SUMIFS(AR226:AR266, AY226:AY266, INDIRECT("AE" &amp; ROW()), AP226:AP266, "💲", AS226:AS266, "Familiar") +
        SUMIFS(AR226:AR266, AY226:AY266, INDIRECT("AE" &amp; ROW()), AP226:AP266, "📦", AS226:AS266, "Familiar")
    ) / 2
) -
(
    (
        SUMIFS(AR226:AR266, AY226:AY266, INDIRECT("AE" &amp; ROW()), AP226:AP266, "💲", AS226:AS266, "Participante") +
        SUMIFS(AR226:AR266, AY226:AY266, INDIRECT("AE" &amp; ROW()), AP226:AP266, "📦", AS226:AS266, "Participante")
    ) / 2
) -
(
    (
        SUMIFS(AR226:AR266, AY226:AY266, INDIRECT("AE" &amp; ROW()), AP226:AP266, "💲", AS226:AS266, "Empleado") +
        SUMIFS(AR226:AR266, AY226:AY266, INDIRECT("AE" &amp; ROW()), AP226:AP266, "📦", AS226:AS266, "Empleado")
    ) / 2
) -
(
    (
        SUMIFS(AR226:AR266, AY226:AY266, INDIRECT("AE" &amp; ROW()), AP226:AP266, "💲", AS226:AS266, "Exonerado ADH") +
        SUMIFS(AR226:AR266, AY226:AY266, INDIRECT("AE" &amp; ROW()), AP226:AP266, "📦", AS226:AS266, "Exonerado ADH")
    ) / 2
) -
(
    SUMIFS(AR226:AR266, AY226:AY266, INDIRECT("AE" &amp; ROW()), AP226:AP266, "💲", AS226:AS266, "Exonerado Doctor") +
    SUMIFS(AR226:AR266, AY226:AY266, INDIRECT("AE" &amp; ROW()), AP226:AP266, "📦", AS226:AS266, "Exonerado Doctor")
) -
(
    (
        SUMIFS(AR226:AR266, AY226:AY266, INDIRECT("AE" &amp; ROW()), AP226:AP266, "💲", AS226:AS266, "") +
        SUMIFS(AR226:AR266, AY226:AY266, INDIRECT("AE" &amp; ROW()), AP226:AP266, "📦", AS226:AS266, "")
    ) / 2
)</f>
        <v>0</v>
      </c>
      <c r="AM274" s="56"/>
      <c r="AN274" s="56"/>
      <c r="AO274" s="56"/>
      <c r="AP274" s="56"/>
      <c r="AQ274" s="56"/>
      <c r="AR274" s="56"/>
      <c r="AS274" s="56"/>
      <c r="AT274" s="56"/>
      <c r="AU274" s="56"/>
      <c r="AV274" s="56"/>
      <c r="AW274" s="56"/>
      <c r="AX274" s="56"/>
      <c r="AY274" s="56"/>
      <c r="AZ274" s="56"/>
      <c r="BA274" s="56"/>
      <c r="BB274" s="56"/>
      <c r="BC274" s="56"/>
      <c r="BD274" s="56"/>
      <c r="BE274" s="56"/>
      <c r="BF274" s="56"/>
      <c r="BG274" s="56"/>
      <c r="BH274" s="56"/>
      <c r="BI274" s="56"/>
      <c r="BJ274" s="56"/>
      <c r="BK274" s="56"/>
      <c r="BL274" s="56"/>
      <c r="BM274" s="56"/>
      <c r="BN274" s="56"/>
    </row>
    <row r="275" spans="1:66" ht="11.25" customHeight="1">
      <c r="A275" s="220"/>
      <c r="B275" s="164"/>
      <c r="C275" s="205"/>
      <c r="D275" s="208"/>
      <c r="E275" s="178" t="s">
        <v>42</v>
      </c>
      <c r="F275" s="58" t="str">
        <f>IF(D274&lt;&gt;"", VLOOKUP(D274,'Base de Datos'!$A$2:$D1268,3,FALSE()),"")</f>
        <v/>
      </c>
      <c r="G275" s="205"/>
      <c r="H275" s="208"/>
      <c r="I275" s="178" t="s">
        <v>42</v>
      </c>
      <c r="J275" s="58" t="str">
        <f>IF(H274&lt;&gt;"", VLOOKUP(H274,'Base de Datos'!$A$2:$D1268,3,FALSE()),"")</f>
        <v/>
      </c>
      <c r="K275" s="205"/>
      <c r="L275" s="208"/>
      <c r="M275" s="178" t="s">
        <v>42</v>
      </c>
      <c r="N275" s="58" t="str">
        <f>IF(L274&lt;&gt;"", VLOOKUP(L274,'Base de Datos'!$A$2:$D1268,3,FALSE()),"")</f>
        <v/>
      </c>
      <c r="O275" s="165"/>
      <c r="P275" s="165"/>
      <c r="Q275" s="165"/>
      <c r="R275" s="166"/>
      <c r="S275" s="231"/>
      <c r="T275" s="230"/>
      <c r="U275" s="170"/>
      <c r="V275" s="169"/>
      <c r="W275" s="231"/>
      <c r="X275" s="230"/>
      <c r="Y275" s="170"/>
      <c r="Z275" s="169"/>
      <c r="AA275" s="231"/>
      <c r="AB275" s="230"/>
      <c r="AC275" s="170"/>
      <c r="AD275" s="56"/>
      <c r="AE275" s="232" t="s">
        <v>75</v>
      </c>
      <c r="AF275" s="230"/>
      <c r="AG275" s="90">
        <f t="array" aca="1" ref="AG275" ca="1">COUNTIFS(AP226:AP266, "💲", AY226:AY266, INDIRECT("AE" &amp; ROW())) + COUNTIFS(AP226:AP266, "📦", AY226:AY266, INDIRECT("AE" &amp; ROW())) + COUNTIFS(AP226:AP266, "✅", AY226:AY266, INDIRECT("AE" &amp; ROW()))</f>
        <v>0</v>
      </c>
      <c r="AH275" s="68">
        <f t="array" aca="1" ref="AH275" ca="1">COUNTIFS(AP226:AP266, "💲", AY226:AY266, INDIRECT("AE" &amp; ROW())) + COUNTIFS(AP226:AP266, "📦", AY226:AY266, INDIRECT("AE" &amp; ROW()))</f>
        <v>0</v>
      </c>
      <c r="AI275" s="139">
        <f t="array" aca="1" ref="AI275" ca="1">SUMIFS(AR226:AR266, AY226:AY266, INDIRECT("AE" &amp; ROW()), AP226:AP266, "💲") + SUMIFS(AR226:AR266, AY226:AY266, INDIRECT("AE" &amp; ROW()), AP226:AP266, "📦")</f>
        <v>0</v>
      </c>
      <c r="AJ275" s="139">
        <f t="array" aca="1" ref="AJ275" ca="1">(
    SUMIFS(AR226:AR266, AY226:AY266, INDIRECT("AE" &amp; ROW()), AP226:AP266, "💲") +
    SUMIFS(AR226:AR266, AY226:AY266, INDIRECT("AE" &amp; ROW()), AP226:AP266, "📦")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
        SUMIFS(AR226:AR266, AY226:AY266, INDIRECT("AE" &amp; ROW()), AP226:AP266, "💲", AS226:AS266, "Familiar") +
        SUMIFS(AR226:AR266, AY226:AY266, INDIRECT("AE" &amp; ROW()), AP226:AP266, "📦", AS226:AS266, "Familiar")
    ) / 2
)  -
(
    (
        SUMIFS(AR226:AR266, AY226:AY266, INDIRECT("AE" &amp; ROW()), AP226:AP266, "💲", AS226:AS266, "Exonerado ADH") +
        SUMIFS(AR226:AR266, AY226:AY266, INDIRECT("AE" &amp; ROW()), AP226:AP266, "📦", AS226:AS266, "Exonerado ADH")
    ) / 2
)  -
(
    (
        SUMIFS(AR226:AR266, AY226:AY266, INDIRECT("AE" &amp; ROW()), AP226:AP266, "💲", AS226:AS266, "Exonerado Doctor") +
        SUMIFS(AR226:AR266, AY226:AY266, INDIRECT("AE" &amp; ROW()), AP226:AP266, "📦", AS226:AS266, "Exonerado Doctor")
    ) / 2
)</f>
        <v>0</v>
      </c>
      <c r="AK275" s="139">
        <f t="array" aca="1" ref="AK275" ca="1">(
    SUMIFS(AR226:AR266, AY226:AY266, INDIRECT("AE" &amp; ROW()), AP226:AP266, "💲") +
    SUMIFS(AR226:AR266, AY226:AY266, INDIRECT("AE" &amp; ROW()), AP226:AP266, "📦")
) -
(
    SUMIFS(AR226:AR266, AY226:AY266, INDIRECT("AE" &amp; ROW()), AP226:AP266, "💲", AS226:AS266, "Familiar") +
    SUMIFS(AR226:AR266, AY226:AY266, INDIRECT("AE" &amp; ROW()), AP226:AP266, "📦", AS226:AS266, "Familiar")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SUMIFS(AR226:AR266, AY226:AY266, INDIRECT("AE" &amp; ROW()), AP226:AP266, "💲", AS226:AS266, "Exonerado ADH") +
    SUMIFS(AR226:AR266, AY226:AY266, INDIRECT("AE" &amp; ROW()), AP226:AP266, "📦", AS226:AS266, "Exonerado ADH")
) -
(
    (
        SUMIFS(AR226:AR266, AY226:AY266, INDIRECT("AE" &amp; ROW()), AP226:AP266, "💲", AS226:AS266, "Exonerado Doctor") +
        SUMIFS(AR226:AR266, AY226:AY266, INDIRECT("AE" &amp; ROW()), AP226:AP266, "📦", AS226:AS266, "Exonerado Doctor")
    ) / 2
) -
(
    (
        SUMIFS(AR226:AR266, AY226:AY266, INDIRECT("AE" &amp; ROW()), AP226:AP266, "💲", AS226:AS266, "") +
        SUMIFS(AR226:AR266, AY226:AY266, INDIRECT("AE" &amp; ROW()), AP226:AP266, "📦", AS226:AS266, "")
    ) / 2
)</f>
        <v>0</v>
      </c>
      <c r="AL275" s="140">
        <f t="array" aca="1" ref="AL275" ca="1">(
    SUMIFS(AR226:AR266, AY226:AY266, INDIRECT("AE" &amp; ROW()), AP226:AP266, "💲") +
    SUMIFS(AR226:AR266, AY226:AY266, INDIRECT("AE" &amp; ROW()), AP226:AP266, "📦")
) -
(
    (
        SUMIFS(AR226:AR266, AY226:AY266, INDIRECT("AE" &amp; ROW()), AP226:AP266, "💲", AS226:AS266, "Familiar") +
        SUMIFS(AR226:AR266, AY226:AY266, INDIRECT("AE" &amp; ROW()), AP226:AP266, "📦", AS226:AS266, "Familiar")
    ) / 2
) -
(
    (
        SUMIFS(AR226:AR266, AY226:AY266, INDIRECT("AE" &amp; ROW()), AP226:AP266, "💲", AS226:AS266, "Participante") +
        SUMIFS(AR226:AR266, AY226:AY266, INDIRECT("AE" &amp; ROW()), AP226:AP266, "📦", AS226:AS266, "Participante")
    ) / 2
) -
(
    (
        SUMIFS(AR226:AR266, AY226:AY266, INDIRECT("AE" &amp; ROW()), AP226:AP266, "💲", AS226:AS266, "Empleado") +
        SUMIFS(AR226:AR266, AY226:AY266, INDIRECT("AE" &amp; ROW()), AP226:AP266, "📦", AS226:AS266, "Empleado")
    ) / 2
) -
(
    (
        SUMIFS(AR226:AR266, AY226:AY266, INDIRECT("AE" &amp; ROW()), AP226:AP266, "💲", AS226:AS266, "Exonerado ADH") +
        SUMIFS(AR226:AR266, AY226:AY266, INDIRECT("AE" &amp; ROW()), AP226:AP266, "📦", AS226:AS266, "Exonerado ADH")
    ) / 2
) -
(
    SUMIFS(AR226:AR266, AY226:AY266, INDIRECT("AE" &amp; ROW()), AP226:AP266, "💲", AS226:AS266, "Exonerado Doctor") +
    SUMIFS(AR226:AR266, AY226:AY266, INDIRECT("AE" &amp; ROW()), AP226:AP266, "📦", AS226:AS266, "Exonerado Doctor")
) -
(
    (
        SUMIFS(AR226:AR266, AY226:AY266, INDIRECT("AE" &amp; ROW()), AP226:AP266, "💲", AS226:AS266, "") +
        SUMIFS(AR226:AR266, AY226:AY266, INDIRECT("AE" &amp; ROW()), AP226:AP266, "📦", AS226:AS266, "")
    ) / 2
)</f>
        <v>0</v>
      </c>
      <c r="AM275" s="56"/>
      <c r="AN275" s="56"/>
      <c r="AO275" s="56"/>
      <c r="AP275" s="56"/>
      <c r="AQ275" s="56"/>
      <c r="AR275" s="56"/>
      <c r="AS275" s="56"/>
      <c r="AT275" s="56"/>
      <c r="AU275" s="56"/>
      <c r="AV275" s="56"/>
      <c r="AW275" s="56"/>
      <c r="AX275" s="56"/>
      <c r="AY275" s="56"/>
      <c r="AZ275" s="56"/>
      <c r="BA275" s="56"/>
      <c r="BB275" s="56"/>
      <c r="BC275" s="56"/>
      <c r="BD275" s="56"/>
      <c r="BE275" s="56"/>
      <c r="BF275" s="56"/>
      <c r="BG275" s="56"/>
      <c r="BH275" s="56"/>
      <c r="BI275" s="56"/>
      <c r="BJ275" s="56"/>
      <c r="BK275" s="56"/>
      <c r="BL275" s="56"/>
      <c r="BM275" s="56"/>
      <c r="BN275" s="56"/>
    </row>
    <row r="276" spans="1:66" ht="11.25" customHeight="1">
      <c r="A276" s="220"/>
      <c r="B276" s="164"/>
      <c r="C276" s="205"/>
      <c r="D276" s="208"/>
      <c r="E276" s="178" t="s">
        <v>44</v>
      </c>
      <c r="F276" s="58" t="str">
        <f>IF(D274&lt;&gt;"", VLOOKUP(D274,'Base de Datos'!$A$2:$D1268,4,FALSE()),"")</f>
        <v/>
      </c>
      <c r="G276" s="205"/>
      <c r="H276" s="208"/>
      <c r="I276" s="178" t="s">
        <v>44</v>
      </c>
      <c r="J276" s="58" t="str">
        <f>IF(H274&lt;&gt;"", VLOOKUP(H274,'Base de Datos'!$A$2:$D1268,4,FALSE()),"")</f>
        <v/>
      </c>
      <c r="K276" s="205"/>
      <c r="L276" s="208"/>
      <c r="M276" s="178" t="s">
        <v>44</v>
      </c>
      <c r="N276" s="58" t="str">
        <f>IF(L274&lt;&gt;"", VLOOKUP(L274,'Base de Datos'!$A$2:$D1268,4,FALSE()),"")</f>
        <v/>
      </c>
      <c r="O276" s="165"/>
      <c r="P276" s="165"/>
      <c r="Q276" s="165"/>
      <c r="R276" s="166"/>
      <c r="S276" s="231"/>
      <c r="T276" s="230"/>
      <c r="U276" s="170"/>
      <c r="V276" s="169"/>
      <c r="W276" s="231"/>
      <c r="X276" s="230"/>
      <c r="Y276" s="170"/>
      <c r="Z276" s="169"/>
      <c r="AA276" s="231"/>
      <c r="AB276" s="230"/>
      <c r="AC276" s="170"/>
      <c r="AD276" s="56"/>
      <c r="AE276" s="232" t="s">
        <v>77</v>
      </c>
      <c r="AF276" s="230"/>
      <c r="AG276" s="90">
        <f t="array" aca="1" ref="AG276" ca="1">COUNTIFS(AP226:AP266, "💲", AY226:AY266, INDIRECT("AE" &amp; ROW())) + COUNTIFS(AP226:AP266, "📦", AY226:AY266, INDIRECT("AE" &amp; ROW())) + COUNTIFS(AP226:AP266, "✅", AY226:AY266, INDIRECT("AE" &amp; ROW()))</f>
        <v>0</v>
      </c>
      <c r="AH276" s="68">
        <f t="array" aca="1" ref="AH276" ca="1">COUNTIFS(AP226:AP266, "💲", AY226:AY266, INDIRECT("AE" &amp; ROW())) + COUNTIFS(AP226:AP266, "📦", AY226:AY266, INDIRECT("AE" &amp; ROW()))</f>
        <v>0</v>
      </c>
      <c r="AI276" s="139">
        <f t="array" aca="1" ref="AI276" ca="1">SUMIFS(AR226:AR266, AY226:AY266, INDIRECT("AE" &amp; ROW()), AP226:AP266, "💲") + SUMIFS(AR226:AR266, AY226:AY266, INDIRECT("AE" &amp; ROW()), AP226:AP266, "📦")</f>
        <v>0</v>
      </c>
      <c r="AJ276" s="139">
        <f t="array" aca="1" ref="AJ276" ca="1">(
    SUMIFS(AR226:AR266, AY226:AY266, INDIRECT("AE" &amp; ROW()), AP226:AP266, "💲") +
    SUMIFS(AR226:AR266, AY226:AY266, INDIRECT("AE" &amp; ROW()), AP226:AP266, "📦")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
        SUMIFS(AR226:AR266, AY226:AY266, INDIRECT("AE" &amp; ROW()), AP226:AP266, "💲", AS226:AS266, "Familiar") +
        SUMIFS(AR226:AR266, AY226:AY266, INDIRECT("AE" &amp; ROW()), AP226:AP266, "📦", AS226:AS266, "Familiar")
    ) / 2
)  -
(
    (
        SUMIFS(AR226:AR266, AY226:AY266, INDIRECT("AE" &amp; ROW()), AP226:AP266, "💲", AS226:AS266, "Exonerado ADH") +
        SUMIFS(AR226:AR266, AY226:AY266, INDIRECT("AE" &amp; ROW()), AP226:AP266, "📦", AS226:AS266, "Exonerado ADH")
    ) / 2
)  -
(
    (
        SUMIFS(AR226:AR266, AY226:AY266, INDIRECT("AE" &amp; ROW()), AP226:AP266, "💲", AS226:AS266, "Exonerado Doctor") +
        SUMIFS(AR226:AR266, AY226:AY266, INDIRECT("AE" &amp; ROW()), AP226:AP266, "📦", AS226:AS266, "Exonerado Doctor")
    ) / 2
)</f>
        <v>0</v>
      </c>
      <c r="AK276" s="139">
        <f t="array" aca="1" ref="AK276" ca="1">(
    SUMIFS(AR226:AR266, AY226:AY266, INDIRECT("AE" &amp; ROW()), AP226:AP266, "💲") +
    SUMIFS(AR226:AR266, AY226:AY266, INDIRECT("AE" &amp; ROW()), AP226:AP266, "📦")
) -
(
    SUMIFS(AR226:AR266, AY226:AY266, INDIRECT("AE" &amp; ROW()), AP226:AP266, "💲", AS226:AS266, "Familiar") +
    SUMIFS(AR226:AR266, AY226:AY266, INDIRECT("AE" &amp; ROW()), AP226:AP266, "📦", AS226:AS266, "Familiar")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SUMIFS(AR226:AR266, AY226:AY266, INDIRECT("AE" &amp; ROW()), AP226:AP266, "💲", AS226:AS266, "Exonerado ADH") +
    SUMIFS(AR226:AR266, AY226:AY266, INDIRECT("AE" &amp; ROW()), AP226:AP266, "📦", AS226:AS266, "Exonerado ADH")
) -
(
    (
        SUMIFS(AR226:AR266, AY226:AY266, INDIRECT("AE" &amp; ROW()), AP226:AP266, "💲", AS226:AS266, "Exonerado Doctor") +
        SUMIFS(AR226:AR266, AY226:AY266, INDIRECT("AE" &amp; ROW()), AP226:AP266, "📦", AS226:AS266, "Exonerado Doctor")
    ) / 2
) -
(
    (
        SUMIFS(AR226:AR266, AY226:AY266, INDIRECT("AE" &amp; ROW()), AP226:AP266, "💲", AS226:AS266, "") +
        SUMIFS(AR226:AR266, AY226:AY266, INDIRECT("AE" &amp; ROW()), AP226:AP266, "📦", AS226:AS266, "")
    ) / 2
)</f>
        <v>0</v>
      </c>
      <c r="AL276" s="140">
        <f t="array" aca="1" ref="AL276" ca="1">(
    SUMIFS(AR226:AR266, AY226:AY266, INDIRECT("AE" &amp; ROW()), AP226:AP266, "💲") +
    SUMIFS(AR226:AR266, AY226:AY266, INDIRECT("AE" &amp; ROW()), AP226:AP266, "📦")
) -
(
    (
        SUMIFS(AR226:AR266, AY226:AY266, INDIRECT("AE" &amp; ROW()), AP226:AP266, "💲", AS226:AS266, "Familiar") +
        SUMIFS(AR226:AR266, AY226:AY266, INDIRECT("AE" &amp; ROW()), AP226:AP266, "📦", AS226:AS266, "Familiar")
    ) / 2
) -
(
    (
        SUMIFS(AR226:AR266, AY226:AY266, INDIRECT("AE" &amp; ROW()), AP226:AP266, "💲", AS226:AS266, "Participante") +
        SUMIFS(AR226:AR266, AY226:AY266, INDIRECT("AE" &amp; ROW()), AP226:AP266, "📦", AS226:AS266, "Participante")
    ) / 2
) -
(
    (
        SUMIFS(AR226:AR266, AY226:AY266, INDIRECT("AE" &amp; ROW()), AP226:AP266, "💲", AS226:AS266, "Empleado") +
        SUMIFS(AR226:AR266, AY226:AY266, INDIRECT("AE" &amp; ROW()), AP226:AP266, "📦", AS226:AS266, "Empleado")
    ) / 2
) -
(
    (
        SUMIFS(AR226:AR266, AY226:AY266, INDIRECT("AE" &amp; ROW()), AP226:AP266, "💲", AS226:AS266, "Exonerado ADH") +
        SUMIFS(AR226:AR266, AY226:AY266, INDIRECT("AE" &amp; ROW()), AP226:AP266, "📦", AS226:AS266, "Exonerado ADH")
    ) / 2
) -
(
    SUMIFS(AR226:AR266, AY226:AY266, INDIRECT("AE" &amp; ROW()), AP226:AP266, "💲", AS226:AS266, "Exonerado Doctor") +
    SUMIFS(AR226:AR266, AY226:AY266, INDIRECT("AE" &amp; ROW()), AP226:AP266, "📦", AS226:AS266, "Exonerado Doctor")
) -
(
    (
        SUMIFS(AR226:AR266, AY226:AY266, INDIRECT("AE" &amp; ROW()), AP226:AP266, "💲", AS226:AS266, "") +
        SUMIFS(AR226:AR266, AY226:AY266, INDIRECT("AE" &amp; ROW()), AP226:AP266, "📦", AS226:AS266, "")
    ) / 2
)</f>
        <v>0</v>
      </c>
      <c r="AM276" s="56"/>
      <c r="AN276" s="56"/>
      <c r="AO276" s="56"/>
      <c r="AP276" s="56"/>
      <c r="AQ276" s="56"/>
      <c r="AR276" s="56"/>
      <c r="AS276" s="56"/>
      <c r="AT276" s="56"/>
      <c r="AU276" s="56"/>
      <c r="AV276" s="56"/>
      <c r="AW276" s="56"/>
      <c r="AX276" s="56"/>
      <c r="AY276" s="56"/>
      <c r="AZ276" s="56"/>
      <c r="BA276" s="56"/>
      <c r="BB276" s="56"/>
      <c r="BC276" s="56"/>
      <c r="BD276" s="56"/>
      <c r="BE276" s="56"/>
      <c r="BF276" s="56"/>
      <c r="BG276" s="56"/>
      <c r="BH276" s="56"/>
      <c r="BI276" s="56"/>
      <c r="BJ276" s="56"/>
      <c r="BK276" s="56"/>
      <c r="BL276" s="56"/>
      <c r="BM276" s="56"/>
      <c r="BN276" s="56"/>
    </row>
    <row r="277" spans="1:66" ht="11.25" customHeight="1">
      <c r="A277" s="221"/>
      <c r="B277" s="164"/>
      <c r="C277" s="206"/>
      <c r="D277" s="209"/>
      <c r="E277" s="179" t="s">
        <v>46</v>
      </c>
      <c r="F277" s="180"/>
      <c r="G277" s="206"/>
      <c r="H277" s="209"/>
      <c r="I277" s="179" t="s">
        <v>46</v>
      </c>
      <c r="J277" s="180"/>
      <c r="K277" s="206"/>
      <c r="L277" s="209"/>
      <c r="M277" s="179" t="s">
        <v>46</v>
      </c>
      <c r="N277" s="180"/>
      <c r="O277" s="165"/>
      <c r="P277" s="165"/>
      <c r="Q277" s="165"/>
      <c r="R277" s="166"/>
      <c r="S277" s="227" t="str">
        <f>IF(OR(S274="Empleado",S274="Familiar"),"Nombre del Empleado","N° Factura")</f>
        <v>N° Factura</v>
      </c>
      <c r="T277" s="228"/>
      <c r="U277" s="89"/>
      <c r="V277" s="169"/>
      <c r="W277" s="227" t="str">
        <f>IF(OR(W274="Empleado",W274="Familiar"),"Nombre del Empleado","N° Factura")</f>
        <v>N° Factura</v>
      </c>
      <c r="X277" s="228"/>
      <c r="Y277" s="89"/>
      <c r="Z277" s="169"/>
      <c r="AA277" s="227" t="str">
        <f>IF(OR(AA274="Empleado",AA274="Familiar"),"Nombre del Empleado","N° Factura")</f>
        <v>N° Factura</v>
      </c>
      <c r="AB277" s="228"/>
      <c r="AC277" s="89"/>
      <c r="AD277" s="56"/>
      <c r="AE277" s="233" t="s">
        <v>80</v>
      </c>
      <c r="AF277" s="228"/>
      <c r="AG277" s="143">
        <f t="array" aca="1" ref="AG277" ca="1">COUNTIFS(AP226:AP266, "💲", AY226:AY266, INDIRECT("AE" &amp; ROW())) + COUNTIFS(AP226:AP266, "📦", AY226:AY266, INDIRECT("AE" &amp; ROW())) + COUNTIFS(AP226:AP266, "✅", AY226:AY266, INDIRECT("AE" &amp; ROW()))</f>
        <v>0</v>
      </c>
      <c r="AH277" s="144">
        <f t="array" aca="1" ref="AH277" ca="1">COUNTIFS(AP226:AP266, "💲", AY226:AY266, INDIRECT("AE" &amp; ROW())) + COUNTIFS(AP226:AP266, "📦", AY226:AY266, INDIRECT("AE" &amp; ROW()))</f>
        <v>0</v>
      </c>
      <c r="AI277" s="145">
        <f t="array" aca="1" ref="AI277" ca="1">SUMIFS(AR226:AR266, AY226:AY266, INDIRECT("AE" &amp; ROW()), AP226:AP266, "💲") + SUMIFS(AR226:AR266, AY226:AY266, INDIRECT("AE" &amp; ROW()), AP226:AP266, "📦")</f>
        <v>0</v>
      </c>
      <c r="AJ277" s="145">
        <f t="array" aca="1" ref="AJ277" ca="1">(
    SUMIFS(AR226:AR266, AY226:AY266, INDIRECT("AE" &amp; ROW()), AP226:AP266, "💲") +
    SUMIFS(AR226:AR266, AY226:AY266, INDIRECT("AE" &amp; ROW()), AP226:AP266, "📦")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
        SUMIFS(AR226:AR266, AY226:AY266, INDIRECT("AE" &amp; ROW()), AP226:AP266, "💲", AS226:AS266, "Familiar") +
        SUMIFS(AR226:AR266, AY226:AY266, INDIRECT("AE" &amp; ROW()), AP226:AP266, "📦", AS226:AS266, "Familiar")
    ) / 2
)  -
(
    (
        SUMIFS(AR226:AR266, AY226:AY266, INDIRECT("AE" &amp; ROW()), AP226:AP266, "💲", AS226:AS266, "Exonerado ADH") +
        SUMIFS(AR226:AR266, AY226:AY266, INDIRECT("AE" &amp; ROW()), AP226:AP266, "📦", AS226:AS266, "Exonerado ADH")
    ) / 2
)  -
(
    (
        SUMIFS(AR226:AR266, AY226:AY266, INDIRECT("AE" &amp; ROW()), AP226:AP266, "💲", AS226:AS266, "Exonerado Doctor") +
        SUMIFS(AR226:AR266, AY226:AY266, INDIRECT("AE" &amp; ROW()), AP226:AP266, "📦", AS226:AS266, "Exonerado Doctor")
    ) / 2
)</f>
        <v>0</v>
      </c>
      <c r="AK277" s="145">
        <f t="array" aca="1" ref="AK277" ca="1">(
    SUMIFS(AR226:AR266, AY226:AY266, INDIRECT("AE" &amp; ROW()), AP226:AP266, "💲") +
    SUMIFS(AR226:AR266, AY226:AY266, INDIRECT("AE" &amp; ROW()), AP226:AP266, "📦")
) -
(
    SUMIFS(AR226:AR266, AY226:AY266, INDIRECT("AE" &amp; ROW()), AP226:AP266, "💲", AS226:AS266, "Familiar") +
    SUMIFS(AR226:AR266, AY226:AY266, INDIRECT("AE" &amp; ROW()), AP226:AP266, "📦", AS226:AS266, "Familiar")
) -
(
    SUMIFS(AR226:AR266, AY226:AY266, INDIRECT("AE" &amp; ROW()), AP226:AP266, "💲", AS226:AS266, "Participante") +
    SUMIFS(AR226:AR266, AY226:AY266, INDIRECT("AE" &amp; ROW()), AP226:AP266, "📦", AS226:AS266, "Participante")
)  -
(
    SUMIFS(AR226:AR266, AY226:AY266, INDIRECT("AE" &amp; ROW()), AP226:AP266, "💲", AS226:AS266, "Empleado") +
    SUMIFS(AR226:AR266, AY226:AY266, INDIRECT("AE" &amp; ROW()), AP226:AP266, "📦", AS226:AS266, "Empleado")
) -
(
    SUMIFS(AR226:AR266, AY226:AY266, INDIRECT("AE" &amp; ROW()), AP226:AP266, "💲", AS226:AS266, "Exonerado ADH") +
    SUMIFS(AR226:AR266, AY226:AY266, INDIRECT("AE" &amp; ROW()), AP226:AP266, "📦", AS226:AS266, "Exonerado ADH")
) -
(
    (
        SUMIFS(AR226:AR266, AY226:AY266, INDIRECT("AE" &amp; ROW()), AP226:AP266, "💲", AS226:AS266, "Exonerado Doctor") +
        SUMIFS(AR226:AR266, AY226:AY266, INDIRECT("AE" &amp; ROW()), AP226:AP266, "📦", AS226:AS266, "Exonerado Doctor")
    ) / 2
) -
(
    (
        SUMIFS(AR226:AR266, AY226:AY266, INDIRECT("AE" &amp; ROW()), AP226:AP266, "💲", AS226:AS266, "") +
        SUMIFS(AR226:AR266, AY226:AY266, INDIRECT("AE" &amp; ROW()), AP226:AP266, "📦", AS226:AS266, "")
    ) / 2
)</f>
        <v>0</v>
      </c>
      <c r="AL277" s="146">
        <f t="array" aca="1" ref="AL277" ca="1">(
    SUMIFS(AR226:AR266, AY226:AY266, INDIRECT("AE" &amp; ROW()), AP226:AP266, "💲") +
    SUMIFS(AR226:AR266, AY226:AY266, INDIRECT("AE" &amp; ROW()), AP226:AP266, "📦")
) -
(
    (
        SUMIFS(AR226:AR266, AY226:AY266, INDIRECT("AE" &amp; ROW()), AP226:AP266, "💲", AS226:AS266, "Familiar") +
        SUMIFS(AR226:AR266, AY226:AY266, INDIRECT("AE" &amp; ROW()), AP226:AP266, "📦", AS226:AS266, "Familiar")
    ) / 2
) -
(
    (
        SUMIFS(AR226:AR266, AY226:AY266, INDIRECT("AE" &amp; ROW()), AP226:AP266, "💲", AS226:AS266, "Participante") +
        SUMIFS(AR226:AR266, AY226:AY266, INDIRECT("AE" &amp; ROW()), AP226:AP266, "📦", AS226:AS266, "Participante")
    ) / 2
) -
(
    (
        SUMIFS(AR226:AR266, AY226:AY266, INDIRECT("AE" &amp; ROW()), AP226:AP266, "💲", AS226:AS266, "Empleado") +
        SUMIFS(AR226:AR266, AY226:AY266, INDIRECT("AE" &amp; ROW()), AP226:AP266, "📦", AS226:AS266, "Empleado")
    ) / 2
) -
(
    (
        SUMIFS(AR226:AR266, AY226:AY266, INDIRECT("AE" &amp; ROW()), AP226:AP266, "💲", AS226:AS266, "Exonerado ADH") +
        SUMIFS(AR226:AR266, AY226:AY266, INDIRECT("AE" &amp; ROW()), AP226:AP266, "📦", AS226:AS266, "Exonerado ADH")
    ) / 2
) -
(
    SUMIFS(AR226:AR266, AY226:AY266, INDIRECT("AE" &amp; ROW()), AP226:AP266, "💲", AS226:AS266, "Exonerado Doctor") +
    SUMIFS(AR226:AR266, AY226:AY266, INDIRECT("AE" &amp; ROW()), AP226:AP266, "📦", AS226:AS266, "Exonerado Doctor")
) -
(
    (
        SUMIFS(AR226:AR266, AY226:AY266, INDIRECT("AE" &amp; ROW()), AP226:AP266, "💲", AS226:AS266, "") +
        SUMIFS(AR226:AR266, AY226:AY266, INDIRECT("AE" &amp; ROW()), AP226:AP266, "📦", AS226:AS266, "")
    ) / 2
)</f>
        <v>0</v>
      </c>
      <c r="AM277" s="56"/>
      <c r="AN277" s="56"/>
      <c r="AO277" s="56"/>
      <c r="AP277" s="56"/>
      <c r="AQ277" s="56"/>
      <c r="AR277" s="56"/>
      <c r="AS277" s="56"/>
      <c r="AT277" s="56"/>
      <c r="AU277" s="56"/>
      <c r="AV277" s="56"/>
      <c r="AW277" s="56"/>
      <c r="AX277" s="56"/>
      <c r="AY277" s="56"/>
      <c r="AZ277" s="56"/>
      <c r="BA277" s="56"/>
      <c r="BB277" s="56"/>
      <c r="BC277" s="56"/>
      <c r="BD277" s="56"/>
      <c r="BE277" s="56"/>
      <c r="BF277" s="56"/>
      <c r="BG277" s="56"/>
      <c r="BH277" s="56"/>
      <c r="BI277" s="56"/>
      <c r="BJ277" s="56"/>
      <c r="BK277" s="56"/>
      <c r="BL277" s="56"/>
      <c r="BM277" s="56"/>
      <c r="BN277" s="56"/>
    </row>
    <row r="278" spans="1:66" ht="11.25" customHeight="1">
      <c r="A278" s="3"/>
      <c r="B278" s="3"/>
      <c r="C278" s="3"/>
      <c r="D278" s="3"/>
      <c r="E278" s="3"/>
      <c r="F278" s="3"/>
      <c r="G278" s="3"/>
      <c r="H278" s="3"/>
      <c r="I278" s="3"/>
      <c r="J278" s="3"/>
      <c r="K278" s="3"/>
      <c r="L278" s="3"/>
      <c r="M278" s="3"/>
      <c r="N278" s="3"/>
      <c r="O278" s="1"/>
      <c r="P278" s="3"/>
      <c r="Q278" s="3"/>
      <c r="R278" s="15"/>
      <c r="S278" s="16"/>
      <c r="T278" s="16"/>
      <c r="U278" s="173"/>
      <c r="V278" s="6"/>
      <c r="W278" s="16"/>
      <c r="X278" s="16"/>
      <c r="Y278" s="173"/>
      <c r="Z278" s="48"/>
      <c r="AA278" s="173"/>
      <c r="AB278" s="173"/>
      <c r="AC278" s="173"/>
      <c r="AD278" s="174"/>
      <c r="AI278" s="148">
        <f t="shared" ref="AI278:AL278" ca="1" si="191">SUM(AI263:AI276)</f>
        <v>0</v>
      </c>
      <c r="AJ278" s="148">
        <f t="shared" ca="1" si="191"/>
        <v>0</v>
      </c>
      <c r="AK278" s="148">
        <f t="shared" ca="1" si="191"/>
        <v>0</v>
      </c>
      <c r="AL278" s="148">
        <f t="shared" ca="1" si="191"/>
        <v>0</v>
      </c>
      <c r="AM278" s="174"/>
      <c r="AN278" s="174"/>
      <c r="AO278" s="174"/>
      <c r="AP278" s="174"/>
      <c r="AQ278" s="174"/>
      <c r="AR278" s="174"/>
      <c r="AS278" s="174"/>
      <c r="AT278" s="174"/>
      <c r="AU278" s="174"/>
      <c r="AV278" s="174"/>
      <c r="AW278" s="174"/>
      <c r="AX278" s="174"/>
      <c r="AY278" s="174"/>
      <c r="AZ278" s="174"/>
      <c r="BA278" s="174"/>
      <c r="BB278" s="174"/>
      <c r="BC278" s="174"/>
      <c r="BD278" s="174"/>
      <c r="BE278" s="122"/>
      <c r="BF278" s="122"/>
      <c r="BG278" s="122"/>
      <c r="BH278" s="122"/>
      <c r="BI278" s="122"/>
      <c r="BJ278" s="174"/>
      <c r="BK278" s="174"/>
      <c r="BL278" s="174"/>
      <c r="BM278" s="174"/>
      <c r="BN278" s="174"/>
    </row>
    <row r="279" spans="1:66" ht="15" customHeight="1">
      <c r="A279" s="210">
        <f>IF(WEEKDAY(A224)=6, WORKDAY(A224+1, 1), A224+1)</f>
        <v>46332</v>
      </c>
      <c r="B279" s="211"/>
      <c r="C279" s="211"/>
      <c r="D279" s="211"/>
      <c r="E279" s="211"/>
      <c r="F279" s="211"/>
      <c r="G279" s="211"/>
      <c r="H279" s="211"/>
      <c r="I279" s="211"/>
      <c r="J279" s="211"/>
      <c r="K279" s="211"/>
      <c r="L279" s="211"/>
      <c r="M279" s="211"/>
      <c r="N279" s="212"/>
      <c r="O279" s="1"/>
      <c r="P279" s="1"/>
      <c r="Q279" s="1"/>
      <c r="R279" s="15"/>
      <c r="S279" s="22"/>
      <c r="T279" s="22"/>
      <c r="U279" s="241"/>
      <c r="V279" s="242"/>
      <c r="W279" s="242"/>
      <c r="X279" s="242"/>
      <c r="Y279" s="242"/>
      <c r="Z279" s="23"/>
      <c r="AA279" s="23"/>
      <c r="AB279" s="23"/>
      <c r="AC279" s="23"/>
      <c r="AD279" s="24"/>
      <c r="AE279" s="181"/>
      <c r="AF279" s="181"/>
      <c r="AG279" s="181"/>
      <c r="AH279" s="181"/>
      <c r="AI279" s="181"/>
      <c r="AJ279" s="181"/>
      <c r="AK279" s="181"/>
      <c r="AL279" s="181"/>
      <c r="AM279" s="24"/>
      <c r="AN279" s="24"/>
      <c r="AO279" s="24"/>
      <c r="AP279" s="24"/>
      <c r="AQ279" s="24"/>
      <c r="AR279" s="24"/>
      <c r="AS279" s="24"/>
      <c r="AT279" s="24"/>
      <c r="AU279" s="24"/>
      <c r="AV279" s="24"/>
      <c r="AW279" s="24"/>
      <c r="AX279" s="24"/>
      <c r="AY279" s="24"/>
      <c r="AZ279" s="24"/>
      <c r="BA279" s="24"/>
      <c r="BB279" s="24"/>
      <c r="BC279" s="24"/>
      <c r="BD279" s="24"/>
      <c r="BE279" s="24"/>
      <c r="BF279" s="24"/>
      <c r="BG279" s="24"/>
      <c r="BH279" s="24"/>
      <c r="BI279" s="24"/>
      <c r="BJ279" s="24"/>
      <c r="BK279" s="24"/>
      <c r="BL279" s="24"/>
      <c r="BM279" s="24"/>
      <c r="BN279" s="24"/>
    </row>
    <row r="280" spans="1:66" ht="15" customHeight="1">
      <c r="A280" s="25" t="s">
        <v>15</v>
      </c>
      <c r="B280" s="25" t="s">
        <v>16</v>
      </c>
      <c r="C280" s="213" t="s">
        <v>17</v>
      </c>
      <c r="D280" s="214"/>
      <c r="E280" s="214"/>
      <c r="F280" s="215"/>
      <c r="G280" s="213" t="s">
        <v>18</v>
      </c>
      <c r="H280" s="214"/>
      <c r="I280" s="214"/>
      <c r="J280" s="215"/>
      <c r="K280" s="213" t="s">
        <v>19</v>
      </c>
      <c r="L280" s="214"/>
      <c r="M280" s="214"/>
      <c r="N280" s="215"/>
      <c r="O280" s="1"/>
      <c r="P280" s="1"/>
      <c r="Q280" s="1"/>
      <c r="R280" s="26"/>
      <c r="S280" s="234" t="s">
        <v>17</v>
      </c>
      <c r="T280" s="214"/>
      <c r="U280" s="215"/>
      <c r="V280" s="27"/>
      <c r="W280" s="234" t="s">
        <v>18</v>
      </c>
      <c r="X280" s="214"/>
      <c r="Y280" s="215"/>
      <c r="Z280" s="28"/>
      <c r="AA280" s="234" t="s">
        <v>19</v>
      </c>
      <c r="AB280" s="214"/>
      <c r="AC280" s="215"/>
      <c r="AD280" s="29"/>
      <c r="AE280" s="181"/>
      <c r="AF280" s="181"/>
      <c r="AG280" s="181"/>
      <c r="AH280" s="181"/>
      <c r="AI280" s="181"/>
      <c r="AJ280" s="181"/>
      <c r="AK280" s="181"/>
      <c r="AL280" s="181"/>
      <c r="AM280" s="29"/>
      <c r="AN280" s="34" t="s">
        <v>2</v>
      </c>
      <c r="AO280" s="34" t="s">
        <v>3</v>
      </c>
      <c r="AP280" s="34" t="s">
        <v>4</v>
      </c>
      <c r="AQ280" s="34" t="s">
        <v>5</v>
      </c>
      <c r="AR280" s="34" t="s">
        <v>6</v>
      </c>
      <c r="AS280" s="34" t="s">
        <v>7</v>
      </c>
      <c r="AT280" s="34" t="s">
        <v>27</v>
      </c>
      <c r="AU280" s="34" t="s">
        <v>28</v>
      </c>
      <c r="AV280" s="34" t="s">
        <v>29</v>
      </c>
      <c r="AW280" s="34" t="s">
        <v>30</v>
      </c>
      <c r="AX280" s="34" t="s">
        <v>12</v>
      </c>
      <c r="AY280" s="34" t="s">
        <v>20</v>
      </c>
      <c r="AZ280" s="35"/>
      <c r="BA280" s="35"/>
      <c r="BB280" s="35"/>
      <c r="BC280" s="35"/>
      <c r="BD280" s="35"/>
      <c r="BE280" s="35"/>
      <c r="BF280" s="35"/>
      <c r="BG280" s="35"/>
      <c r="BH280" s="35"/>
      <c r="BI280" s="35"/>
      <c r="BJ280" s="35"/>
      <c r="BK280" s="35"/>
      <c r="BL280" s="35"/>
      <c r="BM280" s="35"/>
      <c r="BN280" s="35"/>
    </row>
    <row r="281" spans="1:66" ht="11.25" customHeight="1">
      <c r="A281" s="219">
        <f>Q287</f>
        <v>0.33333333333333331</v>
      </c>
      <c r="B281" s="38"/>
      <c r="C281" s="204"/>
      <c r="D281" s="207"/>
      <c r="E281" s="40" t="s">
        <v>36</v>
      </c>
      <c r="F281" s="42" t="str">
        <f>IF(D281&lt;&gt;"", VLOOKUP(D281,'Base de Datos'!$A$2:$D1268,2,FALSE()),"")</f>
        <v/>
      </c>
      <c r="G281" s="204"/>
      <c r="H281" s="216"/>
      <c r="I281" s="40" t="s">
        <v>36</v>
      </c>
      <c r="J281" s="42" t="str">
        <f>IF(H281&lt;&gt;"", VLOOKUP(H281,'Base de Datos'!$A$2:$D1268,2,FALSE()),"")</f>
        <v/>
      </c>
      <c r="K281" s="204"/>
      <c r="L281" s="216"/>
      <c r="M281" s="40" t="s">
        <v>36</v>
      </c>
      <c r="N281" s="42" t="str">
        <f>IF(L281&lt;&gt;"", VLOOKUP(L281,'Base de Datos'!$A$2:$D1268,2,FALSE()),"")</f>
        <v/>
      </c>
      <c r="O281" s="43"/>
      <c r="P281" s="1"/>
      <c r="Q281" s="44"/>
      <c r="R281" s="15"/>
      <c r="S281" s="45"/>
      <c r="T281" s="45" t="s">
        <v>37</v>
      </c>
      <c r="U281" s="46"/>
      <c r="V281" s="47"/>
      <c r="W281" s="45"/>
      <c r="X281" s="45" t="s">
        <v>37</v>
      </c>
      <c r="Y281" s="46"/>
      <c r="Z281" s="47"/>
      <c r="AA281" s="45"/>
      <c r="AB281" s="45" t="s">
        <v>37</v>
      </c>
      <c r="AC281" s="46"/>
      <c r="AD281" s="48"/>
      <c r="AE281" s="181"/>
      <c r="AF281" s="181"/>
      <c r="AG281" s="181"/>
      <c r="AH281" s="181"/>
      <c r="AI281" s="181"/>
      <c r="AJ281" s="181"/>
      <c r="AK281" s="181"/>
      <c r="AL281" s="181"/>
      <c r="AM281" s="48"/>
      <c r="AN281" s="53">
        <f>A279</f>
        <v>46332</v>
      </c>
      <c r="AO281" s="54" t="str">
        <f>C280</f>
        <v>Consultorio N° 1</v>
      </c>
      <c r="AP281" s="55">
        <f t="shared" ref="AP281:AQ281" si="192">C281</f>
        <v>0</v>
      </c>
      <c r="AQ281" s="55">
        <f t="shared" si="192"/>
        <v>0</v>
      </c>
      <c r="AR281" s="55">
        <f>U281</f>
        <v>0</v>
      </c>
      <c r="AS281" s="55">
        <f>S281</f>
        <v>0</v>
      </c>
      <c r="AT281" s="55">
        <f>S282</f>
        <v>0</v>
      </c>
      <c r="AU281" s="55">
        <f>U282</f>
        <v>0</v>
      </c>
      <c r="AV281" s="55">
        <f>S283</f>
        <v>0</v>
      </c>
      <c r="AW281" s="55">
        <f>U283</f>
        <v>0</v>
      </c>
      <c r="AX281" s="55">
        <f>U284</f>
        <v>0</v>
      </c>
      <c r="AY281" s="55">
        <f>F284</f>
        <v>0</v>
      </c>
      <c r="AZ281" s="56"/>
      <c r="BA281" s="56"/>
      <c r="BB281" s="56"/>
      <c r="BC281" s="56"/>
      <c r="BD281" s="56"/>
      <c r="BE281" s="56"/>
      <c r="BF281" s="56"/>
      <c r="BG281" s="56"/>
      <c r="BH281" s="56"/>
      <c r="BI281" s="56"/>
      <c r="BJ281" s="56"/>
      <c r="BK281" s="56"/>
      <c r="BL281" s="56"/>
      <c r="BM281" s="56"/>
      <c r="BN281" s="56"/>
    </row>
    <row r="282" spans="1:66" ht="11.25" customHeight="1">
      <c r="A282" s="220"/>
      <c r="B282" s="38"/>
      <c r="C282" s="205"/>
      <c r="D282" s="208"/>
      <c r="E282" s="57" t="s">
        <v>42</v>
      </c>
      <c r="F282" s="58" t="str">
        <f>IF(D281&lt;&gt;"", VLOOKUP(D281,'Base de Datos'!$A$2:$D1268,3,FALSE()),"")</f>
        <v/>
      </c>
      <c r="G282" s="205"/>
      <c r="H282" s="208"/>
      <c r="I282" s="57" t="s">
        <v>42</v>
      </c>
      <c r="J282" s="58" t="str">
        <f>IF(H281&lt;&gt;"", VLOOKUP(H281,'Base de Datos'!$A$2:$D1268,3,FALSE()),"")</f>
        <v/>
      </c>
      <c r="K282" s="205"/>
      <c r="L282" s="208"/>
      <c r="M282" s="57" t="s">
        <v>42</v>
      </c>
      <c r="N282" s="58" t="str">
        <f>IF(L281&lt;&gt;"", VLOOKUP(L281,'Base de Datos'!$A$2:$D1268,3,FALSE()),"")</f>
        <v/>
      </c>
      <c r="O282" s="43"/>
      <c r="P282" s="1"/>
      <c r="Q282" s="44"/>
      <c r="R282" s="15"/>
      <c r="S282" s="229"/>
      <c r="T282" s="230"/>
      <c r="U282" s="59"/>
      <c r="V282" s="47"/>
      <c r="W282" s="229"/>
      <c r="X282" s="230"/>
      <c r="Y282" s="59"/>
      <c r="Z282" s="47"/>
      <c r="AA282" s="229"/>
      <c r="AB282" s="230"/>
      <c r="AC282" s="59"/>
      <c r="AD282" s="48"/>
      <c r="AE282" s="181"/>
      <c r="AF282" s="181"/>
      <c r="AG282" s="181"/>
      <c r="AH282" s="181"/>
      <c r="AI282" s="181"/>
      <c r="AJ282" s="181"/>
      <c r="AK282" s="181"/>
      <c r="AL282" s="181"/>
      <c r="AM282" s="48"/>
      <c r="AN282" s="53">
        <f>A279</f>
        <v>46332</v>
      </c>
      <c r="AO282" s="54" t="str">
        <f>C280</f>
        <v>Consultorio N° 1</v>
      </c>
      <c r="AP282" s="55">
        <f t="shared" ref="AP282:AQ282" si="193">C285</f>
        <v>0</v>
      </c>
      <c r="AQ282" s="55">
        <f t="shared" si="193"/>
        <v>0</v>
      </c>
      <c r="AR282" s="64">
        <f>U285</f>
        <v>0</v>
      </c>
      <c r="AS282" s="55">
        <f>S285</f>
        <v>0</v>
      </c>
      <c r="AT282" s="55">
        <f>S286</f>
        <v>0</v>
      </c>
      <c r="AU282" s="55">
        <f>U286</f>
        <v>0</v>
      </c>
      <c r="AV282" s="55">
        <f>S287</f>
        <v>0</v>
      </c>
      <c r="AW282" s="55">
        <f>U287</f>
        <v>0</v>
      </c>
      <c r="AX282" s="55">
        <f>U288</f>
        <v>0</v>
      </c>
      <c r="AY282" s="55">
        <f>F288</f>
        <v>0</v>
      </c>
      <c r="AZ282" s="56"/>
      <c r="BA282" s="56"/>
      <c r="BB282" s="56"/>
      <c r="BC282" s="56"/>
      <c r="BD282" s="56"/>
      <c r="BE282" s="56"/>
      <c r="BF282" s="56"/>
      <c r="BG282" s="56"/>
      <c r="BH282" s="56"/>
      <c r="BI282" s="56"/>
      <c r="BJ282" s="56"/>
      <c r="BK282" s="56"/>
      <c r="BL282" s="56"/>
      <c r="BM282" s="56"/>
      <c r="BN282" s="56"/>
    </row>
    <row r="283" spans="1:66" ht="11.25" customHeight="1">
      <c r="A283" s="220"/>
      <c r="B283" s="38"/>
      <c r="C283" s="205"/>
      <c r="D283" s="208"/>
      <c r="E283" s="57" t="s">
        <v>44</v>
      </c>
      <c r="F283" s="58" t="str">
        <f>IF(D281&lt;&gt;"", VLOOKUP(D281,'Base de Datos'!$A$2:$D1268,4,FALSE()),"")</f>
        <v/>
      </c>
      <c r="G283" s="205"/>
      <c r="H283" s="208"/>
      <c r="I283" s="57" t="s">
        <v>44</v>
      </c>
      <c r="J283" s="58" t="str">
        <f>IF(H281&lt;&gt;"", VLOOKUP(H281,'Base de Datos'!$A$2:$D1268,4,FALSE()),"")</f>
        <v/>
      </c>
      <c r="K283" s="205"/>
      <c r="L283" s="208"/>
      <c r="M283" s="57" t="s">
        <v>44</v>
      </c>
      <c r="N283" s="58" t="str">
        <f>IF(L281&lt;&gt;"", VLOOKUP(L281,'Base de Datos'!$A$2:$D1268,4,FALSE()),"")</f>
        <v/>
      </c>
      <c r="O283" s="43"/>
      <c r="P283" s="1"/>
      <c r="Q283" s="44"/>
      <c r="R283" s="15"/>
      <c r="S283" s="229"/>
      <c r="T283" s="230"/>
      <c r="U283" s="59"/>
      <c r="V283" s="47"/>
      <c r="W283" s="229"/>
      <c r="X283" s="230"/>
      <c r="Y283" s="59"/>
      <c r="Z283" s="47"/>
      <c r="AA283" s="229"/>
      <c r="AB283" s="230"/>
      <c r="AC283" s="59"/>
      <c r="AD283" s="48"/>
      <c r="AE283" s="181"/>
      <c r="AF283" s="181"/>
      <c r="AG283" s="181"/>
      <c r="AH283" s="181"/>
      <c r="AI283" s="181"/>
      <c r="AJ283" s="181"/>
      <c r="AK283" s="181"/>
      <c r="AL283" s="181"/>
      <c r="AM283" s="48"/>
      <c r="AN283" s="53">
        <f>A279</f>
        <v>46332</v>
      </c>
      <c r="AO283" s="54" t="str">
        <f>C280</f>
        <v>Consultorio N° 1</v>
      </c>
      <c r="AP283" s="55">
        <f t="shared" ref="AP283:AQ283" si="194">C289</f>
        <v>0</v>
      </c>
      <c r="AQ283" s="55">
        <f t="shared" si="194"/>
        <v>0</v>
      </c>
      <c r="AR283" s="64">
        <f>U289</f>
        <v>0</v>
      </c>
      <c r="AS283" s="55">
        <f>S289</f>
        <v>0</v>
      </c>
      <c r="AT283" s="55">
        <f>S290</f>
        <v>0</v>
      </c>
      <c r="AU283" s="55">
        <f>U290</f>
        <v>0</v>
      </c>
      <c r="AV283" s="55">
        <f>S291</f>
        <v>0</v>
      </c>
      <c r="AW283" s="55">
        <f>U291</f>
        <v>0</v>
      </c>
      <c r="AX283" s="55">
        <f>U292</f>
        <v>0</v>
      </c>
      <c r="AY283" s="55">
        <f>F292</f>
        <v>0</v>
      </c>
      <c r="AZ283" s="56"/>
      <c r="BA283" s="56"/>
      <c r="BB283" s="56"/>
      <c r="BC283" s="56"/>
      <c r="BD283" s="56"/>
      <c r="BE283" s="56"/>
      <c r="BF283" s="56"/>
      <c r="BG283" s="56"/>
      <c r="BH283" s="56"/>
      <c r="BI283" s="56"/>
      <c r="BJ283" s="56"/>
      <c r="BK283" s="56"/>
      <c r="BL283" s="56"/>
      <c r="BM283" s="56"/>
      <c r="BN283" s="56"/>
    </row>
    <row r="284" spans="1:66" ht="11.25" customHeight="1">
      <c r="A284" s="221"/>
      <c r="B284" s="38"/>
      <c r="C284" s="206"/>
      <c r="D284" s="209"/>
      <c r="E284" s="85" t="s">
        <v>46</v>
      </c>
      <c r="F284" s="86"/>
      <c r="G284" s="206"/>
      <c r="H284" s="209"/>
      <c r="I284" s="87" t="s">
        <v>46</v>
      </c>
      <c r="J284" s="88"/>
      <c r="K284" s="206"/>
      <c r="L284" s="209"/>
      <c r="M284" s="87" t="s">
        <v>46</v>
      </c>
      <c r="N284" s="88"/>
      <c r="O284" s="43"/>
      <c r="P284" s="1"/>
      <c r="Q284" s="44"/>
      <c r="R284" s="15"/>
      <c r="S284" s="227" t="str">
        <f>IF(OR(S281="Empleado",S281="Familiar"),"Nombre del Empleado","N° Factura")</f>
        <v>N° Factura</v>
      </c>
      <c r="T284" s="228"/>
      <c r="U284" s="89"/>
      <c r="V284" s="47"/>
      <c r="W284" s="227" t="str">
        <f>IF(OR(W281="Empleado",W281="Familiar"),"Nombre del Empleado","N° Factura")</f>
        <v>N° Factura</v>
      </c>
      <c r="X284" s="228"/>
      <c r="Y284" s="89"/>
      <c r="Z284" s="47"/>
      <c r="AA284" s="227" t="str">
        <f>IF(OR(AA281="Empleado",AA281="Familiar"),"Nombre del Empleado","N° Factura")</f>
        <v>N° Factura</v>
      </c>
      <c r="AB284" s="228"/>
      <c r="AC284" s="89"/>
      <c r="AD284" s="48"/>
      <c r="AE284" s="181"/>
      <c r="AF284" s="181"/>
      <c r="AG284" s="181"/>
      <c r="AH284" s="181"/>
      <c r="AI284" s="181"/>
      <c r="AJ284" s="181"/>
      <c r="AK284" s="181"/>
      <c r="AL284" s="181"/>
      <c r="AM284" s="48"/>
      <c r="AN284" s="53">
        <f>A279</f>
        <v>46332</v>
      </c>
      <c r="AO284" s="54" t="str">
        <f>C280</f>
        <v>Consultorio N° 1</v>
      </c>
      <c r="AP284" s="55">
        <f t="shared" ref="AP284:AQ284" si="195">C293</f>
        <v>0</v>
      </c>
      <c r="AQ284" s="55">
        <f t="shared" si="195"/>
        <v>0</v>
      </c>
      <c r="AR284" s="64">
        <f>U293</f>
        <v>0</v>
      </c>
      <c r="AS284" s="55">
        <f>S293</f>
        <v>0</v>
      </c>
      <c r="AT284" s="55">
        <f>S294</f>
        <v>0</v>
      </c>
      <c r="AU284" s="64">
        <f>U294</f>
        <v>0</v>
      </c>
      <c r="AV284" s="55">
        <f>S295</f>
        <v>0</v>
      </c>
      <c r="AW284" s="55">
        <f>U295</f>
        <v>0</v>
      </c>
      <c r="AX284" s="55">
        <f>U296</f>
        <v>0</v>
      </c>
      <c r="AY284" s="55">
        <f>F296</f>
        <v>0</v>
      </c>
      <c r="AZ284" s="56"/>
      <c r="BA284" s="56"/>
      <c r="BB284" s="56"/>
      <c r="BC284" s="56"/>
      <c r="BD284" s="56"/>
      <c r="BE284" s="56"/>
      <c r="BF284" s="56"/>
      <c r="BG284" s="56"/>
      <c r="BH284" s="56"/>
      <c r="BI284" s="56"/>
      <c r="BJ284" s="56"/>
      <c r="BK284" s="56"/>
      <c r="BL284" s="56"/>
      <c r="BM284" s="56"/>
      <c r="BN284" s="56"/>
    </row>
    <row r="285" spans="1:66" ht="11.25" customHeight="1">
      <c r="A285" s="222">
        <f>A281+$Q$13/1440</f>
        <v>0.375</v>
      </c>
      <c r="B285" s="38"/>
      <c r="C285" s="204"/>
      <c r="D285" s="207"/>
      <c r="E285" s="40" t="s">
        <v>36</v>
      </c>
      <c r="F285" s="42" t="str">
        <f>IF(D285&lt;&gt;"", VLOOKUP(D285,'Base de Datos'!$A$2:$D1268,2,FALSE()),"")</f>
        <v/>
      </c>
      <c r="G285" s="204"/>
      <c r="H285" s="216"/>
      <c r="I285" s="40" t="s">
        <v>36</v>
      </c>
      <c r="J285" s="42" t="str">
        <f>IF(H285&lt;&gt;"", VLOOKUP(H285,'Base de Datos'!$A$2:$D1268,2,FALSE()),"")</f>
        <v/>
      </c>
      <c r="K285" s="204"/>
      <c r="L285" s="216"/>
      <c r="M285" s="40" t="s">
        <v>36</v>
      </c>
      <c r="N285" s="42" t="str">
        <f>IF(L285&lt;&gt;"", VLOOKUP(L285,'Base de Datos'!$A$2:$D1268,2,FALSE()),"")</f>
        <v/>
      </c>
      <c r="O285" s="262" t="s">
        <v>32</v>
      </c>
      <c r="P285" s="242"/>
      <c r="Q285" s="263">
        <f ca="1">$N$2</f>
        <v>888.89089999999999</v>
      </c>
      <c r="R285" s="15"/>
      <c r="S285" s="45"/>
      <c r="T285" s="45" t="s">
        <v>37</v>
      </c>
      <c r="U285" s="103"/>
      <c r="V285" s="47"/>
      <c r="W285" s="45"/>
      <c r="X285" s="45" t="s">
        <v>37</v>
      </c>
      <c r="Y285" s="46"/>
      <c r="Z285" s="47"/>
      <c r="AA285" s="45"/>
      <c r="AB285" s="45" t="s">
        <v>37</v>
      </c>
      <c r="AC285" s="46"/>
      <c r="AD285" s="48"/>
      <c r="AE285" s="181"/>
      <c r="AF285" s="181"/>
      <c r="AG285" s="181"/>
      <c r="AH285" s="181"/>
      <c r="AI285" s="181"/>
      <c r="AJ285" s="181"/>
      <c r="AK285" s="181"/>
      <c r="AL285" s="181"/>
      <c r="AM285" s="48"/>
      <c r="AN285" s="53">
        <f>A279</f>
        <v>46332</v>
      </c>
      <c r="AO285" s="54" t="str">
        <f>C280</f>
        <v>Consultorio N° 1</v>
      </c>
      <c r="AP285" s="55">
        <f t="shared" ref="AP285:AQ285" si="196">C297</f>
        <v>0</v>
      </c>
      <c r="AQ285" s="55">
        <f t="shared" si="196"/>
        <v>0</v>
      </c>
      <c r="AR285" s="64">
        <f>U297</f>
        <v>0</v>
      </c>
      <c r="AS285" s="55">
        <f>S297</f>
        <v>0</v>
      </c>
      <c r="AT285" s="55">
        <f>S298</f>
        <v>0</v>
      </c>
      <c r="AU285" s="55">
        <f>U298</f>
        <v>0</v>
      </c>
      <c r="AV285" s="55">
        <f>S299</f>
        <v>0</v>
      </c>
      <c r="AW285" s="55">
        <f>U299</f>
        <v>0</v>
      </c>
      <c r="AX285" s="55">
        <f>U300</f>
        <v>0</v>
      </c>
      <c r="AY285" s="55">
        <f>F300</f>
        <v>0</v>
      </c>
      <c r="AZ285" s="56"/>
      <c r="BA285" s="56"/>
      <c r="BB285" s="56"/>
      <c r="BC285" s="56"/>
      <c r="BD285" s="56"/>
      <c r="BE285" s="56"/>
      <c r="BF285" s="56"/>
      <c r="BG285" s="56"/>
      <c r="BH285" s="56"/>
      <c r="BI285" s="56"/>
      <c r="BJ285" s="56"/>
      <c r="BK285" s="56"/>
      <c r="BL285" s="56"/>
      <c r="BM285" s="56"/>
      <c r="BN285" s="56"/>
    </row>
    <row r="286" spans="1:66" ht="11.25" customHeight="1">
      <c r="A286" s="220"/>
      <c r="B286" s="38"/>
      <c r="C286" s="205"/>
      <c r="D286" s="208"/>
      <c r="E286" s="57" t="s">
        <v>42</v>
      </c>
      <c r="F286" s="58" t="str">
        <f>IF(D285&lt;&gt;"", VLOOKUP(D285,'Base de Datos'!$A$2:$D1268,3,FALSE()),"")</f>
        <v/>
      </c>
      <c r="G286" s="205"/>
      <c r="H286" s="208"/>
      <c r="I286" s="57" t="s">
        <v>42</v>
      </c>
      <c r="J286" s="58" t="str">
        <f>IF(H285&lt;&gt;"", VLOOKUP(H285,'Base de Datos'!$A$2:$D1268,3,FALSE()),"")</f>
        <v/>
      </c>
      <c r="K286" s="205"/>
      <c r="L286" s="208"/>
      <c r="M286" s="57" t="s">
        <v>42</v>
      </c>
      <c r="N286" s="58" t="str">
        <f>IF(L285&lt;&gt;"", VLOOKUP(L285,'Base de Datos'!$A$2:$D1268,3,FALSE()),"")</f>
        <v/>
      </c>
      <c r="O286" s="242"/>
      <c r="P286" s="242"/>
      <c r="Q286" s="264"/>
      <c r="R286" s="15"/>
      <c r="S286" s="229"/>
      <c r="T286" s="230"/>
      <c r="U286" s="59"/>
      <c r="V286" s="47"/>
      <c r="W286" s="229"/>
      <c r="X286" s="230"/>
      <c r="Y286" s="59"/>
      <c r="Z286" s="47"/>
      <c r="AA286" s="229"/>
      <c r="AB286" s="230"/>
      <c r="AC286" s="59"/>
      <c r="AD286" s="48"/>
      <c r="AE286" s="181"/>
      <c r="AF286" s="181"/>
      <c r="AG286" s="181"/>
      <c r="AH286" s="181"/>
      <c r="AI286" s="181"/>
      <c r="AJ286" s="181"/>
      <c r="AK286" s="181"/>
      <c r="AL286" s="181"/>
      <c r="AM286" s="48"/>
      <c r="AN286" s="53">
        <f>A279</f>
        <v>46332</v>
      </c>
      <c r="AO286" s="54" t="str">
        <f>C280</f>
        <v>Consultorio N° 1</v>
      </c>
      <c r="AP286" s="55">
        <f t="shared" ref="AP286:AQ286" si="197">C301</f>
        <v>0</v>
      </c>
      <c r="AQ286" s="55">
        <f t="shared" si="197"/>
        <v>0</v>
      </c>
      <c r="AR286" s="55">
        <f>U301</f>
        <v>0</v>
      </c>
      <c r="AS286" s="55">
        <f>S301</f>
        <v>0</v>
      </c>
      <c r="AT286" s="55">
        <f>S302</f>
        <v>0</v>
      </c>
      <c r="AU286" s="55">
        <f>U302</f>
        <v>0</v>
      </c>
      <c r="AV286" s="55">
        <f>S303</f>
        <v>0</v>
      </c>
      <c r="AW286" s="55">
        <f>U303</f>
        <v>0</v>
      </c>
      <c r="AX286" s="55">
        <f>U304</f>
        <v>0</v>
      </c>
      <c r="AY286" s="55">
        <f>F304</f>
        <v>0</v>
      </c>
      <c r="AZ286" s="56"/>
      <c r="BA286" s="56"/>
      <c r="BB286" s="56"/>
      <c r="BC286" s="56"/>
      <c r="BD286" s="56"/>
      <c r="BE286" s="56"/>
      <c r="BF286" s="56"/>
      <c r="BG286" s="56"/>
      <c r="BH286" s="56"/>
      <c r="BI286" s="56"/>
      <c r="BJ286" s="56"/>
      <c r="BK286" s="56"/>
      <c r="BL286" s="56"/>
      <c r="BM286" s="56"/>
      <c r="BN286" s="56"/>
    </row>
    <row r="287" spans="1:66" ht="11.25" customHeight="1">
      <c r="A287" s="220"/>
      <c r="B287" s="38"/>
      <c r="C287" s="205"/>
      <c r="D287" s="208"/>
      <c r="E287" s="57" t="s">
        <v>44</v>
      </c>
      <c r="F287" s="58" t="str">
        <f>IF(D285&lt;&gt;"", VLOOKUP(D285,'Base de Datos'!$A$2:$D1268,4,FALSE()),"")</f>
        <v/>
      </c>
      <c r="G287" s="205"/>
      <c r="H287" s="208"/>
      <c r="I287" s="57" t="s">
        <v>44</v>
      </c>
      <c r="J287" s="58" t="str">
        <f>IF(H285&lt;&gt;"", VLOOKUP(H285,'Base de Datos'!$A$2:$D1268,4,FALSE()),"")</f>
        <v/>
      </c>
      <c r="K287" s="205"/>
      <c r="L287" s="208"/>
      <c r="M287" s="57" t="s">
        <v>44</v>
      </c>
      <c r="N287" s="58" t="str">
        <f>IF(L285&lt;&gt;"", VLOOKUP(L285,'Base de Datos'!$A$2:$D1268,4,FALSE()),"")</f>
        <v/>
      </c>
      <c r="O287" s="43"/>
      <c r="P287" s="104" t="s">
        <v>50</v>
      </c>
      <c r="Q287" s="106">
        <v>0.33333333333333331</v>
      </c>
      <c r="R287" s="15"/>
      <c r="S287" s="229"/>
      <c r="T287" s="230"/>
      <c r="U287" s="59"/>
      <c r="V287" s="47"/>
      <c r="W287" s="229"/>
      <c r="X287" s="230"/>
      <c r="Y287" s="59"/>
      <c r="Z287" s="47"/>
      <c r="AA287" s="229"/>
      <c r="AB287" s="230"/>
      <c r="AC287" s="59"/>
      <c r="AD287" s="48"/>
      <c r="AE287" s="181"/>
      <c r="AF287" s="181"/>
      <c r="AG287" s="181"/>
      <c r="AH287" s="181"/>
      <c r="AI287" s="181"/>
      <c r="AJ287" s="181"/>
      <c r="AK287" s="181"/>
      <c r="AL287" s="181"/>
      <c r="AM287" s="48"/>
      <c r="AN287" s="53">
        <f>A279</f>
        <v>46332</v>
      </c>
      <c r="AO287" s="54" t="str">
        <f>C280</f>
        <v>Consultorio N° 1</v>
      </c>
      <c r="AP287" s="55">
        <f t="shared" ref="AP287:AQ287" si="198">C305</f>
        <v>0</v>
      </c>
      <c r="AQ287" s="55">
        <f t="shared" si="198"/>
        <v>0</v>
      </c>
      <c r="AR287" s="55">
        <f>U305</f>
        <v>0</v>
      </c>
      <c r="AS287" s="55">
        <f>S305</f>
        <v>0</v>
      </c>
      <c r="AT287" s="55">
        <f>S306</f>
        <v>0</v>
      </c>
      <c r="AU287" s="55">
        <f>U306</f>
        <v>0</v>
      </c>
      <c r="AV287" s="55">
        <f>S307</f>
        <v>0</v>
      </c>
      <c r="AW287" s="55">
        <f>U307</f>
        <v>0</v>
      </c>
      <c r="AX287" s="55">
        <f>U308</f>
        <v>0</v>
      </c>
      <c r="AY287" s="55">
        <f>F308</f>
        <v>0</v>
      </c>
      <c r="AZ287" s="56"/>
      <c r="BA287" s="56"/>
      <c r="BB287" s="56"/>
      <c r="BC287" s="56"/>
      <c r="BD287" s="56"/>
      <c r="BE287" s="56"/>
      <c r="BF287" s="56"/>
      <c r="BG287" s="56"/>
      <c r="BH287" s="56"/>
      <c r="BI287" s="56"/>
      <c r="BJ287" s="56"/>
      <c r="BK287" s="56"/>
      <c r="BL287" s="56"/>
      <c r="BM287" s="56"/>
      <c r="BN287" s="56"/>
    </row>
    <row r="288" spans="1:66" ht="11.25" customHeight="1">
      <c r="A288" s="221"/>
      <c r="B288" s="38"/>
      <c r="C288" s="206"/>
      <c r="D288" s="209"/>
      <c r="E288" s="85" t="s">
        <v>46</v>
      </c>
      <c r="F288" s="107"/>
      <c r="G288" s="206"/>
      <c r="H288" s="209"/>
      <c r="I288" s="85" t="s">
        <v>46</v>
      </c>
      <c r="J288" s="108"/>
      <c r="K288" s="206"/>
      <c r="L288" s="209"/>
      <c r="M288" s="85" t="s">
        <v>46</v>
      </c>
      <c r="N288" s="108"/>
      <c r="O288" s="43"/>
      <c r="P288" s="104" t="s">
        <v>54</v>
      </c>
      <c r="Q288" s="109">
        <v>60</v>
      </c>
      <c r="R288" s="15"/>
      <c r="S288" s="227" t="str">
        <f>IF(OR(S285="Empleado",S285="Familiar"),"Nombre del Empleado","N° Factura")</f>
        <v>N° Factura</v>
      </c>
      <c r="T288" s="228"/>
      <c r="U288" s="89"/>
      <c r="V288" s="47"/>
      <c r="W288" s="227" t="str">
        <f>IF(OR(W285="Empleado",W285="Familiar"),"Nombre del Empleado","N° Factura")</f>
        <v>N° Factura</v>
      </c>
      <c r="X288" s="228"/>
      <c r="Y288" s="111"/>
      <c r="Z288" s="47"/>
      <c r="AA288" s="227" t="str">
        <f>IF(OR(AA285="Empleado",AA285="Familiar"),"Nombre del Empleado","N° Factura")</f>
        <v>N° Factura</v>
      </c>
      <c r="AB288" s="228"/>
      <c r="AC288" s="111"/>
      <c r="AD288" s="48"/>
      <c r="AE288" s="181"/>
      <c r="AF288" s="181"/>
      <c r="AG288" s="181"/>
      <c r="AH288" s="181"/>
      <c r="AI288" s="181"/>
      <c r="AJ288" s="181"/>
      <c r="AK288" s="181"/>
      <c r="AL288" s="181"/>
      <c r="AM288" s="48"/>
      <c r="AN288" s="53">
        <f>A279</f>
        <v>46332</v>
      </c>
      <c r="AO288" s="54" t="str">
        <f>C280</f>
        <v>Consultorio N° 1</v>
      </c>
      <c r="AP288" s="55">
        <f t="shared" ref="AP288:AQ288" si="199">C309</f>
        <v>0</v>
      </c>
      <c r="AQ288" s="55">
        <f t="shared" si="199"/>
        <v>0</v>
      </c>
      <c r="AR288" s="55">
        <f>U309</f>
        <v>0</v>
      </c>
      <c r="AS288" s="55">
        <f>S309</f>
        <v>0</v>
      </c>
      <c r="AT288" s="55">
        <f>S310</f>
        <v>0</v>
      </c>
      <c r="AU288" s="55">
        <f>U310</f>
        <v>0</v>
      </c>
      <c r="AV288" s="55">
        <f>S311</f>
        <v>0</v>
      </c>
      <c r="AW288" s="55">
        <f>U311</f>
        <v>0</v>
      </c>
      <c r="AX288" s="55">
        <f>U312</f>
        <v>0</v>
      </c>
      <c r="AY288" s="55">
        <f>F312</f>
        <v>0</v>
      </c>
      <c r="AZ288" s="56"/>
      <c r="BA288" s="56"/>
      <c r="BB288" s="56"/>
      <c r="BC288" s="56"/>
      <c r="BD288" s="56"/>
      <c r="BE288" s="56"/>
      <c r="BF288" s="56"/>
      <c r="BG288" s="56"/>
      <c r="BH288" s="56"/>
      <c r="BI288" s="56"/>
      <c r="BJ288" s="56"/>
      <c r="BK288" s="56"/>
      <c r="BL288" s="56"/>
      <c r="BM288" s="56"/>
      <c r="BN288" s="56"/>
    </row>
    <row r="289" spans="1:66" ht="11.25" customHeight="1">
      <c r="A289" s="222">
        <f>A285+$Q$13/1440</f>
        <v>0.41666666666666669</v>
      </c>
      <c r="B289" s="38"/>
      <c r="C289" s="204"/>
      <c r="D289" s="207"/>
      <c r="E289" s="40" t="s">
        <v>36</v>
      </c>
      <c r="F289" s="42" t="str">
        <f>IF(D289&lt;&gt;"", VLOOKUP(D289,'Base de Datos'!$A$2:$D1268,2,FALSE()),"")</f>
        <v/>
      </c>
      <c r="G289" s="218"/>
      <c r="H289" s="217"/>
      <c r="I289" s="118" t="s">
        <v>36</v>
      </c>
      <c r="J289" s="42" t="str">
        <f>IF(H289&lt;&gt;"", VLOOKUP(H289,'Base de Datos'!$A$2:$D1268,2,FALSE()),"")</f>
        <v/>
      </c>
      <c r="K289" s="218"/>
      <c r="L289" s="217"/>
      <c r="M289" s="118" t="s">
        <v>36</v>
      </c>
      <c r="N289" s="42" t="str">
        <f>IF(L289&lt;&gt;"", VLOOKUP(L289,'Base de Datos'!$A$2:$D1268,2,FALSE()),"")</f>
        <v/>
      </c>
      <c r="O289" s="43"/>
      <c r="P289" s="1"/>
      <c r="Q289" s="1"/>
      <c r="R289" s="15"/>
      <c r="S289" s="45"/>
      <c r="T289" s="45" t="s">
        <v>37</v>
      </c>
      <c r="U289" s="46"/>
      <c r="V289" s="47"/>
      <c r="W289" s="45"/>
      <c r="X289" s="45" t="s">
        <v>37</v>
      </c>
      <c r="Y289" s="46"/>
      <c r="Z289" s="47"/>
      <c r="AA289" s="45"/>
      <c r="AB289" s="45" t="s">
        <v>37</v>
      </c>
      <c r="AC289" s="46"/>
      <c r="AD289" s="48"/>
      <c r="AE289" s="181"/>
      <c r="AF289" s="181"/>
      <c r="AG289" s="181"/>
      <c r="AH289" s="181"/>
      <c r="AI289" s="181"/>
      <c r="AJ289" s="181"/>
      <c r="AK289" s="181"/>
      <c r="AL289" s="181"/>
      <c r="AM289" s="48"/>
      <c r="AN289" s="53">
        <f>A279</f>
        <v>46332</v>
      </c>
      <c r="AO289" s="54" t="str">
        <f>C280</f>
        <v>Consultorio N° 1</v>
      </c>
      <c r="AP289" s="55">
        <f t="shared" ref="AP289:AQ289" si="200">C313</f>
        <v>0</v>
      </c>
      <c r="AQ289" s="55">
        <f t="shared" si="200"/>
        <v>0</v>
      </c>
      <c r="AR289" s="55">
        <f>U313</f>
        <v>0</v>
      </c>
      <c r="AS289" s="55">
        <f>S313</f>
        <v>0</v>
      </c>
      <c r="AT289" s="55">
        <f>S314</f>
        <v>0</v>
      </c>
      <c r="AU289" s="55">
        <f>U314</f>
        <v>0</v>
      </c>
      <c r="AV289" s="55">
        <f>S315</f>
        <v>0</v>
      </c>
      <c r="AW289" s="55">
        <f>U315</f>
        <v>0</v>
      </c>
      <c r="AX289" s="55">
        <f>U316</f>
        <v>0</v>
      </c>
      <c r="AY289" s="55">
        <f>F316</f>
        <v>0</v>
      </c>
      <c r="AZ289" s="56"/>
      <c r="BA289" s="56"/>
      <c r="BB289" s="56"/>
      <c r="BC289" s="56"/>
      <c r="BD289" s="56"/>
      <c r="BE289" s="56"/>
      <c r="BF289" s="56"/>
      <c r="BG289" s="56"/>
      <c r="BH289" s="56"/>
      <c r="BI289" s="56"/>
      <c r="BJ289" s="56"/>
      <c r="BK289" s="56"/>
      <c r="BL289" s="56"/>
      <c r="BM289" s="56"/>
      <c r="BN289" s="56"/>
    </row>
    <row r="290" spans="1:66" ht="11.25" customHeight="1">
      <c r="A290" s="220"/>
      <c r="B290" s="38"/>
      <c r="C290" s="205"/>
      <c r="D290" s="208"/>
      <c r="E290" s="57" t="s">
        <v>42</v>
      </c>
      <c r="F290" s="58" t="str">
        <f>IF(D289&lt;&gt;"", VLOOKUP(D289,'Base de Datos'!$A$2:$D1268,3,FALSE()),"")</f>
        <v/>
      </c>
      <c r="G290" s="205"/>
      <c r="H290" s="208"/>
      <c r="I290" s="57" t="s">
        <v>42</v>
      </c>
      <c r="J290" s="58" t="str">
        <f>IF(H289&lt;&gt;"", VLOOKUP(H289,'Base de Datos'!$A$2:$D1268,3,FALSE()),"")</f>
        <v/>
      </c>
      <c r="K290" s="205"/>
      <c r="L290" s="208"/>
      <c r="M290" s="57" t="s">
        <v>42</v>
      </c>
      <c r="N290" s="58" t="str">
        <f>IF(L289&lt;&gt;"", VLOOKUP(L289,'Base de Datos'!$A$2:$D1268,3,FALSE()),"")</f>
        <v/>
      </c>
      <c r="O290" s="43"/>
      <c r="P290" s="119" t="s">
        <v>58</v>
      </c>
      <c r="Q290" s="44"/>
      <c r="R290" s="15"/>
      <c r="S290" s="229"/>
      <c r="T290" s="230"/>
      <c r="U290" s="59"/>
      <c r="V290" s="47"/>
      <c r="W290" s="229"/>
      <c r="X290" s="230"/>
      <c r="Y290" s="59"/>
      <c r="Z290" s="47"/>
      <c r="AA290" s="229"/>
      <c r="AB290" s="230"/>
      <c r="AC290" s="59"/>
      <c r="AD290" s="48"/>
      <c r="AE290" s="181"/>
      <c r="AF290" s="181"/>
      <c r="AG290" s="181"/>
      <c r="AH290" s="181"/>
      <c r="AI290" s="181"/>
      <c r="AJ290" s="181"/>
      <c r="AK290" s="181"/>
      <c r="AL290" s="181"/>
      <c r="AM290" s="48"/>
      <c r="AN290" s="53">
        <f>A279</f>
        <v>46332</v>
      </c>
      <c r="AO290" s="54" t="str">
        <f>C280</f>
        <v>Consultorio N° 1</v>
      </c>
      <c r="AP290" s="55">
        <f t="shared" ref="AP290:AQ290" si="201">C317</f>
        <v>0</v>
      </c>
      <c r="AQ290" s="55">
        <f t="shared" si="201"/>
        <v>0</v>
      </c>
      <c r="AR290" s="55">
        <f>U317</f>
        <v>0</v>
      </c>
      <c r="AS290" s="55">
        <f>S317</f>
        <v>0</v>
      </c>
      <c r="AT290" s="55">
        <f>S318</f>
        <v>0</v>
      </c>
      <c r="AU290" s="55">
        <f>U318</f>
        <v>0</v>
      </c>
      <c r="AV290" s="55">
        <f>S319</f>
        <v>0</v>
      </c>
      <c r="AW290" s="55">
        <f>U319</f>
        <v>0</v>
      </c>
      <c r="AX290" s="55">
        <f>U320</f>
        <v>0</v>
      </c>
      <c r="AY290" s="55">
        <f>F320</f>
        <v>0</v>
      </c>
      <c r="AZ290" s="56"/>
      <c r="BA290" s="56"/>
      <c r="BB290" s="56"/>
      <c r="BC290" s="56"/>
      <c r="BD290" s="56"/>
      <c r="BE290" s="56"/>
      <c r="BF290" s="56"/>
      <c r="BG290" s="56"/>
      <c r="BH290" s="56"/>
      <c r="BI290" s="56"/>
      <c r="BJ290" s="56"/>
      <c r="BK290" s="56"/>
      <c r="BL290" s="56"/>
      <c r="BM290" s="56"/>
      <c r="BN290" s="56"/>
    </row>
    <row r="291" spans="1:66" ht="11.25" customHeight="1">
      <c r="A291" s="220"/>
      <c r="B291" s="38"/>
      <c r="C291" s="205"/>
      <c r="D291" s="208"/>
      <c r="E291" s="57" t="s">
        <v>44</v>
      </c>
      <c r="F291" s="58" t="str">
        <f>IF(D289&lt;&gt;"", VLOOKUP(D289,'Base de Datos'!$A$2:$D1268,4,FALSE()),"")</f>
        <v/>
      </c>
      <c r="G291" s="205"/>
      <c r="H291" s="208"/>
      <c r="I291" s="57" t="s">
        <v>44</v>
      </c>
      <c r="J291" s="58" t="str">
        <f>IF(H289&lt;&gt;"", VLOOKUP(H289,'Base de Datos'!$A$2:$D1268,4,FALSE()),"")</f>
        <v/>
      </c>
      <c r="K291" s="205"/>
      <c r="L291" s="208"/>
      <c r="M291" s="57" t="s">
        <v>44</v>
      </c>
      <c r="N291" s="58" t="str">
        <f>IF(L289&lt;&gt;"", VLOOKUP(L289,'Base de Datos'!$A$2:$D1268,4,FALSE()),"")</f>
        <v/>
      </c>
      <c r="O291" s="43"/>
      <c r="P291" s="120" t="s">
        <v>61</v>
      </c>
      <c r="Q291" s="121" t="s">
        <v>62</v>
      </c>
      <c r="R291" s="15"/>
      <c r="S291" s="229"/>
      <c r="T291" s="230"/>
      <c r="U291" s="59"/>
      <c r="V291" s="47"/>
      <c r="W291" s="229"/>
      <c r="X291" s="230"/>
      <c r="Y291" s="59"/>
      <c r="Z291" s="47"/>
      <c r="AA291" s="229"/>
      <c r="AB291" s="230"/>
      <c r="AC291" s="59"/>
      <c r="AD291" s="48"/>
      <c r="AE291" s="181"/>
      <c r="AF291" s="181"/>
      <c r="AG291" s="181"/>
      <c r="AH291" s="181"/>
      <c r="AI291" s="181"/>
      <c r="AJ291" s="181"/>
      <c r="AK291" s="181"/>
      <c r="AL291" s="181"/>
      <c r="AM291" s="48"/>
      <c r="AN291" s="53">
        <f>A279</f>
        <v>46332</v>
      </c>
      <c r="AO291" s="54" t="s">
        <v>17</v>
      </c>
      <c r="AP291" s="55">
        <f t="shared" ref="AP291:AQ291" si="202">C321</f>
        <v>0</v>
      </c>
      <c r="AQ291" s="55">
        <f t="shared" si="202"/>
        <v>0</v>
      </c>
      <c r="AR291" s="55">
        <f>U321</f>
        <v>0</v>
      </c>
      <c r="AS291" s="55">
        <f>S321</f>
        <v>0</v>
      </c>
      <c r="AT291" s="55">
        <f>S322</f>
        <v>0</v>
      </c>
      <c r="AU291" s="55">
        <f>U322</f>
        <v>0</v>
      </c>
      <c r="AV291" s="55">
        <f>S323</f>
        <v>0</v>
      </c>
      <c r="AW291" s="55">
        <f>U323</f>
        <v>0</v>
      </c>
      <c r="AX291" s="55">
        <f>U324</f>
        <v>0</v>
      </c>
      <c r="AY291" s="55">
        <f>F324</f>
        <v>0</v>
      </c>
      <c r="AZ291" s="56"/>
      <c r="BA291" s="56"/>
      <c r="BB291" s="56"/>
      <c r="BC291" s="56"/>
      <c r="BD291" s="56"/>
      <c r="BE291" s="56"/>
      <c r="BF291" s="56"/>
      <c r="BG291" s="56"/>
      <c r="BH291" s="56"/>
      <c r="BI291" s="56"/>
      <c r="BJ291" s="56"/>
      <c r="BK291" s="56"/>
      <c r="BL291" s="56"/>
      <c r="BM291" s="56"/>
      <c r="BN291" s="56"/>
    </row>
    <row r="292" spans="1:66" ht="11.25" customHeight="1">
      <c r="A292" s="221"/>
      <c r="B292" s="38"/>
      <c r="C292" s="206"/>
      <c r="D292" s="209"/>
      <c r="E292" s="85" t="s">
        <v>46</v>
      </c>
      <c r="F292" s="86"/>
      <c r="G292" s="206"/>
      <c r="H292" s="209"/>
      <c r="I292" s="85" t="s">
        <v>46</v>
      </c>
      <c r="J292" s="108"/>
      <c r="K292" s="206"/>
      <c r="L292" s="209"/>
      <c r="M292" s="85" t="s">
        <v>46</v>
      </c>
      <c r="N292" s="108"/>
      <c r="O292" s="43"/>
      <c r="P292" s="123" t="s">
        <v>64</v>
      </c>
      <c r="Q292" s="124" t="s">
        <v>65</v>
      </c>
      <c r="R292" s="15"/>
      <c r="S292" s="227" t="str">
        <f>IF(OR(S289="Empleado",S289="Familiar"),"Nombre del Empleado","N° Factura")</f>
        <v>N° Factura</v>
      </c>
      <c r="T292" s="228"/>
      <c r="U292" s="89"/>
      <c r="V292" s="47"/>
      <c r="W292" s="227" t="str">
        <f>IF(OR(W289="Empleado",W289="Familiar"),"Nombre del Empleado","N° Factura")</f>
        <v>N° Factura</v>
      </c>
      <c r="X292" s="228"/>
      <c r="Y292" s="89"/>
      <c r="Z292" s="47"/>
      <c r="AA292" s="227" t="str">
        <f>IF(OR(AA289="Empleado",AA289="Familiar"),"Nombre del Empleado","N° Factura")</f>
        <v>N° Factura</v>
      </c>
      <c r="AB292" s="228"/>
      <c r="AC292" s="89"/>
      <c r="AD292" s="48"/>
      <c r="AE292" s="181"/>
      <c r="AF292" s="181"/>
      <c r="AG292" s="181"/>
      <c r="AH292" s="181"/>
      <c r="AI292" s="181"/>
      <c r="AJ292" s="181"/>
      <c r="AK292" s="181"/>
      <c r="AL292" s="181"/>
      <c r="AM292" s="48"/>
      <c r="AN292" s="53">
        <f>A279</f>
        <v>46332</v>
      </c>
      <c r="AO292" s="54" t="s">
        <v>17</v>
      </c>
      <c r="AP292" s="55">
        <f t="shared" ref="AP292:AQ292" si="203">C325</f>
        <v>0</v>
      </c>
      <c r="AQ292" s="55">
        <f t="shared" si="203"/>
        <v>0</v>
      </c>
      <c r="AR292" s="55">
        <f>U325</f>
        <v>0</v>
      </c>
      <c r="AS292" s="55">
        <f>S325</f>
        <v>0</v>
      </c>
      <c r="AT292" s="55">
        <f>S326</f>
        <v>0</v>
      </c>
      <c r="AU292" s="55">
        <f>U326</f>
        <v>0</v>
      </c>
      <c r="AV292" s="55">
        <f>S327</f>
        <v>0</v>
      </c>
      <c r="AW292" s="55">
        <f>U327</f>
        <v>0</v>
      </c>
      <c r="AX292" s="55">
        <f>U328</f>
        <v>0</v>
      </c>
      <c r="AY292" s="55">
        <f>F328</f>
        <v>0</v>
      </c>
      <c r="AZ292" s="56"/>
      <c r="BA292" s="56"/>
      <c r="BB292" s="56"/>
      <c r="BC292" s="56"/>
      <c r="BD292" s="56"/>
      <c r="BE292" s="56"/>
      <c r="BF292" s="56"/>
      <c r="BG292" s="56"/>
      <c r="BH292" s="56"/>
      <c r="BI292" s="56"/>
      <c r="BJ292" s="56"/>
      <c r="BK292" s="56"/>
      <c r="BL292" s="56"/>
      <c r="BM292" s="56"/>
      <c r="BN292" s="56"/>
    </row>
    <row r="293" spans="1:66" ht="11.25" customHeight="1">
      <c r="A293" s="222">
        <f>A289+$Q$13/1440</f>
        <v>0.45833333333333337</v>
      </c>
      <c r="B293" s="38"/>
      <c r="C293" s="204"/>
      <c r="D293" s="207"/>
      <c r="E293" s="40" t="s">
        <v>36</v>
      </c>
      <c r="F293" s="42" t="str">
        <f>IF(D293&lt;&gt;"", VLOOKUP(D293,'Base de Datos'!$A$2:$D1268,2,FALSE()),"")</f>
        <v/>
      </c>
      <c r="G293" s="204"/>
      <c r="H293" s="216"/>
      <c r="I293" s="40" t="s">
        <v>36</v>
      </c>
      <c r="J293" s="42" t="str">
        <f>IF(H293&lt;&gt;"", VLOOKUP(H293,'Base de Datos'!$A$2:$D1268,2,FALSE()),"")</f>
        <v/>
      </c>
      <c r="K293" s="204"/>
      <c r="L293" s="216"/>
      <c r="M293" s="40" t="s">
        <v>36</v>
      </c>
      <c r="N293" s="42" t="str">
        <f>IF(L293&lt;&gt;"", VLOOKUP(L293,'Base de Datos'!$A$2:$D1268,2,FALSE()),"")</f>
        <v/>
      </c>
      <c r="O293" s="43"/>
      <c r="P293" s="127" t="s">
        <v>67</v>
      </c>
      <c r="Q293" s="128" t="s">
        <v>68</v>
      </c>
      <c r="R293" s="15"/>
      <c r="S293" s="45"/>
      <c r="T293" s="45" t="s">
        <v>37</v>
      </c>
      <c r="U293" s="46"/>
      <c r="V293" s="47"/>
      <c r="W293" s="45"/>
      <c r="X293" s="45" t="s">
        <v>37</v>
      </c>
      <c r="Y293" s="46"/>
      <c r="Z293" s="47"/>
      <c r="AA293" s="45"/>
      <c r="AB293" s="45" t="s">
        <v>37</v>
      </c>
      <c r="AC293" s="46"/>
      <c r="AD293" s="48"/>
      <c r="AE293" s="181"/>
      <c r="AF293" s="181"/>
      <c r="AG293" s="181"/>
      <c r="AH293" s="181"/>
      <c r="AI293" s="181"/>
      <c r="AJ293" s="181"/>
      <c r="AK293" s="181"/>
      <c r="AL293" s="181"/>
      <c r="AM293" s="48"/>
      <c r="AN293" s="53">
        <f>A279</f>
        <v>46332</v>
      </c>
      <c r="AO293" s="54" t="s">
        <v>17</v>
      </c>
      <c r="AP293" s="55">
        <f t="shared" ref="AP293:AQ293" si="204">C329</f>
        <v>0</v>
      </c>
      <c r="AQ293" s="55">
        <f t="shared" si="204"/>
        <v>0</v>
      </c>
      <c r="AR293" s="55">
        <f>U329</f>
        <v>0</v>
      </c>
      <c r="AS293" s="55">
        <f>S329</f>
        <v>0</v>
      </c>
      <c r="AT293" s="55">
        <f>S330</f>
        <v>0</v>
      </c>
      <c r="AU293" s="55">
        <f>U330</f>
        <v>0</v>
      </c>
      <c r="AV293" s="55">
        <f>S331</f>
        <v>0</v>
      </c>
      <c r="AW293" s="55">
        <f>U331</f>
        <v>0</v>
      </c>
      <c r="AX293" s="55">
        <f>U332</f>
        <v>0</v>
      </c>
      <c r="AY293" s="55">
        <f>F332</f>
        <v>0</v>
      </c>
      <c r="AZ293" s="56"/>
      <c r="BA293" s="56"/>
      <c r="BB293" s="56"/>
      <c r="BC293" s="56"/>
      <c r="BD293" s="56"/>
      <c r="BE293" s="56"/>
      <c r="BF293" s="56"/>
      <c r="BG293" s="56"/>
      <c r="BH293" s="56"/>
      <c r="BI293" s="56"/>
      <c r="BJ293" s="56"/>
      <c r="BK293" s="56"/>
      <c r="BL293" s="56"/>
      <c r="BM293" s="56"/>
      <c r="BN293" s="56"/>
    </row>
    <row r="294" spans="1:66" ht="11.25" customHeight="1">
      <c r="A294" s="220"/>
      <c r="B294" s="38"/>
      <c r="C294" s="205"/>
      <c r="D294" s="208"/>
      <c r="E294" s="57" t="s">
        <v>42</v>
      </c>
      <c r="F294" s="58" t="str">
        <f>IF(D293&lt;&gt;"", VLOOKUP(D293,'Base de Datos'!$A$2:$D1268,3,FALSE()),"")</f>
        <v/>
      </c>
      <c r="G294" s="205"/>
      <c r="H294" s="208"/>
      <c r="I294" s="57" t="s">
        <v>42</v>
      </c>
      <c r="J294" s="58" t="str">
        <f>IF(H293&lt;&gt;"", VLOOKUP(H293,'Base de Datos'!$A$2:$D1268,3,FALSE()),"")</f>
        <v/>
      </c>
      <c r="K294" s="205"/>
      <c r="L294" s="208"/>
      <c r="M294" s="57" t="s">
        <v>42</v>
      </c>
      <c r="N294" s="58" t="str">
        <f>IF(L293&lt;&gt;"", VLOOKUP(L293,'Base de Datos'!$A$2:$D1268,3,FALSE()),"")</f>
        <v/>
      </c>
      <c r="O294" s="43"/>
      <c r="P294" s="130" t="s">
        <v>70</v>
      </c>
      <c r="Q294" s="131" t="s">
        <v>71</v>
      </c>
      <c r="R294" s="15"/>
      <c r="S294" s="229"/>
      <c r="T294" s="230"/>
      <c r="U294" s="59"/>
      <c r="V294" s="47"/>
      <c r="W294" s="229"/>
      <c r="X294" s="230"/>
      <c r="Y294" s="59"/>
      <c r="Z294" s="47"/>
      <c r="AA294" s="229"/>
      <c r="AB294" s="230"/>
      <c r="AC294" s="59"/>
      <c r="AD294" s="48"/>
      <c r="AE294" s="181"/>
      <c r="AF294" s="181"/>
      <c r="AG294" s="181"/>
      <c r="AH294" s="181"/>
      <c r="AI294" s="181"/>
      <c r="AJ294" s="181"/>
      <c r="AK294" s="181"/>
      <c r="AL294" s="181"/>
      <c r="AM294" s="48"/>
      <c r="AN294" s="53">
        <f>A279</f>
        <v>46332</v>
      </c>
      <c r="AO294" s="54" t="str">
        <f>G280</f>
        <v>Consultorio N° 2</v>
      </c>
      <c r="AP294" s="55">
        <f t="shared" ref="AP294:AQ294" si="205">G281</f>
        <v>0</v>
      </c>
      <c r="AQ294" s="55">
        <f t="shared" si="205"/>
        <v>0</v>
      </c>
      <c r="AR294" s="55">
        <f>Y281</f>
        <v>0</v>
      </c>
      <c r="AS294" s="55">
        <f>W281</f>
        <v>0</v>
      </c>
      <c r="AT294" s="55">
        <f>W282</f>
        <v>0</v>
      </c>
      <c r="AU294" s="55">
        <f>Y282</f>
        <v>0</v>
      </c>
      <c r="AV294" s="55">
        <f>W283</f>
        <v>0</v>
      </c>
      <c r="AW294" s="55">
        <f>Y283</f>
        <v>0</v>
      </c>
      <c r="AX294" s="55">
        <f>Y284</f>
        <v>0</v>
      </c>
      <c r="AY294" s="55">
        <f>J284</f>
        <v>0</v>
      </c>
      <c r="AZ294" s="56"/>
      <c r="BA294" s="56"/>
      <c r="BB294" s="56"/>
      <c r="BC294" s="56"/>
      <c r="BD294" s="56"/>
      <c r="BE294" s="56"/>
      <c r="BF294" s="56"/>
      <c r="BG294" s="56"/>
      <c r="BH294" s="56"/>
      <c r="BI294" s="56"/>
      <c r="BJ294" s="56"/>
      <c r="BK294" s="56"/>
      <c r="BL294" s="56"/>
      <c r="BM294" s="56"/>
      <c r="BN294" s="56"/>
    </row>
    <row r="295" spans="1:66" ht="11.25" customHeight="1">
      <c r="A295" s="220"/>
      <c r="B295" s="38"/>
      <c r="C295" s="205"/>
      <c r="D295" s="208"/>
      <c r="E295" s="57" t="s">
        <v>44</v>
      </c>
      <c r="F295" s="58" t="str">
        <f>IF(D293&lt;&gt;"", VLOOKUP(D293,'Base de Datos'!$A$2:$D1268,4,FALSE()),"")</f>
        <v/>
      </c>
      <c r="G295" s="205"/>
      <c r="H295" s="208"/>
      <c r="I295" s="57" t="s">
        <v>44</v>
      </c>
      <c r="J295" s="58" t="str">
        <f>IF(H293&lt;&gt;"", VLOOKUP(H293,'Base de Datos'!$A$2:$D1268,4,FALSE()),"")</f>
        <v/>
      </c>
      <c r="K295" s="205"/>
      <c r="L295" s="208"/>
      <c r="M295" s="57" t="s">
        <v>44</v>
      </c>
      <c r="N295" s="58" t="str">
        <f>IF(L293&lt;&gt;"", VLOOKUP(L293,'Base de Datos'!$A$2:$D1268,4,FALSE()),"")</f>
        <v/>
      </c>
      <c r="O295" s="43"/>
      <c r="P295" s="132" t="s">
        <v>73</v>
      </c>
      <c r="Q295" s="133" t="s">
        <v>74</v>
      </c>
      <c r="R295" s="15"/>
      <c r="S295" s="229"/>
      <c r="T295" s="230"/>
      <c r="U295" s="59"/>
      <c r="V295" s="47"/>
      <c r="W295" s="229"/>
      <c r="X295" s="230"/>
      <c r="Y295" s="59"/>
      <c r="Z295" s="47"/>
      <c r="AA295" s="229"/>
      <c r="AB295" s="230"/>
      <c r="AC295" s="59"/>
      <c r="AD295" s="48"/>
      <c r="AE295" s="181"/>
      <c r="AF295" s="181"/>
      <c r="AG295" s="181"/>
      <c r="AH295" s="181"/>
      <c r="AI295" s="181"/>
      <c r="AJ295" s="181"/>
      <c r="AK295" s="181"/>
      <c r="AL295" s="181"/>
      <c r="AM295" s="48"/>
      <c r="AN295" s="53">
        <f>A279</f>
        <v>46332</v>
      </c>
      <c r="AO295" s="54" t="str">
        <f>G280</f>
        <v>Consultorio N° 2</v>
      </c>
      <c r="AP295" s="55">
        <f t="shared" ref="AP295:AQ295" si="206">G285</f>
        <v>0</v>
      </c>
      <c r="AQ295" s="55">
        <f t="shared" si="206"/>
        <v>0</v>
      </c>
      <c r="AR295" s="55">
        <f>Y285</f>
        <v>0</v>
      </c>
      <c r="AS295" s="55">
        <f>W285</f>
        <v>0</v>
      </c>
      <c r="AT295" s="55">
        <f>W286</f>
        <v>0</v>
      </c>
      <c r="AU295" s="55">
        <f>Y286</f>
        <v>0</v>
      </c>
      <c r="AV295" s="55">
        <f>W287</f>
        <v>0</v>
      </c>
      <c r="AW295" s="55">
        <f>Y287</f>
        <v>0</v>
      </c>
      <c r="AX295" s="55">
        <f>Y288</f>
        <v>0</v>
      </c>
      <c r="AY295" s="55">
        <f>J288</f>
        <v>0</v>
      </c>
      <c r="AZ295" s="56"/>
      <c r="BA295" s="56"/>
      <c r="BB295" s="56"/>
      <c r="BC295" s="56"/>
      <c r="BD295" s="56"/>
      <c r="BE295" s="56"/>
      <c r="BF295" s="56"/>
      <c r="BG295" s="56"/>
      <c r="BH295" s="56"/>
      <c r="BI295" s="56"/>
      <c r="BJ295" s="56"/>
      <c r="BK295" s="56"/>
      <c r="BL295" s="56"/>
      <c r="BM295" s="56"/>
      <c r="BN295" s="56"/>
    </row>
    <row r="296" spans="1:66" ht="11.25" customHeight="1">
      <c r="A296" s="221"/>
      <c r="B296" s="38"/>
      <c r="C296" s="206"/>
      <c r="D296" s="209"/>
      <c r="E296" s="85" t="s">
        <v>46</v>
      </c>
      <c r="F296" s="86"/>
      <c r="G296" s="206"/>
      <c r="H296" s="209"/>
      <c r="I296" s="85" t="s">
        <v>46</v>
      </c>
      <c r="J296" s="108"/>
      <c r="K296" s="206"/>
      <c r="L296" s="209"/>
      <c r="M296" s="85" t="s">
        <v>46</v>
      </c>
      <c r="N296" s="108"/>
      <c r="O296" s="43"/>
      <c r="P296" s="137" t="s">
        <v>52</v>
      </c>
      <c r="Q296" s="138" t="s">
        <v>76</v>
      </c>
      <c r="R296" s="15"/>
      <c r="S296" s="227" t="str">
        <f>IF(OR(S293="Empleado",S293="Familiar"),"Nombre del Empleado","N° Factura")</f>
        <v>N° Factura</v>
      </c>
      <c r="T296" s="228"/>
      <c r="U296" s="89"/>
      <c r="V296" s="47"/>
      <c r="W296" s="227" t="str">
        <f>IF(OR(W293="Empleado",W293="Familiar"),"Nombre del Empleado","N° Factura")</f>
        <v>N° Factura</v>
      </c>
      <c r="X296" s="228"/>
      <c r="Y296" s="89"/>
      <c r="Z296" s="47"/>
      <c r="AA296" s="227" t="str">
        <f>IF(OR(AA293="Empleado",AA293="Familiar"),"Nombre del Empleado","N° Factura")</f>
        <v>N° Factura</v>
      </c>
      <c r="AB296" s="228"/>
      <c r="AC296" s="89"/>
      <c r="AD296" s="48"/>
      <c r="AE296" s="181"/>
      <c r="AF296" s="181"/>
      <c r="AG296" s="181"/>
      <c r="AH296" s="181"/>
      <c r="AI296" s="181"/>
      <c r="AJ296" s="181"/>
      <c r="AK296" s="181"/>
      <c r="AL296" s="181"/>
      <c r="AM296" s="48"/>
      <c r="AN296" s="53">
        <f>A279</f>
        <v>46332</v>
      </c>
      <c r="AO296" s="54" t="str">
        <f>G280</f>
        <v>Consultorio N° 2</v>
      </c>
      <c r="AP296" s="55">
        <f t="shared" ref="AP296:AQ296" si="207">G289</f>
        <v>0</v>
      </c>
      <c r="AQ296" s="55">
        <f t="shared" si="207"/>
        <v>0</v>
      </c>
      <c r="AR296" s="55">
        <f>Y289</f>
        <v>0</v>
      </c>
      <c r="AS296" s="55">
        <f>W289</f>
        <v>0</v>
      </c>
      <c r="AT296" s="55">
        <f>W290</f>
        <v>0</v>
      </c>
      <c r="AU296" s="55">
        <f>Y290</f>
        <v>0</v>
      </c>
      <c r="AV296" s="55">
        <f>W291</f>
        <v>0</v>
      </c>
      <c r="AW296" s="55">
        <f>Y291</f>
        <v>0</v>
      </c>
      <c r="AX296" s="55">
        <f>Y292</f>
        <v>0</v>
      </c>
      <c r="AY296" s="55">
        <f>J292</f>
        <v>0</v>
      </c>
      <c r="AZ296" s="56"/>
      <c r="BA296" s="56"/>
      <c r="BB296" s="56"/>
      <c r="BC296" s="56"/>
      <c r="BD296" s="56"/>
      <c r="BE296" s="56"/>
      <c r="BF296" s="56"/>
      <c r="BG296" s="56"/>
      <c r="BH296" s="56"/>
      <c r="BI296" s="56"/>
      <c r="BJ296" s="56"/>
      <c r="BK296" s="56"/>
      <c r="BL296" s="56"/>
      <c r="BM296" s="56"/>
      <c r="BN296" s="56"/>
    </row>
    <row r="297" spans="1:66" ht="11.25" customHeight="1">
      <c r="A297" s="222">
        <f>A293+$Q$13/1440</f>
        <v>0.5</v>
      </c>
      <c r="B297" s="38"/>
      <c r="C297" s="204"/>
      <c r="D297" s="207"/>
      <c r="E297" s="40" t="s">
        <v>36</v>
      </c>
      <c r="F297" s="42" t="str">
        <f>IF(D297&lt;&gt;"", VLOOKUP(D297,'Base de Datos'!$A$2:$D1268,2,FALSE()),"")</f>
        <v/>
      </c>
      <c r="G297" s="204"/>
      <c r="H297" s="216"/>
      <c r="I297" s="40" t="s">
        <v>36</v>
      </c>
      <c r="J297" s="42" t="str">
        <f>IF(H297&lt;&gt;"", VLOOKUP(H297,'Base de Datos'!$A$2:$D1268,2,FALSE()),"")</f>
        <v/>
      </c>
      <c r="K297" s="204"/>
      <c r="L297" s="216"/>
      <c r="M297" s="40" t="s">
        <v>36</v>
      </c>
      <c r="N297" s="42" t="str">
        <f>IF(L297&lt;&gt;"", VLOOKUP(L297,'Base de Datos'!$A$2:$D1268,2,FALSE()),"")</f>
        <v/>
      </c>
      <c r="O297" s="43"/>
      <c r="P297" s="141" t="s">
        <v>78</v>
      </c>
      <c r="Q297" s="142" t="s">
        <v>79</v>
      </c>
      <c r="R297" s="15"/>
      <c r="S297" s="45"/>
      <c r="T297" s="45" t="s">
        <v>37</v>
      </c>
      <c r="U297" s="46"/>
      <c r="V297" s="47"/>
      <c r="W297" s="45"/>
      <c r="X297" s="45" t="s">
        <v>37</v>
      </c>
      <c r="Y297" s="46"/>
      <c r="Z297" s="47"/>
      <c r="AA297" s="45"/>
      <c r="AB297" s="45" t="s">
        <v>37</v>
      </c>
      <c r="AC297" s="46"/>
      <c r="AD297" s="48"/>
      <c r="AE297" s="181"/>
      <c r="AF297" s="181"/>
      <c r="AG297" s="181"/>
      <c r="AH297" s="181"/>
      <c r="AI297" s="181"/>
      <c r="AJ297" s="181"/>
      <c r="AK297" s="181"/>
      <c r="AL297" s="181"/>
      <c r="AM297" s="48"/>
      <c r="AN297" s="53">
        <f>A279</f>
        <v>46332</v>
      </c>
      <c r="AO297" s="54" t="str">
        <f>G280</f>
        <v>Consultorio N° 2</v>
      </c>
      <c r="AP297" s="55">
        <f t="shared" ref="AP297:AQ297" si="208">G293</f>
        <v>0</v>
      </c>
      <c r="AQ297" s="55">
        <f t="shared" si="208"/>
        <v>0</v>
      </c>
      <c r="AR297" s="55">
        <f>Y293</f>
        <v>0</v>
      </c>
      <c r="AS297" s="55">
        <f>W293</f>
        <v>0</v>
      </c>
      <c r="AT297" s="55">
        <f>W294</f>
        <v>0</v>
      </c>
      <c r="AU297" s="55">
        <f>Y294</f>
        <v>0</v>
      </c>
      <c r="AV297" s="55">
        <f>W295</f>
        <v>0</v>
      </c>
      <c r="AW297" s="55">
        <f>Y295</f>
        <v>0</v>
      </c>
      <c r="AX297" s="55">
        <f>Y296</f>
        <v>0</v>
      </c>
      <c r="AY297" s="55">
        <f>J296</f>
        <v>0</v>
      </c>
      <c r="AZ297" s="56"/>
      <c r="BA297" s="56"/>
      <c r="BB297" s="56"/>
      <c r="BC297" s="56"/>
      <c r="BD297" s="56"/>
      <c r="BE297" s="56"/>
      <c r="BF297" s="56"/>
      <c r="BG297" s="56"/>
      <c r="BH297" s="56"/>
      <c r="BI297" s="56"/>
      <c r="BJ297" s="56"/>
      <c r="BK297" s="56"/>
      <c r="BL297" s="56"/>
      <c r="BM297" s="56"/>
      <c r="BN297" s="56"/>
    </row>
    <row r="298" spans="1:66" ht="11.25" customHeight="1">
      <c r="A298" s="220"/>
      <c r="B298" s="38"/>
      <c r="C298" s="205"/>
      <c r="D298" s="208"/>
      <c r="E298" s="57" t="s">
        <v>42</v>
      </c>
      <c r="F298" s="58" t="str">
        <f>IF(D297&lt;&gt;"", VLOOKUP(D297,'Base de Datos'!$A$2:$D1268,3,FALSE()),"")</f>
        <v/>
      </c>
      <c r="G298" s="205"/>
      <c r="H298" s="208"/>
      <c r="I298" s="57" t="s">
        <v>42</v>
      </c>
      <c r="J298" s="58" t="str">
        <f>IF(H297&lt;&gt;"", VLOOKUP(H297,'Base de Datos'!$A$2:$D1268,3,FALSE()),"")</f>
        <v/>
      </c>
      <c r="K298" s="205"/>
      <c r="L298" s="208"/>
      <c r="M298" s="57" t="s">
        <v>42</v>
      </c>
      <c r="N298" s="58" t="str">
        <f>IF(L297&lt;&gt;"", VLOOKUP(L297,'Base de Datos'!$A$2:$D1268,3,FALSE()),"")</f>
        <v/>
      </c>
      <c r="O298" s="43"/>
      <c r="P298" s="1"/>
      <c r="Q298" s="147"/>
      <c r="R298" s="15"/>
      <c r="S298" s="229"/>
      <c r="T298" s="230"/>
      <c r="U298" s="59"/>
      <c r="V298" s="47"/>
      <c r="W298" s="229"/>
      <c r="X298" s="230"/>
      <c r="Y298" s="59"/>
      <c r="Z298" s="47"/>
      <c r="AA298" s="229"/>
      <c r="AB298" s="230"/>
      <c r="AC298" s="59"/>
      <c r="AD298" s="48"/>
      <c r="AE298" s="181"/>
      <c r="AF298" s="181"/>
      <c r="AG298" s="181"/>
      <c r="AH298" s="181"/>
      <c r="AI298" s="181"/>
      <c r="AJ298" s="181"/>
      <c r="AK298" s="181"/>
      <c r="AL298" s="181"/>
      <c r="AM298" s="48"/>
      <c r="AN298" s="53">
        <f>A279</f>
        <v>46332</v>
      </c>
      <c r="AO298" s="149" t="str">
        <f>G280</f>
        <v>Consultorio N° 2</v>
      </c>
      <c r="AP298" s="55">
        <f t="shared" ref="AP298:AQ298" si="209">G297</f>
        <v>0</v>
      </c>
      <c r="AQ298" s="55">
        <f t="shared" si="209"/>
        <v>0</v>
      </c>
      <c r="AR298" s="55">
        <f>Y297</f>
        <v>0</v>
      </c>
      <c r="AS298" s="55">
        <f>W297</f>
        <v>0</v>
      </c>
      <c r="AT298" s="55">
        <f>W298</f>
        <v>0</v>
      </c>
      <c r="AU298" s="55">
        <f>Y298</f>
        <v>0</v>
      </c>
      <c r="AV298" s="55">
        <f>W299</f>
        <v>0</v>
      </c>
      <c r="AW298" s="55">
        <f>Y299</f>
        <v>0</v>
      </c>
      <c r="AX298" s="55">
        <f>Y300</f>
        <v>0</v>
      </c>
      <c r="AY298" s="55">
        <f>J300</f>
        <v>0</v>
      </c>
      <c r="AZ298" s="56"/>
      <c r="BA298" s="56"/>
      <c r="BB298" s="56"/>
      <c r="BC298" s="56"/>
      <c r="BD298" s="56"/>
      <c r="BE298" s="56"/>
      <c r="BF298" s="56"/>
      <c r="BG298" s="56"/>
      <c r="BH298" s="56"/>
      <c r="BI298" s="56"/>
      <c r="BJ298" s="56"/>
      <c r="BK298" s="56"/>
      <c r="BL298" s="56"/>
      <c r="BM298" s="56"/>
      <c r="BN298" s="56"/>
    </row>
    <row r="299" spans="1:66" ht="11.25" customHeight="1">
      <c r="A299" s="220"/>
      <c r="B299" s="38"/>
      <c r="C299" s="205"/>
      <c r="D299" s="208"/>
      <c r="E299" s="57" t="s">
        <v>44</v>
      </c>
      <c r="F299" s="58" t="str">
        <f>IF(D297&lt;&gt;"", VLOOKUP(D297,'Base de Datos'!$A$2:$D1268,4,FALSE()),"")</f>
        <v/>
      </c>
      <c r="G299" s="205"/>
      <c r="H299" s="208"/>
      <c r="I299" s="57" t="s">
        <v>44</v>
      </c>
      <c r="J299" s="58" t="str">
        <f>IF(H297&lt;&gt;"", VLOOKUP(H297,'Base de Datos'!$A$2:$D1268,4,FALSE()),"")</f>
        <v/>
      </c>
      <c r="K299" s="205"/>
      <c r="L299" s="208"/>
      <c r="M299" s="57" t="s">
        <v>44</v>
      </c>
      <c r="N299" s="58" t="str">
        <f>IF(L297&lt;&gt;"", VLOOKUP(L297,'Base de Datos'!$A$2:$D1268,4,FALSE()),"")</f>
        <v/>
      </c>
      <c r="O299" s="43"/>
      <c r="P299" s="1"/>
      <c r="Q299" s="150"/>
      <c r="R299" s="15"/>
      <c r="S299" s="229"/>
      <c r="T299" s="230"/>
      <c r="U299" s="59"/>
      <c r="V299" s="47"/>
      <c r="W299" s="229"/>
      <c r="X299" s="230"/>
      <c r="Y299" s="59"/>
      <c r="Z299" s="47"/>
      <c r="AA299" s="229"/>
      <c r="AB299" s="230"/>
      <c r="AC299" s="59"/>
      <c r="AD299" s="48"/>
      <c r="AE299" s="181"/>
      <c r="AF299" s="181"/>
      <c r="AG299" s="181"/>
      <c r="AH299" s="181"/>
      <c r="AI299" s="181"/>
      <c r="AJ299" s="181"/>
      <c r="AK299" s="181"/>
      <c r="AL299" s="181"/>
      <c r="AM299" s="48"/>
      <c r="AN299" s="53">
        <f>A279</f>
        <v>46332</v>
      </c>
      <c r="AO299" s="54" t="str">
        <f>G280</f>
        <v>Consultorio N° 2</v>
      </c>
      <c r="AP299" s="55">
        <f t="shared" ref="AP299:AQ299" si="210">G301</f>
        <v>0</v>
      </c>
      <c r="AQ299" s="55">
        <f t="shared" si="210"/>
        <v>0</v>
      </c>
      <c r="AR299" s="55">
        <f>Y301</f>
        <v>0</v>
      </c>
      <c r="AS299" s="55">
        <f>W301</f>
        <v>0</v>
      </c>
      <c r="AT299" s="55">
        <f>W302</f>
        <v>0</v>
      </c>
      <c r="AU299" s="55">
        <f>Y302</f>
        <v>0</v>
      </c>
      <c r="AV299" s="55">
        <f>W303</f>
        <v>0</v>
      </c>
      <c r="AW299" s="55">
        <f>Y303</f>
        <v>0</v>
      </c>
      <c r="AX299" s="55">
        <f>Y304</f>
        <v>0</v>
      </c>
      <c r="AY299" s="55">
        <f>J304</f>
        <v>0</v>
      </c>
      <c r="AZ299" s="56"/>
      <c r="BA299" s="56"/>
      <c r="BB299" s="56"/>
      <c r="BC299" s="56"/>
      <c r="BD299" s="56"/>
      <c r="BE299" s="56"/>
      <c r="BF299" s="56"/>
      <c r="BG299" s="56"/>
      <c r="BH299" s="56"/>
      <c r="BI299" s="56"/>
      <c r="BJ299" s="56"/>
      <c r="BK299" s="56"/>
      <c r="BL299" s="56"/>
      <c r="BM299" s="56"/>
      <c r="BN299" s="56"/>
    </row>
    <row r="300" spans="1:66" ht="11.25" customHeight="1">
      <c r="A300" s="221"/>
      <c r="B300" s="38"/>
      <c r="C300" s="206"/>
      <c r="D300" s="209"/>
      <c r="E300" s="85" t="s">
        <v>46</v>
      </c>
      <c r="F300" s="86"/>
      <c r="G300" s="206"/>
      <c r="H300" s="209"/>
      <c r="I300" s="85" t="s">
        <v>46</v>
      </c>
      <c r="J300" s="108"/>
      <c r="K300" s="206"/>
      <c r="L300" s="209"/>
      <c r="M300" s="85" t="s">
        <v>46</v>
      </c>
      <c r="N300" s="108"/>
      <c r="O300" s="43"/>
      <c r="P300" s="1"/>
      <c r="Q300" s="150"/>
      <c r="R300" s="15"/>
      <c r="S300" s="227" t="str">
        <f>IF(OR(S297="Empleado",S297="Familiar"),"Nombre del Empleado","N° Factura")</f>
        <v>N° Factura</v>
      </c>
      <c r="T300" s="228"/>
      <c r="U300" s="89"/>
      <c r="V300" s="47"/>
      <c r="W300" s="227" t="str">
        <f>IF(OR(W297="Empleado",W297="Familiar"),"Nombre del Empleado","N° Factura")</f>
        <v>N° Factura</v>
      </c>
      <c r="X300" s="228"/>
      <c r="Y300" s="89"/>
      <c r="Z300" s="47"/>
      <c r="AA300" s="227" t="str">
        <f>IF(OR(AA297="Empleado",AA297="Familiar"),"Nombre del Empleado","N° Factura")</f>
        <v>N° Factura</v>
      </c>
      <c r="AB300" s="228"/>
      <c r="AC300" s="89"/>
      <c r="AD300" s="48"/>
      <c r="AE300" s="181"/>
      <c r="AF300" s="181"/>
      <c r="AG300" s="181"/>
      <c r="AH300" s="181"/>
      <c r="AI300" s="181"/>
      <c r="AJ300" s="181"/>
      <c r="AK300" s="181"/>
      <c r="AL300" s="181"/>
      <c r="AM300" s="48"/>
      <c r="AN300" s="53">
        <f>A279</f>
        <v>46332</v>
      </c>
      <c r="AO300" s="54" t="str">
        <f>G280</f>
        <v>Consultorio N° 2</v>
      </c>
      <c r="AP300" s="55">
        <f t="shared" ref="AP300:AQ300" si="211">G305</f>
        <v>0</v>
      </c>
      <c r="AQ300" s="55">
        <f t="shared" si="211"/>
        <v>0</v>
      </c>
      <c r="AR300" s="55">
        <f>Y305</f>
        <v>0</v>
      </c>
      <c r="AS300" s="55">
        <f>W305</f>
        <v>0</v>
      </c>
      <c r="AT300" s="55">
        <f>W306</f>
        <v>0</v>
      </c>
      <c r="AU300" s="55">
        <f>Y306</f>
        <v>0</v>
      </c>
      <c r="AV300" s="55">
        <f>W307</f>
        <v>0</v>
      </c>
      <c r="AW300" s="55">
        <f>Y307</f>
        <v>0</v>
      </c>
      <c r="AX300" s="55">
        <f>Y308</f>
        <v>0</v>
      </c>
      <c r="AY300" s="55">
        <f>J308</f>
        <v>0</v>
      </c>
      <c r="AZ300" s="56"/>
      <c r="BA300" s="56"/>
      <c r="BB300" s="56"/>
      <c r="BC300" s="56"/>
      <c r="BD300" s="56"/>
      <c r="BE300" s="56"/>
      <c r="BF300" s="56"/>
      <c r="BG300" s="56"/>
      <c r="BH300" s="56"/>
      <c r="BI300" s="56"/>
      <c r="BJ300" s="56"/>
      <c r="BK300" s="56"/>
      <c r="BL300" s="56"/>
      <c r="BM300" s="56"/>
      <c r="BN300" s="56"/>
    </row>
    <row r="301" spans="1:66" ht="11.25" customHeight="1">
      <c r="A301" s="222">
        <f>A297+$Q$13/1440</f>
        <v>0.54166666666666663</v>
      </c>
      <c r="B301" s="38"/>
      <c r="C301" s="204"/>
      <c r="D301" s="207"/>
      <c r="E301" s="40" t="s">
        <v>36</v>
      </c>
      <c r="F301" s="42" t="str">
        <f>IF(D301&lt;&gt;"", VLOOKUP(D301,'Base de Datos'!$A$2:$D1268,2,FALSE()),"")</f>
        <v/>
      </c>
      <c r="G301" s="204"/>
      <c r="H301" s="216"/>
      <c r="I301" s="40" t="s">
        <v>36</v>
      </c>
      <c r="J301" s="42" t="str">
        <f>IF(H301&lt;&gt;"", VLOOKUP(H301,'Base de Datos'!$A$2:$D1268,2,FALSE()),"")</f>
        <v/>
      </c>
      <c r="K301" s="204"/>
      <c r="L301" s="216"/>
      <c r="M301" s="40" t="s">
        <v>36</v>
      </c>
      <c r="N301" s="42" t="str">
        <f>IF(L301&lt;&gt;"", VLOOKUP(L301,'Base de Datos'!$A$2:$D$240,2,FALSE()),"")</f>
        <v/>
      </c>
      <c r="O301" s="43"/>
      <c r="P301" s="1"/>
      <c r="Q301" s="150"/>
      <c r="R301" s="15"/>
      <c r="S301" s="45"/>
      <c r="T301" s="45" t="s">
        <v>37</v>
      </c>
      <c r="U301" s="46"/>
      <c r="V301" s="47"/>
      <c r="W301" s="45"/>
      <c r="X301" s="45" t="s">
        <v>37</v>
      </c>
      <c r="Y301" s="46"/>
      <c r="Z301" s="47"/>
      <c r="AA301" s="45"/>
      <c r="AB301" s="45" t="s">
        <v>37</v>
      </c>
      <c r="AC301" s="46"/>
      <c r="AD301" s="48"/>
      <c r="AE301" s="181"/>
      <c r="AF301" s="181"/>
      <c r="AG301" s="181"/>
      <c r="AH301" s="181"/>
      <c r="AI301" s="181"/>
      <c r="AJ301" s="181"/>
      <c r="AK301" s="181"/>
      <c r="AL301" s="181"/>
      <c r="AM301" s="48"/>
      <c r="AN301" s="53">
        <f>A279</f>
        <v>46332</v>
      </c>
      <c r="AO301" s="54" t="str">
        <f>G280</f>
        <v>Consultorio N° 2</v>
      </c>
      <c r="AP301" s="55">
        <f t="shared" ref="AP301:AQ301" si="212">G309</f>
        <v>0</v>
      </c>
      <c r="AQ301" s="55">
        <f t="shared" si="212"/>
        <v>0</v>
      </c>
      <c r="AR301" s="55">
        <f>Y309</f>
        <v>0</v>
      </c>
      <c r="AS301" s="55">
        <f>W309</f>
        <v>0</v>
      </c>
      <c r="AT301" s="55">
        <f>W310</f>
        <v>0</v>
      </c>
      <c r="AU301" s="55">
        <f>Y310</f>
        <v>0</v>
      </c>
      <c r="AV301" s="55">
        <f>W311</f>
        <v>0</v>
      </c>
      <c r="AW301" s="55">
        <f>Y311</f>
        <v>0</v>
      </c>
      <c r="AX301" s="55">
        <f>Y312</f>
        <v>0</v>
      </c>
      <c r="AY301" s="55">
        <f>J312</f>
        <v>0</v>
      </c>
      <c r="AZ301" s="56"/>
      <c r="BA301" s="56"/>
      <c r="BB301" s="56"/>
      <c r="BC301" s="56"/>
      <c r="BD301" s="56"/>
      <c r="BE301" s="56"/>
      <c r="BF301" s="56"/>
      <c r="BG301" s="56"/>
      <c r="BH301" s="56"/>
      <c r="BI301" s="56"/>
      <c r="BJ301" s="56"/>
      <c r="BK301" s="56"/>
      <c r="BL301" s="56"/>
      <c r="BM301" s="56"/>
      <c r="BN301" s="56"/>
    </row>
    <row r="302" spans="1:66" ht="11.25" customHeight="1">
      <c r="A302" s="220"/>
      <c r="B302" s="38"/>
      <c r="C302" s="205"/>
      <c r="D302" s="208"/>
      <c r="E302" s="57" t="s">
        <v>42</v>
      </c>
      <c r="F302" s="58" t="str">
        <f>IF(D301&lt;&gt;"", VLOOKUP(D301,'Base de Datos'!$A$2:$D1268,3,FALSE()),"")</f>
        <v/>
      </c>
      <c r="G302" s="205"/>
      <c r="H302" s="208"/>
      <c r="I302" s="57" t="s">
        <v>42</v>
      </c>
      <c r="J302" s="58" t="str">
        <f>IF(H301&lt;&gt;"", VLOOKUP(H301,'Base de Datos'!$A$2:$D1268,3,FALSE()),"")</f>
        <v/>
      </c>
      <c r="K302" s="205"/>
      <c r="L302" s="208"/>
      <c r="M302" s="57" t="s">
        <v>42</v>
      </c>
      <c r="N302" s="182" t="str">
        <f>IF(L301&lt;&gt;"", VLOOKUP(L301,'Base de Datos'!$A$2:$D$240,3,FALSE()),"")</f>
        <v/>
      </c>
      <c r="O302" s="43"/>
      <c r="P302" s="1"/>
      <c r="Q302" s="1"/>
      <c r="R302" s="15"/>
      <c r="S302" s="229"/>
      <c r="T302" s="230"/>
      <c r="U302" s="59"/>
      <c r="V302" s="47"/>
      <c r="W302" s="229"/>
      <c r="X302" s="230"/>
      <c r="Y302" s="59"/>
      <c r="Z302" s="47"/>
      <c r="AA302" s="229"/>
      <c r="AB302" s="230"/>
      <c r="AC302" s="59"/>
      <c r="AD302" s="48"/>
      <c r="AE302" s="181"/>
      <c r="AF302" s="181"/>
      <c r="AG302" s="181"/>
      <c r="AH302" s="181"/>
      <c r="AI302" s="181"/>
      <c r="AJ302" s="181"/>
      <c r="AK302" s="181"/>
      <c r="AL302" s="181"/>
      <c r="AM302" s="48"/>
      <c r="AN302" s="53">
        <f>A279</f>
        <v>46332</v>
      </c>
      <c r="AO302" s="54" t="str">
        <f>G280</f>
        <v>Consultorio N° 2</v>
      </c>
      <c r="AP302" s="55">
        <f t="shared" ref="AP302:AQ302" si="213">G313</f>
        <v>0</v>
      </c>
      <c r="AQ302" s="55">
        <f t="shared" si="213"/>
        <v>0</v>
      </c>
      <c r="AR302" s="55">
        <f>Y313</f>
        <v>0</v>
      </c>
      <c r="AS302" s="55">
        <f>W313</f>
        <v>0</v>
      </c>
      <c r="AT302" s="55">
        <f>W314</f>
        <v>0</v>
      </c>
      <c r="AU302" s="55">
        <f>Y314</f>
        <v>0</v>
      </c>
      <c r="AV302" s="55">
        <f>W315</f>
        <v>0</v>
      </c>
      <c r="AW302" s="55">
        <f>Y315</f>
        <v>0</v>
      </c>
      <c r="AX302" s="55">
        <f>Y316</f>
        <v>0</v>
      </c>
      <c r="AY302" s="55">
        <f>J316</f>
        <v>0</v>
      </c>
      <c r="AZ302" s="56"/>
      <c r="BA302" s="56"/>
      <c r="BB302" s="56"/>
      <c r="BC302" s="56"/>
      <c r="BD302" s="56"/>
      <c r="BE302" s="56"/>
      <c r="BF302" s="56"/>
      <c r="BG302" s="56"/>
      <c r="BH302" s="56"/>
      <c r="BI302" s="56"/>
      <c r="BJ302" s="56"/>
      <c r="BK302" s="56"/>
      <c r="BL302" s="56"/>
      <c r="BM302" s="56"/>
      <c r="BN302" s="56"/>
    </row>
    <row r="303" spans="1:66" ht="11.25" customHeight="1">
      <c r="A303" s="220"/>
      <c r="B303" s="38"/>
      <c r="C303" s="205"/>
      <c r="D303" s="208"/>
      <c r="E303" s="57" t="s">
        <v>44</v>
      </c>
      <c r="F303" s="58" t="str">
        <f>IF(D301&lt;&gt;"", VLOOKUP(D301,'Base de Datos'!$A$2:$D1268,4,FALSE()),"")</f>
        <v/>
      </c>
      <c r="G303" s="205"/>
      <c r="H303" s="208"/>
      <c r="I303" s="57" t="s">
        <v>44</v>
      </c>
      <c r="J303" s="58" t="str">
        <f>IF(H301&lt;&gt;"", VLOOKUP(H301,'Base de Datos'!$A$2:$D1268,4,FALSE()),"")</f>
        <v/>
      </c>
      <c r="K303" s="205"/>
      <c r="L303" s="208"/>
      <c r="M303" s="57" t="s">
        <v>44</v>
      </c>
      <c r="N303" s="182" t="str">
        <f>IF(L301&lt;&gt;"", VLOOKUP(L301,'Base de Datos'!$A$2:$D$240,4,FALSE()),"")</f>
        <v/>
      </c>
      <c r="O303" s="1"/>
      <c r="P303" s="1"/>
      <c r="Q303" s="1"/>
      <c r="R303" s="15"/>
      <c r="S303" s="229"/>
      <c r="T303" s="230"/>
      <c r="U303" s="59"/>
      <c r="V303" s="47"/>
      <c r="W303" s="229"/>
      <c r="X303" s="230"/>
      <c r="Y303" s="59"/>
      <c r="Z303" s="47"/>
      <c r="AA303" s="229"/>
      <c r="AB303" s="230"/>
      <c r="AC303" s="59"/>
      <c r="AD303" s="48"/>
      <c r="AE303" s="181"/>
      <c r="AF303" s="181"/>
      <c r="AG303" s="181"/>
      <c r="AH303" s="181"/>
      <c r="AI303" s="181"/>
      <c r="AJ303" s="181"/>
      <c r="AK303" s="181"/>
      <c r="AL303" s="181"/>
      <c r="AM303" s="48"/>
      <c r="AN303" s="53">
        <f>A279</f>
        <v>46332</v>
      </c>
      <c r="AO303" s="54" t="str">
        <f>G280</f>
        <v>Consultorio N° 2</v>
      </c>
      <c r="AP303" s="55">
        <f t="shared" ref="AP303:AQ303" si="214">G317</f>
        <v>0</v>
      </c>
      <c r="AQ303" s="55">
        <f t="shared" si="214"/>
        <v>0</v>
      </c>
      <c r="AR303" s="55">
        <f>Y317</f>
        <v>0</v>
      </c>
      <c r="AS303" s="55">
        <f>W317</f>
        <v>0</v>
      </c>
      <c r="AT303" s="55">
        <f>W318</f>
        <v>0</v>
      </c>
      <c r="AU303" s="55">
        <f>Y318</f>
        <v>0</v>
      </c>
      <c r="AV303" s="55">
        <f>W319</f>
        <v>0</v>
      </c>
      <c r="AW303" s="55">
        <f>Y319</f>
        <v>0</v>
      </c>
      <c r="AX303" s="55">
        <f>Y320</f>
        <v>0</v>
      </c>
      <c r="AY303" s="55">
        <f>J320</f>
        <v>0</v>
      </c>
      <c r="AZ303" s="56"/>
      <c r="BA303" s="56"/>
      <c r="BB303" s="56"/>
      <c r="BC303" s="56"/>
      <c r="BD303" s="56"/>
      <c r="BE303" s="56"/>
      <c r="BF303" s="56"/>
      <c r="BG303" s="56"/>
      <c r="BH303" s="56"/>
      <c r="BI303" s="56"/>
      <c r="BJ303" s="56"/>
      <c r="BK303" s="56"/>
      <c r="BL303" s="56"/>
      <c r="BM303" s="56"/>
      <c r="BN303" s="56"/>
    </row>
    <row r="304" spans="1:66" ht="11.25" customHeight="1">
      <c r="A304" s="221"/>
      <c r="B304" s="38"/>
      <c r="C304" s="206"/>
      <c r="D304" s="209"/>
      <c r="E304" s="85" t="s">
        <v>46</v>
      </c>
      <c r="F304" s="86"/>
      <c r="G304" s="206"/>
      <c r="H304" s="209"/>
      <c r="I304" s="85" t="s">
        <v>46</v>
      </c>
      <c r="J304" s="108"/>
      <c r="K304" s="206"/>
      <c r="L304" s="209"/>
      <c r="M304" s="85" t="s">
        <v>46</v>
      </c>
      <c r="N304" s="108"/>
      <c r="O304" s="43"/>
      <c r="P304" s="1"/>
      <c r="Q304" s="1"/>
      <c r="R304" s="15"/>
      <c r="S304" s="227" t="str">
        <f>IF(OR(S301="Empleado",S301="Familiar"),"Nombre del Empleado","N° Factura")</f>
        <v>N° Factura</v>
      </c>
      <c r="T304" s="228"/>
      <c r="U304" s="89"/>
      <c r="V304" s="47"/>
      <c r="W304" s="227" t="str">
        <f>IF(OR(W301="Empleado",W301="Familiar"),"Nombre del Empleado","N° Factura")</f>
        <v>N° Factura</v>
      </c>
      <c r="X304" s="228"/>
      <c r="Y304" s="89"/>
      <c r="Z304" s="47"/>
      <c r="AA304" s="227" t="str">
        <f>IF(OR(AA301="Empleado",AA301="Familiar"),"Nombre del Empleado","N° Factura")</f>
        <v>N° Factura</v>
      </c>
      <c r="AB304" s="228"/>
      <c r="AC304" s="89"/>
      <c r="AD304" s="48"/>
      <c r="AE304" s="181"/>
      <c r="AF304" s="181"/>
      <c r="AG304" s="181"/>
      <c r="AH304" s="181"/>
      <c r="AI304" s="181"/>
      <c r="AJ304" s="181"/>
      <c r="AK304" s="181"/>
      <c r="AL304" s="181"/>
      <c r="AM304" s="48"/>
      <c r="AN304" s="53">
        <f>A279</f>
        <v>46332</v>
      </c>
      <c r="AO304" s="54" t="str">
        <f>K280</f>
        <v>Consultorio N° 3</v>
      </c>
      <c r="AP304" s="55">
        <f t="shared" ref="AP304:AQ304" si="215">K281</f>
        <v>0</v>
      </c>
      <c r="AQ304" s="55">
        <f t="shared" si="215"/>
        <v>0</v>
      </c>
      <c r="AR304" s="55">
        <f>AC281</f>
        <v>0</v>
      </c>
      <c r="AS304" s="55">
        <f>AA281</f>
        <v>0</v>
      </c>
      <c r="AT304" s="55">
        <f>AA282</f>
        <v>0</v>
      </c>
      <c r="AU304" s="55">
        <f>AC282</f>
        <v>0</v>
      </c>
      <c r="AV304" s="55">
        <f>AA283</f>
        <v>0</v>
      </c>
      <c r="AW304" s="55">
        <f>AC283</f>
        <v>0</v>
      </c>
      <c r="AX304" s="55">
        <f>AC284</f>
        <v>0</v>
      </c>
      <c r="AY304" s="55">
        <f>N284</f>
        <v>0</v>
      </c>
      <c r="AZ304" s="56"/>
      <c r="BA304" s="56"/>
      <c r="BB304" s="56"/>
      <c r="BC304" s="56"/>
      <c r="BD304" s="56"/>
      <c r="BE304" s="56"/>
      <c r="BF304" s="56"/>
      <c r="BG304" s="56"/>
      <c r="BH304" s="56"/>
      <c r="BI304" s="56"/>
      <c r="BJ304" s="56"/>
      <c r="BK304" s="56"/>
      <c r="BL304" s="56"/>
      <c r="BM304" s="56"/>
      <c r="BN304" s="56"/>
    </row>
    <row r="305" spans="1:66" ht="11.25" customHeight="1">
      <c r="A305" s="222">
        <f>A301+$Q$13/1440</f>
        <v>0.58333333333333326</v>
      </c>
      <c r="B305" s="38"/>
      <c r="C305" s="204"/>
      <c r="D305" s="207"/>
      <c r="E305" s="40" t="s">
        <v>36</v>
      </c>
      <c r="F305" s="42" t="str">
        <f>IF(D305&lt;&gt;"", VLOOKUP(D305,'Base de Datos'!$A$2:$D1268,2,FALSE()),"")</f>
        <v/>
      </c>
      <c r="G305" s="204"/>
      <c r="H305" s="216"/>
      <c r="I305" s="40" t="s">
        <v>36</v>
      </c>
      <c r="J305" s="42" t="str">
        <f>IF(H305&lt;&gt;"", VLOOKUP(H305,'Base de Datos'!$A$2:$D1268,2,FALSE()),"")</f>
        <v/>
      </c>
      <c r="K305" s="204"/>
      <c r="L305" s="216"/>
      <c r="M305" s="40" t="s">
        <v>36</v>
      </c>
      <c r="N305" s="42" t="str">
        <f>IF(L305&lt;&gt;"", VLOOKUP(L305,'Base de Datos'!$A$2:$D1268,2,FALSE()),"")</f>
        <v/>
      </c>
      <c r="O305" s="43"/>
      <c r="P305" s="151"/>
      <c r="Q305" s="1"/>
      <c r="R305" s="15"/>
      <c r="S305" s="45"/>
      <c r="T305" s="45" t="s">
        <v>37</v>
      </c>
      <c r="U305" s="46"/>
      <c r="V305" s="47"/>
      <c r="W305" s="45"/>
      <c r="X305" s="45" t="s">
        <v>37</v>
      </c>
      <c r="Y305" s="46"/>
      <c r="Z305" s="47"/>
      <c r="AA305" s="45"/>
      <c r="AB305" s="45" t="s">
        <v>37</v>
      </c>
      <c r="AC305" s="46"/>
      <c r="AD305" s="48"/>
      <c r="AE305" s="181"/>
      <c r="AF305" s="181"/>
      <c r="AG305" s="181"/>
      <c r="AH305" s="181"/>
      <c r="AI305" s="181"/>
      <c r="AJ305" s="181"/>
      <c r="AK305" s="181"/>
      <c r="AL305" s="181"/>
      <c r="AM305" s="48"/>
      <c r="AN305" s="53">
        <f>A279</f>
        <v>46332</v>
      </c>
      <c r="AO305" s="54" t="str">
        <f>K280</f>
        <v>Consultorio N° 3</v>
      </c>
      <c r="AP305" s="55">
        <f t="shared" ref="AP305:AQ305" si="216">K285</f>
        <v>0</v>
      </c>
      <c r="AQ305" s="55">
        <f t="shared" si="216"/>
        <v>0</v>
      </c>
      <c r="AR305" s="55">
        <f>AC285</f>
        <v>0</v>
      </c>
      <c r="AS305" s="55">
        <f>AA285</f>
        <v>0</v>
      </c>
      <c r="AT305" s="55">
        <f>AA286</f>
        <v>0</v>
      </c>
      <c r="AU305" s="55">
        <f>AC286</f>
        <v>0</v>
      </c>
      <c r="AV305" s="55">
        <f>AA287</f>
        <v>0</v>
      </c>
      <c r="AW305" s="55">
        <f>AC287</f>
        <v>0</v>
      </c>
      <c r="AX305" s="55">
        <f>AC288</f>
        <v>0</v>
      </c>
      <c r="AY305" s="55">
        <f>N288</f>
        <v>0</v>
      </c>
      <c r="AZ305" s="56"/>
      <c r="BA305" s="56"/>
      <c r="BB305" s="56"/>
      <c r="BC305" s="56"/>
      <c r="BD305" s="56"/>
      <c r="BE305" s="56"/>
      <c r="BF305" s="56"/>
      <c r="BG305" s="56"/>
      <c r="BH305" s="56"/>
      <c r="BI305" s="56"/>
      <c r="BJ305" s="56"/>
      <c r="BK305" s="56"/>
      <c r="BL305" s="56"/>
      <c r="BM305" s="56"/>
      <c r="BN305" s="56"/>
    </row>
    <row r="306" spans="1:66" ht="11.25" customHeight="1">
      <c r="A306" s="220"/>
      <c r="B306" s="38"/>
      <c r="C306" s="205"/>
      <c r="D306" s="208"/>
      <c r="E306" s="57" t="s">
        <v>42</v>
      </c>
      <c r="F306" s="58" t="str">
        <f>IF(D305&lt;&gt;"", VLOOKUP(D305,'Base de Datos'!$A$2:$D1268,3,FALSE()),"")</f>
        <v/>
      </c>
      <c r="G306" s="205"/>
      <c r="H306" s="208"/>
      <c r="I306" s="57" t="s">
        <v>42</v>
      </c>
      <c r="J306" s="58" t="str">
        <f>IF(H305&lt;&gt;"", VLOOKUP(H305,'Base de Datos'!$A$2:$D1268,3,FALSE()),"")</f>
        <v/>
      </c>
      <c r="K306" s="205"/>
      <c r="L306" s="208"/>
      <c r="M306" s="57" t="s">
        <v>42</v>
      </c>
      <c r="N306" s="58" t="str">
        <f>IF(L305&lt;&gt;"", VLOOKUP(L305,'Base de Datos'!$A$2:$D1268,3,FALSE()),"")</f>
        <v/>
      </c>
      <c r="O306" s="43"/>
      <c r="P306" s="151"/>
      <c r="Q306" s="152"/>
      <c r="R306" s="15"/>
      <c r="S306" s="229"/>
      <c r="T306" s="230"/>
      <c r="U306" s="59"/>
      <c r="V306" s="47"/>
      <c r="W306" s="229"/>
      <c r="X306" s="230"/>
      <c r="Y306" s="59"/>
      <c r="Z306" s="47"/>
      <c r="AA306" s="229"/>
      <c r="AB306" s="230"/>
      <c r="AC306" s="59"/>
      <c r="AD306" s="48"/>
      <c r="AE306" s="181"/>
      <c r="AF306" s="181"/>
      <c r="AG306" s="181"/>
      <c r="AH306" s="181"/>
      <c r="AI306" s="181"/>
      <c r="AJ306" s="181"/>
      <c r="AK306" s="181"/>
      <c r="AL306" s="181"/>
      <c r="AM306" s="48"/>
      <c r="AN306" s="53">
        <f>A279</f>
        <v>46332</v>
      </c>
      <c r="AO306" s="54" t="str">
        <f>K280</f>
        <v>Consultorio N° 3</v>
      </c>
      <c r="AP306" s="55">
        <f t="shared" ref="AP306:AQ306" si="217">K289</f>
        <v>0</v>
      </c>
      <c r="AQ306" s="55">
        <f t="shared" si="217"/>
        <v>0</v>
      </c>
      <c r="AR306" s="55">
        <f>AC289</f>
        <v>0</v>
      </c>
      <c r="AS306" s="55">
        <f>AA289</f>
        <v>0</v>
      </c>
      <c r="AT306" s="55">
        <f>AA290</f>
        <v>0</v>
      </c>
      <c r="AU306" s="55">
        <f>AC290</f>
        <v>0</v>
      </c>
      <c r="AV306" s="55">
        <f>AA291</f>
        <v>0</v>
      </c>
      <c r="AW306" s="55">
        <f>AC291</f>
        <v>0</v>
      </c>
      <c r="AX306" s="55">
        <f>AC292</f>
        <v>0</v>
      </c>
      <c r="AY306" s="55">
        <f>N292</f>
        <v>0</v>
      </c>
      <c r="AZ306" s="56"/>
      <c r="BA306" s="56"/>
      <c r="BB306" s="56"/>
      <c r="BC306" s="56"/>
      <c r="BD306" s="56"/>
      <c r="BE306" s="56"/>
      <c r="BF306" s="56"/>
      <c r="BG306" s="56"/>
      <c r="BH306" s="56"/>
      <c r="BI306" s="56"/>
      <c r="BJ306" s="56"/>
      <c r="BK306" s="56"/>
      <c r="BL306" s="56"/>
      <c r="BM306" s="56"/>
      <c r="BN306" s="56"/>
    </row>
    <row r="307" spans="1:66" ht="11.25" customHeight="1">
      <c r="A307" s="220"/>
      <c r="B307" s="38"/>
      <c r="C307" s="205"/>
      <c r="D307" s="208"/>
      <c r="E307" s="57" t="s">
        <v>44</v>
      </c>
      <c r="F307" s="58" t="str">
        <f>IF(D305&lt;&gt;"", VLOOKUP(D305,'Base de Datos'!$A$2:$D1268,4,FALSE()),"")</f>
        <v/>
      </c>
      <c r="G307" s="205"/>
      <c r="H307" s="208"/>
      <c r="I307" s="57" t="s">
        <v>44</v>
      </c>
      <c r="J307" s="58" t="str">
        <f>IF(H305&lt;&gt;"", VLOOKUP(H305,'Base de Datos'!$A$2:$D1268,4,FALSE()),"")</f>
        <v/>
      </c>
      <c r="K307" s="205"/>
      <c r="L307" s="208"/>
      <c r="M307" s="57" t="s">
        <v>44</v>
      </c>
      <c r="N307" s="58" t="str">
        <f>IF(L305&lt;&gt;"", VLOOKUP(L305,'Base de Datos'!$A$2:$D1268,4,FALSE()),"")</f>
        <v/>
      </c>
      <c r="O307" s="43"/>
      <c r="P307" s="151"/>
      <c r="Q307" s="152"/>
      <c r="R307" s="15"/>
      <c r="S307" s="229"/>
      <c r="T307" s="230"/>
      <c r="U307" s="59"/>
      <c r="V307" s="47"/>
      <c r="W307" s="229"/>
      <c r="X307" s="230"/>
      <c r="Y307" s="59"/>
      <c r="Z307" s="47"/>
      <c r="AA307" s="229"/>
      <c r="AB307" s="230"/>
      <c r="AC307" s="59"/>
      <c r="AD307" s="48"/>
      <c r="AE307" s="181"/>
      <c r="AF307" s="181"/>
      <c r="AG307" s="181"/>
      <c r="AH307" s="181"/>
      <c r="AI307" s="181"/>
      <c r="AJ307" s="181"/>
      <c r="AK307" s="181"/>
      <c r="AL307" s="181"/>
      <c r="AM307" s="48"/>
      <c r="AN307" s="53">
        <f>A279</f>
        <v>46332</v>
      </c>
      <c r="AO307" s="54" t="str">
        <f>K280</f>
        <v>Consultorio N° 3</v>
      </c>
      <c r="AP307" s="55">
        <f t="shared" ref="AP307:AQ307" si="218">K293</f>
        <v>0</v>
      </c>
      <c r="AQ307" s="55">
        <f t="shared" si="218"/>
        <v>0</v>
      </c>
      <c r="AR307" s="55">
        <f>AC293</f>
        <v>0</v>
      </c>
      <c r="AS307" s="55">
        <f>AA293</f>
        <v>0</v>
      </c>
      <c r="AT307" s="55">
        <f>AA294</f>
        <v>0</v>
      </c>
      <c r="AU307" s="55">
        <f>AC294</f>
        <v>0</v>
      </c>
      <c r="AV307" s="55">
        <f>AA295</f>
        <v>0</v>
      </c>
      <c r="AW307" s="55">
        <f>AC295</f>
        <v>0</v>
      </c>
      <c r="AX307" s="55">
        <f>AC296</f>
        <v>0</v>
      </c>
      <c r="AY307" s="55">
        <f>N296</f>
        <v>0</v>
      </c>
      <c r="AZ307" s="56"/>
      <c r="BA307" s="56"/>
      <c r="BB307" s="56"/>
      <c r="BC307" s="56"/>
      <c r="BD307" s="56"/>
      <c r="BE307" s="56"/>
      <c r="BF307" s="56"/>
      <c r="BG307" s="56"/>
      <c r="BH307" s="56"/>
      <c r="BI307" s="56"/>
      <c r="BJ307" s="56"/>
      <c r="BK307" s="56"/>
      <c r="BL307" s="56"/>
      <c r="BM307" s="56"/>
      <c r="BN307" s="56"/>
    </row>
    <row r="308" spans="1:66" ht="11.25" customHeight="1">
      <c r="A308" s="221"/>
      <c r="B308" s="38"/>
      <c r="C308" s="206"/>
      <c r="D308" s="209"/>
      <c r="E308" s="85" t="s">
        <v>46</v>
      </c>
      <c r="F308" s="86"/>
      <c r="G308" s="206"/>
      <c r="H308" s="209"/>
      <c r="I308" s="85" t="s">
        <v>46</v>
      </c>
      <c r="J308" s="108"/>
      <c r="K308" s="206"/>
      <c r="L308" s="209"/>
      <c r="M308" s="85" t="s">
        <v>46</v>
      </c>
      <c r="N308" s="108"/>
      <c r="O308" s="43"/>
      <c r="P308" s="151"/>
      <c r="Q308" s="1"/>
      <c r="R308" s="15"/>
      <c r="S308" s="227" t="str">
        <f>IF(OR(S305="Empleado",S305="Familiar"),"Nombre del Empleado","N° Factura")</f>
        <v>N° Factura</v>
      </c>
      <c r="T308" s="228"/>
      <c r="U308" s="89"/>
      <c r="V308" s="47"/>
      <c r="W308" s="227" t="str">
        <f>IF(OR(W305="Empleado",W305="Familiar"),"Nombre del Empleado","N° Factura")</f>
        <v>N° Factura</v>
      </c>
      <c r="X308" s="228"/>
      <c r="Y308" s="89"/>
      <c r="Z308" s="47"/>
      <c r="AA308" s="227" t="str">
        <f>IF(OR(AA305="Empleado",AA305="Familiar"),"Nombre del Empleado","N° Factura")</f>
        <v>N° Factura</v>
      </c>
      <c r="AB308" s="228"/>
      <c r="AC308" s="89"/>
      <c r="AD308" s="48"/>
      <c r="AE308" s="181"/>
      <c r="AF308" s="181"/>
      <c r="AG308" s="181"/>
      <c r="AH308" s="181"/>
      <c r="AI308" s="181"/>
      <c r="AJ308" s="181"/>
      <c r="AK308" s="181"/>
      <c r="AL308" s="181"/>
      <c r="AM308" s="48"/>
      <c r="AN308" s="53">
        <f>A279</f>
        <v>46332</v>
      </c>
      <c r="AO308" s="54" t="str">
        <f>K280</f>
        <v>Consultorio N° 3</v>
      </c>
      <c r="AP308" s="55">
        <f t="shared" ref="AP308:AQ308" si="219">K297</f>
        <v>0</v>
      </c>
      <c r="AQ308" s="55">
        <f t="shared" si="219"/>
        <v>0</v>
      </c>
      <c r="AR308" s="55">
        <f>AC297</f>
        <v>0</v>
      </c>
      <c r="AS308" s="55">
        <f>AA297</f>
        <v>0</v>
      </c>
      <c r="AT308" s="55">
        <f>AA298</f>
        <v>0</v>
      </c>
      <c r="AU308" s="55">
        <f>AC298</f>
        <v>0</v>
      </c>
      <c r="AV308" s="55">
        <f>AA299</f>
        <v>0</v>
      </c>
      <c r="AW308" s="55">
        <f>AC299</f>
        <v>0</v>
      </c>
      <c r="AX308" s="55">
        <f>AC300</f>
        <v>0</v>
      </c>
      <c r="AY308" s="55">
        <f>N300</f>
        <v>0</v>
      </c>
      <c r="AZ308" s="56"/>
      <c r="BA308" s="56"/>
      <c r="BB308" s="56"/>
      <c r="BC308" s="56"/>
      <c r="BD308" s="56"/>
      <c r="BE308" s="56"/>
      <c r="BF308" s="56"/>
      <c r="BG308" s="56"/>
      <c r="BH308" s="56"/>
      <c r="BI308" s="56"/>
      <c r="BJ308" s="56"/>
      <c r="BK308" s="56"/>
      <c r="BL308" s="56"/>
      <c r="BM308" s="56"/>
      <c r="BN308" s="56"/>
    </row>
    <row r="309" spans="1:66" ht="11.25" customHeight="1">
      <c r="A309" s="222">
        <f>A305+$Q$13/1440</f>
        <v>0.62499999999999989</v>
      </c>
      <c r="B309" s="38"/>
      <c r="C309" s="204"/>
      <c r="D309" s="207"/>
      <c r="E309" s="40" t="s">
        <v>36</v>
      </c>
      <c r="F309" s="42" t="str">
        <f>IF(D309&lt;&gt;"", VLOOKUP(D309,'Base de Datos'!$A$2:$D1268,2,FALSE()),"")</f>
        <v/>
      </c>
      <c r="G309" s="204"/>
      <c r="H309" s="216"/>
      <c r="I309" s="40" t="s">
        <v>36</v>
      </c>
      <c r="J309" s="42" t="str">
        <f>IF(H309&lt;&gt;"", VLOOKUP(H309,'Base de Datos'!$A$2:$D1268,2,FALSE()),"")</f>
        <v/>
      </c>
      <c r="K309" s="204"/>
      <c r="L309" s="216"/>
      <c r="M309" s="40" t="s">
        <v>36</v>
      </c>
      <c r="N309" s="42" t="str">
        <f>IF(L309&lt;&gt;"", VLOOKUP(L309,'Base de Datos'!$A$2:$D1268,2,FALSE()),"")</f>
        <v/>
      </c>
      <c r="O309" s="43"/>
      <c r="P309" s="153"/>
      <c r="Q309" s="154"/>
      <c r="R309" s="15"/>
      <c r="S309" s="45"/>
      <c r="T309" s="45" t="s">
        <v>37</v>
      </c>
      <c r="U309" s="59"/>
      <c r="V309" s="47"/>
      <c r="W309" s="45"/>
      <c r="X309" s="45" t="s">
        <v>37</v>
      </c>
      <c r="Y309" s="46"/>
      <c r="Z309" s="47"/>
      <c r="AA309" s="45"/>
      <c r="AB309" s="45" t="s">
        <v>37</v>
      </c>
      <c r="AC309" s="46"/>
      <c r="AD309" s="48"/>
      <c r="AE309" s="181"/>
      <c r="AF309" s="181"/>
      <c r="AG309" s="181"/>
      <c r="AH309" s="181"/>
      <c r="AI309" s="181"/>
      <c r="AJ309" s="181"/>
      <c r="AK309" s="181"/>
      <c r="AL309" s="181"/>
      <c r="AM309" s="48"/>
      <c r="AN309" s="53">
        <f>A279</f>
        <v>46332</v>
      </c>
      <c r="AO309" s="54" t="str">
        <f>K280</f>
        <v>Consultorio N° 3</v>
      </c>
      <c r="AP309" s="55">
        <f t="shared" ref="AP309:AQ309" si="220">K301</f>
        <v>0</v>
      </c>
      <c r="AQ309" s="55">
        <f t="shared" si="220"/>
        <v>0</v>
      </c>
      <c r="AR309" s="55">
        <f>AC301</f>
        <v>0</v>
      </c>
      <c r="AS309" s="55">
        <f>AA301</f>
        <v>0</v>
      </c>
      <c r="AT309" s="55">
        <f>AA302</f>
        <v>0</v>
      </c>
      <c r="AU309" s="55">
        <f>AC302</f>
        <v>0</v>
      </c>
      <c r="AV309" s="55">
        <f>AA303</f>
        <v>0</v>
      </c>
      <c r="AW309" s="55">
        <f>AC303</f>
        <v>0</v>
      </c>
      <c r="AX309" s="55">
        <f>AC304</f>
        <v>0</v>
      </c>
      <c r="AY309" s="55">
        <f>N304</f>
        <v>0</v>
      </c>
      <c r="AZ309" s="56"/>
      <c r="BA309" s="56"/>
      <c r="BB309" s="56"/>
      <c r="BC309" s="56"/>
      <c r="BD309" s="56"/>
      <c r="BE309" s="56"/>
      <c r="BF309" s="56"/>
      <c r="BG309" s="56"/>
      <c r="BH309" s="56"/>
      <c r="BI309" s="56"/>
      <c r="BJ309" s="56"/>
      <c r="BK309" s="56"/>
      <c r="BL309" s="56"/>
      <c r="BM309" s="56"/>
      <c r="BN309" s="56"/>
    </row>
    <row r="310" spans="1:66" ht="11.25" customHeight="1">
      <c r="A310" s="220"/>
      <c r="B310" s="38"/>
      <c r="C310" s="205"/>
      <c r="D310" s="208"/>
      <c r="E310" s="57" t="s">
        <v>42</v>
      </c>
      <c r="F310" s="58" t="str">
        <f>IF(D309&lt;&gt;"", VLOOKUP(D309,'Base de Datos'!$A$2:$D1268,3,FALSE()),"")</f>
        <v/>
      </c>
      <c r="G310" s="205"/>
      <c r="H310" s="208"/>
      <c r="I310" s="57" t="s">
        <v>42</v>
      </c>
      <c r="J310" s="58" t="str">
        <f>IF(H309&lt;&gt;"", VLOOKUP(H309,'Base de Datos'!$A$2:$D1268,3,FALSE()),"")</f>
        <v/>
      </c>
      <c r="K310" s="205"/>
      <c r="L310" s="208"/>
      <c r="M310" s="57" t="s">
        <v>42</v>
      </c>
      <c r="N310" s="58" t="str">
        <f>IF(L309&lt;&gt;"", VLOOKUP(L309,'Base de Datos'!$A$2:$D1268,3,FALSE()),"")</f>
        <v/>
      </c>
      <c r="O310" s="43"/>
      <c r="P310" s="153"/>
      <c r="Q310" s="154"/>
      <c r="R310" s="15"/>
      <c r="S310" s="229"/>
      <c r="T310" s="230"/>
      <c r="U310" s="59"/>
      <c r="V310" s="47"/>
      <c r="W310" s="229"/>
      <c r="X310" s="230"/>
      <c r="Y310" s="59"/>
      <c r="Z310" s="47"/>
      <c r="AA310" s="229"/>
      <c r="AB310" s="230"/>
      <c r="AC310" s="59"/>
      <c r="AD310" s="48"/>
      <c r="AE310" s="181"/>
      <c r="AF310" s="181"/>
      <c r="AG310" s="181"/>
      <c r="AH310" s="181"/>
      <c r="AI310" s="181"/>
      <c r="AJ310" s="181"/>
      <c r="AK310" s="181"/>
      <c r="AL310" s="181"/>
      <c r="AM310" s="48"/>
      <c r="AN310" s="53">
        <f>A279</f>
        <v>46332</v>
      </c>
      <c r="AO310" s="54" t="str">
        <f>K280</f>
        <v>Consultorio N° 3</v>
      </c>
      <c r="AP310" s="55">
        <f t="shared" ref="AP310:AQ310" si="221">K305</f>
        <v>0</v>
      </c>
      <c r="AQ310" s="55">
        <f t="shared" si="221"/>
        <v>0</v>
      </c>
      <c r="AR310" s="55">
        <f>AC305</f>
        <v>0</v>
      </c>
      <c r="AS310" s="55">
        <f>AA305</f>
        <v>0</v>
      </c>
      <c r="AT310" s="55">
        <f>AA306</f>
        <v>0</v>
      </c>
      <c r="AU310" s="55">
        <f>AC306</f>
        <v>0</v>
      </c>
      <c r="AV310" s="55">
        <f>AA307</f>
        <v>0</v>
      </c>
      <c r="AW310" s="55">
        <f>AC307</f>
        <v>0</v>
      </c>
      <c r="AX310" s="55">
        <f>AC308</f>
        <v>0</v>
      </c>
      <c r="AY310" s="55">
        <f>N308</f>
        <v>0</v>
      </c>
      <c r="AZ310" s="56"/>
      <c r="BA310" s="56"/>
      <c r="BB310" s="56"/>
      <c r="BC310" s="56"/>
      <c r="BD310" s="56"/>
      <c r="BE310" s="56"/>
      <c r="BF310" s="56"/>
      <c r="BG310" s="56"/>
      <c r="BH310" s="56"/>
      <c r="BI310" s="56"/>
      <c r="BJ310" s="56"/>
      <c r="BK310" s="56"/>
      <c r="BL310" s="56"/>
      <c r="BM310" s="56"/>
      <c r="BN310" s="56"/>
    </row>
    <row r="311" spans="1:66" ht="11.25" customHeight="1">
      <c r="A311" s="220"/>
      <c r="B311" s="38"/>
      <c r="C311" s="205"/>
      <c r="D311" s="208"/>
      <c r="E311" s="57" t="s">
        <v>44</v>
      </c>
      <c r="F311" s="58" t="str">
        <f>IF(D309&lt;&gt;"", VLOOKUP(D309,'Base de Datos'!$A$2:$D1268,4,FALSE()),"")</f>
        <v/>
      </c>
      <c r="G311" s="205"/>
      <c r="H311" s="208"/>
      <c r="I311" s="57" t="s">
        <v>44</v>
      </c>
      <c r="J311" s="58" t="str">
        <f>IF(H309&lt;&gt;"", VLOOKUP(H309,'Base de Datos'!$A$2:$D1268,4,FALSE()),"")</f>
        <v/>
      </c>
      <c r="K311" s="205"/>
      <c r="L311" s="208"/>
      <c r="M311" s="57" t="s">
        <v>44</v>
      </c>
      <c r="N311" s="58" t="str">
        <f>IF(L309&lt;&gt;"", VLOOKUP(L309,'Base de Datos'!$A$2:$D1268,4,FALSE()),"")</f>
        <v/>
      </c>
      <c r="O311" s="43"/>
      <c r="P311" s="153"/>
      <c r="Q311" s="154"/>
      <c r="R311" s="15"/>
      <c r="S311" s="229"/>
      <c r="T311" s="230"/>
      <c r="U311" s="59"/>
      <c r="V311" s="47"/>
      <c r="W311" s="229"/>
      <c r="X311" s="230"/>
      <c r="Y311" s="59"/>
      <c r="Z311" s="47"/>
      <c r="AA311" s="229"/>
      <c r="AB311" s="230"/>
      <c r="AC311" s="59"/>
      <c r="AD311" s="48"/>
      <c r="AE311" s="181"/>
      <c r="AF311" s="181"/>
      <c r="AG311" s="181"/>
      <c r="AH311" s="181"/>
      <c r="AI311" s="181"/>
      <c r="AJ311" s="181"/>
      <c r="AK311" s="181"/>
      <c r="AL311" s="181"/>
      <c r="AM311" s="48"/>
      <c r="AN311" s="53">
        <f>A279</f>
        <v>46332</v>
      </c>
      <c r="AO311" s="54" t="str">
        <f>K280</f>
        <v>Consultorio N° 3</v>
      </c>
      <c r="AP311" s="55">
        <f t="shared" ref="AP311:AQ311" si="222">K309</f>
        <v>0</v>
      </c>
      <c r="AQ311" s="55">
        <f t="shared" si="222"/>
        <v>0</v>
      </c>
      <c r="AR311" s="55">
        <f>AC309</f>
        <v>0</v>
      </c>
      <c r="AS311" s="55">
        <f>AA309</f>
        <v>0</v>
      </c>
      <c r="AT311" s="55">
        <f>AA310</f>
        <v>0</v>
      </c>
      <c r="AU311" s="55">
        <f>AC310</f>
        <v>0</v>
      </c>
      <c r="AV311" s="55">
        <f>AA311</f>
        <v>0</v>
      </c>
      <c r="AW311" s="55">
        <f>AC311</f>
        <v>0</v>
      </c>
      <c r="AX311" s="55">
        <f>AC312</f>
        <v>0</v>
      </c>
      <c r="AY311" s="55">
        <f>N312</f>
        <v>0</v>
      </c>
      <c r="AZ311" s="56"/>
      <c r="BA311" s="56"/>
      <c r="BB311" s="56"/>
      <c r="BC311" s="56"/>
      <c r="BD311" s="56"/>
      <c r="BE311" s="56"/>
      <c r="BF311" s="56"/>
      <c r="BG311" s="56"/>
      <c r="BH311" s="56"/>
      <c r="BI311" s="56"/>
      <c r="BJ311" s="56"/>
      <c r="BK311" s="56"/>
      <c r="BL311" s="56"/>
      <c r="BM311" s="56"/>
      <c r="BN311" s="56"/>
    </row>
    <row r="312" spans="1:66" ht="11.25" customHeight="1">
      <c r="A312" s="221"/>
      <c r="B312" s="38"/>
      <c r="C312" s="206"/>
      <c r="D312" s="209"/>
      <c r="E312" s="85" t="s">
        <v>46</v>
      </c>
      <c r="F312" s="86"/>
      <c r="G312" s="206"/>
      <c r="H312" s="209"/>
      <c r="I312" s="85" t="s">
        <v>46</v>
      </c>
      <c r="J312" s="108"/>
      <c r="K312" s="206"/>
      <c r="L312" s="209"/>
      <c r="M312" s="85" t="s">
        <v>46</v>
      </c>
      <c r="N312" s="108"/>
      <c r="O312" s="43"/>
      <c r="P312" s="153"/>
      <c r="Q312" s="154"/>
      <c r="R312" s="15"/>
      <c r="S312" s="227"/>
      <c r="T312" s="228"/>
      <c r="U312" s="89"/>
      <c r="V312" s="47"/>
      <c r="W312" s="227" t="str">
        <f>IF(OR(W309="Empleado",W309="Familiar"),"Nombre del Empleado","N° Factura")</f>
        <v>N° Factura</v>
      </c>
      <c r="X312" s="228"/>
      <c r="Y312" s="89"/>
      <c r="Z312" s="47"/>
      <c r="AA312" s="227" t="str">
        <f>IF(OR(AA309="Empleado",AA309="Familiar"),"Nombre del Empleado","N° Factura")</f>
        <v>N° Factura</v>
      </c>
      <c r="AB312" s="228"/>
      <c r="AC312" s="89"/>
      <c r="AD312" s="48"/>
      <c r="AE312" s="181"/>
      <c r="AF312" s="181"/>
      <c r="AG312" s="181"/>
      <c r="AH312" s="181"/>
      <c r="AI312" s="181"/>
      <c r="AJ312" s="181"/>
      <c r="AK312" s="181"/>
      <c r="AL312" s="181"/>
      <c r="AM312" s="48"/>
      <c r="AN312" s="53">
        <f>A279</f>
        <v>46332</v>
      </c>
      <c r="AO312" s="54" t="str">
        <f>K280</f>
        <v>Consultorio N° 3</v>
      </c>
      <c r="AP312" s="55">
        <f t="shared" ref="AP312:AQ312" si="223">K313</f>
        <v>0</v>
      </c>
      <c r="AQ312" s="55">
        <f t="shared" si="223"/>
        <v>0</v>
      </c>
      <c r="AR312" s="55">
        <f>AC313</f>
        <v>0</v>
      </c>
      <c r="AS312" s="55">
        <f>AA313</f>
        <v>0</v>
      </c>
      <c r="AT312" s="55">
        <f>AA314</f>
        <v>0</v>
      </c>
      <c r="AU312" s="55">
        <f>AC314</f>
        <v>0</v>
      </c>
      <c r="AV312" s="55">
        <f>AA315</f>
        <v>0</v>
      </c>
      <c r="AW312" s="55">
        <f>AC315</f>
        <v>0</v>
      </c>
      <c r="AX312" s="55">
        <f>AC316</f>
        <v>0</v>
      </c>
      <c r="AY312" s="55">
        <f>N316</f>
        <v>0</v>
      </c>
      <c r="AZ312" s="56"/>
      <c r="BA312" s="56"/>
      <c r="BB312" s="56"/>
      <c r="BC312" s="56"/>
      <c r="BD312" s="56"/>
      <c r="BE312" s="56"/>
      <c r="BF312" s="56"/>
      <c r="BG312" s="56"/>
      <c r="BH312" s="56"/>
      <c r="BI312" s="56"/>
      <c r="BJ312" s="56"/>
      <c r="BK312" s="56"/>
      <c r="BL312" s="56"/>
      <c r="BM312" s="56"/>
      <c r="BN312" s="56"/>
    </row>
    <row r="313" spans="1:66" ht="11.25" customHeight="1">
      <c r="A313" s="222">
        <f>A309+$Q$13/1440</f>
        <v>0.66666666666666652</v>
      </c>
      <c r="B313" s="38"/>
      <c r="C313" s="204"/>
      <c r="D313" s="207"/>
      <c r="E313" s="40" t="s">
        <v>36</v>
      </c>
      <c r="F313" s="42" t="str">
        <f>IF(D313&lt;&gt;"", VLOOKUP(D313,'Base de Datos'!$A$2:$D1268,2,FALSE()),"")</f>
        <v/>
      </c>
      <c r="G313" s="204"/>
      <c r="H313" s="216"/>
      <c r="I313" s="40" t="s">
        <v>36</v>
      </c>
      <c r="J313" s="42" t="str">
        <f>IF(H313&lt;&gt;"", VLOOKUP(H313,'Base de Datos'!$A$2:$D1268,2,FALSE()),"")</f>
        <v/>
      </c>
      <c r="K313" s="204"/>
      <c r="L313" s="216"/>
      <c r="M313" s="40" t="s">
        <v>36</v>
      </c>
      <c r="N313" s="42" t="str">
        <f>IF(L313&lt;&gt;"", VLOOKUP(L313,'Base de Datos'!$A$2:$D1268,2,FALSE()),"")</f>
        <v/>
      </c>
      <c r="O313" s="43"/>
      <c r="P313" s="3"/>
      <c r="Q313" s="3"/>
      <c r="R313" s="15"/>
      <c r="S313" s="45"/>
      <c r="T313" s="45" t="s">
        <v>37</v>
      </c>
      <c r="U313" s="46"/>
      <c r="V313" s="47"/>
      <c r="W313" s="45"/>
      <c r="X313" s="45" t="s">
        <v>37</v>
      </c>
      <c r="Y313" s="46"/>
      <c r="Z313" s="47"/>
      <c r="AA313" s="45"/>
      <c r="AB313" s="45" t="s">
        <v>37</v>
      </c>
      <c r="AC313" s="46"/>
      <c r="AD313" s="48"/>
      <c r="AE313" s="181"/>
      <c r="AF313" s="181"/>
      <c r="AG313" s="181"/>
      <c r="AH313" s="181"/>
      <c r="AI313" s="181"/>
      <c r="AJ313" s="181"/>
      <c r="AK313" s="181"/>
      <c r="AL313" s="181"/>
      <c r="AM313" s="48"/>
      <c r="AN313" s="53">
        <f>A279</f>
        <v>46332</v>
      </c>
      <c r="AO313" s="54" t="str">
        <f>K280</f>
        <v>Consultorio N° 3</v>
      </c>
      <c r="AP313" s="55">
        <f t="shared" ref="AP313:AQ313" si="224">K317</f>
        <v>0</v>
      </c>
      <c r="AQ313" s="55">
        <f t="shared" si="224"/>
        <v>0</v>
      </c>
      <c r="AR313" s="55">
        <f>AC317</f>
        <v>0</v>
      </c>
      <c r="AS313" s="55">
        <f>AA317</f>
        <v>0</v>
      </c>
      <c r="AT313" s="55">
        <f>AA318</f>
        <v>0</v>
      </c>
      <c r="AU313" s="55">
        <f>AC318</f>
        <v>0</v>
      </c>
      <c r="AV313" s="55">
        <f>AA319</f>
        <v>0</v>
      </c>
      <c r="AW313" s="55">
        <f>AC319</f>
        <v>0</v>
      </c>
      <c r="AX313" s="55">
        <f>AC320</f>
        <v>0</v>
      </c>
      <c r="AY313" s="55">
        <f>N320</f>
        <v>0</v>
      </c>
      <c r="AZ313" s="56"/>
      <c r="BA313" s="56"/>
      <c r="BB313" s="56"/>
      <c r="BC313" s="56"/>
      <c r="BD313" s="56"/>
      <c r="BE313" s="56"/>
      <c r="BF313" s="56"/>
      <c r="BG313" s="56"/>
      <c r="BH313" s="56"/>
      <c r="BI313" s="56"/>
      <c r="BJ313" s="56"/>
      <c r="BK313" s="56"/>
      <c r="BL313" s="56"/>
      <c r="BM313" s="56"/>
      <c r="BN313" s="56"/>
    </row>
    <row r="314" spans="1:66" ht="11.25" customHeight="1">
      <c r="A314" s="220"/>
      <c r="B314" s="38"/>
      <c r="C314" s="205"/>
      <c r="D314" s="208"/>
      <c r="E314" s="57" t="s">
        <v>42</v>
      </c>
      <c r="F314" s="58" t="str">
        <f>IF(D313&lt;&gt;"", VLOOKUP(D313,'Base de Datos'!$A$2:$D1268,3,FALSE()),"")</f>
        <v/>
      </c>
      <c r="G314" s="205"/>
      <c r="H314" s="208"/>
      <c r="I314" s="57" t="s">
        <v>42</v>
      </c>
      <c r="J314" s="58" t="str">
        <f>IF(H313&lt;&gt;"", VLOOKUP(H313,'Base de Datos'!$A$2:$D1268,3,FALSE()),"")</f>
        <v/>
      </c>
      <c r="K314" s="205"/>
      <c r="L314" s="208"/>
      <c r="M314" s="57" t="s">
        <v>42</v>
      </c>
      <c r="N314" s="58" t="str">
        <f>IF(L313&lt;&gt;"", VLOOKUP(L313,'Base de Datos'!$A$2:$D1268,3,FALSE()),"")</f>
        <v/>
      </c>
      <c r="O314" s="43"/>
      <c r="P314" s="3"/>
      <c r="Q314" s="3"/>
      <c r="R314" s="15"/>
      <c r="S314" s="229"/>
      <c r="T314" s="230"/>
      <c r="U314" s="59"/>
      <c r="V314" s="47"/>
      <c r="W314" s="229"/>
      <c r="X314" s="230"/>
      <c r="Y314" s="59"/>
      <c r="Z314" s="47"/>
      <c r="AA314" s="229"/>
      <c r="AB314" s="230"/>
      <c r="AC314" s="59"/>
      <c r="AD314" s="48"/>
      <c r="AE314" s="235">
        <f>A279</f>
        <v>46332</v>
      </c>
      <c r="AF314" s="236"/>
      <c r="AG314" s="236"/>
      <c r="AH314" s="236"/>
      <c r="AI314" s="236"/>
      <c r="AJ314" s="236"/>
      <c r="AK314" s="236"/>
      <c r="AL314" s="237"/>
      <c r="AM314" s="48"/>
      <c r="AN314" s="155">
        <f>A279</f>
        <v>46332</v>
      </c>
      <c r="AO314" s="156" t="str">
        <f>K280</f>
        <v>Consultorio N° 3</v>
      </c>
      <c r="AP314" s="156">
        <f t="shared" ref="AP314:AQ314" si="225">K321</f>
        <v>0</v>
      </c>
      <c r="AQ314" s="156">
        <f t="shared" si="225"/>
        <v>0</v>
      </c>
      <c r="AR314" s="156">
        <f>AC321</f>
        <v>0</v>
      </c>
      <c r="AS314" s="156">
        <f>AA321</f>
        <v>0</v>
      </c>
      <c r="AT314" s="156">
        <f>AA322</f>
        <v>0</v>
      </c>
      <c r="AU314" s="156">
        <f>AC322</f>
        <v>0</v>
      </c>
      <c r="AV314" s="156">
        <f>AA323</f>
        <v>0</v>
      </c>
      <c r="AW314" s="156">
        <f>AC323</f>
        <v>0</v>
      </c>
      <c r="AX314" s="156">
        <f>AC324</f>
        <v>0</v>
      </c>
      <c r="AY314" s="156">
        <f>N324</f>
        <v>0</v>
      </c>
      <c r="AZ314" s="48"/>
      <c r="BA314" s="48"/>
      <c r="BB314" s="48"/>
      <c r="BC314" s="48"/>
      <c r="BD314" s="48"/>
      <c r="BE314" s="48"/>
      <c r="BF314" s="48"/>
      <c r="BG314" s="48"/>
      <c r="BH314" s="48"/>
      <c r="BI314" s="48"/>
      <c r="BJ314" s="48"/>
      <c r="BK314" s="48"/>
      <c r="BL314" s="48"/>
      <c r="BM314" s="48"/>
      <c r="BN314" s="48"/>
    </row>
    <row r="315" spans="1:66" ht="11.25" customHeight="1">
      <c r="A315" s="220"/>
      <c r="B315" s="38"/>
      <c r="C315" s="205"/>
      <c r="D315" s="208"/>
      <c r="E315" s="57" t="s">
        <v>44</v>
      </c>
      <c r="F315" s="58" t="str">
        <f>IF(D313&lt;&gt;"", VLOOKUP(D313,'Base de Datos'!$A$2:$D1268,4,FALSE()),"")</f>
        <v/>
      </c>
      <c r="G315" s="205"/>
      <c r="H315" s="208"/>
      <c r="I315" s="57" t="s">
        <v>44</v>
      </c>
      <c r="J315" s="58" t="str">
        <f>IF(H313&lt;&gt;"", VLOOKUP(H313,'Base de Datos'!$A$2:$D1268,4,FALSE()),"")</f>
        <v/>
      </c>
      <c r="K315" s="205"/>
      <c r="L315" s="208"/>
      <c r="M315" s="57" t="s">
        <v>44</v>
      </c>
      <c r="N315" s="58" t="str">
        <f>IF(L313&lt;&gt;"", VLOOKUP(L313,'Base de Datos'!$A$2:$D1268,4,FALSE()),"")</f>
        <v/>
      </c>
      <c r="O315" s="43"/>
      <c r="P315" s="3"/>
      <c r="Q315" s="3"/>
      <c r="R315" s="15"/>
      <c r="S315" s="229"/>
      <c r="T315" s="230"/>
      <c r="U315" s="59"/>
      <c r="V315" s="47"/>
      <c r="W315" s="229"/>
      <c r="X315" s="230"/>
      <c r="Y315" s="59"/>
      <c r="Z315" s="47"/>
      <c r="AA315" s="229"/>
      <c r="AB315" s="230"/>
      <c r="AC315" s="59"/>
      <c r="AD315" s="48"/>
      <c r="AE315" s="238" t="s">
        <v>20</v>
      </c>
      <c r="AF315" s="239"/>
      <c r="AG315" s="157" t="s">
        <v>21</v>
      </c>
      <c r="AH315" s="158" t="s">
        <v>22</v>
      </c>
      <c r="AI315" s="159" t="s">
        <v>23</v>
      </c>
      <c r="AJ315" s="159" t="s">
        <v>24</v>
      </c>
      <c r="AK315" s="159" t="s">
        <v>25</v>
      </c>
      <c r="AL315" s="160" t="s">
        <v>26</v>
      </c>
      <c r="AM315" s="48"/>
      <c r="AN315" s="155">
        <f>A279</f>
        <v>46332</v>
      </c>
      <c r="AO315" s="156" t="str">
        <f>K280</f>
        <v>Consultorio N° 3</v>
      </c>
      <c r="AP315" s="156">
        <f t="shared" ref="AP315:AQ315" si="226">K325</f>
        <v>0</v>
      </c>
      <c r="AQ315" s="156">
        <f t="shared" si="226"/>
        <v>0</v>
      </c>
      <c r="AR315" s="156">
        <f>AC325</f>
        <v>0</v>
      </c>
      <c r="AS315" s="156">
        <f>AA325</f>
        <v>0</v>
      </c>
      <c r="AT315" s="156">
        <f>AA326</f>
        <v>0</v>
      </c>
      <c r="AU315" s="156">
        <f>AC326</f>
        <v>0</v>
      </c>
      <c r="AV315" s="156">
        <f>AA327</f>
        <v>0</v>
      </c>
      <c r="AW315" s="156">
        <f>AC327</f>
        <v>0</v>
      </c>
      <c r="AX315" s="156">
        <f>AC328</f>
        <v>0</v>
      </c>
      <c r="AY315" s="156">
        <f>N328</f>
        <v>0</v>
      </c>
      <c r="AZ315" s="48"/>
      <c r="BA315" s="48"/>
      <c r="BB315" s="48"/>
      <c r="BC315" s="48"/>
      <c r="BD315" s="48"/>
      <c r="BE315" s="48"/>
      <c r="BF315" s="48"/>
      <c r="BG315" s="48"/>
      <c r="BH315" s="48"/>
      <c r="BI315" s="48"/>
      <c r="BJ315" s="48"/>
      <c r="BK315" s="48"/>
      <c r="BL315" s="48"/>
      <c r="BM315" s="48"/>
      <c r="BN315" s="48"/>
    </row>
    <row r="316" spans="1:66" ht="11.25" customHeight="1">
      <c r="A316" s="221"/>
      <c r="B316" s="38"/>
      <c r="C316" s="206"/>
      <c r="D316" s="209"/>
      <c r="E316" s="85" t="s">
        <v>46</v>
      </c>
      <c r="F316" s="86"/>
      <c r="G316" s="206"/>
      <c r="H316" s="209"/>
      <c r="I316" s="85" t="s">
        <v>46</v>
      </c>
      <c r="J316" s="108"/>
      <c r="K316" s="206"/>
      <c r="L316" s="209"/>
      <c r="M316" s="85" t="s">
        <v>46</v>
      </c>
      <c r="N316" s="108"/>
      <c r="O316" s="43"/>
      <c r="P316" s="3"/>
      <c r="Q316" s="3"/>
      <c r="R316" s="15"/>
      <c r="S316" s="227" t="str">
        <f>IF(OR(S313="Empleado",S313="Familiar"),"Nombre del Empleado","N° Factura")</f>
        <v>N° Factura</v>
      </c>
      <c r="T316" s="228"/>
      <c r="U316" s="89"/>
      <c r="V316" s="47"/>
      <c r="W316" s="227" t="str">
        <f>IF(OR(W313="Empleado",W313="Familiar"),"Nombre del Empleado","N° Factura")</f>
        <v>N° Factura</v>
      </c>
      <c r="X316" s="228"/>
      <c r="Y316" s="89"/>
      <c r="Z316" s="47"/>
      <c r="AA316" s="227" t="str">
        <f>IF(OR(AA313="Empleado",AA313="Familiar"),"Nombre del Empleado","N° Factura")</f>
        <v>N° Factura</v>
      </c>
      <c r="AB316" s="228"/>
      <c r="AC316" s="89"/>
      <c r="AD316" s="48"/>
      <c r="AE316" s="240" t="s">
        <v>38</v>
      </c>
      <c r="AF316" s="230"/>
      <c r="AG316" s="161">
        <f t="array" aca="1" ref="AG316" ca="1">COUNTIFS(AP281:AP321, "💲", AY281:AY321, INDIRECT("AE" &amp; ROW())) + COUNTIFS(AP281:AP321, "📦", AY281:AY321, INDIRECT("AE" &amp; ROW())) + COUNTIFS(AP281:AP321, "✅", AY281:AY321, INDIRECT("AE" &amp; ROW()))</f>
        <v>0</v>
      </c>
      <c r="AH316" s="162">
        <f t="array" aca="1" ref="AH316" ca="1">COUNTIFS(AP281:AP321, "💲", AY281:AY321, INDIRECT("AE" &amp; ROW())) + COUNTIFS(AP281:AP321, "📦", AY281:AY321, INDIRECT("AE" &amp; ROW()))</f>
        <v>0</v>
      </c>
      <c r="AI316" s="139">
        <f t="array" aca="1" ref="AI316" ca="1">SUMIFS(AR281:AR321, AY281:AY321, INDIRECT("AE" &amp; ROW()), AP281:AP321, "💲") + SUMIFS(AR281:AR321, AY281:AY321, INDIRECT("AE" &amp; ROW()), AP281:AP321, "📦")</f>
        <v>0</v>
      </c>
      <c r="AJ316" s="139">
        <f t="array" aca="1" ref="AJ316" ca="1">(
    SUMIFS(AR281:AR321, AY281:AY321, INDIRECT("AE" &amp; ROW()), AP281:AP321, "💲") +
    SUMIFS(AR281:AR321, AY281:AY321, INDIRECT("AE" &amp; ROW()), AP281:AP321, "📦")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
        SUMIFS(AR281:AR321, AY281:AY321, INDIRECT("AE" &amp; ROW()), AP281:AP321, "💲", AS281:AS321, "Familiar") +
        SUMIFS(AR281:AR321, AY281:AY321, INDIRECT("AE" &amp; ROW()), AP281:AP321, "📦", AS281:AS321, "Familiar")
    ) / 2
)  -
(
    (
        SUMIFS(AR281:AR321, AY281:AY321, INDIRECT("AE" &amp; ROW()), AP281:AP321, "💲", AS281:AS321, "Exonerado ADH") +
        SUMIFS(AR281:AR321, AY281:AY321, INDIRECT("AE" &amp; ROW()), AP281:AP321, "📦", AS281:AS321, "Exonerado ADH")
    ) / 2
)  -
(
    (
        SUMIFS(AR281:AR321, AY281:AY321, INDIRECT("AE" &amp; ROW()), AP281:AP321, "💲", AS281:AS321, "Exonerado Doctor") +
        SUMIFS(AR281:AR321, AY281:AY321, INDIRECT("AE" &amp; ROW()), AP281:AP321, "📦", AS281:AS321, "Exonerado Doctor")
    ) / 2
)</f>
        <v>0</v>
      </c>
      <c r="AK316" s="139">
        <f t="array" aca="1" ref="AK316" ca="1">(
    SUMIFS(AR281:AR321, AY281:AY321, INDIRECT("AE" &amp; ROW()), AP281:AP321, "💲") +
    SUMIFS(AR281:AR321, AY281:AY321, INDIRECT("AE" &amp; ROW()), AP281:AP321, "📦")
) -
(
    SUMIFS(AR281:AR321, AY281:AY321, INDIRECT("AE" &amp; ROW()), AP281:AP321, "💲", AS281:AS321, "Familiar") +
    SUMIFS(AR281:AR321, AY281:AY321, INDIRECT("AE" &amp; ROW()), AP281:AP321, "📦", AS281:AS321, "Familiar")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SUMIFS(AR281:AR321, AY281:AY321, INDIRECT("AE" &amp; ROW()), AP281:AP321, "💲", AS281:AS321, "Exonerado ADH") +
    SUMIFS(AR281:AR321, AY281:AY321, INDIRECT("AE" &amp; ROW()), AP281:AP321, "📦", AS281:AS321, "Exonerado ADH")
) -
(
    (
        SUMIFS(AR281:AR321, AY281:AY321, INDIRECT("AE" &amp; ROW()), AP281:AP321, "💲", AS281:AS321, "Exonerado Doctor") +
        SUMIFS(AR281:AR321, AY281:AY321, INDIRECT("AE" &amp; ROW()), AP281:AP321, "📦", AS281:AS321, "Exonerado Doctor")
    ) / 2
) -
(
    (
        SUMIFS(AR281:AR321, AY281:AY321, INDIRECT("AE" &amp; ROW()), AP281:AP321, "💲", AS281:AS321, "") +
        SUMIFS(AR281:AR321, AY281:AY321, INDIRECT("AE" &amp; ROW()), AP281:AP321, "📦", AS281:AS321, "")
    ) / 2
)</f>
        <v>0</v>
      </c>
      <c r="AL316" s="140">
        <f t="array" aca="1" ref="AL316" ca="1">(
    SUMIFS(AR281:AR321, AY281:AY321, INDIRECT("AE" &amp; ROW()), AP281:AP321, "💲") +
    SUMIFS(AR281:AR321, AY281:AY321, INDIRECT("AE" &amp; ROW()), AP281:AP321, "📦")
) -
(
    (
        SUMIFS(AR281:AR321, AY281:AY321, INDIRECT("AE" &amp; ROW()), AP281:AP321, "💲", AS281:AS321, "Familiar") +
        SUMIFS(AR281:AR321, AY281:AY321, INDIRECT("AE" &amp; ROW()), AP281:AP321, "📦", AS281:AS321, "Familiar")
    ) / 2
) -
(
    (
        SUMIFS(AR281:AR321, AY281:AY321, INDIRECT("AE" &amp; ROW()), AP281:AP321, "💲", AS281:AS321, "Participante") +
        SUMIFS(AR281:AR321, AY281:AY321, INDIRECT("AE" &amp; ROW()), AP281:AP321, "📦", AS281:AS321, "Participante")
    ) / 2
) -
(
    (
        SUMIFS(AR281:AR321, AY281:AY321, INDIRECT("AE" &amp; ROW()), AP281:AP321, "💲", AS281:AS321, "Empleado") +
        SUMIFS(AR281:AR321, AY281:AY321, INDIRECT("AE" &amp; ROW()), AP281:AP321, "📦", AS281:AS321, "Empleado")
    ) / 2
) -
(
    (
        SUMIFS(AR281:AR321, AY281:AY321, INDIRECT("AE" &amp; ROW()), AP281:AP321, "💲", AS281:AS321, "Exonerado ADH") +
        SUMIFS(AR281:AR321, AY281:AY321, INDIRECT("AE" &amp; ROW()), AP281:AP321, "📦", AS281:AS321, "Exonerado ADH")
    ) / 2
) -
(
    SUMIFS(AR281:AR321, AY281:AY321, INDIRECT("AE" &amp; ROW()), AP281:AP321, "💲", AS281:AS321, "Exonerado Doctor") +
    SUMIFS(AR281:AR321, AY281:AY321, INDIRECT("AE" &amp; ROW()), AP281:AP321, "📦", AS281:AS321, "Exonerado Doctor")
) -
(
    (
        SUMIFS(AR281:AR321, AY281:AY321, INDIRECT("AE" &amp; ROW()), AP281:AP321, "💲", AS281:AS321, "") +
        SUMIFS(AR281:AR321, AY281:AY321, INDIRECT("AE" &amp; ROW()), AP281:AP321, "📦", AS281:AS321, "")
    ) / 2
)</f>
        <v>0</v>
      </c>
      <c r="AM316" s="48"/>
      <c r="AN316" s="155">
        <f>A279</f>
        <v>46332</v>
      </c>
      <c r="AO316" s="156" t="str">
        <f>K280</f>
        <v>Consultorio N° 3</v>
      </c>
      <c r="AP316" s="156">
        <f t="shared" ref="AP316:AQ316" si="227">K329</f>
        <v>0</v>
      </c>
      <c r="AQ316" s="156">
        <f t="shared" si="227"/>
        <v>0</v>
      </c>
      <c r="AR316" s="156">
        <f>AC329</f>
        <v>0</v>
      </c>
      <c r="AS316" s="156">
        <f>AA329</f>
        <v>0</v>
      </c>
      <c r="AT316" s="156">
        <f>AA330</f>
        <v>0</v>
      </c>
      <c r="AU316" s="156">
        <f>AC330</f>
        <v>0</v>
      </c>
      <c r="AV316" s="156">
        <f>AA331</f>
        <v>0</v>
      </c>
      <c r="AW316" s="156">
        <f>AC331</f>
        <v>0</v>
      </c>
      <c r="AX316" s="156">
        <f>AC332</f>
        <v>0</v>
      </c>
      <c r="AY316" s="156">
        <f>N332</f>
        <v>0</v>
      </c>
      <c r="AZ316" s="48"/>
      <c r="BA316" s="48"/>
      <c r="BB316" s="48"/>
      <c r="BC316" s="48"/>
      <c r="BD316" s="48"/>
      <c r="BE316" s="48"/>
      <c r="BF316" s="48"/>
      <c r="BG316" s="48"/>
      <c r="BH316" s="48"/>
      <c r="BI316" s="48"/>
      <c r="BJ316" s="48"/>
      <c r="BK316" s="48"/>
      <c r="BL316" s="48"/>
      <c r="BM316" s="48"/>
      <c r="BN316" s="48"/>
    </row>
    <row r="317" spans="1:66" ht="11.25" customHeight="1">
      <c r="A317" s="222">
        <f>A313+$Q$13/1440</f>
        <v>0.70833333333333315</v>
      </c>
      <c r="B317" s="38"/>
      <c r="C317" s="204"/>
      <c r="D317" s="207"/>
      <c r="E317" s="40" t="s">
        <v>36</v>
      </c>
      <c r="F317" s="42" t="str">
        <f>IF(D317&lt;&gt;"", VLOOKUP(D317,'Base de Datos'!$A$2:$D1268,2,FALSE()),"")</f>
        <v/>
      </c>
      <c r="G317" s="204"/>
      <c r="H317" s="216"/>
      <c r="I317" s="40" t="s">
        <v>36</v>
      </c>
      <c r="J317" s="42" t="str">
        <f>IF(H317&lt;&gt;"", VLOOKUP(H317,'Base de Datos'!$A$2:$D1268,2,FALSE()),"")</f>
        <v/>
      </c>
      <c r="K317" s="204"/>
      <c r="L317" s="216"/>
      <c r="M317" s="40" t="s">
        <v>36</v>
      </c>
      <c r="N317" s="42" t="str">
        <f>IF(L317&lt;&gt;"", VLOOKUP(L317,'Base de Datos'!$A$2:$D1268,2,FALSE()),"")</f>
        <v/>
      </c>
      <c r="O317" s="43"/>
      <c r="P317" s="163"/>
      <c r="Q317" s="3"/>
      <c r="R317" s="15"/>
      <c r="S317" s="45"/>
      <c r="T317" s="45" t="s">
        <v>37</v>
      </c>
      <c r="U317" s="46"/>
      <c r="V317" s="47"/>
      <c r="W317" s="45"/>
      <c r="X317" s="45" t="s">
        <v>37</v>
      </c>
      <c r="Y317" s="46"/>
      <c r="Z317" s="47"/>
      <c r="AA317" s="45"/>
      <c r="AB317" s="45" t="s">
        <v>37</v>
      </c>
      <c r="AC317" s="46"/>
      <c r="AD317" s="48"/>
      <c r="AE317" s="240" t="s">
        <v>43</v>
      </c>
      <c r="AF317" s="230"/>
      <c r="AG317" s="161">
        <f t="array" aca="1" ref="AG317" ca="1">COUNTIFS(AP281:AP321, "💲", AY281:AY321, INDIRECT("AE" &amp; ROW())) + COUNTIFS(AP281:AP321, "📦", AY281:AY321, INDIRECT("AE" &amp; ROW())) + COUNTIFS(AP281:AP321, "✅", AY281:AY321, INDIRECT("AE" &amp; ROW()))</f>
        <v>0</v>
      </c>
      <c r="AH317" s="162">
        <f t="array" aca="1" ref="AH317" ca="1">COUNTIFS(AP281:AP321, "💲", AY281:AY321, INDIRECT("AE" &amp; ROW())) + COUNTIFS(AP281:AP321, "📦", AY281:AY321, INDIRECT("AE" &amp; ROW()))</f>
        <v>0</v>
      </c>
      <c r="AI317" s="139">
        <f t="array" aca="1" ref="AI317" ca="1">SUMIFS(AR281:AR321, AY281:AY321, INDIRECT("AE" &amp; ROW()), AP281:AP321, "💲") + SUMIFS(AR281:AR321, AY281:AY321, INDIRECT("AE" &amp; ROW()), AP281:AP321, "📦")</f>
        <v>0</v>
      </c>
      <c r="AJ317" s="139">
        <f t="array" aca="1" ref="AJ317" ca="1">(
    SUMIFS(AR281:AR321, AY281:AY321, INDIRECT("AE" &amp; ROW()), AP281:AP321, "💲") +
    SUMIFS(AR281:AR321, AY281:AY321, INDIRECT("AE" &amp; ROW()), AP281:AP321, "📦")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
        SUMIFS(AR281:AR321, AY281:AY321, INDIRECT("AE" &amp; ROW()), AP281:AP321, "💲", AS281:AS321, "Familiar") +
        SUMIFS(AR281:AR321, AY281:AY321, INDIRECT("AE" &amp; ROW()), AP281:AP321, "📦", AS281:AS321, "Familiar")
    ) / 2
)  -
(
    (
        SUMIFS(AR281:AR321, AY281:AY321, INDIRECT("AE" &amp; ROW()), AP281:AP321, "💲", AS281:AS321, "Exonerado ADH") +
        SUMIFS(AR281:AR321, AY281:AY321, INDIRECT("AE" &amp; ROW()), AP281:AP321, "📦", AS281:AS321, "Exonerado ADH")
    ) / 2
)  -
(
    (
        SUMIFS(AR281:AR321, AY281:AY321, INDIRECT("AE" &amp; ROW()), AP281:AP321, "💲", AS281:AS321, "Exonerado Doctor") +
        SUMIFS(AR281:AR321, AY281:AY321, INDIRECT("AE" &amp; ROW()), AP281:AP321, "📦", AS281:AS321, "Exonerado Doctor")
    ) / 2
)</f>
        <v>0</v>
      </c>
      <c r="AK317" s="139">
        <f t="array" aca="1" ref="AK317" ca="1">(
    SUMIFS(AR281:AR321, AY281:AY321, INDIRECT("AE" &amp; ROW()), AP281:AP321, "💲") +
    SUMIFS(AR281:AR321, AY281:AY321, INDIRECT("AE" &amp; ROW()), AP281:AP321, "📦")
) -
(
    SUMIFS(AR281:AR321, AY281:AY321, INDIRECT("AE" &amp; ROW()), AP281:AP321, "💲", AS281:AS321, "Familiar") +
    SUMIFS(AR281:AR321, AY281:AY321, INDIRECT("AE" &amp; ROW()), AP281:AP321, "📦", AS281:AS321, "Familiar")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SUMIFS(AR281:AR321, AY281:AY321, INDIRECT("AE" &amp; ROW()), AP281:AP321, "💲", AS281:AS321, "Exonerado ADH") +
    SUMIFS(AR281:AR321, AY281:AY321, INDIRECT("AE" &amp; ROW()), AP281:AP321, "📦", AS281:AS321, "Exonerado ADH")
) -
(
    (
        SUMIFS(AR281:AR321, AY281:AY321, INDIRECT("AE" &amp; ROW()), AP281:AP321, "💲", AS281:AS321, "Exonerado Doctor") +
        SUMIFS(AR281:AR321, AY281:AY321, INDIRECT("AE" &amp; ROW()), AP281:AP321, "📦", AS281:AS321, "Exonerado Doctor")
    ) / 2
) -
(
    (
        SUMIFS(AR281:AR321, AY281:AY321, INDIRECT("AE" &amp; ROW()), AP281:AP321, "💲", AS281:AS321, "") +
        SUMIFS(AR281:AR321, AY281:AY321, INDIRECT("AE" &amp; ROW()), AP281:AP321, "📦", AS281:AS321, "")
    ) / 2
)</f>
        <v>0</v>
      </c>
      <c r="AL317" s="140">
        <f t="array" aca="1" ref="AL317" ca="1">(
    SUMIFS(AR281:AR321, AY281:AY321, INDIRECT("AE" &amp; ROW()), AP281:AP321, "💲") +
    SUMIFS(AR281:AR321, AY281:AY321, INDIRECT("AE" &amp; ROW()), AP281:AP321, "📦")
) -
(
    (
        SUMIFS(AR281:AR321, AY281:AY321, INDIRECT("AE" &amp; ROW()), AP281:AP321, "💲", AS281:AS321, "Familiar") +
        SUMIFS(AR281:AR321, AY281:AY321, INDIRECT("AE" &amp; ROW()), AP281:AP321, "📦", AS281:AS321, "Familiar")
    ) / 2
) -
(
    (
        SUMIFS(AR281:AR321, AY281:AY321, INDIRECT("AE" &amp; ROW()), AP281:AP321, "💲", AS281:AS321, "Participante") +
        SUMIFS(AR281:AR321, AY281:AY321, INDIRECT("AE" &amp; ROW()), AP281:AP321, "📦", AS281:AS321, "Participante")
    ) / 2
) -
(
    (
        SUMIFS(AR281:AR321, AY281:AY321, INDIRECT("AE" &amp; ROW()), AP281:AP321, "💲", AS281:AS321, "Empleado") +
        SUMIFS(AR281:AR321, AY281:AY321, INDIRECT("AE" &amp; ROW()), AP281:AP321, "📦", AS281:AS321, "Empleado")
    ) / 2
) -
(
    (
        SUMIFS(AR281:AR321, AY281:AY321, INDIRECT("AE" &amp; ROW()), AP281:AP321, "💲", AS281:AS321, "Exonerado ADH") +
        SUMIFS(AR281:AR321, AY281:AY321, INDIRECT("AE" &amp; ROW()), AP281:AP321, "📦", AS281:AS321, "Exonerado ADH")
    ) / 2
) -
(
    SUMIFS(AR281:AR321, AY281:AY321, INDIRECT("AE" &amp; ROW()), AP281:AP321, "💲", AS281:AS321, "Exonerado Doctor") +
    SUMIFS(AR281:AR321, AY281:AY321, INDIRECT("AE" &amp; ROW()), AP281:AP321, "📦", AS281:AS321, "Exonerado Doctor")
) -
(
    (
        SUMIFS(AR281:AR321, AY281:AY321, INDIRECT("AE" &amp; ROW()), AP281:AP321, "💲", AS281:AS321, "") +
        SUMIFS(AR281:AR321, AY281:AY321, INDIRECT("AE" &amp; ROW()), AP281:AP321, "📦", AS281:AS321, "")
    ) / 2
)</f>
        <v>0</v>
      </c>
      <c r="AM317" s="48"/>
      <c r="AN317" s="156"/>
      <c r="AO317" s="156"/>
      <c r="AP317" s="156"/>
      <c r="AQ317" s="156">
        <f>L325</f>
        <v>0</v>
      </c>
      <c r="AR317" s="156"/>
      <c r="AS317" s="156"/>
      <c r="AT317" s="156"/>
      <c r="AU317" s="156"/>
      <c r="AV317" s="156"/>
      <c r="AW317" s="156"/>
      <c r="AX317" s="156"/>
      <c r="AY317" s="156">
        <f>N320</f>
        <v>0</v>
      </c>
      <c r="AZ317" s="48"/>
      <c r="BA317" s="48"/>
      <c r="BB317" s="48"/>
      <c r="BC317" s="48"/>
      <c r="BD317" s="48"/>
      <c r="BE317" s="48"/>
      <c r="BF317" s="48"/>
      <c r="BG317" s="48"/>
      <c r="BH317" s="48"/>
      <c r="BI317" s="48"/>
      <c r="BJ317" s="48"/>
      <c r="BK317" s="48"/>
      <c r="BL317" s="48"/>
      <c r="BM317" s="48"/>
      <c r="BN317" s="48"/>
    </row>
    <row r="318" spans="1:66" ht="11.25" customHeight="1">
      <c r="A318" s="220"/>
      <c r="B318" s="38"/>
      <c r="C318" s="205"/>
      <c r="D318" s="208"/>
      <c r="E318" s="57" t="s">
        <v>42</v>
      </c>
      <c r="F318" s="58" t="str">
        <f>IF(D317&lt;&gt;"", VLOOKUP(D317,'Base de Datos'!$A$2:$D1268,3,FALSE()),"")</f>
        <v/>
      </c>
      <c r="G318" s="205"/>
      <c r="H318" s="208"/>
      <c r="I318" s="57" t="s">
        <v>42</v>
      </c>
      <c r="J318" s="58" t="str">
        <f>IF(H317&lt;&gt;"", VLOOKUP(H317,'Base de Datos'!$A$2:$D1268,3,FALSE()),"")</f>
        <v/>
      </c>
      <c r="K318" s="205"/>
      <c r="L318" s="208"/>
      <c r="M318" s="57" t="s">
        <v>42</v>
      </c>
      <c r="N318" s="58" t="str">
        <f>IF(L317&lt;&gt;"", VLOOKUP(L317,'Base de Datos'!$A$2:$D1268,3,FALSE()),"")</f>
        <v/>
      </c>
      <c r="O318" s="43"/>
      <c r="P318" s="163"/>
      <c r="Q318" s="3"/>
      <c r="R318" s="15"/>
      <c r="S318" s="229"/>
      <c r="T318" s="230"/>
      <c r="U318" s="59"/>
      <c r="V318" s="47"/>
      <c r="W318" s="229"/>
      <c r="X318" s="230"/>
      <c r="Y318" s="59"/>
      <c r="Z318" s="47"/>
      <c r="AA318" s="229"/>
      <c r="AB318" s="230"/>
      <c r="AC318" s="59"/>
      <c r="AD318" s="48"/>
      <c r="AE318" s="240" t="s">
        <v>45</v>
      </c>
      <c r="AF318" s="230"/>
      <c r="AG318" s="161">
        <f t="array" aca="1" ref="AG318" ca="1">COUNTIFS(AP281:AP321, "💲", AY281:AY321, INDIRECT("AE" &amp; ROW())) + COUNTIFS(AP281:AP321, "📦", AY281:AY321, INDIRECT("AE" &amp; ROW())) + COUNTIFS(AP281:AP321, "✅", AY281:AY321, INDIRECT("AE" &amp; ROW()))</f>
        <v>0</v>
      </c>
      <c r="AH318" s="162">
        <f t="array" aca="1" ref="AH318" ca="1">COUNTIFS(AP281:AP321, "💲", AY281:AY321, INDIRECT("AE" &amp; ROW())) + COUNTIFS(AP281:AP321, "📦", AY281:AY321, INDIRECT("AE" &amp; ROW()))</f>
        <v>0</v>
      </c>
      <c r="AI318" s="139">
        <f t="array" aca="1" ref="AI318" ca="1">SUMIFS(AR281:AR321, AY281:AY321, INDIRECT("AE" &amp; ROW()), AP281:AP321, "💲") + SUMIFS(AR281:AR321, AY281:AY321, INDIRECT("AE" &amp; ROW()), AP281:AP321, "📦")</f>
        <v>0</v>
      </c>
      <c r="AJ318" s="139">
        <f t="array" aca="1" ref="AJ318" ca="1">(
    SUMIFS(AR281:AR321, AY281:AY321, INDIRECT("AE" &amp; ROW()), AP281:AP321, "💲") +
    SUMIFS(AR281:AR321, AY281:AY321, INDIRECT("AE" &amp; ROW()), AP281:AP321, "📦")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
        SUMIFS(AR281:AR321, AY281:AY321, INDIRECT("AE" &amp; ROW()), AP281:AP321, "💲", AS281:AS321, "Familiar") +
        SUMIFS(AR281:AR321, AY281:AY321, INDIRECT("AE" &amp; ROW()), AP281:AP321, "📦", AS281:AS321, "Familiar")
    ) / 2
)  -
(
    (
        SUMIFS(AR281:AR321, AY281:AY321, INDIRECT("AE" &amp; ROW()), AP281:AP321, "💲", AS281:AS321, "Exonerado ADH") +
        SUMIFS(AR281:AR321, AY281:AY321, INDIRECT("AE" &amp; ROW()), AP281:AP321, "📦", AS281:AS321, "Exonerado ADH")
    ) / 2
)  -
(
    (
        SUMIFS(AR281:AR321, AY281:AY321, INDIRECT("AE" &amp; ROW()), AP281:AP321, "💲", AS281:AS321, "Exonerado Doctor") +
        SUMIFS(AR281:AR321, AY281:AY321, INDIRECT("AE" &amp; ROW()), AP281:AP321, "📦", AS281:AS321, "Exonerado Doctor")
    ) / 2
)</f>
        <v>0</v>
      </c>
      <c r="AK318" s="139">
        <f t="array" aca="1" ref="AK318" ca="1">(
    SUMIFS(AR281:AR321, AY281:AY321, INDIRECT("AE" &amp; ROW()), AP281:AP321, "💲") +
    SUMIFS(AR281:AR321, AY281:AY321, INDIRECT("AE" &amp; ROW()), AP281:AP321, "📦")
) -
(
    SUMIFS(AR281:AR321, AY281:AY321, INDIRECT("AE" &amp; ROW()), AP281:AP321, "💲", AS281:AS321, "Familiar") +
    SUMIFS(AR281:AR321, AY281:AY321, INDIRECT("AE" &amp; ROW()), AP281:AP321, "📦", AS281:AS321, "Familiar")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SUMIFS(AR281:AR321, AY281:AY321, INDIRECT("AE" &amp; ROW()), AP281:AP321, "💲", AS281:AS321, "Exonerado ADH") +
    SUMIFS(AR281:AR321, AY281:AY321, INDIRECT("AE" &amp; ROW()), AP281:AP321, "📦", AS281:AS321, "Exonerado ADH")
) -
(
    (
        SUMIFS(AR281:AR321, AY281:AY321, INDIRECT("AE" &amp; ROW()), AP281:AP321, "💲", AS281:AS321, "Exonerado Doctor") +
        SUMIFS(AR281:AR321, AY281:AY321, INDIRECT("AE" &amp; ROW()), AP281:AP321, "📦", AS281:AS321, "Exonerado Doctor")
    ) / 2
) -
(
    (
        SUMIFS(AR281:AR321, AY281:AY321, INDIRECT("AE" &amp; ROW()), AP281:AP321, "💲", AS281:AS321, "") +
        SUMIFS(AR281:AR321, AY281:AY321, INDIRECT("AE" &amp; ROW()), AP281:AP321, "📦", AS281:AS321, "")
    ) / 2
)</f>
        <v>0</v>
      </c>
      <c r="AL318" s="140">
        <f t="array" aca="1" ref="AL318" ca="1">(
    SUMIFS(AR281:AR321, AY281:AY321, INDIRECT("AE" &amp; ROW()), AP281:AP321, "💲") +
    SUMIFS(AR281:AR321, AY281:AY321, INDIRECT("AE" &amp; ROW()), AP281:AP321, "📦")
) -
(
    (
        SUMIFS(AR281:AR321, AY281:AY321, INDIRECT("AE" &amp; ROW()), AP281:AP321, "💲", AS281:AS321, "Familiar") +
        SUMIFS(AR281:AR321, AY281:AY321, INDIRECT("AE" &amp; ROW()), AP281:AP321, "📦", AS281:AS321, "Familiar")
    ) / 2
) -
(
    (
        SUMIFS(AR281:AR321, AY281:AY321, INDIRECT("AE" &amp; ROW()), AP281:AP321, "💲", AS281:AS321, "Participante") +
        SUMIFS(AR281:AR321, AY281:AY321, INDIRECT("AE" &amp; ROW()), AP281:AP321, "📦", AS281:AS321, "Participante")
    ) / 2
) -
(
    (
        SUMIFS(AR281:AR321, AY281:AY321, INDIRECT("AE" &amp; ROW()), AP281:AP321, "💲", AS281:AS321, "Empleado") +
        SUMIFS(AR281:AR321, AY281:AY321, INDIRECT("AE" &amp; ROW()), AP281:AP321, "📦", AS281:AS321, "Empleado")
    ) / 2
) -
(
    (
        SUMIFS(AR281:AR321, AY281:AY321, INDIRECT("AE" &amp; ROW()), AP281:AP321, "💲", AS281:AS321, "Exonerado ADH") +
        SUMIFS(AR281:AR321, AY281:AY321, INDIRECT("AE" &amp; ROW()), AP281:AP321, "📦", AS281:AS321, "Exonerado ADH")
    ) / 2
) -
(
    SUMIFS(AR281:AR321, AY281:AY321, INDIRECT("AE" &amp; ROW()), AP281:AP321, "💲", AS281:AS321, "Exonerado Doctor") +
    SUMIFS(AR281:AR321, AY281:AY321, INDIRECT("AE" &amp; ROW()), AP281:AP321, "📦", AS281:AS321, "Exonerado Doctor")
) -
(
    (
        SUMIFS(AR281:AR321, AY281:AY321, INDIRECT("AE" &amp; ROW()), AP281:AP321, "💲", AS281:AS321, "") +
        SUMIFS(AR281:AR321, AY281:AY321, INDIRECT("AE" &amp; ROW()), AP281:AP321, "📦", AS281:AS321, "")
    ) / 2
)</f>
        <v>0</v>
      </c>
      <c r="AM318" s="48"/>
      <c r="AN318" s="156"/>
      <c r="AO318" s="156"/>
      <c r="AP318" s="156"/>
      <c r="AQ318" s="156">
        <f>L329</f>
        <v>0</v>
      </c>
      <c r="AR318" s="156"/>
      <c r="AS318" s="156"/>
      <c r="AT318" s="156"/>
      <c r="AU318" s="156"/>
      <c r="AV318" s="156"/>
      <c r="AW318" s="156"/>
      <c r="AX318" s="156"/>
      <c r="AY318" s="156">
        <f>N324</f>
        <v>0</v>
      </c>
      <c r="AZ318" s="48"/>
      <c r="BA318" s="48"/>
      <c r="BB318" s="48"/>
      <c r="BC318" s="48"/>
      <c r="BD318" s="48"/>
      <c r="BE318" s="48"/>
      <c r="BF318" s="48"/>
      <c r="BG318" s="48"/>
      <c r="BH318" s="48"/>
      <c r="BI318" s="48"/>
      <c r="BJ318" s="48"/>
      <c r="BK318" s="48"/>
      <c r="BL318" s="48"/>
      <c r="BM318" s="48"/>
      <c r="BN318" s="48"/>
    </row>
    <row r="319" spans="1:66" ht="11.25" customHeight="1">
      <c r="A319" s="220"/>
      <c r="B319" s="38"/>
      <c r="C319" s="205"/>
      <c r="D319" s="208"/>
      <c r="E319" s="57" t="s">
        <v>44</v>
      </c>
      <c r="F319" s="58" t="str">
        <f>IF(D317&lt;&gt;"", VLOOKUP(D317,'Base de Datos'!$A$2:$D1268,4,FALSE()),"")</f>
        <v/>
      </c>
      <c r="G319" s="205"/>
      <c r="H319" s="208"/>
      <c r="I319" s="57" t="s">
        <v>44</v>
      </c>
      <c r="J319" s="58" t="str">
        <f>IF(H317&lt;&gt;"", VLOOKUP(H317,'Base de Datos'!$A$2:$D1268,4,FALSE()),"")</f>
        <v/>
      </c>
      <c r="K319" s="205"/>
      <c r="L319" s="208"/>
      <c r="M319" s="57" t="s">
        <v>44</v>
      </c>
      <c r="N319" s="58" t="str">
        <f>IF(L317&lt;&gt;"", VLOOKUP(L317,'Base de Datos'!$A$2:$D1268,4,FALSE()),"")</f>
        <v/>
      </c>
      <c r="O319" s="43"/>
      <c r="P319" s="163"/>
      <c r="Q319" s="3"/>
      <c r="R319" s="15"/>
      <c r="S319" s="229"/>
      <c r="T319" s="230"/>
      <c r="U319" s="59"/>
      <c r="V319" s="47"/>
      <c r="W319" s="229"/>
      <c r="X319" s="230"/>
      <c r="Y319" s="59"/>
      <c r="Z319" s="47"/>
      <c r="AA319" s="229"/>
      <c r="AB319" s="230"/>
      <c r="AC319" s="59"/>
      <c r="AD319" s="48"/>
      <c r="AE319" s="240" t="s">
        <v>47</v>
      </c>
      <c r="AF319" s="230"/>
      <c r="AG319" s="161">
        <f t="array" aca="1" ref="AG319" ca="1">COUNTIFS(AP281:AP321, "💲", AY281:AY321, INDIRECT("AE" &amp; ROW())) + COUNTIFS(AP281:AP321, "📦", AY281:AY321, INDIRECT("AE" &amp; ROW())) + COUNTIFS(AP281:AP321, "✅", AY281:AY321, INDIRECT("AE" &amp; ROW()))</f>
        <v>0</v>
      </c>
      <c r="AH319" s="162">
        <f t="array" aca="1" ref="AH319" ca="1">COUNTIFS(AP281:AP321, "💲", AY281:AY321, INDIRECT("AE" &amp; ROW())) + COUNTIFS(AP281:AP321, "📦", AY281:AY321, INDIRECT("AE" &amp; ROW()))</f>
        <v>0</v>
      </c>
      <c r="AI319" s="139">
        <f t="array" aca="1" ref="AI319" ca="1">SUMIFS(AR281:AR321, AY281:AY321, INDIRECT("AE" &amp; ROW()), AP281:AP321, "💲") + SUMIFS(AR281:AR321, AY281:AY321, INDIRECT("AE" &amp; ROW()), AP281:AP321, "📦")</f>
        <v>0</v>
      </c>
      <c r="AJ319" s="139">
        <f t="array" aca="1" ref="AJ319" ca="1">(
    SUMIFS(AR281:AR321, AY281:AY321, INDIRECT("AE" &amp; ROW()), AP281:AP321, "💲") +
    SUMIFS(AR281:AR321, AY281:AY321, INDIRECT("AE" &amp; ROW()), AP281:AP321, "📦")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
        SUMIFS(AR281:AR321, AY281:AY321, INDIRECT("AE" &amp; ROW()), AP281:AP321, "💲", AS281:AS321, "Familiar") +
        SUMIFS(AR281:AR321, AY281:AY321, INDIRECT("AE" &amp; ROW()), AP281:AP321, "📦", AS281:AS321, "Familiar")
    ) / 2
)  -
(
    (
        SUMIFS(AR281:AR321, AY281:AY321, INDIRECT("AE" &amp; ROW()), AP281:AP321, "💲", AS281:AS321, "Exonerado ADH") +
        SUMIFS(AR281:AR321, AY281:AY321, INDIRECT("AE" &amp; ROW()), AP281:AP321, "📦", AS281:AS321, "Exonerado ADH")
    ) / 2
)  -
(
    (
        SUMIFS(AR281:AR321, AY281:AY321, INDIRECT("AE" &amp; ROW()), AP281:AP321, "💲", AS281:AS321, "Exonerado Doctor") +
        SUMIFS(AR281:AR321, AY281:AY321, INDIRECT("AE" &amp; ROW()), AP281:AP321, "📦", AS281:AS321, "Exonerado Doctor")
    ) / 2
)</f>
        <v>0</v>
      </c>
      <c r="AK319" s="139">
        <f t="array" aca="1" ref="AK319" ca="1">(
    SUMIFS(AR281:AR321, AY281:AY321, INDIRECT("AE" &amp; ROW()), AP281:AP321, "💲") +
    SUMIFS(AR281:AR321, AY281:AY321, INDIRECT("AE" &amp; ROW()), AP281:AP321, "📦")
) -
(
    SUMIFS(AR281:AR321, AY281:AY321, INDIRECT("AE" &amp; ROW()), AP281:AP321, "💲", AS281:AS321, "Familiar") +
    SUMIFS(AR281:AR321, AY281:AY321, INDIRECT("AE" &amp; ROW()), AP281:AP321, "📦", AS281:AS321, "Familiar")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SUMIFS(AR281:AR321, AY281:AY321, INDIRECT("AE" &amp; ROW()), AP281:AP321, "💲", AS281:AS321, "Exonerado ADH") +
    SUMIFS(AR281:AR321, AY281:AY321, INDIRECT("AE" &amp; ROW()), AP281:AP321, "📦", AS281:AS321, "Exonerado ADH")
) -
(
    (
        SUMIFS(AR281:AR321, AY281:AY321, INDIRECT("AE" &amp; ROW()), AP281:AP321, "💲", AS281:AS321, "Exonerado Doctor") +
        SUMIFS(AR281:AR321, AY281:AY321, INDIRECT("AE" &amp; ROW()), AP281:AP321, "📦", AS281:AS321, "Exonerado Doctor")
    ) / 2
) -
(
    (
        SUMIFS(AR281:AR321, AY281:AY321, INDIRECT("AE" &amp; ROW()), AP281:AP321, "💲", AS281:AS321, "") +
        SUMIFS(AR281:AR321, AY281:AY321, INDIRECT("AE" &amp; ROW()), AP281:AP321, "📦", AS281:AS321, "")
    ) / 2
)</f>
        <v>0</v>
      </c>
      <c r="AL319" s="140">
        <f t="array" aca="1" ref="AL319" ca="1">(
    SUMIFS(AR281:AR321, AY281:AY321, INDIRECT("AE" &amp; ROW()), AP281:AP321, "💲") +
    SUMIFS(AR281:AR321, AY281:AY321, INDIRECT("AE" &amp; ROW()), AP281:AP321, "📦")
) -
(
    (
        SUMIFS(AR281:AR321, AY281:AY321, INDIRECT("AE" &amp; ROW()), AP281:AP321, "💲", AS281:AS321, "Familiar") +
        SUMIFS(AR281:AR321, AY281:AY321, INDIRECT("AE" &amp; ROW()), AP281:AP321, "📦", AS281:AS321, "Familiar")
    ) / 2
) -
(
    (
        SUMIFS(AR281:AR321, AY281:AY321, INDIRECT("AE" &amp; ROW()), AP281:AP321, "💲", AS281:AS321, "Participante") +
        SUMIFS(AR281:AR321, AY281:AY321, INDIRECT("AE" &amp; ROW()), AP281:AP321, "📦", AS281:AS321, "Participante")
    ) / 2
) -
(
    (
        SUMIFS(AR281:AR321, AY281:AY321, INDIRECT("AE" &amp; ROW()), AP281:AP321, "💲", AS281:AS321, "Empleado") +
        SUMIFS(AR281:AR321, AY281:AY321, INDIRECT("AE" &amp; ROW()), AP281:AP321, "📦", AS281:AS321, "Empleado")
    ) / 2
) -
(
    (
        SUMIFS(AR281:AR321, AY281:AY321, INDIRECT("AE" &amp; ROW()), AP281:AP321, "💲", AS281:AS321, "Exonerado ADH") +
        SUMIFS(AR281:AR321, AY281:AY321, INDIRECT("AE" &amp; ROW()), AP281:AP321, "📦", AS281:AS321, "Exonerado ADH")
    ) / 2
) -
(
    SUMIFS(AR281:AR321, AY281:AY321, INDIRECT("AE" &amp; ROW()), AP281:AP321, "💲", AS281:AS321, "Exonerado Doctor") +
    SUMIFS(AR281:AR321, AY281:AY321, INDIRECT("AE" &amp; ROW()), AP281:AP321, "📦", AS281:AS321, "Exonerado Doctor")
) -
(
    (
        SUMIFS(AR281:AR321, AY281:AY321, INDIRECT("AE" &amp; ROW()), AP281:AP321, "💲", AS281:AS321, "") +
        SUMIFS(AR281:AR321, AY281:AY321, INDIRECT("AE" &amp; ROW()), AP281:AP321, "📦", AS281:AS321, "")
    ) / 2
)</f>
        <v>0</v>
      </c>
      <c r="AM319" s="48"/>
      <c r="AN319" s="156"/>
      <c r="AO319" s="156"/>
      <c r="AP319" s="156"/>
      <c r="AQ319" s="156"/>
      <c r="AR319" s="156"/>
      <c r="AS319" s="156"/>
      <c r="AT319" s="156"/>
      <c r="AU319" s="156"/>
      <c r="AV319" s="156"/>
      <c r="AW319" s="156"/>
      <c r="AX319" s="156"/>
      <c r="AY319" s="156">
        <f>N328</f>
        <v>0</v>
      </c>
      <c r="AZ319" s="48"/>
      <c r="BA319" s="48"/>
      <c r="BB319" s="48"/>
      <c r="BC319" s="48"/>
      <c r="BD319" s="48"/>
      <c r="BE319" s="48"/>
      <c r="BF319" s="48"/>
      <c r="BG319" s="48"/>
      <c r="BH319" s="48"/>
      <c r="BI319" s="48"/>
      <c r="BJ319" s="48"/>
      <c r="BK319" s="48"/>
      <c r="BL319" s="48"/>
      <c r="BM319" s="48"/>
      <c r="BN319" s="48"/>
    </row>
    <row r="320" spans="1:66" ht="11.25" customHeight="1">
      <c r="A320" s="221"/>
      <c r="B320" s="38"/>
      <c r="C320" s="206"/>
      <c r="D320" s="209"/>
      <c r="E320" s="85" t="s">
        <v>46</v>
      </c>
      <c r="F320" s="86"/>
      <c r="G320" s="206"/>
      <c r="H320" s="209"/>
      <c r="I320" s="85" t="s">
        <v>46</v>
      </c>
      <c r="J320" s="108"/>
      <c r="K320" s="206"/>
      <c r="L320" s="209"/>
      <c r="M320" s="85" t="s">
        <v>46</v>
      </c>
      <c r="N320" s="108"/>
      <c r="O320" s="43"/>
      <c r="P320" s="163"/>
      <c r="Q320" s="3"/>
      <c r="R320" s="15"/>
      <c r="S320" s="227" t="str">
        <f>IF(OR(S317="Empleado",S317="Familiar"),"Nombre del Empleado","N° Factura")</f>
        <v>N° Factura</v>
      </c>
      <c r="T320" s="228"/>
      <c r="U320" s="89"/>
      <c r="V320" s="47"/>
      <c r="W320" s="227" t="str">
        <f>IF(OR(W317="Empleado",W317="Familiar"),"Nombre del Empleado","N° Factura")</f>
        <v>N° Factura</v>
      </c>
      <c r="X320" s="228"/>
      <c r="Y320" s="89"/>
      <c r="Z320" s="47"/>
      <c r="AA320" s="227" t="str">
        <f>IF(OR(AA317="Empleado",AA317="Familiar"),"Nombre del Empleado","N° Factura")</f>
        <v>N° Factura</v>
      </c>
      <c r="AB320" s="228"/>
      <c r="AC320" s="111"/>
      <c r="AD320" s="48"/>
      <c r="AE320" s="240" t="s">
        <v>48</v>
      </c>
      <c r="AF320" s="230"/>
      <c r="AG320" s="161">
        <f t="array" aca="1" ref="AG320" ca="1">COUNTIFS(AP281:AP321, "💲", AY281:AY321, INDIRECT("AE" &amp; ROW())) + COUNTIFS(AP281:AP321, "📦", AY281:AY321, INDIRECT("AE" &amp; ROW())) + COUNTIFS(AP281:AP321, "✅", AY281:AY321, INDIRECT("AE" &amp; ROW()))</f>
        <v>0</v>
      </c>
      <c r="AH320" s="162">
        <f t="array" aca="1" ref="AH320" ca="1">COUNTIFS(AP281:AP321, "💲", AY281:AY321, INDIRECT("AE" &amp; ROW())) + COUNTIFS(AP281:AP321, "📦", AY281:AY321, INDIRECT("AE" &amp; ROW()))</f>
        <v>0</v>
      </c>
      <c r="AI320" s="139">
        <f t="array" aca="1" ref="AI320" ca="1">SUMIFS(AR281:AR321, AY281:AY321, INDIRECT("AE" &amp; ROW()), AP281:AP321, "💲") + SUMIFS(AR281:AR321, AY281:AY321, INDIRECT("AE" &amp; ROW()), AP281:AP321, "📦")</f>
        <v>0</v>
      </c>
      <c r="AJ320" s="139">
        <f t="array" aca="1" ref="AJ320" ca="1">(
    SUMIFS(AR281:AR321, AY281:AY321, INDIRECT("AE" &amp; ROW()), AP281:AP321, "💲") +
    SUMIFS(AR281:AR321, AY281:AY321, INDIRECT("AE" &amp; ROW()), AP281:AP321, "📦")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
        SUMIFS(AR281:AR321, AY281:AY321, INDIRECT("AE" &amp; ROW()), AP281:AP321, "💲", AS281:AS321, "Familiar") +
        SUMIFS(AR281:AR321, AY281:AY321, INDIRECT("AE" &amp; ROW()), AP281:AP321, "📦", AS281:AS321, "Familiar")
    ) / 2
)  -
(
    (
        SUMIFS(AR281:AR321, AY281:AY321, INDIRECT("AE" &amp; ROW()), AP281:AP321, "💲", AS281:AS321, "Exonerado ADH") +
        SUMIFS(AR281:AR321, AY281:AY321, INDIRECT("AE" &amp; ROW()), AP281:AP321, "📦", AS281:AS321, "Exonerado ADH")
    ) / 2
)  -
(
    (
        SUMIFS(AR281:AR321, AY281:AY321, INDIRECT("AE" &amp; ROW()), AP281:AP321, "💲", AS281:AS321, "Exonerado Doctor") +
        SUMIFS(AR281:AR321, AY281:AY321, INDIRECT("AE" &amp; ROW()), AP281:AP321, "📦", AS281:AS321, "Exonerado Doctor")
    ) / 2
)</f>
        <v>0</v>
      </c>
      <c r="AK320" s="139">
        <f t="array" aca="1" ref="AK320" ca="1">(
    SUMIFS(AR281:AR321, AY281:AY321, INDIRECT("AE" &amp; ROW()), AP281:AP321, "💲") +
    SUMIFS(AR281:AR321, AY281:AY321, INDIRECT("AE" &amp; ROW()), AP281:AP321, "📦")
) -
(
    SUMIFS(AR281:AR321, AY281:AY321, INDIRECT("AE" &amp; ROW()), AP281:AP321, "💲", AS281:AS321, "Familiar") +
    SUMIFS(AR281:AR321, AY281:AY321, INDIRECT("AE" &amp; ROW()), AP281:AP321, "📦", AS281:AS321, "Familiar")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SUMIFS(AR281:AR321, AY281:AY321, INDIRECT("AE" &amp; ROW()), AP281:AP321, "💲", AS281:AS321, "Exonerado ADH") +
    SUMIFS(AR281:AR321, AY281:AY321, INDIRECT("AE" &amp; ROW()), AP281:AP321, "📦", AS281:AS321, "Exonerado ADH")
) -
(
    (
        SUMIFS(AR281:AR321, AY281:AY321, INDIRECT("AE" &amp; ROW()), AP281:AP321, "💲", AS281:AS321, "Exonerado Doctor") +
        SUMIFS(AR281:AR321, AY281:AY321, INDIRECT("AE" &amp; ROW()), AP281:AP321, "📦", AS281:AS321, "Exonerado Doctor")
    ) / 2
) -
(
    (
        SUMIFS(AR281:AR321, AY281:AY321, INDIRECT("AE" &amp; ROW()), AP281:AP321, "💲", AS281:AS321, "") +
        SUMIFS(AR281:AR321, AY281:AY321, INDIRECT("AE" &amp; ROW()), AP281:AP321, "📦", AS281:AS321, "")
    ) / 2
)</f>
        <v>0</v>
      </c>
      <c r="AL320" s="140">
        <f t="array" aca="1" ref="AL320" ca="1">(
    SUMIFS(AR281:AR321, AY281:AY321, INDIRECT("AE" &amp; ROW()), AP281:AP321, "💲") +
    SUMIFS(AR281:AR321, AY281:AY321, INDIRECT("AE" &amp; ROW()), AP281:AP321, "📦")
) -
(
    (
        SUMIFS(AR281:AR321, AY281:AY321, INDIRECT("AE" &amp; ROW()), AP281:AP321, "💲", AS281:AS321, "Familiar") +
        SUMIFS(AR281:AR321, AY281:AY321, INDIRECT("AE" &amp; ROW()), AP281:AP321, "📦", AS281:AS321, "Familiar")
    ) / 2
) -
(
    (
        SUMIFS(AR281:AR321, AY281:AY321, INDIRECT("AE" &amp; ROW()), AP281:AP321, "💲", AS281:AS321, "Participante") +
        SUMIFS(AR281:AR321, AY281:AY321, INDIRECT("AE" &amp; ROW()), AP281:AP321, "📦", AS281:AS321, "Participante")
    ) / 2
) -
(
    (
        SUMIFS(AR281:AR321, AY281:AY321, INDIRECT("AE" &amp; ROW()), AP281:AP321, "💲", AS281:AS321, "Empleado") +
        SUMIFS(AR281:AR321, AY281:AY321, INDIRECT("AE" &amp; ROW()), AP281:AP321, "📦", AS281:AS321, "Empleado")
    ) / 2
) -
(
    (
        SUMIFS(AR281:AR321, AY281:AY321, INDIRECT("AE" &amp; ROW()), AP281:AP321, "💲", AS281:AS321, "Exonerado ADH") +
        SUMIFS(AR281:AR321, AY281:AY321, INDIRECT("AE" &amp; ROW()), AP281:AP321, "📦", AS281:AS321, "Exonerado ADH")
    ) / 2
) -
(
    SUMIFS(AR281:AR321, AY281:AY321, INDIRECT("AE" &amp; ROW()), AP281:AP321, "💲", AS281:AS321, "Exonerado Doctor") +
    SUMIFS(AR281:AR321, AY281:AY321, INDIRECT("AE" &amp; ROW()), AP281:AP321, "📦", AS281:AS321, "Exonerado Doctor")
) -
(
    (
        SUMIFS(AR281:AR321, AY281:AY321, INDIRECT("AE" &amp; ROW()), AP281:AP321, "💲", AS281:AS321, "") +
        SUMIFS(AR281:AR321, AY281:AY321, INDIRECT("AE" &amp; ROW()), AP281:AP321, "📦", AS281:AS321, "")
    ) / 2
)</f>
        <v>0</v>
      </c>
      <c r="AM320" s="48"/>
      <c r="AN320" s="156"/>
      <c r="AO320" s="156"/>
      <c r="AP320" s="156"/>
      <c r="AQ320" s="156"/>
      <c r="AR320" s="156"/>
      <c r="AS320" s="156"/>
      <c r="AT320" s="156"/>
      <c r="AU320" s="156"/>
      <c r="AV320" s="156"/>
      <c r="AW320" s="156"/>
      <c r="AX320" s="156"/>
      <c r="AY320" s="156">
        <f>N332</f>
        <v>0</v>
      </c>
      <c r="AZ320" s="48"/>
      <c r="BA320" s="48"/>
      <c r="BB320" s="48"/>
      <c r="BC320" s="48"/>
      <c r="BD320" s="48"/>
      <c r="BE320" s="48"/>
      <c r="BF320" s="48"/>
      <c r="BG320" s="48"/>
      <c r="BH320" s="48"/>
      <c r="BI320" s="48"/>
      <c r="BJ320" s="48"/>
      <c r="BK320" s="48"/>
      <c r="BL320" s="48"/>
      <c r="BM320" s="48"/>
      <c r="BN320" s="48"/>
    </row>
    <row r="321" spans="1:66" ht="11.25" customHeight="1">
      <c r="A321" s="222">
        <f>A317+$Q$13/1440</f>
        <v>0.74999999999999978</v>
      </c>
      <c r="B321" s="38"/>
      <c r="C321" s="204"/>
      <c r="D321" s="207"/>
      <c r="E321" s="40" t="s">
        <v>36</v>
      </c>
      <c r="F321" s="42" t="str">
        <f>IF(D321&lt;&gt;"", VLOOKUP(D321,'Base de Datos'!$A$2:$D1268,2,FALSE()),"")</f>
        <v/>
      </c>
      <c r="G321" s="204"/>
      <c r="H321" s="216"/>
      <c r="I321" s="40" t="s">
        <v>36</v>
      </c>
      <c r="J321" s="42" t="str">
        <f>IF(H321&lt;&gt;"", VLOOKUP(H321,'Base de Datos'!$A$2:$D1268,2,FALSE()),"")</f>
        <v/>
      </c>
      <c r="K321" s="204"/>
      <c r="L321" s="216"/>
      <c r="M321" s="40" t="s">
        <v>36</v>
      </c>
      <c r="N321" s="42" t="str">
        <f>IF(L321&lt;&gt;"", VLOOKUP(L321,'Base de Datos'!$A$2:$D1268,2,FALSE()),"")</f>
        <v/>
      </c>
      <c r="O321" s="43"/>
      <c r="P321" s="163"/>
      <c r="Q321" s="3"/>
      <c r="R321" s="15"/>
      <c r="S321" s="45"/>
      <c r="T321" s="45" t="s">
        <v>37</v>
      </c>
      <c r="U321" s="46"/>
      <c r="V321" s="47"/>
      <c r="W321" s="45"/>
      <c r="X321" s="45" t="s">
        <v>37</v>
      </c>
      <c r="Y321" s="46"/>
      <c r="Z321" s="47"/>
      <c r="AA321" s="45"/>
      <c r="AB321" s="45" t="s">
        <v>37</v>
      </c>
      <c r="AC321" s="46"/>
      <c r="AD321" s="48"/>
      <c r="AE321" s="240" t="s">
        <v>49</v>
      </c>
      <c r="AF321" s="230"/>
      <c r="AG321" s="161">
        <f t="array" aca="1" ref="AG321" ca="1">COUNTIFS(AP281:AP321, "💲", AY281:AY321, INDIRECT("AE" &amp; ROW())) + COUNTIFS(AP281:AP321, "📦", AY281:AY321, INDIRECT("AE" &amp; ROW())) + COUNTIFS(AP281:AP321, "✅", AY281:AY321, INDIRECT("AE" &amp; ROW()))</f>
        <v>0</v>
      </c>
      <c r="AH321" s="162">
        <f t="array" aca="1" ref="AH321" ca="1">COUNTIFS(AP281:AP321, "💲", AY281:AY321, INDIRECT("AE" &amp; ROW())) + COUNTIFS(AP281:AP321, "📦", AY281:AY321, INDIRECT("AE" &amp; ROW()))</f>
        <v>0</v>
      </c>
      <c r="AI321" s="139">
        <f t="array" aca="1" ref="AI321" ca="1">SUMIFS(AR281:AR321, AY281:AY321, INDIRECT("AE" &amp; ROW()), AP281:AP321, "💲") + SUMIFS(AR281:AR321, AY281:AY321, INDIRECT("AE" &amp; ROW()), AP281:AP321, "📦")</f>
        <v>0</v>
      </c>
      <c r="AJ321" s="139">
        <f t="array" aca="1" ref="AJ321" ca="1">(
    SUMIFS(AR281:AR321, AY281:AY321, INDIRECT("AE" &amp; ROW()), AP281:AP321, "💲") +
    SUMIFS(AR281:AR321, AY281:AY321, INDIRECT("AE" &amp; ROW()), AP281:AP321, "📦")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
        SUMIFS(AR281:AR321, AY281:AY321, INDIRECT("AE" &amp; ROW()), AP281:AP321, "💲", AS281:AS321, "Familiar") +
        SUMIFS(AR281:AR321, AY281:AY321, INDIRECT("AE" &amp; ROW()), AP281:AP321, "📦", AS281:AS321, "Familiar")
    ) / 2
)  -
(
    (
        SUMIFS(AR281:AR321, AY281:AY321, INDIRECT("AE" &amp; ROW()), AP281:AP321, "💲", AS281:AS321, "Exonerado ADH") +
        SUMIFS(AR281:AR321, AY281:AY321, INDIRECT("AE" &amp; ROW()), AP281:AP321, "📦", AS281:AS321, "Exonerado ADH")
    ) / 2
)  -
(
    (
        SUMIFS(AR281:AR321, AY281:AY321, INDIRECT("AE" &amp; ROW()), AP281:AP321, "💲", AS281:AS321, "Exonerado Doctor") +
        SUMIFS(AR281:AR321, AY281:AY321, INDIRECT("AE" &amp; ROW()), AP281:AP321, "📦", AS281:AS321, "Exonerado Doctor")
    ) / 2
)</f>
        <v>0</v>
      </c>
      <c r="AK321" s="139">
        <f t="array" aca="1" ref="AK321" ca="1">(
    SUMIFS(AR281:AR321, AY281:AY321, INDIRECT("AE" &amp; ROW()), AP281:AP321, "💲") +
    SUMIFS(AR281:AR321, AY281:AY321, INDIRECT("AE" &amp; ROW()), AP281:AP321, "📦")
) -
(
    SUMIFS(AR281:AR321, AY281:AY321, INDIRECT("AE" &amp; ROW()), AP281:AP321, "💲", AS281:AS321, "Familiar") +
    SUMIFS(AR281:AR321, AY281:AY321, INDIRECT("AE" &amp; ROW()), AP281:AP321, "📦", AS281:AS321, "Familiar")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SUMIFS(AR281:AR321, AY281:AY321, INDIRECT("AE" &amp; ROW()), AP281:AP321, "💲", AS281:AS321, "Exonerado ADH") +
    SUMIFS(AR281:AR321, AY281:AY321, INDIRECT("AE" &amp; ROW()), AP281:AP321, "📦", AS281:AS321, "Exonerado ADH")
) -
(
    (
        SUMIFS(AR281:AR321, AY281:AY321, INDIRECT("AE" &amp; ROW()), AP281:AP321, "💲", AS281:AS321, "Exonerado Doctor") +
        SUMIFS(AR281:AR321, AY281:AY321, INDIRECT("AE" &amp; ROW()), AP281:AP321, "📦", AS281:AS321, "Exonerado Doctor")
    ) / 2
) -
(
    (
        SUMIFS(AR281:AR321, AY281:AY321, INDIRECT("AE" &amp; ROW()), AP281:AP321, "💲", AS281:AS321, "") +
        SUMIFS(AR281:AR321, AY281:AY321, INDIRECT("AE" &amp; ROW()), AP281:AP321, "📦", AS281:AS321, "")
    ) / 2
)</f>
        <v>0</v>
      </c>
      <c r="AL321" s="140">
        <f t="array" aca="1" ref="AL321" ca="1">(
    SUMIFS(AR281:AR321, AY281:AY321, INDIRECT("AE" &amp; ROW()), AP281:AP321, "💲") +
    SUMIFS(AR281:AR321, AY281:AY321, INDIRECT("AE" &amp; ROW()), AP281:AP321, "📦")
) -
(
    (
        SUMIFS(AR281:AR321, AY281:AY321, INDIRECT("AE" &amp; ROW()), AP281:AP321, "💲", AS281:AS321, "Familiar") +
        SUMIFS(AR281:AR321, AY281:AY321, INDIRECT("AE" &amp; ROW()), AP281:AP321, "📦", AS281:AS321, "Familiar")
    ) / 2
) -
(
    (
        SUMIFS(AR281:AR321, AY281:AY321, INDIRECT("AE" &amp; ROW()), AP281:AP321, "💲", AS281:AS321, "Participante") +
        SUMIFS(AR281:AR321, AY281:AY321, INDIRECT("AE" &amp; ROW()), AP281:AP321, "📦", AS281:AS321, "Participante")
    ) / 2
) -
(
    (
        SUMIFS(AR281:AR321, AY281:AY321, INDIRECT("AE" &amp; ROW()), AP281:AP321, "💲", AS281:AS321, "Empleado") +
        SUMIFS(AR281:AR321, AY281:AY321, INDIRECT("AE" &amp; ROW()), AP281:AP321, "📦", AS281:AS321, "Empleado")
    ) / 2
) -
(
    (
        SUMIFS(AR281:AR321, AY281:AY321, INDIRECT("AE" &amp; ROW()), AP281:AP321, "💲", AS281:AS321, "Exonerado ADH") +
        SUMIFS(AR281:AR321, AY281:AY321, INDIRECT("AE" &amp; ROW()), AP281:AP321, "📦", AS281:AS321, "Exonerado ADH")
    ) / 2
) -
(
    SUMIFS(AR281:AR321, AY281:AY321, INDIRECT("AE" &amp; ROW()), AP281:AP321, "💲", AS281:AS321, "Exonerado Doctor") +
    SUMIFS(AR281:AR321, AY281:AY321, INDIRECT("AE" &amp; ROW()), AP281:AP321, "📦", AS281:AS321, "Exonerado Doctor")
) -
(
    (
        SUMIFS(AR281:AR321, AY281:AY321, INDIRECT("AE" &amp; ROW()), AP281:AP321, "💲", AS281:AS321, "") +
        SUMIFS(AR281:AR321, AY281:AY321, INDIRECT("AE" &amp; ROW()), AP281:AP321, "📦", AS281:AS321, "")
    ) / 2
)</f>
        <v>0</v>
      </c>
      <c r="AM321" s="48"/>
      <c r="AN321" s="156"/>
      <c r="AO321" s="156"/>
      <c r="AP321" s="156"/>
      <c r="AQ321" s="156"/>
      <c r="AR321" s="156"/>
      <c r="AS321" s="156"/>
      <c r="AT321" s="156"/>
      <c r="AU321" s="156"/>
      <c r="AV321" s="156"/>
      <c r="AW321" s="156"/>
      <c r="AX321" s="156"/>
      <c r="AY321" s="156"/>
      <c r="AZ321" s="48"/>
      <c r="BA321" s="48"/>
      <c r="BB321" s="48"/>
      <c r="BC321" s="48"/>
      <c r="BD321" s="48"/>
      <c r="BE321" s="48"/>
      <c r="BF321" s="48"/>
      <c r="BG321" s="48"/>
      <c r="BH321" s="48"/>
      <c r="BI321" s="48"/>
      <c r="BJ321" s="48"/>
      <c r="BK321" s="48"/>
      <c r="BL321" s="48"/>
      <c r="BM321" s="48"/>
      <c r="BN321" s="48"/>
    </row>
    <row r="322" spans="1:66" ht="11.25" customHeight="1">
      <c r="A322" s="220"/>
      <c r="B322" s="38"/>
      <c r="C322" s="205"/>
      <c r="D322" s="208"/>
      <c r="E322" s="57" t="s">
        <v>42</v>
      </c>
      <c r="F322" s="58" t="str">
        <f>IF(D321&lt;&gt;"", VLOOKUP(D321,'Base de Datos'!$A$2:$D1268,3,FALSE()),"")</f>
        <v/>
      </c>
      <c r="G322" s="205"/>
      <c r="H322" s="208"/>
      <c r="I322" s="57" t="s">
        <v>42</v>
      </c>
      <c r="J322" s="58" t="str">
        <f>IF(H321&lt;&gt;"", VLOOKUP(H321,'Base de Datos'!$A$2:$D1268,3,FALSE()),"")</f>
        <v/>
      </c>
      <c r="K322" s="205"/>
      <c r="L322" s="208"/>
      <c r="M322" s="57" t="s">
        <v>42</v>
      </c>
      <c r="N322" s="58" t="str">
        <f>IF(L321&lt;&gt;"", VLOOKUP(L321,'Base de Datos'!$A$2:$D1268,3,FALSE()),"")</f>
        <v/>
      </c>
      <c r="O322" s="43"/>
      <c r="P322" s="163"/>
      <c r="Q322" s="3"/>
      <c r="R322" s="15"/>
      <c r="S322" s="229"/>
      <c r="T322" s="230"/>
      <c r="U322" s="59"/>
      <c r="V322" s="47"/>
      <c r="W322" s="229"/>
      <c r="X322" s="230"/>
      <c r="Y322" s="59"/>
      <c r="Z322" s="47"/>
      <c r="AA322" s="229"/>
      <c r="AB322" s="230"/>
      <c r="AC322" s="59"/>
      <c r="AD322" s="48"/>
      <c r="AE322" s="240" t="s">
        <v>51</v>
      </c>
      <c r="AF322" s="230"/>
      <c r="AG322" s="161">
        <f t="array" aca="1" ref="AG322" ca="1">COUNTIFS(AP281:AP321, "💲", AY281:AY321, INDIRECT("AE" &amp; ROW())) + COUNTIFS(AP281:AP321, "📦", AY281:AY321, INDIRECT("AE" &amp; ROW())) + COUNTIFS(AP281:AP321, "✅", AY281:AY321, INDIRECT("AE" &amp; ROW()))</f>
        <v>0</v>
      </c>
      <c r="AH322" s="162">
        <f t="array" aca="1" ref="AH322" ca="1">COUNTIFS(AP281:AP321, "💲", AY281:AY321, INDIRECT("AE" &amp; ROW())) + COUNTIFS(AP281:AP321, "📦", AY281:AY321, INDIRECT("AE" &amp; ROW()))</f>
        <v>0</v>
      </c>
      <c r="AI322" s="139">
        <f t="array" aca="1" ref="AI322" ca="1">SUMIFS(AR281:AR321, AY281:AY321, INDIRECT("AE" &amp; ROW()), AP281:AP321, "💲") + SUMIFS(AR281:AR321, AY281:AY321, INDIRECT("AE" &amp; ROW()), AP281:AP321, "📦")</f>
        <v>0</v>
      </c>
      <c r="AJ322" s="139">
        <f t="array" aca="1" ref="AJ322" ca="1">(
    SUMIFS(AR281:AR321, AY281:AY321, INDIRECT("AE" &amp; ROW()), AP281:AP321, "💲") +
    SUMIFS(AR281:AR321, AY281:AY321, INDIRECT("AE" &amp; ROW()), AP281:AP321, "📦")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
        SUMIFS(AR281:AR321, AY281:AY321, INDIRECT("AE" &amp; ROW()), AP281:AP321, "💲", AS281:AS321, "Familiar") +
        SUMIFS(AR281:AR321, AY281:AY321, INDIRECT("AE" &amp; ROW()), AP281:AP321, "📦", AS281:AS321, "Familiar")
    ) / 2
)  -
(
    (
        SUMIFS(AR281:AR321, AY281:AY321, INDIRECT("AE" &amp; ROW()), AP281:AP321, "💲", AS281:AS321, "Exonerado ADH") +
        SUMIFS(AR281:AR321, AY281:AY321, INDIRECT("AE" &amp; ROW()), AP281:AP321, "📦", AS281:AS321, "Exonerado ADH")
    ) / 2
)  -
(
    (
        SUMIFS(AR281:AR321, AY281:AY321, INDIRECT("AE" &amp; ROW()), AP281:AP321, "💲", AS281:AS321, "Exonerado Doctor") +
        SUMIFS(AR281:AR321, AY281:AY321, INDIRECT("AE" &amp; ROW()), AP281:AP321, "📦", AS281:AS321, "Exonerado Doctor")
    ) / 2
)</f>
        <v>0</v>
      </c>
      <c r="AK322" s="139">
        <f t="array" aca="1" ref="AK322" ca="1">(
    SUMIFS(AR281:AR321, AY281:AY321, INDIRECT("AE" &amp; ROW()), AP281:AP321, "💲") +
    SUMIFS(AR281:AR321, AY281:AY321, INDIRECT("AE" &amp; ROW()), AP281:AP321, "📦")
) -
(
    SUMIFS(AR281:AR321, AY281:AY321, INDIRECT("AE" &amp; ROW()), AP281:AP321, "💲", AS281:AS321, "Familiar") +
    SUMIFS(AR281:AR321, AY281:AY321, INDIRECT("AE" &amp; ROW()), AP281:AP321, "📦", AS281:AS321, "Familiar")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SUMIFS(AR281:AR321, AY281:AY321, INDIRECT("AE" &amp; ROW()), AP281:AP321, "💲", AS281:AS321, "Exonerado ADH") +
    SUMIFS(AR281:AR321, AY281:AY321, INDIRECT("AE" &amp; ROW()), AP281:AP321, "📦", AS281:AS321, "Exonerado ADH")
) -
(
    (
        SUMIFS(AR281:AR321, AY281:AY321, INDIRECT("AE" &amp; ROW()), AP281:AP321, "💲", AS281:AS321, "Exonerado Doctor") +
        SUMIFS(AR281:AR321, AY281:AY321, INDIRECT("AE" &amp; ROW()), AP281:AP321, "📦", AS281:AS321, "Exonerado Doctor")
    ) / 2
) -
(
    (
        SUMIFS(AR281:AR321, AY281:AY321, INDIRECT("AE" &amp; ROW()), AP281:AP321, "💲", AS281:AS321, "") +
        SUMIFS(AR281:AR321, AY281:AY321, INDIRECT("AE" &amp; ROW()), AP281:AP321, "📦", AS281:AS321, "")
    ) / 2
)</f>
        <v>0</v>
      </c>
      <c r="AL322" s="140">
        <f t="array" aca="1" ref="AL322" ca="1">(
    SUMIFS(AR281:AR321, AY281:AY321, INDIRECT("AE" &amp; ROW()), AP281:AP321, "💲") +
    SUMIFS(AR281:AR321, AY281:AY321, INDIRECT("AE" &amp; ROW()), AP281:AP321, "📦")
) -
(
    (
        SUMIFS(AR281:AR321, AY281:AY321, INDIRECT("AE" &amp; ROW()), AP281:AP321, "💲", AS281:AS321, "Familiar") +
        SUMIFS(AR281:AR321, AY281:AY321, INDIRECT("AE" &amp; ROW()), AP281:AP321, "📦", AS281:AS321, "Familiar")
    ) / 2
) -
(
    (
        SUMIFS(AR281:AR321, AY281:AY321, INDIRECT("AE" &amp; ROW()), AP281:AP321, "💲", AS281:AS321, "Participante") +
        SUMIFS(AR281:AR321, AY281:AY321, INDIRECT("AE" &amp; ROW()), AP281:AP321, "📦", AS281:AS321, "Participante")
    ) / 2
) -
(
    (
        SUMIFS(AR281:AR321, AY281:AY321, INDIRECT("AE" &amp; ROW()), AP281:AP321, "💲", AS281:AS321, "Empleado") +
        SUMIFS(AR281:AR321, AY281:AY321, INDIRECT("AE" &amp; ROW()), AP281:AP321, "📦", AS281:AS321, "Empleado")
    ) / 2
) -
(
    (
        SUMIFS(AR281:AR321, AY281:AY321, INDIRECT("AE" &amp; ROW()), AP281:AP321, "💲", AS281:AS321, "Exonerado ADH") +
        SUMIFS(AR281:AR321, AY281:AY321, INDIRECT("AE" &amp; ROW()), AP281:AP321, "📦", AS281:AS321, "Exonerado ADH")
    ) / 2
) -
(
    SUMIFS(AR281:AR321, AY281:AY321, INDIRECT("AE" &amp; ROW()), AP281:AP321, "💲", AS281:AS321, "Exonerado Doctor") +
    SUMIFS(AR281:AR321, AY281:AY321, INDIRECT("AE" &amp; ROW()), AP281:AP321, "📦", AS281:AS321, "Exonerado Doctor")
) -
(
    (
        SUMIFS(AR281:AR321, AY281:AY321, INDIRECT("AE" &amp; ROW()), AP281:AP321, "💲", AS281:AS321, "") +
        SUMIFS(AR281:AR321, AY281:AY321, INDIRECT("AE" &amp; ROW()), AP281:AP321, "📦", AS281:AS321, "")
    ) / 2
)</f>
        <v>0</v>
      </c>
      <c r="AM322" s="48"/>
      <c r="AN322" s="48"/>
      <c r="AO322" s="48"/>
      <c r="AP322" s="48"/>
      <c r="AQ322" s="48"/>
      <c r="AR322" s="48"/>
      <c r="AS322" s="48"/>
      <c r="AT322" s="48"/>
      <c r="AU322" s="48"/>
      <c r="AV322" s="48"/>
      <c r="AW322" s="48"/>
      <c r="AX322" s="48"/>
      <c r="AY322" s="48"/>
      <c r="AZ322" s="48"/>
      <c r="BA322" s="48"/>
      <c r="BB322" s="48"/>
      <c r="BC322" s="48"/>
      <c r="BD322" s="48"/>
      <c r="BE322" s="48"/>
      <c r="BF322" s="48"/>
      <c r="BG322" s="48"/>
      <c r="BH322" s="48"/>
      <c r="BI322" s="48"/>
      <c r="BJ322" s="48"/>
      <c r="BK322" s="48"/>
      <c r="BL322" s="48"/>
      <c r="BM322" s="48"/>
      <c r="BN322" s="48"/>
    </row>
    <row r="323" spans="1:66" ht="11.25" customHeight="1">
      <c r="A323" s="220"/>
      <c r="B323" s="38"/>
      <c r="C323" s="205"/>
      <c r="D323" s="208"/>
      <c r="E323" s="57" t="s">
        <v>44</v>
      </c>
      <c r="F323" s="58" t="str">
        <f>IF(D321&lt;&gt;"", VLOOKUP(D321,'Base de Datos'!$A$2:$D1268,4,FALSE()),"")</f>
        <v/>
      </c>
      <c r="G323" s="205"/>
      <c r="H323" s="208"/>
      <c r="I323" s="57" t="s">
        <v>44</v>
      </c>
      <c r="J323" s="58" t="str">
        <f>IF(H321&lt;&gt;"", VLOOKUP(H321,'Base de Datos'!$A$2:$D1268,4,FALSE()),"")</f>
        <v/>
      </c>
      <c r="K323" s="205"/>
      <c r="L323" s="208"/>
      <c r="M323" s="57" t="s">
        <v>44</v>
      </c>
      <c r="N323" s="58" t="str">
        <f>IF(L321&lt;&gt;"", VLOOKUP(L321,'Base de Datos'!$A$2:$D1268,4,FALSE()),"")</f>
        <v/>
      </c>
      <c r="O323" s="43"/>
      <c r="P323" s="163"/>
      <c r="Q323" s="3"/>
      <c r="R323" s="15"/>
      <c r="S323" s="229"/>
      <c r="T323" s="230"/>
      <c r="U323" s="59"/>
      <c r="V323" s="47"/>
      <c r="W323" s="229"/>
      <c r="X323" s="230"/>
      <c r="Y323" s="59"/>
      <c r="Z323" s="47"/>
      <c r="AA323" s="229"/>
      <c r="AB323" s="230"/>
      <c r="AC323" s="59"/>
      <c r="AD323" s="48"/>
      <c r="AE323" s="240" t="s">
        <v>55</v>
      </c>
      <c r="AF323" s="230"/>
      <c r="AG323" s="161">
        <f t="array" aca="1" ref="AG323" ca="1">COUNTIFS(AP281:AP321, "💲", AY281:AY321, INDIRECT("AE" &amp; ROW())) + COUNTIFS(AP281:AP321, "📦", AY281:AY321, INDIRECT("AE" &amp; ROW())) + COUNTIFS(AP281:AP321, "✅", AY281:AY321, INDIRECT("AE" &amp; ROW()))</f>
        <v>0</v>
      </c>
      <c r="AH323" s="162">
        <f t="array" aca="1" ref="AH323" ca="1">COUNTIFS(AP281:AP321, "💲", AY281:AY321, INDIRECT("AE" &amp; ROW())) + COUNTIFS(AP281:AP321, "📦", AY281:AY321, INDIRECT("AE" &amp; ROW()))</f>
        <v>0</v>
      </c>
      <c r="AI323" s="139">
        <f t="array" aca="1" ref="AI323" ca="1">SUMIFS(AR281:AR321, AY281:AY321, INDIRECT("AE" &amp; ROW()), AP281:AP321, "💲") + SUMIFS(AR281:AR321, AY281:AY321, INDIRECT("AE" &amp; ROW()), AP281:AP321, "📦")</f>
        <v>0</v>
      </c>
      <c r="AJ323" s="139">
        <f t="array" aca="1" ref="AJ323" ca="1">(
    SUMIFS(AR281:AR321, AY281:AY321, INDIRECT("AE" &amp; ROW()), AP281:AP321, "💲") +
    SUMIFS(AR281:AR321, AY281:AY321, INDIRECT("AE" &amp; ROW()), AP281:AP321, "📦")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
        SUMIFS(AR281:AR321, AY281:AY321, INDIRECT("AE" &amp; ROW()), AP281:AP321, "💲", AS281:AS321, "Familiar") +
        SUMIFS(AR281:AR321, AY281:AY321, INDIRECT("AE" &amp; ROW()), AP281:AP321, "📦", AS281:AS321, "Familiar")
    ) / 2
)  -
(
    (
        SUMIFS(AR281:AR321, AY281:AY321, INDIRECT("AE" &amp; ROW()), AP281:AP321, "💲", AS281:AS321, "Exonerado ADH") +
        SUMIFS(AR281:AR321, AY281:AY321, INDIRECT("AE" &amp; ROW()), AP281:AP321, "📦", AS281:AS321, "Exonerado ADH")
    ) / 2
)  -
(
    (
        SUMIFS(AR281:AR321, AY281:AY321, INDIRECT("AE" &amp; ROW()), AP281:AP321, "💲", AS281:AS321, "Exonerado Doctor") +
        SUMIFS(AR281:AR321, AY281:AY321, INDIRECT("AE" &amp; ROW()), AP281:AP321, "📦", AS281:AS321, "Exonerado Doctor")
    ) / 2
)</f>
        <v>0</v>
      </c>
      <c r="AK323" s="139">
        <f t="array" aca="1" ref="AK323" ca="1">(
    SUMIFS(AR281:AR321, AY281:AY321, INDIRECT("AE" &amp; ROW()), AP281:AP321, "💲") +
    SUMIFS(AR281:AR321, AY281:AY321, INDIRECT("AE" &amp; ROW()), AP281:AP321, "📦")
) -
(
    SUMIFS(AR281:AR321, AY281:AY321, INDIRECT("AE" &amp; ROW()), AP281:AP321, "💲", AS281:AS321, "Familiar") +
    SUMIFS(AR281:AR321, AY281:AY321, INDIRECT("AE" &amp; ROW()), AP281:AP321, "📦", AS281:AS321, "Familiar")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SUMIFS(AR281:AR321, AY281:AY321, INDIRECT("AE" &amp; ROW()), AP281:AP321, "💲", AS281:AS321, "Exonerado ADH") +
    SUMIFS(AR281:AR321, AY281:AY321, INDIRECT("AE" &amp; ROW()), AP281:AP321, "📦", AS281:AS321, "Exonerado ADH")
) -
(
    (
        SUMIFS(AR281:AR321, AY281:AY321, INDIRECT("AE" &amp; ROW()), AP281:AP321, "💲", AS281:AS321, "Exonerado Doctor") +
        SUMIFS(AR281:AR321, AY281:AY321, INDIRECT("AE" &amp; ROW()), AP281:AP321, "📦", AS281:AS321, "Exonerado Doctor")
    ) / 2
) -
(
    (
        SUMIFS(AR281:AR321, AY281:AY321, INDIRECT("AE" &amp; ROW()), AP281:AP321, "💲", AS281:AS321, "") +
        SUMIFS(AR281:AR321, AY281:AY321, INDIRECT("AE" &amp; ROW()), AP281:AP321, "📦", AS281:AS321, "")
    ) / 2
)</f>
        <v>0</v>
      </c>
      <c r="AL323" s="140">
        <f t="array" aca="1" ref="AL323" ca="1">(
    SUMIFS(AR281:AR321, AY281:AY321, INDIRECT("AE" &amp; ROW()), AP281:AP321, "💲") +
    SUMIFS(AR281:AR321, AY281:AY321, INDIRECT("AE" &amp; ROW()), AP281:AP321, "📦")
) -
(
    (
        SUMIFS(AR281:AR321, AY281:AY321, INDIRECT("AE" &amp; ROW()), AP281:AP321, "💲", AS281:AS321, "Familiar") +
        SUMIFS(AR281:AR321, AY281:AY321, INDIRECT("AE" &amp; ROW()), AP281:AP321, "📦", AS281:AS321, "Familiar")
    ) / 2
) -
(
    (
        SUMIFS(AR281:AR321, AY281:AY321, INDIRECT("AE" &amp; ROW()), AP281:AP321, "💲", AS281:AS321, "Participante") +
        SUMIFS(AR281:AR321, AY281:AY321, INDIRECT("AE" &amp; ROW()), AP281:AP321, "📦", AS281:AS321, "Participante")
    ) / 2
) -
(
    (
        SUMIFS(AR281:AR321, AY281:AY321, INDIRECT("AE" &amp; ROW()), AP281:AP321, "💲", AS281:AS321, "Empleado") +
        SUMIFS(AR281:AR321, AY281:AY321, INDIRECT("AE" &amp; ROW()), AP281:AP321, "📦", AS281:AS321, "Empleado")
    ) / 2
) -
(
    (
        SUMIFS(AR281:AR321, AY281:AY321, INDIRECT("AE" &amp; ROW()), AP281:AP321, "💲", AS281:AS321, "Exonerado ADH") +
        SUMIFS(AR281:AR321, AY281:AY321, INDIRECT("AE" &amp; ROW()), AP281:AP321, "📦", AS281:AS321, "Exonerado ADH")
    ) / 2
) -
(
    SUMIFS(AR281:AR321, AY281:AY321, INDIRECT("AE" &amp; ROW()), AP281:AP321, "💲", AS281:AS321, "Exonerado Doctor") +
    SUMIFS(AR281:AR321, AY281:AY321, INDIRECT("AE" &amp; ROW()), AP281:AP321, "📦", AS281:AS321, "Exonerado Doctor")
) -
(
    (
        SUMIFS(AR281:AR321, AY281:AY321, INDIRECT("AE" &amp; ROW()), AP281:AP321, "💲", AS281:AS321, "") +
        SUMIFS(AR281:AR321, AY281:AY321, INDIRECT("AE" &amp; ROW()), AP281:AP321, "📦", AS281:AS321, "")
    ) / 2
)</f>
        <v>0</v>
      </c>
      <c r="AM323" s="48"/>
      <c r="AN323" s="48"/>
      <c r="AO323" s="48"/>
      <c r="AP323" s="48"/>
      <c r="AQ323" s="48"/>
      <c r="AR323" s="48"/>
      <c r="AS323" s="48"/>
      <c r="AT323" s="48"/>
      <c r="AU323" s="48"/>
      <c r="AV323" s="48"/>
      <c r="AW323" s="48"/>
      <c r="AX323" s="48"/>
      <c r="AY323" s="48"/>
      <c r="AZ323" s="48"/>
      <c r="BA323" s="48"/>
      <c r="BB323" s="48"/>
      <c r="BC323" s="48"/>
      <c r="BD323" s="48"/>
      <c r="BE323" s="48"/>
      <c r="BF323" s="48"/>
      <c r="BG323" s="48"/>
      <c r="BH323" s="48"/>
      <c r="BI323" s="48"/>
      <c r="BJ323" s="48"/>
      <c r="BK323" s="48"/>
      <c r="BL323" s="48"/>
      <c r="BM323" s="48"/>
      <c r="BN323" s="48"/>
    </row>
    <row r="324" spans="1:66" ht="11.25" customHeight="1">
      <c r="A324" s="221"/>
      <c r="B324" s="38"/>
      <c r="C324" s="206"/>
      <c r="D324" s="209"/>
      <c r="E324" s="85" t="s">
        <v>46</v>
      </c>
      <c r="F324" s="86"/>
      <c r="G324" s="206"/>
      <c r="H324" s="209"/>
      <c r="I324" s="85" t="s">
        <v>46</v>
      </c>
      <c r="J324" s="108"/>
      <c r="K324" s="206"/>
      <c r="L324" s="209"/>
      <c r="M324" s="85" t="s">
        <v>46</v>
      </c>
      <c r="N324" s="108"/>
      <c r="O324" s="43"/>
      <c r="P324" s="163"/>
      <c r="Q324" s="3"/>
      <c r="R324" s="15"/>
      <c r="S324" s="227" t="str">
        <f>IF(OR(S321="Empleado",S321="Familiar"),"Nombre del Empleado","N° Factura")</f>
        <v>N° Factura</v>
      </c>
      <c r="T324" s="228"/>
      <c r="U324" s="89"/>
      <c r="V324" s="47"/>
      <c r="W324" s="227" t="str">
        <f>IF(OR(W321="Empleado",W321="Familiar"),"Nombre del Empleado","N° Factura")</f>
        <v>N° Factura</v>
      </c>
      <c r="X324" s="228"/>
      <c r="Y324" s="89"/>
      <c r="Z324" s="47"/>
      <c r="AA324" s="227" t="str">
        <f>IF(OR(AA321="Empleado",AA321="Familiar"),"Nombre del Empleado","N° Factura")</f>
        <v>N° Factura</v>
      </c>
      <c r="AB324" s="228"/>
      <c r="AC324" s="89"/>
      <c r="AD324" s="48"/>
      <c r="AE324" s="240" t="s">
        <v>57</v>
      </c>
      <c r="AF324" s="230"/>
      <c r="AG324" s="161">
        <f t="array" aca="1" ref="AG324" ca="1">COUNTIFS(AP281:AP321, "💲", AY281:AY321, INDIRECT("AE" &amp; ROW())) + COUNTIFS(AP281:AP321, "📦", AY281:AY321, INDIRECT("AE" &amp; ROW())) + COUNTIFS(AP281:AP321, "✅", AY281:AY321, INDIRECT("AE" &amp; ROW()))</f>
        <v>0</v>
      </c>
      <c r="AH324" s="162">
        <f t="array" aca="1" ref="AH324" ca="1">COUNTIFS(AP281:AP321, "💲", AY281:AY321, INDIRECT("AE" &amp; ROW())) + COUNTIFS(AP281:AP321, "📦", AY281:AY321, INDIRECT("AE" &amp; ROW()))</f>
        <v>0</v>
      </c>
      <c r="AI324" s="139">
        <f t="array" aca="1" ref="AI324" ca="1">SUMIFS(AR281:AR321, AY281:AY321, INDIRECT("AE" &amp; ROW()), AP281:AP321, "💲") + SUMIFS(AR281:AR321, AY281:AY321, INDIRECT("AE" &amp; ROW()), AP281:AP321, "📦")</f>
        <v>0</v>
      </c>
      <c r="AJ324" s="139">
        <f t="array" aca="1" ref="AJ324" ca="1">(
    SUMIFS(AR281:AR321, AY281:AY321, INDIRECT("AE" &amp; ROW()), AP281:AP321, "💲") +
    SUMIFS(AR281:AR321, AY281:AY321, INDIRECT("AE" &amp; ROW()), AP281:AP321, "📦")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
        SUMIFS(AR281:AR321, AY281:AY321, INDIRECT("AE" &amp; ROW()), AP281:AP321, "💲", AS281:AS321, "Familiar") +
        SUMIFS(AR281:AR321, AY281:AY321, INDIRECT("AE" &amp; ROW()), AP281:AP321, "📦", AS281:AS321, "Familiar")
    ) / 2
)  -
(
    (
        SUMIFS(AR281:AR321, AY281:AY321, INDIRECT("AE" &amp; ROW()), AP281:AP321, "💲", AS281:AS321, "Exonerado ADH") +
        SUMIFS(AR281:AR321, AY281:AY321, INDIRECT("AE" &amp; ROW()), AP281:AP321, "📦", AS281:AS321, "Exonerado ADH")
    ) / 2
)  -
(
    (
        SUMIFS(AR281:AR321, AY281:AY321, INDIRECT("AE" &amp; ROW()), AP281:AP321, "💲", AS281:AS321, "Exonerado Doctor") +
        SUMIFS(AR281:AR321, AY281:AY321, INDIRECT("AE" &amp; ROW()), AP281:AP321, "📦", AS281:AS321, "Exonerado Doctor")
    ) / 2
)</f>
        <v>0</v>
      </c>
      <c r="AK324" s="139">
        <f t="array" aca="1" ref="AK324" ca="1">(
    SUMIFS(AR281:AR321, AY281:AY321, INDIRECT("AE" &amp; ROW()), AP281:AP321, "💲") +
    SUMIFS(AR281:AR321, AY281:AY321, INDIRECT("AE" &amp; ROW()), AP281:AP321, "📦")
) -
(
    SUMIFS(AR281:AR321, AY281:AY321, INDIRECT("AE" &amp; ROW()), AP281:AP321, "💲", AS281:AS321, "Familiar") +
    SUMIFS(AR281:AR321, AY281:AY321, INDIRECT("AE" &amp; ROW()), AP281:AP321, "📦", AS281:AS321, "Familiar")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SUMIFS(AR281:AR321, AY281:AY321, INDIRECT("AE" &amp; ROW()), AP281:AP321, "💲", AS281:AS321, "Exonerado ADH") +
    SUMIFS(AR281:AR321, AY281:AY321, INDIRECT("AE" &amp; ROW()), AP281:AP321, "📦", AS281:AS321, "Exonerado ADH")
) -
(
    (
        SUMIFS(AR281:AR321, AY281:AY321, INDIRECT("AE" &amp; ROW()), AP281:AP321, "💲", AS281:AS321, "Exonerado Doctor") +
        SUMIFS(AR281:AR321, AY281:AY321, INDIRECT("AE" &amp; ROW()), AP281:AP321, "📦", AS281:AS321, "Exonerado Doctor")
    ) / 2
) -
(
    (
        SUMIFS(AR281:AR321, AY281:AY321, INDIRECT("AE" &amp; ROW()), AP281:AP321, "💲", AS281:AS321, "") +
        SUMIFS(AR281:AR321, AY281:AY321, INDIRECT("AE" &amp; ROW()), AP281:AP321, "📦", AS281:AS321, "")
    ) / 2
)</f>
        <v>0</v>
      </c>
      <c r="AL324" s="140">
        <f t="array" aca="1" ref="AL324" ca="1">(
    SUMIFS(AR281:AR321, AY281:AY321, INDIRECT("AE" &amp; ROW()), AP281:AP321, "💲") +
    SUMIFS(AR281:AR321, AY281:AY321, INDIRECT("AE" &amp; ROW()), AP281:AP321, "📦")
) -
(
    (
        SUMIFS(AR281:AR321, AY281:AY321, INDIRECT("AE" &amp; ROW()), AP281:AP321, "💲", AS281:AS321, "Familiar") +
        SUMIFS(AR281:AR321, AY281:AY321, INDIRECT("AE" &amp; ROW()), AP281:AP321, "📦", AS281:AS321, "Familiar")
    ) / 2
) -
(
    (
        SUMIFS(AR281:AR321, AY281:AY321, INDIRECT("AE" &amp; ROW()), AP281:AP321, "💲", AS281:AS321, "Participante") +
        SUMIFS(AR281:AR321, AY281:AY321, INDIRECT("AE" &amp; ROW()), AP281:AP321, "📦", AS281:AS321, "Participante")
    ) / 2
) -
(
    (
        SUMIFS(AR281:AR321, AY281:AY321, INDIRECT("AE" &amp; ROW()), AP281:AP321, "💲", AS281:AS321, "Empleado") +
        SUMIFS(AR281:AR321, AY281:AY321, INDIRECT("AE" &amp; ROW()), AP281:AP321, "📦", AS281:AS321, "Empleado")
    ) / 2
) -
(
    (
        SUMIFS(AR281:AR321, AY281:AY321, INDIRECT("AE" &amp; ROW()), AP281:AP321, "💲", AS281:AS321, "Exonerado ADH") +
        SUMIFS(AR281:AR321, AY281:AY321, INDIRECT("AE" &amp; ROW()), AP281:AP321, "📦", AS281:AS321, "Exonerado ADH")
    ) / 2
) -
(
    SUMIFS(AR281:AR321, AY281:AY321, INDIRECT("AE" &amp; ROW()), AP281:AP321, "💲", AS281:AS321, "Exonerado Doctor") +
    SUMIFS(AR281:AR321, AY281:AY321, INDIRECT("AE" &amp; ROW()), AP281:AP321, "📦", AS281:AS321, "Exonerado Doctor")
) -
(
    (
        SUMIFS(AR281:AR321, AY281:AY321, INDIRECT("AE" &amp; ROW()), AP281:AP321, "💲", AS281:AS321, "") +
        SUMIFS(AR281:AR321, AY281:AY321, INDIRECT("AE" &amp; ROW()), AP281:AP321, "📦", AS281:AS321, "")
    ) / 2
)</f>
        <v>0</v>
      </c>
      <c r="AM324" s="48"/>
      <c r="AN324" s="48"/>
      <c r="AO324" s="48"/>
      <c r="AP324" s="48"/>
      <c r="AQ324" s="48"/>
      <c r="AR324" s="48"/>
      <c r="AS324" s="48"/>
      <c r="AT324" s="48"/>
      <c r="AU324" s="48"/>
      <c r="AV324" s="48"/>
      <c r="AW324" s="48"/>
      <c r="AX324" s="48"/>
      <c r="AY324" s="48"/>
      <c r="AZ324" s="48"/>
      <c r="BA324" s="48"/>
      <c r="BB324" s="48"/>
      <c r="BC324" s="48"/>
      <c r="BD324" s="48"/>
      <c r="BE324" s="48"/>
      <c r="BF324" s="48"/>
      <c r="BG324" s="48"/>
      <c r="BH324" s="48"/>
      <c r="BI324" s="48"/>
      <c r="BJ324" s="48"/>
      <c r="BK324" s="48"/>
      <c r="BL324" s="48"/>
      <c r="BM324" s="48"/>
      <c r="BN324" s="48"/>
    </row>
    <row r="325" spans="1:66" ht="11.25" customHeight="1">
      <c r="A325" s="222">
        <f>A321+$Q$13/1440</f>
        <v>0.79166666666666641</v>
      </c>
      <c r="B325" s="164"/>
      <c r="C325" s="204"/>
      <c r="D325" s="207"/>
      <c r="E325" s="177" t="s">
        <v>36</v>
      </c>
      <c r="F325" s="42" t="str">
        <f>IF(D325&lt;&gt;"", VLOOKUP(D325,'Base de Datos'!$A$2:$D1268,2,FALSE()),"")</f>
        <v/>
      </c>
      <c r="G325" s="204"/>
      <c r="H325" s="216"/>
      <c r="I325" s="177" t="s">
        <v>36</v>
      </c>
      <c r="J325" s="42" t="str">
        <f>IF(H325&lt;&gt;"", VLOOKUP(H325,'Base de Datos'!$A$2:$D1268,2,FALSE()),"")</f>
        <v/>
      </c>
      <c r="K325" s="204"/>
      <c r="L325" s="216"/>
      <c r="M325" s="177" t="s">
        <v>36</v>
      </c>
      <c r="N325" s="42" t="str">
        <f>IF(L325&lt;&gt;"", VLOOKUP(L325,'Base de Datos'!$A$2:$D1268,2,FALSE()),"")</f>
        <v/>
      </c>
      <c r="O325" s="165"/>
      <c r="P325" s="165"/>
      <c r="Q325" s="165"/>
      <c r="R325" s="166"/>
      <c r="S325" s="167"/>
      <c r="T325" s="45" t="s">
        <v>37</v>
      </c>
      <c r="U325" s="168"/>
      <c r="V325" s="169"/>
      <c r="W325" s="167"/>
      <c r="X325" s="45" t="s">
        <v>37</v>
      </c>
      <c r="Y325" s="168"/>
      <c r="Z325" s="169"/>
      <c r="AA325" s="167"/>
      <c r="AB325" s="45" t="s">
        <v>37</v>
      </c>
      <c r="AC325" s="168"/>
      <c r="AD325" s="56"/>
      <c r="AE325" s="240" t="s">
        <v>59</v>
      </c>
      <c r="AF325" s="230"/>
      <c r="AG325" s="161">
        <f t="array" aca="1" ref="AG325" ca="1">COUNTIFS(AP281:AP321, "💲", AY281:AY321, INDIRECT("AE" &amp; ROW())) + COUNTIFS(AP281:AP321, "📦", AY281:AY321, INDIRECT("AE" &amp; ROW())) + COUNTIFS(AP281:AP321, "✅", AY281:AY321, INDIRECT("AE" &amp; ROW()))</f>
        <v>0</v>
      </c>
      <c r="AH325" s="162">
        <f t="array" aca="1" ref="AH325" ca="1">COUNTIFS(AP281:AP321, "💲", AY281:AY321, INDIRECT("AE" &amp; ROW())) + COUNTIFS(AP281:AP321, "📦", AY281:AY321, INDIRECT("AE" &amp; ROW()))</f>
        <v>0</v>
      </c>
      <c r="AI325" s="139">
        <f t="array" aca="1" ref="AI325" ca="1">SUMIFS(AR281:AR321, AY281:AY321, INDIRECT("AE" &amp; ROW()), AP281:AP321, "💲") + SUMIFS(AR281:AR321, AY281:AY321, INDIRECT("AE" &amp; ROW()), AP281:AP321, "📦")</f>
        <v>0</v>
      </c>
      <c r="AJ325" s="139">
        <f t="array" aca="1" ref="AJ325" ca="1">(
    SUMIFS(AR281:AR321, AY281:AY321, INDIRECT("AE" &amp; ROW()), AP281:AP321, "💲") +
    SUMIFS(AR281:AR321, AY281:AY321, INDIRECT("AE" &amp; ROW()), AP281:AP321, "📦")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
        SUMIFS(AR281:AR321, AY281:AY321, INDIRECT("AE" &amp; ROW()), AP281:AP321, "💲", AS281:AS321, "Familiar") +
        SUMIFS(AR281:AR321, AY281:AY321, INDIRECT("AE" &amp; ROW()), AP281:AP321, "📦", AS281:AS321, "Familiar")
    ) / 2
)  -
(
    (
        SUMIFS(AR281:AR321, AY281:AY321, INDIRECT("AE" &amp; ROW()), AP281:AP321, "💲", AS281:AS321, "Exonerado ADH") +
        SUMIFS(AR281:AR321, AY281:AY321, INDIRECT("AE" &amp; ROW()), AP281:AP321, "📦", AS281:AS321, "Exonerado ADH")
    ) / 2
)  -
(
    (
        SUMIFS(AR281:AR321, AY281:AY321, INDIRECT("AE" &amp; ROW()), AP281:AP321, "💲", AS281:AS321, "Exonerado Doctor") +
        SUMIFS(AR281:AR321, AY281:AY321, INDIRECT("AE" &amp; ROW()), AP281:AP321, "📦", AS281:AS321, "Exonerado Doctor")
    ) / 2
)</f>
        <v>0</v>
      </c>
      <c r="AK325" s="139">
        <f t="array" aca="1" ref="AK325" ca="1">(
    SUMIFS(AR281:AR321, AY281:AY321, INDIRECT("AE" &amp; ROW()), AP281:AP321, "💲") +
    SUMIFS(AR281:AR321, AY281:AY321, INDIRECT("AE" &amp; ROW()), AP281:AP321, "📦")
) -
(
    SUMIFS(AR281:AR321, AY281:AY321, INDIRECT("AE" &amp; ROW()), AP281:AP321, "💲", AS281:AS321, "Familiar") +
    SUMIFS(AR281:AR321, AY281:AY321, INDIRECT("AE" &amp; ROW()), AP281:AP321, "📦", AS281:AS321, "Familiar")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SUMIFS(AR281:AR321, AY281:AY321, INDIRECT("AE" &amp; ROW()), AP281:AP321, "💲", AS281:AS321, "Exonerado ADH") +
    SUMIFS(AR281:AR321, AY281:AY321, INDIRECT("AE" &amp; ROW()), AP281:AP321, "📦", AS281:AS321, "Exonerado ADH")
) -
(
    (
        SUMIFS(AR281:AR321, AY281:AY321, INDIRECT("AE" &amp; ROW()), AP281:AP321, "💲", AS281:AS321, "Exonerado Doctor") +
        SUMIFS(AR281:AR321, AY281:AY321, INDIRECT("AE" &amp; ROW()), AP281:AP321, "📦", AS281:AS321, "Exonerado Doctor")
    ) / 2
) -
(
    (
        SUMIFS(AR281:AR321, AY281:AY321, INDIRECT("AE" &amp; ROW()), AP281:AP321, "💲", AS281:AS321, "") +
        SUMIFS(AR281:AR321, AY281:AY321, INDIRECT("AE" &amp; ROW()), AP281:AP321, "📦", AS281:AS321, "")
    ) / 2
)</f>
        <v>0</v>
      </c>
      <c r="AL325" s="140">
        <f t="array" aca="1" ref="AL325" ca="1">(
    SUMIFS(AR281:AR321, AY281:AY321, INDIRECT("AE" &amp; ROW()), AP281:AP321, "💲") +
    SUMIFS(AR281:AR321, AY281:AY321, INDIRECT("AE" &amp; ROW()), AP281:AP321, "📦")
) -
(
    (
        SUMIFS(AR281:AR321, AY281:AY321, INDIRECT("AE" &amp; ROW()), AP281:AP321, "💲", AS281:AS321, "Familiar") +
        SUMIFS(AR281:AR321, AY281:AY321, INDIRECT("AE" &amp; ROW()), AP281:AP321, "📦", AS281:AS321, "Familiar")
    ) / 2
) -
(
    (
        SUMIFS(AR281:AR321, AY281:AY321, INDIRECT("AE" &amp; ROW()), AP281:AP321, "💲", AS281:AS321, "Participante") +
        SUMIFS(AR281:AR321, AY281:AY321, INDIRECT("AE" &amp; ROW()), AP281:AP321, "📦", AS281:AS321, "Participante")
    ) / 2
) -
(
    (
        SUMIFS(AR281:AR321, AY281:AY321, INDIRECT("AE" &amp; ROW()), AP281:AP321, "💲", AS281:AS321, "Empleado") +
        SUMIFS(AR281:AR321, AY281:AY321, INDIRECT("AE" &amp; ROW()), AP281:AP321, "📦", AS281:AS321, "Empleado")
    ) / 2
) -
(
    (
        SUMIFS(AR281:AR321, AY281:AY321, INDIRECT("AE" &amp; ROW()), AP281:AP321, "💲", AS281:AS321, "Exonerado ADH") +
        SUMIFS(AR281:AR321, AY281:AY321, INDIRECT("AE" &amp; ROW()), AP281:AP321, "📦", AS281:AS321, "Exonerado ADH")
    ) / 2
) -
(
    SUMIFS(AR281:AR321, AY281:AY321, INDIRECT("AE" &amp; ROW()), AP281:AP321, "💲", AS281:AS321, "Exonerado Doctor") +
    SUMIFS(AR281:AR321, AY281:AY321, INDIRECT("AE" &amp; ROW()), AP281:AP321, "📦", AS281:AS321, "Exonerado Doctor")
) -
(
    (
        SUMIFS(AR281:AR321, AY281:AY321, INDIRECT("AE" &amp; ROW()), AP281:AP321, "💲", AS281:AS321, "") +
        SUMIFS(AR281:AR321, AY281:AY321, INDIRECT("AE" &amp; ROW()), AP281:AP321, "📦", AS281:AS321, "")
    ) / 2
)</f>
        <v>0</v>
      </c>
      <c r="AM325" s="56"/>
      <c r="AN325" s="56"/>
      <c r="AO325" s="56"/>
      <c r="AP325" s="56"/>
      <c r="AQ325" s="56"/>
      <c r="AR325" s="56"/>
      <c r="AS325" s="56"/>
      <c r="AT325" s="56"/>
      <c r="AU325" s="56"/>
      <c r="AV325" s="56"/>
      <c r="AW325" s="56"/>
      <c r="AX325" s="56"/>
      <c r="AY325" s="56"/>
      <c r="AZ325" s="56"/>
      <c r="BA325" s="56"/>
      <c r="BB325" s="56"/>
      <c r="BC325" s="56"/>
      <c r="BD325" s="56"/>
      <c r="BE325" s="56"/>
      <c r="BF325" s="56"/>
      <c r="BG325" s="56"/>
      <c r="BH325" s="56"/>
      <c r="BI325" s="56"/>
      <c r="BJ325" s="56"/>
      <c r="BK325" s="56"/>
      <c r="BL325" s="56"/>
      <c r="BM325" s="56"/>
      <c r="BN325" s="56"/>
    </row>
    <row r="326" spans="1:66" ht="11.25" customHeight="1">
      <c r="A326" s="220"/>
      <c r="B326" s="164"/>
      <c r="C326" s="205"/>
      <c r="D326" s="208"/>
      <c r="E326" s="178" t="s">
        <v>42</v>
      </c>
      <c r="F326" s="58" t="str">
        <f>IF(D325&lt;&gt;"", VLOOKUP(D325,'Base de Datos'!$A$2:$D1268,3,FALSE()),"")</f>
        <v/>
      </c>
      <c r="G326" s="205"/>
      <c r="H326" s="208"/>
      <c r="I326" s="178" t="s">
        <v>42</v>
      </c>
      <c r="J326" s="58" t="str">
        <f>IF(H325&lt;&gt;"", VLOOKUP(H325,'Base de Datos'!$A$2:$D1268,3,FALSE()),"")</f>
        <v/>
      </c>
      <c r="K326" s="205"/>
      <c r="L326" s="208"/>
      <c r="M326" s="178" t="s">
        <v>42</v>
      </c>
      <c r="N326" s="58" t="str">
        <f>IF(L325&lt;&gt;"", VLOOKUP(L325,'Base de Datos'!$A$2:$D1268,3,FALSE()),"")</f>
        <v/>
      </c>
      <c r="O326" s="165"/>
      <c r="P326" s="165"/>
      <c r="Q326" s="165"/>
      <c r="R326" s="166"/>
      <c r="S326" s="231"/>
      <c r="T326" s="230"/>
      <c r="U326" s="170"/>
      <c r="V326" s="169"/>
      <c r="W326" s="231"/>
      <c r="X326" s="230"/>
      <c r="Y326" s="170"/>
      <c r="Z326" s="169"/>
      <c r="AA326" s="231"/>
      <c r="AB326" s="230"/>
      <c r="AC326" s="170"/>
      <c r="AD326" s="56"/>
      <c r="AE326" s="240" t="s">
        <v>63</v>
      </c>
      <c r="AF326" s="230"/>
      <c r="AG326" s="161">
        <f t="array" aca="1" ref="AG326" ca="1">COUNTIFS(AP281:AP321, "💲", AY281:AY321, INDIRECT("AE" &amp; ROW())) + COUNTIFS(AP281:AP321, "📦", AY281:AY321, INDIRECT("AE" &amp; ROW())) + COUNTIFS(AP281:AP321, "✅", AY281:AY321, INDIRECT("AE" &amp; ROW()))</f>
        <v>0</v>
      </c>
      <c r="AH326" s="162">
        <f t="array" aca="1" ref="AH326" ca="1">COUNTIFS(AP281:AP321, "💲", AY281:AY321, INDIRECT("AE" &amp; ROW())) + COUNTIFS(AP281:AP321, "📦", AY281:AY321, INDIRECT("AE" &amp; ROW()))</f>
        <v>0</v>
      </c>
      <c r="AI326" s="139">
        <f t="array" aca="1" ref="AI326" ca="1">SUMIFS(AR281:AR321, AY281:AY321, INDIRECT("AE" &amp; ROW()), AP281:AP321, "💲") + SUMIFS(AR281:AR321, AY281:AY321, INDIRECT("AE" &amp; ROW()), AP281:AP321, "📦")</f>
        <v>0</v>
      </c>
      <c r="AJ326" s="139">
        <f t="array" aca="1" ref="AJ326" ca="1">(
    SUMIFS(AR281:AR321, AY281:AY321, INDIRECT("AE" &amp; ROW()), AP281:AP321, "💲") +
    SUMIFS(AR281:AR321, AY281:AY321, INDIRECT("AE" &amp; ROW()), AP281:AP321, "📦")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
        SUMIFS(AR281:AR321, AY281:AY321, INDIRECT("AE" &amp; ROW()), AP281:AP321, "💲", AS281:AS321, "Familiar") +
        SUMIFS(AR281:AR321, AY281:AY321, INDIRECT("AE" &amp; ROW()), AP281:AP321, "📦", AS281:AS321, "Familiar")
    ) / 2
)  -
(
    (
        SUMIFS(AR281:AR321, AY281:AY321, INDIRECT("AE" &amp; ROW()), AP281:AP321, "💲", AS281:AS321, "Exonerado ADH") +
        SUMIFS(AR281:AR321, AY281:AY321, INDIRECT("AE" &amp; ROW()), AP281:AP321, "📦", AS281:AS321, "Exonerado ADH")
    ) / 2
)  -
(
    (
        SUMIFS(AR281:AR321, AY281:AY321, INDIRECT("AE" &amp; ROW()), AP281:AP321, "💲", AS281:AS321, "Exonerado Doctor") +
        SUMIFS(AR281:AR321, AY281:AY321, INDIRECT("AE" &amp; ROW()), AP281:AP321, "📦", AS281:AS321, "Exonerado Doctor")
    ) / 2
)</f>
        <v>0</v>
      </c>
      <c r="AK326" s="139">
        <f t="array" aca="1" ref="AK326" ca="1">(
    SUMIFS(AR281:AR321, AY281:AY321, INDIRECT("AE" &amp; ROW()), AP281:AP321, "💲") +
    SUMIFS(AR281:AR321, AY281:AY321, INDIRECT("AE" &amp; ROW()), AP281:AP321, "📦")
) -
(
    SUMIFS(AR281:AR321, AY281:AY321, INDIRECT("AE" &amp; ROW()), AP281:AP321, "💲", AS281:AS321, "Familiar") +
    SUMIFS(AR281:AR321, AY281:AY321, INDIRECT("AE" &amp; ROW()), AP281:AP321, "📦", AS281:AS321, "Familiar")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SUMIFS(AR281:AR321, AY281:AY321, INDIRECT("AE" &amp; ROW()), AP281:AP321, "💲", AS281:AS321, "Exonerado ADH") +
    SUMIFS(AR281:AR321, AY281:AY321, INDIRECT("AE" &amp; ROW()), AP281:AP321, "📦", AS281:AS321, "Exonerado ADH")
) -
(
    (
        SUMIFS(AR281:AR321, AY281:AY321, INDIRECT("AE" &amp; ROW()), AP281:AP321, "💲", AS281:AS321, "Exonerado Doctor") +
        SUMIFS(AR281:AR321, AY281:AY321, INDIRECT("AE" &amp; ROW()), AP281:AP321, "📦", AS281:AS321, "Exonerado Doctor")
    ) / 2
) -
(
    (
        SUMIFS(AR281:AR321, AY281:AY321, INDIRECT("AE" &amp; ROW()), AP281:AP321, "💲", AS281:AS321, "") +
        SUMIFS(AR281:AR321, AY281:AY321, INDIRECT("AE" &amp; ROW()), AP281:AP321, "📦", AS281:AS321, "")
    ) / 2
)</f>
        <v>0</v>
      </c>
      <c r="AL326" s="140">
        <f t="array" aca="1" ref="AL326" ca="1">(
    SUMIFS(AR281:AR321, AY281:AY321, INDIRECT("AE" &amp; ROW()), AP281:AP321, "💲") +
    SUMIFS(AR281:AR321, AY281:AY321, INDIRECT("AE" &amp; ROW()), AP281:AP321, "📦")
) -
(
    (
        SUMIFS(AR281:AR321, AY281:AY321, INDIRECT("AE" &amp; ROW()), AP281:AP321, "💲", AS281:AS321, "Familiar") +
        SUMIFS(AR281:AR321, AY281:AY321, INDIRECT("AE" &amp; ROW()), AP281:AP321, "📦", AS281:AS321, "Familiar")
    ) / 2
) -
(
    (
        SUMIFS(AR281:AR321, AY281:AY321, INDIRECT("AE" &amp; ROW()), AP281:AP321, "💲", AS281:AS321, "Participante") +
        SUMIFS(AR281:AR321, AY281:AY321, INDIRECT("AE" &amp; ROW()), AP281:AP321, "📦", AS281:AS321, "Participante")
    ) / 2
) -
(
    (
        SUMIFS(AR281:AR321, AY281:AY321, INDIRECT("AE" &amp; ROW()), AP281:AP321, "💲", AS281:AS321, "Empleado") +
        SUMIFS(AR281:AR321, AY281:AY321, INDIRECT("AE" &amp; ROW()), AP281:AP321, "📦", AS281:AS321, "Empleado")
    ) / 2
) -
(
    (
        SUMIFS(AR281:AR321, AY281:AY321, INDIRECT("AE" &amp; ROW()), AP281:AP321, "💲", AS281:AS321, "Exonerado ADH") +
        SUMIFS(AR281:AR321, AY281:AY321, INDIRECT("AE" &amp; ROW()), AP281:AP321, "📦", AS281:AS321, "Exonerado ADH")
    ) / 2
) -
(
    SUMIFS(AR281:AR321, AY281:AY321, INDIRECT("AE" &amp; ROW()), AP281:AP321, "💲", AS281:AS321, "Exonerado Doctor") +
    SUMIFS(AR281:AR321, AY281:AY321, INDIRECT("AE" &amp; ROW()), AP281:AP321, "📦", AS281:AS321, "Exonerado Doctor")
) -
(
    (
        SUMIFS(AR281:AR321, AY281:AY321, INDIRECT("AE" &amp; ROW()), AP281:AP321, "💲", AS281:AS321, "") +
        SUMIFS(AR281:AR321, AY281:AY321, INDIRECT("AE" &amp; ROW()), AP281:AP321, "📦", AS281:AS321, "")
    ) / 2
)</f>
        <v>0</v>
      </c>
      <c r="AM326" s="56"/>
      <c r="AN326" s="56"/>
      <c r="AO326" s="56"/>
      <c r="AP326" s="56"/>
      <c r="AQ326" s="56"/>
      <c r="AR326" s="56"/>
      <c r="AS326" s="56"/>
      <c r="AT326" s="56"/>
      <c r="AU326" s="56"/>
      <c r="AV326" s="56"/>
      <c r="AW326" s="56"/>
      <c r="AX326" s="56"/>
      <c r="AY326" s="56"/>
      <c r="AZ326" s="56"/>
      <c r="BA326" s="56"/>
      <c r="BB326" s="56"/>
      <c r="BC326" s="56"/>
      <c r="BD326" s="56"/>
      <c r="BE326" s="56"/>
      <c r="BF326" s="56"/>
      <c r="BG326" s="56"/>
      <c r="BH326" s="56"/>
      <c r="BI326" s="56"/>
      <c r="BJ326" s="56"/>
      <c r="BK326" s="56"/>
      <c r="BL326" s="56"/>
      <c r="BM326" s="56"/>
      <c r="BN326" s="56"/>
    </row>
    <row r="327" spans="1:66" ht="11.25" customHeight="1">
      <c r="A327" s="220"/>
      <c r="B327" s="164"/>
      <c r="C327" s="205"/>
      <c r="D327" s="208"/>
      <c r="E327" s="178" t="s">
        <v>44</v>
      </c>
      <c r="F327" s="58" t="str">
        <f>IF(D325&lt;&gt;"", VLOOKUP(D325,'Base de Datos'!$A$2:$D1268,4,FALSE()),"")</f>
        <v/>
      </c>
      <c r="G327" s="205"/>
      <c r="H327" s="208"/>
      <c r="I327" s="178" t="s">
        <v>44</v>
      </c>
      <c r="J327" s="58" t="str">
        <f>IF(H325&lt;&gt;"", VLOOKUP(H325,'Base de Datos'!$A$2:$D1268,4,FALSE()),"")</f>
        <v/>
      </c>
      <c r="K327" s="205"/>
      <c r="L327" s="208"/>
      <c r="M327" s="178" t="s">
        <v>44</v>
      </c>
      <c r="N327" s="58" t="str">
        <f>IF(L325&lt;&gt;"", VLOOKUP(L325,'Base de Datos'!$A$2:$D1268,4,FALSE()),"")</f>
        <v/>
      </c>
      <c r="O327" s="165"/>
      <c r="P327" s="165"/>
      <c r="Q327" s="165"/>
      <c r="R327" s="166"/>
      <c r="S327" s="231"/>
      <c r="T327" s="230"/>
      <c r="U327" s="170"/>
      <c r="V327" s="169"/>
      <c r="W327" s="231"/>
      <c r="X327" s="230"/>
      <c r="Y327" s="170"/>
      <c r="Z327" s="169"/>
      <c r="AA327" s="231"/>
      <c r="AB327" s="230"/>
      <c r="AC327" s="170"/>
      <c r="AD327" s="56"/>
      <c r="AE327" s="240" t="s">
        <v>66</v>
      </c>
      <c r="AF327" s="230"/>
      <c r="AG327" s="161">
        <f t="array" aca="1" ref="AG327" ca="1">COUNTIFS(AP281:AP321, "💲", AY281:AY321, INDIRECT("AE" &amp; ROW())) + COUNTIFS(AP281:AP321, "📦", AY281:AY321, INDIRECT("AE" &amp; ROW())) + COUNTIFS(AP281:AP321, "✅", AY281:AY321, INDIRECT("AE" &amp; ROW()))</f>
        <v>0</v>
      </c>
      <c r="AH327" s="162">
        <f t="array" aca="1" ref="AH327" ca="1">COUNTIFS(AP281:AP321, "💲", AY281:AY321, INDIRECT("AE" &amp; ROW())) + COUNTIFS(AP281:AP321, "📦", AY281:AY321, INDIRECT("AE" &amp; ROW()))</f>
        <v>0</v>
      </c>
      <c r="AI327" s="139">
        <f t="array" aca="1" ref="AI327" ca="1">SUMIFS(AR281:AR321, AY281:AY321, INDIRECT("AE" &amp; ROW()), AP281:AP321, "💲") + SUMIFS(AR281:AR321, AY281:AY321, INDIRECT("AE" &amp; ROW()), AP281:AP321, "📦")</f>
        <v>0</v>
      </c>
      <c r="AJ327" s="139">
        <f t="array" aca="1" ref="AJ327" ca="1">(
    SUMIFS(AR281:AR321, AY281:AY321, INDIRECT("AE" &amp; ROW()), AP281:AP321, "💲") +
    SUMIFS(AR281:AR321, AY281:AY321, INDIRECT("AE" &amp; ROW()), AP281:AP321, "📦")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
        SUMIFS(AR281:AR321, AY281:AY321, INDIRECT("AE" &amp; ROW()), AP281:AP321, "💲", AS281:AS321, "Familiar") +
        SUMIFS(AR281:AR321, AY281:AY321, INDIRECT("AE" &amp; ROW()), AP281:AP321, "📦", AS281:AS321, "Familiar")
    ) / 2
)  -
(
    (
        SUMIFS(AR281:AR321, AY281:AY321, INDIRECT("AE" &amp; ROW()), AP281:AP321, "💲", AS281:AS321, "Exonerado ADH") +
        SUMIFS(AR281:AR321, AY281:AY321, INDIRECT("AE" &amp; ROW()), AP281:AP321, "📦", AS281:AS321, "Exonerado ADH")
    ) / 2
)  -
(
    (
        SUMIFS(AR281:AR321, AY281:AY321, INDIRECT("AE" &amp; ROW()), AP281:AP321, "💲", AS281:AS321, "Exonerado Doctor") +
        SUMIFS(AR281:AR321, AY281:AY321, INDIRECT("AE" &amp; ROW()), AP281:AP321, "📦", AS281:AS321, "Exonerado Doctor")
    ) / 2
)</f>
        <v>0</v>
      </c>
      <c r="AK327" s="139">
        <f t="array" aca="1" ref="AK327" ca="1">(
    SUMIFS(AR281:AR321, AY281:AY321, INDIRECT("AE" &amp; ROW()), AP281:AP321, "💲") +
    SUMIFS(AR281:AR321, AY281:AY321, INDIRECT("AE" &amp; ROW()), AP281:AP321, "📦")
) -
(
    SUMIFS(AR281:AR321, AY281:AY321, INDIRECT("AE" &amp; ROW()), AP281:AP321, "💲", AS281:AS321, "Familiar") +
    SUMIFS(AR281:AR321, AY281:AY321, INDIRECT("AE" &amp; ROW()), AP281:AP321, "📦", AS281:AS321, "Familiar")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SUMIFS(AR281:AR321, AY281:AY321, INDIRECT("AE" &amp; ROW()), AP281:AP321, "💲", AS281:AS321, "Exonerado ADH") +
    SUMIFS(AR281:AR321, AY281:AY321, INDIRECT("AE" &amp; ROW()), AP281:AP321, "📦", AS281:AS321, "Exonerado ADH")
) -
(
    (
        SUMIFS(AR281:AR321, AY281:AY321, INDIRECT("AE" &amp; ROW()), AP281:AP321, "💲", AS281:AS321, "Exonerado Doctor") +
        SUMIFS(AR281:AR321, AY281:AY321, INDIRECT("AE" &amp; ROW()), AP281:AP321, "📦", AS281:AS321, "Exonerado Doctor")
    ) / 2
) -
(
    (
        SUMIFS(AR281:AR321, AY281:AY321, INDIRECT("AE" &amp; ROW()), AP281:AP321, "💲", AS281:AS321, "") +
        SUMIFS(AR281:AR321, AY281:AY321, INDIRECT("AE" &amp; ROW()), AP281:AP321, "📦", AS281:AS321, "")
    ) / 2
)</f>
        <v>0</v>
      </c>
      <c r="AL327" s="140">
        <f t="array" aca="1" ref="AL327" ca="1">(
    SUMIFS(AR281:AR321, AY281:AY321, INDIRECT("AE" &amp; ROW()), AP281:AP321, "💲") +
    SUMIFS(AR281:AR321, AY281:AY321, INDIRECT("AE" &amp; ROW()), AP281:AP321, "📦")
) -
(
    (
        SUMIFS(AR281:AR321, AY281:AY321, INDIRECT("AE" &amp; ROW()), AP281:AP321, "💲", AS281:AS321, "Familiar") +
        SUMIFS(AR281:AR321, AY281:AY321, INDIRECT("AE" &amp; ROW()), AP281:AP321, "📦", AS281:AS321, "Familiar")
    ) / 2
) -
(
    (
        SUMIFS(AR281:AR321, AY281:AY321, INDIRECT("AE" &amp; ROW()), AP281:AP321, "💲", AS281:AS321, "Participante") +
        SUMIFS(AR281:AR321, AY281:AY321, INDIRECT("AE" &amp; ROW()), AP281:AP321, "📦", AS281:AS321, "Participante")
    ) / 2
) -
(
    (
        SUMIFS(AR281:AR321, AY281:AY321, INDIRECT("AE" &amp; ROW()), AP281:AP321, "💲", AS281:AS321, "Empleado") +
        SUMIFS(AR281:AR321, AY281:AY321, INDIRECT("AE" &amp; ROW()), AP281:AP321, "📦", AS281:AS321, "Empleado")
    ) / 2
) -
(
    (
        SUMIFS(AR281:AR321, AY281:AY321, INDIRECT("AE" &amp; ROW()), AP281:AP321, "💲", AS281:AS321, "Exonerado ADH") +
        SUMIFS(AR281:AR321, AY281:AY321, INDIRECT("AE" &amp; ROW()), AP281:AP321, "📦", AS281:AS321, "Exonerado ADH")
    ) / 2
) -
(
    SUMIFS(AR281:AR321, AY281:AY321, INDIRECT("AE" &amp; ROW()), AP281:AP321, "💲", AS281:AS321, "Exonerado Doctor") +
    SUMIFS(AR281:AR321, AY281:AY321, INDIRECT("AE" &amp; ROW()), AP281:AP321, "📦", AS281:AS321, "Exonerado Doctor")
) -
(
    (
        SUMIFS(AR281:AR321, AY281:AY321, INDIRECT("AE" &amp; ROW()), AP281:AP321, "💲", AS281:AS321, "") +
        SUMIFS(AR281:AR321, AY281:AY321, INDIRECT("AE" &amp; ROW()), AP281:AP321, "📦", AS281:AS321, "")
    ) / 2
)</f>
        <v>0</v>
      </c>
      <c r="AM327" s="56"/>
      <c r="AN327" s="56"/>
      <c r="AO327" s="56"/>
      <c r="AP327" s="56"/>
      <c r="AQ327" s="56"/>
      <c r="AR327" s="56"/>
      <c r="AS327" s="56"/>
      <c r="AT327" s="56"/>
      <c r="AU327" s="56"/>
      <c r="AV327" s="56"/>
      <c r="AW327" s="56"/>
      <c r="AX327" s="56"/>
      <c r="AY327" s="56"/>
      <c r="AZ327" s="56"/>
      <c r="BA327" s="56"/>
      <c r="BB327" s="56"/>
      <c r="BC327" s="56"/>
      <c r="BD327" s="56"/>
      <c r="BE327" s="56"/>
      <c r="BF327" s="56"/>
      <c r="BG327" s="56"/>
      <c r="BH327" s="56"/>
      <c r="BI327" s="56"/>
      <c r="BJ327" s="56"/>
      <c r="BK327" s="56"/>
      <c r="BL327" s="56"/>
      <c r="BM327" s="56"/>
      <c r="BN327" s="56"/>
    </row>
    <row r="328" spans="1:66" ht="11.25" customHeight="1">
      <c r="A328" s="221"/>
      <c r="B328" s="164"/>
      <c r="C328" s="206"/>
      <c r="D328" s="209"/>
      <c r="E328" s="179" t="s">
        <v>46</v>
      </c>
      <c r="F328" s="183"/>
      <c r="G328" s="206"/>
      <c r="H328" s="209"/>
      <c r="I328" s="179" t="s">
        <v>46</v>
      </c>
      <c r="J328" s="183"/>
      <c r="K328" s="206"/>
      <c r="L328" s="209"/>
      <c r="M328" s="179" t="s">
        <v>46</v>
      </c>
      <c r="N328" s="183"/>
      <c r="O328" s="165"/>
      <c r="P328" s="165"/>
      <c r="Q328" s="165"/>
      <c r="R328" s="166"/>
      <c r="S328" s="227" t="str">
        <f>IF(OR(S325="Empleado",S325="Familiar"),"Nombre del Empleado","N° Factura")</f>
        <v>N° Factura</v>
      </c>
      <c r="T328" s="228"/>
      <c r="U328" s="89"/>
      <c r="V328" s="169"/>
      <c r="W328" s="227" t="str">
        <f>IF(OR(W325="Empleado",W325="Familiar"),"Nombre del Empleado","N° Factura")</f>
        <v>N° Factura</v>
      </c>
      <c r="X328" s="228"/>
      <c r="Y328" s="89"/>
      <c r="Z328" s="169"/>
      <c r="AA328" s="227" t="str">
        <f>IF(OR(AA325="Empleado",AA325="Familiar"),"Nombre del Empleado","N° Factura")</f>
        <v>N° Factura</v>
      </c>
      <c r="AB328" s="228"/>
      <c r="AC328" s="89"/>
      <c r="AD328" s="56"/>
      <c r="AE328" s="240" t="s">
        <v>69</v>
      </c>
      <c r="AF328" s="230"/>
      <c r="AG328" s="161">
        <f t="array" aca="1" ref="AG328" ca="1">COUNTIFS(AP281:AP321, "💲", AY281:AY321, INDIRECT("AE" &amp; ROW())) + COUNTIFS(AP281:AP321, "📦", AY281:AY321, INDIRECT("AE" &amp; ROW())) + COUNTIFS(AP281:AP321, "✅", AY281:AY321, INDIRECT("AE" &amp; ROW()))</f>
        <v>0</v>
      </c>
      <c r="AH328" s="162">
        <f t="array" aca="1" ref="AH328" ca="1">COUNTIFS(AP281:AP321, "💲", AY281:AY321, INDIRECT("AE" &amp; ROW())) + COUNTIFS(AP281:AP321, "📦", AY281:AY321, INDIRECT("AE" &amp; ROW()))</f>
        <v>0</v>
      </c>
      <c r="AI328" s="139">
        <f t="array" aca="1" ref="AI328" ca="1">SUMIFS(AR281:AR321, AY281:AY321, INDIRECT("AE" &amp; ROW()), AP281:AP321, "💲") + SUMIFS(AR281:AR321, AY281:AY321, INDIRECT("AE" &amp; ROW()), AP281:AP321, "📦")</f>
        <v>0</v>
      </c>
      <c r="AJ328" s="66">
        <f t="array" aca="1" ref="AJ328" ca="1">(
    SUMIFS(AR281:AR321, AY281:AY321, INDIRECT("AE" &amp; ROW()), AP281:AP321, "💲") +
    SUMIFS(AR281:AR321, AY281:AY321, INDIRECT("AE" &amp; ROW()), AP281:AP321, "📦")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
        SUMIFS(AR281:AR321, AY281:AY321, INDIRECT("AE" &amp; ROW()), AP281:AP321, "💲", AS281:AS321, "Familiar") +
        SUMIFS(AR281:AR321, AY281:AY321, INDIRECT("AE" &amp; ROW()), AP281:AP321, "📦", AS281:AS321, "Familiar")
    ) / 2
)  -
(
    (
        SUMIFS(AR281:AR321, AY281:AY321, INDIRECT("AE" &amp; ROW()), AP281:AP321, "💲", AS281:AS321, "Exonerado ADH") +
        SUMIFS(AR281:AR321, AY281:AY321, INDIRECT("AE" &amp; ROW()), AP281:AP321, "📦", AS281:AS321, "Exonerado ADH")
    ) / 2
)  -
(
    (
        SUMIFS(AR281:AR321, AY281:AY321, INDIRECT("AE" &amp; ROW()), AP281:AP321, "💲", AS281:AS321, "Exonerado Doctor") +
        SUMIFS(AR281:AR321, AY281:AY321, INDIRECT("AE" &amp; ROW()), AP281:AP321, "📦", AS281:AS321, "Exonerado Doctor")
    ) / 2
)</f>
        <v>0</v>
      </c>
      <c r="AK328" s="139">
        <f t="array" aca="1" ref="AK328" ca="1">(
    SUMIFS(AR281:AR321, AY281:AY321, INDIRECT("AE" &amp; ROW()), AP281:AP321, "💲") +
    SUMIFS(AR281:AR321, AY281:AY321, INDIRECT("AE" &amp; ROW()), AP281:AP321, "📦")
) -
(
    SUMIFS(AR281:AR321, AY281:AY321, INDIRECT("AE" &amp; ROW()), AP281:AP321, "💲", AS281:AS321, "Familiar") +
    SUMIFS(AR281:AR321, AY281:AY321, INDIRECT("AE" &amp; ROW()), AP281:AP321, "📦", AS281:AS321, "Familiar")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SUMIFS(AR281:AR321, AY281:AY321, INDIRECT("AE" &amp; ROW()), AP281:AP321, "💲", AS281:AS321, "Exonerado ADH") +
    SUMIFS(AR281:AR321, AY281:AY321, INDIRECT("AE" &amp; ROW()), AP281:AP321, "📦", AS281:AS321, "Exonerado ADH")
) -
(
    (
        SUMIFS(AR281:AR321, AY281:AY321, INDIRECT("AE" &amp; ROW()), AP281:AP321, "💲", AS281:AS321, "Exonerado Doctor") +
        SUMIFS(AR281:AR321, AY281:AY321, INDIRECT("AE" &amp; ROW()), AP281:AP321, "📦", AS281:AS321, "Exonerado Doctor")
    ) / 2
) -
(
    (
        SUMIFS(AR281:AR321, AY281:AY321, INDIRECT("AE" &amp; ROW()), AP281:AP321, "💲", AS281:AS321, "") +
        SUMIFS(AR281:AR321, AY281:AY321, INDIRECT("AE" &amp; ROW()), AP281:AP321, "📦", AS281:AS321, "")
    ) / 2
)</f>
        <v>0</v>
      </c>
      <c r="AL328" s="140">
        <f t="array" aca="1" ref="AL328" ca="1">(
    SUMIFS(AR281:AR321, AY281:AY321, INDIRECT("AE" &amp; ROW()), AP281:AP321, "💲") +
    SUMIFS(AR281:AR321, AY281:AY321, INDIRECT("AE" &amp; ROW()), AP281:AP321, "📦")
) -
(
    (
        SUMIFS(AR281:AR321, AY281:AY321, INDIRECT("AE" &amp; ROW()), AP281:AP321, "💲", AS281:AS321, "Familiar") +
        SUMIFS(AR281:AR321, AY281:AY321, INDIRECT("AE" &amp; ROW()), AP281:AP321, "📦", AS281:AS321, "Familiar")
    ) / 2
) -
(
    (
        SUMIFS(AR281:AR321, AY281:AY321, INDIRECT("AE" &amp; ROW()), AP281:AP321, "💲", AS281:AS321, "Participante") +
        SUMIFS(AR281:AR321, AY281:AY321, INDIRECT("AE" &amp; ROW()), AP281:AP321, "📦", AS281:AS321, "Participante")
    ) / 2
) -
(
    (
        SUMIFS(AR281:AR321, AY281:AY321, INDIRECT("AE" &amp; ROW()), AP281:AP321, "💲", AS281:AS321, "Empleado") +
        SUMIFS(AR281:AR321, AY281:AY321, INDIRECT("AE" &amp; ROW()), AP281:AP321, "📦", AS281:AS321, "Empleado")
    ) / 2
) -
(
    (
        SUMIFS(AR281:AR321, AY281:AY321, INDIRECT("AE" &amp; ROW()), AP281:AP321, "💲", AS281:AS321, "Exonerado ADH") +
        SUMIFS(AR281:AR321, AY281:AY321, INDIRECT("AE" &amp; ROW()), AP281:AP321, "📦", AS281:AS321, "Exonerado ADH")
    ) / 2
) -
(
    SUMIFS(AR281:AR321, AY281:AY321, INDIRECT("AE" &amp; ROW()), AP281:AP321, "💲", AS281:AS321, "Exonerado Doctor") +
    SUMIFS(AR281:AR321, AY281:AY321, INDIRECT("AE" &amp; ROW()), AP281:AP321, "📦", AS281:AS321, "Exonerado Doctor")
) -
(
    (
        SUMIFS(AR281:AR321, AY281:AY321, INDIRECT("AE" &amp; ROW()), AP281:AP321, "💲", AS281:AS321, "") +
        SUMIFS(AR281:AR321, AY281:AY321, INDIRECT("AE" &amp; ROW()), AP281:AP321, "📦", AS281:AS321, "")
    ) / 2
)</f>
        <v>0</v>
      </c>
      <c r="AM328" s="56"/>
      <c r="AN328" s="56"/>
      <c r="AO328" s="56"/>
      <c r="AP328" s="56"/>
      <c r="AQ328" s="56"/>
      <c r="AR328" s="56"/>
      <c r="AS328" s="56"/>
      <c r="AT328" s="56"/>
      <c r="AU328" s="56"/>
      <c r="AV328" s="56"/>
      <c r="AW328" s="56"/>
      <c r="AX328" s="56"/>
      <c r="AY328" s="56"/>
      <c r="AZ328" s="56"/>
      <c r="BA328" s="56"/>
      <c r="BB328" s="56"/>
      <c r="BC328" s="56"/>
      <c r="BD328" s="56"/>
      <c r="BE328" s="56"/>
      <c r="BF328" s="56"/>
      <c r="BG328" s="56"/>
      <c r="BH328" s="56"/>
      <c r="BI328" s="56"/>
      <c r="BJ328" s="56"/>
      <c r="BK328" s="56"/>
      <c r="BL328" s="56"/>
      <c r="BM328" s="56"/>
      <c r="BN328" s="56"/>
    </row>
    <row r="329" spans="1:66" ht="11.25" customHeight="1">
      <c r="A329" s="222">
        <f>A325+$Q$13/1440</f>
        <v>0.83333333333333304</v>
      </c>
      <c r="B329" s="164"/>
      <c r="C329" s="204"/>
      <c r="D329" s="207"/>
      <c r="E329" s="177" t="s">
        <v>36</v>
      </c>
      <c r="F329" s="42" t="str">
        <f>IF(D329&lt;&gt;"", VLOOKUP(D329,'Base de Datos'!$A$2:$D1268,2,FALSE()),"")</f>
        <v/>
      </c>
      <c r="G329" s="204"/>
      <c r="H329" s="216"/>
      <c r="I329" s="177" t="s">
        <v>36</v>
      </c>
      <c r="J329" s="42" t="str">
        <f>IF(H329&lt;&gt;"", VLOOKUP(H329,'Base de Datos'!$A$2:$D1268,2,FALSE()),"")</f>
        <v/>
      </c>
      <c r="K329" s="204"/>
      <c r="L329" s="216"/>
      <c r="M329" s="177" t="s">
        <v>36</v>
      </c>
      <c r="N329" s="42" t="str">
        <f>IF(L329&lt;&gt;"", VLOOKUP(L329,'Base de Datos'!$A$2:$D1268,2,FALSE()),"")</f>
        <v/>
      </c>
      <c r="O329" s="165"/>
      <c r="P329" s="165"/>
      <c r="Q329" s="165"/>
      <c r="R329" s="166"/>
      <c r="S329" s="167"/>
      <c r="T329" s="45" t="s">
        <v>37</v>
      </c>
      <c r="U329" s="168"/>
      <c r="V329" s="169"/>
      <c r="W329" s="167"/>
      <c r="X329" s="45" t="s">
        <v>37</v>
      </c>
      <c r="Y329" s="168"/>
      <c r="Z329" s="169"/>
      <c r="AA329" s="167"/>
      <c r="AB329" s="45" t="s">
        <v>37</v>
      </c>
      <c r="AC329" s="168"/>
      <c r="AD329" s="56"/>
      <c r="AE329" s="232" t="s">
        <v>72</v>
      </c>
      <c r="AF329" s="230"/>
      <c r="AG329" s="90">
        <f t="array" aca="1" ref="AG329" ca="1">COUNTIFS(AP281:AP321, "💲", AY281:AY321, INDIRECT("AE" &amp; ROW())) + COUNTIFS(AP281:AP321, "📦", AY281:AY321, INDIRECT("AE" &amp; ROW())) + COUNTIFS(AP281:AP321, "✅", AY281:AY321, INDIRECT("AE" &amp; ROW()))</f>
        <v>0</v>
      </c>
      <c r="AH329" s="68">
        <f t="array" aca="1" ref="AH329" ca="1">COUNTIFS(AP281:AP321, "💲", AY281:AY321, INDIRECT("AE" &amp; ROW())) + COUNTIFS(AP281:AP321, "📦", AY281:AY321, INDIRECT("AE" &amp; ROW()))</f>
        <v>0</v>
      </c>
      <c r="AI329" s="139">
        <f t="array" aca="1" ref="AI329" ca="1">SUMIFS(AR281:AR321, AY281:AY321, INDIRECT("AE" &amp; ROW()), AP281:AP321, "💲") + SUMIFS(AR281:AR321, AY281:AY321, INDIRECT("AE" &amp; ROW()), AP281:AP321, "📦")</f>
        <v>0</v>
      </c>
      <c r="AJ329" s="139">
        <f t="array" aca="1" ref="AJ329" ca="1">(
    SUMIFS(AR281:AR321, AY281:AY321, INDIRECT("AE" &amp; ROW()), AP281:AP321, "💲") +
    SUMIFS(AR281:AR321, AY281:AY321, INDIRECT("AE" &amp; ROW()), AP281:AP321, "📦")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
        SUMIFS(AR281:AR321, AY281:AY321, INDIRECT("AE" &amp; ROW()), AP281:AP321, "💲", AS281:AS321, "Familiar") +
        SUMIFS(AR281:AR321, AY281:AY321, INDIRECT("AE" &amp; ROW()), AP281:AP321, "📦", AS281:AS321, "Familiar")
    ) / 2
)  -
(
    (
        SUMIFS(AR281:AR321, AY281:AY321, INDIRECT("AE" &amp; ROW()), AP281:AP321, "💲", AS281:AS321, "Exonerado ADH") +
        SUMIFS(AR281:AR321, AY281:AY321, INDIRECT("AE" &amp; ROW()), AP281:AP321, "📦", AS281:AS321, "Exonerado ADH")
    ) / 2
)  -
(
    (
        SUMIFS(AR281:AR321, AY281:AY321, INDIRECT("AE" &amp; ROW()), AP281:AP321, "💲", AS281:AS321, "Exonerado Doctor") +
        SUMIFS(AR281:AR321, AY281:AY321, INDIRECT("AE" &amp; ROW()), AP281:AP321, "📦", AS281:AS321, "Exonerado Doctor")
    ) / 2
)</f>
        <v>0</v>
      </c>
      <c r="AK329" s="139">
        <f t="array" aca="1" ref="AK329" ca="1">(
    SUMIFS(AR281:AR321, AY281:AY321, INDIRECT("AE" &amp; ROW()), AP281:AP321, "💲") +
    SUMIFS(AR281:AR321, AY281:AY321, INDIRECT("AE" &amp; ROW()), AP281:AP321, "📦")
) -
(
    SUMIFS(AR281:AR321, AY281:AY321, INDIRECT("AE" &amp; ROW()), AP281:AP321, "💲", AS281:AS321, "Familiar") +
    SUMIFS(AR281:AR321, AY281:AY321, INDIRECT("AE" &amp; ROW()), AP281:AP321, "📦", AS281:AS321, "Familiar")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SUMIFS(AR281:AR321, AY281:AY321, INDIRECT("AE" &amp; ROW()), AP281:AP321, "💲", AS281:AS321, "Exonerado ADH") +
    SUMIFS(AR281:AR321, AY281:AY321, INDIRECT("AE" &amp; ROW()), AP281:AP321, "📦", AS281:AS321, "Exonerado ADH")
) -
(
    (
        SUMIFS(AR281:AR321, AY281:AY321, INDIRECT("AE" &amp; ROW()), AP281:AP321, "💲", AS281:AS321, "Exonerado Doctor") +
        SUMIFS(AR281:AR321, AY281:AY321, INDIRECT("AE" &amp; ROW()), AP281:AP321, "📦", AS281:AS321, "Exonerado Doctor")
    ) / 2
) -
(
    (
        SUMIFS(AR281:AR321, AY281:AY321, INDIRECT("AE" &amp; ROW()), AP281:AP321, "💲", AS281:AS321, "") +
        SUMIFS(AR281:AR321, AY281:AY321, INDIRECT("AE" &amp; ROW()), AP281:AP321, "📦", AS281:AS321, "")
    ) / 2
)</f>
        <v>0</v>
      </c>
      <c r="AL329" s="140">
        <f t="array" aca="1" ref="AL329" ca="1">(
    SUMIFS(AR281:AR321, AY281:AY321, INDIRECT("AE" &amp; ROW()), AP281:AP321, "💲") +
    SUMIFS(AR281:AR321, AY281:AY321, INDIRECT("AE" &amp; ROW()), AP281:AP321, "📦")
) -
(
    (
        SUMIFS(AR281:AR321, AY281:AY321, INDIRECT("AE" &amp; ROW()), AP281:AP321, "💲", AS281:AS321, "Familiar") +
        SUMIFS(AR281:AR321, AY281:AY321, INDIRECT("AE" &amp; ROW()), AP281:AP321, "📦", AS281:AS321, "Familiar")
    ) / 2
) -
(
    (
        SUMIFS(AR281:AR321, AY281:AY321, INDIRECT("AE" &amp; ROW()), AP281:AP321, "💲", AS281:AS321, "Participante") +
        SUMIFS(AR281:AR321, AY281:AY321, INDIRECT("AE" &amp; ROW()), AP281:AP321, "📦", AS281:AS321, "Participante")
    ) / 2
) -
(
    (
        SUMIFS(AR281:AR321, AY281:AY321, INDIRECT("AE" &amp; ROW()), AP281:AP321, "💲", AS281:AS321, "Empleado") +
        SUMIFS(AR281:AR321, AY281:AY321, INDIRECT("AE" &amp; ROW()), AP281:AP321, "📦", AS281:AS321, "Empleado")
    ) / 2
) -
(
    (
        SUMIFS(AR281:AR321, AY281:AY321, INDIRECT("AE" &amp; ROW()), AP281:AP321, "💲", AS281:AS321, "Exonerado ADH") +
        SUMIFS(AR281:AR321, AY281:AY321, INDIRECT("AE" &amp; ROW()), AP281:AP321, "📦", AS281:AS321, "Exonerado ADH")
    ) / 2
) -
(
    SUMIFS(AR281:AR321, AY281:AY321, INDIRECT("AE" &amp; ROW()), AP281:AP321, "💲", AS281:AS321, "Exonerado Doctor") +
    SUMIFS(AR281:AR321, AY281:AY321, INDIRECT("AE" &amp; ROW()), AP281:AP321, "📦", AS281:AS321, "Exonerado Doctor")
) -
(
    (
        SUMIFS(AR281:AR321, AY281:AY321, INDIRECT("AE" &amp; ROW()), AP281:AP321, "💲", AS281:AS321, "") +
        SUMIFS(AR281:AR321, AY281:AY321, INDIRECT("AE" &amp; ROW()), AP281:AP321, "📦", AS281:AS321, "")
    ) / 2
)</f>
        <v>0</v>
      </c>
      <c r="AM329" s="56"/>
      <c r="AN329" s="56"/>
      <c r="AO329" s="56"/>
      <c r="AP329" s="56"/>
      <c r="AQ329" s="56"/>
      <c r="AR329" s="56"/>
      <c r="AS329" s="56"/>
      <c r="AT329" s="56"/>
      <c r="AU329" s="56"/>
      <c r="AV329" s="56"/>
      <c r="AW329" s="56"/>
      <c r="AX329" s="56"/>
      <c r="AY329" s="56"/>
      <c r="AZ329" s="56"/>
      <c r="BA329" s="56"/>
      <c r="BB329" s="56"/>
      <c r="BC329" s="56"/>
      <c r="BD329" s="56"/>
      <c r="BE329" s="56"/>
      <c r="BF329" s="56"/>
      <c r="BG329" s="56"/>
      <c r="BH329" s="56"/>
      <c r="BI329" s="56"/>
      <c r="BJ329" s="56"/>
      <c r="BK329" s="56"/>
      <c r="BL329" s="56"/>
      <c r="BM329" s="56"/>
      <c r="BN329" s="56"/>
    </row>
    <row r="330" spans="1:66" ht="11.25" customHeight="1">
      <c r="A330" s="220"/>
      <c r="B330" s="164"/>
      <c r="C330" s="205"/>
      <c r="D330" s="208"/>
      <c r="E330" s="178" t="s">
        <v>42</v>
      </c>
      <c r="F330" s="58" t="str">
        <f>IF(D329&lt;&gt;"", VLOOKUP(D329,'Base de Datos'!$A$2:$D1268,3,FALSE()),"")</f>
        <v/>
      </c>
      <c r="G330" s="205"/>
      <c r="H330" s="208"/>
      <c r="I330" s="178" t="s">
        <v>42</v>
      </c>
      <c r="J330" s="58" t="str">
        <f>IF(H329&lt;&gt;"", VLOOKUP(H329,'Base de Datos'!$A$2:$D1268,3,FALSE()),"")</f>
        <v/>
      </c>
      <c r="K330" s="205"/>
      <c r="L330" s="208"/>
      <c r="M330" s="178" t="s">
        <v>42</v>
      </c>
      <c r="N330" s="58" t="str">
        <f>IF(L329&lt;&gt;"", VLOOKUP(L329,'Base de Datos'!$A$2:$D1268,3,FALSE()),"")</f>
        <v/>
      </c>
      <c r="O330" s="165"/>
      <c r="P330" s="165"/>
      <c r="Q330" s="165"/>
      <c r="R330" s="166"/>
      <c r="S330" s="231"/>
      <c r="T330" s="230"/>
      <c r="U330" s="170"/>
      <c r="V330" s="169"/>
      <c r="W330" s="231"/>
      <c r="X330" s="230"/>
      <c r="Y330" s="170"/>
      <c r="Z330" s="169"/>
      <c r="AA330" s="231"/>
      <c r="AB330" s="230"/>
      <c r="AC330" s="170"/>
      <c r="AD330" s="56"/>
      <c r="AE330" s="232" t="s">
        <v>75</v>
      </c>
      <c r="AF330" s="230"/>
      <c r="AG330" s="90">
        <f t="array" aca="1" ref="AG330" ca="1">COUNTIFS(AP281:AP321, "💲", AY281:AY321, INDIRECT("AE" &amp; ROW())) + COUNTIFS(AP281:AP321, "📦", AY281:AY321, INDIRECT("AE" &amp; ROW())) + COUNTIFS(AP281:AP321, "✅", AY281:AY321, INDIRECT("AE" &amp; ROW()))</f>
        <v>0</v>
      </c>
      <c r="AH330" s="68">
        <f t="array" aca="1" ref="AH330" ca="1">COUNTIFS(AP281:AP321, "💲", AY281:AY321, INDIRECT("AE" &amp; ROW())) + COUNTIFS(AP281:AP321, "📦", AY281:AY321, INDIRECT("AE" &amp; ROW()))</f>
        <v>0</v>
      </c>
      <c r="AI330" s="139">
        <f t="array" aca="1" ref="AI330" ca="1">SUMIFS(AR281:AR321, AY281:AY321, INDIRECT("AE" &amp; ROW()), AP281:AP321, "💲") + SUMIFS(AR281:AR321, AY281:AY321, INDIRECT("AE" &amp; ROW()), AP281:AP321, "📦")</f>
        <v>0</v>
      </c>
      <c r="AJ330" s="139">
        <f t="array" aca="1" ref="AJ330" ca="1">(
    SUMIFS(AR281:AR321, AY281:AY321, INDIRECT("AE" &amp; ROW()), AP281:AP321, "💲") +
    SUMIFS(AR281:AR321, AY281:AY321, INDIRECT("AE" &amp; ROW()), AP281:AP321, "📦")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
        SUMIFS(AR281:AR321, AY281:AY321, INDIRECT("AE" &amp; ROW()), AP281:AP321, "💲", AS281:AS321, "Familiar") +
        SUMIFS(AR281:AR321, AY281:AY321, INDIRECT("AE" &amp; ROW()), AP281:AP321, "📦", AS281:AS321, "Familiar")
    ) / 2
)  -
(
    (
        SUMIFS(AR281:AR321, AY281:AY321, INDIRECT("AE" &amp; ROW()), AP281:AP321, "💲", AS281:AS321, "Exonerado ADH") +
        SUMIFS(AR281:AR321, AY281:AY321, INDIRECT("AE" &amp; ROW()), AP281:AP321, "📦", AS281:AS321, "Exonerado ADH")
    ) / 2
)  -
(
    (
        SUMIFS(AR281:AR321, AY281:AY321, INDIRECT("AE" &amp; ROW()), AP281:AP321, "💲", AS281:AS321, "Exonerado Doctor") +
        SUMIFS(AR281:AR321, AY281:AY321, INDIRECT("AE" &amp; ROW()), AP281:AP321, "📦", AS281:AS321, "Exonerado Doctor")
    ) / 2
)</f>
        <v>0</v>
      </c>
      <c r="AK330" s="139">
        <f t="array" aca="1" ref="AK330" ca="1">(
    SUMIFS(AR281:AR321, AY281:AY321, INDIRECT("AE" &amp; ROW()), AP281:AP321, "💲") +
    SUMIFS(AR281:AR321, AY281:AY321, INDIRECT("AE" &amp; ROW()), AP281:AP321, "📦")
) -
(
    SUMIFS(AR281:AR321, AY281:AY321, INDIRECT("AE" &amp; ROW()), AP281:AP321, "💲", AS281:AS321, "Familiar") +
    SUMIFS(AR281:AR321, AY281:AY321, INDIRECT("AE" &amp; ROW()), AP281:AP321, "📦", AS281:AS321, "Familiar")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SUMIFS(AR281:AR321, AY281:AY321, INDIRECT("AE" &amp; ROW()), AP281:AP321, "💲", AS281:AS321, "Exonerado ADH") +
    SUMIFS(AR281:AR321, AY281:AY321, INDIRECT("AE" &amp; ROW()), AP281:AP321, "📦", AS281:AS321, "Exonerado ADH")
) -
(
    (
        SUMIFS(AR281:AR321, AY281:AY321, INDIRECT("AE" &amp; ROW()), AP281:AP321, "💲", AS281:AS321, "Exonerado Doctor") +
        SUMIFS(AR281:AR321, AY281:AY321, INDIRECT("AE" &amp; ROW()), AP281:AP321, "📦", AS281:AS321, "Exonerado Doctor")
    ) / 2
) -
(
    (
        SUMIFS(AR281:AR321, AY281:AY321, INDIRECT("AE" &amp; ROW()), AP281:AP321, "💲", AS281:AS321, "") +
        SUMIFS(AR281:AR321, AY281:AY321, INDIRECT("AE" &amp; ROW()), AP281:AP321, "📦", AS281:AS321, "")
    ) / 2
)</f>
        <v>0</v>
      </c>
      <c r="AL330" s="140">
        <f t="array" aca="1" ref="AL330" ca="1">(
    SUMIFS(AR281:AR321, AY281:AY321, INDIRECT("AE" &amp; ROW()), AP281:AP321, "💲") +
    SUMIFS(AR281:AR321, AY281:AY321, INDIRECT("AE" &amp; ROW()), AP281:AP321, "📦")
) -
(
    (
        SUMIFS(AR281:AR321, AY281:AY321, INDIRECT("AE" &amp; ROW()), AP281:AP321, "💲", AS281:AS321, "Familiar") +
        SUMIFS(AR281:AR321, AY281:AY321, INDIRECT("AE" &amp; ROW()), AP281:AP321, "📦", AS281:AS321, "Familiar")
    ) / 2
) -
(
    (
        SUMIFS(AR281:AR321, AY281:AY321, INDIRECT("AE" &amp; ROW()), AP281:AP321, "💲", AS281:AS321, "Participante") +
        SUMIFS(AR281:AR321, AY281:AY321, INDIRECT("AE" &amp; ROW()), AP281:AP321, "📦", AS281:AS321, "Participante")
    ) / 2
) -
(
    (
        SUMIFS(AR281:AR321, AY281:AY321, INDIRECT("AE" &amp; ROW()), AP281:AP321, "💲", AS281:AS321, "Empleado") +
        SUMIFS(AR281:AR321, AY281:AY321, INDIRECT("AE" &amp; ROW()), AP281:AP321, "📦", AS281:AS321, "Empleado")
    ) / 2
) -
(
    (
        SUMIFS(AR281:AR321, AY281:AY321, INDIRECT("AE" &amp; ROW()), AP281:AP321, "💲", AS281:AS321, "Exonerado ADH") +
        SUMIFS(AR281:AR321, AY281:AY321, INDIRECT("AE" &amp; ROW()), AP281:AP321, "📦", AS281:AS321, "Exonerado ADH")
    ) / 2
) -
(
    SUMIFS(AR281:AR321, AY281:AY321, INDIRECT("AE" &amp; ROW()), AP281:AP321, "💲", AS281:AS321, "Exonerado Doctor") +
    SUMIFS(AR281:AR321, AY281:AY321, INDIRECT("AE" &amp; ROW()), AP281:AP321, "📦", AS281:AS321, "Exonerado Doctor")
) -
(
    (
        SUMIFS(AR281:AR321, AY281:AY321, INDIRECT("AE" &amp; ROW()), AP281:AP321, "💲", AS281:AS321, "") +
        SUMIFS(AR281:AR321, AY281:AY321, INDIRECT("AE" &amp; ROW()), AP281:AP321, "📦", AS281:AS321, "")
    ) / 2
)</f>
        <v>0</v>
      </c>
      <c r="AM330" s="56"/>
      <c r="AN330" s="56"/>
      <c r="AO330" s="56"/>
      <c r="AP330" s="56"/>
      <c r="AQ330" s="56"/>
      <c r="AR330" s="56"/>
      <c r="AS330" s="56"/>
      <c r="AT330" s="56"/>
      <c r="AU330" s="56"/>
      <c r="AV330" s="56"/>
      <c r="AW330" s="56"/>
      <c r="AX330" s="56"/>
      <c r="AY330" s="56"/>
      <c r="AZ330" s="56"/>
      <c r="BA330" s="56"/>
      <c r="BB330" s="56"/>
      <c r="BC330" s="56"/>
      <c r="BD330" s="56"/>
      <c r="BE330" s="56"/>
      <c r="BF330" s="56"/>
      <c r="BG330" s="56"/>
      <c r="BH330" s="56"/>
      <c r="BI330" s="56"/>
      <c r="BJ330" s="56"/>
      <c r="BK330" s="56"/>
      <c r="BL330" s="56"/>
      <c r="BM330" s="56"/>
      <c r="BN330" s="56"/>
    </row>
    <row r="331" spans="1:66" ht="11.25" customHeight="1">
      <c r="A331" s="220"/>
      <c r="B331" s="164"/>
      <c r="C331" s="205"/>
      <c r="D331" s="208"/>
      <c r="E331" s="178" t="s">
        <v>44</v>
      </c>
      <c r="F331" s="58" t="str">
        <f>IF(D329&lt;&gt;"", VLOOKUP(D329,'Base de Datos'!$A$2:$D1268,4,FALSE()),"")</f>
        <v/>
      </c>
      <c r="G331" s="205"/>
      <c r="H331" s="208"/>
      <c r="I331" s="178" t="s">
        <v>44</v>
      </c>
      <c r="J331" s="58" t="str">
        <f>IF(H329&lt;&gt;"", VLOOKUP(H329,'Base de Datos'!$A$2:$D1268,4,FALSE()),"")</f>
        <v/>
      </c>
      <c r="K331" s="205"/>
      <c r="L331" s="208"/>
      <c r="M331" s="178" t="s">
        <v>44</v>
      </c>
      <c r="N331" s="58" t="str">
        <f>IF(L329&lt;&gt;"", VLOOKUP(L329,'Base de Datos'!$A$2:$D1268,4,FALSE()),"")</f>
        <v/>
      </c>
      <c r="O331" s="165"/>
      <c r="P331" s="165"/>
      <c r="Q331" s="165"/>
      <c r="R331" s="166"/>
      <c r="S331" s="231"/>
      <c r="T331" s="230"/>
      <c r="U331" s="170"/>
      <c r="V331" s="169"/>
      <c r="W331" s="231"/>
      <c r="X331" s="230"/>
      <c r="Y331" s="170"/>
      <c r="Z331" s="169"/>
      <c r="AA331" s="231"/>
      <c r="AB331" s="230"/>
      <c r="AC331" s="170"/>
      <c r="AD331" s="56"/>
      <c r="AE331" s="232" t="s">
        <v>77</v>
      </c>
      <c r="AF331" s="230"/>
      <c r="AG331" s="90">
        <f t="array" aca="1" ref="AG331" ca="1">COUNTIFS(AP281:AP321, "💲", AY281:AY321, INDIRECT("AE" &amp; ROW())) + COUNTIFS(AP281:AP321, "📦", AY281:AY321, INDIRECT("AE" &amp; ROW())) + COUNTIFS(AP281:AP321, "✅", AY281:AY321, INDIRECT("AE" &amp; ROW()))</f>
        <v>0</v>
      </c>
      <c r="AH331" s="68">
        <f t="array" aca="1" ref="AH331" ca="1">COUNTIFS(AP281:AP321, "💲", AY281:AY321, INDIRECT("AE" &amp; ROW())) + COUNTIFS(AP281:AP321, "📦", AY281:AY321, INDIRECT("AE" &amp; ROW()))</f>
        <v>0</v>
      </c>
      <c r="AI331" s="139">
        <f t="array" aca="1" ref="AI331" ca="1">SUMIFS(AR281:AR321, AY281:AY321, INDIRECT("AE" &amp; ROW()), AP281:AP321, "💲") + SUMIFS(AR281:AR321, AY281:AY321, INDIRECT("AE" &amp; ROW()), AP281:AP321, "📦")</f>
        <v>0</v>
      </c>
      <c r="AJ331" s="139">
        <f t="array" aca="1" ref="AJ331" ca="1">(
    SUMIFS(AR281:AR321, AY281:AY321, INDIRECT("AE" &amp; ROW()), AP281:AP321, "💲") +
    SUMIFS(AR281:AR321, AY281:AY321, INDIRECT("AE" &amp; ROW()), AP281:AP321, "📦")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
        SUMIFS(AR281:AR321, AY281:AY321, INDIRECT("AE" &amp; ROW()), AP281:AP321, "💲", AS281:AS321, "Familiar") +
        SUMIFS(AR281:AR321, AY281:AY321, INDIRECT("AE" &amp; ROW()), AP281:AP321, "📦", AS281:AS321, "Familiar")
    ) / 2
)  -
(
    (
        SUMIFS(AR281:AR321, AY281:AY321, INDIRECT("AE" &amp; ROW()), AP281:AP321, "💲", AS281:AS321, "Exonerado ADH") +
        SUMIFS(AR281:AR321, AY281:AY321, INDIRECT("AE" &amp; ROW()), AP281:AP321, "📦", AS281:AS321, "Exonerado ADH")
    ) / 2
)  -
(
    (
        SUMIFS(AR281:AR321, AY281:AY321, INDIRECT("AE" &amp; ROW()), AP281:AP321, "💲", AS281:AS321, "Exonerado Doctor") +
        SUMIFS(AR281:AR321, AY281:AY321, INDIRECT("AE" &amp; ROW()), AP281:AP321, "📦", AS281:AS321, "Exonerado Doctor")
    ) / 2
)</f>
        <v>0</v>
      </c>
      <c r="AK331" s="139">
        <f t="array" aca="1" ref="AK331" ca="1">(
    SUMIFS(AR281:AR321, AY281:AY321, INDIRECT("AE" &amp; ROW()), AP281:AP321, "💲") +
    SUMIFS(AR281:AR321, AY281:AY321, INDIRECT("AE" &amp; ROW()), AP281:AP321, "📦")
) -
(
    SUMIFS(AR281:AR321, AY281:AY321, INDIRECT("AE" &amp; ROW()), AP281:AP321, "💲", AS281:AS321, "Familiar") +
    SUMIFS(AR281:AR321, AY281:AY321, INDIRECT("AE" &amp; ROW()), AP281:AP321, "📦", AS281:AS321, "Familiar")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SUMIFS(AR281:AR321, AY281:AY321, INDIRECT("AE" &amp; ROW()), AP281:AP321, "💲", AS281:AS321, "Exonerado ADH") +
    SUMIFS(AR281:AR321, AY281:AY321, INDIRECT("AE" &amp; ROW()), AP281:AP321, "📦", AS281:AS321, "Exonerado ADH")
) -
(
    (
        SUMIFS(AR281:AR321, AY281:AY321, INDIRECT("AE" &amp; ROW()), AP281:AP321, "💲", AS281:AS321, "Exonerado Doctor") +
        SUMIFS(AR281:AR321, AY281:AY321, INDIRECT("AE" &amp; ROW()), AP281:AP321, "📦", AS281:AS321, "Exonerado Doctor")
    ) / 2
) -
(
    (
        SUMIFS(AR281:AR321, AY281:AY321, INDIRECT("AE" &amp; ROW()), AP281:AP321, "💲", AS281:AS321, "") +
        SUMIFS(AR281:AR321, AY281:AY321, INDIRECT("AE" &amp; ROW()), AP281:AP321, "📦", AS281:AS321, "")
    ) / 2
)</f>
        <v>0</v>
      </c>
      <c r="AL331" s="140">
        <f t="array" aca="1" ref="AL331" ca="1">(
    SUMIFS(AR281:AR321, AY281:AY321, INDIRECT("AE" &amp; ROW()), AP281:AP321, "💲") +
    SUMIFS(AR281:AR321, AY281:AY321, INDIRECT("AE" &amp; ROW()), AP281:AP321, "📦")
) -
(
    (
        SUMIFS(AR281:AR321, AY281:AY321, INDIRECT("AE" &amp; ROW()), AP281:AP321, "💲", AS281:AS321, "Familiar") +
        SUMIFS(AR281:AR321, AY281:AY321, INDIRECT("AE" &amp; ROW()), AP281:AP321, "📦", AS281:AS321, "Familiar")
    ) / 2
) -
(
    (
        SUMIFS(AR281:AR321, AY281:AY321, INDIRECT("AE" &amp; ROW()), AP281:AP321, "💲", AS281:AS321, "Participante") +
        SUMIFS(AR281:AR321, AY281:AY321, INDIRECT("AE" &amp; ROW()), AP281:AP321, "📦", AS281:AS321, "Participante")
    ) / 2
) -
(
    (
        SUMIFS(AR281:AR321, AY281:AY321, INDIRECT("AE" &amp; ROW()), AP281:AP321, "💲", AS281:AS321, "Empleado") +
        SUMIFS(AR281:AR321, AY281:AY321, INDIRECT("AE" &amp; ROW()), AP281:AP321, "📦", AS281:AS321, "Empleado")
    ) / 2
) -
(
    (
        SUMIFS(AR281:AR321, AY281:AY321, INDIRECT("AE" &amp; ROW()), AP281:AP321, "💲", AS281:AS321, "Exonerado ADH") +
        SUMIFS(AR281:AR321, AY281:AY321, INDIRECT("AE" &amp; ROW()), AP281:AP321, "📦", AS281:AS321, "Exonerado ADH")
    ) / 2
) -
(
    SUMIFS(AR281:AR321, AY281:AY321, INDIRECT("AE" &amp; ROW()), AP281:AP321, "💲", AS281:AS321, "Exonerado Doctor") +
    SUMIFS(AR281:AR321, AY281:AY321, INDIRECT("AE" &amp; ROW()), AP281:AP321, "📦", AS281:AS321, "Exonerado Doctor")
) -
(
    (
        SUMIFS(AR281:AR321, AY281:AY321, INDIRECT("AE" &amp; ROW()), AP281:AP321, "💲", AS281:AS321, "") +
        SUMIFS(AR281:AR321, AY281:AY321, INDIRECT("AE" &amp; ROW()), AP281:AP321, "📦", AS281:AS321, "")
    ) / 2
)</f>
        <v>0</v>
      </c>
      <c r="AM331" s="56"/>
      <c r="AN331" s="56"/>
      <c r="AO331" s="56"/>
      <c r="AP331" s="56"/>
      <c r="AQ331" s="56"/>
      <c r="AR331" s="56"/>
      <c r="AS331" s="56"/>
      <c r="AT331" s="56"/>
      <c r="AU331" s="56"/>
      <c r="AV331" s="56"/>
      <c r="AW331" s="56"/>
      <c r="AX331" s="56"/>
      <c r="AY331" s="56"/>
      <c r="AZ331" s="56"/>
      <c r="BA331" s="56"/>
      <c r="BB331" s="56"/>
      <c r="BC331" s="56"/>
      <c r="BD331" s="56"/>
      <c r="BE331" s="56"/>
      <c r="BF331" s="56"/>
      <c r="BG331" s="56"/>
      <c r="BH331" s="56"/>
      <c r="BI331" s="56"/>
      <c r="BJ331" s="56"/>
      <c r="BK331" s="56"/>
      <c r="BL331" s="56"/>
      <c r="BM331" s="56"/>
      <c r="BN331" s="56"/>
    </row>
    <row r="332" spans="1:66" ht="11.25" customHeight="1">
      <c r="A332" s="221"/>
      <c r="B332" s="164"/>
      <c r="C332" s="206"/>
      <c r="D332" s="209"/>
      <c r="E332" s="179" t="s">
        <v>46</v>
      </c>
      <c r="F332" s="183"/>
      <c r="G332" s="206"/>
      <c r="H332" s="209"/>
      <c r="I332" s="179" t="s">
        <v>46</v>
      </c>
      <c r="J332" s="183"/>
      <c r="K332" s="206"/>
      <c r="L332" s="209"/>
      <c r="M332" s="179" t="s">
        <v>46</v>
      </c>
      <c r="N332" s="183"/>
      <c r="O332" s="165"/>
      <c r="P332" s="165"/>
      <c r="Q332" s="165"/>
      <c r="R332" s="166"/>
      <c r="S332" s="227" t="str">
        <f>IF(OR(S329="Empleado",S329="Familiar"),"Nombre del Empleado","N° Factura")</f>
        <v>N° Factura</v>
      </c>
      <c r="T332" s="228"/>
      <c r="U332" s="89"/>
      <c r="V332" s="169"/>
      <c r="W332" s="227" t="str">
        <f>IF(OR(W329="Empleado",W329="Familiar"),"Nombre del Empleado","N° Factura")</f>
        <v>N° Factura</v>
      </c>
      <c r="X332" s="228"/>
      <c r="Y332" s="89"/>
      <c r="Z332" s="169"/>
      <c r="AA332" s="227" t="str">
        <f>IF(OR(AA329="Empleado",AA329="Familiar"),"Nombre del Empleado","N° Factura")</f>
        <v>N° Factura</v>
      </c>
      <c r="AB332" s="228"/>
      <c r="AC332" s="89"/>
      <c r="AD332" s="56"/>
      <c r="AE332" s="233" t="s">
        <v>80</v>
      </c>
      <c r="AF332" s="228"/>
      <c r="AG332" s="143">
        <f t="array" aca="1" ref="AG332" ca="1">COUNTIFS(AP281:AP321, "💲", AY281:AY321, INDIRECT("AE" &amp; ROW())) + COUNTIFS(AP281:AP321, "📦", AY281:AY321, INDIRECT("AE" &amp; ROW())) + COUNTIFS(AP281:AP321, "✅", AY281:AY321, INDIRECT("AE" &amp; ROW()))</f>
        <v>0</v>
      </c>
      <c r="AH332" s="144">
        <f t="array" aca="1" ref="AH332" ca="1">COUNTIFS(AP281:AP321, "💲", AY281:AY321, INDIRECT("AE" &amp; ROW())) + COUNTIFS(AP281:AP321, "📦", AY281:AY321, INDIRECT("AE" &amp; ROW()))</f>
        <v>0</v>
      </c>
      <c r="AI332" s="145">
        <f t="array" aca="1" ref="AI332" ca="1">SUMIFS(AR281:AR321, AY281:AY321, INDIRECT("AE" &amp; ROW()), AP281:AP321, "💲") + SUMIFS(AR281:AR321, AY281:AY321, INDIRECT("AE" &amp; ROW()), AP281:AP321, "📦")</f>
        <v>0</v>
      </c>
      <c r="AJ332" s="145">
        <f t="array" aca="1" ref="AJ332" ca="1">(
    SUMIFS(AR281:AR321, AY281:AY321, INDIRECT("AE" &amp; ROW()), AP281:AP321, "💲") +
    SUMIFS(AR281:AR321, AY281:AY321, INDIRECT("AE" &amp; ROW()), AP281:AP321, "📦")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
        SUMIFS(AR281:AR321, AY281:AY321, INDIRECT("AE" &amp; ROW()), AP281:AP321, "💲", AS281:AS321, "Familiar") +
        SUMIFS(AR281:AR321, AY281:AY321, INDIRECT("AE" &amp; ROW()), AP281:AP321, "📦", AS281:AS321, "Familiar")
    ) / 2
)  -
(
    (
        SUMIFS(AR281:AR321, AY281:AY321, INDIRECT("AE" &amp; ROW()), AP281:AP321, "💲", AS281:AS321, "Exonerado ADH") +
        SUMIFS(AR281:AR321, AY281:AY321, INDIRECT("AE" &amp; ROW()), AP281:AP321, "📦", AS281:AS321, "Exonerado ADH")
    ) / 2
)  -
(
    (
        SUMIFS(AR281:AR321, AY281:AY321, INDIRECT("AE" &amp; ROW()), AP281:AP321, "💲", AS281:AS321, "Exonerado Doctor") +
        SUMIFS(AR281:AR321, AY281:AY321, INDIRECT("AE" &amp; ROW()), AP281:AP321, "📦", AS281:AS321, "Exonerado Doctor")
    ) / 2
)</f>
        <v>0</v>
      </c>
      <c r="AK332" s="145">
        <f t="array" aca="1" ref="AK332" ca="1">(
    SUMIFS(AR281:AR321, AY281:AY321, INDIRECT("AE" &amp; ROW()), AP281:AP321, "💲") +
    SUMIFS(AR281:AR321, AY281:AY321, INDIRECT("AE" &amp; ROW()), AP281:AP321, "📦")
) -
(
    SUMIFS(AR281:AR321, AY281:AY321, INDIRECT("AE" &amp; ROW()), AP281:AP321, "💲", AS281:AS321, "Familiar") +
    SUMIFS(AR281:AR321, AY281:AY321, INDIRECT("AE" &amp; ROW()), AP281:AP321, "📦", AS281:AS321, "Familiar")
) -
(
    SUMIFS(AR281:AR321, AY281:AY321, INDIRECT("AE" &amp; ROW()), AP281:AP321, "💲", AS281:AS321, "Participante") +
    SUMIFS(AR281:AR321, AY281:AY321, INDIRECT("AE" &amp; ROW()), AP281:AP321, "📦", AS281:AS321, "Participante")
)  -
(
    SUMIFS(AR281:AR321, AY281:AY321, INDIRECT("AE" &amp; ROW()), AP281:AP321, "💲", AS281:AS321, "Empleado") +
    SUMIFS(AR281:AR321, AY281:AY321, INDIRECT("AE" &amp; ROW()), AP281:AP321, "📦", AS281:AS321, "Empleado")
) -
(
    SUMIFS(AR281:AR321, AY281:AY321, INDIRECT("AE" &amp; ROW()), AP281:AP321, "💲", AS281:AS321, "Exonerado ADH") +
    SUMIFS(AR281:AR321, AY281:AY321, INDIRECT("AE" &amp; ROW()), AP281:AP321, "📦", AS281:AS321, "Exonerado ADH")
) -
(
    (
        SUMIFS(AR281:AR321, AY281:AY321, INDIRECT("AE" &amp; ROW()), AP281:AP321, "💲", AS281:AS321, "Exonerado Doctor") +
        SUMIFS(AR281:AR321, AY281:AY321, INDIRECT("AE" &amp; ROW()), AP281:AP321, "📦", AS281:AS321, "Exonerado Doctor")
    ) / 2
) -
(
    (
        SUMIFS(AR281:AR321, AY281:AY321, INDIRECT("AE" &amp; ROW()), AP281:AP321, "💲", AS281:AS321, "") +
        SUMIFS(AR281:AR321, AY281:AY321, INDIRECT("AE" &amp; ROW()), AP281:AP321, "📦", AS281:AS321, "")
    ) / 2
)</f>
        <v>0</v>
      </c>
      <c r="AL332" s="146">
        <f t="array" aca="1" ref="AL332" ca="1">(
    SUMIFS(AR281:AR321, AY281:AY321, INDIRECT("AE" &amp; ROW()), AP281:AP321, "💲") +
    SUMIFS(AR281:AR321, AY281:AY321, INDIRECT("AE" &amp; ROW()), AP281:AP321, "📦")
) -
(
    (
        SUMIFS(AR281:AR321, AY281:AY321, INDIRECT("AE" &amp; ROW()), AP281:AP321, "💲", AS281:AS321, "Familiar") +
        SUMIFS(AR281:AR321, AY281:AY321, INDIRECT("AE" &amp; ROW()), AP281:AP321, "📦", AS281:AS321, "Familiar")
    ) / 2
) -
(
    (
        SUMIFS(AR281:AR321, AY281:AY321, INDIRECT("AE" &amp; ROW()), AP281:AP321, "💲", AS281:AS321, "Participante") +
        SUMIFS(AR281:AR321, AY281:AY321, INDIRECT("AE" &amp; ROW()), AP281:AP321, "📦", AS281:AS321, "Participante")
    ) / 2
) -
(
    (
        SUMIFS(AR281:AR321, AY281:AY321, INDIRECT("AE" &amp; ROW()), AP281:AP321, "💲", AS281:AS321, "Empleado") +
        SUMIFS(AR281:AR321, AY281:AY321, INDIRECT("AE" &amp; ROW()), AP281:AP321, "📦", AS281:AS321, "Empleado")
    ) / 2
) -
(
    (
        SUMIFS(AR281:AR321, AY281:AY321, INDIRECT("AE" &amp; ROW()), AP281:AP321, "💲", AS281:AS321, "Exonerado ADH") +
        SUMIFS(AR281:AR321, AY281:AY321, INDIRECT("AE" &amp; ROW()), AP281:AP321, "📦", AS281:AS321, "Exonerado ADH")
    ) / 2
) -
(
    SUMIFS(AR281:AR321, AY281:AY321, INDIRECT("AE" &amp; ROW()), AP281:AP321, "💲", AS281:AS321, "Exonerado Doctor") +
    SUMIFS(AR281:AR321, AY281:AY321, INDIRECT("AE" &amp; ROW()), AP281:AP321, "📦", AS281:AS321, "Exonerado Doctor")
) -
(
    (
        SUMIFS(AR281:AR321, AY281:AY321, INDIRECT("AE" &amp; ROW()), AP281:AP321, "💲", AS281:AS321, "") +
        SUMIFS(AR281:AR321, AY281:AY321, INDIRECT("AE" &amp; ROW()), AP281:AP321, "📦", AS281:AS321, "")
    ) / 2
)</f>
        <v>0</v>
      </c>
      <c r="AM332" s="56"/>
      <c r="AN332" s="56"/>
      <c r="AO332" s="56"/>
      <c r="AP332" s="56"/>
      <c r="AQ332" s="56"/>
      <c r="AR332" s="56"/>
      <c r="AS332" s="56"/>
      <c r="AT332" s="56"/>
      <c r="AU332" s="56"/>
      <c r="AV332" s="56"/>
      <c r="AW332" s="56"/>
      <c r="AX332" s="56"/>
      <c r="AY332" s="56"/>
      <c r="AZ332" s="56"/>
      <c r="BA332" s="56"/>
      <c r="BB332" s="56"/>
      <c r="BC332" s="56"/>
      <c r="BD332" s="56"/>
      <c r="BE332" s="56"/>
      <c r="BF332" s="56"/>
      <c r="BG332" s="56"/>
      <c r="BH332" s="56"/>
      <c r="BI332" s="56"/>
      <c r="BJ332" s="56"/>
      <c r="BK332" s="56"/>
      <c r="BL332" s="56"/>
      <c r="BM332" s="56"/>
      <c r="BN332" s="56"/>
    </row>
    <row r="333" spans="1:66" ht="11.25" customHeight="1">
      <c r="A333" s="3"/>
      <c r="B333" s="3"/>
      <c r="C333" s="3"/>
      <c r="D333" s="3"/>
      <c r="E333" s="3"/>
      <c r="F333" s="3"/>
      <c r="G333" s="3"/>
      <c r="H333" s="3"/>
      <c r="I333" s="3"/>
      <c r="J333" s="3"/>
      <c r="K333" s="3"/>
      <c r="L333" s="3"/>
      <c r="M333" s="3"/>
      <c r="N333" s="3"/>
      <c r="O333" s="1"/>
      <c r="P333" s="3"/>
      <c r="Q333" s="3"/>
      <c r="R333" s="15"/>
      <c r="S333" s="16"/>
      <c r="T333" s="16"/>
      <c r="U333" s="173"/>
      <c r="V333" s="6"/>
      <c r="W333" s="16"/>
      <c r="X333" s="16"/>
      <c r="Y333" s="173"/>
      <c r="Z333" s="48"/>
      <c r="AA333" s="173"/>
      <c r="AB333" s="173"/>
      <c r="AC333" s="173"/>
      <c r="AD333" s="174"/>
      <c r="AI333" s="148">
        <f t="shared" ref="AI333:AL333" ca="1" si="228">SUM(AI318:AI331)</f>
        <v>0</v>
      </c>
      <c r="AJ333" s="148">
        <f t="shared" ca="1" si="228"/>
        <v>0</v>
      </c>
      <c r="AK333" s="148">
        <f t="shared" ca="1" si="228"/>
        <v>0</v>
      </c>
      <c r="AL333" s="148">
        <f t="shared" ca="1" si="228"/>
        <v>0</v>
      </c>
      <c r="AM333" s="174"/>
      <c r="AN333" s="174"/>
      <c r="AO333" s="174"/>
      <c r="AP333" s="174"/>
      <c r="AQ333" s="174"/>
      <c r="AR333" s="174"/>
      <c r="AS333" s="174"/>
      <c r="AT333" s="174"/>
      <c r="AU333" s="174"/>
      <c r="AV333" s="174"/>
      <c r="AW333" s="174"/>
      <c r="AX333" s="174"/>
      <c r="AY333" s="174"/>
      <c r="AZ333" s="174"/>
      <c r="BA333" s="174"/>
      <c r="BB333" s="174"/>
      <c r="BC333" s="174"/>
      <c r="BD333" s="174"/>
      <c r="BE333" s="122"/>
      <c r="BF333" s="122"/>
      <c r="BG333" s="122"/>
      <c r="BH333" s="122"/>
      <c r="BI333" s="122"/>
      <c r="BJ333" s="174"/>
      <c r="BK333" s="174"/>
      <c r="BL333" s="174"/>
      <c r="BM333" s="174"/>
      <c r="BN333" s="174"/>
    </row>
    <row r="334" spans="1:66" ht="15" customHeight="1">
      <c r="A334" s="210">
        <f>IF(WEEKDAY(A279)=6, WORKDAY(A279+1, 1), A279+1)</f>
        <v>46335</v>
      </c>
      <c r="B334" s="211"/>
      <c r="C334" s="211"/>
      <c r="D334" s="211"/>
      <c r="E334" s="211"/>
      <c r="F334" s="211"/>
      <c r="G334" s="211"/>
      <c r="H334" s="211"/>
      <c r="I334" s="211"/>
      <c r="J334" s="211"/>
      <c r="K334" s="211"/>
      <c r="L334" s="211"/>
      <c r="M334" s="211"/>
      <c r="N334" s="212"/>
      <c r="O334" s="1"/>
      <c r="P334" s="1"/>
      <c r="Q334" s="1"/>
      <c r="R334" s="15"/>
      <c r="S334" s="22"/>
      <c r="T334" s="22"/>
      <c r="U334" s="241"/>
      <c r="V334" s="242"/>
      <c r="W334" s="242"/>
      <c r="X334" s="242"/>
      <c r="Y334" s="242"/>
      <c r="Z334" s="23"/>
      <c r="AA334" s="23"/>
      <c r="AB334" s="23"/>
      <c r="AC334" s="23"/>
      <c r="AD334" s="24"/>
      <c r="AE334" s="181"/>
      <c r="AF334" s="181"/>
      <c r="AG334" s="181"/>
      <c r="AH334" s="181"/>
      <c r="AI334" s="181"/>
      <c r="AJ334" s="181"/>
      <c r="AK334" s="181"/>
      <c r="AL334" s="181"/>
      <c r="AM334" s="24"/>
      <c r="AN334" s="24"/>
      <c r="AO334" s="24"/>
      <c r="AP334" s="24"/>
      <c r="AQ334" s="24"/>
      <c r="AR334" s="24"/>
      <c r="AS334" s="24"/>
      <c r="AT334" s="24"/>
      <c r="AU334" s="24"/>
      <c r="AV334" s="24"/>
      <c r="AW334" s="24"/>
      <c r="AX334" s="24"/>
      <c r="AY334" s="24"/>
      <c r="AZ334" s="24"/>
      <c r="BA334" s="24"/>
      <c r="BB334" s="24"/>
      <c r="BC334" s="24"/>
      <c r="BD334" s="24"/>
      <c r="BE334" s="24"/>
      <c r="BF334" s="24"/>
      <c r="BG334" s="24"/>
      <c r="BH334" s="24"/>
      <c r="BI334" s="24"/>
      <c r="BJ334" s="24"/>
      <c r="BK334" s="24"/>
      <c r="BL334" s="24"/>
      <c r="BM334" s="24"/>
      <c r="BN334" s="24"/>
    </row>
    <row r="335" spans="1:66" ht="15" customHeight="1">
      <c r="A335" s="25" t="s">
        <v>15</v>
      </c>
      <c r="B335" s="25" t="s">
        <v>16</v>
      </c>
      <c r="C335" s="213" t="s">
        <v>17</v>
      </c>
      <c r="D335" s="214"/>
      <c r="E335" s="214"/>
      <c r="F335" s="215"/>
      <c r="G335" s="213" t="s">
        <v>18</v>
      </c>
      <c r="H335" s="214"/>
      <c r="I335" s="214"/>
      <c r="J335" s="215"/>
      <c r="K335" s="213" t="s">
        <v>19</v>
      </c>
      <c r="L335" s="214"/>
      <c r="M335" s="214"/>
      <c r="N335" s="215"/>
      <c r="O335" s="1"/>
      <c r="P335" s="1"/>
      <c r="Q335" s="1"/>
      <c r="R335" s="26"/>
      <c r="S335" s="234" t="s">
        <v>17</v>
      </c>
      <c r="T335" s="214"/>
      <c r="U335" s="215"/>
      <c r="V335" s="27"/>
      <c r="W335" s="234" t="s">
        <v>18</v>
      </c>
      <c r="X335" s="214"/>
      <c r="Y335" s="215"/>
      <c r="Z335" s="28"/>
      <c r="AA335" s="234" t="s">
        <v>19</v>
      </c>
      <c r="AB335" s="214"/>
      <c r="AC335" s="215"/>
      <c r="AD335" s="29"/>
      <c r="AE335" s="181"/>
      <c r="AF335" s="181"/>
      <c r="AG335" s="181"/>
      <c r="AH335" s="181"/>
      <c r="AI335" s="181"/>
      <c r="AJ335" s="181"/>
      <c r="AK335" s="181"/>
      <c r="AL335" s="181"/>
      <c r="AM335" s="29"/>
      <c r="AN335" s="34" t="s">
        <v>2</v>
      </c>
      <c r="AO335" s="34" t="s">
        <v>3</v>
      </c>
      <c r="AP335" s="34" t="s">
        <v>4</v>
      </c>
      <c r="AQ335" s="34" t="s">
        <v>5</v>
      </c>
      <c r="AR335" s="34" t="s">
        <v>6</v>
      </c>
      <c r="AS335" s="34" t="s">
        <v>7</v>
      </c>
      <c r="AT335" s="34" t="s">
        <v>27</v>
      </c>
      <c r="AU335" s="34" t="s">
        <v>28</v>
      </c>
      <c r="AV335" s="34" t="s">
        <v>29</v>
      </c>
      <c r="AW335" s="34" t="s">
        <v>30</v>
      </c>
      <c r="AX335" s="34" t="s">
        <v>12</v>
      </c>
      <c r="AY335" s="34" t="s">
        <v>20</v>
      </c>
      <c r="AZ335" s="35"/>
      <c r="BA335" s="35"/>
      <c r="BB335" s="35"/>
      <c r="BC335" s="35"/>
      <c r="BD335" s="35"/>
      <c r="BE335" s="35"/>
      <c r="BF335" s="35"/>
      <c r="BG335" s="35"/>
      <c r="BH335" s="35"/>
      <c r="BI335" s="35"/>
      <c r="BJ335" s="35"/>
      <c r="BK335" s="35"/>
      <c r="BL335" s="35"/>
      <c r="BM335" s="35"/>
      <c r="BN335" s="35"/>
    </row>
    <row r="336" spans="1:66" ht="11.25" customHeight="1">
      <c r="A336" s="219">
        <f>Q342</f>
        <v>0.33333333333333331</v>
      </c>
      <c r="B336" s="38"/>
      <c r="C336" s="204"/>
      <c r="D336" s="207"/>
      <c r="E336" s="40" t="s">
        <v>36</v>
      </c>
      <c r="F336" s="42" t="str">
        <f>IF(D336&lt;&gt;"", VLOOKUP(D336,'Base de Datos'!$A$2:$D1268,2,FALSE()),"")</f>
        <v/>
      </c>
      <c r="G336" s="204"/>
      <c r="H336" s="216"/>
      <c r="I336" s="40" t="s">
        <v>36</v>
      </c>
      <c r="J336" s="42" t="str">
        <f>IF(H336&lt;&gt;"", VLOOKUP(H336,'Base de Datos'!$A$2:$D1268,2,FALSE()),"")</f>
        <v/>
      </c>
      <c r="K336" s="204"/>
      <c r="L336" s="216"/>
      <c r="M336" s="40" t="s">
        <v>36</v>
      </c>
      <c r="N336" s="42" t="str">
        <f>IF(L336&lt;&gt;"", VLOOKUP(L336,'Base de Datos'!$A$2:$D1268,2,FALSE()),"")</f>
        <v/>
      </c>
      <c r="O336" s="43"/>
      <c r="P336" s="1"/>
      <c r="Q336" s="44"/>
      <c r="R336" s="15"/>
      <c r="S336" s="45"/>
      <c r="T336" s="45" t="s">
        <v>37</v>
      </c>
      <c r="U336" s="46"/>
      <c r="V336" s="47"/>
      <c r="W336" s="45"/>
      <c r="X336" s="45" t="s">
        <v>37</v>
      </c>
      <c r="Y336" s="46"/>
      <c r="Z336" s="47"/>
      <c r="AA336" s="45"/>
      <c r="AB336" s="45" t="s">
        <v>37</v>
      </c>
      <c r="AC336" s="46"/>
      <c r="AD336" s="48"/>
      <c r="AE336" s="181"/>
      <c r="AF336" s="181"/>
      <c r="AG336" s="181"/>
      <c r="AH336" s="181"/>
      <c r="AI336" s="181"/>
      <c r="AJ336" s="181"/>
      <c r="AK336" s="181"/>
      <c r="AL336" s="181"/>
      <c r="AM336" s="48"/>
      <c r="AN336" s="53">
        <f>A334</f>
        <v>46335</v>
      </c>
      <c r="AO336" s="54" t="str">
        <f>C335</f>
        <v>Consultorio N° 1</v>
      </c>
      <c r="AP336" s="55">
        <f t="shared" ref="AP336:AQ336" si="229">C336</f>
        <v>0</v>
      </c>
      <c r="AQ336" s="55">
        <f t="shared" si="229"/>
        <v>0</v>
      </c>
      <c r="AR336" s="55">
        <f>U336</f>
        <v>0</v>
      </c>
      <c r="AS336" s="55">
        <f>S336</f>
        <v>0</v>
      </c>
      <c r="AT336" s="55">
        <f>S337</f>
        <v>0</v>
      </c>
      <c r="AU336" s="55">
        <f>U337</f>
        <v>0</v>
      </c>
      <c r="AV336" s="55">
        <f>S338</f>
        <v>0</v>
      </c>
      <c r="AW336" s="55">
        <f>U338</f>
        <v>0</v>
      </c>
      <c r="AX336" s="55">
        <f>U339</f>
        <v>0</v>
      </c>
      <c r="AY336" s="55">
        <f>F339</f>
        <v>0</v>
      </c>
      <c r="AZ336" s="56"/>
      <c r="BA336" s="56"/>
      <c r="BB336" s="56"/>
      <c r="BC336" s="56"/>
      <c r="BD336" s="56"/>
      <c r="BE336" s="56"/>
      <c r="BF336" s="56"/>
      <c r="BG336" s="56"/>
      <c r="BH336" s="56"/>
      <c r="BI336" s="56"/>
      <c r="BJ336" s="56"/>
      <c r="BK336" s="56"/>
      <c r="BL336" s="56"/>
      <c r="BM336" s="56"/>
      <c r="BN336" s="56"/>
    </row>
    <row r="337" spans="1:66" ht="11.25" customHeight="1">
      <c r="A337" s="220"/>
      <c r="B337" s="38"/>
      <c r="C337" s="205"/>
      <c r="D337" s="208"/>
      <c r="E337" s="57" t="s">
        <v>42</v>
      </c>
      <c r="F337" s="58" t="str">
        <f>IF(D336&lt;&gt;"", VLOOKUP(D336,'Base de Datos'!$A$2:$D1268,3,FALSE()),"")</f>
        <v/>
      </c>
      <c r="G337" s="205"/>
      <c r="H337" s="208"/>
      <c r="I337" s="57" t="s">
        <v>42</v>
      </c>
      <c r="J337" s="58" t="str">
        <f>IF(H336&lt;&gt;"", VLOOKUP(H336,'Base de Datos'!$A$2:$D1268,3,FALSE()),"")</f>
        <v/>
      </c>
      <c r="K337" s="205"/>
      <c r="L337" s="208"/>
      <c r="M337" s="57" t="s">
        <v>42</v>
      </c>
      <c r="N337" s="58" t="str">
        <f>IF(L336&lt;&gt;"", VLOOKUP(L336,'Base de Datos'!$A$2:$D1268,3,FALSE()),"")</f>
        <v/>
      </c>
      <c r="O337" s="43"/>
      <c r="P337" s="1"/>
      <c r="Q337" s="44"/>
      <c r="R337" s="15"/>
      <c r="S337" s="229"/>
      <c r="T337" s="230"/>
      <c r="U337" s="59"/>
      <c r="V337" s="47"/>
      <c r="W337" s="229"/>
      <c r="X337" s="230"/>
      <c r="Y337" s="59"/>
      <c r="Z337" s="47"/>
      <c r="AA337" s="229"/>
      <c r="AB337" s="230"/>
      <c r="AC337" s="59"/>
      <c r="AD337" s="48"/>
      <c r="AE337" s="181"/>
      <c r="AF337" s="181"/>
      <c r="AG337" s="181"/>
      <c r="AH337" s="181"/>
      <c r="AI337" s="181"/>
      <c r="AJ337" s="181"/>
      <c r="AK337" s="181"/>
      <c r="AL337" s="181"/>
      <c r="AM337" s="48"/>
      <c r="AN337" s="53">
        <f>A334</f>
        <v>46335</v>
      </c>
      <c r="AO337" s="54" t="str">
        <f>C335</f>
        <v>Consultorio N° 1</v>
      </c>
      <c r="AP337" s="55">
        <f t="shared" ref="AP337:AQ337" si="230">C340</f>
        <v>0</v>
      </c>
      <c r="AQ337" s="55">
        <f t="shared" si="230"/>
        <v>0</v>
      </c>
      <c r="AR337" s="64">
        <f>U340</f>
        <v>0</v>
      </c>
      <c r="AS337" s="55">
        <f>S340</f>
        <v>0</v>
      </c>
      <c r="AT337" s="55">
        <f>S341</f>
        <v>0</v>
      </c>
      <c r="AU337" s="55">
        <f>U341</f>
        <v>0</v>
      </c>
      <c r="AV337" s="55">
        <f>S342</f>
        <v>0</v>
      </c>
      <c r="AW337" s="55">
        <f>U342</f>
        <v>0</v>
      </c>
      <c r="AX337" s="55">
        <f>U343</f>
        <v>0</v>
      </c>
      <c r="AY337" s="55">
        <f>F343</f>
        <v>0</v>
      </c>
      <c r="AZ337" s="56"/>
      <c r="BA337" s="56"/>
      <c r="BB337" s="56"/>
      <c r="BC337" s="56"/>
      <c r="BD337" s="56"/>
      <c r="BE337" s="56"/>
      <c r="BF337" s="56"/>
      <c r="BG337" s="56"/>
      <c r="BH337" s="56"/>
      <c r="BI337" s="56"/>
      <c r="BJ337" s="56"/>
      <c r="BK337" s="56"/>
      <c r="BL337" s="56"/>
      <c r="BM337" s="56"/>
      <c r="BN337" s="56"/>
    </row>
    <row r="338" spans="1:66" ht="11.25" customHeight="1">
      <c r="A338" s="220"/>
      <c r="B338" s="38"/>
      <c r="C338" s="205"/>
      <c r="D338" s="208"/>
      <c r="E338" s="57" t="s">
        <v>44</v>
      </c>
      <c r="F338" s="58" t="str">
        <f>IF(D336&lt;&gt;"", VLOOKUP(D336,'Base de Datos'!$A$2:$D1268,4,FALSE()),"")</f>
        <v/>
      </c>
      <c r="G338" s="205"/>
      <c r="H338" s="208"/>
      <c r="I338" s="57" t="s">
        <v>44</v>
      </c>
      <c r="J338" s="58" t="str">
        <f>IF(H336&lt;&gt;"", VLOOKUP(H336,'Base de Datos'!$A$2:$D1268,4,FALSE()),"")</f>
        <v/>
      </c>
      <c r="K338" s="205"/>
      <c r="L338" s="208"/>
      <c r="M338" s="57" t="s">
        <v>44</v>
      </c>
      <c r="N338" s="58" t="str">
        <f>IF(L336&lt;&gt;"", VLOOKUP(L336,'Base de Datos'!$A$2:$D1268,4,FALSE()),"")</f>
        <v/>
      </c>
      <c r="O338" s="43"/>
      <c r="P338" s="1"/>
      <c r="Q338" s="44"/>
      <c r="R338" s="15"/>
      <c r="S338" s="229"/>
      <c r="T338" s="230"/>
      <c r="U338" s="59"/>
      <c r="V338" s="47"/>
      <c r="W338" s="229"/>
      <c r="X338" s="230"/>
      <c r="Y338" s="59"/>
      <c r="Z338" s="47"/>
      <c r="AA338" s="229"/>
      <c r="AB338" s="230"/>
      <c r="AC338" s="59"/>
      <c r="AD338" s="48"/>
      <c r="AE338" s="181"/>
      <c r="AF338" s="181"/>
      <c r="AG338" s="181"/>
      <c r="AH338" s="181"/>
      <c r="AI338" s="181"/>
      <c r="AJ338" s="181"/>
      <c r="AK338" s="181"/>
      <c r="AL338" s="181"/>
      <c r="AM338" s="48"/>
      <c r="AN338" s="53">
        <f>A334</f>
        <v>46335</v>
      </c>
      <c r="AO338" s="54" t="str">
        <f>C335</f>
        <v>Consultorio N° 1</v>
      </c>
      <c r="AP338" s="55">
        <f t="shared" ref="AP338:AQ338" si="231">C344</f>
        <v>0</v>
      </c>
      <c r="AQ338" s="55">
        <f t="shared" si="231"/>
        <v>0</v>
      </c>
      <c r="AR338" s="64">
        <f>U344</f>
        <v>0</v>
      </c>
      <c r="AS338" s="55">
        <f>S344</f>
        <v>0</v>
      </c>
      <c r="AT338" s="55">
        <f>S345</f>
        <v>0</v>
      </c>
      <c r="AU338" s="55">
        <f>U345</f>
        <v>0</v>
      </c>
      <c r="AV338" s="55">
        <f>S346</f>
        <v>0</v>
      </c>
      <c r="AW338" s="55">
        <f>U346</f>
        <v>0</v>
      </c>
      <c r="AX338" s="55">
        <f>U347</f>
        <v>0</v>
      </c>
      <c r="AY338" s="55">
        <f>F347</f>
        <v>0</v>
      </c>
      <c r="AZ338" s="56"/>
      <c r="BA338" s="56"/>
      <c r="BB338" s="56"/>
      <c r="BC338" s="56"/>
      <c r="BD338" s="56"/>
      <c r="BE338" s="56"/>
      <c r="BF338" s="56"/>
      <c r="BG338" s="56"/>
      <c r="BH338" s="56"/>
      <c r="BI338" s="56"/>
      <c r="BJ338" s="56"/>
      <c r="BK338" s="56"/>
      <c r="BL338" s="56"/>
      <c r="BM338" s="56"/>
      <c r="BN338" s="56"/>
    </row>
    <row r="339" spans="1:66" ht="11.25" customHeight="1">
      <c r="A339" s="221"/>
      <c r="B339" s="38"/>
      <c r="C339" s="206"/>
      <c r="D339" s="209"/>
      <c r="E339" s="85" t="s">
        <v>46</v>
      </c>
      <c r="F339" s="86"/>
      <c r="G339" s="206"/>
      <c r="H339" s="209"/>
      <c r="I339" s="87" t="s">
        <v>46</v>
      </c>
      <c r="J339" s="88"/>
      <c r="K339" s="206"/>
      <c r="L339" s="209"/>
      <c r="M339" s="87" t="s">
        <v>46</v>
      </c>
      <c r="N339" s="88"/>
      <c r="O339" s="43"/>
      <c r="P339" s="1"/>
      <c r="Q339" s="44"/>
      <c r="R339" s="15"/>
      <c r="S339" s="227" t="str">
        <f>IF(OR(S336="Empleado",S336="Familiar"),"Nombre del Empleado","N° Factura")</f>
        <v>N° Factura</v>
      </c>
      <c r="T339" s="228"/>
      <c r="U339" s="89"/>
      <c r="V339" s="47"/>
      <c r="W339" s="227" t="str">
        <f>IF(OR(W336="Empleado",W336="Familiar"),"Nombre del Empleado","N° Factura")</f>
        <v>N° Factura</v>
      </c>
      <c r="X339" s="228"/>
      <c r="Y339" s="89"/>
      <c r="Z339" s="47"/>
      <c r="AA339" s="227" t="str">
        <f>IF(OR(AA336="Empleado",AA336="Familiar"),"Nombre del Empleado","N° Factura")</f>
        <v>N° Factura</v>
      </c>
      <c r="AB339" s="228"/>
      <c r="AC339" s="89"/>
      <c r="AD339" s="48"/>
      <c r="AE339" s="181"/>
      <c r="AF339" s="181"/>
      <c r="AG339" s="181"/>
      <c r="AH339" s="181"/>
      <c r="AI339" s="181"/>
      <c r="AJ339" s="181"/>
      <c r="AK339" s="181"/>
      <c r="AL339" s="181"/>
      <c r="AM339" s="48"/>
      <c r="AN339" s="53">
        <f>A334</f>
        <v>46335</v>
      </c>
      <c r="AO339" s="54" t="str">
        <f>C335</f>
        <v>Consultorio N° 1</v>
      </c>
      <c r="AP339" s="55">
        <f t="shared" ref="AP339:AQ339" si="232">C348</f>
        <v>0</v>
      </c>
      <c r="AQ339" s="55">
        <f t="shared" si="232"/>
        <v>0</v>
      </c>
      <c r="AR339" s="64">
        <f>U348</f>
        <v>0</v>
      </c>
      <c r="AS339" s="55">
        <f>S348</f>
        <v>0</v>
      </c>
      <c r="AT339" s="55">
        <f>S349</f>
        <v>0</v>
      </c>
      <c r="AU339" s="64">
        <f>U349</f>
        <v>0</v>
      </c>
      <c r="AV339" s="55">
        <f>S350</f>
        <v>0</v>
      </c>
      <c r="AW339" s="55">
        <f>U350</f>
        <v>0</v>
      </c>
      <c r="AX339" s="55">
        <f>U351</f>
        <v>0</v>
      </c>
      <c r="AY339" s="55">
        <f>F351</f>
        <v>0</v>
      </c>
      <c r="AZ339" s="56"/>
      <c r="BA339" s="56"/>
      <c r="BB339" s="56"/>
      <c r="BC339" s="56"/>
      <c r="BD339" s="56"/>
      <c r="BE339" s="56"/>
      <c r="BF339" s="56"/>
      <c r="BG339" s="56"/>
      <c r="BH339" s="56"/>
      <c r="BI339" s="56"/>
      <c r="BJ339" s="56"/>
      <c r="BK339" s="56"/>
      <c r="BL339" s="56"/>
      <c r="BM339" s="56"/>
      <c r="BN339" s="56"/>
    </row>
    <row r="340" spans="1:66" ht="11.25" customHeight="1">
      <c r="A340" s="222">
        <f>A336+$Q$13/1440</f>
        <v>0.375</v>
      </c>
      <c r="B340" s="38"/>
      <c r="C340" s="204"/>
      <c r="D340" s="207"/>
      <c r="E340" s="40" t="s">
        <v>36</v>
      </c>
      <c r="F340" s="42" t="str">
        <f>IF(D340&lt;&gt;"", VLOOKUP(D340,'Base de Datos'!$A$2:$D1268,2,FALSE()),"")</f>
        <v/>
      </c>
      <c r="G340" s="204"/>
      <c r="H340" s="216"/>
      <c r="I340" s="40" t="s">
        <v>36</v>
      </c>
      <c r="J340" s="42" t="str">
        <f>IF(H340&lt;&gt;"", VLOOKUP(H340,'Base de Datos'!$A$2:$D1268,2,FALSE()),"")</f>
        <v/>
      </c>
      <c r="K340" s="204"/>
      <c r="L340" s="216"/>
      <c r="M340" s="40" t="s">
        <v>36</v>
      </c>
      <c r="N340" s="42" t="str">
        <f>IF(L340&lt;&gt;"", VLOOKUP(L340,'Base de Datos'!$A$2:$D1268,2,FALSE()),"")</f>
        <v/>
      </c>
      <c r="O340" s="262" t="s">
        <v>32</v>
      </c>
      <c r="P340" s="242"/>
      <c r="Q340" s="263">
        <f ca="1">$N$2</f>
        <v>888.89089999999999</v>
      </c>
      <c r="R340" s="15"/>
      <c r="S340" s="45"/>
      <c r="T340" s="45" t="s">
        <v>37</v>
      </c>
      <c r="U340" s="103"/>
      <c r="V340" s="47"/>
      <c r="W340" s="45"/>
      <c r="X340" s="45" t="s">
        <v>37</v>
      </c>
      <c r="Y340" s="46"/>
      <c r="Z340" s="47"/>
      <c r="AA340" s="45"/>
      <c r="AB340" s="45" t="s">
        <v>37</v>
      </c>
      <c r="AC340" s="46"/>
      <c r="AD340" s="48"/>
      <c r="AE340" s="181"/>
      <c r="AF340" s="181"/>
      <c r="AG340" s="181"/>
      <c r="AH340" s="181"/>
      <c r="AI340" s="181"/>
      <c r="AJ340" s="181"/>
      <c r="AK340" s="181"/>
      <c r="AL340" s="181"/>
      <c r="AM340" s="48"/>
      <c r="AN340" s="53">
        <f>A334</f>
        <v>46335</v>
      </c>
      <c r="AO340" s="54" t="str">
        <f>C335</f>
        <v>Consultorio N° 1</v>
      </c>
      <c r="AP340" s="55">
        <f t="shared" ref="AP340:AQ340" si="233">C352</f>
        <v>0</v>
      </c>
      <c r="AQ340" s="55">
        <f t="shared" si="233"/>
        <v>0</v>
      </c>
      <c r="AR340" s="64">
        <f>U352</f>
        <v>0</v>
      </c>
      <c r="AS340" s="55">
        <f>S352</f>
        <v>0</v>
      </c>
      <c r="AT340" s="55">
        <f>S353</f>
        <v>0</v>
      </c>
      <c r="AU340" s="55">
        <f>U353</f>
        <v>0</v>
      </c>
      <c r="AV340" s="55">
        <f>S354</f>
        <v>0</v>
      </c>
      <c r="AW340" s="55">
        <f>U354</f>
        <v>0</v>
      </c>
      <c r="AX340" s="55">
        <f>U355</f>
        <v>0</v>
      </c>
      <c r="AY340" s="55">
        <f>F355</f>
        <v>0</v>
      </c>
      <c r="AZ340" s="56"/>
      <c r="BA340" s="56"/>
      <c r="BB340" s="56"/>
      <c r="BC340" s="56"/>
      <c r="BD340" s="56"/>
      <c r="BE340" s="56"/>
      <c r="BF340" s="56"/>
      <c r="BG340" s="56"/>
      <c r="BH340" s="56"/>
      <c r="BI340" s="56"/>
      <c r="BJ340" s="56"/>
      <c r="BK340" s="56"/>
      <c r="BL340" s="56"/>
      <c r="BM340" s="56"/>
      <c r="BN340" s="56"/>
    </row>
    <row r="341" spans="1:66" ht="11.25" customHeight="1">
      <c r="A341" s="220"/>
      <c r="B341" s="38"/>
      <c r="C341" s="205"/>
      <c r="D341" s="208"/>
      <c r="E341" s="57" t="s">
        <v>42</v>
      </c>
      <c r="F341" s="58" t="str">
        <f>IF(D340&lt;&gt;"", VLOOKUP(D340,'Base de Datos'!$A$2:$D1268,3,FALSE()),"")</f>
        <v/>
      </c>
      <c r="G341" s="205"/>
      <c r="H341" s="208"/>
      <c r="I341" s="57" t="s">
        <v>42</v>
      </c>
      <c r="J341" s="58" t="str">
        <f>IF(H340&lt;&gt;"", VLOOKUP(H340,'Base de Datos'!$A$2:$D1268,3,FALSE()),"")</f>
        <v/>
      </c>
      <c r="K341" s="205"/>
      <c r="L341" s="208"/>
      <c r="M341" s="57" t="s">
        <v>42</v>
      </c>
      <c r="N341" s="58" t="str">
        <f>IF(L340&lt;&gt;"", VLOOKUP(L340,'Base de Datos'!$A$2:$D1268,3,FALSE()),"")</f>
        <v/>
      </c>
      <c r="O341" s="242"/>
      <c r="P341" s="242"/>
      <c r="Q341" s="264"/>
      <c r="R341" s="15"/>
      <c r="S341" s="229"/>
      <c r="T341" s="230"/>
      <c r="U341" s="59"/>
      <c r="V341" s="47"/>
      <c r="W341" s="229"/>
      <c r="X341" s="230"/>
      <c r="Y341" s="59"/>
      <c r="Z341" s="47"/>
      <c r="AA341" s="229"/>
      <c r="AB341" s="230"/>
      <c r="AC341" s="59"/>
      <c r="AD341" s="48"/>
      <c r="AE341" s="181"/>
      <c r="AF341" s="181"/>
      <c r="AG341" s="181"/>
      <c r="AH341" s="181"/>
      <c r="AI341" s="181"/>
      <c r="AJ341" s="181"/>
      <c r="AK341" s="181"/>
      <c r="AL341" s="181"/>
      <c r="AM341" s="48"/>
      <c r="AN341" s="53">
        <f>A334</f>
        <v>46335</v>
      </c>
      <c r="AO341" s="54" t="str">
        <f>C335</f>
        <v>Consultorio N° 1</v>
      </c>
      <c r="AP341" s="55">
        <f t="shared" ref="AP341:AQ341" si="234">C356</f>
        <v>0</v>
      </c>
      <c r="AQ341" s="55">
        <f t="shared" si="234"/>
        <v>0</v>
      </c>
      <c r="AR341" s="55">
        <f>U356</f>
        <v>0</v>
      </c>
      <c r="AS341" s="55">
        <f>S356</f>
        <v>0</v>
      </c>
      <c r="AT341" s="55">
        <f>S357</f>
        <v>0</v>
      </c>
      <c r="AU341" s="55" t="str">
        <f>U357</f>
        <v xml:space="preserve">   </v>
      </c>
      <c r="AV341" s="55">
        <f>S358</f>
        <v>0</v>
      </c>
      <c r="AW341" s="55">
        <f>U358</f>
        <v>0</v>
      </c>
      <c r="AX341" s="55">
        <f>U359</f>
        <v>0</v>
      </c>
      <c r="AY341" s="55">
        <f>F359</f>
        <v>0</v>
      </c>
      <c r="AZ341" s="56"/>
      <c r="BA341" s="56"/>
      <c r="BB341" s="56"/>
      <c r="BC341" s="56"/>
      <c r="BD341" s="56"/>
      <c r="BE341" s="56"/>
      <c r="BF341" s="56"/>
      <c r="BG341" s="56"/>
      <c r="BH341" s="56"/>
      <c r="BI341" s="56"/>
      <c r="BJ341" s="56"/>
      <c r="BK341" s="56"/>
      <c r="BL341" s="56"/>
      <c r="BM341" s="56"/>
      <c r="BN341" s="56"/>
    </row>
    <row r="342" spans="1:66" ht="11.25" customHeight="1">
      <c r="A342" s="220"/>
      <c r="B342" s="38"/>
      <c r="C342" s="205"/>
      <c r="D342" s="208"/>
      <c r="E342" s="57" t="s">
        <v>44</v>
      </c>
      <c r="F342" s="58" t="str">
        <f>IF(D340&lt;&gt;"", VLOOKUP(D340,'Base de Datos'!$A$2:$D1268,4,FALSE()),"")</f>
        <v/>
      </c>
      <c r="G342" s="205"/>
      <c r="H342" s="208"/>
      <c r="I342" s="57" t="s">
        <v>44</v>
      </c>
      <c r="J342" s="58" t="str">
        <f>IF(H340&lt;&gt;"", VLOOKUP(H340,'Base de Datos'!$A$2:$D1268,4,FALSE()),"")</f>
        <v/>
      </c>
      <c r="K342" s="205"/>
      <c r="L342" s="208"/>
      <c r="M342" s="57" t="s">
        <v>44</v>
      </c>
      <c r="N342" s="58" t="str">
        <f>IF(L340&lt;&gt;"", VLOOKUP(L340,'Base de Datos'!$A$2:$D1268,4,FALSE()),"")</f>
        <v/>
      </c>
      <c r="O342" s="43"/>
      <c r="P342" s="104" t="s">
        <v>50</v>
      </c>
      <c r="Q342" s="110">
        <v>0.33333333333333331</v>
      </c>
      <c r="R342" s="15"/>
      <c r="S342" s="229"/>
      <c r="T342" s="230"/>
      <c r="U342" s="59"/>
      <c r="V342" s="47"/>
      <c r="W342" s="229"/>
      <c r="X342" s="230"/>
      <c r="Y342" s="59"/>
      <c r="Z342" s="47"/>
      <c r="AA342" s="229"/>
      <c r="AB342" s="230"/>
      <c r="AC342" s="59"/>
      <c r="AD342" s="48"/>
      <c r="AE342" s="181"/>
      <c r="AF342" s="181"/>
      <c r="AG342" s="181"/>
      <c r="AH342" s="181"/>
      <c r="AI342" s="181"/>
      <c r="AJ342" s="181"/>
      <c r="AK342" s="181"/>
      <c r="AL342" s="181"/>
      <c r="AM342" s="48"/>
      <c r="AN342" s="53">
        <f>A334</f>
        <v>46335</v>
      </c>
      <c r="AO342" s="54" t="str">
        <f>C335</f>
        <v>Consultorio N° 1</v>
      </c>
      <c r="AP342" s="55">
        <f t="shared" ref="AP342:AQ342" si="235">C360</f>
        <v>0</v>
      </c>
      <c r="AQ342" s="55">
        <f t="shared" si="235"/>
        <v>0</v>
      </c>
      <c r="AR342" s="55">
        <f>U360</f>
        <v>0</v>
      </c>
      <c r="AS342" s="55">
        <f>S360</f>
        <v>0</v>
      </c>
      <c r="AT342" s="55">
        <f>S361</f>
        <v>0</v>
      </c>
      <c r="AU342" s="55">
        <f>U361</f>
        <v>0</v>
      </c>
      <c r="AV342" s="55">
        <f>S362</f>
        <v>0</v>
      </c>
      <c r="AW342" s="55">
        <f>U362</f>
        <v>0</v>
      </c>
      <c r="AX342" s="55">
        <f>U363</f>
        <v>0</v>
      </c>
      <c r="AY342" s="55">
        <f>F363</f>
        <v>0</v>
      </c>
      <c r="AZ342" s="56"/>
      <c r="BA342" s="56"/>
      <c r="BB342" s="56"/>
      <c r="BC342" s="56"/>
      <c r="BD342" s="56"/>
      <c r="BE342" s="56"/>
      <c r="BF342" s="56"/>
      <c r="BG342" s="56"/>
      <c r="BH342" s="56"/>
      <c r="BI342" s="56"/>
      <c r="BJ342" s="56"/>
      <c r="BK342" s="56"/>
      <c r="BL342" s="56"/>
      <c r="BM342" s="56"/>
      <c r="BN342" s="56"/>
    </row>
    <row r="343" spans="1:66" ht="11.25" customHeight="1">
      <c r="A343" s="221"/>
      <c r="B343" s="38"/>
      <c r="C343" s="206"/>
      <c r="D343" s="209"/>
      <c r="E343" s="85" t="s">
        <v>46</v>
      </c>
      <c r="F343" s="107"/>
      <c r="G343" s="206"/>
      <c r="H343" s="209"/>
      <c r="I343" s="85" t="s">
        <v>46</v>
      </c>
      <c r="J343" s="108"/>
      <c r="K343" s="206"/>
      <c r="L343" s="209"/>
      <c r="M343" s="85" t="s">
        <v>46</v>
      </c>
      <c r="N343" s="108"/>
      <c r="O343" s="43"/>
      <c r="P343" s="104" t="s">
        <v>54</v>
      </c>
      <c r="Q343" s="109">
        <v>60</v>
      </c>
      <c r="R343" s="15"/>
      <c r="S343" s="227" t="str">
        <f>IF(OR(S340="Empleado",S340="Familiar"),"Nombre del Empleado","N° Factura")</f>
        <v>N° Factura</v>
      </c>
      <c r="T343" s="228"/>
      <c r="U343" s="89"/>
      <c r="V343" s="47"/>
      <c r="W343" s="227" t="str">
        <f>IF(OR(W340="Empleado",W340="Familiar"),"Nombre del Empleado","N° Factura")</f>
        <v>N° Factura</v>
      </c>
      <c r="X343" s="228"/>
      <c r="Y343" s="111"/>
      <c r="Z343" s="47"/>
      <c r="AA343" s="227" t="str">
        <f>IF(OR(AA340="Empleado",AA340="Familiar"),"Nombre del Empleado","N° Factura")</f>
        <v>N° Factura</v>
      </c>
      <c r="AB343" s="228"/>
      <c r="AC343" s="111"/>
      <c r="AD343" s="48"/>
      <c r="AE343" s="181"/>
      <c r="AF343" s="181"/>
      <c r="AG343" s="181"/>
      <c r="AH343" s="181"/>
      <c r="AI343" s="181"/>
      <c r="AJ343" s="181"/>
      <c r="AK343" s="181"/>
      <c r="AL343" s="181"/>
      <c r="AM343" s="48"/>
      <c r="AN343" s="53">
        <f>A334</f>
        <v>46335</v>
      </c>
      <c r="AO343" s="54" t="str">
        <f>C335</f>
        <v>Consultorio N° 1</v>
      </c>
      <c r="AP343" s="55">
        <f t="shared" ref="AP343:AQ343" si="236">C364</f>
        <v>0</v>
      </c>
      <c r="AQ343" s="55">
        <f t="shared" si="236"/>
        <v>0</v>
      </c>
      <c r="AR343" s="55">
        <f>U364</f>
        <v>0</v>
      </c>
      <c r="AS343" s="55">
        <f>S364</f>
        <v>0</v>
      </c>
      <c r="AT343" s="55">
        <f>S365</f>
        <v>0</v>
      </c>
      <c r="AU343" s="55">
        <f>U365</f>
        <v>0</v>
      </c>
      <c r="AV343" s="55">
        <f>S366</f>
        <v>0</v>
      </c>
      <c r="AW343" s="55">
        <f>U366</f>
        <v>0</v>
      </c>
      <c r="AX343" s="55">
        <f>U367</f>
        <v>0</v>
      </c>
      <c r="AY343" s="55">
        <f>F367</f>
        <v>0</v>
      </c>
      <c r="AZ343" s="56"/>
      <c r="BA343" s="56"/>
      <c r="BB343" s="56"/>
      <c r="BC343" s="56"/>
      <c r="BD343" s="56"/>
      <c r="BE343" s="56"/>
      <c r="BF343" s="56"/>
      <c r="BG343" s="56"/>
      <c r="BH343" s="56"/>
      <c r="BI343" s="56"/>
      <c r="BJ343" s="56"/>
      <c r="BK343" s="56"/>
      <c r="BL343" s="56"/>
      <c r="BM343" s="56"/>
      <c r="BN343" s="56"/>
    </row>
    <row r="344" spans="1:66" ht="11.25" customHeight="1">
      <c r="A344" s="222">
        <f>A340+$Q$13/1440</f>
        <v>0.41666666666666669</v>
      </c>
      <c r="B344" s="38"/>
      <c r="C344" s="204"/>
      <c r="D344" s="207"/>
      <c r="E344" s="40" t="s">
        <v>36</v>
      </c>
      <c r="F344" s="42" t="str">
        <f>IF(D344&lt;&gt;"", VLOOKUP(D344,'Base de Datos'!$A$2:$D1268,2,FALSE()),"")</f>
        <v/>
      </c>
      <c r="G344" s="218"/>
      <c r="H344" s="217"/>
      <c r="I344" s="118" t="s">
        <v>36</v>
      </c>
      <c r="J344" s="42" t="str">
        <f>IF(H344&lt;&gt;"", VLOOKUP(H344,'Base de Datos'!$A$2:$D1268,2,FALSE()),"")</f>
        <v/>
      </c>
      <c r="K344" s="218"/>
      <c r="L344" s="217"/>
      <c r="M344" s="118" t="s">
        <v>36</v>
      </c>
      <c r="N344" s="42" t="str">
        <f>IF(L344&lt;&gt;"", VLOOKUP(L344,'Base de Datos'!$A$2:$D1268,2,FALSE()),"")</f>
        <v/>
      </c>
      <c r="O344" s="43"/>
      <c r="P344" s="1"/>
      <c r="Q344" s="1"/>
      <c r="R344" s="15"/>
      <c r="S344" s="45"/>
      <c r="T344" s="45" t="s">
        <v>37</v>
      </c>
      <c r="U344" s="46"/>
      <c r="V344" s="47"/>
      <c r="W344" s="45"/>
      <c r="X344" s="45" t="s">
        <v>37</v>
      </c>
      <c r="Y344" s="46"/>
      <c r="Z344" s="47"/>
      <c r="AA344" s="45"/>
      <c r="AB344" s="45" t="s">
        <v>37</v>
      </c>
      <c r="AC344" s="46"/>
      <c r="AD344" s="48"/>
      <c r="AE344" s="181"/>
      <c r="AF344" s="181"/>
      <c r="AG344" s="181"/>
      <c r="AH344" s="181"/>
      <c r="AI344" s="181"/>
      <c r="AJ344" s="181"/>
      <c r="AK344" s="181"/>
      <c r="AL344" s="181"/>
      <c r="AM344" s="48"/>
      <c r="AN344" s="53">
        <f>A334</f>
        <v>46335</v>
      </c>
      <c r="AO344" s="54" t="str">
        <f>C335</f>
        <v>Consultorio N° 1</v>
      </c>
      <c r="AP344" s="55">
        <f t="shared" ref="AP344:AQ344" si="237">C368</f>
        <v>0</v>
      </c>
      <c r="AQ344" s="55">
        <f t="shared" si="237"/>
        <v>0</v>
      </c>
      <c r="AR344" s="55">
        <f>U368</f>
        <v>0</v>
      </c>
      <c r="AS344" s="55">
        <f>S368</f>
        <v>0</v>
      </c>
      <c r="AT344" s="55">
        <f>S369</f>
        <v>0</v>
      </c>
      <c r="AU344" s="55">
        <f>U369</f>
        <v>0</v>
      </c>
      <c r="AV344" s="55">
        <f>S370</f>
        <v>0</v>
      </c>
      <c r="AW344" s="55">
        <f>U370</f>
        <v>0</v>
      </c>
      <c r="AX344" s="55">
        <f>U371</f>
        <v>0</v>
      </c>
      <c r="AY344" s="55">
        <f>F371</f>
        <v>0</v>
      </c>
      <c r="AZ344" s="56"/>
      <c r="BA344" s="56"/>
      <c r="BB344" s="56"/>
      <c r="BC344" s="56"/>
      <c r="BD344" s="56"/>
      <c r="BE344" s="56"/>
      <c r="BF344" s="56"/>
      <c r="BG344" s="56"/>
      <c r="BH344" s="56"/>
      <c r="BI344" s="56"/>
      <c r="BJ344" s="56"/>
      <c r="BK344" s="56"/>
      <c r="BL344" s="56"/>
      <c r="BM344" s="56"/>
      <c r="BN344" s="56"/>
    </row>
    <row r="345" spans="1:66" ht="11.25" customHeight="1">
      <c r="A345" s="220"/>
      <c r="B345" s="38"/>
      <c r="C345" s="205"/>
      <c r="D345" s="208"/>
      <c r="E345" s="57" t="s">
        <v>42</v>
      </c>
      <c r="F345" s="58" t="str">
        <f>IF(D344&lt;&gt;"", VLOOKUP(D344,'Base de Datos'!$A$2:$D1268,3,FALSE()),"")</f>
        <v/>
      </c>
      <c r="G345" s="205"/>
      <c r="H345" s="208"/>
      <c r="I345" s="57" t="s">
        <v>42</v>
      </c>
      <c r="J345" s="58" t="str">
        <f>IF(H344&lt;&gt;"", VLOOKUP(H344,'Base de Datos'!$A$2:$D1268,3,FALSE()),"")</f>
        <v/>
      </c>
      <c r="K345" s="205"/>
      <c r="L345" s="208"/>
      <c r="M345" s="57" t="s">
        <v>42</v>
      </c>
      <c r="N345" s="58" t="str">
        <f>IF(L344&lt;&gt;"", VLOOKUP(L344,'Base de Datos'!$A$2:$D1268,3,FALSE()),"")</f>
        <v/>
      </c>
      <c r="O345" s="43"/>
      <c r="P345" s="119" t="s">
        <v>58</v>
      </c>
      <c r="Q345" s="44"/>
      <c r="R345" s="15"/>
      <c r="S345" s="229"/>
      <c r="T345" s="230"/>
      <c r="U345" s="59"/>
      <c r="V345" s="47"/>
      <c r="W345" s="229"/>
      <c r="X345" s="230"/>
      <c r="Y345" s="59"/>
      <c r="Z345" s="47"/>
      <c r="AA345" s="229"/>
      <c r="AB345" s="230"/>
      <c r="AC345" s="59"/>
      <c r="AD345" s="48"/>
      <c r="AE345" s="181"/>
      <c r="AF345" s="181"/>
      <c r="AG345" s="181"/>
      <c r="AH345" s="181"/>
      <c r="AI345" s="181"/>
      <c r="AJ345" s="181"/>
      <c r="AK345" s="181"/>
      <c r="AL345" s="181"/>
      <c r="AM345" s="48"/>
      <c r="AN345" s="53">
        <f>A334</f>
        <v>46335</v>
      </c>
      <c r="AO345" s="54" t="str">
        <f>C335</f>
        <v>Consultorio N° 1</v>
      </c>
      <c r="AP345" s="55">
        <f t="shared" ref="AP345:AQ345" si="238">C372</f>
        <v>0</v>
      </c>
      <c r="AQ345" s="55">
        <f t="shared" si="238"/>
        <v>0</v>
      </c>
      <c r="AR345" s="55">
        <f>U372</f>
        <v>0</v>
      </c>
      <c r="AS345" s="55">
        <f>S372</f>
        <v>0</v>
      </c>
      <c r="AT345" s="55">
        <f>S373</f>
        <v>0</v>
      </c>
      <c r="AU345" s="55">
        <f>U373</f>
        <v>0</v>
      </c>
      <c r="AV345" s="55">
        <f>S374</f>
        <v>0</v>
      </c>
      <c r="AW345" s="55">
        <f>U374</f>
        <v>0</v>
      </c>
      <c r="AX345" s="55">
        <f>U375</f>
        <v>0</v>
      </c>
      <c r="AY345" s="55">
        <f>F375</f>
        <v>0</v>
      </c>
      <c r="AZ345" s="56"/>
      <c r="BA345" s="56"/>
      <c r="BB345" s="56"/>
      <c r="BC345" s="56"/>
      <c r="BD345" s="56"/>
      <c r="BE345" s="56"/>
      <c r="BF345" s="56"/>
      <c r="BG345" s="56"/>
      <c r="BH345" s="56"/>
      <c r="BI345" s="56"/>
      <c r="BJ345" s="56"/>
      <c r="BK345" s="56"/>
      <c r="BL345" s="56"/>
      <c r="BM345" s="56"/>
      <c r="BN345" s="56"/>
    </row>
    <row r="346" spans="1:66" ht="11.25" customHeight="1">
      <c r="A346" s="220"/>
      <c r="B346" s="38"/>
      <c r="C346" s="205"/>
      <c r="D346" s="208"/>
      <c r="E346" s="57" t="s">
        <v>44</v>
      </c>
      <c r="F346" s="58" t="str">
        <f>IF(D344&lt;&gt;"", VLOOKUP(D344,'Base de Datos'!$A$2:$D1268,4,FALSE()),"")</f>
        <v/>
      </c>
      <c r="G346" s="205"/>
      <c r="H346" s="208"/>
      <c r="I346" s="57" t="s">
        <v>44</v>
      </c>
      <c r="J346" s="58" t="str">
        <f>IF(H344&lt;&gt;"", VLOOKUP(H344,'Base de Datos'!$A$2:$D1268,4,FALSE()),"")</f>
        <v/>
      </c>
      <c r="K346" s="205"/>
      <c r="L346" s="208"/>
      <c r="M346" s="57" t="s">
        <v>44</v>
      </c>
      <c r="N346" s="58" t="str">
        <f>IF(L344&lt;&gt;"", VLOOKUP(L344,'Base de Datos'!$A$2:$D1268,4,FALSE()),"")</f>
        <v/>
      </c>
      <c r="O346" s="43"/>
      <c r="P346" s="120" t="s">
        <v>61</v>
      </c>
      <c r="Q346" s="121" t="s">
        <v>62</v>
      </c>
      <c r="R346" s="15"/>
      <c r="S346" s="229"/>
      <c r="T346" s="230"/>
      <c r="U346" s="59"/>
      <c r="V346" s="47"/>
      <c r="W346" s="229"/>
      <c r="X346" s="230"/>
      <c r="Y346" s="59"/>
      <c r="Z346" s="47"/>
      <c r="AA346" s="229"/>
      <c r="AB346" s="230"/>
      <c r="AC346" s="59"/>
      <c r="AD346" s="48"/>
      <c r="AE346" s="181"/>
      <c r="AF346" s="181"/>
      <c r="AG346" s="181"/>
      <c r="AH346" s="181"/>
      <c r="AI346" s="181"/>
      <c r="AJ346" s="181"/>
      <c r="AK346" s="181"/>
      <c r="AL346" s="181"/>
      <c r="AM346" s="48"/>
      <c r="AN346" s="53">
        <f>A334</f>
        <v>46335</v>
      </c>
      <c r="AO346" s="54" t="s">
        <v>17</v>
      </c>
      <c r="AP346" s="55">
        <f t="shared" ref="AP346:AQ346" si="239">C376</f>
        <v>0</v>
      </c>
      <c r="AQ346" s="55">
        <f t="shared" si="239"/>
        <v>0</v>
      </c>
      <c r="AR346" s="55">
        <f>U376</f>
        <v>0</v>
      </c>
      <c r="AS346" s="55">
        <f>S376</f>
        <v>0</v>
      </c>
      <c r="AT346" s="55">
        <f>S377</f>
        <v>0</v>
      </c>
      <c r="AU346" s="55">
        <f>U377</f>
        <v>0</v>
      </c>
      <c r="AV346" s="55">
        <f>S378</f>
        <v>0</v>
      </c>
      <c r="AW346" s="55">
        <f>U378</f>
        <v>0</v>
      </c>
      <c r="AX346" s="55">
        <f>U379</f>
        <v>0</v>
      </c>
      <c r="AY346" s="55">
        <f>F379</f>
        <v>0</v>
      </c>
      <c r="AZ346" s="56"/>
      <c r="BA346" s="56"/>
      <c r="BB346" s="56"/>
      <c r="BC346" s="56"/>
      <c r="BD346" s="56"/>
      <c r="BE346" s="56"/>
      <c r="BF346" s="56"/>
      <c r="BG346" s="56"/>
      <c r="BH346" s="56"/>
      <c r="BI346" s="56"/>
      <c r="BJ346" s="56"/>
      <c r="BK346" s="56"/>
      <c r="BL346" s="56"/>
      <c r="BM346" s="56"/>
      <c r="BN346" s="56"/>
    </row>
    <row r="347" spans="1:66" ht="11.25" customHeight="1">
      <c r="A347" s="221"/>
      <c r="B347" s="38"/>
      <c r="C347" s="206"/>
      <c r="D347" s="209"/>
      <c r="E347" s="85" t="s">
        <v>46</v>
      </c>
      <c r="F347" s="86"/>
      <c r="G347" s="206"/>
      <c r="H347" s="209"/>
      <c r="I347" s="85" t="s">
        <v>46</v>
      </c>
      <c r="J347" s="108"/>
      <c r="K347" s="206"/>
      <c r="L347" s="209"/>
      <c r="M347" s="85" t="s">
        <v>46</v>
      </c>
      <c r="N347" s="108"/>
      <c r="O347" s="43"/>
      <c r="P347" s="123" t="s">
        <v>64</v>
      </c>
      <c r="Q347" s="124" t="s">
        <v>65</v>
      </c>
      <c r="R347" s="15"/>
      <c r="S347" s="227" t="str">
        <f>IF(OR(S344="Empleado",S344="Familiar"),"Nombre del Empleado","N° Factura")</f>
        <v>N° Factura</v>
      </c>
      <c r="T347" s="228"/>
      <c r="U347" s="89"/>
      <c r="V347" s="47"/>
      <c r="W347" s="227" t="str">
        <f>IF(OR(W344="Empleado",W344="Familiar"),"Nombre del Empleado","N° Factura")</f>
        <v>N° Factura</v>
      </c>
      <c r="X347" s="228"/>
      <c r="Y347" s="89"/>
      <c r="Z347" s="47"/>
      <c r="AA347" s="227" t="str">
        <f>IF(OR(AA344="Empleado",AA344="Familiar"),"Nombre del Empleado","N° Factura")</f>
        <v>N° Factura</v>
      </c>
      <c r="AB347" s="228"/>
      <c r="AC347" s="89"/>
      <c r="AD347" s="48"/>
      <c r="AE347" s="181"/>
      <c r="AF347" s="181"/>
      <c r="AG347" s="181"/>
      <c r="AH347" s="181"/>
      <c r="AI347" s="181"/>
      <c r="AJ347" s="181"/>
      <c r="AK347" s="181"/>
      <c r="AL347" s="181"/>
      <c r="AM347" s="48"/>
      <c r="AN347" s="53">
        <f>A334</f>
        <v>46335</v>
      </c>
      <c r="AO347" s="54" t="s">
        <v>17</v>
      </c>
      <c r="AP347" s="55">
        <f t="shared" ref="AP347:AQ347" si="240">C380</f>
        <v>0</v>
      </c>
      <c r="AQ347" s="55">
        <f t="shared" si="240"/>
        <v>0</v>
      </c>
      <c r="AR347" s="55">
        <f>U380</f>
        <v>0</v>
      </c>
      <c r="AS347" s="55">
        <f>S380</f>
        <v>0</v>
      </c>
      <c r="AT347" s="55">
        <f>S381</f>
        <v>0</v>
      </c>
      <c r="AU347" s="55">
        <f>U381</f>
        <v>0</v>
      </c>
      <c r="AV347" s="55">
        <f>S382</f>
        <v>0</v>
      </c>
      <c r="AW347" s="55">
        <f>U382</f>
        <v>0</v>
      </c>
      <c r="AX347" s="55">
        <f>U383</f>
        <v>0</v>
      </c>
      <c r="AY347" s="55">
        <f>F383</f>
        <v>0</v>
      </c>
      <c r="AZ347" s="56"/>
      <c r="BA347" s="56"/>
      <c r="BB347" s="56"/>
      <c r="BC347" s="56"/>
      <c r="BD347" s="56"/>
      <c r="BE347" s="56"/>
      <c r="BF347" s="56"/>
      <c r="BG347" s="56"/>
      <c r="BH347" s="56"/>
      <c r="BI347" s="56"/>
      <c r="BJ347" s="56"/>
      <c r="BK347" s="56"/>
      <c r="BL347" s="56"/>
      <c r="BM347" s="56"/>
      <c r="BN347" s="56"/>
    </row>
    <row r="348" spans="1:66" ht="11.25" customHeight="1">
      <c r="A348" s="222">
        <f>A344+$Q$13/1440</f>
        <v>0.45833333333333337</v>
      </c>
      <c r="B348" s="38"/>
      <c r="C348" s="204"/>
      <c r="D348" s="207"/>
      <c r="E348" s="40" t="s">
        <v>36</v>
      </c>
      <c r="F348" s="42" t="str">
        <f>IF(D348&lt;&gt;"", VLOOKUP(D348,'Base de Datos'!$A$2:$D1268,2,FALSE()),"")</f>
        <v/>
      </c>
      <c r="G348" s="204"/>
      <c r="H348" s="216"/>
      <c r="I348" s="40" t="s">
        <v>36</v>
      </c>
      <c r="J348" s="42" t="str">
        <f>IF(H348&lt;&gt;"", VLOOKUP(H348,'Base de Datos'!$A$2:$D1268,2,FALSE()),"")</f>
        <v/>
      </c>
      <c r="K348" s="204"/>
      <c r="L348" s="216"/>
      <c r="M348" s="40" t="s">
        <v>36</v>
      </c>
      <c r="N348" s="42" t="str">
        <f>IF(L348&lt;&gt;"", VLOOKUP(L348,'Base de Datos'!$A$2:$D1268,2,FALSE()),"")</f>
        <v/>
      </c>
      <c r="O348" s="43"/>
      <c r="P348" s="127" t="s">
        <v>67</v>
      </c>
      <c r="Q348" s="128" t="s">
        <v>68</v>
      </c>
      <c r="R348" s="15"/>
      <c r="S348" s="45"/>
      <c r="T348" s="45" t="s">
        <v>37</v>
      </c>
      <c r="U348" s="46"/>
      <c r="V348" s="47"/>
      <c r="W348" s="45"/>
      <c r="X348" s="45" t="s">
        <v>37</v>
      </c>
      <c r="Y348" s="46"/>
      <c r="Z348" s="47"/>
      <c r="AA348" s="45"/>
      <c r="AB348" s="45" t="s">
        <v>37</v>
      </c>
      <c r="AC348" s="46"/>
      <c r="AD348" s="48"/>
      <c r="AE348" s="181"/>
      <c r="AF348" s="181"/>
      <c r="AG348" s="181"/>
      <c r="AH348" s="181"/>
      <c r="AI348" s="181"/>
      <c r="AJ348" s="181"/>
      <c r="AK348" s="181"/>
      <c r="AL348" s="181"/>
      <c r="AM348" s="48"/>
      <c r="AN348" s="53">
        <f>A334</f>
        <v>46335</v>
      </c>
      <c r="AO348" s="54" t="s">
        <v>17</v>
      </c>
      <c r="AP348" s="55">
        <f t="shared" ref="AP348:AQ348" si="241">C384</f>
        <v>0</v>
      </c>
      <c r="AQ348" s="55">
        <f t="shared" si="241"/>
        <v>0</v>
      </c>
      <c r="AR348" s="55">
        <f>U384</f>
        <v>0</v>
      </c>
      <c r="AS348" s="55">
        <f>S384</f>
        <v>0</v>
      </c>
      <c r="AT348" s="55">
        <f>S385</f>
        <v>0</v>
      </c>
      <c r="AU348" s="55">
        <f>U385</f>
        <v>0</v>
      </c>
      <c r="AV348" s="55">
        <f>S386</f>
        <v>0</v>
      </c>
      <c r="AW348" s="55">
        <f>U386</f>
        <v>0</v>
      </c>
      <c r="AX348" s="55">
        <f>U387</f>
        <v>0</v>
      </c>
      <c r="AY348" s="55">
        <f>F387</f>
        <v>0</v>
      </c>
      <c r="AZ348" s="56"/>
      <c r="BA348" s="56"/>
      <c r="BB348" s="56"/>
      <c r="BC348" s="56"/>
      <c r="BD348" s="56"/>
      <c r="BE348" s="56"/>
      <c r="BF348" s="56"/>
      <c r="BG348" s="56"/>
      <c r="BH348" s="56"/>
      <c r="BI348" s="56"/>
      <c r="BJ348" s="56"/>
      <c r="BK348" s="56"/>
      <c r="BL348" s="56"/>
      <c r="BM348" s="56"/>
      <c r="BN348" s="56"/>
    </row>
    <row r="349" spans="1:66" ht="11.25" customHeight="1">
      <c r="A349" s="220"/>
      <c r="B349" s="38"/>
      <c r="C349" s="205"/>
      <c r="D349" s="208"/>
      <c r="E349" s="57" t="s">
        <v>42</v>
      </c>
      <c r="F349" s="58" t="str">
        <f>IF(D348&lt;&gt;"", VLOOKUP(D348,'Base de Datos'!$A$2:$D1268,3,FALSE()),"")</f>
        <v/>
      </c>
      <c r="G349" s="205"/>
      <c r="H349" s="208"/>
      <c r="I349" s="57" t="s">
        <v>42</v>
      </c>
      <c r="J349" s="58" t="str">
        <f>IF(H348&lt;&gt;"", VLOOKUP(H348,'Base de Datos'!$A$2:$D1268,3,FALSE()),"")</f>
        <v/>
      </c>
      <c r="K349" s="205"/>
      <c r="L349" s="208"/>
      <c r="M349" s="57" t="s">
        <v>42</v>
      </c>
      <c r="N349" s="58" t="str">
        <f>IF(L348&lt;&gt;"", VLOOKUP(L348,'Base de Datos'!$A$2:$D1268,3,FALSE()),"")</f>
        <v/>
      </c>
      <c r="O349" s="43"/>
      <c r="P349" s="130" t="s">
        <v>70</v>
      </c>
      <c r="Q349" s="131" t="s">
        <v>71</v>
      </c>
      <c r="R349" s="15"/>
      <c r="S349" s="229"/>
      <c r="T349" s="230"/>
      <c r="U349" s="59"/>
      <c r="V349" s="47"/>
      <c r="W349" s="229"/>
      <c r="X349" s="230"/>
      <c r="Y349" s="59"/>
      <c r="Z349" s="47"/>
      <c r="AA349" s="229"/>
      <c r="AB349" s="230"/>
      <c r="AC349" s="59"/>
      <c r="AD349" s="48"/>
      <c r="AE349" s="181"/>
      <c r="AF349" s="181"/>
      <c r="AG349" s="181"/>
      <c r="AH349" s="181"/>
      <c r="AI349" s="181"/>
      <c r="AJ349" s="181"/>
      <c r="AK349" s="181"/>
      <c r="AL349" s="181"/>
      <c r="AM349" s="48"/>
      <c r="AN349" s="53">
        <f>A334</f>
        <v>46335</v>
      </c>
      <c r="AO349" s="54" t="str">
        <f>G335</f>
        <v>Consultorio N° 2</v>
      </c>
      <c r="AP349" s="55">
        <f t="shared" ref="AP349:AQ349" si="242">G336</f>
        <v>0</v>
      </c>
      <c r="AQ349" s="55">
        <f t="shared" si="242"/>
        <v>0</v>
      </c>
      <c r="AR349" s="55">
        <f>Y336</f>
        <v>0</v>
      </c>
      <c r="AS349" s="55">
        <f>W336</f>
        <v>0</v>
      </c>
      <c r="AT349" s="55">
        <f>W337</f>
        <v>0</v>
      </c>
      <c r="AU349" s="55">
        <f>Y337</f>
        <v>0</v>
      </c>
      <c r="AV349" s="55">
        <f>W338</f>
        <v>0</v>
      </c>
      <c r="AW349" s="55">
        <f>Y338</f>
        <v>0</v>
      </c>
      <c r="AX349" s="55">
        <f>Y339</f>
        <v>0</v>
      </c>
      <c r="AY349" s="55">
        <f>J339</f>
        <v>0</v>
      </c>
      <c r="AZ349" s="56"/>
      <c r="BA349" s="56"/>
      <c r="BB349" s="56"/>
      <c r="BC349" s="56"/>
      <c r="BD349" s="56"/>
      <c r="BE349" s="56"/>
      <c r="BF349" s="56"/>
      <c r="BG349" s="56"/>
      <c r="BH349" s="56"/>
      <c r="BI349" s="56"/>
      <c r="BJ349" s="56"/>
      <c r="BK349" s="56"/>
      <c r="BL349" s="56"/>
      <c r="BM349" s="56"/>
      <c r="BN349" s="56"/>
    </row>
    <row r="350" spans="1:66" ht="11.25" customHeight="1">
      <c r="A350" s="220"/>
      <c r="B350" s="38"/>
      <c r="C350" s="205"/>
      <c r="D350" s="208"/>
      <c r="E350" s="57" t="s">
        <v>44</v>
      </c>
      <c r="F350" s="58" t="str">
        <f>IF(D348&lt;&gt;"", VLOOKUP(D348,'Base de Datos'!$A$2:$D1268,4,FALSE()),"")</f>
        <v/>
      </c>
      <c r="G350" s="205"/>
      <c r="H350" s="208"/>
      <c r="I350" s="57" t="s">
        <v>44</v>
      </c>
      <c r="J350" s="58" t="str">
        <f>IF(H348&lt;&gt;"", VLOOKUP(H348,'Base de Datos'!$A$2:$D1268,4,FALSE()),"")</f>
        <v/>
      </c>
      <c r="K350" s="205"/>
      <c r="L350" s="208"/>
      <c r="M350" s="57" t="s">
        <v>44</v>
      </c>
      <c r="N350" s="58" t="str">
        <f>IF(L348&lt;&gt;"", VLOOKUP(L348,'Base de Datos'!$A$2:$D1268,4,FALSE()),"")</f>
        <v/>
      </c>
      <c r="O350" s="43"/>
      <c r="P350" s="132" t="s">
        <v>73</v>
      </c>
      <c r="Q350" s="133" t="s">
        <v>74</v>
      </c>
      <c r="R350" s="15"/>
      <c r="S350" s="229"/>
      <c r="T350" s="230"/>
      <c r="U350" s="59"/>
      <c r="V350" s="47"/>
      <c r="W350" s="229"/>
      <c r="X350" s="230"/>
      <c r="Y350" s="59"/>
      <c r="Z350" s="47"/>
      <c r="AA350" s="229"/>
      <c r="AB350" s="230"/>
      <c r="AC350" s="59"/>
      <c r="AD350" s="48"/>
      <c r="AE350" s="181"/>
      <c r="AF350" s="181"/>
      <c r="AG350" s="181"/>
      <c r="AH350" s="181"/>
      <c r="AI350" s="181"/>
      <c r="AJ350" s="181"/>
      <c r="AK350" s="181"/>
      <c r="AL350" s="181"/>
      <c r="AM350" s="48"/>
      <c r="AN350" s="53">
        <f>A334</f>
        <v>46335</v>
      </c>
      <c r="AO350" s="54" t="str">
        <f>G335</f>
        <v>Consultorio N° 2</v>
      </c>
      <c r="AP350" s="55">
        <f t="shared" ref="AP350:AQ350" si="243">G340</f>
        <v>0</v>
      </c>
      <c r="AQ350" s="55">
        <f t="shared" si="243"/>
        <v>0</v>
      </c>
      <c r="AR350" s="55">
        <f>Y340</f>
        <v>0</v>
      </c>
      <c r="AS350" s="55">
        <f>W340</f>
        <v>0</v>
      </c>
      <c r="AT350" s="55">
        <f>W341</f>
        <v>0</v>
      </c>
      <c r="AU350" s="55">
        <f>Y341</f>
        <v>0</v>
      </c>
      <c r="AV350" s="55">
        <f>W342</f>
        <v>0</v>
      </c>
      <c r="AW350" s="55">
        <f>Y342</f>
        <v>0</v>
      </c>
      <c r="AX350" s="55">
        <f>Y343</f>
        <v>0</v>
      </c>
      <c r="AY350" s="55">
        <f>J343</f>
        <v>0</v>
      </c>
      <c r="AZ350" s="56"/>
      <c r="BA350" s="56"/>
      <c r="BB350" s="56"/>
      <c r="BC350" s="56"/>
      <c r="BD350" s="56"/>
      <c r="BE350" s="56"/>
      <c r="BF350" s="56"/>
      <c r="BG350" s="56"/>
      <c r="BH350" s="56"/>
      <c r="BI350" s="56"/>
      <c r="BJ350" s="56"/>
      <c r="BK350" s="56"/>
      <c r="BL350" s="56"/>
      <c r="BM350" s="56"/>
      <c r="BN350" s="56"/>
    </row>
    <row r="351" spans="1:66" ht="11.25" customHeight="1">
      <c r="A351" s="221"/>
      <c r="B351" s="38"/>
      <c r="C351" s="206"/>
      <c r="D351" s="209"/>
      <c r="E351" s="85" t="s">
        <v>46</v>
      </c>
      <c r="F351" s="86"/>
      <c r="G351" s="206"/>
      <c r="H351" s="209"/>
      <c r="I351" s="85" t="s">
        <v>46</v>
      </c>
      <c r="J351" s="108"/>
      <c r="K351" s="206"/>
      <c r="L351" s="209"/>
      <c r="M351" s="85" t="s">
        <v>46</v>
      </c>
      <c r="N351" s="108"/>
      <c r="O351" s="43"/>
      <c r="P351" s="137" t="s">
        <v>52</v>
      </c>
      <c r="Q351" s="138" t="s">
        <v>76</v>
      </c>
      <c r="R351" s="15"/>
      <c r="S351" s="227" t="str">
        <f>IF(OR(S348="Empleado",S348="Familiar"),"Nombre del Empleado","N° Factura")</f>
        <v>N° Factura</v>
      </c>
      <c r="T351" s="228"/>
      <c r="U351" s="89"/>
      <c r="V351" s="47"/>
      <c r="W351" s="227" t="str">
        <f>IF(OR(W348="Empleado",W348="Familiar"),"Nombre del Empleado","N° Factura")</f>
        <v>N° Factura</v>
      </c>
      <c r="X351" s="228"/>
      <c r="Y351" s="89"/>
      <c r="Z351" s="47"/>
      <c r="AA351" s="227" t="str">
        <f>IF(OR(AA348="Empleado",AA348="Familiar"),"Nombre del Empleado","N° Factura")</f>
        <v>N° Factura</v>
      </c>
      <c r="AB351" s="228"/>
      <c r="AC351" s="89"/>
      <c r="AD351" s="48"/>
      <c r="AE351" s="181"/>
      <c r="AF351" s="181"/>
      <c r="AG351" s="181"/>
      <c r="AH351" s="181"/>
      <c r="AI351" s="181"/>
      <c r="AJ351" s="181"/>
      <c r="AK351" s="181"/>
      <c r="AL351" s="181"/>
      <c r="AM351" s="48"/>
      <c r="AN351" s="53">
        <f>A334</f>
        <v>46335</v>
      </c>
      <c r="AO351" s="54" t="str">
        <f>G335</f>
        <v>Consultorio N° 2</v>
      </c>
      <c r="AP351" s="55">
        <f t="shared" ref="AP351:AQ351" si="244">G344</f>
        <v>0</v>
      </c>
      <c r="AQ351" s="55">
        <f t="shared" si="244"/>
        <v>0</v>
      </c>
      <c r="AR351" s="55">
        <f>Y344</f>
        <v>0</v>
      </c>
      <c r="AS351" s="55">
        <f>W344</f>
        <v>0</v>
      </c>
      <c r="AT351" s="55">
        <f>W345</f>
        <v>0</v>
      </c>
      <c r="AU351" s="55">
        <f>Y345</f>
        <v>0</v>
      </c>
      <c r="AV351" s="55">
        <f>W346</f>
        <v>0</v>
      </c>
      <c r="AW351" s="55">
        <f>Y346</f>
        <v>0</v>
      </c>
      <c r="AX351" s="55">
        <f>Y347</f>
        <v>0</v>
      </c>
      <c r="AY351" s="55">
        <f>J347</f>
        <v>0</v>
      </c>
      <c r="AZ351" s="56"/>
      <c r="BA351" s="56"/>
      <c r="BB351" s="56"/>
      <c r="BC351" s="56"/>
      <c r="BD351" s="56"/>
      <c r="BE351" s="56"/>
      <c r="BF351" s="56"/>
      <c r="BG351" s="56"/>
      <c r="BH351" s="56"/>
      <c r="BI351" s="56"/>
      <c r="BJ351" s="56"/>
      <c r="BK351" s="56"/>
      <c r="BL351" s="56"/>
      <c r="BM351" s="56"/>
      <c r="BN351" s="56"/>
    </row>
    <row r="352" spans="1:66" ht="11.25" customHeight="1">
      <c r="A352" s="222">
        <f>A348+$Q$13/1440</f>
        <v>0.5</v>
      </c>
      <c r="B352" s="38"/>
      <c r="C352" s="204"/>
      <c r="D352" s="207"/>
      <c r="E352" s="40" t="s">
        <v>36</v>
      </c>
      <c r="F352" s="42" t="str">
        <f>IF(D352&lt;&gt;"", VLOOKUP(D352,'Base de Datos'!$A$2:$D1268,2,FALSE()),"")</f>
        <v/>
      </c>
      <c r="G352" s="204"/>
      <c r="H352" s="216"/>
      <c r="I352" s="40" t="s">
        <v>36</v>
      </c>
      <c r="J352" s="42" t="str">
        <f>IF(H352&lt;&gt;"", VLOOKUP(H352,'Base de Datos'!$A$2:$D1268,2,FALSE()),"")</f>
        <v/>
      </c>
      <c r="K352" s="204"/>
      <c r="L352" s="216"/>
      <c r="M352" s="40" t="s">
        <v>36</v>
      </c>
      <c r="N352" s="42" t="str">
        <f>IF(L352&lt;&gt;"", VLOOKUP(L352,'Base de Datos'!$A$2:$D1268,2,FALSE()),"")</f>
        <v/>
      </c>
      <c r="O352" s="43"/>
      <c r="P352" s="141" t="s">
        <v>78</v>
      </c>
      <c r="Q352" s="142" t="s">
        <v>79</v>
      </c>
      <c r="R352" s="15"/>
      <c r="S352" s="45"/>
      <c r="T352" s="45" t="s">
        <v>37</v>
      </c>
      <c r="U352" s="46"/>
      <c r="V352" s="47"/>
      <c r="W352" s="45"/>
      <c r="X352" s="45" t="s">
        <v>37</v>
      </c>
      <c r="Y352" s="46"/>
      <c r="Z352" s="47"/>
      <c r="AA352" s="45"/>
      <c r="AB352" s="45" t="s">
        <v>37</v>
      </c>
      <c r="AC352" s="46"/>
      <c r="AD352" s="48"/>
      <c r="AE352" s="181"/>
      <c r="AF352" s="181"/>
      <c r="AG352" s="181"/>
      <c r="AH352" s="181"/>
      <c r="AI352" s="181"/>
      <c r="AJ352" s="181"/>
      <c r="AK352" s="181"/>
      <c r="AL352" s="181"/>
      <c r="AM352" s="48"/>
      <c r="AN352" s="53">
        <f>A334</f>
        <v>46335</v>
      </c>
      <c r="AO352" s="54" t="str">
        <f>G335</f>
        <v>Consultorio N° 2</v>
      </c>
      <c r="AP352" s="55">
        <f t="shared" ref="AP352:AQ352" si="245">G348</f>
        <v>0</v>
      </c>
      <c r="AQ352" s="55">
        <f t="shared" si="245"/>
        <v>0</v>
      </c>
      <c r="AR352" s="55">
        <f>Y348</f>
        <v>0</v>
      </c>
      <c r="AS352" s="55">
        <f>W348</f>
        <v>0</v>
      </c>
      <c r="AT352" s="55">
        <f>W349</f>
        <v>0</v>
      </c>
      <c r="AU352" s="55">
        <f>Y349</f>
        <v>0</v>
      </c>
      <c r="AV352" s="55">
        <f>W350</f>
        <v>0</v>
      </c>
      <c r="AW352" s="55">
        <f>Y350</f>
        <v>0</v>
      </c>
      <c r="AX352" s="55">
        <f>Y351</f>
        <v>0</v>
      </c>
      <c r="AY352" s="55">
        <f>J351</f>
        <v>0</v>
      </c>
      <c r="AZ352" s="56"/>
      <c r="BA352" s="56"/>
      <c r="BB352" s="56"/>
      <c r="BC352" s="56"/>
      <c r="BD352" s="56"/>
      <c r="BE352" s="56"/>
      <c r="BF352" s="56"/>
      <c r="BG352" s="56"/>
      <c r="BH352" s="56"/>
      <c r="BI352" s="56"/>
      <c r="BJ352" s="56"/>
      <c r="BK352" s="56"/>
      <c r="BL352" s="56"/>
      <c r="BM352" s="56"/>
      <c r="BN352" s="56"/>
    </row>
    <row r="353" spans="1:66" ht="11.25" customHeight="1">
      <c r="A353" s="220"/>
      <c r="B353" s="38"/>
      <c r="C353" s="205"/>
      <c r="D353" s="208"/>
      <c r="E353" s="57" t="s">
        <v>42</v>
      </c>
      <c r="F353" s="58" t="str">
        <f>IF(D352&lt;&gt;"", VLOOKUP(D352,'Base de Datos'!$A$2:$D1268,3,FALSE()),"")</f>
        <v/>
      </c>
      <c r="G353" s="205"/>
      <c r="H353" s="208"/>
      <c r="I353" s="57" t="s">
        <v>42</v>
      </c>
      <c r="J353" s="58" t="str">
        <f>IF(H352&lt;&gt;"", VLOOKUP(H352,'Base de Datos'!$A$2:$D1268,3,FALSE()),"")</f>
        <v/>
      </c>
      <c r="K353" s="205"/>
      <c r="L353" s="208"/>
      <c r="M353" s="57" t="s">
        <v>42</v>
      </c>
      <c r="N353" s="58" t="str">
        <f>IF(L352&lt;&gt;"", VLOOKUP(L352,'Base de Datos'!$A$2:$D1268,3,FALSE()),"")</f>
        <v/>
      </c>
      <c r="O353" s="43"/>
      <c r="P353" s="1"/>
      <c r="Q353" s="147"/>
      <c r="R353" s="15"/>
      <c r="S353" s="229"/>
      <c r="T353" s="230"/>
      <c r="U353" s="59"/>
      <c r="V353" s="47"/>
      <c r="W353" s="229"/>
      <c r="X353" s="230"/>
      <c r="Y353" s="59"/>
      <c r="Z353" s="47"/>
      <c r="AA353" s="229"/>
      <c r="AB353" s="230"/>
      <c r="AC353" s="59"/>
      <c r="AD353" s="48"/>
      <c r="AE353" s="181"/>
      <c r="AF353" s="181"/>
      <c r="AG353" s="181"/>
      <c r="AH353" s="181"/>
      <c r="AI353" s="181"/>
      <c r="AJ353" s="181"/>
      <c r="AK353" s="181"/>
      <c r="AL353" s="181"/>
      <c r="AM353" s="48"/>
      <c r="AN353" s="53">
        <f>A334</f>
        <v>46335</v>
      </c>
      <c r="AO353" s="149" t="str">
        <f>G335</f>
        <v>Consultorio N° 2</v>
      </c>
      <c r="AP353" s="55">
        <f t="shared" ref="AP353:AQ353" si="246">G352</f>
        <v>0</v>
      </c>
      <c r="AQ353" s="55">
        <f t="shared" si="246"/>
        <v>0</v>
      </c>
      <c r="AR353" s="55">
        <f>Y352</f>
        <v>0</v>
      </c>
      <c r="AS353" s="55">
        <f>W352</f>
        <v>0</v>
      </c>
      <c r="AT353" s="55">
        <f>W353</f>
        <v>0</v>
      </c>
      <c r="AU353" s="55">
        <f>Y353</f>
        <v>0</v>
      </c>
      <c r="AV353" s="55">
        <f>W354</f>
        <v>0</v>
      </c>
      <c r="AW353" s="55">
        <f>Y354</f>
        <v>0</v>
      </c>
      <c r="AX353" s="55">
        <f>Y355</f>
        <v>0</v>
      </c>
      <c r="AY353" s="55">
        <f>J355</f>
        <v>0</v>
      </c>
      <c r="AZ353" s="56"/>
      <c r="BA353" s="56"/>
      <c r="BB353" s="56"/>
      <c r="BC353" s="56"/>
      <c r="BD353" s="56"/>
      <c r="BE353" s="56"/>
      <c r="BF353" s="56"/>
      <c r="BG353" s="56"/>
      <c r="BH353" s="56"/>
      <c r="BI353" s="56"/>
      <c r="BJ353" s="56"/>
      <c r="BK353" s="56"/>
      <c r="BL353" s="56"/>
      <c r="BM353" s="56"/>
      <c r="BN353" s="56"/>
    </row>
    <row r="354" spans="1:66" ht="11.25" customHeight="1">
      <c r="A354" s="220"/>
      <c r="B354" s="38"/>
      <c r="C354" s="205"/>
      <c r="D354" s="208"/>
      <c r="E354" s="57" t="s">
        <v>44</v>
      </c>
      <c r="F354" s="58" t="str">
        <f>IF(D352&lt;&gt;"", VLOOKUP(D352,'Base de Datos'!$A$2:$D1268,4,FALSE()),"")</f>
        <v/>
      </c>
      <c r="G354" s="205"/>
      <c r="H354" s="208"/>
      <c r="I354" s="57" t="s">
        <v>44</v>
      </c>
      <c r="J354" s="58" t="str">
        <f>IF(H352&lt;&gt;"", VLOOKUP(H352,'Base de Datos'!$A$2:$D1268,4,FALSE()),"")</f>
        <v/>
      </c>
      <c r="K354" s="205"/>
      <c r="L354" s="208"/>
      <c r="M354" s="57" t="s">
        <v>44</v>
      </c>
      <c r="N354" s="58" t="str">
        <f>IF(L352&lt;&gt;"", VLOOKUP(L352,'Base de Datos'!$A$2:$D1268,4,FALSE()),"")</f>
        <v/>
      </c>
      <c r="O354" s="43"/>
      <c r="P354" s="1"/>
      <c r="Q354" s="150"/>
      <c r="R354" s="15"/>
      <c r="S354" s="229"/>
      <c r="T354" s="230"/>
      <c r="U354" s="59"/>
      <c r="V354" s="47"/>
      <c r="W354" s="229"/>
      <c r="X354" s="230"/>
      <c r="Y354" s="59"/>
      <c r="Z354" s="47"/>
      <c r="AA354" s="229"/>
      <c r="AB354" s="230"/>
      <c r="AC354" s="59"/>
      <c r="AD354" s="48"/>
      <c r="AE354" s="181"/>
      <c r="AF354" s="181"/>
      <c r="AG354" s="181"/>
      <c r="AH354" s="181"/>
      <c r="AI354" s="181"/>
      <c r="AJ354" s="181"/>
      <c r="AK354" s="181"/>
      <c r="AL354" s="181"/>
      <c r="AM354" s="48"/>
      <c r="AN354" s="53">
        <f>A334</f>
        <v>46335</v>
      </c>
      <c r="AO354" s="54" t="str">
        <f>G335</f>
        <v>Consultorio N° 2</v>
      </c>
      <c r="AP354" s="55">
        <f t="shared" ref="AP354:AQ354" si="247">G356</f>
        <v>0</v>
      </c>
      <c r="AQ354" s="55">
        <f t="shared" si="247"/>
        <v>0</v>
      </c>
      <c r="AR354" s="55">
        <f>Y356</f>
        <v>0</v>
      </c>
      <c r="AS354" s="55">
        <f>W356</f>
        <v>0</v>
      </c>
      <c r="AT354" s="55">
        <f>W357</f>
        <v>0</v>
      </c>
      <c r="AU354" s="55">
        <f>Y357</f>
        <v>0</v>
      </c>
      <c r="AV354" s="55">
        <f>W358</f>
        <v>0</v>
      </c>
      <c r="AW354" s="55">
        <f>Y358</f>
        <v>0</v>
      </c>
      <c r="AX354" s="55">
        <f>Y359</f>
        <v>0</v>
      </c>
      <c r="AY354" s="55">
        <f>J359</f>
        <v>0</v>
      </c>
      <c r="AZ354" s="56"/>
      <c r="BA354" s="56"/>
      <c r="BB354" s="56"/>
      <c r="BC354" s="56"/>
      <c r="BD354" s="56"/>
      <c r="BE354" s="56"/>
      <c r="BF354" s="56"/>
      <c r="BG354" s="56"/>
      <c r="BH354" s="56"/>
      <c r="BI354" s="56"/>
      <c r="BJ354" s="56"/>
      <c r="BK354" s="56"/>
      <c r="BL354" s="56"/>
      <c r="BM354" s="56"/>
      <c r="BN354" s="56"/>
    </row>
    <row r="355" spans="1:66" ht="11.25" customHeight="1">
      <c r="A355" s="221"/>
      <c r="B355" s="38"/>
      <c r="C355" s="206"/>
      <c r="D355" s="209"/>
      <c r="E355" s="85" t="s">
        <v>46</v>
      </c>
      <c r="F355" s="86"/>
      <c r="G355" s="206"/>
      <c r="H355" s="209"/>
      <c r="I355" s="85" t="s">
        <v>46</v>
      </c>
      <c r="J355" s="108"/>
      <c r="K355" s="206"/>
      <c r="L355" s="209"/>
      <c r="M355" s="85" t="s">
        <v>46</v>
      </c>
      <c r="N355" s="108"/>
      <c r="O355" s="43"/>
      <c r="P355" s="1"/>
      <c r="Q355" s="150"/>
      <c r="R355" s="15"/>
      <c r="S355" s="227" t="str">
        <f>IF(OR(S352="Empleado",S352="Familiar"),"Nombre del Empleado","N° Factura")</f>
        <v>N° Factura</v>
      </c>
      <c r="T355" s="228"/>
      <c r="U355" s="89"/>
      <c r="V355" s="47"/>
      <c r="W355" s="227" t="str">
        <f>IF(OR(W352="Empleado",W352="Familiar"),"Nombre del Empleado","N° Factura")</f>
        <v>N° Factura</v>
      </c>
      <c r="X355" s="228"/>
      <c r="Y355" s="89"/>
      <c r="Z355" s="47"/>
      <c r="AA355" s="227" t="str">
        <f>IF(OR(AA352="Empleado",AA352="Familiar"),"Nombre del Empleado","N° Factura")</f>
        <v>N° Factura</v>
      </c>
      <c r="AB355" s="228"/>
      <c r="AC355" s="89"/>
      <c r="AD355" s="48"/>
      <c r="AE355" s="181"/>
      <c r="AF355" s="181"/>
      <c r="AG355" s="181"/>
      <c r="AH355" s="181"/>
      <c r="AI355" s="181"/>
      <c r="AJ355" s="181"/>
      <c r="AK355" s="181"/>
      <c r="AL355" s="181"/>
      <c r="AM355" s="48"/>
      <c r="AN355" s="53">
        <f>A334</f>
        <v>46335</v>
      </c>
      <c r="AO355" s="54" t="str">
        <f>G335</f>
        <v>Consultorio N° 2</v>
      </c>
      <c r="AP355" s="55">
        <f t="shared" ref="AP355:AQ355" si="248">G360</f>
        <v>0</v>
      </c>
      <c r="AQ355" s="55">
        <f t="shared" si="248"/>
        <v>0</v>
      </c>
      <c r="AR355" s="55">
        <f>Y360</f>
        <v>0</v>
      </c>
      <c r="AS355" s="55">
        <f>W360</f>
        <v>0</v>
      </c>
      <c r="AT355" s="55">
        <f>W361</f>
        <v>0</v>
      </c>
      <c r="AU355" s="55">
        <f>Y361</f>
        <v>0</v>
      </c>
      <c r="AV355" s="55">
        <f>W362</f>
        <v>0</v>
      </c>
      <c r="AW355" s="55">
        <f>Y362</f>
        <v>0</v>
      </c>
      <c r="AX355" s="55">
        <f>Y363</f>
        <v>0</v>
      </c>
      <c r="AY355" s="55">
        <f>J363</f>
        <v>0</v>
      </c>
      <c r="AZ355" s="56"/>
      <c r="BA355" s="56"/>
      <c r="BB355" s="56"/>
      <c r="BC355" s="56"/>
      <c r="BD355" s="56"/>
      <c r="BE355" s="56"/>
      <c r="BF355" s="56"/>
      <c r="BG355" s="56"/>
      <c r="BH355" s="56"/>
      <c r="BI355" s="56"/>
      <c r="BJ355" s="56"/>
      <c r="BK355" s="56"/>
      <c r="BL355" s="56"/>
      <c r="BM355" s="56"/>
      <c r="BN355" s="56"/>
    </row>
    <row r="356" spans="1:66" ht="11.25" customHeight="1">
      <c r="A356" s="222">
        <f>A352+$Q$13/1440</f>
        <v>0.54166666666666663</v>
      </c>
      <c r="B356" s="38"/>
      <c r="C356" s="204"/>
      <c r="D356" s="207"/>
      <c r="E356" s="40" t="s">
        <v>36</v>
      </c>
      <c r="F356" s="42" t="str">
        <f>IF(D356&lt;&gt;"", VLOOKUP(D356,'Base de Datos'!$A$2:$D1268,2,FALSE()),"")</f>
        <v/>
      </c>
      <c r="G356" s="204"/>
      <c r="H356" s="216"/>
      <c r="I356" s="40" t="s">
        <v>36</v>
      </c>
      <c r="J356" s="42" t="str">
        <f>IF(H356&lt;&gt;"", VLOOKUP(H356,'Base de Datos'!$A$2:$D1268,2,FALSE()),"")</f>
        <v/>
      </c>
      <c r="K356" s="204"/>
      <c r="L356" s="216"/>
      <c r="M356" s="40" t="s">
        <v>36</v>
      </c>
      <c r="N356" s="42" t="str">
        <f>IF(L356&lt;&gt;"", VLOOKUP(L356,'Base de Datos'!$A$2:$D1268,2,FALSE()),"")</f>
        <v/>
      </c>
      <c r="O356" s="43"/>
      <c r="P356" s="1"/>
      <c r="Q356" s="150"/>
      <c r="R356" s="15"/>
      <c r="S356" s="45"/>
      <c r="T356" s="45" t="s">
        <v>37</v>
      </c>
      <c r="U356" s="46"/>
      <c r="V356" s="47"/>
      <c r="W356" s="45"/>
      <c r="X356" s="45" t="s">
        <v>37</v>
      </c>
      <c r="Y356" s="46"/>
      <c r="Z356" s="47"/>
      <c r="AA356" s="45"/>
      <c r="AB356" s="45" t="s">
        <v>37</v>
      </c>
      <c r="AC356" s="46"/>
      <c r="AD356" s="48"/>
      <c r="AE356" s="181"/>
      <c r="AF356" s="181"/>
      <c r="AG356" s="181"/>
      <c r="AH356" s="181"/>
      <c r="AI356" s="181"/>
      <c r="AJ356" s="181"/>
      <c r="AK356" s="181"/>
      <c r="AL356" s="181"/>
      <c r="AM356" s="48"/>
      <c r="AN356" s="53">
        <f>A334</f>
        <v>46335</v>
      </c>
      <c r="AO356" s="54" t="str">
        <f>G335</f>
        <v>Consultorio N° 2</v>
      </c>
      <c r="AP356" s="55">
        <f t="shared" ref="AP356:AQ356" si="249">G364</f>
        <v>0</v>
      </c>
      <c r="AQ356" s="55">
        <f t="shared" si="249"/>
        <v>0</v>
      </c>
      <c r="AR356" s="55">
        <f>Y364</f>
        <v>0</v>
      </c>
      <c r="AS356" s="55">
        <f>W364</f>
        <v>0</v>
      </c>
      <c r="AT356" s="55">
        <f>W365</f>
        <v>0</v>
      </c>
      <c r="AU356" s="55">
        <f>Y365</f>
        <v>0</v>
      </c>
      <c r="AV356" s="55">
        <f>W366</f>
        <v>0</v>
      </c>
      <c r="AW356" s="55">
        <f>Y366</f>
        <v>0</v>
      </c>
      <c r="AX356" s="55">
        <f>Y367</f>
        <v>0</v>
      </c>
      <c r="AY356" s="55">
        <f>J367</f>
        <v>0</v>
      </c>
      <c r="AZ356" s="56"/>
      <c r="BA356" s="56"/>
      <c r="BB356" s="56"/>
      <c r="BC356" s="56"/>
      <c r="BD356" s="56"/>
      <c r="BE356" s="56"/>
      <c r="BF356" s="56"/>
      <c r="BG356" s="56"/>
      <c r="BH356" s="56"/>
      <c r="BI356" s="56"/>
      <c r="BJ356" s="56"/>
      <c r="BK356" s="56"/>
      <c r="BL356" s="56"/>
      <c r="BM356" s="56"/>
      <c r="BN356" s="56"/>
    </row>
    <row r="357" spans="1:66" ht="11.25" customHeight="1">
      <c r="A357" s="220"/>
      <c r="B357" s="38"/>
      <c r="C357" s="205"/>
      <c r="D357" s="208"/>
      <c r="E357" s="57" t="s">
        <v>42</v>
      </c>
      <c r="F357" s="58" t="str">
        <f>IF(D356&lt;&gt;"", VLOOKUP(D356,'Base de Datos'!$A$2:$D1268,3,FALSE()),"")</f>
        <v/>
      </c>
      <c r="G357" s="205"/>
      <c r="H357" s="208"/>
      <c r="I357" s="57" t="s">
        <v>42</v>
      </c>
      <c r="J357" s="58" t="str">
        <f>IF(H356&lt;&gt;"", VLOOKUP(H356,'Base de Datos'!$A$2:$D1268,3,FALSE()),"")</f>
        <v/>
      </c>
      <c r="K357" s="205"/>
      <c r="L357" s="208"/>
      <c r="M357" s="57" t="s">
        <v>42</v>
      </c>
      <c r="N357" s="58" t="str">
        <f>IF(L356&lt;&gt;"", VLOOKUP(L356,'Base de Datos'!$A$2:$D1268,3,FALSE()),"")</f>
        <v/>
      </c>
      <c r="O357" s="43"/>
      <c r="P357" s="1"/>
      <c r="Q357" s="1"/>
      <c r="R357" s="15"/>
      <c r="S357" s="229"/>
      <c r="T357" s="230"/>
      <c r="U357" s="59" t="s">
        <v>140</v>
      </c>
      <c r="V357" s="47"/>
      <c r="W357" s="229"/>
      <c r="X357" s="230"/>
      <c r="Y357" s="59"/>
      <c r="Z357" s="47"/>
      <c r="AA357" s="229"/>
      <c r="AB357" s="230"/>
      <c r="AC357" s="59"/>
      <c r="AD357" s="48"/>
      <c r="AE357" s="181"/>
      <c r="AF357" s="181"/>
      <c r="AG357" s="181"/>
      <c r="AH357" s="181"/>
      <c r="AI357" s="181"/>
      <c r="AJ357" s="181"/>
      <c r="AK357" s="181"/>
      <c r="AL357" s="181"/>
      <c r="AM357" s="48"/>
      <c r="AN357" s="53">
        <f>A334</f>
        <v>46335</v>
      </c>
      <c r="AO357" s="54" t="str">
        <f>G335</f>
        <v>Consultorio N° 2</v>
      </c>
      <c r="AP357" s="55">
        <f t="shared" ref="AP357:AQ357" si="250">G368</f>
        <v>0</v>
      </c>
      <c r="AQ357" s="55">
        <f t="shared" si="250"/>
        <v>0</v>
      </c>
      <c r="AR357" s="55">
        <f>Y368</f>
        <v>0</v>
      </c>
      <c r="AS357" s="55">
        <f>W368</f>
        <v>0</v>
      </c>
      <c r="AT357" s="55">
        <f>W369</f>
        <v>0</v>
      </c>
      <c r="AU357" s="55">
        <f>Y369</f>
        <v>0</v>
      </c>
      <c r="AV357" s="55">
        <f>W370</f>
        <v>0</v>
      </c>
      <c r="AW357" s="55">
        <f>Y370</f>
        <v>0</v>
      </c>
      <c r="AX357" s="55">
        <f>Y371</f>
        <v>0</v>
      </c>
      <c r="AY357" s="55">
        <f>J371</f>
        <v>0</v>
      </c>
      <c r="AZ357" s="56"/>
      <c r="BA357" s="56"/>
      <c r="BB357" s="56"/>
      <c r="BC357" s="56"/>
      <c r="BD357" s="56"/>
      <c r="BE357" s="56"/>
      <c r="BF357" s="56"/>
      <c r="BG357" s="56"/>
      <c r="BH357" s="56"/>
      <c r="BI357" s="56"/>
      <c r="BJ357" s="56"/>
      <c r="BK357" s="56"/>
      <c r="BL357" s="56"/>
      <c r="BM357" s="56"/>
      <c r="BN357" s="56"/>
    </row>
    <row r="358" spans="1:66" ht="11.25" customHeight="1">
      <c r="A358" s="220"/>
      <c r="B358" s="38"/>
      <c r="C358" s="205"/>
      <c r="D358" s="208"/>
      <c r="E358" s="57" t="s">
        <v>44</v>
      </c>
      <c r="F358" s="58" t="str">
        <f>IF(D356&lt;&gt;"", VLOOKUP(D356,'Base de Datos'!$A$2:$D1268,4,FALSE()),"")</f>
        <v/>
      </c>
      <c r="G358" s="205"/>
      <c r="H358" s="208"/>
      <c r="I358" s="57" t="s">
        <v>44</v>
      </c>
      <c r="J358" s="58" t="str">
        <f>IF(H356&lt;&gt;"", VLOOKUP(H356,'Base de Datos'!$A$2:$D1268,4,FALSE()),"")</f>
        <v/>
      </c>
      <c r="K358" s="205"/>
      <c r="L358" s="208"/>
      <c r="M358" s="57" t="s">
        <v>44</v>
      </c>
      <c r="N358" s="58" t="str">
        <f>IF(L356&lt;&gt;"", VLOOKUP(L356,'Base de Datos'!$A$2:$D1268,4,FALSE()),"")</f>
        <v/>
      </c>
      <c r="O358" s="1"/>
      <c r="P358" s="1"/>
      <c r="Q358" s="1"/>
      <c r="R358" s="15"/>
      <c r="S358" s="229"/>
      <c r="T358" s="230"/>
      <c r="U358" s="59"/>
      <c r="V358" s="47"/>
      <c r="W358" s="229"/>
      <c r="X358" s="230"/>
      <c r="Y358" s="59"/>
      <c r="Z358" s="47"/>
      <c r="AA358" s="229"/>
      <c r="AB358" s="230"/>
      <c r="AC358" s="59"/>
      <c r="AD358" s="48"/>
      <c r="AE358" s="181"/>
      <c r="AF358" s="181"/>
      <c r="AG358" s="181"/>
      <c r="AH358" s="181"/>
      <c r="AI358" s="181"/>
      <c r="AJ358" s="181"/>
      <c r="AK358" s="181"/>
      <c r="AL358" s="181"/>
      <c r="AM358" s="48"/>
      <c r="AN358" s="53">
        <f>A334</f>
        <v>46335</v>
      </c>
      <c r="AO358" s="54" t="str">
        <f>G335</f>
        <v>Consultorio N° 2</v>
      </c>
      <c r="AP358" s="55">
        <f t="shared" ref="AP358:AQ358" si="251">G372</f>
        <v>0</v>
      </c>
      <c r="AQ358" s="55">
        <f t="shared" si="251"/>
        <v>0</v>
      </c>
      <c r="AR358" s="55">
        <f>Y372</f>
        <v>0</v>
      </c>
      <c r="AS358" s="55">
        <f>W372</f>
        <v>0</v>
      </c>
      <c r="AT358" s="55">
        <f>W373</f>
        <v>0</v>
      </c>
      <c r="AU358" s="55">
        <f>Y373</f>
        <v>0</v>
      </c>
      <c r="AV358" s="55">
        <f>W374</f>
        <v>0</v>
      </c>
      <c r="AW358" s="55">
        <f>Y374</f>
        <v>0</v>
      </c>
      <c r="AX358" s="55">
        <f>Y375</f>
        <v>0</v>
      </c>
      <c r="AY358" s="55">
        <f>J375</f>
        <v>0</v>
      </c>
      <c r="AZ358" s="56"/>
      <c r="BA358" s="56"/>
      <c r="BB358" s="56"/>
      <c r="BC358" s="56"/>
      <c r="BD358" s="56"/>
      <c r="BE358" s="56"/>
      <c r="BF358" s="56"/>
      <c r="BG358" s="56"/>
      <c r="BH358" s="56"/>
      <c r="BI358" s="56"/>
      <c r="BJ358" s="56"/>
      <c r="BK358" s="56"/>
      <c r="BL358" s="56"/>
      <c r="BM358" s="56"/>
      <c r="BN358" s="56"/>
    </row>
    <row r="359" spans="1:66" ht="11.25" customHeight="1">
      <c r="A359" s="221"/>
      <c r="B359" s="38"/>
      <c r="C359" s="206"/>
      <c r="D359" s="209"/>
      <c r="E359" s="85" t="s">
        <v>46</v>
      </c>
      <c r="F359" s="86"/>
      <c r="G359" s="206"/>
      <c r="H359" s="209"/>
      <c r="I359" s="85" t="s">
        <v>46</v>
      </c>
      <c r="J359" s="108"/>
      <c r="K359" s="206"/>
      <c r="L359" s="209"/>
      <c r="M359" s="85" t="s">
        <v>46</v>
      </c>
      <c r="N359" s="108"/>
      <c r="O359" s="43"/>
      <c r="P359" s="1"/>
      <c r="Q359" s="1"/>
      <c r="R359" s="15"/>
      <c r="S359" s="227" t="str">
        <f>IF(OR(S356="Empleado",S356="Familiar"),"Nombre del Empleado","N° Factura")</f>
        <v>N° Factura</v>
      </c>
      <c r="T359" s="228"/>
      <c r="U359" s="89"/>
      <c r="V359" s="47"/>
      <c r="W359" s="227" t="str">
        <f>IF(OR(W356="Empleado",W356="Familiar"),"Nombre del Empleado","N° Factura")</f>
        <v>N° Factura</v>
      </c>
      <c r="X359" s="228"/>
      <c r="Y359" s="89"/>
      <c r="Z359" s="47"/>
      <c r="AA359" s="227" t="str">
        <f>IF(OR(AA356="Empleado",AA356="Familiar"),"Nombre del Empleado","N° Factura")</f>
        <v>N° Factura</v>
      </c>
      <c r="AB359" s="228"/>
      <c r="AC359" s="89"/>
      <c r="AD359" s="48"/>
      <c r="AE359" s="181"/>
      <c r="AF359" s="181"/>
      <c r="AG359" s="181"/>
      <c r="AH359" s="181"/>
      <c r="AI359" s="181"/>
      <c r="AJ359" s="181"/>
      <c r="AK359" s="181"/>
      <c r="AL359" s="181"/>
      <c r="AM359" s="48"/>
      <c r="AN359" s="53">
        <f>A334</f>
        <v>46335</v>
      </c>
      <c r="AO359" s="54" t="str">
        <f>K335</f>
        <v>Consultorio N° 3</v>
      </c>
      <c r="AP359" s="55">
        <f t="shared" ref="AP359:AQ359" si="252">K336</f>
        <v>0</v>
      </c>
      <c r="AQ359" s="55">
        <f t="shared" si="252"/>
        <v>0</v>
      </c>
      <c r="AR359" s="55">
        <f>AC336</f>
        <v>0</v>
      </c>
      <c r="AS359" s="55">
        <f>AA336</f>
        <v>0</v>
      </c>
      <c r="AT359" s="55">
        <f>AA337</f>
        <v>0</v>
      </c>
      <c r="AU359" s="55">
        <f>AC337</f>
        <v>0</v>
      </c>
      <c r="AV359" s="55">
        <f>AA338</f>
        <v>0</v>
      </c>
      <c r="AW359" s="55">
        <f>AC338</f>
        <v>0</v>
      </c>
      <c r="AX359" s="55">
        <f>AC339</f>
        <v>0</v>
      </c>
      <c r="AY359" s="55">
        <f>N339</f>
        <v>0</v>
      </c>
      <c r="AZ359" s="56"/>
      <c r="BA359" s="56"/>
      <c r="BB359" s="56"/>
      <c r="BC359" s="56"/>
      <c r="BD359" s="56"/>
      <c r="BE359" s="56"/>
      <c r="BF359" s="56"/>
      <c r="BG359" s="56"/>
      <c r="BH359" s="56"/>
      <c r="BI359" s="56"/>
      <c r="BJ359" s="56"/>
      <c r="BK359" s="56"/>
      <c r="BL359" s="56"/>
      <c r="BM359" s="56"/>
      <c r="BN359" s="56"/>
    </row>
    <row r="360" spans="1:66" ht="11.25" customHeight="1">
      <c r="A360" s="222">
        <f>A356+$Q$13/1440</f>
        <v>0.58333333333333326</v>
      </c>
      <c r="B360" s="38"/>
      <c r="C360" s="204"/>
      <c r="D360" s="207"/>
      <c r="E360" s="40" t="s">
        <v>36</v>
      </c>
      <c r="F360" s="42" t="str">
        <f>IF(D360&lt;&gt;"", VLOOKUP(D360,'Base de Datos'!$A$2:$D1268,2,FALSE()),"")</f>
        <v/>
      </c>
      <c r="G360" s="204"/>
      <c r="H360" s="216"/>
      <c r="I360" s="40" t="s">
        <v>36</v>
      </c>
      <c r="J360" s="42" t="str">
        <f>IF(H360&lt;&gt;"", VLOOKUP(H360,'Base de Datos'!$A$2:$D1268,2,FALSE()),"")</f>
        <v/>
      </c>
      <c r="K360" s="204"/>
      <c r="L360" s="216"/>
      <c r="M360" s="40" t="s">
        <v>36</v>
      </c>
      <c r="N360" s="42" t="str">
        <f>IF(L360&lt;&gt;"", VLOOKUP(L360,'Base de Datos'!$A$2:$D1268,2,FALSE()),"")</f>
        <v/>
      </c>
      <c r="O360" s="43"/>
      <c r="P360" s="151"/>
      <c r="Q360" s="1"/>
      <c r="R360" s="15"/>
      <c r="S360" s="45"/>
      <c r="T360" s="45" t="s">
        <v>37</v>
      </c>
      <c r="U360" s="46"/>
      <c r="V360" s="47"/>
      <c r="W360" s="45"/>
      <c r="X360" s="45" t="s">
        <v>37</v>
      </c>
      <c r="Y360" s="46"/>
      <c r="Z360" s="47"/>
      <c r="AA360" s="45"/>
      <c r="AB360" s="45" t="s">
        <v>37</v>
      </c>
      <c r="AC360" s="46"/>
      <c r="AD360" s="48"/>
      <c r="AE360" s="181"/>
      <c r="AF360" s="181"/>
      <c r="AG360" s="181"/>
      <c r="AH360" s="181"/>
      <c r="AI360" s="181"/>
      <c r="AJ360" s="181"/>
      <c r="AK360" s="181"/>
      <c r="AL360" s="181"/>
      <c r="AM360" s="48"/>
      <c r="AN360" s="53">
        <f>A334</f>
        <v>46335</v>
      </c>
      <c r="AO360" s="54" t="str">
        <f>K335</f>
        <v>Consultorio N° 3</v>
      </c>
      <c r="AP360" s="55">
        <f t="shared" ref="AP360:AQ360" si="253">K340</f>
        <v>0</v>
      </c>
      <c r="AQ360" s="55">
        <f t="shared" si="253"/>
        <v>0</v>
      </c>
      <c r="AR360" s="55">
        <f>AC340</f>
        <v>0</v>
      </c>
      <c r="AS360" s="55">
        <f>AA340</f>
        <v>0</v>
      </c>
      <c r="AT360" s="55">
        <f>AA341</f>
        <v>0</v>
      </c>
      <c r="AU360" s="55">
        <f>AC341</f>
        <v>0</v>
      </c>
      <c r="AV360" s="55">
        <f>AA342</f>
        <v>0</v>
      </c>
      <c r="AW360" s="55">
        <f>AC342</f>
        <v>0</v>
      </c>
      <c r="AX360" s="55">
        <f>AC343</f>
        <v>0</v>
      </c>
      <c r="AY360" s="55">
        <f>N343</f>
        <v>0</v>
      </c>
      <c r="AZ360" s="56"/>
      <c r="BA360" s="56"/>
      <c r="BB360" s="56"/>
      <c r="BC360" s="56"/>
      <c r="BD360" s="56"/>
      <c r="BE360" s="56"/>
      <c r="BF360" s="56"/>
      <c r="BG360" s="56"/>
      <c r="BH360" s="56"/>
      <c r="BI360" s="56"/>
      <c r="BJ360" s="56"/>
      <c r="BK360" s="56"/>
      <c r="BL360" s="56"/>
      <c r="BM360" s="56"/>
      <c r="BN360" s="56"/>
    </row>
    <row r="361" spans="1:66" ht="11.25" customHeight="1">
      <c r="A361" s="220"/>
      <c r="B361" s="38"/>
      <c r="C361" s="205"/>
      <c r="D361" s="208"/>
      <c r="E361" s="57" t="s">
        <v>42</v>
      </c>
      <c r="F361" s="58" t="str">
        <f>IF(D360&lt;&gt;"", VLOOKUP(D360,'Base de Datos'!$A$2:$D1268,3,FALSE()),"")</f>
        <v/>
      </c>
      <c r="G361" s="205"/>
      <c r="H361" s="208"/>
      <c r="I361" s="57" t="s">
        <v>42</v>
      </c>
      <c r="J361" s="58" t="str">
        <f>IF(H360&lt;&gt;"", VLOOKUP(H360,'Base de Datos'!$A$2:$D1268,3,FALSE()),"")</f>
        <v/>
      </c>
      <c r="K361" s="205"/>
      <c r="L361" s="208"/>
      <c r="M361" s="57" t="s">
        <v>42</v>
      </c>
      <c r="N361" s="58" t="str">
        <f>IF(L360&lt;&gt;"", VLOOKUP(L360,'Base de Datos'!$A$2:$D1268,3,FALSE()),"")</f>
        <v/>
      </c>
      <c r="O361" s="43"/>
      <c r="P361" s="151"/>
      <c r="Q361" s="152"/>
      <c r="R361" s="15"/>
      <c r="S361" s="229"/>
      <c r="T361" s="230"/>
      <c r="U361" s="59"/>
      <c r="V361" s="47"/>
      <c r="W361" s="229"/>
      <c r="X361" s="230"/>
      <c r="Y361" s="59"/>
      <c r="Z361" s="47"/>
      <c r="AA361" s="229"/>
      <c r="AB361" s="230"/>
      <c r="AC361" s="59"/>
      <c r="AD361" s="48"/>
      <c r="AE361" s="181"/>
      <c r="AF361" s="181"/>
      <c r="AG361" s="181"/>
      <c r="AH361" s="181"/>
      <c r="AI361" s="181"/>
      <c r="AJ361" s="181"/>
      <c r="AK361" s="181"/>
      <c r="AL361" s="181"/>
      <c r="AM361" s="48"/>
      <c r="AN361" s="53">
        <f>A334</f>
        <v>46335</v>
      </c>
      <c r="AO361" s="54" t="str">
        <f>K335</f>
        <v>Consultorio N° 3</v>
      </c>
      <c r="AP361" s="55">
        <f t="shared" ref="AP361:AQ361" si="254">K344</f>
        <v>0</v>
      </c>
      <c r="AQ361" s="55">
        <f t="shared" si="254"/>
        <v>0</v>
      </c>
      <c r="AR361" s="55">
        <f>AC344</f>
        <v>0</v>
      </c>
      <c r="AS361" s="55">
        <f>AA344</f>
        <v>0</v>
      </c>
      <c r="AT361" s="55">
        <f>AA345</f>
        <v>0</v>
      </c>
      <c r="AU361" s="55">
        <f>AC345</f>
        <v>0</v>
      </c>
      <c r="AV361" s="55">
        <f>AA346</f>
        <v>0</v>
      </c>
      <c r="AW361" s="55">
        <f>AC346</f>
        <v>0</v>
      </c>
      <c r="AX361" s="55">
        <f>AC347</f>
        <v>0</v>
      </c>
      <c r="AY361" s="55">
        <f>N347</f>
        <v>0</v>
      </c>
      <c r="AZ361" s="56"/>
      <c r="BA361" s="56"/>
      <c r="BB361" s="56"/>
      <c r="BC361" s="56"/>
      <c r="BD361" s="56"/>
      <c r="BE361" s="56"/>
      <c r="BF361" s="56"/>
      <c r="BG361" s="56"/>
      <c r="BH361" s="56"/>
      <c r="BI361" s="56"/>
      <c r="BJ361" s="56"/>
      <c r="BK361" s="56"/>
      <c r="BL361" s="56"/>
      <c r="BM361" s="56"/>
      <c r="BN361" s="56"/>
    </row>
    <row r="362" spans="1:66" ht="11.25" customHeight="1">
      <c r="A362" s="220"/>
      <c r="B362" s="38"/>
      <c r="C362" s="205"/>
      <c r="D362" s="208"/>
      <c r="E362" s="57" t="s">
        <v>44</v>
      </c>
      <c r="F362" s="58" t="str">
        <f>IF(D360&lt;&gt;"", VLOOKUP(D360,'Base de Datos'!$A$2:$D1268,4,FALSE()),"")</f>
        <v/>
      </c>
      <c r="G362" s="205"/>
      <c r="H362" s="208"/>
      <c r="I362" s="57" t="s">
        <v>44</v>
      </c>
      <c r="J362" s="58" t="str">
        <f>IF(H360&lt;&gt;"", VLOOKUP(H360,'Base de Datos'!$A$2:$D1268,4,FALSE()),"")</f>
        <v/>
      </c>
      <c r="K362" s="205"/>
      <c r="L362" s="208"/>
      <c r="M362" s="57" t="s">
        <v>44</v>
      </c>
      <c r="N362" s="58" t="str">
        <f>IF(L360&lt;&gt;"", VLOOKUP(L360,'Base de Datos'!$A$2:$D1268,4,FALSE()),"")</f>
        <v/>
      </c>
      <c r="O362" s="43"/>
      <c r="P362" s="151"/>
      <c r="Q362" s="152"/>
      <c r="R362" s="15"/>
      <c r="S362" s="229"/>
      <c r="T362" s="230"/>
      <c r="U362" s="59"/>
      <c r="V362" s="47"/>
      <c r="W362" s="229"/>
      <c r="X362" s="230"/>
      <c r="Y362" s="59"/>
      <c r="Z362" s="47"/>
      <c r="AA362" s="229"/>
      <c r="AB362" s="230"/>
      <c r="AC362" s="59"/>
      <c r="AD362" s="48"/>
      <c r="AE362" s="181"/>
      <c r="AF362" s="181"/>
      <c r="AG362" s="181"/>
      <c r="AH362" s="181"/>
      <c r="AI362" s="181"/>
      <c r="AJ362" s="181"/>
      <c r="AK362" s="181"/>
      <c r="AL362" s="181"/>
      <c r="AM362" s="48"/>
      <c r="AN362" s="53">
        <f>A334</f>
        <v>46335</v>
      </c>
      <c r="AO362" s="54" t="str">
        <f>K335</f>
        <v>Consultorio N° 3</v>
      </c>
      <c r="AP362" s="55">
        <f t="shared" ref="AP362:AQ362" si="255">K348</f>
        <v>0</v>
      </c>
      <c r="AQ362" s="55">
        <f t="shared" si="255"/>
        <v>0</v>
      </c>
      <c r="AR362" s="55">
        <f>AC348</f>
        <v>0</v>
      </c>
      <c r="AS362" s="55">
        <f>AA348</f>
        <v>0</v>
      </c>
      <c r="AT362" s="55">
        <f>AA349</f>
        <v>0</v>
      </c>
      <c r="AU362" s="55">
        <f>AC349</f>
        <v>0</v>
      </c>
      <c r="AV362" s="55">
        <f>AA350</f>
        <v>0</v>
      </c>
      <c r="AW362" s="55">
        <f>AC350</f>
        <v>0</v>
      </c>
      <c r="AX362" s="55">
        <f>AC351</f>
        <v>0</v>
      </c>
      <c r="AY362" s="55">
        <f>N351</f>
        <v>0</v>
      </c>
      <c r="AZ362" s="56"/>
      <c r="BA362" s="56"/>
      <c r="BB362" s="56"/>
      <c r="BC362" s="56"/>
      <c r="BD362" s="56"/>
      <c r="BE362" s="56"/>
      <c r="BF362" s="56"/>
      <c r="BG362" s="56"/>
      <c r="BH362" s="56"/>
      <c r="BI362" s="56"/>
      <c r="BJ362" s="56"/>
      <c r="BK362" s="56"/>
      <c r="BL362" s="56"/>
      <c r="BM362" s="56"/>
      <c r="BN362" s="56"/>
    </row>
    <row r="363" spans="1:66" ht="11.25" customHeight="1">
      <c r="A363" s="221"/>
      <c r="B363" s="38"/>
      <c r="C363" s="206"/>
      <c r="D363" s="209"/>
      <c r="E363" s="85" t="s">
        <v>46</v>
      </c>
      <c r="F363" s="86"/>
      <c r="G363" s="206"/>
      <c r="H363" s="209"/>
      <c r="I363" s="85" t="s">
        <v>46</v>
      </c>
      <c r="J363" s="108"/>
      <c r="K363" s="206"/>
      <c r="L363" s="209"/>
      <c r="M363" s="85" t="s">
        <v>46</v>
      </c>
      <c r="N363" s="108"/>
      <c r="O363" s="43"/>
      <c r="P363" s="151"/>
      <c r="Q363" s="1"/>
      <c r="R363" s="15"/>
      <c r="S363" s="227" t="str">
        <f>IF(OR(S360="Empleado",S360="Familiar"),"Nombre del Empleado","N° Factura")</f>
        <v>N° Factura</v>
      </c>
      <c r="T363" s="228"/>
      <c r="U363" s="89"/>
      <c r="V363" s="47"/>
      <c r="W363" s="227" t="str">
        <f>IF(OR(W360="Empleado",W360="Familiar"),"Nombre del Empleado","N° Factura")</f>
        <v>N° Factura</v>
      </c>
      <c r="X363" s="228"/>
      <c r="Y363" s="89"/>
      <c r="Z363" s="47"/>
      <c r="AA363" s="227" t="str">
        <f>IF(OR(AA360="Empleado",AA360="Familiar"),"Nombre del Empleado","N° Factura")</f>
        <v>N° Factura</v>
      </c>
      <c r="AB363" s="228"/>
      <c r="AC363" s="89"/>
      <c r="AD363" s="48"/>
      <c r="AE363" s="181"/>
      <c r="AF363" s="181"/>
      <c r="AG363" s="181"/>
      <c r="AH363" s="181"/>
      <c r="AI363" s="181"/>
      <c r="AJ363" s="181"/>
      <c r="AK363" s="181"/>
      <c r="AL363" s="181"/>
      <c r="AM363" s="48"/>
      <c r="AN363" s="53">
        <f>A334</f>
        <v>46335</v>
      </c>
      <c r="AO363" s="54" t="str">
        <f>K335</f>
        <v>Consultorio N° 3</v>
      </c>
      <c r="AP363" s="55">
        <f t="shared" ref="AP363:AQ363" si="256">K352</f>
        <v>0</v>
      </c>
      <c r="AQ363" s="55">
        <f t="shared" si="256"/>
        <v>0</v>
      </c>
      <c r="AR363" s="55">
        <f>AC352</f>
        <v>0</v>
      </c>
      <c r="AS363" s="55">
        <f>AA352</f>
        <v>0</v>
      </c>
      <c r="AT363" s="55">
        <f>AA353</f>
        <v>0</v>
      </c>
      <c r="AU363" s="55">
        <f>AC353</f>
        <v>0</v>
      </c>
      <c r="AV363" s="55">
        <f>AA354</f>
        <v>0</v>
      </c>
      <c r="AW363" s="55">
        <f>AC354</f>
        <v>0</v>
      </c>
      <c r="AX363" s="55">
        <f>AC355</f>
        <v>0</v>
      </c>
      <c r="AY363" s="55">
        <f>N355</f>
        <v>0</v>
      </c>
      <c r="AZ363" s="56"/>
      <c r="BA363" s="56"/>
      <c r="BB363" s="56"/>
      <c r="BC363" s="56"/>
      <c r="BD363" s="56"/>
      <c r="BE363" s="56"/>
      <c r="BF363" s="56"/>
      <c r="BG363" s="56"/>
      <c r="BH363" s="56"/>
      <c r="BI363" s="56"/>
      <c r="BJ363" s="56"/>
      <c r="BK363" s="56"/>
      <c r="BL363" s="56"/>
      <c r="BM363" s="56"/>
      <c r="BN363" s="56"/>
    </row>
    <row r="364" spans="1:66" ht="11.25" customHeight="1">
      <c r="A364" s="222">
        <f>A360+$Q$13/1440</f>
        <v>0.62499999999999989</v>
      </c>
      <c r="B364" s="38"/>
      <c r="C364" s="204"/>
      <c r="D364" s="207"/>
      <c r="E364" s="40" t="s">
        <v>36</v>
      </c>
      <c r="F364" s="42" t="str">
        <f>IF(D364&lt;&gt;"", VLOOKUP(D364,'Base de Datos'!$A$2:$D1268,2,FALSE()),"")</f>
        <v/>
      </c>
      <c r="G364" s="204"/>
      <c r="H364" s="216"/>
      <c r="I364" s="40" t="s">
        <v>36</v>
      </c>
      <c r="J364" s="42" t="str">
        <f>IF(H364&lt;&gt;"", VLOOKUP(H364,'Base de Datos'!$A$2:$D1268,2,FALSE()),"")</f>
        <v/>
      </c>
      <c r="K364" s="204"/>
      <c r="L364" s="216"/>
      <c r="M364" s="40" t="s">
        <v>36</v>
      </c>
      <c r="N364" s="42" t="str">
        <f>IF(L364&lt;&gt;"", VLOOKUP(L364,'Base de Datos'!$A$2:$D1268,2,FALSE()),"")</f>
        <v/>
      </c>
      <c r="O364" s="43"/>
      <c r="P364" s="153"/>
      <c r="Q364" s="154"/>
      <c r="R364" s="15"/>
      <c r="S364" s="45"/>
      <c r="T364" s="45" t="s">
        <v>37</v>
      </c>
      <c r="U364" s="46"/>
      <c r="V364" s="47"/>
      <c r="W364" s="45"/>
      <c r="X364" s="45" t="s">
        <v>37</v>
      </c>
      <c r="Y364" s="46"/>
      <c r="Z364" s="47"/>
      <c r="AA364" s="45"/>
      <c r="AB364" s="45" t="s">
        <v>37</v>
      </c>
      <c r="AC364" s="46"/>
      <c r="AD364" s="48"/>
      <c r="AE364" s="181"/>
      <c r="AF364" s="181"/>
      <c r="AG364" s="181"/>
      <c r="AH364" s="181"/>
      <c r="AI364" s="181"/>
      <c r="AJ364" s="181"/>
      <c r="AK364" s="181"/>
      <c r="AL364" s="181"/>
      <c r="AM364" s="48"/>
      <c r="AN364" s="53">
        <f>A334</f>
        <v>46335</v>
      </c>
      <c r="AO364" s="54" t="str">
        <f>K335</f>
        <v>Consultorio N° 3</v>
      </c>
      <c r="AP364" s="55">
        <f t="shared" ref="AP364:AQ364" si="257">K356</f>
        <v>0</v>
      </c>
      <c r="AQ364" s="55">
        <f t="shared" si="257"/>
        <v>0</v>
      </c>
      <c r="AR364" s="55">
        <f>AC356</f>
        <v>0</v>
      </c>
      <c r="AS364" s="55">
        <f>AA356</f>
        <v>0</v>
      </c>
      <c r="AT364" s="55">
        <f>AA357</f>
        <v>0</v>
      </c>
      <c r="AU364" s="55">
        <f>AC357</f>
        <v>0</v>
      </c>
      <c r="AV364" s="55">
        <f>AA358</f>
        <v>0</v>
      </c>
      <c r="AW364" s="55">
        <f>AC358</f>
        <v>0</v>
      </c>
      <c r="AX364" s="55">
        <f>AC359</f>
        <v>0</v>
      </c>
      <c r="AY364" s="55">
        <f>N359</f>
        <v>0</v>
      </c>
      <c r="AZ364" s="56"/>
      <c r="BA364" s="56"/>
      <c r="BB364" s="56"/>
      <c r="BC364" s="56"/>
      <c r="BD364" s="56"/>
      <c r="BE364" s="56"/>
      <c r="BF364" s="56"/>
      <c r="BG364" s="56"/>
      <c r="BH364" s="56"/>
      <c r="BI364" s="56"/>
      <c r="BJ364" s="56"/>
      <c r="BK364" s="56"/>
      <c r="BL364" s="56"/>
      <c r="BM364" s="56"/>
      <c r="BN364" s="56"/>
    </row>
    <row r="365" spans="1:66" ht="11.25" customHeight="1">
      <c r="A365" s="220"/>
      <c r="B365" s="38"/>
      <c r="C365" s="205"/>
      <c r="D365" s="208"/>
      <c r="E365" s="57" t="s">
        <v>42</v>
      </c>
      <c r="F365" s="58" t="str">
        <f>IF(D364&lt;&gt;"", VLOOKUP(D364,'Base de Datos'!$A$2:$D1268,3,FALSE()),"")</f>
        <v/>
      </c>
      <c r="G365" s="205"/>
      <c r="H365" s="208"/>
      <c r="I365" s="57" t="s">
        <v>42</v>
      </c>
      <c r="J365" s="58" t="str">
        <f>IF(H364&lt;&gt;"", VLOOKUP(H364,'Base de Datos'!$A$2:$D1268,3,FALSE()),"")</f>
        <v/>
      </c>
      <c r="K365" s="205"/>
      <c r="L365" s="208"/>
      <c r="M365" s="57" t="s">
        <v>42</v>
      </c>
      <c r="N365" s="58" t="str">
        <f>IF(L364&lt;&gt;"", VLOOKUP(L364,'Base de Datos'!$A$2:$D1268,3,FALSE()),"")</f>
        <v/>
      </c>
      <c r="O365" s="43"/>
      <c r="P365" s="153"/>
      <c r="Q365" s="154"/>
      <c r="R365" s="15"/>
      <c r="S365" s="229"/>
      <c r="T365" s="230"/>
      <c r="U365" s="59"/>
      <c r="V365" s="47"/>
      <c r="W365" s="229"/>
      <c r="X365" s="230"/>
      <c r="Y365" s="59"/>
      <c r="Z365" s="47"/>
      <c r="AA365" s="229"/>
      <c r="AB365" s="230"/>
      <c r="AC365" s="59"/>
      <c r="AD365" s="48"/>
      <c r="AE365" s="181"/>
      <c r="AF365" s="181"/>
      <c r="AG365" s="181"/>
      <c r="AH365" s="181"/>
      <c r="AI365" s="181"/>
      <c r="AJ365" s="181"/>
      <c r="AK365" s="181"/>
      <c r="AL365" s="181"/>
      <c r="AM365" s="48"/>
      <c r="AN365" s="53">
        <f>A334</f>
        <v>46335</v>
      </c>
      <c r="AO365" s="54" t="str">
        <f>K335</f>
        <v>Consultorio N° 3</v>
      </c>
      <c r="AP365" s="55">
        <f t="shared" ref="AP365:AQ365" si="258">K360</f>
        <v>0</v>
      </c>
      <c r="AQ365" s="55">
        <f t="shared" si="258"/>
        <v>0</v>
      </c>
      <c r="AR365" s="55">
        <f>AC360</f>
        <v>0</v>
      </c>
      <c r="AS365" s="55">
        <f>AA360</f>
        <v>0</v>
      </c>
      <c r="AT365" s="55">
        <f>AA361</f>
        <v>0</v>
      </c>
      <c r="AU365" s="55">
        <f>AC361</f>
        <v>0</v>
      </c>
      <c r="AV365" s="55">
        <f>AA362</f>
        <v>0</v>
      </c>
      <c r="AW365" s="55">
        <f>AC362</f>
        <v>0</v>
      </c>
      <c r="AX365" s="55">
        <f>AC363</f>
        <v>0</v>
      </c>
      <c r="AY365" s="55">
        <f>N363</f>
        <v>0</v>
      </c>
      <c r="AZ365" s="56"/>
      <c r="BA365" s="56"/>
      <c r="BB365" s="56"/>
      <c r="BC365" s="56"/>
      <c r="BD365" s="56"/>
      <c r="BE365" s="56"/>
      <c r="BF365" s="56"/>
      <c r="BG365" s="56"/>
      <c r="BH365" s="56"/>
      <c r="BI365" s="56"/>
      <c r="BJ365" s="56"/>
      <c r="BK365" s="56"/>
      <c r="BL365" s="56"/>
      <c r="BM365" s="56"/>
      <c r="BN365" s="56"/>
    </row>
    <row r="366" spans="1:66" ht="11.25" customHeight="1">
      <c r="A366" s="220"/>
      <c r="B366" s="38"/>
      <c r="C366" s="205"/>
      <c r="D366" s="208"/>
      <c r="E366" s="57" t="s">
        <v>44</v>
      </c>
      <c r="F366" s="58" t="str">
        <f>IF(D364&lt;&gt;"", VLOOKUP(D364,'Base de Datos'!$A$2:$D1268,4,FALSE()),"")</f>
        <v/>
      </c>
      <c r="G366" s="205"/>
      <c r="H366" s="208"/>
      <c r="I366" s="57" t="s">
        <v>44</v>
      </c>
      <c r="J366" s="58" t="str">
        <f>IF(H364&lt;&gt;"", VLOOKUP(H364,'Base de Datos'!$A$2:$D1268,4,FALSE()),"")</f>
        <v/>
      </c>
      <c r="K366" s="205"/>
      <c r="L366" s="208"/>
      <c r="M366" s="57" t="s">
        <v>44</v>
      </c>
      <c r="N366" s="58" t="str">
        <f>IF(L364&lt;&gt;"", VLOOKUP(L364,'Base de Datos'!$A$2:$D1268,4,FALSE()),"")</f>
        <v/>
      </c>
      <c r="O366" s="43"/>
      <c r="P366" s="153"/>
      <c r="Q366" s="154"/>
      <c r="R366" s="15"/>
      <c r="S366" s="229"/>
      <c r="T366" s="230"/>
      <c r="U366" s="59"/>
      <c r="V366" s="47"/>
      <c r="W366" s="229"/>
      <c r="X366" s="230"/>
      <c r="Y366" s="59"/>
      <c r="Z366" s="47"/>
      <c r="AA366" s="229"/>
      <c r="AB366" s="230"/>
      <c r="AC366" s="59"/>
      <c r="AD366" s="48"/>
      <c r="AE366" s="181"/>
      <c r="AF366" s="181"/>
      <c r="AG366" s="181"/>
      <c r="AH366" s="181"/>
      <c r="AI366" s="181"/>
      <c r="AJ366" s="181"/>
      <c r="AK366" s="181"/>
      <c r="AL366" s="181"/>
      <c r="AM366" s="48"/>
      <c r="AN366" s="53">
        <f>A334</f>
        <v>46335</v>
      </c>
      <c r="AO366" s="54" t="str">
        <f>K335</f>
        <v>Consultorio N° 3</v>
      </c>
      <c r="AP366" s="55">
        <f t="shared" ref="AP366:AQ366" si="259">K364</f>
        <v>0</v>
      </c>
      <c r="AQ366" s="55">
        <f t="shared" si="259"/>
        <v>0</v>
      </c>
      <c r="AR366" s="55">
        <f>AC364</f>
        <v>0</v>
      </c>
      <c r="AS366" s="55">
        <f>AA364</f>
        <v>0</v>
      </c>
      <c r="AT366" s="55">
        <f>AA365</f>
        <v>0</v>
      </c>
      <c r="AU366" s="55">
        <f>AC365</f>
        <v>0</v>
      </c>
      <c r="AV366" s="55">
        <f>AA366</f>
        <v>0</v>
      </c>
      <c r="AW366" s="55">
        <f>AC366</f>
        <v>0</v>
      </c>
      <c r="AX366" s="55">
        <f>AC367</f>
        <v>0</v>
      </c>
      <c r="AY366" s="55">
        <f>N367</f>
        <v>0</v>
      </c>
      <c r="AZ366" s="56"/>
      <c r="BA366" s="56"/>
      <c r="BB366" s="56"/>
      <c r="BC366" s="56"/>
      <c r="BD366" s="56"/>
      <c r="BE366" s="56"/>
      <c r="BF366" s="56"/>
      <c r="BG366" s="56"/>
      <c r="BH366" s="56"/>
      <c r="BI366" s="56"/>
      <c r="BJ366" s="56"/>
      <c r="BK366" s="56"/>
      <c r="BL366" s="56"/>
      <c r="BM366" s="56"/>
      <c r="BN366" s="56"/>
    </row>
    <row r="367" spans="1:66" ht="11.25" customHeight="1">
      <c r="A367" s="221"/>
      <c r="B367" s="38"/>
      <c r="C367" s="206"/>
      <c r="D367" s="209"/>
      <c r="E367" s="85" t="s">
        <v>46</v>
      </c>
      <c r="F367" s="86"/>
      <c r="G367" s="206"/>
      <c r="H367" s="209"/>
      <c r="I367" s="85" t="s">
        <v>46</v>
      </c>
      <c r="J367" s="108"/>
      <c r="K367" s="206"/>
      <c r="L367" s="209"/>
      <c r="M367" s="85" t="s">
        <v>46</v>
      </c>
      <c r="N367" s="108"/>
      <c r="O367" s="43"/>
      <c r="P367" s="153"/>
      <c r="Q367" s="154"/>
      <c r="R367" s="15"/>
      <c r="S367" s="227" t="str">
        <f>IF(OR(S364="Empleado",S364="Familiar"),"Nombre del Empleado","N° Factura")</f>
        <v>N° Factura</v>
      </c>
      <c r="T367" s="228"/>
      <c r="U367" s="89"/>
      <c r="V367" s="47"/>
      <c r="W367" s="227" t="str">
        <f>IF(OR(W364="Empleado",W364="Familiar"),"Nombre del Empleado","N° Factura")</f>
        <v>N° Factura</v>
      </c>
      <c r="X367" s="228"/>
      <c r="Y367" s="89"/>
      <c r="Z367" s="47"/>
      <c r="AA367" s="227" t="str">
        <f>IF(OR(AA364="Empleado",AA364="Familiar"),"Nombre del Empleado","N° Factura")</f>
        <v>N° Factura</v>
      </c>
      <c r="AB367" s="228"/>
      <c r="AC367" s="89"/>
      <c r="AD367" s="48"/>
      <c r="AE367" s="181"/>
      <c r="AF367" s="181"/>
      <c r="AG367" s="181"/>
      <c r="AH367" s="181"/>
      <c r="AI367" s="181"/>
      <c r="AJ367" s="181"/>
      <c r="AK367" s="181"/>
      <c r="AL367" s="181"/>
      <c r="AM367" s="48"/>
      <c r="AN367" s="53">
        <f>A334</f>
        <v>46335</v>
      </c>
      <c r="AO367" s="54" t="str">
        <f>K335</f>
        <v>Consultorio N° 3</v>
      </c>
      <c r="AP367" s="55">
        <f t="shared" ref="AP367:AQ367" si="260">K368</f>
        <v>0</v>
      </c>
      <c r="AQ367" s="55">
        <f t="shared" si="260"/>
        <v>0</v>
      </c>
      <c r="AR367" s="55">
        <f>AC368</f>
        <v>0</v>
      </c>
      <c r="AS367" s="55">
        <f>AA368</f>
        <v>0</v>
      </c>
      <c r="AT367" s="55">
        <f>AA369</f>
        <v>0</v>
      </c>
      <c r="AU367" s="55">
        <f>AC369</f>
        <v>0</v>
      </c>
      <c r="AV367" s="55">
        <f>AA370</f>
        <v>0</v>
      </c>
      <c r="AW367" s="55">
        <f>AC370</f>
        <v>0</v>
      </c>
      <c r="AX367" s="55">
        <f>AC371</f>
        <v>0</v>
      </c>
      <c r="AY367" s="55">
        <f>N371</f>
        <v>0</v>
      </c>
      <c r="AZ367" s="56"/>
      <c r="BA367" s="56"/>
      <c r="BB367" s="56"/>
      <c r="BC367" s="56"/>
      <c r="BD367" s="56"/>
      <c r="BE367" s="56"/>
      <c r="BF367" s="56"/>
      <c r="BG367" s="56"/>
      <c r="BH367" s="56"/>
      <c r="BI367" s="56"/>
      <c r="BJ367" s="56"/>
      <c r="BK367" s="56"/>
      <c r="BL367" s="56"/>
      <c r="BM367" s="56"/>
      <c r="BN367" s="56"/>
    </row>
    <row r="368" spans="1:66" ht="11.25" customHeight="1">
      <c r="A368" s="222">
        <f>A364+$Q$13/1440</f>
        <v>0.66666666666666652</v>
      </c>
      <c r="B368" s="38"/>
      <c r="C368" s="204"/>
      <c r="D368" s="207"/>
      <c r="E368" s="40" t="s">
        <v>36</v>
      </c>
      <c r="F368" s="42" t="str">
        <f>IF(D368&lt;&gt;"", VLOOKUP(D368,'Base de Datos'!$A$2:$D1268,2,FALSE()),"")</f>
        <v/>
      </c>
      <c r="G368" s="204"/>
      <c r="H368" s="216"/>
      <c r="I368" s="40" t="s">
        <v>36</v>
      </c>
      <c r="J368" s="42" t="str">
        <f>IF(H368&lt;&gt;"", VLOOKUP(H368,'Base de Datos'!$A$2:$D1268,2,FALSE()),"")</f>
        <v/>
      </c>
      <c r="K368" s="204"/>
      <c r="L368" s="216"/>
      <c r="M368" s="40" t="s">
        <v>36</v>
      </c>
      <c r="N368" s="42" t="str">
        <f>IF(L368&lt;&gt;"", VLOOKUP(L368,'Base de Datos'!$A$2:$D1268,2,FALSE()),"")</f>
        <v/>
      </c>
      <c r="O368" s="43"/>
      <c r="P368" s="3"/>
      <c r="Q368" s="3"/>
      <c r="R368" s="15"/>
      <c r="S368" s="45"/>
      <c r="T368" s="45" t="s">
        <v>37</v>
      </c>
      <c r="U368" s="46"/>
      <c r="V368" s="47"/>
      <c r="W368" s="45"/>
      <c r="X368" s="45" t="s">
        <v>37</v>
      </c>
      <c r="Y368" s="46"/>
      <c r="Z368" s="47"/>
      <c r="AA368" s="45"/>
      <c r="AB368" s="45" t="s">
        <v>37</v>
      </c>
      <c r="AC368" s="46"/>
      <c r="AD368" s="48"/>
      <c r="AE368" s="181"/>
      <c r="AF368" s="181"/>
      <c r="AG368" s="181"/>
      <c r="AH368" s="181"/>
      <c r="AI368" s="181"/>
      <c r="AJ368" s="181"/>
      <c r="AK368" s="181"/>
      <c r="AL368" s="181"/>
      <c r="AM368" s="48"/>
      <c r="AN368" s="53">
        <f>A334</f>
        <v>46335</v>
      </c>
      <c r="AO368" s="54" t="str">
        <f>K335</f>
        <v>Consultorio N° 3</v>
      </c>
      <c r="AP368" s="55">
        <f t="shared" ref="AP368:AQ368" si="261">K372</f>
        <v>0</v>
      </c>
      <c r="AQ368" s="55">
        <f t="shared" si="261"/>
        <v>0</v>
      </c>
      <c r="AR368" s="55">
        <f>AC372</f>
        <v>0</v>
      </c>
      <c r="AS368" s="55">
        <f>AA372</f>
        <v>0</v>
      </c>
      <c r="AT368" s="55">
        <f>AA373</f>
        <v>0</v>
      </c>
      <c r="AU368" s="55">
        <f>AC373</f>
        <v>0</v>
      </c>
      <c r="AV368" s="55">
        <f>AA374</f>
        <v>0</v>
      </c>
      <c r="AW368" s="55">
        <f>AC374</f>
        <v>0</v>
      </c>
      <c r="AX368" s="55">
        <f>AC375</f>
        <v>0</v>
      </c>
      <c r="AY368" s="55">
        <f>N375</f>
        <v>0</v>
      </c>
      <c r="AZ368" s="56"/>
      <c r="BA368" s="56"/>
      <c r="BB368" s="56"/>
      <c r="BC368" s="56"/>
      <c r="BD368" s="56"/>
      <c r="BE368" s="56"/>
      <c r="BF368" s="56"/>
      <c r="BG368" s="56"/>
      <c r="BH368" s="56"/>
      <c r="BI368" s="56"/>
      <c r="BJ368" s="56"/>
      <c r="BK368" s="56"/>
      <c r="BL368" s="56"/>
      <c r="BM368" s="56"/>
      <c r="BN368" s="56"/>
    </row>
    <row r="369" spans="1:66" ht="11.25" customHeight="1">
      <c r="A369" s="220"/>
      <c r="B369" s="38"/>
      <c r="C369" s="205"/>
      <c r="D369" s="208"/>
      <c r="E369" s="57" t="s">
        <v>42</v>
      </c>
      <c r="F369" s="58" t="str">
        <f>IF(D368&lt;&gt;"", VLOOKUP(D368,'Base de Datos'!$A$2:$D1268,3,FALSE()),"")</f>
        <v/>
      </c>
      <c r="G369" s="205"/>
      <c r="H369" s="208"/>
      <c r="I369" s="57" t="s">
        <v>42</v>
      </c>
      <c r="J369" s="58" t="str">
        <f>IF(H368&lt;&gt;"", VLOOKUP(H368,'Base de Datos'!$A$2:$D1268,3,FALSE()),"")</f>
        <v/>
      </c>
      <c r="K369" s="205"/>
      <c r="L369" s="208"/>
      <c r="M369" s="57" t="s">
        <v>42</v>
      </c>
      <c r="N369" s="58" t="str">
        <f>IF(L368&lt;&gt;"", VLOOKUP(L368,'Base de Datos'!$A$2:$D1268,3,FALSE()),"")</f>
        <v/>
      </c>
      <c r="O369" s="43"/>
      <c r="P369" s="3"/>
      <c r="Q369" s="3"/>
      <c r="R369" s="15"/>
      <c r="S369" s="229"/>
      <c r="T369" s="230"/>
      <c r="U369" s="59"/>
      <c r="V369" s="47"/>
      <c r="W369" s="229"/>
      <c r="X369" s="230"/>
      <c r="Y369" s="59"/>
      <c r="Z369" s="47"/>
      <c r="AA369" s="229"/>
      <c r="AB369" s="230"/>
      <c r="AC369" s="59"/>
      <c r="AD369" s="48"/>
      <c r="AE369" s="235">
        <f>A334</f>
        <v>46335</v>
      </c>
      <c r="AF369" s="236"/>
      <c r="AG369" s="236"/>
      <c r="AH369" s="236"/>
      <c r="AI369" s="236"/>
      <c r="AJ369" s="236"/>
      <c r="AK369" s="236"/>
      <c r="AL369" s="237"/>
      <c r="AM369" s="48"/>
      <c r="AN369" s="155">
        <f>A334</f>
        <v>46335</v>
      </c>
      <c r="AO369" s="156" t="str">
        <f>K335</f>
        <v>Consultorio N° 3</v>
      </c>
      <c r="AP369" s="156">
        <f t="shared" ref="AP369:AQ369" si="262">K376</f>
        <v>0</v>
      </c>
      <c r="AQ369" s="156">
        <f t="shared" si="262"/>
        <v>0</v>
      </c>
      <c r="AR369" s="156">
        <f>AC376</f>
        <v>0</v>
      </c>
      <c r="AS369" s="156">
        <f>AA376</f>
        <v>0</v>
      </c>
      <c r="AT369" s="156">
        <f>AA377</f>
        <v>0</v>
      </c>
      <c r="AU369" s="156">
        <f>AC377</f>
        <v>0</v>
      </c>
      <c r="AV369" s="156">
        <f>AA378</f>
        <v>0</v>
      </c>
      <c r="AW369" s="156">
        <f>AC378</f>
        <v>0</v>
      </c>
      <c r="AX369" s="156">
        <f>AC379</f>
        <v>0</v>
      </c>
      <c r="AY369" s="156">
        <f>N379</f>
        <v>0</v>
      </c>
      <c r="AZ369" s="48"/>
      <c r="BA369" s="48"/>
      <c r="BB369" s="48"/>
      <c r="BC369" s="48"/>
      <c r="BD369" s="48"/>
      <c r="BE369" s="48"/>
      <c r="BF369" s="48"/>
      <c r="BG369" s="48"/>
      <c r="BH369" s="48"/>
      <c r="BI369" s="48"/>
      <c r="BJ369" s="48"/>
      <c r="BK369" s="48"/>
      <c r="BL369" s="48"/>
      <c r="BM369" s="48"/>
      <c r="BN369" s="48"/>
    </row>
    <row r="370" spans="1:66" ht="11.25" customHeight="1">
      <c r="A370" s="220"/>
      <c r="B370" s="38"/>
      <c r="C370" s="205"/>
      <c r="D370" s="208"/>
      <c r="E370" s="57" t="s">
        <v>44</v>
      </c>
      <c r="F370" s="58" t="str">
        <f>IF(D368&lt;&gt;"", VLOOKUP(D368,'Base de Datos'!$A$2:$D1268,4,FALSE()),"")</f>
        <v/>
      </c>
      <c r="G370" s="205"/>
      <c r="H370" s="208"/>
      <c r="I370" s="57" t="s">
        <v>44</v>
      </c>
      <c r="J370" s="58" t="str">
        <f>IF(H368&lt;&gt;"", VLOOKUP(H368,'Base de Datos'!$A$2:$D1268,4,FALSE()),"")</f>
        <v/>
      </c>
      <c r="K370" s="205"/>
      <c r="L370" s="208"/>
      <c r="M370" s="57" t="s">
        <v>44</v>
      </c>
      <c r="N370" s="58" t="str">
        <f>IF(L368&lt;&gt;"", VLOOKUP(L368,'Base de Datos'!$A$2:$D1268,4,FALSE()),"")</f>
        <v/>
      </c>
      <c r="O370" s="43"/>
      <c r="P370" s="3"/>
      <c r="Q370" s="3"/>
      <c r="R370" s="15"/>
      <c r="S370" s="229"/>
      <c r="T370" s="230"/>
      <c r="U370" s="59"/>
      <c r="V370" s="47"/>
      <c r="W370" s="229"/>
      <c r="X370" s="230"/>
      <c r="Y370" s="59"/>
      <c r="Z370" s="47"/>
      <c r="AA370" s="229"/>
      <c r="AB370" s="230"/>
      <c r="AC370" s="59"/>
      <c r="AD370" s="48"/>
      <c r="AE370" s="238" t="s">
        <v>20</v>
      </c>
      <c r="AF370" s="239"/>
      <c r="AG370" s="157" t="s">
        <v>21</v>
      </c>
      <c r="AH370" s="158" t="s">
        <v>22</v>
      </c>
      <c r="AI370" s="159" t="s">
        <v>23</v>
      </c>
      <c r="AJ370" s="159" t="s">
        <v>24</v>
      </c>
      <c r="AK370" s="159" t="s">
        <v>25</v>
      </c>
      <c r="AL370" s="160" t="s">
        <v>26</v>
      </c>
      <c r="AM370" s="48"/>
      <c r="AN370" s="155">
        <f>A334</f>
        <v>46335</v>
      </c>
      <c r="AO370" s="156" t="str">
        <f>K335</f>
        <v>Consultorio N° 3</v>
      </c>
      <c r="AP370" s="156">
        <f t="shared" ref="AP370:AQ370" si="263">K380</f>
        <v>0</v>
      </c>
      <c r="AQ370" s="156">
        <f t="shared" si="263"/>
        <v>0</v>
      </c>
      <c r="AR370" s="156">
        <f>AC380</f>
        <v>0</v>
      </c>
      <c r="AS370" s="156">
        <f>AA380</f>
        <v>0</v>
      </c>
      <c r="AT370" s="156">
        <f>AA381</f>
        <v>0</v>
      </c>
      <c r="AU370" s="156">
        <f>AC381</f>
        <v>0</v>
      </c>
      <c r="AV370" s="156">
        <f>AA382</f>
        <v>0</v>
      </c>
      <c r="AW370" s="156">
        <f>AC382</f>
        <v>0</v>
      </c>
      <c r="AX370" s="156">
        <f>AC383</f>
        <v>0</v>
      </c>
      <c r="AY370" s="156">
        <f>N383</f>
        <v>0</v>
      </c>
      <c r="AZ370" s="48"/>
      <c r="BA370" s="48"/>
      <c r="BB370" s="48"/>
      <c r="BC370" s="48"/>
      <c r="BD370" s="48"/>
      <c r="BE370" s="48"/>
      <c r="BF370" s="48"/>
      <c r="BG370" s="48"/>
      <c r="BH370" s="48"/>
      <c r="BI370" s="48"/>
      <c r="BJ370" s="48"/>
      <c r="BK370" s="48"/>
      <c r="BL370" s="48"/>
      <c r="BM370" s="48"/>
      <c r="BN370" s="48"/>
    </row>
    <row r="371" spans="1:66" ht="11.25" customHeight="1">
      <c r="A371" s="221"/>
      <c r="B371" s="38"/>
      <c r="C371" s="206"/>
      <c r="D371" s="209"/>
      <c r="E371" s="85" t="s">
        <v>46</v>
      </c>
      <c r="F371" s="86"/>
      <c r="G371" s="206"/>
      <c r="H371" s="209"/>
      <c r="I371" s="85" t="s">
        <v>46</v>
      </c>
      <c r="J371" s="108"/>
      <c r="K371" s="206"/>
      <c r="L371" s="209"/>
      <c r="M371" s="85" t="s">
        <v>46</v>
      </c>
      <c r="N371" s="108"/>
      <c r="O371" s="43"/>
      <c r="P371" s="3"/>
      <c r="Q371" s="3"/>
      <c r="R371" s="15"/>
      <c r="S371" s="227" t="str">
        <f>IF(OR(S368="Empleado",S368="Familiar"),"Nombre del Empleado","N° Factura")</f>
        <v>N° Factura</v>
      </c>
      <c r="T371" s="228"/>
      <c r="U371" s="89"/>
      <c r="V371" s="47"/>
      <c r="W371" s="227" t="str">
        <f>IF(OR(W368="Empleado",W368="Familiar"),"Nombre del Empleado","N° Factura")</f>
        <v>N° Factura</v>
      </c>
      <c r="X371" s="228"/>
      <c r="Y371" s="89"/>
      <c r="Z371" s="47"/>
      <c r="AA371" s="227" t="str">
        <f>IF(OR(AA368="Empleado",AA368="Familiar"),"Nombre del Empleado","N° Factura")</f>
        <v>N° Factura</v>
      </c>
      <c r="AB371" s="228"/>
      <c r="AC371" s="89"/>
      <c r="AD371" s="48"/>
      <c r="AE371" s="240" t="s">
        <v>38</v>
      </c>
      <c r="AF371" s="230"/>
      <c r="AG371" s="161">
        <f t="array" aca="1" ref="AG371" ca="1">COUNTIFS(AP336:AP376, "💲", AY336:AY376, INDIRECT("AE" &amp; ROW())) + COUNTIFS(AP336:AP376, "📦", AY336:AY376, INDIRECT("AE" &amp; ROW())) + COUNTIFS(AP336:AP376, "✅", AY336:AY376, INDIRECT("AE" &amp; ROW()))</f>
        <v>0</v>
      </c>
      <c r="AH371" s="162">
        <f t="array" aca="1" ref="AH371" ca="1">COUNTIFS(AP336:AP376, "💲", AY336:AY376, INDIRECT("AE" &amp; ROW())) + COUNTIFS(AP336:AP376, "📦", AY336:AY376, INDIRECT("AE" &amp; ROW()))</f>
        <v>0</v>
      </c>
      <c r="AI371" s="139">
        <f t="array" aca="1" ref="AI371" ca="1">SUMIFS(AR336:AR376, AY336:AY376, INDIRECT("AE" &amp; ROW()), AP336:AP376, "💲") + SUMIFS(AR336:AR376, AY336:AY376, INDIRECT("AE" &amp; ROW()), AP336:AP376, "📦")</f>
        <v>0</v>
      </c>
      <c r="AJ371" s="139">
        <f t="array" aca="1" ref="AJ371" ca="1">(
    SUMIFS(AR336:AR376, AY336:AY376, INDIRECT("AE" &amp; ROW()), AP336:AP376, "💲") +
    SUMIFS(AR336:AR376, AY336:AY376, INDIRECT("AE" &amp; ROW()), AP336:AP376, "📦")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
        SUMIFS(AR336:AR376, AY336:AY376, INDIRECT("AE" &amp; ROW()), AP336:AP376, "💲", AS336:AS376, "Familiar") +
        SUMIFS(AR336:AR376, AY336:AY376, INDIRECT("AE" &amp; ROW()), AP336:AP376, "📦", AS336:AS376, "Familiar")
    ) / 2
)  -
(
    (
        SUMIFS(AR336:AR376, AY336:AY376, INDIRECT("AE" &amp; ROW()), AP336:AP376, "💲", AS336:AS376, "Exonerado ADH") +
        SUMIFS(AR336:AR376, AY336:AY376, INDIRECT("AE" &amp; ROW()), AP336:AP376, "📦", AS336:AS376, "Exonerado ADH")
    ) / 2
)  -
(
    (
        SUMIFS(AR336:AR376, AY336:AY376, INDIRECT("AE" &amp; ROW()), AP336:AP376, "💲", AS336:AS376, "Exonerado Doctor") +
        SUMIFS(AR336:AR376, AY336:AY376, INDIRECT("AE" &amp; ROW()), AP336:AP376, "📦", AS336:AS376, "Exonerado Doctor")
    ) / 2
)</f>
        <v>0</v>
      </c>
      <c r="AK371" s="139">
        <f t="array" aca="1" ref="AK371" ca="1">(
    SUMIFS(AR336:AR376, AY336:AY376, INDIRECT("AE" &amp; ROW()), AP336:AP376, "💲") +
    SUMIFS(AR336:AR376, AY336:AY376, INDIRECT("AE" &amp; ROW()), AP336:AP376, "📦")
) -
(
    SUMIFS(AR336:AR376, AY336:AY376, INDIRECT("AE" &amp; ROW()), AP336:AP376, "💲", AS336:AS376, "Familiar") +
    SUMIFS(AR336:AR376, AY336:AY376, INDIRECT("AE" &amp; ROW()), AP336:AP376, "📦", AS336:AS376, "Familiar")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SUMIFS(AR336:AR376, AY336:AY376, INDIRECT("AE" &amp; ROW()), AP336:AP376, "💲", AS336:AS376, "Exonerado ADH") +
    SUMIFS(AR336:AR376, AY336:AY376, INDIRECT("AE" &amp; ROW()), AP336:AP376, "📦", AS336:AS376, "Exonerado ADH")
) -
(
    (
        SUMIFS(AR336:AR376, AY336:AY376, INDIRECT("AE" &amp; ROW()), AP336:AP376, "💲", AS336:AS376, "Exonerado Doctor") +
        SUMIFS(AR336:AR376, AY336:AY376, INDIRECT("AE" &amp; ROW()), AP336:AP376, "📦", AS336:AS376, "Exonerado Doctor")
    ) / 2
) -
(
    (
        SUMIFS(AR336:AR376, AY336:AY376, INDIRECT("AE" &amp; ROW()), AP336:AP376, "💲", AS336:AS376, "") +
        SUMIFS(AR336:AR376, AY336:AY376, INDIRECT("AE" &amp; ROW()), AP336:AP376, "📦", AS336:AS376, "")
    ) / 2
)</f>
        <v>0</v>
      </c>
      <c r="AL371" s="140">
        <f t="array" aca="1" ref="AL371" ca="1">(
    SUMIFS(AR336:AR376, AY336:AY376, INDIRECT("AE" &amp; ROW()), AP336:AP376, "💲") +
    SUMIFS(AR336:AR376, AY336:AY376, INDIRECT("AE" &amp; ROW()), AP336:AP376, "📦")
) -
(
    (
        SUMIFS(AR336:AR376, AY336:AY376, INDIRECT("AE" &amp; ROW()), AP336:AP376, "💲", AS336:AS376, "Familiar") +
        SUMIFS(AR336:AR376, AY336:AY376, INDIRECT("AE" &amp; ROW()), AP336:AP376, "📦", AS336:AS376, "Familiar")
    ) / 2
) -
(
    (
        SUMIFS(AR336:AR376, AY336:AY376, INDIRECT("AE" &amp; ROW()), AP336:AP376, "💲", AS336:AS376, "Participante") +
        SUMIFS(AR336:AR376, AY336:AY376, INDIRECT("AE" &amp; ROW()), AP336:AP376, "📦", AS336:AS376, "Participante")
    ) / 2
) -
(
    (
        SUMIFS(AR336:AR376, AY336:AY376, INDIRECT("AE" &amp; ROW()), AP336:AP376, "💲", AS336:AS376, "Empleado") +
        SUMIFS(AR336:AR376, AY336:AY376, INDIRECT("AE" &amp; ROW()), AP336:AP376, "📦", AS336:AS376, "Empleado")
    ) / 2
) -
(
    (
        SUMIFS(AR336:AR376, AY336:AY376, INDIRECT("AE" &amp; ROW()), AP336:AP376, "💲", AS336:AS376, "Exonerado ADH") +
        SUMIFS(AR336:AR376, AY336:AY376, INDIRECT("AE" &amp; ROW()), AP336:AP376, "📦", AS336:AS376, "Exonerado ADH")
    ) / 2
) -
(
    SUMIFS(AR336:AR376, AY336:AY376, INDIRECT("AE" &amp; ROW()), AP336:AP376, "💲", AS336:AS376, "Exonerado Doctor") +
    SUMIFS(AR336:AR376, AY336:AY376, INDIRECT("AE" &amp; ROW()), AP336:AP376, "📦", AS336:AS376, "Exonerado Doctor")
) -
(
    (
        SUMIFS(AR336:AR376, AY336:AY376, INDIRECT("AE" &amp; ROW()), AP336:AP376, "💲", AS336:AS376, "") +
        SUMIFS(AR336:AR376, AY336:AY376, INDIRECT("AE" &amp; ROW()), AP336:AP376, "📦", AS336:AS376, "")
    ) / 2
)</f>
        <v>0</v>
      </c>
      <c r="AM371" s="48"/>
      <c r="AN371" s="155">
        <f>A334</f>
        <v>46335</v>
      </c>
      <c r="AO371" s="156" t="str">
        <f>K335</f>
        <v>Consultorio N° 3</v>
      </c>
      <c r="AP371" s="156">
        <f t="shared" ref="AP371:AQ371" si="264">K384</f>
        <v>0</v>
      </c>
      <c r="AQ371" s="156">
        <f t="shared" si="264"/>
        <v>0</v>
      </c>
      <c r="AR371" s="156">
        <f>AC384</f>
        <v>0</v>
      </c>
      <c r="AS371" s="156">
        <f>AA384</f>
        <v>0</v>
      </c>
      <c r="AT371" s="156">
        <f>AA385</f>
        <v>0</v>
      </c>
      <c r="AU371" s="156">
        <f>AC385</f>
        <v>0</v>
      </c>
      <c r="AV371" s="156">
        <f>AA386</f>
        <v>0</v>
      </c>
      <c r="AW371" s="156">
        <f>AC386</f>
        <v>0</v>
      </c>
      <c r="AX371" s="156">
        <f>AC387</f>
        <v>0</v>
      </c>
      <c r="AY371" s="156">
        <f>N387</f>
        <v>0</v>
      </c>
      <c r="AZ371" s="48"/>
      <c r="BA371" s="48"/>
      <c r="BB371" s="48"/>
      <c r="BC371" s="48"/>
      <c r="BD371" s="48"/>
      <c r="BE371" s="48"/>
      <c r="BF371" s="48"/>
      <c r="BG371" s="48"/>
      <c r="BH371" s="48"/>
      <c r="BI371" s="48"/>
      <c r="BJ371" s="48"/>
      <c r="BK371" s="48"/>
      <c r="BL371" s="48"/>
      <c r="BM371" s="48"/>
      <c r="BN371" s="48"/>
    </row>
    <row r="372" spans="1:66" ht="11.25" customHeight="1">
      <c r="A372" s="222">
        <f>A368+$Q$13/1440</f>
        <v>0.70833333333333315</v>
      </c>
      <c r="B372" s="38"/>
      <c r="C372" s="204"/>
      <c r="D372" s="207"/>
      <c r="E372" s="40" t="s">
        <v>36</v>
      </c>
      <c r="F372" s="42" t="str">
        <f>IF(D372&lt;&gt;"", VLOOKUP(D372,'Base de Datos'!$A$2:$D1268,2,FALSE()),"")</f>
        <v/>
      </c>
      <c r="G372" s="204"/>
      <c r="H372" s="216"/>
      <c r="I372" s="40" t="s">
        <v>36</v>
      </c>
      <c r="J372" s="42" t="str">
        <f>IF(H372&lt;&gt;"", VLOOKUP(H372,'Base de Datos'!$A$2:$D1268,2,FALSE()),"")</f>
        <v/>
      </c>
      <c r="K372" s="204"/>
      <c r="L372" s="216"/>
      <c r="M372" s="40" t="s">
        <v>36</v>
      </c>
      <c r="N372" s="42" t="str">
        <f>IF(L372&lt;&gt;"", VLOOKUP(L372,'Base de Datos'!$A$2:$D1268,2,FALSE()),"")</f>
        <v/>
      </c>
      <c r="O372" s="43"/>
      <c r="P372" s="163"/>
      <c r="Q372" s="3"/>
      <c r="R372" s="15"/>
      <c r="S372" s="45"/>
      <c r="T372" s="45" t="s">
        <v>37</v>
      </c>
      <c r="U372" s="46"/>
      <c r="V372" s="47"/>
      <c r="W372" s="45"/>
      <c r="X372" s="45" t="s">
        <v>37</v>
      </c>
      <c r="Y372" s="46"/>
      <c r="Z372" s="47"/>
      <c r="AA372" s="45"/>
      <c r="AB372" s="45" t="s">
        <v>37</v>
      </c>
      <c r="AC372" s="46"/>
      <c r="AD372" s="48"/>
      <c r="AE372" s="240" t="s">
        <v>43</v>
      </c>
      <c r="AF372" s="230"/>
      <c r="AG372" s="161">
        <f t="array" aca="1" ref="AG372" ca="1">COUNTIFS(AP336:AP376, "💲", AY336:AY376, INDIRECT("AE" &amp; ROW())) + COUNTIFS(AP336:AP376, "📦", AY336:AY376, INDIRECT("AE" &amp; ROW())) + COUNTIFS(AP336:AP376, "✅", AY336:AY376, INDIRECT("AE" &amp; ROW()))</f>
        <v>0</v>
      </c>
      <c r="AH372" s="162">
        <f t="array" aca="1" ref="AH372" ca="1">COUNTIFS(AP336:AP376, "💲", AY336:AY376, INDIRECT("AE" &amp; ROW())) + COUNTIFS(AP336:AP376, "📦", AY336:AY376, INDIRECT("AE" &amp; ROW()))</f>
        <v>0</v>
      </c>
      <c r="AI372" s="139">
        <f t="array" aca="1" ref="AI372" ca="1">SUMIFS(AR336:AR376, AY336:AY376, INDIRECT("AE" &amp; ROW()), AP336:AP376, "💲") + SUMIFS(AR336:AR376, AY336:AY376, INDIRECT("AE" &amp; ROW()), AP336:AP376, "📦")</f>
        <v>0</v>
      </c>
      <c r="AJ372" s="139">
        <f t="array" aca="1" ref="AJ372" ca="1">(
    SUMIFS(AR336:AR376, AY336:AY376, INDIRECT("AE" &amp; ROW()), AP336:AP376, "💲") +
    SUMIFS(AR336:AR376, AY336:AY376, INDIRECT("AE" &amp; ROW()), AP336:AP376, "📦")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
        SUMIFS(AR336:AR376, AY336:AY376, INDIRECT("AE" &amp; ROW()), AP336:AP376, "💲", AS336:AS376, "Familiar") +
        SUMIFS(AR336:AR376, AY336:AY376, INDIRECT("AE" &amp; ROW()), AP336:AP376, "📦", AS336:AS376, "Familiar")
    ) / 2
)  -
(
    (
        SUMIFS(AR336:AR376, AY336:AY376, INDIRECT("AE" &amp; ROW()), AP336:AP376, "💲", AS336:AS376, "Exonerado ADH") +
        SUMIFS(AR336:AR376, AY336:AY376, INDIRECT("AE" &amp; ROW()), AP336:AP376, "📦", AS336:AS376, "Exonerado ADH")
    ) / 2
)  -
(
    (
        SUMIFS(AR336:AR376, AY336:AY376, INDIRECT("AE" &amp; ROW()), AP336:AP376, "💲", AS336:AS376, "Exonerado Doctor") +
        SUMIFS(AR336:AR376, AY336:AY376, INDIRECT("AE" &amp; ROW()), AP336:AP376, "📦", AS336:AS376, "Exonerado Doctor")
    ) / 2
)</f>
        <v>0</v>
      </c>
      <c r="AK372" s="139">
        <f t="array" aca="1" ref="AK372" ca="1">(
    SUMIFS(AR336:AR376, AY336:AY376, INDIRECT("AE" &amp; ROW()), AP336:AP376, "💲") +
    SUMIFS(AR336:AR376, AY336:AY376, INDIRECT("AE" &amp; ROW()), AP336:AP376, "📦")
) -
(
    SUMIFS(AR336:AR376, AY336:AY376, INDIRECT("AE" &amp; ROW()), AP336:AP376, "💲", AS336:AS376, "Familiar") +
    SUMIFS(AR336:AR376, AY336:AY376, INDIRECT("AE" &amp; ROW()), AP336:AP376, "📦", AS336:AS376, "Familiar")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SUMIFS(AR336:AR376, AY336:AY376, INDIRECT("AE" &amp; ROW()), AP336:AP376, "💲", AS336:AS376, "Exonerado ADH") +
    SUMIFS(AR336:AR376, AY336:AY376, INDIRECT("AE" &amp; ROW()), AP336:AP376, "📦", AS336:AS376, "Exonerado ADH")
) -
(
    (
        SUMIFS(AR336:AR376, AY336:AY376, INDIRECT("AE" &amp; ROW()), AP336:AP376, "💲", AS336:AS376, "Exonerado Doctor") +
        SUMIFS(AR336:AR376, AY336:AY376, INDIRECT("AE" &amp; ROW()), AP336:AP376, "📦", AS336:AS376, "Exonerado Doctor")
    ) / 2
) -
(
    (
        SUMIFS(AR336:AR376, AY336:AY376, INDIRECT("AE" &amp; ROW()), AP336:AP376, "💲", AS336:AS376, "") +
        SUMIFS(AR336:AR376, AY336:AY376, INDIRECT("AE" &amp; ROW()), AP336:AP376, "📦", AS336:AS376, "")
    ) / 2
)</f>
        <v>0</v>
      </c>
      <c r="AL372" s="140">
        <f t="array" aca="1" ref="AL372" ca="1">(
    SUMIFS(AR336:AR376, AY336:AY376, INDIRECT("AE" &amp; ROW()), AP336:AP376, "💲") +
    SUMIFS(AR336:AR376, AY336:AY376, INDIRECT("AE" &amp; ROW()), AP336:AP376, "📦")
) -
(
    (
        SUMIFS(AR336:AR376, AY336:AY376, INDIRECT("AE" &amp; ROW()), AP336:AP376, "💲", AS336:AS376, "Familiar") +
        SUMIFS(AR336:AR376, AY336:AY376, INDIRECT("AE" &amp; ROW()), AP336:AP376, "📦", AS336:AS376, "Familiar")
    ) / 2
) -
(
    (
        SUMIFS(AR336:AR376, AY336:AY376, INDIRECT("AE" &amp; ROW()), AP336:AP376, "💲", AS336:AS376, "Participante") +
        SUMIFS(AR336:AR376, AY336:AY376, INDIRECT("AE" &amp; ROW()), AP336:AP376, "📦", AS336:AS376, "Participante")
    ) / 2
) -
(
    (
        SUMIFS(AR336:AR376, AY336:AY376, INDIRECT("AE" &amp; ROW()), AP336:AP376, "💲", AS336:AS376, "Empleado") +
        SUMIFS(AR336:AR376, AY336:AY376, INDIRECT("AE" &amp; ROW()), AP336:AP376, "📦", AS336:AS376, "Empleado")
    ) / 2
) -
(
    (
        SUMIFS(AR336:AR376, AY336:AY376, INDIRECT("AE" &amp; ROW()), AP336:AP376, "💲", AS336:AS376, "Exonerado ADH") +
        SUMIFS(AR336:AR376, AY336:AY376, INDIRECT("AE" &amp; ROW()), AP336:AP376, "📦", AS336:AS376, "Exonerado ADH")
    ) / 2
) -
(
    SUMIFS(AR336:AR376, AY336:AY376, INDIRECT("AE" &amp; ROW()), AP336:AP376, "💲", AS336:AS376, "Exonerado Doctor") +
    SUMIFS(AR336:AR376, AY336:AY376, INDIRECT("AE" &amp; ROW()), AP336:AP376, "📦", AS336:AS376, "Exonerado Doctor")
) -
(
    (
        SUMIFS(AR336:AR376, AY336:AY376, INDIRECT("AE" &amp; ROW()), AP336:AP376, "💲", AS336:AS376, "") +
        SUMIFS(AR336:AR376, AY336:AY376, INDIRECT("AE" &amp; ROW()), AP336:AP376, "📦", AS336:AS376, "")
    ) / 2
)</f>
        <v>0</v>
      </c>
      <c r="AM372" s="48"/>
      <c r="AN372" s="156"/>
      <c r="AO372" s="156"/>
      <c r="AP372" s="156"/>
      <c r="AQ372" s="156">
        <f>L380</f>
        <v>0</v>
      </c>
      <c r="AR372" s="156"/>
      <c r="AS372" s="156"/>
      <c r="AT372" s="156"/>
      <c r="AU372" s="156"/>
      <c r="AV372" s="156"/>
      <c r="AW372" s="156"/>
      <c r="AX372" s="156"/>
      <c r="AY372" s="156">
        <f>N375</f>
        <v>0</v>
      </c>
      <c r="AZ372" s="48"/>
      <c r="BA372" s="48"/>
      <c r="BB372" s="48"/>
      <c r="BC372" s="48"/>
      <c r="BD372" s="48"/>
      <c r="BE372" s="48"/>
      <c r="BF372" s="48"/>
      <c r="BG372" s="48"/>
      <c r="BH372" s="48"/>
      <c r="BI372" s="48"/>
      <c r="BJ372" s="48"/>
      <c r="BK372" s="48"/>
      <c r="BL372" s="48"/>
      <c r="BM372" s="48"/>
      <c r="BN372" s="48"/>
    </row>
    <row r="373" spans="1:66" ht="11.25" customHeight="1">
      <c r="A373" s="220"/>
      <c r="B373" s="38"/>
      <c r="C373" s="205"/>
      <c r="D373" s="208"/>
      <c r="E373" s="57" t="s">
        <v>42</v>
      </c>
      <c r="F373" s="58" t="str">
        <f>IF(D372&lt;&gt;"", VLOOKUP(D372,'Base de Datos'!$A$2:$D1268,3,FALSE()),"")</f>
        <v/>
      </c>
      <c r="G373" s="205"/>
      <c r="H373" s="208"/>
      <c r="I373" s="57" t="s">
        <v>42</v>
      </c>
      <c r="J373" s="58" t="str">
        <f>IF(H372&lt;&gt;"", VLOOKUP(H372,'Base de Datos'!$A$2:$D1268,3,FALSE()),"")</f>
        <v/>
      </c>
      <c r="K373" s="205"/>
      <c r="L373" s="208"/>
      <c r="M373" s="57" t="s">
        <v>42</v>
      </c>
      <c r="N373" s="58" t="str">
        <f>IF(L372&lt;&gt;"", VLOOKUP(L372,'Base de Datos'!$A$2:$D1268,3,FALSE()),"")</f>
        <v/>
      </c>
      <c r="O373" s="43"/>
      <c r="P373" s="163"/>
      <c r="Q373" s="3"/>
      <c r="R373" s="15"/>
      <c r="S373" s="229"/>
      <c r="T373" s="230"/>
      <c r="U373" s="59"/>
      <c r="V373" s="47"/>
      <c r="W373" s="229"/>
      <c r="X373" s="230"/>
      <c r="Y373" s="59"/>
      <c r="Z373" s="47"/>
      <c r="AA373" s="229"/>
      <c r="AB373" s="230"/>
      <c r="AC373" s="59"/>
      <c r="AD373" s="48"/>
      <c r="AE373" s="240" t="s">
        <v>45</v>
      </c>
      <c r="AF373" s="230"/>
      <c r="AG373" s="161">
        <f t="array" aca="1" ref="AG373" ca="1">COUNTIFS(AP336:AP376, "💲", AY336:AY376, INDIRECT("AE" &amp; ROW())) + COUNTIFS(AP336:AP376, "📦", AY336:AY376, INDIRECT("AE" &amp; ROW())) + COUNTIFS(AP336:AP376, "✅", AY336:AY376, INDIRECT("AE" &amp; ROW()))</f>
        <v>0</v>
      </c>
      <c r="AH373" s="162">
        <f t="array" aca="1" ref="AH373" ca="1">COUNTIFS(AP336:AP376, "💲", AY336:AY376, INDIRECT("AE" &amp; ROW())) + COUNTIFS(AP336:AP376, "📦", AY336:AY376, INDIRECT("AE" &amp; ROW()))</f>
        <v>0</v>
      </c>
      <c r="AI373" s="139">
        <f t="array" aca="1" ref="AI373" ca="1">SUMIFS(AR336:AR376, AY336:AY376, INDIRECT("AE" &amp; ROW()), AP336:AP376, "💲") + SUMIFS(AR336:AR376, AY336:AY376, INDIRECT("AE" &amp; ROW()), AP336:AP376, "📦")</f>
        <v>0</v>
      </c>
      <c r="AJ373" s="139">
        <f t="array" aca="1" ref="AJ373" ca="1">(
    SUMIFS(AR336:AR376, AY336:AY376, INDIRECT("AE" &amp; ROW()), AP336:AP376, "💲") +
    SUMIFS(AR336:AR376, AY336:AY376, INDIRECT("AE" &amp; ROW()), AP336:AP376, "📦")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
        SUMIFS(AR336:AR376, AY336:AY376, INDIRECT("AE" &amp; ROW()), AP336:AP376, "💲", AS336:AS376, "Familiar") +
        SUMIFS(AR336:AR376, AY336:AY376, INDIRECT("AE" &amp; ROW()), AP336:AP376, "📦", AS336:AS376, "Familiar")
    ) / 2
)  -
(
    (
        SUMIFS(AR336:AR376, AY336:AY376, INDIRECT("AE" &amp; ROW()), AP336:AP376, "💲", AS336:AS376, "Exonerado ADH") +
        SUMIFS(AR336:AR376, AY336:AY376, INDIRECT("AE" &amp; ROW()), AP336:AP376, "📦", AS336:AS376, "Exonerado ADH")
    ) / 2
)  -
(
    (
        SUMIFS(AR336:AR376, AY336:AY376, INDIRECT("AE" &amp; ROW()), AP336:AP376, "💲", AS336:AS376, "Exonerado Doctor") +
        SUMIFS(AR336:AR376, AY336:AY376, INDIRECT("AE" &amp; ROW()), AP336:AP376, "📦", AS336:AS376, "Exonerado Doctor")
    ) / 2
)</f>
        <v>0</v>
      </c>
      <c r="AK373" s="139">
        <f t="array" aca="1" ref="AK373" ca="1">(
    SUMIFS(AR336:AR376, AY336:AY376, INDIRECT("AE" &amp; ROW()), AP336:AP376, "💲") +
    SUMIFS(AR336:AR376, AY336:AY376, INDIRECT("AE" &amp; ROW()), AP336:AP376, "📦")
) -
(
    SUMIFS(AR336:AR376, AY336:AY376, INDIRECT("AE" &amp; ROW()), AP336:AP376, "💲", AS336:AS376, "Familiar") +
    SUMIFS(AR336:AR376, AY336:AY376, INDIRECT("AE" &amp; ROW()), AP336:AP376, "📦", AS336:AS376, "Familiar")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SUMIFS(AR336:AR376, AY336:AY376, INDIRECT("AE" &amp; ROW()), AP336:AP376, "💲", AS336:AS376, "Exonerado ADH") +
    SUMIFS(AR336:AR376, AY336:AY376, INDIRECT("AE" &amp; ROW()), AP336:AP376, "📦", AS336:AS376, "Exonerado ADH")
) -
(
    (
        SUMIFS(AR336:AR376, AY336:AY376, INDIRECT("AE" &amp; ROW()), AP336:AP376, "💲", AS336:AS376, "Exonerado Doctor") +
        SUMIFS(AR336:AR376, AY336:AY376, INDIRECT("AE" &amp; ROW()), AP336:AP376, "📦", AS336:AS376, "Exonerado Doctor")
    ) / 2
) -
(
    (
        SUMIFS(AR336:AR376, AY336:AY376, INDIRECT("AE" &amp; ROW()), AP336:AP376, "💲", AS336:AS376, "") +
        SUMIFS(AR336:AR376, AY336:AY376, INDIRECT("AE" &amp; ROW()), AP336:AP376, "📦", AS336:AS376, "")
    ) / 2
)</f>
        <v>0</v>
      </c>
      <c r="AL373" s="140">
        <f t="array" aca="1" ref="AL373" ca="1">(
    SUMIFS(AR336:AR376, AY336:AY376, INDIRECT("AE" &amp; ROW()), AP336:AP376, "💲") +
    SUMIFS(AR336:AR376, AY336:AY376, INDIRECT("AE" &amp; ROW()), AP336:AP376, "📦")
) -
(
    (
        SUMIFS(AR336:AR376, AY336:AY376, INDIRECT("AE" &amp; ROW()), AP336:AP376, "💲", AS336:AS376, "Familiar") +
        SUMIFS(AR336:AR376, AY336:AY376, INDIRECT("AE" &amp; ROW()), AP336:AP376, "📦", AS336:AS376, "Familiar")
    ) / 2
) -
(
    (
        SUMIFS(AR336:AR376, AY336:AY376, INDIRECT("AE" &amp; ROW()), AP336:AP376, "💲", AS336:AS376, "Participante") +
        SUMIFS(AR336:AR376, AY336:AY376, INDIRECT("AE" &amp; ROW()), AP336:AP376, "📦", AS336:AS376, "Participante")
    ) / 2
) -
(
    (
        SUMIFS(AR336:AR376, AY336:AY376, INDIRECT("AE" &amp; ROW()), AP336:AP376, "💲", AS336:AS376, "Empleado") +
        SUMIFS(AR336:AR376, AY336:AY376, INDIRECT("AE" &amp; ROW()), AP336:AP376, "📦", AS336:AS376, "Empleado")
    ) / 2
) -
(
    (
        SUMIFS(AR336:AR376, AY336:AY376, INDIRECT("AE" &amp; ROW()), AP336:AP376, "💲", AS336:AS376, "Exonerado ADH") +
        SUMIFS(AR336:AR376, AY336:AY376, INDIRECT("AE" &amp; ROW()), AP336:AP376, "📦", AS336:AS376, "Exonerado ADH")
    ) / 2
) -
(
    SUMIFS(AR336:AR376, AY336:AY376, INDIRECT("AE" &amp; ROW()), AP336:AP376, "💲", AS336:AS376, "Exonerado Doctor") +
    SUMIFS(AR336:AR376, AY336:AY376, INDIRECT("AE" &amp; ROW()), AP336:AP376, "📦", AS336:AS376, "Exonerado Doctor")
) -
(
    (
        SUMIFS(AR336:AR376, AY336:AY376, INDIRECT("AE" &amp; ROW()), AP336:AP376, "💲", AS336:AS376, "") +
        SUMIFS(AR336:AR376, AY336:AY376, INDIRECT("AE" &amp; ROW()), AP336:AP376, "📦", AS336:AS376, "")
    ) / 2
)</f>
        <v>0</v>
      </c>
      <c r="AM373" s="48"/>
      <c r="AN373" s="156"/>
      <c r="AO373" s="156"/>
      <c r="AP373" s="156"/>
      <c r="AQ373" s="156">
        <f>L384</f>
        <v>0</v>
      </c>
      <c r="AR373" s="156"/>
      <c r="AS373" s="156"/>
      <c r="AT373" s="156"/>
      <c r="AU373" s="156"/>
      <c r="AV373" s="156"/>
      <c r="AW373" s="156"/>
      <c r="AX373" s="156"/>
      <c r="AY373" s="156">
        <f>N379</f>
        <v>0</v>
      </c>
      <c r="AZ373" s="48"/>
      <c r="BA373" s="48"/>
      <c r="BB373" s="48"/>
      <c r="BC373" s="48"/>
      <c r="BD373" s="48"/>
      <c r="BE373" s="48"/>
      <c r="BF373" s="48"/>
      <c r="BG373" s="48"/>
      <c r="BH373" s="48"/>
      <c r="BI373" s="48"/>
      <c r="BJ373" s="48"/>
      <c r="BK373" s="48"/>
      <c r="BL373" s="48"/>
      <c r="BM373" s="48"/>
      <c r="BN373" s="48"/>
    </row>
    <row r="374" spans="1:66" ht="11.25" customHeight="1">
      <c r="A374" s="220"/>
      <c r="B374" s="38"/>
      <c r="C374" s="205"/>
      <c r="D374" s="208"/>
      <c r="E374" s="57" t="s">
        <v>44</v>
      </c>
      <c r="F374" s="58" t="str">
        <f>IF(D372&lt;&gt;"", VLOOKUP(D372,'Base de Datos'!$A$2:$D1268,4,FALSE()),"")</f>
        <v/>
      </c>
      <c r="G374" s="205"/>
      <c r="H374" s="208"/>
      <c r="I374" s="57" t="s">
        <v>44</v>
      </c>
      <c r="J374" s="58" t="str">
        <f>IF(H372&lt;&gt;"", VLOOKUP(H372,'Base de Datos'!$A$2:$D1268,4,FALSE()),"")</f>
        <v/>
      </c>
      <c r="K374" s="205"/>
      <c r="L374" s="208"/>
      <c r="M374" s="57" t="s">
        <v>44</v>
      </c>
      <c r="N374" s="58" t="str">
        <f>IF(L372&lt;&gt;"", VLOOKUP(L372,'Base de Datos'!$A$2:$D1268,4,FALSE()),"")</f>
        <v/>
      </c>
      <c r="O374" s="43"/>
      <c r="P374" s="163"/>
      <c r="Q374" s="3"/>
      <c r="R374" s="15"/>
      <c r="S374" s="229"/>
      <c r="T374" s="230"/>
      <c r="U374" s="59"/>
      <c r="V374" s="47"/>
      <c r="W374" s="229"/>
      <c r="X374" s="230"/>
      <c r="Y374" s="59"/>
      <c r="Z374" s="47"/>
      <c r="AA374" s="229"/>
      <c r="AB374" s="230"/>
      <c r="AC374" s="59"/>
      <c r="AD374" s="48"/>
      <c r="AE374" s="240" t="s">
        <v>47</v>
      </c>
      <c r="AF374" s="230"/>
      <c r="AG374" s="161">
        <f t="array" aca="1" ref="AG374" ca="1">COUNTIFS(AP336:AP376, "💲", AY336:AY376, INDIRECT("AE" &amp; ROW())) + COUNTIFS(AP336:AP376, "📦", AY336:AY376, INDIRECT("AE" &amp; ROW())) + COUNTIFS(AP336:AP376, "✅", AY336:AY376, INDIRECT("AE" &amp; ROW()))</f>
        <v>0</v>
      </c>
      <c r="AH374" s="162">
        <f t="array" aca="1" ref="AH374" ca="1">COUNTIFS(AP336:AP376, "💲", AY336:AY376, INDIRECT("AE" &amp; ROW())) + COUNTIFS(AP336:AP376, "📦", AY336:AY376, INDIRECT("AE" &amp; ROW()))</f>
        <v>0</v>
      </c>
      <c r="AI374" s="139">
        <f t="array" aca="1" ref="AI374" ca="1">SUMIFS(AR336:AR376, AY336:AY376, INDIRECT("AE" &amp; ROW()), AP336:AP376, "💲") + SUMIFS(AR336:AR376, AY336:AY376, INDIRECT("AE" &amp; ROW()), AP336:AP376, "📦")</f>
        <v>0</v>
      </c>
      <c r="AJ374" s="139">
        <f t="array" aca="1" ref="AJ374" ca="1">(
    SUMIFS(AR336:AR376, AY336:AY376, INDIRECT("AE" &amp; ROW()), AP336:AP376, "💲") +
    SUMIFS(AR336:AR376, AY336:AY376, INDIRECT("AE" &amp; ROW()), AP336:AP376, "📦")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
        SUMIFS(AR336:AR376, AY336:AY376, INDIRECT("AE" &amp; ROW()), AP336:AP376, "💲", AS336:AS376, "Familiar") +
        SUMIFS(AR336:AR376, AY336:AY376, INDIRECT("AE" &amp; ROW()), AP336:AP376, "📦", AS336:AS376, "Familiar")
    ) / 2
)  -
(
    (
        SUMIFS(AR336:AR376, AY336:AY376, INDIRECT("AE" &amp; ROW()), AP336:AP376, "💲", AS336:AS376, "Exonerado ADH") +
        SUMIFS(AR336:AR376, AY336:AY376, INDIRECT("AE" &amp; ROW()), AP336:AP376, "📦", AS336:AS376, "Exonerado ADH")
    ) / 2
)  -
(
    (
        SUMIFS(AR336:AR376, AY336:AY376, INDIRECT("AE" &amp; ROW()), AP336:AP376, "💲", AS336:AS376, "Exonerado Doctor") +
        SUMIFS(AR336:AR376, AY336:AY376, INDIRECT("AE" &amp; ROW()), AP336:AP376, "📦", AS336:AS376, "Exonerado Doctor")
    ) / 2
)</f>
        <v>0</v>
      </c>
      <c r="AK374" s="139">
        <f t="array" aca="1" ref="AK374" ca="1">(
    SUMIFS(AR336:AR376, AY336:AY376, INDIRECT("AE" &amp; ROW()), AP336:AP376, "💲") +
    SUMIFS(AR336:AR376, AY336:AY376, INDIRECT("AE" &amp; ROW()), AP336:AP376, "📦")
) -
(
    SUMIFS(AR336:AR376, AY336:AY376, INDIRECT("AE" &amp; ROW()), AP336:AP376, "💲", AS336:AS376, "Familiar") +
    SUMIFS(AR336:AR376, AY336:AY376, INDIRECT("AE" &amp; ROW()), AP336:AP376, "📦", AS336:AS376, "Familiar")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SUMIFS(AR336:AR376, AY336:AY376, INDIRECT("AE" &amp; ROW()), AP336:AP376, "💲", AS336:AS376, "Exonerado ADH") +
    SUMIFS(AR336:AR376, AY336:AY376, INDIRECT("AE" &amp; ROW()), AP336:AP376, "📦", AS336:AS376, "Exonerado ADH")
) -
(
    (
        SUMIFS(AR336:AR376, AY336:AY376, INDIRECT("AE" &amp; ROW()), AP336:AP376, "💲", AS336:AS376, "Exonerado Doctor") +
        SUMIFS(AR336:AR376, AY336:AY376, INDIRECT("AE" &amp; ROW()), AP336:AP376, "📦", AS336:AS376, "Exonerado Doctor")
    ) / 2
) -
(
    (
        SUMIFS(AR336:AR376, AY336:AY376, INDIRECT("AE" &amp; ROW()), AP336:AP376, "💲", AS336:AS376, "") +
        SUMIFS(AR336:AR376, AY336:AY376, INDIRECT("AE" &amp; ROW()), AP336:AP376, "📦", AS336:AS376, "")
    ) / 2
)</f>
        <v>0</v>
      </c>
      <c r="AL374" s="140">
        <f t="array" aca="1" ref="AL374" ca="1">(
    SUMIFS(AR336:AR376, AY336:AY376, INDIRECT("AE" &amp; ROW()), AP336:AP376, "💲") +
    SUMIFS(AR336:AR376, AY336:AY376, INDIRECT("AE" &amp; ROW()), AP336:AP376, "📦")
) -
(
    (
        SUMIFS(AR336:AR376, AY336:AY376, INDIRECT("AE" &amp; ROW()), AP336:AP376, "💲", AS336:AS376, "Familiar") +
        SUMIFS(AR336:AR376, AY336:AY376, INDIRECT("AE" &amp; ROW()), AP336:AP376, "📦", AS336:AS376, "Familiar")
    ) / 2
) -
(
    (
        SUMIFS(AR336:AR376, AY336:AY376, INDIRECT("AE" &amp; ROW()), AP336:AP376, "💲", AS336:AS376, "Participante") +
        SUMIFS(AR336:AR376, AY336:AY376, INDIRECT("AE" &amp; ROW()), AP336:AP376, "📦", AS336:AS376, "Participante")
    ) / 2
) -
(
    (
        SUMIFS(AR336:AR376, AY336:AY376, INDIRECT("AE" &amp; ROW()), AP336:AP376, "💲", AS336:AS376, "Empleado") +
        SUMIFS(AR336:AR376, AY336:AY376, INDIRECT("AE" &amp; ROW()), AP336:AP376, "📦", AS336:AS376, "Empleado")
    ) / 2
) -
(
    (
        SUMIFS(AR336:AR376, AY336:AY376, INDIRECT("AE" &amp; ROW()), AP336:AP376, "💲", AS336:AS376, "Exonerado ADH") +
        SUMIFS(AR336:AR376, AY336:AY376, INDIRECT("AE" &amp; ROW()), AP336:AP376, "📦", AS336:AS376, "Exonerado ADH")
    ) / 2
) -
(
    SUMIFS(AR336:AR376, AY336:AY376, INDIRECT("AE" &amp; ROW()), AP336:AP376, "💲", AS336:AS376, "Exonerado Doctor") +
    SUMIFS(AR336:AR376, AY336:AY376, INDIRECT("AE" &amp; ROW()), AP336:AP376, "📦", AS336:AS376, "Exonerado Doctor")
) -
(
    (
        SUMIFS(AR336:AR376, AY336:AY376, INDIRECT("AE" &amp; ROW()), AP336:AP376, "💲", AS336:AS376, "") +
        SUMIFS(AR336:AR376, AY336:AY376, INDIRECT("AE" &amp; ROW()), AP336:AP376, "📦", AS336:AS376, "")
    ) / 2
)</f>
        <v>0</v>
      </c>
      <c r="AM374" s="48"/>
      <c r="AN374" s="156"/>
      <c r="AO374" s="156"/>
      <c r="AP374" s="156"/>
      <c r="AQ374" s="156"/>
      <c r="AR374" s="156"/>
      <c r="AS374" s="156"/>
      <c r="AT374" s="156"/>
      <c r="AU374" s="156"/>
      <c r="AV374" s="156"/>
      <c r="AW374" s="156"/>
      <c r="AX374" s="156"/>
      <c r="AY374" s="156">
        <f>N383</f>
        <v>0</v>
      </c>
      <c r="AZ374" s="48"/>
      <c r="BA374" s="48"/>
      <c r="BB374" s="48"/>
      <c r="BC374" s="48"/>
      <c r="BD374" s="48"/>
      <c r="BE374" s="48"/>
      <c r="BF374" s="48"/>
      <c r="BG374" s="48"/>
      <c r="BH374" s="48"/>
      <c r="BI374" s="48"/>
      <c r="BJ374" s="48"/>
      <c r="BK374" s="48"/>
      <c r="BL374" s="48"/>
      <c r="BM374" s="48"/>
      <c r="BN374" s="48"/>
    </row>
    <row r="375" spans="1:66" ht="11.25" customHeight="1">
      <c r="A375" s="221"/>
      <c r="B375" s="38"/>
      <c r="C375" s="206"/>
      <c r="D375" s="209"/>
      <c r="E375" s="85" t="s">
        <v>46</v>
      </c>
      <c r="F375" s="86"/>
      <c r="G375" s="206"/>
      <c r="H375" s="209"/>
      <c r="I375" s="85" t="s">
        <v>46</v>
      </c>
      <c r="J375" s="108"/>
      <c r="K375" s="206"/>
      <c r="L375" s="209"/>
      <c r="M375" s="85" t="s">
        <v>46</v>
      </c>
      <c r="N375" s="108"/>
      <c r="O375" s="43"/>
      <c r="P375" s="163"/>
      <c r="Q375" s="3"/>
      <c r="R375" s="15"/>
      <c r="S375" s="227" t="str">
        <f>IF(OR(S372="Empleado",S372="Familiar"),"Nombre del Empleado","N° Factura")</f>
        <v>N° Factura</v>
      </c>
      <c r="T375" s="228"/>
      <c r="U375" s="89"/>
      <c r="V375" s="47"/>
      <c r="W375" s="227" t="str">
        <f>IF(OR(W372="Empleado",W372="Familiar"),"Nombre del Empleado","N° Factura")</f>
        <v>N° Factura</v>
      </c>
      <c r="X375" s="228"/>
      <c r="Y375" s="89"/>
      <c r="Z375" s="47"/>
      <c r="AA375" s="227" t="str">
        <f>IF(OR(AA372="Empleado",AA372="Familiar"),"Nombre del Empleado","N° Factura")</f>
        <v>N° Factura</v>
      </c>
      <c r="AB375" s="228"/>
      <c r="AC375" s="111"/>
      <c r="AD375" s="48"/>
      <c r="AE375" s="240" t="s">
        <v>48</v>
      </c>
      <c r="AF375" s="230"/>
      <c r="AG375" s="161">
        <f t="array" aca="1" ref="AG375" ca="1">COUNTIFS(AP336:AP376, "💲", AY336:AY376, INDIRECT("AE" &amp; ROW())) + COUNTIFS(AP336:AP376, "📦", AY336:AY376, INDIRECT("AE" &amp; ROW())) + COUNTIFS(AP336:AP376, "✅", AY336:AY376, INDIRECT("AE" &amp; ROW()))</f>
        <v>0</v>
      </c>
      <c r="AH375" s="162">
        <f t="array" aca="1" ref="AH375" ca="1">COUNTIFS(AP336:AP376, "💲", AY336:AY376, INDIRECT("AE" &amp; ROW())) + COUNTIFS(AP336:AP376, "📦", AY336:AY376, INDIRECT("AE" &amp; ROW()))</f>
        <v>0</v>
      </c>
      <c r="AI375" s="139">
        <f t="array" aca="1" ref="AI375" ca="1">SUMIFS(AR336:AR376, AY336:AY376, INDIRECT("AE" &amp; ROW()), AP336:AP376, "💲") + SUMIFS(AR336:AR376, AY336:AY376, INDIRECT("AE" &amp; ROW()), AP336:AP376, "📦")</f>
        <v>0</v>
      </c>
      <c r="AJ375" s="139">
        <f t="array" aca="1" ref="AJ375" ca="1">(
    SUMIFS(AR336:AR376, AY336:AY376, INDIRECT("AE" &amp; ROW()), AP336:AP376, "💲") +
    SUMIFS(AR336:AR376, AY336:AY376, INDIRECT("AE" &amp; ROW()), AP336:AP376, "📦")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
        SUMIFS(AR336:AR376, AY336:AY376, INDIRECT("AE" &amp; ROW()), AP336:AP376, "💲", AS336:AS376, "Familiar") +
        SUMIFS(AR336:AR376, AY336:AY376, INDIRECT("AE" &amp; ROW()), AP336:AP376, "📦", AS336:AS376, "Familiar")
    ) / 2
)  -
(
    (
        SUMIFS(AR336:AR376, AY336:AY376, INDIRECT("AE" &amp; ROW()), AP336:AP376, "💲", AS336:AS376, "Exonerado ADH") +
        SUMIFS(AR336:AR376, AY336:AY376, INDIRECT("AE" &amp; ROW()), AP336:AP376, "📦", AS336:AS376, "Exonerado ADH")
    ) / 2
)  -
(
    (
        SUMIFS(AR336:AR376, AY336:AY376, INDIRECT("AE" &amp; ROW()), AP336:AP376, "💲", AS336:AS376, "Exonerado Doctor") +
        SUMIFS(AR336:AR376, AY336:AY376, INDIRECT("AE" &amp; ROW()), AP336:AP376, "📦", AS336:AS376, "Exonerado Doctor")
    ) / 2
)</f>
        <v>0</v>
      </c>
      <c r="AK375" s="139">
        <f t="array" aca="1" ref="AK375" ca="1">(
    SUMIFS(AR336:AR376, AY336:AY376, INDIRECT("AE" &amp; ROW()), AP336:AP376, "💲") +
    SUMIFS(AR336:AR376, AY336:AY376, INDIRECT("AE" &amp; ROW()), AP336:AP376, "📦")
) -
(
    SUMIFS(AR336:AR376, AY336:AY376, INDIRECT("AE" &amp; ROW()), AP336:AP376, "💲", AS336:AS376, "Familiar") +
    SUMIFS(AR336:AR376, AY336:AY376, INDIRECT("AE" &amp; ROW()), AP336:AP376, "📦", AS336:AS376, "Familiar")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SUMIFS(AR336:AR376, AY336:AY376, INDIRECT("AE" &amp; ROW()), AP336:AP376, "💲", AS336:AS376, "Exonerado ADH") +
    SUMIFS(AR336:AR376, AY336:AY376, INDIRECT("AE" &amp; ROW()), AP336:AP376, "📦", AS336:AS376, "Exonerado ADH")
) -
(
    (
        SUMIFS(AR336:AR376, AY336:AY376, INDIRECT("AE" &amp; ROW()), AP336:AP376, "💲", AS336:AS376, "Exonerado Doctor") +
        SUMIFS(AR336:AR376, AY336:AY376, INDIRECT("AE" &amp; ROW()), AP336:AP376, "📦", AS336:AS376, "Exonerado Doctor")
    ) / 2
) -
(
    (
        SUMIFS(AR336:AR376, AY336:AY376, INDIRECT("AE" &amp; ROW()), AP336:AP376, "💲", AS336:AS376, "") +
        SUMIFS(AR336:AR376, AY336:AY376, INDIRECT("AE" &amp; ROW()), AP336:AP376, "📦", AS336:AS376, "")
    ) / 2
)</f>
        <v>0</v>
      </c>
      <c r="AL375" s="140">
        <f t="array" aca="1" ref="AL375" ca="1">(
    SUMIFS(AR336:AR376, AY336:AY376, INDIRECT("AE" &amp; ROW()), AP336:AP376, "💲") +
    SUMIFS(AR336:AR376, AY336:AY376, INDIRECT("AE" &amp; ROW()), AP336:AP376, "📦")
) -
(
    (
        SUMIFS(AR336:AR376, AY336:AY376, INDIRECT("AE" &amp; ROW()), AP336:AP376, "💲", AS336:AS376, "Familiar") +
        SUMIFS(AR336:AR376, AY336:AY376, INDIRECT("AE" &amp; ROW()), AP336:AP376, "📦", AS336:AS376, "Familiar")
    ) / 2
) -
(
    (
        SUMIFS(AR336:AR376, AY336:AY376, INDIRECT("AE" &amp; ROW()), AP336:AP376, "💲", AS336:AS376, "Participante") +
        SUMIFS(AR336:AR376, AY336:AY376, INDIRECT("AE" &amp; ROW()), AP336:AP376, "📦", AS336:AS376, "Participante")
    ) / 2
) -
(
    (
        SUMIFS(AR336:AR376, AY336:AY376, INDIRECT("AE" &amp; ROW()), AP336:AP376, "💲", AS336:AS376, "Empleado") +
        SUMIFS(AR336:AR376, AY336:AY376, INDIRECT("AE" &amp; ROW()), AP336:AP376, "📦", AS336:AS376, "Empleado")
    ) / 2
) -
(
    (
        SUMIFS(AR336:AR376, AY336:AY376, INDIRECT("AE" &amp; ROW()), AP336:AP376, "💲", AS336:AS376, "Exonerado ADH") +
        SUMIFS(AR336:AR376, AY336:AY376, INDIRECT("AE" &amp; ROW()), AP336:AP376, "📦", AS336:AS376, "Exonerado ADH")
    ) / 2
) -
(
    SUMIFS(AR336:AR376, AY336:AY376, INDIRECT("AE" &amp; ROW()), AP336:AP376, "💲", AS336:AS376, "Exonerado Doctor") +
    SUMIFS(AR336:AR376, AY336:AY376, INDIRECT("AE" &amp; ROW()), AP336:AP376, "📦", AS336:AS376, "Exonerado Doctor")
) -
(
    (
        SUMIFS(AR336:AR376, AY336:AY376, INDIRECT("AE" &amp; ROW()), AP336:AP376, "💲", AS336:AS376, "") +
        SUMIFS(AR336:AR376, AY336:AY376, INDIRECT("AE" &amp; ROW()), AP336:AP376, "📦", AS336:AS376, "")
    ) / 2
)</f>
        <v>0</v>
      </c>
      <c r="AM375" s="48"/>
      <c r="AN375" s="156"/>
      <c r="AO375" s="156"/>
      <c r="AP375" s="156"/>
      <c r="AQ375" s="156"/>
      <c r="AR375" s="156"/>
      <c r="AS375" s="156"/>
      <c r="AT375" s="156"/>
      <c r="AU375" s="156"/>
      <c r="AV375" s="156"/>
      <c r="AW375" s="156"/>
      <c r="AX375" s="156"/>
      <c r="AY375" s="156">
        <f>N387</f>
        <v>0</v>
      </c>
      <c r="AZ375" s="48"/>
      <c r="BA375" s="48"/>
      <c r="BB375" s="48"/>
      <c r="BC375" s="48"/>
      <c r="BD375" s="48"/>
      <c r="BE375" s="48"/>
      <c r="BF375" s="48"/>
      <c r="BG375" s="48"/>
      <c r="BH375" s="48"/>
      <c r="BI375" s="48"/>
      <c r="BJ375" s="48"/>
      <c r="BK375" s="48"/>
      <c r="BL375" s="48"/>
      <c r="BM375" s="48"/>
      <c r="BN375" s="48"/>
    </row>
    <row r="376" spans="1:66" ht="11.25" customHeight="1">
      <c r="A376" s="222">
        <f>A372+$Q$13/1440</f>
        <v>0.74999999999999978</v>
      </c>
      <c r="B376" s="38"/>
      <c r="C376" s="204"/>
      <c r="D376" s="207"/>
      <c r="E376" s="40" t="s">
        <v>36</v>
      </c>
      <c r="F376" s="42" t="str">
        <f>IF(D376&lt;&gt;"", VLOOKUP(D376,'Base de Datos'!$A$2:$D1268,2,FALSE()),"")</f>
        <v/>
      </c>
      <c r="G376" s="204"/>
      <c r="H376" s="216"/>
      <c r="I376" s="40" t="s">
        <v>36</v>
      </c>
      <c r="J376" s="42" t="str">
        <f>IF(H376&lt;&gt;"", VLOOKUP(H376,'Base de Datos'!$A$2:$D1268,2,FALSE()),"")</f>
        <v/>
      </c>
      <c r="K376" s="204"/>
      <c r="L376" s="216"/>
      <c r="M376" s="40" t="s">
        <v>36</v>
      </c>
      <c r="N376" s="42" t="str">
        <f>IF(L376&lt;&gt;"", VLOOKUP(L376,'Base de Datos'!$A$2:$D1268,2,FALSE()),"")</f>
        <v/>
      </c>
      <c r="O376" s="43"/>
      <c r="P376" s="163"/>
      <c r="Q376" s="3"/>
      <c r="R376" s="15"/>
      <c r="S376" s="45"/>
      <c r="T376" s="45" t="s">
        <v>37</v>
      </c>
      <c r="U376" s="46"/>
      <c r="V376" s="47"/>
      <c r="W376" s="45"/>
      <c r="X376" s="45" t="s">
        <v>37</v>
      </c>
      <c r="Y376" s="46"/>
      <c r="Z376" s="47"/>
      <c r="AA376" s="45"/>
      <c r="AB376" s="45" t="s">
        <v>37</v>
      </c>
      <c r="AC376" s="46"/>
      <c r="AD376" s="48"/>
      <c r="AE376" s="240" t="s">
        <v>49</v>
      </c>
      <c r="AF376" s="230"/>
      <c r="AG376" s="161">
        <f t="array" aca="1" ref="AG376" ca="1">COUNTIFS(AP336:AP376, "💲", AY336:AY376, INDIRECT("AE" &amp; ROW())) + COUNTIFS(AP336:AP376, "📦", AY336:AY376, INDIRECT("AE" &amp; ROW())) + COUNTIFS(AP336:AP376, "✅", AY336:AY376, INDIRECT("AE" &amp; ROW()))</f>
        <v>0</v>
      </c>
      <c r="AH376" s="162">
        <f t="array" aca="1" ref="AH376" ca="1">COUNTIFS(AP336:AP376, "💲", AY336:AY376, INDIRECT("AE" &amp; ROW())) + COUNTIFS(AP336:AP376, "📦", AY336:AY376, INDIRECT("AE" &amp; ROW()))</f>
        <v>0</v>
      </c>
      <c r="AI376" s="139">
        <f t="array" aca="1" ref="AI376" ca="1">SUMIFS(AR336:AR376, AY336:AY376, INDIRECT("AE" &amp; ROW()), AP336:AP376, "💲") + SUMIFS(AR336:AR376, AY336:AY376, INDIRECT("AE" &amp; ROW()), AP336:AP376, "📦")</f>
        <v>0</v>
      </c>
      <c r="AJ376" s="139">
        <f t="array" aca="1" ref="AJ376" ca="1">(
    SUMIFS(AR336:AR376, AY336:AY376, INDIRECT("AE" &amp; ROW()), AP336:AP376, "💲") +
    SUMIFS(AR336:AR376, AY336:AY376, INDIRECT("AE" &amp; ROW()), AP336:AP376, "📦")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
        SUMIFS(AR336:AR376, AY336:AY376, INDIRECT("AE" &amp; ROW()), AP336:AP376, "💲", AS336:AS376, "Familiar") +
        SUMIFS(AR336:AR376, AY336:AY376, INDIRECT("AE" &amp; ROW()), AP336:AP376, "📦", AS336:AS376, "Familiar")
    ) / 2
)  -
(
    (
        SUMIFS(AR336:AR376, AY336:AY376, INDIRECT("AE" &amp; ROW()), AP336:AP376, "💲", AS336:AS376, "Exonerado ADH") +
        SUMIFS(AR336:AR376, AY336:AY376, INDIRECT("AE" &amp; ROW()), AP336:AP376, "📦", AS336:AS376, "Exonerado ADH")
    ) / 2
)  -
(
    (
        SUMIFS(AR336:AR376, AY336:AY376, INDIRECT("AE" &amp; ROW()), AP336:AP376, "💲", AS336:AS376, "Exonerado Doctor") +
        SUMIFS(AR336:AR376, AY336:AY376, INDIRECT("AE" &amp; ROW()), AP336:AP376, "📦", AS336:AS376, "Exonerado Doctor")
    ) / 2
)</f>
        <v>0</v>
      </c>
      <c r="AK376" s="139">
        <f t="array" aca="1" ref="AK376" ca="1">(
    SUMIFS(AR336:AR376, AY336:AY376, INDIRECT("AE" &amp; ROW()), AP336:AP376, "💲") +
    SUMIFS(AR336:AR376, AY336:AY376, INDIRECT("AE" &amp; ROW()), AP336:AP376, "📦")
) -
(
    SUMIFS(AR336:AR376, AY336:AY376, INDIRECT("AE" &amp; ROW()), AP336:AP376, "💲", AS336:AS376, "Familiar") +
    SUMIFS(AR336:AR376, AY336:AY376, INDIRECT("AE" &amp; ROW()), AP336:AP376, "📦", AS336:AS376, "Familiar")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SUMIFS(AR336:AR376, AY336:AY376, INDIRECT("AE" &amp; ROW()), AP336:AP376, "💲", AS336:AS376, "Exonerado ADH") +
    SUMIFS(AR336:AR376, AY336:AY376, INDIRECT("AE" &amp; ROW()), AP336:AP376, "📦", AS336:AS376, "Exonerado ADH")
) -
(
    (
        SUMIFS(AR336:AR376, AY336:AY376, INDIRECT("AE" &amp; ROW()), AP336:AP376, "💲", AS336:AS376, "Exonerado Doctor") +
        SUMIFS(AR336:AR376, AY336:AY376, INDIRECT("AE" &amp; ROW()), AP336:AP376, "📦", AS336:AS376, "Exonerado Doctor")
    ) / 2
) -
(
    (
        SUMIFS(AR336:AR376, AY336:AY376, INDIRECT("AE" &amp; ROW()), AP336:AP376, "💲", AS336:AS376, "") +
        SUMIFS(AR336:AR376, AY336:AY376, INDIRECT("AE" &amp; ROW()), AP336:AP376, "📦", AS336:AS376, "")
    ) / 2
)</f>
        <v>0</v>
      </c>
      <c r="AL376" s="140">
        <f t="array" aca="1" ref="AL376" ca="1">(
    SUMIFS(AR336:AR376, AY336:AY376, INDIRECT("AE" &amp; ROW()), AP336:AP376, "💲") +
    SUMIFS(AR336:AR376, AY336:AY376, INDIRECT("AE" &amp; ROW()), AP336:AP376, "📦")
) -
(
    (
        SUMIFS(AR336:AR376, AY336:AY376, INDIRECT("AE" &amp; ROW()), AP336:AP376, "💲", AS336:AS376, "Familiar") +
        SUMIFS(AR336:AR376, AY336:AY376, INDIRECT("AE" &amp; ROW()), AP336:AP376, "📦", AS336:AS376, "Familiar")
    ) / 2
) -
(
    (
        SUMIFS(AR336:AR376, AY336:AY376, INDIRECT("AE" &amp; ROW()), AP336:AP376, "💲", AS336:AS376, "Participante") +
        SUMIFS(AR336:AR376, AY336:AY376, INDIRECT("AE" &amp; ROW()), AP336:AP376, "📦", AS336:AS376, "Participante")
    ) / 2
) -
(
    (
        SUMIFS(AR336:AR376, AY336:AY376, INDIRECT("AE" &amp; ROW()), AP336:AP376, "💲", AS336:AS376, "Empleado") +
        SUMIFS(AR336:AR376, AY336:AY376, INDIRECT("AE" &amp; ROW()), AP336:AP376, "📦", AS336:AS376, "Empleado")
    ) / 2
) -
(
    (
        SUMIFS(AR336:AR376, AY336:AY376, INDIRECT("AE" &amp; ROW()), AP336:AP376, "💲", AS336:AS376, "Exonerado ADH") +
        SUMIFS(AR336:AR376, AY336:AY376, INDIRECT("AE" &amp; ROW()), AP336:AP376, "📦", AS336:AS376, "Exonerado ADH")
    ) / 2
) -
(
    SUMIFS(AR336:AR376, AY336:AY376, INDIRECT("AE" &amp; ROW()), AP336:AP376, "💲", AS336:AS376, "Exonerado Doctor") +
    SUMIFS(AR336:AR376, AY336:AY376, INDIRECT("AE" &amp; ROW()), AP336:AP376, "📦", AS336:AS376, "Exonerado Doctor")
) -
(
    (
        SUMIFS(AR336:AR376, AY336:AY376, INDIRECT("AE" &amp; ROW()), AP336:AP376, "💲", AS336:AS376, "") +
        SUMIFS(AR336:AR376, AY336:AY376, INDIRECT("AE" &amp; ROW()), AP336:AP376, "📦", AS336:AS376, "")
    ) / 2
)</f>
        <v>0</v>
      </c>
      <c r="AM376" s="48"/>
      <c r="AN376" s="156"/>
      <c r="AO376" s="156"/>
      <c r="AP376" s="156"/>
      <c r="AQ376" s="156"/>
      <c r="AR376" s="156"/>
      <c r="AS376" s="156"/>
      <c r="AT376" s="156"/>
      <c r="AU376" s="156"/>
      <c r="AV376" s="156"/>
      <c r="AW376" s="156"/>
      <c r="AX376" s="156"/>
      <c r="AY376" s="156"/>
      <c r="AZ376" s="48"/>
      <c r="BA376" s="48"/>
      <c r="BB376" s="48"/>
      <c r="BC376" s="48"/>
      <c r="BD376" s="48"/>
      <c r="BE376" s="48"/>
      <c r="BF376" s="48"/>
      <c r="BG376" s="48"/>
      <c r="BH376" s="48"/>
      <c r="BI376" s="48"/>
      <c r="BJ376" s="48"/>
      <c r="BK376" s="48"/>
      <c r="BL376" s="48"/>
      <c r="BM376" s="48"/>
      <c r="BN376" s="48"/>
    </row>
    <row r="377" spans="1:66" ht="11.25" customHeight="1">
      <c r="A377" s="220"/>
      <c r="B377" s="38"/>
      <c r="C377" s="205"/>
      <c r="D377" s="208"/>
      <c r="E377" s="57" t="s">
        <v>42</v>
      </c>
      <c r="F377" s="58" t="str">
        <f>IF(D376&lt;&gt;"", VLOOKUP(D376,'Base de Datos'!$A$2:$D1268,3,FALSE()),"")</f>
        <v/>
      </c>
      <c r="G377" s="205"/>
      <c r="H377" s="208"/>
      <c r="I377" s="57" t="s">
        <v>42</v>
      </c>
      <c r="J377" s="58" t="str">
        <f>IF(H376&lt;&gt;"", VLOOKUP(H376,'Base de Datos'!$A$2:$D1268,3,FALSE()),"")</f>
        <v/>
      </c>
      <c r="K377" s="205"/>
      <c r="L377" s="208"/>
      <c r="M377" s="57" t="s">
        <v>42</v>
      </c>
      <c r="N377" s="58" t="str">
        <f>IF(L376&lt;&gt;"", VLOOKUP(L376,'Base de Datos'!$A$2:$D1268,3,FALSE()),"")</f>
        <v/>
      </c>
      <c r="O377" s="43"/>
      <c r="P377" s="163"/>
      <c r="Q377" s="3"/>
      <c r="R377" s="15"/>
      <c r="S377" s="229"/>
      <c r="T377" s="230"/>
      <c r="U377" s="59"/>
      <c r="V377" s="47"/>
      <c r="W377" s="229"/>
      <c r="X377" s="230"/>
      <c r="Y377" s="59"/>
      <c r="Z377" s="47"/>
      <c r="AA377" s="229"/>
      <c r="AB377" s="230"/>
      <c r="AC377" s="59"/>
      <c r="AD377" s="48"/>
      <c r="AE377" s="240" t="s">
        <v>51</v>
      </c>
      <c r="AF377" s="230"/>
      <c r="AG377" s="161">
        <f t="array" aca="1" ref="AG377" ca="1">COUNTIFS(AP336:AP376, "💲", AY336:AY376, INDIRECT("AE" &amp; ROW())) + COUNTIFS(AP336:AP376, "📦", AY336:AY376, INDIRECT("AE" &amp; ROW())) + COUNTIFS(AP336:AP376, "✅", AY336:AY376, INDIRECT("AE" &amp; ROW()))</f>
        <v>0</v>
      </c>
      <c r="AH377" s="162">
        <f t="array" aca="1" ref="AH377" ca="1">COUNTIFS(AP336:AP376, "💲", AY336:AY376, INDIRECT("AE" &amp; ROW())) + COUNTIFS(AP336:AP376, "📦", AY336:AY376, INDIRECT("AE" &amp; ROW()))</f>
        <v>0</v>
      </c>
      <c r="AI377" s="139">
        <f t="array" aca="1" ref="AI377" ca="1">SUMIFS(AR336:AR376, AY336:AY376, INDIRECT("AE" &amp; ROW()), AP336:AP376, "💲") + SUMIFS(AR336:AR376, AY336:AY376, INDIRECT("AE" &amp; ROW()), AP336:AP376, "📦")</f>
        <v>0</v>
      </c>
      <c r="AJ377" s="139">
        <f t="array" aca="1" ref="AJ377" ca="1">(
    SUMIFS(AR336:AR376, AY336:AY376, INDIRECT("AE" &amp; ROW()), AP336:AP376, "💲") +
    SUMIFS(AR336:AR376, AY336:AY376, INDIRECT("AE" &amp; ROW()), AP336:AP376, "📦")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
        SUMIFS(AR336:AR376, AY336:AY376, INDIRECT("AE" &amp; ROW()), AP336:AP376, "💲", AS336:AS376, "Familiar") +
        SUMIFS(AR336:AR376, AY336:AY376, INDIRECT("AE" &amp; ROW()), AP336:AP376, "📦", AS336:AS376, "Familiar")
    ) / 2
)  -
(
    (
        SUMIFS(AR336:AR376, AY336:AY376, INDIRECT("AE" &amp; ROW()), AP336:AP376, "💲", AS336:AS376, "Exonerado ADH") +
        SUMIFS(AR336:AR376, AY336:AY376, INDIRECT("AE" &amp; ROW()), AP336:AP376, "📦", AS336:AS376, "Exonerado ADH")
    ) / 2
)  -
(
    (
        SUMIFS(AR336:AR376, AY336:AY376, INDIRECT("AE" &amp; ROW()), AP336:AP376, "💲", AS336:AS376, "Exonerado Doctor") +
        SUMIFS(AR336:AR376, AY336:AY376, INDIRECT("AE" &amp; ROW()), AP336:AP376, "📦", AS336:AS376, "Exonerado Doctor")
    ) / 2
)</f>
        <v>0</v>
      </c>
      <c r="AK377" s="139">
        <f t="array" aca="1" ref="AK377" ca="1">(
    SUMIFS(AR336:AR376, AY336:AY376, INDIRECT("AE" &amp; ROW()), AP336:AP376, "💲") +
    SUMIFS(AR336:AR376, AY336:AY376, INDIRECT("AE" &amp; ROW()), AP336:AP376, "📦")
) -
(
    SUMIFS(AR336:AR376, AY336:AY376, INDIRECT("AE" &amp; ROW()), AP336:AP376, "💲", AS336:AS376, "Familiar") +
    SUMIFS(AR336:AR376, AY336:AY376, INDIRECT("AE" &amp; ROW()), AP336:AP376, "📦", AS336:AS376, "Familiar")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SUMIFS(AR336:AR376, AY336:AY376, INDIRECT("AE" &amp; ROW()), AP336:AP376, "💲", AS336:AS376, "Exonerado ADH") +
    SUMIFS(AR336:AR376, AY336:AY376, INDIRECT("AE" &amp; ROW()), AP336:AP376, "📦", AS336:AS376, "Exonerado ADH")
) -
(
    (
        SUMIFS(AR336:AR376, AY336:AY376, INDIRECT("AE" &amp; ROW()), AP336:AP376, "💲", AS336:AS376, "Exonerado Doctor") +
        SUMIFS(AR336:AR376, AY336:AY376, INDIRECT("AE" &amp; ROW()), AP336:AP376, "📦", AS336:AS376, "Exonerado Doctor")
    ) / 2
) -
(
    (
        SUMIFS(AR336:AR376, AY336:AY376, INDIRECT("AE" &amp; ROW()), AP336:AP376, "💲", AS336:AS376, "") +
        SUMIFS(AR336:AR376, AY336:AY376, INDIRECT("AE" &amp; ROW()), AP336:AP376, "📦", AS336:AS376, "")
    ) / 2
)</f>
        <v>0</v>
      </c>
      <c r="AL377" s="140">
        <f t="array" aca="1" ref="AL377" ca="1">(
    SUMIFS(AR336:AR376, AY336:AY376, INDIRECT("AE" &amp; ROW()), AP336:AP376, "💲") +
    SUMIFS(AR336:AR376, AY336:AY376, INDIRECT("AE" &amp; ROW()), AP336:AP376, "📦")
) -
(
    (
        SUMIFS(AR336:AR376, AY336:AY376, INDIRECT("AE" &amp; ROW()), AP336:AP376, "💲", AS336:AS376, "Familiar") +
        SUMIFS(AR336:AR376, AY336:AY376, INDIRECT("AE" &amp; ROW()), AP336:AP376, "📦", AS336:AS376, "Familiar")
    ) / 2
) -
(
    (
        SUMIFS(AR336:AR376, AY336:AY376, INDIRECT("AE" &amp; ROW()), AP336:AP376, "💲", AS336:AS376, "Participante") +
        SUMIFS(AR336:AR376, AY336:AY376, INDIRECT("AE" &amp; ROW()), AP336:AP376, "📦", AS336:AS376, "Participante")
    ) / 2
) -
(
    (
        SUMIFS(AR336:AR376, AY336:AY376, INDIRECT("AE" &amp; ROW()), AP336:AP376, "💲", AS336:AS376, "Empleado") +
        SUMIFS(AR336:AR376, AY336:AY376, INDIRECT("AE" &amp; ROW()), AP336:AP376, "📦", AS336:AS376, "Empleado")
    ) / 2
) -
(
    (
        SUMIFS(AR336:AR376, AY336:AY376, INDIRECT("AE" &amp; ROW()), AP336:AP376, "💲", AS336:AS376, "Exonerado ADH") +
        SUMIFS(AR336:AR376, AY336:AY376, INDIRECT("AE" &amp; ROW()), AP336:AP376, "📦", AS336:AS376, "Exonerado ADH")
    ) / 2
) -
(
    SUMIFS(AR336:AR376, AY336:AY376, INDIRECT("AE" &amp; ROW()), AP336:AP376, "💲", AS336:AS376, "Exonerado Doctor") +
    SUMIFS(AR336:AR376, AY336:AY376, INDIRECT("AE" &amp; ROW()), AP336:AP376, "📦", AS336:AS376, "Exonerado Doctor")
) -
(
    (
        SUMIFS(AR336:AR376, AY336:AY376, INDIRECT("AE" &amp; ROW()), AP336:AP376, "💲", AS336:AS376, "") +
        SUMIFS(AR336:AR376, AY336:AY376, INDIRECT("AE" &amp; ROW()), AP336:AP376, "📦", AS336:AS376, "")
    ) / 2
)</f>
        <v>0</v>
      </c>
      <c r="AM377" s="48"/>
      <c r="AN377" s="48"/>
      <c r="AO377" s="48"/>
      <c r="AP377" s="48"/>
      <c r="AQ377" s="48"/>
      <c r="AR377" s="48"/>
      <c r="AS377" s="48"/>
      <c r="AT377" s="48"/>
      <c r="AU377" s="48"/>
      <c r="AV377" s="48"/>
      <c r="AW377" s="48"/>
      <c r="AX377" s="48"/>
      <c r="AY377" s="48"/>
      <c r="AZ377" s="48"/>
      <c r="BA377" s="48"/>
      <c r="BB377" s="48"/>
      <c r="BC377" s="48"/>
      <c r="BD377" s="48"/>
      <c r="BE377" s="48"/>
      <c r="BF377" s="48"/>
      <c r="BG377" s="48"/>
      <c r="BH377" s="48"/>
      <c r="BI377" s="48"/>
      <c r="BJ377" s="48"/>
      <c r="BK377" s="48"/>
      <c r="BL377" s="48"/>
      <c r="BM377" s="48"/>
      <c r="BN377" s="48"/>
    </row>
    <row r="378" spans="1:66" ht="11.25" customHeight="1">
      <c r="A378" s="220"/>
      <c r="B378" s="38"/>
      <c r="C378" s="205"/>
      <c r="D378" s="208"/>
      <c r="E378" s="57" t="s">
        <v>44</v>
      </c>
      <c r="F378" s="58" t="str">
        <f>IF(D376&lt;&gt;"", VLOOKUP(D376,'Base de Datos'!$A$2:$D1268,4,FALSE()),"")</f>
        <v/>
      </c>
      <c r="G378" s="205"/>
      <c r="H378" s="208"/>
      <c r="I378" s="57" t="s">
        <v>44</v>
      </c>
      <c r="J378" s="58" t="str">
        <f>IF(H376&lt;&gt;"", VLOOKUP(H376,'Base de Datos'!$A$2:$D1268,4,FALSE()),"")</f>
        <v/>
      </c>
      <c r="K378" s="205"/>
      <c r="L378" s="208"/>
      <c r="M378" s="57" t="s">
        <v>44</v>
      </c>
      <c r="N378" s="58" t="str">
        <f>IF(L376&lt;&gt;"", VLOOKUP(L376,'Base de Datos'!$A$2:$D1268,4,FALSE()),"")</f>
        <v/>
      </c>
      <c r="O378" s="43"/>
      <c r="P378" s="163"/>
      <c r="Q378" s="3"/>
      <c r="R378" s="15"/>
      <c r="S378" s="229"/>
      <c r="T378" s="230"/>
      <c r="U378" s="59"/>
      <c r="V378" s="47"/>
      <c r="W378" s="229"/>
      <c r="X378" s="230"/>
      <c r="Y378" s="59"/>
      <c r="Z378" s="47"/>
      <c r="AA378" s="229"/>
      <c r="AB378" s="230"/>
      <c r="AC378" s="59"/>
      <c r="AD378" s="48"/>
      <c r="AE378" s="240" t="s">
        <v>55</v>
      </c>
      <c r="AF378" s="230"/>
      <c r="AG378" s="161">
        <f t="array" aca="1" ref="AG378" ca="1">COUNTIFS(AP336:AP376, "💲", AY336:AY376, INDIRECT("AE" &amp; ROW())) + COUNTIFS(AP336:AP376, "📦", AY336:AY376, INDIRECT("AE" &amp; ROW())) + COUNTIFS(AP336:AP376, "✅", AY336:AY376, INDIRECT("AE" &amp; ROW()))</f>
        <v>0</v>
      </c>
      <c r="AH378" s="162">
        <f t="array" aca="1" ref="AH378" ca="1">COUNTIFS(AP336:AP376, "💲", AY336:AY376, INDIRECT("AE" &amp; ROW())) + COUNTIFS(AP336:AP376, "📦", AY336:AY376, INDIRECT("AE" &amp; ROW()))</f>
        <v>0</v>
      </c>
      <c r="AI378" s="139">
        <f t="array" aca="1" ref="AI378" ca="1">SUMIFS(AR336:AR376, AY336:AY376, INDIRECT("AE" &amp; ROW()), AP336:AP376, "💲") + SUMIFS(AR336:AR376, AY336:AY376, INDIRECT("AE" &amp; ROW()), AP336:AP376, "📦")</f>
        <v>0</v>
      </c>
      <c r="AJ378" s="139">
        <f t="array" aca="1" ref="AJ378" ca="1">(
    SUMIFS(AR336:AR376, AY336:AY376, INDIRECT("AE" &amp; ROW()), AP336:AP376, "💲") +
    SUMIFS(AR336:AR376, AY336:AY376, INDIRECT("AE" &amp; ROW()), AP336:AP376, "📦")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
        SUMIFS(AR336:AR376, AY336:AY376, INDIRECT("AE" &amp; ROW()), AP336:AP376, "💲", AS336:AS376, "Familiar") +
        SUMIFS(AR336:AR376, AY336:AY376, INDIRECT("AE" &amp; ROW()), AP336:AP376, "📦", AS336:AS376, "Familiar")
    ) / 2
)  -
(
    (
        SUMIFS(AR336:AR376, AY336:AY376, INDIRECT("AE" &amp; ROW()), AP336:AP376, "💲", AS336:AS376, "Exonerado ADH") +
        SUMIFS(AR336:AR376, AY336:AY376, INDIRECT("AE" &amp; ROW()), AP336:AP376, "📦", AS336:AS376, "Exonerado ADH")
    ) / 2
)  -
(
    (
        SUMIFS(AR336:AR376, AY336:AY376, INDIRECT("AE" &amp; ROW()), AP336:AP376, "💲", AS336:AS376, "Exonerado Doctor") +
        SUMIFS(AR336:AR376, AY336:AY376, INDIRECT("AE" &amp; ROW()), AP336:AP376, "📦", AS336:AS376, "Exonerado Doctor")
    ) / 2
)</f>
        <v>0</v>
      </c>
      <c r="AK378" s="139">
        <f t="array" aca="1" ref="AK378" ca="1">(
    SUMIFS(AR336:AR376, AY336:AY376, INDIRECT("AE" &amp; ROW()), AP336:AP376, "💲") +
    SUMIFS(AR336:AR376, AY336:AY376, INDIRECT("AE" &amp; ROW()), AP336:AP376, "📦")
) -
(
    SUMIFS(AR336:AR376, AY336:AY376, INDIRECT("AE" &amp; ROW()), AP336:AP376, "💲", AS336:AS376, "Familiar") +
    SUMIFS(AR336:AR376, AY336:AY376, INDIRECT("AE" &amp; ROW()), AP336:AP376, "📦", AS336:AS376, "Familiar")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SUMIFS(AR336:AR376, AY336:AY376, INDIRECT("AE" &amp; ROW()), AP336:AP376, "💲", AS336:AS376, "Exonerado ADH") +
    SUMIFS(AR336:AR376, AY336:AY376, INDIRECT("AE" &amp; ROW()), AP336:AP376, "📦", AS336:AS376, "Exonerado ADH")
) -
(
    (
        SUMIFS(AR336:AR376, AY336:AY376, INDIRECT("AE" &amp; ROW()), AP336:AP376, "💲", AS336:AS376, "Exonerado Doctor") +
        SUMIFS(AR336:AR376, AY336:AY376, INDIRECT("AE" &amp; ROW()), AP336:AP376, "📦", AS336:AS376, "Exonerado Doctor")
    ) / 2
) -
(
    (
        SUMIFS(AR336:AR376, AY336:AY376, INDIRECT("AE" &amp; ROW()), AP336:AP376, "💲", AS336:AS376, "") +
        SUMIFS(AR336:AR376, AY336:AY376, INDIRECT("AE" &amp; ROW()), AP336:AP376, "📦", AS336:AS376, "")
    ) / 2
)</f>
        <v>0</v>
      </c>
      <c r="AL378" s="140">
        <f t="array" aca="1" ref="AL378" ca="1">(
    SUMIFS(AR336:AR376, AY336:AY376, INDIRECT("AE" &amp; ROW()), AP336:AP376, "💲") +
    SUMIFS(AR336:AR376, AY336:AY376, INDIRECT("AE" &amp; ROW()), AP336:AP376, "📦")
) -
(
    (
        SUMIFS(AR336:AR376, AY336:AY376, INDIRECT("AE" &amp; ROW()), AP336:AP376, "💲", AS336:AS376, "Familiar") +
        SUMIFS(AR336:AR376, AY336:AY376, INDIRECT("AE" &amp; ROW()), AP336:AP376, "📦", AS336:AS376, "Familiar")
    ) / 2
) -
(
    (
        SUMIFS(AR336:AR376, AY336:AY376, INDIRECT("AE" &amp; ROW()), AP336:AP376, "💲", AS336:AS376, "Participante") +
        SUMIFS(AR336:AR376, AY336:AY376, INDIRECT("AE" &amp; ROW()), AP336:AP376, "📦", AS336:AS376, "Participante")
    ) / 2
) -
(
    (
        SUMIFS(AR336:AR376, AY336:AY376, INDIRECT("AE" &amp; ROW()), AP336:AP376, "💲", AS336:AS376, "Empleado") +
        SUMIFS(AR336:AR376, AY336:AY376, INDIRECT("AE" &amp; ROW()), AP336:AP376, "📦", AS336:AS376, "Empleado")
    ) / 2
) -
(
    (
        SUMIFS(AR336:AR376, AY336:AY376, INDIRECT("AE" &amp; ROW()), AP336:AP376, "💲", AS336:AS376, "Exonerado ADH") +
        SUMIFS(AR336:AR376, AY336:AY376, INDIRECT("AE" &amp; ROW()), AP336:AP376, "📦", AS336:AS376, "Exonerado ADH")
    ) / 2
) -
(
    SUMIFS(AR336:AR376, AY336:AY376, INDIRECT("AE" &amp; ROW()), AP336:AP376, "💲", AS336:AS376, "Exonerado Doctor") +
    SUMIFS(AR336:AR376, AY336:AY376, INDIRECT("AE" &amp; ROW()), AP336:AP376, "📦", AS336:AS376, "Exonerado Doctor")
) -
(
    (
        SUMIFS(AR336:AR376, AY336:AY376, INDIRECT("AE" &amp; ROW()), AP336:AP376, "💲", AS336:AS376, "") +
        SUMIFS(AR336:AR376, AY336:AY376, INDIRECT("AE" &amp; ROW()), AP336:AP376, "📦", AS336:AS376, "")
    ) / 2
)</f>
        <v>0</v>
      </c>
      <c r="AM378" s="48"/>
      <c r="AN378" s="48"/>
      <c r="AO378" s="48"/>
      <c r="AP378" s="48"/>
      <c r="AQ378" s="48"/>
      <c r="AR378" s="48"/>
      <c r="AS378" s="48"/>
      <c r="AT378" s="48"/>
      <c r="AU378" s="48"/>
      <c r="AV378" s="48"/>
      <c r="AW378" s="48"/>
      <c r="AX378" s="48"/>
      <c r="AY378" s="48"/>
      <c r="AZ378" s="48"/>
      <c r="BA378" s="48"/>
      <c r="BB378" s="48"/>
      <c r="BC378" s="48"/>
      <c r="BD378" s="48"/>
      <c r="BE378" s="48"/>
      <c r="BF378" s="48"/>
      <c r="BG378" s="48"/>
      <c r="BH378" s="48"/>
      <c r="BI378" s="48"/>
      <c r="BJ378" s="48"/>
      <c r="BK378" s="48"/>
      <c r="BL378" s="48"/>
      <c r="BM378" s="48"/>
      <c r="BN378" s="48"/>
    </row>
    <row r="379" spans="1:66" ht="11.25" customHeight="1">
      <c r="A379" s="221"/>
      <c r="B379" s="38"/>
      <c r="C379" s="206"/>
      <c r="D379" s="209"/>
      <c r="E379" s="85" t="s">
        <v>46</v>
      </c>
      <c r="F379" s="86"/>
      <c r="G379" s="206"/>
      <c r="H379" s="209"/>
      <c r="I379" s="85" t="s">
        <v>46</v>
      </c>
      <c r="J379" s="108"/>
      <c r="K379" s="206"/>
      <c r="L379" s="209"/>
      <c r="M379" s="85" t="s">
        <v>46</v>
      </c>
      <c r="N379" s="108"/>
      <c r="O379" s="43"/>
      <c r="P379" s="163"/>
      <c r="Q379" s="3"/>
      <c r="R379" s="15"/>
      <c r="S379" s="227" t="str">
        <f>IF(OR(S376="Empleado",S376="Familiar"),"Nombre del Empleado","N° Factura")</f>
        <v>N° Factura</v>
      </c>
      <c r="T379" s="228"/>
      <c r="U379" s="89"/>
      <c r="V379" s="47"/>
      <c r="W379" s="227" t="str">
        <f>IF(OR(W376="Empleado",W376="Familiar"),"Nombre del Empleado","N° Factura")</f>
        <v>N° Factura</v>
      </c>
      <c r="X379" s="228"/>
      <c r="Y379" s="89"/>
      <c r="Z379" s="47"/>
      <c r="AA379" s="227" t="str">
        <f>IF(OR(AA376="Empleado",AA376="Familiar"),"Nombre del Empleado","N° Factura")</f>
        <v>N° Factura</v>
      </c>
      <c r="AB379" s="228"/>
      <c r="AC379" s="89"/>
      <c r="AD379" s="48"/>
      <c r="AE379" s="240" t="s">
        <v>57</v>
      </c>
      <c r="AF379" s="230"/>
      <c r="AG379" s="161">
        <f t="array" aca="1" ref="AG379" ca="1">COUNTIFS(AP336:AP376, "💲", AY336:AY376, INDIRECT("AE" &amp; ROW())) + COUNTIFS(AP336:AP376, "📦", AY336:AY376, INDIRECT("AE" &amp; ROW())) + COUNTIFS(AP336:AP376, "✅", AY336:AY376, INDIRECT("AE" &amp; ROW()))</f>
        <v>0</v>
      </c>
      <c r="AH379" s="162">
        <f t="array" aca="1" ref="AH379" ca="1">COUNTIFS(AP336:AP376, "💲", AY336:AY376, INDIRECT("AE" &amp; ROW())) + COUNTIFS(AP336:AP376, "📦", AY336:AY376, INDIRECT("AE" &amp; ROW()))</f>
        <v>0</v>
      </c>
      <c r="AI379" s="139">
        <f t="array" aca="1" ref="AI379" ca="1">SUMIFS(AR336:AR376, AY336:AY376, INDIRECT("AE" &amp; ROW()), AP336:AP376, "💲") + SUMIFS(AR336:AR376, AY336:AY376, INDIRECT("AE" &amp; ROW()), AP336:AP376, "📦")</f>
        <v>0</v>
      </c>
      <c r="AJ379" s="139">
        <f t="array" aca="1" ref="AJ379" ca="1">(
    SUMIFS(AR336:AR376, AY336:AY376, INDIRECT("AE" &amp; ROW()), AP336:AP376, "💲") +
    SUMIFS(AR336:AR376, AY336:AY376, INDIRECT("AE" &amp; ROW()), AP336:AP376, "📦")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
        SUMIFS(AR336:AR376, AY336:AY376, INDIRECT("AE" &amp; ROW()), AP336:AP376, "💲", AS336:AS376, "Familiar") +
        SUMIFS(AR336:AR376, AY336:AY376, INDIRECT("AE" &amp; ROW()), AP336:AP376, "📦", AS336:AS376, "Familiar")
    ) / 2
)  -
(
    (
        SUMIFS(AR336:AR376, AY336:AY376, INDIRECT("AE" &amp; ROW()), AP336:AP376, "💲", AS336:AS376, "Exonerado ADH") +
        SUMIFS(AR336:AR376, AY336:AY376, INDIRECT("AE" &amp; ROW()), AP336:AP376, "📦", AS336:AS376, "Exonerado ADH")
    ) / 2
)  -
(
    (
        SUMIFS(AR336:AR376, AY336:AY376, INDIRECT("AE" &amp; ROW()), AP336:AP376, "💲", AS336:AS376, "Exonerado Doctor") +
        SUMIFS(AR336:AR376, AY336:AY376, INDIRECT("AE" &amp; ROW()), AP336:AP376, "📦", AS336:AS376, "Exonerado Doctor")
    ) / 2
)</f>
        <v>0</v>
      </c>
      <c r="AK379" s="139">
        <f t="array" aca="1" ref="AK379" ca="1">(
    SUMIFS(AR336:AR376, AY336:AY376, INDIRECT("AE" &amp; ROW()), AP336:AP376, "💲") +
    SUMIFS(AR336:AR376, AY336:AY376, INDIRECT("AE" &amp; ROW()), AP336:AP376, "📦")
) -
(
    SUMIFS(AR336:AR376, AY336:AY376, INDIRECT("AE" &amp; ROW()), AP336:AP376, "💲", AS336:AS376, "Familiar") +
    SUMIFS(AR336:AR376, AY336:AY376, INDIRECT("AE" &amp; ROW()), AP336:AP376, "📦", AS336:AS376, "Familiar")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SUMIFS(AR336:AR376, AY336:AY376, INDIRECT("AE" &amp; ROW()), AP336:AP376, "💲", AS336:AS376, "Exonerado ADH") +
    SUMIFS(AR336:AR376, AY336:AY376, INDIRECT("AE" &amp; ROW()), AP336:AP376, "📦", AS336:AS376, "Exonerado ADH")
) -
(
    (
        SUMIFS(AR336:AR376, AY336:AY376, INDIRECT("AE" &amp; ROW()), AP336:AP376, "💲", AS336:AS376, "Exonerado Doctor") +
        SUMIFS(AR336:AR376, AY336:AY376, INDIRECT("AE" &amp; ROW()), AP336:AP376, "📦", AS336:AS376, "Exonerado Doctor")
    ) / 2
) -
(
    (
        SUMIFS(AR336:AR376, AY336:AY376, INDIRECT("AE" &amp; ROW()), AP336:AP376, "💲", AS336:AS376, "") +
        SUMIFS(AR336:AR376, AY336:AY376, INDIRECT("AE" &amp; ROW()), AP336:AP376, "📦", AS336:AS376, "")
    ) / 2
)</f>
        <v>0</v>
      </c>
      <c r="AL379" s="140">
        <f t="array" aca="1" ref="AL379" ca="1">(
    SUMIFS(AR336:AR376, AY336:AY376, INDIRECT("AE" &amp; ROW()), AP336:AP376, "💲") +
    SUMIFS(AR336:AR376, AY336:AY376, INDIRECT("AE" &amp; ROW()), AP336:AP376, "📦")
) -
(
    (
        SUMIFS(AR336:AR376, AY336:AY376, INDIRECT("AE" &amp; ROW()), AP336:AP376, "💲", AS336:AS376, "Familiar") +
        SUMIFS(AR336:AR376, AY336:AY376, INDIRECT("AE" &amp; ROW()), AP336:AP376, "📦", AS336:AS376, "Familiar")
    ) / 2
) -
(
    (
        SUMIFS(AR336:AR376, AY336:AY376, INDIRECT("AE" &amp; ROW()), AP336:AP376, "💲", AS336:AS376, "Participante") +
        SUMIFS(AR336:AR376, AY336:AY376, INDIRECT("AE" &amp; ROW()), AP336:AP376, "📦", AS336:AS376, "Participante")
    ) / 2
) -
(
    (
        SUMIFS(AR336:AR376, AY336:AY376, INDIRECT("AE" &amp; ROW()), AP336:AP376, "💲", AS336:AS376, "Empleado") +
        SUMIFS(AR336:AR376, AY336:AY376, INDIRECT("AE" &amp; ROW()), AP336:AP376, "📦", AS336:AS376, "Empleado")
    ) / 2
) -
(
    (
        SUMIFS(AR336:AR376, AY336:AY376, INDIRECT("AE" &amp; ROW()), AP336:AP376, "💲", AS336:AS376, "Exonerado ADH") +
        SUMIFS(AR336:AR376, AY336:AY376, INDIRECT("AE" &amp; ROW()), AP336:AP376, "📦", AS336:AS376, "Exonerado ADH")
    ) / 2
) -
(
    SUMIFS(AR336:AR376, AY336:AY376, INDIRECT("AE" &amp; ROW()), AP336:AP376, "💲", AS336:AS376, "Exonerado Doctor") +
    SUMIFS(AR336:AR376, AY336:AY376, INDIRECT("AE" &amp; ROW()), AP336:AP376, "📦", AS336:AS376, "Exonerado Doctor")
) -
(
    (
        SUMIFS(AR336:AR376, AY336:AY376, INDIRECT("AE" &amp; ROW()), AP336:AP376, "💲", AS336:AS376, "") +
        SUMIFS(AR336:AR376, AY336:AY376, INDIRECT("AE" &amp; ROW()), AP336:AP376, "📦", AS336:AS376, "")
    ) / 2
)</f>
        <v>0</v>
      </c>
      <c r="AM379" s="48"/>
      <c r="AN379" s="48"/>
      <c r="AO379" s="48"/>
      <c r="AP379" s="48"/>
      <c r="AQ379" s="48"/>
      <c r="AR379" s="48"/>
      <c r="AS379" s="48"/>
      <c r="AT379" s="48"/>
      <c r="AU379" s="48"/>
      <c r="AV379" s="48"/>
      <c r="AW379" s="48"/>
      <c r="AX379" s="48"/>
      <c r="AY379" s="48"/>
      <c r="AZ379" s="48"/>
      <c r="BA379" s="48"/>
      <c r="BB379" s="48"/>
      <c r="BC379" s="48"/>
      <c r="BD379" s="48"/>
      <c r="BE379" s="48"/>
      <c r="BF379" s="48"/>
      <c r="BG379" s="48"/>
      <c r="BH379" s="48"/>
      <c r="BI379" s="48"/>
      <c r="BJ379" s="48"/>
      <c r="BK379" s="48"/>
      <c r="BL379" s="48"/>
      <c r="BM379" s="48"/>
      <c r="BN379" s="48"/>
    </row>
    <row r="380" spans="1:66" ht="11.25" customHeight="1">
      <c r="A380" s="222">
        <f>A376+$Q$13/1440</f>
        <v>0.79166666666666641</v>
      </c>
      <c r="B380" s="164"/>
      <c r="C380" s="204"/>
      <c r="D380" s="207"/>
      <c r="E380" s="177" t="s">
        <v>36</v>
      </c>
      <c r="F380" s="42" t="str">
        <f>IF(D380&lt;&gt;"", VLOOKUP(D380,'Base de Datos'!$A$2:$D1268,2,FALSE()),"")</f>
        <v/>
      </c>
      <c r="G380" s="204"/>
      <c r="H380" s="216"/>
      <c r="I380" s="177" t="s">
        <v>36</v>
      </c>
      <c r="J380" s="42" t="str">
        <f>IF(H380&lt;&gt;"", VLOOKUP(H380,'Base de Datos'!$A$2:$D1268,2,FALSE()),"")</f>
        <v/>
      </c>
      <c r="K380" s="204"/>
      <c r="L380" s="216"/>
      <c r="M380" s="177" t="s">
        <v>36</v>
      </c>
      <c r="N380" s="42" t="str">
        <f>IF(L380&lt;&gt;"", VLOOKUP(L380,'Base de Datos'!$A$2:$D1268,2,FALSE()),"")</f>
        <v/>
      </c>
      <c r="O380" s="165"/>
      <c r="P380" s="165"/>
      <c r="Q380" s="165"/>
      <c r="R380" s="166"/>
      <c r="S380" s="167"/>
      <c r="T380" s="45" t="s">
        <v>37</v>
      </c>
      <c r="U380" s="168"/>
      <c r="V380" s="169"/>
      <c r="W380" s="167"/>
      <c r="X380" s="45" t="s">
        <v>37</v>
      </c>
      <c r="Y380" s="168"/>
      <c r="Z380" s="169"/>
      <c r="AA380" s="167"/>
      <c r="AB380" s="45" t="s">
        <v>37</v>
      </c>
      <c r="AC380" s="168"/>
      <c r="AD380" s="56"/>
      <c r="AE380" s="240" t="s">
        <v>59</v>
      </c>
      <c r="AF380" s="230"/>
      <c r="AG380" s="161">
        <f t="array" aca="1" ref="AG380" ca="1">COUNTIFS(AP336:AP376, "💲", AY336:AY376, INDIRECT("AE" &amp; ROW())) + COUNTIFS(AP336:AP376, "📦", AY336:AY376, INDIRECT("AE" &amp; ROW())) + COUNTIFS(AP336:AP376, "✅", AY336:AY376, INDIRECT("AE" &amp; ROW()))</f>
        <v>0</v>
      </c>
      <c r="AH380" s="162">
        <f t="array" aca="1" ref="AH380" ca="1">COUNTIFS(AP336:AP376, "💲", AY336:AY376, INDIRECT("AE" &amp; ROW())) + COUNTIFS(AP336:AP376, "📦", AY336:AY376, INDIRECT("AE" &amp; ROW()))</f>
        <v>0</v>
      </c>
      <c r="AI380" s="139">
        <f t="array" aca="1" ref="AI380" ca="1">SUMIFS(AR336:AR376, AY336:AY376, INDIRECT("AE" &amp; ROW()), AP336:AP376, "💲") + SUMIFS(AR336:AR376, AY336:AY376, INDIRECT("AE" &amp; ROW()), AP336:AP376, "📦")</f>
        <v>0</v>
      </c>
      <c r="AJ380" s="139">
        <f t="array" aca="1" ref="AJ380" ca="1">(
    SUMIFS(AR336:AR376, AY336:AY376, INDIRECT("AE" &amp; ROW()), AP336:AP376, "💲") +
    SUMIFS(AR336:AR376, AY336:AY376, INDIRECT("AE" &amp; ROW()), AP336:AP376, "📦")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
        SUMIFS(AR336:AR376, AY336:AY376, INDIRECT("AE" &amp; ROW()), AP336:AP376, "💲", AS336:AS376, "Familiar") +
        SUMIFS(AR336:AR376, AY336:AY376, INDIRECT("AE" &amp; ROW()), AP336:AP376, "📦", AS336:AS376, "Familiar")
    ) / 2
)  -
(
    (
        SUMIFS(AR336:AR376, AY336:AY376, INDIRECT("AE" &amp; ROW()), AP336:AP376, "💲", AS336:AS376, "Exonerado ADH") +
        SUMIFS(AR336:AR376, AY336:AY376, INDIRECT("AE" &amp; ROW()), AP336:AP376, "📦", AS336:AS376, "Exonerado ADH")
    ) / 2
)  -
(
    (
        SUMIFS(AR336:AR376, AY336:AY376, INDIRECT("AE" &amp; ROW()), AP336:AP376, "💲", AS336:AS376, "Exonerado Doctor") +
        SUMIFS(AR336:AR376, AY336:AY376, INDIRECT("AE" &amp; ROW()), AP336:AP376, "📦", AS336:AS376, "Exonerado Doctor")
    ) / 2
)</f>
        <v>0</v>
      </c>
      <c r="AK380" s="139">
        <f t="array" aca="1" ref="AK380" ca="1">(
    SUMIFS(AR336:AR376, AY336:AY376, INDIRECT("AE" &amp; ROW()), AP336:AP376, "💲") +
    SUMIFS(AR336:AR376, AY336:AY376, INDIRECT("AE" &amp; ROW()), AP336:AP376, "📦")
) -
(
    SUMIFS(AR336:AR376, AY336:AY376, INDIRECT("AE" &amp; ROW()), AP336:AP376, "💲", AS336:AS376, "Familiar") +
    SUMIFS(AR336:AR376, AY336:AY376, INDIRECT("AE" &amp; ROW()), AP336:AP376, "📦", AS336:AS376, "Familiar")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SUMIFS(AR336:AR376, AY336:AY376, INDIRECT("AE" &amp; ROW()), AP336:AP376, "💲", AS336:AS376, "Exonerado ADH") +
    SUMIFS(AR336:AR376, AY336:AY376, INDIRECT("AE" &amp; ROW()), AP336:AP376, "📦", AS336:AS376, "Exonerado ADH")
) -
(
    (
        SUMIFS(AR336:AR376, AY336:AY376, INDIRECT("AE" &amp; ROW()), AP336:AP376, "💲", AS336:AS376, "Exonerado Doctor") +
        SUMIFS(AR336:AR376, AY336:AY376, INDIRECT("AE" &amp; ROW()), AP336:AP376, "📦", AS336:AS376, "Exonerado Doctor")
    ) / 2
) -
(
    (
        SUMIFS(AR336:AR376, AY336:AY376, INDIRECT("AE" &amp; ROW()), AP336:AP376, "💲", AS336:AS376, "") +
        SUMIFS(AR336:AR376, AY336:AY376, INDIRECT("AE" &amp; ROW()), AP336:AP376, "📦", AS336:AS376, "")
    ) / 2
)</f>
        <v>0</v>
      </c>
      <c r="AL380" s="140">
        <f t="array" aca="1" ref="AL380" ca="1">(
    SUMIFS(AR336:AR376, AY336:AY376, INDIRECT("AE" &amp; ROW()), AP336:AP376, "💲") +
    SUMIFS(AR336:AR376, AY336:AY376, INDIRECT("AE" &amp; ROW()), AP336:AP376, "📦")
) -
(
    (
        SUMIFS(AR336:AR376, AY336:AY376, INDIRECT("AE" &amp; ROW()), AP336:AP376, "💲", AS336:AS376, "Familiar") +
        SUMIFS(AR336:AR376, AY336:AY376, INDIRECT("AE" &amp; ROW()), AP336:AP376, "📦", AS336:AS376, "Familiar")
    ) / 2
) -
(
    (
        SUMIFS(AR336:AR376, AY336:AY376, INDIRECT("AE" &amp; ROW()), AP336:AP376, "💲", AS336:AS376, "Participante") +
        SUMIFS(AR336:AR376, AY336:AY376, INDIRECT("AE" &amp; ROW()), AP336:AP376, "📦", AS336:AS376, "Participante")
    ) / 2
) -
(
    (
        SUMIFS(AR336:AR376, AY336:AY376, INDIRECT("AE" &amp; ROW()), AP336:AP376, "💲", AS336:AS376, "Empleado") +
        SUMIFS(AR336:AR376, AY336:AY376, INDIRECT("AE" &amp; ROW()), AP336:AP376, "📦", AS336:AS376, "Empleado")
    ) / 2
) -
(
    (
        SUMIFS(AR336:AR376, AY336:AY376, INDIRECT("AE" &amp; ROW()), AP336:AP376, "💲", AS336:AS376, "Exonerado ADH") +
        SUMIFS(AR336:AR376, AY336:AY376, INDIRECT("AE" &amp; ROW()), AP336:AP376, "📦", AS336:AS376, "Exonerado ADH")
    ) / 2
) -
(
    SUMIFS(AR336:AR376, AY336:AY376, INDIRECT("AE" &amp; ROW()), AP336:AP376, "💲", AS336:AS376, "Exonerado Doctor") +
    SUMIFS(AR336:AR376, AY336:AY376, INDIRECT("AE" &amp; ROW()), AP336:AP376, "📦", AS336:AS376, "Exonerado Doctor")
) -
(
    (
        SUMIFS(AR336:AR376, AY336:AY376, INDIRECT("AE" &amp; ROW()), AP336:AP376, "💲", AS336:AS376, "") +
        SUMIFS(AR336:AR376, AY336:AY376, INDIRECT("AE" &amp; ROW()), AP336:AP376, "📦", AS336:AS376, "")
    ) / 2
)</f>
        <v>0</v>
      </c>
      <c r="AM380" s="56"/>
      <c r="AN380" s="56"/>
      <c r="AO380" s="56"/>
      <c r="AP380" s="56"/>
      <c r="AQ380" s="56"/>
      <c r="AR380" s="56"/>
      <c r="AS380" s="56"/>
      <c r="AT380" s="56"/>
      <c r="AU380" s="56"/>
      <c r="AV380" s="56"/>
      <c r="AW380" s="56"/>
      <c r="AX380" s="56"/>
      <c r="AY380" s="56"/>
      <c r="AZ380" s="56"/>
      <c r="BA380" s="56"/>
      <c r="BB380" s="56"/>
      <c r="BC380" s="56"/>
      <c r="BD380" s="56"/>
      <c r="BE380" s="56"/>
      <c r="BF380" s="56"/>
      <c r="BG380" s="56"/>
      <c r="BH380" s="56"/>
      <c r="BI380" s="56"/>
      <c r="BJ380" s="56"/>
      <c r="BK380" s="56"/>
      <c r="BL380" s="56"/>
      <c r="BM380" s="56"/>
      <c r="BN380" s="56"/>
    </row>
    <row r="381" spans="1:66" ht="11.25" customHeight="1">
      <c r="A381" s="220"/>
      <c r="B381" s="164"/>
      <c r="C381" s="205"/>
      <c r="D381" s="208"/>
      <c r="E381" s="178" t="s">
        <v>42</v>
      </c>
      <c r="F381" s="58" t="str">
        <f>IF(D380&lt;&gt;"", VLOOKUP(D380,'Base de Datos'!$A$2:$D1268,3,FALSE()),"")</f>
        <v/>
      </c>
      <c r="G381" s="205"/>
      <c r="H381" s="208"/>
      <c r="I381" s="178" t="s">
        <v>42</v>
      </c>
      <c r="J381" s="58" t="str">
        <f>IF(H380&lt;&gt;"", VLOOKUP(H380,'Base de Datos'!$A$2:$D1268,3,FALSE()),"")</f>
        <v/>
      </c>
      <c r="K381" s="205"/>
      <c r="L381" s="208"/>
      <c r="M381" s="178" t="s">
        <v>42</v>
      </c>
      <c r="N381" s="58" t="str">
        <f>IF(L380&lt;&gt;"", VLOOKUP(L380,'Base de Datos'!$A$2:$D1268,3,FALSE()),"")</f>
        <v/>
      </c>
      <c r="O381" s="165"/>
      <c r="P381" s="165"/>
      <c r="Q381" s="165"/>
      <c r="R381" s="166"/>
      <c r="S381" s="231"/>
      <c r="T381" s="230"/>
      <c r="U381" s="170"/>
      <c r="V381" s="169"/>
      <c r="W381" s="231"/>
      <c r="X381" s="230"/>
      <c r="Y381" s="170"/>
      <c r="Z381" s="169"/>
      <c r="AA381" s="231"/>
      <c r="AB381" s="230"/>
      <c r="AC381" s="170"/>
      <c r="AD381" s="56"/>
      <c r="AE381" s="240" t="s">
        <v>63</v>
      </c>
      <c r="AF381" s="230"/>
      <c r="AG381" s="161">
        <f t="array" aca="1" ref="AG381" ca="1">COUNTIFS(AP336:AP376, "💲", AY336:AY376, INDIRECT("AE" &amp; ROW())) + COUNTIFS(AP336:AP376, "📦", AY336:AY376, INDIRECT("AE" &amp; ROW())) + COUNTIFS(AP336:AP376, "✅", AY336:AY376, INDIRECT("AE" &amp; ROW()))</f>
        <v>0</v>
      </c>
      <c r="AH381" s="162">
        <f t="array" aca="1" ref="AH381" ca="1">COUNTIFS(AP336:AP376, "💲", AY336:AY376, INDIRECT("AE" &amp; ROW())) + COUNTIFS(AP336:AP376, "📦", AY336:AY376, INDIRECT("AE" &amp; ROW()))</f>
        <v>0</v>
      </c>
      <c r="AI381" s="139">
        <f t="array" aca="1" ref="AI381" ca="1">SUMIFS(AR336:AR376, AY336:AY376, INDIRECT("AE" &amp; ROW()), AP336:AP376, "💲") + SUMIFS(AR336:AR376, AY336:AY376, INDIRECT("AE" &amp; ROW()), AP336:AP376, "📦")</f>
        <v>0</v>
      </c>
      <c r="AJ381" s="139">
        <f t="array" aca="1" ref="AJ381" ca="1">(
    SUMIFS(AR336:AR376, AY336:AY376, INDIRECT("AE" &amp; ROW()), AP336:AP376, "💲") +
    SUMIFS(AR336:AR376, AY336:AY376, INDIRECT("AE" &amp; ROW()), AP336:AP376, "📦")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
        SUMIFS(AR336:AR376, AY336:AY376, INDIRECT("AE" &amp; ROW()), AP336:AP376, "💲", AS336:AS376, "Familiar") +
        SUMIFS(AR336:AR376, AY336:AY376, INDIRECT("AE" &amp; ROW()), AP336:AP376, "📦", AS336:AS376, "Familiar")
    ) / 2
)  -
(
    (
        SUMIFS(AR336:AR376, AY336:AY376, INDIRECT("AE" &amp; ROW()), AP336:AP376, "💲", AS336:AS376, "Exonerado ADH") +
        SUMIFS(AR336:AR376, AY336:AY376, INDIRECT("AE" &amp; ROW()), AP336:AP376, "📦", AS336:AS376, "Exonerado ADH")
    ) / 2
)  -
(
    (
        SUMIFS(AR336:AR376, AY336:AY376, INDIRECT("AE" &amp; ROW()), AP336:AP376, "💲", AS336:AS376, "Exonerado Doctor") +
        SUMIFS(AR336:AR376, AY336:AY376, INDIRECT("AE" &amp; ROW()), AP336:AP376, "📦", AS336:AS376, "Exonerado Doctor")
    ) / 2
)</f>
        <v>0</v>
      </c>
      <c r="AK381" s="139">
        <f t="array" aca="1" ref="AK381" ca="1">(
    SUMIFS(AR336:AR376, AY336:AY376, INDIRECT("AE" &amp; ROW()), AP336:AP376, "💲") +
    SUMIFS(AR336:AR376, AY336:AY376, INDIRECT("AE" &amp; ROW()), AP336:AP376, "📦")
) -
(
    SUMIFS(AR336:AR376, AY336:AY376, INDIRECT("AE" &amp; ROW()), AP336:AP376, "💲", AS336:AS376, "Familiar") +
    SUMIFS(AR336:AR376, AY336:AY376, INDIRECT("AE" &amp; ROW()), AP336:AP376, "📦", AS336:AS376, "Familiar")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SUMIFS(AR336:AR376, AY336:AY376, INDIRECT("AE" &amp; ROW()), AP336:AP376, "💲", AS336:AS376, "Exonerado ADH") +
    SUMIFS(AR336:AR376, AY336:AY376, INDIRECT("AE" &amp; ROW()), AP336:AP376, "📦", AS336:AS376, "Exonerado ADH")
) -
(
    (
        SUMIFS(AR336:AR376, AY336:AY376, INDIRECT("AE" &amp; ROW()), AP336:AP376, "💲", AS336:AS376, "Exonerado Doctor") +
        SUMIFS(AR336:AR376, AY336:AY376, INDIRECT("AE" &amp; ROW()), AP336:AP376, "📦", AS336:AS376, "Exonerado Doctor")
    ) / 2
) -
(
    (
        SUMIFS(AR336:AR376, AY336:AY376, INDIRECT("AE" &amp; ROW()), AP336:AP376, "💲", AS336:AS376, "") +
        SUMIFS(AR336:AR376, AY336:AY376, INDIRECT("AE" &amp; ROW()), AP336:AP376, "📦", AS336:AS376, "")
    ) / 2
)</f>
        <v>0</v>
      </c>
      <c r="AL381" s="140">
        <f t="array" aca="1" ref="AL381" ca="1">(
    SUMIFS(AR336:AR376, AY336:AY376, INDIRECT("AE" &amp; ROW()), AP336:AP376, "💲") +
    SUMIFS(AR336:AR376, AY336:AY376, INDIRECT("AE" &amp; ROW()), AP336:AP376, "📦")
) -
(
    (
        SUMIFS(AR336:AR376, AY336:AY376, INDIRECT("AE" &amp; ROW()), AP336:AP376, "💲", AS336:AS376, "Familiar") +
        SUMIFS(AR336:AR376, AY336:AY376, INDIRECT("AE" &amp; ROW()), AP336:AP376, "📦", AS336:AS376, "Familiar")
    ) / 2
) -
(
    (
        SUMIFS(AR336:AR376, AY336:AY376, INDIRECT("AE" &amp; ROW()), AP336:AP376, "💲", AS336:AS376, "Participante") +
        SUMIFS(AR336:AR376, AY336:AY376, INDIRECT("AE" &amp; ROW()), AP336:AP376, "📦", AS336:AS376, "Participante")
    ) / 2
) -
(
    (
        SUMIFS(AR336:AR376, AY336:AY376, INDIRECT("AE" &amp; ROW()), AP336:AP376, "💲", AS336:AS376, "Empleado") +
        SUMIFS(AR336:AR376, AY336:AY376, INDIRECT("AE" &amp; ROW()), AP336:AP376, "📦", AS336:AS376, "Empleado")
    ) / 2
) -
(
    (
        SUMIFS(AR336:AR376, AY336:AY376, INDIRECT("AE" &amp; ROW()), AP336:AP376, "💲", AS336:AS376, "Exonerado ADH") +
        SUMIFS(AR336:AR376, AY336:AY376, INDIRECT("AE" &amp; ROW()), AP336:AP376, "📦", AS336:AS376, "Exonerado ADH")
    ) / 2
) -
(
    SUMIFS(AR336:AR376, AY336:AY376, INDIRECT("AE" &amp; ROW()), AP336:AP376, "💲", AS336:AS376, "Exonerado Doctor") +
    SUMIFS(AR336:AR376, AY336:AY376, INDIRECT("AE" &amp; ROW()), AP336:AP376, "📦", AS336:AS376, "Exonerado Doctor")
) -
(
    (
        SUMIFS(AR336:AR376, AY336:AY376, INDIRECT("AE" &amp; ROW()), AP336:AP376, "💲", AS336:AS376, "") +
        SUMIFS(AR336:AR376, AY336:AY376, INDIRECT("AE" &amp; ROW()), AP336:AP376, "📦", AS336:AS376, "")
    ) / 2
)</f>
        <v>0</v>
      </c>
      <c r="AM381" s="56"/>
      <c r="AN381" s="56"/>
      <c r="AO381" s="56"/>
      <c r="AP381" s="56"/>
      <c r="AQ381" s="56"/>
      <c r="AR381" s="56"/>
      <c r="AS381" s="56"/>
      <c r="AT381" s="56"/>
      <c r="AU381" s="56"/>
      <c r="AV381" s="56"/>
      <c r="AW381" s="56"/>
      <c r="AX381" s="56"/>
      <c r="AY381" s="56"/>
      <c r="AZ381" s="56"/>
      <c r="BA381" s="56"/>
      <c r="BB381" s="56"/>
      <c r="BC381" s="56"/>
      <c r="BD381" s="56"/>
      <c r="BE381" s="56"/>
      <c r="BF381" s="56"/>
      <c r="BG381" s="56"/>
      <c r="BH381" s="56"/>
      <c r="BI381" s="56"/>
      <c r="BJ381" s="56"/>
      <c r="BK381" s="56"/>
      <c r="BL381" s="56"/>
      <c r="BM381" s="56"/>
      <c r="BN381" s="56"/>
    </row>
    <row r="382" spans="1:66" ht="11.25" customHeight="1">
      <c r="A382" s="220"/>
      <c r="B382" s="164"/>
      <c r="C382" s="205"/>
      <c r="D382" s="208"/>
      <c r="E382" s="178" t="s">
        <v>44</v>
      </c>
      <c r="F382" s="58" t="str">
        <f>IF(D380&lt;&gt;"", VLOOKUP(D380,'Base de Datos'!$A$2:$D1268,4,FALSE()),"")</f>
        <v/>
      </c>
      <c r="G382" s="205"/>
      <c r="H382" s="208"/>
      <c r="I382" s="178" t="s">
        <v>44</v>
      </c>
      <c r="J382" s="58" t="str">
        <f>IF(H380&lt;&gt;"", VLOOKUP(H380,'Base de Datos'!$A$2:$D1268,4,FALSE()),"")</f>
        <v/>
      </c>
      <c r="K382" s="205"/>
      <c r="L382" s="208"/>
      <c r="M382" s="178" t="s">
        <v>44</v>
      </c>
      <c r="N382" s="58" t="str">
        <f>IF(L380&lt;&gt;"", VLOOKUP(L380,'Base de Datos'!$A$2:$D1268,4,FALSE()),"")</f>
        <v/>
      </c>
      <c r="O382" s="165"/>
      <c r="P382" s="165"/>
      <c r="Q382" s="165"/>
      <c r="R382" s="166"/>
      <c r="S382" s="231"/>
      <c r="T382" s="230"/>
      <c r="U382" s="170"/>
      <c r="V382" s="169"/>
      <c r="W382" s="231"/>
      <c r="X382" s="230"/>
      <c r="Y382" s="170"/>
      <c r="Z382" s="169"/>
      <c r="AA382" s="231"/>
      <c r="AB382" s="230"/>
      <c r="AC382" s="170"/>
      <c r="AD382" s="56"/>
      <c r="AE382" s="240" t="s">
        <v>66</v>
      </c>
      <c r="AF382" s="230"/>
      <c r="AG382" s="161">
        <f t="array" aca="1" ref="AG382" ca="1">COUNTIFS(AP336:AP376, "💲", AY336:AY376, INDIRECT("AE" &amp; ROW())) + COUNTIFS(AP336:AP376, "📦", AY336:AY376, INDIRECT("AE" &amp; ROW())) + COUNTIFS(AP336:AP376, "✅", AY336:AY376, INDIRECT("AE" &amp; ROW()))</f>
        <v>0</v>
      </c>
      <c r="AH382" s="162">
        <f t="array" aca="1" ref="AH382" ca="1">COUNTIFS(AP336:AP376, "💲", AY336:AY376, INDIRECT("AE" &amp; ROW())) + COUNTIFS(AP336:AP376, "📦", AY336:AY376, INDIRECT("AE" &amp; ROW()))</f>
        <v>0</v>
      </c>
      <c r="AI382" s="139">
        <f t="array" aca="1" ref="AI382" ca="1">SUMIFS(AR336:AR376, AY336:AY376, INDIRECT("AE" &amp; ROW()), AP336:AP376, "💲") + SUMIFS(AR336:AR376, AY336:AY376, INDIRECT("AE" &amp; ROW()), AP336:AP376, "📦")</f>
        <v>0</v>
      </c>
      <c r="AJ382" s="139">
        <f t="array" aca="1" ref="AJ382" ca="1">(
    SUMIFS(AR336:AR376, AY336:AY376, INDIRECT("AE" &amp; ROW()), AP336:AP376, "💲") +
    SUMIFS(AR336:AR376, AY336:AY376, INDIRECT("AE" &amp; ROW()), AP336:AP376, "📦")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
        SUMIFS(AR336:AR376, AY336:AY376, INDIRECT("AE" &amp; ROW()), AP336:AP376, "💲", AS336:AS376, "Familiar") +
        SUMIFS(AR336:AR376, AY336:AY376, INDIRECT("AE" &amp; ROW()), AP336:AP376, "📦", AS336:AS376, "Familiar")
    ) / 2
)  -
(
    (
        SUMIFS(AR336:AR376, AY336:AY376, INDIRECT("AE" &amp; ROW()), AP336:AP376, "💲", AS336:AS376, "Exonerado ADH") +
        SUMIFS(AR336:AR376, AY336:AY376, INDIRECT("AE" &amp; ROW()), AP336:AP376, "📦", AS336:AS376, "Exonerado ADH")
    ) / 2
)  -
(
    (
        SUMIFS(AR336:AR376, AY336:AY376, INDIRECT("AE" &amp; ROW()), AP336:AP376, "💲", AS336:AS376, "Exonerado Doctor") +
        SUMIFS(AR336:AR376, AY336:AY376, INDIRECT("AE" &amp; ROW()), AP336:AP376, "📦", AS336:AS376, "Exonerado Doctor")
    ) / 2
)</f>
        <v>0</v>
      </c>
      <c r="AK382" s="139">
        <f t="array" aca="1" ref="AK382" ca="1">(
    SUMIFS(AR336:AR376, AY336:AY376, INDIRECT("AE" &amp; ROW()), AP336:AP376, "💲") +
    SUMIFS(AR336:AR376, AY336:AY376, INDIRECT("AE" &amp; ROW()), AP336:AP376, "📦")
) -
(
    SUMIFS(AR336:AR376, AY336:AY376, INDIRECT("AE" &amp; ROW()), AP336:AP376, "💲", AS336:AS376, "Familiar") +
    SUMIFS(AR336:AR376, AY336:AY376, INDIRECT("AE" &amp; ROW()), AP336:AP376, "📦", AS336:AS376, "Familiar")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SUMIFS(AR336:AR376, AY336:AY376, INDIRECT("AE" &amp; ROW()), AP336:AP376, "💲", AS336:AS376, "Exonerado ADH") +
    SUMIFS(AR336:AR376, AY336:AY376, INDIRECT("AE" &amp; ROW()), AP336:AP376, "📦", AS336:AS376, "Exonerado ADH")
) -
(
    (
        SUMIFS(AR336:AR376, AY336:AY376, INDIRECT("AE" &amp; ROW()), AP336:AP376, "💲", AS336:AS376, "Exonerado Doctor") +
        SUMIFS(AR336:AR376, AY336:AY376, INDIRECT("AE" &amp; ROW()), AP336:AP376, "📦", AS336:AS376, "Exonerado Doctor")
    ) / 2
) -
(
    (
        SUMIFS(AR336:AR376, AY336:AY376, INDIRECT("AE" &amp; ROW()), AP336:AP376, "💲", AS336:AS376, "") +
        SUMIFS(AR336:AR376, AY336:AY376, INDIRECT("AE" &amp; ROW()), AP336:AP376, "📦", AS336:AS376, "")
    ) / 2
)</f>
        <v>0</v>
      </c>
      <c r="AL382" s="140">
        <f t="array" aca="1" ref="AL382" ca="1">(
    SUMIFS(AR336:AR376, AY336:AY376, INDIRECT("AE" &amp; ROW()), AP336:AP376, "💲") +
    SUMIFS(AR336:AR376, AY336:AY376, INDIRECT("AE" &amp; ROW()), AP336:AP376, "📦")
) -
(
    (
        SUMIFS(AR336:AR376, AY336:AY376, INDIRECT("AE" &amp; ROW()), AP336:AP376, "💲", AS336:AS376, "Familiar") +
        SUMIFS(AR336:AR376, AY336:AY376, INDIRECT("AE" &amp; ROW()), AP336:AP376, "📦", AS336:AS376, "Familiar")
    ) / 2
) -
(
    (
        SUMIFS(AR336:AR376, AY336:AY376, INDIRECT("AE" &amp; ROW()), AP336:AP376, "💲", AS336:AS376, "Participante") +
        SUMIFS(AR336:AR376, AY336:AY376, INDIRECT("AE" &amp; ROW()), AP336:AP376, "📦", AS336:AS376, "Participante")
    ) / 2
) -
(
    (
        SUMIFS(AR336:AR376, AY336:AY376, INDIRECT("AE" &amp; ROW()), AP336:AP376, "💲", AS336:AS376, "Empleado") +
        SUMIFS(AR336:AR376, AY336:AY376, INDIRECT("AE" &amp; ROW()), AP336:AP376, "📦", AS336:AS376, "Empleado")
    ) / 2
) -
(
    (
        SUMIFS(AR336:AR376, AY336:AY376, INDIRECT("AE" &amp; ROW()), AP336:AP376, "💲", AS336:AS376, "Exonerado ADH") +
        SUMIFS(AR336:AR376, AY336:AY376, INDIRECT("AE" &amp; ROW()), AP336:AP376, "📦", AS336:AS376, "Exonerado ADH")
    ) / 2
) -
(
    SUMIFS(AR336:AR376, AY336:AY376, INDIRECT("AE" &amp; ROW()), AP336:AP376, "💲", AS336:AS376, "Exonerado Doctor") +
    SUMIFS(AR336:AR376, AY336:AY376, INDIRECT("AE" &amp; ROW()), AP336:AP376, "📦", AS336:AS376, "Exonerado Doctor")
) -
(
    (
        SUMIFS(AR336:AR376, AY336:AY376, INDIRECT("AE" &amp; ROW()), AP336:AP376, "💲", AS336:AS376, "") +
        SUMIFS(AR336:AR376, AY336:AY376, INDIRECT("AE" &amp; ROW()), AP336:AP376, "📦", AS336:AS376, "")
    ) / 2
)</f>
        <v>0</v>
      </c>
      <c r="AM382" s="56"/>
      <c r="AN382" s="56"/>
      <c r="AO382" s="56"/>
      <c r="AP382" s="56"/>
      <c r="AQ382" s="56"/>
      <c r="AR382" s="56"/>
      <c r="AS382" s="56"/>
      <c r="AT382" s="56"/>
      <c r="AU382" s="56"/>
      <c r="AV382" s="56"/>
      <c r="AW382" s="56"/>
      <c r="AX382" s="56"/>
      <c r="AY382" s="56"/>
      <c r="AZ382" s="56"/>
      <c r="BA382" s="56"/>
      <c r="BB382" s="56"/>
      <c r="BC382" s="56"/>
      <c r="BD382" s="56"/>
      <c r="BE382" s="56"/>
      <c r="BF382" s="56"/>
      <c r="BG382" s="56"/>
      <c r="BH382" s="56"/>
      <c r="BI382" s="56"/>
      <c r="BJ382" s="56"/>
      <c r="BK382" s="56"/>
      <c r="BL382" s="56"/>
      <c r="BM382" s="56"/>
      <c r="BN382" s="56"/>
    </row>
    <row r="383" spans="1:66" ht="11.25" customHeight="1">
      <c r="A383" s="221"/>
      <c r="B383" s="164"/>
      <c r="C383" s="206"/>
      <c r="D383" s="209"/>
      <c r="E383" s="179" t="s">
        <v>46</v>
      </c>
      <c r="F383" s="183"/>
      <c r="G383" s="206"/>
      <c r="H383" s="209"/>
      <c r="I383" s="179" t="s">
        <v>46</v>
      </c>
      <c r="J383" s="183"/>
      <c r="K383" s="206"/>
      <c r="L383" s="209"/>
      <c r="M383" s="179" t="s">
        <v>46</v>
      </c>
      <c r="N383" s="183"/>
      <c r="O383" s="165"/>
      <c r="P383" s="165"/>
      <c r="Q383" s="165"/>
      <c r="R383" s="166"/>
      <c r="S383" s="227" t="str">
        <f>IF(OR(S380="Empleado",S380="Familiar"),"Nombre del Empleado","N° Factura")</f>
        <v>N° Factura</v>
      </c>
      <c r="T383" s="228"/>
      <c r="U383" s="89"/>
      <c r="V383" s="169"/>
      <c r="W383" s="227" t="str">
        <f>IF(OR(W380="Empleado",W380="Familiar"),"Nombre del Empleado","N° Factura")</f>
        <v>N° Factura</v>
      </c>
      <c r="X383" s="228"/>
      <c r="Y383" s="89"/>
      <c r="Z383" s="169"/>
      <c r="AA383" s="227" t="str">
        <f>IF(OR(AA380="Empleado",AA380="Familiar"),"Nombre del Empleado","N° Factura")</f>
        <v>N° Factura</v>
      </c>
      <c r="AB383" s="228"/>
      <c r="AC383" s="89"/>
      <c r="AD383" s="56"/>
      <c r="AE383" s="240" t="s">
        <v>69</v>
      </c>
      <c r="AF383" s="230"/>
      <c r="AG383" s="161">
        <f t="array" aca="1" ref="AG383" ca="1">COUNTIFS(AP336:AP376, "💲", AY336:AY376, INDIRECT("AE" &amp; ROW())) + COUNTIFS(AP336:AP376, "📦", AY336:AY376, INDIRECT("AE" &amp; ROW())) + COUNTIFS(AP336:AP376, "✅", AY336:AY376, INDIRECT("AE" &amp; ROW()))</f>
        <v>0</v>
      </c>
      <c r="AH383" s="162">
        <f t="array" aca="1" ref="AH383" ca="1">COUNTIFS(AP336:AP376, "💲", AY336:AY376, INDIRECT("AE" &amp; ROW())) + COUNTIFS(AP336:AP376, "📦", AY336:AY376, INDIRECT("AE" &amp; ROW()))</f>
        <v>0</v>
      </c>
      <c r="AI383" s="139">
        <f t="array" aca="1" ref="AI383" ca="1">SUMIFS(AR336:AR376, AY336:AY376, INDIRECT("AE" &amp; ROW()), AP336:AP376, "💲") + SUMIFS(AR336:AR376, AY336:AY376, INDIRECT("AE" &amp; ROW()), AP336:AP376, "📦")</f>
        <v>0</v>
      </c>
      <c r="AJ383" s="66">
        <f t="array" aca="1" ref="AJ383" ca="1">(
    SUMIFS(AR336:AR376, AY336:AY376, INDIRECT("AE" &amp; ROW()), AP336:AP376, "💲") +
    SUMIFS(AR336:AR376, AY336:AY376, INDIRECT("AE" &amp; ROW()), AP336:AP376, "📦")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
        SUMIFS(AR336:AR376, AY336:AY376, INDIRECT("AE" &amp; ROW()), AP336:AP376, "💲", AS336:AS376, "Familiar") +
        SUMIFS(AR336:AR376, AY336:AY376, INDIRECT("AE" &amp; ROW()), AP336:AP376, "📦", AS336:AS376, "Familiar")
    ) / 2
)  -
(
    (
        SUMIFS(AR336:AR376, AY336:AY376, INDIRECT("AE" &amp; ROW()), AP336:AP376, "💲", AS336:AS376, "Exonerado ADH") +
        SUMIFS(AR336:AR376, AY336:AY376, INDIRECT("AE" &amp; ROW()), AP336:AP376, "📦", AS336:AS376, "Exonerado ADH")
    ) / 2
)  -
(
    (
        SUMIFS(AR336:AR376, AY336:AY376, INDIRECT("AE" &amp; ROW()), AP336:AP376, "💲", AS336:AS376, "Exonerado Doctor") +
        SUMIFS(AR336:AR376, AY336:AY376, INDIRECT("AE" &amp; ROW()), AP336:AP376, "📦", AS336:AS376, "Exonerado Doctor")
    ) / 2
)</f>
        <v>0</v>
      </c>
      <c r="AK383" s="139">
        <f t="array" aca="1" ref="AK383" ca="1">(
    SUMIFS(AR336:AR376, AY336:AY376, INDIRECT("AE" &amp; ROW()), AP336:AP376, "💲") +
    SUMIFS(AR336:AR376, AY336:AY376, INDIRECT("AE" &amp; ROW()), AP336:AP376, "📦")
) -
(
    SUMIFS(AR336:AR376, AY336:AY376, INDIRECT("AE" &amp; ROW()), AP336:AP376, "💲", AS336:AS376, "Familiar") +
    SUMIFS(AR336:AR376, AY336:AY376, INDIRECT("AE" &amp; ROW()), AP336:AP376, "📦", AS336:AS376, "Familiar")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SUMIFS(AR336:AR376, AY336:AY376, INDIRECT("AE" &amp; ROW()), AP336:AP376, "💲", AS336:AS376, "Exonerado ADH") +
    SUMIFS(AR336:AR376, AY336:AY376, INDIRECT("AE" &amp; ROW()), AP336:AP376, "📦", AS336:AS376, "Exonerado ADH")
) -
(
    (
        SUMIFS(AR336:AR376, AY336:AY376, INDIRECT("AE" &amp; ROW()), AP336:AP376, "💲", AS336:AS376, "Exonerado Doctor") +
        SUMIFS(AR336:AR376, AY336:AY376, INDIRECT("AE" &amp; ROW()), AP336:AP376, "📦", AS336:AS376, "Exonerado Doctor")
    ) / 2
) -
(
    (
        SUMIFS(AR336:AR376, AY336:AY376, INDIRECT("AE" &amp; ROW()), AP336:AP376, "💲", AS336:AS376, "") +
        SUMIFS(AR336:AR376, AY336:AY376, INDIRECT("AE" &amp; ROW()), AP336:AP376, "📦", AS336:AS376, "")
    ) / 2
)</f>
        <v>0</v>
      </c>
      <c r="AL383" s="140">
        <f t="array" aca="1" ref="AL383" ca="1">(
    SUMIFS(AR336:AR376, AY336:AY376, INDIRECT("AE" &amp; ROW()), AP336:AP376, "💲") +
    SUMIFS(AR336:AR376, AY336:AY376, INDIRECT("AE" &amp; ROW()), AP336:AP376, "📦")
) -
(
    (
        SUMIFS(AR336:AR376, AY336:AY376, INDIRECT("AE" &amp; ROW()), AP336:AP376, "💲", AS336:AS376, "Familiar") +
        SUMIFS(AR336:AR376, AY336:AY376, INDIRECT("AE" &amp; ROW()), AP336:AP376, "📦", AS336:AS376, "Familiar")
    ) / 2
) -
(
    (
        SUMIFS(AR336:AR376, AY336:AY376, INDIRECT("AE" &amp; ROW()), AP336:AP376, "💲", AS336:AS376, "Participante") +
        SUMIFS(AR336:AR376, AY336:AY376, INDIRECT("AE" &amp; ROW()), AP336:AP376, "📦", AS336:AS376, "Participante")
    ) / 2
) -
(
    (
        SUMIFS(AR336:AR376, AY336:AY376, INDIRECT("AE" &amp; ROW()), AP336:AP376, "💲", AS336:AS376, "Empleado") +
        SUMIFS(AR336:AR376, AY336:AY376, INDIRECT("AE" &amp; ROW()), AP336:AP376, "📦", AS336:AS376, "Empleado")
    ) / 2
) -
(
    (
        SUMIFS(AR336:AR376, AY336:AY376, INDIRECT("AE" &amp; ROW()), AP336:AP376, "💲", AS336:AS376, "Exonerado ADH") +
        SUMIFS(AR336:AR376, AY336:AY376, INDIRECT("AE" &amp; ROW()), AP336:AP376, "📦", AS336:AS376, "Exonerado ADH")
    ) / 2
) -
(
    SUMIFS(AR336:AR376, AY336:AY376, INDIRECT("AE" &amp; ROW()), AP336:AP376, "💲", AS336:AS376, "Exonerado Doctor") +
    SUMIFS(AR336:AR376, AY336:AY376, INDIRECT("AE" &amp; ROW()), AP336:AP376, "📦", AS336:AS376, "Exonerado Doctor")
) -
(
    (
        SUMIFS(AR336:AR376, AY336:AY376, INDIRECT("AE" &amp; ROW()), AP336:AP376, "💲", AS336:AS376, "") +
        SUMIFS(AR336:AR376, AY336:AY376, INDIRECT("AE" &amp; ROW()), AP336:AP376, "📦", AS336:AS376, "")
    ) / 2
)</f>
        <v>0</v>
      </c>
      <c r="AM383" s="56"/>
      <c r="AN383" s="56"/>
      <c r="AO383" s="56"/>
      <c r="AP383" s="56"/>
      <c r="AQ383" s="56"/>
      <c r="AR383" s="56"/>
      <c r="AS383" s="56"/>
      <c r="AT383" s="56"/>
      <c r="AU383" s="56"/>
      <c r="AV383" s="56"/>
      <c r="AW383" s="56"/>
      <c r="AX383" s="56"/>
      <c r="AY383" s="56"/>
      <c r="AZ383" s="56"/>
      <c r="BA383" s="56"/>
      <c r="BB383" s="56"/>
      <c r="BC383" s="56"/>
      <c r="BD383" s="56"/>
      <c r="BE383" s="56"/>
      <c r="BF383" s="56"/>
      <c r="BG383" s="56"/>
      <c r="BH383" s="56"/>
      <c r="BI383" s="56"/>
      <c r="BJ383" s="56"/>
      <c r="BK383" s="56"/>
      <c r="BL383" s="56"/>
      <c r="BM383" s="56"/>
      <c r="BN383" s="56"/>
    </row>
    <row r="384" spans="1:66" ht="11.25" customHeight="1">
      <c r="A384" s="222">
        <f>A380+$Q$13/1440</f>
        <v>0.83333333333333304</v>
      </c>
      <c r="B384" s="164"/>
      <c r="C384" s="204"/>
      <c r="D384" s="207"/>
      <c r="E384" s="177" t="s">
        <v>36</v>
      </c>
      <c r="F384" s="42" t="str">
        <f>IF(D384&lt;&gt;"", VLOOKUP(D384,'Base de Datos'!$A$2:$D1268,2,FALSE()),"")</f>
        <v/>
      </c>
      <c r="G384" s="204"/>
      <c r="H384" s="216"/>
      <c r="I384" s="177" t="s">
        <v>36</v>
      </c>
      <c r="J384" s="42" t="str">
        <f>IF(H384&lt;&gt;"", VLOOKUP(H384,'Base de Datos'!$A$2:$D1268,2,FALSE()),"")</f>
        <v/>
      </c>
      <c r="K384" s="204"/>
      <c r="L384" s="216"/>
      <c r="M384" s="177" t="s">
        <v>36</v>
      </c>
      <c r="N384" s="42" t="str">
        <f>IF(L384&lt;&gt;"", VLOOKUP(L384,'Base de Datos'!$A$2:$D1268,2,FALSE()),"")</f>
        <v/>
      </c>
      <c r="O384" s="165"/>
      <c r="P384" s="165"/>
      <c r="Q384" s="165"/>
      <c r="R384" s="166"/>
      <c r="S384" s="167"/>
      <c r="T384" s="45" t="s">
        <v>37</v>
      </c>
      <c r="U384" s="168"/>
      <c r="V384" s="169"/>
      <c r="W384" s="167"/>
      <c r="X384" s="45" t="s">
        <v>37</v>
      </c>
      <c r="Y384" s="168"/>
      <c r="Z384" s="169"/>
      <c r="AA384" s="167"/>
      <c r="AB384" s="45" t="s">
        <v>37</v>
      </c>
      <c r="AC384" s="168"/>
      <c r="AD384" s="56"/>
      <c r="AE384" s="232" t="s">
        <v>72</v>
      </c>
      <c r="AF384" s="230"/>
      <c r="AG384" s="90">
        <f t="array" aca="1" ref="AG384" ca="1">COUNTIFS(AP336:AP376, "💲", AY336:AY376, INDIRECT("AE" &amp; ROW())) + COUNTIFS(AP336:AP376, "📦", AY336:AY376, INDIRECT("AE" &amp; ROW())) + COUNTIFS(AP336:AP376, "✅", AY336:AY376, INDIRECT("AE" &amp; ROW()))</f>
        <v>0</v>
      </c>
      <c r="AH384" s="68">
        <f t="array" aca="1" ref="AH384" ca="1">COUNTIFS(AP336:AP376, "💲", AY336:AY376, INDIRECT("AE" &amp; ROW())) + COUNTIFS(AP336:AP376, "📦", AY336:AY376, INDIRECT("AE" &amp; ROW()))</f>
        <v>0</v>
      </c>
      <c r="AI384" s="139">
        <f t="array" aca="1" ref="AI384" ca="1">SUMIFS(AR336:AR376, AY336:AY376, INDIRECT("AE" &amp; ROW()), AP336:AP376, "💲") + SUMIFS(AR336:AR376, AY336:AY376, INDIRECT("AE" &amp; ROW()), AP336:AP376, "📦")</f>
        <v>0</v>
      </c>
      <c r="AJ384" s="139">
        <f t="array" aca="1" ref="AJ384" ca="1">(
    SUMIFS(AR336:AR376, AY336:AY376, INDIRECT("AE" &amp; ROW()), AP336:AP376, "💲") +
    SUMIFS(AR336:AR376, AY336:AY376, INDIRECT("AE" &amp; ROW()), AP336:AP376, "📦")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
        SUMIFS(AR336:AR376, AY336:AY376, INDIRECT("AE" &amp; ROW()), AP336:AP376, "💲", AS336:AS376, "Familiar") +
        SUMIFS(AR336:AR376, AY336:AY376, INDIRECT("AE" &amp; ROW()), AP336:AP376, "📦", AS336:AS376, "Familiar")
    ) / 2
)  -
(
    (
        SUMIFS(AR336:AR376, AY336:AY376, INDIRECT("AE" &amp; ROW()), AP336:AP376, "💲", AS336:AS376, "Exonerado ADH") +
        SUMIFS(AR336:AR376, AY336:AY376, INDIRECT("AE" &amp; ROW()), AP336:AP376, "📦", AS336:AS376, "Exonerado ADH")
    ) / 2
)  -
(
    (
        SUMIFS(AR336:AR376, AY336:AY376, INDIRECT("AE" &amp; ROW()), AP336:AP376, "💲", AS336:AS376, "Exonerado Doctor") +
        SUMIFS(AR336:AR376, AY336:AY376, INDIRECT("AE" &amp; ROW()), AP336:AP376, "📦", AS336:AS376, "Exonerado Doctor")
    ) / 2
)</f>
        <v>0</v>
      </c>
      <c r="AK384" s="139">
        <f t="array" aca="1" ref="AK384" ca="1">(
    SUMIFS(AR336:AR376, AY336:AY376, INDIRECT("AE" &amp; ROW()), AP336:AP376, "💲") +
    SUMIFS(AR336:AR376, AY336:AY376, INDIRECT("AE" &amp; ROW()), AP336:AP376, "📦")
) -
(
    SUMIFS(AR336:AR376, AY336:AY376, INDIRECT("AE" &amp; ROW()), AP336:AP376, "💲", AS336:AS376, "Familiar") +
    SUMIFS(AR336:AR376, AY336:AY376, INDIRECT("AE" &amp; ROW()), AP336:AP376, "📦", AS336:AS376, "Familiar")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SUMIFS(AR336:AR376, AY336:AY376, INDIRECT("AE" &amp; ROW()), AP336:AP376, "💲", AS336:AS376, "Exonerado ADH") +
    SUMIFS(AR336:AR376, AY336:AY376, INDIRECT("AE" &amp; ROW()), AP336:AP376, "📦", AS336:AS376, "Exonerado ADH")
) -
(
    (
        SUMIFS(AR336:AR376, AY336:AY376, INDIRECT("AE" &amp; ROW()), AP336:AP376, "💲", AS336:AS376, "Exonerado Doctor") +
        SUMIFS(AR336:AR376, AY336:AY376, INDIRECT("AE" &amp; ROW()), AP336:AP376, "📦", AS336:AS376, "Exonerado Doctor")
    ) / 2
) -
(
    (
        SUMIFS(AR336:AR376, AY336:AY376, INDIRECT("AE" &amp; ROW()), AP336:AP376, "💲", AS336:AS376, "") +
        SUMIFS(AR336:AR376, AY336:AY376, INDIRECT("AE" &amp; ROW()), AP336:AP376, "📦", AS336:AS376, "")
    ) / 2
)</f>
        <v>0</v>
      </c>
      <c r="AL384" s="140">
        <f t="array" aca="1" ref="AL384" ca="1">(
    SUMIFS(AR336:AR376, AY336:AY376, INDIRECT("AE" &amp; ROW()), AP336:AP376, "💲") +
    SUMIFS(AR336:AR376, AY336:AY376, INDIRECT("AE" &amp; ROW()), AP336:AP376, "📦")
) -
(
    (
        SUMIFS(AR336:AR376, AY336:AY376, INDIRECT("AE" &amp; ROW()), AP336:AP376, "💲", AS336:AS376, "Familiar") +
        SUMIFS(AR336:AR376, AY336:AY376, INDIRECT("AE" &amp; ROW()), AP336:AP376, "📦", AS336:AS376, "Familiar")
    ) / 2
) -
(
    (
        SUMIFS(AR336:AR376, AY336:AY376, INDIRECT("AE" &amp; ROW()), AP336:AP376, "💲", AS336:AS376, "Participante") +
        SUMIFS(AR336:AR376, AY336:AY376, INDIRECT("AE" &amp; ROW()), AP336:AP376, "📦", AS336:AS376, "Participante")
    ) / 2
) -
(
    (
        SUMIFS(AR336:AR376, AY336:AY376, INDIRECT("AE" &amp; ROW()), AP336:AP376, "💲", AS336:AS376, "Empleado") +
        SUMIFS(AR336:AR376, AY336:AY376, INDIRECT("AE" &amp; ROW()), AP336:AP376, "📦", AS336:AS376, "Empleado")
    ) / 2
) -
(
    (
        SUMIFS(AR336:AR376, AY336:AY376, INDIRECT("AE" &amp; ROW()), AP336:AP376, "💲", AS336:AS376, "Exonerado ADH") +
        SUMIFS(AR336:AR376, AY336:AY376, INDIRECT("AE" &amp; ROW()), AP336:AP376, "📦", AS336:AS376, "Exonerado ADH")
    ) / 2
) -
(
    SUMIFS(AR336:AR376, AY336:AY376, INDIRECT("AE" &amp; ROW()), AP336:AP376, "💲", AS336:AS376, "Exonerado Doctor") +
    SUMIFS(AR336:AR376, AY336:AY376, INDIRECT("AE" &amp; ROW()), AP336:AP376, "📦", AS336:AS376, "Exonerado Doctor")
) -
(
    (
        SUMIFS(AR336:AR376, AY336:AY376, INDIRECT("AE" &amp; ROW()), AP336:AP376, "💲", AS336:AS376, "") +
        SUMIFS(AR336:AR376, AY336:AY376, INDIRECT("AE" &amp; ROW()), AP336:AP376, "📦", AS336:AS376, "")
    ) / 2
)</f>
        <v>0</v>
      </c>
      <c r="AM384" s="56"/>
      <c r="AN384" s="56"/>
      <c r="AO384" s="56"/>
      <c r="AP384" s="56"/>
      <c r="AQ384" s="56"/>
      <c r="AR384" s="56"/>
      <c r="AS384" s="56"/>
      <c r="AT384" s="56"/>
      <c r="AU384" s="56"/>
      <c r="AV384" s="56"/>
      <c r="AW384" s="56"/>
      <c r="AX384" s="56"/>
      <c r="AY384" s="56"/>
      <c r="AZ384" s="56"/>
      <c r="BA384" s="56"/>
      <c r="BB384" s="56"/>
      <c r="BC384" s="56"/>
      <c r="BD384" s="56"/>
      <c r="BE384" s="56"/>
      <c r="BF384" s="56"/>
      <c r="BG384" s="56"/>
      <c r="BH384" s="56"/>
      <c r="BI384" s="56"/>
      <c r="BJ384" s="56"/>
      <c r="BK384" s="56"/>
      <c r="BL384" s="56"/>
      <c r="BM384" s="56"/>
      <c r="BN384" s="56"/>
    </row>
    <row r="385" spans="1:66" ht="11.25" customHeight="1">
      <c r="A385" s="220"/>
      <c r="B385" s="164"/>
      <c r="C385" s="205"/>
      <c r="D385" s="208"/>
      <c r="E385" s="178" t="s">
        <v>42</v>
      </c>
      <c r="F385" s="58" t="str">
        <f>IF(D384&lt;&gt;"", VLOOKUP(D384,'Base de Datos'!$A$2:$D1268,3,FALSE()),"")</f>
        <v/>
      </c>
      <c r="G385" s="205"/>
      <c r="H385" s="208"/>
      <c r="I385" s="178" t="s">
        <v>42</v>
      </c>
      <c r="J385" s="58" t="str">
        <f>IF(H384&lt;&gt;"", VLOOKUP(H384,'Base de Datos'!$A$2:$D1268,3,FALSE()),"")</f>
        <v/>
      </c>
      <c r="K385" s="205"/>
      <c r="L385" s="208"/>
      <c r="M385" s="178" t="s">
        <v>42</v>
      </c>
      <c r="N385" s="58" t="str">
        <f>IF(L384&lt;&gt;"", VLOOKUP(L384,'Base de Datos'!$A$2:$D1268,3,FALSE()),"")</f>
        <v/>
      </c>
      <c r="O385" s="165"/>
      <c r="P385" s="165"/>
      <c r="Q385" s="165"/>
      <c r="R385" s="166"/>
      <c r="S385" s="231"/>
      <c r="T385" s="230"/>
      <c r="U385" s="170"/>
      <c r="V385" s="169"/>
      <c r="W385" s="231"/>
      <c r="X385" s="230"/>
      <c r="Y385" s="170"/>
      <c r="Z385" s="169"/>
      <c r="AA385" s="231"/>
      <c r="AB385" s="230"/>
      <c r="AC385" s="170"/>
      <c r="AD385" s="56"/>
      <c r="AE385" s="232" t="s">
        <v>75</v>
      </c>
      <c r="AF385" s="230"/>
      <c r="AG385" s="90">
        <f t="array" aca="1" ref="AG385" ca="1">COUNTIFS(AP336:AP376, "💲", AY336:AY376, INDIRECT("AE" &amp; ROW())) + COUNTIFS(AP336:AP376, "📦", AY336:AY376, INDIRECT("AE" &amp; ROW())) + COUNTIFS(AP336:AP376, "✅", AY336:AY376, INDIRECT("AE" &amp; ROW()))</f>
        <v>0</v>
      </c>
      <c r="AH385" s="68">
        <f t="array" aca="1" ref="AH385" ca="1">COUNTIFS(AP336:AP376, "💲", AY336:AY376, INDIRECT("AE" &amp; ROW())) + COUNTIFS(AP336:AP376, "📦", AY336:AY376, INDIRECT("AE" &amp; ROW()))</f>
        <v>0</v>
      </c>
      <c r="AI385" s="139">
        <f t="array" aca="1" ref="AI385" ca="1">SUMIFS(AR336:AR376, AY336:AY376, INDIRECT("AE" &amp; ROW()), AP336:AP376, "💲") + SUMIFS(AR336:AR376, AY336:AY376, INDIRECT("AE" &amp; ROW()), AP336:AP376, "📦")</f>
        <v>0</v>
      </c>
      <c r="AJ385" s="139">
        <f t="array" aca="1" ref="AJ385" ca="1">(
    SUMIFS(AR336:AR376, AY336:AY376, INDIRECT("AE" &amp; ROW()), AP336:AP376, "💲") +
    SUMIFS(AR336:AR376, AY336:AY376, INDIRECT("AE" &amp; ROW()), AP336:AP376, "📦")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
        SUMIFS(AR336:AR376, AY336:AY376, INDIRECT("AE" &amp; ROW()), AP336:AP376, "💲", AS336:AS376, "Familiar") +
        SUMIFS(AR336:AR376, AY336:AY376, INDIRECT("AE" &amp; ROW()), AP336:AP376, "📦", AS336:AS376, "Familiar")
    ) / 2
)  -
(
    (
        SUMIFS(AR336:AR376, AY336:AY376, INDIRECT("AE" &amp; ROW()), AP336:AP376, "💲", AS336:AS376, "Exonerado ADH") +
        SUMIFS(AR336:AR376, AY336:AY376, INDIRECT("AE" &amp; ROW()), AP336:AP376, "📦", AS336:AS376, "Exonerado ADH")
    ) / 2
)  -
(
    (
        SUMIFS(AR336:AR376, AY336:AY376, INDIRECT("AE" &amp; ROW()), AP336:AP376, "💲", AS336:AS376, "Exonerado Doctor") +
        SUMIFS(AR336:AR376, AY336:AY376, INDIRECT("AE" &amp; ROW()), AP336:AP376, "📦", AS336:AS376, "Exonerado Doctor")
    ) / 2
)</f>
        <v>0</v>
      </c>
      <c r="AK385" s="139">
        <f t="array" aca="1" ref="AK385" ca="1">(
    SUMIFS(AR336:AR376, AY336:AY376, INDIRECT("AE" &amp; ROW()), AP336:AP376, "💲") +
    SUMIFS(AR336:AR376, AY336:AY376, INDIRECT("AE" &amp; ROW()), AP336:AP376, "📦")
) -
(
    SUMIFS(AR336:AR376, AY336:AY376, INDIRECT("AE" &amp; ROW()), AP336:AP376, "💲", AS336:AS376, "Familiar") +
    SUMIFS(AR336:AR376, AY336:AY376, INDIRECT("AE" &amp; ROW()), AP336:AP376, "📦", AS336:AS376, "Familiar")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SUMIFS(AR336:AR376, AY336:AY376, INDIRECT("AE" &amp; ROW()), AP336:AP376, "💲", AS336:AS376, "Exonerado ADH") +
    SUMIFS(AR336:AR376, AY336:AY376, INDIRECT("AE" &amp; ROW()), AP336:AP376, "📦", AS336:AS376, "Exonerado ADH")
) -
(
    (
        SUMIFS(AR336:AR376, AY336:AY376, INDIRECT("AE" &amp; ROW()), AP336:AP376, "💲", AS336:AS376, "Exonerado Doctor") +
        SUMIFS(AR336:AR376, AY336:AY376, INDIRECT("AE" &amp; ROW()), AP336:AP376, "📦", AS336:AS376, "Exonerado Doctor")
    ) / 2
) -
(
    (
        SUMIFS(AR336:AR376, AY336:AY376, INDIRECT("AE" &amp; ROW()), AP336:AP376, "💲", AS336:AS376, "") +
        SUMIFS(AR336:AR376, AY336:AY376, INDIRECT("AE" &amp; ROW()), AP336:AP376, "📦", AS336:AS376, "")
    ) / 2
)</f>
        <v>0</v>
      </c>
      <c r="AL385" s="140">
        <f t="array" aca="1" ref="AL385" ca="1">(
    SUMIFS(AR336:AR376, AY336:AY376, INDIRECT("AE" &amp; ROW()), AP336:AP376, "💲") +
    SUMIFS(AR336:AR376, AY336:AY376, INDIRECT("AE" &amp; ROW()), AP336:AP376, "📦")
) -
(
    (
        SUMIFS(AR336:AR376, AY336:AY376, INDIRECT("AE" &amp; ROW()), AP336:AP376, "💲", AS336:AS376, "Familiar") +
        SUMIFS(AR336:AR376, AY336:AY376, INDIRECT("AE" &amp; ROW()), AP336:AP376, "📦", AS336:AS376, "Familiar")
    ) / 2
) -
(
    (
        SUMIFS(AR336:AR376, AY336:AY376, INDIRECT("AE" &amp; ROW()), AP336:AP376, "💲", AS336:AS376, "Participante") +
        SUMIFS(AR336:AR376, AY336:AY376, INDIRECT("AE" &amp; ROW()), AP336:AP376, "📦", AS336:AS376, "Participante")
    ) / 2
) -
(
    (
        SUMIFS(AR336:AR376, AY336:AY376, INDIRECT("AE" &amp; ROW()), AP336:AP376, "💲", AS336:AS376, "Empleado") +
        SUMIFS(AR336:AR376, AY336:AY376, INDIRECT("AE" &amp; ROW()), AP336:AP376, "📦", AS336:AS376, "Empleado")
    ) / 2
) -
(
    (
        SUMIFS(AR336:AR376, AY336:AY376, INDIRECT("AE" &amp; ROW()), AP336:AP376, "💲", AS336:AS376, "Exonerado ADH") +
        SUMIFS(AR336:AR376, AY336:AY376, INDIRECT("AE" &amp; ROW()), AP336:AP376, "📦", AS336:AS376, "Exonerado ADH")
    ) / 2
) -
(
    SUMIFS(AR336:AR376, AY336:AY376, INDIRECT("AE" &amp; ROW()), AP336:AP376, "💲", AS336:AS376, "Exonerado Doctor") +
    SUMIFS(AR336:AR376, AY336:AY376, INDIRECT("AE" &amp; ROW()), AP336:AP376, "📦", AS336:AS376, "Exonerado Doctor")
) -
(
    (
        SUMIFS(AR336:AR376, AY336:AY376, INDIRECT("AE" &amp; ROW()), AP336:AP376, "💲", AS336:AS376, "") +
        SUMIFS(AR336:AR376, AY336:AY376, INDIRECT("AE" &amp; ROW()), AP336:AP376, "📦", AS336:AS376, "")
    ) / 2
)</f>
        <v>0</v>
      </c>
      <c r="AM385" s="56"/>
      <c r="AN385" s="56"/>
      <c r="AO385" s="56"/>
      <c r="AP385" s="56"/>
      <c r="AQ385" s="56"/>
      <c r="AR385" s="56"/>
      <c r="AS385" s="56"/>
      <c r="AT385" s="56"/>
      <c r="AU385" s="56"/>
      <c r="AV385" s="56"/>
      <c r="AW385" s="56"/>
      <c r="AX385" s="56"/>
      <c r="AY385" s="56"/>
      <c r="AZ385" s="56"/>
      <c r="BA385" s="56"/>
      <c r="BB385" s="56"/>
      <c r="BC385" s="56"/>
      <c r="BD385" s="56"/>
      <c r="BE385" s="56"/>
      <c r="BF385" s="56"/>
      <c r="BG385" s="56"/>
      <c r="BH385" s="56"/>
      <c r="BI385" s="56"/>
      <c r="BJ385" s="56"/>
      <c r="BK385" s="56"/>
      <c r="BL385" s="56"/>
      <c r="BM385" s="56"/>
      <c r="BN385" s="56"/>
    </row>
    <row r="386" spans="1:66" ht="11.25" customHeight="1">
      <c r="A386" s="220"/>
      <c r="B386" s="164"/>
      <c r="C386" s="205"/>
      <c r="D386" s="208"/>
      <c r="E386" s="178" t="s">
        <v>44</v>
      </c>
      <c r="F386" s="58" t="str">
        <f>IF(D384&lt;&gt;"", VLOOKUP(D384,'Base de Datos'!$A$2:$D1268,4,FALSE()),"")</f>
        <v/>
      </c>
      <c r="G386" s="205"/>
      <c r="H386" s="208"/>
      <c r="I386" s="178" t="s">
        <v>44</v>
      </c>
      <c r="J386" s="58" t="str">
        <f>IF(H384&lt;&gt;"", VLOOKUP(H384,'Base de Datos'!$A$2:$D1268,4,FALSE()),"")</f>
        <v/>
      </c>
      <c r="K386" s="205"/>
      <c r="L386" s="208"/>
      <c r="M386" s="178" t="s">
        <v>44</v>
      </c>
      <c r="N386" s="58" t="str">
        <f>IF(L384&lt;&gt;"", VLOOKUP(L384,'Base de Datos'!$A$2:$D1268,4,FALSE()),"")</f>
        <v/>
      </c>
      <c r="O386" s="165"/>
      <c r="P386" s="165"/>
      <c r="Q386" s="165"/>
      <c r="R386" s="166"/>
      <c r="S386" s="231"/>
      <c r="T386" s="230"/>
      <c r="U386" s="170"/>
      <c r="V386" s="169"/>
      <c r="W386" s="231"/>
      <c r="X386" s="230"/>
      <c r="Y386" s="170"/>
      <c r="Z386" s="169"/>
      <c r="AA386" s="231"/>
      <c r="AB386" s="230"/>
      <c r="AC386" s="170"/>
      <c r="AD386" s="56"/>
      <c r="AE386" s="232" t="s">
        <v>77</v>
      </c>
      <c r="AF386" s="230"/>
      <c r="AG386" s="90">
        <f t="array" aca="1" ref="AG386" ca="1">COUNTIFS(AP336:AP376, "💲", AY336:AY376, INDIRECT("AE" &amp; ROW())) + COUNTIFS(AP336:AP376, "📦", AY336:AY376, INDIRECT("AE" &amp; ROW())) + COUNTIFS(AP336:AP376, "✅", AY336:AY376, INDIRECT("AE" &amp; ROW()))</f>
        <v>0</v>
      </c>
      <c r="AH386" s="68">
        <f t="array" aca="1" ref="AH386" ca="1">COUNTIFS(AP336:AP376, "💲", AY336:AY376, INDIRECT("AE" &amp; ROW())) + COUNTIFS(AP336:AP376, "📦", AY336:AY376, INDIRECT("AE" &amp; ROW()))</f>
        <v>0</v>
      </c>
      <c r="AI386" s="139">
        <f t="array" aca="1" ref="AI386" ca="1">SUMIFS(AR336:AR376, AY336:AY376, INDIRECT("AE" &amp; ROW()), AP336:AP376, "💲") + SUMIFS(AR336:AR376, AY336:AY376, INDIRECT("AE" &amp; ROW()), AP336:AP376, "📦")</f>
        <v>0</v>
      </c>
      <c r="AJ386" s="139">
        <f t="array" aca="1" ref="AJ386" ca="1">(
    SUMIFS(AR336:AR376, AY336:AY376, INDIRECT("AE" &amp; ROW()), AP336:AP376, "💲") +
    SUMIFS(AR336:AR376, AY336:AY376, INDIRECT("AE" &amp; ROW()), AP336:AP376, "📦")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
        SUMIFS(AR336:AR376, AY336:AY376, INDIRECT("AE" &amp; ROW()), AP336:AP376, "💲", AS336:AS376, "Familiar") +
        SUMIFS(AR336:AR376, AY336:AY376, INDIRECT("AE" &amp; ROW()), AP336:AP376, "📦", AS336:AS376, "Familiar")
    ) / 2
)  -
(
    (
        SUMIFS(AR336:AR376, AY336:AY376, INDIRECT("AE" &amp; ROW()), AP336:AP376, "💲", AS336:AS376, "Exonerado ADH") +
        SUMIFS(AR336:AR376, AY336:AY376, INDIRECT("AE" &amp; ROW()), AP336:AP376, "📦", AS336:AS376, "Exonerado ADH")
    ) / 2
)  -
(
    (
        SUMIFS(AR336:AR376, AY336:AY376, INDIRECT("AE" &amp; ROW()), AP336:AP376, "💲", AS336:AS376, "Exonerado Doctor") +
        SUMIFS(AR336:AR376, AY336:AY376, INDIRECT("AE" &amp; ROW()), AP336:AP376, "📦", AS336:AS376, "Exonerado Doctor")
    ) / 2
)</f>
        <v>0</v>
      </c>
      <c r="AK386" s="139">
        <f t="array" aca="1" ref="AK386" ca="1">(
    SUMIFS(AR336:AR376, AY336:AY376, INDIRECT("AE" &amp; ROW()), AP336:AP376, "💲") +
    SUMIFS(AR336:AR376, AY336:AY376, INDIRECT("AE" &amp; ROW()), AP336:AP376, "📦")
) -
(
    SUMIFS(AR336:AR376, AY336:AY376, INDIRECT("AE" &amp; ROW()), AP336:AP376, "💲", AS336:AS376, "Familiar") +
    SUMIFS(AR336:AR376, AY336:AY376, INDIRECT("AE" &amp; ROW()), AP336:AP376, "📦", AS336:AS376, "Familiar")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SUMIFS(AR336:AR376, AY336:AY376, INDIRECT("AE" &amp; ROW()), AP336:AP376, "💲", AS336:AS376, "Exonerado ADH") +
    SUMIFS(AR336:AR376, AY336:AY376, INDIRECT("AE" &amp; ROW()), AP336:AP376, "📦", AS336:AS376, "Exonerado ADH")
) -
(
    (
        SUMIFS(AR336:AR376, AY336:AY376, INDIRECT("AE" &amp; ROW()), AP336:AP376, "💲", AS336:AS376, "Exonerado Doctor") +
        SUMIFS(AR336:AR376, AY336:AY376, INDIRECT("AE" &amp; ROW()), AP336:AP376, "📦", AS336:AS376, "Exonerado Doctor")
    ) / 2
) -
(
    (
        SUMIFS(AR336:AR376, AY336:AY376, INDIRECT("AE" &amp; ROW()), AP336:AP376, "💲", AS336:AS376, "") +
        SUMIFS(AR336:AR376, AY336:AY376, INDIRECT("AE" &amp; ROW()), AP336:AP376, "📦", AS336:AS376, "")
    ) / 2
)</f>
        <v>0</v>
      </c>
      <c r="AL386" s="140">
        <f t="array" aca="1" ref="AL386" ca="1">(
    SUMIFS(AR336:AR376, AY336:AY376, INDIRECT("AE" &amp; ROW()), AP336:AP376, "💲") +
    SUMIFS(AR336:AR376, AY336:AY376, INDIRECT("AE" &amp; ROW()), AP336:AP376, "📦")
) -
(
    (
        SUMIFS(AR336:AR376, AY336:AY376, INDIRECT("AE" &amp; ROW()), AP336:AP376, "💲", AS336:AS376, "Familiar") +
        SUMIFS(AR336:AR376, AY336:AY376, INDIRECT("AE" &amp; ROW()), AP336:AP376, "📦", AS336:AS376, "Familiar")
    ) / 2
) -
(
    (
        SUMIFS(AR336:AR376, AY336:AY376, INDIRECT("AE" &amp; ROW()), AP336:AP376, "💲", AS336:AS376, "Participante") +
        SUMIFS(AR336:AR376, AY336:AY376, INDIRECT("AE" &amp; ROW()), AP336:AP376, "📦", AS336:AS376, "Participante")
    ) / 2
) -
(
    (
        SUMIFS(AR336:AR376, AY336:AY376, INDIRECT("AE" &amp; ROW()), AP336:AP376, "💲", AS336:AS376, "Empleado") +
        SUMIFS(AR336:AR376, AY336:AY376, INDIRECT("AE" &amp; ROW()), AP336:AP376, "📦", AS336:AS376, "Empleado")
    ) / 2
) -
(
    (
        SUMIFS(AR336:AR376, AY336:AY376, INDIRECT("AE" &amp; ROW()), AP336:AP376, "💲", AS336:AS376, "Exonerado ADH") +
        SUMIFS(AR336:AR376, AY336:AY376, INDIRECT("AE" &amp; ROW()), AP336:AP376, "📦", AS336:AS376, "Exonerado ADH")
    ) / 2
) -
(
    SUMIFS(AR336:AR376, AY336:AY376, INDIRECT("AE" &amp; ROW()), AP336:AP376, "💲", AS336:AS376, "Exonerado Doctor") +
    SUMIFS(AR336:AR376, AY336:AY376, INDIRECT("AE" &amp; ROW()), AP336:AP376, "📦", AS336:AS376, "Exonerado Doctor")
) -
(
    (
        SUMIFS(AR336:AR376, AY336:AY376, INDIRECT("AE" &amp; ROW()), AP336:AP376, "💲", AS336:AS376, "") +
        SUMIFS(AR336:AR376, AY336:AY376, INDIRECT("AE" &amp; ROW()), AP336:AP376, "📦", AS336:AS376, "")
    ) / 2
)</f>
        <v>0</v>
      </c>
      <c r="AM386" s="56"/>
      <c r="AN386" s="56"/>
      <c r="AO386" s="56"/>
      <c r="AP386" s="56"/>
      <c r="AQ386" s="56"/>
      <c r="AR386" s="56"/>
      <c r="AS386" s="56"/>
      <c r="AT386" s="56"/>
      <c r="AU386" s="56"/>
      <c r="AV386" s="56"/>
      <c r="AW386" s="56"/>
      <c r="AX386" s="56"/>
      <c r="AY386" s="56"/>
      <c r="AZ386" s="56"/>
      <c r="BA386" s="56"/>
      <c r="BB386" s="56"/>
      <c r="BC386" s="56"/>
      <c r="BD386" s="56"/>
      <c r="BE386" s="56"/>
      <c r="BF386" s="56"/>
      <c r="BG386" s="56"/>
      <c r="BH386" s="56"/>
      <c r="BI386" s="56"/>
      <c r="BJ386" s="56"/>
      <c r="BK386" s="56"/>
      <c r="BL386" s="56"/>
      <c r="BM386" s="56"/>
      <c r="BN386" s="56"/>
    </row>
    <row r="387" spans="1:66" ht="11.25" customHeight="1">
      <c r="A387" s="221"/>
      <c r="B387" s="164"/>
      <c r="C387" s="206"/>
      <c r="D387" s="209"/>
      <c r="E387" s="179" t="s">
        <v>46</v>
      </c>
      <c r="F387" s="183"/>
      <c r="G387" s="206"/>
      <c r="H387" s="209"/>
      <c r="I387" s="179" t="s">
        <v>46</v>
      </c>
      <c r="J387" s="183"/>
      <c r="K387" s="206"/>
      <c r="L387" s="209"/>
      <c r="M387" s="179" t="s">
        <v>46</v>
      </c>
      <c r="N387" s="183"/>
      <c r="O387" s="165"/>
      <c r="P387" s="165"/>
      <c r="Q387" s="165"/>
      <c r="R387" s="166"/>
      <c r="S387" s="227" t="str">
        <f>IF(OR(S384="Empleado",S384="Familiar"),"Nombre del Empleado","N° Factura")</f>
        <v>N° Factura</v>
      </c>
      <c r="T387" s="228"/>
      <c r="U387" s="89"/>
      <c r="V387" s="169"/>
      <c r="W387" s="227" t="str">
        <f>IF(OR(W384="Empleado",W384="Familiar"),"Nombre del Empleado","N° Factura")</f>
        <v>N° Factura</v>
      </c>
      <c r="X387" s="228"/>
      <c r="Y387" s="89"/>
      <c r="Z387" s="169"/>
      <c r="AA387" s="227" t="str">
        <f>IF(OR(AA384="Empleado",AA384="Familiar"),"Nombre del Empleado","N° Factura")</f>
        <v>N° Factura</v>
      </c>
      <c r="AB387" s="228"/>
      <c r="AC387" s="89"/>
      <c r="AD387" s="56"/>
      <c r="AE387" s="233" t="s">
        <v>80</v>
      </c>
      <c r="AF387" s="228"/>
      <c r="AG387" s="143">
        <f t="array" aca="1" ref="AG387" ca="1">COUNTIFS(AP336:AP376, "💲", AY336:AY376, INDIRECT("AE" &amp; ROW())) + COUNTIFS(AP336:AP376, "📦", AY336:AY376, INDIRECT("AE" &amp; ROW())) + COUNTIFS(AP336:AP376, "✅", AY336:AY376, INDIRECT("AE" &amp; ROW()))</f>
        <v>0</v>
      </c>
      <c r="AH387" s="144">
        <f t="array" aca="1" ref="AH387" ca="1">COUNTIFS(AP336:AP376, "💲", AY336:AY376, INDIRECT("AE" &amp; ROW())) + COUNTIFS(AP336:AP376, "📦", AY336:AY376, INDIRECT("AE" &amp; ROW()))</f>
        <v>0</v>
      </c>
      <c r="AI387" s="145">
        <f t="array" aca="1" ref="AI387" ca="1">SUMIFS(AR336:AR376, AY336:AY376, INDIRECT("AE" &amp; ROW()), AP336:AP376, "💲") + SUMIFS(AR336:AR376, AY336:AY376, INDIRECT("AE" &amp; ROW()), AP336:AP376, "📦")</f>
        <v>0</v>
      </c>
      <c r="AJ387" s="145">
        <f t="array" aca="1" ref="AJ387" ca="1">(
    SUMIFS(AR336:AR376, AY336:AY376, INDIRECT("AE" &amp; ROW()), AP336:AP376, "💲") +
    SUMIFS(AR336:AR376, AY336:AY376, INDIRECT("AE" &amp; ROW()), AP336:AP376, "📦")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
        SUMIFS(AR336:AR376, AY336:AY376, INDIRECT("AE" &amp; ROW()), AP336:AP376, "💲", AS336:AS376, "Familiar") +
        SUMIFS(AR336:AR376, AY336:AY376, INDIRECT("AE" &amp; ROW()), AP336:AP376, "📦", AS336:AS376, "Familiar")
    ) / 2
)  -
(
    (
        SUMIFS(AR336:AR376, AY336:AY376, INDIRECT("AE" &amp; ROW()), AP336:AP376, "💲", AS336:AS376, "Exonerado ADH") +
        SUMIFS(AR336:AR376, AY336:AY376, INDIRECT("AE" &amp; ROW()), AP336:AP376, "📦", AS336:AS376, "Exonerado ADH")
    ) / 2
)  -
(
    (
        SUMIFS(AR336:AR376, AY336:AY376, INDIRECT("AE" &amp; ROW()), AP336:AP376, "💲", AS336:AS376, "Exonerado Doctor") +
        SUMIFS(AR336:AR376, AY336:AY376, INDIRECT("AE" &amp; ROW()), AP336:AP376, "📦", AS336:AS376, "Exonerado Doctor")
    ) / 2
)</f>
        <v>0</v>
      </c>
      <c r="AK387" s="145">
        <f t="array" aca="1" ref="AK387" ca="1">(
    SUMIFS(AR336:AR376, AY336:AY376, INDIRECT("AE" &amp; ROW()), AP336:AP376, "💲") +
    SUMIFS(AR336:AR376, AY336:AY376, INDIRECT("AE" &amp; ROW()), AP336:AP376, "📦")
) -
(
    SUMIFS(AR336:AR376, AY336:AY376, INDIRECT("AE" &amp; ROW()), AP336:AP376, "💲", AS336:AS376, "Familiar") +
    SUMIFS(AR336:AR376, AY336:AY376, INDIRECT("AE" &amp; ROW()), AP336:AP376, "📦", AS336:AS376, "Familiar")
) -
(
    SUMIFS(AR336:AR376, AY336:AY376, INDIRECT("AE" &amp; ROW()), AP336:AP376, "💲", AS336:AS376, "Participante") +
    SUMIFS(AR336:AR376, AY336:AY376, INDIRECT("AE" &amp; ROW()), AP336:AP376, "📦", AS336:AS376, "Participante")
)  -
(
    SUMIFS(AR336:AR376, AY336:AY376, INDIRECT("AE" &amp; ROW()), AP336:AP376, "💲", AS336:AS376, "Empleado") +
    SUMIFS(AR336:AR376, AY336:AY376, INDIRECT("AE" &amp; ROW()), AP336:AP376, "📦", AS336:AS376, "Empleado")
) -
(
    SUMIFS(AR336:AR376, AY336:AY376, INDIRECT("AE" &amp; ROW()), AP336:AP376, "💲", AS336:AS376, "Exonerado ADH") +
    SUMIFS(AR336:AR376, AY336:AY376, INDIRECT("AE" &amp; ROW()), AP336:AP376, "📦", AS336:AS376, "Exonerado ADH")
) -
(
    (
        SUMIFS(AR336:AR376, AY336:AY376, INDIRECT("AE" &amp; ROW()), AP336:AP376, "💲", AS336:AS376, "Exonerado Doctor") +
        SUMIFS(AR336:AR376, AY336:AY376, INDIRECT("AE" &amp; ROW()), AP336:AP376, "📦", AS336:AS376, "Exonerado Doctor")
    ) / 2
) -
(
    (
        SUMIFS(AR336:AR376, AY336:AY376, INDIRECT("AE" &amp; ROW()), AP336:AP376, "💲", AS336:AS376, "") +
        SUMIFS(AR336:AR376, AY336:AY376, INDIRECT("AE" &amp; ROW()), AP336:AP376, "📦", AS336:AS376, "")
    ) / 2
)</f>
        <v>0</v>
      </c>
      <c r="AL387" s="146">
        <f t="array" aca="1" ref="AL387" ca="1">(
    SUMIFS(AR336:AR376, AY336:AY376, INDIRECT("AE" &amp; ROW()), AP336:AP376, "💲") +
    SUMIFS(AR336:AR376, AY336:AY376, INDIRECT("AE" &amp; ROW()), AP336:AP376, "📦")
) -
(
    (
        SUMIFS(AR336:AR376, AY336:AY376, INDIRECT("AE" &amp; ROW()), AP336:AP376, "💲", AS336:AS376, "Familiar") +
        SUMIFS(AR336:AR376, AY336:AY376, INDIRECT("AE" &amp; ROW()), AP336:AP376, "📦", AS336:AS376, "Familiar")
    ) / 2
) -
(
    (
        SUMIFS(AR336:AR376, AY336:AY376, INDIRECT("AE" &amp; ROW()), AP336:AP376, "💲", AS336:AS376, "Participante") +
        SUMIFS(AR336:AR376, AY336:AY376, INDIRECT("AE" &amp; ROW()), AP336:AP376, "📦", AS336:AS376, "Participante")
    ) / 2
) -
(
    (
        SUMIFS(AR336:AR376, AY336:AY376, INDIRECT("AE" &amp; ROW()), AP336:AP376, "💲", AS336:AS376, "Empleado") +
        SUMIFS(AR336:AR376, AY336:AY376, INDIRECT("AE" &amp; ROW()), AP336:AP376, "📦", AS336:AS376, "Empleado")
    ) / 2
) -
(
    (
        SUMIFS(AR336:AR376, AY336:AY376, INDIRECT("AE" &amp; ROW()), AP336:AP376, "💲", AS336:AS376, "Exonerado ADH") +
        SUMIFS(AR336:AR376, AY336:AY376, INDIRECT("AE" &amp; ROW()), AP336:AP376, "📦", AS336:AS376, "Exonerado ADH")
    ) / 2
) -
(
    SUMIFS(AR336:AR376, AY336:AY376, INDIRECT("AE" &amp; ROW()), AP336:AP376, "💲", AS336:AS376, "Exonerado Doctor") +
    SUMIFS(AR336:AR376, AY336:AY376, INDIRECT("AE" &amp; ROW()), AP336:AP376, "📦", AS336:AS376, "Exonerado Doctor")
) -
(
    (
        SUMIFS(AR336:AR376, AY336:AY376, INDIRECT("AE" &amp; ROW()), AP336:AP376, "💲", AS336:AS376, "") +
        SUMIFS(AR336:AR376, AY336:AY376, INDIRECT("AE" &amp; ROW()), AP336:AP376, "📦", AS336:AS376, "")
    ) / 2
)</f>
        <v>0</v>
      </c>
      <c r="AM387" s="56"/>
      <c r="AN387" s="56"/>
      <c r="AO387" s="56"/>
      <c r="AP387" s="56"/>
      <c r="AQ387" s="56"/>
      <c r="AR387" s="56"/>
      <c r="AS387" s="56"/>
      <c r="AT387" s="56"/>
      <c r="AU387" s="56"/>
      <c r="AV387" s="56"/>
      <c r="AW387" s="56"/>
      <c r="AX387" s="56"/>
      <c r="AY387" s="56"/>
      <c r="AZ387" s="56"/>
      <c r="BA387" s="56"/>
      <c r="BB387" s="56"/>
      <c r="BC387" s="56"/>
      <c r="BD387" s="56"/>
      <c r="BE387" s="56"/>
      <c r="BF387" s="56"/>
      <c r="BG387" s="56"/>
      <c r="BH387" s="56"/>
      <c r="BI387" s="56"/>
      <c r="BJ387" s="56"/>
      <c r="BK387" s="56"/>
      <c r="BL387" s="56"/>
      <c r="BM387" s="56"/>
      <c r="BN387" s="56"/>
    </row>
    <row r="388" spans="1:66" ht="11.25" customHeight="1">
      <c r="A388" s="3"/>
      <c r="B388" s="3"/>
      <c r="C388" s="3"/>
      <c r="D388" s="3"/>
      <c r="E388" s="3"/>
      <c r="F388" s="3"/>
      <c r="G388" s="3"/>
      <c r="H388" s="3"/>
      <c r="I388" s="3"/>
      <c r="J388" s="3"/>
      <c r="K388" s="3"/>
      <c r="L388" s="3"/>
      <c r="M388" s="3"/>
      <c r="N388" s="3"/>
      <c r="O388" s="1"/>
      <c r="P388" s="3"/>
      <c r="Q388" s="3"/>
      <c r="R388" s="15"/>
      <c r="S388" s="16"/>
      <c r="T388" s="16"/>
      <c r="U388" s="173"/>
      <c r="V388" s="6"/>
      <c r="W388" s="16"/>
      <c r="X388" s="16"/>
      <c r="Y388" s="173"/>
      <c r="Z388" s="48"/>
      <c r="AA388" s="173"/>
      <c r="AB388" s="173"/>
      <c r="AC388" s="173"/>
      <c r="AD388" s="174"/>
      <c r="AI388" s="148">
        <f t="shared" ref="AI388:AL388" ca="1" si="265">SUM(AI373:AI386)</f>
        <v>0</v>
      </c>
      <c r="AJ388" s="148">
        <f t="shared" ca="1" si="265"/>
        <v>0</v>
      </c>
      <c r="AK388" s="148">
        <f t="shared" ca="1" si="265"/>
        <v>0</v>
      </c>
      <c r="AL388" s="148">
        <f t="shared" ca="1" si="265"/>
        <v>0</v>
      </c>
      <c r="AM388" s="174"/>
      <c r="AN388" s="174"/>
      <c r="AO388" s="174"/>
      <c r="AP388" s="174"/>
      <c r="AQ388" s="174"/>
      <c r="AR388" s="174"/>
      <c r="AS388" s="174"/>
      <c r="AT388" s="174"/>
      <c r="AU388" s="174"/>
      <c r="AV388" s="174"/>
      <c r="AW388" s="174"/>
      <c r="AX388" s="174"/>
      <c r="AY388" s="174"/>
      <c r="AZ388" s="174"/>
      <c r="BA388" s="174"/>
      <c r="BB388" s="174"/>
      <c r="BC388" s="174"/>
      <c r="BD388" s="174"/>
      <c r="BE388" s="122"/>
      <c r="BF388" s="122"/>
      <c r="BG388" s="122"/>
      <c r="BH388" s="122"/>
      <c r="BI388" s="122"/>
      <c r="BJ388" s="174"/>
      <c r="BK388" s="174"/>
      <c r="BL388" s="174"/>
      <c r="BM388" s="174"/>
      <c r="BN388" s="174"/>
    </row>
    <row r="389" spans="1:66" ht="15" customHeight="1">
      <c r="A389" s="210">
        <f>IF(WEEKDAY(A334)=6, WORKDAY(A334+1, 1), A334+1)</f>
        <v>46336</v>
      </c>
      <c r="B389" s="211"/>
      <c r="C389" s="211"/>
      <c r="D389" s="211"/>
      <c r="E389" s="211"/>
      <c r="F389" s="211"/>
      <c r="G389" s="211"/>
      <c r="H389" s="211"/>
      <c r="I389" s="211"/>
      <c r="J389" s="211"/>
      <c r="K389" s="211"/>
      <c r="L389" s="211"/>
      <c r="M389" s="211"/>
      <c r="N389" s="212"/>
      <c r="O389" s="1"/>
      <c r="P389" s="1"/>
      <c r="Q389" s="1"/>
      <c r="R389" s="15"/>
      <c r="S389" s="22"/>
      <c r="T389" s="22"/>
      <c r="U389" s="241"/>
      <c r="V389" s="242"/>
      <c r="W389" s="242"/>
      <c r="X389" s="242"/>
      <c r="Y389" s="242"/>
      <c r="Z389" s="23"/>
      <c r="AA389" s="23"/>
      <c r="AB389" s="23"/>
      <c r="AC389" s="23"/>
      <c r="AD389" s="24"/>
      <c r="AE389" s="181"/>
      <c r="AF389" s="181"/>
      <c r="AG389" s="181"/>
      <c r="AH389" s="181"/>
      <c r="AI389" s="181"/>
      <c r="AJ389" s="181"/>
      <c r="AK389" s="181"/>
      <c r="AL389" s="181"/>
      <c r="AM389" s="24"/>
      <c r="AN389" s="24"/>
      <c r="AO389" s="24"/>
      <c r="AP389" s="24"/>
      <c r="AQ389" s="24"/>
      <c r="AR389" s="24"/>
      <c r="AS389" s="24"/>
      <c r="AT389" s="24"/>
      <c r="AU389" s="24"/>
      <c r="AV389" s="24"/>
      <c r="AW389" s="24"/>
      <c r="AX389" s="24"/>
      <c r="AY389" s="24"/>
      <c r="AZ389" s="24"/>
      <c r="BA389" s="24"/>
      <c r="BB389" s="24"/>
      <c r="BC389" s="24"/>
      <c r="BD389" s="24"/>
      <c r="BE389" s="24"/>
      <c r="BF389" s="24"/>
      <c r="BG389" s="24"/>
      <c r="BH389" s="24"/>
      <c r="BI389" s="24"/>
      <c r="BJ389" s="24"/>
      <c r="BK389" s="24"/>
      <c r="BL389" s="24"/>
      <c r="BM389" s="24"/>
      <c r="BN389" s="24"/>
    </row>
    <row r="390" spans="1:66" ht="15" customHeight="1">
      <c r="A390" s="25" t="s">
        <v>15</v>
      </c>
      <c r="B390" s="25" t="s">
        <v>16</v>
      </c>
      <c r="C390" s="213" t="s">
        <v>17</v>
      </c>
      <c r="D390" s="214"/>
      <c r="E390" s="214"/>
      <c r="F390" s="215"/>
      <c r="G390" s="213" t="s">
        <v>18</v>
      </c>
      <c r="H390" s="214"/>
      <c r="I390" s="214"/>
      <c r="J390" s="215"/>
      <c r="K390" s="213" t="s">
        <v>19</v>
      </c>
      <c r="L390" s="214"/>
      <c r="M390" s="214"/>
      <c r="N390" s="215"/>
      <c r="O390" s="1"/>
      <c r="P390" s="1"/>
      <c r="Q390" s="1"/>
      <c r="R390" s="26"/>
      <c r="S390" s="234" t="s">
        <v>17</v>
      </c>
      <c r="T390" s="214"/>
      <c r="U390" s="215"/>
      <c r="V390" s="27"/>
      <c r="W390" s="234" t="s">
        <v>18</v>
      </c>
      <c r="X390" s="214"/>
      <c r="Y390" s="215"/>
      <c r="Z390" s="28"/>
      <c r="AA390" s="234" t="s">
        <v>19</v>
      </c>
      <c r="AB390" s="214"/>
      <c r="AC390" s="215"/>
      <c r="AD390" s="29"/>
      <c r="AE390" s="181"/>
      <c r="AF390" s="181"/>
      <c r="AG390" s="181"/>
      <c r="AH390" s="181"/>
      <c r="AI390" s="181"/>
      <c r="AJ390" s="181"/>
      <c r="AK390" s="181"/>
      <c r="AL390" s="181"/>
      <c r="AM390" s="29"/>
      <c r="AN390" s="34" t="s">
        <v>2</v>
      </c>
      <c r="AO390" s="34" t="s">
        <v>3</v>
      </c>
      <c r="AP390" s="34" t="s">
        <v>4</v>
      </c>
      <c r="AQ390" s="34" t="s">
        <v>5</v>
      </c>
      <c r="AR390" s="34" t="s">
        <v>6</v>
      </c>
      <c r="AS390" s="34" t="s">
        <v>7</v>
      </c>
      <c r="AT390" s="34" t="s">
        <v>27</v>
      </c>
      <c r="AU390" s="34" t="s">
        <v>28</v>
      </c>
      <c r="AV390" s="34" t="s">
        <v>29</v>
      </c>
      <c r="AW390" s="34" t="s">
        <v>30</v>
      </c>
      <c r="AX390" s="34" t="s">
        <v>12</v>
      </c>
      <c r="AY390" s="34" t="s">
        <v>20</v>
      </c>
      <c r="AZ390" s="35"/>
      <c r="BA390" s="35"/>
      <c r="BB390" s="35"/>
      <c r="BC390" s="35"/>
      <c r="BD390" s="35"/>
      <c r="BE390" s="35"/>
      <c r="BF390" s="35"/>
      <c r="BG390" s="35"/>
      <c r="BH390" s="35"/>
      <c r="BI390" s="35"/>
      <c r="BJ390" s="35"/>
      <c r="BK390" s="35"/>
      <c r="BL390" s="35"/>
      <c r="BM390" s="35"/>
      <c r="BN390" s="35"/>
    </row>
    <row r="391" spans="1:66" ht="11.25" customHeight="1">
      <c r="A391" s="219">
        <f>Q397</f>
        <v>0.33333333333333331</v>
      </c>
      <c r="B391" s="38"/>
      <c r="C391" s="204"/>
      <c r="D391" s="207"/>
      <c r="E391" s="40" t="s">
        <v>36</v>
      </c>
      <c r="F391" s="42" t="str">
        <f>IF(D391&lt;&gt;"", VLOOKUP(D391,'Base de Datos'!$A$2:$D1268,2,FALSE()),"")</f>
        <v/>
      </c>
      <c r="G391" s="204"/>
      <c r="H391" s="216"/>
      <c r="I391" s="40" t="s">
        <v>36</v>
      </c>
      <c r="J391" s="42" t="str">
        <f>IF(H391&lt;&gt;"", VLOOKUP(H391,'Base de Datos'!$A$2:$D1268,2,FALSE()),"")</f>
        <v/>
      </c>
      <c r="K391" s="204"/>
      <c r="L391" s="216"/>
      <c r="M391" s="40" t="s">
        <v>36</v>
      </c>
      <c r="N391" s="42" t="str">
        <f>IF(L391&lt;&gt;"", VLOOKUP(L391,'Base de Datos'!$A$2:$D1268,2,FALSE()),"")</f>
        <v/>
      </c>
      <c r="O391" s="43"/>
      <c r="P391" s="1"/>
      <c r="Q391" s="44"/>
      <c r="R391" s="15"/>
      <c r="S391" s="45"/>
      <c r="T391" s="45" t="s">
        <v>37</v>
      </c>
      <c r="U391" s="46"/>
      <c r="V391" s="47"/>
      <c r="W391" s="45"/>
      <c r="X391" s="45" t="s">
        <v>37</v>
      </c>
      <c r="Y391" s="46"/>
      <c r="Z391" s="47"/>
      <c r="AA391" s="45"/>
      <c r="AB391" s="45" t="s">
        <v>37</v>
      </c>
      <c r="AC391" s="46"/>
      <c r="AD391" s="48"/>
      <c r="AE391" s="181"/>
      <c r="AF391" s="181"/>
      <c r="AG391" s="181"/>
      <c r="AH391" s="181"/>
      <c r="AI391" s="181"/>
      <c r="AJ391" s="181"/>
      <c r="AK391" s="181"/>
      <c r="AL391" s="181"/>
      <c r="AM391" s="48"/>
      <c r="AN391" s="53">
        <f>A389</f>
        <v>46336</v>
      </c>
      <c r="AO391" s="54" t="str">
        <f>C390</f>
        <v>Consultorio N° 1</v>
      </c>
      <c r="AP391" s="55">
        <f t="shared" ref="AP391:AQ391" si="266">C391</f>
        <v>0</v>
      </c>
      <c r="AQ391" s="55">
        <f t="shared" si="266"/>
        <v>0</v>
      </c>
      <c r="AR391" s="55">
        <f>U391</f>
        <v>0</v>
      </c>
      <c r="AS391" s="55">
        <f>S391</f>
        <v>0</v>
      </c>
      <c r="AT391" s="55">
        <f>S392</f>
        <v>0</v>
      </c>
      <c r="AU391" s="55">
        <f>U392</f>
        <v>0</v>
      </c>
      <c r="AV391" s="55">
        <f>S393</f>
        <v>0</v>
      </c>
      <c r="AW391" s="55">
        <f>U393</f>
        <v>0</v>
      </c>
      <c r="AX391" s="55">
        <f>U394</f>
        <v>0</v>
      </c>
      <c r="AY391" s="55">
        <f>F394</f>
        <v>0</v>
      </c>
      <c r="AZ391" s="56"/>
      <c r="BA391" s="56"/>
      <c r="BB391" s="56"/>
      <c r="BC391" s="56"/>
      <c r="BD391" s="56"/>
      <c r="BE391" s="56"/>
      <c r="BF391" s="56"/>
      <c r="BG391" s="56"/>
      <c r="BH391" s="56"/>
      <c r="BI391" s="56"/>
      <c r="BJ391" s="56"/>
      <c r="BK391" s="56"/>
      <c r="BL391" s="56"/>
      <c r="BM391" s="56"/>
      <c r="BN391" s="56"/>
    </row>
    <row r="392" spans="1:66" ht="11.25" customHeight="1">
      <c r="A392" s="220"/>
      <c r="B392" s="38"/>
      <c r="C392" s="205"/>
      <c r="D392" s="208"/>
      <c r="E392" s="57" t="s">
        <v>42</v>
      </c>
      <c r="F392" s="58" t="str">
        <f>IF(D391&lt;&gt;"", VLOOKUP(D391,'Base de Datos'!$A$2:$D1268,3,FALSE()),"")</f>
        <v/>
      </c>
      <c r="G392" s="205"/>
      <c r="H392" s="208"/>
      <c r="I392" s="57" t="s">
        <v>42</v>
      </c>
      <c r="J392" s="58" t="str">
        <f>IF(H391&lt;&gt;"", VLOOKUP(H391,'Base de Datos'!$A$2:$D1268,3,FALSE()),"")</f>
        <v/>
      </c>
      <c r="K392" s="205"/>
      <c r="L392" s="208"/>
      <c r="M392" s="57" t="s">
        <v>42</v>
      </c>
      <c r="N392" s="58" t="str">
        <f>IF(L391&lt;&gt;"", VLOOKUP(L391,'Base de Datos'!$A$2:$D1268,3,FALSE()),"")</f>
        <v/>
      </c>
      <c r="O392" s="43"/>
      <c r="P392" s="1"/>
      <c r="Q392" s="44"/>
      <c r="R392" s="15"/>
      <c r="S392" s="229"/>
      <c r="T392" s="230"/>
      <c r="U392" s="59"/>
      <c r="V392" s="47"/>
      <c r="W392" s="229"/>
      <c r="X392" s="230"/>
      <c r="Y392" s="59"/>
      <c r="Z392" s="47"/>
      <c r="AA392" s="229"/>
      <c r="AB392" s="230"/>
      <c r="AC392" s="59"/>
      <c r="AD392" s="48"/>
      <c r="AE392" s="181"/>
      <c r="AF392" s="181"/>
      <c r="AG392" s="181"/>
      <c r="AH392" s="181"/>
      <c r="AI392" s="181"/>
      <c r="AJ392" s="181"/>
      <c r="AK392" s="181"/>
      <c r="AL392" s="181"/>
      <c r="AM392" s="48"/>
      <c r="AN392" s="53">
        <f>A389</f>
        <v>46336</v>
      </c>
      <c r="AO392" s="54" t="str">
        <f>C390</f>
        <v>Consultorio N° 1</v>
      </c>
      <c r="AP392" s="55">
        <f t="shared" ref="AP392:AQ392" si="267">C395</f>
        <v>0</v>
      </c>
      <c r="AQ392" s="55">
        <f t="shared" si="267"/>
        <v>0</v>
      </c>
      <c r="AR392" s="64">
        <f>U395</f>
        <v>0</v>
      </c>
      <c r="AS392" s="55">
        <f>S395</f>
        <v>0</v>
      </c>
      <c r="AT392" s="55">
        <f>S396</f>
        <v>0</v>
      </c>
      <c r="AU392" s="55">
        <f>U396</f>
        <v>0</v>
      </c>
      <c r="AV392" s="55">
        <f>S397</f>
        <v>0</v>
      </c>
      <c r="AW392" s="55">
        <f>U397</f>
        <v>0</v>
      </c>
      <c r="AX392" s="55">
        <f>U398</f>
        <v>0</v>
      </c>
      <c r="AY392" s="55">
        <f>F398</f>
        <v>0</v>
      </c>
      <c r="AZ392" s="56"/>
      <c r="BA392" s="56"/>
      <c r="BB392" s="56"/>
      <c r="BC392" s="56"/>
      <c r="BD392" s="56"/>
      <c r="BE392" s="56"/>
      <c r="BF392" s="56"/>
      <c r="BG392" s="56"/>
      <c r="BH392" s="56"/>
      <c r="BI392" s="56"/>
      <c r="BJ392" s="56"/>
      <c r="BK392" s="56"/>
      <c r="BL392" s="56"/>
      <c r="BM392" s="56"/>
      <c r="BN392" s="56"/>
    </row>
    <row r="393" spans="1:66" ht="11.25" customHeight="1">
      <c r="A393" s="220"/>
      <c r="B393" s="38"/>
      <c r="C393" s="205"/>
      <c r="D393" s="208"/>
      <c r="E393" s="57" t="s">
        <v>44</v>
      </c>
      <c r="F393" s="58" t="str">
        <f>IF(D391&lt;&gt;"", VLOOKUP(D391,'Base de Datos'!$A$2:$D1268,4,FALSE()),"")</f>
        <v/>
      </c>
      <c r="G393" s="205"/>
      <c r="H393" s="208"/>
      <c r="I393" s="57" t="s">
        <v>44</v>
      </c>
      <c r="J393" s="58" t="str">
        <f>IF(H391&lt;&gt;"", VLOOKUP(H391,'Base de Datos'!$A$2:$D1268,4,FALSE()),"")</f>
        <v/>
      </c>
      <c r="K393" s="205"/>
      <c r="L393" s="208"/>
      <c r="M393" s="57" t="s">
        <v>44</v>
      </c>
      <c r="N393" s="58" t="str">
        <f>IF(L391&lt;&gt;"", VLOOKUP(L391,'Base de Datos'!$A$2:$D1268,4,FALSE()),"")</f>
        <v/>
      </c>
      <c r="O393" s="43"/>
      <c r="P393" s="1"/>
      <c r="Q393" s="44"/>
      <c r="R393" s="15"/>
      <c r="S393" s="229"/>
      <c r="T393" s="230"/>
      <c r="U393" s="59"/>
      <c r="V393" s="47"/>
      <c r="W393" s="229"/>
      <c r="X393" s="230"/>
      <c r="Y393" s="59"/>
      <c r="Z393" s="47"/>
      <c r="AA393" s="229"/>
      <c r="AB393" s="230"/>
      <c r="AC393" s="59"/>
      <c r="AD393" s="48"/>
      <c r="AE393" s="181"/>
      <c r="AF393" s="181"/>
      <c r="AG393" s="181"/>
      <c r="AH393" s="181"/>
      <c r="AI393" s="181"/>
      <c r="AJ393" s="181"/>
      <c r="AK393" s="181"/>
      <c r="AL393" s="181"/>
      <c r="AM393" s="48"/>
      <c r="AN393" s="53">
        <f>A389</f>
        <v>46336</v>
      </c>
      <c r="AO393" s="54" t="str">
        <f>C390</f>
        <v>Consultorio N° 1</v>
      </c>
      <c r="AP393" s="55">
        <f t="shared" ref="AP393:AQ393" si="268">C399</f>
        <v>0</v>
      </c>
      <c r="AQ393" s="55">
        <f t="shared" si="268"/>
        <v>0</v>
      </c>
      <c r="AR393" s="64">
        <f>U399</f>
        <v>0</v>
      </c>
      <c r="AS393" s="55">
        <f>S399</f>
        <v>0</v>
      </c>
      <c r="AT393" s="55">
        <f>S400</f>
        <v>0</v>
      </c>
      <c r="AU393" s="55">
        <f>U400</f>
        <v>0</v>
      </c>
      <c r="AV393" s="55">
        <f>S401</f>
        <v>0</v>
      </c>
      <c r="AW393" s="55">
        <f>U401</f>
        <v>0</v>
      </c>
      <c r="AX393" s="55">
        <f>U402</f>
        <v>0</v>
      </c>
      <c r="AY393" s="55">
        <f>F402</f>
        <v>0</v>
      </c>
      <c r="AZ393" s="56"/>
      <c r="BA393" s="56"/>
      <c r="BB393" s="56"/>
      <c r="BC393" s="56"/>
      <c r="BD393" s="56"/>
      <c r="BE393" s="56"/>
      <c r="BF393" s="56"/>
      <c r="BG393" s="56"/>
      <c r="BH393" s="56"/>
      <c r="BI393" s="56"/>
      <c r="BJ393" s="56"/>
      <c r="BK393" s="56"/>
      <c r="BL393" s="56"/>
      <c r="BM393" s="56"/>
      <c r="BN393" s="56"/>
    </row>
    <row r="394" spans="1:66" ht="11.25" customHeight="1">
      <c r="A394" s="221"/>
      <c r="B394" s="38"/>
      <c r="C394" s="206"/>
      <c r="D394" s="209"/>
      <c r="E394" s="85" t="s">
        <v>46</v>
      </c>
      <c r="F394" s="86"/>
      <c r="G394" s="206"/>
      <c r="H394" s="209"/>
      <c r="I394" s="87" t="s">
        <v>46</v>
      </c>
      <c r="J394" s="88"/>
      <c r="K394" s="206"/>
      <c r="L394" s="209"/>
      <c r="M394" s="87" t="s">
        <v>46</v>
      </c>
      <c r="N394" s="88"/>
      <c r="O394" s="43"/>
      <c r="P394" s="1"/>
      <c r="Q394" s="44"/>
      <c r="R394" s="15"/>
      <c r="S394" s="227" t="str">
        <f>IF(OR(S391="Empleado",S391="Familiar"),"Nombre del Empleado","N° Factura")</f>
        <v>N° Factura</v>
      </c>
      <c r="T394" s="228"/>
      <c r="U394" s="89"/>
      <c r="V394" s="47"/>
      <c r="W394" s="227" t="str">
        <f>IF(OR(W391="Empleado",W391="Familiar"),"Nombre del Empleado","N° Factura")</f>
        <v>N° Factura</v>
      </c>
      <c r="X394" s="228"/>
      <c r="Y394" s="89"/>
      <c r="Z394" s="47"/>
      <c r="AA394" s="227" t="str">
        <f>IF(OR(AA391="Empleado",AA391="Familiar"),"Nombre del Empleado","N° Factura")</f>
        <v>N° Factura</v>
      </c>
      <c r="AB394" s="228"/>
      <c r="AC394" s="89"/>
      <c r="AD394" s="48"/>
      <c r="AE394" s="181"/>
      <c r="AF394" s="181"/>
      <c r="AG394" s="181"/>
      <c r="AH394" s="181"/>
      <c r="AI394" s="181"/>
      <c r="AJ394" s="181"/>
      <c r="AK394" s="181"/>
      <c r="AL394" s="181"/>
      <c r="AM394" s="48"/>
      <c r="AN394" s="53">
        <f>A389</f>
        <v>46336</v>
      </c>
      <c r="AO394" s="54" t="str">
        <f>C390</f>
        <v>Consultorio N° 1</v>
      </c>
      <c r="AP394" s="55">
        <f t="shared" ref="AP394:AQ394" si="269">C403</f>
        <v>0</v>
      </c>
      <c r="AQ394" s="55">
        <f t="shared" si="269"/>
        <v>0</v>
      </c>
      <c r="AR394" s="64">
        <f>U403</f>
        <v>0</v>
      </c>
      <c r="AS394" s="55">
        <f>S403</f>
        <v>0</v>
      </c>
      <c r="AT394" s="55">
        <f>S404</f>
        <v>0</v>
      </c>
      <c r="AU394" s="64">
        <f>U404</f>
        <v>0</v>
      </c>
      <c r="AV394" s="55">
        <f>S405</f>
        <v>0</v>
      </c>
      <c r="AW394" s="55">
        <f>U405</f>
        <v>0</v>
      </c>
      <c r="AX394" s="55">
        <f>U406</f>
        <v>0</v>
      </c>
      <c r="AY394" s="55">
        <f>F406</f>
        <v>0</v>
      </c>
      <c r="AZ394" s="56"/>
      <c r="BA394" s="56"/>
      <c r="BB394" s="56"/>
      <c r="BC394" s="56"/>
      <c r="BD394" s="56"/>
      <c r="BE394" s="56"/>
      <c r="BF394" s="56"/>
      <c r="BG394" s="56"/>
      <c r="BH394" s="56"/>
      <c r="BI394" s="56"/>
      <c r="BJ394" s="56"/>
      <c r="BK394" s="56"/>
      <c r="BL394" s="56"/>
      <c r="BM394" s="56"/>
      <c r="BN394" s="56"/>
    </row>
    <row r="395" spans="1:66" ht="11.25" customHeight="1">
      <c r="A395" s="222">
        <f>A391+$Q$13/1440</f>
        <v>0.375</v>
      </c>
      <c r="B395" s="38"/>
      <c r="C395" s="204"/>
      <c r="D395" s="207"/>
      <c r="E395" s="40" t="s">
        <v>36</v>
      </c>
      <c r="F395" s="42" t="str">
        <f>IF(D395&lt;&gt;"", VLOOKUP(D395,'Base de Datos'!$A$2:$D1268,2,FALSE()),"")</f>
        <v/>
      </c>
      <c r="G395" s="204"/>
      <c r="H395" s="216"/>
      <c r="I395" s="40" t="s">
        <v>36</v>
      </c>
      <c r="J395" s="42" t="str">
        <f>IF(H395&lt;&gt;"", VLOOKUP(H395,'Base de Datos'!$A$2:$D1268,2,FALSE()),"")</f>
        <v/>
      </c>
      <c r="K395" s="204"/>
      <c r="L395" s="216"/>
      <c r="M395" s="40" t="s">
        <v>36</v>
      </c>
      <c r="N395" s="42" t="str">
        <f>IF(L395&lt;&gt;"", VLOOKUP(L395,'Base de Datos'!$A$2:$D1268,2,FALSE()),"")</f>
        <v/>
      </c>
      <c r="O395" s="262" t="s">
        <v>32</v>
      </c>
      <c r="P395" s="242"/>
      <c r="Q395" s="263">
        <f ca="1">$N$2</f>
        <v>888.89089999999999</v>
      </c>
      <c r="R395" s="15"/>
      <c r="S395" s="45"/>
      <c r="T395" s="45" t="s">
        <v>37</v>
      </c>
      <c r="U395" s="103"/>
      <c r="V395" s="47"/>
      <c r="W395" s="45"/>
      <c r="X395" s="45" t="s">
        <v>37</v>
      </c>
      <c r="Y395" s="46"/>
      <c r="Z395" s="47"/>
      <c r="AA395" s="45"/>
      <c r="AB395" s="45" t="s">
        <v>37</v>
      </c>
      <c r="AC395" s="46"/>
      <c r="AD395" s="48"/>
      <c r="AE395" s="181"/>
      <c r="AF395" s="181"/>
      <c r="AG395" s="181"/>
      <c r="AH395" s="181"/>
      <c r="AI395" s="181"/>
      <c r="AJ395" s="181"/>
      <c r="AK395" s="181"/>
      <c r="AL395" s="181"/>
      <c r="AM395" s="48"/>
      <c r="AN395" s="53">
        <f>A389</f>
        <v>46336</v>
      </c>
      <c r="AO395" s="54" t="str">
        <f>C390</f>
        <v>Consultorio N° 1</v>
      </c>
      <c r="AP395" s="55">
        <f t="shared" ref="AP395:AQ395" si="270">C407</f>
        <v>0</v>
      </c>
      <c r="AQ395" s="55">
        <f t="shared" si="270"/>
        <v>0</v>
      </c>
      <c r="AR395" s="64">
        <f>U407</f>
        <v>0</v>
      </c>
      <c r="AS395" s="55">
        <f>S407</f>
        <v>0</v>
      </c>
      <c r="AT395" s="55">
        <f>S408</f>
        <v>0</v>
      </c>
      <c r="AU395" s="55">
        <f>U408</f>
        <v>0</v>
      </c>
      <c r="AV395" s="55">
        <f>S409</f>
        <v>0</v>
      </c>
      <c r="AW395" s="55">
        <f>U409</f>
        <v>0</v>
      </c>
      <c r="AX395" s="55">
        <f>U410</f>
        <v>0</v>
      </c>
      <c r="AY395" s="55">
        <f>F410</f>
        <v>0</v>
      </c>
      <c r="AZ395" s="56"/>
      <c r="BA395" s="56"/>
      <c r="BB395" s="56"/>
      <c r="BC395" s="56"/>
      <c r="BD395" s="56"/>
      <c r="BE395" s="56"/>
      <c r="BF395" s="56"/>
      <c r="BG395" s="56"/>
      <c r="BH395" s="56"/>
      <c r="BI395" s="56"/>
      <c r="BJ395" s="56"/>
      <c r="BK395" s="56"/>
      <c r="BL395" s="56"/>
      <c r="BM395" s="56"/>
      <c r="BN395" s="56"/>
    </row>
    <row r="396" spans="1:66" ht="11.25" customHeight="1">
      <c r="A396" s="220"/>
      <c r="B396" s="38"/>
      <c r="C396" s="205"/>
      <c r="D396" s="208"/>
      <c r="E396" s="57" t="s">
        <v>42</v>
      </c>
      <c r="F396" s="58" t="str">
        <f>IF(D395&lt;&gt;"", VLOOKUP(D395,'Base de Datos'!$A$2:$D1268,3,FALSE()),"")</f>
        <v/>
      </c>
      <c r="G396" s="205"/>
      <c r="H396" s="208"/>
      <c r="I396" s="57" t="s">
        <v>42</v>
      </c>
      <c r="J396" s="58" t="str">
        <f>IF(H395&lt;&gt;"", VLOOKUP(H395,'Base de Datos'!$A$2:$D1268,3,FALSE()),"")</f>
        <v/>
      </c>
      <c r="K396" s="205"/>
      <c r="L396" s="208"/>
      <c r="M396" s="57" t="s">
        <v>42</v>
      </c>
      <c r="N396" s="58" t="str">
        <f>IF(L395&lt;&gt;"", VLOOKUP(L395,'Base de Datos'!$A$2:$D1268,3,FALSE()),"")</f>
        <v/>
      </c>
      <c r="O396" s="242"/>
      <c r="P396" s="242"/>
      <c r="Q396" s="264"/>
      <c r="R396" s="15"/>
      <c r="S396" s="229"/>
      <c r="T396" s="230"/>
      <c r="U396" s="59"/>
      <c r="V396" s="47"/>
      <c r="W396" s="229"/>
      <c r="X396" s="230"/>
      <c r="Y396" s="59"/>
      <c r="Z396" s="47"/>
      <c r="AA396" s="229"/>
      <c r="AB396" s="230"/>
      <c r="AC396" s="59"/>
      <c r="AD396" s="48"/>
      <c r="AE396" s="181"/>
      <c r="AF396" s="181"/>
      <c r="AG396" s="181"/>
      <c r="AH396" s="181"/>
      <c r="AI396" s="181"/>
      <c r="AJ396" s="181"/>
      <c r="AK396" s="181"/>
      <c r="AL396" s="181"/>
      <c r="AM396" s="48"/>
      <c r="AN396" s="53">
        <f>A389</f>
        <v>46336</v>
      </c>
      <c r="AO396" s="54" t="str">
        <f>C390</f>
        <v>Consultorio N° 1</v>
      </c>
      <c r="AP396" s="55">
        <f t="shared" ref="AP396:AQ396" si="271">C411</f>
        <v>0</v>
      </c>
      <c r="AQ396" s="55">
        <f t="shared" si="271"/>
        <v>0</v>
      </c>
      <c r="AR396" s="55">
        <f>U411</f>
        <v>0</v>
      </c>
      <c r="AS396" s="55">
        <f>S411</f>
        <v>0</v>
      </c>
      <c r="AT396" s="55">
        <f>S412</f>
        <v>0</v>
      </c>
      <c r="AU396" s="55">
        <f>U412</f>
        <v>0</v>
      </c>
      <c r="AV396" s="55">
        <f>S413</f>
        <v>0</v>
      </c>
      <c r="AW396" s="55">
        <f>U413</f>
        <v>0</v>
      </c>
      <c r="AX396" s="55">
        <f>U414</f>
        <v>0</v>
      </c>
      <c r="AY396" s="55">
        <f>F414</f>
        <v>0</v>
      </c>
      <c r="AZ396" s="56"/>
      <c r="BA396" s="56"/>
      <c r="BB396" s="56"/>
      <c r="BC396" s="56"/>
      <c r="BD396" s="56"/>
      <c r="BE396" s="56"/>
      <c r="BF396" s="56"/>
      <c r="BG396" s="56"/>
      <c r="BH396" s="56"/>
      <c r="BI396" s="56"/>
      <c r="BJ396" s="56"/>
      <c r="BK396" s="56"/>
      <c r="BL396" s="56"/>
      <c r="BM396" s="56"/>
      <c r="BN396" s="56"/>
    </row>
    <row r="397" spans="1:66" ht="11.25" customHeight="1">
      <c r="A397" s="220"/>
      <c r="B397" s="38"/>
      <c r="C397" s="205"/>
      <c r="D397" s="208"/>
      <c r="E397" s="57" t="s">
        <v>44</v>
      </c>
      <c r="F397" s="58" t="str">
        <f>IF(D395&lt;&gt;"", VLOOKUP(D395,'Base de Datos'!$A$2:$D1268,4,FALSE()),"")</f>
        <v/>
      </c>
      <c r="G397" s="205"/>
      <c r="H397" s="208"/>
      <c r="I397" s="57" t="s">
        <v>44</v>
      </c>
      <c r="J397" s="58" t="str">
        <f>IF(H395&lt;&gt;"", VLOOKUP(H395,'Base de Datos'!$A$2:$D1268,4,FALSE()),"")</f>
        <v/>
      </c>
      <c r="K397" s="205"/>
      <c r="L397" s="208"/>
      <c r="M397" s="57" t="s">
        <v>44</v>
      </c>
      <c r="N397" s="58" t="str">
        <f>IF(L395&lt;&gt;"", VLOOKUP(L395,'Base de Datos'!$A$2:$D1268,4,FALSE()),"")</f>
        <v/>
      </c>
      <c r="O397" s="43"/>
      <c r="P397" s="104" t="s">
        <v>50</v>
      </c>
      <c r="Q397" s="110">
        <v>0.33333333333333331</v>
      </c>
      <c r="R397" s="15"/>
      <c r="S397" s="229"/>
      <c r="T397" s="230"/>
      <c r="U397" s="59"/>
      <c r="V397" s="47"/>
      <c r="W397" s="229"/>
      <c r="X397" s="230"/>
      <c r="Y397" s="59"/>
      <c r="Z397" s="47"/>
      <c r="AA397" s="229"/>
      <c r="AB397" s="230"/>
      <c r="AC397" s="59"/>
      <c r="AD397" s="48"/>
      <c r="AE397" s="181"/>
      <c r="AF397" s="181"/>
      <c r="AG397" s="181"/>
      <c r="AH397" s="181"/>
      <c r="AI397" s="181"/>
      <c r="AJ397" s="181"/>
      <c r="AK397" s="181"/>
      <c r="AL397" s="181"/>
      <c r="AM397" s="48"/>
      <c r="AN397" s="53">
        <f>A389</f>
        <v>46336</v>
      </c>
      <c r="AO397" s="54" t="str">
        <f>C390</f>
        <v>Consultorio N° 1</v>
      </c>
      <c r="AP397" s="55">
        <f t="shared" ref="AP397:AQ397" si="272">C415</f>
        <v>0</v>
      </c>
      <c r="AQ397" s="55">
        <f t="shared" si="272"/>
        <v>0</v>
      </c>
      <c r="AR397" s="55">
        <f>U415</f>
        <v>0</v>
      </c>
      <c r="AS397" s="55">
        <f>S415</f>
        <v>0</v>
      </c>
      <c r="AT397" s="55">
        <f>S416</f>
        <v>0</v>
      </c>
      <c r="AU397" s="55">
        <f>U416</f>
        <v>0</v>
      </c>
      <c r="AV397" s="55">
        <f>S417</f>
        <v>0</v>
      </c>
      <c r="AW397" s="55">
        <f>U417</f>
        <v>0</v>
      </c>
      <c r="AX397" s="55">
        <f>U418</f>
        <v>0</v>
      </c>
      <c r="AY397" s="55">
        <f>F418</f>
        <v>0</v>
      </c>
      <c r="AZ397" s="56"/>
      <c r="BA397" s="56"/>
      <c r="BB397" s="56"/>
      <c r="BC397" s="56"/>
      <c r="BD397" s="56"/>
      <c r="BE397" s="56"/>
      <c r="BF397" s="56"/>
      <c r="BG397" s="56"/>
      <c r="BH397" s="56"/>
      <c r="BI397" s="56"/>
      <c r="BJ397" s="56"/>
      <c r="BK397" s="56"/>
      <c r="BL397" s="56"/>
      <c r="BM397" s="56"/>
      <c r="BN397" s="56"/>
    </row>
    <row r="398" spans="1:66" ht="11.25" customHeight="1">
      <c r="A398" s="221"/>
      <c r="B398" s="38"/>
      <c r="C398" s="206"/>
      <c r="D398" s="209"/>
      <c r="E398" s="85" t="s">
        <v>46</v>
      </c>
      <c r="F398" s="107"/>
      <c r="G398" s="206"/>
      <c r="H398" s="209"/>
      <c r="I398" s="85" t="s">
        <v>46</v>
      </c>
      <c r="J398" s="108"/>
      <c r="K398" s="206"/>
      <c r="L398" s="209"/>
      <c r="M398" s="85" t="s">
        <v>46</v>
      </c>
      <c r="N398" s="108"/>
      <c r="O398" s="43"/>
      <c r="P398" s="104" t="s">
        <v>54</v>
      </c>
      <c r="Q398" s="109">
        <v>60</v>
      </c>
      <c r="R398" s="15"/>
      <c r="S398" s="227" t="str">
        <f>IF(OR(S395="Empleado",S395="Familiar"),"Nombre del Empleado","N° Factura")</f>
        <v>N° Factura</v>
      </c>
      <c r="T398" s="228"/>
      <c r="U398" s="89"/>
      <c r="V398" s="47"/>
      <c r="W398" s="227" t="str">
        <f>IF(OR(W395="Empleado",W395="Familiar"),"Nombre del Empleado","N° Factura")</f>
        <v>N° Factura</v>
      </c>
      <c r="X398" s="228"/>
      <c r="Y398" s="111"/>
      <c r="Z398" s="47"/>
      <c r="AA398" s="227" t="str">
        <f>IF(OR(AA395="Empleado",AA395="Familiar"),"Nombre del Empleado","N° Factura")</f>
        <v>N° Factura</v>
      </c>
      <c r="AB398" s="228"/>
      <c r="AC398" s="111"/>
      <c r="AD398" s="48"/>
      <c r="AE398" s="181"/>
      <c r="AF398" s="181"/>
      <c r="AG398" s="181"/>
      <c r="AH398" s="181"/>
      <c r="AI398" s="181"/>
      <c r="AJ398" s="181"/>
      <c r="AK398" s="181"/>
      <c r="AL398" s="181"/>
      <c r="AM398" s="48"/>
      <c r="AN398" s="53">
        <f>A389</f>
        <v>46336</v>
      </c>
      <c r="AO398" s="54" t="str">
        <f>C390</f>
        <v>Consultorio N° 1</v>
      </c>
      <c r="AP398" s="55">
        <f t="shared" ref="AP398:AQ398" si="273">C419</f>
        <v>0</v>
      </c>
      <c r="AQ398" s="55">
        <f t="shared" si="273"/>
        <v>0</v>
      </c>
      <c r="AR398" s="55">
        <f>U419</f>
        <v>0</v>
      </c>
      <c r="AS398" s="55">
        <f>S419</f>
        <v>0</v>
      </c>
      <c r="AT398" s="55">
        <f>S420</f>
        <v>0</v>
      </c>
      <c r="AU398" s="55">
        <f>U420</f>
        <v>0</v>
      </c>
      <c r="AV398" s="55">
        <f>S421</f>
        <v>0</v>
      </c>
      <c r="AW398" s="55">
        <f>U421</f>
        <v>0</v>
      </c>
      <c r="AX398" s="55">
        <f>U422</f>
        <v>0</v>
      </c>
      <c r="AY398" s="55">
        <f>F422</f>
        <v>0</v>
      </c>
      <c r="AZ398" s="56"/>
      <c r="BA398" s="56"/>
      <c r="BB398" s="56"/>
      <c r="BC398" s="56"/>
      <c r="BD398" s="56"/>
      <c r="BE398" s="56"/>
      <c r="BF398" s="56"/>
      <c r="BG398" s="56"/>
      <c r="BH398" s="56"/>
      <c r="BI398" s="56"/>
      <c r="BJ398" s="56"/>
      <c r="BK398" s="56"/>
      <c r="BL398" s="56"/>
      <c r="BM398" s="56"/>
      <c r="BN398" s="56"/>
    </row>
    <row r="399" spans="1:66" ht="11.25" customHeight="1">
      <c r="A399" s="222">
        <f>A395+$Q$13/1440</f>
        <v>0.41666666666666669</v>
      </c>
      <c r="B399" s="38"/>
      <c r="C399" s="204"/>
      <c r="D399" s="207"/>
      <c r="E399" s="40" t="s">
        <v>36</v>
      </c>
      <c r="F399" s="42" t="str">
        <f>IF(D399&lt;&gt;"", VLOOKUP(D399,'Base de Datos'!$A$2:$D1268,2,FALSE()),"")</f>
        <v/>
      </c>
      <c r="G399" s="218"/>
      <c r="H399" s="217"/>
      <c r="I399" s="118" t="s">
        <v>36</v>
      </c>
      <c r="J399" s="42" t="str">
        <f>IF(H399&lt;&gt;"", VLOOKUP(H399,'Base de Datos'!$A$2:$D1268,2,FALSE()),"")</f>
        <v/>
      </c>
      <c r="K399" s="218"/>
      <c r="L399" s="217"/>
      <c r="M399" s="118" t="s">
        <v>36</v>
      </c>
      <c r="N399" s="42" t="str">
        <f>IF(L399&lt;&gt;"", VLOOKUP(L399,'Base de Datos'!$A$2:$D1268,2,FALSE()),"")</f>
        <v/>
      </c>
      <c r="O399" s="43"/>
      <c r="P399" s="1"/>
      <c r="Q399" s="1"/>
      <c r="R399" s="15"/>
      <c r="S399" s="45"/>
      <c r="T399" s="45" t="s">
        <v>37</v>
      </c>
      <c r="U399" s="46"/>
      <c r="V399" s="47"/>
      <c r="W399" s="45"/>
      <c r="X399" s="45" t="s">
        <v>37</v>
      </c>
      <c r="Y399" s="46"/>
      <c r="Z399" s="47"/>
      <c r="AA399" s="45"/>
      <c r="AB399" s="45" t="s">
        <v>37</v>
      </c>
      <c r="AC399" s="46"/>
      <c r="AD399" s="48"/>
      <c r="AE399" s="181"/>
      <c r="AF399" s="181"/>
      <c r="AG399" s="181"/>
      <c r="AH399" s="181"/>
      <c r="AI399" s="181"/>
      <c r="AJ399" s="181"/>
      <c r="AK399" s="181"/>
      <c r="AL399" s="181"/>
      <c r="AM399" s="48"/>
      <c r="AN399" s="53">
        <f>A389</f>
        <v>46336</v>
      </c>
      <c r="AO399" s="54" t="str">
        <f>C390</f>
        <v>Consultorio N° 1</v>
      </c>
      <c r="AP399" s="55">
        <f t="shared" ref="AP399:AQ399" si="274">C423</f>
        <v>0</v>
      </c>
      <c r="AQ399" s="55">
        <f t="shared" si="274"/>
        <v>0</v>
      </c>
      <c r="AR399" s="55">
        <f>U423</f>
        <v>0</v>
      </c>
      <c r="AS399" s="55">
        <f>S423</f>
        <v>0</v>
      </c>
      <c r="AT399" s="55">
        <f>S424</f>
        <v>0</v>
      </c>
      <c r="AU399" s="55">
        <f>U424</f>
        <v>0</v>
      </c>
      <c r="AV399" s="55">
        <f>S425</f>
        <v>0</v>
      </c>
      <c r="AW399" s="55">
        <f>U425</f>
        <v>0</v>
      </c>
      <c r="AX399" s="55">
        <f>U426</f>
        <v>0</v>
      </c>
      <c r="AY399" s="55">
        <f>F426</f>
        <v>0</v>
      </c>
      <c r="AZ399" s="56"/>
      <c r="BA399" s="56"/>
      <c r="BB399" s="56"/>
      <c r="BC399" s="56"/>
      <c r="BD399" s="56"/>
      <c r="BE399" s="56"/>
      <c r="BF399" s="56"/>
      <c r="BG399" s="56"/>
      <c r="BH399" s="56"/>
      <c r="BI399" s="56"/>
      <c r="BJ399" s="56"/>
      <c r="BK399" s="56"/>
      <c r="BL399" s="56"/>
      <c r="BM399" s="56"/>
      <c r="BN399" s="56"/>
    </row>
    <row r="400" spans="1:66" ht="11.25" customHeight="1">
      <c r="A400" s="220"/>
      <c r="B400" s="38"/>
      <c r="C400" s="205"/>
      <c r="D400" s="208"/>
      <c r="E400" s="57" t="s">
        <v>42</v>
      </c>
      <c r="F400" s="58" t="str">
        <f>IF(D399&lt;&gt;"", VLOOKUP(D399,'Base de Datos'!$A$2:$D1268,3,FALSE()),"")</f>
        <v/>
      </c>
      <c r="G400" s="205"/>
      <c r="H400" s="208"/>
      <c r="I400" s="57" t="s">
        <v>42</v>
      </c>
      <c r="J400" s="58" t="str">
        <f>IF(H399&lt;&gt;"", VLOOKUP(H399,'Base de Datos'!$A$2:$D1268,3,FALSE()),"")</f>
        <v/>
      </c>
      <c r="K400" s="205"/>
      <c r="L400" s="208"/>
      <c r="M400" s="57" t="s">
        <v>42</v>
      </c>
      <c r="N400" s="58" t="str">
        <f>IF(L399&lt;&gt;"", VLOOKUP(L399,'Base de Datos'!$A$2:$D1268,3,FALSE()),"")</f>
        <v/>
      </c>
      <c r="O400" s="43"/>
      <c r="P400" s="119" t="s">
        <v>58</v>
      </c>
      <c r="Q400" s="44"/>
      <c r="R400" s="15"/>
      <c r="S400" s="229"/>
      <c r="T400" s="230"/>
      <c r="U400" s="59"/>
      <c r="V400" s="47"/>
      <c r="W400" s="229"/>
      <c r="X400" s="230"/>
      <c r="Y400" s="59"/>
      <c r="Z400" s="47"/>
      <c r="AA400" s="229"/>
      <c r="AB400" s="230"/>
      <c r="AC400" s="59"/>
      <c r="AD400" s="48"/>
      <c r="AE400" s="181"/>
      <c r="AF400" s="181"/>
      <c r="AG400" s="181"/>
      <c r="AH400" s="181"/>
      <c r="AI400" s="181"/>
      <c r="AJ400" s="181"/>
      <c r="AK400" s="181"/>
      <c r="AL400" s="181"/>
      <c r="AM400" s="48"/>
      <c r="AN400" s="53">
        <f>A389</f>
        <v>46336</v>
      </c>
      <c r="AO400" s="54" t="str">
        <f>C390</f>
        <v>Consultorio N° 1</v>
      </c>
      <c r="AP400" s="55">
        <f t="shared" ref="AP400:AQ400" si="275">C427</f>
        <v>0</v>
      </c>
      <c r="AQ400" s="55">
        <f t="shared" si="275"/>
        <v>0</v>
      </c>
      <c r="AR400" s="55">
        <f>U427</f>
        <v>0</v>
      </c>
      <c r="AS400" s="55">
        <f>S427</f>
        <v>0</v>
      </c>
      <c r="AT400" s="55">
        <f>S428</f>
        <v>0</v>
      </c>
      <c r="AU400" s="55">
        <f>U428</f>
        <v>0</v>
      </c>
      <c r="AV400" s="55">
        <f>S429</f>
        <v>0</v>
      </c>
      <c r="AW400" s="55">
        <f>U429</f>
        <v>0</v>
      </c>
      <c r="AX400" s="55">
        <f>U430</f>
        <v>0</v>
      </c>
      <c r="AY400" s="55">
        <f>F430</f>
        <v>0</v>
      </c>
      <c r="AZ400" s="56"/>
      <c r="BA400" s="56"/>
      <c r="BB400" s="56"/>
      <c r="BC400" s="56"/>
      <c r="BD400" s="56"/>
      <c r="BE400" s="56"/>
      <c r="BF400" s="56"/>
      <c r="BG400" s="56"/>
      <c r="BH400" s="56"/>
      <c r="BI400" s="56"/>
      <c r="BJ400" s="56"/>
      <c r="BK400" s="56"/>
      <c r="BL400" s="56"/>
      <c r="BM400" s="56"/>
      <c r="BN400" s="56"/>
    </row>
    <row r="401" spans="1:66" ht="11.25" customHeight="1">
      <c r="A401" s="220"/>
      <c r="B401" s="38"/>
      <c r="C401" s="205"/>
      <c r="D401" s="208"/>
      <c r="E401" s="57" t="s">
        <v>44</v>
      </c>
      <c r="F401" s="58" t="str">
        <f>IF(D399&lt;&gt;"", VLOOKUP(D399,'Base de Datos'!$A$2:$D1268,4,FALSE()),"")</f>
        <v/>
      </c>
      <c r="G401" s="205"/>
      <c r="H401" s="208"/>
      <c r="I401" s="57" t="s">
        <v>44</v>
      </c>
      <c r="J401" s="58" t="str">
        <f>IF(H399&lt;&gt;"", VLOOKUP(H399,'Base de Datos'!$A$2:$D1268,4,FALSE()),"")</f>
        <v/>
      </c>
      <c r="K401" s="205"/>
      <c r="L401" s="208"/>
      <c r="M401" s="57" t="s">
        <v>44</v>
      </c>
      <c r="N401" s="58" t="str">
        <f>IF(L399&lt;&gt;"", VLOOKUP(L399,'Base de Datos'!$A$2:$D1268,4,FALSE()),"")</f>
        <v/>
      </c>
      <c r="O401" s="43"/>
      <c r="P401" s="120" t="s">
        <v>61</v>
      </c>
      <c r="Q401" s="121" t="s">
        <v>62</v>
      </c>
      <c r="R401" s="15"/>
      <c r="S401" s="229"/>
      <c r="T401" s="230"/>
      <c r="U401" s="59"/>
      <c r="V401" s="47"/>
      <c r="W401" s="229"/>
      <c r="X401" s="230"/>
      <c r="Y401" s="59"/>
      <c r="Z401" s="47"/>
      <c r="AA401" s="229"/>
      <c r="AB401" s="230"/>
      <c r="AC401" s="59"/>
      <c r="AD401" s="48"/>
      <c r="AE401" s="181"/>
      <c r="AF401" s="181"/>
      <c r="AG401" s="181"/>
      <c r="AH401" s="181"/>
      <c r="AI401" s="181"/>
      <c r="AJ401" s="181"/>
      <c r="AK401" s="181"/>
      <c r="AL401" s="181"/>
      <c r="AM401" s="48"/>
      <c r="AN401" s="53">
        <f>A389</f>
        <v>46336</v>
      </c>
      <c r="AO401" s="54" t="s">
        <v>17</v>
      </c>
      <c r="AP401" s="55">
        <f t="shared" ref="AP401:AQ401" si="276">C431</f>
        <v>0</v>
      </c>
      <c r="AQ401" s="55">
        <f t="shared" si="276"/>
        <v>0</v>
      </c>
      <c r="AR401" s="55">
        <f>U431</f>
        <v>0</v>
      </c>
      <c r="AS401" s="55">
        <f>S431</f>
        <v>0</v>
      </c>
      <c r="AT401" s="55">
        <f>S432</f>
        <v>0</v>
      </c>
      <c r="AU401" s="55">
        <f>U432</f>
        <v>0</v>
      </c>
      <c r="AV401" s="55">
        <f>S433</f>
        <v>0</v>
      </c>
      <c r="AW401" s="55">
        <f>U433</f>
        <v>0</v>
      </c>
      <c r="AX401" s="55">
        <f>U434</f>
        <v>0</v>
      </c>
      <c r="AY401" s="55">
        <f>F434</f>
        <v>0</v>
      </c>
      <c r="AZ401" s="56"/>
      <c r="BA401" s="56"/>
      <c r="BB401" s="56"/>
      <c r="BC401" s="56"/>
      <c r="BD401" s="56"/>
      <c r="BE401" s="56"/>
      <c r="BF401" s="56"/>
      <c r="BG401" s="56"/>
      <c r="BH401" s="56"/>
      <c r="BI401" s="56"/>
      <c r="BJ401" s="56"/>
      <c r="BK401" s="56"/>
      <c r="BL401" s="56"/>
      <c r="BM401" s="56"/>
      <c r="BN401" s="56"/>
    </row>
    <row r="402" spans="1:66" ht="11.25" customHeight="1">
      <c r="A402" s="221"/>
      <c r="B402" s="38"/>
      <c r="C402" s="206"/>
      <c r="D402" s="209"/>
      <c r="E402" s="85" t="s">
        <v>46</v>
      </c>
      <c r="F402" s="86"/>
      <c r="G402" s="206"/>
      <c r="H402" s="209"/>
      <c r="I402" s="85" t="s">
        <v>46</v>
      </c>
      <c r="J402" s="108"/>
      <c r="K402" s="206"/>
      <c r="L402" s="209"/>
      <c r="M402" s="85" t="s">
        <v>46</v>
      </c>
      <c r="N402" s="108"/>
      <c r="O402" s="43"/>
      <c r="P402" s="123" t="s">
        <v>64</v>
      </c>
      <c r="Q402" s="124" t="s">
        <v>65</v>
      </c>
      <c r="R402" s="15"/>
      <c r="S402" s="227" t="str">
        <f>IF(OR(S399="Empleado",S399="Familiar"),"Nombre del Empleado","N° Factura")</f>
        <v>N° Factura</v>
      </c>
      <c r="T402" s="228"/>
      <c r="U402" s="89"/>
      <c r="V402" s="47"/>
      <c r="W402" s="227" t="str">
        <f>IF(OR(W399="Empleado",W399="Familiar"),"Nombre del Empleado","N° Factura")</f>
        <v>N° Factura</v>
      </c>
      <c r="X402" s="228"/>
      <c r="Y402" s="89"/>
      <c r="Z402" s="47"/>
      <c r="AA402" s="227" t="str">
        <f>IF(OR(AA399="Empleado",AA399="Familiar"),"Nombre del Empleado","N° Factura")</f>
        <v>N° Factura</v>
      </c>
      <c r="AB402" s="228"/>
      <c r="AC402" s="89"/>
      <c r="AD402" s="48"/>
      <c r="AE402" s="181"/>
      <c r="AF402" s="181"/>
      <c r="AG402" s="181"/>
      <c r="AH402" s="181"/>
      <c r="AI402" s="181"/>
      <c r="AJ402" s="181"/>
      <c r="AK402" s="181"/>
      <c r="AL402" s="181"/>
      <c r="AM402" s="48"/>
      <c r="AN402" s="53">
        <f>A389</f>
        <v>46336</v>
      </c>
      <c r="AO402" s="54" t="s">
        <v>17</v>
      </c>
      <c r="AP402" s="55">
        <f t="shared" ref="AP402:AQ402" si="277">C435</f>
        <v>0</v>
      </c>
      <c r="AQ402" s="55">
        <f t="shared" si="277"/>
        <v>0</v>
      </c>
      <c r="AR402" s="55">
        <f>U435</f>
        <v>0</v>
      </c>
      <c r="AS402" s="55">
        <f>S435</f>
        <v>0</v>
      </c>
      <c r="AT402" s="55">
        <f>S436</f>
        <v>0</v>
      </c>
      <c r="AU402" s="55">
        <f>U436</f>
        <v>0</v>
      </c>
      <c r="AV402" s="55">
        <f>S437</f>
        <v>0</v>
      </c>
      <c r="AW402" s="55">
        <f>U437</f>
        <v>0</v>
      </c>
      <c r="AX402" s="55">
        <f>U438</f>
        <v>0</v>
      </c>
      <c r="AY402" s="55">
        <f>F438</f>
        <v>0</v>
      </c>
      <c r="AZ402" s="56"/>
      <c r="BA402" s="56"/>
      <c r="BB402" s="56"/>
      <c r="BC402" s="56"/>
      <c r="BD402" s="56"/>
      <c r="BE402" s="56"/>
      <c r="BF402" s="56"/>
      <c r="BG402" s="56"/>
      <c r="BH402" s="56"/>
      <c r="BI402" s="56"/>
      <c r="BJ402" s="56"/>
      <c r="BK402" s="56"/>
      <c r="BL402" s="56"/>
      <c r="BM402" s="56"/>
      <c r="BN402" s="56"/>
    </row>
    <row r="403" spans="1:66" ht="11.25" customHeight="1">
      <c r="A403" s="222">
        <f>A399+$Q$13/1440</f>
        <v>0.45833333333333337</v>
      </c>
      <c r="B403" s="38"/>
      <c r="C403" s="204"/>
      <c r="D403" s="207"/>
      <c r="E403" s="40" t="s">
        <v>36</v>
      </c>
      <c r="F403" s="42" t="str">
        <f>IF(D403&lt;&gt;"", VLOOKUP(D403,'Base de Datos'!$A$2:$D1268,2,FALSE()),"")</f>
        <v/>
      </c>
      <c r="G403" s="204"/>
      <c r="H403" s="216"/>
      <c r="I403" s="40" t="s">
        <v>36</v>
      </c>
      <c r="J403" s="42" t="str">
        <f>IF(H403&lt;&gt;"", VLOOKUP(H403,'Base de Datos'!$A$2:$D1268,2,FALSE()),"")</f>
        <v/>
      </c>
      <c r="K403" s="204"/>
      <c r="L403" s="216"/>
      <c r="M403" s="40" t="s">
        <v>36</v>
      </c>
      <c r="N403" s="42" t="str">
        <f>IF(L403&lt;&gt;"", VLOOKUP(L403,'Base de Datos'!$A$2:$D1268,2,FALSE()),"")</f>
        <v/>
      </c>
      <c r="O403" s="43"/>
      <c r="P403" s="127" t="s">
        <v>67</v>
      </c>
      <c r="Q403" s="128" t="s">
        <v>68</v>
      </c>
      <c r="R403" s="15"/>
      <c r="S403" s="45"/>
      <c r="T403" s="45" t="s">
        <v>37</v>
      </c>
      <c r="U403" s="46"/>
      <c r="V403" s="47"/>
      <c r="W403" s="45"/>
      <c r="X403" s="45" t="s">
        <v>37</v>
      </c>
      <c r="Y403" s="46"/>
      <c r="Z403" s="47"/>
      <c r="AA403" s="45"/>
      <c r="AB403" s="45" t="s">
        <v>37</v>
      </c>
      <c r="AC403" s="46"/>
      <c r="AD403" s="48"/>
      <c r="AE403" s="181"/>
      <c r="AF403" s="181"/>
      <c r="AG403" s="181"/>
      <c r="AH403" s="181"/>
      <c r="AI403" s="181"/>
      <c r="AJ403" s="181"/>
      <c r="AK403" s="181"/>
      <c r="AL403" s="181"/>
      <c r="AM403" s="48"/>
      <c r="AN403" s="53">
        <f>A389</f>
        <v>46336</v>
      </c>
      <c r="AO403" s="54" t="s">
        <v>17</v>
      </c>
      <c r="AP403" s="55">
        <f t="shared" ref="AP403:AQ403" si="278">C439</f>
        <v>0</v>
      </c>
      <c r="AQ403" s="55">
        <f t="shared" si="278"/>
        <v>0</v>
      </c>
      <c r="AR403" s="55">
        <f>U439</f>
        <v>0</v>
      </c>
      <c r="AS403" s="55">
        <f>S439</f>
        <v>0</v>
      </c>
      <c r="AT403" s="55">
        <f>S440</f>
        <v>0</v>
      </c>
      <c r="AU403" s="55">
        <f>U440</f>
        <v>0</v>
      </c>
      <c r="AV403" s="55">
        <f>S441</f>
        <v>0</v>
      </c>
      <c r="AW403" s="55">
        <f>U441</f>
        <v>0</v>
      </c>
      <c r="AX403" s="55">
        <f>U442</f>
        <v>0</v>
      </c>
      <c r="AY403" s="55">
        <f>F442</f>
        <v>0</v>
      </c>
      <c r="AZ403" s="56"/>
      <c r="BA403" s="56"/>
      <c r="BB403" s="56"/>
      <c r="BC403" s="56"/>
      <c r="BD403" s="56"/>
      <c r="BE403" s="56"/>
      <c r="BF403" s="56"/>
      <c r="BG403" s="56"/>
      <c r="BH403" s="56"/>
      <c r="BI403" s="56"/>
      <c r="BJ403" s="56"/>
      <c r="BK403" s="56"/>
      <c r="BL403" s="56"/>
      <c r="BM403" s="56"/>
      <c r="BN403" s="56"/>
    </row>
    <row r="404" spans="1:66" ht="11.25" customHeight="1">
      <c r="A404" s="220"/>
      <c r="B404" s="38"/>
      <c r="C404" s="205"/>
      <c r="D404" s="208"/>
      <c r="E404" s="57" t="s">
        <v>42</v>
      </c>
      <c r="F404" s="58" t="str">
        <f>IF(D403&lt;&gt;"", VLOOKUP(D403,'Base de Datos'!$A$2:$D1268,3,FALSE()),"")</f>
        <v/>
      </c>
      <c r="G404" s="205"/>
      <c r="H404" s="208"/>
      <c r="I404" s="57" t="s">
        <v>42</v>
      </c>
      <c r="J404" s="58" t="str">
        <f>IF(H403&lt;&gt;"", VLOOKUP(H403,'Base de Datos'!$A$2:$D1268,3,FALSE()),"")</f>
        <v/>
      </c>
      <c r="K404" s="205"/>
      <c r="L404" s="208"/>
      <c r="M404" s="57" t="s">
        <v>42</v>
      </c>
      <c r="N404" s="58" t="str">
        <f>IF(L403&lt;&gt;"", VLOOKUP(L403,'Base de Datos'!$A$2:$D1268,3,FALSE()),"")</f>
        <v/>
      </c>
      <c r="O404" s="43"/>
      <c r="P404" s="130" t="s">
        <v>70</v>
      </c>
      <c r="Q404" s="131" t="s">
        <v>71</v>
      </c>
      <c r="R404" s="15"/>
      <c r="S404" s="229"/>
      <c r="T404" s="230"/>
      <c r="U404" s="59"/>
      <c r="V404" s="47"/>
      <c r="W404" s="229"/>
      <c r="X404" s="230"/>
      <c r="Y404" s="59"/>
      <c r="Z404" s="47"/>
      <c r="AA404" s="229"/>
      <c r="AB404" s="230"/>
      <c r="AC404" s="59"/>
      <c r="AD404" s="48"/>
      <c r="AE404" s="181"/>
      <c r="AF404" s="181"/>
      <c r="AG404" s="181"/>
      <c r="AH404" s="181"/>
      <c r="AI404" s="181"/>
      <c r="AJ404" s="181"/>
      <c r="AK404" s="181"/>
      <c r="AL404" s="181"/>
      <c r="AM404" s="48"/>
      <c r="AN404" s="53">
        <f>A389</f>
        <v>46336</v>
      </c>
      <c r="AO404" s="54" t="str">
        <f>G390</f>
        <v>Consultorio N° 2</v>
      </c>
      <c r="AP404" s="55">
        <f t="shared" ref="AP404:AQ404" si="279">G391</f>
        <v>0</v>
      </c>
      <c r="AQ404" s="55">
        <f t="shared" si="279"/>
        <v>0</v>
      </c>
      <c r="AR404" s="55">
        <f>Y391</f>
        <v>0</v>
      </c>
      <c r="AS404" s="55">
        <f>W391</f>
        <v>0</v>
      </c>
      <c r="AT404" s="55">
        <f>W392</f>
        <v>0</v>
      </c>
      <c r="AU404" s="55">
        <f>Y392</f>
        <v>0</v>
      </c>
      <c r="AV404" s="55">
        <f>W393</f>
        <v>0</v>
      </c>
      <c r="AW404" s="55">
        <f>Y393</f>
        <v>0</v>
      </c>
      <c r="AX404" s="55">
        <f>Y394</f>
        <v>0</v>
      </c>
      <c r="AY404" s="55">
        <f>J394</f>
        <v>0</v>
      </c>
      <c r="AZ404" s="56"/>
      <c r="BA404" s="56"/>
      <c r="BB404" s="56"/>
      <c r="BC404" s="56"/>
      <c r="BD404" s="56"/>
      <c r="BE404" s="56"/>
      <c r="BF404" s="56"/>
      <c r="BG404" s="56"/>
      <c r="BH404" s="56"/>
      <c r="BI404" s="56"/>
      <c r="BJ404" s="56"/>
      <c r="BK404" s="56"/>
      <c r="BL404" s="56"/>
      <c r="BM404" s="56"/>
      <c r="BN404" s="56"/>
    </row>
    <row r="405" spans="1:66" ht="11.25" customHeight="1">
      <c r="A405" s="220"/>
      <c r="B405" s="38"/>
      <c r="C405" s="205"/>
      <c r="D405" s="208"/>
      <c r="E405" s="57" t="s">
        <v>44</v>
      </c>
      <c r="F405" s="58" t="str">
        <f>IF(D403&lt;&gt;"", VLOOKUP(D403,'Base de Datos'!$A$2:$D1268,4,FALSE()),"")</f>
        <v/>
      </c>
      <c r="G405" s="205"/>
      <c r="H405" s="208"/>
      <c r="I405" s="57" t="s">
        <v>44</v>
      </c>
      <c r="J405" s="58" t="str">
        <f>IF(H403&lt;&gt;"", VLOOKUP(H403,'Base de Datos'!$A$2:$D1268,4,FALSE()),"")</f>
        <v/>
      </c>
      <c r="K405" s="205"/>
      <c r="L405" s="208"/>
      <c r="M405" s="57" t="s">
        <v>44</v>
      </c>
      <c r="N405" s="58" t="str">
        <f>IF(L403&lt;&gt;"", VLOOKUP(L403,'Base de Datos'!$A$2:$D1268,4,FALSE()),"")</f>
        <v/>
      </c>
      <c r="O405" s="43"/>
      <c r="P405" s="132" t="s">
        <v>73</v>
      </c>
      <c r="Q405" s="133" t="s">
        <v>74</v>
      </c>
      <c r="R405" s="15"/>
      <c r="S405" s="229"/>
      <c r="T405" s="230"/>
      <c r="U405" s="59"/>
      <c r="V405" s="47"/>
      <c r="W405" s="229"/>
      <c r="X405" s="230"/>
      <c r="Y405" s="59"/>
      <c r="Z405" s="47"/>
      <c r="AA405" s="229"/>
      <c r="AB405" s="230"/>
      <c r="AC405" s="59"/>
      <c r="AD405" s="48"/>
      <c r="AE405" s="181"/>
      <c r="AF405" s="181"/>
      <c r="AG405" s="181"/>
      <c r="AH405" s="181"/>
      <c r="AI405" s="181"/>
      <c r="AJ405" s="181"/>
      <c r="AK405" s="181"/>
      <c r="AL405" s="181"/>
      <c r="AM405" s="48"/>
      <c r="AN405" s="53">
        <f>A389</f>
        <v>46336</v>
      </c>
      <c r="AO405" s="54" t="str">
        <f>G390</f>
        <v>Consultorio N° 2</v>
      </c>
      <c r="AP405" s="55">
        <f t="shared" ref="AP405:AQ405" si="280">G395</f>
        <v>0</v>
      </c>
      <c r="AQ405" s="55">
        <f t="shared" si="280"/>
        <v>0</v>
      </c>
      <c r="AR405" s="55">
        <f>Y395</f>
        <v>0</v>
      </c>
      <c r="AS405" s="55">
        <f>W395</f>
        <v>0</v>
      </c>
      <c r="AT405" s="55">
        <f>W396</f>
        <v>0</v>
      </c>
      <c r="AU405" s="55">
        <f>Y396</f>
        <v>0</v>
      </c>
      <c r="AV405" s="55">
        <f>W397</f>
        <v>0</v>
      </c>
      <c r="AW405" s="55">
        <f>Y397</f>
        <v>0</v>
      </c>
      <c r="AX405" s="55">
        <f>Y398</f>
        <v>0</v>
      </c>
      <c r="AY405" s="55">
        <f>J398</f>
        <v>0</v>
      </c>
      <c r="AZ405" s="56"/>
      <c r="BA405" s="56"/>
      <c r="BB405" s="56"/>
      <c r="BC405" s="56"/>
      <c r="BD405" s="56"/>
      <c r="BE405" s="56"/>
      <c r="BF405" s="56"/>
      <c r="BG405" s="56"/>
      <c r="BH405" s="56"/>
      <c r="BI405" s="56"/>
      <c r="BJ405" s="56"/>
      <c r="BK405" s="56"/>
      <c r="BL405" s="56"/>
      <c r="BM405" s="56"/>
      <c r="BN405" s="56"/>
    </row>
    <row r="406" spans="1:66" ht="11.25" customHeight="1">
      <c r="A406" s="221"/>
      <c r="B406" s="38"/>
      <c r="C406" s="206"/>
      <c r="D406" s="209"/>
      <c r="E406" s="85" t="s">
        <v>46</v>
      </c>
      <c r="F406" s="86"/>
      <c r="G406" s="206"/>
      <c r="H406" s="209"/>
      <c r="I406" s="85" t="s">
        <v>46</v>
      </c>
      <c r="J406" s="108"/>
      <c r="K406" s="206"/>
      <c r="L406" s="209"/>
      <c r="M406" s="85" t="s">
        <v>46</v>
      </c>
      <c r="N406" s="108"/>
      <c r="O406" s="43"/>
      <c r="P406" s="137" t="s">
        <v>52</v>
      </c>
      <c r="Q406" s="138" t="s">
        <v>76</v>
      </c>
      <c r="R406" s="15"/>
      <c r="S406" s="227" t="str">
        <f>IF(OR(S403="Empleado",S403="Familiar"),"Nombre del Empleado","N° Factura")</f>
        <v>N° Factura</v>
      </c>
      <c r="T406" s="228"/>
      <c r="U406" s="89"/>
      <c r="V406" s="47"/>
      <c r="W406" s="227" t="str">
        <f>IF(OR(W403="Empleado",W403="Familiar"),"Nombre del Empleado","N° Factura")</f>
        <v>N° Factura</v>
      </c>
      <c r="X406" s="228"/>
      <c r="Y406" s="89"/>
      <c r="Z406" s="47"/>
      <c r="AA406" s="227" t="str">
        <f>IF(OR(AA403="Empleado",AA403="Familiar"),"Nombre del Empleado","N° Factura")</f>
        <v>N° Factura</v>
      </c>
      <c r="AB406" s="228"/>
      <c r="AC406" s="89"/>
      <c r="AD406" s="48"/>
      <c r="AE406" s="181"/>
      <c r="AF406" s="181"/>
      <c r="AG406" s="181"/>
      <c r="AH406" s="181"/>
      <c r="AI406" s="181"/>
      <c r="AJ406" s="181"/>
      <c r="AK406" s="181"/>
      <c r="AL406" s="181"/>
      <c r="AM406" s="48"/>
      <c r="AN406" s="53">
        <f>A389</f>
        <v>46336</v>
      </c>
      <c r="AO406" s="54" t="str">
        <f>G390</f>
        <v>Consultorio N° 2</v>
      </c>
      <c r="AP406" s="55">
        <f t="shared" ref="AP406:AQ406" si="281">G399</f>
        <v>0</v>
      </c>
      <c r="AQ406" s="55">
        <f t="shared" si="281"/>
        <v>0</v>
      </c>
      <c r="AR406" s="55">
        <f>Y399</f>
        <v>0</v>
      </c>
      <c r="AS406" s="55">
        <f>W399</f>
        <v>0</v>
      </c>
      <c r="AT406" s="55">
        <f>W400</f>
        <v>0</v>
      </c>
      <c r="AU406" s="55">
        <f>Y400</f>
        <v>0</v>
      </c>
      <c r="AV406" s="55">
        <f>W401</f>
        <v>0</v>
      </c>
      <c r="AW406" s="55">
        <f>Y401</f>
        <v>0</v>
      </c>
      <c r="AX406" s="55">
        <f>Y402</f>
        <v>0</v>
      </c>
      <c r="AY406" s="55">
        <f>J402</f>
        <v>0</v>
      </c>
      <c r="AZ406" s="56"/>
      <c r="BA406" s="56"/>
      <c r="BB406" s="56"/>
      <c r="BC406" s="56"/>
      <c r="BD406" s="56"/>
      <c r="BE406" s="56"/>
      <c r="BF406" s="56"/>
      <c r="BG406" s="56"/>
      <c r="BH406" s="56"/>
      <c r="BI406" s="56"/>
      <c r="BJ406" s="56"/>
      <c r="BK406" s="56"/>
      <c r="BL406" s="56"/>
      <c r="BM406" s="56"/>
      <c r="BN406" s="56"/>
    </row>
    <row r="407" spans="1:66" ht="11.25" customHeight="1">
      <c r="A407" s="222">
        <f>A403+$Q$13/1440</f>
        <v>0.5</v>
      </c>
      <c r="B407" s="38"/>
      <c r="C407" s="204"/>
      <c r="D407" s="207"/>
      <c r="E407" s="40" t="s">
        <v>36</v>
      </c>
      <c r="F407" s="42" t="str">
        <f>IF(D407&lt;&gt;"", VLOOKUP(D407,'Base de Datos'!$A$2:$D1268,2,FALSE()),"")</f>
        <v/>
      </c>
      <c r="G407" s="204"/>
      <c r="H407" s="216"/>
      <c r="I407" s="40" t="s">
        <v>36</v>
      </c>
      <c r="J407" s="42" t="str">
        <f>IF(H407&lt;&gt;"", VLOOKUP(H407,'Base de Datos'!$A$2:$D1268,2,FALSE()),"")</f>
        <v/>
      </c>
      <c r="K407" s="204"/>
      <c r="L407" s="216"/>
      <c r="M407" s="40" t="s">
        <v>36</v>
      </c>
      <c r="N407" s="42" t="str">
        <f>IF(L407&lt;&gt;"", VLOOKUP(L407,'Base de Datos'!$A$2:$D1268,2,FALSE()),"")</f>
        <v/>
      </c>
      <c r="O407" s="43"/>
      <c r="P407" s="141" t="s">
        <v>78</v>
      </c>
      <c r="Q407" s="142" t="s">
        <v>79</v>
      </c>
      <c r="R407" s="15"/>
      <c r="S407" s="45"/>
      <c r="T407" s="45" t="s">
        <v>37</v>
      </c>
      <c r="U407" s="46"/>
      <c r="V407" s="47"/>
      <c r="W407" s="45"/>
      <c r="X407" s="45" t="s">
        <v>37</v>
      </c>
      <c r="Y407" s="46"/>
      <c r="Z407" s="47"/>
      <c r="AA407" s="45"/>
      <c r="AB407" s="45" t="s">
        <v>37</v>
      </c>
      <c r="AC407" s="46"/>
      <c r="AD407" s="48"/>
      <c r="AE407" s="181"/>
      <c r="AF407" s="181"/>
      <c r="AG407" s="181"/>
      <c r="AH407" s="181"/>
      <c r="AI407" s="181"/>
      <c r="AJ407" s="181"/>
      <c r="AK407" s="181"/>
      <c r="AL407" s="181"/>
      <c r="AM407" s="48"/>
      <c r="AN407" s="53">
        <f>A389</f>
        <v>46336</v>
      </c>
      <c r="AO407" s="54" t="str">
        <f>G390</f>
        <v>Consultorio N° 2</v>
      </c>
      <c r="AP407" s="55">
        <f t="shared" ref="AP407:AQ407" si="282">G403</f>
        <v>0</v>
      </c>
      <c r="AQ407" s="55">
        <f t="shared" si="282"/>
        <v>0</v>
      </c>
      <c r="AR407" s="55">
        <f>Y403</f>
        <v>0</v>
      </c>
      <c r="AS407" s="55">
        <f>W403</f>
        <v>0</v>
      </c>
      <c r="AT407" s="55">
        <f>W404</f>
        <v>0</v>
      </c>
      <c r="AU407" s="55">
        <f>Y404</f>
        <v>0</v>
      </c>
      <c r="AV407" s="55">
        <f>W405</f>
        <v>0</v>
      </c>
      <c r="AW407" s="55">
        <f>Y405</f>
        <v>0</v>
      </c>
      <c r="AX407" s="55">
        <f>Y406</f>
        <v>0</v>
      </c>
      <c r="AY407" s="55">
        <f>J406</f>
        <v>0</v>
      </c>
      <c r="AZ407" s="56"/>
      <c r="BA407" s="56"/>
      <c r="BB407" s="56"/>
      <c r="BC407" s="56"/>
      <c r="BD407" s="56"/>
      <c r="BE407" s="56"/>
      <c r="BF407" s="56"/>
      <c r="BG407" s="56"/>
      <c r="BH407" s="56"/>
      <c r="BI407" s="56"/>
      <c r="BJ407" s="56"/>
      <c r="BK407" s="56"/>
      <c r="BL407" s="56"/>
      <c r="BM407" s="56"/>
      <c r="BN407" s="56"/>
    </row>
    <row r="408" spans="1:66" ht="11.25" customHeight="1">
      <c r="A408" s="220"/>
      <c r="B408" s="38"/>
      <c r="C408" s="205"/>
      <c r="D408" s="208"/>
      <c r="E408" s="57" t="s">
        <v>42</v>
      </c>
      <c r="F408" s="58" t="str">
        <f>IF(D407&lt;&gt;"", VLOOKUP(D407,'Base de Datos'!$A$2:$D1268,3,FALSE()),"")</f>
        <v/>
      </c>
      <c r="G408" s="205"/>
      <c r="H408" s="208"/>
      <c r="I408" s="57" t="s">
        <v>42</v>
      </c>
      <c r="J408" s="58" t="str">
        <f>IF(H407&lt;&gt;"", VLOOKUP(H407,'Base de Datos'!$A$2:$D1268,3,FALSE()),"")</f>
        <v/>
      </c>
      <c r="K408" s="205"/>
      <c r="L408" s="208"/>
      <c r="M408" s="57" t="s">
        <v>42</v>
      </c>
      <c r="N408" s="58" t="str">
        <f>IF(L407&lt;&gt;"", VLOOKUP(L407,'Base de Datos'!$A$2:$D1268,3,FALSE()),"")</f>
        <v/>
      </c>
      <c r="O408" s="43"/>
      <c r="P408" s="1"/>
      <c r="Q408" s="147"/>
      <c r="R408" s="15"/>
      <c r="S408" s="229"/>
      <c r="T408" s="230"/>
      <c r="U408" s="59"/>
      <c r="V408" s="47"/>
      <c r="W408" s="229"/>
      <c r="X408" s="230"/>
      <c r="Y408" s="59"/>
      <c r="Z408" s="47"/>
      <c r="AA408" s="229"/>
      <c r="AB408" s="230"/>
      <c r="AC408" s="59"/>
      <c r="AD408" s="48"/>
      <c r="AE408" s="181"/>
      <c r="AF408" s="181"/>
      <c r="AG408" s="181"/>
      <c r="AH408" s="181"/>
      <c r="AI408" s="181"/>
      <c r="AJ408" s="181"/>
      <c r="AK408" s="181"/>
      <c r="AL408" s="181"/>
      <c r="AM408" s="48"/>
      <c r="AN408" s="53">
        <f>A389</f>
        <v>46336</v>
      </c>
      <c r="AO408" s="149" t="str">
        <f>G390</f>
        <v>Consultorio N° 2</v>
      </c>
      <c r="AP408" s="55">
        <f t="shared" ref="AP408:AQ408" si="283">G407</f>
        <v>0</v>
      </c>
      <c r="AQ408" s="55">
        <f t="shared" si="283"/>
        <v>0</v>
      </c>
      <c r="AR408" s="55">
        <f>Y407</f>
        <v>0</v>
      </c>
      <c r="AS408" s="55">
        <f>W407</f>
        <v>0</v>
      </c>
      <c r="AT408" s="55">
        <f>W408</f>
        <v>0</v>
      </c>
      <c r="AU408" s="55">
        <f>Y408</f>
        <v>0</v>
      </c>
      <c r="AV408" s="55">
        <f>W409</f>
        <v>0</v>
      </c>
      <c r="AW408" s="55">
        <f>Y409</f>
        <v>0</v>
      </c>
      <c r="AX408" s="55">
        <f>Y410</f>
        <v>0</v>
      </c>
      <c r="AY408" s="55">
        <f>J410</f>
        <v>0</v>
      </c>
      <c r="AZ408" s="56"/>
      <c r="BA408" s="56"/>
      <c r="BB408" s="56"/>
      <c r="BC408" s="56"/>
      <c r="BD408" s="56"/>
      <c r="BE408" s="56"/>
      <c r="BF408" s="56"/>
      <c r="BG408" s="56"/>
      <c r="BH408" s="56"/>
      <c r="BI408" s="56"/>
      <c r="BJ408" s="56"/>
      <c r="BK408" s="56"/>
      <c r="BL408" s="56"/>
      <c r="BM408" s="56"/>
      <c r="BN408" s="56"/>
    </row>
    <row r="409" spans="1:66" ht="11.25" customHeight="1">
      <c r="A409" s="220"/>
      <c r="B409" s="38"/>
      <c r="C409" s="205"/>
      <c r="D409" s="208"/>
      <c r="E409" s="57" t="s">
        <v>44</v>
      </c>
      <c r="F409" s="58" t="str">
        <f>IF(D407&lt;&gt;"", VLOOKUP(D407,'Base de Datos'!$A$2:$D1268,4,FALSE()),"")</f>
        <v/>
      </c>
      <c r="G409" s="205"/>
      <c r="H409" s="208"/>
      <c r="I409" s="57" t="s">
        <v>44</v>
      </c>
      <c r="J409" s="58" t="str">
        <f>IF(H407&lt;&gt;"", VLOOKUP(H407,'Base de Datos'!$A$2:$D1268,4,FALSE()),"")</f>
        <v/>
      </c>
      <c r="K409" s="205"/>
      <c r="L409" s="208"/>
      <c r="M409" s="57" t="s">
        <v>44</v>
      </c>
      <c r="N409" s="58" t="str">
        <f>IF(L407&lt;&gt;"", VLOOKUP(L407,'Base de Datos'!$A$2:$D1268,4,FALSE()),"")</f>
        <v/>
      </c>
      <c r="O409" s="43"/>
      <c r="P409" s="1"/>
      <c r="Q409" s="150"/>
      <c r="R409" s="15"/>
      <c r="S409" s="229"/>
      <c r="T409" s="230"/>
      <c r="U409" s="59"/>
      <c r="V409" s="47"/>
      <c r="W409" s="229"/>
      <c r="X409" s="230"/>
      <c r="Y409" s="59"/>
      <c r="Z409" s="47"/>
      <c r="AA409" s="229"/>
      <c r="AB409" s="230"/>
      <c r="AC409" s="59"/>
      <c r="AD409" s="48"/>
      <c r="AE409" s="181"/>
      <c r="AF409" s="181"/>
      <c r="AG409" s="181"/>
      <c r="AH409" s="181"/>
      <c r="AI409" s="181"/>
      <c r="AJ409" s="181"/>
      <c r="AK409" s="181"/>
      <c r="AL409" s="181"/>
      <c r="AM409" s="48"/>
      <c r="AN409" s="53">
        <f>A389</f>
        <v>46336</v>
      </c>
      <c r="AO409" s="54" t="str">
        <f>G390</f>
        <v>Consultorio N° 2</v>
      </c>
      <c r="AP409" s="55">
        <f t="shared" ref="AP409:AQ409" si="284">G411</f>
        <v>0</v>
      </c>
      <c r="AQ409" s="55">
        <f t="shared" si="284"/>
        <v>0</v>
      </c>
      <c r="AR409" s="55">
        <f>Y411</f>
        <v>0</v>
      </c>
      <c r="AS409" s="55">
        <f>W411</f>
        <v>0</v>
      </c>
      <c r="AT409" s="55">
        <f>W412</f>
        <v>0</v>
      </c>
      <c r="AU409" s="55">
        <f>Y412</f>
        <v>0</v>
      </c>
      <c r="AV409" s="55">
        <f>W413</f>
        <v>0</v>
      </c>
      <c r="AW409" s="55">
        <f>Y413</f>
        <v>0</v>
      </c>
      <c r="AX409" s="55">
        <f>Y414</f>
        <v>0</v>
      </c>
      <c r="AY409" s="55">
        <f>J414</f>
        <v>0</v>
      </c>
      <c r="AZ409" s="56"/>
      <c r="BA409" s="56"/>
      <c r="BB409" s="56"/>
      <c r="BC409" s="56"/>
      <c r="BD409" s="56"/>
      <c r="BE409" s="56"/>
      <c r="BF409" s="56"/>
      <c r="BG409" s="56"/>
      <c r="BH409" s="56"/>
      <c r="BI409" s="56"/>
      <c r="BJ409" s="56"/>
      <c r="BK409" s="56"/>
      <c r="BL409" s="56"/>
      <c r="BM409" s="56"/>
      <c r="BN409" s="56"/>
    </row>
    <row r="410" spans="1:66" ht="11.25" customHeight="1">
      <c r="A410" s="221"/>
      <c r="B410" s="38"/>
      <c r="C410" s="206"/>
      <c r="D410" s="209"/>
      <c r="E410" s="85" t="s">
        <v>46</v>
      </c>
      <c r="F410" s="86"/>
      <c r="G410" s="206"/>
      <c r="H410" s="209"/>
      <c r="I410" s="85" t="s">
        <v>46</v>
      </c>
      <c r="J410" s="108"/>
      <c r="K410" s="206"/>
      <c r="L410" s="209"/>
      <c r="M410" s="85" t="s">
        <v>46</v>
      </c>
      <c r="N410" s="108"/>
      <c r="O410" s="43"/>
      <c r="P410" s="1"/>
      <c r="Q410" s="150"/>
      <c r="R410" s="15"/>
      <c r="S410" s="227" t="str">
        <f>IF(OR(S407="Empleado",S407="Familiar"),"Nombre del Empleado","N° Factura")</f>
        <v>N° Factura</v>
      </c>
      <c r="T410" s="228"/>
      <c r="U410" s="89"/>
      <c r="V410" s="47"/>
      <c r="W410" s="227" t="str">
        <f>IF(OR(W407="Empleado",W407="Familiar"),"Nombre del Empleado","N° Factura")</f>
        <v>N° Factura</v>
      </c>
      <c r="X410" s="228"/>
      <c r="Y410" s="89"/>
      <c r="Z410" s="47"/>
      <c r="AA410" s="227" t="str">
        <f>IF(OR(AA407="Empleado",AA407="Familiar"),"Nombre del Empleado","N° Factura")</f>
        <v>N° Factura</v>
      </c>
      <c r="AB410" s="228"/>
      <c r="AC410" s="89"/>
      <c r="AD410" s="48"/>
      <c r="AE410" s="181"/>
      <c r="AF410" s="181"/>
      <c r="AG410" s="181"/>
      <c r="AH410" s="181"/>
      <c r="AI410" s="181"/>
      <c r="AJ410" s="181"/>
      <c r="AK410" s="181"/>
      <c r="AL410" s="181"/>
      <c r="AM410" s="48"/>
      <c r="AN410" s="53">
        <f>A389</f>
        <v>46336</v>
      </c>
      <c r="AO410" s="54" t="str">
        <f>G390</f>
        <v>Consultorio N° 2</v>
      </c>
      <c r="AP410" s="55">
        <f t="shared" ref="AP410:AQ410" si="285">G415</f>
        <v>0</v>
      </c>
      <c r="AQ410" s="55">
        <f t="shared" si="285"/>
        <v>0</v>
      </c>
      <c r="AR410" s="55">
        <f>Y415</f>
        <v>0</v>
      </c>
      <c r="AS410" s="55">
        <f>W415</f>
        <v>0</v>
      </c>
      <c r="AT410" s="55">
        <f>W416</f>
        <v>0</v>
      </c>
      <c r="AU410" s="55">
        <f>Y416</f>
        <v>0</v>
      </c>
      <c r="AV410" s="55">
        <f>W417</f>
        <v>0</v>
      </c>
      <c r="AW410" s="55">
        <f>Y417</f>
        <v>0</v>
      </c>
      <c r="AX410" s="55">
        <f>Y418</f>
        <v>0</v>
      </c>
      <c r="AY410" s="55">
        <f>J418</f>
        <v>0</v>
      </c>
      <c r="AZ410" s="56"/>
      <c r="BA410" s="56"/>
      <c r="BB410" s="56"/>
      <c r="BC410" s="56"/>
      <c r="BD410" s="56"/>
      <c r="BE410" s="56"/>
      <c r="BF410" s="56"/>
      <c r="BG410" s="56"/>
      <c r="BH410" s="56"/>
      <c r="BI410" s="56"/>
      <c r="BJ410" s="56"/>
      <c r="BK410" s="56"/>
      <c r="BL410" s="56"/>
      <c r="BM410" s="56"/>
      <c r="BN410" s="56"/>
    </row>
    <row r="411" spans="1:66" ht="11.25" customHeight="1">
      <c r="A411" s="222">
        <f>A407+$Q$13/1440</f>
        <v>0.54166666666666663</v>
      </c>
      <c r="B411" s="38"/>
      <c r="C411" s="204"/>
      <c r="D411" s="207"/>
      <c r="E411" s="40" t="s">
        <v>36</v>
      </c>
      <c r="F411" s="42" t="str">
        <f>IF(D411&lt;&gt;"", VLOOKUP(D411,'Base de Datos'!$A$2:$D1268,2,FALSE()),"")</f>
        <v/>
      </c>
      <c r="G411" s="204"/>
      <c r="H411" s="216"/>
      <c r="I411" s="40" t="s">
        <v>36</v>
      </c>
      <c r="J411" s="42" t="str">
        <f>IF(H411&lt;&gt;"", VLOOKUP(H411,'Base de Datos'!$A$2:$D1268,2,FALSE()),"")</f>
        <v/>
      </c>
      <c r="K411" s="204"/>
      <c r="L411" s="216"/>
      <c r="M411" s="40" t="s">
        <v>36</v>
      </c>
      <c r="N411" s="42" t="str">
        <f>IF(L411&lt;&gt;"", VLOOKUP(L411,'Base de Datos'!$A$2:$D1268,2,FALSE()),"")</f>
        <v/>
      </c>
      <c r="O411" s="43"/>
      <c r="P411" s="1"/>
      <c r="Q411" s="150"/>
      <c r="R411" s="15"/>
      <c r="S411" s="45"/>
      <c r="T411" s="45" t="s">
        <v>37</v>
      </c>
      <c r="U411" s="46"/>
      <c r="V411" s="47"/>
      <c r="W411" s="45"/>
      <c r="X411" s="45" t="s">
        <v>37</v>
      </c>
      <c r="Y411" s="46"/>
      <c r="Z411" s="47"/>
      <c r="AA411" s="45"/>
      <c r="AB411" s="45" t="s">
        <v>37</v>
      </c>
      <c r="AC411" s="46"/>
      <c r="AD411" s="48"/>
      <c r="AE411" s="181"/>
      <c r="AF411" s="181"/>
      <c r="AG411" s="181"/>
      <c r="AH411" s="181"/>
      <c r="AI411" s="181"/>
      <c r="AJ411" s="181"/>
      <c r="AK411" s="181"/>
      <c r="AL411" s="181"/>
      <c r="AM411" s="48"/>
      <c r="AN411" s="53">
        <f>A389</f>
        <v>46336</v>
      </c>
      <c r="AO411" s="54" t="str">
        <f>G390</f>
        <v>Consultorio N° 2</v>
      </c>
      <c r="AP411" s="55">
        <f t="shared" ref="AP411:AQ411" si="286">G419</f>
        <v>0</v>
      </c>
      <c r="AQ411" s="55">
        <f t="shared" si="286"/>
        <v>0</v>
      </c>
      <c r="AR411" s="55">
        <f>Y419</f>
        <v>0</v>
      </c>
      <c r="AS411" s="55">
        <f>W419</f>
        <v>0</v>
      </c>
      <c r="AT411" s="55">
        <f>W420</f>
        <v>0</v>
      </c>
      <c r="AU411" s="55">
        <f>Y420</f>
        <v>0</v>
      </c>
      <c r="AV411" s="55">
        <f>W421</f>
        <v>0</v>
      </c>
      <c r="AW411" s="55">
        <f>Y421</f>
        <v>0</v>
      </c>
      <c r="AX411" s="55">
        <f>Y422</f>
        <v>0</v>
      </c>
      <c r="AY411" s="55">
        <f>J422</f>
        <v>0</v>
      </c>
      <c r="AZ411" s="56"/>
      <c r="BA411" s="56"/>
      <c r="BB411" s="56"/>
      <c r="BC411" s="56"/>
      <c r="BD411" s="56"/>
      <c r="BE411" s="56"/>
      <c r="BF411" s="56"/>
      <c r="BG411" s="56"/>
      <c r="BH411" s="56"/>
      <c r="BI411" s="56"/>
      <c r="BJ411" s="56"/>
      <c r="BK411" s="56"/>
      <c r="BL411" s="56"/>
      <c r="BM411" s="56"/>
      <c r="BN411" s="56"/>
    </row>
    <row r="412" spans="1:66" ht="11.25" customHeight="1">
      <c r="A412" s="220"/>
      <c r="B412" s="38"/>
      <c r="C412" s="205"/>
      <c r="D412" s="208"/>
      <c r="E412" s="57" t="s">
        <v>42</v>
      </c>
      <c r="F412" s="58" t="str">
        <f>IF(D411&lt;&gt;"", VLOOKUP(D411,'Base de Datos'!$A$2:$D1268,3,FALSE()),"")</f>
        <v/>
      </c>
      <c r="G412" s="205"/>
      <c r="H412" s="208"/>
      <c r="I412" s="57" t="s">
        <v>42</v>
      </c>
      <c r="J412" s="58" t="str">
        <f>IF(H411&lt;&gt;"", VLOOKUP(H411,'Base de Datos'!$A$2:$D1268,3,FALSE()),"")</f>
        <v/>
      </c>
      <c r="K412" s="205"/>
      <c r="L412" s="208"/>
      <c r="M412" s="57" t="s">
        <v>42</v>
      </c>
      <c r="N412" s="58" t="str">
        <f>IF(L411&lt;&gt;"", VLOOKUP(L411,'Base de Datos'!$A$2:$D1268,3,FALSE()),"")</f>
        <v/>
      </c>
      <c r="O412" s="43"/>
      <c r="P412" s="1"/>
      <c r="Q412" s="1"/>
      <c r="R412" s="15"/>
      <c r="S412" s="229"/>
      <c r="T412" s="230"/>
      <c r="U412" s="59"/>
      <c r="V412" s="47"/>
      <c r="W412" s="229"/>
      <c r="X412" s="230"/>
      <c r="Y412" s="59"/>
      <c r="Z412" s="47"/>
      <c r="AA412" s="229"/>
      <c r="AB412" s="230"/>
      <c r="AC412" s="59"/>
      <c r="AD412" s="48"/>
      <c r="AE412" s="181"/>
      <c r="AF412" s="181"/>
      <c r="AG412" s="181"/>
      <c r="AH412" s="181"/>
      <c r="AI412" s="181"/>
      <c r="AJ412" s="181"/>
      <c r="AK412" s="181"/>
      <c r="AL412" s="181"/>
      <c r="AM412" s="48"/>
      <c r="AN412" s="53">
        <f>A389</f>
        <v>46336</v>
      </c>
      <c r="AO412" s="54" t="str">
        <f>G390</f>
        <v>Consultorio N° 2</v>
      </c>
      <c r="AP412" s="55">
        <f t="shared" ref="AP412:AQ412" si="287">G423</f>
        <v>0</v>
      </c>
      <c r="AQ412" s="55">
        <f t="shared" si="287"/>
        <v>0</v>
      </c>
      <c r="AR412" s="55">
        <f>Y423</f>
        <v>0</v>
      </c>
      <c r="AS412" s="55">
        <f>W423</f>
        <v>0</v>
      </c>
      <c r="AT412" s="55">
        <f>W424</f>
        <v>0</v>
      </c>
      <c r="AU412" s="55">
        <f>Y424</f>
        <v>0</v>
      </c>
      <c r="AV412" s="55">
        <f>W425</f>
        <v>0</v>
      </c>
      <c r="AW412" s="55">
        <f>Y425</f>
        <v>0</v>
      </c>
      <c r="AX412" s="55">
        <f>Y426</f>
        <v>0</v>
      </c>
      <c r="AY412" s="55">
        <f>J426</f>
        <v>0</v>
      </c>
      <c r="AZ412" s="56"/>
      <c r="BA412" s="56"/>
      <c r="BB412" s="56"/>
      <c r="BC412" s="56"/>
      <c r="BD412" s="56"/>
      <c r="BE412" s="56"/>
      <c r="BF412" s="56"/>
      <c r="BG412" s="56"/>
      <c r="BH412" s="56"/>
      <c r="BI412" s="56"/>
      <c r="BJ412" s="56"/>
      <c r="BK412" s="56"/>
      <c r="BL412" s="56"/>
      <c r="BM412" s="56"/>
      <c r="BN412" s="56"/>
    </row>
    <row r="413" spans="1:66" ht="11.25" customHeight="1">
      <c r="A413" s="220"/>
      <c r="B413" s="38"/>
      <c r="C413" s="205"/>
      <c r="D413" s="208"/>
      <c r="E413" s="57" t="s">
        <v>44</v>
      </c>
      <c r="F413" s="58" t="str">
        <f>IF(D411&lt;&gt;"", VLOOKUP(D411,'Base de Datos'!$A$2:$D1268,4,FALSE()),"")</f>
        <v/>
      </c>
      <c r="G413" s="205"/>
      <c r="H413" s="208"/>
      <c r="I413" s="57" t="s">
        <v>44</v>
      </c>
      <c r="J413" s="58" t="str">
        <f>IF(H411&lt;&gt;"", VLOOKUP(H411,'Base de Datos'!$A$2:$D1268,4,FALSE()),"")</f>
        <v/>
      </c>
      <c r="K413" s="205"/>
      <c r="L413" s="208"/>
      <c r="M413" s="57" t="s">
        <v>44</v>
      </c>
      <c r="N413" s="58" t="str">
        <f>IF(L411&lt;&gt;"", VLOOKUP(L411,'Base de Datos'!$A$2:$D1268,4,FALSE()),"")</f>
        <v/>
      </c>
      <c r="O413" s="1"/>
      <c r="P413" s="1"/>
      <c r="Q413" s="1"/>
      <c r="R413" s="15"/>
      <c r="S413" s="229"/>
      <c r="T413" s="230"/>
      <c r="U413" s="59"/>
      <c r="V413" s="47"/>
      <c r="W413" s="229"/>
      <c r="X413" s="230"/>
      <c r="Y413" s="59"/>
      <c r="Z413" s="47"/>
      <c r="AA413" s="229"/>
      <c r="AB413" s="230"/>
      <c r="AC413" s="59"/>
      <c r="AD413" s="48"/>
      <c r="AE413" s="181"/>
      <c r="AF413" s="181"/>
      <c r="AG413" s="181"/>
      <c r="AH413" s="181"/>
      <c r="AI413" s="181"/>
      <c r="AJ413" s="181"/>
      <c r="AK413" s="181"/>
      <c r="AL413" s="181"/>
      <c r="AM413" s="48"/>
      <c r="AN413" s="53">
        <f>A389</f>
        <v>46336</v>
      </c>
      <c r="AO413" s="54" t="str">
        <f>G390</f>
        <v>Consultorio N° 2</v>
      </c>
      <c r="AP413" s="55">
        <f t="shared" ref="AP413:AQ413" si="288">G427</f>
        <v>0</v>
      </c>
      <c r="AQ413" s="55">
        <f t="shared" si="288"/>
        <v>0</v>
      </c>
      <c r="AR413" s="55">
        <f>Y427</f>
        <v>0</v>
      </c>
      <c r="AS413" s="55">
        <f>W427</f>
        <v>0</v>
      </c>
      <c r="AT413" s="55">
        <f>W428</f>
        <v>0</v>
      </c>
      <c r="AU413" s="55">
        <f>Y428</f>
        <v>0</v>
      </c>
      <c r="AV413" s="55">
        <f>W429</f>
        <v>0</v>
      </c>
      <c r="AW413" s="55">
        <f>Y429</f>
        <v>0</v>
      </c>
      <c r="AX413" s="55">
        <f>Y430</f>
        <v>0</v>
      </c>
      <c r="AY413" s="55">
        <f>J430</f>
        <v>0</v>
      </c>
      <c r="AZ413" s="56"/>
      <c r="BA413" s="56"/>
      <c r="BB413" s="56"/>
      <c r="BC413" s="56"/>
      <c r="BD413" s="56"/>
      <c r="BE413" s="56"/>
      <c r="BF413" s="56"/>
      <c r="BG413" s="56"/>
      <c r="BH413" s="56"/>
      <c r="BI413" s="56"/>
      <c r="BJ413" s="56"/>
      <c r="BK413" s="56"/>
      <c r="BL413" s="56"/>
      <c r="BM413" s="56"/>
      <c r="BN413" s="56"/>
    </row>
    <row r="414" spans="1:66" ht="11.25" customHeight="1">
      <c r="A414" s="221"/>
      <c r="B414" s="38"/>
      <c r="C414" s="206"/>
      <c r="D414" s="209"/>
      <c r="E414" s="85" t="s">
        <v>46</v>
      </c>
      <c r="F414" s="86"/>
      <c r="G414" s="206"/>
      <c r="H414" s="209"/>
      <c r="I414" s="85" t="s">
        <v>46</v>
      </c>
      <c r="J414" s="108"/>
      <c r="K414" s="206"/>
      <c r="L414" s="209"/>
      <c r="M414" s="85" t="s">
        <v>46</v>
      </c>
      <c r="N414" s="108"/>
      <c r="O414" s="43"/>
      <c r="P414" s="1"/>
      <c r="Q414" s="1"/>
      <c r="R414" s="15"/>
      <c r="S414" s="227" t="str">
        <f>IF(OR(S411="Empleado",S411="Familiar"),"Nombre del Empleado","N° Factura")</f>
        <v>N° Factura</v>
      </c>
      <c r="T414" s="228"/>
      <c r="U414" s="89"/>
      <c r="V414" s="47"/>
      <c r="W414" s="227" t="str">
        <f>IF(OR(W411="Empleado",W411="Familiar"),"Nombre del Empleado","N° Factura")</f>
        <v>N° Factura</v>
      </c>
      <c r="X414" s="228"/>
      <c r="Y414" s="89"/>
      <c r="Z414" s="47"/>
      <c r="AA414" s="227" t="str">
        <f>IF(OR(AA411="Empleado",AA411="Familiar"),"Nombre del Empleado","N° Factura")</f>
        <v>N° Factura</v>
      </c>
      <c r="AB414" s="228"/>
      <c r="AC414" s="89"/>
      <c r="AD414" s="48"/>
      <c r="AE414" s="181"/>
      <c r="AF414" s="181"/>
      <c r="AG414" s="181"/>
      <c r="AH414" s="181"/>
      <c r="AI414" s="181"/>
      <c r="AJ414" s="181"/>
      <c r="AK414" s="181"/>
      <c r="AL414" s="181"/>
      <c r="AM414" s="48"/>
      <c r="AN414" s="53">
        <f>A389</f>
        <v>46336</v>
      </c>
      <c r="AO414" s="54" t="str">
        <f>K390</f>
        <v>Consultorio N° 3</v>
      </c>
      <c r="AP414" s="55">
        <f t="shared" ref="AP414:AQ414" si="289">K391</f>
        <v>0</v>
      </c>
      <c r="AQ414" s="55">
        <f t="shared" si="289"/>
        <v>0</v>
      </c>
      <c r="AR414" s="55">
        <f>AC391</f>
        <v>0</v>
      </c>
      <c r="AS414" s="55">
        <f>AA391</f>
        <v>0</v>
      </c>
      <c r="AT414" s="55">
        <f>AA392</f>
        <v>0</v>
      </c>
      <c r="AU414" s="55">
        <f>AC392</f>
        <v>0</v>
      </c>
      <c r="AV414" s="55">
        <f>AA393</f>
        <v>0</v>
      </c>
      <c r="AW414" s="55">
        <f>AC393</f>
        <v>0</v>
      </c>
      <c r="AX414" s="55">
        <f>AC394</f>
        <v>0</v>
      </c>
      <c r="AY414" s="55">
        <f>N394</f>
        <v>0</v>
      </c>
      <c r="AZ414" s="56"/>
      <c r="BA414" s="56"/>
      <c r="BB414" s="56"/>
      <c r="BC414" s="56"/>
      <c r="BD414" s="56"/>
      <c r="BE414" s="56"/>
      <c r="BF414" s="56"/>
      <c r="BG414" s="56"/>
      <c r="BH414" s="56"/>
      <c r="BI414" s="56"/>
      <c r="BJ414" s="56"/>
      <c r="BK414" s="56"/>
      <c r="BL414" s="56"/>
      <c r="BM414" s="56"/>
      <c r="BN414" s="56"/>
    </row>
    <row r="415" spans="1:66" ht="11.25" customHeight="1">
      <c r="A415" s="222">
        <f>A411+$Q$13/1440</f>
        <v>0.58333333333333326</v>
      </c>
      <c r="B415" s="38"/>
      <c r="C415" s="204"/>
      <c r="D415" s="207"/>
      <c r="E415" s="40" t="s">
        <v>36</v>
      </c>
      <c r="F415" s="42" t="str">
        <f>IF(D415&lt;&gt;"", VLOOKUP(D415,'Base de Datos'!$A$2:$D1268,2,FALSE()),"")</f>
        <v/>
      </c>
      <c r="G415" s="204"/>
      <c r="H415" s="216"/>
      <c r="I415" s="40" t="s">
        <v>36</v>
      </c>
      <c r="J415" s="42" t="str">
        <f>IF(H415&lt;&gt;"", VLOOKUP(H415,'Base de Datos'!$A$2:$D1268,2,FALSE()),"")</f>
        <v/>
      </c>
      <c r="K415" s="204"/>
      <c r="L415" s="216"/>
      <c r="M415" s="40" t="s">
        <v>36</v>
      </c>
      <c r="N415" s="42" t="str">
        <f>IF(L415&lt;&gt;"", VLOOKUP(L415,'Base de Datos'!$A$2:$D1268,2,FALSE()),"")</f>
        <v/>
      </c>
      <c r="O415" s="43"/>
      <c r="P415" s="151"/>
      <c r="Q415" s="1"/>
      <c r="R415" s="15"/>
      <c r="S415" s="45"/>
      <c r="T415" s="45" t="s">
        <v>37</v>
      </c>
      <c r="U415" s="46"/>
      <c r="V415" s="47"/>
      <c r="W415" s="45"/>
      <c r="X415" s="45" t="s">
        <v>37</v>
      </c>
      <c r="Y415" s="46"/>
      <c r="Z415" s="47"/>
      <c r="AA415" s="45"/>
      <c r="AB415" s="45" t="s">
        <v>37</v>
      </c>
      <c r="AC415" s="46"/>
      <c r="AD415" s="48"/>
      <c r="AE415" s="181"/>
      <c r="AF415" s="181"/>
      <c r="AG415" s="181"/>
      <c r="AH415" s="181"/>
      <c r="AI415" s="181"/>
      <c r="AJ415" s="181"/>
      <c r="AK415" s="181"/>
      <c r="AL415" s="181"/>
      <c r="AM415" s="48"/>
      <c r="AN415" s="53">
        <f>A389</f>
        <v>46336</v>
      </c>
      <c r="AO415" s="54" t="str">
        <f>K390</f>
        <v>Consultorio N° 3</v>
      </c>
      <c r="AP415" s="55">
        <f t="shared" ref="AP415:AQ415" si="290">K395</f>
        <v>0</v>
      </c>
      <c r="AQ415" s="55">
        <f t="shared" si="290"/>
        <v>0</v>
      </c>
      <c r="AR415" s="55">
        <f>AC395</f>
        <v>0</v>
      </c>
      <c r="AS415" s="55">
        <f>AA395</f>
        <v>0</v>
      </c>
      <c r="AT415" s="55">
        <f>AA396</f>
        <v>0</v>
      </c>
      <c r="AU415" s="55">
        <f>AC396</f>
        <v>0</v>
      </c>
      <c r="AV415" s="55">
        <f>AA397</f>
        <v>0</v>
      </c>
      <c r="AW415" s="55">
        <f>AC397</f>
        <v>0</v>
      </c>
      <c r="AX415" s="55">
        <f>AC398</f>
        <v>0</v>
      </c>
      <c r="AY415" s="55">
        <f>N398</f>
        <v>0</v>
      </c>
      <c r="AZ415" s="56"/>
      <c r="BA415" s="56"/>
      <c r="BB415" s="56"/>
      <c r="BC415" s="56"/>
      <c r="BD415" s="56"/>
      <c r="BE415" s="56"/>
      <c r="BF415" s="56"/>
      <c r="BG415" s="56"/>
      <c r="BH415" s="56"/>
      <c r="BI415" s="56"/>
      <c r="BJ415" s="56"/>
      <c r="BK415" s="56"/>
      <c r="BL415" s="56"/>
      <c r="BM415" s="56"/>
      <c r="BN415" s="56"/>
    </row>
    <row r="416" spans="1:66" ht="11.25" customHeight="1">
      <c r="A416" s="220"/>
      <c r="B416" s="38"/>
      <c r="C416" s="205"/>
      <c r="D416" s="208"/>
      <c r="E416" s="57" t="s">
        <v>42</v>
      </c>
      <c r="F416" s="58" t="str">
        <f>IF(D415&lt;&gt;"", VLOOKUP(D415,'Base de Datos'!$A$2:$D1268,3,FALSE()),"")</f>
        <v/>
      </c>
      <c r="G416" s="205"/>
      <c r="H416" s="208"/>
      <c r="I416" s="57" t="s">
        <v>42</v>
      </c>
      <c r="J416" s="58" t="str">
        <f>IF(H415&lt;&gt;"", VLOOKUP(H415,'Base de Datos'!$A$2:$D1268,3,FALSE()),"")</f>
        <v/>
      </c>
      <c r="K416" s="205"/>
      <c r="L416" s="208"/>
      <c r="M416" s="57" t="s">
        <v>42</v>
      </c>
      <c r="N416" s="58" t="str">
        <f>IF(L415&lt;&gt;"", VLOOKUP(L415,'Base de Datos'!$A$2:$D1268,3,FALSE()),"")</f>
        <v/>
      </c>
      <c r="O416" s="43"/>
      <c r="P416" s="151"/>
      <c r="Q416" s="152"/>
      <c r="R416" s="15"/>
      <c r="S416" s="229"/>
      <c r="T416" s="230"/>
      <c r="U416" s="59"/>
      <c r="V416" s="47"/>
      <c r="W416" s="229"/>
      <c r="X416" s="230"/>
      <c r="Y416" s="59"/>
      <c r="Z416" s="47"/>
      <c r="AA416" s="229"/>
      <c r="AB416" s="230"/>
      <c r="AC416" s="59"/>
      <c r="AD416" s="48"/>
      <c r="AE416" s="181"/>
      <c r="AF416" s="181"/>
      <c r="AG416" s="181"/>
      <c r="AH416" s="181"/>
      <c r="AI416" s="181"/>
      <c r="AJ416" s="181"/>
      <c r="AK416" s="181"/>
      <c r="AL416" s="181"/>
      <c r="AM416" s="48"/>
      <c r="AN416" s="53">
        <f>A389</f>
        <v>46336</v>
      </c>
      <c r="AO416" s="54" t="str">
        <f>K390</f>
        <v>Consultorio N° 3</v>
      </c>
      <c r="AP416" s="55">
        <f t="shared" ref="AP416:AQ416" si="291">K399</f>
        <v>0</v>
      </c>
      <c r="AQ416" s="55">
        <f t="shared" si="291"/>
        <v>0</v>
      </c>
      <c r="AR416" s="55">
        <f>AC399</f>
        <v>0</v>
      </c>
      <c r="AS416" s="55">
        <f>AA399</f>
        <v>0</v>
      </c>
      <c r="AT416" s="55">
        <f>AA400</f>
        <v>0</v>
      </c>
      <c r="AU416" s="55">
        <f>AC400</f>
        <v>0</v>
      </c>
      <c r="AV416" s="55">
        <f>AA401</f>
        <v>0</v>
      </c>
      <c r="AW416" s="55">
        <f>AC401</f>
        <v>0</v>
      </c>
      <c r="AX416" s="55">
        <f>AC402</f>
        <v>0</v>
      </c>
      <c r="AY416" s="55">
        <f>N402</f>
        <v>0</v>
      </c>
      <c r="AZ416" s="56"/>
      <c r="BA416" s="56"/>
      <c r="BB416" s="56"/>
      <c r="BC416" s="56"/>
      <c r="BD416" s="56"/>
      <c r="BE416" s="56"/>
      <c r="BF416" s="56"/>
      <c r="BG416" s="56"/>
      <c r="BH416" s="56"/>
      <c r="BI416" s="56"/>
      <c r="BJ416" s="56"/>
      <c r="BK416" s="56"/>
      <c r="BL416" s="56"/>
      <c r="BM416" s="56"/>
      <c r="BN416" s="56"/>
    </row>
    <row r="417" spans="1:66" ht="11.25" customHeight="1">
      <c r="A417" s="220"/>
      <c r="B417" s="38"/>
      <c r="C417" s="205"/>
      <c r="D417" s="208"/>
      <c r="E417" s="57" t="s">
        <v>44</v>
      </c>
      <c r="F417" s="58" t="str">
        <f>IF(D415&lt;&gt;"", VLOOKUP(D415,'Base de Datos'!$A$2:$D1268,4,FALSE()),"")</f>
        <v/>
      </c>
      <c r="G417" s="205"/>
      <c r="H417" s="208"/>
      <c r="I417" s="57" t="s">
        <v>44</v>
      </c>
      <c r="J417" s="58" t="str">
        <f>IF(H415&lt;&gt;"", VLOOKUP(H415,'Base de Datos'!$A$2:$D1268,4,FALSE()),"")</f>
        <v/>
      </c>
      <c r="K417" s="205"/>
      <c r="L417" s="208"/>
      <c r="M417" s="57" t="s">
        <v>44</v>
      </c>
      <c r="N417" s="58" t="str">
        <f>IF(L415&lt;&gt;"", VLOOKUP(L415,'Base de Datos'!$A$2:$D1268,4,FALSE()),"")</f>
        <v/>
      </c>
      <c r="O417" s="43"/>
      <c r="P417" s="151"/>
      <c r="Q417" s="152"/>
      <c r="R417" s="15"/>
      <c r="S417" s="229"/>
      <c r="T417" s="230"/>
      <c r="U417" s="59"/>
      <c r="V417" s="47"/>
      <c r="W417" s="229"/>
      <c r="X417" s="230"/>
      <c r="Y417" s="59"/>
      <c r="Z417" s="47"/>
      <c r="AA417" s="229"/>
      <c r="AB417" s="230"/>
      <c r="AC417" s="59"/>
      <c r="AD417" s="48"/>
      <c r="AE417" s="181"/>
      <c r="AF417" s="181"/>
      <c r="AG417" s="181"/>
      <c r="AH417" s="181"/>
      <c r="AI417" s="181"/>
      <c r="AJ417" s="181"/>
      <c r="AK417" s="181"/>
      <c r="AL417" s="181"/>
      <c r="AM417" s="48"/>
      <c r="AN417" s="53">
        <f>A389</f>
        <v>46336</v>
      </c>
      <c r="AO417" s="54" t="str">
        <f>K390</f>
        <v>Consultorio N° 3</v>
      </c>
      <c r="AP417" s="55">
        <f t="shared" ref="AP417:AQ417" si="292">K403</f>
        <v>0</v>
      </c>
      <c r="AQ417" s="55">
        <f t="shared" si="292"/>
        <v>0</v>
      </c>
      <c r="AR417" s="55">
        <f>AC403</f>
        <v>0</v>
      </c>
      <c r="AS417" s="55">
        <f>AA403</f>
        <v>0</v>
      </c>
      <c r="AT417" s="55">
        <f>AA404</f>
        <v>0</v>
      </c>
      <c r="AU417" s="55">
        <f>AC404</f>
        <v>0</v>
      </c>
      <c r="AV417" s="55">
        <f>AA405</f>
        <v>0</v>
      </c>
      <c r="AW417" s="55">
        <f>AC405</f>
        <v>0</v>
      </c>
      <c r="AX417" s="55">
        <f>AC406</f>
        <v>0</v>
      </c>
      <c r="AY417" s="55">
        <f>N406</f>
        <v>0</v>
      </c>
      <c r="AZ417" s="56"/>
      <c r="BA417" s="56"/>
      <c r="BB417" s="56"/>
      <c r="BC417" s="56"/>
      <c r="BD417" s="56"/>
      <c r="BE417" s="56"/>
      <c r="BF417" s="56"/>
      <c r="BG417" s="56"/>
      <c r="BH417" s="56"/>
      <c r="BI417" s="56"/>
      <c r="BJ417" s="56"/>
      <c r="BK417" s="56"/>
      <c r="BL417" s="56"/>
      <c r="BM417" s="56"/>
      <c r="BN417" s="56"/>
    </row>
    <row r="418" spans="1:66" ht="11.25" customHeight="1">
      <c r="A418" s="221"/>
      <c r="B418" s="38"/>
      <c r="C418" s="206"/>
      <c r="D418" s="209"/>
      <c r="E418" s="85" t="s">
        <v>46</v>
      </c>
      <c r="F418" s="86"/>
      <c r="G418" s="206"/>
      <c r="H418" s="209"/>
      <c r="I418" s="85" t="s">
        <v>46</v>
      </c>
      <c r="J418" s="108"/>
      <c r="K418" s="206"/>
      <c r="L418" s="209"/>
      <c r="M418" s="85" t="s">
        <v>46</v>
      </c>
      <c r="N418" s="108"/>
      <c r="O418" s="43"/>
      <c r="P418" s="151"/>
      <c r="Q418" s="1"/>
      <c r="R418" s="15"/>
      <c r="S418" s="227" t="str">
        <f>IF(OR(S415="Empleado",S415="Familiar"),"Nombre del Empleado","N° Factura")</f>
        <v>N° Factura</v>
      </c>
      <c r="T418" s="228"/>
      <c r="U418" s="89"/>
      <c r="V418" s="47"/>
      <c r="W418" s="227" t="str">
        <f>IF(OR(W415="Empleado",W415="Familiar"),"Nombre del Empleado","N° Factura")</f>
        <v>N° Factura</v>
      </c>
      <c r="X418" s="228"/>
      <c r="Y418" s="89"/>
      <c r="Z418" s="47"/>
      <c r="AA418" s="227" t="str">
        <f>IF(OR(AA415="Empleado",AA415="Familiar"),"Nombre del Empleado","N° Factura")</f>
        <v>N° Factura</v>
      </c>
      <c r="AB418" s="228"/>
      <c r="AC418" s="89"/>
      <c r="AD418" s="48"/>
      <c r="AE418" s="181"/>
      <c r="AF418" s="181"/>
      <c r="AG418" s="181"/>
      <c r="AH418" s="181"/>
      <c r="AI418" s="181"/>
      <c r="AJ418" s="181"/>
      <c r="AK418" s="181"/>
      <c r="AL418" s="181"/>
      <c r="AM418" s="48"/>
      <c r="AN418" s="53">
        <f>A389</f>
        <v>46336</v>
      </c>
      <c r="AO418" s="54" t="str">
        <f>K390</f>
        <v>Consultorio N° 3</v>
      </c>
      <c r="AP418" s="55">
        <f t="shared" ref="AP418:AQ418" si="293">K407</f>
        <v>0</v>
      </c>
      <c r="AQ418" s="55">
        <f t="shared" si="293"/>
        <v>0</v>
      </c>
      <c r="AR418" s="55">
        <f>AC407</f>
        <v>0</v>
      </c>
      <c r="AS418" s="55">
        <f>AA407</f>
        <v>0</v>
      </c>
      <c r="AT418" s="55">
        <f>AA408</f>
        <v>0</v>
      </c>
      <c r="AU418" s="55">
        <f>AC408</f>
        <v>0</v>
      </c>
      <c r="AV418" s="55">
        <f>AA409</f>
        <v>0</v>
      </c>
      <c r="AW418" s="55">
        <f>AC409</f>
        <v>0</v>
      </c>
      <c r="AX418" s="55">
        <f>AC410</f>
        <v>0</v>
      </c>
      <c r="AY418" s="55">
        <f>N410</f>
        <v>0</v>
      </c>
      <c r="AZ418" s="56"/>
      <c r="BA418" s="56"/>
      <c r="BB418" s="56"/>
      <c r="BC418" s="56"/>
      <c r="BD418" s="56"/>
      <c r="BE418" s="56"/>
      <c r="BF418" s="56"/>
      <c r="BG418" s="56"/>
      <c r="BH418" s="56"/>
      <c r="BI418" s="56"/>
      <c r="BJ418" s="56"/>
      <c r="BK418" s="56"/>
      <c r="BL418" s="56"/>
      <c r="BM418" s="56"/>
      <c r="BN418" s="56"/>
    </row>
    <row r="419" spans="1:66" ht="11.25" customHeight="1">
      <c r="A419" s="222">
        <f>A415+$Q$13/1440</f>
        <v>0.62499999999999989</v>
      </c>
      <c r="B419" s="38"/>
      <c r="C419" s="204"/>
      <c r="D419" s="207"/>
      <c r="E419" s="40" t="s">
        <v>36</v>
      </c>
      <c r="F419" s="42" t="str">
        <f>IF(D419&lt;&gt;"", VLOOKUP(D419,'Base de Datos'!$A$2:$D1268,2,FALSE()),"")</f>
        <v/>
      </c>
      <c r="G419" s="204"/>
      <c r="H419" s="216"/>
      <c r="I419" s="40" t="s">
        <v>36</v>
      </c>
      <c r="J419" s="42" t="str">
        <f>IF(H419&lt;&gt;"", VLOOKUP(H419,'Base de Datos'!$A$2:$D1268,2,FALSE()),"")</f>
        <v/>
      </c>
      <c r="K419" s="204"/>
      <c r="L419" s="216"/>
      <c r="M419" s="40" t="s">
        <v>36</v>
      </c>
      <c r="N419" s="42" t="str">
        <f>IF(L419&lt;&gt;"", VLOOKUP(L419,'Base de Datos'!$A$2:$D1268,2,FALSE()),"")</f>
        <v/>
      </c>
      <c r="O419" s="43"/>
      <c r="P419" s="153"/>
      <c r="Q419" s="154"/>
      <c r="R419" s="15"/>
      <c r="S419" s="45"/>
      <c r="T419" s="45" t="s">
        <v>37</v>
      </c>
      <c r="U419" s="46"/>
      <c r="V419" s="47"/>
      <c r="W419" s="45"/>
      <c r="X419" s="45" t="s">
        <v>37</v>
      </c>
      <c r="Y419" s="46"/>
      <c r="Z419" s="47"/>
      <c r="AA419" s="45"/>
      <c r="AB419" s="45" t="s">
        <v>37</v>
      </c>
      <c r="AC419" s="46"/>
      <c r="AD419" s="48"/>
      <c r="AE419" s="181"/>
      <c r="AF419" s="181"/>
      <c r="AG419" s="181"/>
      <c r="AH419" s="181"/>
      <c r="AI419" s="181"/>
      <c r="AJ419" s="181"/>
      <c r="AK419" s="181"/>
      <c r="AL419" s="181"/>
      <c r="AM419" s="48"/>
      <c r="AN419" s="53">
        <f>A389</f>
        <v>46336</v>
      </c>
      <c r="AO419" s="54" t="str">
        <f>K390</f>
        <v>Consultorio N° 3</v>
      </c>
      <c r="AP419" s="55">
        <f t="shared" ref="AP419:AQ419" si="294">K411</f>
        <v>0</v>
      </c>
      <c r="AQ419" s="55">
        <f t="shared" si="294"/>
        <v>0</v>
      </c>
      <c r="AR419" s="55">
        <f>AC411</f>
        <v>0</v>
      </c>
      <c r="AS419" s="55">
        <f>AA411</f>
        <v>0</v>
      </c>
      <c r="AT419" s="55">
        <f>AA412</f>
        <v>0</v>
      </c>
      <c r="AU419" s="55">
        <f>AC412</f>
        <v>0</v>
      </c>
      <c r="AV419" s="55">
        <f>AA413</f>
        <v>0</v>
      </c>
      <c r="AW419" s="55">
        <f>AC413</f>
        <v>0</v>
      </c>
      <c r="AX419" s="55">
        <f>AC414</f>
        <v>0</v>
      </c>
      <c r="AY419" s="55">
        <f>N414</f>
        <v>0</v>
      </c>
      <c r="AZ419" s="56"/>
      <c r="BA419" s="56"/>
      <c r="BB419" s="56"/>
      <c r="BC419" s="56"/>
      <c r="BD419" s="56"/>
      <c r="BE419" s="56"/>
      <c r="BF419" s="56"/>
      <c r="BG419" s="56"/>
      <c r="BH419" s="56"/>
      <c r="BI419" s="56"/>
      <c r="BJ419" s="56"/>
      <c r="BK419" s="56"/>
      <c r="BL419" s="56"/>
      <c r="BM419" s="56"/>
      <c r="BN419" s="56"/>
    </row>
    <row r="420" spans="1:66" ht="11.25" customHeight="1">
      <c r="A420" s="220"/>
      <c r="B420" s="38"/>
      <c r="C420" s="205"/>
      <c r="D420" s="208"/>
      <c r="E420" s="57" t="s">
        <v>42</v>
      </c>
      <c r="F420" s="58" t="str">
        <f>IF(D419&lt;&gt;"", VLOOKUP(D419,'Base de Datos'!$A$2:$D1268,3,FALSE()),"")</f>
        <v/>
      </c>
      <c r="G420" s="205"/>
      <c r="H420" s="208"/>
      <c r="I420" s="57" t="s">
        <v>42</v>
      </c>
      <c r="J420" s="58" t="str">
        <f>IF(H419&lt;&gt;"", VLOOKUP(H419,'Base de Datos'!$A$2:$D1268,3,FALSE()),"")</f>
        <v/>
      </c>
      <c r="K420" s="205"/>
      <c r="L420" s="208"/>
      <c r="M420" s="57" t="s">
        <v>42</v>
      </c>
      <c r="N420" s="58" t="str">
        <f>IF(L419&lt;&gt;"", VLOOKUP(L419,'Base de Datos'!$A$2:$D1268,3,FALSE()),"")</f>
        <v/>
      </c>
      <c r="O420" s="43"/>
      <c r="P420" s="153"/>
      <c r="Q420" s="154"/>
      <c r="R420" s="15"/>
      <c r="S420" s="229"/>
      <c r="T420" s="230"/>
      <c r="U420" s="59"/>
      <c r="V420" s="47"/>
      <c r="W420" s="229"/>
      <c r="X420" s="230"/>
      <c r="Y420" s="59"/>
      <c r="Z420" s="47"/>
      <c r="AA420" s="229"/>
      <c r="AB420" s="230"/>
      <c r="AC420" s="59"/>
      <c r="AD420" s="48"/>
      <c r="AE420" s="181"/>
      <c r="AF420" s="181"/>
      <c r="AG420" s="181"/>
      <c r="AH420" s="181"/>
      <c r="AI420" s="181"/>
      <c r="AJ420" s="181"/>
      <c r="AK420" s="181"/>
      <c r="AL420" s="181"/>
      <c r="AM420" s="48"/>
      <c r="AN420" s="53">
        <f>A389</f>
        <v>46336</v>
      </c>
      <c r="AO420" s="54" t="str">
        <f>K390</f>
        <v>Consultorio N° 3</v>
      </c>
      <c r="AP420" s="55">
        <f t="shared" ref="AP420:AQ420" si="295">K415</f>
        <v>0</v>
      </c>
      <c r="AQ420" s="55">
        <f t="shared" si="295"/>
        <v>0</v>
      </c>
      <c r="AR420" s="55">
        <f>AC415</f>
        <v>0</v>
      </c>
      <c r="AS420" s="55">
        <f>AA415</f>
        <v>0</v>
      </c>
      <c r="AT420" s="55">
        <f>AA416</f>
        <v>0</v>
      </c>
      <c r="AU420" s="55">
        <f>AC416</f>
        <v>0</v>
      </c>
      <c r="AV420" s="55">
        <f>AA417</f>
        <v>0</v>
      </c>
      <c r="AW420" s="55">
        <f>AC417</f>
        <v>0</v>
      </c>
      <c r="AX420" s="55">
        <f>AC418</f>
        <v>0</v>
      </c>
      <c r="AY420" s="55">
        <f>N418</f>
        <v>0</v>
      </c>
      <c r="AZ420" s="56"/>
      <c r="BA420" s="56"/>
      <c r="BB420" s="56"/>
      <c r="BC420" s="56"/>
      <c r="BD420" s="56"/>
      <c r="BE420" s="56"/>
      <c r="BF420" s="56"/>
      <c r="BG420" s="56"/>
      <c r="BH420" s="56"/>
      <c r="BI420" s="56"/>
      <c r="BJ420" s="56"/>
      <c r="BK420" s="56"/>
      <c r="BL420" s="56"/>
      <c r="BM420" s="56"/>
      <c r="BN420" s="56"/>
    </row>
    <row r="421" spans="1:66" ht="11.25" customHeight="1">
      <c r="A421" s="220"/>
      <c r="B421" s="38"/>
      <c r="C421" s="205"/>
      <c r="D421" s="208"/>
      <c r="E421" s="57" t="s">
        <v>44</v>
      </c>
      <c r="F421" s="58" t="str">
        <f>IF(D419&lt;&gt;"", VLOOKUP(D419,'Base de Datos'!$A$2:$D1268,4,FALSE()),"")</f>
        <v/>
      </c>
      <c r="G421" s="205"/>
      <c r="H421" s="208"/>
      <c r="I421" s="57" t="s">
        <v>44</v>
      </c>
      <c r="J421" s="58" t="str">
        <f>IF(H419&lt;&gt;"", VLOOKUP(H419,'Base de Datos'!$A$2:$D1268,4,FALSE()),"")</f>
        <v/>
      </c>
      <c r="K421" s="205"/>
      <c r="L421" s="208"/>
      <c r="M421" s="57" t="s">
        <v>44</v>
      </c>
      <c r="N421" s="58" t="str">
        <f>IF(L419&lt;&gt;"", VLOOKUP(L419,'Base de Datos'!$A$2:$D1268,4,FALSE()),"")</f>
        <v/>
      </c>
      <c r="O421" s="43"/>
      <c r="P421" s="153"/>
      <c r="Q421" s="154"/>
      <c r="R421" s="15"/>
      <c r="S421" s="229"/>
      <c r="T421" s="230"/>
      <c r="U421" s="59"/>
      <c r="V421" s="47"/>
      <c r="W421" s="229"/>
      <c r="X421" s="230"/>
      <c r="Y421" s="59"/>
      <c r="Z421" s="47"/>
      <c r="AA421" s="229"/>
      <c r="AB421" s="230"/>
      <c r="AC421" s="59"/>
      <c r="AD421" s="48"/>
      <c r="AE421" s="181"/>
      <c r="AF421" s="181"/>
      <c r="AG421" s="181"/>
      <c r="AH421" s="181"/>
      <c r="AI421" s="181"/>
      <c r="AJ421" s="181"/>
      <c r="AK421" s="181"/>
      <c r="AL421" s="181"/>
      <c r="AM421" s="48"/>
      <c r="AN421" s="53">
        <f>A389</f>
        <v>46336</v>
      </c>
      <c r="AO421" s="54" t="str">
        <f>K390</f>
        <v>Consultorio N° 3</v>
      </c>
      <c r="AP421" s="55">
        <f t="shared" ref="AP421:AQ421" si="296">K419</f>
        <v>0</v>
      </c>
      <c r="AQ421" s="55">
        <f t="shared" si="296"/>
        <v>0</v>
      </c>
      <c r="AR421" s="55">
        <f>AC419</f>
        <v>0</v>
      </c>
      <c r="AS421" s="55">
        <f>AA419</f>
        <v>0</v>
      </c>
      <c r="AT421" s="55">
        <f>AA420</f>
        <v>0</v>
      </c>
      <c r="AU421" s="55">
        <f>AC420</f>
        <v>0</v>
      </c>
      <c r="AV421" s="55">
        <f>AA421</f>
        <v>0</v>
      </c>
      <c r="AW421" s="55">
        <f>AC421</f>
        <v>0</v>
      </c>
      <c r="AX421" s="55">
        <f>AC422</f>
        <v>0</v>
      </c>
      <c r="AY421" s="55">
        <f>N422</f>
        <v>0</v>
      </c>
      <c r="AZ421" s="56"/>
      <c r="BA421" s="56"/>
      <c r="BB421" s="56"/>
      <c r="BC421" s="56"/>
      <c r="BD421" s="56"/>
      <c r="BE421" s="56"/>
      <c r="BF421" s="56"/>
      <c r="BG421" s="56"/>
      <c r="BH421" s="56"/>
      <c r="BI421" s="56"/>
      <c r="BJ421" s="56"/>
      <c r="BK421" s="56"/>
      <c r="BL421" s="56"/>
      <c r="BM421" s="56"/>
      <c r="BN421" s="56"/>
    </row>
    <row r="422" spans="1:66" ht="11.25" customHeight="1">
      <c r="A422" s="221"/>
      <c r="B422" s="38"/>
      <c r="C422" s="206"/>
      <c r="D422" s="209"/>
      <c r="E422" s="85" t="s">
        <v>46</v>
      </c>
      <c r="F422" s="86"/>
      <c r="G422" s="206"/>
      <c r="H422" s="209"/>
      <c r="I422" s="85" t="s">
        <v>46</v>
      </c>
      <c r="J422" s="108"/>
      <c r="K422" s="206"/>
      <c r="L422" s="209"/>
      <c r="M422" s="85" t="s">
        <v>46</v>
      </c>
      <c r="N422" s="108"/>
      <c r="O422" s="43"/>
      <c r="P422" s="153"/>
      <c r="Q422" s="154"/>
      <c r="R422" s="15"/>
      <c r="S422" s="227" t="str">
        <f>IF(OR(S419="Empleado",S419="Familiar"),"Nombre del Empleado","N° Factura")</f>
        <v>N° Factura</v>
      </c>
      <c r="T422" s="228"/>
      <c r="U422" s="89"/>
      <c r="V422" s="47"/>
      <c r="W422" s="227" t="str">
        <f>IF(OR(W419="Empleado",W419="Familiar"),"Nombre del Empleado","N° Factura")</f>
        <v>N° Factura</v>
      </c>
      <c r="X422" s="228"/>
      <c r="Y422" s="89"/>
      <c r="Z422" s="47"/>
      <c r="AA422" s="227" t="str">
        <f>IF(OR(AA419="Empleado",AA419="Familiar"),"Nombre del Empleado","N° Factura")</f>
        <v>N° Factura</v>
      </c>
      <c r="AB422" s="228"/>
      <c r="AC422" s="89"/>
      <c r="AD422" s="48"/>
      <c r="AE422" s="181"/>
      <c r="AF422" s="181"/>
      <c r="AG422" s="181"/>
      <c r="AH422" s="181"/>
      <c r="AI422" s="181"/>
      <c r="AJ422" s="181"/>
      <c r="AK422" s="181"/>
      <c r="AL422" s="181"/>
      <c r="AM422" s="48"/>
      <c r="AN422" s="53">
        <f>A389</f>
        <v>46336</v>
      </c>
      <c r="AO422" s="54" t="str">
        <f>K390</f>
        <v>Consultorio N° 3</v>
      </c>
      <c r="AP422" s="55">
        <f t="shared" ref="AP422:AQ422" si="297">K423</f>
        <v>0</v>
      </c>
      <c r="AQ422" s="55">
        <f t="shared" si="297"/>
        <v>0</v>
      </c>
      <c r="AR422" s="55">
        <f>AC423</f>
        <v>0</v>
      </c>
      <c r="AS422" s="55">
        <f>AA423</f>
        <v>0</v>
      </c>
      <c r="AT422" s="55">
        <f>AA424</f>
        <v>0</v>
      </c>
      <c r="AU422" s="55">
        <f>AC424</f>
        <v>0</v>
      </c>
      <c r="AV422" s="55">
        <f>AA425</f>
        <v>0</v>
      </c>
      <c r="AW422" s="55">
        <f>AC425</f>
        <v>0</v>
      </c>
      <c r="AX422" s="55">
        <f>AC426</f>
        <v>0</v>
      </c>
      <c r="AY422" s="55">
        <f>N426</f>
        <v>0</v>
      </c>
      <c r="AZ422" s="56"/>
      <c r="BA422" s="56"/>
      <c r="BB422" s="56"/>
      <c r="BC422" s="56"/>
      <c r="BD422" s="56"/>
      <c r="BE422" s="56"/>
      <c r="BF422" s="56"/>
      <c r="BG422" s="56"/>
      <c r="BH422" s="56"/>
      <c r="BI422" s="56"/>
      <c r="BJ422" s="56"/>
      <c r="BK422" s="56"/>
      <c r="BL422" s="56"/>
      <c r="BM422" s="56"/>
      <c r="BN422" s="56"/>
    </row>
    <row r="423" spans="1:66" ht="11.25" customHeight="1">
      <c r="A423" s="222">
        <f>A419+$Q$13/1440</f>
        <v>0.66666666666666652</v>
      </c>
      <c r="B423" s="38"/>
      <c r="C423" s="204"/>
      <c r="D423" s="207"/>
      <c r="E423" s="40" t="s">
        <v>36</v>
      </c>
      <c r="F423" s="42" t="str">
        <f>IF(D423&lt;&gt;"", VLOOKUP(D423,'Base de Datos'!$A$2:$D1268,2,FALSE()),"")</f>
        <v/>
      </c>
      <c r="G423" s="204"/>
      <c r="H423" s="216"/>
      <c r="I423" s="40" t="s">
        <v>36</v>
      </c>
      <c r="J423" s="42" t="str">
        <f>IF(H423&lt;&gt;"", VLOOKUP(H423,'Base de Datos'!$A$2:$D1268,2,FALSE()),"")</f>
        <v/>
      </c>
      <c r="K423" s="204"/>
      <c r="L423" s="216"/>
      <c r="M423" s="40" t="s">
        <v>36</v>
      </c>
      <c r="N423" s="42" t="str">
        <f>IF(L423&lt;&gt;"", VLOOKUP(L423,'Base de Datos'!$A$2:$D1268,2,FALSE()),"")</f>
        <v/>
      </c>
      <c r="O423" s="43"/>
      <c r="P423" s="3"/>
      <c r="Q423" s="3"/>
      <c r="R423" s="15"/>
      <c r="S423" s="45"/>
      <c r="T423" s="45" t="s">
        <v>37</v>
      </c>
      <c r="U423" s="46"/>
      <c r="V423" s="47"/>
      <c r="W423" s="45"/>
      <c r="X423" s="45" t="s">
        <v>37</v>
      </c>
      <c r="Y423" s="46"/>
      <c r="Z423" s="47"/>
      <c r="AA423" s="45"/>
      <c r="AB423" s="45" t="s">
        <v>37</v>
      </c>
      <c r="AC423" s="46"/>
      <c r="AD423" s="48"/>
      <c r="AE423" s="181"/>
      <c r="AF423" s="181"/>
      <c r="AG423" s="181"/>
      <c r="AH423" s="181"/>
      <c r="AI423" s="181"/>
      <c r="AJ423" s="181"/>
      <c r="AK423" s="181"/>
      <c r="AL423" s="181"/>
      <c r="AM423" s="48"/>
      <c r="AN423" s="53">
        <f>A389</f>
        <v>46336</v>
      </c>
      <c r="AO423" s="54" t="str">
        <f>K390</f>
        <v>Consultorio N° 3</v>
      </c>
      <c r="AP423" s="55">
        <f t="shared" ref="AP423:AQ423" si="298">K427</f>
        <v>0</v>
      </c>
      <c r="AQ423" s="55">
        <f t="shared" si="298"/>
        <v>0</v>
      </c>
      <c r="AR423" s="55">
        <f>AC427</f>
        <v>0</v>
      </c>
      <c r="AS423" s="55">
        <f>AA427</f>
        <v>0</v>
      </c>
      <c r="AT423" s="55">
        <f>AA428</f>
        <v>0</v>
      </c>
      <c r="AU423" s="55">
        <f>AC428</f>
        <v>0</v>
      </c>
      <c r="AV423" s="55">
        <f>AA429</f>
        <v>0</v>
      </c>
      <c r="AW423" s="55">
        <f>AC429</f>
        <v>0</v>
      </c>
      <c r="AX423" s="55">
        <f>AC430</f>
        <v>0</v>
      </c>
      <c r="AY423" s="55">
        <f>N430</f>
        <v>0</v>
      </c>
      <c r="AZ423" s="56"/>
      <c r="BA423" s="56"/>
      <c r="BB423" s="56"/>
      <c r="BC423" s="56"/>
      <c r="BD423" s="56"/>
      <c r="BE423" s="56"/>
      <c r="BF423" s="56"/>
      <c r="BG423" s="56"/>
      <c r="BH423" s="56"/>
      <c r="BI423" s="56"/>
      <c r="BJ423" s="56"/>
      <c r="BK423" s="56"/>
      <c r="BL423" s="56"/>
      <c r="BM423" s="56"/>
      <c r="BN423" s="56"/>
    </row>
    <row r="424" spans="1:66" ht="11.25" customHeight="1">
      <c r="A424" s="220"/>
      <c r="B424" s="38"/>
      <c r="C424" s="205"/>
      <c r="D424" s="208"/>
      <c r="E424" s="57" t="s">
        <v>42</v>
      </c>
      <c r="F424" s="58" t="str">
        <f>IF(D423&lt;&gt;"", VLOOKUP(D423,'Base de Datos'!$A$2:$D1268,3,FALSE()),"")</f>
        <v/>
      </c>
      <c r="G424" s="205"/>
      <c r="H424" s="208"/>
      <c r="I424" s="57" t="s">
        <v>42</v>
      </c>
      <c r="J424" s="58" t="str">
        <f>IF(H423&lt;&gt;"", VLOOKUP(H423,'Base de Datos'!$A$2:$D1268,3,FALSE()),"")</f>
        <v/>
      </c>
      <c r="K424" s="205"/>
      <c r="L424" s="208"/>
      <c r="M424" s="57" t="s">
        <v>42</v>
      </c>
      <c r="N424" s="58" t="str">
        <f>IF(L423&lt;&gt;"", VLOOKUP(L423,'Base de Datos'!$A$2:$D1268,3,FALSE()),"")</f>
        <v/>
      </c>
      <c r="O424" s="43"/>
      <c r="P424" s="3"/>
      <c r="Q424" s="3"/>
      <c r="R424" s="15"/>
      <c r="S424" s="229"/>
      <c r="T424" s="230"/>
      <c r="U424" s="59"/>
      <c r="V424" s="47"/>
      <c r="W424" s="229"/>
      <c r="X424" s="230"/>
      <c r="Y424" s="59"/>
      <c r="Z424" s="47"/>
      <c r="AA424" s="229"/>
      <c r="AB424" s="230"/>
      <c r="AC424" s="59"/>
      <c r="AD424" s="48"/>
      <c r="AE424" s="235">
        <f>A389</f>
        <v>46336</v>
      </c>
      <c r="AF424" s="236"/>
      <c r="AG424" s="236"/>
      <c r="AH424" s="236"/>
      <c r="AI424" s="236"/>
      <c r="AJ424" s="236"/>
      <c r="AK424" s="236"/>
      <c r="AL424" s="237"/>
      <c r="AM424" s="48"/>
      <c r="AN424" s="155">
        <f>A389</f>
        <v>46336</v>
      </c>
      <c r="AO424" s="156" t="str">
        <f>K390</f>
        <v>Consultorio N° 3</v>
      </c>
      <c r="AP424" s="156">
        <f t="shared" ref="AP424:AQ424" si="299">K431</f>
        <v>0</v>
      </c>
      <c r="AQ424" s="156">
        <f t="shared" si="299"/>
        <v>0</v>
      </c>
      <c r="AR424" s="156">
        <f>AC431</f>
        <v>0</v>
      </c>
      <c r="AS424" s="156">
        <f>AA431</f>
        <v>0</v>
      </c>
      <c r="AT424" s="156">
        <f>AA432</f>
        <v>0</v>
      </c>
      <c r="AU424" s="156">
        <f>AC432</f>
        <v>0</v>
      </c>
      <c r="AV424" s="156">
        <f>AA433</f>
        <v>0</v>
      </c>
      <c r="AW424" s="156">
        <f>AC433</f>
        <v>0</v>
      </c>
      <c r="AX424" s="156">
        <f>AC434</f>
        <v>0</v>
      </c>
      <c r="AY424" s="156">
        <f>N434</f>
        <v>0</v>
      </c>
      <c r="AZ424" s="48"/>
      <c r="BA424" s="48"/>
      <c r="BB424" s="48"/>
      <c r="BC424" s="48"/>
      <c r="BD424" s="48"/>
      <c r="BE424" s="48"/>
      <c r="BF424" s="48"/>
      <c r="BG424" s="48"/>
      <c r="BH424" s="48"/>
      <c r="BI424" s="48"/>
      <c r="BJ424" s="48"/>
      <c r="BK424" s="48"/>
      <c r="BL424" s="48"/>
      <c r="BM424" s="48"/>
      <c r="BN424" s="48"/>
    </row>
    <row r="425" spans="1:66" ht="11.25" customHeight="1">
      <c r="A425" s="220"/>
      <c r="B425" s="38"/>
      <c r="C425" s="205"/>
      <c r="D425" s="208"/>
      <c r="E425" s="57" t="s">
        <v>44</v>
      </c>
      <c r="F425" s="58" t="str">
        <f>IF(D423&lt;&gt;"", VLOOKUP(D423,'Base de Datos'!$A$2:$D1268,4,FALSE()),"")</f>
        <v/>
      </c>
      <c r="G425" s="205"/>
      <c r="H425" s="208"/>
      <c r="I425" s="57" t="s">
        <v>44</v>
      </c>
      <c r="J425" s="58" t="str">
        <f>IF(H423&lt;&gt;"", VLOOKUP(H423,'Base de Datos'!$A$2:$D1268,4,FALSE()),"")</f>
        <v/>
      </c>
      <c r="K425" s="205"/>
      <c r="L425" s="208"/>
      <c r="M425" s="57" t="s">
        <v>44</v>
      </c>
      <c r="N425" s="58" t="str">
        <f>IF(L423&lt;&gt;"", VLOOKUP(L423,'Base de Datos'!$A$2:$D1268,4,FALSE()),"")</f>
        <v/>
      </c>
      <c r="O425" s="43"/>
      <c r="P425" s="3"/>
      <c r="Q425" s="3"/>
      <c r="R425" s="15"/>
      <c r="S425" s="229"/>
      <c r="T425" s="230"/>
      <c r="U425" s="59"/>
      <c r="V425" s="47"/>
      <c r="W425" s="229"/>
      <c r="X425" s="230"/>
      <c r="Y425" s="59"/>
      <c r="Z425" s="47"/>
      <c r="AA425" s="229"/>
      <c r="AB425" s="230"/>
      <c r="AC425" s="59"/>
      <c r="AD425" s="48"/>
      <c r="AE425" s="238" t="s">
        <v>20</v>
      </c>
      <c r="AF425" s="239"/>
      <c r="AG425" s="157" t="s">
        <v>21</v>
      </c>
      <c r="AH425" s="158" t="s">
        <v>22</v>
      </c>
      <c r="AI425" s="159" t="s">
        <v>23</v>
      </c>
      <c r="AJ425" s="159" t="s">
        <v>24</v>
      </c>
      <c r="AK425" s="159" t="s">
        <v>25</v>
      </c>
      <c r="AL425" s="160" t="s">
        <v>26</v>
      </c>
      <c r="AM425" s="48"/>
      <c r="AN425" s="155">
        <f>A389</f>
        <v>46336</v>
      </c>
      <c r="AO425" s="156" t="str">
        <f>K390</f>
        <v>Consultorio N° 3</v>
      </c>
      <c r="AP425" s="156">
        <f t="shared" ref="AP425:AQ425" si="300">K435</f>
        <v>0</v>
      </c>
      <c r="AQ425" s="156">
        <f t="shared" si="300"/>
        <v>0</v>
      </c>
      <c r="AR425" s="156">
        <f>AC435</f>
        <v>0</v>
      </c>
      <c r="AS425" s="156">
        <f>AA435</f>
        <v>0</v>
      </c>
      <c r="AT425" s="156">
        <f>AA436</f>
        <v>0</v>
      </c>
      <c r="AU425" s="156">
        <f>AC436</f>
        <v>0</v>
      </c>
      <c r="AV425" s="156">
        <f>AA437</f>
        <v>0</v>
      </c>
      <c r="AW425" s="156">
        <f>AC437</f>
        <v>0</v>
      </c>
      <c r="AX425" s="156">
        <f>AC438</f>
        <v>0</v>
      </c>
      <c r="AY425" s="156">
        <f>N438</f>
        <v>0</v>
      </c>
      <c r="AZ425" s="48"/>
      <c r="BA425" s="48"/>
      <c r="BB425" s="48"/>
      <c r="BC425" s="48"/>
      <c r="BD425" s="48"/>
      <c r="BE425" s="48"/>
      <c r="BF425" s="48"/>
      <c r="BG425" s="48"/>
      <c r="BH425" s="48"/>
      <c r="BI425" s="48"/>
      <c r="BJ425" s="48"/>
      <c r="BK425" s="48"/>
      <c r="BL425" s="48"/>
      <c r="BM425" s="48"/>
      <c r="BN425" s="48"/>
    </row>
    <row r="426" spans="1:66" ht="11.25" customHeight="1">
      <c r="A426" s="221"/>
      <c r="B426" s="38"/>
      <c r="C426" s="206"/>
      <c r="D426" s="209"/>
      <c r="E426" s="85" t="s">
        <v>46</v>
      </c>
      <c r="F426" s="86"/>
      <c r="G426" s="206"/>
      <c r="H426" s="209"/>
      <c r="I426" s="85" t="s">
        <v>46</v>
      </c>
      <c r="J426" s="108"/>
      <c r="K426" s="206"/>
      <c r="L426" s="209"/>
      <c r="M426" s="85" t="s">
        <v>46</v>
      </c>
      <c r="N426" s="108"/>
      <c r="O426" s="43"/>
      <c r="P426" s="3"/>
      <c r="Q426" s="3"/>
      <c r="R426" s="15"/>
      <c r="S426" s="227" t="str">
        <f>IF(OR(S423="Empleado",S423="Familiar"),"Nombre del Empleado","N° Factura")</f>
        <v>N° Factura</v>
      </c>
      <c r="T426" s="228"/>
      <c r="U426" s="89"/>
      <c r="V426" s="47"/>
      <c r="W426" s="227" t="str">
        <f>IF(OR(W423="Empleado",W423="Familiar"),"Nombre del Empleado","N° Factura")</f>
        <v>N° Factura</v>
      </c>
      <c r="X426" s="228"/>
      <c r="Y426" s="89"/>
      <c r="Z426" s="47"/>
      <c r="AA426" s="227" t="str">
        <f>IF(OR(AA423="Empleado",AA423="Familiar"),"Nombre del Empleado","N° Factura")</f>
        <v>N° Factura</v>
      </c>
      <c r="AB426" s="228"/>
      <c r="AC426" s="89"/>
      <c r="AD426" s="48"/>
      <c r="AE426" s="240" t="s">
        <v>38</v>
      </c>
      <c r="AF426" s="230"/>
      <c r="AG426" s="161">
        <f t="array" aca="1" ref="AG426" ca="1">COUNTIFS(AP391:AP431, "💲", AY391:AY431, INDIRECT("AE" &amp; ROW())) + COUNTIFS(AP391:AP431, "📦", AY391:AY431, INDIRECT("AE" &amp; ROW())) + COUNTIFS(AP391:AP431, "✅", AY391:AY431, INDIRECT("AE" &amp; ROW()))</f>
        <v>0</v>
      </c>
      <c r="AH426" s="162">
        <f t="array" aca="1" ref="AH426" ca="1">COUNTIFS(AP391:AP431, "💲", AY391:AY431, INDIRECT("AE" &amp; ROW())) + COUNTIFS(AP391:AP431, "📦", AY391:AY431, INDIRECT("AE" &amp; ROW()))</f>
        <v>0</v>
      </c>
      <c r="AI426" s="139">
        <f t="array" aca="1" ref="AI426" ca="1">SUMIFS(AR391:AR431, AY391:AY431, INDIRECT("AE" &amp; ROW()), AP391:AP431, "💲") + SUMIFS(AR391:AR431, AY391:AY431, INDIRECT("AE" &amp; ROW()), AP391:AP431, "📦")</f>
        <v>0</v>
      </c>
      <c r="AJ426" s="139">
        <f t="array" aca="1" ref="AJ426" ca="1">(
    SUMIFS(AR391:AR431, AY391:AY431, INDIRECT("AE" &amp; ROW()), AP391:AP431, "💲") +
    SUMIFS(AR391:AR431, AY391:AY431, INDIRECT("AE" &amp; ROW()), AP391:AP431, "📦")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
        SUMIFS(AR391:AR431, AY391:AY431, INDIRECT("AE" &amp; ROW()), AP391:AP431, "💲", AS391:AS431, "Familiar") +
        SUMIFS(AR391:AR431, AY391:AY431, INDIRECT("AE" &amp; ROW()), AP391:AP431, "📦", AS391:AS431, "Familiar")
    ) / 2
)  -
(
    (
        SUMIFS(AR391:AR431, AY391:AY431, INDIRECT("AE" &amp; ROW()), AP391:AP431, "💲", AS391:AS431, "Exonerado ADH") +
        SUMIFS(AR391:AR431, AY391:AY431, INDIRECT("AE" &amp; ROW()), AP391:AP431, "📦", AS391:AS431, "Exonerado ADH")
    ) / 2
)  -
(
    (
        SUMIFS(AR391:AR431, AY391:AY431, INDIRECT("AE" &amp; ROW()), AP391:AP431, "💲", AS391:AS431, "Exonerado Doctor") +
        SUMIFS(AR391:AR431, AY391:AY431, INDIRECT("AE" &amp; ROW()), AP391:AP431, "📦", AS391:AS431, "Exonerado Doctor")
    ) / 2
)</f>
        <v>0</v>
      </c>
      <c r="AK426" s="139">
        <f t="array" aca="1" ref="AK426" ca="1">(
    SUMIFS(AR391:AR431, AY391:AY431, INDIRECT("AE" &amp; ROW()), AP391:AP431, "💲") +
    SUMIFS(AR391:AR431, AY391:AY431, INDIRECT("AE" &amp; ROW()), AP391:AP431, "📦")
) -
(
    SUMIFS(AR391:AR431, AY391:AY431, INDIRECT("AE" &amp; ROW()), AP391:AP431, "💲", AS391:AS431, "Familiar") +
    SUMIFS(AR391:AR431, AY391:AY431, INDIRECT("AE" &amp; ROW()), AP391:AP431, "📦", AS391:AS431, "Familiar")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SUMIFS(AR391:AR431, AY391:AY431, INDIRECT("AE" &amp; ROW()), AP391:AP431, "💲", AS391:AS431, "Exonerado ADH") +
    SUMIFS(AR391:AR431, AY391:AY431, INDIRECT("AE" &amp; ROW()), AP391:AP431, "📦", AS391:AS431, "Exonerado ADH")
) -
(
    (
        SUMIFS(AR391:AR431, AY391:AY431, INDIRECT("AE" &amp; ROW()), AP391:AP431, "💲", AS391:AS431, "Exonerado Doctor") +
        SUMIFS(AR391:AR431, AY391:AY431, INDIRECT("AE" &amp; ROW()), AP391:AP431, "📦", AS391:AS431, "Exonerado Doctor")
    ) / 2
) -
(
    (
        SUMIFS(AR391:AR431, AY391:AY431, INDIRECT("AE" &amp; ROW()), AP391:AP431, "💲", AS391:AS431, "") +
        SUMIFS(AR391:AR431, AY391:AY431, INDIRECT("AE" &amp; ROW()), AP391:AP431, "📦", AS391:AS431, "")
    ) / 2
)</f>
        <v>0</v>
      </c>
      <c r="AL426" s="140">
        <f t="array" aca="1" ref="AL426" ca="1">(
    SUMIFS(AR391:AR431, AY391:AY431, INDIRECT("AE" &amp; ROW()), AP391:AP431, "💲") +
    SUMIFS(AR391:AR431, AY391:AY431, INDIRECT("AE" &amp; ROW()), AP391:AP431, "📦")
) -
(
    (
        SUMIFS(AR391:AR431, AY391:AY431, INDIRECT("AE" &amp; ROW()), AP391:AP431, "💲", AS391:AS431, "Familiar") +
        SUMIFS(AR391:AR431, AY391:AY431, INDIRECT("AE" &amp; ROW()), AP391:AP431, "📦", AS391:AS431, "Familiar")
    ) / 2
) -
(
    (
        SUMIFS(AR391:AR431, AY391:AY431, INDIRECT("AE" &amp; ROW()), AP391:AP431, "💲", AS391:AS431, "Participante") +
        SUMIFS(AR391:AR431, AY391:AY431, INDIRECT("AE" &amp; ROW()), AP391:AP431, "📦", AS391:AS431, "Participante")
    ) / 2
) -
(
    (
        SUMIFS(AR391:AR431, AY391:AY431, INDIRECT("AE" &amp; ROW()), AP391:AP431, "💲", AS391:AS431, "Empleado") +
        SUMIFS(AR391:AR431, AY391:AY431, INDIRECT("AE" &amp; ROW()), AP391:AP431, "📦", AS391:AS431, "Empleado")
    ) / 2
) -
(
    (
        SUMIFS(AR391:AR431, AY391:AY431, INDIRECT("AE" &amp; ROW()), AP391:AP431, "💲", AS391:AS431, "Exonerado ADH") +
        SUMIFS(AR391:AR431, AY391:AY431, INDIRECT("AE" &amp; ROW()), AP391:AP431, "📦", AS391:AS431, "Exonerado ADH")
    ) / 2
) -
(
    SUMIFS(AR391:AR431, AY391:AY431, INDIRECT("AE" &amp; ROW()), AP391:AP431, "💲", AS391:AS431, "Exonerado Doctor") +
    SUMIFS(AR391:AR431, AY391:AY431, INDIRECT("AE" &amp; ROW()), AP391:AP431, "📦", AS391:AS431, "Exonerado Doctor")
) -
(
    (
        SUMIFS(AR391:AR431, AY391:AY431, INDIRECT("AE" &amp; ROW()), AP391:AP431, "💲", AS391:AS431, "") +
        SUMIFS(AR391:AR431, AY391:AY431, INDIRECT("AE" &amp; ROW()), AP391:AP431, "📦", AS391:AS431, "")
    ) / 2
)</f>
        <v>0</v>
      </c>
      <c r="AM426" s="48"/>
      <c r="AN426" s="155">
        <f>A389</f>
        <v>46336</v>
      </c>
      <c r="AO426" s="156" t="str">
        <f>K390</f>
        <v>Consultorio N° 3</v>
      </c>
      <c r="AP426" s="156">
        <f t="shared" ref="AP426:AQ426" si="301">K439</f>
        <v>0</v>
      </c>
      <c r="AQ426" s="156">
        <f t="shared" si="301"/>
        <v>0</v>
      </c>
      <c r="AR426" s="156">
        <f>AC439</f>
        <v>0</v>
      </c>
      <c r="AS426" s="156">
        <f>AA439</f>
        <v>0</v>
      </c>
      <c r="AT426" s="156">
        <f>AA440</f>
        <v>0</v>
      </c>
      <c r="AU426" s="156">
        <f>AC440</f>
        <v>0</v>
      </c>
      <c r="AV426" s="156">
        <f>AA441</f>
        <v>0</v>
      </c>
      <c r="AW426" s="156">
        <f>AC441</f>
        <v>0</v>
      </c>
      <c r="AX426" s="156">
        <f>AC442</f>
        <v>0</v>
      </c>
      <c r="AY426" s="156">
        <f>N442</f>
        <v>0</v>
      </c>
      <c r="AZ426" s="48"/>
      <c r="BA426" s="48"/>
      <c r="BB426" s="48"/>
      <c r="BC426" s="48"/>
      <c r="BD426" s="48"/>
      <c r="BE426" s="48"/>
      <c r="BF426" s="48"/>
      <c r="BG426" s="48"/>
      <c r="BH426" s="48"/>
      <c r="BI426" s="48"/>
      <c r="BJ426" s="48"/>
      <c r="BK426" s="48"/>
      <c r="BL426" s="48"/>
      <c r="BM426" s="48"/>
      <c r="BN426" s="48"/>
    </row>
    <row r="427" spans="1:66" ht="11.25" customHeight="1">
      <c r="A427" s="222">
        <f>A423+$Q$13/1440</f>
        <v>0.70833333333333315</v>
      </c>
      <c r="B427" s="38"/>
      <c r="C427" s="204"/>
      <c r="D427" s="207"/>
      <c r="E427" s="40" t="s">
        <v>36</v>
      </c>
      <c r="F427" s="42" t="str">
        <f>IF(D427&lt;&gt;"", VLOOKUP(D427,'Base de Datos'!$A$2:$D1268,2,FALSE()),"")</f>
        <v/>
      </c>
      <c r="G427" s="204"/>
      <c r="H427" s="216"/>
      <c r="I427" s="40" t="s">
        <v>36</v>
      </c>
      <c r="J427" s="42" t="str">
        <f>IF(H427&lt;&gt;"", VLOOKUP(H427,'Base de Datos'!$A$2:$D1268,2,FALSE()),"")</f>
        <v/>
      </c>
      <c r="K427" s="204"/>
      <c r="L427" s="216"/>
      <c r="M427" s="40" t="s">
        <v>36</v>
      </c>
      <c r="N427" s="42" t="str">
        <f>IF(L427&lt;&gt;"", VLOOKUP(L427,'Base de Datos'!$A$2:$D1268,2,FALSE()),"")</f>
        <v/>
      </c>
      <c r="O427" s="43"/>
      <c r="P427" s="163"/>
      <c r="Q427" s="3"/>
      <c r="R427" s="15"/>
      <c r="S427" s="45"/>
      <c r="T427" s="45" t="s">
        <v>37</v>
      </c>
      <c r="U427" s="46"/>
      <c r="V427" s="47"/>
      <c r="W427" s="45"/>
      <c r="X427" s="45" t="s">
        <v>37</v>
      </c>
      <c r="Y427" s="46"/>
      <c r="Z427" s="47"/>
      <c r="AA427" s="45"/>
      <c r="AB427" s="45" t="s">
        <v>37</v>
      </c>
      <c r="AC427" s="46"/>
      <c r="AD427" s="48"/>
      <c r="AE427" s="240" t="s">
        <v>43</v>
      </c>
      <c r="AF427" s="230"/>
      <c r="AG427" s="161">
        <f t="array" aca="1" ref="AG427" ca="1">COUNTIFS(AP391:AP431, "💲", AY391:AY431, INDIRECT("AE" &amp; ROW())) + COUNTIFS(AP391:AP431, "📦", AY391:AY431, INDIRECT("AE" &amp; ROW())) + COUNTIFS(AP391:AP431, "✅", AY391:AY431, INDIRECT("AE" &amp; ROW()))</f>
        <v>0</v>
      </c>
      <c r="AH427" s="162">
        <f t="array" aca="1" ref="AH427" ca="1">COUNTIFS(AP391:AP431, "💲", AY391:AY431, INDIRECT("AE" &amp; ROW())) + COUNTIFS(AP391:AP431, "📦", AY391:AY431, INDIRECT("AE" &amp; ROW()))</f>
        <v>0</v>
      </c>
      <c r="AI427" s="139">
        <f t="array" aca="1" ref="AI427" ca="1">SUMIFS(AR391:AR431, AY391:AY431, INDIRECT("AE" &amp; ROW()), AP391:AP431, "💲") + SUMIFS(AR391:AR431, AY391:AY431, INDIRECT("AE" &amp; ROW()), AP391:AP431, "📦")</f>
        <v>0</v>
      </c>
      <c r="AJ427" s="139">
        <f t="array" aca="1" ref="AJ427" ca="1">(
    SUMIFS(AR391:AR431, AY391:AY431, INDIRECT("AE" &amp; ROW()), AP391:AP431, "💲") +
    SUMIFS(AR391:AR431, AY391:AY431, INDIRECT("AE" &amp; ROW()), AP391:AP431, "📦")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
        SUMIFS(AR391:AR431, AY391:AY431, INDIRECT("AE" &amp; ROW()), AP391:AP431, "💲", AS391:AS431, "Familiar") +
        SUMIFS(AR391:AR431, AY391:AY431, INDIRECT("AE" &amp; ROW()), AP391:AP431, "📦", AS391:AS431, "Familiar")
    ) / 2
)  -
(
    (
        SUMIFS(AR391:AR431, AY391:AY431, INDIRECT("AE" &amp; ROW()), AP391:AP431, "💲", AS391:AS431, "Exonerado ADH") +
        SUMIFS(AR391:AR431, AY391:AY431, INDIRECT("AE" &amp; ROW()), AP391:AP431, "📦", AS391:AS431, "Exonerado ADH")
    ) / 2
)  -
(
    (
        SUMIFS(AR391:AR431, AY391:AY431, INDIRECT("AE" &amp; ROW()), AP391:AP431, "💲", AS391:AS431, "Exonerado Doctor") +
        SUMIFS(AR391:AR431, AY391:AY431, INDIRECT("AE" &amp; ROW()), AP391:AP431, "📦", AS391:AS431, "Exonerado Doctor")
    ) / 2
)</f>
        <v>0</v>
      </c>
      <c r="AK427" s="139">
        <f t="array" aca="1" ref="AK427" ca="1">(
    SUMIFS(AR391:AR431, AY391:AY431, INDIRECT("AE" &amp; ROW()), AP391:AP431, "💲") +
    SUMIFS(AR391:AR431, AY391:AY431, INDIRECT("AE" &amp; ROW()), AP391:AP431, "📦")
) -
(
    SUMIFS(AR391:AR431, AY391:AY431, INDIRECT("AE" &amp; ROW()), AP391:AP431, "💲", AS391:AS431, "Familiar") +
    SUMIFS(AR391:AR431, AY391:AY431, INDIRECT("AE" &amp; ROW()), AP391:AP431, "📦", AS391:AS431, "Familiar")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SUMIFS(AR391:AR431, AY391:AY431, INDIRECT("AE" &amp; ROW()), AP391:AP431, "💲", AS391:AS431, "Exonerado ADH") +
    SUMIFS(AR391:AR431, AY391:AY431, INDIRECT("AE" &amp; ROW()), AP391:AP431, "📦", AS391:AS431, "Exonerado ADH")
) -
(
    (
        SUMIFS(AR391:AR431, AY391:AY431, INDIRECT("AE" &amp; ROW()), AP391:AP431, "💲", AS391:AS431, "Exonerado Doctor") +
        SUMIFS(AR391:AR431, AY391:AY431, INDIRECT("AE" &amp; ROW()), AP391:AP431, "📦", AS391:AS431, "Exonerado Doctor")
    ) / 2
) -
(
    (
        SUMIFS(AR391:AR431, AY391:AY431, INDIRECT("AE" &amp; ROW()), AP391:AP431, "💲", AS391:AS431, "") +
        SUMIFS(AR391:AR431, AY391:AY431, INDIRECT("AE" &amp; ROW()), AP391:AP431, "📦", AS391:AS431, "")
    ) / 2
)</f>
        <v>0</v>
      </c>
      <c r="AL427" s="140">
        <f t="array" aca="1" ref="AL427" ca="1">(
    SUMIFS(AR391:AR431, AY391:AY431, INDIRECT("AE" &amp; ROW()), AP391:AP431, "💲") +
    SUMIFS(AR391:AR431, AY391:AY431, INDIRECT("AE" &amp; ROW()), AP391:AP431, "📦")
) -
(
    (
        SUMIFS(AR391:AR431, AY391:AY431, INDIRECT("AE" &amp; ROW()), AP391:AP431, "💲", AS391:AS431, "Familiar") +
        SUMIFS(AR391:AR431, AY391:AY431, INDIRECT("AE" &amp; ROW()), AP391:AP431, "📦", AS391:AS431, "Familiar")
    ) / 2
) -
(
    (
        SUMIFS(AR391:AR431, AY391:AY431, INDIRECT("AE" &amp; ROW()), AP391:AP431, "💲", AS391:AS431, "Participante") +
        SUMIFS(AR391:AR431, AY391:AY431, INDIRECT("AE" &amp; ROW()), AP391:AP431, "📦", AS391:AS431, "Participante")
    ) / 2
) -
(
    (
        SUMIFS(AR391:AR431, AY391:AY431, INDIRECT("AE" &amp; ROW()), AP391:AP431, "💲", AS391:AS431, "Empleado") +
        SUMIFS(AR391:AR431, AY391:AY431, INDIRECT("AE" &amp; ROW()), AP391:AP431, "📦", AS391:AS431, "Empleado")
    ) / 2
) -
(
    (
        SUMIFS(AR391:AR431, AY391:AY431, INDIRECT("AE" &amp; ROW()), AP391:AP431, "💲", AS391:AS431, "Exonerado ADH") +
        SUMIFS(AR391:AR431, AY391:AY431, INDIRECT("AE" &amp; ROW()), AP391:AP431, "📦", AS391:AS431, "Exonerado ADH")
    ) / 2
) -
(
    SUMIFS(AR391:AR431, AY391:AY431, INDIRECT("AE" &amp; ROW()), AP391:AP431, "💲", AS391:AS431, "Exonerado Doctor") +
    SUMIFS(AR391:AR431, AY391:AY431, INDIRECT("AE" &amp; ROW()), AP391:AP431, "📦", AS391:AS431, "Exonerado Doctor")
) -
(
    (
        SUMIFS(AR391:AR431, AY391:AY431, INDIRECT("AE" &amp; ROW()), AP391:AP431, "💲", AS391:AS431, "") +
        SUMIFS(AR391:AR431, AY391:AY431, INDIRECT("AE" &amp; ROW()), AP391:AP431, "📦", AS391:AS431, "")
    ) / 2
)</f>
        <v>0</v>
      </c>
      <c r="AM427" s="48"/>
      <c r="AN427" s="156"/>
      <c r="AO427" s="156"/>
      <c r="AP427" s="156"/>
      <c r="AQ427" s="156">
        <f>L435</f>
        <v>0</v>
      </c>
      <c r="AR427" s="156"/>
      <c r="AS427" s="156"/>
      <c r="AT427" s="156"/>
      <c r="AU427" s="156"/>
      <c r="AV427" s="156"/>
      <c r="AW427" s="156"/>
      <c r="AX427" s="156"/>
      <c r="AY427" s="156">
        <f>N430</f>
        <v>0</v>
      </c>
      <c r="AZ427" s="48"/>
      <c r="BA427" s="48"/>
      <c r="BB427" s="48"/>
      <c r="BC427" s="48"/>
      <c r="BD427" s="48"/>
      <c r="BE427" s="48"/>
      <c r="BF427" s="48"/>
      <c r="BG427" s="48"/>
      <c r="BH427" s="48"/>
      <c r="BI427" s="48"/>
      <c r="BJ427" s="48"/>
      <c r="BK427" s="48"/>
      <c r="BL427" s="48"/>
      <c r="BM427" s="48"/>
      <c r="BN427" s="48"/>
    </row>
    <row r="428" spans="1:66" ht="11.25" customHeight="1">
      <c r="A428" s="220"/>
      <c r="B428" s="38"/>
      <c r="C428" s="205"/>
      <c r="D428" s="208"/>
      <c r="E428" s="57" t="s">
        <v>42</v>
      </c>
      <c r="F428" s="58" t="str">
        <f>IF(D427&lt;&gt;"", VLOOKUP(D427,'Base de Datos'!$A$2:$D1268,3,FALSE()),"")</f>
        <v/>
      </c>
      <c r="G428" s="205"/>
      <c r="H428" s="208"/>
      <c r="I428" s="57" t="s">
        <v>42</v>
      </c>
      <c r="J428" s="58" t="str">
        <f>IF(H427&lt;&gt;"", VLOOKUP(H427,'Base de Datos'!$A$2:$D1268,3,FALSE()),"")</f>
        <v/>
      </c>
      <c r="K428" s="205"/>
      <c r="L428" s="208"/>
      <c r="M428" s="57" t="s">
        <v>42</v>
      </c>
      <c r="N428" s="58" t="str">
        <f>IF(L427&lt;&gt;"", VLOOKUP(L427,'Base de Datos'!$A$2:$D1268,3,FALSE()),"")</f>
        <v/>
      </c>
      <c r="O428" s="43"/>
      <c r="P428" s="163"/>
      <c r="Q428" s="3"/>
      <c r="R428" s="15"/>
      <c r="S428" s="229"/>
      <c r="T428" s="230"/>
      <c r="U428" s="59"/>
      <c r="V428" s="47"/>
      <c r="W428" s="229"/>
      <c r="X428" s="230"/>
      <c r="Y428" s="59"/>
      <c r="Z428" s="47"/>
      <c r="AA428" s="229"/>
      <c r="AB428" s="230"/>
      <c r="AC428" s="59"/>
      <c r="AD428" s="48"/>
      <c r="AE428" s="240" t="s">
        <v>45</v>
      </c>
      <c r="AF428" s="230"/>
      <c r="AG428" s="161">
        <f t="array" aca="1" ref="AG428" ca="1">COUNTIFS(AP391:AP431, "💲", AY391:AY431, INDIRECT("AE" &amp; ROW())) + COUNTIFS(AP391:AP431, "📦", AY391:AY431, INDIRECT("AE" &amp; ROW())) + COUNTIFS(AP391:AP431, "✅", AY391:AY431, INDIRECT("AE" &amp; ROW()))</f>
        <v>0</v>
      </c>
      <c r="AH428" s="162">
        <f t="array" aca="1" ref="AH428" ca="1">COUNTIFS(AP391:AP431, "💲", AY391:AY431, INDIRECT("AE" &amp; ROW())) + COUNTIFS(AP391:AP431, "📦", AY391:AY431, INDIRECT("AE" &amp; ROW()))</f>
        <v>0</v>
      </c>
      <c r="AI428" s="139">
        <f t="array" aca="1" ref="AI428" ca="1">SUMIFS(AR391:AR431, AY391:AY431, INDIRECT("AE" &amp; ROW()), AP391:AP431, "💲") + SUMIFS(AR391:AR431, AY391:AY431, INDIRECT("AE" &amp; ROW()), AP391:AP431, "📦")</f>
        <v>0</v>
      </c>
      <c r="AJ428" s="139">
        <f t="array" aca="1" ref="AJ428" ca="1">(
    SUMIFS(AR391:AR431, AY391:AY431, INDIRECT("AE" &amp; ROW()), AP391:AP431, "💲") +
    SUMIFS(AR391:AR431, AY391:AY431, INDIRECT("AE" &amp; ROW()), AP391:AP431, "📦")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
        SUMIFS(AR391:AR431, AY391:AY431, INDIRECT("AE" &amp; ROW()), AP391:AP431, "💲", AS391:AS431, "Familiar") +
        SUMIFS(AR391:AR431, AY391:AY431, INDIRECT("AE" &amp; ROW()), AP391:AP431, "📦", AS391:AS431, "Familiar")
    ) / 2
)  -
(
    (
        SUMIFS(AR391:AR431, AY391:AY431, INDIRECT("AE" &amp; ROW()), AP391:AP431, "💲", AS391:AS431, "Exonerado ADH") +
        SUMIFS(AR391:AR431, AY391:AY431, INDIRECT("AE" &amp; ROW()), AP391:AP431, "📦", AS391:AS431, "Exonerado ADH")
    ) / 2
)  -
(
    (
        SUMIFS(AR391:AR431, AY391:AY431, INDIRECT("AE" &amp; ROW()), AP391:AP431, "💲", AS391:AS431, "Exonerado Doctor") +
        SUMIFS(AR391:AR431, AY391:AY431, INDIRECT("AE" &amp; ROW()), AP391:AP431, "📦", AS391:AS431, "Exonerado Doctor")
    ) / 2
)</f>
        <v>0</v>
      </c>
      <c r="AK428" s="139">
        <f t="array" aca="1" ref="AK428" ca="1">(
    SUMIFS(AR391:AR431, AY391:AY431, INDIRECT("AE" &amp; ROW()), AP391:AP431, "💲") +
    SUMIFS(AR391:AR431, AY391:AY431, INDIRECT("AE" &amp; ROW()), AP391:AP431, "📦")
) -
(
    SUMIFS(AR391:AR431, AY391:AY431, INDIRECT("AE" &amp; ROW()), AP391:AP431, "💲", AS391:AS431, "Familiar") +
    SUMIFS(AR391:AR431, AY391:AY431, INDIRECT("AE" &amp; ROW()), AP391:AP431, "📦", AS391:AS431, "Familiar")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SUMIFS(AR391:AR431, AY391:AY431, INDIRECT("AE" &amp; ROW()), AP391:AP431, "💲", AS391:AS431, "Exonerado ADH") +
    SUMIFS(AR391:AR431, AY391:AY431, INDIRECT("AE" &amp; ROW()), AP391:AP431, "📦", AS391:AS431, "Exonerado ADH")
) -
(
    (
        SUMIFS(AR391:AR431, AY391:AY431, INDIRECT("AE" &amp; ROW()), AP391:AP431, "💲", AS391:AS431, "Exonerado Doctor") +
        SUMIFS(AR391:AR431, AY391:AY431, INDIRECT("AE" &amp; ROW()), AP391:AP431, "📦", AS391:AS431, "Exonerado Doctor")
    ) / 2
) -
(
    (
        SUMIFS(AR391:AR431, AY391:AY431, INDIRECT("AE" &amp; ROW()), AP391:AP431, "💲", AS391:AS431, "") +
        SUMIFS(AR391:AR431, AY391:AY431, INDIRECT("AE" &amp; ROW()), AP391:AP431, "📦", AS391:AS431, "")
    ) / 2
)</f>
        <v>0</v>
      </c>
      <c r="AL428" s="140">
        <f t="array" aca="1" ref="AL428" ca="1">(
    SUMIFS(AR391:AR431, AY391:AY431, INDIRECT("AE" &amp; ROW()), AP391:AP431, "💲") +
    SUMIFS(AR391:AR431, AY391:AY431, INDIRECT("AE" &amp; ROW()), AP391:AP431, "📦")
) -
(
    (
        SUMIFS(AR391:AR431, AY391:AY431, INDIRECT("AE" &amp; ROW()), AP391:AP431, "💲", AS391:AS431, "Familiar") +
        SUMIFS(AR391:AR431, AY391:AY431, INDIRECT("AE" &amp; ROW()), AP391:AP431, "📦", AS391:AS431, "Familiar")
    ) / 2
) -
(
    (
        SUMIFS(AR391:AR431, AY391:AY431, INDIRECT("AE" &amp; ROW()), AP391:AP431, "💲", AS391:AS431, "Participante") +
        SUMIFS(AR391:AR431, AY391:AY431, INDIRECT("AE" &amp; ROW()), AP391:AP431, "📦", AS391:AS431, "Participante")
    ) / 2
) -
(
    (
        SUMIFS(AR391:AR431, AY391:AY431, INDIRECT("AE" &amp; ROW()), AP391:AP431, "💲", AS391:AS431, "Empleado") +
        SUMIFS(AR391:AR431, AY391:AY431, INDIRECT("AE" &amp; ROW()), AP391:AP431, "📦", AS391:AS431, "Empleado")
    ) / 2
) -
(
    (
        SUMIFS(AR391:AR431, AY391:AY431, INDIRECT("AE" &amp; ROW()), AP391:AP431, "💲", AS391:AS431, "Exonerado ADH") +
        SUMIFS(AR391:AR431, AY391:AY431, INDIRECT("AE" &amp; ROW()), AP391:AP431, "📦", AS391:AS431, "Exonerado ADH")
    ) / 2
) -
(
    SUMIFS(AR391:AR431, AY391:AY431, INDIRECT("AE" &amp; ROW()), AP391:AP431, "💲", AS391:AS431, "Exonerado Doctor") +
    SUMIFS(AR391:AR431, AY391:AY431, INDIRECT("AE" &amp; ROW()), AP391:AP431, "📦", AS391:AS431, "Exonerado Doctor")
) -
(
    (
        SUMIFS(AR391:AR431, AY391:AY431, INDIRECT("AE" &amp; ROW()), AP391:AP431, "💲", AS391:AS431, "") +
        SUMIFS(AR391:AR431, AY391:AY431, INDIRECT("AE" &amp; ROW()), AP391:AP431, "📦", AS391:AS431, "")
    ) / 2
)</f>
        <v>0</v>
      </c>
      <c r="AM428" s="48"/>
      <c r="AN428" s="156"/>
      <c r="AO428" s="156"/>
      <c r="AP428" s="156"/>
      <c r="AQ428" s="156">
        <f>L439</f>
        <v>0</v>
      </c>
      <c r="AR428" s="156"/>
      <c r="AS428" s="156"/>
      <c r="AT428" s="156"/>
      <c r="AU428" s="156"/>
      <c r="AV428" s="156"/>
      <c r="AW428" s="156"/>
      <c r="AX428" s="156"/>
      <c r="AY428" s="156">
        <f>N434</f>
        <v>0</v>
      </c>
      <c r="AZ428" s="48"/>
      <c r="BA428" s="48"/>
      <c r="BB428" s="48"/>
      <c r="BC428" s="48"/>
      <c r="BD428" s="48"/>
      <c r="BE428" s="48"/>
      <c r="BF428" s="48"/>
      <c r="BG428" s="48"/>
      <c r="BH428" s="48"/>
      <c r="BI428" s="48"/>
      <c r="BJ428" s="48"/>
      <c r="BK428" s="48"/>
      <c r="BL428" s="48"/>
      <c r="BM428" s="48"/>
      <c r="BN428" s="48"/>
    </row>
    <row r="429" spans="1:66" ht="11.25" customHeight="1">
      <c r="A429" s="220"/>
      <c r="B429" s="38"/>
      <c r="C429" s="205"/>
      <c r="D429" s="208"/>
      <c r="E429" s="57" t="s">
        <v>44</v>
      </c>
      <c r="F429" s="58" t="str">
        <f>IF(D427&lt;&gt;"", VLOOKUP(D427,'Base de Datos'!$A$2:$D1268,4,FALSE()),"")</f>
        <v/>
      </c>
      <c r="G429" s="205"/>
      <c r="H429" s="208"/>
      <c r="I429" s="57" t="s">
        <v>44</v>
      </c>
      <c r="J429" s="58" t="str">
        <f>IF(H427&lt;&gt;"", VLOOKUP(H427,'Base de Datos'!$A$2:$D1268,4,FALSE()),"")</f>
        <v/>
      </c>
      <c r="K429" s="205"/>
      <c r="L429" s="208"/>
      <c r="M429" s="57" t="s">
        <v>44</v>
      </c>
      <c r="N429" s="58" t="str">
        <f>IF(L427&lt;&gt;"", VLOOKUP(L427,'Base de Datos'!$A$2:$D1268,4,FALSE()),"")</f>
        <v/>
      </c>
      <c r="O429" s="43"/>
      <c r="P429" s="163"/>
      <c r="Q429" s="3"/>
      <c r="R429" s="15"/>
      <c r="S429" s="229"/>
      <c r="T429" s="230"/>
      <c r="U429" s="59"/>
      <c r="V429" s="47"/>
      <c r="W429" s="229"/>
      <c r="X429" s="230"/>
      <c r="Y429" s="59"/>
      <c r="Z429" s="47"/>
      <c r="AA429" s="229"/>
      <c r="AB429" s="230"/>
      <c r="AC429" s="59"/>
      <c r="AD429" s="48"/>
      <c r="AE429" s="240" t="s">
        <v>47</v>
      </c>
      <c r="AF429" s="230"/>
      <c r="AG429" s="161">
        <f t="array" aca="1" ref="AG429" ca="1">COUNTIFS(AP391:AP431, "💲", AY391:AY431, INDIRECT("AE" &amp; ROW())) + COUNTIFS(AP391:AP431, "📦", AY391:AY431, INDIRECT("AE" &amp; ROW())) + COUNTIFS(AP391:AP431, "✅", AY391:AY431, INDIRECT("AE" &amp; ROW()))</f>
        <v>0</v>
      </c>
      <c r="AH429" s="162">
        <f t="array" aca="1" ref="AH429" ca="1">COUNTIFS(AP391:AP431, "💲", AY391:AY431, INDIRECT("AE" &amp; ROW())) + COUNTIFS(AP391:AP431, "📦", AY391:AY431, INDIRECT("AE" &amp; ROW()))</f>
        <v>0</v>
      </c>
      <c r="AI429" s="139">
        <f t="array" aca="1" ref="AI429" ca="1">SUMIFS(AR391:AR431, AY391:AY431, INDIRECT("AE" &amp; ROW()), AP391:AP431, "💲") + SUMIFS(AR391:AR431, AY391:AY431, INDIRECT("AE" &amp; ROW()), AP391:AP431, "📦")</f>
        <v>0</v>
      </c>
      <c r="AJ429" s="139">
        <f t="array" aca="1" ref="AJ429" ca="1">(
    SUMIFS(AR391:AR431, AY391:AY431, INDIRECT("AE" &amp; ROW()), AP391:AP431, "💲") +
    SUMIFS(AR391:AR431, AY391:AY431, INDIRECT("AE" &amp; ROW()), AP391:AP431, "📦")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
        SUMIFS(AR391:AR431, AY391:AY431, INDIRECT("AE" &amp; ROW()), AP391:AP431, "💲", AS391:AS431, "Familiar") +
        SUMIFS(AR391:AR431, AY391:AY431, INDIRECT("AE" &amp; ROW()), AP391:AP431, "📦", AS391:AS431, "Familiar")
    ) / 2
)  -
(
    (
        SUMIFS(AR391:AR431, AY391:AY431, INDIRECT("AE" &amp; ROW()), AP391:AP431, "💲", AS391:AS431, "Exonerado ADH") +
        SUMIFS(AR391:AR431, AY391:AY431, INDIRECT("AE" &amp; ROW()), AP391:AP431, "📦", AS391:AS431, "Exonerado ADH")
    ) / 2
)  -
(
    (
        SUMIFS(AR391:AR431, AY391:AY431, INDIRECT("AE" &amp; ROW()), AP391:AP431, "💲", AS391:AS431, "Exonerado Doctor") +
        SUMIFS(AR391:AR431, AY391:AY431, INDIRECT("AE" &amp; ROW()), AP391:AP431, "📦", AS391:AS431, "Exonerado Doctor")
    ) / 2
)</f>
        <v>0</v>
      </c>
      <c r="AK429" s="139">
        <f t="array" aca="1" ref="AK429" ca="1">(
    SUMIFS(AR391:AR431, AY391:AY431, INDIRECT("AE" &amp; ROW()), AP391:AP431, "💲") +
    SUMIFS(AR391:AR431, AY391:AY431, INDIRECT("AE" &amp; ROW()), AP391:AP431, "📦")
) -
(
    SUMIFS(AR391:AR431, AY391:AY431, INDIRECT("AE" &amp; ROW()), AP391:AP431, "💲", AS391:AS431, "Familiar") +
    SUMIFS(AR391:AR431, AY391:AY431, INDIRECT("AE" &amp; ROW()), AP391:AP431, "📦", AS391:AS431, "Familiar")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SUMIFS(AR391:AR431, AY391:AY431, INDIRECT("AE" &amp; ROW()), AP391:AP431, "💲", AS391:AS431, "Exonerado ADH") +
    SUMIFS(AR391:AR431, AY391:AY431, INDIRECT("AE" &amp; ROW()), AP391:AP431, "📦", AS391:AS431, "Exonerado ADH")
) -
(
    (
        SUMIFS(AR391:AR431, AY391:AY431, INDIRECT("AE" &amp; ROW()), AP391:AP431, "💲", AS391:AS431, "Exonerado Doctor") +
        SUMIFS(AR391:AR431, AY391:AY431, INDIRECT("AE" &amp; ROW()), AP391:AP431, "📦", AS391:AS431, "Exonerado Doctor")
    ) / 2
) -
(
    (
        SUMIFS(AR391:AR431, AY391:AY431, INDIRECT("AE" &amp; ROW()), AP391:AP431, "💲", AS391:AS431, "") +
        SUMIFS(AR391:AR431, AY391:AY431, INDIRECT("AE" &amp; ROW()), AP391:AP431, "📦", AS391:AS431, "")
    ) / 2
)</f>
        <v>0</v>
      </c>
      <c r="AL429" s="140">
        <f t="array" aca="1" ref="AL429" ca="1">(
    SUMIFS(AR391:AR431, AY391:AY431, INDIRECT("AE" &amp; ROW()), AP391:AP431, "💲") +
    SUMIFS(AR391:AR431, AY391:AY431, INDIRECT("AE" &amp; ROW()), AP391:AP431, "📦")
) -
(
    (
        SUMIFS(AR391:AR431, AY391:AY431, INDIRECT("AE" &amp; ROW()), AP391:AP431, "💲", AS391:AS431, "Familiar") +
        SUMIFS(AR391:AR431, AY391:AY431, INDIRECT("AE" &amp; ROW()), AP391:AP431, "📦", AS391:AS431, "Familiar")
    ) / 2
) -
(
    (
        SUMIFS(AR391:AR431, AY391:AY431, INDIRECT("AE" &amp; ROW()), AP391:AP431, "💲", AS391:AS431, "Participante") +
        SUMIFS(AR391:AR431, AY391:AY431, INDIRECT("AE" &amp; ROW()), AP391:AP431, "📦", AS391:AS431, "Participante")
    ) / 2
) -
(
    (
        SUMIFS(AR391:AR431, AY391:AY431, INDIRECT("AE" &amp; ROW()), AP391:AP431, "💲", AS391:AS431, "Empleado") +
        SUMIFS(AR391:AR431, AY391:AY431, INDIRECT("AE" &amp; ROW()), AP391:AP431, "📦", AS391:AS431, "Empleado")
    ) / 2
) -
(
    (
        SUMIFS(AR391:AR431, AY391:AY431, INDIRECT("AE" &amp; ROW()), AP391:AP431, "💲", AS391:AS431, "Exonerado ADH") +
        SUMIFS(AR391:AR431, AY391:AY431, INDIRECT("AE" &amp; ROW()), AP391:AP431, "📦", AS391:AS431, "Exonerado ADH")
    ) / 2
) -
(
    SUMIFS(AR391:AR431, AY391:AY431, INDIRECT("AE" &amp; ROW()), AP391:AP431, "💲", AS391:AS431, "Exonerado Doctor") +
    SUMIFS(AR391:AR431, AY391:AY431, INDIRECT("AE" &amp; ROW()), AP391:AP431, "📦", AS391:AS431, "Exonerado Doctor")
) -
(
    (
        SUMIFS(AR391:AR431, AY391:AY431, INDIRECT("AE" &amp; ROW()), AP391:AP431, "💲", AS391:AS431, "") +
        SUMIFS(AR391:AR431, AY391:AY431, INDIRECT("AE" &amp; ROW()), AP391:AP431, "📦", AS391:AS431, "")
    ) / 2
)</f>
        <v>0</v>
      </c>
      <c r="AM429" s="48"/>
      <c r="AN429" s="156"/>
      <c r="AO429" s="156"/>
      <c r="AP429" s="156"/>
      <c r="AQ429" s="156"/>
      <c r="AR429" s="156"/>
      <c r="AS429" s="156"/>
      <c r="AT429" s="156"/>
      <c r="AU429" s="156"/>
      <c r="AV429" s="156"/>
      <c r="AW429" s="156"/>
      <c r="AX429" s="156"/>
      <c r="AY429" s="156">
        <f>N438</f>
        <v>0</v>
      </c>
      <c r="AZ429" s="48"/>
      <c r="BA429" s="48"/>
      <c r="BB429" s="48"/>
      <c r="BC429" s="48"/>
      <c r="BD429" s="48"/>
      <c r="BE429" s="48"/>
      <c r="BF429" s="48"/>
      <c r="BG429" s="48"/>
      <c r="BH429" s="48"/>
      <c r="BI429" s="48"/>
      <c r="BJ429" s="48"/>
      <c r="BK429" s="48"/>
      <c r="BL429" s="48"/>
      <c r="BM429" s="48"/>
      <c r="BN429" s="48"/>
    </row>
    <row r="430" spans="1:66" ht="11.25" customHeight="1">
      <c r="A430" s="221"/>
      <c r="B430" s="38"/>
      <c r="C430" s="206"/>
      <c r="D430" s="209"/>
      <c r="E430" s="85" t="s">
        <v>46</v>
      </c>
      <c r="F430" s="86"/>
      <c r="G430" s="206"/>
      <c r="H430" s="209"/>
      <c r="I430" s="85" t="s">
        <v>46</v>
      </c>
      <c r="J430" s="108"/>
      <c r="K430" s="206"/>
      <c r="L430" s="209"/>
      <c r="M430" s="85" t="s">
        <v>46</v>
      </c>
      <c r="N430" s="108"/>
      <c r="O430" s="43"/>
      <c r="P430" s="163"/>
      <c r="Q430" s="3"/>
      <c r="R430" s="15"/>
      <c r="S430" s="227" t="str">
        <f>IF(OR(S427="Empleado",S427="Familiar"),"Nombre del Empleado","N° Factura")</f>
        <v>N° Factura</v>
      </c>
      <c r="T430" s="228"/>
      <c r="U430" s="89"/>
      <c r="V430" s="47"/>
      <c r="W430" s="227" t="str">
        <f>IF(OR(W427="Empleado",W427="Familiar"),"Nombre del Empleado","N° Factura")</f>
        <v>N° Factura</v>
      </c>
      <c r="X430" s="228"/>
      <c r="Y430" s="89"/>
      <c r="Z430" s="47"/>
      <c r="AA430" s="227" t="str">
        <f>IF(OR(AA427="Empleado",AA427="Familiar"),"Nombre del Empleado","N° Factura")</f>
        <v>N° Factura</v>
      </c>
      <c r="AB430" s="228"/>
      <c r="AC430" s="111"/>
      <c r="AD430" s="48"/>
      <c r="AE430" s="240" t="s">
        <v>48</v>
      </c>
      <c r="AF430" s="230"/>
      <c r="AG430" s="161">
        <f t="array" aca="1" ref="AG430" ca="1">COUNTIFS(AP391:AP431, "💲", AY391:AY431, INDIRECT("AE" &amp; ROW())) + COUNTIFS(AP391:AP431, "📦", AY391:AY431, INDIRECT("AE" &amp; ROW())) + COUNTIFS(AP391:AP431, "✅", AY391:AY431, INDIRECT("AE" &amp; ROW()))</f>
        <v>0</v>
      </c>
      <c r="AH430" s="162">
        <f t="array" aca="1" ref="AH430" ca="1">COUNTIFS(AP391:AP431, "💲", AY391:AY431, INDIRECT("AE" &amp; ROW())) + COUNTIFS(AP391:AP431, "📦", AY391:AY431, INDIRECT("AE" &amp; ROW()))</f>
        <v>0</v>
      </c>
      <c r="AI430" s="139">
        <f t="array" aca="1" ref="AI430" ca="1">SUMIFS(AR391:AR431, AY391:AY431, INDIRECT("AE" &amp; ROW()), AP391:AP431, "💲") + SUMIFS(AR391:AR431, AY391:AY431, INDIRECT("AE" &amp; ROW()), AP391:AP431, "📦")</f>
        <v>0</v>
      </c>
      <c r="AJ430" s="139">
        <f t="array" aca="1" ref="AJ430" ca="1">(
    SUMIFS(AR391:AR431, AY391:AY431, INDIRECT("AE" &amp; ROW()), AP391:AP431, "💲") +
    SUMIFS(AR391:AR431, AY391:AY431, INDIRECT("AE" &amp; ROW()), AP391:AP431, "📦")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
        SUMIFS(AR391:AR431, AY391:AY431, INDIRECT("AE" &amp; ROW()), AP391:AP431, "💲", AS391:AS431, "Familiar") +
        SUMIFS(AR391:AR431, AY391:AY431, INDIRECT("AE" &amp; ROW()), AP391:AP431, "📦", AS391:AS431, "Familiar")
    ) / 2
)  -
(
    (
        SUMIFS(AR391:AR431, AY391:AY431, INDIRECT("AE" &amp; ROW()), AP391:AP431, "💲", AS391:AS431, "Exonerado ADH") +
        SUMIFS(AR391:AR431, AY391:AY431, INDIRECT("AE" &amp; ROW()), AP391:AP431, "📦", AS391:AS431, "Exonerado ADH")
    ) / 2
)  -
(
    (
        SUMIFS(AR391:AR431, AY391:AY431, INDIRECT("AE" &amp; ROW()), AP391:AP431, "💲", AS391:AS431, "Exonerado Doctor") +
        SUMIFS(AR391:AR431, AY391:AY431, INDIRECT("AE" &amp; ROW()), AP391:AP431, "📦", AS391:AS431, "Exonerado Doctor")
    ) / 2
)</f>
        <v>0</v>
      </c>
      <c r="AK430" s="139">
        <f t="array" aca="1" ref="AK430" ca="1">(
    SUMIFS(AR391:AR431, AY391:AY431, INDIRECT("AE" &amp; ROW()), AP391:AP431, "💲") +
    SUMIFS(AR391:AR431, AY391:AY431, INDIRECT("AE" &amp; ROW()), AP391:AP431, "📦")
) -
(
    SUMIFS(AR391:AR431, AY391:AY431, INDIRECT("AE" &amp; ROW()), AP391:AP431, "💲", AS391:AS431, "Familiar") +
    SUMIFS(AR391:AR431, AY391:AY431, INDIRECT("AE" &amp; ROW()), AP391:AP431, "📦", AS391:AS431, "Familiar")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SUMIFS(AR391:AR431, AY391:AY431, INDIRECT("AE" &amp; ROW()), AP391:AP431, "💲", AS391:AS431, "Exonerado ADH") +
    SUMIFS(AR391:AR431, AY391:AY431, INDIRECT("AE" &amp; ROW()), AP391:AP431, "📦", AS391:AS431, "Exonerado ADH")
) -
(
    (
        SUMIFS(AR391:AR431, AY391:AY431, INDIRECT("AE" &amp; ROW()), AP391:AP431, "💲", AS391:AS431, "Exonerado Doctor") +
        SUMIFS(AR391:AR431, AY391:AY431, INDIRECT("AE" &amp; ROW()), AP391:AP431, "📦", AS391:AS431, "Exonerado Doctor")
    ) / 2
) -
(
    (
        SUMIFS(AR391:AR431, AY391:AY431, INDIRECT("AE" &amp; ROW()), AP391:AP431, "💲", AS391:AS431, "") +
        SUMIFS(AR391:AR431, AY391:AY431, INDIRECT("AE" &amp; ROW()), AP391:AP431, "📦", AS391:AS431, "")
    ) / 2
)</f>
        <v>0</v>
      </c>
      <c r="AL430" s="140">
        <f t="array" aca="1" ref="AL430" ca="1">(
    SUMIFS(AR391:AR431, AY391:AY431, INDIRECT("AE" &amp; ROW()), AP391:AP431, "💲") +
    SUMIFS(AR391:AR431, AY391:AY431, INDIRECT("AE" &amp; ROW()), AP391:AP431, "📦")
) -
(
    (
        SUMIFS(AR391:AR431, AY391:AY431, INDIRECT("AE" &amp; ROW()), AP391:AP431, "💲", AS391:AS431, "Familiar") +
        SUMIFS(AR391:AR431, AY391:AY431, INDIRECT("AE" &amp; ROW()), AP391:AP431, "📦", AS391:AS431, "Familiar")
    ) / 2
) -
(
    (
        SUMIFS(AR391:AR431, AY391:AY431, INDIRECT("AE" &amp; ROW()), AP391:AP431, "💲", AS391:AS431, "Participante") +
        SUMIFS(AR391:AR431, AY391:AY431, INDIRECT("AE" &amp; ROW()), AP391:AP431, "📦", AS391:AS431, "Participante")
    ) / 2
) -
(
    (
        SUMIFS(AR391:AR431, AY391:AY431, INDIRECT("AE" &amp; ROW()), AP391:AP431, "💲", AS391:AS431, "Empleado") +
        SUMIFS(AR391:AR431, AY391:AY431, INDIRECT("AE" &amp; ROW()), AP391:AP431, "📦", AS391:AS431, "Empleado")
    ) / 2
) -
(
    (
        SUMIFS(AR391:AR431, AY391:AY431, INDIRECT("AE" &amp; ROW()), AP391:AP431, "💲", AS391:AS431, "Exonerado ADH") +
        SUMIFS(AR391:AR431, AY391:AY431, INDIRECT("AE" &amp; ROW()), AP391:AP431, "📦", AS391:AS431, "Exonerado ADH")
    ) / 2
) -
(
    SUMIFS(AR391:AR431, AY391:AY431, INDIRECT("AE" &amp; ROW()), AP391:AP431, "💲", AS391:AS431, "Exonerado Doctor") +
    SUMIFS(AR391:AR431, AY391:AY431, INDIRECT("AE" &amp; ROW()), AP391:AP431, "📦", AS391:AS431, "Exonerado Doctor")
) -
(
    (
        SUMIFS(AR391:AR431, AY391:AY431, INDIRECT("AE" &amp; ROW()), AP391:AP431, "💲", AS391:AS431, "") +
        SUMIFS(AR391:AR431, AY391:AY431, INDIRECT("AE" &amp; ROW()), AP391:AP431, "📦", AS391:AS431, "")
    ) / 2
)</f>
        <v>0</v>
      </c>
      <c r="AM430" s="48"/>
      <c r="AN430" s="156"/>
      <c r="AO430" s="156"/>
      <c r="AP430" s="156"/>
      <c r="AQ430" s="156"/>
      <c r="AR430" s="156"/>
      <c r="AS430" s="156"/>
      <c r="AT430" s="156"/>
      <c r="AU430" s="156"/>
      <c r="AV430" s="156"/>
      <c r="AW430" s="156"/>
      <c r="AX430" s="156"/>
      <c r="AY430" s="156">
        <f>N442</f>
        <v>0</v>
      </c>
      <c r="AZ430" s="48"/>
      <c r="BA430" s="48"/>
      <c r="BB430" s="48"/>
      <c r="BC430" s="48"/>
      <c r="BD430" s="48"/>
      <c r="BE430" s="48"/>
      <c r="BF430" s="48"/>
      <c r="BG430" s="48"/>
      <c r="BH430" s="48"/>
      <c r="BI430" s="48"/>
      <c r="BJ430" s="48"/>
      <c r="BK430" s="48"/>
      <c r="BL430" s="48"/>
      <c r="BM430" s="48"/>
      <c r="BN430" s="48"/>
    </row>
    <row r="431" spans="1:66" ht="11.25" customHeight="1">
      <c r="A431" s="222">
        <f>A427+$Q$13/1440</f>
        <v>0.74999999999999978</v>
      </c>
      <c r="B431" s="38"/>
      <c r="C431" s="204"/>
      <c r="D431" s="207"/>
      <c r="E431" s="40" t="s">
        <v>36</v>
      </c>
      <c r="F431" s="42" t="str">
        <f>IF(D431&lt;&gt;"", VLOOKUP(D431,'Base de Datos'!$A$2:$D1268,2,FALSE()),"")</f>
        <v/>
      </c>
      <c r="G431" s="204"/>
      <c r="H431" s="216"/>
      <c r="I431" s="40" t="s">
        <v>36</v>
      </c>
      <c r="J431" s="42" t="str">
        <f>IF(H431&lt;&gt;"", VLOOKUP(H431,'Base de Datos'!$A$2:$D1268,2,FALSE()),"")</f>
        <v/>
      </c>
      <c r="K431" s="204"/>
      <c r="L431" s="216"/>
      <c r="M431" s="40" t="s">
        <v>36</v>
      </c>
      <c r="N431" s="42" t="str">
        <f>IF(L431&lt;&gt;"", VLOOKUP(L431,'Base de Datos'!$A$2:$D1268,2,FALSE()),"")</f>
        <v/>
      </c>
      <c r="O431" s="43"/>
      <c r="P431" s="163"/>
      <c r="Q431" s="3"/>
      <c r="R431" s="15"/>
      <c r="S431" s="45"/>
      <c r="T431" s="45" t="s">
        <v>37</v>
      </c>
      <c r="U431" s="46"/>
      <c r="V431" s="47"/>
      <c r="W431" s="45"/>
      <c r="X431" s="45" t="s">
        <v>37</v>
      </c>
      <c r="Y431" s="46"/>
      <c r="Z431" s="47"/>
      <c r="AA431" s="45"/>
      <c r="AB431" s="45" t="s">
        <v>37</v>
      </c>
      <c r="AC431" s="46"/>
      <c r="AD431" s="48"/>
      <c r="AE431" s="240" t="s">
        <v>49</v>
      </c>
      <c r="AF431" s="230"/>
      <c r="AG431" s="161">
        <f t="array" aca="1" ref="AG431" ca="1">COUNTIFS(AP391:AP431, "💲", AY391:AY431, INDIRECT("AE" &amp; ROW())) + COUNTIFS(AP391:AP431, "📦", AY391:AY431, INDIRECT("AE" &amp; ROW())) + COUNTIFS(AP391:AP431, "✅", AY391:AY431, INDIRECT("AE" &amp; ROW()))</f>
        <v>0</v>
      </c>
      <c r="AH431" s="162">
        <f t="array" aca="1" ref="AH431" ca="1">COUNTIFS(AP391:AP431, "💲", AY391:AY431, INDIRECT("AE" &amp; ROW())) + COUNTIFS(AP391:AP431, "📦", AY391:AY431, INDIRECT("AE" &amp; ROW()))</f>
        <v>0</v>
      </c>
      <c r="AI431" s="139">
        <f t="array" aca="1" ref="AI431" ca="1">SUMIFS(AR391:AR431, AY391:AY431, INDIRECT("AE" &amp; ROW()), AP391:AP431, "💲") + SUMIFS(AR391:AR431, AY391:AY431, INDIRECT("AE" &amp; ROW()), AP391:AP431, "📦")</f>
        <v>0</v>
      </c>
      <c r="AJ431" s="139">
        <f t="array" aca="1" ref="AJ431" ca="1">(
    SUMIFS(AR391:AR431, AY391:AY431, INDIRECT("AE" &amp; ROW()), AP391:AP431, "💲") +
    SUMIFS(AR391:AR431, AY391:AY431, INDIRECT("AE" &amp; ROW()), AP391:AP431, "📦")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
        SUMIFS(AR391:AR431, AY391:AY431, INDIRECT("AE" &amp; ROW()), AP391:AP431, "💲", AS391:AS431, "Familiar") +
        SUMIFS(AR391:AR431, AY391:AY431, INDIRECT("AE" &amp; ROW()), AP391:AP431, "📦", AS391:AS431, "Familiar")
    ) / 2
)  -
(
    (
        SUMIFS(AR391:AR431, AY391:AY431, INDIRECT("AE" &amp; ROW()), AP391:AP431, "💲", AS391:AS431, "Exonerado ADH") +
        SUMIFS(AR391:AR431, AY391:AY431, INDIRECT("AE" &amp; ROW()), AP391:AP431, "📦", AS391:AS431, "Exonerado ADH")
    ) / 2
)  -
(
    (
        SUMIFS(AR391:AR431, AY391:AY431, INDIRECT("AE" &amp; ROW()), AP391:AP431, "💲", AS391:AS431, "Exonerado Doctor") +
        SUMIFS(AR391:AR431, AY391:AY431, INDIRECT("AE" &amp; ROW()), AP391:AP431, "📦", AS391:AS431, "Exonerado Doctor")
    ) / 2
)</f>
        <v>0</v>
      </c>
      <c r="AK431" s="139">
        <f t="array" aca="1" ref="AK431" ca="1">(
    SUMIFS(AR391:AR431, AY391:AY431, INDIRECT("AE" &amp; ROW()), AP391:AP431, "💲") +
    SUMIFS(AR391:AR431, AY391:AY431, INDIRECT("AE" &amp; ROW()), AP391:AP431, "📦")
) -
(
    SUMIFS(AR391:AR431, AY391:AY431, INDIRECT("AE" &amp; ROW()), AP391:AP431, "💲", AS391:AS431, "Familiar") +
    SUMIFS(AR391:AR431, AY391:AY431, INDIRECT("AE" &amp; ROW()), AP391:AP431, "📦", AS391:AS431, "Familiar")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SUMIFS(AR391:AR431, AY391:AY431, INDIRECT("AE" &amp; ROW()), AP391:AP431, "💲", AS391:AS431, "Exonerado ADH") +
    SUMIFS(AR391:AR431, AY391:AY431, INDIRECT("AE" &amp; ROW()), AP391:AP431, "📦", AS391:AS431, "Exonerado ADH")
) -
(
    (
        SUMIFS(AR391:AR431, AY391:AY431, INDIRECT("AE" &amp; ROW()), AP391:AP431, "💲", AS391:AS431, "Exonerado Doctor") +
        SUMIFS(AR391:AR431, AY391:AY431, INDIRECT("AE" &amp; ROW()), AP391:AP431, "📦", AS391:AS431, "Exonerado Doctor")
    ) / 2
) -
(
    (
        SUMIFS(AR391:AR431, AY391:AY431, INDIRECT("AE" &amp; ROW()), AP391:AP431, "💲", AS391:AS431, "") +
        SUMIFS(AR391:AR431, AY391:AY431, INDIRECT("AE" &amp; ROW()), AP391:AP431, "📦", AS391:AS431, "")
    ) / 2
)</f>
        <v>0</v>
      </c>
      <c r="AL431" s="140">
        <f t="array" aca="1" ref="AL431" ca="1">(
    SUMIFS(AR391:AR431, AY391:AY431, INDIRECT("AE" &amp; ROW()), AP391:AP431, "💲") +
    SUMIFS(AR391:AR431, AY391:AY431, INDIRECT("AE" &amp; ROW()), AP391:AP431, "📦")
) -
(
    (
        SUMIFS(AR391:AR431, AY391:AY431, INDIRECT("AE" &amp; ROW()), AP391:AP431, "💲", AS391:AS431, "Familiar") +
        SUMIFS(AR391:AR431, AY391:AY431, INDIRECT("AE" &amp; ROW()), AP391:AP431, "📦", AS391:AS431, "Familiar")
    ) / 2
) -
(
    (
        SUMIFS(AR391:AR431, AY391:AY431, INDIRECT("AE" &amp; ROW()), AP391:AP431, "💲", AS391:AS431, "Participante") +
        SUMIFS(AR391:AR431, AY391:AY431, INDIRECT("AE" &amp; ROW()), AP391:AP431, "📦", AS391:AS431, "Participante")
    ) / 2
) -
(
    (
        SUMIFS(AR391:AR431, AY391:AY431, INDIRECT("AE" &amp; ROW()), AP391:AP431, "💲", AS391:AS431, "Empleado") +
        SUMIFS(AR391:AR431, AY391:AY431, INDIRECT("AE" &amp; ROW()), AP391:AP431, "📦", AS391:AS431, "Empleado")
    ) / 2
) -
(
    (
        SUMIFS(AR391:AR431, AY391:AY431, INDIRECT("AE" &amp; ROW()), AP391:AP431, "💲", AS391:AS431, "Exonerado ADH") +
        SUMIFS(AR391:AR431, AY391:AY431, INDIRECT("AE" &amp; ROW()), AP391:AP431, "📦", AS391:AS431, "Exonerado ADH")
    ) / 2
) -
(
    SUMIFS(AR391:AR431, AY391:AY431, INDIRECT("AE" &amp; ROW()), AP391:AP431, "💲", AS391:AS431, "Exonerado Doctor") +
    SUMIFS(AR391:AR431, AY391:AY431, INDIRECT("AE" &amp; ROW()), AP391:AP431, "📦", AS391:AS431, "Exonerado Doctor")
) -
(
    (
        SUMIFS(AR391:AR431, AY391:AY431, INDIRECT("AE" &amp; ROW()), AP391:AP431, "💲", AS391:AS431, "") +
        SUMIFS(AR391:AR431, AY391:AY431, INDIRECT("AE" &amp; ROW()), AP391:AP431, "📦", AS391:AS431, "")
    ) / 2
)</f>
        <v>0</v>
      </c>
      <c r="AM431" s="48"/>
      <c r="AN431" s="156"/>
      <c r="AO431" s="156"/>
      <c r="AP431" s="156"/>
      <c r="AQ431" s="156"/>
      <c r="AR431" s="156"/>
      <c r="AS431" s="156"/>
      <c r="AT431" s="156"/>
      <c r="AU431" s="156"/>
      <c r="AV431" s="156"/>
      <c r="AW431" s="156"/>
      <c r="AX431" s="156"/>
      <c r="AY431" s="156"/>
      <c r="AZ431" s="48"/>
      <c r="BA431" s="48"/>
      <c r="BB431" s="48"/>
      <c r="BC431" s="48"/>
      <c r="BD431" s="48"/>
      <c r="BE431" s="48"/>
      <c r="BF431" s="48"/>
      <c r="BG431" s="48"/>
      <c r="BH431" s="48"/>
      <c r="BI431" s="48"/>
      <c r="BJ431" s="48"/>
      <c r="BK431" s="48"/>
      <c r="BL431" s="48"/>
      <c r="BM431" s="48"/>
      <c r="BN431" s="48"/>
    </row>
    <row r="432" spans="1:66" ht="11.25" customHeight="1">
      <c r="A432" s="220"/>
      <c r="B432" s="38"/>
      <c r="C432" s="205"/>
      <c r="D432" s="208"/>
      <c r="E432" s="57" t="s">
        <v>42</v>
      </c>
      <c r="F432" s="58" t="str">
        <f>IF(D431&lt;&gt;"", VLOOKUP(D431,'Base de Datos'!$A$2:$D1268,3,FALSE()),"")</f>
        <v/>
      </c>
      <c r="G432" s="205"/>
      <c r="H432" s="208"/>
      <c r="I432" s="57" t="s">
        <v>42</v>
      </c>
      <c r="J432" s="58" t="str">
        <f>IF(H431&lt;&gt;"", VLOOKUP(H431,'Base de Datos'!$A$2:$D1268,3,FALSE()),"")</f>
        <v/>
      </c>
      <c r="K432" s="205"/>
      <c r="L432" s="208"/>
      <c r="M432" s="57" t="s">
        <v>42</v>
      </c>
      <c r="N432" s="58" t="str">
        <f>IF(L431&lt;&gt;"", VLOOKUP(L431,'Base de Datos'!$A$2:$D1268,3,FALSE()),"")</f>
        <v/>
      </c>
      <c r="O432" s="43"/>
      <c r="P432" s="163"/>
      <c r="Q432" s="3"/>
      <c r="R432" s="15"/>
      <c r="S432" s="229"/>
      <c r="T432" s="230"/>
      <c r="U432" s="59"/>
      <c r="V432" s="47"/>
      <c r="W432" s="229"/>
      <c r="X432" s="230"/>
      <c r="Y432" s="59"/>
      <c r="Z432" s="47"/>
      <c r="AA432" s="229"/>
      <c r="AB432" s="230"/>
      <c r="AC432" s="59"/>
      <c r="AD432" s="48"/>
      <c r="AE432" s="240" t="s">
        <v>51</v>
      </c>
      <c r="AF432" s="230"/>
      <c r="AG432" s="161">
        <f t="array" aca="1" ref="AG432" ca="1">COUNTIFS(AP391:AP431, "💲", AY391:AY431, INDIRECT("AE" &amp; ROW())) + COUNTIFS(AP391:AP431, "📦", AY391:AY431, INDIRECT("AE" &amp; ROW())) + COUNTIFS(AP391:AP431, "✅", AY391:AY431, INDIRECT("AE" &amp; ROW()))</f>
        <v>0</v>
      </c>
      <c r="AH432" s="162">
        <f t="array" aca="1" ref="AH432" ca="1">COUNTIFS(AP391:AP431, "💲", AY391:AY431, INDIRECT("AE" &amp; ROW())) + COUNTIFS(AP391:AP431, "📦", AY391:AY431, INDIRECT("AE" &amp; ROW()))</f>
        <v>0</v>
      </c>
      <c r="AI432" s="139">
        <f t="array" aca="1" ref="AI432" ca="1">SUMIFS(AR391:AR431, AY391:AY431, INDIRECT("AE" &amp; ROW()), AP391:AP431, "💲") + SUMIFS(AR391:AR431, AY391:AY431, INDIRECT("AE" &amp; ROW()), AP391:AP431, "📦")</f>
        <v>0</v>
      </c>
      <c r="AJ432" s="139">
        <f t="array" aca="1" ref="AJ432" ca="1">(
    SUMIFS(AR391:AR431, AY391:AY431, INDIRECT("AE" &amp; ROW()), AP391:AP431, "💲") +
    SUMIFS(AR391:AR431, AY391:AY431, INDIRECT("AE" &amp; ROW()), AP391:AP431, "📦")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
        SUMIFS(AR391:AR431, AY391:AY431, INDIRECT("AE" &amp; ROW()), AP391:AP431, "💲", AS391:AS431, "Familiar") +
        SUMIFS(AR391:AR431, AY391:AY431, INDIRECT("AE" &amp; ROW()), AP391:AP431, "📦", AS391:AS431, "Familiar")
    ) / 2
)  -
(
    (
        SUMIFS(AR391:AR431, AY391:AY431, INDIRECT("AE" &amp; ROW()), AP391:AP431, "💲", AS391:AS431, "Exonerado ADH") +
        SUMIFS(AR391:AR431, AY391:AY431, INDIRECT("AE" &amp; ROW()), AP391:AP431, "📦", AS391:AS431, "Exonerado ADH")
    ) / 2
)  -
(
    (
        SUMIFS(AR391:AR431, AY391:AY431, INDIRECT("AE" &amp; ROW()), AP391:AP431, "💲", AS391:AS431, "Exonerado Doctor") +
        SUMIFS(AR391:AR431, AY391:AY431, INDIRECT("AE" &amp; ROW()), AP391:AP431, "📦", AS391:AS431, "Exonerado Doctor")
    ) / 2
)</f>
        <v>0</v>
      </c>
      <c r="AK432" s="139">
        <f t="array" aca="1" ref="AK432" ca="1">(
    SUMIFS(AR391:AR431, AY391:AY431, INDIRECT("AE" &amp; ROW()), AP391:AP431, "💲") +
    SUMIFS(AR391:AR431, AY391:AY431, INDIRECT("AE" &amp; ROW()), AP391:AP431, "📦")
) -
(
    SUMIFS(AR391:AR431, AY391:AY431, INDIRECT("AE" &amp; ROW()), AP391:AP431, "💲", AS391:AS431, "Familiar") +
    SUMIFS(AR391:AR431, AY391:AY431, INDIRECT("AE" &amp; ROW()), AP391:AP431, "📦", AS391:AS431, "Familiar")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SUMIFS(AR391:AR431, AY391:AY431, INDIRECT("AE" &amp; ROW()), AP391:AP431, "💲", AS391:AS431, "Exonerado ADH") +
    SUMIFS(AR391:AR431, AY391:AY431, INDIRECT("AE" &amp; ROW()), AP391:AP431, "📦", AS391:AS431, "Exonerado ADH")
) -
(
    (
        SUMIFS(AR391:AR431, AY391:AY431, INDIRECT("AE" &amp; ROW()), AP391:AP431, "💲", AS391:AS431, "Exonerado Doctor") +
        SUMIFS(AR391:AR431, AY391:AY431, INDIRECT("AE" &amp; ROW()), AP391:AP431, "📦", AS391:AS431, "Exonerado Doctor")
    ) / 2
) -
(
    (
        SUMIFS(AR391:AR431, AY391:AY431, INDIRECT("AE" &amp; ROW()), AP391:AP431, "💲", AS391:AS431, "") +
        SUMIFS(AR391:AR431, AY391:AY431, INDIRECT("AE" &amp; ROW()), AP391:AP431, "📦", AS391:AS431, "")
    ) / 2
)</f>
        <v>0</v>
      </c>
      <c r="AL432" s="140">
        <f t="array" aca="1" ref="AL432" ca="1">(
    SUMIFS(AR391:AR431, AY391:AY431, INDIRECT("AE" &amp; ROW()), AP391:AP431, "💲") +
    SUMIFS(AR391:AR431, AY391:AY431, INDIRECT("AE" &amp; ROW()), AP391:AP431, "📦")
) -
(
    (
        SUMIFS(AR391:AR431, AY391:AY431, INDIRECT("AE" &amp; ROW()), AP391:AP431, "💲", AS391:AS431, "Familiar") +
        SUMIFS(AR391:AR431, AY391:AY431, INDIRECT("AE" &amp; ROW()), AP391:AP431, "📦", AS391:AS431, "Familiar")
    ) / 2
) -
(
    (
        SUMIFS(AR391:AR431, AY391:AY431, INDIRECT("AE" &amp; ROW()), AP391:AP431, "💲", AS391:AS431, "Participante") +
        SUMIFS(AR391:AR431, AY391:AY431, INDIRECT("AE" &amp; ROW()), AP391:AP431, "📦", AS391:AS431, "Participante")
    ) / 2
) -
(
    (
        SUMIFS(AR391:AR431, AY391:AY431, INDIRECT("AE" &amp; ROW()), AP391:AP431, "💲", AS391:AS431, "Empleado") +
        SUMIFS(AR391:AR431, AY391:AY431, INDIRECT("AE" &amp; ROW()), AP391:AP431, "📦", AS391:AS431, "Empleado")
    ) / 2
) -
(
    (
        SUMIFS(AR391:AR431, AY391:AY431, INDIRECT("AE" &amp; ROW()), AP391:AP431, "💲", AS391:AS431, "Exonerado ADH") +
        SUMIFS(AR391:AR431, AY391:AY431, INDIRECT("AE" &amp; ROW()), AP391:AP431, "📦", AS391:AS431, "Exonerado ADH")
    ) / 2
) -
(
    SUMIFS(AR391:AR431, AY391:AY431, INDIRECT("AE" &amp; ROW()), AP391:AP431, "💲", AS391:AS431, "Exonerado Doctor") +
    SUMIFS(AR391:AR431, AY391:AY431, INDIRECT("AE" &amp; ROW()), AP391:AP431, "📦", AS391:AS431, "Exonerado Doctor")
) -
(
    (
        SUMIFS(AR391:AR431, AY391:AY431, INDIRECT("AE" &amp; ROW()), AP391:AP431, "💲", AS391:AS431, "") +
        SUMIFS(AR391:AR431, AY391:AY431, INDIRECT("AE" &amp; ROW()), AP391:AP431, "📦", AS391:AS431, "")
    ) / 2
)</f>
        <v>0</v>
      </c>
      <c r="AM432" s="48"/>
      <c r="AN432" s="48"/>
      <c r="AO432" s="48"/>
      <c r="AP432" s="48"/>
      <c r="AQ432" s="48"/>
      <c r="AR432" s="48"/>
      <c r="AS432" s="48"/>
      <c r="AT432" s="48"/>
      <c r="AU432" s="48"/>
      <c r="AV432" s="48"/>
      <c r="AW432" s="48"/>
      <c r="AX432" s="48"/>
      <c r="AY432" s="48"/>
      <c r="AZ432" s="48"/>
      <c r="BA432" s="48"/>
      <c r="BB432" s="48"/>
      <c r="BC432" s="48"/>
      <c r="BD432" s="48"/>
      <c r="BE432" s="48"/>
      <c r="BF432" s="48"/>
      <c r="BG432" s="48"/>
      <c r="BH432" s="48"/>
      <c r="BI432" s="48"/>
      <c r="BJ432" s="48"/>
      <c r="BK432" s="48"/>
      <c r="BL432" s="48"/>
      <c r="BM432" s="48"/>
      <c r="BN432" s="48"/>
    </row>
    <row r="433" spans="1:66" ht="11.25" customHeight="1">
      <c r="A433" s="220"/>
      <c r="B433" s="38"/>
      <c r="C433" s="205"/>
      <c r="D433" s="208"/>
      <c r="E433" s="57" t="s">
        <v>44</v>
      </c>
      <c r="F433" s="58" t="str">
        <f>IF(D431&lt;&gt;"", VLOOKUP(D431,'Base de Datos'!$A$2:$D1268,4,FALSE()),"")</f>
        <v/>
      </c>
      <c r="G433" s="205"/>
      <c r="H433" s="208"/>
      <c r="I433" s="57" t="s">
        <v>44</v>
      </c>
      <c r="J433" s="58" t="str">
        <f>IF(H431&lt;&gt;"", VLOOKUP(H431,'Base de Datos'!$A$2:$D1268,4,FALSE()),"")</f>
        <v/>
      </c>
      <c r="K433" s="205"/>
      <c r="L433" s="208"/>
      <c r="M433" s="57" t="s">
        <v>44</v>
      </c>
      <c r="N433" s="58" t="str">
        <f>IF(L431&lt;&gt;"", VLOOKUP(L431,'Base de Datos'!$A$2:$D1268,4,FALSE()),"")</f>
        <v/>
      </c>
      <c r="O433" s="43"/>
      <c r="P433" s="163"/>
      <c r="Q433" s="3"/>
      <c r="R433" s="15"/>
      <c r="S433" s="229"/>
      <c r="T433" s="230"/>
      <c r="U433" s="59"/>
      <c r="V433" s="47"/>
      <c r="W433" s="229"/>
      <c r="X433" s="230"/>
      <c r="Y433" s="59"/>
      <c r="Z433" s="47"/>
      <c r="AA433" s="229"/>
      <c r="AB433" s="230"/>
      <c r="AC433" s="59"/>
      <c r="AD433" s="48"/>
      <c r="AE433" s="240" t="s">
        <v>55</v>
      </c>
      <c r="AF433" s="230"/>
      <c r="AG433" s="161">
        <f t="array" aca="1" ref="AG433" ca="1">COUNTIFS(AP391:AP431, "💲", AY391:AY431, INDIRECT("AE" &amp; ROW())) + COUNTIFS(AP391:AP431, "📦", AY391:AY431, INDIRECT("AE" &amp; ROW())) + COUNTIFS(AP391:AP431, "✅", AY391:AY431, INDIRECT("AE" &amp; ROW()))</f>
        <v>0</v>
      </c>
      <c r="AH433" s="162">
        <f t="array" aca="1" ref="AH433" ca="1">COUNTIFS(AP391:AP431, "💲", AY391:AY431, INDIRECT("AE" &amp; ROW())) + COUNTIFS(AP391:AP431, "📦", AY391:AY431, INDIRECT("AE" &amp; ROW()))</f>
        <v>0</v>
      </c>
      <c r="AI433" s="139">
        <f t="array" aca="1" ref="AI433" ca="1">SUMIFS(AR391:AR431, AY391:AY431, INDIRECT("AE" &amp; ROW()), AP391:AP431, "💲") + SUMIFS(AR391:AR431, AY391:AY431, INDIRECT("AE" &amp; ROW()), AP391:AP431, "📦")</f>
        <v>0</v>
      </c>
      <c r="AJ433" s="139">
        <f t="array" aca="1" ref="AJ433" ca="1">(
    SUMIFS(AR391:AR431, AY391:AY431, INDIRECT("AE" &amp; ROW()), AP391:AP431, "💲") +
    SUMIFS(AR391:AR431, AY391:AY431, INDIRECT("AE" &amp; ROW()), AP391:AP431, "📦")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
        SUMIFS(AR391:AR431, AY391:AY431, INDIRECT("AE" &amp; ROW()), AP391:AP431, "💲", AS391:AS431, "Familiar") +
        SUMIFS(AR391:AR431, AY391:AY431, INDIRECT("AE" &amp; ROW()), AP391:AP431, "📦", AS391:AS431, "Familiar")
    ) / 2
)  -
(
    (
        SUMIFS(AR391:AR431, AY391:AY431, INDIRECT("AE" &amp; ROW()), AP391:AP431, "💲", AS391:AS431, "Exonerado ADH") +
        SUMIFS(AR391:AR431, AY391:AY431, INDIRECT("AE" &amp; ROW()), AP391:AP431, "📦", AS391:AS431, "Exonerado ADH")
    ) / 2
)  -
(
    (
        SUMIFS(AR391:AR431, AY391:AY431, INDIRECT("AE" &amp; ROW()), AP391:AP431, "💲", AS391:AS431, "Exonerado Doctor") +
        SUMIFS(AR391:AR431, AY391:AY431, INDIRECT("AE" &amp; ROW()), AP391:AP431, "📦", AS391:AS431, "Exonerado Doctor")
    ) / 2
)</f>
        <v>0</v>
      </c>
      <c r="AK433" s="139">
        <f t="array" aca="1" ref="AK433" ca="1">(
    SUMIFS(AR391:AR431, AY391:AY431, INDIRECT("AE" &amp; ROW()), AP391:AP431, "💲") +
    SUMIFS(AR391:AR431, AY391:AY431, INDIRECT("AE" &amp; ROW()), AP391:AP431, "📦")
) -
(
    SUMIFS(AR391:AR431, AY391:AY431, INDIRECT("AE" &amp; ROW()), AP391:AP431, "💲", AS391:AS431, "Familiar") +
    SUMIFS(AR391:AR431, AY391:AY431, INDIRECT("AE" &amp; ROW()), AP391:AP431, "📦", AS391:AS431, "Familiar")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SUMIFS(AR391:AR431, AY391:AY431, INDIRECT("AE" &amp; ROW()), AP391:AP431, "💲", AS391:AS431, "Exonerado ADH") +
    SUMIFS(AR391:AR431, AY391:AY431, INDIRECT("AE" &amp; ROW()), AP391:AP431, "📦", AS391:AS431, "Exonerado ADH")
) -
(
    (
        SUMIFS(AR391:AR431, AY391:AY431, INDIRECT("AE" &amp; ROW()), AP391:AP431, "💲", AS391:AS431, "Exonerado Doctor") +
        SUMIFS(AR391:AR431, AY391:AY431, INDIRECT("AE" &amp; ROW()), AP391:AP431, "📦", AS391:AS431, "Exonerado Doctor")
    ) / 2
) -
(
    (
        SUMIFS(AR391:AR431, AY391:AY431, INDIRECT("AE" &amp; ROW()), AP391:AP431, "💲", AS391:AS431, "") +
        SUMIFS(AR391:AR431, AY391:AY431, INDIRECT("AE" &amp; ROW()), AP391:AP431, "📦", AS391:AS431, "")
    ) / 2
)</f>
        <v>0</v>
      </c>
      <c r="AL433" s="140">
        <f t="array" aca="1" ref="AL433" ca="1">(
    SUMIFS(AR391:AR431, AY391:AY431, INDIRECT("AE" &amp; ROW()), AP391:AP431, "💲") +
    SUMIFS(AR391:AR431, AY391:AY431, INDIRECT("AE" &amp; ROW()), AP391:AP431, "📦")
) -
(
    (
        SUMIFS(AR391:AR431, AY391:AY431, INDIRECT("AE" &amp; ROW()), AP391:AP431, "💲", AS391:AS431, "Familiar") +
        SUMIFS(AR391:AR431, AY391:AY431, INDIRECT("AE" &amp; ROW()), AP391:AP431, "📦", AS391:AS431, "Familiar")
    ) / 2
) -
(
    (
        SUMIFS(AR391:AR431, AY391:AY431, INDIRECT("AE" &amp; ROW()), AP391:AP431, "💲", AS391:AS431, "Participante") +
        SUMIFS(AR391:AR431, AY391:AY431, INDIRECT("AE" &amp; ROW()), AP391:AP431, "📦", AS391:AS431, "Participante")
    ) / 2
) -
(
    (
        SUMIFS(AR391:AR431, AY391:AY431, INDIRECT("AE" &amp; ROW()), AP391:AP431, "💲", AS391:AS431, "Empleado") +
        SUMIFS(AR391:AR431, AY391:AY431, INDIRECT("AE" &amp; ROW()), AP391:AP431, "📦", AS391:AS431, "Empleado")
    ) / 2
) -
(
    (
        SUMIFS(AR391:AR431, AY391:AY431, INDIRECT("AE" &amp; ROW()), AP391:AP431, "💲", AS391:AS431, "Exonerado ADH") +
        SUMIFS(AR391:AR431, AY391:AY431, INDIRECT("AE" &amp; ROW()), AP391:AP431, "📦", AS391:AS431, "Exonerado ADH")
    ) / 2
) -
(
    SUMIFS(AR391:AR431, AY391:AY431, INDIRECT("AE" &amp; ROW()), AP391:AP431, "💲", AS391:AS431, "Exonerado Doctor") +
    SUMIFS(AR391:AR431, AY391:AY431, INDIRECT("AE" &amp; ROW()), AP391:AP431, "📦", AS391:AS431, "Exonerado Doctor")
) -
(
    (
        SUMIFS(AR391:AR431, AY391:AY431, INDIRECT("AE" &amp; ROW()), AP391:AP431, "💲", AS391:AS431, "") +
        SUMIFS(AR391:AR431, AY391:AY431, INDIRECT("AE" &amp; ROW()), AP391:AP431, "📦", AS391:AS431, "")
    ) / 2
)</f>
        <v>0</v>
      </c>
      <c r="AM433" s="48"/>
      <c r="AN433" s="48"/>
      <c r="AO433" s="48"/>
      <c r="AP433" s="48"/>
      <c r="AQ433" s="48"/>
      <c r="AR433" s="48"/>
      <c r="AS433" s="48"/>
      <c r="AT433" s="48"/>
      <c r="AU433" s="48"/>
      <c r="AV433" s="48"/>
      <c r="AW433" s="48"/>
      <c r="AX433" s="48"/>
      <c r="AY433" s="48"/>
      <c r="AZ433" s="48"/>
      <c r="BA433" s="48"/>
      <c r="BB433" s="48"/>
      <c r="BC433" s="48"/>
      <c r="BD433" s="48"/>
      <c r="BE433" s="48"/>
      <c r="BF433" s="48"/>
      <c r="BG433" s="48"/>
      <c r="BH433" s="48"/>
      <c r="BI433" s="48"/>
      <c r="BJ433" s="48"/>
      <c r="BK433" s="48"/>
      <c r="BL433" s="48"/>
      <c r="BM433" s="48"/>
      <c r="BN433" s="48"/>
    </row>
    <row r="434" spans="1:66" ht="11.25" customHeight="1">
      <c r="A434" s="221"/>
      <c r="B434" s="38"/>
      <c r="C434" s="206"/>
      <c r="D434" s="209"/>
      <c r="E434" s="85" t="s">
        <v>46</v>
      </c>
      <c r="F434" s="86"/>
      <c r="G434" s="206"/>
      <c r="H434" s="209"/>
      <c r="I434" s="85" t="s">
        <v>46</v>
      </c>
      <c r="J434" s="108"/>
      <c r="K434" s="206"/>
      <c r="L434" s="209"/>
      <c r="M434" s="85" t="s">
        <v>46</v>
      </c>
      <c r="N434" s="108"/>
      <c r="O434" s="43"/>
      <c r="P434" s="163"/>
      <c r="Q434" s="3"/>
      <c r="R434" s="15"/>
      <c r="S434" s="227" t="str">
        <f>IF(OR(S431="Empleado",S431="Familiar"),"Nombre del Empleado","N° Factura")</f>
        <v>N° Factura</v>
      </c>
      <c r="T434" s="228"/>
      <c r="U434" s="89"/>
      <c r="V434" s="47"/>
      <c r="W434" s="227" t="str">
        <f>IF(OR(W431="Empleado",W431="Familiar"),"Nombre del Empleado","N° Factura")</f>
        <v>N° Factura</v>
      </c>
      <c r="X434" s="228"/>
      <c r="Y434" s="89"/>
      <c r="Z434" s="47"/>
      <c r="AA434" s="227" t="str">
        <f>IF(OR(AA431="Empleado",AA431="Familiar"),"Nombre del Empleado","N° Factura")</f>
        <v>N° Factura</v>
      </c>
      <c r="AB434" s="228"/>
      <c r="AC434" s="89"/>
      <c r="AD434" s="48"/>
      <c r="AE434" s="240" t="s">
        <v>57</v>
      </c>
      <c r="AF434" s="230"/>
      <c r="AG434" s="161">
        <f t="array" aca="1" ref="AG434" ca="1">COUNTIFS(AP391:AP431, "💲", AY391:AY431, INDIRECT("AE" &amp; ROW())) + COUNTIFS(AP391:AP431, "📦", AY391:AY431, INDIRECT("AE" &amp; ROW())) + COUNTIFS(AP391:AP431, "✅", AY391:AY431, INDIRECT("AE" &amp; ROW()))</f>
        <v>0</v>
      </c>
      <c r="AH434" s="162">
        <f t="array" aca="1" ref="AH434" ca="1">COUNTIFS(AP391:AP431, "💲", AY391:AY431, INDIRECT("AE" &amp; ROW())) + COUNTIFS(AP391:AP431, "📦", AY391:AY431, INDIRECT("AE" &amp; ROW()))</f>
        <v>0</v>
      </c>
      <c r="AI434" s="139">
        <f t="array" aca="1" ref="AI434" ca="1">SUMIFS(AR391:AR431, AY391:AY431, INDIRECT("AE" &amp; ROW()), AP391:AP431, "💲") + SUMIFS(AR391:AR431, AY391:AY431, INDIRECT("AE" &amp; ROW()), AP391:AP431, "📦")</f>
        <v>0</v>
      </c>
      <c r="AJ434" s="139">
        <f t="array" aca="1" ref="AJ434" ca="1">(
    SUMIFS(AR391:AR431, AY391:AY431, INDIRECT("AE" &amp; ROW()), AP391:AP431, "💲") +
    SUMIFS(AR391:AR431, AY391:AY431, INDIRECT("AE" &amp; ROW()), AP391:AP431, "📦")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
        SUMIFS(AR391:AR431, AY391:AY431, INDIRECT("AE" &amp; ROW()), AP391:AP431, "💲", AS391:AS431, "Familiar") +
        SUMIFS(AR391:AR431, AY391:AY431, INDIRECT("AE" &amp; ROW()), AP391:AP431, "📦", AS391:AS431, "Familiar")
    ) / 2
)  -
(
    (
        SUMIFS(AR391:AR431, AY391:AY431, INDIRECT("AE" &amp; ROW()), AP391:AP431, "💲", AS391:AS431, "Exonerado ADH") +
        SUMIFS(AR391:AR431, AY391:AY431, INDIRECT("AE" &amp; ROW()), AP391:AP431, "📦", AS391:AS431, "Exonerado ADH")
    ) / 2
)  -
(
    (
        SUMIFS(AR391:AR431, AY391:AY431, INDIRECT("AE" &amp; ROW()), AP391:AP431, "💲", AS391:AS431, "Exonerado Doctor") +
        SUMIFS(AR391:AR431, AY391:AY431, INDIRECT("AE" &amp; ROW()), AP391:AP431, "📦", AS391:AS431, "Exonerado Doctor")
    ) / 2
)</f>
        <v>0</v>
      </c>
      <c r="AK434" s="139">
        <f t="array" aca="1" ref="AK434" ca="1">(
    SUMIFS(AR391:AR431, AY391:AY431, INDIRECT("AE" &amp; ROW()), AP391:AP431, "💲") +
    SUMIFS(AR391:AR431, AY391:AY431, INDIRECT("AE" &amp; ROW()), AP391:AP431, "📦")
) -
(
    SUMIFS(AR391:AR431, AY391:AY431, INDIRECT("AE" &amp; ROW()), AP391:AP431, "💲", AS391:AS431, "Familiar") +
    SUMIFS(AR391:AR431, AY391:AY431, INDIRECT("AE" &amp; ROW()), AP391:AP431, "📦", AS391:AS431, "Familiar")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SUMIFS(AR391:AR431, AY391:AY431, INDIRECT("AE" &amp; ROW()), AP391:AP431, "💲", AS391:AS431, "Exonerado ADH") +
    SUMIFS(AR391:AR431, AY391:AY431, INDIRECT("AE" &amp; ROW()), AP391:AP431, "📦", AS391:AS431, "Exonerado ADH")
) -
(
    (
        SUMIFS(AR391:AR431, AY391:AY431, INDIRECT("AE" &amp; ROW()), AP391:AP431, "💲", AS391:AS431, "Exonerado Doctor") +
        SUMIFS(AR391:AR431, AY391:AY431, INDIRECT("AE" &amp; ROW()), AP391:AP431, "📦", AS391:AS431, "Exonerado Doctor")
    ) / 2
) -
(
    (
        SUMIFS(AR391:AR431, AY391:AY431, INDIRECT("AE" &amp; ROW()), AP391:AP431, "💲", AS391:AS431, "") +
        SUMIFS(AR391:AR431, AY391:AY431, INDIRECT("AE" &amp; ROW()), AP391:AP431, "📦", AS391:AS431, "")
    ) / 2
)</f>
        <v>0</v>
      </c>
      <c r="AL434" s="140">
        <f t="array" aca="1" ref="AL434" ca="1">(
    SUMIFS(AR391:AR431, AY391:AY431, INDIRECT("AE" &amp; ROW()), AP391:AP431, "💲") +
    SUMIFS(AR391:AR431, AY391:AY431, INDIRECT("AE" &amp; ROW()), AP391:AP431, "📦")
) -
(
    (
        SUMIFS(AR391:AR431, AY391:AY431, INDIRECT("AE" &amp; ROW()), AP391:AP431, "💲", AS391:AS431, "Familiar") +
        SUMIFS(AR391:AR431, AY391:AY431, INDIRECT("AE" &amp; ROW()), AP391:AP431, "📦", AS391:AS431, "Familiar")
    ) / 2
) -
(
    (
        SUMIFS(AR391:AR431, AY391:AY431, INDIRECT("AE" &amp; ROW()), AP391:AP431, "💲", AS391:AS431, "Participante") +
        SUMIFS(AR391:AR431, AY391:AY431, INDIRECT("AE" &amp; ROW()), AP391:AP431, "📦", AS391:AS431, "Participante")
    ) / 2
) -
(
    (
        SUMIFS(AR391:AR431, AY391:AY431, INDIRECT("AE" &amp; ROW()), AP391:AP431, "💲", AS391:AS431, "Empleado") +
        SUMIFS(AR391:AR431, AY391:AY431, INDIRECT("AE" &amp; ROW()), AP391:AP431, "📦", AS391:AS431, "Empleado")
    ) / 2
) -
(
    (
        SUMIFS(AR391:AR431, AY391:AY431, INDIRECT("AE" &amp; ROW()), AP391:AP431, "💲", AS391:AS431, "Exonerado ADH") +
        SUMIFS(AR391:AR431, AY391:AY431, INDIRECT("AE" &amp; ROW()), AP391:AP431, "📦", AS391:AS431, "Exonerado ADH")
    ) / 2
) -
(
    SUMIFS(AR391:AR431, AY391:AY431, INDIRECT("AE" &amp; ROW()), AP391:AP431, "💲", AS391:AS431, "Exonerado Doctor") +
    SUMIFS(AR391:AR431, AY391:AY431, INDIRECT("AE" &amp; ROW()), AP391:AP431, "📦", AS391:AS431, "Exonerado Doctor")
) -
(
    (
        SUMIFS(AR391:AR431, AY391:AY431, INDIRECT("AE" &amp; ROW()), AP391:AP431, "💲", AS391:AS431, "") +
        SUMIFS(AR391:AR431, AY391:AY431, INDIRECT("AE" &amp; ROW()), AP391:AP431, "📦", AS391:AS431, "")
    ) / 2
)</f>
        <v>0</v>
      </c>
      <c r="AM434" s="48"/>
      <c r="AN434" s="48"/>
      <c r="AO434" s="48"/>
      <c r="AP434" s="48"/>
      <c r="AQ434" s="48"/>
      <c r="AR434" s="48"/>
      <c r="AS434" s="48"/>
      <c r="AT434" s="48"/>
      <c r="AU434" s="48"/>
      <c r="AV434" s="48"/>
      <c r="AW434" s="48"/>
      <c r="AX434" s="48"/>
      <c r="AY434" s="48"/>
      <c r="AZ434" s="48"/>
      <c r="BA434" s="48"/>
      <c r="BB434" s="48"/>
      <c r="BC434" s="48"/>
      <c r="BD434" s="48"/>
      <c r="BE434" s="48"/>
      <c r="BF434" s="48"/>
      <c r="BG434" s="48"/>
      <c r="BH434" s="48"/>
      <c r="BI434" s="48"/>
      <c r="BJ434" s="48"/>
      <c r="BK434" s="48"/>
      <c r="BL434" s="48"/>
      <c r="BM434" s="48"/>
      <c r="BN434" s="48"/>
    </row>
    <row r="435" spans="1:66" ht="11.25" customHeight="1">
      <c r="A435" s="222">
        <f>A431+$Q$13/1440</f>
        <v>0.79166666666666641</v>
      </c>
      <c r="B435" s="164"/>
      <c r="C435" s="204"/>
      <c r="D435" s="207"/>
      <c r="E435" s="177" t="s">
        <v>36</v>
      </c>
      <c r="F435" s="42" t="str">
        <f>IF(D435&lt;&gt;"", VLOOKUP(D435,'Base de Datos'!$A$2:$D1268,2,FALSE()),"")</f>
        <v/>
      </c>
      <c r="G435" s="204"/>
      <c r="H435" s="216"/>
      <c r="I435" s="177" t="s">
        <v>36</v>
      </c>
      <c r="J435" s="42" t="str">
        <f>IF(H435&lt;&gt;"", VLOOKUP(H435,'Base de Datos'!$A$2:$D1268,2,FALSE()),"")</f>
        <v/>
      </c>
      <c r="K435" s="204"/>
      <c r="L435" s="216"/>
      <c r="M435" s="177" t="s">
        <v>36</v>
      </c>
      <c r="N435" s="42" t="str">
        <f>IF(L435&lt;&gt;"", VLOOKUP(L435,'Base de Datos'!$A$2:$D1268,2,FALSE()),"")</f>
        <v/>
      </c>
      <c r="O435" s="165"/>
      <c r="P435" s="165"/>
      <c r="Q435" s="165"/>
      <c r="R435" s="166"/>
      <c r="S435" s="167"/>
      <c r="T435" s="45" t="s">
        <v>37</v>
      </c>
      <c r="U435" s="168"/>
      <c r="V435" s="169"/>
      <c r="W435" s="167"/>
      <c r="X435" s="45" t="s">
        <v>37</v>
      </c>
      <c r="Y435" s="168"/>
      <c r="Z435" s="169"/>
      <c r="AA435" s="167"/>
      <c r="AB435" s="45" t="s">
        <v>37</v>
      </c>
      <c r="AC435" s="168"/>
      <c r="AD435" s="56"/>
      <c r="AE435" s="240" t="s">
        <v>59</v>
      </c>
      <c r="AF435" s="230"/>
      <c r="AG435" s="161">
        <f t="array" aca="1" ref="AG435" ca="1">COUNTIFS(AP391:AP431, "💲", AY391:AY431, INDIRECT("AE" &amp; ROW())) + COUNTIFS(AP391:AP431, "📦", AY391:AY431, INDIRECT("AE" &amp; ROW())) + COUNTIFS(AP391:AP431, "✅", AY391:AY431, INDIRECT("AE" &amp; ROW()))</f>
        <v>0</v>
      </c>
      <c r="AH435" s="162">
        <f t="array" aca="1" ref="AH435" ca="1">COUNTIFS(AP391:AP431, "💲", AY391:AY431, INDIRECT("AE" &amp; ROW())) + COUNTIFS(AP391:AP431, "📦", AY391:AY431, INDIRECT("AE" &amp; ROW()))</f>
        <v>0</v>
      </c>
      <c r="AI435" s="139">
        <f t="array" aca="1" ref="AI435" ca="1">SUMIFS(AR391:AR431, AY391:AY431, INDIRECT("AE" &amp; ROW()), AP391:AP431, "💲") + SUMIFS(AR391:AR431, AY391:AY431, INDIRECT("AE" &amp; ROW()), AP391:AP431, "📦")</f>
        <v>0</v>
      </c>
      <c r="AJ435" s="139">
        <f t="array" aca="1" ref="AJ435" ca="1">(
    SUMIFS(AR391:AR431, AY391:AY431, INDIRECT("AE" &amp; ROW()), AP391:AP431, "💲") +
    SUMIFS(AR391:AR431, AY391:AY431, INDIRECT("AE" &amp; ROW()), AP391:AP431, "📦")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
        SUMIFS(AR391:AR431, AY391:AY431, INDIRECT("AE" &amp; ROW()), AP391:AP431, "💲", AS391:AS431, "Familiar") +
        SUMIFS(AR391:AR431, AY391:AY431, INDIRECT("AE" &amp; ROW()), AP391:AP431, "📦", AS391:AS431, "Familiar")
    ) / 2
)  -
(
    (
        SUMIFS(AR391:AR431, AY391:AY431, INDIRECT("AE" &amp; ROW()), AP391:AP431, "💲", AS391:AS431, "Exonerado ADH") +
        SUMIFS(AR391:AR431, AY391:AY431, INDIRECT("AE" &amp; ROW()), AP391:AP431, "📦", AS391:AS431, "Exonerado ADH")
    ) / 2
)  -
(
    (
        SUMIFS(AR391:AR431, AY391:AY431, INDIRECT("AE" &amp; ROW()), AP391:AP431, "💲", AS391:AS431, "Exonerado Doctor") +
        SUMIFS(AR391:AR431, AY391:AY431, INDIRECT("AE" &amp; ROW()), AP391:AP431, "📦", AS391:AS431, "Exonerado Doctor")
    ) / 2
)</f>
        <v>0</v>
      </c>
      <c r="AK435" s="139">
        <f t="array" aca="1" ref="AK435" ca="1">(
    SUMIFS(AR391:AR431, AY391:AY431, INDIRECT("AE" &amp; ROW()), AP391:AP431, "💲") +
    SUMIFS(AR391:AR431, AY391:AY431, INDIRECT("AE" &amp; ROW()), AP391:AP431, "📦")
) -
(
    SUMIFS(AR391:AR431, AY391:AY431, INDIRECT("AE" &amp; ROW()), AP391:AP431, "💲", AS391:AS431, "Familiar") +
    SUMIFS(AR391:AR431, AY391:AY431, INDIRECT("AE" &amp; ROW()), AP391:AP431, "📦", AS391:AS431, "Familiar")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SUMIFS(AR391:AR431, AY391:AY431, INDIRECT("AE" &amp; ROW()), AP391:AP431, "💲", AS391:AS431, "Exonerado ADH") +
    SUMIFS(AR391:AR431, AY391:AY431, INDIRECT("AE" &amp; ROW()), AP391:AP431, "📦", AS391:AS431, "Exonerado ADH")
) -
(
    (
        SUMIFS(AR391:AR431, AY391:AY431, INDIRECT("AE" &amp; ROW()), AP391:AP431, "💲", AS391:AS431, "Exonerado Doctor") +
        SUMIFS(AR391:AR431, AY391:AY431, INDIRECT("AE" &amp; ROW()), AP391:AP431, "📦", AS391:AS431, "Exonerado Doctor")
    ) / 2
) -
(
    (
        SUMIFS(AR391:AR431, AY391:AY431, INDIRECT("AE" &amp; ROW()), AP391:AP431, "💲", AS391:AS431, "") +
        SUMIFS(AR391:AR431, AY391:AY431, INDIRECT("AE" &amp; ROW()), AP391:AP431, "📦", AS391:AS431, "")
    ) / 2
)</f>
        <v>0</v>
      </c>
      <c r="AL435" s="140">
        <f t="array" aca="1" ref="AL435" ca="1">(
    SUMIFS(AR391:AR431, AY391:AY431, INDIRECT("AE" &amp; ROW()), AP391:AP431, "💲") +
    SUMIFS(AR391:AR431, AY391:AY431, INDIRECT("AE" &amp; ROW()), AP391:AP431, "📦")
) -
(
    (
        SUMIFS(AR391:AR431, AY391:AY431, INDIRECT("AE" &amp; ROW()), AP391:AP431, "💲", AS391:AS431, "Familiar") +
        SUMIFS(AR391:AR431, AY391:AY431, INDIRECT("AE" &amp; ROW()), AP391:AP431, "📦", AS391:AS431, "Familiar")
    ) / 2
) -
(
    (
        SUMIFS(AR391:AR431, AY391:AY431, INDIRECT("AE" &amp; ROW()), AP391:AP431, "💲", AS391:AS431, "Participante") +
        SUMIFS(AR391:AR431, AY391:AY431, INDIRECT("AE" &amp; ROW()), AP391:AP431, "📦", AS391:AS431, "Participante")
    ) / 2
) -
(
    (
        SUMIFS(AR391:AR431, AY391:AY431, INDIRECT("AE" &amp; ROW()), AP391:AP431, "💲", AS391:AS431, "Empleado") +
        SUMIFS(AR391:AR431, AY391:AY431, INDIRECT("AE" &amp; ROW()), AP391:AP431, "📦", AS391:AS431, "Empleado")
    ) / 2
) -
(
    (
        SUMIFS(AR391:AR431, AY391:AY431, INDIRECT("AE" &amp; ROW()), AP391:AP431, "💲", AS391:AS431, "Exonerado ADH") +
        SUMIFS(AR391:AR431, AY391:AY431, INDIRECT("AE" &amp; ROW()), AP391:AP431, "📦", AS391:AS431, "Exonerado ADH")
    ) / 2
) -
(
    SUMIFS(AR391:AR431, AY391:AY431, INDIRECT("AE" &amp; ROW()), AP391:AP431, "💲", AS391:AS431, "Exonerado Doctor") +
    SUMIFS(AR391:AR431, AY391:AY431, INDIRECT("AE" &amp; ROW()), AP391:AP431, "📦", AS391:AS431, "Exonerado Doctor")
) -
(
    (
        SUMIFS(AR391:AR431, AY391:AY431, INDIRECT("AE" &amp; ROW()), AP391:AP431, "💲", AS391:AS431, "") +
        SUMIFS(AR391:AR431, AY391:AY431, INDIRECT("AE" &amp; ROW()), AP391:AP431, "📦", AS391:AS431, "")
    ) / 2
)</f>
        <v>0</v>
      </c>
      <c r="AM435" s="56"/>
      <c r="AN435" s="56"/>
      <c r="AO435" s="56"/>
      <c r="AP435" s="56"/>
      <c r="AQ435" s="56"/>
      <c r="AR435" s="56"/>
      <c r="AS435" s="56"/>
      <c r="AT435" s="56"/>
      <c r="AU435" s="56"/>
      <c r="AV435" s="56"/>
      <c r="AW435" s="56"/>
      <c r="AX435" s="56"/>
      <c r="AY435" s="56"/>
      <c r="AZ435" s="56"/>
      <c r="BA435" s="56"/>
      <c r="BB435" s="56"/>
      <c r="BC435" s="56"/>
      <c r="BD435" s="56"/>
      <c r="BE435" s="56"/>
      <c r="BF435" s="56"/>
      <c r="BG435" s="56"/>
      <c r="BH435" s="56"/>
      <c r="BI435" s="56"/>
      <c r="BJ435" s="56"/>
      <c r="BK435" s="56"/>
      <c r="BL435" s="56"/>
      <c r="BM435" s="56"/>
      <c r="BN435" s="56"/>
    </row>
    <row r="436" spans="1:66" ht="11.25" customHeight="1">
      <c r="A436" s="220"/>
      <c r="B436" s="164"/>
      <c r="C436" s="205"/>
      <c r="D436" s="208"/>
      <c r="E436" s="178" t="s">
        <v>42</v>
      </c>
      <c r="F436" s="58" t="str">
        <f>IF(D435&lt;&gt;"", VLOOKUP(D435,'Base de Datos'!$A$2:$D1268,3,FALSE()),"")</f>
        <v/>
      </c>
      <c r="G436" s="205"/>
      <c r="H436" s="208"/>
      <c r="I436" s="178" t="s">
        <v>42</v>
      </c>
      <c r="J436" s="58" t="str">
        <f>IF(H435&lt;&gt;"", VLOOKUP(H435,'Base de Datos'!$A$2:$D1268,3,FALSE()),"")</f>
        <v/>
      </c>
      <c r="K436" s="205"/>
      <c r="L436" s="208"/>
      <c r="M436" s="178" t="s">
        <v>42</v>
      </c>
      <c r="N436" s="58" t="str">
        <f>IF(L435&lt;&gt;"", VLOOKUP(L435,'Base de Datos'!$A$2:$D1268,3,FALSE()),"")</f>
        <v/>
      </c>
      <c r="O436" s="165"/>
      <c r="P436" s="165"/>
      <c r="Q436" s="165"/>
      <c r="R436" s="166"/>
      <c r="S436" s="231"/>
      <c r="T436" s="230"/>
      <c r="U436" s="170"/>
      <c r="V436" s="169"/>
      <c r="W436" s="231"/>
      <c r="X436" s="230"/>
      <c r="Y436" s="170"/>
      <c r="Z436" s="169"/>
      <c r="AA436" s="231"/>
      <c r="AB436" s="230"/>
      <c r="AC436" s="170"/>
      <c r="AD436" s="56"/>
      <c r="AE436" s="240" t="s">
        <v>63</v>
      </c>
      <c r="AF436" s="230"/>
      <c r="AG436" s="161">
        <f t="array" aca="1" ref="AG436" ca="1">COUNTIFS(AP391:AP431, "💲", AY391:AY431, INDIRECT("AE" &amp; ROW())) + COUNTIFS(AP391:AP431, "📦", AY391:AY431, INDIRECT("AE" &amp; ROW())) + COUNTIFS(AP391:AP431, "✅", AY391:AY431, INDIRECT("AE" &amp; ROW()))</f>
        <v>0</v>
      </c>
      <c r="AH436" s="162">
        <f t="array" aca="1" ref="AH436" ca="1">COUNTIFS(AP391:AP431, "💲", AY391:AY431, INDIRECT("AE" &amp; ROW())) + COUNTIFS(AP391:AP431, "📦", AY391:AY431, INDIRECT("AE" &amp; ROW()))</f>
        <v>0</v>
      </c>
      <c r="AI436" s="139">
        <f t="array" aca="1" ref="AI436" ca="1">SUMIFS(AR391:AR431, AY391:AY431, INDIRECT("AE" &amp; ROW()), AP391:AP431, "💲") + SUMIFS(AR391:AR431, AY391:AY431, INDIRECT("AE" &amp; ROW()), AP391:AP431, "📦")</f>
        <v>0</v>
      </c>
      <c r="AJ436" s="139">
        <f t="array" aca="1" ref="AJ436" ca="1">(
    SUMIFS(AR391:AR431, AY391:AY431, INDIRECT("AE" &amp; ROW()), AP391:AP431, "💲") +
    SUMIFS(AR391:AR431, AY391:AY431, INDIRECT("AE" &amp; ROW()), AP391:AP431, "📦")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
        SUMIFS(AR391:AR431, AY391:AY431, INDIRECT("AE" &amp; ROW()), AP391:AP431, "💲", AS391:AS431, "Familiar") +
        SUMIFS(AR391:AR431, AY391:AY431, INDIRECT("AE" &amp; ROW()), AP391:AP431, "📦", AS391:AS431, "Familiar")
    ) / 2
)  -
(
    (
        SUMIFS(AR391:AR431, AY391:AY431, INDIRECT("AE" &amp; ROW()), AP391:AP431, "💲", AS391:AS431, "Exonerado ADH") +
        SUMIFS(AR391:AR431, AY391:AY431, INDIRECT("AE" &amp; ROW()), AP391:AP431, "📦", AS391:AS431, "Exonerado ADH")
    ) / 2
)  -
(
    (
        SUMIFS(AR391:AR431, AY391:AY431, INDIRECT("AE" &amp; ROW()), AP391:AP431, "💲", AS391:AS431, "Exonerado Doctor") +
        SUMIFS(AR391:AR431, AY391:AY431, INDIRECT("AE" &amp; ROW()), AP391:AP431, "📦", AS391:AS431, "Exonerado Doctor")
    ) / 2
)</f>
        <v>0</v>
      </c>
      <c r="AK436" s="139">
        <f t="array" aca="1" ref="AK436" ca="1">(
    SUMIFS(AR391:AR431, AY391:AY431, INDIRECT("AE" &amp; ROW()), AP391:AP431, "💲") +
    SUMIFS(AR391:AR431, AY391:AY431, INDIRECT("AE" &amp; ROW()), AP391:AP431, "📦")
) -
(
    SUMIFS(AR391:AR431, AY391:AY431, INDIRECT("AE" &amp; ROW()), AP391:AP431, "💲", AS391:AS431, "Familiar") +
    SUMIFS(AR391:AR431, AY391:AY431, INDIRECT("AE" &amp; ROW()), AP391:AP431, "📦", AS391:AS431, "Familiar")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SUMIFS(AR391:AR431, AY391:AY431, INDIRECT("AE" &amp; ROW()), AP391:AP431, "💲", AS391:AS431, "Exonerado ADH") +
    SUMIFS(AR391:AR431, AY391:AY431, INDIRECT("AE" &amp; ROW()), AP391:AP431, "📦", AS391:AS431, "Exonerado ADH")
) -
(
    (
        SUMIFS(AR391:AR431, AY391:AY431, INDIRECT("AE" &amp; ROW()), AP391:AP431, "💲", AS391:AS431, "Exonerado Doctor") +
        SUMIFS(AR391:AR431, AY391:AY431, INDIRECT("AE" &amp; ROW()), AP391:AP431, "📦", AS391:AS431, "Exonerado Doctor")
    ) / 2
) -
(
    (
        SUMIFS(AR391:AR431, AY391:AY431, INDIRECT("AE" &amp; ROW()), AP391:AP431, "💲", AS391:AS431, "") +
        SUMIFS(AR391:AR431, AY391:AY431, INDIRECT("AE" &amp; ROW()), AP391:AP431, "📦", AS391:AS431, "")
    ) / 2
)</f>
        <v>0</v>
      </c>
      <c r="AL436" s="140">
        <f t="array" aca="1" ref="AL436" ca="1">(
    SUMIFS(AR391:AR431, AY391:AY431, INDIRECT("AE" &amp; ROW()), AP391:AP431, "💲") +
    SUMIFS(AR391:AR431, AY391:AY431, INDIRECT("AE" &amp; ROW()), AP391:AP431, "📦")
) -
(
    (
        SUMIFS(AR391:AR431, AY391:AY431, INDIRECT("AE" &amp; ROW()), AP391:AP431, "💲", AS391:AS431, "Familiar") +
        SUMIFS(AR391:AR431, AY391:AY431, INDIRECT("AE" &amp; ROW()), AP391:AP431, "📦", AS391:AS431, "Familiar")
    ) / 2
) -
(
    (
        SUMIFS(AR391:AR431, AY391:AY431, INDIRECT("AE" &amp; ROW()), AP391:AP431, "💲", AS391:AS431, "Participante") +
        SUMIFS(AR391:AR431, AY391:AY431, INDIRECT("AE" &amp; ROW()), AP391:AP431, "📦", AS391:AS431, "Participante")
    ) / 2
) -
(
    (
        SUMIFS(AR391:AR431, AY391:AY431, INDIRECT("AE" &amp; ROW()), AP391:AP431, "💲", AS391:AS431, "Empleado") +
        SUMIFS(AR391:AR431, AY391:AY431, INDIRECT("AE" &amp; ROW()), AP391:AP431, "📦", AS391:AS431, "Empleado")
    ) / 2
) -
(
    (
        SUMIFS(AR391:AR431, AY391:AY431, INDIRECT("AE" &amp; ROW()), AP391:AP431, "💲", AS391:AS431, "Exonerado ADH") +
        SUMIFS(AR391:AR431, AY391:AY431, INDIRECT("AE" &amp; ROW()), AP391:AP431, "📦", AS391:AS431, "Exonerado ADH")
    ) / 2
) -
(
    SUMIFS(AR391:AR431, AY391:AY431, INDIRECT("AE" &amp; ROW()), AP391:AP431, "💲", AS391:AS431, "Exonerado Doctor") +
    SUMIFS(AR391:AR431, AY391:AY431, INDIRECT("AE" &amp; ROW()), AP391:AP431, "📦", AS391:AS431, "Exonerado Doctor")
) -
(
    (
        SUMIFS(AR391:AR431, AY391:AY431, INDIRECT("AE" &amp; ROW()), AP391:AP431, "💲", AS391:AS431, "") +
        SUMIFS(AR391:AR431, AY391:AY431, INDIRECT("AE" &amp; ROW()), AP391:AP431, "📦", AS391:AS431, "")
    ) / 2
)</f>
        <v>0</v>
      </c>
      <c r="AM436" s="56"/>
      <c r="AN436" s="56"/>
      <c r="AO436" s="56"/>
      <c r="AP436" s="56"/>
      <c r="AQ436" s="56"/>
      <c r="AR436" s="56"/>
      <c r="AS436" s="56"/>
      <c r="AT436" s="56"/>
      <c r="AU436" s="56"/>
      <c r="AV436" s="56"/>
      <c r="AW436" s="56"/>
      <c r="AX436" s="56"/>
      <c r="AY436" s="56"/>
      <c r="AZ436" s="56"/>
      <c r="BA436" s="56"/>
      <c r="BB436" s="56"/>
      <c r="BC436" s="56"/>
      <c r="BD436" s="56"/>
      <c r="BE436" s="56"/>
      <c r="BF436" s="56"/>
      <c r="BG436" s="56"/>
      <c r="BH436" s="56"/>
      <c r="BI436" s="56"/>
      <c r="BJ436" s="56"/>
      <c r="BK436" s="56"/>
      <c r="BL436" s="56"/>
      <c r="BM436" s="56"/>
      <c r="BN436" s="56"/>
    </row>
    <row r="437" spans="1:66" ht="11.25" customHeight="1">
      <c r="A437" s="220"/>
      <c r="B437" s="164"/>
      <c r="C437" s="205"/>
      <c r="D437" s="208"/>
      <c r="E437" s="178" t="s">
        <v>44</v>
      </c>
      <c r="F437" s="58" t="str">
        <f>IF(D435&lt;&gt;"", VLOOKUP(D435,'Base de Datos'!$A$2:$D1268,4,FALSE()),"")</f>
        <v/>
      </c>
      <c r="G437" s="205"/>
      <c r="H437" s="208"/>
      <c r="I437" s="178" t="s">
        <v>44</v>
      </c>
      <c r="J437" s="58" t="str">
        <f>IF(H435&lt;&gt;"", VLOOKUP(H435,'Base de Datos'!$A$2:$D1268,4,FALSE()),"")</f>
        <v/>
      </c>
      <c r="K437" s="205"/>
      <c r="L437" s="208"/>
      <c r="M437" s="178" t="s">
        <v>44</v>
      </c>
      <c r="N437" s="58" t="str">
        <f>IF(L435&lt;&gt;"", VLOOKUP(L435,'Base de Datos'!$A$2:$D1268,4,FALSE()),"")</f>
        <v/>
      </c>
      <c r="O437" s="165"/>
      <c r="P437" s="165"/>
      <c r="Q437" s="165"/>
      <c r="R437" s="166"/>
      <c r="S437" s="231"/>
      <c r="T437" s="230"/>
      <c r="U437" s="170"/>
      <c r="V437" s="169"/>
      <c r="W437" s="231"/>
      <c r="X437" s="230"/>
      <c r="Y437" s="170"/>
      <c r="Z437" s="169"/>
      <c r="AA437" s="231"/>
      <c r="AB437" s="230"/>
      <c r="AC437" s="170"/>
      <c r="AD437" s="56"/>
      <c r="AE437" s="240" t="s">
        <v>66</v>
      </c>
      <c r="AF437" s="230"/>
      <c r="AG437" s="161">
        <f t="array" aca="1" ref="AG437" ca="1">COUNTIFS(AP391:AP431, "💲", AY391:AY431, INDIRECT("AE" &amp; ROW())) + COUNTIFS(AP391:AP431, "📦", AY391:AY431, INDIRECT("AE" &amp; ROW())) + COUNTIFS(AP391:AP431, "✅", AY391:AY431, INDIRECT("AE" &amp; ROW()))</f>
        <v>0</v>
      </c>
      <c r="AH437" s="162">
        <f t="array" aca="1" ref="AH437" ca="1">COUNTIFS(AP391:AP431, "💲", AY391:AY431, INDIRECT("AE" &amp; ROW())) + COUNTIFS(AP391:AP431, "📦", AY391:AY431, INDIRECT("AE" &amp; ROW()))</f>
        <v>0</v>
      </c>
      <c r="AI437" s="139">
        <f t="array" aca="1" ref="AI437" ca="1">SUMIFS(AR391:AR431, AY391:AY431, INDIRECT("AE" &amp; ROW()), AP391:AP431, "💲") + SUMIFS(AR391:AR431, AY391:AY431, INDIRECT("AE" &amp; ROW()), AP391:AP431, "📦")</f>
        <v>0</v>
      </c>
      <c r="AJ437" s="139">
        <f t="array" aca="1" ref="AJ437" ca="1">(
    SUMIFS(AR391:AR431, AY391:AY431, INDIRECT("AE" &amp; ROW()), AP391:AP431, "💲") +
    SUMIFS(AR391:AR431, AY391:AY431, INDIRECT("AE" &amp; ROW()), AP391:AP431, "📦")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
        SUMIFS(AR391:AR431, AY391:AY431, INDIRECT("AE" &amp; ROW()), AP391:AP431, "💲", AS391:AS431, "Familiar") +
        SUMIFS(AR391:AR431, AY391:AY431, INDIRECT("AE" &amp; ROW()), AP391:AP431, "📦", AS391:AS431, "Familiar")
    ) / 2
)  -
(
    (
        SUMIFS(AR391:AR431, AY391:AY431, INDIRECT("AE" &amp; ROW()), AP391:AP431, "💲", AS391:AS431, "Exonerado ADH") +
        SUMIFS(AR391:AR431, AY391:AY431, INDIRECT("AE" &amp; ROW()), AP391:AP431, "📦", AS391:AS431, "Exonerado ADH")
    ) / 2
)  -
(
    (
        SUMIFS(AR391:AR431, AY391:AY431, INDIRECT("AE" &amp; ROW()), AP391:AP431, "💲", AS391:AS431, "Exonerado Doctor") +
        SUMIFS(AR391:AR431, AY391:AY431, INDIRECT("AE" &amp; ROW()), AP391:AP431, "📦", AS391:AS431, "Exonerado Doctor")
    ) / 2
)</f>
        <v>0</v>
      </c>
      <c r="AK437" s="139">
        <f t="array" aca="1" ref="AK437" ca="1">(
    SUMIFS(AR391:AR431, AY391:AY431, INDIRECT("AE" &amp; ROW()), AP391:AP431, "💲") +
    SUMIFS(AR391:AR431, AY391:AY431, INDIRECT("AE" &amp; ROW()), AP391:AP431, "📦")
) -
(
    SUMIFS(AR391:AR431, AY391:AY431, INDIRECT("AE" &amp; ROW()), AP391:AP431, "💲", AS391:AS431, "Familiar") +
    SUMIFS(AR391:AR431, AY391:AY431, INDIRECT("AE" &amp; ROW()), AP391:AP431, "📦", AS391:AS431, "Familiar")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SUMIFS(AR391:AR431, AY391:AY431, INDIRECT("AE" &amp; ROW()), AP391:AP431, "💲", AS391:AS431, "Exonerado ADH") +
    SUMIFS(AR391:AR431, AY391:AY431, INDIRECT("AE" &amp; ROW()), AP391:AP431, "📦", AS391:AS431, "Exonerado ADH")
) -
(
    (
        SUMIFS(AR391:AR431, AY391:AY431, INDIRECT("AE" &amp; ROW()), AP391:AP431, "💲", AS391:AS431, "Exonerado Doctor") +
        SUMIFS(AR391:AR431, AY391:AY431, INDIRECT("AE" &amp; ROW()), AP391:AP431, "📦", AS391:AS431, "Exonerado Doctor")
    ) / 2
) -
(
    (
        SUMIFS(AR391:AR431, AY391:AY431, INDIRECT("AE" &amp; ROW()), AP391:AP431, "💲", AS391:AS431, "") +
        SUMIFS(AR391:AR431, AY391:AY431, INDIRECT("AE" &amp; ROW()), AP391:AP431, "📦", AS391:AS431, "")
    ) / 2
)</f>
        <v>0</v>
      </c>
      <c r="AL437" s="140">
        <f t="array" aca="1" ref="AL437" ca="1">(
    SUMIFS(AR391:AR431, AY391:AY431, INDIRECT("AE" &amp; ROW()), AP391:AP431, "💲") +
    SUMIFS(AR391:AR431, AY391:AY431, INDIRECT("AE" &amp; ROW()), AP391:AP431, "📦")
) -
(
    (
        SUMIFS(AR391:AR431, AY391:AY431, INDIRECT("AE" &amp; ROW()), AP391:AP431, "💲", AS391:AS431, "Familiar") +
        SUMIFS(AR391:AR431, AY391:AY431, INDIRECT("AE" &amp; ROW()), AP391:AP431, "📦", AS391:AS431, "Familiar")
    ) / 2
) -
(
    (
        SUMIFS(AR391:AR431, AY391:AY431, INDIRECT("AE" &amp; ROW()), AP391:AP431, "💲", AS391:AS431, "Participante") +
        SUMIFS(AR391:AR431, AY391:AY431, INDIRECT("AE" &amp; ROW()), AP391:AP431, "📦", AS391:AS431, "Participante")
    ) / 2
) -
(
    (
        SUMIFS(AR391:AR431, AY391:AY431, INDIRECT("AE" &amp; ROW()), AP391:AP431, "💲", AS391:AS431, "Empleado") +
        SUMIFS(AR391:AR431, AY391:AY431, INDIRECT("AE" &amp; ROW()), AP391:AP431, "📦", AS391:AS431, "Empleado")
    ) / 2
) -
(
    (
        SUMIFS(AR391:AR431, AY391:AY431, INDIRECT("AE" &amp; ROW()), AP391:AP431, "💲", AS391:AS431, "Exonerado ADH") +
        SUMIFS(AR391:AR431, AY391:AY431, INDIRECT("AE" &amp; ROW()), AP391:AP431, "📦", AS391:AS431, "Exonerado ADH")
    ) / 2
) -
(
    SUMIFS(AR391:AR431, AY391:AY431, INDIRECT("AE" &amp; ROW()), AP391:AP431, "💲", AS391:AS431, "Exonerado Doctor") +
    SUMIFS(AR391:AR431, AY391:AY431, INDIRECT("AE" &amp; ROW()), AP391:AP431, "📦", AS391:AS431, "Exonerado Doctor")
) -
(
    (
        SUMIFS(AR391:AR431, AY391:AY431, INDIRECT("AE" &amp; ROW()), AP391:AP431, "💲", AS391:AS431, "") +
        SUMIFS(AR391:AR431, AY391:AY431, INDIRECT("AE" &amp; ROW()), AP391:AP431, "📦", AS391:AS431, "")
    ) / 2
)</f>
        <v>0</v>
      </c>
      <c r="AM437" s="56"/>
      <c r="AN437" s="56"/>
      <c r="AO437" s="56"/>
      <c r="AP437" s="56"/>
      <c r="AQ437" s="56"/>
      <c r="AR437" s="56"/>
      <c r="AS437" s="56"/>
      <c r="AT437" s="56"/>
      <c r="AU437" s="56"/>
      <c r="AV437" s="56"/>
      <c r="AW437" s="56"/>
      <c r="AX437" s="56"/>
      <c r="AY437" s="56"/>
      <c r="AZ437" s="56"/>
      <c r="BA437" s="56"/>
      <c r="BB437" s="56"/>
      <c r="BC437" s="56"/>
      <c r="BD437" s="56"/>
      <c r="BE437" s="56"/>
      <c r="BF437" s="56"/>
      <c r="BG437" s="56"/>
      <c r="BH437" s="56"/>
      <c r="BI437" s="56"/>
      <c r="BJ437" s="56"/>
      <c r="BK437" s="56"/>
      <c r="BL437" s="56"/>
      <c r="BM437" s="56"/>
      <c r="BN437" s="56"/>
    </row>
    <row r="438" spans="1:66" ht="11.25" customHeight="1">
      <c r="A438" s="221"/>
      <c r="B438" s="164"/>
      <c r="C438" s="206"/>
      <c r="D438" s="209"/>
      <c r="E438" s="179" t="s">
        <v>46</v>
      </c>
      <c r="F438" s="183"/>
      <c r="G438" s="206"/>
      <c r="H438" s="209"/>
      <c r="I438" s="179" t="s">
        <v>46</v>
      </c>
      <c r="J438" s="180"/>
      <c r="K438" s="206"/>
      <c r="L438" s="209"/>
      <c r="M438" s="179" t="s">
        <v>46</v>
      </c>
      <c r="N438" s="180"/>
      <c r="O438" s="165"/>
      <c r="P438" s="165"/>
      <c r="Q438" s="165"/>
      <c r="R438" s="166"/>
      <c r="S438" s="227" t="str">
        <f>IF(OR(S435="Empleado",S435="Familiar"),"Nombre del Empleado","N° Factura")</f>
        <v>N° Factura</v>
      </c>
      <c r="T438" s="228"/>
      <c r="U438" s="89"/>
      <c r="V438" s="169"/>
      <c r="W438" s="227" t="str">
        <f>IF(OR(W435="Empleado",W435="Familiar"),"Nombre del Empleado","N° Factura")</f>
        <v>N° Factura</v>
      </c>
      <c r="X438" s="228"/>
      <c r="Y438" s="89"/>
      <c r="Z438" s="169"/>
      <c r="AA438" s="227" t="str">
        <f>IF(OR(AA435="Empleado",AA435="Familiar"),"Nombre del Empleado","N° Factura")</f>
        <v>N° Factura</v>
      </c>
      <c r="AB438" s="228"/>
      <c r="AC438" s="89"/>
      <c r="AD438" s="56"/>
      <c r="AE438" s="240" t="s">
        <v>69</v>
      </c>
      <c r="AF438" s="230"/>
      <c r="AG438" s="161">
        <f t="array" aca="1" ref="AG438" ca="1">COUNTIFS(AP391:AP431, "💲", AY391:AY431, INDIRECT("AE" &amp; ROW())) + COUNTIFS(AP391:AP431, "📦", AY391:AY431, INDIRECT("AE" &amp; ROW())) + COUNTIFS(AP391:AP431, "✅", AY391:AY431, INDIRECT("AE" &amp; ROW()))</f>
        <v>0</v>
      </c>
      <c r="AH438" s="162">
        <f t="array" aca="1" ref="AH438" ca="1">COUNTIFS(AP391:AP431, "💲", AY391:AY431, INDIRECT("AE" &amp; ROW())) + COUNTIFS(AP391:AP431, "📦", AY391:AY431, INDIRECT("AE" &amp; ROW()))</f>
        <v>0</v>
      </c>
      <c r="AI438" s="139">
        <f t="array" aca="1" ref="AI438" ca="1">SUMIFS(AR391:AR431, AY391:AY431, INDIRECT("AE" &amp; ROW()), AP391:AP431, "💲") + SUMIFS(AR391:AR431, AY391:AY431, INDIRECT("AE" &amp; ROW()), AP391:AP431, "📦")</f>
        <v>0</v>
      </c>
      <c r="AJ438" s="66">
        <f t="array" aca="1" ref="AJ438" ca="1">(
    SUMIFS(AR391:AR431, AY391:AY431, INDIRECT("AE" &amp; ROW()), AP391:AP431, "💲") +
    SUMIFS(AR391:AR431, AY391:AY431, INDIRECT("AE" &amp; ROW()), AP391:AP431, "📦")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
        SUMIFS(AR391:AR431, AY391:AY431, INDIRECT("AE" &amp; ROW()), AP391:AP431, "💲", AS391:AS431, "Familiar") +
        SUMIFS(AR391:AR431, AY391:AY431, INDIRECT("AE" &amp; ROW()), AP391:AP431, "📦", AS391:AS431, "Familiar")
    ) / 2
)  -
(
    (
        SUMIFS(AR391:AR431, AY391:AY431, INDIRECT("AE" &amp; ROW()), AP391:AP431, "💲", AS391:AS431, "Exonerado ADH") +
        SUMIFS(AR391:AR431, AY391:AY431, INDIRECT("AE" &amp; ROW()), AP391:AP431, "📦", AS391:AS431, "Exonerado ADH")
    ) / 2
)  -
(
    (
        SUMIFS(AR391:AR431, AY391:AY431, INDIRECT("AE" &amp; ROW()), AP391:AP431, "💲", AS391:AS431, "Exonerado Doctor") +
        SUMIFS(AR391:AR431, AY391:AY431, INDIRECT("AE" &amp; ROW()), AP391:AP431, "📦", AS391:AS431, "Exonerado Doctor")
    ) / 2
)</f>
        <v>0</v>
      </c>
      <c r="AK438" s="139">
        <f t="array" aca="1" ref="AK438" ca="1">(
    SUMIFS(AR391:AR431, AY391:AY431, INDIRECT("AE" &amp; ROW()), AP391:AP431, "💲") +
    SUMIFS(AR391:AR431, AY391:AY431, INDIRECT("AE" &amp; ROW()), AP391:AP431, "📦")
) -
(
    SUMIFS(AR391:AR431, AY391:AY431, INDIRECT("AE" &amp; ROW()), AP391:AP431, "💲", AS391:AS431, "Familiar") +
    SUMIFS(AR391:AR431, AY391:AY431, INDIRECT("AE" &amp; ROW()), AP391:AP431, "📦", AS391:AS431, "Familiar")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SUMIFS(AR391:AR431, AY391:AY431, INDIRECT("AE" &amp; ROW()), AP391:AP431, "💲", AS391:AS431, "Exonerado ADH") +
    SUMIFS(AR391:AR431, AY391:AY431, INDIRECT("AE" &amp; ROW()), AP391:AP431, "📦", AS391:AS431, "Exonerado ADH")
) -
(
    (
        SUMIFS(AR391:AR431, AY391:AY431, INDIRECT("AE" &amp; ROW()), AP391:AP431, "💲", AS391:AS431, "Exonerado Doctor") +
        SUMIFS(AR391:AR431, AY391:AY431, INDIRECT("AE" &amp; ROW()), AP391:AP431, "📦", AS391:AS431, "Exonerado Doctor")
    ) / 2
) -
(
    (
        SUMIFS(AR391:AR431, AY391:AY431, INDIRECT("AE" &amp; ROW()), AP391:AP431, "💲", AS391:AS431, "") +
        SUMIFS(AR391:AR431, AY391:AY431, INDIRECT("AE" &amp; ROW()), AP391:AP431, "📦", AS391:AS431, "")
    ) / 2
)</f>
        <v>0</v>
      </c>
      <c r="AL438" s="140">
        <f t="array" aca="1" ref="AL438" ca="1">(
    SUMIFS(AR391:AR431, AY391:AY431, INDIRECT("AE" &amp; ROW()), AP391:AP431, "💲") +
    SUMIFS(AR391:AR431, AY391:AY431, INDIRECT("AE" &amp; ROW()), AP391:AP431, "📦")
) -
(
    (
        SUMIFS(AR391:AR431, AY391:AY431, INDIRECT("AE" &amp; ROW()), AP391:AP431, "💲", AS391:AS431, "Familiar") +
        SUMIFS(AR391:AR431, AY391:AY431, INDIRECT("AE" &amp; ROW()), AP391:AP431, "📦", AS391:AS431, "Familiar")
    ) / 2
) -
(
    (
        SUMIFS(AR391:AR431, AY391:AY431, INDIRECT("AE" &amp; ROW()), AP391:AP431, "💲", AS391:AS431, "Participante") +
        SUMIFS(AR391:AR431, AY391:AY431, INDIRECT("AE" &amp; ROW()), AP391:AP431, "📦", AS391:AS431, "Participante")
    ) / 2
) -
(
    (
        SUMIFS(AR391:AR431, AY391:AY431, INDIRECT("AE" &amp; ROW()), AP391:AP431, "💲", AS391:AS431, "Empleado") +
        SUMIFS(AR391:AR431, AY391:AY431, INDIRECT("AE" &amp; ROW()), AP391:AP431, "📦", AS391:AS431, "Empleado")
    ) / 2
) -
(
    (
        SUMIFS(AR391:AR431, AY391:AY431, INDIRECT("AE" &amp; ROW()), AP391:AP431, "💲", AS391:AS431, "Exonerado ADH") +
        SUMIFS(AR391:AR431, AY391:AY431, INDIRECT("AE" &amp; ROW()), AP391:AP431, "📦", AS391:AS431, "Exonerado ADH")
    ) / 2
) -
(
    SUMIFS(AR391:AR431, AY391:AY431, INDIRECT("AE" &amp; ROW()), AP391:AP431, "💲", AS391:AS431, "Exonerado Doctor") +
    SUMIFS(AR391:AR431, AY391:AY431, INDIRECT("AE" &amp; ROW()), AP391:AP431, "📦", AS391:AS431, "Exonerado Doctor")
) -
(
    (
        SUMIFS(AR391:AR431, AY391:AY431, INDIRECT("AE" &amp; ROW()), AP391:AP431, "💲", AS391:AS431, "") +
        SUMIFS(AR391:AR431, AY391:AY431, INDIRECT("AE" &amp; ROW()), AP391:AP431, "📦", AS391:AS431, "")
    ) / 2
)</f>
        <v>0</v>
      </c>
      <c r="AM438" s="56"/>
      <c r="AN438" s="56"/>
      <c r="AO438" s="56"/>
      <c r="AP438" s="56"/>
      <c r="AQ438" s="56"/>
      <c r="AR438" s="56"/>
      <c r="AS438" s="56"/>
      <c r="AT438" s="56"/>
      <c r="AU438" s="56"/>
      <c r="AV438" s="56"/>
      <c r="AW438" s="56"/>
      <c r="AX438" s="56"/>
      <c r="AY438" s="56"/>
      <c r="AZ438" s="56"/>
      <c r="BA438" s="56"/>
      <c r="BB438" s="56"/>
      <c r="BC438" s="56"/>
      <c r="BD438" s="56"/>
      <c r="BE438" s="56"/>
      <c r="BF438" s="56"/>
      <c r="BG438" s="56"/>
      <c r="BH438" s="56"/>
      <c r="BI438" s="56"/>
      <c r="BJ438" s="56"/>
      <c r="BK438" s="56"/>
      <c r="BL438" s="56"/>
      <c r="BM438" s="56"/>
      <c r="BN438" s="56"/>
    </row>
    <row r="439" spans="1:66" ht="11.25" customHeight="1">
      <c r="A439" s="222">
        <f>A435+$Q$13/1440</f>
        <v>0.83333333333333304</v>
      </c>
      <c r="B439" s="164"/>
      <c r="C439" s="204"/>
      <c r="D439" s="207"/>
      <c r="E439" s="177" t="s">
        <v>36</v>
      </c>
      <c r="F439" s="42" t="str">
        <f>IF(D439&lt;&gt;"", VLOOKUP(D439,'Base de Datos'!$A$2:$D1268,2,FALSE()),"")</f>
        <v/>
      </c>
      <c r="G439" s="204"/>
      <c r="H439" s="216"/>
      <c r="I439" s="177" t="s">
        <v>36</v>
      </c>
      <c r="J439" s="42" t="str">
        <f>IF(H439&lt;&gt;"", VLOOKUP(H439,'Base de Datos'!$A$2:$D1268,2,FALSE()),"")</f>
        <v/>
      </c>
      <c r="K439" s="204"/>
      <c r="L439" s="216"/>
      <c r="M439" s="177" t="s">
        <v>36</v>
      </c>
      <c r="N439" s="42" t="str">
        <f>IF(L439&lt;&gt;"", VLOOKUP(L439,'Base de Datos'!$A$2:$D1268,2,FALSE()),"")</f>
        <v/>
      </c>
      <c r="O439" s="165"/>
      <c r="P439" s="165"/>
      <c r="Q439" s="165"/>
      <c r="R439" s="166"/>
      <c r="S439" s="167"/>
      <c r="T439" s="45" t="s">
        <v>37</v>
      </c>
      <c r="U439" s="168"/>
      <c r="V439" s="169"/>
      <c r="W439" s="167"/>
      <c r="X439" s="45" t="s">
        <v>37</v>
      </c>
      <c r="Y439" s="168"/>
      <c r="Z439" s="169"/>
      <c r="AA439" s="167"/>
      <c r="AB439" s="45" t="s">
        <v>37</v>
      </c>
      <c r="AC439" s="168"/>
      <c r="AD439" s="56"/>
      <c r="AE439" s="232" t="s">
        <v>72</v>
      </c>
      <c r="AF439" s="230"/>
      <c r="AG439" s="90">
        <f t="array" aca="1" ref="AG439" ca="1">COUNTIFS(AP391:AP431, "💲", AY391:AY431, INDIRECT("AE" &amp; ROW())) + COUNTIFS(AP391:AP431, "📦", AY391:AY431, INDIRECT("AE" &amp; ROW())) + COUNTIFS(AP391:AP431, "✅", AY391:AY431, INDIRECT("AE" &amp; ROW()))</f>
        <v>0</v>
      </c>
      <c r="AH439" s="68">
        <f t="array" aca="1" ref="AH439" ca="1">COUNTIFS(AP391:AP431, "💲", AY391:AY431, INDIRECT("AE" &amp; ROW())) + COUNTIFS(AP391:AP431, "📦", AY391:AY431, INDIRECT("AE" &amp; ROW()))</f>
        <v>0</v>
      </c>
      <c r="AI439" s="139">
        <f t="array" aca="1" ref="AI439" ca="1">SUMIFS(AR391:AR431, AY391:AY431, INDIRECT("AE" &amp; ROW()), AP391:AP431, "💲") + SUMIFS(AR391:AR431, AY391:AY431, INDIRECT("AE" &amp; ROW()), AP391:AP431, "📦")</f>
        <v>0</v>
      </c>
      <c r="AJ439" s="139">
        <f t="array" aca="1" ref="AJ439" ca="1">(
    SUMIFS(AR391:AR431, AY391:AY431, INDIRECT("AE" &amp; ROW()), AP391:AP431, "💲") +
    SUMIFS(AR391:AR431, AY391:AY431, INDIRECT("AE" &amp; ROW()), AP391:AP431, "📦")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
        SUMIFS(AR391:AR431, AY391:AY431, INDIRECT("AE" &amp; ROW()), AP391:AP431, "💲", AS391:AS431, "Familiar") +
        SUMIFS(AR391:AR431, AY391:AY431, INDIRECT("AE" &amp; ROW()), AP391:AP431, "📦", AS391:AS431, "Familiar")
    ) / 2
)  -
(
    (
        SUMIFS(AR391:AR431, AY391:AY431, INDIRECT("AE" &amp; ROW()), AP391:AP431, "💲", AS391:AS431, "Exonerado ADH") +
        SUMIFS(AR391:AR431, AY391:AY431, INDIRECT("AE" &amp; ROW()), AP391:AP431, "📦", AS391:AS431, "Exonerado ADH")
    ) / 2
)  -
(
    (
        SUMIFS(AR391:AR431, AY391:AY431, INDIRECT("AE" &amp; ROW()), AP391:AP431, "💲", AS391:AS431, "Exonerado Doctor") +
        SUMIFS(AR391:AR431, AY391:AY431, INDIRECT("AE" &amp; ROW()), AP391:AP431, "📦", AS391:AS431, "Exonerado Doctor")
    ) / 2
)</f>
        <v>0</v>
      </c>
      <c r="AK439" s="139">
        <f t="array" aca="1" ref="AK439" ca="1">(
    SUMIFS(AR391:AR431, AY391:AY431, INDIRECT("AE" &amp; ROW()), AP391:AP431, "💲") +
    SUMIFS(AR391:AR431, AY391:AY431, INDIRECT("AE" &amp; ROW()), AP391:AP431, "📦")
) -
(
    SUMIFS(AR391:AR431, AY391:AY431, INDIRECT("AE" &amp; ROW()), AP391:AP431, "💲", AS391:AS431, "Familiar") +
    SUMIFS(AR391:AR431, AY391:AY431, INDIRECT("AE" &amp; ROW()), AP391:AP431, "📦", AS391:AS431, "Familiar")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SUMIFS(AR391:AR431, AY391:AY431, INDIRECT("AE" &amp; ROW()), AP391:AP431, "💲", AS391:AS431, "Exonerado ADH") +
    SUMIFS(AR391:AR431, AY391:AY431, INDIRECT("AE" &amp; ROW()), AP391:AP431, "📦", AS391:AS431, "Exonerado ADH")
) -
(
    (
        SUMIFS(AR391:AR431, AY391:AY431, INDIRECT("AE" &amp; ROW()), AP391:AP431, "💲", AS391:AS431, "Exonerado Doctor") +
        SUMIFS(AR391:AR431, AY391:AY431, INDIRECT("AE" &amp; ROW()), AP391:AP431, "📦", AS391:AS431, "Exonerado Doctor")
    ) / 2
) -
(
    (
        SUMIFS(AR391:AR431, AY391:AY431, INDIRECT("AE" &amp; ROW()), AP391:AP431, "💲", AS391:AS431, "") +
        SUMIFS(AR391:AR431, AY391:AY431, INDIRECT("AE" &amp; ROW()), AP391:AP431, "📦", AS391:AS431, "")
    ) / 2
)</f>
        <v>0</v>
      </c>
      <c r="AL439" s="140">
        <f t="array" aca="1" ref="AL439" ca="1">(
    SUMIFS(AR391:AR431, AY391:AY431, INDIRECT("AE" &amp; ROW()), AP391:AP431, "💲") +
    SUMIFS(AR391:AR431, AY391:AY431, INDIRECT("AE" &amp; ROW()), AP391:AP431, "📦")
) -
(
    (
        SUMIFS(AR391:AR431, AY391:AY431, INDIRECT("AE" &amp; ROW()), AP391:AP431, "💲", AS391:AS431, "Familiar") +
        SUMIFS(AR391:AR431, AY391:AY431, INDIRECT("AE" &amp; ROW()), AP391:AP431, "📦", AS391:AS431, "Familiar")
    ) / 2
) -
(
    (
        SUMIFS(AR391:AR431, AY391:AY431, INDIRECT("AE" &amp; ROW()), AP391:AP431, "💲", AS391:AS431, "Participante") +
        SUMIFS(AR391:AR431, AY391:AY431, INDIRECT("AE" &amp; ROW()), AP391:AP431, "📦", AS391:AS431, "Participante")
    ) / 2
) -
(
    (
        SUMIFS(AR391:AR431, AY391:AY431, INDIRECT("AE" &amp; ROW()), AP391:AP431, "💲", AS391:AS431, "Empleado") +
        SUMIFS(AR391:AR431, AY391:AY431, INDIRECT("AE" &amp; ROW()), AP391:AP431, "📦", AS391:AS431, "Empleado")
    ) / 2
) -
(
    (
        SUMIFS(AR391:AR431, AY391:AY431, INDIRECT("AE" &amp; ROW()), AP391:AP431, "💲", AS391:AS431, "Exonerado ADH") +
        SUMIFS(AR391:AR431, AY391:AY431, INDIRECT("AE" &amp; ROW()), AP391:AP431, "📦", AS391:AS431, "Exonerado ADH")
    ) / 2
) -
(
    SUMIFS(AR391:AR431, AY391:AY431, INDIRECT("AE" &amp; ROW()), AP391:AP431, "💲", AS391:AS431, "Exonerado Doctor") +
    SUMIFS(AR391:AR431, AY391:AY431, INDIRECT("AE" &amp; ROW()), AP391:AP431, "📦", AS391:AS431, "Exonerado Doctor")
) -
(
    (
        SUMIFS(AR391:AR431, AY391:AY431, INDIRECT("AE" &amp; ROW()), AP391:AP431, "💲", AS391:AS431, "") +
        SUMIFS(AR391:AR431, AY391:AY431, INDIRECT("AE" &amp; ROW()), AP391:AP431, "📦", AS391:AS431, "")
    ) / 2
)</f>
        <v>0</v>
      </c>
      <c r="AM439" s="56"/>
      <c r="AN439" s="56"/>
      <c r="AO439" s="56"/>
      <c r="AP439" s="56"/>
      <c r="AQ439" s="56"/>
      <c r="AR439" s="56"/>
      <c r="AS439" s="56"/>
      <c r="AT439" s="56"/>
      <c r="AU439" s="56"/>
      <c r="AV439" s="56"/>
      <c r="AW439" s="56"/>
      <c r="AX439" s="56"/>
      <c r="AY439" s="56"/>
      <c r="AZ439" s="56"/>
      <c r="BA439" s="56"/>
      <c r="BB439" s="56"/>
      <c r="BC439" s="56"/>
      <c r="BD439" s="56"/>
      <c r="BE439" s="56"/>
      <c r="BF439" s="56"/>
      <c r="BG439" s="56"/>
      <c r="BH439" s="56"/>
      <c r="BI439" s="56"/>
      <c r="BJ439" s="56"/>
      <c r="BK439" s="56"/>
      <c r="BL439" s="56"/>
      <c r="BM439" s="56"/>
      <c r="BN439" s="56"/>
    </row>
    <row r="440" spans="1:66" ht="11.25" customHeight="1">
      <c r="A440" s="220"/>
      <c r="B440" s="164"/>
      <c r="C440" s="205"/>
      <c r="D440" s="208"/>
      <c r="E440" s="178" t="s">
        <v>42</v>
      </c>
      <c r="F440" s="58" t="str">
        <f>IF(D439&lt;&gt;"", VLOOKUP(D439,'Base de Datos'!$A$2:$D1268,3,FALSE()),"")</f>
        <v/>
      </c>
      <c r="G440" s="205"/>
      <c r="H440" s="208"/>
      <c r="I440" s="178" t="s">
        <v>42</v>
      </c>
      <c r="J440" s="58" t="str">
        <f>IF(H439&lt;&gt;"", VLOOKUP(H439,'Base de Datos'!$A$2:$D1268,3,FALSE()),"")</f>
        <v/>
      </c>
      <c r="K440" s="205"/>
      <c r="L440" s="208"/>
      <c r="M440" s="178" t="s">
        <v>42</v>
      </c>
      <c r="N440" s="58" t="str">
        <f>IF(L439&lt;&gt;"", VLOOKUP(L439,'Base de Datos'!$A$2:$D1268,3,FALSE()),"")</f>
        <v/>
      </c>
      <c r="O440" s="165"/>
      <c r="P440" s="165"/>
      <c r="Q440" s="165"/>
      <c r="R440" s="166"/>
      <c r="S440" s="231"/>
      <c r="T440" s="230"/>
      <c r="U440" s="170"/>
      <c r="V440" s="169"/>
      <c r="W440" s="231"/>
      <c r="X440" s="230"/>
      <c r="Y440" s="170"/>
      <c r="Z440" s="169"/>
      <c r="AA440" s="231"/>
      <c r="AB440" s="230"/>
      <c r="AC440" s="170"/>
      <c r="AD440" s="56"/>
      <c r="AE440" s="232" t="s">
        <v>75</v>
      </c>
      <c r="AF440" s="230"/>
      <c r="AG440" s="90">
        <f t="array" aca="1" ref="AG440" ca="1">COUNTIFS(AP391:AP431, "💲", AY391:AY431, INDIRECT("AE" &amp; ROW())) + COUNTIFS(AP391:AP431, "📦", AY391:AY431, INDIRECT("AE" &amp; ROW())) + COUNTIFS(AP391:AP431, "✅", AY391:AY431, INDIRECT("AE" &amp; ROW()))</f>
        <v>0</v>
      </c>
      <c r="AH440" s="68">
        <f t="array" aca="1" ref="AH440" ca="1">COUNTIFS(AP391:AP431, "💲", AY391:AY431, INDIRECT("AE" &amp; ROW())) + COUNTIFS(AP391:AP431, "📦", AY391:AY431, INDIRECT("AE" &amp; ROW()))</f>
        <v>0</v>
      </c>
      <c r="AI440" s="139">
        <f t="array" aca="1" ref="AI440" ca="1">SUMIFS(AR391:AR431, AY391:AY431, INDIRECT("AE" &amp; ROW()), AP391:AP431, "💲") + SUMIFS(AR391:AR431, AY391:AY431, INDIRECT("AE" &amp; ROW()), AP391:AP431, "📦")</f>
        <v>0</v>
      </c>
      <c r="AJ440" s="139">
        <f t="array" aca="1" ref="AJ440" ca="1">(
    SUMIFS(AR391:AR431, AY391:AY431, INDIRECT("AE" &amp; ROW()), AP391:AP431, "💲") +
    SUMIFS(AR391:AR431, AY391:AY431, INDIRECT("AE" &amp; ROW()), AP391:AP431, "📦")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
        SUMIFS(AR391:AR431, AY391:AY431, INDIRECT("AE" &amp; ROW()), AP391:AP431, "💲", AS391:AS431, "Familiar") +
        SUMIFS(AR391:AR431, AY391:AY431, INDIRECT("AE" &amp; ROW()), AP391:AP431, "📦", AS391:AS431, "Familiar")
    ) / 2
)  -
(
    (
        SUMIFS(AR391:AR431, AY391:AY431, INDIRECT("AE" &amp; ROW()), AP391:AP431, "💲", AS391:AS431, "Exonerado ADH") +
        SUMIFS(AR391:AR431, AY391:AY431, INDIRECT("AE" &amp; ROW()), AP391:AP431, "📦", AS391:AS431, "Exonerado ADH")
    ) / 2
)  -
(
    (
        SUMIFS(AR391:AR431, AY391:AY431, INDIRECT("AE" &amp; ROW()), AP391:AP431, "💲", AS391:AS431, "Exonerado Doctor") +
        SUMIFS(AR391:AR431, AY391:AY431, INDIRECT("AE" &amp; ROW()), AP391:AP431, "📦", AS391:AS431, "Exonerado Doctor")
    ) / 2
)</f>
        <v>0</v>
      </c>
      <c r="AK440" s="139">
        <f t="array" aca="1" ref="AK440" ca="1">(
    SUMIFS(AR391:AR431, AY391:AY431, INDIRECT("AE" &amp; ROW()), AP391:AP431, "💲") +
    SUMIFS(AR391:AR431, AY391:AY431, INDIRECT("AE" &amp; ROW()), AP391:AP431, "📦")
) -
(
    SUMIFS(AR391:AR431, AY391:AY431, INDIRECT("AE" &amp; ROW()), AP391:AP431, "💲", AS391:AS431, "Familiar") +
    SUMIFS(AR391:AR431, AY391:AY431, INDIRECT("AE" &amp; ROW()), AP391:AP431, "📦", AS391:AS431, "Familiar")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SUMIFS(AR391:AR431, AY391:AY431, INDIRECT("AE" &amp; ROW()), AP391:AP431, "💲", AS391:AS431, "Exonerado ADH") +
    SUMIFS(AR391:AR431, AY391:AY431, INDIRECT("AE" &amp; ROW()), AP391:AP431, "📦", AS391:AS431, "Exonerado ADH")
) -
(
    (
        SUMIFS(AR391:AR431, AY391:AY431, INDIRECT("AE" &amp; ROW()), AP391:AP431, "💲", AS391:AS431, "Exonerado Doctor") +
        SUMIFS(AR391:AR431, AY391:AY431, INDIRECT("AE" &amp; ROW()), AP391:AP431, "📦", AS391:AS431, "Exonerado Doctor")
    ) / 2
) -
(
    (
        SUMIFS(AR391:AR431, AY391:AY431, INDIRECT("AE" &amp; ROW()), AP391:AP431, "💲", AS391:AS431, "") +
        SUMIFS(AR391:AR431, AY391:AY431, INDIRECT("AE" &amp; ROW()), AP391:AP431, "📦", AS391:AS431, "")
    ) / 2
)</f>
        <v>0</v>
      </c>
      <c r="AL440" s="140">
        <f t="array" aca="1" ref="AL440" ca="1">(
    SUMIFS(AR391:AR431, AY391:AY431, INDIRECT("AE" &amp; ROW()), AP391:AP431, "💲") +
    SUMIFS(AR391:AR431, AY391:AY431, INDIRECT("AE" &amp; ROW()), AP391:AP431, "📦")
) -
(
    (
        SUMIFS(AR391:AR431, AY391:AY431, INDIRECT("AE" &amp; ROW()), AP391:AP431, "💲", AS391:AS431, "Familiar") +
        SUMIFS(AR391:AR431, AY391:AY431, INDIRECT("AE" &amp; ROW()), AP391:AP431, "📦", AS391:AS431, "Familiar")
    ) / 2
) -
(
    (
        SUMIFS(AR391:AR431, AY391:AY431, INDIRECT("AE" &amp; ROW()), AP391:AP431, "💲", AS391:AS431, "Participante") +
        SUMIFS(AR391:AR431, AY391:AY431, INDIRECT("AE" &amp; ROW()), AP391:AP431, "📦", AS391:AS431, "Participante")
    ) / 2
) -
(
    (
        SUMIFS(AR391:AR431, AY391:AY431, INDIRECT("AE" &amp; ROW()), AP391:AP431, "💲", AS391:AS431, "Empleado") +
        SUMIFS(AR391:AR431, AY391:AY431, INDIRECT("AE" &amp; ROW()), AP391:AP431, "📦", AS391:AS431, "Empleado")
    ) / 2
) -
(
    (
        SUMIFS(AR391:AR431, AY391:AY431, INDIRECT("AE" &amp; ROW()), AP391:AP431, "💲", AS391:AS431, "Exonerado ADH") +
        SUMIFS(AR391:AR431, AY391:AY431, INDIRECT("AE" &amp; ROW()), AP391:AP431, "📦", AS391:AS431, "Exonerado ADH")
    ) / 2
) -
(
    SUMIFS(AR391:AR431, AY391:AY431, INDIRECT("AE" &amp; ROW()), AP391:AP431, "💲", AS391:AS431, "Exonerado Doctor") +
    SUMIFS(AR391:AR431, AY391:AY431, INDIRECT("AE" &amp; ROW()), AP391:AP431, "📦", AS391:AS431, "Exonerado Doctor")
) -
(
    (
        SUMIFS(AR391:AR431, AY391:AY431, INDIRECT("AE" &amp; ROW()), AP391:AP431, "💲", AS391:AS431, "") +
        SUMIFS(AR391:AR431, AY391:AY431, INDIRECT("AE" &amp; ROW()), AP391:AP431, "📦", AS391:AS431, "")
    ) / 2
)</f>
        <v>0</v>
      </c>
      <c r="AM440" s="56"/>
      <c r="AN440" s="56"/>
      <c r="AO440" s="56"/>
      <c r="AP440" s="56"/>
      <c r="AQ440" s="56"/>
      <c r="AR440" s="56"/>
      <c r="AS440" s="56"/>
      <c r="AT440" s="56"/>
      <c r="AU440" s="56"/>
      <c r="AV440" s="56"/>
      <c r="AW440" s="56"/>
      <c r="AX440" s="56"/>
      <c r="AY440" s="56"/>
      <c r="AZ440" s="56"/>
      <c r="BA440" s="56"/>
      <c r="BB440" s="56"/>
      <c r="BC440" s="56"/>
      <c r="BD440" s="56"/>
      <c r="BE440" s="56"/>
      <c r="BF440" s="56"/>
      <c r="BG440" s="56"/>
      <c r="BH440" s="56"/>
      <c r="BI440" s="56"/>
      <c r="BJ440" s="56"/>
      <c r="BK440" s="56"/>
      <c r="BL440" s="56"/>
      <c r="BM440" s="56"/>
      <c r="BN440" s="56"/>
    </row>
    <row r="441" spans="1:66" ht="11.25" customHeight="1">
      <c r="A441" s="220"/>
      <c r="B441" s="164"/>
      <c r="C441" s="205"/>
      <c r="D441" s="208"/>
      <c r="E441" s="178" t="s">
        <v>44</v>
      </c>
      <c r="F441" s="58" t="str">
        <f>IF(D439&lt;&gt;"", VLOOKUP(D439,'Base de Datos'!$A$2:$D1268,4,FALSE()),"")</f>
        <v/>
      </c>
      <c r="G441" s="205"/>
      <c r="H441" s="208"/>
      <c r="I441" s="178" t="s">
        <v>44</v>
      </c>
      <c r="J441" s="58" t="str">
        <f>IF(H439&lt;&gt;"", VLOOKUP(H439,'Base de Datos'!$A$2:$D1268,4,FALSE()),"")</f>
        <v/>
      </c>
      <c r="K441" s="205"/>
      <c r="L441" s="208"/>
      <c r="M441" s="178" t="s">
        <v>44</v>
      </c>
      <c r="N441" s="58" t="str">
        <f>IF(L439&lt;&gt;"", VLOOKUP(L439,'Base de Datos'!$A$2:$D1268,4,FALSE()),"")</f>
        <v/>
      </c>
      <c r="O441" s="165"/>
      <c r="P441" s="165"/>
      <c r="Q441" s="165"/>
      <c r="R441" s="166"/>
      <c r="S441" s="231"/>
      <c r="T441" s="230"/>
      <c r="U441" s="170"/>
      <c r="V441" s="169"/>
      <c r="W441" s="231"/>
      <c r="X441" s="230"/>
      <c r="Y441" s="170"/>
      <c r="Z441" s="169"/>
      <c r="AA441" s="231"/>
      <c r="AB441" s="230"/>
      <c r="AC441" s="170"/>
      <c r="AD441" s="56"/>
      <c r="AE441" s="232" t="s">
        <v>77</v>
      </c>
      <c r="AF441" s="230"/>
      <c r="AG441" s="90">
        <f t="array" aca="1" ref="AG441" ca="1">COUNTIFS(AP391:AP431, "💲", AY391:AY431, INDIRECT("AE" &amp; ROW())) + COUNTIFS(AP391:AP431, "📦", AY391:AY431, INDIRECT("AE" &amp; ROW())) + COUNTIFS(AP391:AP431, "✅", AY391:AY431, INDIRECT("AE" &amp; ROW()))</f>
        <v>0</v>
      </c>
      <c r="AH441" s="68">
        <f t="array" aca="1" ref="AH441" ca="1">COUNTIFS(AP391:AP431, "💲", AY391:AY431, INDIRECT("AE" &amp; ROW())) + COUNTIFS(AP391:AP431, "📦", AY391:AY431, INDIRECT("AE" &amp; ROW()))</f>
        <v>0</v>
      </c>
      <c r="AI441" s="139">
        <f t="array" aca="1" ref="AI441" ca="1">SUMIFS(AR391:AR431, AY391:AY431, INDIRECT("AE" &amp; ROW()), AP391:AP431, "💲") + SUMIFS(AR391:AR431, AY391:AY431, INDIRECT("AE" &amp; ROW()), AP391:AP431, "📦")</f>
        <v>0</v>
      </c>
      <c r="AJ441" s="139">
        <f t="array" aca="1" ref="AJ441" ca="1">(
    SUMIFS(AR391:AR431, AY391:AY431, INDIRECT("AE" &amp; ROW()), AP391:AP431, "💲") +
    SUMIFS(AR391:AR431, AY391:AY431, INDIRECT("AE" &amp; ROW()), AP391:AP431, "📦")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
        SUMIFS(AR391:AR431, AY391:AY431, INDIRECT("AE" &amp; ROW()), AP391:AP431, "💲", AS391:AS431, "Familiar") +
        SUMIFS(AR391:AR431, AY391:AY431, INDIRECT("AE" &amp; ROW()), AP391:AP431, "📦", AS391:AS431, "Familiar")
    ) / 2
)  -
(
    (
        SUMIFS(AR391:AR431, AY391:AY431, INDIRECT("AE" &amp; ROW()), AP391:AP431, "💲", AS391:AS431, "Exonerado ADH") +
        SUMIFS(AR391:AR431, AY391:AY431, INDIRECT("AE" &amp; ROW()), AP391:AP431, "📦", AS391:AS431, "Exonerado ADH")
    ) / 2
)  -
(
    (
        SUMIFS(AR391:AR431, AY391:AY431, INDIRECT("AE" &amp; ROW()), AP391:AP431, "💲", AS391:AS431, "Exonerado Doctor") +
        SUMIFS(AR391:AR431, AY391:AY431, INDIRECT("AE" &amp; ROW()), AP391:AP431, "📦", AS391:AS431, "Exonerado Doctor")
    ) / 2
)</f>
        <v>0</v>
      </c>
      <c r="AK441" s="139">
        <f t="array" aca="1" ref="AK441" ca="1">(
    SUMIFS(AR391:AR431, AY391:AY431, INDIRECT("AE" &amp; ROW()), AP391:AP431, "💲") +
    SUMIFS(AR391:AR431, AY391:AY431, INDIRECT("AE" &amp; ROW()), AP391:AP431, "📦")
) -
(
    SUMIFS(AR391:AR431, AY391:AY431, INDIRECT("AE" &amp; ROW()), AP391:AP431, "💲", AS391:AS431, "Familiar") +
    SUMIFS(AR391:AR431, AY391:AY431, INDIRECT("AE" &amp; ROW()), AP391:AP431, "📦", AS391:AS431, "Familiar")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SUMIFS(AR391:AR431, AY391:AY431, INDIRECT("AE" &amp; ROW()), AP391:AP431, "💲", AS391:AS431, "Exonerado ADH") +
    SUMIFS(AR391:AR431, AY391:AY431, INDIRECT("AE" &amp; ROW()), AP391:AP431, "📦", AS391:AS431, "Exonerado ADH")
) -
(
    (
        SUMIFS(AR391:AR431, AY391:AY431, INDIRECT("AE" &amp; ROW()), AP391:AP431, "💲", AS391:AS431, "Exonerado Doctor") +
        SUMIFS(AR391:AR431, AY391:AY431, INDIRECT("AE" &amp; ROW()), AP391:AP431, "📦", AS391:AS431, "Exonerado Doctor")
    ) / 2
) -
(
    (
        SUMIFS(AR391:AR431, AY391:AY431, INDIRECT("AE" &amp; ROW()), AP391:AP431, "💲", AS391:AS431, "") +
        SUMIFS(AR391:AR431, AY391:AY431, INDIRECT("AE" &amp; ROW()), AP391:AP431, "📦", AS391:AS431, "")
    ) / 2
)</f>
        <v>0</v>
      </c>
      <c r="AL441" s="140">
        <f t="array" aca="1" ref="AL441" ca="1">(
    SUMIFS(AR391:AR431, AY391:AY431, INDIRECT("AE" &amp; ROW()), AP391:AP431, "💲") +
    SUMIFS(AR391:AR431, AY391:AY431, INDIRECT("AE" &amp; ROW()), AP391:AP431, "📦")
) -
(
    (
        SUMIFS(AR391:AR431, AY391:AY431, INDIRECT("AE" &amp; ROW()), AP391:AP431, "💲", AS391:AS431, "Familiar") +
        SUMIFS(AR391:AR431, AY391:AY431, INDIRECT("AE" &amp; ROW()), AP391:AP431, "📦", AS391:AS431, "Familiar")
    ) / 2
) -
(
    (
        SUMIFS(AR391:AR431, AY391:AY431, INDIRECT("AE" &amp; ROW()), AP391:AP431, "💲", AS391:AS431, "Participante") +
        SUMIFS(AR391:AR431, AY391:AY431, INDIRECT("AE" &amp; ROW()), AP391:AP431, "📦", AS391:AS431, "Participante")
    ) / 2
) -
(
    (
        SUMIFS(AR391:AR431, AY391:AY431, INDIRECT("AE" &amp; ROW()), AP391:AP431, "💲", AS391:AS431, "Empleado") +
        SUMIFS(AR391:AR431, AY391:AY431, INDIRECT("AE" &amp; ROW()), AP391:AP431, "📦", AS391:AS431, "Empleado")
    ) / 2
) -
(
    (
        SUMIFS(AR391:AR431, AY391:AY431, INDIRECT("AE" &amp; ROW()), AP391:AP431, "💲", AS391:AS431, "Exonerado ADH") +
        SUMIFS(AR391:AR431, AY391:AY431, INDIRECT("AE" &amp; ROW()), AP391:AP431, "📦", AS391:AS431, "Exonerado ADH")
    ) / 2
) -
(
    SUMIFS(AR391:AR431, AY391:AY431, INDIRECT("AE" &amp; ROW()), AP391:AP431, "💲", AS391:AS431, "Exonerado Doctor") +
    SUMIFS(AR391:AR431, AY391:AY431, INDIRECT("AE" &amp; ROW()), AP391:AP431, "📦", AS391:AS431, "Exonerado Doctor")
) -
(
    (
        SUMIFS(AR391:AR431, AY391:AY431, INDIRECT("AE" &amp; ROW()), AP391:AP431, "💲", AS391:AS431, "") +
        SUMIFS(AR391:AR431, AY391:AY431, INDIRECT("AE" &amp; ROW()), AP391:AP431, "📦", AS391:AS431, "")
    ) / 2
)</f>
        <v>0</v>
      </c>
      <c r="AM441" s="56"/>
      <c r="AN441" s="56"/>
      <c r="AO441" s="56"/>
      <c r="AP441" s="56"/>
      <c r="AQ441" s="56"/>
      <c r="AR441" s="56"/>
      <c r="AS441" s="56"/>
      <c r="AT441" s="56"/>
      <c r="AU441" s="56"/>
      <c r="AV441" s="56"/>
      <c r="AW441" s="56"/>
      <c r="AX441" s="56"/>
      <c r="AY441" s="56"/>
      <c r="AZ441" s="56"/>
      <c r="BA441" s="56"/>
      <c r="BB441" s="56"/>
      <c r="BC441" s="56"/>
      <c r="BD441" s="56"/>
      <c r="BE441" s="56"/>
      <c r="BF441" s="56"/>
      <c r="BG441" s="56"/>
      <c r="BH441" s="56"/>
      <c r="BI441" s="56"/>
      <c r="BJ441" s="56"/>
      <c r="BK441" s="56"/>
      <c r="BL441" s="56"/>
      <c r="BM441" s="56"/>
      <c r="BN441" s="56"/>
    </row>
    <row r="442" spans="1:66" ht="11.25" customHeight="1">
      <c r="A442" s="221"/>
      <c r="B442" s="164"/>
      <c r="C442" s="206"/>
      <c r="D442" s="209"/>
      <c r="E442" s="179" t="s">
        <v>46</v>
      </c>
      <c r="F442" s="183"/>
      <c r="G442" s="206"/>
      <c r="H442" s="209"/>
      <c r="I442" s="179" t="s">
        <v>46</v>
      </c>
      <c r="J442" s="180"/>
      <c r="K442" s="206"/>
      <c r="L442" s="209"/>
      <c r="M442" s="179" t="s">
        <v>46</v>
      </c>
      <c r="N442" s="180"/>
      <c r="O442" s="165"/>
      <c r="P442" s="165"/>
      <c r="Q442" s="165"/>
      <c r="R442" s="166"/>
      <c r="S442" s="227" t="str">
        <f>IF(OR(S439="Empleado",S439="Familiar"),"Nombre del Empleado","N° Factura")</f>
        <v>N° Factura</v>
      </c>
      <c r="T442" s="228"/>
      <c r="U442" s="89"/>
      <c r="V442" s="169"/>
      <c r="W442" s="227" t="str">
        <f>IF(OR(W439="Empleado",W439="Familiar"),"Nombre del Empleado","N° Factura")</f>
        <v>N° Factura</v>
      </c>
      <c r="X442" s="228"/>
      <c r="Y442" s="89"/>
      <c r="Z442" s="169"/>
      <c r="AA442" s="227" t="str">
        <f>IF(OR(AA439="Empleado",AA439="Familiar"),"Nombre del Empleado","N° Factura")</f>
        <v>N° Factura</v>
      </c>
      <c r="AB442" s="228"/>
      <c r="AC442" s="89"/>
      <c r="AD442" s="56"/>
      <c r="AE442" s="233" t="s">
        <v>80</v>
      </c>
      <c r="AF442" s="228"/>
      <c r="AG442" s="143">
        <f t="array" aca="1" ref="AG442" ca="1">COUNTIFS(AP391:AP431, "💲", AY391:AY431, INDIRECT("AE" &amp; ROW())) + COUNTIFS(AP391:AP431, "📦", AY391:AY431, INDIRECT("AE" &amp; ROW())) + COUNTIFS(AP391:AP431, "✅", AY391:AY431, INDIRECT("AE" &amp; ROW()))</f>
        <v>0</v>
      </c>
      <c r="AH442" s="144">
        <f t="array" aca="1" ref="AH442" ca="1">COUNTIFS(AP391:AP431, "💲", AY391:AY431, INDIRECT("AE" &amp; ROW())) + COUNTIFS(AP391:AP431, "📦", AY391:AY431, INDIRECT("AE" &amp; ROW()))</f>
        <v>0</v>
      </c>
      <c r="AI442" s="145">
        <f t="array" aca="1" ref="AI442" ca="1">SUMIFS(AR391:AR431, AY391:AY431, INDIRECT("AE" &amp; ROW()), AP391:AP431, "💲") + SUMIFS(AR391:AR431, AY391:AY431, INDIRECT("AE" &amp; ROW()), AP391:AP431, "📦")</f>
        <v>0</v>
      </c>
      <c r="AJ442" s="145">
        <f t="array" aca="1" ref="AJ442" ca="1">(
    SUMIFS(AR391:AR431, AY391:AY431, INDIRECT("AE" &amp; ROW()), AP391:AP431, "💲") +
    SUMIFS(AR391:AR431, AY391:AY431, INDIRECT("AE" &amp; ROW()), AP391:AP431, "📦")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
        SUMIFS(AR391:AR431, AY391:AY431, INDIRECT("AE" &amp; ROW()), AP391:AP431, "💲", AS391:AS431, "Familiar") +
        SUMIFS(AR391:AR431, AY391:AY431, INDIRECT("AE" &amp; ROW()), AP391:AP431, "📦", AS391:AS431, "Familiar")
    ) / 2
)  -
(
    (
        SUMIFS(AR391:AR431, AY391:AY431, INDIRECT("AE" &amp; ROW()), AP391:AP431, "💲", AS391:AS431, "Exonerado ADH") +
        SUMIFS(AR391:AR431, AY391:AY431, INDIRECT("AE" &amp; ROW()), AP391:AP431, "📦", AS391:AS431, "Exonerado ADH")
    ) / 2
)  -
(
    (
        SUMIFS(AR391:AR431, AY391:AY431, INDIRECT("AE" &amp; ROW()), AP391:AP431, "💲", AS391:AS431, "Exonerado Doctor") +
        SUMIFS(AR391:AR431, AY391:AY431, INDIRECT("AE" &amp; ROW()), AP391:AP431, "📦", AS391:AS431, "Exonerado Doctor")
    ) / 2
)</f>
        <v>0</v>
      </c>
      <c r="AK442" s="145">
        <f t="array" aca="1" ref="AK442" ca="1">(
    SUMIFS(AR391:AR431, AY391:AY431, INDIRECT("AE" &amp; ROW()), AP391:AP431, "💲") +
    SUMIFS(AR391:AR431, AY391:AY431, INDIRECT("AE" &amp; ROW()), AP391:AP431, "📦")
) -
(
    SUMIFS(AR391:AR431, AY391:AY431, INDIRECT("AE" &amp; ROW()), AP391:AP431, "💲", AS391:AS431, "Familiar") +
    SUMIFS(AR391:AR431, AY391:AY431, INDIRECT("AE" &amp; ROW()), AP391:AP431, "📦", AS391:AS431, "Familiar")
) -
(
    SUMIFS(AR391:AR431, AY391:AY431, INDIRECT("AE" &amp; ROW()), AP391:AP431, "💲", AS391:AS431, "Participante") +
    SUMIFS(AR391:AR431, AY391:AY431, INDIRECT("AE" &amp; ROW()), AP391:AP431, "📦", AS391:AS431, "Participante")
)  -
(
    SUMIFS(AR391:AR431, AY391:AY431, INDIRECT("AE" &amp; ROW()), AP391:AP431, "💲", AS391:AS431, "Empleado") +
    SUMIFS(AR391:AR431, AY391:AY431, INDIRECT("AE" &amp; ROW()), AP391:AP431, "📦", AS391:AS431, "Empleado")
) -
(
    SUMIFS(AR391:AR431, AY391:AY431, INDIRECT("AE" &amp; ROW()), AP391:AP431, "💲", AS391:AS431, "Exonerado ADH") +
    SUMIFS(AR391:AR431, AY391:AY431, INDIRECT("AE" &amp; ROW()), AP391:AP431, "📦", AS391:AS431, "Exonerado ADH")
) -
(
    (
        SUMIFS(AR391:AR431, AY391:AY431, INDIRECT("AE" &amp; ROW()), AP391:AP431, "💲", AS391:AS431, "Exonerado Doctor") +
        SUMIFS(AR391:AR431, AY391:AY431, INDIRECT("AE" &amp; ROW()), AP391:AP431, "📦", AS391:AS431, "Exonerado Doctor")
    ) / 2
) -
(
    (
        SUMIFS(AR391:AR431, AY391:AY431, INDIRECT("AE" &amp; ROW()), AP391:AP431, "💲", AS391:AS431, "") +
        SUMIFS(AR391:AR431, AY391:AY431, INDIRECT("AE" &amp; ROW()), AP391:AP431, "📦", AS391:AS431, "")
    ) / 2
)</f>
        <v>0</v>
      </c>
      <c r="AL442" s="146">
        <f t="array" aca="1" ref="AL442" ca="1">(
    SUMIFS(AR391:AR431, AY391:AY431, INDIRECT("AE" &amp; ROW()), AP391:AP431, "💲") +
    SUMIFS(AR391:AR431, AY391:AY431, INDIRECT("AE" &amp; ROW()), AP391:AP431, "📦")
) -
(
    (
        SUMIFS(AR391:AR431, AY391:AY431, INDIRECT("AE" &amp; ROW()), AP391:AP431, "💲", AS391:AS431, "Familiar") +
        SUMIFS(AR391:AR431, AY391:AY431, INDIRECT("AE" &amp; ROW()), AP391:AP431, "📦", AS391:AS431, "Familiar")
    ) / 2
) -
(
    (
        SUMIFS(AR391:AR431, AY391:AY431, INDIRECT("AE" &amp; ROW()), AP391:AP431, "💲", AS391:AS431, "Participante") +
        SUMIFS(AR391:AR431, AY391:AY431, INDIRECT("AE" &amp; ROW()), AP391:AP431, "📦", AS391:AS431, "Participante")
    ) / 2
) -
(
    (
        SUMIFS(AR391:AR431, AY391:AY431, INDIRECT("AE" &amp; ROW()), AP391:AP431, "💲", AS391:AS431, "Empleado") +
        SUMIFS(AR391:AR431, AY391:AY431, INDIRECT("AE" &amp; ROW()), AP391:AP431, "📦", AS391:AS431, "Empleado")
    ) / 2
) -
(
    (
        SUMIFS(AR391:AR431, AY391:AY431, INDIRECT("AE" &amp; ROW()), AP391:AP431, "💲", AS391:AS431, "Exonerado ADH") +
        SUMIFS(AR391:AR431, AY391:AY431, INDIRECT("AE" &amp; ROW()), AP391:AP431, "📦", AS391:AS431, "Exonerado ADH")
    ) / 2
) -
(
    SUMIFS(AR391:AR431, AY391:AY431, INDIRECT("AE" &amp; ROW()), AP391:AP431, "💲", AS391:AS431, "Exonerado Doctor") +
    SUMIFS(AR391:AR431, AY391:AY431, INDIRECT("AE" &amp; ROW()), AP391:AP431, "📦", AS391:AS431, "Exonerado Doctor")
) -
(
    (
        SUMIFS(AR391:AR431, AY391:AY431, INDIRECT("AE" &amp; ROW()), AP391:AP431, "💲", AS391:AS431, "") +
        SUMIFS(AR391:AR431, AY391:AY431, INDIRECT("AE" &amp; ROW()), AP391:AP431, "📦", AS391:AS431, "")
    ) / 2
)</f>
        <v>0</v>
      </c>
      <c r="AM442" s="56"/>
      <c r="AN442" s="56"/>
      <c r="AO442" s="56"/>
      <c r="AP442" s="56"/>
      <c r="AQ442" s="56"/>
      <c r="AR442" s="56"/>
      <c r="AS442" s="56"/>
      <c r="AT442" s="56"/>
      <c r="AU442" s="56"/>
      <c r="AV442" s="56"/>
      <c r="AW442" s="56"/>
      <c r="AX442" s="56"/>
      <c r="AY442" s="56"/>
      <c r="AZ442" s="56"/>
      <c r="BA442" s="56"/>
      <c r="BB442" s="56"/>
      <c r="BC442" s="56"/>
      <c r="BD442" s="56"/>
      <c r="BE442" s="56"/>
      <c r="BF442" s="56"/>
      <c r="BG442" s="56"/>
      <c r="BH442" s="56"/>
      <c r="BI442" s="56"/>
      <c r="BJ442" s="56"/>
      <c r="BK442" s="56"/>
      <c r="BL442" s="56"/>
      <c r="BM442" s="56"/>
      <c r="BN442" s="56"/>
    </row>
    <row r="443" spans="1:66" ht="11.25" customHeight="1">
      <c r="A443" s="3"/>
      <c r="B443" s="3"/>
      <c r="C443" s="3"/>
      <c r="D443" s="3"/>
      <c r="E443" s="3"/>
      <c r="F443" s="3"/>
      <c r="G443" s="3"/>
      <c r="H443" s="3"/>
      <c r="I443" s="3"/>
      <c r="J443" s="3"/>
      <c r="K443" s="3"/>
      <c r="L443" s="3"/>
      <c r="M443" s="3"/>
      <c r="N443" s="3"/>
      <c r="O443" s="1"/>
      <c r="P443" s="3"/>
      <c r="Q443" s="3"/>
      <c r="R443" s="15"/>
      <c r="S443" s="16"/>
      <c r="T443" s="16"/>
      <c r="U443" s="173"/>
      <c r="V443" s="6"/>
      <c r="W443" s="16"/>
      <c r="X443" s="16"/>
      <c r="Y443" s="173"/>
      <c r="Z443" s="48"/>
      <c r="AA443" s="173"/>
      <c r="AB443" s="173"/>
      <c r="AC443" s="173"/>
      <c r="AD443" s="174"/>
      <c r="AI443" s="148">
        <f t="shared" ref="AI443:AL443" ca="1" si="302">SUM(AI428:AI441)</f>
        <v>0</v>
      </c>
      <c r="AJ443" s="148">
        <f t="shared" ca="1" si="302"/>
        <v>0</v>
      </c>
      <c r="AK443" s="148">
        <f t="shared" ca="1" si="302"/>
        <v>0</v>
      </c>
      <c r="AL443" s="148">
        <f t="shared" ca="1" si="302"/>
        <v>0</v>
      </c>
      <c r="AM443" s="174"/>
      <c r="AN443" s="174"/>
      <c r="AO443" s="174"/>
      <c r="AP443" s="174"/>
      <c r="AQ443" s="174"/>
      <c r="AR443" s="174"/>
      <c r="AS443" s="174"/>
      <c r="AT443" s="174"/>
      <c r="AU443" s="174"/>
      <c r="AV443" s="174"/>
      <c r="AW443" s="174"/>
      <c r="AX443" s="174"/>
      <c r="AY443" s="174"/>
      <c r="AZ443" s="174"/>
      <c r="BA443" s="174"/>
      <c r="BB443" s="174"/>
      <c r="BC443" s="174"/>
      <c r="BD443" s="174"/>
      <c r="BE443" s="122"/>
      <c r="BF443" s="122"/>
      <c r="BG443" s="122"/>
      <c r="BH443" s="122"/>
      <c r="BI443" s="122"/>
      <c r="BJ443" s="174"/>
      <c r="BK443" s="174"/>
      <c r="BL443" s="174"/>
      <c r="BM443" s="174"/>
      <c r="BN443" s="174"/>
    </row>
    <row r="444" spans="1:66" ht="15" customHeight="1">
      <c r="A444" s="210">
        <f>IF(WEEKDAY(A389)=6, WORKDAY(A389+1, 1), A389+1)</f>
        <v>46337</v>
      </c>
      <c r="B444" s="211"/>
      <c r="C444" s="211"/>
      <c r="D444" s="211"/>
      <c r="E444" s="211"/>
      <c r="F444" s="211"/>
      <c r="G444" s="211"/>
      <c r="H444" s="211"/>
      <c r="I444" s="211"/>
      <c r="J444" s="211"/>
      <c r="K444" s="211"/>
      <c r="L444" s="211"/>
      <c r="M444" s="211"/>
      <c r="N444" s="212"/>
      <c r="O444" s="1"/>
      <c r="P444" s="1"/>
      <c r="Q444" s="1"/>
      <c r="R444" s="15"/>
      <c r="S444" s="22"/>
      <c r="T444" s="22"/>
      <c r="U444" s="241"/>
      <c r="V444" s="242"/>
      <c r="W444" s="242"/>
      <c r="X444" s="242"/>
      <c r="Y444" s="242"/>
      <c r="Z444" s="23"/>
      <c r="AA444" s="23"/>
      <c r="AB444" s="23"/>
      <c r="AC444" s="23"/>
      <c r="AD444" s="24"/>
      <c r="AE444" s="181"/>
      <c r="AF444" s="181"/>
      <c r="AG444" s="181"/>
      <c r="AH444" s="181"/>
      <c r="AI444" s="181"/>
      <c r="AJ444" s="181"/>
      <c r="AK444" s="181"/>
      <c r="AL444" s="181"/>
      <c r="AM444" s="24"/>
      <c r="AN444" s="24"/>
      <c r="AO444" s="24"/>
      <c r="AP444" s="24"/>
      <c r="AQ444" s="24"/>
      <c r="AR444" s="24"/>
      <c r="AS444" s="24"/>
      <c r="AT444" s="24"/>
      <c r="AU444" s="24"/>
      <c r="AV444" s="24"/>
      <c r="AW444" s="24"/>
      <c r="AX444" s="24"/>
      <c r="AY444" s="24"/>
      <c r="AZ444" s="24"/>
      <c r="BA444" s="24"/>
      <c r="BB444" s="24"/>
      <c r="BC444" s="24"/>
      <c r="BD444" s="24"/>
      <c r="BE444" s="24"/>
      <c r="BF444" s="24"/>
      <c r="BG444" s="24"/>
      <c r="BH444" s="24"/>
      <c r="BI444" s="24"/>
      <c r="BJ444" s="24"/>
      <c r="BK444" s="24"/>
      <c r="BL444" s="24"/>
      <c r="BM444" s="24"/>
      <c r="BN444" s="24"/>
    </row>
    <row r="445" spans="1:66" ht="15" customHeight="1">
      <c r="A445" s="25" t="s">
        <v>15</v>
      </c>
      <c r="B445" s="25" t="s">
        <v>16</v>
      </c>
      <c r="C445" s="213" t="s">
        <v>17</v>
      </c>
      <c r="D445" s="214"/>
      <c r="E445" s="214"/>
      <c r="F445" s="215"/>
      <c r="G445" s="213" t="s">
        <v>18</v>
      </c>
      <c r="H445" s="214"/>
      <c r="I445" s="214"/>
      <c r="J445" s="215"/>
      <c r="K445" s="213" t="s">
        <v>19</v>
      </c>
      <c r="L445" s="214"/>
      <c r="M445" s="214"/>
      <c r="N445" s="215"/>
      <c r="O445" s="1"/>
      <c r="P445" s="1"/>
      <c r="Q445" s="1"/>
      <c r="R445" s="26"/>
      <c r="S445" s="234" t="s">
        <v>17</v>
      </c>
      <c r="T445" s="214"/>
      <c r="U445" s="215"/>
      <c r="V445" s="27"/>
      <c r="W445" s="234" t="s">
        <v>18</v>
      </c>
      <c r="X445" s="214"/>
      <c r="Y445" s="215"/>
      <c r="Z445" s="28"/>
      <c r="AA445" s="234" t="s">
        <v>19</v>
      </c>
      <c r="AB445" s="214"/>
      <c r="AC445" s="215"/>
      <c r="AD445" s="29"/>
      <c r="AE445" s="181"/>
      <c r="AF445" s="181"/>
      <c r="AG445" s="181"/>
      <c r="AH445" s="181"/>
      <c r="AI445" s="181"/>
      <c r="AJ445" s="181"/>
      <c r="AK445" s="181"/>
      <c r="AL445" s="181"/>
      <c r="AM445" s="29"/>
      <c r="AN445" s="34" t="s">
        <v>2</v>
      </c>
      <c r="AO445" s="34" t="s">
        <v>3</v>
      </c>
      <c r="AP445" s="34" t="s">
        <v>4</v>
      </c>
      <c r="AQ445" s="34" t="s">
        <v>5</v>
      </c>
      <c r="AR445" s="34" t="s">
        <v>6</v>
      </c>
      <c r="AS445" s="34" t="s">
        <v>7</v>
      </c>
      <c r="AT445" s="34" t="s">
        <v>27</v>
      </c>
      <c r="AU445" s="34" t="s">
        <v>28</v>
      </c>
      <c r="AV445" s="34" t="s">
        <v>29</v>
      </c>
      <c r="AW445" s="34" t="s">
        <v>30</v>
      </c>
      <c r="AX445" s="34" t="s">
        <v>12</v>
      </c>
      <c r="AY445" s="34" t="s">
        <v>20</v>
      </c>
      <c r="AZ445" s="35"/>
      <c r="BA445" s="35"/>
      <c r="BB445" s="35"/>
      <c r="BC445" s="35"/>
      <c r="BD445" s="35"/>
      <c r="BE445" s="35"/>
      <c r="BF445" s="35"/>
      <c r="BG445" s="35"/>
      <c r="BH445" s="35"/>
      <c r="BI445" s="35"/>
      <c r="BJ445" s="35"/>
      <c r="BK445" s="35"/>
      <c r="BL445" s="35"/>
      <c r="BM445" s="35"/>
      <c r="BN445" s="35"/>
    </row>
    <row r="446" spans="1:66" ht="11.25" customHeight="1">
      <c r="A446" s="219">
        <f>Q452</f>
        <v>0.33333333333333331</v>
      </c>
      <c r="B446" s="38"/>
      <c r="C446" s="204"/>
      <c r="D446" s="207"/>
      <c r="E446" s="40" t="s">
        <v>36</v>
      </c>
      <c r="F446" s="42" t="str">
        <f>IF(D446&lt;&gt;"", VLOOKUP(D446,'Base de Datos'!$A$2:$D1268,2,FALSE()),"")</f>
        <v/>
      </c>
      <c r="G446" s="204"/>
      <c r="H446" s="216"/>
      <c r="I446" s="40" t="s">
        <v>36</v>
      </c>
      <c r="J446" s="42" t="str">
        <f>IF(H446&lt;&gt;"", VLOOKUP(H446,'Base de Datos'!$A$2:$D1268,2,FALSE()),"")</f>
        <v/>
      </c>
      <c r="K446" s="204"/>
      <c r="L446" s="216"/>
      <c r="M446" s="40" t="s">
        <v>36</v>
      </c>
      <c r="N446" s="42" t="str">
        <f>IF(L446&lt;&gt;"", VLOOKUP(L446,'Base de Datos'!$A$2:$D1268,2,FALSE()),"")</f>
        <v/>
      </c>
      <c r="O446" s="43"/>
      <c r="P446" s="1"/>
      <c r="Q446" s="44"/>
      <c r="R446" s="15"/>
      <c r="S446" s="45"/>
      <c r="T446" s="45" t="s">
        <v>37</v>
      </c>
      <c r="U446" s="46"/>
      <c r="V446" s="47"/>
      <c r="W446" s="45"/>
      <c r="X446" s="45" t="s">
        <v>37</v>
      </c>
      <c r="Y446" s="46"/>
      <c r="Z446" s="47"/>
      <c r="AA446" s="45"/>
      <c r="AB446" s="45" t="s">
        <v>37</v>
      </c>
      <c r="AC446" s="46"/>
      <c r="AD446" s="48"/>
      <c r="AE446" s="181"/>
      <c r="AF446" s="181"/>
      <c r="AG446" s="181"/>
      <c r="AH446" s="181"/>
      <c r="AI446" s="181"/>
      <c r="AJ446" s="181"/>
      <c r="AK446" s="181"/>
      <c r="AL446" s="181"/>
      <c r="AM446" s="48"/>
      <c r="AN446" s="53">
        <f>A444</f>
        <v>46337</v>
      </c>
      <c r="AO446" s="54" t="str">
        <f>C445</f>
        <v>Consultorio N° 1</v>
      </c>
      <c r="AP446" s="55">
        <f t="shared" ref="AP446:AQ446" si="303">C446</f>
        <v>0</v>
      </c>
      <c r="AQ446" s="55">
        <f t="shared" si="303"/>
        <v>0</v>
      </c>
      <c r="AR446" s="55">
        <f>U446</f>
        <v>0</v>
      </c>
      <c r="AS446" s="55">
        <f>S446</f>
        <v>0</v>
      </c>
      <c r="AT446" s="55">
        <f>S447</f>
        <v>0</v>
      </c>
      <c r="AU446" s="55">
        <f>U447</f>
        <v>0</v>
      </c>
      <c r="AV446" s="55">
        <f>S448</f>
        <v>0</v>
      </c>
      <c r="AW446" s="55">
        <f>U448</f>
        <v>0</v>
      </c>
      <c r="AX446" s="55">
        <f>U449</f>
        <v>0</v>
      </c>
      <c r="AY446" s="55">
        <f>F449</f>
        <v>0</v>
      </c>
      <c r="AZ446" s="56"/>
      <c r="BA446" s="56"/>
      <c r="BB446" s="56"/>
      <c r="BC446" s="56"/>
      <c r="BD446" s="56"/>
      <c r="BE446" s="56"/>
      <c r="BF446" s="56"/>
      <c r="BG446" s="56"/>
      <c r="BH446" s="56"/>
      <c r="BI446" s="56"/>
      <c r="BJ446" s="56"/>
      <c r="BK446" s="56"/>
      <c r="BL446" s="56"/>
      <c r="BM446" s="56"/>
      <c r="BN446" s="56"/>
    </row>
    <row r="447" spans="1:66" ht="11.25" customHeight="1">
      <c r="A447" s="220"/>
      <c r="B447" s="38"/>
      <c r="C447" s="205"/>
      <c r="D447" s="208"/>
      <c r="E447" s="57" t="s">
        <v>42</v>
      </c>
      <c r="F447" s="58" t="str">
        <f>IF(D446&lt;&gt;"", VLOOKUP(D446,'Base de Datos'!$A$2:$D1268,3,FALSE()),"")</f>
        <v/>
      </c>
      <c r="G447" s="205"/>
      <c r="H447" s="208"/>
      <c r="I447" s="57" t="s">
        <v>42</v>
      </c>
      <c r="J447" s="58" t="str">
        <f>IF(H446&lt;&gt;"", VLOOKUP(H446,'Base de Datos'!$A$2:$D1268,3,FALSE()),"")</f>
        <v/>
      </c>
      <c r="K447" s="205"/>
      <c r="L447" s="208"/>
      <c r="M447" s="57" t="s">
        <v>42</v>
      </c>
      <c r="N447" s="58" t="str">
        <f>IF(L446&lt;&gt;"", VLOOKUP(L446,'Base de Datos'!$A$2:$D1268,3,FALSE()),"")</f>
        <v/>
      </c>
      <c r="O447" s="43"/>
      <c r="P447" s="1"/>
      <c r="Q447" s="44"/>
      <c r="R447" s="15"/>
      <c r="S447" s="229"/>
      <c r="T447" s="230"/>
      <c r="U447" s="59"/>
      <c r="V447" s="47"/>
      <c r="W447" s="229"/>
      <c r="X447" s="230"/>
      <c r="Y447" s="59"/>
      <c r="Z447" s="47"/>
      <c r="AA447" s="229"/>
      <c r="AB447" s="230"/>
      <c r="AC447" s="59"/>
      <c r="AD447" s="48"/>
      <c r="AE447" s="181"/>
      <c r="AF447" s="181"/>
      <c r="AG447" s="181"/>
      <c r="AH447" s="181"/>
      <c r="AI447" s="181"/>
      <c r="AJ447" s="181"/>
      <c r="AK447" s="181"/>
      <c r="AL447" s="181"/>
      <c r="AM447" s="48"/>
      <c r="AN447" s="53">
        <f>A444</f>
        <v>46337</v>
      </c>
      <c r="AO447" s="54" t="str">
        <f>C445</f>
        <v>Consultorio N° 1</v>
      </c>
      <c r="AP447" s="55">
        <f t="shared" ref="AP447:AQ447" si="304">C450</f>
        <v>0</v>
      </c>
      <c r="AQ447" s="55">
        <f t="shared" si="304"/>
        <v>0</v>
      </c>
      <c r="AR447" s="64">
        <f>U450</f>
        <v>0</v>
      </c>
      <c r="AS447" s="55">
        <f>S450</f>
        <v>0</v>
      </c>
      <c r="AT447" s="55">
        <f>S451</f>
        <v>0</v>
      </c>
      <c r="AU447" s="55">
        <f>U451</f>
        <v>0</v>
      </c>
      <c r="AV447" s="55">
        <f>S452</f>
        <v>0</v>
      </c>
      <c r="AW447" s="55">
        <f>U452</f>
        <v>0</v>
      </c>
      <c r="AX447" s="55">
        <f>U453</f>
        <v>0</v>
      </c>
      <c r="AY447" s="55">
        <f>F453</f>
        <v>0</v>
      </c>
      <c r="AZ447" s="56"/>
      <c r="BA447" s="56"/>
      <c r="BB447" s="56"/>
      <c r="BC447" s="56"/>
      <c r="BD447" s="56"/>
      <c r="BE447" s="56"/>
      <c r="BF447" s="56"/>
      <c r="BG447" s="56"/>
      <c r="BH447" s="56"/>
      <c r="BI447" s="56"/>
      <c r="BJ447" s="56"/>
      <c r="BK447" s="56"/>
      <c r="BL447" s="56"/>
      <c r="BM447" s="56"/>
      <c r="BN447" s="56"/>
    </row>
    <row r="448" spans="1:66" ht="11.25" customHeight="1">
      <c r="A448" s="220"/>
      <c r="B448" s="38"/>
      <c r="C448" s="205"/>
      <c r="D448" s="208"/>
      <c r="E448" s="57" t="s">
        <v>44</v>
      </c>
      <c r="F448" s="58" t="str">
        <f>IF(D446&lt;&gt;"", VLOOKUP(D446,'Base de Datos'!$A$2:$D1268,4,FALSE()),"")</f>
        <v/>
      </c>
      <c r="G448" s="205"/>
      <c r="H448" s="208"/>
      <c r="I448" s="57" t="s">
        <v>44</v>
      </c>
      <c r="J448" s="58" t="str">
        <f>IF(H446&lt;&gt;"", VLOOKUP(H446,'Base de Datos'!$A$2:$D1268,4,FALSE()),"")</f>
        <v/>
      </c>
      <c r="K448" s="205"/>
      <c r="L448" s="208"/>
      <c r="M448" s="57" t="s">
        <v>44</v>
      </c>
      <c r="N448" s="58" t="str">
        <f>IF(L446&lt;&gt;"", VLOOKUP(L446,'Base de Datos'!$A$2:$D1268,4,FALSE()),"")</f>
        <v/>
      </c>
      <c r="O448" s="43"/>
      <c r="P448" s="1"/>
      <c r="Q448" s="44"/>
      <c r="R448" s="15"/>
      <c r="S448" s="229"/>
      <c r="T448" s="230"/>
      <c r="U448" s="59"/>
      <c r="V448" s="47"/>
      <c r="W448" s="229"/>
      <c r="X448" s="230"/>
      <c r="Y448" s="59"/>
      <c r="Z448" s="47"/>
      <c r="AA448" s="229"/>
      <c r="AB448" s="230"/>
      <c r="AC448" s="59"/>
      <c r="AD448" s="48"/>
      <c r="AE448" s="181"/>
      <c r="AF448" s="181"/>
      <c r="AG448" s="181"/>
      <c r="AH448" s="181"/>
      <c r="AI448" s="181"/>
      <c r="AJ448" s="181"/>
      <c r="AK448" s="181"/>
      <c r="AL448" s="181"/>
      <c r="AM448" s="48"/>
      <c r="AN448" s="53">
        <f>A444</f>
        <v>46337</v>
      </c>
      <c r="AO448" s="54" t="str">
        <f>C445</f>
        <v>Consultorio N° 1</v>
      </c>
      <c r="AP448" s="55">
        <f t="shared" ref="AP448:AQ448" si="305">C454</f>
        <v>0</v>
      </c>
      <c r="AQ448" s="55">
        <f t="shared" si="305"/>
        <v>0</v>
      </c>
      <c r="AR448" s="64">
        <f>U454</f>
        <v>0</v>
      </c>
      <c r="AS448" s="55">
        <f>S454</f>
        <v>0</v>
      </c>
      <c r="AT448" s="55">
        <f>S455</f>
        <v>0</v>
      </c>
      <c r="AU448" s="55">
        <f>U455</f>
        <v>0</v>
      </c>
      <c r="AV448" s="55">
        <f>S456</f>
        <v>0</v>
      </c>
      <c r="AW448" s="55">
        <f>U456</f>
        <v>0</v>
      </c>
      <c r="AX448" s="55">
        <f>U457</f>
        <v>0</v>
      </c>
      <c r="AY448" s="55">
        <f>F457</f>
        <v>0</v>
      </c>
      <c r="AZ448" s="56"/>
      <c r="BA448" s="56"/>
      <c r="BB448" s="56"/>
      <c r="BC448" s="56"/>
      <c r="BD448" s="56"/>
      <c r="BE448" s="56"/>
      <c r="BF448" s="56"/>
      <c r="BG448" s="56"/>
      <c r="BH448" s="56"/>
      <c r="BI448" s="56"/>
      <c r="BJ448" s="56"/>
      <c r="BK448" s="56"/>
      <c r="BL448" s="56"/>
      <c r="BM448" s="56"/>
      <c r="BN448" s="56"/>
    </row>
    <row r="449" spans="1:66" ht="11.25" customHeight="1">
      <c r="A449" s="221"/>
      <c r="B449" s="38"/>
      <c r="C449" s="206"/>
      <c r="D449" s="209"/>
      <c r="E449" s="85" t="s">
        <v>46</v>
      </c>
      <c r="F449" s="86"/>
      <c r="G449" s="206"/>
      <c r="H449" s="209"/>
      <c r="I449" s="87" t="s">
        <v>46</v>
      </c>
      <c r="J449" s="88"/>
      <c r="K449" s="206"/>
      <c r="L449" s="209"/>
      <c r="M449" s="87" t="s">
        <v>46</v>
      </c>
      <c r="N449" s="88"/>
      <c r="O449" s="43"/>
      <c r="P449" s="1"/>
      <c r="Q449" s="44"/>
      <c r="R449" s="15"/>
      <c r="S449" s="227" t="str">
        <f>IF(OR(S446="Empleado",S446="Familiar"),"Nombre del Empleado","N° Factura")</f>
        <v>N° Factura</v>
      </c>
      <c r="T449" s="228"/>
      <c r="U449" s="89"/>
      <c r="V449" s="47"/>
      <c r="W449" s="227" t="str">
        <f>IF(OR(W446="Empleado",W446="Familiar"),"Nombre del Empleado","N° Factura")</f>
        <v>N° Factura</v>
      </c>
      <c r="X449" s="228"/>
      <c r="Y449" s="89"/>
      <c r="Z449" s="47"/>
      <c r="AA449" s="227" t="str">
        <f>IF(OR(AA446="Empleado",AA446="Familiar"),"Nombre del Empleado","N° Factura")</f>
        <v>N° Factura</v>
      </c>
      <c r="AB449" s="228"/>
      <c r="AC449" s="89"/>
      <c r="AD449" s="48"/>
      <c r="AE449" s="181"/>
      <c r="AF449" s="181"/>
      <c r="AG449" s="181"/>
      <c r="AH449" s="181"/>
      <c r="AI449" s="181"/>
      <c r="AJ449" s="181"/>
      <c r="AK449" s="181"/>
      <c r="AL449" s="181"/>
      <c r="AM449" s="48"/>
      <c r="AN449" s="53">
        <f>A444</f>
        <v>46337</v>
      </c>
      <c r="AO449" s="54" t="str">
        <f>C445</f>
        <v>Consultorio N° 1</v>
      </c>
      <c r="AP449" s="55">
        <f t="shared" ref="AP449:AQ449" si="306">C458</f>
        <v>0</v>
      </c>
      <c r="AQ449" s="55">
        <f t="shared" si="306"/>
        <v>0</v>
      </c>
      <c r="AR449" s="64">
        <f>U458</f>
        <v>0</v>
      </c>
      <c r="AS449" s="55">
        <f>S458</f>
        <v>0</v>
      </c>
      <c r="AT449" s="55">
        <f>S459</f>
        <v>0</v>
      </c>
      <c r="AU449" s="64">
        <f>U459</f>
        <v>0</v>
      </c>
      <c r="AV449" s="55">
        <f>S460</f>
        <v>0</v>
      </c>
      <c r="AW449" s="55">
        <f>U460</f>
        <v>0</v>
      </c>
      <c r="AX449" s="55">
        <f>U461</f>
        <v>0</v>
      </c>
      <c r="AY449" s="55">
        <f>F461</f>
        <v>0</v>
      </c>
      <c r="AZ449" s="56"/>
      <c r="BA449" s="56"/>
      <c r="BB449" s="56"/>
      <c r="BC449" s="56"/>
      <c r="BD449" s="56"/>
      <c r="BE449" s="56"/>
      <c r="BF449" s="56"/>
      <c r="BG449" s="56"/>
      <c r="BH449" s="56"/>
      <c r="BI449" s="56"/>
      <c r="BJ449" s="56"/>
      <c r="BK449" s="56"/>
      <c r="BL449" s="56"/>
      <c r="BM449" s="56"/>
      <c r="BN449" s="56"/>
    </row>
    <row r="450" spans="1:66" ht="11.25" customHeight="1">
      <c r="A450" s="222">
        <f>A446+$Q$13/1440</f>
        <v>0.375</v>
      </c>
      <c r="B450" s="38"/>
      <c r="C450" s="204"/>
      <c r="D450" s="207"/>
      <c r="E450" s="40" t="s">
        <v>36</v>
      </c>
      <c r="F450" s="42" t="str">
        <f>IF(D450&lt;&gt;"", VLOOKUP(D450,'Base de Datos'!$A$2:$D1268,2,FALSE()),"")</f>
        <v/>
      </c>
      <c r="G450" s="204"/>
      <c r="H450" s="216"/>
      <c r="I450" s="40" t="s">
        <v>36</v>
      </c>
      <c r="J450" s="42" t="str">
        <f>IF(H450&lt;&gt;"", VLOOKUP(H450,'Base de Datos'!$A$2:$D1268,2,FALSE()),"")</f>
        <v/>
      </c>
      <c r="K450" s="204"/>
      <c r="L450" s="216"/>
      <c r="M450" s="40" t="s">
        <v>36</v>
      </c>
      <c r="N450" s="42" t="str">
        <f>IF(L450&lt;&gt;"", VLOOKUP(L450,'Base de Datos'!$A$2:$D1268,2,FALSE()),"")</f>
        <v/>
      </c>
      <c r="O450" s="262" t="s">
        <v>32</v>
      </c>
      <c r="P450" s="242"/>
      <c r="Q450" s="263">
        <f ca="1">$N$2</f>
        <v>888.89089999999999</v>
      </c>
      <c r="R450" s="15"/>
      <c r="S450" s="45"/>
      <c r="T450" s="45" t="s">
        <v>37</v>
      </c>
      <c r="U450" s="103"/>
      <c r="V450" s="47"/>
      <c r="W450" s="45"/>
      <c r="X450" s="45" t="s">
        <v>37</v>
      </c>
      <c r="Y450" s="46"/>
      <c r="Z450" s="47"/>
      <c r="AA450" s="45"/>
      <c r="AB450" s="45" t="s">
        <v>37</v>
      </c>
      <c r="AC450" s="46"/>
      <c r="AD450" s="48"/>
      <c r="AE450" s="181"/>
      <c r="AF450" s="181"/>
      <c r="AG450" s="181"/>
      <c r="AH450" s="181"/>
      <c r="AI450" s="181"/>
      <c r="AJ450" s="181"/>
      <c r="AK450" s="181"/>
      <c r="AL450" s="181"/>
      <c r="AM450" s="48"/>
      <c r="AN450" s="53">
        <f>A444</f>
        <v>46337</v>
      </c>
      <c r="AO450" s="54" t="str">
        <f>C445</f>
        <v>Consultorio N° 1</v>
      </c>
      <c r="AP450" s="55">
        <f t="shared" ref="AP450:AQ450" si="307">C462</f>
        <v>0</v>
      </c>
      <c r="AQ450" s="55">
        <f t="shared" si="307"/>
        <v>0</v>
      </c>
      <c r="AR450" s="64">
        <f>U462</f>
        <v>0</v>
      </c>
      <c r="AS450" s="55">
        <f>S462</f>
        <v>0</v>
      </c>
      <c r="AT450" s="55">
        <f>S463</f>
        <v>0</v>
      </c>
      <c r="AU450" s="55">
        <f>U463</f>
        <v>0</v>
      </c>
      <c r="AV450" s="55">
        <f>S464</f>
        <v>0</v>
      </c>
      <c r="AW450" s="55">
        <f>U464</f>
        <v>0</v>
      </c>
      <c r="AX450" s="55">
        <f>U465</f>
        <v>0</v>
      </c>
      <c r="AY450" s="55">
        <f>F465</f>
        <v>0</v>
      </c>
      <c r="AZ450" s="56"/>
      <c r="BA450" s="56"/>
      <c r="BB450" s="56"/>
      <c r="BC450" s="56"/>
      <c r="BD450" s="56"/>
      <c r="BE450" s="56"/>
      <c r="BF450" s="56"/>
      <c r="BG450" s="56"/>
      <c r="BH450" s="56"/>
      <c r="BI450" s="56"/>
      <c r="BJ450" s="56"/>
      <c r="BK450" s="56"/>
      <c r="BL450" s="56"/>
      <c r="BM450" s="56"/>
      <c r="BN450" s="56"/>
    </row>
    <row r="451" spans="1:66" ht="11.25" customHeight="1">
      <c r="A451" s="220"/>
      <c r="B451" s="38"/>
      <c r="C451" s="205"/>
      <c r="D451" s="208"/>
      <c r="E451" s="57" t="s">
        <v>42</v>
      </c>
      <c r="F451" s="58" t="str">
        <f>IF(D450&lt;&gt;"", VLOOKUP(D450,'Base de Datos'!$A$2:$D1268,3,FALSE()),"")</f>
        <v/>
      </c>
      <c r="G451" s="205"/>
      <c r="H451" s="208"/>
      <c r="I451" s="57" t="s">
        <v>42</v>
      </c>
      <c r="J451" s="58" t="str">
        <f>IF(H450&lt;&gt;"", VLOOKUP(H450,'Base de Datos'!$A$2:$D1268,3,FALSE()),"")</f>
        <v/>
      </c>
      <c r="K451" s="205"/>
      <c r="L451" s="208"/>
      <c r="M451" s="57" t="s">
        <v>42</v>
      </c>
      <c r="N451" s="58" t="str">
        <f>IF(L450&lt;&gt;"", VLOOKUP(L450,'Base de Datos'!$A$2:$D1268,3,FALSE()),"")</f>
        <v/>
      </c>
      <c r="O451" s="242"/>
      <c r="P451" s="242"/>
      <c r="Q451" s="264"/>
      <c r="R451" s="15"/>
      <c r="S451" s="229"/>
      <c r="T451" s="230"/>
      <c r="U451" s="59"/>
      <c r="V451" s="47"/>
      <c r="W451" s="229"/>
      <c r="X451" s="230"/>
      <c r="Y451" s="59"/>
      <c r="Z451" s="47"/>
      <c r="AA451" s="229"/>
      <c r="AB451" s="230"/>
      <c r="AC451" s="59"/>
      <c r="AD451" s="48"/>
      <c r="AE451" s="181"/>
      <c r="AF451" s="181"/>
      <c r="AG451" s="181"/>
      <c r="AH451" s="181"/>
      <c r="AI451" s="181"/>
      <c r="AJ451" s="181"/>
      <c r="AK451" s="181"/>
      <c r="AL451" s="181"/>
      <c r="AM451" s="48"/>
      <c r="AN451" s="53">
        <f>A444</f>
        <v>46337</v>
      </c>
      <c r="AO451" s="54" t="str">
        <f>C445</f>
        <v>Consultorio N° 1</v>
      </c>
      <c r="AP451" s="55">
        <f t="shared" ref="AP451:AQ451" si="308">C466</f>
        <v>0</v>
      </c>
      <c r="AQ451" s="55">
        <f t="shared" si="308"/>
        <v>0</v>
      </c>
      <c r="AR451" s="55">
        <f>U466</f>
        <v>0</v>
      </c>
      <c r="AS451" s="55">
        <f>S466</f>
        <v>0</v>
      </c>
      <c r="AT451" s="55">
        <f>S467</f>
        <v>0</v>
      </c>
      <c r="AU451" s="55">
        <f>U467</f>
        <v>0</v>
      </c>
      <c r="AV451" s="55">
        <f>S468</f>
        <v>0</v>
      </c>
      <c r="AW451" s="55">
        <f>U468</f>
        <v>0</v>
      </c>
      <c r="AX451" s="55">
        <f>U469</f>
        <v>0</v>
      </c>
      <c r="AY451" s="55">
        <f>F469</f>
        <v>0</v>
      </c>
      <c r="AZ451" s="56"/>
      <c r="BA451" s="56"/>
      <c r="BB451" s="56"/>
      <c r="BC451" s="56"/>
      <c r="BD451" s="56"/>
      <c r="BE451" s="56"/>
      <c r="BF451" s="56"/>
      <c r="BG451" s="56"/>
      <c r="BH451" s="56"/>
      <c r="BI451" s="56"/>
      <c r="BJ451" s="56"/>
      <c r="BK451" s="56"/>
      <c r="BL451" s="56"/>
      <c r="BM451" s="56"/>
      <c r="BN451" s="56"/>
    </row>
    <row r="452" spans="1:66" ht="11.25" customHeight="1">
      <c r="A452" s="220"/>
      <c r="B452" s="38"/>
      <c r="C452" s="205"/>
      <c r="D452" s="208"/>
      <c r="E452" s="57" t="s">
        <v>44</v>
      </c>
      <c r="F452" s="58" t="str">
        <f>IF(D450&lt;&gt;"", VLOOKUP(D450,'Base de Datos'!$A$2:$D1268,4,FALSE()),"")</f>
        <v/>
      </c>
      <c r="G452" s="205"/>
      <c r="H452" s="208"/>
      <c r="I452" s="57" t="s">
        <v>44</v>
      </c>
      <c r="J452" s="58" t="str">
        <f>IF(H450&lt;&gt;"", VLOOKUP(H450,'Base de Datos'!$A$2:$D1268,4,FALSE()),"")</f>
        <v/>
      </c>
      <c r="K452" s="205"/>
      <c r="L452" s="208"/>
      <c r="M452" s="57" t="s">
        <v>44</v>
      </c>
      <c r="N452" s="58" t="str">
        <f>IF(L450&lt;&gt;"", VLOOKUP(L450,'Base de Datos'!$A$2:$D1268,4,FALSE()),"")</f>
        <v/>
      </c>
      <c r="O452" s="43"/>
      <c r="P452" s="104" t="s">
        <v>50</v>
      </c>
      <c r="Q452" s="110">
        <v>0.33333333333333331</v>
      </c>
      <c r="R452" s="15"/>
      <c r="S452" s="229"/>
      <c r="T452" s="230"/>
      <c r="U452" s="59"/>
      <c r="V452" s="47"/>
      <c r="W452" s="229"/>
      <c r="X452" s="230"/>
      <c r="Y452" s="59"/>
      <c r="Z452" s="47"/>
      <c r="AA452" s="229"/>
      <c r="AB452" s="230"/>
      <c r="AC452" s="59"/>
      <c r="AD452" s="48"/>
      <c r="AE452" s="181"/>
      <c r="AF452" s="181"/>
      <c r="AG452" s="181"/>
      <c r="AH452" s="181"/>
      <c r="AI452" s="181"/>
      <c r="AJ452" s="181"/>
      <c r="AK452" s="181"/>
      <c r="AL452" s="181"/>
      <c r="AM452" s="48"/>
      <c r="AN452" s="53">
        <f>A444</f>
        <v>46337</v>
      </c>
      <c r="AO452" s="54" t="str">
        <f>C445</f>
        <v>Consultorio N° 1</v>
      </c>
      <c r="AP452" s="55">
        <f t="shared" ref="AP452:AQ452" si="309">C470</f>
        <v>0</v>
      </c>
      <c r="AQ452" s="55">
        <f t="shared" si="309"/>
        <v>0</v>
      </c>
      <c r="AR452" s="55">
        <f>U470</f>
        <v>0</v>
      </c>
      <c r="AS452" s="55">
        <f>S470</f>
        <v>0</v>
      </c>
      <c r="AT452" s="55">
        <f>S471</f>
        <v>0</v>
      </c>
      <c r="AU452" s="55">
        <f>U471</f>
        <v>0</v>
      </c>
      <c r="AV452" s="55">
        <f>S472</f>
        <v>0</v>
      </c>
      <c r="AW452" s="55">
        <f>U472</f>
        <v>0</v>
      </c>
      <c r="AX452" s="55">
        <f>U473</f>
        <v>0</v>
      </c>
      <c r="AY452" s="55">
        <f>F473</f>
        <v>0</v>
      </c>
      <c r="AZ452" s="56"/>
      <c r="BA452" s="56"/>
      <c r="BB452" s="56"/>
      <c r="BC452" s="56"/>
      <c r="BD452" s="56"/>
      <c r="BE452" s="56"/>
      <c r="BF452" s="56"/>
      <c r="BG452" s="56"/>
      <c r="BH452" s="56"/>
      <c r="BI452" s="56"/>
      <c r="BJ452" s="56"/>
      <c r="BK452" s="56"/>
      <c r="BL452" s="56"/>
      <c r="BM452" s="56"/>
      <c r="BN452" s="56"/>
    </row>
    <row r="453" spans="1:66" ht="11.25" customHeight="1">
      <c r="A453" s="221"/>
      <c r="B453" s="38"/>
      <c r="C453" s="206"/>
      <c r="D453" s="209"/>
      <c r="E453" s="85" t="s">
        <v>46</v>
      </c>
      <c r="F453" s="107"/>
      <c r="G453" s="206"/>
      <c r="H453" s="209"/>
      <c r="I453" s="85" t="s">
        <v>46</v>
      </c>
      <c r="J453" s="108"/>
      <c r="K453" s="206"/>
      <c r="L453" s="209"/>
      <c r="M453" s="85" t="s">
        <v>46</v>
      </c>
      <c r="N453" s="108"/>
      <c r="O453" s="43"/>
      <c r="P453" s="104" t="s">
        <v>54</v>
      </c>
      <c r="Q453" s="109">
        <v>60</v>
      </c>
      <c r="R453" s="15"/>
      <c r="S453" s="227" t="str">
        <f>IF(OR(S450="Empleado",S450="Familiar"),"Nombre del Empleado","N° Factura")</f>
        <v>N° Factura</v>
      </c>
      <c r="T453" s="228"/>
      <c r="U453" s="89"/>
      <c r="V453" s="47"/>
      <c r="W453" s="227" t="str">
        <f>IF(OR(W450="Empleado",W450="Familiar"),"Nombre del Empleado","N° Factura")</f>
        <v>N° Factura</v>
      </c>
      <c r="X453" s="228"/>
      <c r="Y453" s="111"/>
      <c r="Z453" s="47"/>
      <c r="AA453" s="227" t="str">
        <f>IF(OR(AA450="Empleado",AA450="Familiar"),"Nombre del Empleado","N° Factura")</f>
        <v>N° Factura</v>
      </c>
      <c r="AB453" s="228"/>
      <c r="AC453" s="111"/>
      <c r="AD453" s="48"/>
      <c r="AE453" s="181"/>
      <c r="AF453" s="181"/>
      <c r="AG453" s="181"/>
      <c r="AH453" s="181"/>
      <c r="AI453" s="181"/>
      <c r="AJ453" s="181"/>
      <c r="AK453" s="181"/>
      <c r="AL453" s="181"/>
      <c r="AM453" s="48"/>
      <c r="AN453" s="53">
        <f>A444</f>
        <v>46337</v>
      </c>
      <c r="AO453" s="54" t="str">
        <f>C445</f>
        <v>Consultorio N° 1</v>
      </c>
      <c r="AP453" s="55">
        <f t="shared" ref="AP453:AQ453" si="310">C474</f>
        <v>0</v>
      </c>
      <c r="AQ453" s="55">
        <f t="shared" si="310"/>
        <v>0</v>
      </c>
      <c r="AR453" s="55">
        <f>U474</f>
        <v>0</v>
      </c>
      <c r="AS453" s="55">
        <f>S474</f>
        <v>0</v>
      </c>
      <c r="AT453" s="55">
        <f>S475</f>
        <v>0</v>
      </c>
      <c r="AU453" s="55">
        <f>U475</f>
        <v>0</v>
      </c>
      <c r="AV453" s="55">
        <f>S476</f>
        <v>0</v>
      </c>
      <c r="AW453" s="55">
        <f>U476</f>
        <v>0</v>
      </c>
      <c r="AX453" s="55">
        <f>U477</f>
        <v>0</v>
      </c>
      <c r="AY453" s="55">
        <f>F477</f>
        <v>0</v>
      </c>
      <c r="AZ453" s="56"/>
      <c r="BA453" s="56"/>
      <c r="BB453" s="56"/>
      <c r="BC453" s="56"/>
      <c r="BD453" s="56"/>
      <c r="BE453" s="56"/>
      <c r="BF453" s="56"/>
      <c r="BG453" s="56"/>
      <c r="BH453" s="56"/>
      <c r="BI453" s="56"/>
      <c r="BJ453" s="56"/>
      <c r="BK453" s="56"/>
      <c r="BL453" s="56"/>
      <c r="BM453" s="56"/>
      <c r="BN453" s="56"/>
    </row>
    <row r="454" spans="1:66" ht="11.25" customHeight="1">
      <c r="A454" s="222">
        <f>A450+$Q$13/1440</f>
        <v>0.41666666666666669</v>
      </c>
      <c r="B454" s="38"/>
      <c r="C454" s="204"/>
      <c r="D454" s="207"/>
      <c r="E454" s="40" t="s">
        <v>36</v>
      </c>
      <c r="F454" s="42" t="str">
        <f>IF(D454&lt;&gt;"", VLOOKUP(D454,'Base de Datos'!$A$2:$D1268,2,FALSE()),"")</f>
        <v/>
      </c>
      <c r="G454" s="218"/>
      <c r="H454" s="217"/>
      <c r="I454" s="118" t="s">
        <v>36</v>
      </c>
      <c r="J454" s="42" t="str">
        <f>IF(H454&lt;&gt;"", VLOOKUP(H454,'Base de Datos'!$A$2:$D1268,2,FALSE()),"")</f>
        <v/>
      </c>
      <c r="K454" s="218"/>
      <c r="L454" s="217"/>
      <c r="M454" s="118" t="s">
        <v>36</v>
      </c>
      <c r="N454" s="42" t="str">
        <f>IF(L454&lt;&gt;"", VLOOKUP(L454,'Base de Datos'!$A$2:$D1268,2,FALSE()),"")</f>
        <v/>
      </c>
      <c r="O454" s="43"/>
      <c r="P454" s="1"/>
      <c r="Q454" s="1"/>
      <c r="R454" s="15"/>
      <c r="S454" s="45"/>
      <c r="T454" s="45" t="s">
        <v>37</v>
      </c>
      <c r="U454" s="46"/>
      <c r="V454" s="47"/>
      <c r="W454" s="45"/>
      <c r="X454" s="45" t="s">
        <v>37</v>
      </c>
      <c r="Y454" s="46"/>
      <c r="Z454" s="47"/>
      <c r="AA454" s="45"/>
      <c r="AB454" s="45" t="s">
        <v>37</v>
      </c>
      <c r="AC454" s="46"/>
      <c r="AD454" s="48"/>
      <c r="AE454" s="181"/>
      <c r="AF454" s="181"/>
      <c r="AG454" s="181"/>
      <c r="AH454" s="181"/>
      <c r="AI454" s="181"/>
      <c r="AJ454" s="181"/>
      <c r="AK454" s="181"/>
      <c r="AL454" s="181"/>
      <c r="AM454" s="48"/>
      <c r="AN454" s="53">
        <f>A444</f>
        <v>46337</v>
      </c>
      <c r="AO454" s="54" t="str">
        <f>C445</f>
        <v>Consultorio N° 1</v>
      </c>
      <c r="AP454" s="55">
        <f t="shared" ref="AP454:AQ454" si="311">C478</f>
        <v>0</v>
      </c>
      <c r="AQ454" s="55">
        <f t="shared" si="311"/>
        <v>0</v>
      </c>
      <c r="AR454" s="55">
        <f>U478</f>
        <v>0</v>
      </c>
      <c r="AS454" s="55">
        <f>S478</f>
        <v>0</v>
      </c>
      <c r="AT454" s="55">
        <f>S479</f>
        <v>0</v>
      </c>
      <c r="AU454" s="55">
        <f>U479</f>
        <v>0</v>
      </c>
      <c r="AV454" s="55">
        <f>S480</f>
        <v>0</v>
      </c>
      <c r="AW454" s="55">
        <f>U480</f>
        <v>0</v>
      </c>
      <c r="AX454" s="55">
        <f>U481</f>
        <v>0</v>
      </c>
      <c r="AY454" s="55">
        <f>F481</f>
        <v>0</v>
      </c>
      <c r="AZ454" s="56"/>
      <c r="BA454" s="56"/>
      <c r="BB454" s="56"/>
      <c r="BC454" s="56"/>
      <c r="BD454" s="56"/>
      <c r="BE454" s="56"/>
      <c r="BF454" s="56"/>
      <c r="BG454" s="56"/>
      <c r="BH454" s="56"/>
      <c r="BI454" s="56"/>
      <c r="BJ454" s="56"/>
      <c r="BK454" s="56"/>
      <c r="BL454" s="56"/>
      <c r="BM454" s="56"/>
      <c r="BN454" s="56"/>
    </row>
    <row r="455" spans="1:66" ht="11.25" customHeight="1">
      <c r="A455" s="220"/>
      <c r="B455" s="38"/>
      <c r="C455" s="205"/>
      <c r="D455" s="208"/>
      <c r="E455" s="57" t="s">
        <v>42</v>
      </c>
      <c r="F455" s="58" t="str">
        <f>IF(D454&lt;&gt;"", VLOOKUP(D454,'Base de Datos'!$A$2:$D1268,3,FALSE()),"")</f>
        <v/>
      </c>
      <c r="G455" s="205"/>
      <c r="H455" s="208"/>
      <c r="I455" s="57" t="s">
        <v>42</v>
      </c>
      <c r="J455" s="58" t="str">
        <f>IF(H454&lt;&gt;"", VLOOKUP(H454,'Base de Datos'!$A$2:$D1268,3,FALSE()),"")</f>
        <v/>
      </c>
      <c r="K455" s="205"/>
      <c r="L455" s="208"/>
      <c r="M455" s="57" t="s">
        <v>42</v>
      </c>
      <c r="N455" s="58" t="str">
        <f>IF(L454&lt;&gt;"", VLOOKUP(L454,'Base de Datos'!$A$2:$D1268,3,FALSE()),"")</f>
        <v/>
      </c>
      <c r="O455" s="43"/>
      <c r="P455" s="119" t="s">
        <v>58</v>
      </c>
      <c r="Q455" s="44"/>
      <c r="R455" s="15"/>
      <c r="S455" s="229"/>
      <c r="T455" s="230"/>
      <c r="U455" s="59"/>
      <c r="V455" s="47"/>
      <c r="W455" s="229"/>
      <c r="X455" s="230"/>
      <c r="Y455" s="59"/>
      <c r="Z455" s="47"/>
      <c r="AA455" s="229"/>
      <c r="AB455" s="230"/>
      <c r="AC455" s="59"/>
      <c r="AD455" s="48"/>
      <c r="AE455" s="181"/>
      <c r="AF455" s="181"/>
      <c r="AG455" s="181"/>
      <c r="AH455" s="181"/>
      <c r="AI455" s="181"/>
      <c r="AJ455" s="181"/>
      <c r="AK455" s="181"/>
      <c r="AL455" s="181"/>
      <c r="AM455" s="48"/>
      <c r="AN455" s="53">
        <f>A444</f>
        <v>46337</v>
      </c>
      <c r="AO455" s="54" t="str">
        <f>C445</f>
        <v>Consultorio N° 1</v>
      </c>
      <c r="AP455" s="55">
        <f t="shared" ref="AP455:AQ455" si="312">C482</f>
        <v>0</v>
      </c>
      <c r="AQ455" s="55">
        <f t="shared" si="312"/>
        <v>0</v>
      </c>
      <c r="AR455" s="55">
        <f>U482</f>
        <v>0</v>
      </c>
      <c r="AS455" s="55">
        <f>S482</f>
        <v>0</v>
      </c>
      <c r="AT455" s="55">
        <f>S483</f>
        <v>0</v>
      </c>
      <c r="AU455" s="55">
        <f>U483</f>
        <v>0</v>
      </c>
      <c r="AV455" s="55">
        <f>S484</f>
        <v>0</v>
      </c>
      <c r="AW455" s="55">
        <f>U484</f>
        <v>0</v>
      </c>
      <c r="AX455" s="55">
        <f>U485</f>
        <v>0</v>
      </c>
      <c r="AY455" s="55">
        <f>F485</f>
        <v>0</v>
      </c>
      <c r="AZ455" s="56"/>
      <c r="BA455" s="56"/>
      <c r="BB455" s="56"/>
      <c r="BC455" s="56"/>
      <c r="BD455" s="56"/>
      <c r="BE455" s="56"/>
      <c r="BF455" s="56"/>
      <c r="BG455" s="56"/>
      <c r="BH455" s="56"/>
      <c r="BI455" s="56"/>
      <c r="BJ455" s="56"/>
      <c r="BK455" s="56"/>
      <c r="BL455" s="56"/>
      <c r="BM455" s="56"/>
      <c r="BN455" s="56"/>
    </row>
    <row r="456" spans="1:66" ht="11.25" customHeight="1">
      <c r="A456" s="220"/>
      <c r="B456" s="38"/>
      <c r="C456" s="205"/>
      <c r="D456" s="208"/>
      <c r="E456" s="57" t="s">
        <v>44</v>
      </c>
      <c r="F456" s="58" t="str">
        <f>IF(D454&lt;&gt;"", VLOOKUP(D454,'Base de Datos'!$A$2:$D1268,4,FALSE()),"")</f>
        <v/>
      </c>
      <c r="G456" s="205"/>
      <c r="H456" s="208"/>
      <c r="I456" s="57" t="s">
        <v>44</v>
      </c>
      <c r="J456" s="58" t="str">
        <f>IF(H454&lt;&gt;"", VLOOKUP(H454,'Base de Datos'!$A$2:$D1268,4,FALSE()),"")</f>
        <v/>
      </c>
      <c r="K456" s="205"/>
      <c r="L456" s="208"/>
      <c r="M456" s="57" t="s">
        <v>44</v>
      </c>
      <c r="N456" s="58" t="str">
        <f>IF(L454&lt;&gt;"", VLOOKUP(L454,'Base de Datos'!$A$2:$D1268,4,FALSE()),"")</f>
        <v/>
      </c>
      <c r="O456" s="43"/>
      <c r="P456" s="120" t="s">
        <v>61</v>
      </c>
      <c r="Q456" s="121" t="s">
        <v>62</v>
      </c>
      <c r="R456" s="15"/>
      <c r="S456" s="229"/>
      <c r="T456" s="230"/>
      <c r="U456" s="59"/>
      <c r="V456" s="47"/>
      <c r="W456" s="229"/>
      <c r="X456" s="230"/>
      <c r="Y456" s="59"/>
      <c r="Z456" s="47"/>
      <c r="AA456" s="229"/>
      <c r="AB456" s="230"/>
      <c r="AC456" s="59"/>
      <c r="AD456" s="48"/>
      <c r="AE456" s="181"/>
      <c r="AF456" s="181"/>
      <c r="AG456" s="181"/>
      <c r="AH456" s="181"/>
      <c r="AI456" s="181"/>
      <c r="AJ456" s="181"/>
      <c r="AK456" s="181"/>
      <c r="AL456" s="181"/>
      <c r="AM456" s="48"/>
      <c r="AN456" s="53">
        <f>A444</f>
        <v>46337</v>
      </c>
      <c r="AO456" s="54" t="s">
        <v>17</v>
      </c>
      <c r="AP456" s="55">
        <f t="shared" ref="AP456:AQ456" si="313">C486</f>
        <v>0</v>
      </c>
      <c r="AQ456" s="55">
        <f t="shared" si="313"/>
        <v>0</v>
      </c>
      <c r="AR456" s="55">
        <f>U486</f>
        <v>0</v>
      </c>
      <c r="AS456" s="55">
        <f>S486</f>
        <v>0</v>
      </c>
      <c r="AT456" s="55">
        <f>S487</f>
        <v>0</v>
      </c>
      <c r="AU456" s="55">
        <f>U487</f>
        <v>0</v>
      </c>
      <c r="AV456" s="55">
        <f>S488</f>
        <v>0</v>
      </c>
      <c r="AW456" s="55">
        <f>U488</f>
        <v>0</v>
      </c>
      <c r="AX456" s="55">
        <f>U489</f>
        <v>0</v>
      </c>
      <c r="AY456" s="55">
        <f>F489</f>
        <v>0</v>
      </c>
      <c r="AZ456" s="56"/>
      <c r="BA456" s="56"/>
      <c r="BB456" s="56"/>
      <c r="BC456" s="56"/>
      <c r="BD456" s="56"/>
      <c r="BE456" s="56"/>
      <c r="BF456" s="56"/>
      <c r="BG456" s="56"/>
      <c r="BH456" s="56"/>
      <c r="BI456" s="56"/>
      <c r="BJ456" s="56"/>
      <c r="BK456" s="56"/>
      <c r="BL456" s="56"/>
      <c r="BM456" s="56"/>
      <c r="BN456" s="56"/>
    </row>
    <row r="457" spans="1:66" ht="11.25" customHeight="1">
      <c r="A457" s="221"/>
      <c r="B457" s="38"/>
      <c r="C457" s="206"/>
      <c r="D457" s="209"/>
      <c r="E457" s="85" t="s">
        <v>46</v>
      </c>
      <c r="F457" s="86"/>
      <c r="G457" s="206"/>
      <c r="H457" s="209"/>
      <c r="I457" s="85" t="s">
        <v>46</v>
      </c>
      <c r="J457" s="108"/>
      <c r="K457" s="206"/>
      <c r="L457" s="209"/>
      <c r="M457" s="85" t="s">
        <v>46</v>
      </c>
      <c r="N457" s="108"/>
      <c r="O457" s="43"/>
      <c r="P457" s="123" t="s">
        <v>64</v>
      </c>
      <c r="Q457" s="124" t="s">
        <v>65</v>
      </c>
      <c r="R457" s="15"/>
      <c r="S457" s="227" t="str">
        <f>IF(OR(S454="Empleado",S454="Familiar"),"Nombre del Empleado","N° Factura")</f>
        <v>N° Factura</v>
      </c>
      <c r="T457" s="228"/>
      <c r="U457" s="89"/>
      <c r="V457" s="47"/>
      <c r="W457" s="227" t="str">
        <f>IF(OR(W454="Empleado",W454="Familiar"),"Nombre del Empleado","N° Factura")</f>
        <v>N° Factura</v>
      </c>
      <c r="X457" s="228"/>
      <c r="Y457" s="89"/>
      <c r="Z457" s="47"/>
      <c r="AA457" s="227" t="str">
        <f>IF(OR(AA454="Empleado",AA454="Familiar"),"Nombre del Empleado","N° Factura")</f>
        <v>N° Factura</v>
      </c>
      <c r="AB457" s="228"/>
      <c r="AC457" s="89"/>
      <c r="AD457" s="48"/>
      <c r="AE457" s="181"/>
      <c r="AF457" s="181"/>
      <c r="AG457" s="181"/>
      <c r="AH457" s="181"/>
      <c r="AI457" s="181"/>
      <c r="AJ457" s="181"/>
      <c r="AK457" s="181"/>
      <c r="AL457" s="181"/>
      <c r="AM457" s="48"/>
      <c r="AN457" s="53">
        <f>A444</f>
        <v>46337</v>
      </c>
      <c r="AO457" s="54" t="s">
        <v>17</v>
      </c>
      <c r="AP457" s="55">
        <f t="shared" ref="AP457:AQ457" si="314">C490</f>
        <v>0</v>
      </c>
      <c r="AQ457" s="55">
        <f t="shared" si="314"/>
        <v>0</v>
      </c>
      <c r="AR457" s="55">
        <f>U490</f>
        <v>0</v>
      </c>
      <c r="AS457" s="55">
        <f>S490</f>
        <v>0</v>
      </c>
      <c r="AT457" s="55">
        <f>S491</f>
        <v>0</v>
      </c>
      <c r="AU457" s="55">
        <f>U491</f>
        <v>0</v>
      </c>
      <c r="AV457" s="55">
        <f>S492</f>
        <v>0</v>
      </c>
      <c r="AW457" s="55">
        <f>U492</f>
        <v>0</v>
      </c>
      <c r="AX457" s="55">
        <f>U493</f>
        <v>0</v>
      </c>
      <c r="AY457" s="55">
        <f>F493</f>
        <v>0</v>
      </c>
      <c r="AZ457" s="56"/>
      <c r="BA457" s="56"/>
      <c r="BB457" s="56"/>
      <c r="BC457" s="56"/>
      <c r="BD457" s="56"/>
      <c r="BE457" s="56"/>
      <c r="BF457" s="56"/>
      <c r="BG457" s="56"/>
      <c r="BH457" s="56"/>
      <c r="BI457" s="56"/>
      <c r="BJ457" s="56"/>
      <c r="BK457" s="56"/>
      <c r="BL457" s="56"/>
      <c r="BM457" s="56"/>
      <c r="BN457" s="56"/>
    </row>
    <row r="458" spans="1:66" ht="11.25" customHeight="1">
      <c r="A458" s="222">
        <f>A454+$Q$13/1440</f>
        <v>0.45833333333333337</v>
      </c>
      <c r="B458" s="38"/>
      <c r="C458" s="204"/>
      <c r="D458" s="207"/>
      <c r="E458" s="40" t="s">
        <v>36</v>
      </c>
      <c r="F458" s="42" t="str">
        <f>IF(D458&lt;&gt;"", VLOOKUP(D458,'Base de Datos'!$A$2:$D1268,2,FALSE()),"")</f>
        <v/>
      </c>
      <c r="G458" s="204"/>
      <c r="H458" s="216"/>
      <c r="I458" s="40" t="s">
        <v>36</v>
      </c>
      <c r="J458" s="42" t="str">
        <f>IF(H458&lt;&gt;"", VLOOKUP(H458,'Base de Datos'!$A$2:$D1268,2,FALSE()),"")</f>
        <v/>
      </c>
      <c r="K458" s="204"/>
      <c r="L458" s="216"/>
      <c r="M458" s="40" t="s">
        <v>36</v>
      </c>
      <c r="N458" s="42" t="str">
        <f>IF(L458&lt;&gt;"", VLOOKUP(L458,'Base de Datos'!$A$2:$D1268,2,FALSE()),"")</f>
        <v/>
      </c>
      <c r="O458" s="43"/>
      <c r="P458" s="127" t="s">
        <v>67</v>
      </c>
      <c r="Q458" s="128" t="s">
        <v>68</v>
      </c>
      <c r="R458" s="15"/>
      <c r="S458" s="45"/>
      <c r="T458" s="45" t="s">
        <v>37</v>
      </c>
      <c r="U458" s="46"/>
      <c r="V458" s="47"/>
      <c r="W458" s="45"/>
      <c r="X458" s="45" t="s">
        <v>37</v>
      </c>
      <c r="Y458" s="46"/>
      <c r="Z458" s="47"/>
      <c r="AA458" s="45"/>
      <c r="AB458" s="45" t="s">
        <v>37</v>
      </c>
      <c r="AC458" s="46"/>
      <c r="AD458" s="48"/>
      <c r="AE458" s="181"/>
      <c r="AF458" s="181"/>
      <c r="AG458" s="181"/>
      <c r="AH458" s="181"/>
      <c r="AI458" s="181"/>
      <c r="AJ458" s="181"/>
      <c r="AK458" s="181"/>
      <c r="AL458" s="181"/>
      <c r="AM458" s="48"/>
      <c r="AN458" s="53">
        <f>A444</f>
        <v>46337</v>
      </c>
      <c r="AO458" s="54" t="s">
        <v>17</v>
      </c>
      <c r="AP458" s="55">
        <f t="shared" ref="AP458:AQ458" si="315">C494</f>
        <v>0</v>
      </c>
      <c r="AQ458" s="55">
        <f t="shared" si="315"/>
        <v>0</v>
      </c>
      <c r="AR458" s="55">
        <f>U494</f>
        <v>0</v>
      </c>
      <c r="AS458" s="55">
        <f>S494</f>
        <v>0</v>
      </c>
      <c r="AT458" s="55">
        <f>S495</f>
        <v>0</v>
      </c>
      <c r="AU458" s="55">
        <f>U495</f>
        <v>0</v>
      </c>
      <c r="AV458" s="55">
        <f>S496</f>
        <v>0</v>
      </c>
      <c r="AW458" s="55">
        <f>U496</f>
        <v>0</v>
      </c>
      <c r="AX458" s="55">
        <f>U497</f>
        <v>0</v>
      </c>
      <c r="AY458" s="55">
        <f>F497</f>
        <v>0</v>
      </c>
      <c r="AZ458" s="56"/>
      <c r="BA458" s="56"/>
      <c r="BB458" s="56"/>
      <c r="BC458" s="56"/>
      <c r="BD458" s="56"/>
      <c r="BE458" s="56"/>
      <c r="BF458" s="56"/>
      <c r="BG458" s="56"/>
      <c r="BH458" s="56"/>
      <c r="BI458" s="56"/>
      <c r="BJ458" s="56"/>
      <c r="BK458" s="56"/>
      <c r="BL458" s="56"/>
      <c r="BM458" s="56"/>
      <c r="BN458" s="56"/>
    </row>
    <row r="459" spans="1:66" ht="11.25" customHeight="1">
      <c r="A459" s="220"/>
      <c r="B459" s="38"/>
      <c r="C459" s="205"/>
      <c r="D459" s="208"/>
      <c r="E459" s="57" t="s">
        <v>42</v>
      </c>
      <c r="F459" s="58" t="str">
        <f>IF(D458&lt;&gt;"", VLOOKUP(D458,'Base de Datos'!$A$2:$D1268,3,FALSE()),"")</f>
        <v/>
      </c>
      <c r="G459" s="205"/>
      <c r="H459" s="208"/>
      <c r="I459" s="57" t="s">
        <v>42</v>
      </c>
      <c r="J459" s="58" t="str">
        <f>IF(H458&lt;&gt;"", VLOOKUP(H458,'Base de Datos'!$A$2:$D1268,3,FALSE()),"")</f>
        <v/>
      </c>
      <c r="K459" s="205"/>
      <c r="L459" s="208"/>
      <c r="M459" s="57" t="s">
        <v>42</v>
      </c>
      <c r="N459" s="58" t="str">
        <f>IF(L458&lt;&gt;"", VLOOKUP(L458,'Base de Datos'!$A$2:$D1268,3,FALSE()),"")</f>
        <v/>
      </c>
      <c r="O459" s="43"/>
      <c r="P459" s="130" t="s">
        <v>70</v>
      </c>
      <c r="Q459" s="131" t="s">
        <v>71</v>
      </c>
      <c r="R459" s="15"/>
      <c r="S459" s="229"/>
      <c r="T459" s="230"/>
      <c r="U459" s="59"/>
      <c r="V459" s="47"/>
      <c r="W459" s="229"/>
      <c r="X459" s="230"/>
      <c r="Y459" s="59"/>
      <c r="Z459" s="47"/>
      <c r="AA459" s="229"/>
      <c r="AB459" s="230"/>
      <c r="AC459" s="59"/>
      <c r="AD459" s="48"/>
      <c r="AE459" s="181"/>
      <c r="AF459" s="181"/>
      <c r="AG459" s="181"/>
      <c r="AH459" s="181"/>
      <c r="AI459" s="181"/>
      <c r="AJ459" s="181"/>
      <c r="AK459" s="181"/>
      <c r="AL459" s="181"/>
      <c r="AM459" s="48"/>
      <c r="AN459" s="53">
        <f>A444</f>
        <v>46337</v>
      </c>
      <c r="AO459" s="54" t="str">
        <f>G445</f>
        <v>Consultorio N° 2</v>
      </c>
      <c r="AP459" s="55">
        <f t="shared" ref="AP459:AQ459" si="316">G446</f>
        <v>0</v>
      </c>
      <c r="AQ459" s="55">
        <f t="shared" si="316"/>
        <v>0</v>
      </c>
      <c r="AR459" s="55">
        <f>Y446</f>
        <v>0</v>
      </c>
      <c r="AS459" s="55">
        <f>W446</f>
        <v>0</v>
      </c>
      <c r="AT459" s="55">
        <f>W447</f>
        <v>0</v>
      </c>
      <c r="AU459" s="55">
        <f>Y447</f>
        <v>0</v>
      </c>
      <c r="AV459" s="55">
        <f>W448</f>
        <v>0</v>
      </c>
      <c r="AW459" s="55">
        <f>Y448</f>
        <v>0</v>
      </c>
      <c r="AX459" s="55">
        <f>Y449</f>
        <v>0</v>
      </c>
      <c r="AY459" s="55">
        <f>J449</f>
        <v>0</v>
      </c>
      <c r="AZ459" s="56"/>
      <c r="BA459" s="56"/>
      <c r="BB459" s="56"/>
      <c r="BC459" s="56"/>
      <c r="BD459" s="56"/>
      <c r="BE459" s="56"/>
      <c r="BF459" s="56"/>
      <c r="BG459" s="56"/>
      <c r="BH459" s="56"/>
      <c r="BI459" s="56"/>
      <c r="BJ459" s="56"/>
      <c r="BK459" s="56"/>
      <c r="BL459" s="56"/>
      <c r="BM459" s="56"/>
      <c r="BN459" s="56"/>
    </row>
    <row r="460" spans="1:66" ht="11.25" customHeight="1">
      <c r="A460" s="220"/>
      <c r="B460" s="38"/>
      <c r="C460" s="205"/>
      <c r="D460" s="208"/>
      <c r="E460" s="57" t="s">
        <v>44</v>
      </c>
      <c r="F460" s="58" t="str">
        <f>IF(D458&lt;&gt;"", VLOOKUP(D458,'Base de Datos'!$A$2:$D1268,4,FALSE()),"")</f>
        <v/>
      </c>
      <c r="G460" s="205"/>
      <c r="H460" s="208"/>
      <c r="I460" s="57" t="s">
        <v>44</v>
      </c>
      <c r="J460" s="58" t="str">
        <f>IF(H458&lt;&gt;"", VLOOKUP(H458,'Base de Datos'!$A$2:$D1268,4,FALSE()),"")</f>
        <v/>
      </c>
      <c r="K460" s="205"/>
      <c r="L460" s="208"/>
      <c r="M460" s="57" t="s">
        <v>44</v>
      </c>
      <c r="N460" s="58" t="str">
        <f>IF(L458&lt;&gt;"", VLOOKUP(L458,'Base de Datos'!$A$2:$D1268,4,FALSE()),"")</f>
        <v/>
      </c>
      <c r="O460" s="43"/>
      <c r="P460" s="132" t="s">
        <v>73</v>
      </c>
      <c r="Q460" s="133" t="s">
        <v>74</v>
      </c>
      <c r="R460" s="15"/>
      <c r="S460" s="229"/>
      <c r="T460" s="230"/>
      <c r="U460" s="59"/>
      <c r="V460" s="47"/>
      <c r="W460" s="229"/>
      <c r="X460" s="230"/>
      <c r="Y460" s="59"/>
      <c r="Z460" s="47"/>
      <c r="AA460" s="229"/>
      <c r="AB460" s="230"/>
      <c r="AC460" s="59"/>
      <c r="AD460" s="48"/>
      <c r="AE460" s="181"/>
      <c r="AF460" s="181"/>
      <c r="AG460" s="181"/>
      <c r="AH460" s="181"/>
      <c r="AI460" s="181"/>
      <c r="AJ460" s="181"/>
      <c r="AK460" s="181"/>
      <c r="AL460" s="181"/>
      <c r="AM460" s="48"/>
      <c r="AN460" s="53">
        <f>A444</f>
        <v>46337</v>
      </c>
      <c r="AO460" s="54" t="str">
        <f>G445</f>
        <v>Consultorio N° 2</v>
      </c>
      <c r="AP460" s="55">
        <f t="shared" ref="AP460:AQ460" si="317">G450</f>
        <v>0</v>
      </c>
      <c r="AQ460" s="55">
        <f t="shared" si="317"/>
        <v>0</v>
      </c>
      <c r="AR460" s="55">
        <f>Y450</f>
        <v>0</v>
      </c>
      <c r="AS460" s="55">
        <f>W450</f>
        <v>0</v>
      </c>
      <c r="AT460" s="55">
        <f>W451</f>
        <v>0</v>
      </c>
      <c r="AU460" s="55">
        <f>Y451</f>
        <v>0</v>
      </c>
      <c r="AV460" s="55">
        <f>W452</f>
        <v>0</v>
      </c>
      <c r="AW460" s="55">
        <f>Y452</f>
        <v>0</v>
      </c>
      <c r="AX460" s="55">
        <f>Y453</f>
        <v>0</v>
      </c>
      <c r="AY460" s="55">
        <f>J453</f>
        <v>0</v>
      </c>
      <c r="AZ460" s="56"/>
      <c r="BA460" s="56"/>
      <c r="BB460" s="56"/>
      <c r="BC460" s="56"/>
      <c r="BD460" s="56"/>
      <c r="BE460" s="56"/>
      <c r="BF460" s="56"/>
      <c r="BG460" s="56"/>
      <c r="BH460" s="56"/>
      <c r="BI460" s="56"/>
      <c r="BJ460" s="56"/>
      <c r="BK460" s="56"/>
      <c r="BL460" s="56"/>
      <c r="BM460" s="56"/>
      <c r="BN460" s="56"/>
    </row>
    <row r="461" spans="1:66" ht="11.25" customHeight="1">
      <c r="A461" s="221"/>
      <c r="B461" s="38"/>
      <c r="C461" s="206"/>
      <c r="D461" s="209"/>
      <c r="E461" s="85" t="s">
        <v>46</v>
      </c>
      <c r="F461" s="86"/>
      <c r="G461" s="206"/>
      <c r="H461" s="209"/>
      <c r="I461" s="85" t="s">
        <v>46</v>
      </c>
      <c r="J461" s="108"/>
      <c r="K461" s="206"/>
      <c r="L461" s="209"/>
      <c r="M461" s="85" t="s">
        <v>46</v>
      </c>
      <c r="N461" s="108"/>
      <c r="O461" s="43"/>
      <c r="P461" s="137" t="s">
        <v>52</v>
      </c>
      <c r="Q461" s="138" t="s">
        <v>76</v>
      </c>
      <c r="R461" s="15"/>
      <c r="S461" s="227" t="str">
        <f>IF(OR(S458="Empleado",S458="Familiar"),"Nombre del Empleado","N° Factura")</f>
        <v>N° Factura</v>
      </c>
      <c r="T461" s="228"/>
      <c r="U461" s="89"/>
      <c r="V461" s="47"/>
      <c r="W461" s="227" t="str">
        <f>IF(OR(W458="Empleado",W458="Familiar"),"Nombre del Empleado","N° Factura")</f>
        <v>N° Factura</v>
      </c>
      <c r="X461" s="228"/>
      <c r="Y461" s="89"/>
      <c r="Z461" s="47"/>
      <c r="AA461" s="227" t="str">
        <f>IF(OR(AA458="Empleado",AA458="Familiar"),"Nombre del Empleado","N° Factura")</f>
        <v>N° Factura</v>
      </c>
      <c r="AB461" s="228"/>
      <c r="AC461" s="89"/>
      <c r="AD461" s="48"/>
      <c r="AE461" s="181"/>
      <c r="AF461" s="181"/>
      <c r="AG461" s="181"/>
      <c r="AH461" s="181"/>
      <c r="AI461" s="181"/>
      <c r="AJ461" s="181"/>
      <c r="AK461" s="181"/>
      <c r="AL461" s="181"/>
      <c r="AM461" s="48"/>
      <c r="AN461" s="53">
        <f>A444</f>
        <v>46337</v>
      </c>
      <c r="AO461" s="54" t="str">
        <f>G445</f>
        <v>Consultorio N° 2</v>
      </c>
      <c r="AP461" s="55">
        <f t="shared" ref="AP461:AQ461" si="318">G454</f>
        <v>0</v>
      </c>
      <c r="AQ461" s="55">
        <f t="shared" si="318"/>
        <v>0</v>
      </c>
      <c r="AR461" s="55">
        <f>Y454</f>
        <v>0</v>
      </c>
      <c r="AS461" s="55">
        <f>W454</f>
        <v>0</v>
      </c>
      <c r="AT461" s="55">
        <f>W455</f>
        <v>0</v>
      </c>
      <c r="AU461" s="55">
        <f>Y455</f>
        <v>0</v>
      </c>
      <c r="AV461" s="55">
        <f>W456</f>
        <v>0</v>
      </c>
      <c r="AW461" s="55">
        <f>Y456</f>
        <v>0</v>
      </c>
      <c r="AX461" s="55">
        <f>Y457</f>
        <v>0</v>
      </c>
      <c r="AY461" s="55">
        <f>J457</f>
        <v>0</v>
      </c>
      <c r="AZ461" s="56"/>
      <c r="BA461" s="56"/>
      <c r="BB461" s="56"/>
      <c r="BC461" s="56"/>
      <c r="BD461" s="56"/>
      <c r="BE461" s="56"/>
      <c r="BF461" s="56"/>
      <c r="BG461" s="56"/>
      <c r="BH461" s="56"/>
      <c r="BI461" s="56"/>
      <c r="BJ461" s="56"/>
      <c r="BK461" s="56"/>
      <c r="BL461" s="56"/>
      <c r="BM461" s="56"/>
      <c r="BN461" s="56"/>
    </row>
    <row r="462" spans="1:66" ht="11.25" customHeight="1">
      <c r="A462" s="222">
        <f>A458+$Q$13/1440</f>
        <v>0.5</v>
      </c>
      <c r="B462" s="38"/>
      <c r="C462" s="204"/>
      <c r="D462" s="207"/>
      <c r="E462" s="40" t="s">
        <v>36</v>
      </c>
      <c r="F462" s="42" t="str">
        <f>IF(D462&lt;&gt;"", VLOOKUP(D462,'Base de Datos'!$A$2:$D1268,2,FALSE()),"")</f>
        <v/>
      </c>
      <c r="G462" s="204"/>
      <c r="H462" s="216"/>
      <c r="I462" s="40" t="s">
        <v>36</v>
      </c>
      <c r="J462" s="42" t="str">
        <f>IF(H462&lt;&gt;"", VLOOKUP(H462,'Base de Datos'!$A$2:$D1268,2,FALSE()),"")</f>
        <v/>
      </c>
      <c r="K462" s="204"/>
      <c r="L462" s="216"/>
      <c r="M462" s="40" t="s">
        <v>36</v>
      </c>
      <c r="N462" s="42" t="str">
        <f>IF(L462&lt;&gt;"", VLOOKUP(L462,'Base de Datos'!$A$2:$D1268,2,FALSE()),"")</f>
        <v/>
      </c>
      <c r="O462" s="43"/>
      <c r="P462" s="141" t="s">
        <v>78</v>
      </c>
      <c r="Q462" s="142" t="s">
        <v>79</v>
      </c>
      <c r="R462" s="15"/>
      <c r="S462" s="45"/>
      <c r="T462" s="45" t="s">
        <v>37</v>
      </c>
      <c r="U462" s="46"/>
      <c r="V462" s="47"/>
      <c r="W462" s="45"/>
      <c r="X462" s="45" t="s">
        <v>37</v>
      </c>
      <c r="Y462" s="46"/>
      <c r="Z462" s="47"/>
      <c r="AA462" s="45"/>
      <c r="AB462" s="45" t="s">
        <v>37</v>
      </c>
      <c r="AC462" s="46"/>
      <c r="AD462" s="48"/>
      <c r="AE462" s="181"/>
      <c r="AF462" s="181"/>
      <c r="AG462" s="181"/>
      <c r="AH462" s="181"/>
      <c r="AI462" s="181"/>
      <c r="AJ462" s="181"/>
      <c r="AK462" s="181"/>
      <c r="AL462" s="181"/>
      <c r="AM462" s="48"/>
      <c r="AN462" s="53">
        <f>A444</f>
        <v>46337</v>
      </c>
      <c r="AO462" s="54" t="str">
        <f>G445</f>
        <v>Consultorio N° 2</v>
      </c>
      <c r="AP462" s="55">
        <f t="shared" ref="AP462:AQ462" si="319">G458</f>
        <v>0</v>
      </c>
      <c r="AQ462" s="55">
        <f t="shared" si="319"/>
        <v>0</v>
      </c>
      <c r="AR462" s="55">
        <f>Y458</f>
        <v>0</v>
      </c>
      <c r="AS462" s="55">
        <f>W458</f>
        <v>0</v>
      </c>
      <c r="AT462" s="55">
        <f>W459</f>
        <v>0</v>
      </c>
      <c r="AU462" s="55">
        <f>Y459</f>
        <v>0</v>
      </c>
      <c r="AV462" s="55">
        <f>W460</f>
        <v>0</v>
      </c>
      <c r="AW462" s="55">
        <f>Y460</f>
        <v>0</v>
      </c>
      <c r="AX462" s="55">
        <f>Y461</f>
        <v>0</v>
      </c>
      <c r="AY462" s="55">
        <f>J461</f>
        <v>0</v>
      </c>
      <c r="AZ462" s="56"/>
      <c r="BA462" s="56"/>
      <c r="BB462" s="56"/>
      <c r="BC462" s="56"/>
      <c r="BD462" s="56"/>
      <c r="BE462" s="56"/>
      <c r="BF462" s="56"/>
      <c r="BG462" s="56"/>
      <c r="BH462" s="56"/>
      <c r="BI462" s="56"/>
      <c r="BJ462" s="56"/>
      <c r="BK462" s="56"/>
      <c r="BL462" s="56"/>
      <c r="BM462" s="56"/>
      <c r="BN462" s="56"/>
    </row>
    <row r="463" spans="1:66" ht="11.25" customHeight="1">
      <c r="A463" s="220"/>
      <c r="B463" s="38"/>
      <c r="C463" s="205"/>
      <c r="D463" s="208"/>
      <c r="E463" s="57" t="s">
        <v>42</v>
      </c>
      <c r="F463" s="58" t="str">
        <f>IF(D462&lt;&gt;"", VLOOKUP(D462,'Base de Datos'!$A$2:$D1268,3,FALSE()),"")</f>
        <v/>
      </c>
      <c r="G463" s="205"/>
      <c r="H463" s="208"/>
      <c r="I463" s="57" t="s">
        <v>42</v>
      </c>
      <c r="J463" s="58" t="str">
        <f>IF(H462&lt;&gt;"", VLOOKUP(H462,'Base de Datos'!$A$2:$D1268,3,FALSE()),"")</f>
        <v/>
      </c>
      <c r="K463" s="205"/>
      <c r="L463" s="208"/>
      <c r="M463" s="57" t="s">
        <v>42</v>
      </c>
      <c r="N463" s="58" t="str">
        <f>IF(L462&lt;&gt;"", VLOOKUP(L462,'Base de Datos'!$A$2:$D1268,3,FALSE()),"")</f>
        <v/>
      </c>
      <c r="O463" s="43"/>
      <c r="P463" s="1"/>
      <c r="Q463" s="147"/>
      <c r="R463" s="15"/>
      <c r="S463" s="229"/>
      <c r="T463" s="230"/>
      <c r="U463" s="59"/>
      <c r="V463" s="47"/>
      <c r="W463" s="229"/>
      <c r="X463" s="230"/>
      <c r="Y463" s="59"/>
      <c r="Z463" s="47"/>
      <c r="AA463" s="229"/>
      <c r="AB463" s="230"/>
      <c r="AC463" s="59"/>
      <c r="AD463" s="48"/>
      <c r="AE463" s="181"/>
      <c r="AF463" s="181"/>
      <c r="AG463" s="181"/>
      <c r="AH463" s="181"/>
      <c r="AI463" s="181"/>
      <c r="AJ463" s="181"/>
      <c r="AK463" s="181"/>
      <c r="AL463" s="181"/>
      <c r="AM463" s="48"/>
      <c r="AN463" s="53">
        <f>A444</f>
        <v>46337</v>
      </c>
      <c r="AO463" s="149" t="str">
        <f>G445</f>
        <v>Consultorio N° 2</v>
      </c>
      <c r="AP463" s="55">
        <f t="shared" ref="AP463:AQ463" si="320">G462</f>
        <v>0</v>
      </c>
      <c r="AQ463" s="55">
        <f t="shared" si="320"/>
        <v>0</v>
      </c>
      <c r="AR463" s="55">
        <f>Y462</f>
        <v>0</v>
      </c>
      <c r="AS463" s="55">
        <f>W462</f>
        <v>0</v>
      </c>
      <c r="AT463" s="55">
        <f>W463</f>
        <v>0</v>
      </c>
      <c r="AU463" s="55">
        <f>Y463</f>
        <v>0</v>
      </c>
      <c r="AV463" s="55">
        <f>W464</f>
        <v>0</v>
      </c>
      <c r="AW463" s="55">
        <f>Y464</f>
        <v>0</v>
      </c>
      <c r="AX463" s="55">
        <f>Y465</f>
        <v>0</v>
      </c>
      <c r="AY463" s="55">
        <f>J465</f>
        <v>0</v>
      </c>
      <c r="AZ463" s="56"/>
      <c r="BA463" s="56"/>
      <c r="BB463" s="56"/>
      <c r="BC463" s="56"/>
      <c r="BD463" s="56"/>
      <c r="BE463" s="56"/>
      <c r="BF463" s="56"/>
      <c r="BG463" s="56"/>
      <c r="BH463" s="56"/>
      <c r="BI463" s="56"/>
      <c r="BJ463" s="56"/>
      <c r="BK463" s="56"/>
      <c r="BL463" s="56"/>
      <c r="BM463" s="56"/>
      <c r="BN463" s="56"/>
    </row>
    <row r="464" spans="1:66" ht="11.25" customHeight="1">
      <c r="A464" s="220"/>
      <c r="B464" s="38"/>
      <c r="C464" s="205"/>
      <c r="D464" s="208"/>
      <c r="E464" s="57" t="s">
        <v>44</v>
      </c>
      <c r="F464" s="58" t="str">
        <f>IF(D462&lt;&gt;"", VLOOKUP(D462,'Base de Datos'!$A$2:$D1268,4,FALSE()),"")</f>
        <v/>
      </c>
      <c r="G464" s="205"/>
      <c r="H464" s="208"/>
      <c r="I464" s="57" t="s">
        <v>44</v>
      </c>
      <c r="J464" s="58" t="str">
        <f>IF(H462&lt;&gt;"", VLOOKUP(H462,'Base de Datos'!$A$2:$D1268,4,FALSE()),"")</f>
        <v/>
      </c>
      <c r="K464" s="205"/>
      <c r="L464" s="208"/>
      <c r="M464" s="57" t="s">
        <v>44</v>
      </c>
      <c r="N464" s="58" t="str">
        <f>IF(L462&lt;&gt;"", VLOOKUP(L462,'Base de Datos'!$A$2:$D1268,4,FALSE()),"")</f>
        <v/>
      </c>
      <c r="O464" s="43"/>
      <c r="P464" s="1"/>
      <c r="Q464" s="150"/>
      <c r="R464" s="15"/>
      <c r="S464" s="229"/>
      <c r="T464" s="230"/>
      <c r="U464" s="59"/>
      <c r="V464" s="47"/>
      <c r="W464" s="229"/>
      <c r="X464" s="230"/>
      <c r="Y464" s="59"/>
      <c r="Z464" s="47"/>
      <c r="AA464" s="229"/>
      <c r="AB464" s="230"/>
      <c r="AC464" s="59"/>
      <c r="AD464" s="48"/>
      <c r="AE464" s="181"/>
      <c r="AF464" s="181"/>
      <c r="AG464" s="181"/>
      <c r="AH464" s="181"/>
      <c r="AI464" s="181"/>
      <c r="AJ464" s="181"/>
      <c r="AK464" s="181"/>
      <c r="AL464" s="181"/>
      <c r="AM464" s="48"/>
      <c r="AN464" s="53">
        <f>A444</f>
        <v>46337</v>
      </c>
      <c r="AO464" s="54" t="str">
        <f>G445</f>
        <v>Consultorio N° 2</v>
      </c>
      <c r="AP464" s="55">
        <f t="shared" ref="AP464:AQ464" si="321">G466</f>
        <v>0</v>
      </c>
      <c r="AQ464" s="55">
        <f t="shared" si="321"/>
        <v>0</v>
      </c>
      <c r="AR464" s="55">
        <f>Y466</f>
        <v>0</v>
      </c>
      <c r="AS464" s="55">
        <f>W466</f>
        <v>0</v>
      </c>
      <c r="AT464" s="55">
        <f>W467</f>
        <v>0</v>
      </c>
      <c r="AU464" s="55">
        <f>Y467</f>
        <v>0</v>
      </c>
      <c r="AV464" s="55">
        <f>W468</f>
        <v>0</v>
      </c>
      <c r="AW464" s="55">
        <f>Y468</f>
        <v>0</v>
      </c>
      <c r="AX464" s="55">
        <f>Y469</f>
        <v>0</v>
      </c>
      <c r="AY464" s="55">
        <f>J469</f>
        <v>0</v>
      </c>
      <c r="AZ464" s="56"/>
      <c r="BA464" s="56"/>
      <c r="BB464" s="56"/>
      <c r="BC464" s="56"/>
      <c r="BD464" s="56"/>
      <c r="BE464" s="56"/>
      <c r="BF464" s="56"/>
      <c r="BG464" s="56"/>
      <c r="BH464" s="56"/>
      <c r="BI464" s="56"/>
      <c r="BJ464" s="56"/>
      <c r="BK464" s="56"/>
      <c r="BL464" s="56"/>
      <c r="BM464" s="56"/>
      <c r="BN464" s="56"/>
    </row>
    <row r="465" spans="1:66" ht="11.25" customHeight="1">
      <c r="A465" s="221"/>
      <c r="B465" s="38"/>
      <c r="C465" s="206"/>
      <c r="D465" s="209"/>
      <c r="E465" s="85" t="s">
        <v>46</v>
      </c>
      <c r="F465" s="86"/>
      <c r="G465" s="206"/>
      <c r="H465" s="209"/>
      <c r="I465" s="85" t="s">
        <v>46</v>
      </c>
      <c r="J465" s="108"/>
      <c r="K465" s="206"/>
      <c r="L465" s="209"/>
      <c r="M465" s="85" t="s">
        <v>46</v>
      </c>
      <c r="N465" s="108"/>
      <c r="O465" s="43"/>
      <c r="P465" s="1"/>
      <c r="Q465" s="150"/>
      <c r="R465" s="15"/>
      <c r="S465" s="227" t="str">
        <f>IF(OR(S462="Empleado",S462="Familiar"),"Nombre del Empleado","N° Factura")</f>
        <v>N° Factura</v>
      </c>
      <c r="T465" s="228"/>
      <c r="U465" s="89"/>
      <c r="V465" s="47"/>
      <c r="W465" s="227" t="str">
        <f>IF(OR(W462="Empleado",W462="Familiar"),"Nombre del Empleado","N° Factura")</f>
        <v>N° Factura</v>
      </c>
      <c r="X465" s="228"/>
      <c r="Y465" s="89"/>
      <c r="Z465" s="47"/>
      <c r="AA465" s="227" t="str">
        <f>IF(OR(AA462="Empleado",AA462="Familiar"),"Nombre del Empleado","N° Factura")</f>
        <v>N° Factura</v>
      </c>
      <c r="AB465" s="228"/>
      <c r="AC465" s="89"/>
      <c r="AD465" s="48"/>
      <c r="AE465" s="181"/>
      <c r="AF465" s="181"/>
      <c r="AG465" s="181"/>
      <c r="AH465" s="181"/>
      <c r="AI465" s="181"/>
      <c r="AJ465" s="181"/>
      <c r="AK465" s="181"/>
      <c r="AL465" s="181"/>
      <c r="AM465" s="48"/>
      <c r="AN465" s="53">
        <f>A444</f>
        <v>46337</v>
      </c>
      <c r="AO465" s="54" t="str">
        <f>G445</f>
        <v>Consultorio N° 2</v>
      </c>
      <c r="AP465" s="55">
        <f t="shared" ref="AP465:AQ465" si="322">G470</f>
        <v>0</v>
      </c>
      <c r="AQ465" s="55">
        <f t="shared" si="322"/>
        <v>0</v>
      </c>
      <c r="AR465" s="55">
        <f>Y470</f>
        <v>0</v>
      </c>
      <c r="AS465" s="55">
        <f>W470</f>
        <v>0</v>
      </c>
      <c r="AT465" s="55">
        <f>W471</f>
        <v>0</v>
      </c>
      <c r="AU465" s="55">
        <f>Y471</f>
        <v>0</v>
      </c>
      <c r="AV465" s="55">
        <f>W472</f>
        <v>0</v>
      </c>
      <c r="AW465" s="55">
        <f>Y472</f>
        <v>0</v>
      </c>
      <c r="AX465" s="55">
        <f>Y473</f>
        <v>0</v>
      </c>
      <c r="AY465" s="55">
        <f>J473</f>
        <v>0</v>
      </c>
      <c r="AZ465" s="56"/>
      <c r="BA465" s="56"/>
      <c r="BB465" s="56"/>
      <c r="BC465" s="56"/>
      <c r="BD465" s="56"/>
      <c r="BE465" s="56"/>
      <c r="BF465" s="56"/>
      <c r="BG465" s="56"/>
      <c r="BH465" s="56"/>
      <c r="BI465" s="56"/>
      <c r="BJ465" s="56"/>
      <c r="BK465" s="56"/>
      <c r="BL465" s="56"/>
      <c r="BM465" s="56"/>
      <c r="BN465" s="56"/>
    </row>
    <row r="466" spans="1:66" ht="11.25" customHeight="1">
      <c r="A466" s="222">
        <f>A462+$Q$13/1440</f>
        <v>0.54166666666666663</v>
      </c>
      <c r="B466" s="38"/>
      <c r="C466" s="204"/>
      <c r="D466" s="207"/>
      <c r="E466" s="40" t="s">
        <v>36</v>
      </c>
      <c r="F466" s="42" t="str">
        <f>IF(D466&lt;&gt;"", VLOOKUP(D466,'Base de Datos'!$A$2:$D1268,2,FALSE()),"")</f>
        <v/>
      </c>
      <c r="G466" s="204"/>
      <c r="H466" s="216"/>
      <c r="I466" s="40" t="s">
        <v>36</v>
      </c>
      <c r="J466" s="42" t="str">
        <f>IF(H466&lt;&gt;"", VLOOKUP(H466,'Base de Datos'!$A$2:$D1268,2,FALSE()),"")</f>
        <v/>
      </c>
      <c r="K466" s="204"/>
      <c r="L466" s="216"/>
      <c r="M466" s="40" t="s">
        <v>36</v>
      </c>
      <c r="N466" s="42" t="str">
        <f>IF(L466&lt;&gt;"", VLOOKUP(L466,'Base de Datos'!$A$2:$D1268,2,FALSE()),"")</f>
        <v/>
      </c>
      <c r="O466" s="43"/>
      <c r="P466" s="1"/>
      <c r="Q466" s="150"/>
      <c r="R466" s="15"/>
      <c r="S466" s="45"/>
      <c r="T466" s="45" t="s">
        <v>37</v>
      </c>
      <c r="U466" s="46"/>
      <c r="V466" s="47"/>
      <c r="W466" s="45"/>
      <c r="X466" s="45" t="s">
        <v>37</v>
      </c>
      <c r="Y466" s="46"/>
      <c r="Z466" s="47"/>
      <c r="AA466" s="45"/>
      <c r="AB466" s="45" t="s">
        <v>37</v>
      </c>
      <c r="AC466" s="46"/>
      <c r="AD466" s="48"/>
      <c r="AE466" s="181"/>
      <c r="AF466" s="181"/>
      <c r="AG466" s="181"/>
      <c r="AH466" s="181"/>
      <c r="AI466" s="181"/>
      <c r="AJ466" s="181"/>
      <c r="AK466" s="181"/>
      <c r="AL466" s="181"/>
      <c r="AM466" s="48"/>
      <c r="AN466" s="53">
        <f>A444</f>
        <v>46337</v>
      </c>
      <c r="AO466" s="54" t="str">
        <f>G445</f>
        <v>Consultorio N° 2</v>
      </c>
      <c r="AP466" s="55">
        <f t="shared" ref="AP466:AQ466" si="323">G474</f>
        <v>0</v>
      </c>
      <c r="AQ466" s="55">
        <f t="shared" si="323"/>
        <v>0</v>
      </c>
      <c r="AR466" s="55">
        <f>Y474</f>
        <v>0</v>
      </c>
      <c r="AS466" s="55">
        <f>W474</f>
        <v>0</v>
      </c>
      <c r="AT466" s="55">
        <f>W475</f>
        <v>0</v>
      </c>
      <c r="AU466" s="55">
        <f>Y475</f>
        <v>0</v>
      </c>
      <c r="AV466" s="55">
        <f>W476</f>
        <v>0</v>
      </c>
      <c r="AW466" s="55">
        <f>Y476</f>
        <v>0</v>
      </c>
      <c r="AX466" s="55">
        <f>Y477</f>
        <v>0</v>
      </c>
      <c r="AY466" s="55">
        <f>J477</f>
        <v>0</v>
      </c>
      <c r="AZ466" s="56"/>
      <c r="BA466" s="56"/>
      <c r="BB466" s="56"/>
      <c r="BC466" s="56"/>
      <c r="BD466" s="56"/>
      <c r="BE466" s="56"/>
      <c r="BF466" s="56"/>
      <c r="BG466" s="56"/>
      <c r="BH466" s="56"/>
      <c r="BI466" s="56"/>
      <c r="BJ466" s="56"/>
      <c r="BK466" s="56"/>
      <c r="BL466" s="56"/>
      <c r="BM466" s="56"/>
      <c r="BN466" s="56"/>
    </row>
    <row r="467" spans="1:66" ht="11.25" customHeight="1">
      <c r="A467" s="220"/>
      <c r="B467" s="38"/>
      <c r="C467" s="205"/>
      <c r="D467" s="208"/>
      <c r="E467" s="57" t="s">
        <v>42</v>
      </c>
      <c r="F467" s="58" t="str">
        <f>IF(D466&lt;&gt;"", VLOOKUP(D466,'Base de Datos'!$A$2:$D1268,3,FALSE()),"")</f>
        <v/>
      </c>
      <c r="G467" s="205"/>
      <c r="H467" s="208"/>
      <c r="I467" s="57" t="s">
        <v>42</v>
      </c>
      <c r="J467" s="58" t="str">
        <f>IF(H466&lt;&gt;"", VLOOKUP(H466,'Base de Datos'!$A$2:$D1268,3,FALSE()),"")</f>
        <v/>
      </c>
      <c r="K467" s="205"/>
      <c r="L467" s="208"/>
      <c r="M467" s="57" t="s">
        <v>42</v>
      </c>
      <c r="N467" s="58" t="str">
        <f>IF(L466&lt;&gt;"", VLOOKUP(L466,'Base de Datos'!$A$2:$D1268,3,FALSE()),"")</f>
        <v/>
      </c>
      <c r="O467" s="43"/>
      <c r="P467" s="1"/>
      <c r="Q467" s="1"/>
      <c r="R467" s="15"/>
      <c r="S467" s="229"/>
      <c r="T467" s="230"/>
      <c r="U467" s="59"/>
      <c r="V467" s="47"/>
      <c r="W467" s="229"/>
      <c r="X467" s="230"/>
      <c r="Y467" s="59"/>
      <c r="Z467" s="47"/>
      <c r="AA467" s="229"/>
      <c r="AB467" s="230"/>
      <c r="AC467" s="59"/>
      <c r="AD467" s="48"/>
      <c r="AE467" s="181"/>
      <c r="AF467" s="181"/>
      <c r="AG467" s="181"/>
      <c r="AH467" s="181"/>
      <c r="AI467" s="181"/>
      <c r="AJ467" s="181"/>
      <c r="AK467" s="181"/>
      <c r="AL467" s="181"/>
      <c r="AM467" s="48"/>
      <c r="AN467" s="53">
        <f>A444</f>
        <v>46337</v>
      </c>
      <c r="AO467" s="54" t="str">
        <f>G445</f>
        <v>Consultorio N° 2</v>
      </c>
      <c r="AP467" s="55">
        <f t="shared" ref="AP467:AQ467" si="324">G478</f>
        <v>0</v>
      </c>
      <c r="AQ467" s="55">
        <f t="shared" si="324"/>
        <v>0</v>
      </c>
      <c r="AR467" s="55">
        <f>Y478</f>
        <v>0</v>
      </c>
      <c r="AS467" s="55">
        <f>W478</f>
        <v>0</v>
      </c>
      <c r="AT467" s="55">
        <f>W479</f>
        <v>0</v>
      </c>
      <c r="AU467" s="55">
        <f>Y479</f>
        <v>0</v>
      </c>
      <c r="AV467" s="55">
        <f>W480</f>
        <v>0</v>
      </c>
      <c r="AW467" s="55">
        <f>Y480</f>
        <v>0</v>
      </c>
      <c r="AX467" s="55">
        <f>Y481</f>
        <v>0</v>
      </c>
      <c r="AY467" s="55">
        <f>J481</f>
        <v>0</v>
      </c>
      <c r="AZ467" s="56"/>
      <c r="BA467" s="56"/>
      <c r="BB467" s="56"/>
      <c r="BC467" s="56"/>
      <c r="BD467" s="56"/>
      <c r="BE467" s="56"/>
      <c r="BF467" s="56"/>
      <c r="BG467" s="56"/>
      <c r="BH467" s="56"/>
      <c r="BI467" s="56"/>
      <c r="BJ467" s="56"/>
      <c r="BK467" s="56"/>
      <c r="BL467" s="56"/>
      <c r="BM467" s="56"/>
      <c r="BN467" s="56"/>
    </row>
    <row r="468" spans="1:66" ht="11.25" customHeight="1">
      <c r="A468" s="220"/>
      <c r="B468" s="38"/>
      <c r="C468" s="205"/>
      <c r="D468" s="208"/>
      <c r="E468" s="57" t="s">
        <v>44</v>
      </c>
      <c r="F468" s="58"/>
      <c r="G468" s="205"/>
      <c r="H468" s="208"/>
      <c r="I468" s="57" t="s">
        <v>44</v>
      </c>
      <c r="J468" s="58" t="str">
        <f>IF(H466&lt;&gt;"", VLOOKUP(H466,'Base de Datos'!$A$2:$D1268,4,FALSE()),"")</f>
        <v/>
      </c>
      <c r="K468" s="205"/>
      <c r="L468" s="208"/>
      <c r="M468" s="57" t="s">
        <v>44</v>
      </c>
      <c r="N468" s="58" t="str">
        <f>IF(L466&lt;&gt;"", VLOOKUP(L466,'Base de Datos'!$A$2:$D1268,4,FALSE()),"")</f>
        <v/>
      </c>
      <c r="O468" s="1"/>
      <c r="P468" s="1"/>
      <c r="Q468" s="1"/>
      <c r="R468" s="15"/>
      <c r="S468" s="229"/>
      <c r="T468" s="230"/>
      <c r="U468" s="59"/>
      <c r="V468" s="47"/>
      <c r="W468" s="229"/>
      <c r="X468" s="230"/>
      <c r="Y468" s="59"/>
      <c r="Z468" s="47"/>
      <c r="AA468" s="229"/>
      <c r="AB468" s="230"/>
      <c r="AC468" s="59"/>
      <c r="AD468" s="48"/>
      <c r="AE468" s="181"/>
      <c r="AF468" s="181"/>
      <c r="AG468" s="181"/>
      <c r="AH468" s="181"/>
      <c r="AI468" s="181"/>
      <c r="AJ468" s="181"/>
      <c r="AK468" s="181"/>
      <c r="AL468" s="181"/>
      <c r="AM468" s="48"/>
      <c r="AN468" s="53">
        <f>A444</f>
        <v>46337</v>
      </c>
      <c r="AO468" s="54" t="str">
        <f>G445</f>
        <v>Consultorio N° 2</v>
      </c>
      <c r="AP468" s="55">
        <f t="shared" ref="AP468:AQ468" si="325">G482</f>
        <v>0</v>
      </c>
      <c r="AQ468" s="55">
        <f t="shared" si="325"/>
        <v>0</v>
      </c>
      <c r="AR468" s="55">
        <f>Y482</f>
        <v>0</v>
      </c>
      <c r="AS468" s="55">
        <f>W482</f>
        <v>0</v>
      </c>
      <c r="AT468" s="55">
        <f>W483</f>
        <v>0</v>
      </c>
      <c r="AU468" s="55">
        <f>Y483</f>
        <v>0</v>
      </c>
      <c r="AV468" s="55">
        <f>W484</f>
        <v>0</v>
      </c>
      <c r="AW468" s="55">
        <f>Y484</f>
        <v>0</v>
      </c>
      <c r="AX468" s="55">
        <f>Y485</f>
        <v>0</v>
      </c>
      <c r="AY468" s="55">
        <f>J485</f>
        <v>0</v>
      </c>
      <c r="AZ468" s="56"/>
      <c r="BA468" s="56"/>
      <c r="BB468" s="56"/>
      <c r="BC468" s="56"/>
      <c r="BD468" s="56"/>
      <c r="BE468" s="56"/>
      <c r="BF468" s="56"/>
      <c r="BG468" s="56"/>
      <c r="BH468" s="56"/>
      <c r="BI468" s="56"/>
      <c r="BJ468" s="56"/>
      <c r="BK468" s="56"/>
      <c r="BL468" s="56"/>
      <c r="BM468" s="56"/>
      <c r="BN468" s="56"/>
    </row>
    <row r="469" spans="1:66" ht="11.25" customHeight="1">
      <c r="A469" s="221"/>
      <c r="B469" s="38"/>
      <c r="C469" s="206"/>
      <c r="D469" s="209"/>
      <c r="E469" s="85" t="s">
        <v>46</v>
      </c>
      <c r="F469" s="86"/>
      <c r="G469" s="206"/>
      <c r="H469" s="209"/>
      <c r="I469" s="85" t="s">
        <v>46</v>
      </c>
      <c r="J469" s="108"/>
      <c r="K469" s="206"/>
      <c r="L469" s="209"/>
      <c r="M469" s="85" t="s">
        <v>46</v>
      </c>
      <c r="N469" s="108"/>
      <c r="O469" s="43"/>
      <c r="P469" s="1"/>
      <c r="Q469" s="1"/>
      <c r="R469" s="15"/>
      <c r="S469" s="227" t="str">
        <f>IF(OR(S466="Empleado",S466="Familiar"),"Nombre del Empleado","N° Factura")</f>
        <v>N° Factura</v>
      </c>
      <c r="T469" s="228"/>
      <c r="U469" s="89"/>
      <c r="V469" s="47"/>
      <c r="W469" s="227" t="str">
        <f>IF(OR(W466="Empleado",W466="Familiar"),"Nombre del Empleado","N° Factura")</f>
        <v>N° Factura</v>
      </c>
      <c r="X469" s="228"/>
      <c r="Y469" s="89"/>
      <c r="Z469" s="47"/>
      <c r="AA469" s="227" t="str">
        <f>IF(OR(AA466="Empleado",AA466="Familiar"),"Nombre del Empleado","N° Factura")</f>
        <v>N° Factura</v>
      </c>
      <c r="AB469" s="228"/>
      <c r="AC469" s="89"/>
      <c r="AD469" s="48"/>
      <c r="AE469" s="181"/>
      <c r="AF469" s="181"/>
      <c r="AG469" s="181"/>
      <c r="AH469" s="181"/>
      <c r="AI469" s="181"/>
      <c r="AJ469" s="181"/>
      <c r="AK469" s="181"/>
      <c r="AL469" s="181"/>
      <c r="AM469" s="48"/>
      <c r="AN469" s="53">
        <f>A444</f>
        <v>46337</v>
      </c>
      <c r="AO469" s="54" t="str">
        <f>K445</f>
        <v>Consultorio N° 3</v>
      </c>
      <c r="AP469" s="55">
        <f t="shared" ref="AP469:AQ469" si="326">K446</f>
        <v>0</v>
      </c>
      <c r="AQ469" s="55">
        <f t="shared" si="326"/>
        <v>0</v>
      </c>
      <c r="AR469" s="55">
        <f>AC446</f>
        <v>0</v>
      </c>
      <c r="AS469" s="55">
        <f>AA446</f>
        <v>0</v>
      </c>
      <c r="AT469" s="55">
        <f>AA447</f>
        <v>0</v>
      </c>
      <c r="AU469" s="55">
        <f>AC447</f>
        <v>0</v>
      </c>
      <c r="AV469" s="55">
        <f>AA448</f>
        <v>0</v>
      </c>
      <c r="AW469" s="55">
        <f>AC448</f>
        <v>0</v>
      </c>
      <c r="AX469" s="55">
        <f>AC449</f>
        <v>0</v>
      </c>
      <c r="AY469" s="55">
        <f>N449</f>
        <v>0</v>
      </c>
      <c r="AZ469" s="56"/>
      <c r="BA469" s="56"/>
      <c r="BB469" s="56"/>
      <c r="BC469" s="56"/>
      <c r="BD469" s="56"/>
      <c r="BE469" s="56"/>
      <c r="BF469" s="56"/>
      <c r="BG469" s="56"/>
      <c r="BH469" s="56"/>
      <c r="BI469" s="56"/>
      <c r="BJ469" s="56"/>
      <c r="BK469" s="56"/>
      <c r="BL469" s="56"/>
      <c r="BM469" s="56"/>
      <c r="BN469" s="56"/>
    </row>
    <row r="470" spans="1:66" ht="11.25" customHeight="1">
      <c r="A470" s="222">
        <f>A466+$Q$13/1440</f>
        <v>0.58333333333333326</v>
      </c>
      <c r="B470" s="38"/>
      <c r="C470" s="204"/>
      <c r="D470" s="207"/>
      <c r="E470" s="40" t="s">
        <v>36</v>
      </c>
      <c r="F470" s="42" t="str">
        <f>IF(D470&lt;&gt;"", VLOOKUP(D470,'Base de Datos'!$A$2:$D1268,2,FALSE()),"")</f>
        <v/>
      </c>
      <c r="G470" s="204"/>
      <c r="H470" s="216"/>
      <c r="I470" s="40" t="s">
        <v>36</v>
      </c>
      <c r="J470" s="42" t="str">
        <f>IF(H470&lt;&gt;"", VLOOKUP(H470,'Base de Datos'!$A$2:$D1268,2,FALSE()),"")</f>
        <v/>
      </c>
      <c r="K470" s="204"/>
      <c r="L470" s="216"/>
      <c r="M470" s="40" t="s">
        <v>36</v>
      </c>
      <c r="N470" s="42" t="str">
        <f>IF(L470&lt;&gt;"", VLOOKUP(L470,'Base de Datos'!$A$2:$D1268,2,FALSE()),"")</f>
        <v/>
      </c>
      <c r="O470" s="43"/>
      <c r="P470" s="151"/>
      <c r="Q470" s="1"/>
      <c r="R470" s="15"/>
      <c r="S470" s="45"/>
      <c r="T470" s="45" t="s">
        <v>37</v>
      </c>
      <c r="U470" s="46"/>
      <c r="V470" s="47"/>
      <c r="W470" s="45"/>
      <c r="X470" s="45" t="s">
        <v>37</v>
      </c>
      <c r="Y470" s="46"/>
      <c r="Z470" s="47"/>
      <c r="AA470" s="45"/>
      <c r="AB470" s="45" t="s">
        <v>37</v>
      </c>
      <c r="AC470" s="46"/>
      <c r="AD470" s="48"/>
      <c r="AE470" s="181"/>
      <c r="AF470" s="181"/>
      <c r="AG470" s="181"/>
      <c r="AH470" s="181"/>
      <c r="AI470" s="181"/>
      <c r="AJ470" s="181"/>
      <c r="AK470" s="181"/>
      <c r="AL470" s="181"/>
      <c r="AM470" s="48"/>
      <c r="AN470" s="53">
        <f>A444</f>
        <v>46337</v>
      </c>
      <c r="AO470" s="54" t="str">
        <f>K445</f>
        <v>Consultorio N° 3</v>
      </c>
      <c r="AP470" s="55">
        <f t="shared" ref="AP470:AQ470" si="327">K450</f>
        <v>0</v>
      </c>
      <c r="AQ470" s="55">
        <f t="shared" si="327"/>
        <v>0</v>
      </c>
      <c r="AR470" s="55">
        <f>AC450</f>
        <v>0</v>
      </c>
      <c r="AS470" s="55">
        <f>AA450</f>
        <v>0</v>
      </c>
      <c r="AT470" s="55">
        <f>AA451</f>
        <v>0</v>
      </c>
      <c r="AU470" s="55">
        <f>AC451</f>
        <v>0</v>
      </c>
      <c r="AV470" s="55">
        <f>AA452</f>
        <v>0</v>
      </c>
      <c r="AW470" s="55">
        <f>AC452</f>
        <v>0</v>
      </c>
      <c r="AX470" s="55">
        <f>AC453</f>
        <v>0</v>
      </c>
      <c r="AY470" s="55">
        <f>N453</f>
        <v>0</v>
      </c>
      <c r="AZ470" s="56"/>
      <c r="BA470" s="56"/>
      <c r="BB470" s="56"/>
      <c r="BC470" s="56"/>
      <c r="BD470" s="56"/>
      <c r="BE470" s="56"/>
      <c r="BF470" s="56"/>
      <c r="BG470" s="56"/>
      <c r="BH470" s="56"/>
      <c r="BI470" s="56"/>
      <c r="BJ470" s="56"/>
      <c r="BK470" s="56"/>
      <c r="BL470" s="56"/>
      <c r="BM470" s="56"/>
      <c r="BN470" s="56"/>
    </row>
    <row r="471" spans="1:66" ht="11.25" customHeight="1">
      <c r="A471" s="220"/>
      <c r="B471" s="38"/>
      <c r="C471" s="205"/>
      <c r="D471" s="208"/>
      <c r="E471" s="57" t="s">
        <v>42</v>
      </c>
      <c r="F471" s="58" t="str">
        <f>IF(D470&lt;&gt;"", VLOOKUP(D470,'Base de Datos'!$A$2:$D1268,3,FALSE()),"")</f>
        <v/>
      </c>
      <c r="G471" s="205"/>
      <c r="H471" s="208"/>
      <c r="I471" s="57" t="s">
        <v>42</v>
      </c>
      <c r="J471" s="58" t="str">
        <f>IF(H470&lt;&gt;"", VLOOKUP(H470,'Base de Datos'!$A$2:$D1268,3,FALSE()),"")</f>
        <v/>
      </c>
      <c r="K471" s="205"/>
      <c r="L471" s="208"/>
      <c r="M471" s="57" t="s">
        <v>42</v>
      </c>
      <c r="N471" s="58" t="str">
        <f>IF(L470&lt;&gt;"", VLOOKUP(L470,'Base de Datos'!$A$2:$D1268,3,FALSE()),"")</f>
        <v/>
      </c>
      <c r="O471" s="43"/>
      <c r="P471" s="151"/>
      <c r="Q471" s="152"/>
      <c r="R471" s="15"/>
      <c r="S471" s="229"/>
      <c r="T471" s="230"/>
      <c r="U471" s="59"/>
      <c r="V471" s="47"/>
      <c r="W471" s="229"/>
      <c r="X471" s="230"/>
      <c r="Y471" s="59"/>
      <c r="Z471" s="47"/>
      <c r="AA471" s="229"/>
      <c r="AB471" s="230"/>
      <c r="AC471" s="59"/>
      <c r="AD471" s="48"/>
      <c r="AE471" s="181"/>
      <c r="AF471" s="181"/>
      <c r="AG471" s="181"/>
      <c r="AH471" s="181"/>
      <c r="AI471" s="181"/>
      <c r="AJ471" s="181"/>
      <c r="AK471" s="181"/>
      <c r="AL471" s="181"/>
      <c r="AM471" s="48"/>
      <c r="AN471" s="53">
        <f>A444</f>
        <v>46337</v>
      </c>
      <c r="AO471" s="54" t="str">
        <f>K445</f>
        <v>Consultorio N° 3</v>
      </c>
      <c r="AP471" s="55">
        <f t="shared" ref="AP471:AQ471" si="328">K454</f>
        <v>0</v>
      </c>
      <c r="AQ471" s="55">
        <f t="shared" si="328"/>
        <v>0</v>
      </c>
      <c r="AR471" s="55">
        <f>AC454</f>
        <v>0</v>
      </c>
      <c r="AS471" s="55">
        <f>AA454</f>
        <v>0</v>
      </c>
      <c r="AT471" s="55">
        <f>AA455</f>
        <v>0</v>
      </c>
      <c r="AU471" s="55">
        <f>AC455</f>
        <v>0</v>
      </c>
      <c r="AV471" s="55">
        <f>AA456</f>
        <v>0</v>
      </c>
      <c r="AW471" s="55">
        <f>AC456</f>
        <v>0</v>
      </c>
      <c r="AX471" s="55">
        <f>AC457</f>
        <v>0</v>
      </c>
      <c r="AY471" s="55">
        <f>N457</f>
        <v>0</v>
      </c>
      <c r="AZ471" s="56"/>
      <c r="BA471" s="56"/>
      <c r="BB471" s="56"/>
      <c r="BC471" s="56"/>
      <c r="BD471" s="56"/>
      <c r="BE471" s="56"/>
      <c r="BF471" s="56"/>
      <c r="BG471" s="56"/>
      <c r="BH471" s="56"/>
      <c r="BI471" s="56"/>
      <c r="BJ471" s="56"/>
      <c r="BK471" s="56"/>
      <c r="BL471" s="56"/>
      <c r="BM471" s="56"/>
      <c r="BN471" s="56"/>
    </row>
    <row r="472" spans="1:66" ht="11.25" customHeight="1">
      <c r="A472" s="220"/>
      <c r="B472" s="38"/>
      <c r="C472" s="205"/>
      <c r="D472" s="208"/>
      <c r="E472" s="57" t="s">
        <v>44</v>
      </c>
      <c r="F472" s="58" t="str">
        <f>IF(D470&lt;&gt;"", VLOOKUP(D470,'Base de Datos'!$A$2:$D1268,4,FALSE()),"")</f>
        <v/>
      </c>
      <c r="G472" s="205"/>
      <c r="H472" s="208"/>
      <c r="I472" s="57" t="s">
        <v>44</v>
      </c>
      <c r="J472" s="58"/>
      <c r="K472" s="205"/>
      <c r="L472" s="208"/>
      <c r="M472" s="57" t="s">
        <v>44</v>
      </c>
      <c r="N472" s="58" t="str">
        <f>IF(L470&lt;&gt;"", VLOOKUP(L470,'Base de Datos'!$A$2:$D1268,4,FALSE()),"")</f>
        <v/>
      </c>
      <c r="O472" s="43"/>
      <c r="P472" s="151"/>
      <c r="Q472" s="152"/>
      <c r="R472" s="15"/>
      <c r="S472" s="229"/>
      <c r="T472" s="230"/>
      <c r="U472" s="59"/>
      <c r="V472" s="47"/>
      <c r="W472" s="229"/>
      <c r="X472" s="230"/>
      <c r="Y472" s="59"/>
      <c r="Z472" s="47"/>
      <c r="AA472" s="229"/>
      <c r="AB472" s="230"/>
      <c r="AC472" s="59"/>
      <c r="AD472" s="48"/>
      <c r="AE472" s="181"/>
      <c r="AF472" s="181"/>
      <c r="AG472" s="181"/>
      <c r="AH472" s="181"/>
      <c r="AI472" s="181"/>
      <c r="AJ472" s="181"/>
      <c r="AK472" s="181"/>
      <c r="AL472" s="181"/>
      <c r="AM472" s="48"/>
      <c r="AN472" s="53">
        <f>A444</f>
        <v>46337</v>
      </c>
      <c r="AO472" s="54" t="str">
        <f>K445</f>
        <v>Consultorio N° 3</v>
      </c>
      <c r="AP472" s="55">
        <f t="shared" ref="AP472:AQ472" si="329">K458</f>
        <v>0</v>
      </c>
      <c r="AQ472" s="55">
        <f t="shared" si="329"/>
        <v>0</v>
      </c>
      <c r="AR472" s="55">
        <f>AC458</f>
        <v>0</v>
      </c>
      <c r="AS472" s="55">
        <f>AA458</f>
        <v>0</v>
      </c>
      <c r="AT472" s="55">
        <f>AA459</f>
        <v>0</v>
      </c>
      <c r="AU472" s="55">
        <f>AC459</f>
        <v>0</v>
      </c>
      <c r="AV472" s="55">
        <f>AA460</f>
        <v>0</v>
      </c>
      <c r="AW472" s="55">
        <f>AC460</f>
        <v>0</v>
      </c>
      <c r="AX472" s="55">
        <f>AC461</f>
        <v>0</v>
      </c>
      <c r="AY472" s="55">
        <f>N461</f>
        <v>0</v>
      </c>
      <c r="AZ472" s="56"/>
      <c r="BA472" s="56"/>
      <c r="BB472" s="56"/>
      <c r="BC472" s="56"/>
      <c r="BD472" s="56"/>
      <c r="BE472" s="56"/>
      <c r="BF472" s="56"/>
      <c r="BG472" s="56"/>
      <c r="BH472" s="56"/>
      <c r="BI472" s="56"/>
      <c r="BJ472" s="56"/>
      <c r="BK472" s="56"/>
      <c r="BL472" s="56"/>
      <c r="BM472" s="56"/>
      <c r="BN472" s="56"/>
    </row>
    <row r="473" spans="1:66" ht="11.25" customHeight="1">
      <c r="A473" s="221"/>
      <c r="B473" s="38"/>
      <c r="C473" s="206"/>
      <c r="D473" s="209"/>
      <c r="E473" s="85" t="s">
        <v>46</v>
      </c>
      <c r="F473" s="86"/>
      <c r="G473" s="206"/>
      <c r="H473" s="209"/>
      <c r="I473" s="85" t="s">
        <v>46</v>
      </c>
      <c r="J473" s="108"/>
      <c r="K473" s="206"/>
      <c r="L473" s="209"/>
      <c r="M473" s="85" t="s">
        <v>46</v>
      </c>
      <c r="N473" s="108"/>
      <c r="O473" s="43"/>
      <c r="P473" s="151"/>
      <c r="Q473" s="1"/>
      <c r="R473" s="15"/>
      <c r="S473" s="227" t="str">
        <f>IF(OR(S470="Empleado",S470="Familiar"),"Nombre del Empleado","N° Factura")</f>
        <v>N° Factura</v>
      </c>
      <c r="T473" s="228"/>
      <c r="U473" s="89"/>
      <c r="V473" s="47"/>
      <c r="W473" s="227" t="str">
        <f>IF(OR(W470="Empleado",W470="Familiar"),"Nombre del Empleado","N° Factura")</f>
        <v>N° Factura</v>
      </c>
      <c r="X473" s="228"/>
      <c r="Y473" s="89"/>
      <c r="Z473" s="47"/>
      <c r="AA473" s="227" t="str">
        <f>IF(OR(AA470="Empleado",AA470="Familiar"),"Nombre del Empleado","N° Factura")</f>
        <v>N° Factura</v>
      </c>
      <c r="AB473" s="228"/>
      <c r="AC473" s="89"/>
      <c r="AD473" s="48"/>
      <c r="AE473" s="181"/>
      <c r="AF473" s="181"/>
      <c r="AG473" s="181"/>
      <c r="AH473" s="181"/>
      <c r="AI473" s="181"/>
      <c r="AJ473" s="181"/>
      <c r="AK473" s="181"/>
      <c r="AL473" s="181"/>
      <c r="AM473" s="48"/>
      <c r="AN473" s="53">
        <f>A444</f>
        <v>46337</v>
      </c>
      <c r="AO473" s="54" t="str">
        <f>K445</f>
        <v>Consultorio N° 3</v>
      </c>
      <c r="AP473" s="55">
        <f t="shared" ref="AP473:AQ473" si="330">K462</f>
        <v>0</v>
      </c>
      <c r="AQ473" s="55">
        <f t="shared" si="330"/>
        <v>0</v>
      </c>
      <c r="AR473" s="55">
        <f>AC462</f>
        <v>0</v>
      </c>
      <c r="AS473" s="55">
        <f>AA462</f>
        <v>0</v>
      </c>
      <c r="AT473" s="55">
        <f>AA463</f>
        <v>0</v>
      </c>
      <c r="AU473" s="55">
        <f>AC463</f>
        <v>0</v>
      </c>
      <c r="AV473" s="55">
        <f>AA464</f>
        <v>0</v>
      </c>
      <c r="AW473" s="55">
        <f>AC464</f>
        <v>0</v>
      </c>
      <c r="AX473" s="55">
        <f>AC465</f>
        <v>0</v>
      </c>
      <c r="AY473" s="55">
        <f>N465</f>
        <v>0</v>
      </c>
      <c r="AZ473" s="56"/>
      <c r="BA473" s="56"/>
      <c r="BB473" s="56"/>
      <c r="BC473" s="56"/>
      <c r="BD473" s="56"/>
      <c r="BE473" s="56"/>
      <c r="BF473" s="56"/>
      <c r="BG473" s="56"/>
      <c r="BH473" s="56"/>
      <c r="BI473" s="56"/>
      <c r="BJ473" s="56"/>
      <c r="BK473" s="56"/>
      <c r="BL473" s="56"/>
      <c r="BM473" s="56"/>
      <c r="BN473" s="56"/>
    </row>
    <row r="474" spans="1:66" ht="11.25" customHeight="1">
      <c r="A474" s="222">
        <f>A470+$Q$13/1440</f>
        <v>0.62499999999999989</v>
      </c>
      <c r="B474" s="38"/>
      <c r="C474" s="204"/>
      <c r="D474" s="207"/>
      <c r="E474" s="40" t="s">
        <v>36</v>
      </c>
      <c r="F474" s="42" t="str">
        <f>IF(D474&lt;&gt;"", VLOOKUP(D474,'Base de Datos'!$A$2:$D1268,2,FALSE()),"")</f>
        <v/>
      </c>
      <c r="G474" s="204"/>
      <c r="H474" s="216"/>
      <c r="I474" s="40" t="s">
        <v>36</v>
      </c>
      <c r="J474" s="42" t="str">
        <f>IF(H474&lt;&gt;"", VLOOKUP(H474,'Base de Datos'!$A$2:$D1268,2,FALSE()),"")</f>
        <v/>
      </c>
      <c r="K474" s="204"/>
      <c r="L474" s="216"/>
      <c r="M474" s="40" t="s">
        <v>36</v>
      </c>
      <c r="N474" s="42" t="str">
        <f>IF(L474&lt;&gt;"", VLOOKUP(L474,'Base de Datos'!$A$2:$D1268,2,FALSE()),"")</f>
        <v/>
      </c>
      <c r="O474" s="43"/>
      <c r="P474" s="153"/>
      <c r="Q474" s="154"/>
      <c r="R474" s="15"/>
      <c r="S474" s="45"/>
      <c r="T474" s="45" t="s">
        <v>37</v>
      </c>
      <c r="U474" s="46"/>
      <c r="V474" s="47"/>
      <c r="W474" s="45"/>
      <c r="X474" s="45" t="s">
        <v>37</v>
      </c>
      <c r="Y474" s="46"/>
      <c r="Z474" s="47"/>
      <c r="AA474" s="45"/>
      <c r="AB474" s="45" t="s">
        <v>37</v>
      </c>
      <c r="AC474" s="46"/>
      <c r="AD474" s="48"/>
      <c r="AE474" s="181"/>
      <c r="AF474" s="181"/>
      <c r="AG474" s="181"/>
      <c r="AH474" s="181"/>
      <c r="AI474" s="181"/>
      <c r="AJ474" s="181"/>
      <c r="AK474" s="181"/>
      <c r="AL474" s="181"/>
      <c r="AM474" s="48"/>
      <c r="AN474" s="53">
        <f>A444</f>
        <v>46337</v>
      </c>
      <c r="AO474" s="54" t="str">
        <f>K445</f>
        <v>Consultorio N° 3</v>
      </c>
      <c r="AP474" s="55">
        <f t="shared" ref="AP474:AQ474" si="331">K466</f>
        <v>0</v>
      </c>
      <c r="AQ474" s="55">
        <f t="shared" si="331"/>
        <v>0</v>
      </c>
      <c r="AR474" s="55">
        <f>AC466</f>
        <v>0</v>
      </c>
      <c r="AS474" s="55">
        <f>AA466</f>
        <v>0</v>
      </c>
      <c r="AT474" s="55">
        <f>AA467</f>
        <v>0</v>
      </c>
      <c r="AU474" s="55">
        <f>AC467</f>
        <v>0</v>
      </c>
      <c r="AV474" s="55">
        <f>AA468</f>
        <v>0</v>
      </c>
      <c r="AW474" s="55">
        <f>AC468</f>
        <v>0</v>
      </c>
      <c r="AX474" s="55">
        <f>AC469</f>
        <v>0</v>
      </c>
      <c r="AY474" s="55">
        <f>N469</f>
        <v>0</v>
      </c>
      <c r="AZ474" s="56"/>
      <c r="BA474" s="56"/>
      <c r="BB474" s="56"/>
      <c r="BC474" s="56"/>
      <c r="BD474" s="56"/>
      <c r="BE474" s="56"/>
      <c r="BF474" s="56"/>
      <c r="BG474" s="56"/>
      <c r="BH474" s="56"/>
      <c r="BI474" s="56"/>
      <c r="BJ474" s="56"/>
      <c r="BK474" s="56"/>
      <c r="BL474" s="56"/>
      <c r="BM474" s="56"/>
      <c r="BN474" s="56"/>
    </row>
    <row r="475" spans="1:66" ht="11.25" customHeight="1">
      <c r="A475" s="220"/>
      <c r="B475" s="38"/>
      <c r="C475" s="205"/>
      <c r="D475" s="208"/>
      <c r="E475" s="57" t="s">
        <v>42</v>
      </c>
      <c r="F475" s="58" t="str">
        <f>IF(D474&lt;&gt;"", VLOOKUP(D474,'Base de Datos'!$A$2:$D1268,3,FALSE()),"")</f>
        <v/>
      </c>
      <c r="G475" s="205"/>
      <c r="H475" s="208"/>
      <c r="I475" s="57" t="s">
        <v>42</v>
      </c>
      <c r="J475" s="58" t="str">
        <f>IF(H474&lt;&gt;"", VLOOKUP(H474,'Base de Datos'!$A$2:$D1268,3,FALSE()),"")</f>
        <v/>
      </c>
      <c r="K475" s="205"/>
      <c r="L475" s="208"/>
      <c r="M475" s="57" t="s">
        <v>42</v>
      </c>
      <c r="N475" s="58" t="str">
        <f>IF(L474&lt;&gt;"", VLOOKUP(L474,'Base de Datos'!$A$2:$D1268,3,FALSE()),"")</f>
        <v/>
      </c>
      <c r="O475" s="43"/>
      <c r="P475" s="153"/>
      <c r="Q475" s="154"/>
      <c r="R475" s="15"/>
      <c r="S475" s="229"/>
      <c r="T475" s="230"/>
      <c r="U475" s="59"/>
      <c r="V475" s="47"/>
      <c r="W475" s="229"/>
      <c r="X475" s="230"/>
      <c r="Y475" s="59"/>
      <c r="Z475" s="47"/>
      <c r="AA475" s="229"/>
      <c r="AB475" s="230"/>
      <c r="AC475" s="59"/>
      <c r="AD475" s="48"/>
      <c r="AE475" s="181"/>
      <c r="AF475" s="181"/>
      <c r="AG475" s="181"/>
      <c r="AH475" s="181"/>
      <c r="AI475" s="181"/>
      <c r="AJ475" s="181"/>
      <c r="AK475" s="181"/>
      <c r="AL475" s="181"/>
      <c r="AM475" s="48"/>
      <c r="AN475" s="53">
        <f>A444</f>
        <v>46337</v>
      </c>
      <c r="AO475" s="54" t="str">
        <f>K445</f>
        <v>Consultorio N° 3</v>
      </c>
      <c r="AP475" s="55">
        <f t="shared" ref="AP475:AQ475" si="332">K470</f>
        <v>0</v>
      </c>
      <c r="AQ475" s="55">
        <f t="shared" si="332"/>
        <v>0</v>
      </c>
      <c r="AR475" s="55">
        <f>AC470</f>
        <v>0</v>
      </c>
      <c r="AS475" s="55">
        <f>AA470</f>
        <v>0</v>
      </c>
      <c r="AT475" s="55">
        <f>AA471</f>
        <v>0</v>
      </c>
      <c r="AU475" s="55">
        <f>AC471</f>
        <v>0</v>
      </c>
      <c r="AV475" s="55">
        <f>AA472</f>
        <v>0</v>
      </c>
      <c r="AW475" s="55">
        <f>AC472</f>
        <v>0</v>
      </c>
      <c r="AX475" s="55">
        <f>AC473</f>
        <v>0</v>
      </c>
      <c r="AY475" s="55">
        <f>N473</f>
        <v>0</v>
      </c>
      <c r="AZ475" s="56"/>
      <c r="BA475" s="56"/>
      <c r="BB475" s="56"/>
      <c r="BC475" s="56"/>
      <c r="BD475" s="56"/>
      <c r="BE475" s="56"/>
      <c r="BF475" s="56"/>
      <c r="BG475" s="56"/>
      <c r="BH475" s="56"/>
      <c r="BI475" s="56"/>
      <c r="BJ475" s="56"/>
      <c r="BK475" s="56"/>
      <c r="BL475" s="56"/>
      <c r="BM475" s="56"/>
      <c r="BN475" s="56"/>
    </row>
    <row r="476" spans="1:66" ht="11.25" customHeight="1">
      <c r="A476" s="220"/>
      <c r="B476" s="38"/>
      <c r="C476" s="205"/>
      <c r="D476" s="208"/>
      <c r="E476" s="57" t="s">
        <v>44</v>
      </c>
      <c r="F476" s="58" t="str">
        <f>IF(D474&lt;&gt;"", VLOOKUP(D474,'Base de Datos'!$A$2:$D1268,4,FALSE()),"")</f>
        <v/>
      </c>
      <c r="G476" s="205"/>
      <c r="H476" s="208"/>
      <c r="I476" s="57" t="s">
        <v>44</v>
      </c>
      <c r="J476" s="58" t="str">
        <f>IF(H474&lt;&gt;"", VLOOKUP(H474,'Base de Datos'!$A$2:$D1268,4,FALSE()),"")</f>
        <v/>
      </c>
      <c r="K476" s="205"/>
      <c r="L476" s="208"/>
      <c r="M476" s="57" t="s">
        <v>44</v>
      </c>
      <c r="N476" s="58" t="str">
        <f>IF(L474&lt;&gt;"", VLOOKUP(L474,'Base de Datos'!$A$2:$D1268,4,FALSE()),"")</f>
        <v/>
      </c>
      <c r="O476" s="43"/>
      <c r="P476" s="153"/>
      <c r="Q476" s="154"/>
      <c r="R476" s="15"/>
      <c r="S476" s="229"/>
      <c r="T476" s="230"/>
      <c r="U476" s="59"/>
      <c r="V476" s="47"/>
      <c r="W476" s="229"/>
      <c r="X476" s="230"/>
      <c r="Y476" s="59"/>
      <c r="Z476" s="47"/>
      <c r="AA476" s="229"/>
      <c r="AB476" s="230"/>
      <c r="AC476" s="59"/>
      <c r="AD476" s="48"/>
      <c r="AE476" s="181"/>
      <c r="AF476" s="181"/>
      <c r="AG476" s="181"/>
      <c r="AH476" s="181"/>
      <c r="AI476" s="181"/>
      <c r="AJ476" s="181"/>
      <c r="AK476" s="181"/>
      <c r="AL476" s="181"/>
      <c r="AM476" s="48"/>
      <c r="AN476" s="53">
        <f>A444</f>
        <v>46337</v>
      </c>
      <c r="AO476" s="54" t="str">
        <f>K445</f>
        <v>Consultorio N° 3</v>
      </c>
      <c r="AP476" s="55">
        <f t="shared" ref="AP476:AQ476" si="333">K474</f>
        <v>0</v>
      </c>
      <c r="AQ476" s="55">
        <f t="shared" si="333"/>
        <v>0</v>
      </c>
      <c r="AR476" s="55">
        <f>AC474</f>
        <v>0</v>
      </c>
      <c r="AS476" s="55">
        <f>AA474</f>
        <v>0</v>
      </c>
      <c r="AT476" s="55">
        <f>AA475</f>
        <v>0</v>
      </c>
      <c r="AU476" s="55">
        <f>AC475</f>
        <v>0</v>
      </c>
      <c r="AV476" s="55">
        <f>AA476</f>
        <v>0</v>
      </c>
      <c r="AW476" s="55">
        <f>AC476</f>
        <v>0</v>
      </c>
      <c r="AX476" s="55">
        <f>AC477</f>
        <v>0</v>
      </c>
      <c r="AY476" s="55">
        <f>N477</f>
        <v>0</v>
      </c>
      <c r="AZ476" s="56"/>
      <c r="BA476" s="56"/>
      <c r="BB476" s="56"/>
      <c r="BC476" s="56"/>
      <c r="BD476" s="56"/>
      <c r="BE476" s="56"/>
      <c r="BF476" s="56"/>
      <c r="BG476" s="56"/>
      <c r="BH476" s="56"/>
      <c r="BI476" s="56"/>
      <c r="BJ476" s="56"/>
      <c r="BK476" s="56"/>
      <c r="BL476" s="56"/>
      <c r="BM476" s="56"/>
      <c r="BN476" s="56"/>
    </row>
    <row r="477" spans="1:66" ht="11.25" customHeight="1">
      <c r="A477" s="221"/>
      <c r="B477" s="38"/>
      <c r="C477" s="206"/>
      <c r="D477" s="209"/>
      <c r="E477" s="85" t="s">
        <v>46</v>
      </c>
      <c r="F477" s="86"/>
      <c r="G477" s="206"/>
      <c r="H477" s="209"/>
      <c r="I477" s="85" t="s">
        <v>46</v>
      </c>
      <c r="J477" s="108"/>
      <c r="K477" s="206"/>
      <c r="L477" s="209"/>
      <c r="M477" s="85" t="s">
        <v>46</v>
      </c>
      <c r="N477" s="108"/>
      <c r="O477" s="43"/>
      <c r="P477" s="153"/>
      <c r="Q477" s="154"/>
      <c r="R477" s="15"/>
      <c r="S477" s="227" t="str">
        <f>IF(OR(S474="Empleado",S474="Familiar"),"Nombre del Empleado","N° Factura")</f>
        <v>N° Factura</v>
      </c>
      <c r="T477" s="228"/>
      <c r="U477" s="89"/>
      <c r="V477" s="47"/>
      <c r="W477" s="227" t="str">
        <f>IF(OR(W474="Empleado",W474="Familiar"),"Nombre del Empleado","N° Factura")</f>
        <v>N° Factura</v>
      </c>
      <c r="X477" s="228"/>
      <c r="Y477" s="89"/>
      <c r="Z477" s="47"/>
      <c r="AA477" s="227" t="str">
        <f>IF(OR(AA474="Empleado",AA474="Familiar"),"Nombre del Empleado","N° Factura")</f>
        <v>N° Factura</v>
      </c>
      <c r="AB477" s="228"/>
      <c r="AC477" s="89"/>
      <c r="AD477" s="48"/>
      <c r="AE477" s="181"/>
      <c r="AF477" s="181"/>
      <c r="AG477" s="181"/>
      <c r="AH477" s="181"/>
      <c r="AI477" s="181"/>
      <c r="AJ477" s="181"/>
      <c r="AK477" s="181"/>
      <c r="AL477" s="181"/>
      <c r="AM477" s="48"/>
      <c r="AN477" s="53">
        <f>A444</f>
        <v>46337</v>
      </c>
      <c r="AO477" s="54" t="str">
        <f>K445</f>
        <v>Consultorio N° 3</v>
      </c>
      <c r="AP477" s="55">
        <f t="shared" ref="AP477:AQ477" si="334">K478</f>
        <v>0</v>
      </c>
      <c r="AQ477" s="55">
        <f t="shared" si="334"/>
        <v>0</v>
      </c>
      <c r="AR477" s="55">
        <f>AC478</f>
        <v>0</v>
      </c>
      <c r="AS477" s="55">
        <f>AA478</f>
        <v>0</v>
      </c>
      <c r="AT477" s="55">
        <f>AA479</f>
        <v>0</v>
      </c>
      <c r="AU477" s="55">
        <f>AC479</f>
        <v>0</v>
      </c>
      <c r="AV477" s="55">
        <f>AA480</f>
        <v>0</v>
      </c>
      <c r="AW477" s="55">
        <f>AC480</f>
        <v>0</v>
      </c>
      <c r="AX477" s="55">
        <f>AC481</f>
        <v>0</v>
      </c>
      <c r="AY477" s="55">
        <f>N481</f>
        <v>0</v>
      </c>
      <c r="AZ477" s="56"/>
      <c r="BA477" s="56"/>
      <c r="BB477" s="56"/>
      <c r="BC477" s="56"/>
      <c r="BD477" s="56"/>
      <c r="BE477" s="56"/>
      <c r="BF477" s="56"/>
      <c r="BG477" s="56"/>
      <c r="BH477" s="56"/>
      <c r="BI477" s="56"/>
      <c r="BJ477" s="56"/>
      <c r="BK477" s="56"/>
      <c r="BL477" s="56"/>
      <c r="BM477" s="56"/>
      <c r="BN477" s="56"/>
    </row>
    <row r="478" spans="1:66" ht="11.25" customHeight="1">
      <c r="A478" s="222">
        <f>A474+$Q$13/1440</f>
        <v>0.66666666666666652</v>
      </c>
      <c r="B478" s="38"/>
      <c r="C478" s="204"/>
      <c r="D478" s="207"/>
      <c r="E478" s="40" t="s">
        <v>36</v>
      </c>
      <c r="F478" s="42" t="str">
        <f>IF(D478&lt;&gt;"", VLOOKUP(D478,'Base de Datos'!$A$2:$D1268,2,FALSE()),"")</f>
        <v/>
      </c>
      <c r="G478" s="204"/>
      <c r="H478" s="216"/>
      <c r="I478" s="40" t="s">
        <v>36</v>
      </c>
      <c r="J478" s="42" t="str">
        <f>IF(H478&lt;&gt;"", VLOOKUP(H478,'Base de Datos'!$A$2:$D1268,2,FALSE()),"")</f>
        <v/>
      </c>
      <c r="K478" s="204"/>
      <c r="L478" s="216"/>
      <c r="M478" s="40" t="s">
        <v>36</v>
      </c>
      <c r="N478" s="42" t="str">
        <f>IF(L478&lt;&gt;"", VLOOKUP(L478,'Base de Datos'!$A$2:$D1268,2,FALSE()),"")</f>
        <v/>
      </c>
      <c r="O478" s="43"/>
      <c r="P478" s="3"/>
      <c r="Q478" s="3"/>
      <c r="R478" s="15"/>
      <c r="S478" s="45"/>
      <c r="T478" s="45" t="s">
        <v>37</v>
      </c>
      <c r="U478" s="46"/>
      <c r="V478" s="47"/>
      <c r="W478" s="45"/>
      <c r="X478" s="45" t="s">
        <v>37</v>
      </c>
      <c r="Y478" s="46"/>
      <c r="Z478" s="47"/>
      <c r="AA478" s="45"/>
      <c r="AB478" s="45" t="s">
        <v>37</v>
      </c>
      <c r="AC478" s="46"/>
      <c r="AD478" s="48"/>
      <c r="AE478" s="181"/>
      <c r="AF478" s="181"/>
      <c r="AG478" s="181"/>
      <c r="AH478" s="181"/>
      <c r="AI478" s="181"/>
      <c r="AJ478" s="181"/>
      <c r="AK478" s="181"/>
      <c r="AL478" s="181"/>
      <c r="AM478" s="48"/>
      <c r="AN478" s="53">
        <f>A444</f>
        <v>46337</v>
      </c>
      <c r="AO478" s="54" t="str">
        <f>K445</f>
        <v>Consultorio N° 3</v>
      </c>
      <c r="AP478" s="55">
        <f t="shared" ref="AP478:AQ478" si="335">K482</f>
        <v>0</v>
      </c>
      <c r="AQ478" s="55">
        <f t="shared" si="335"/>
        <v>0</v>
      </c>
      <c r="AR478" s="55">
        <f>AC482</f>
        <v>0</v>
      </c>
      <c r="AS478" s="55">
        <f>AA482</f>
        <v>0</v>
      </c>
      <c r="AT478" s="55">
        <f>AA483</f>
        <v>0</v>
      </c>
      <c r="AU478" s="55">
        <f>AC483</f>
        <v>0</v>
      </c>
      <c r="AV478" s="55">
        <f>AA484</f>
        <v>0</v>
      </c>
      <c r="AW478" s="55">
        <f>AC484</f>
        <v>0</v>
      </c>
      <c r="AX478" s="55">
        <f>AC485</f>
        <v>0</v>
      </c>
      <c r="AY478" s="55">
        <f>N485</f>
        <v>0</v>
      </c>
      <c r="AZ478" s="56"/>
      <c r="BA478" s="56"/>
      <c r="BB478" s="56"/>
      <c r="BC478" s="56"/>
      <c r="BD478" s="56"/>
      <c r="BE478" s="56"/>
      <c r="BF478" s="56"/>
      <c r="BG478" s="56"/>
      <c r="BH478" s="56"/>
      <c r="BI478" s="56"/>
      <c r="BJ478" s="56"/>
      <c r="BK478" s="56"/>
      <c r="BL478" s="56"/>
      <c r="BM478" s="56"/>
      <c r="BN478" s="56"/>
    </row>
    <row r="479" spans="1:66" ht="11.25" customHeight="1">
      <c r="A479" s="220"/>
      <c r="B479" s="38"/>
      <c r="C479" s="205"/>
      <c r="D479" s="208"/>
      <c r="E479" s="57" t="s">
        <v>42</v>
      </c>
      <c r="F479" s="58" t="str">
        <f>IF(D478&lt;&gt;"", VLOOKUP(D478,'Base de Datos'!$A$2:$D1268,3,FALSE()),"")</f>
        <v/>
      </c>
      <c r="G479" s="205"/>
      <c r="H479" s="208"/>
      <c r="I479" s="57" t="s">
        <v>42</v>
      </c>
      <c r="J479" s="58" t="str">
        <f>IF(H478&lt;&gt;"", VLOOKUP(H478,'Base de Datos'!$A$2:$D1268,3,FALSE()),"")</f>
        <v/>
      </c>
      <c r="K479" s="205"/>
      <c r="L479" s="208"/>
      <c r="M479" s="57" t="s">
        <v>42</v>
      </c>
      <c r="N479" s="58" t="str">
        <f>IF(L478&lt;&gt;"", VLOOKUP(L478,'Base de Datos'!$A$2:$D1268,3,FALSE()),"")</f>
        <v/>
      </c>
      <c r="O479" s="43"/>
      <c r="P479" s="3"/>
      <c r="Q479" s="3"/>
      <c r="R479" s="15"/>
      <c r="S479" s="229"/>
      <c r="T479" s="230"/>
      <c r="U479" s="59"/>
      <c r="V479" s="47"/>
      <c r="W479" s="229"/>
      <c r="X479" s="230"/>
      <c r="Y479" s="59"/>
      <c r="Z479" s="47"/>
      <c r="AA479" s="229"/>
      <c r="AB479" s="230"/>
      <c r="AC479" s="59"/>
      <c r="AD479" s="48"/>
      <c r="AE479" s="235">
        <f>A444</f>
        <v>46337</v>
      </c>
      <c r="AF479" s="236"/>
      <c r="AG479" s="236"/>
      <c r="AH479" s="236"/>
      <c r="AI479" s="236"/>
      <c r="AJ479" s="236"/>
      <c r="AK479" s="236"/>
      <c r="AL479" s="237"/>
      <c r="AM479" s="48"/>
      <c r="AN479" s="155">
        <f>A444</f>
        <v>46337</v>
      </c>
      <c r="AO479" s="156" t="str">
        <f>K445</f>
        <v>Consultorio N° 3</v>
      </c>
      <c r="AP479" s="156">
        <f t="shared" ref="AP479:AQ479" si="336">K486</f>
        <v>0</v>
      </c>
      <c r="AQ479" s="156">
        <f t="shared" si="336"/>
        <v>0</v>
      </c>
      <c r="AR479" s="156">
        <f>AC486</f>
        <v>0</v>
      </c>
      <c r="AS479" s="156">
        <f>AA486</f>
        <v>0</v>
      </c>
      <c r="AT479" s="156">
        <f>AA487</f>
        <v>0</v>
      </c>
      <c r="AU479" s="156">
        <f>AC487</f>
        <v>0</v>
      </c>
      <c r="AV479" s="156">
        <f>AA488</f>
        <v>0</v>
      </c>
      <c r="AW479" s="156">
        <f>AC488</f>
        <v>0</v>
      </c>
      <c r="AX479" s="156">
        <f>AC489</f>
        <v>0</v>
      </c>
      <c r="AY479" s="156">
        <f>N489</f>
        <v>0</v>
      </c>
      <c r="AZ479" s="48"/>
      <c r="BA479" s="48"/>
      <c r="BB479" s="48"/>
      <c r="BC479" s="48"/>
      <c r="BD479" s="48"/>
      <c r="BE479" s="48"/>
      <c r="BF479" s="48"/>
      <c r="BG479" s="48"/>
      <c r="BH479" s="48"/>
      <c r="BI479" s="48"/>
      <c r="BJ479" s="48"/>
      <c r="BK479" s="48"/>
      <c r="BL479" s="48"/>
      <c r="BM479" s="48"/>
      <c r="BN479" s="48"/>
    </row>
    <row r="480" spans="1:66" ht="11.25" customHeight="1">
      <c r="A480" s="220"/>
      <c r="B480" s="38"/>
      <c r="C480" s="205"/>
      <c r="D480" s="208"/>
      <c r="E480" s="57" t="s">
        <v>44</v>
      </c>
      <c r="F480" s="58" t="str">
        <f>IF(D478&lt;&gt;"", VLOOKUP(D478,'Base de Datos'!$A$2:$D1268,4,FALSE()),"")</f>
        <v/>
      </c>
      <c r="G480" s="205"/>
      <c r="H480" s="208"/>
      <c r="I480" s="57" t="s">
        <v>44</v>
      </c>
      <c r="J480" s="58" t="str">
        <f>IF(H478&lt;&gt;"", VLOOKUP(H478,'Base de Datos'!$A$2:$D1268,4,FALSE()),"")</f>
        <v/>
      </c>
      <c r="K480" s="205"/>
      <c r="L480" s="208"/>
      <c r="M480" s="57" t="s">
        <v>44</v>
      </c>
      <c r="N480" s="58" t="str">
        <f>IF(L478&lt;&gt;"", VLOOKUP(L478,'Base de Datos'!$A$2:$D1268,4,FALSE()),"")</f>
        <v/>
      </c>
      <c r="O480" s="43"/>
      <c r="P480" s="3"/>
      <c r="Q480" s="3"/>
      <c r="R480" s="15"/>
      <c r="S480" s="229"/>
      <c r="T480" s="230"/>
      <c r="U480" s="59"/>
      <c r="V480" s="47"/>
      <c r="W480" s="229"/>
      <c r="X480" s="230"/>
      <c r="Y480" s="59"/>
      <c r="Z480" s="47"/>
      <c r="AA480" s="229"/>
      <c r="AB480" s="230"/>
      <c r="AC480" s="59"/>
      <c r="AD480" s="48"/>
      <c r="AE480" s="238" t="s">
        <v>20</v>
      </c>
      <c r="AF480" s="239"/>
      <c r="AG480" s="157" t="s">
        <v>21</v>
      </c>
      <c r="AH480" s="158" t="s">
        <v>22</v>
      </c>
      <c r="AI480" s="159" t="s">
        <v>23</v>
      </c>
      <c r="AJ480" s="159" t="s">
        <v>24</v>
      </c>
      <c r="AK480" s="159" t="s">
        <v>25</v>
      </c>
      <c r="AL480" s="160" t="s">
        <v>26</v>
      </c>
      <c r="AM480" s="48"/>
      <c r="AN480" s="155">
        <f>A444</f>
        <v>46337</v>
      </c>
      <c r="AO480" s="156" t="str">
        <f>K445</f>
        <v>Consultorio N° 3</v>
      </c>
      <c r="AP480" s="156">
        <f t="shared" ref="AP480:AQ480" si="337">K490</f>
        <v>0</v>
      </c>
      <c r="AQ480" s="156">
        <f t="shared" si="337"/>
        <v>0</v>
      </c>
      <c r="AR480" s="156">
        <f>AC490</f>
        <v>0</v>
      </c>
      <c r="AS480" s="156">
        <f>AA490</f>
        <v>0</v>
      </c>
      <c r="AT480" s="156">
        <f>AA491</f>
        <v>0</v>
      </c>
      <c r="AU480" s="156">
        <f>AC491</f>
        <v>0</v>
      </c>
      <c r="AV480" s="156">
        <f>AA492</f>
        <v>0</v>
      </c>
      <c r="AW480" s="156">
        <f>AC492</f>
        <v>0</v>
      </c>
      <c r="AX480" s="156">
        <f>AC493</f>
        <v>0</v>
      </c>
      <c r="AY480" s="156">
        <f>N493</f>
        <v>0</v>
      </c>
      <c r="AZ480" s="48"/>
      <c r="BA480" s="48"/>
      <c r="BB480" s="48"/>
      <c r="BC480" s="48"/>
      <c r="BD480" s="48"/>
      <c r="BE480" s="48"/>
      <c r="BF480" s="48"/>
      <c r="BG480" s="48"/>
      <c r="BH480" s="48"/>
      <c r="BI480" s="48"/>
      <c r="BJ480" s="48"/>
      <c r="BK480" s="48"/>
      <c r="BL480" s="48"/>
      <c r="BM480" s="48"/>
      <c r="BN480" s="48"/>
    </row>
    <row r="481" spans="1:66" ht="11.25" customHeight="1">
      <c r="A481" s="221"/>
      <c r="B481" s="38"/>
      <c r="C481" s="206"/>
      <c r="D481" s="209"/>
      <c r="E481" s="85" t="s">
        <v>46</v>
      </c>
      <c r="F481" s="86"/>
      <c r="G481" s="206"/>
      <c r="H481" s="209"/>
      <c r="I481" s="85" t="s">
        <v>46</v>
      </c>
      <c r="J481" s="108"/>
      <c r="K481" s="206"/>
      <c r="L481" s="209"/>
      <c r="M481" s="85" t="s">
        <v>46</v>
      </c>
      <c r="N481" s="108"/>
      <c r="O481" s="43"/>
      <c r="P481" s="3"/>
      <c r="Q481" s="3"/>
      <c r="R481" s="15"/>
      <c r="S481" s="227" t="str">
        <f>IF(OR(S478="Empleado",S478="Familiar"),"Nombre del Empleado","N° Factura")</f>
        <v>N° Factura</v>
      </c>
      <c r="T481" s="228"/>
      <c r="U481" s="89"/>
      <c r="V481" s="47"/>
      <c r="W481" s="227" t="str">
        <f>IF(OR(W478="Empleado",W478="Familiar"),"Nombre del Empleado","N° Factura")</f>
        <v>N° Factura</v>
      </c>
      <c r="X481" s="228"/>
      <c r="Y481" s="89"/>
      <c r="Z481" s="47"/>
      <c r="AA481" s="227" t="str">
        <f>IF(OR(AA478="Empleado",AA478="Familiar"),"Nombre del Empleado","N° Factura")</f>
        <v>N° Factura</v>
      </c>
      <c r="AB481" s="228"/>
      <c r="AC481" s="89"/>
      <c r="AD481" s="48"/>
      <c r="AE481" s="240" t="s">
        <v>38</v>
      </c>
      <c r="AF481" s="230"/>
      <c r="AG481" s="161">
        <f t="array" aca="1" ref="AG481" ca="1">COUNTIFS(AP446:AP486, "💲", AY446:AY486, INDIRECT("AE" &amp; ROW())) + COUNTIFS(AP446:AP486, "📦", AY446:AY486, INDIRECT("AE" &amp; ROW())) + COUNTIFS(AP446:AP486, "✅", AY446:AY486, INDIRECT("AE" &amp; ROW()))</f>
        <v>0</v>
      </c>
      <c r="AH481" s="162">
        <f t="array" aca="1" ref="AH481" ca="1">COUNTIFS(AP446:AP486, "💲", AY446:AY486, INDIRECT("AE" &amp; ROW())) + COUNTIFS(AP446:AP486, "📦", AY446:AY486, INDIRECT("AE" &amp; ROW()))</f>
        <v>0</v>
      </c>
      <c r="AI481" s="139">
        <f t="array" aca="1" ref="AI481" ca="1">SUMIFS(AR446:AR486, AY446:AY486, INDIRECT("AE" &amp; ROW()), AP446:AP486, "💲") + SUMIFS(AR446:AR486, AY446:AY486, INDIRECT("AE" &amp; ROW()), AP446:AP486, "📦")</f>
        <v>0</v>
      </c>
      <c r="AJ481" s="139">
        <f t="array" aca="1" ref="AJ481" ca="1">(
    SUMIFS(AR446:AR486, AY446:AY486, INDIRECT("AE" &amp; ROW()), AP446:AP486, "💲") +
    SUMIFS(AR446:AR486, AY446:AY486, INDIRECT("AE" &amp; ROW()), AP446:AP486, "📦")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
        SUMIFS(AR446:AR486, AY446:AY486, INDIRECT("AE" &amp; ROW()), AP446:AP486, "💲", AS446:AS486, "Familiar") +
        SUMIFS(AR446:AR486, AY446:AY486, INDIRECT("AE" &amp; ROW()), AP446:AP486, "📦", AS446:AS486, "Familiar")
    ) / 2
)  -
(
    (
        SUMIFS(AR446:AR486, AY446:AY486, INDIRECT("AE" &amp; ROW()), AP446:AP486, "💲", AS446:AS486, "Exonerado ADH") +
        SUMIFS(AR446:AR486, AY446:AY486, INDIRECT("AE" &amp; ROW()), AP446:AP486, "📦", AS446:AS486, "Exonerado ADH")
    ) / 2
)  -
(
    (
        SUMIFS(AR446:AR486, AY446:AY486, INDIRECT("AE" &amp; ROW()), AP446:AP486, "💲", AS446:AS486, "Exonerado Doctor") +
        SUMIFS(AR446:AR486, AY446:AY486, INDIRECT("AE" &amp; ROW()), AP446:AP486, "📦", AS446:AS486, "Exonerado Doctor")
    ) / 2
)</f>
        <v>0</v>
      </c>
      <c r="AK481" s="139">
        <f t="array" aca="1" ref="AK481" ca="1">(
    SUMIFS(AR446:AR486, AY446:AY486, INDIRECT("AE" &amp; ROW()), AP446:AP486, "💲") +
    SUMIFS(AR446:AR486, AY446:AY486, INDIRECT("AE" &amp; ROW()), AP446:AP486, "📦")
) -
(
    SUMIFS(AR446:AR486, AY446:AY486, INDIRECT("AE" &amp; ROW()), AP446:AP486, "💲", AS446:AS486, "Familiar") +
    SUMIFS(AR446:AR486, AY446:AY486, INDIRECT("AE" &amp; ROW()), AP446:AP486, "📦", AS446:AS486, "Familiar")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SUMIFS(AR446:AR486, AY446:AY486, INDIRECT("AE" &amp; ROW()), AP446:AP486, "💲", AS446:AS486, "Exonerado ADH") +
    SUMIFS(AR446:AR486, AY446:AY486, INDIRECT("AE" &amp; ROW()), AP446:AP486, "📦", AS446:AS486, "Exonerado ADH")
) -
(
    (
        SUMIFS(AR446:AR486, AY446:AY486, INDIRECT("AE" &amp; ROW()), AP446:AP486, "💲", AS446:AS486, "Exonerado Doctor") +
        SUMIFS(AR446:AR486, AY446:AY486, INDIRECT("AE" &amp; ROW()), AP446:AP486, "📦", AS446:AS486, "Exonerado Doctor")
    ) / 2
) -
(
    (
        SUMIFS(AR446:AR486, AY446:AY486, INDIRECT("AE" &amp; ROW()), AP446:AP486, "💲", AS446:AS486, "") +
        SUMIFS(AR446:AR486, AY446:AY486, INDIRECT("AE" &amp; ROW()), AP446:AP486, "📦", AS446:AS486, "")
    ) / 2
)</f>
        <v>0</v>
      </c>
      <c r="AL481" s="140">
        <f t="array" aca="1" ref="AL481" ca="1">(
    SUMIFS(AR446:AR486, AY446:AY486, INDIRECT("AE" &amp; ROW()), AP446:AP486, "💲") +
    SUMIFS(AR446:AR486, AY446:AY486, INDIRECT("AE" &amp; ROW()), AP446:AP486, "📦")
) -
(
    (
        SUMIFS(AR446:AR486, AY446:AY486, INDIRECT("AE" &amp; ROW()), AP446:AP486, "💲", AS446:AS486, "Familiar") +
        SUMIFS(AR446:AR486, AY446:AY486, INDIRECT("AE" &amp; ROW()), AP446:AP486, "📦", AS446:AS486, "Familiar")
    ) / 2
) -
(
    (
        SUMIFS(AR446:AR486, AY446:AY486, INDIRECT("AE" &amp; ROW()), AP446:AP486, "💲", AS446:AS486, "Participante") +
        SUMIFS(AR446:AR486, AY446:AY486, INDIRECT("AE" &amp; ROW()), AP446:AP486, "📦", AS446:AS486, "Participante")
    ) / 2
) -
(
    (
        SUMIFS(AR446:AR486, AY446:AY486, INDIRECT("AE" &amp; ROW()), AP446:AP486, "💲", AS446:AS486, "Empleado") +
        SUMIFS(AR446:AR486, AY446:AY486, INDIRECT("AE" &amp; ROW()), AP446:AP486, "📦", AS446:AS486, "Empleado")
    ) / 2
) -
(
    (
        SUMIFS(AR446:AR486, AY446:AY486, INDIRECT("AE" &amp; ROW()), AP446:AP486, "💲", AS446:AS486, "Exonerado ADH") +
        SUMIFS(AR446:AR486, AY446:AY486, INDIRECT("AE" &amp; ROW()), AP446:AP486, "📦", AS446:AS486, "Exonerado ADH")
    ) / 2
) -
(
    SUMIFS(AR446:AR486, AY446:AY486, INDIRECT("AE" &amp; ROW()), AP446:AP486, "💲", AS446:AS486, "Exonerado Doctor") +
    SUMIFS(AR446:AR486, AY446:AY486, INDIRECT("AE" &amp; ROW()), AP446:AP486, "📦", AS446:AS486, "Exonerado Doctor")
) -
(
    (
        SUMIFS(AR446:AR486, AY446:AY486, INDIRECT("AE" &amp; ROW()), AP446:AP486, "💲", AS446:AS486, "") +
        SUMIFS(AR446:AR486, AY446:AY486, INDIRECT("AE" &amp; ROW()), AP446:AP486, "📦", AS446:AS486, "")
    ) / 2
)</f>
        <v>0</v>
      </c>
      <c r="AM481" s="48"/>
      <c r="AN481" s="155">
        <f>A444</f>
        <v>46337</v>
      </c>
      <c r="AO481" s="156" t="str">
        <f>K445</f>
        <v>Consultorio N° 3</v>
      </c>
      <c r="AP481" s="156">
        <f t="shared" ref="AP481:AQ481" si="338">K494</f>
        <v>0</v>
      </c>
      <c r="AQ481" s="156">
        <f t="shared" si="338"/>
        <v>0</v>
      </c>
      <c r="AR481" s="156">
        <f>AC494</f>
        <v>0</v>
      </c>
      <c r="AS481" s="156">
        <f>AA494</f>
        <v>0</v>
      </c>
      <c r="AT481" s="156">
        <f>AA495</f>
        <v>0</v>
      </c>
      <c r="AU481" s="156">
        <f>AC495</f>
        <v>0</v>
      </c>
      <c r="AV481" s="156">
        <f>AA496</f>
        <v>0</v>
      </c>
      <c r="AW481" s="156">
        <f>AC496</f>
        <v>0</v>
      </c>
      <c r="AX481" s="156">
        <f>AC497</f>
        <v>0</v>
      </c>
      <c r="AY481" s="156">
        <f>N497</f>
        <v>0</v>
      </c>
      <c r="AZ481" s="48"/>
      <c r="BA481" s="48"/>
      <c r="BB481" s="48"/>
      <c r="BC481" s="48"/>
      <c r="BD481" s="48"/>
      <c r="BE481" s="48"/>
      <c r="BF481" s="48"/>
      <c r="BG481" s="48"/>
      <c r="BH481" s="48"/>
      <c r="BI481" s="48"/>
      <c r="BJ481" s="48"/>
      <c r="BK481" s="48"/>
      <c r="BL481" s="48"/>
      <c r="BM481" s="48"/>
      <c r="BN481" s="48"/>
    </row>
    <row r="482" spans="1:66" ht="11.25" customHeight="1">
      <c r="A482" s="222">
        <f>A478+$Q$13/1440</f>
        <v>0.70833333333333315</v>
      </c>
      <c r="B482" s="38"/>
      <c r="C482" s="204"/>
      <c r="D482" s="207"/>
      <c r="E482" s="40" t="s">
        <v>36</v>
      </c>
      <c r="F482" s="42" t="str">
        <f>IF(D482&lt;&gt;"", VLOOKUP(D482,'Base de Datos'!$A$2:$D1268,2,FALSE()),"")</f>
        <v/>
      </c>
      <c r="G482" s="204"/>
      <c r="H482" s="216"/>
      <c r="I482" s="40" t="s">
        <v>36</v>
      </c>
      <c r="J482" s="42" t="str">
        <f>IF(H482&lt;&gt;"", VLOOKUP(H482,'Base de Datos'!$A$2:$D1268,2,FALSE()),"")</f>
        <v/>
      </c>
      <c r="K482" s="204"/>
      <c r="L482" s="216"/>
      <c r="M482" s="40" t="s">
        <v>36</v>
      </c>
      <c r="N482" s="42" t="str">
        <f>IF(L482&lt;&gt;"", VLOOKUP(L482,'Base de Datos'!$A$2:$D1268,2,FALSE()),"")</f>
        <v/>
      </c>
      <c r="O482" s="43"/>
      <c r="P482" s="163"/>
      <c r="Q482" s="3"/>
      <c r="R482" s="15"/>
      <c r="S482" s="45"/>
      <c r="T482" s="45" t="s">
        <v>37</v>
      </c>
      <c r="U482" s="46"/>
      <c r="V482" s="47"/>
      <c r="W482" s="45"/>
      <c r="X482" s="45" t="s">
        <v>37</v>
      </c>
      <c r="Y482" s="46"/>
      <c r="Z482" s="47"/>
      <c r="AA482" s="45"/>
      <c r="AB482" s="45" t="s">
        <v>37</v>
      </c>
      <c r="AC482" s="46"/>
      <c r="AD482" s="48"/>
      <c r="AE482" s="240" t="s">
        <v>43</v>
      </c>
      <c r="AF482" s="230"/>
      <c r="AG482" s="161">
        <f t="array" aca="1" ref="AG482" ca="1">COUNTIFS(AP446:AP486, "💲", AY446:AY486, INDIRECT("AE" &amp; ROW())) + COUNTIFS(AP446:AP486, "📦", AY446:AY486, INDIRECT("AE" &amp; ROW())) + COUNTIFS(AP446:AP486, "✅", AY446:AY486, INDIRECT("AE" &amp; ROW()))</f>
        <v>0</v>
      </c>
      <c r="AH482" s="162">
        <f t="array" aca="1" ref="AH482" ca="1">COUNTIFS(AP446:AP486, "💲", AY446:AY486, INDIRECT("AE" &amp; ROW())) + COUNTIFS(AP446:AP486, "📦", AY446:AY486, INDIRECT("AE" &amp; ROW()))</f>
        <v>0</v>
      </c>
      <c r="AI482" s="139">
        <f t="array" aca="1" ref="AI482" ca="1">SUMIFS(AR446:AR486, AY446:AY486, INDIRECT("AE" &amp; ROW()), AP446:AP486, "💲") + SUMIFS(AR446:AR486, AY446:AY486, INDIRECT("AE" &amp; ROW()), AP446:AP486, "📦")</f>
        <v>0</v>
      </c>
      <c r="AJ482" s="139">
        <f t="array" aca="1" ref="AJ482" ca="1">(
    SUMIFS(AR446:AR486, AY446:AY486, INDIRECT("AE" &amp; ROW()), AP446:AP486, "💲") +
    SUMIFS(AR446:AR486, AY446:AY486, INDIRECT("AE" &amp; ROW()), AP446:AP486, "📦")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
        SUMIFS(AR446:AR486, AY446:AY486, INDIRECT("AE" &amp; ROW()), AP446:AP486, "💲", AS446:AS486, "Familiar") +
        SUMIFS(AR446:AR486, AY446:AY486, INDIRECT("AE" &amp; ROW()), AP446:AP486, "📦", AS446:AS486, "Familiar")
    ) / 2
)  -
(
    (
        SUMIFS(AR446:AR486, AY446:AY486, INDIRECT("AE" &amp; ROW()), AP446:AP486, "💲", AS446:AS486, "Exonerado ADH") +
        SUMIFS(AR446:AR486, AY446:AY486, INDIRECT("AE" &amp; ROW()), AP446:AP486, "📦", AS446:AS486, "Exonerado ADH")
    ) / 2
)  -
(
    (
        SUMIFS(AR446:AR486, AY446:AY486, INDIRECT("AE" &amp; ROW()), AP446:AP486, "💲", AS446:AS486, "Exonerado Doctor") +
        SUMIFS(AR446:AR486, AY446:AY486, INDIRECT("AE" &amp; ROW()), AP446:AP486, "📦", AS446:AS486, "Exonerado Doctor")
    ) / 2
)</f>
        <v>0</v>
      </c>
      <c r="AK482" s="139">
        <f t="array" aca="1" ref="AK482" ca="1">(
    SUMIFS(AR446:AR486, AY446:AY486, INDIRECT("AE" &amp; ROW()), AP446:AP486, "💲") +
    SUMIFS(AR446:AR486, AY446:AY486, INDIRECT("AE" &amp; ROW()), AP446:AP486, "📦")
) -
(
    SUMIFS(AR446:AR486, AY446:AY486, INDIRECT("AE" &amp; ROW()), AP446:AP486, "💲", AS446:AS486, "Familiar") +
    SUMIFS(AR446:AR486, AY446:AY486, INDIRECT("AE" &amp; ROW()), AP446:AP486, "📦", AS446:AS486, "Familiar")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SUMIFS(AR446:AR486, AY446:AY486, INDIRECT("AE" &amp; ROW()), AP446:AP486, "💲", AS446:AS486, "Exonerado ADH") +
    SUMIFS(AR446:AR486, AY446:AY486, INDIRECT("AE" &amp; ROW()), AP446:AP486, "📦", AS446:AS486, "Exonerado ADH")
) -
(
    (
        SUMIFS(AR446:AR486, AY446:AY486, INDIRECT("AE" &amp; ROW()), AP446:AP486, "💲", AS446:AS486, "Exonerado Doctor") +
        SUMIFS(AR446:AR486, AY446:AY486, INDIRECT("AE" &amp; ROW()), AP446:AP486, "📦", AS446:AS486, "Exonerado Doctor")
    ) / 2
) -
(
    (
        SUMIFS(AR446:AR486, AY446:AY486, INDIRECT("AE" &amp; ROW()), AP446:AP486, "💲", AS446:AS486, "") +
        SUMIFS(AR446:AR486, AY446:AY486, INDIRECT("AE" &amp; ROW()), AP446:AP486, "📦", AS446:AS486, "")
    ) / 2
)</f>
        <v>0</v>
      </c>
      <c r="AL482" s="140">
        <f t="array" aca="1" ref="AL482" ca="1">(
    SUMIFS(AR446:AR486, AY446:AY486, INDIRECT("AE" &amp; ROW()), AP446:AP486, "💲") +
    SUMIFS(AR446:AR486, AY446:AY486, INDIRECT("AE" &amp; ROW()), AP446:AP486, "📦")
) -
(
    (
        SUMIFS(AR446:AR486, AY446:AY486, INDIRECT("AE" &amp; ROW()), AP446:AP486, "💲", AS446:AS486, "Familiar") +
        SUMIFS(AR446:AR486, AY446:AY486, INDIRECT("AE" &amp; ROW()), AP446:AP486, "📦", AS446:AS486, "Familiar")
    ) / 2
) -
(
    (
        SUMIFS(AR446:AR486, AY446:AY486, INDIRECT("AE" &amp; ROW()), AP446:AP486, "💲", AS446:AS486, "Participante") +
        SUMIFS(AR446:AR486, AY446:AY486, INDIRECT("AE" &amp; ROW()), AP446:AP486, "📦", AS446:AS486, "Participante")
    ) / 2
) -
(
    (
        SUMIFS(AR446:AR486, AY446:AY486, INDIRECT("AE" &amp; ROW()), AP446:AP486, "💲", AS446:AS486, "Empleado") +
        SUMIFS(AR446:AR486, AY446:AY486, INDIRECT("AE" &amp; ROW()), AP446:AP486, "📦", AS446:AS486, "Empleado")
    ) / 2
) -
(
    (
        SUMIFS(AR446:AR486, AY446:AY486, INDIRECT("AE" &amp; ROW()), AP446:AP486, "💲", AS446:AS486, "Exonerado ADH") +
        SUMIFS(AR446:AR486, AY446:AY486, INDIRECT("AE" &amp; ROW()), AP446:AP486, "📦", AS446:AS486, "Exonerado ADH")
    ) / 2
) -
(
    SUMIFS(AR446:AR486, AY446:AY486, INDIRECT("AE" &amp; ROW()), AP446:AP486, "💲", AS446:AS486, "Exonerado Doctor") +
    SUMIFS(AR446:AR486, AY446:AY486, INDIRECT("AE" &amp; ROW()), AP446:AP486, "📦", AS446:AS486, "Exonerado Doctor")
) -
(
    (
        SUMIFS(AR446:AR486, AY446:AY486, INDIRECT("AE" &amp; ROW()), AP446:AP486, "💲", AS446:AS486, "") +
        SUMIFS(AR446:AR486, AY446:AY486, INDIRECT("AE" &amp; ROW()), AP446:AP486, "📦", AS446:AS486, "")
    ) / 2
)</f>
        <v>0</v>
      </c>
      <c r="AM482" s="48"/>
      <c r="AN482" s="156"/>
      <c r="AO482" s="156"/>
      <c r="AP482" s="156"/>
      <c r="AQ482" s="156">
        <f>L490</f>
        <v>0</v>
      </c>
      <c r="AR482" s="156"/>
      <c r="AS482" s="156"/>
      <c r="AT482" s="156"/>
      <c r="AU482" s="156"/>
      <c r="AV482" s="156"/>
      <c r="AW482" s="156"/>
      <c r="AX482" s="156"/>
      <c r="AY482" s="156">
        <f>N485</f>
        <v>0</v>
      </c>
      <c r="AZ482" s="48"/>
      <c r="BA482" s="48"/>
      <c r="BB482" s="48"/>
      <c r="BC482" s="48"/>
      <c r="BD482" s="48"/>
      <c r="BE482" s="48"/>
      <c r="BF482" s="48"/>
      <c r="BG482" s="48"/>
      <c r="BH482" s="48"/>
      <c r="BI482" s="48"/>
      <c r="BJ482" s="48"/>
      <c r="BK482" s="48"/>
      <c r="BL482" s="48"/>
      <c r="BM482" s="48"/>
      <c r="BN482" s="48"/>
    </row>
    <row r="483" spans="1:66" ht="11.25" customHeight="1">
      <c r="A483" s="220"/>
      <c r="B483" s="38"/>
      <c r="C483" s="205"/>
      <c r="D483" s="208"/>
      <c r="E483" s="57" t="s">
        <v>42</v>
      </c>
      <c r="F483" s="58" t="str">
        <f>IF(D482&lt;&gt;"", VLOOKUP(D482,'Base de Datos'!$A$2:$D1268,3,FALSE()),"")</f>
        <v/>
      </c>
      <c r="G483" s="205"/>
      <c r="H483" s="208"/>
      <c r="I483" s="57" t="s">
        <v>42</v>
      </c>
      <c r="J483" s="58" t="str">
        <f>IF(H482&lt;&gt;"", VLOOKUP(H482,'Base de Datos'!$A$2:$D1268,3,FALSE()),"")</f>
        <v/>
      </c>
      <c r="K483" s="205"/>
      <c r="L483" s="208"/>
      <c r="M483" s="57" t="s">
        <v>42</v>
      </c>
      <c r="N483" s="58" t="str">
        <f>IF(L482&lt;&gt;"", VLOOKUP(L482,'Base de Datos'!$A$2:$D1268,3,FALSE()),"")</f>
        <v/>
      </c>
      <c r="O483" s="43"/>
      <c r="P483" s="163"/>
      <c r="Q483" s="3"/>
      <c r="R483" s="15"/>
      <c r="S483" s="229"/>
      <c r="T483" s="230"/>
      <c r="U483" s="59"/>
      <c r="V483" s="47"/>
      <c r="W483" s="229"/>
      <c r="X483" s="230"/>
      <c r="Y483" s="59"/>
      <c r="Z483" s="47"/>
      <c r="AA483" s="229"/>
      <c r="AB483" s="230"/>
      <c r="AC483" s="59"/>
      <c r="AD483" s="48"/>
      <c r="AE483" s="240" t="s">
        <v>45</v>
      </c>
      <c r="AF483" s="230"/>
      <c r="AG483" s="161">
        <f t="array" aca="1" ref="AG483" ca="1">COUNTIFS(AP446:AP486, "💲", AY446:AY486, INDIRECT("AE" &amp; ROW())) + COUNTIFS(AP446:AP486, "📦", AY446:AY486, INDIRECT("AE" &amp; ROW())) + COUNTIFS(AP446:AP486, "✅", AY446:AY486, INDIRECT("AE" &amp; ROW()))</f>
        <v>0</v>
      </c>
      <c r="AH483" s="162">
        <f t="array" aca="1" ref="AH483" ca="1">COUNTIFS(AP446:AP486, "💲", AY446:AY486, INDIRECT("AE" &amp; ROW())) + COUNTIFS(AP446:AP486, "📦", AY446:AY486, INDIRECT("AE" &amp; ROW()))</f>
        <v>0</v>
      </c>
      <c r="AI483" s="139">
        <f t="array" aca="1" ref="AI483" ca="1">SUMIFS(AR446:AR486, AY446:AY486, INDIRECT("AE" &amp; ROW()), AP446:AP486, "💲") + SUMIFS(AR446:AR486, AY446:AY486, INDIRECT("AE" &amp; ROW()), AP446:AP486, "📦")</f>
        <v>0</v>
      </c>
      <c r="AJ483" s="139">
        <f t="array" aca="1" ref="AJ483" ca="1">(
    SUMIFS(AR446:AR486, AY446:AY486, INDIRECT("AE" &amp; ROW()), AP446:AP486, "💲") +
    SUMIFS(AR446:AR486, AY446:AY486, INDIRECT("AE" &amp; ROW()), AP446:AP486, "📦")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
        SUMIFS(AR446:AR486, AY446:AY486, INDIRECT("AE" &amp; ROW()), AP446:AP486, "💲", AS446:AS486, "Familiar") +
        SUMIFS(AR446:AR486, AY446:AY486, INDIRECT("AE" &amp; ROW()), AP446:AP486, "📦", AS446:AS486, "Familiar")
    ) / 2
)  -
(
    (
        SUMIFS(AR446:AR486, AY446:AY486, INDIRECT("AE" &amp; ROW()), AP446:AP486, "💲", AS446:AS486, "Exonerado ADH") +
        SUMIFS(AR446:AR486, AY446:AY486, INDIRECT("AE" &amp; ROW()), AP446:AP486, "📦", AS446:AS486, "Exonerado ADH")
    ) / 2
)  -
(
    (
        SUMIFS(AR446:AR486, AY446:AY486, INDIRECT("AE" &amp; ROW()), AP446:AP486, "💲", AS446:AS486, "Exonerado Doctor") +
        SUMIFS(AR446:AR486, AY446:AY486, INDIRECT("AE" &amp; ROW()), AP446:AP486, "📦", AS446:AS486, "Exonerado Doctor")
    ) / 2
)</f>
        <v>0</v>
      </c>
      <c r="AK483" s="139">
        <f t="array" aca="1" ref="AK483" ca="1">(
    SUMIFS(AR446:AR486, AY446:AY486, INDIRECT("AE" &amp; ROW()), AP446:AP486, "💲") +
    SUMIFS(AR446:AR486, AY446:AY486, INDIRECT("AE" &amp; ROW()), AP446:AP486, "📦")
) -
(
    SUMIFS(AR446:AR486, AY446:AY486, INDIRECT("AE" &amp; ROW()), AP446:AP486, "💲", AS446:AS486, "Familiar") +
    SUMIFS(AR446:AR486, AY446:AY486, INDIRECT("AE" &amp; ROW()), AP446:AP486, "📦", AS446:AS486, "Familiar")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SUMIFS(AR446:AR486, AY446:AY486, INDIRECT("AE" &amp; ROW()), AP446:AP486, "💲", AS446:AS486, "Exonerado ADH") +
    SUMIFS(AR446:AR486, AY446:AY486, INDIRECT("AE" &amp; ROW()), AP446:AP486, "📦", AS446:AS486, "Exonerado ADH")
) -
(
    (
        SUMIFS(AR446:AR486, AY446:AY486, INDIRECT("AE" &amp; ROW()), AP446:AP486, "💲", AS446:AS486, "Exonerado Doctor") +
        SUMIFS(AR446:AR486, AY446:AY486, INDIRECT("AE" &amp; ROW()), AP446:AP486, "📦", AS446:AS486, "Exonerado Doctor")
    ) / 2
) -
(
    (
        SUMIFS(AR446:AR486, AY446:AY486, INDIRECT("AE" &amp; ROW()), AP446:AP486, "💲", AS446:AS486, "") +
        SUMIFS(AR446:AR486, AY446:AY486, INDIRECT("AE" &amp; ROW()), AP446:AP486, "📦", AS446:AS486, "")
    ) / 2
)</f>
        <v>0</v>
      </c>
      <c r="AL483" s="140">
        <f t="array" aca="1" ref="AL483" ca="1">(
    SUMIFS(AR446:AR486, AY446:AY486, INDIRECT("AE" &amp; ROW()), AP446:AP486, "💲") +
    SUMIFS(AR446:AR486, AY446:AY486, INDIRECT("AE" &amp; ROW()), AP446:AP486, "📦")
) -
(
    (
        SUMIFS(AR446:AR486, AY446:AY486, INDIRECT("AE" &amp; ROW()), AP446:AP486, "💲", AS446:AS486, "Familiar") +
        SUMIFS(AR446:AR486, AY446:AY486, INDIRECT("AE" &amp; ROW()), AP446:AP486, "📦", AS446:AS486, "Familiar")
    ) / 2
) -
(
    (
        SUMIFS(AR446:AR486, AY446:AY486, INDIRECT("AE" &amp; ROW()), AP446:AP486, "💲", AS446:AS486, "Participante") +
        SUMIFS(AR446:AR486, AY446:AY486, INDIRECT("AE" &amp; ROW()), AP446:AP486, "📦", AS446:AS486, "Participante")
    ) / 2
) -
(
    (
        SUMIFS(AR446:AR486, AY446:AY486, INDIRECT("AE" &amp; ROW()), AP446:AP486, "💲", AS446:AS486, "Empleado") +
        SUMIFS(AR446:AR486, AY446:AY486, INDIRECT("AE" &amp; ROW()), AP446:AP486, "📦", AS446:AS486, "Empleado")
    ) / 2
) -
(
    (
        SUMIFS(AR446:AR486, AY446:AY486, INDIRECT("AE" &amp; ROW()), AP446:AP486, "💲", AS446:AS486, "Exonerado ADH") +
        SUMIFS(AR446:AR486, AY446:AY486, INDIRECT("AE" &amp; ROW()), AP446:AP486, "📦", AS446:AS486, "Exonerado ADH")
    ) / 2
) -
(
    SUMIFS(AR446:AR486, AY446:AY486, INDIRECT("AE" &amp; ROW()), AP446:AP486, "💲", AS446:AS486, "Exonerado Doctor") +
    SUMIFS(AR446:AR486, AY446:AY486, INDIRECT("AE" &amp; ROW()), AP446:AP486, "📦", AS446:AS486, "Exonerado Doctor")
) -
(
    (
        SUMIFS(AR446:AR486, AY446:AY486, INDIRECT("AE" &amp; ROW()), AP446:AP486, "💲", AS446:AS486, "") +
        SUMIFS(AR446:AR486, AY446:AY486, INDIRECT("AE" &amp; ROW()), AP446:AP486, "📦", AS446:AS486, "")
    ) / 2
)</f>
        <v>0</v>
      </c>
      <c r="AM483" s="48"/>
      <c r="AN483" s="156"/>
      <c r="AO483" s="156"/>
      <c r="AP483" s="156"/>
      <c r="AQ483" s="156">
        <f>L494</f>
        <v>0</v>
      </c>
      <c r="AR483" s="156"/>
      <c r="AS483" s="156"/>
      <c r="AT483" s="156"/>
      <c r="AU483" s="156"/>
      <c r="AV483" s="156"/>
      <c r="AW483" s="156"/>
      <c r="AX483" s="156"/>
      <c r="AY483" s="156">
        <f>N489</f>
        <v>0</v>
      </c>
      <c r="AZ483" s="48"/>
      <c r="BA483" s="48"/>
      <c r="BB483" s="48"/>
      <c r="BC483" s="48"/>
      <c r="BD483" s="48"/>
      <c r="BE483" s="48"/>
      <c r="BF483" s="48"/>
      <c r="BG483" s="48"/>
      <c r="BH483" s="48"/>
      <c r="BI483" s="48"/>
      <c r="BJ483" s="48"/>
      <c r="BK483" s="48"/>
      <c r="BL483" s="48"/>
      <c r="BM483" s="48"/>
      <c r="BN483" s="48"/>
    </row>
    <row r="484" spans="1:66" ht="11.25" customHeight="1">
      <c r="A484" s="220"/>
      <c r="B484" s="38"/>
      <c r="C484" s="205"/>
      <c r="D484" s="208"/>
      <c r="E484" s="57" t="s">
        <v>44</v>
      </c>
      <c r="F484" s="58" t="str">
        <f>IF(D482&lt;&gt;"", VLOOKUP(D482,'Base de Datos'!$A$2:$D1268,4,FALSE()),"")</f>
        <v/>
      </c>
      <c r="G484" s="205"/>
      <c r="H484" s="208"/>
      <c r="I484" s="57" t="s">
        <v>44</v>
      </c>
      <c r="J484" s="58" t="str">
        <f>IF(H482&lt;&gt;"", VLOOKUP(H482,'Base de Datos'!$A$2:$D1268,4,FALSE()),"")</f>
        <v/>
      </c>
      <c r="K484" s="205"/>
      <c r="L484" s="208"/>
      <c r="M484" s="57" t="s">
        <v>44</v>
      </c>
      <c r="N484" s="58" t="str">
        <f>IF(L482&lt;&gt;"", VLOOKUP(L482,'Base de Datos'!$A$2:$D1268,4,FALSE()),"")</f>
        <v/>
      </c>
      <c r="O484" s="43"/>
      <c r="P484" s="163"/>
      <c r="Q484" s="3"/>
      <c r="R484" s="15"/>
      <c r="S484" s="229"/>
      <c r="T484" s="230"/>
      <c r="U484" s="59"/>
      <c r="V484" s="47"/>
      <c r="W484" s="229"/>
      <c r="X484" s="230"/>
      <c r="Y484" s="59"/>
      <c r="Z484" s="47"/>
      <c r="AA484" s="229"/>
      <c r="AB484" s="230"/>
      <c r="AC484" s="59"/>
      <c r="AD484" s="48"/>
      <c r="AE484" s="240" t="s">
        <v>47</v>
      </c>
      <c r="AF484" s="230"/>
      <c r="AG484" s="161">
        <f t="array" aca="1" ref="AG484" ca="1">COUNTIFS(AP446:AP486, "💲", AY446:AY486, INDIRECT("AE" &amp; ROW())) + COUNTIFS(AP446:AP486, "📦", AY446:AY486, INDIRECT("AE" &amp; ROW())) + COUNTIFS(AP446:AP486, "✅", AY446:AY486, INDIRECT("AE" &amp; ROW()))</f>
        <v>0</v>
      </c>
      <c r="AH484" s="162">
        <f t="array" aca="1" ref="AH484" ca="1">COUNTIFS(AP446:AP486, "💲", AY446:AY486, INDIRECT("AE" &amp; ROW())) + COUNTIFS(AP446:AP486, "📦", AY446:AY486, INDIRECT("AE" &amp; ROW()))</f>
        <v>0</v>
      </c>
      <c r="AI484" s="139">
        <f t="array" aca="1" ref="AI484" ca="1">SUMIFS(AR446:AR486, AY446:AY486, INDIRECT("AE" &amp; ROW()), AP446:AP486, "💲") + SUMIFS(AR446:AR486, AY446:AY486, INDIRECT("AE" &amp; ROW()), AP446:AP486, "📦")</f>
        <v>0</v>
      </c>
      <c r="AJ484" s="139">
        <f t="array" aca="1" ref="AJ484" ca="1">(
    SUMIFS(AR446:AR486, AY446:AY486, INDIRECT("AE" &amp; ROW()), AP446:AP486, "💲") +
    SUMIFS(AR446:AR486, AY446:AY486, INDIRECT("AE" &amp; ROW()), AP446:AP486, "📦")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
        SUMIFS(AR446:AR486, AY446:AY486, INDIRECT("AE" &amp; ROW()), AP446:AP486, "💲", AS446:AS486, "Familiar") +
        SUMIFS(AR446:AR486, AY446:AY486, INDIRECT("AE" &amp; ROW()), AP446:AP486, "📦", AS446:AS486, "Familiar")
    ) / 2
)  -
(
    (
        SUMIFS(AR446:AR486, AY446:AY486, INDIRECT("AE" &amp; ROW()), AP446:AP486, "💲", AS446:AS486, "Exonerado ADH") +
        SUMIFS(AR446:AR486, AY446:AY486, INDIRECT("AE" &amp; ROW()), AP446:AP486, "📦", AS446:AS486, "Exonerado ADH")
    ) / 2
)  -
(
    (
        SUMIFS(AR446:AR486, AY446:AY486, INDIRECT("AE" &amp; ROW()), AP446:AP486, "💲", AS446:AS486, "Exonerado Doctor") +
        SUMIFS(AR446:AR486, AY446:AY486, INDIRECT("AE" &amp; ROW()), AP446:AP486, "📦", AS446:AS486, "Exonerado Doctor")
    ) / 2
)</f>
        <v>0</v>
      </c>
      <c r="AK484" s="139">
        <f t="array" aca="1" ref="AK484" ca="1">(
    SUMIFS(AR446:AR486, AY446:AY486, INDIRECT("AE" &amp; ROW()), AP446:AP486, "💲") +
    SUMIFS(AR446:AR486, AY446:AY486, INDIRECT("AE" &amp; ROW()), AP446:AP486, "📦")
) -
(
    SUMIFS(AR446:AR486, AY446:AY486, INDIRECT("AE" &amp; ROW()), AP446:AP486, "💲", AS446:AS486, "Familiar") +
    SUMIFS(AR446:AR486, AY446:AY486, INDIRECT("AE" &amp; ROW()), AP446:AP486, "📦", AS446:AS486, "Familiar")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SUMIFS(AR446:AR486, AY446:AY486, INDIRECT("AE" &amp; ROW()), AP446:AP486, "💲", AS446:AS486, "Exonerado ADH") +
    SUMIFS(AR446:AR486, AY446:AY486, INDIRECT("AE" &amp; ROW()), AP446:AP486, "📦", AS446:AS486, "Exonerado ADH")
) -
(
    (
        SUMIFS(AR446:AR486, AY446:AY486, INDIRECT("AE" &amp; ROW()), AP446:AP486, "💲", AS446:AS486, "Exonerado Doctor") +
        SUMIFS(AR446:AR486, AY446:AY486, INDIRECT("AE" &amp; ROW()), AP446:AP486, "📦", AS446:AS486, "Exonerado Doctor")
    ) / 2
) -
(
    (
        SUMIFS(AR446:AR486, AY446:AY486, INDIRECT("AE" &amp; ROW()), AP446:AP486, "💲", AS446:AS486, "") +
        SUMIFS(AR446:AR486, AY446:AY486, INDIRECT("AE" &amp; ROW()), AP446:AP486, "📦", AS446:AS486, "")
    ) / 2
)</f>
        <v>0</v>
      </c>
      <c r="AL484" s="140">
        <f t="array" aca="1" ref="AL484" ca="1">(
    SUMIFS(AR446:AR486, AY446:AY486, INDIRECT("AE" &amp; ROW()), AP446:AP486, "💲") +
    SUMIFS(AR446:AR486, AY446:AY486, INDIRECT("AE" &amp; ROW()), AP446:AP486, "📦")
) -
(
    (
        SUMIFS(AR446:AR486, AY446:AY486, INDIRECT("AE" &amp; ROW()), AP446:AP486, "💲", AS446:AS486, "Familiar") +
        SUMIFS(AR446:AR486, AY446:AY486, INDIRECT("AE" &amp; ROW()), AP446:AP486, "📦", AS446:AS486, "Familiar")
    ) / 2
) -
(
    (
        SUMIFS(AR446:AR486, AY446:AY486, INDIRECT("AE" &amp; ROW()), AP446:AP486, "💲", AS446:AS486, "Participante") +
        SUMIFS(AR446:AR486, AY446:AY486, INDIRECT("AE" &amp; ROW()), AP446:AP486, "📦", AS446:AS486, "Participante")
    ) / 2
) -
(
    (
        SUMIFS(AR446:AR486, AY446:AY486, INDIRECT("AE" &amp; ROW()), AP446:AP486, "💲", AS446:AS486, "Empleado") +
        SUMIFS(AR446:AR486, AY446:AY486, INDIRECT("AE" &amp; ROW()), AP446:AP486, "📦", AS446:AS486, "Empleado")
    ) / 2
) -
(
    (
        SUMIFS(AR446:AR486, AY446:AY486, INDIRECT("AE" &amp; ROW()), AP446:AP486, "💲", AS446:AS486, "Exonerado ADH") +
        SUMIFS(AR446:AR486, AY446:AY486, INDIRECT("AE" &amp; ROW()), AP446:AP486, "📦", AS446:AS486, "Exonerado ADH")
    ) / 2
) -
(
    SUMIFS(AR446:AR486, AY446:AY486, INDIRECT("AE" &amp; ROW()), AP446:AP486, "💲", AS446:AS486, "Exonerado Doctor") +
    SUMIFS(AR446:AR486, AY446:AY486, INDIRECT("AE" &amp; ROW()), AP446:AP486, "📦", AS446:AS486, "Exonerado Doctor")
) -
(
    (
        SUMIFS(AR446:AR486, AY446:AY486, INDIRECT("AE" &amp; ROW()), AP446:AP486, "💲", AS446:AS486, "") +
        SUMIFS(AR446:AR486, AY446:AY486, INDIRECT("AE" &amp; ROW()), AP446:AP486, "📦", AS446:AS486, "")
    ) / 2
)</f>
        <v>0</v>
      </c>
      <c r="AM484" s="48"/>
      <c r="AN484" s="156"/>
      <c r="AO484" s="156"/>
      <c r="AP484" s="156"/>
      <c r="AQ484" s="156"/>
      <c r="AR484" s="156"/>
      <c r="AS484" s="156"/>
      <c r="AT484" s="156"/>
      <c r="AU484" s="156"/>
      <c r="AV484" s="156"/>
      <c r="AW484" s="156"/>
      <c r="AX484" s="156"/>
      <c r="AY484" s="156">
        <f>N493</f>
        <v>0</v>
      </c>
      <c r="AZ484" s="48"/>
      <c r="BA484" s="48"/>
      <c r="BB484" s="48"/>
      <c r="BC484" s="48"/>
      <c r="BD484" s="48"/>
      <c r="BE484" s="48"/>
      <c r="BF484" s="48"/>
      <c r="BG484" s="48"/>
      <c r="BH484" s="48"/>
      <c r="BI484" s="48"/>
      <c r="BJ484" s="48"/>
      <c r="BK484" s="48"/>
      <c r="BL484" s="48"/>
      <c r="BM484" s="48"/>
      <c r="BN484" s="48"/>
    </row>
    <row r="485" spans="1:66" ht="11.25" customHeight="1">
      <c r="A485" s="221"/>
      <c r="B485" s="38"/>
      <c r="C485" s="206"/>
      <c r="D485" s="209"/>
      <c r="E485" s="85" t="s">
        <v>46</v>
      </c>
      <c r="F485" s="86"/>
      <c r="G485" s="206"/>
      <c r="H485" s="209"/>
      <c r="I485" s="85" t="s">
        <v>46</v>
      </c>
      <c r="J485" s="108"/>
      <c r="K485" s="206"/>
      <c r="L485" s="209"/>
      <c r="M485" s="85" t="s">
        <v>46</v>
      </c>
      <c r="N485" s="108"/>
      <c r="O485" s="43"/>
      <c r="P485" s="163"/>
      <c r="Q485" s="3"/>
      <c r="R485" s="15"/>
      <c r="S485" s="227" t="str">
        <f>IF(OR(S482="Empleado",S482="Familiar"),"Nombre del Empleado","N° Factura")</f>
        <v>N° Factura</v>
      </c>
      <c r="T485" s="228"/>
      <c r="U485" s="89"/>
      <c r="V485" s="47"/>
      <c r="W485" s="227" t="str">
        <f>IF(OR(W482="Empleado",W482="Familiar"),"Nombre del Empleado","N° Factura")</f>
        <v>N° Factura</v>
      </c>
      <c r="X485" s="228"/>
      <c r="Y485" s="89"/>
      <c r="Z485" s="47"/>
      <c r="AA485" s="227" t="str">
        <f>IF(OR(AA482="Empleado",AA482="Familiar"),"Nombre del Empleado","N° Factura")</f>
        <v>N° Factura</v>
      </c>
      <c r="AB485" s="228"/>
      <c r="AC485" s="111"/>
      <c r="AD485" s="48"/>
      <c r="AE485" s="240" t="s">
        <v>48</v>
      </c>
      <c r="AF485" s="230"/>
      <c r="AG485" s="161">
        <f t="array" aca="1" ref="AG485" ca="1">COUNTIFS(AP446:AP486, "💲", AY446:AY486, INDIRECT("AE" &amp; ROW())) + COUNTIFS(AP446:AP486, "📦", AY446:AY486, INDIRECT("AE" &amp; ROW())) + COUNTIFS(AP446:AP486, "✅", AY446:AY486, INDIRECT("AE" &amp; ROW()))</f>
        <v>0</v>
      </c>
      <c r="AH485" s="162">
        <f t="array" aca="1" ref="AH485" ca="1">COUNTIFS(AP446:AP486, "💲", AY446:AY486, INDIRECT("AE" &amp; ROW())) + COUNTIFS(AP446:AP486, "📦", AY446:AY486, INDIRECT("AE" &amp; ROW()))</f>
        <v>0</v>
      </c>
      <c r="AI485" s="139">
        <f t="array" aca="1" ref="AI485" ca="1">SUMIFS(AR446:AR486, AY446:AY486, INDIRECT("AE" &amp; ROW()), AP446:AP486, "💲") + SUMIFS(AR446:AR486, AY446:AY486, INDIRECT("AE" &amp; ROW()), AP446:AP486, "📦")</f>
        <v>0</v>
      </c>
      <c r="AJ485" s="139">
        <f t="array" aca="1" ref="AJ485" ca="1">(
    SUMIFS(AR446:AR486, AY446:AY486, INDIRECT("AE" &amp; ROW()), AP446:AP486, "💲") +
    SUMIFS(AR446:AR486, AY446:AY486, INDIRECT("AE" &amp; ROW()), AP446:AP486, "📦")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
        SUMIFS(AR446:AR486, AY446:AY486, INDIRECT("AE" &amp; ROW()), AP446:AP486, "💲", AS446:AS486, "Familiar") +
        SUMIFS(AR446:AR486, AY446:AY486, INDIRECT("AE" &amp; ROW()), AP446:AP486, "📦", AS446:AS486, "Familiar")
    ) / 2
)  -
(
    (
        SUMIFS(AR446:AR486, AY446:AY486, INDIRECT("AE" &amp; ROW()), AP446:AP486, "💲", AS446:AS486, "Exonerado ADH") +
        SUMIFS(AR446:AR486, AY446:AY486, INDIRECT("AE" &amp; ROW()), AP446:AP486, "📦", AS446:AS486, "Exonerado ADH")
    ) / 2
)  -
(
    (
        SUMIFS(AR446:AR486, AY446:AY486, INDIRECT("AE" &amp; ROW()), AP446:AP486, "💲", AS446:AS486, "Exonerado Doctor") +
        SUMIFS(AR446:AR486, AY446:AY486, INDIRECT("AE" &amp; ROW()), AP446:AP486, "📦", AS446:AS486, "Exonerado Doctor")
    ) / 2
)</f>
        <v>0</v>
      </c>
      <c r="AK485" s="139">
        <f t="array" aca="1" ref="AK485" ca="1">(
    SUMIFS(AR446:AR486, AY446:AY486, INDIRECT("AE" &amp; ROW()), AP446:AP486, "💲") +
    SUMIFS(AR446:AR486, AY446:AY486, INDIRECT("AE" &amp; ROW()), AP446:AP486, "📦")
) -
(
    SUMIFS(AR446:AR486, AY446:AY486, INDIRECT("AE" &amp; ROW()), AP446:AP486, "💲", AS446:AS486, "Familiar") +
    SUMIFS(AR446:AR486, AY446:AY486, INDIRECT("AE" &amp; ROW()), AP446:AP486, "📦", AS446:AS486, "Familiar")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SUMIFS(AR446:AR486, AY446:AY486, INDIRECT("AE" &amp; ROW()), AP446:AP486, "💲", AS446:AS486, "Exonerado ADH") +
    SUMIFS(AR446:AR486, AY446:AY486, INDIRECT("AE" &amp; ROW()), AP446:AP486, "📦", AS446:AS486, "Exonerado ADH")
) -
(
    (
        SUMIFS(AR446:AR486, AY446:AY486, INDIRECT("AE" &amp; ROW()), AP446:AP486, "💲", AS446:AS486, "Exonerado Doctor") +
        SUMIFS(AR446:AR486, AY446:AY486, INDIRECT("AE" &amp; ROW()), AP446:AP486, "📦", AS446:AS486, "Exonerado Doctor")
    ) / 2
) -
(
    (
        SUMIFS(AR446:AR486, AY446:AY486, INDIRECT("AE" &amp; ROW()), AP446:AP486, "💲", AS446:AS486, "") +
        SUMIFS(AR446:AR486, AY446:AY486, INDIRECT("AE" &amp; ROW()), AP446:AP486, "📦", AS446:AS486, "")
    ) / 2
)</f>
        <v>0</v>
      </c>
      <c r="AL485" s="140">
        <f t="array" aca="1" ref="AL485" ca="1">(
    SUMIFS(AR446:AR486, AY446:AY486, INDIRECT("AE" &amp; ROW()), AP446:AP486, "💲") +
    SUMIFS(AR446:AR486, AY446:AY486, INDIRECT("AE" &amp; ROW()), AP446:AP486, "📦")
) -
(
    (
        SUMIFS(AR446:AR486, AY446:AY486, INDIRECT("AE" &amp; ROW()), AP446:AP486, "💲", AS446:AS486, "Familiar") +
        SUMIFS(AR446:AR486, AY446:AY486, INDIRECT("AE" &amp; ROW()), AP446:AP486, "📦", AS446:AS486, "Familiar")
    ) / 2
) -
(
    (
        SUMIFS(AR446:AR486, AY446:AY486, INDIRECT("AE" &amp; ROW()), AP446:AP486, "💲", AS446:AS486, "Participante") +
        SUMIFS(AR446:AR486, AY446:AY486, INDIRECT("AE" &amp; ROW()), AP446:AP486, "📦", AS446:AS486, "Participante")
    ) / 2
) -
(
    (
        SUMIFS(AR446:AR486, AY446:AY486, INDIRECT("AE" &amp; ROW()), AP446:AP486, "💲", AS446:AS486, "Empleado") +
        SUMIFS(AR446:AR486, AY446:AY486, INDIRECT("AE" &amp; ROW()), AP446:AP486, "📦", AS446:AS486, "Empleado")
    ) / 2
) -
(
    (
        SUMIFS(AR446:AR486, AY446:AY486, INDIRECT("AE" &amp; ROW()), AP446:AP486, "💲", AS446:AS486, "Exonerado ADH") +
        SUMIFS(AR446:AR486, AY446:AY486, INDIRECT("AE" &amp; ROW()), AP446:AP486, "📦", AS446:AS486, "Exonerado ADH")
    ) / 2
) -
(
    SUMIFS(AR446:AR486, AY446:AY486, INDIRECT("AE" &amp; ROW()), AP446:AP486, "💲", AS446:AS486, "Exonerado Doctor") +
    SUMIFS(AR446:AR486, AY446:AY486, INDIRECT("AE" &amp; ROW()), AP446:AP486, "📦", AS446:AS486, "Exonerado Doctor")
) -
(
    (
        SUMIFS(AR446:AR486, AY446:AY486, INDIRECT("AE" &amp; ROW()), AP446:AP486, "💲", AS446:AS486, "") +
        SUMIFS(AR446:AR486, AY446:AY486, INDIRECT("AE" &amp; ROW()), AP446:AP486, "📦", AS446:AS486, "")
    ) / 2
)</f>
        <v>0</v>
      </c>
      <c r="AM485" s="48"/>
      <c r="AN485" s="156"/>
      <c r="AO485" s="156"/>
      <c r="AP485" s="156"/>
      <c r="AQ485" s="156"/>
      <c r="AR485" s="156"/>
      <c r="AS485" s="156"/>
      <c r="AT485" s="156"/>
      <c r="AU485" s="156"/>
      <c r="AV485" s="156"/>
      <c r="AW485" s="156"/>
      <c r="AX485" s="156"/>
      <c r="AY485" s="156">
        <f>N497</f>
        <v>0</v>
      </c>
      <c r="AZ485" s="48"/>
      <c r="BA485" s="48"/>
      <c r="BB485" s="48"/>
      <c r="BC485" s="48"/>
      <c r="BD485" s="48"/>
      <c r="BE485" s="48"/>
      <c r="BF485" s="48"/>
      <c r="BG485" s="48"/>
      <c r="BH485" s="48"/>
      <c r="BI485" s="48"/>
      <c r="BJ485" s="48"/>
      <c r="BK485" s="48"/>
      <c r="BL485" s="48"/>
      <c r="BM485" s="48"/>
      <c r="BN485" s="48"/>
    </row>
    <row r="486" spans="1:66" ht="11.25" customHeight="1">
      <c r="A486" s="222">
        <f>A482+$Q$13/1440</f>
        <v>0.74999999999999978</v>
      </c>
      <c r="B486" s="38"/>
      <c r="C486" s="204"/>
      <c r="D486" s="207"/>
      <c r="E486" s="40" t="s">
        <v>36</v>
      </c>
      <c r="F486" s="42" t="str">
        <f>IF(D486&lt;&gt;"", VLOOKUP(D486,'Base de Datos'!$A$2:$D1268,2,FALSE()),"")</f>
        <v/>
      </c>
      <c r="G486" s="204"/>
      <c r="H486" s="216"/>
      <c r="I486" s="40" t="s">
        <v>36</v>
      </c>
      <c r="J486" s="42" t="str">
        <f>IF(H486&lt;&gt;"", VLOOKUP(H486,'Base de Datos'!$A$2:$D1268,2,FALSE()),"")</f>
        <v/>
      </c>
      <c r="K486" s="204"/>
      <c r="L486" s="216"/>
      <c r="M486" s="40" t="s">
        <v>36</v>
      </c>
      <c r="N486" s="42" t="str">
        <f>IF(L486&lt;&gt;"", VLOOKUP(L486,'Base de Datos'!$A$2:$D1268,2,FALSE()),"")</f>
        <v/>
      </c>
      <c r="O486" s="43"/>
      <c r="P486" s="163"/>
      <c r="Q486" s="3"/>
      <c r="R486" s="15"/>
      <c r="S486" s="45"/>
      <c r="T486" s="45" t="s">
        <v>37</v>
      </c>
      <c r="U486" s="46"/>
      <c r="V486" s="47"/>
      <c r="W486" s="45"/>
      <c r="X486" s="45" t="s">
        <v>37</v>
      </c>
      <c r="Y486" s="46"/>
      <c r="Z486" s="47"/>
      <c r="AA486" s="45"/>
      <c r="AB486" s="45" t="s">
        <v>37</v>
      </c>
      <c r="AC486" s="46"/>
      <c r="AD486" s="48"/>
      <c r="AE486" s="240" t="s">
        <v>49</v>
      </c>
      <c r="AF486" s="230"/>
      <c r="AG486" s="161">
        <f t="array" aca="1" ref="AG486" ca="1">COUNTIFS(AP446:AP486, "💲", AY446:AY486, INDIRECT("AE" &amp; ROW())) + COUNTIFS(AP446:AP486, "📦", AY446:AY486, INDIRECT("AE" &amp; ROW())) + COUNTIFS(AP446:AP486, "✅", AY446:AY486, INDIRECT("AE" &amp; ROW()))</f>
        <v>0</v>
      </c>
      <c r="AH486" s="162">
        <f t="array" aca="1" ref="AH486" ca="1">COUNTIFS(AP446:AP486, "💲", AY446:AY486, INDIRECT("AE" &amp; ROW())) + COUNTIFS(AP446:AP486, "📦", AY446:AY486, INDIRECT("AE" &amp; ROW()))</f>
        <v>0</v>
      </c>
      <c r="AI486" s="139">
        <f t="array" aca="1" ref="AI486" ca="1">SUMIFS(AR446:AR486, AY446:AY486, INDIRECT("AE" &amp; ROW()), AP446:AP486, "💲") + SUMIFS(AR446:AR486, AY446:AY486, INDIRECT("AE" &amp; ROW()), AP446:AP486, "📦")</f>
        <v>0</v>
      </c>
      <c r="AJ486" s="139">
        <f t="array" aca="1" ref="AJ486" ca="1">(
    SUMIFS(AR446:AR486, AY446:AY486, INDIRECT("AE" &amp; ROW()), AP446:AP486, "💲") +
    SUMIFS(AR446:AR486, AY446:AY486, INDIRECT("AE" &amp; ROW()), AP446:AP486, "📦")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
        SUMIFS(AR446:AR486, AY446:AY486, INDIRECT("AE" &amp; ROW()), AP446:AP486, "💲", AS446:AS486, "Familiar") +
        SUMIFS(AR446:AR486, AY446:AY486, INDIRECT("AE" &amp; ROW()), AP446:AP486, "📦", AS446:AS486, "Familiar")
    ) / 2
)  -
(
    (
        SUMIFS(AR446:AR486, AY446:AY486, INDIRECT("AE" &amp; ROW()), AP446:AP486, "💲", AS446:AS486, "Exonerado ADH") +
        SUMIFS(AR446:AR486, AY446:AY486, INDIRECT("AE" &amp; ROW()), AP446:AP486, "📦", AS446:AS486, "Exonerado ADH")
    ) / 2
)  -
(
    (
        SUMIFS(AR446:AR486, AY446:AY486, INDIRECT("AE" &amp; ROW()), AP446:AP486, "💲", AS446:AS486, "Exonerado Doctor") +
        SUMIFS(AR446:AR486, AY446:AY486, INDIRECT("AE" &amp; ROW()), AP446:AP486, "📦", AS446:AS486, "Exonerado Doctor")
    ) / 2
)</f>
        <v>0</v>
      </c>
      <c r="AK486" s="139">
        <f t="array" aca="1" ref="AK486" ca="1">(
    SUMIFS(AR446:AR486, AY446:AY486, INDIRECT("AE" &amp; ROW()), AP446:AP486, "💲") +
    SUMIFS(AR446:AR486, AY446:AY486, INDIRECT("AE" &amp; ROW()), AP446:AP486, "📦")
) -
(
    SUMIFS(AR446:AR486, AY446:AY486, INDIRECT("AE" &amp; ROW()), AP446:AP486, "💲", AS446:AS486, "Familiar") +
    SUMIFS(AR446:AR486, AY446:AY486, INDIRECT("AE" &amp; ROW()), AP446:AP486, "📦", AS446:AS486, "Familiar")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SUMIFS(AR446:AR486, AY446:AY486, INDIRECT("AE" &amp; ROW()), AP446:AP486, "💲", AS446:AS486, "Exonerado ADH") +
    SUMIFS(AR446:AR486, AY446:AY486, INDIRECT("AE" &amp; ROW()), AP446:AP486, "📦", AS446:AS486, "Exonerado ADH")
) -
(
    (
        SUMIFS(AR446:AR486, AY446:AY486, INDIRECT("AE" &amp; ROW()), AP446:AP486, "💲", AS446:AS486, "Exonerado Doctor") +
        SUMIFS(AR446:AR486, AY446:AY486, INDIRECT("AE" &amp; ROW()), AP446:AP486, "📦", AS446:AS486, "Exonerado Doctor")
    ) / 2
) -
(
    (
        SUMIFS(AR446:AR486, AY446:AY486, INDIRECT("AE" &amp; ROW()), AP446:AP486, "💲", AS446:AS486, "") +
        SUMIFS(AR446:AR486, AY446:AY486, INDIRECT("AE" &amp; ROW()), AP446:AP486, "📦", AS446:AS486, "")
    ) / 2
)</f>
        <v>0</v>
      </c>
      <c r="AL486" s="140">
        <f t="array" aca="1" ref="AL486" ca="1">(
    SUMIFS(AR446:AR486, AY446:AY486, INDIRECT("AE" &amp; ROW()), AP446:AP486, "💲") +
    SUMIFS(AR446:AR486, AY446:AY486, INDIRECT("AE" &amp; ROW()), AP446:AP486, "📦")
) -
(
    (
        SUMIFS(AR446:AR486, AY446:AY486, INDIRECT("AE" &amp; ROW()), AP446:AP486, "💲", AS446:AS486, "Familiar") +
        SUMIFS(AR446:AR486, AY446:AY486, INDIRECT("AE" &amp; ROW()), AP446:AP486, "📦", AS446:AS486, "Familiar")
    ) / 2
) -
(
    (
        SUMIFS(AR446:AR486, AY446:AY486, INDIRECT("AE" &amp; ROW()), AP446:AP486, "💲", AS446:AS486, "Participante") +
        SUMIFS(AR446:AR486, AY446:AY486, INDIRECT("AE" &amp; ROW()), AP446:AP486, "📦", AS446:AS486, "Participante")
    ) / 2
) -
(
    (
        SUMIFS(AR446:AR486, AY446:AY486, INDIRECT("AE" &amp; ROW()), AP446:AP486, "💲", AS446:AS486, "Empleado") +
        SUMIFS(AR446:AR486, AY446:AY486, INDIRECT("AE" &amp; ROW()), AP446:AP486, "📦", AS446:AS486, "Empleado")
    ) / 2
) -
(
    (
        SUMIFS(AR446:AR486, AY446:AY486, INDIRECT("AE" &amp; ROW()), AP446:AP486, "💲", AS446:AS486, "Exonerado ADH") +
        SUMIFS(AR446:AR486, AY446:AY486, INDIRECT("AE" &amp; ROW()), AP446:AP486, "📦", AS446:AS486, "Exonerado ADH")
    ) / 2
) -
(
    SUMIFS(AR446:AR486, AY446:AY486, INDIRECT("AE" &amp; ROW()), AP446:AP486, "💲", AS446:AS486, "Exonerado Doctor") +
    SUMIFS(AR446:AR486, AY446:AY486, INDIRECT("AE" &amp; ROW()), AP446:AP486, "📦", AS446:AS486, "Exonerado Doctor")
) -
(
    (
        SUMIFS(AR446:AR486, AY446:AY486, INDIRECT("AE" &amp; ROW()), AP446:AP486, "💲", AS446:AS486, "") +
        SUMIFS(AR446:AR486, AY446:AY486, INDIRECT("AE" &amp; ROW()), AP446:AP486, "📦", AS446:AS486, "")
    ) / 2
)</f>
        <v>0</v>
      </c>
      <c r="AM486" s="48"/>
      <c r="AN486" s="156"/>
      <c r="AO486" s="156"/>
      <c r="AP486" s="156"/>
      <c r="AQ486" s="156"/>
      <c r="AR486" s="156"/>
      <c r="AS486" s="156"/>
      <c r="AT486" s="156"/>
      <c r="AU486" s="156"/>
      <c r="AV486" s="156"/>
      <c r="AW486" s="156"/>
      <c r="AX486" s="156"/>
      <c r="AY486" s="156"/>
      <c r="AZ486" s="48"/>
      <c r="BA486" s="48"/>
      <c r="BB486" s="48"/>
      <c r="BC486" s="48"/>
      <c r="BD486" s="48"/>
      <c r="BE486" s="48"/>
      <c r="BF486" s="48"/>
      <c r="BG486" s="48"/>
      <c r="BH486" s="48"/>
      <c r="BI486" s="48"/>
      <c r="BJ486" s="48"/>
      <c r="BK486" s="48"/>
      <c r="BL486" s="48"/>
      <c r="BM486" s="48"/>
      <c r="BN486" s="48"/>
    </row>
    <row r="487" spans="1:66" ht="11.25" customHeight="1">
      <c r="A487" s="220"/>
      <c r="B487" s="38"/>
      <c r="C487" s="205"/>
      <c r="D487" s="208"/>
      <c r="E487" s="57" t="s">
        <v>42</v>
      </c>
      <c r="F487" s="58" t="str">
        <f>IF(D486&lt;&gt;"", VLOOKUP(D486,'Base de Datos'!$A$2:$D1268,3,FALSE()),"")</f>
        <v/>
      </c>
      <c r="G487" s="205"/>
      <c r="H487" s="208"/>
      <c r="I487" s="57" t="s">
        <v>42</v>
      </c>
      <c r="J487" s="58" t="str">
        <f>IF(H486&lt;&gt;"", VLOOKUP(H486,'Base de Datos'!$A$2:$D1268,3,FALSE()),"")</f>
        <v/>
      </c>
      <c r="K487" s="205"/>
      <c r="L487" s="208"/>
      <c r="M487" s="57" t="s">
        <v>42</v>
      </c>
      <c r="N487" s="58" t="str">
        <f>IF(L486&lt;&gt;"", VLOOKUP(L486,'Base de Datos'!$A$2:$D1268,3,FALSE()),"")</f>
        <v/>
      </c>
      <c r="O487" s="43"/>
      <c r="P487" s="163"/>
      <c r="Q487" s="3"/>
      <c r="R487" s="15"/>
      <c r="S487" s="229"/>
      <c r="T487" s="230"/>
      <c r="U487" s="59"/>
      <c r="V487" s="47"/>
      <c r="W487" s="229"/>
      <c r="X487" s="230"/>
      <c r="Y487" s="59"/>
      <c r="Z487" s="47"/>
      <c r="AA487" s="229"/>
      <c r="AB487" s="230"/>
      <c r="AC487" s="59"/>
      <c r="AD487" s="48"/>
      <c r="AE487" s="240" t="s">
        <v>51</v>
      </c>
      <c r="AF487" s="230"/>
      <c r="AG487" s="161">
        <f t="array" aca="1" ref="AG487" ca="1">COUNTIFS(AP446:AP486, "💲", AY446:AY486, INDIRECT("AE" &amp; ROW())) + COUNTIFS(AP446:AP486, "📦", AY446:AY486, INDIRECT("AE" &amp; ROW())) + COUNTIFS(AP446:AP486, "✅", AY446:AY486, INDIRECT("AE" &amp; ROW()))</f>
        <v>0</v>
      </c>
      <c r="AH487" s="162">
        <f t="array" aca="1" ref="AH487" ca="1">COUNTIFS(AP446:AP486, "💲", AY446:AY486, INDIRECT("AE" &amp; ROW())) + COUNTIFS(AP446:AP486, "📦", AY446:AY486, INDIRECT("AE" &amp; ROW()))</f>
        <v>0</v>
      </c>
      <c r="AI487" s="139">
        <f t="array" aca="1" ref="AI487" ca="1">SUMIFS(AR446:AR486, AY446:AY486, INDIRECT("AE" &amp; ROW()), AP446:AP486, "💲") + SUMIFS(AR446:AR486, AY446:AY486, INDIRECT("AE" &amp; ROW()), AP446:AP486, "📦")</f>
        <v>0</v>
      </c>
      <c r="AJ487" s="139">
        <f t="array" aca="1" ref="AJ487" ca="1">(
    SUMIFS(AR446:AR486, AY446:AY486, INDIRECT("AE" &amp; ROW()), AP446:AP486, "💲") +
    SUMIFS(AR446:AR486, AY446:AY486, INDIRECT("AE" &amp; ROW()), AP446:AP486, "📦")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
        SUMIFS(AR446:AR486, AY446:AY486, INDIRECT("AE" &amp; ROW()), AP446:AP486, "💲", AS446:AS486, "Familiar") +
        SUMIFS(AR446:AR486, AY446:AY486, INDIRECT("AE" &amp; ROW()), AP446:AP486, "📦", AS446:AS486, "Familiar")
    ) / 2
)  -
(
    (
        SUMIFS(AR446:AR486, AY446:AY486, INDIRECT("AE" &amp; ROW()), AP446:AP486, "💲", AS446:AS486, "Exonerado ADH") +
        SUMIFS(AR446:AR486, AY446:AY486, INDIRECT("AE" &amp; ROW()), AP446:AP486, "📦", AS446:AS486, "Exonerado ADH")
    ) / 2
)  -
(
    (
        SUMIFS(AR446:AR486, AY446:AY486, INDIRECT("AE" &amp; ROW()), AP446:AP486, "💲", AS446:AS486, "Exonerado Doctor") +
        SUMIFS(AR446:AR486, AY446:AY486, INDIRECT("AE" &amp; ROW()), AP446:AP486, "📦", AS446:AS486, "Exonerado Doctor")
    ) / 2
)</f>
        <v>0</v>
      </c>
      <c r="AK487" s="139">
        <f t="array" aca="1" ref="AK487" ca="1">(
    SUMIFS(AR446:AR486, AY446:AY486, INDIRECT("AE" &amp; ROW()), AP446:AP486, "💲") +
    SUMIFS(AR446:AR486, AY446:AY486, INDIRECT("AE" &amp; ROW()), AP446:AP486, "📦")
) -
(
    SUMIFS(AR446:AR486, AY446:AY486, INDIRECT("AE" &amp; ROW()), AP446:AP486, "💲", AS446:AS486, "Familiar") +
    SUMIFS(AR446:AR486, AY446:AY486, INDIRECT("AE" &amp; ROW()), AP446:AP486, "📦", AS446:AS486, "Familiar")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SUMIFS(AR446:AR486, AY446:AY486, INDIRECT("AE" &amp; ROW()), AP446:AP486, "💲", AS446:AS486, "Exonerado ADH") +
    SUMIFS(AR446:AR486, AY446:AY486, INDIRECT("AE" &amp; ROW()), AP446:AP486, "📦", AS446:AS486, "Exonerado ADH")
) -
(
    (
        SUMIFS(AR446:AR486, AY446:AY486, INDIRECT("AE" &amp; ROW()), AP446:AP486, "💲", AS446:AS486, "Exonerado Doctor") +
        SUMIFS(AR446:AR486, AY446:AY486, INDIRECT("AE" &amp; ROW()), AP446:AP486, "📦", AS446:AS486, "Exonerado Doctor")
    ) / 2
) -
(
    (
        SUMIFS(AR446:AR486, AY446:AY486, INDIRECT("AE" &amp; ROW()), AP446:AP486, "💲", AS446:AS486, "") +
        SUMIFS(AR446:AR486, AY446:AY486, INDIRECT("AE" &amp; ROW()), AP446:AP486, "📦", AS446:AS486, "")
    ) / 2
)</f>
        <v>0</v>
      </c>
      <c r="AL487" s="140">
        <f t="array" aca="1" ref="AL487" ca="1">(
    SUMIFS(AR446:AR486, AY446:AY486, INDIRECT("AE" &amp; ROW()), AP446:AP486, "💲") +
    SUMIFS(AR446:AR486, AY446:AY486, INDIRECT("AE" &amp; ROW()), AP446:AP486, "📦")
) -
(
    (
        SUMIFS(AR446:AR486, AY446:AY486, INDIRECT("AE" &amp; ROW()), AP446:AP486, "💲", AS446:AS486, "Familiar") +
        SUMIFS(AR446:AR486, AY446:AY486, INDIRECT("AE" &amp; ROW()), AP446:AP486, "📦", AS446:AS486, "Familiar")
    ) / 2
) -
(
    (
        SUMIFS(AR446:AR486, AY446:AY486, INDIRECT("AE" &amp; ROW()), AP446:AP486, "💲", AS446:AS486, "Participante") +
        SUMIFS(AR446:AR486, AY446:AY486, INDIRECT("AE" &amp; ROW()), AP446:AP486, "📦", AS446:AS486, "Participante")
    ) / 2
) -
(
    (
        SUMIFS(AR446:AR486, AY446:AY486, INDIRECT("AE" &amp; ROW()), AP446:AP486, "💲", AS446:AS486, "Empleado") +
        SUMIFS(AR446:AR486, AY446:AY486, INDIRECT("AE" &amp; ROW()), AP446:AP486, "📦", AS446:AS486, "Empleado")
    ) / 2
) -
(
    (
        SUMIFS(AR446:AR486, AY446:AY486, INDIRECT("AE" &amp; ROW()), AP446:AP486, "💲", AS446:AS486, "Exonerado ADH") +
        SUMIFS(AR446:AR486, AY446:AY486, INDIRECT("AE" &amp; ROW()), AP446:AP486, "📦", AS446:AS486, "Exonerado ADH")
    ) / 2
) -
(
    SUMIFS(AR446:AR486, AY446:AY486, INDIRECT("AE" &amp; ROW()), AP446:AP486, "💲", AS446:AS486, "Exonerado Doctor") +
    SUMIFS(AR446:AR486, AY446:AY486, INDIRECT("AE" &amp; ROW()), AP446:AP486, "📦", AS446:AS486, "Exonerado Doctor")
) -
(
    (
        SUMIFS(AR446:AR486, AY446:AY486, INDIRECT("AE" &amp; ROW()), AP446:AP486, "💲", AS446:AS486, "") +
        SUMIFS(AR446:AR486, AY446:AY486, INDIRECT("AE" &amp; ROW()), AP446:AP486, "📦", AS446:AS486, "")
    ) / 2
)</f>
        <v>0</v>
      </c>
      <c r="AM487" s="48"/>
      <c r="AN487" s="48"/>
      <c r="AO487" s="48"/>
      <c r="AP487" s="48"/>
      <c r="AQ487" s="48"/>
      <c r="AR487" s="48"/>
      <c r="AS487" s="48"/>
      <c r="AT487" s="48"/>
      <c r="AU487" s="48"/>
      <c r="AV487" s="48"/>
      <c r="AW487" s="48"/>
      <c r="AX487" s="48"/>
      <c r="AY487" s="48"/>
      <c r="AZ487" s="48"/>
      <c r="BA487" s="48"/>
      <c r="BB487" s="48"/>
      <c r="BC487" s="48"/>
      <c r="BD487" s="48"/>
      <c r="BE487" s="48"/>
      <c r="BF487" s="48"/>
      <c r="BG487" s="48"/>
      <c r="BH487" s="48"/>
      <c r="BI487" s="48"/>
      <c r="BJ487" s="48"/>
      <c r="BK487" s="48"/>
      <c r="BL487" s="48"/>
      <c r="BM487" s="48"/>
      <c r="BN487" s="48"/>
    </row>
    <row r="488" spans="1:66" ht="11.25" customHeight="1">
      <c r="A488" s="220"/>
      <c r="B488" s="38"/>
      <c r="C488" s="205"/>
      <c r="D488" s="208"/>
      <c r="E488" s="57" t="s">
        <v>44</v>
      </c>
      <c r="F488" s="58" t="str">
        <f>IF(D486&lt;&gt;"", VLOOKUP(D486,'Base de Datos'!$A$2:$D1268,4,FALSE()),"")</f>
        <v/>
      </c>
      <c r="G488" s="205"/>
      <c r="H488" s="208"/>
      <c r="I488" s="57" t="s">
        <v>44</v>
      </c>
      <c r="J488" s="58" t="str">
        <f>IF(H486&lt;&gt;"", VLOOKUP(H486,'Base de Datos'!$A$2:$D1268,4,FALSE()),"")</f>
        <v/>
      </c>
      <c r="K488" s="205"/>
      <c r="L488" s="208"/>
      <c r="M488" s="57" t="s">
        <v>44</v>
      </c>
      <c r="N488" s="58" t="str">
        <f>IF(L486&lt;&gt;"", VLOOKUP(L486,'Base de Datos'!$A$2:$D1268,4,FALSE()),"")</f>
        <v/>
      </c>
      <c r="O488" s="43"/>
      <c r="P488" s="163"/>
      <c r="Q488" s="3"/>
      <c r="R488" s="15"/>
      <c r="S488" s="229"/>
      <c r="T488" s="230"/>
      <c r="U488" s="59"/>
      <c r="V488" s="47"/>
      <c r="W488" s="229"/>
      <c r="X488" s="230"/>
      <c r="Y488" s="59"/>
      <c r="Z488" s="47"/>
      <c r="AA488" s="229"/>
      <c r="AB488" s="230"/>
      <c r="AC488" s="59"/>
      <c r="AD488" s="48"/>
      <c r="AE488" s="240" t="s">
        <v>55</v>
      </c>
      <c r="AF488" s="230"/>
      <c r="AG488" s="161">
        <f t="array" aca="1" ref="AG488" ca="1">COUNTIFS(AP446:AP486, "💲", AY446:AY486, INDIRECT("AE" &amp; ROW())) + COUNTIFS(AP446:AP486, "📦", AY446:AY486, INDIRECT("AE" &amp; ROW())) + COUNTIFS(AP446:AP486, "✅", AY446:AY486, INDIRECT("AE" &amp; ROW()))</f>
        <v>0</v>
      </c>
      <c r="AH488" s="162">
        <f t="array" aca="1" ref="AH488" ca="1">COUNTIFS(AP446:AP486, "💲", AY446:AY486, INDIRECT("AE" &amp; ROW())) + COUNTIFS(AP446:AP486, "📦", AY446:AY486, INDIRECT("AE" &amp; ROW()))</f>
        <v>0</v>
      </c>
      <c r="AI488" s="139">
        <f t="array" aca="1" ref="AI488" ca="1">SUMIFS(AR446:AR486, AY446:AY486, INDIRECT("AE" &amp; ROW()), AP446:AP486, "💲") + SUMIFS(AR446:AR486, AY446:AY486, INDIRECT("AE" &amp; ROW()), AP446:AP486, "📦")</f>
        <v>0</v>
      </c>
      <c r="AJ488" s="139">
        <f t="array" aca="1" ref="AJ488" ca="1">(
    SUMIFS(AR446:AR486, AY446:AY486, INDIRECT("AE" &amp; ROW()), AP446:AP486, "💲") +
    SUMIFS(AR446:AR486, AY446:AY486, INDIRECT("AE" &amp; ROW()), AP446:AP486, "📦")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
        SUMIFS(AR446:AR486, AY446:AY486, INDIRECT("AE" &amp; ROW()), AP446:AP486, "💲", AS446:AS486, "Familiar") +
        SUMIFS(AR446:AR486, AY446:AY486, INDIRECT("AE" &amp; ROW()), AP446:AP486, "📦", AS446:AS486, "Familiar")
    ) / 2
)  -
(
    (
        SUMIFS(AR446:AR486, AY446:AY486, INDIRECT("AE" &amp; ROW()), AP446:AP486, "💲", AS446:AS486, "Exonerado ADH") +
        SUMIFS(AR446:AR486, AY446:AY486, INDIRECT("AE" &amp; ROW()), AP446:AP486, "📦", AS446:AS486, "Exonerado ADH")
    ) / 2
)  -
(
    (
        SUMIFS(AR446:AR486, AY446:AY486, INDIRECT("AE" &amp; ROW()), AP446:AP486, "💲", AS446:AS486, "Exonerado Doctor") +
        SUMIFS(AR446:AR486, AY446:AY486, INDIRECT("AE" &amp; ROW()), AP446:AP486, "📦", AS446:AS486, "Exonerado Doctor")
    ) / 2
)</f>
        <v>0</v>
      </c>
      <c r="AK488" s="139">
        <f t="array" aca="1" ref="AK488" ca="1">(
    SUMIFS(AR446:AR486, AY446:AY486, INDIRECT("AE" &amp; ROW()), AP446:AP486, "💲") +
    SUMIFS(AR446:AR486, AY446:AY486, INDIRECT("AE" &amp; ROW()), AP446:AP486, "📦")
) -
(
    SUMIFS(AR446:AR486, AY446:AY486, INDIRECT("AE" &amp; ROW()), AP446:AP486, "💲", AS446:AS486, "Familiar") +
    SUMIFS(AR446:AR486, AY446:AY486, INDIRECT("AE" &amp; ROW()), AP446:AP486, "📦", AS446:AS486, "Familiar")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SUMIFS(AR446:AR486, AY446:AY486, INDIRECT("AE" &amp; ROW()), AP446:AP486, "💲", AS446:AS486, "Exonerado ADH") +
    SUMIFS(AR446:AR486, AY446:AY486, INDIRECT("AE" &amp; ROW()), AP446:AP486, "📦", AS446:AS486, "Exonerado ADH")
) -
(
    (
        SUMIFS(AR446:AR486, AY446:AY486, INDIRECT("AE" &amp; ROW()), AP446:AP486, "💲", AS446:AS486, "Exonerado Doctor") +
        SUMIFS(AR446:AR486, AY446:AY486, INDIRECT("AE" &amp; ROW()), AP446:AP486, "📦", AS446:AS486, "Exonerado Doctor")
    ) / 2
) -
(
    (
        SUMIFS(AR446:AR486, AY446:AY486, INDIRECT("AE" &amp; ROW()), AP446:AP486, "💲", AS446:AS486, "") +
        SUMIFS(AR446:AR486, AY446:AY486, INDIRECT("AE" &amp; ROW()), AP446:AP486, "📦", AS446:AS486, "")
    ) / 2
)</f>
        <v>0</v>
      </c>
      <c r="AL488" s="140">
        <f t="array" aca="1" ref="AL488" ca="1">(
    SUMIFS(AR446:AR486, AY446:AY486, INDIRECT("AE" &amp; ROW()), AP446:AP486, "💲") +
    SUMIFS(AR446:AR486, AY446:AY486, INDIRECT("AE" &amp; ROW()), AP446:AP486, "📦")
) -
(
    (
        SUMIFS(AR446:AR486, AY446:AY486, INDIRECT("AE" &amp; ROW()), AP446:AP486, "💲", AS446:AS486, "Familiar") +
        SUMIFS(AR446:AR486, AY446:AY486, INDIRECT("AE" &amp; ROW()), AP446:AP486, "📦", AS446:AS486, "Familiar")
    ) / 2
) -
(
    (
        SUMIFS(AR446:AR486, AY446:AY486, INDIRECT("AE" &amp; ROW()), AP446:AP486, "💲", AS446:AS486, "Participante") +
        SUMIFS(AR446:AR486, AY446:AY486, INDIRECT("AE" &amp; ROW()), AP446:AP486, "📦", AS446:AS486, "Participante")
    ) / 2
) -
(
    (
        SUMIFS(AR446:AR486, AY446:AY486, INDIRECT("AE" &amp; ROW()), AP446:AP486, "💲", AS446:AS486, "Empleado") +
        SUMIFS(AR446:AR486, AY446:AY486, INDIRECT("AE" &amp; ROW()), AP446:AP486, "📦", AS446:AS486, "Empleado")
    ) / 2
) -
(
    (
        SUMIFS(AR446:AR486, AY446:AY486, INDIRECT("AE" &amp; ROW()), AP446:AP486, "💲", AS446:AS486, "Exonerado ADH") +
        SUMIFS(AR446:AR486, AY446:AY486, INDIRECT("AE" &amp; ROW()), AP446:AP486, "📦", AS446:AS486, "Exonerado ADH")
    ) / 2
) -
(
    SUMIFS(AR446:AR486, AY446:AY486, INDIRECT("AE" &amp; ROW()), AP446:AP486, "💲", AS446:AS486, "Exonerado Doctor") +
    SUMIFS(AR446:AR486, AY446:AY486, INDIRECT("AE" &amp; ROW()), AP446:AP486, "📦", AS446:AS486, "Exonerado Doctor")
) -
(
    (
        SUMIFS(AR446:AR486, AY446:AY486, INDIRECT("AE" &amp; ROW()), AP446:AP486, "💲", AS446:AS486, "") +
        SUMIFS(AR446:AR486, AY446:AY486, INDIRECT("AE" &amp; ROW()), AP446:AP486, "📦", AS446:AS486, "")
    ) / 2
)</f>
        <v>0</v>
      </c>
      <c r="AM488" s="48"/>
      <c r="AN488" s="48"/>
      <c r="AO488" s="48"/>
      <c r="AP488" s="48"/>
      <c r="AQ488" s="48"/>
      <c r="AR488" s="48"/>
      <c r="AS488" s="48"/>
      <c r="AT488" s="48"/>
      <c r="AU488" s="48"/>
      <c r="AV488" s="48"/>
      <c r="AW488" s="48"/>
      <c r="AX488" s="48"/>
      <c r="AY488" s="48"/>
      <c r="AZ488" s="48"/>
      <c r="BA488" s="48"/>
      <c r="BB488" s="48"/>
      <c r="BC488" s="48"/>
      <c r="BD488" s="48"/>
      <c r="BE488" s="48"/>
      <c r="BF488" s="48"/>
      <c r="BG488" s="48"/>
      <c r="BH488" s="48"/>
      <c r="BI488" s="48"/>
      <c r="BJ488" s="48"/>
      <c r="BK488" s="48"/>
      <c r="BL488" s="48"/>
      <c r="BM488" s="48"/>
      <c r="BN488" s="48"/>
    </row>
    <row r="489" spans="1:66" ht="11.25" customHeight="1">
      <c r="A489" s="221"/>
      <c r="B489" s="38"/>
      <c r="C489" s="206"/>
      <c r="D489" s="209"/>
      <c r="E489" s="85" t="s">
        <v>46</v>
      </c>
      <c r="F489" s="86"/>
      <c r="G489" s="206"/>
      <c r="H489" s="209"/>
      <c r="I489" s="85" t="s">
        <v>46</v>
      </c>
      <c r="J489" s="108"/>
      <c r="K489" s="206"/>
      <c r="L489" s="209"/>
      <c r="M489" s="85" t="s">
        <v>46</v>
      </c>
      <c r="N489" s="108"/>
      <c r="O489" s="43"/>
      <c r="P489" s="163"/>
      <c r="Q489" s="3"/>
      <c r="R489" s="15"/>
      <c r="S489" s="227" t="str">
        <f>IF(OR(S486="Empleado",S486="Familiar"),"Nombre del Empleado","N° Factura")</f>
        <v>N° Factura</v>
      </c>
      <c r="T489" s="228"/>
      <c r="U489" s="89"/>
      <c r="V489" s="47"/>
      <c r="W489" s="227" t="str">
        <f>IF(OR(W486="Empleado",W486="Familiar"),"Nombre del Empleado","N° Factura")</f>
        <v>N° Factura</v>
      </c>
      <c r="X489" s="228"/>
      <c r="Y489" s="89"/>
      <c r="Z489" s="47"/>
      <c r="AA489" s="227" t="str">
        <f>IF(OR(AA486="Empleado",AA486="Familiar"),"Nombre del Empleado","N° Factura")</f>
        <v>N° Factura</v>
      </c>
      <c r="AB489" s="228"/>
      <c r="AC489" s="89"/>
      <c r="AD489" s="48"/>
      <c r="AE489" s="240" t="s">
        <v>57</v>
      </c>
      <c r="AF489" s="230"/>
      <c r="AG489" s="161">
        <f t="array" aca="1" ref="AG489" ca="1">COUNTIFS(AP446:AP486, "💲", AY446:AY486, INDIRECT("AE" &amp; ROW())) + COUNTIFS(AP446:AP486, "📦", AY446:AY486, INDIRECT("AE" &amp; ROW())) + COUNTIFS(AP446:AP486, "✅", AY446:AY486, INDIRECT("AE" &amp; ROW()))</f>
        <v>0</v>
      </c>
      <c r="AH489" s="162">
        <f t="array" aca="1" ref="AH489" ca="1">COUNTIFS(AP446:AP486, "💲", AY446:AY486, INDIRECT("AE" &amp; ROW())) + COUNTIFS(AP446:AP486, "📦", AY446:AY486, INDIRECT("AE" &amp; ROW()))</f>
        <v>0</v>
      </c>
      <c r="AI489" s="139">
        <f t="array" aca="1" ref="AI489" ca="1">SUMIFS(AR446:AR486, AY446:AY486, INDIRECT("AE" &amp; ROW()), AP446:AP486, "💲") + SUMIFS(AR446:AR486, AY446:AY486, INDIRECT("AE" &amp; ROW()), AP446:AP486, "📦")</f>
        <v>0</v>
      </c>
      <c r="AJ489" s="139">
        <f t="array" aca="1" ref="AJ489" ca="1">(
    SUMIFS(AR446:AR486, AY446:AY486, INDIRECT("AE" &amp; ROW()), AP446:AP486, "💲") +
    SUMIFS(AR446:AR486, AY446:AY486, INDIRECT("AE" &amp; ROW()), AP446:AP486, "📦")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
        SUMIFS(AR446:AR486, AY446:AY486, INDIRECT("AE" &amp; ROW()), AP446:AP486, "💲", AS446:AS486, "Familiar") +
        SUMIFS(AR446:AR486, AY446:AY486, INDIRECT("AE" &amp; ROW()), AP446:AP486, "📦", AS446:AS486, "Familiar")
    ) / 2
)  -
(
    (
        SUMIFS(AR446:AR486, AY446:AY486, INDIRECT("AE" &amp; ROW()), AP446:AP486, "💲", AS446:AS486, "Exonerado ADH") +
        SUMIFS(AR446:AR486, AY446:AY486, INDIRECT("AE" &amp; ROW()), AP446:AP486, "📦", AS446:AS486, "Exonerado ADH")
    ) / 2
)  -
(
    (
        SUMIFS(AR446:AR486, AY446:AY486, INDIRECT("AE" &amp; ROW()), AP446:AP486, "💲", AS446:AS486, "Exonerado Doctor") +
        SUMIFS(AR446:AR486, AY446:AY486, INDIRECT("AE" &amp; ROW()), AP446:AP486, "📦", AS446:AS486, "Exonerado Doctor")
    ) / 2
)</f>
        <v>0</v>
      </c>
      <c r="AK489" s="139">
        <f t="array" aca="1" ref="AK489" ca="1">(
    SUMIFS(AR446:AR486, AY446:AY486, INDIRECT("AE" &amp; ROW()), AP446:AP486, "💲") +
    SUMIFS(AR446:AR486, AY446:AY486, INDIRECT("AE" &amp; ROW()), AP446:AP486, "📦")
) -
(
    SUMIFS(AR446:AR486, AY446:AY486, INDIRECT("AE" &amp; ROW()), AP446:AP486, "💲", AS446:AS486, "Familiar") +
    SUMIFS(AR446:AR486, AY446:AY486, INDIRECT("AE" &amp; ROW()), AP446:AP486, "📦", AS446:AS486, "Familiar")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SUMIFS(AR446:AR486, AY446:AY486, INDIRECT("AE" &amp; ROW()), AP446:AP486, "💲", AS446:AS486, "Exonerado ADH") +
    SUMIFS(AR446:AR486, AY446:AY486, INDIRECT("AE" &amp; ROW()), AP446:AP486, "📦", AS446:AS486, "Exonerado ADH")
) -
(
    (
        SUMIFS(AR446:AR486, AY446:AY486, INDIRECT("AE" &amp; ROW()), AP446:AP486, "💲", AS446:AS486, "Exonerado Doctor") +
        SUMIFS(AR446:AR486, AY446:AY486, INDIRECT("AE" &amp; ROW()), AP446:AP486, "📦", AS446:AS486, "Exonerado Doctor")
    ) / 2
) -
(
    (
        SUMIFS(AR446:AR486, AY446:AY486, INDIRECT("AE" &amp; ROW()), AP446:AP486, "💲", AS446:AS486, "") +
        SUMIFS(AR446:AR486, AY446:AY486, INDIRECT("AE" &amp; ROW()), AP446:AP486, "📦", AS446:AS486, "")
    ) / 2
)</f>
        <v>0</v>
      </c>
      <c r="AL489" s="140">
        <f t="array" aca="1" ref="AL489" ca="1">(
    SUMIFS(AR446:AR486, AY446:AY486, INDIRECT("AE" &amp; ROW()), AP446:AP486, "💲") +
    SUMIFS(AR446:AR486, AY446:AY486, INDIRECT("AE" &amp; ROW()), AP446:AP486, "📦")
) -
(
    (
        SUMIFS(AR446:AR486, AY446:AY486, INDIRECT("AE" &amp; ROW()), AP446:AP486, "💲", AS446:AS486, "Familiar") +
        SUMIFS(AR446:AR486, AY446:AY486, INDIRECT("AE" &amp; ROW()), AP446:AP486, "📦", AS446:AS486, "Familiar")
    ) / 2
) -
(
    (
        SUMIFS(AR446:AR486, AY446:AY486, INDIRECT("AE" &amp; ROW()), AP446:AP486, "💲", AS446:AS486, "Participante") +
        SUMIFS(AR446:AR486, AY446:AY486, INDIRECT("AE" &amp; ROW()), AP446:AP486, "📦", AS446:AS486, "Participante")
    ) / 2
) -
(
    (
        SUMIFS(AR446:AR486, AY446:AY486, INDIRECT("AE" &amp; ROW()), AP446:AP486, "💲", AS446:AS486, "Empleado") +
        SUMIFS(AR446:AR486, AY446:AY486, INDIRECT("AE" &amp; ROW()), AP446:AP486, "📦", AS446:AS486, "Empleado")
    ) / 2
) -
(
    (
        SUMIFS(AR446:AR486, AY446:AY486, INDIRECT("AE" &amp; ROW()), AP446:AP486, "💲", AS446:AS486, "Exonerado ADH") +
        SUMIFS(AR446:AR486, AY446:AY486, INDIRECT("AE" &amp; ROW()), AP446:AP486, "📦", AS446:AS486, "Exonerado ADH")
    ) / 2
) -
(
    SUMIFS(AR446:AR486, AY446:AY486, INDIRECT("AE" &amp; ROW()), AP446:AP486, "💲", AS446:AS486, "Exonerado Doctor") +
    SUMIFS(AR446:AR486, AY446:AY486, INDIRECT("AE" &amp; ROW()), AP446:AP486, "📦", AS446:AS486, "Exonerado Doctor")
) -
(
    (
        SUMIFS(AR446:AR486, AY446:AY486, INDIRECT("AE" &amp; ROW()), AP446:AP486, "💲", AS446:AS486, "") +
        SUMIFS(AR446:AR486, AY446:AY486, INDIRECT("AE" &amp; ROW()), AP446:AP486, "📦", AS446:AS486, "")
    ) / 2
)</f>
        <v>0</v>
      </c>
      <c r="AM489" s="48"/>
      <c r="AN489" s="48"/>
      <c r="AO489" s="48"/>
      <c r="AP489" s="48"/>
      <c r="AQ489" s="48"/>
      <c r="AR489" s="48"/>
      <c r="AS489" s="48"/>
      <c r="AT489" s="48"/>
      <c r="AU489" s="48"/>
      <c r="AV489" s="48"/>
      <c r="AW489" s="48"/>
      <c r="AX489" s="48"/>
      <c r="AY489" s="48"/>
      <c r="AZ489" s="48"/>
      <c r="BA489" s="48"/>
      <c r="BB489" s="48"/>
      <c r="BC489" s="48"/>
      <c r="BD489" s="48"/>
      <c r="BE489" s="48"/>
      <c r="BF489" s="48"/>
      <c r="BG489" s="48"/>
      <c r="BH489" s="48"/>
      <c r="BI489" s="48"/>
      <c r="BJ489" s="48"/>
      <c r="BK489" s="48"/>
      <c r="BL489" s="48"/>
      <c r="BM489" s="48"/>
      <c r="BN489" s="48"/>
    </row>
    <row r="490" spans="1:66" ht="11.25" customHeight="1">
      <c r="A490" s="222">
        <f>A486+$Q$13/1440</f>
        <v>0.79166666666666641</v>
      </c>
      <c r="B490" s="164"/>
      <c r="C490" s="204"/>
      <c r="D490" s="207"/>
      <c r="E490" s="177" t="s">
        <v>36</v>
      </c>
      <c r="F490" s="42" t="str">
        <f>IF(D490&lt;&gt;"", VLOOKUP(D490,'Base de Datos'!$A$2:$D1268,2,FALSE()),"")</f>
        <v/>
      </c>
      <c r="G490" s="204"/>
      <c r="H490" s="216"/>
      <c r="I490" s="177" t="s">
        <v>36</v>
      </c>
      <c r="J490" s="42" t="str">
        <f>IF(H490&lt;&gt;"", VLOOKUP(H490,'Base de Datos'!$A$2:$D1268,2,FALSE()),"")</f>
        <v/>
      </c>
      <c r="K490" s="204"/>
      <c r="L490" s="216"/>
      <c r="M490" s="177" t="s">
        <v>36</v>
      </c>
      <c r="N490" s="42" t="str">
        <f>IF(L490&lt;&gt;"", VLOOKUP(L490,'Base de Datos'!$A$2:$D1268,2,FALSE()),"")</f>
        <v/>
      </c>
      <c r="O490" s="165"/>
      <c r="P490" s="165"/>
      <c r="Q490" s="165"/>
      <c r="R490" s="166"/>
      <c r="S490" s="167"/>
      <c r="T490" s="45" t="s">
        <v>37</v>
      </c>
      <c r="U490" s="168"/>
      <c r="V490" s="169"/>
      <c r="W490" s="167"/>
      <c r="X490" s="45" t="s">
        <v>37</v>
      </c>
      <c r="Y490" s="168"/>
      <c r="Z490" s="169"/>
      <c r="AA490" s="167"/>
      <c r="AB490" s="45" t="s">
        <v>37</v>
      </c>
      <c r="AC490" s="168"/>
      <c r="AD490" s="56"/>
      <c r="AE490" s="240" t="s">
        <v>59</v>
      </c>
      <c r="AF490" s="230"/>
      <c r="AG490" s="161">
        <f t="array" aca="1" ref="AG490" ca="1">COUNTIFS(AP446:AP486, "💲", AY446:AY486, INDIRECT("AE" &amp; ROW())) + COUNTIFS(AP446:AP486, "📦", AY446:AY486, INDIRECT("AE" &amp; ROW())) + COUNTIFS(AP446:AP486, "✅", AY446:AY486, INDIRECT("AE" &amp; ROW()))</f>
        <v>0</v>
      </c>
      <c r="AH490" s="162">
        <f t="array" aca="1" ref="AH490" ca="1">COUNTIFS(AP446:AP486, "💲", AY446:AY486, INDIRECT("AE" &amp; ROW())) + COUNTIFS(AP446:AP486, "📦", AY446:AY486, INDIRECT("AE" &amp; ROW()))</f>
        <v>0</v>
      </c>
      <c r="AI490" s="139">
        <f t="array" aca="1" ref="AI490" ca="1">SUMIFS(AR446:AR486, AY446:AY486, INDIRECT("AE" &amp; ROW()), AP446:AP486, "💲") + SUMIFS(AR446:AR486, AY446:AY486, INDIRECT("AE" &amp; ROW()), AP446:AP486, "📦")</f>
        <v>0</v>
      </c>
      <c r="AJ490" s="139">
        <f t="array" aca="1" ref="AJ490" ca="1">(
    SUMIFS(AR446:AR486, AY446:AY486, INDIRECT("AE" &amp; ROW()), AP446:AP486, "💲") +
    SUMIFS(AR446:AR486, AY446:AY486, INDIRECT("AE" &amp; ROW()), AP446:AP486, "📦")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
        SUMIFS(AR446:AR486, AY446:AY486, INDIRECT("AE" &amp; ROW()), AP446:AP486, "💲", AS446:AS486, "Familiar") +
        SUMIFS(AR446:AR486, AY446:AY486, INDIRECT("AE" &amp; ROW()), AP446:AP486, "📦", AS446:AS486, "Familiar")
    ) / 2
)  -
(
    (
        SUMIFS(AR446:AR486, AY446:AY486, INDIRECT("AE" &amp; ROW()), AP446:AP486, "💲", AS446:AS486, "Exonerado ADH") +
        SUMIFS(AR446:AR486, AY446:AY486, INDIRECT("AE" &amp; ROW()), AP446:AP486, "📦", AS446:AS486, "Exonerado ADH")
    ) / 2
)  -
(
    (
        SUMIFS(AR446:AR486, AY446:AY486, INDIRECT("AE" &amp; ROW()), AP446:AP486, "💲", AS446:AS486, "Exonerado Doctor") +
        SUMIFS(AR446:AR486, AY446:AY486, INDIRECT("AE" &amp; ROW()), AP446:AP486, "📦", AS446:AS486, "Exonerado Doctor")
    ) / 2
)</f>
        <v>0</v>
      </c>
      <c r="AK490" s="139">
        <f t="array" aca="1" ref="AK490" ca="1">(
    SUMIFS(AR446:AR486, AY446:AY486, INDIRECT("AE" &amp; ROW()), AP446:AP486, "💲") +
    SUMIFS(AR446:AR486, AY446:AY486, INDIRECT("AE" &amp; ROW()), AP446:AP486, "📦")
) -
(
    SUMIFS(AR446:AR486, AY446:AY486, INDIRECT("AE" &amp; ROW()), AP446:AP486, "💲", AS446:AS486, "Familiar") +
    SUMIFS(AR446:AR486, AY446:AY486, INDIRECT("AE" &amp; ROW()), AP446:AP486, "📦", AS446:AS486, "Familiar")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SUMIFS(AR446:AR486, AY446:AY486, INDIRECT("AE" &amp; ROW()), AP446:AP486, "💲", AS446:AS486, "Exonerado ADH") +
    SUMIFS(AR446:AR486, AY446:AY486, INDIRECT("AE" &amp; ROW()), AP446:AP486, "📦", AS446:AS486, "Exonerado ADH")
) -
(
    (
        SUMIFS(AR446:AR486, AY446:AY486, INDIRECT("AE" &amp; ROW()), AP446:AP486, "💲", AS446:AS486, "Exonerado Doctor") +
        SUMIFS(AR446:AR486, AY446:AY486, INDIRECT("AE" &amp; ROW()), AP446:AP486, "📦", AS446:AS486, "Exonerado Doctor")
    ) / 2
) -
(
    (
        SUMIFS(AR446:AR486, AY446:AY486, INDIRECT("AE" &amp; ROW()), AP446:AP486, "💲", AS446:AS486, "") +
        SUMIFS(AR446:AR486, AY446:AY486, INDIRECT("AE" &amp; ROW()), AP446:AP486, "📦", AS446:AS486, "")
    ) / 2
)</f>
        <v>0</v>
      </c>
      <c r="AL490" s="140">
        <f t="array" aca="1" ref="AL490" ca="1">(
    SUMIFS(AR446:AR486, AY446:AY486, INDIRECT("AE" &amp; ROW()), AP446:AP486, "💲") +
    SUMIFS(AR446:AR486, AY446:AY486, INDIRECT("AE" &amp; ROW()), AP446:AP486, "📦")
) -
(
    (
        SUMIFS(AR446:AR486, AY446:AY486, INDIRECT("AE" &amp; ROW()), AP446:AP486, "💲", AS446:AS486, "Familiar") +
        SUMIFS(AR446:AR486, AY446:AY486, INDIRECT("AE" &amp; ROW()), AP446:AP486, "📦", AS446:AS486, "Familiar")
    ) / 2
) -
(
    (
        SUMIFS(AR446:AR486, AY446:AY486, INDIRECT("AE" &amp; ROW()), AP446:AP486, "💲", AS446:AS486, "Participante") +
        SUMIFS(AR446:AR486, AY446:AY486, INDIRECT("AE" &amp; ROW()), AP446:AP486, "📦", AS446:AS486, "Participante")
    ) / 2
) -
(
    (
        SUMIFS(AR446:AR486, AY446:AY486, INDIRECT("AE" &amp; ROW()), AP446:AP486, "💲", AS446:AS486, "Empleado") +
        SUMIFS(AR446:AR486, AY446:AY486, INDIRECT("AE" &amp; ROW()), AP446:AP486, "📦", AS446:AS486, "Empleado")
    ) / 2
) -
(
    (
        SUMIFS(AR446:AR486, AY446:AY486, INDIRECT("AE" &amp; ROW()), AP446:AP486, "💲", AS446:AS486, "Exonerado ADH") +
        SUMIFS(AR446:AR486, AY446:AY486, INDIRECT("AE" &amp; ROW()), AP446:AP486, "📦", AS446:AS486, "Exonerado ADH")
    ) / 2
) -
(
    SUMIFS(AR446:AR486, AY446:AY486, INDIRECT("AE" &amp; ROW()), AP446:AP486, "💲", AS446:AS486, "Exonerado Doctor") +
    SUMIFS(AR446:AR486, AY446:AY486, INDIRECT("AE" &amp; ROW()), AP446:AP486, "📦", AS446:AS486, "Exonerado Doctor")
) -
(
    (
        SUMIFS(AR446:AR486, AY446:AY486, INDIRECT("AE" &amp; ROW()), AP446:AP486, "💲", AS446:AS486, "") +
        SUMIFS(AR446:AR486, AY446:AY486, INDIRECT("AE" &amp; ROW()), AP446:AP486, "📦", AS446:AS486, "")
    ) / 2
)</f>
        <v>0</v>
      </c>
      <c r="AM490" s="56"/>
      <c r="AN490" s="56"/>
      <c r="AO490" s="56"/>
      <c r="AP490" s="56"/>
      <c r="AQ490" s="56"/>
      <c r="AR490" s="56"/>
      <c r="AS490" s="56"/>
      <c r="AT490" s="56"/>
      <c r="AU490" s="56"/>
      <c r="AV490" s="56"/>
      <c r="AW490" s="56"/>
      <c r="AX490" s="56"/>
      <c r="AY490" s="56"/>
      <c r="AZ490" s="56"/>
      <c r="BA490" s="56"/>
      <c r="BB490" s="56"/>
      <c r="BC490" s="56"/>
      <c r="BD490" s="56"/>
      <c r="BE490" s="56"/>
      <c r="BF490" s="56"/>
      <c r="BG490" s="56"/>
      <c r="BH490" s="56"/>
      <c r="BI490" s="56"/>
      <c r="BJ490" s="56"/>
      <c r="BK490" s="56"/>
      <c r="BL490" s="56"/>
      <c r="BM490" s="56"/>
      <c r="BN490" s="56"/>
    </row>
    <row r="491" spans="1:66" ht="11.25" customHeight="1">
      <c r="A491" s="220"/>
      <c r="B491" s="164"/>
      <c r="C491" s="205"/>
      <c r="D491" s="208"/>
      <c r="E491" s="178" t="s">
        <v>42</v>
      </c>
      <c r="F491" s="58" t="str">
        <f>IF(D490&lt;&gt;"", VLOOKUP(D490,'Base de Datos'!$A$2:$D1268,3,FALSE()),"")</f>
        <v/>
      </c>
      <c r="G491" s="205"/>
      <c r="H491" s="208"/>
      <c r="I491" s="178" t="s">
        <v>42</v>
      </c>
      <c r="J491" s="58" t="str">
        <f>IF(H490&lt;&gt;"", VLOOKUP(H490,'Base de Datos'!$A$2:$D1268,3,FALSE()),"")</f>
        <v/>
      </c>
      <c r="K491" s="205"/>
      <c r="L491" s="208"/>
      <c r="M491" s="178" t="s">
        <v>42</v>
      </c>
      <c r="N491" s="58" t="str">
        <f>IF(L490&lt;&gt;"", VLOOKUP(L490,'Base de Datos'!$A$2:$D1268,3,FALSE()),"")</f>
        <v/>
      </c>
      <c r="O491" s="165"/>
      <c r="P491" s="165"/>
      <c r="Q491" s="165"/>
      <c r="R491" s="166"/>
      <c r="S491" s="231"/>
      <c r="T491" s="230"/>
      <c r="U491" s="170"/>
      <c r="V491" s="169"/>
      <c r="W491" s="231"/>
      <c r="X491" s="230"/>
      <c r="Y491" s="170"/>
      <c r="Z491" s="169"/>
      <c r="AA491" s="231"/>
      <c r="AB491" s="230"/>
      <c r="AC491" s="170"/>
      <c r="AD491" s="56"/>
      <c r="AE491" s="240" t="s">
        <v>63</v>
      </c>
      <c r="AF491" s="230"/>
      <c r="AG491" s="161">
        <f t="array" aca="1" ref="AG491" ca="1">COUNTIFS(AP446:AP486, "💲", AY446:AY486, INDIRECT("AE" &amp; ROW())) + COUNTIFS(AP446:AP486, "📦", AY446:AY486, INDIRECT("AE" &amp; ROW())) + COUNTIFS(AP446:AP486, "✅", AY446:AY486, INDIRECT("AE" &amp; ROW()))</f>
        <v>0</v>
      </c>
      <c r="AH491" s="162">
        <f t="array" aca="1" ref="AH491" ca="1">COUNTIFS(AP446:AP486, "💲", AY446:AY486, INDIRECT("AE" &amp; ROW())) + COUNTIFS(AP446:AP486, "📦", AY446:AY486, INDIRECT("AE" &amp; ROW()))</f>
        <v>0</v>
      </c>
      <c r="AI491" s="139">
        <f t="array" aca="1" ref="AI491" ca="1">SUMIFS(AR446:AR486, AY446:AY486, INDIRECT("AE" &amp; ROW()), AP446:AP486, "💲") + SUMIFS(AR446:AR486, AY446:AY486, INDIRECT("AE" &amp; ROW()), AP446:AP486, "📦")</f>
        <v>0</v>
      </c>
      <c r="AJ491" s="139">
        <f t="array" aca="1" ref="AJ491" ca="1">(
    SUMIFS(AR446:AR486, AY446:AY486, INDIRECT("AE" &amp; ROW()), AP446:AP486, "💲") +
    SUMIFS(AR446:AR486, AY446:AY486, INDIRECT("AE" &amp; ROW()), AP446:AP486, "📦")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
        SUMIFS(AR446:AR486, AY446:AY486, INDIRECT("AE" &amp; ROW()), AP446:AP486, "💲", AS446:AS486, "Familiar") +
        SUMIFS(AR446:AR486, AY446:AY486, INDIRECT("AE" &amp; ROW()), AP446:AP486, "📦", AS446:AS486, "Familiar")
    ) / 2
)  -
(
    (
        SUMIFS(AR446:AR486, AY446:AY486, INDIRECT("AE" &amp; ROW()), AP446:AP486, "💲", AS446:AS486, "Exonerado ADH") +
        SUMIFS(AR446:AR486, AY446:AY486, INDIRECT("AE" &amp; ROW()), AP446:AP486, "📦", AS446:AS486, "Exonerado ADH")
    ) / 2
)  -
(
    (
        SUMIFS(AR446:AR486, AY446:AY486, INDIRECT("AE" &amp; ROW()), AP446:AP486, "💲", AS446:AS486, "Exonerado Doctor") +
        SUMIFS(AR446:AR486, AY446:AY486, INDIRECT("AE" &amp; ROW()), AP446:AP486, "📦", AS446:AS486, "Exonerado Doctor")
    ) / 2
)</f>
        <v>0</v>
      </c>
      <c r="AK491" s="139">
        <f t="array" aca="1" ref="AK491" ca="1">(
    SUMIFS(AR446:AR486, AY446:AY486, INDIRECT("AE" &amp; ROW()), AP446:AP486, "💲") +
    SUMIFS(AR446:AR486, AY446:AY486, INDIRECT("AE" &amp; ROW()), AP446:AP486, "📦")
) -
(
    SUMIFS(AR446:AR486, AY446:AY486, INDIRECT("AE" &amp; ROW()), AP446:AP486, "💲", AS446:AS486, "Familiar") +
    SUMIFS(AR446:AR486, AY446:AY486, INDIRECT("AE" &amp; ROW()), AP446:AP486, "📦", AS446:AS486, "Familiar")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SUMIFS(AR446:AR486, AY446:AY486, INDIRECT("AE" &amp; ROW()), AP446:AP486, "💲", AS446:AS486, "Exonerado ADH") +
    SUMIFS(AR446:AR486, AY446:AY486, INDIRECT("AE" &amp; ROW()), AP446:AP486, "📦", AS446:AS486, "Exonerado ADH")
) -
(
    (
        SUMIFS(AR446:AR486, AY446:AY486, INDIRECT("AE" &amp; ROW()), AP446:AP486, "💲", AS446:AS486, "Exonerado Doctor") +
        SUMIFS(AR446:AR486, AY446:AY486, INDIRECT("AE" &amp; ROW()), AP446:AP486, "📦", AS446:AS486, "Exonerado Doctor")
    ) / 2
) -
(
    (
        SUMIFS(AR446:AR486, AY446:AY486, INDIRECT("AE" &amp; ROW()), AP446:AP486, "💲", AS446:AS486, "") +
        SUMIFS(AR446:AR486, AY446:AY486, INDIRECT("AE" &amp; ROW()), AP446:AP486, "📦", AS446:AS486, "")
    ) / 2
)</f>
        <v>0</v>
      </c>
      <c r="AL491" s="140">
        <f t="array" aca="1" ref="AL491" ca="1">(
    SUMIFS(AR446:AR486, AY446:AY486, INDIRECT("AE" &amp; ROW()), AP446:AP486, "💲") +
    SUMIFS(AR446:AR486, AY446:AY486, INDIRECT("AE" &amp; ROW()), AP446:AP486, "📦")
) -
(
    (
        SUMIFS(AR446:AR486, AY446:AY486, INDIRECT("AE" &amp; ROW()), AP446:AP486, "💲", AS446:AS486, "Familiar") +
        SUMIFS(AR446:AR486, AY446:AY486, INDIRECT("AE" &amp; ROW()), AP446:AP486, "📦", AS446:AS486, "Familiar")
    ) / 2
) -
(
    (
        SUMIFS(AR446:AR486, AY446:AY486, INDIRECT("AE" &amp; ROW()), AP446:AP486, "💲", AS446:AS486, "Participante") +
        SUMIFS(AR446:AR486, AY446:AY486, INDIRECT("AE" &amp; ROW()), AP446:AP486, "📦", AS446:AS486, "Participante")
    ) / 2
) -
(
    (
        SUMIFS(AR446:AR486, AY446:AY486, INDIRECT("AE" &amp; ROW()), AP446:AP486, "💲", AS446:AS486, "Empleado") +
        SUMIFS(AR446:AR486, AY446:AY486, INDIRECT("AE" &amp; ROW()), AP446:AP486, "📦", AS446:AS486, "Empleado")
    ) / 2
) -
(
    (
        SUMIFS(AR446:AR486, AY446:AY486, INDIRECT("AE" &amp; ROW()), AP446:AP486, "💲", AS446:AS486, "Exonerado ADH") +
        SUMIFS(AR446:AR486, AY446:AY486, INDIRECT("AE" &amp; ROW()), AP446:AP486, "📦", AS446:AS486, "Exonerado ADH")
    ) / 2
) -
(
    SUMIFS(AR446:AR486, AY446:AY486, INDIRECT("AE" &amp; ROW()), AP446:AP486, "💲", AS446:AS486, "Exonerado Doctor") +
    SUMIFS(AR446:AR486, AY446:AY486, INDIRECT("AE" &amp; ROW()), AP446:AP486, "📦", AS446:AS486, "Exonerado Doctor")
) -
(
    (
        SUMIFS(AR446:AR486, AY446:AY486, INDIRECT("AE" &amp; ROW()), AP446:AP486, "💲", AS446:AS486, "") +
        SUMIFS(AR446:AR486, AY446:AY486, INDIRECT("AE" &amp; ROW()), AP446:AP486, "📦", AS446:AS486, "")
    ) / 2
)</f>
        <v>0</v>
      </c>
      <c r="AM491" s="56"/>
      <c r="AN491" s="56"/>
      <c r="AO491" s="56"/>
      <c r="AP491" s="56"/>
      <c r="AQ491" s="56"/>
      <c r="AR491" s="56"/>
      <c r="AS491" s="56"/>
      <c r="AT491" s="56"/>
      <c r="AU491" s="56"/>
      <c r="AV491" s="56"/>
      <c r="AW491" s="56"/>
      <c r="AX491" s="56"/>
      <c r="AY491" s="56"/>
      <c r="AZ491" s="56"/>
      <c r="BA491" s="56"/>
      <c r="BB491" s="56"/>
      <c r="BC491" s="56"/>
      <c r="BD491" s="56"/>
      <c r="BE491" s="56"/>
      <c r="BF491" s="56"/>
      <c r="BG491" s="56"/>
      <c r="BH491" s="56"/>
      <c r="BI491" s="56"/>
      <c r="BJ491" s="56"/>
      <c r="BK491" s="56"/>
      <c r="BL491" s="56"/>
      <c r="BM491" s="56"/>
      <c r="BN491" s="56"/>
    </row>
    <row r="492" spans="1:66" ht="11.25" customHeight="1">
      <c r="A492" s="220"/>
      <c r="B492" s="164"/>
      <c r="C492" s="205"/>
      <c r="D492" s="208"/>
      <c r="E492" s="178" t="s">
        <v>44</v>
      </c>
      <c r="F492" s="58" t="str">
        <f>IF(D490&lt;&gt;"", VLOOKUP(D490,'Base de Datos'!$A$2:$D1268,4,FALSE()),"")</f>
        <v/>
      </c>
      <c r="G492" s="205"/>
      <c r="H492" s="208"/>
      <c r="I492" s="178" t="s">
        <v>44</v>
      </c>
      <c r="J492" s="58" t="str">
        <f>IF(H490&lt;&gt;"", VLOOKUP(H490,'Base de Datos'!$A$2:$D1268,4,FALSE()),"")</f>
        <v/>
      </c>
      <c r="K492" s="205"/>
      <c r="L492" s="208"/>
      <c r="M492" s="178" t="s">
        <v>44</v>
      </c>
      <c r="N492" s="58" t="str">
        <f>IF(L490&lt;&gt;"", VLOOKUP(L490,'Base de Datos'!$A$2:$D1268,4,FALSE()),"")</f>
        <v/>
      </c>
      <c r="O492" s="165"/>
      <c r="P492" s="165"/>
      <c r="Q492" s="165"/>
      <c r="R492" s="166"/>
      <c r="S492" s="231"/>
      <c r="T492" s="230"/>
      <c r="U492" s="170"/>
      <c r="V492" s="169"/>
      <c r="W492" s="231"/>
      <c r="X492" s="230"/>
      <c r="Y492" s="170"/>
      <c r="Z492" s="169"/>
      <c r="AA492" s="231"/>
      <c r="AB492" s="230"/>
      <c r="AC492" s="170"/>
      <c r="AD492" s="56"/>
      <c r="AE492" s="240" t="s">
        <v>66</v>
      </c>
      <c r="AF492" s="230"/>
      <c r="AG492" s="161">
        <f t="array" aca="1" ref="AG492" ca="1">COUNTIFS(AP446:AP486, "💲", AY446:AY486, INDIRECT("AE" &amp; ROW())) + COUNTIFS(AP446:AP486, "📦", AY446:AY486, INDIRECT("AE" &amp; ROW())) + COUNTIFS(AP446:AP486, "✅", AY446:AY486, INDIRECT("AE" &amp; ROW()))</f>
        <v>0</v>
      </c>
      <c r="AH492" s="162">
        <f t="array" aca="1" ref="AH492" ca="1">COUNTIFS(AP446:AP486, "💲", AY446:AY486, INDIRECT("AE" &amp; ROW())) + COUNTIFS(AP446:AP486, "📦", AY446:AY486, INDIRECT("AE" &amp; ROW()))</f>
        <v>0</v>
      </c>
      <c r="AI492" s="139">
        <f t="array" aca="1" ref="AI492" ca="1">SUMIFS(AR446:AR486, AY446:AY486, INDIRECT("AE" &amp; ROW()), AP446:AP486, "💲") + SUMIFS(AR446:AR486, AY446:AY486, INDIRECT("AE" &amp; ROW()), AP446:AP486, "📦")</f>
        <v>0</v>
      </c>
      <c r="AJ492" s="139">
        <f t="array" aca="1" ref="AJ492" ca="1">(
    SUMIFS(AR446:AR486, AY446:AY486, INDIRECT("AE" &amp; ROW()), AP446:AP486, "💲") +
    SUMIFS(AR446:AR486, AY446:AY486, INDIRECT("AE" &amp; ROW()), AP446:AP486, "📦")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
        SUMIFS(AR446:AR486, AY446:AY486, INDIRECT("AE" &amp; ROW()), AP446:AP486, "💲", AS446:AS486, "Familiar") +
        SUMIFS(AR446:AR486, AY446:AY486, INDIRECT("AE" &amp; ROW()), AP446:AP486, "📦", AS446:AS486, "Familiar")
    ) / 2
)  -
(
    (
        SUMIFS(AR446:AR486, AY446:AY486, INDIRECT("AE" &amp; ROW()), AP446:AP486, "💲", AS446:AS486, "Exonerado ADH") +
        SUMIFS(AR446:AR486, AY446:AY486, INDIRECT("AE" &amp; ROW()), AP446:AP486, "📦", AS446:AS486, "Exonerado ADH")
    ) / 2
)  -
(
    (
        SUMIFS(AR446:AR486, AY446:AY486, INDIRECT("AE" &amp; ROW()), AP446:AP486, "💲", AS446:AS486, "Exonerado Doctor") +
        SUMIFS(AR446:AR486, AY446:AY486, INDIRECT("AE" &amp; ROW()), AP446:AP486, "📦", AS446:AS486, "Exonerado Doctor")
    ) / 2
)</f>
        <v>0</v>
      </c>
      <c r="AK492" s="139">
        <f t="array" aca="1" ref="AK492" ca="1">(
    SUMIFS(AR446:AR486, AY446:AY486, INDIRECT("AE" &amp; ROW()), AP446:AP486, "💲") +
    SUMIFS(AR446:AR486, AY446:AY486, INDIRECT("AE" &amp; ROW()), AP446:AP486, "📦")
) -
(
    SUMIFS(AR446:AR486, AY446:AY486, INDIRECT("AE" &amp; ROW()), AP446:AP486, "💲", AS446:AS486, "Familiar") +
    SUMIFS(AR446:AR486, AY446:AY486, INDIRECT("AE" &amp; ROW()), AP446:AP486, "📦", AS446:AS486, "Familiar")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SUMIFS(AR446:AR486, AY446:AY486, INDIRECT("AE" &amp; ROW()), AP446:AP486, "💲", AS446:AS486, "Exonerado ADH") +
    SUMIFS(AR446:AR486, AY446:AY486, INDIRECT("AE" &amp; ROW()), AP446:AP486, "📦", AS446:AS486, "Exonerado ADH")
) -
(
    (
        SUMIFS(AR446:AR486, AY446:AY486, INDIRECT("AE" &amp; ROW()), AP446:AP486, "💲", AS446:AS486, "Exonerado Doctor") +
        SUMIFS(AR446:AR486, AY446:AY486, INDIRECT("AE" &amp; ROW()), AP446:AP486, "📦", AS446:AS486, "Exonerado Doctor")
    ) / 2
) -
(
    (
        SUMIFS(AR446:AR486, AY446:AY486, INDIRECT("AE" &amp; ROW()), AP446:AP486, "💲", AS446:AS486, "") +
        SUMIFS(AR446:AR486, AY446:AY486, INDIRECT("AE" &amp; ROW()), AP446:AP486, "📦", AS446:AS486, "")
    ) / 2
)</f>
        <v>0</v>
      </c>
      <c r="AL492" s="140">
        <f t="array" aca="1" ref="AL492" ca="1">(
    SUMIFS(AR446:AR486, AY446:AY486, INDIRECT("AE" &amp; ROW()), AP446:AP486, "💲") +
    SUMIFS(AR446:AR486, AY446:AY486, INDIRECT("AE" &amp; ROW()), AP446:AP486, "📦")
) -
(
    (
        SUMIFS(AR446:AR486, AY446:AY486, INDIRECT("AE" &amp; ROW()), AP446:AP486, "💲", AS446:AS486, "Familiar") +
        SUMIFS(AR446:AR486, AY446:AY486, INDIRECT("AE" &amp; ROW()), AP446:AP486, "📦", AS446:AS486, "Familiar")
    ) / 2
) -
(
    (
        SUMIFS(AR446:AR486, AY446:AY486, INDIRECT("AE" &amp; ROW()), AP446:AP486, "💲", AS446:AS486, "Participante") +
        SUMIFS(AR446:AR486, AY446:AY486, INDIRECT("AE" &amp; ROW()), AP446:AP486, "📦", AS446:AS486, "Participante")
    ) / 2
) -
(
    (
        SUMIFS(AR446:AR486, AY446:AY486, INDIRECT("AE" &amp; ROW()), AP446:AP486, "💲", AS446:AS486, "Empleado") +
        SUMIFS(AR446:AR486, AY446:AY486, INDIRECT("AE" &amp; ROW()), AP446:AP486, "📦", AS446:AS486, "Empleado")
    ) / 2
) -
(
    (
        SUMIFS(AR446:AR486, AY446:AY486, INDIRECT("AE" &amp; ROW()), AP446:AP486, "💲", AS446:AS486, "Exonerado ADH") +
        SUMIFS(AR446:AR486, AY446:AY486, INDIRECT("AE" &amp; ROW()), AP446:AP486, "📦", AS446:AS486, "Exonerado ADH")
    ) / 2
) -
(
    SUMIFS(AR446:AR486, AY446:AY486, INDIRECT("AE" &amp; ROW()), AP446:AP486, "💲", AS446:AS486, "Exonerado Doctor") +
    SUMIFS(AR446:AR486, AY446:AY486, INDIRECT("AE" &amp; ROW()), AP446:AP486, "📦", AS446:AS486, "Exonerado Doctor")
) -
(
    (
        SUMIFS(AR446:AR486, AY446:AY486, INDIRECT("AE" &amp; ROW()), AP446:AP486, "💲", AS446:AS486, "") +
        SUMIFS(AR446:AR486, AY446:AY486, INDIRECT("AE" &amp; ROW()), AP446:AP486, "📦", AS446:AS486, "")
    ) / 2
)</f>
        <v>0</v>
      </c>
      <c r="AM492" s="56"/>
      <c r="AN492" s="56"/>
      <c r="AO492" s="56"/>
      <c r="AP492" s="56"/>
      <c r="AQ492" s="56"/>
      <c r="AR492" s="56"/>
      <c r="AS492" s="56"/>
      <c r="AT492" s="56"/>
      <c r="AU492" s="56"/>
      <c r="AV492" s="56"/>
      <c r="AW492" s="56"/>
      <c r="AX492" s="56"/>
      <c r="AY492" s="56"/>
      <c r="AZ492" s="56"/>
      <c r="BA492" s="56"/>
      <c r="BB492" s="56"/>
      <c r="BC492" s="56"/>
      <c r="BD492" s="56"/>
      <c r="BE492" s="56"/>
      <c r="BF492" s="56"/>
      <c r="BG492" s="56"/>
      <c r="BH492" s="56"/>
      <c r="BI492" s="56"/>
      <c r="BJ492" s="56"/>
      <c r="BK492" s="56"/>
      <c r="BL492" s="56"/>
      <c r="BM492" s="56"/>
      <c r="BN492" s="56"/>
    </row>
    <row r="493" spans="1:66" ht="11.25" customHeight="1">
      <c r="A493" s="221"/>
      <c r="B493" s="164"/>
      <c r="C493" s="206"/>
      <c r="D493" s="209"/>
      <c r="E493" s="179" t="s">
        <v>46</v>
      </c>
      <c r="F493" s="180"/>
      <c r="G493" s="206"/>
      <c r="H493" s="209"/>
      <c r="I493" s="179" t="s">
        <v>46</v>
      </c>
      <c r="J493" s="183"/>
      <c r="K493" s="206"/>
      <c r="L493" s="209"/>
      <c r="M493" s="179" t="s">
        <v>46</v>
      </c>
      <c r="N493" s="183"/>
      <c r="O493" s="165"/>
      <c r="P493" s="165"/>
      <c r="Q493" s="165"/>
      <c r="R493" s="166"/>
      <c r="S493" s="227" t="str">
        <f>IF(OR(S490="Empleado",S490="Familiar"),"Nombre del Empleado","N° Factura")</f>
        <v>N° Factura</v>
      </c>
      <c r="T493" s="228"/>
      <c r="U493" s="89"/>
      <c r="V493" s="169"/>
      <c r="W493" s="227" t="str">
        <f>IF(OR(W490="Empleado",W490="Familiar"),"Nombre del Empleado","N° Factura")</f>
        <v>N° Factura</v>
      </c>
      <c r="X493" s="228"/>
      <c r="Y493" s="89"/>
      <c r="Z493" s="169"/>
      <c r="AA493" s="227" t="str">
        <f>IF(OR(AA490="Empleado",AA490="Familiar"),"Nombre del Empleado","N° Factura")</f>
        <v>N° Factura</v>
      </c>
      <c r="AB493" s="228"/>
      <c r="AC493" s="89"/>
      <c r="AD493" s="56"/>
      <c r="AE493" s="240" t="s">
        <v>69</v>
      </c>
      <c r="AF493" s="230"/>
      <c r="AG493" s="161">
        <f t="array" aca="1" ref="AG493" ca="1">COUNTIFS(AP446:AP486, "💲", AY446:AY486, INDIRECT("AE" &amp; ROW())) + COUNTIFS(AP446:AP486, "📦", AY446:AY486, INDIRECT("AE" &amp; ROW())) + COUNTIFS(AP446:AP486, "✅", AY446:AY486, INDIRECT("AE" &amp; ROW()))</f>
        <v>0</v>
      </c>
      <c r="AH493" s="162">
        <f t="array" aca="1" ref="AH493" ca="1">COUNTIFS(AP446:AP486, "💲", AY446:AY486, INDIRECT("AE" &amp; ROW())) + COUNTIFS(AP446:AP486, "📦", AY446:AY486, INDIRECT("AE" &amp; ROW()))</f>
        <v>0</v>
      </c>
      <c r="AI493" s="139">
        <f t="array" aca="1" ref="AI493" ca="1">SUMIFS(AR446:AR486, AY446:AY486, INDIRECT("AE" &amp; ROW()), AP446:AP486, "💲") + SUMIFS(AR446:AR486, AY446:AY486, INDIRECT("AE" &amp; ROW()), AP446:AP486, "📦")</f>
        <v>0</v>
      </c>
      <c r="AJ493" s="66">
        <f t="array" aca="1" ref="AJ493" ca="1">(
    SUMIFS(AR446:AR486, AY446:AY486, INDIRECT("AE" &amp; ROW()), AP446:AP486, "💲") +
    SUMIFS(AR446:AR486, AY446:AY486, INDIRECT("AE" &amp; ROW()), AP446:AP486, "📦")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
        SUMIFS(AR446:AR486, AY446:AY486, INDIRECT("AE" &amp; ROW()), AP446:AP486, "💲", AS446:AS486, "Familiar") +
        SUMIFS(AR446:AR486, AY446:AY486, INDIRECT("AE" &amp; ROW()), AP446:AP486, "📦", AS446:AS486, "Familiar")
    ) / 2
)  -
(
    (
        SUMIFS(AR446:AR486, AY446:AY486, INDIRECT("AE" &amp; ROW()), AP446:AP486, "💲", AS446:AS486, "Exonerado ADH") +
        SUMIFS(AR446:AR486, AY446:AY486, INDIRECT("AE" &amp; ROW()), AP446:AP486, "📦", AS446:AS486, "Exonerado ADH")
    ) / 2
)  -
(
    (
        SUMIFS(AR446:AR486, AY446:AY486, INDIRECT("AE" &amp; ROW()), AP446:AP486, "💲", AS446:AS486, "Exonerado Doctor") +
        SUMIFS(AR446:AR486, AY446:AY486, INDIRECT("AE" &amp; ROW()), AP446:AP486, "📦", AS446:AS486, "Exonerado Doctor")
    ) / 2
)</f>
        <v>0</v>
      </c>
      <c r="AK493" s="139">
        <f t="array" aca="1" ref="AK493" ca="1">(
    SUMIFS(AR446:AR486, AY446:AY486, INDIRECT("AE" &amp; ROW()), AP446:AP486, "💲") +
    SUMIFS(AR446:AR486, AY446:AY486, INDIRECT("AE" &amp; ROW()), AP446:AP486, "📦")
) -
(
    SUMIFS(AR446:AR486, AY446:AY486, INDIRECT("AE" &amp; ROW()), AP446:AP486, "💲", AS446:AS486, "Familiar") +
    SUMIFS(AR446:AR486, AY446:AY486, INDIRECT("AE" &amp; ROW()), AP446:AP486, "📦", AS446:AS486, "Familiar")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SUMIFS(AR446:AR486, AY446:AY486, INDIRECT("AE" &amp; ROW()), AP446:AP486, "💲", AS446:AS486, "Exonerado ADH") +
    SUMIFS(AR446:AR486, AY446:AY486, INDIRECT("AE" &amp; ROW()), AP446:AP486, "📦", AS446:AS486, "Exonerado ADH")
) -
(
    (
        SUMIFS(AR446:AR486, AY446:AY486, INDIRECT("AE" &amp; ROW()), AP446:AP486, "💲", AS446:AS486, "Exonerado Doctor") +
        SUMIFS(AR446:AR486, AY446:AY486, INDIRECT("AE" &amp; ROW()), AP446:AP486, "📦", AS446:AS486, "Exonerado Doctor")
    ) / 2
) -
(
    (
        SUMIFS(AR446:AR486, AY446:AY486, INDIRECT("AE" &amp; ROW()), AP446:AP486, "💲", AS446:AS486, "") +
        SUMIFS(AR446:AR486, AY446:AY486, INDIRECT("AE" &amp; ROW()), AP446:AP486, "📦", AS446:AS486, "")
    ) / 2
)</f>
        <v>0</v>
      </c>
      <c r="AL493" s="140">
        <f t="array" aca="1" ref="AL493" ca="1">(
    SUMIFS(AR446:AR486, AY446:AY486, INDIRECT("AE" &amp; ROW()), AP446:AP486, "💲") +
    SUMIFS(AR446:AR486, AY446:AY486, INDIRECT("AE" &amp; ROW()), AP446:AP486, "📦")
) -
(
    (
        SUMIFS(AR446:AR486, AY446:AY486, INDIRECT("AE" &amp; ROW()), AP446:AP486, "💲", AS446:AS486, "Familiar") +
        SUMIFS(AR446:AR486, AY446:AY486, INDIRECT("AE" &amp; ROW()), AP446:AP486, "📦", AS446:AS486, "Familiar")
    ) / 2
) -
(
    (
        SUMIFS(AR446:AR486, AY446:AY486, INDIRECT("AE" &amp; ROW()), AP446:AP486, "💲", AS446:AS486, "Participante") +
        SUMIFS(AR446:AR486, AY446:AY486, INDIRECT("AE" &amp; ROW()), AP446:AP486, "📦", AS446:AS486, "Participante")
    ) / 2
) -
(
    (
        SUMIFS(AR446:AR486, AY446:AY486, INDIRECT("AE" &amp; ROW()), AP446:AP486, "💲", AS446:AS486, "Empleado") +
        SUMIFS(AR446:AR486, AY446:AY486, INDIRECT("AE" &amp; ROW()), AP446:AP486, "📦", AS446:AS486, "Empleado")
    ) / 2
) -
(
    (
        SUMIFS(AR446:AR486, AY446:AY486, INDIRECT("AE" &amp; ROW()), AP446:AP486, "💲", AS446:AS486, "Exonerado ADH") +
        SUMIFS(AR446:AR486, AY446:AY486, INDIRECT("AE" &amp; ROW()), AP446:AP486, "📦", AS446:AS486, "Exonerado ADH")
    ) / 2
) -
(
    SUMIFS(AR446:AR486, AY446:AY486, INDIRECT("AE" &amp; ROW()), AP446:AP486, "💲", AS446:AS486, "Exonerado Doctor") +
    SUMIFS(AR446:AR486, AY446:AY486, INDIRECT("AE" &amp; ROW()), AP446:AP486, "📦", AS446:AS486, "Exonerado Doctor")
) -
(
    (
        SUMIFS(AR446:AR486, AY446:AY486, INDIRECT("AE" &amp; ROW()), AP446:AP486, "💲", AS446:AS486, "") +
        SUMIFS(AR446:AR486, AY446:AY486, INDIRECT("AE" &amp; ROW()), AP446:AP486, "📦", AS446:AS486, "")
    ) / 2
)</f>
        <v>0</v>
      </c>
      <c r="AM493" s="56"/>
      <c r="AN493" s="56"/>
      <c r="AO493" s="56"/>
      <c r="AP493" s="56"/>
      <c r="AQ493" s="56"/>
      <c r="AR493" s="56"/>
      <c r="AS493" s="56"/>
      <c r="AT493" s="56"/>
      <c r="AU493" s="56"/>
      <c r="AV493" s="56"/>
      <c r="AW493" s="56"/>
      <c r="AX493" s="56"/>
      <c r="AY493" s="56"/>
      <c r="AZ493" s="56"/>
      <c r="BA493" s="56"/>
      <c r="BB493" s="56"/>
      <c r="BC493" s="56"/>
      <c r="BD493" s="56"/>
      <c r="BE493" s="56"/>
      <c r="BF493" s="56"/>
      <c r="BG493" s="56"/>
      <c r="BH493" s="56"/>
      <c r="BI493" s="56"/>
      <c r="BJ493" s="56"/>
      <c r="BK493" s="56"/>
      <c r="BL493" s="56"/>
      <c r="BM493" s="56"/>
      <c r="BN493" s="56"/>
    </row>
    <row r="494" spans="1:66" ht="11.25" customHeight="1">
      <c r="A494" s="222">
        <f>A490+$Q$13/1440</f>
        <v>0.83333333333333304</v>
      </c>
      <c r="B494" s="164"/>
      <c r="C494" s="204"/>
      <c r="D494" s="207"/>
      <c r="E494" s="177" t="s">
        <v>36</v>
      </c>
      <c r="F494" s="42" t="str">
        <f>IF(D494&lt;&gt;"", VLOOKUP(D494,'Base de Datos'!$A$2:$D1268,2,FALSE()),"")</f>
        <v/>
      </c>
      <c r="G494" s="204"/>
      <c r="H494" s="216"/>
      <c r="I494" s="177" t="s">
        <v>36</v>
      </c>
      <c r="J494" s="42" t="str">
        <f>IF(H494&lt;&gt;"", VLOOKUP(H494,'Base de Datos'!$A$2:$D1268,2,FALSE()),"")</f>
        <v/>
      </c>
      <c r="K494" s="204"/>
      <c r="L494" s="216"/>
      <c r="M494" s="177" t="s">
        <v>36</v>
      </c>
      <c r="N494" s="42" t="str">
        <f>IF(L494&lt;&gt;"", VLOOKUP(L494,'Base de Datos'!$A$2:$D1268,2,FALSE()),"")</f>
        <v/>
      </c>
      <c r="O494" s="165"/>
      <c r="P494" s="165"/>
      <c r="Q494" s="165"/>
      <c r="R494" s="166"/>
      <c r="S494" s="167"/>
      <c r="T494" s="45" t="s">
        <v>37</v>
      </c>
      <c r="U494" s="168"/>
      <c r="V494" s="169"/>
      <c r="W494" s="167"/>
      <c r="X494" s="45" t="s">
        <v>37</v>
      </c>
      <c r="Y494" s="168"/>
      <c r="Z494" s="169"/>
      <c r="AA494" s="167"/>
      <c r="AB494" s="45" t="s">
        <v>37</v>
      </c>
      <c r="AC494" s="168"/>
      <c r="AD494" s="56"/>
      <c r="AE494" s="232" t="s">
        <v>72</v>
      </c>
      <c r="AF494" s="230"/>
      <c r="AG494" s="90">
        <f t="array" aca="1" ref="AG494" ca="1">COUNTIFS(AP446:AP486, "💲", AY446:AY486, INDIRECT("AE" &amp; ROW())) + COUNTIFS(AP446:AP486, "📦", AY446:AY486, INDIRECT("AE" &amp; ROW())) + COUNTIFS(AP446:AP486, "✅", AY446:AY486, INDIRECT("AE" &amp; ROW()))</f>
        <v>0</v>
      </c>
      <c r="AH494" s="68">
        <f t="array" aca="1" ref="AH494" ca="1">COUNTIFS(AP446:AP486, "💲", AY446:AY486, INDIRECT("AE" &amp; ROW())) + COUNTIFS(AP446:AP486, "📦", AY446:AY486, INDIRECT("AE" &amp; ROW()))</f>
        <v>0</v>
      </c>
      <c r="AI494" s="139">
        <f t="array" aca="1" ref="AI494" ca="1">SUMIFS(AR446:AR486, AY446:AY486, INDIRECT("AE" &amp; ROW()), AP446:AP486, "💲") + SUMIFS(AR446:AR486, AY446:AY486, INDIRECT("AE" &amp; ROW()), AP446:AP486, "📦")</f>
        <v>0</v>
      </c>
      <c r="AJ494" s="139">
        <f t="array" aca="1" ref="AJ494" ca="1">(
    SUMIFS(AR446:AR486, AY446:AY486, INDIRECT("AE" &amp; ROW()), AP446:AP486, "💲") +
    SUMIFS(AR446:AR486, AY446:AY486, INDIRECT("AE" &amp; ROW()), AP446:AP486, "📦")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
        SUMIFS(AR446:AR486, AY446:AY486, INDIRECT("AE" &amp; ROW()), AP446:AP486, "💲", AS446:AS486, "Familiar") +
        SUMIFS(AR446:AR486, AY446:AY486, INDIRECT("AE" &amp; ROW()), AP446:AP486, "📦", AS446:AS486, "Familiar")
    ) / 2
)  -
(
    (
        SUMIFS(AR446:AR486, AY446:AY486, INDIRECT("AE" &amp; ROW()), AP446:AP486, "💲", AS446:AS486, "Exonerado ADH") +
        SUMIFS(AR446:AR486, AY446:AY486, INDIRECT("AE" &amp; ROW()), AP446:AP486, "📦", AS446:AS486, "Exonerado ADH")
    ) / 2
)  -
(
    (
        SUMIFS(AR446:AR486, AY446:AY486, INDIRECT("AE" &amp; ROW()), AP446:AP486, "💲", AS446:AS486, "Exonerado Doctor") +
        SUMIFS(AR446:AR486, AY446:AY486, INDIRECT("AE" &amp; ROW()), AP446:AP486, "📦", AS446:AS486, "Exonerado Doctor")
    ) / 2
)</f>
        <v>0</v>
      </c>
      <c r="AK494" s="139">
        <f t="array" aca="1" ref="AK494" ca="1">(
    SUMIFS(AR446:AR486, AY446:AY486, INDIRECT("AE" &amp; ROW()), AP446:AP486, "💲") +
    SUMIFS(AR446:AR486, AY446:AY486, INDIRECT("AE" &amp; ROW()), AP446:AP486, "📦")
) -
(
    SUMIFS(AR446:AR486, AY446:AY486, INDIRECT("AE" &amp; ROW()), AP446:AP486, "💲", AS446:AS486, "Familiar") +
    SUMIFS(AR446:AR486, AY446:AY486, INDIRECT("AE" &amp; ROW()), AP446:AP486, "📦", AS446:AS486, "Familiar")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SUMIFS(AR446:AR486, AY446:AY486, INDIRECT("AE" &amp; ROW()), AP446:AP486, "💲", AS446:AS486, "Exonerado ADH") +
    SUMIFS(AR446:AR486, AY446:AY486, INDIRECT("AE" &amp; ROW()), AP446:AP486, "📦", AS446:AS486, "Exonerado ADH")
) -
(
    (
        SUMIFS(AR446:AR486, AY446:AY486, INDIRECT("AE" &amp; ROW()), AP446:AP486, "💲", AS446:AS486, "Exonerado Doctor") +
        SUMIFS(AR446:AR486, AY446:AY486, INDIRECT("AE" &amp; ROW()), AP446:AP486, "📦", AS446:AS486, "Exonerado Doctor")
    ) / 2
) -
(
    (
        SUMIFS(AR446:AR486, AY446:AY486, INDIRECT("AE" &amp; ROW()), AP446:AP486, "💲", AS446:AS486, "") +
        SUMIFS(AR446:AR486, AY446:AY486, INDIRECT("AE" &amp; ROW()), AP446:AP486, "📦", AS446:AS486, "")
    ) / 2
)</f>
        <v>0</v>
      </c>
      <c r="AL494" s="140">
        <f t="array" aca="1" ref="AL494" ca="1">(
    SUMIFS(AR446:AR486, AY446:AY486, INDIRECT("AE" &amp; ROW()), AP446:AP486, "💲") +
    SUMIFS(AR446:AR486, AY446:AY486, INDIRECT("AE" &amp; ROW()), AP446:AP486, "📦")
) -
(
    (
        SUMIFS(AR446:AR486, AY446:AY486, INDIRECT("AE" &amp; ROW()), AP446:AP486, "💲", AS446:AS486, "Familiar") +
        SUMIFS(AR446:AR486, AY446:AY486, INDIRECT("AE" &amp; ROW()), AP446:AP486, "📦", AS446:AS486, "Familiar")
    ) / 2
) -
(
    (
        SUMIFS(AR446:AR486, AY446:AY486, INDIRECT("AE" &amp; ROW()), AP446:AP486, "💲", AS446:AS486, "Participante") +
        SUMIFS(AR446:AR486, AY446:AY486, INDIRECT("AE" &amp; ROW()), AP446:AP486, "📦", AS446:AS486, "Participante")
    ) / 2
) -
(
    (
        SUMIFS(AR446:AR486, AY446:AY486, INDIRECT("AE" &amp; ROW()), AP446:AP486, "💲", AS446:AS486, "Empleado") +
        SUMIFS(AR446:AR486, AY446:AY486, INDIRECT("AE" &amp; ROW()), AP446:AP486, "📦", AS446:AS486, "Empleado")
    ) / 2
) -
(
    (
        SUMIFS(AR446:AR486, AY446:AY486, INDIRECT("AE" &amp; ROW()), AP446:AP486, "💲", AS446:AS486, "Exonerado ADH") +
        SUMIFS(AR446:AR486, AY446:AY486, INDIRECT("AE" &amp; ROW()), AP446:AP486, "📦", AS446:AS486, "Exonerado ADH")
    ) / 2
) -
(
    SUMIFS(AR446:AR486, AY446:AY486, INDIRECT("AE" &amp; ROW()), AP446:AP486, "💲", AS446:AS486, "Exonerado Doctor") +
    SUMIFS(AR446:AR486, AY446:AY486, INDIRECT("AE" &amp; ROW()), AP446:AP486, "📦", AS446:AS486, "Exonerado Doctor")
) -
(
    (
        SUMIFS(AR446:AR486, AY446:AY486, INDIRECT("AE" &amp; ROW()), AP446:AP486, "💲", AS446:AS486, "") +
        SUMIFS(AR446:AR486, AY446:AY486, INDIRECT("AE" &amp; ROW()), AP446:AP486, "📦", AS446:AS486, "")
    ) / 2
)</f>
        <v>0</v>
      </c>
      <c r="AM494" s="56"/>
      <c r="AN494" s="56"/>
      <c r="AO494" s="56"/>
      <c r="AP494" s="56"/>
      <c r="AQ494" s="56"/>
      <c r="AR494" s="56"/>
      <c r="AS494" s="56"/>
      <c r="AT494" s="56"/>
      <c r="AU494" s="56"/>
      <c r="AV494" s="56"/>
      <c r="AW494" s="56"/>
      <c r="AX494" s="56"/>
      <c r="AY494" s="56"/>
      <c r="AZ494" s="56"/>
      <c r="BA494" s="56"/>
      <c r="BB494" s="56"/>
      <c r="BC494" s="56"/>
      <c r="BD494" s="56"/>
      <c r="BE494" s="56"/>
      <c r="BF494" s="56"/>
      <c r="BG494" s="56"/>
      <c r="BH494" s="56"/>
      <c r="BI494" s="56"/>
      <c r="BJ494" s="56"/>
      <c r="BK494" s="56"/>
      <c r="BL494" s="56"/>
      <c r="BM494" s="56"/>
      <c r="BN494" s="56"/>
    </row>
    <row r="495" spans="1:66" ht="11.25" customHeight="1">
      <c r="A495" s="220"/>
      <c r="B495" s="164"/>
      <c r="C495" s="205"/>
      <c r="D495" s="208"/>
      <c r="E495" s="178" t="s">
        <v>42</v>
      </c>
      <c r="F495" s="58" t="str">
        <f>IF(D494&lt;&gt;"", VLOOKUP(D494,'Base de Datos'!$A$2:$D1268,3,FALSE()),"")</f>
        <v/>
      </c>
      <c r="G495" s="205"/>
      <c r="H495" s="208"/>
      <c r="I495" s="178" t="s">
        <v>42</v>
      </c>
      <c r="J495" s="58" t="str">
        <f>IF(H494&lt;&gt;"", VLOOKUP(H494,'Base de Datos'!$A$2:$D1268,3,FALSE()),"")</f>
        <v/>
      </c>
      <c r="K495" s="205"/>
      <c r="L495" s="208"/>
      <c r="M495" s="178" t="s">
        <v>42</v>
      </c>
      <c r="N495" s="58" t="str">
        <f>IF(L494&lt;&gt;"", VLOOKUP(L494,'Base de Datos'!$A$2:$D1268,3,FALSE()),"")</f>
        <v/>
      </c>
      <c r="O495" s="165"/>
      <c r="P495" s="165"/>
      <c r="Q495" s="165"/>
      <c r="R495" s="166"/>
      <c r="S495" s="231"/>
      <c r="T495" s="230"/>
      <c r="U495" s="170"/>
      <c r="V495" s="169"/>
      <c r="W495" s="231"/>
      <c r="X495" s="230"/>
      <c r="Y495" s="170"/>
      <c r="Z495" s="169"/>
      <c r="AA495" s="231"/>
      <c r="AB495" s="230"/>
      <c r="AC495" s="170"/>
      <c r="AD495" s="56"/>
      <c r="AE495" s="232" t="s">
        <v>75</v>
      </c>
      <c r="AF495" s="230"/>
      <c r="AG495" s="90">
        <f t="array" aca="1" ref="AG495" ca="1">COUNTIFS(AP446:AP486, "💲", AY446:AY486, INDIRECT("AE" &amp; ROW())) + COUNTIFS(AP446:AP486, "📦", AY446:AY486, INDIRECT("AE" &amp; ROW())) + COUNTIFS(AP446:AP486, "✅", AY446:AY486, INDIRECT("AE" &amp; ROW()))</f>
        <v>0</v>
      </c>
      <c r="AH495" s="68">
        <f t="array" aca="1" ref="AH495" ca="1">COUNTIFS(AP446:AP486, "💲", AY446:AY486, INDIRECT("AE" &amp; ROW())) + COUNTIFS(AP446:AP486, "📦", AY446:AY486, INDIRECT("AE" &amp; ROW()))</f>
        <v>0</v>
      </c>
      <c r="AI495" s="139">
        <f t="array" aca="1" ref="AI495" ca="1">SUMIFS(AR446:AR486, AY446:AY486, INDIRECT("AE" &amp; ROW()), AP446:AP486, "💲") + SUMIFS(AR446:AR486, AY446:AY486, INDIRECT("AE" &amp; ROW()), AP446:AP486, "📦")</f>
        <v>0</v>
      </c>
      <c r="AJ495" s="139">
        <f t="array" aca="1" ref="AJ495" ca="1">(
    SUMIFS(AR446:AR486, AY446:AY486, INDIRECT("AE" &amp; ROW()), AP446:AP486, "💲") +
    SUMIFS(AR446:AR486, AY446:AY486, INDIRECT("AE" &amp; ROW()), AP446:AP486, "📦")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
        SUMIFS(AR446:AR486, AY446:AY486, INDIRECT("AE" &amp; ROW()), AP446:AP486, "💲", AS446:AS486, "Familiar") +
        SUMIFS(AR446:AR486, AY446:AY486, INDIRECT("AE" &amp; ROW()), AP446:AP486, "📦", AS446:AS486, "Familiar")
    ) / 2
)  -
(
    (
        SUMIFS(AR446:AR486, AY446:AY486, INDIRECT("AE" &amp; ROW()), AP446:AP486, "💲", AS446:AS486, "Exonerado ADH") +
        SUMIFS(AR446:AR486, AY446:AY486, INDIRECT("AE" &amp; ROW()), AP446:AP486, "📦", AS446:AS486, "Exonerado ADH")
    ) / 2
)  -
(
    (
        SUMIFS(AR446:AR486, AY446:AY486, INDIRECT("AE" &amp; ROW()), AP446:AP486, "💲", AS446:AS486, "Exonerado Doctor") +
        SUMIFS(AR446:AR486, AY446:AY486, INDIRECT("AE" &amp; ROW()), AP446:AP486, "📦", AS446:AS486, "Exonerado Doctor")
    ) / 2
)</f>
        <v>0</v>
      </c>
      <c r="AK495" s="139">
        <f t="array" aca="1" ref="AK495" ca="1">(
    SUMIFS(AR446:AR486, AY446:AY486, INDIRECT("AE" &amp; ROW()), AP446:AP486, "💲") +
    SUMIFS(AR446:AR486, AY446:AY486, INDIRECT("AE" &amp; ROW()), AP446:AP486, "📦")
) -
(
    SUMIFS(AR446:AR486, AY446:AY486, INDIRECT("AE" &amp; ROW()), AP446:AP486, "💲", AS446:AS486, "Familiar") +
    SUMIFS(AR446:AR486, AY446:AY486, INDIRECT("AE" &amp; ROW()), AP446:AP486, "📦", AS446:AS486, "Familiar")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SUMIFS(AR446:AR486, AY446:AY486, INDIRECT("AE" &amp; ROW()), AP446:AP486, "💲", AS446:AS486, "Exonerado ADH") +
    SUMIFS(AR446:AR486, AY446:AY486, INDIRECT("AE" &amp; ROW()), AP446:AP486, "📦", AS446:AS486, "Exonerado ADH")
) -
(
    (
        SUMIFS(AR446:AR486, AY446:AY486, INDIRECT("AE" &amp; ROW()), AP446:AP486, "💲", AS446:AS486, "Exonerado Doctor") +
        SUMIFS(AR446:AR486, AY446:AY486, INDIRECT("AE" &amp; ROW()), AP446:AP486, "📦", AS446:AS486, "Exonerado Doctor")
    ) / 2
) -
(
    (
        SUMIFS(AR446:AR486, AY446:AY486, INDIRECT("AE" &amp; ROW()), AP446:AP486, "💲", AS446:AS486, "") +
        SUMIFS(AR446:AR486, AY446:AY486, INDIRECT("AE" &amp; ROW()), AP446:AP486, "📦", AS446:AS486, "")
    ) / 2
)</f>
        <v>0</v>
      </c>
      <c r="AL495" s="140">
        <f t="array" aca="1" ref="AL495" ca="1">(
    SUMIFS(AR446:AR486, AY446:AY486, INDIRECT("AE" &amp; ROW()), AP446:AP486, "💲") +
    SUMIFS(AR446:AR486, AY446:AY486, INDIRECT("AE" &amp; ROW()), AP446:AP486, "📦")
) -
(
    (
        SUMIFS(AR446:AR486, AY446:AY486, INDIRECT("AE" &amp; ROW()), AP446:AP486, "💲", AS446:AS486, "Familiar") +
        SUMIFS(AR446:AR486, AY446:AY486, INDIRECT("AE" &amp; ROW()), AP446:AP486, "📦", AS446:AS486, "Familiar")
    ) / 2
) -
(
    (
        SUMIFS(AR446:AR486, AY446:AY486, INDIRECT("AE" &amp; ROW()), AP446:AP486, "💲", AS446:AS486, "Participante") +
        SUMIFS(AR446:AR486, AY446:AY486, INDIRECT("AE" &amp; ROW()), AP446:AP486, "📦", AS446:AS486, "Participante")
    ) / 2
) -
(
    (
        SUMIFS(AR446:AR486, AY446:AY486, INDIRECT("AE" &amp; ROW()), AP446:AP486, "💲", AS446:AS486, "Empleado") +
        SUMIFS(AR446:AR486, AY446:AY486, INDIRECT("AE" &amp; ROW()), AP446:AP486, "📦", AS446:AS486, "Empleado")
    ) / 2
) -
(
    (
        SUMIFS(AR446:AR486, AY446:AY486, INDIRECT("AE" &amp; ROW()), AP446:AP486, "💲", AS446:AS486, "Exonerado ADH") +
        SUMIFS(AR446:AR486, AY446:AY486, INDIRECT("AE" &amp; ROW()), AP446:AP486, "📦", AS446:AS486, "Exonerado ADH")
    ) / 2
) -
(
    SUMIFS(AR446:AR486, AY446:AY486, INDIRECT("AE" &amp; ROW()), AP446:AP486, "💲", AS446:AS486, "Exonerado Doctor") +
    SUMIFS(AR446:AR486, AY446:AY486, INDIRECT("AE" &amp; ROW()), AP446:AP486, "📦", AS446:AS486, "Exonerado Doctor")
) -
(
    (
        SUMIFS(AR446:AR486, AY446:AY486, INDIRECT("AE" &amp; ROW()), AP446:AP486, "💲", AS446:AS486, "") +
        SUMIFS(AR446:AR486, AY446:AY486, INDIRECT("AE" &amp; ROW()), AP446:AP486, "📦", AS446:AS486, "")
    ) / 2
)</f>
        <v>0</v>
      </c>
      <c r="AM495" s="56"/>
      <c r="AN495" s="56"/>
      <c r="AO495" s="56"/>
      <c r="AP495" s="56"/>
      <c r="AQ495" s="56"/>
      <c r="AR495" s="56"/>
      <c r="AS495" s="56"/>
      <c r="AT495" s="56"/>
      <c r="AU495" s="56"/>
      <c r="AV495" s="56"/>
      <c r="AW495" s="56"/>
      <c r="AX495" s="56"/>
      <c r="AY495" s="56"/>
      <c r="AZ495" s="56"/>
      <c r="BA495" s="56"/>
      <c r="BB495" s="56"/>
      <c r="BC495" s="56"/>
      <c r="BD495" s="56"/>
      <c r="BE495" s="56"/>
      <c r="BF495" s="56"/>
      <c r="BG495" s="56"/>
      <c r="BH495" s="56"/>
      <c r="BI495" s="56"/>
      <c r="BJ495" s="56"/>
      <c r="BK495" s="56"/>
      <c r="BL495" s="56"/>
      <c r="BM495" s="56"/>
      <c r="BN495" s="56"/>
    </row>
    <row r="496" spans="1:66" ht="11.25" customHeight="1">
      <c r="A496" s="220"/>
      <c r="B496" s="164"/>
      <c r="C496" s="205"/>
      <c r="D496" s="208"/>
      <c r="E496" s="178" t="s">
        <v>44</v>
      </c>
      <c r="F496" s="58" t="str">
        <f>IF(D494&lt;&gt;"", VLOOKUP(D494,'Base de Datos'!$A$2:$D1268,4,FALSE()),"")</f>
        <v/>
      </c>
      <c r="G496" s="205"/>
      <c r="H496" s="208"/>
      <c r="I496" s="178" t="s">
        <v>44</v>
      </c>
      <c r="J496" s="58" t="str">
        <f>IF(H494&lt;&gt;"", VLOOKUP(H494,'Base de Datos'!$A$2:$D1268,4,FALSE()),"")</f>
        <v/>
      </c>
      <c r="K496" s="205"/>
      <c r="L496" s="208"/>
      <c r="M496" s="178" t="s">
        <v>44</v>
      </c>
      <c r="N496" s="58" t="str">
        <f>IF(L494&lt;&gt;"", VLOOKUP(L494,'Base de Datos'!$A$2:$D1268,4,FALSE()),"")</f>
        <v/>
      </c>
      <c r="O496" s="165"/>
      <c r="P496" s="165"/>
      <c r="Q496" s="165"/>
      <c r="R496" s="166"/>
      <c r="S496" s="231"/>
      <c r="T496" s="230"/>
      <c r="U496" s="170"/>
      <c r="V496" s="169"/>
      <c r="W496" s="231"/>
      <c r="X496" s="230"/>
      <c r="Y496" s="170"/>
      <c r="Z496" s="169"/>
      <c r="AA496" s="231"/>
      <c r="AB496" s="230"/>
      <c r="AC496" s="170"/>
      <c r="AD496" s="56"/>
      <c r="AE496" s="232" t="s">
        <v>77</v>
      </c>
      <c r="AF496" s="230"/>
      <c r="AG496" s="90">
        <f t="array" aca="1" ref="AG496" ca="1">COUNTIFS(AP446:AP486, "💲", AY446:AY486, INDIRECT("AE" &amp; ROW())) + COUNTIFS(AP446:AP486, "📦", AY446:AY486, INDIRECT("AE" &amp; ROW())) + COUNTIFS(AP446:AP486, "✅", AY446:AY486, INDIRECT("AE" &amp; ROW()))</f>
        <v>0</v>
      </c>
      <c r="AH496" s="68">
        <f t="array" aca="1" ref="AH496" ca="1">COUNTIFS(AP446:AP486, "💲", AY446:AY486, INDIRECT("AE" &amp; ROW())) + COUNTIFS(AP446:AP486, "📦", AY446:AY486, INDIRECT("AE" &amp; ROW()))</f>
        <v>0</v>
      </c>
      <c r="AI496" s="139">
        <f t="array" aca="1" ref="AI496" ca="1">SUMIFS(AR446:AR486, AY446:AY486, INDIRECT("AE" &amp; ROW()), AP446:AP486, "💲") + SUMIFS(AR446:AR486, AY446:AY486, INDIRECT("AE" &amp; ROW()), AP446:AP486, "📦")</f>
        <v>0</v>
      </c>
      <c r="AJ496" s="139">
        <f t="array" aca="1" ref="AJ496" ca="1">(
    SUMIFS(AR446:AR486, AY446:AY486, INDIRECT("AE" &amp; ROW()), AP446:AP486, "💲") +
    SUMIFS(AR446:AR486, AY446:AY486, INDIRECT("AE" &amp; ROW()), AP446:AP486, "📦")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
        SUMIFS(AR446:AR486, AY446:AY486, INDIRECT("AE" &amp; ROW()), AP446:AP486, "💲", AS446:AS486, "Familiar") +
        SUMIFS(AR446:AR486, AY446:AY486, INDIRECT("AE" &amp; ROW()), AP446:AP486, "📦", AS446:AS486, "Familiar")
    ) / 2
)  -
(
    (
        SUMIFS(AR446:AR486, AY446:AY486, INDIRECT("AE" &amp; ROW()), AP446:AP486, "💲", AS446:AS486, "Exonerado ADH") +
        SUMIFS(AR446:AR486, AY446:AY486, INDIRECT("AE" &amp; ROW()), AP446:AP486, "📦", AS446:AS486, "Exonerado ADH")
    ) / 2
)  -
(
    (
        SUMIFS(AR446:AR486, AY446:AY486, INDIRECT("AE" &amp; ROW()), AP446:AP486, "💲", AS446:AS486, "Exonerado Doctor") +
        SUMIFS(AR446:AR486, AY446:AY486, INDIRECT("AE" &amp; ROW()), AP446:AP486, "📦", AS446:AS486, "Exonerado Doctor")
    ) / 2
)</f>
        <v>0</v>
      </c>
      <c r="AK496" s="139">
        <f t="array" aca="1" ref="AK496" ca="1">(
    SUMIFS(AR446:AR486, AY446:AY486, INDIRECT("AE" &amp; ROW()), AP446:AP486, "💲") +
    SUMIFS(AR446:AR486, AY446:AY486, INDIRECT("AE" &amp; ROW()), AP446:AP486, "📦")
) -
(
    SUMIFS(AR446:AR486, AY446:AY486, INDIRECT("AE" &amp; ROW()), AP446:AP486, "💲", AS446:AS486, "Familiar") +
    SUMIFS(AR446:AR486, AY446:AY486, INDIRECT("AE" &amp; ROW()), AP446:AP486, "📦", AS446:AS486, "Familiar")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SUMIFS(AR446:AR486, AY446:AY486, INDIRECT("AE" &amp; ROW()), AP446:AP486, "💲", AS446:AS486, "Exonerado ADH") +
    SUMIFS(AR446:AR486, AY446:AY486, INDIRECT("AE" &amp; ROW()), AP446:AP486, "📦", AS446:AS486, "Exonerado ADH")
) -
(
    (
        SUMIFS(AR446:AR486, AY446:AY486, INDIRECT("AE" &amp; ROW()), AP446:AP486, "💲", AS446:AS486, "Exonerado Doctor") +
        SUMIFS(AR446:AR486, AY446:AY486, INDIRECT("AE" &amp; ROW()), AP446:AP486, "📦", AS446:AS486, "Exonerado Doctor")
    ) / 2
) -
(
    (
        SUMIFS(AR446:AR486, AY446:AY486, INDIRECT("AE" &amp; ROW()), AP446:AP486, "💲", AS446:AS486, "") +
        SUMIFS(AR446:AR486, AY446:AY486, INDIRECT("AE" &amp; ROW()), AP446:AP486, "📦", AS446:AS486, "")
    ) / 2
)</f>
        <v>0</v>
      </c>
      <c r="AL496" s="140">
        <f t="array" aca="1" ref="AL496" ca="1">(
    SUMIFS(AR446:AR486, AY446:AY486, INDIRECT("AE" &amp; ROW()), AP446:AP486, "💲") +
    SUMIFS(AR446:AR486, AY446:AY486, INDIRECT("AE" &amp; ROW()), AP446:AP486, "📦")
) -
(
    (
        SUMIFS(AR446:AR486, AY446:AY486, INDIRECT("AE" &amp; ROW()), AP446:AP486, "💲", AS446:AS486, "Familiar") +
        SUMIFS(AR446:AR486, AY446:AY486, INDIRECT("AE" &amp; ROW()), AP446:AP486, "📦", AS446:AS486, "Familiar")
    ) / 2
) -
(
    (
        SUMIFS(AR446:AR486, AY446:AY486, INDIRECT("AE" &amp; ROW()), AP446:AP486, "💲", AS446:AS486, "Participante") +
        SUMIFS(AR446:AR486, AY446:AY486, INDIRECT("AE" &amp; ROW()), AP446:AP486, "📦", AS446:AS486, "Participante")
    ) / 2
) -
(
    (
        SUMIFS(AR446:AR486, AY446:AY486, INDIRECT("AE" &amp; ROW()), AP446:AP486, "💲", AS446:AS486, "Empleado") +
        SUMIFS(AR446:AR486, AY446:AY486, INDIRECT("AE" &amp; ROW()), AP446:AP486, "📦", AS446:AS486, "Empleado")
    ) / 2
) -
(
    (
        SUMIFS(AR446:AR486, AY446:AY486, INDIRECT("AE" &amp; ROW()), AP446:AP486, "💲", AS446:AS486, "Exonerado ADH") +
        SUMIFS(AR446:AR486, AY446:AY486, INDIRECT("AE" &amp; ROW()), AP446:AP486, "📦", AS446:AS486, "Exonerado ADH")
    ) / 2
) -
(
    SUMIFS(AR446:AR486, AY446:AY486, INDIRECT("AE" &amp; ROW()), AP446:AP486, "💲", AS446:AS486, "Exonerado Doctor") +
    SUMIFS(AR446:AR486, AY446:AY486, INDIRECT("AE" &amp; ROW()), AP446:AP486, "📦", AS446:AS486, "Exonerado Doctor")
) -
(
    (
        SUMIFS(AR446:AR486, AY446:AY486, INDIRECT("AE" &amp; ROW()), AP446:AP486, "💲", AS446:AS486, "") +
        SUMIFS(AR446:AR486, AY446:AY486, INDIRECT("AE" &amp; ROW()), AP446:AP486, "📦", AS446:AS486, "")
    ) / 2
)</f>
        <v>0</v>
      </c>
      <c r="AM496" s="56"/>
      <c r="AN496" s="56"/>
      <c r="AO496" s="56"/>
      <c r="AP496" s="56"/>
      <c r="AQ496" s="56"/>
      <c r="AR496" s="56"/>
      <c r="AS496" s="56"/>
      <c r="AT496" s="56"/>
      <c r="AU496" s="56"/>
      <c r="AV496" s="56"/>
      <c r="AW496" s="56"/>
      <c r="AX496" s="56"/>
      <c r="AY496" s="56"/>
      <c r="AZ496" s="56"/>
      <c r="BA496" s="56"/>
      <c r="BB496" s="56"/>
      <c r="BC496" s="56"/>
      <c r="BD496" s="56"/>
      <c r="BE496" s="56"/>
      <c r="BF496" s="56"/>
      <c r="BG496" s="56"/>
      <c r="BH496" s="56"/>
      <c r="BI496" s="56"/>
      <c r="BJ496" s="56"/>
      <c r="BK496" s="56"/>
      <c r="BL496" s="56"/>
      <c r="BM496" s="56"/>
      <c r="BN496" s="56"/>
    </row>
    <row r="497" spans="1:66" ht="11.25" customHeight="1">
      <c r="A497" s="221"/>
      <c r="B497" s="164"/>
      <c r="C497" s="206"/>
      <c r="D497" s="209"/>
      <c r="E497" s="179" t="s">
        <v>46</v>
      </c>
      <c r="F497" s="180"/>
      <c r="G497" s="206"/>
      <c r="H497" s="209"/>
      <c r="I497" s="179" t="s">
        <v>46</v>
      </c>
      <c r="J497" s="183"/>
      <c r="K497" s="206"/>
      <c r="L497" s="209"/>
      <c r="M497" s="179" t="s">
        <v>46</v>
      </c>
      <c r="N497" s="183"/>
      <c r="O497" s="165"/>
      <c r="P497" s="165"/>
      <c r="Q497" s="165"/>
      <c r="R497" s="166"/>
      <c r="S497" s="227" t="str">
        <f>IF(OR(S494="Empleado",S494="Familiar"),"Nombre del Empleado","N° Factura")</f>
        <v>N° Factura</v>
      </c>
      <c r="T497" s="228"/>
      <c r="U497" s="89"/>
      <c r="V497" s="169"/>
      <c r="W497" s="227" t="str">
        <f>IF(OR(W494="Empleado",W494="Familiar"),"Nombre del Empleado","N° Factura")</f>
        <v>N° Factura</v>
      </c>
      <c r="X497" s="228"/>
      <c r="Y497" s="89"/>
      <c r="Z497" s="169"/>
      <c r="AA497" s="227" t="str">
        <f>IF(OR(AA494="Empleado",AA494="Familiar"),"Nombre del Empleado","N° Factura")</f>
        <v>N° Factura</v>
      </c>
      <c r="AB497" s="228"/>
      <c r="AC497" s="89"/>
      <c r="AD497" s="56"/>
      <c r="AE497" s="233" t="s">
        <v>80</v>
      </c>
      <c r="AF497" s="228"/>
      <c r="AG497" s="143">
        <f t="array" aca="1" ref="AG497" ca="1">COUNTIFS(AP446:AP486, "💲", AY446:AY486, INDIRECT("AE" &amp; ROW())) + COUNTIFS(AP446:AP486, "📦", AY446:AY486, INDIRECT("AE" &amp; ROW())) + COUNTIFS(AP446:AP486, "✅", AY446:AY486, INDIRECT("AE" &amp; ROW()))</f>
        <v>0</v>
      </c>
      <c r="AH497" s="144">
        <f t="array" aca="1" ref="AH497" ca="1">COUNTIFS(AP446:AP486, "💲", AY446:AY486, INDIRECT("AE" &amp; ROW())) + COUNTIFS(AP446:AP486, "📦", AY446:AY486, INDIRECT("AE" &amp; ROW()))</f>
        <v>0</v>
      </c>
      <c r="AI497" s="145">
        <f t="array" aca="1" ref="AI497" ca="1">SUMIFS(AR446:AR486, AY446:AY486, INDIRECT("AE" &amp; ROW()), AP446:AP486, "💲") + SUMIFS(AR446:AR486, AY446:AY486, INDIRECT("AE" &amp; ROW()), AP446:AP486, "📦")</f>
        <v>0</v>
      </c>
      <c r="AJ497" s="145">
        <f t="array" aca="1" ref="AJ497" ca="1">(
    SUMIFS(AR446:AR486, AY446:AY486, INDIRECT("AE" &amp; ROW()), AP446:AP486, "💲") +
    SUMIFS(AR446:AR486, AY446:AY486, INDIRECT("AE" &amp; ROW()), AP446:AP486, "📦")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
        SUMIFS(AR446:AR486, AY446:AY486, INDIRECT("AE" &amp; ROW()), AP446:AP486, "💲", AS446:AS486, "Familiar") +
        SUMIFS(AR446:AR486, AY446:AY486, INDIRECT("AE" &amp; ROW()), AP446:AP486, "📦", AS446:AS486, "Familiar")
    ) / 2
)  -
(
    (
        SUMIFS(AR446:AR486, AY446:AY486, INDIRECT("AE" &amp; ROW()), AP446:AP486, "💲", AS446:AS486, "Exonerado ADH") +
        SUMIFS(AR446:AR486, AY446:AY486, INDIRECT("AE" &amp; ROW()), AP446:AP486, "📦", AS446:AS486, "Exonerado ADH")
    ) / 2
)  -
(
    (
        SUMIFS(AR446:AR486, AY446:AY486, INDIRECT("AE" &amp; ROW()), AP446:AP486, "💲", AS446:AS486, "Exonerado Doctor") +
        SUMIFS(AR446:AR486, AY446:AY486, INDIRECT("AE" &amp; ROW()), AP446:AP486, "📦", AS446:AS486, "Exonerado Doctor")
    ) / 2
)</f>
        <v>0</v>
      </c>
      <c r="AK497" s="145">
        <f t="array" aca="1" ref="AK497" ca="1">(
    SUMIFS(AR446:AR486, AY446:AY486, INDIRECT("AE" &amp; ROW()), AP446:AP486, "💲") +
    SUMIFS(AR446:AR486, AY446:AY486, INDIRECT("AE" &amp; ROW()), AP446:AP486, "📦")
) -
(
    SUMIFS(AR446:AR486, AY446:AY486, INDIRECT("AE" &amp; ROW()), AP446:AP486, "💲", AS446:AS486, "Familiar") +
    SUMIFS(AR446:AR486, AY446:AY486, INDIRECT("AE" &amp; ROW()), AP446:AP486, "📦", AS446:AS486, "Familiar")
) -
(
    SUMIFS(AR446:AR486, AY446:AY486, INDIRECT("AE" &amp; ROW()), AP446:AP486, "💲", AS446:AS486, "Participante") +
    SUMIFS(AR446:AR486, AY446:AY486, INDIRECT("AE" &amp; ROW()), AP446:AP486, "📦", AS446:AS486, "Participante")
)  -
(
    SUMIFS(AR446:AR486, AY446:AY486, INDIRECT("AE" &amp; ROW()), AP446:AP486, "💲", AS446:AS486, "Empleado") +
    SUMIFS(AR446:AR486, AY446:AY486, INDIRECT("AE" &amp; ROW()), AP446:AP486, "📦", AS446:AS486, "Empleado")
) -
(
    SUMIFS(AR446:AR486, AY446:AY486, INDIRECT("AE" &amp; ROW()), AP446:AP486, "💲", AS446:AS486, "Exonerado ADH") +
    SUMIFS(AR446:AR486, AY446:AY486, INDIRECT("AE" &amp; ROW()), AP446:AP486, "📦", AS446:AS486, "Exonerado ADH")
) -
(
    (
        SUMIFS(AR446:AR486, AY446:AY486, INDIRECT("AE" &amp; ROW()), AP446:AP486, "💲", AS446:AS486, "Exonerado Doctor") +
        SUMIFS(AR446:AR486, AY446:AY486, INDIRECT("AE" &amp; ROW()), AP446:AP486, "📦", AS446:AS486, "Exonerado Doctor")
    ) / 2
) -
(
    (
        SUMIFS(AR446:AR486, AY446:AY486, INDIRECT("AE" &amp; ROW()), AP446:AP486, "💲", AS446:AS486, "") +
        SUMIFS(AR446:AR486, AY446:AY486, INDIRECT("AE" &amp; ROW()), AP446:AP486, "📦", AS446:AS486, "")
    ) / 2
)</f>
        <v>0</v>
      </c>
      <c r="AL497" s="146">
        <f t="array" aca="1" ref="AL497" ca="1">(
    SUMIFS(AR446:AR486, AY446:AY486, INDIRECT("AE" &amp; ROW()), AP446:AP486, "💲") +
    SUMIFS(AR446:AR486, AY446:AY486, INDIRECT("AE" &amp; ROW()), AP446:AP486, "📦")
) -
(
    (
        SUMIFS(AR446:AR486, AY446:AY486, INDIRECT("AE" &amp; ROW()), AP446:AP486, "💲", AS446:AS486, "Familiar") +
        SUMIFS(AR446:AR486, AY446:AY486, INDIRECT("AE" &amp; ROW()), AP446:AP486, "📦", AS446:AS486, "Familiar")
    ) / 2
) -
(
    (
        SUMIFS(AR446:AR486, AY446:AY486, INDIRECT("AE" &amp; ROW()), AP446:AP486, "💲", AS446:AS486, "Participante") +
        SUMIFS(AR446:AR486, AY446:AY486, INDIRECT("AE" &amp; ROW()), AP446:AP486, "📦", AS446:AS486, "Participante")
    ) / 2
) -
(
    (
        SUMIFS(AR446:AR486, AY446:AY486, INDIRECT("AE" &amp; ROW()), AP446:AP486, "💲", AS446:AS486, "Empleado") +
        SUMIFS(AR446:AR486, AY446:AY486, INDIRECT("AE" &amp; ROW()), AP446:AP486, "📦", AS446:AS486, "Empleado")
    ) / 2
) -
(
    (
        SUMIFS(AR446:AR486, AY446:AY486, INDIRECT("AE" &amp; ROW()), AP446:AP486, "💲", AS446:AS486, "Exonerado ADH") +
        SUMIFS(AR446:AR486, AY446:AY486, INDIRECT("AE" &amp; ROW()), AP446:AP486, "📦", AS446:AS486, "Exonerado ADH")
    ) / 2
) -
(
    SUMIFS(AR446:AR486, AY446:AY486, INDIRECT("AE" &amp; ROW()), AP446:AP486, "💲", AS446:AS486, "Exonerado Doctor") +
    SUMIFS(AR446:AR486, AY446:AY486, INDIRECT("AE" &amp; ROW()), AP446:AP486, "📦", AS446:AS486, "Exonerado Doctor")
) -
(
    (
        SUMIFS(AR446:AR486, AY446:AY486, INDIRECT("AE" &amp; ROW()), AP446:AP486, "💲", AS446:AS486, "") +
        SUMIFS(AR446:AR486, AY446:AY486, INDIRECT("AE" &amp; ROW()), AP446:AP486, "📦", AS446:AS486, "")
    ) / 2
)</f>
        <v>0</v>
      </c>
      <c r="AM497" s="56"/>
      <c r="AN497" s="56"/>
      <c r="AO497" s="56"/>
      <c r="AP497" s="56"/>
      <c r="AQ497" s="56"/>
      <c r="AR497" s="56"/>
      <c r="AS497" s="56"/>
      <c r="AT497" s="56"/>
      <c r="AU497" s="56"/>
      <c r="AV497" s="56"/>
      <c r="AW497" s="56"/>
      <c r="AX497" s="56"/>
      <c r="AY497" s="56"/>
      <c r="AZ497" s="56"/>
      <c r="BA497" s="56"/>
      <c r="BB497" s="56"/>
      <c r="BC497" s="56"/>
      <c r="BD497" s="56"/>
      <c r="BE497" s="56"/>
      <c r="BF497" s="56"/>
      <c r="BG497" s="56"/>
      <c r="BH497" s="56"/>
      <c r="BI497" s="56"/>
      <c r="BJ497" s="56"/>
      <c r="BK497" s="56"/>
      <c r="BL497" s="56"/>
      <c r="BM497" s="56"/>
      <c r="BN497" s="56"/>
    </row>
    <row r="498" spans="1:66" ht="11.25" customHeight="1">
      <c r="A498" s="3"/>
      <c r="B498" s="3"/>
      <c r="C498" s="3"/>
      <c r="D498" s="3"/>
      <c r="E498" s="3"/>
      <c r="F498" s="3"/>
      <c r="G498" s="3"/>
      <c r="H498" s="3"/>
      <c r="I498" s="3"/>
      <c r="J498" s="3"/>
      <c r="K498" s="3"/>
      <c r="L498" s="3"/>
      <c r="M498" s="3"/>
      <c r="N498" s="3"/>
      <c r="O498" s="1"/>
      <c r="P498" s="3"/>
      <c r="Q498" s="3"/>
      <c r="R498" s="15"/>
      <c r="S498" s="16"/>
      <c r="T498" s="16"/>
      <c r="U498" s="173"/>
      <c r="V498" s="6"/>
      <c r="W498" s="16"/>
      <c r="X498" s="16"/>
      <c r="Y498" s="173"/>
      <c r="Z498" s="48"/>
      <c r="AA498" s="173"/>
      <c r="AB498" s="173"/>
      <c r="AC498" s="173"/>
      <c r="AD498" s="174"/>
      <c r="AI498" s="148">
        <f t="shared" ref="AI498:AL498" ca="1" si="339">SUM(AI483:AI496)</f>
        <v>0</v>
      </c>
      <c r="AJ498" s="148">
        <f t="shared" ca="1" si="339"/>
        <v>0</v>
      </c>
      <c r="AK498" s="148">
        <f t="shared" ca="1" si="339"/>
        <v>0</v>
      </c>
      <c r="AL498" s="148">
        <f t="shared" ca="1" si="339"/>
        <v>0</v>
      </c>
      <c r="AM498" s="174"/>
      <c r="AN498" s="174"/>
      <c r="AO498" s="174"/>
      <c r="AP498" s="174"/>
      <c r="AQ498" s="174"/>
      <c r="AR498" s="174"/>
      <c r="AS498" s="174"/>
      <c r="AT498" s="174"/>
      <c r="AU498" s="174"/>
      <c r="AV498" s="174"/>
      <c r="AW498" s="174"/>
      <c r="AX498" s="174"/>
      <c r="AY498" s="174"/>
      <c r="AZ498" s="174"/>
      <c r="BA498" s="174"/>
      <c r="BB498" s="174"/>
      <c r="BC498" s="174"/>
      <c r="BD498" s="174"/>
      <c r="BE498" s="122"/>
      <c r="BF498" s="122"/>
      <c r="BG498" s="122"/>
      <c r="BH498" s="122"/>
      <c r="BI498" s="122"/>
      <c r="BJ498" s="174"/>
      <c r="BK498" s="174"/>
      <c r="BL498" s="174"/>
      <c r="BM498" s="174"/>
      <c r="BN498" s="174"/>
    </row>
    <row r="499" spans="1:66" ht="15" customHeight="1">
      <c r="A499" s="210">
        <f>IF(WEEKDAY(A444)=6, WORKDAY(A444+1, 1), A444+1)</f>
        <v>46338</v>
      </c>
      <c r="B499" s="211"/>
      <c r="C499" s="211"/>
      <c r="D499" s="211"/>
      <c r="E499" s="211"/>
      <c r="F499" s="211"/>
      <c r="G499" s="211"/>
      <c r="H499" s="211"/>
      <c r="I499" s="211"/>
      <c r="J499" s="211"/>
      <c r="K499" s="211"/>
      <c r="L499" s="211"/>
      <c r="M499" s="211"/>
      <c r="N499" s="212"/>
      <c r="O499" s="1"/>
      <c r="P499" s="1"/>
      <c r="Q499" s="1"/>
      <c r="R499" s="15"/>
      <c r="S499" s="22"/>
      <c r="T499" s="22"/>
      <c r="U499" s="241"/>
      <c r="V499" s="242"/>
      <c r="W499" s="242"/>
      <c r="X499" s="242"/>
      <c r="Y499" s="242"/>
      <c r="Z499" s="23"/>
      <c r="AA499" s="23"/>
      <c r="AB499" s="23"/>
      <c r="AC499" s="23"/>
      <c r="AD499" s="24"/>
      <c r="AE499" s="181"/>
      <c r="AF499" s="181"/>
      <c r="AG499" s="181"/>
      <c r="AH499" s="181"/>
      <c r="AI499" s="181"/>
      <c r="AJ499" s="181"/>
      <c r="AK499" s="181"/>
      <c r="AL499" s="181"/>
      <c r="AM499" s="24"/>
      <c r="AN499" s="24"/>
      <c r="AO499" s="24"/>
      <c r="AP499" s="24"/>
      <c r="AQ499" s="24"/>
      <c r="AR499" s="24"/>
      <c r="AS499" s="24"/>
      <c r="AT499" s="24"/>
      <c r="AU499" s="24"/>
      <c r="AV499" s="24"/>
      <c r="AW499" s="24"/>
      <c r="AX499" s="24"/>
      <c r="AY499" s="24"/>
      <c r="AZ499" s="24"/>
      <c r="BA499" s="24"/>
      <c r="BB499" s="24"/>
      <c r="BC499" s="24"/>
      <c r="BD499" s="24"/>
      <c r="BE499" s="24"/>
      <c r="BF499" s="24"/>
      <c r="BG499" s="24"/>
      <c r="BH499" s="24"/>
      <c r="BI499" s="24"/>
      <c r="BJ499" s="24"/>
      <c r="BK499" s="24"/>
      <c r="BL499" s="24"/>
      <c r="BM499" s="24"/>
      <c r="BN499" s="24"/>
    </row>
    <row r="500" spans="1:66" ht="15" customHeight="1">
      <c r="A500" s="25" t="s">
        <v>15</v>
      </c>
      <c r="B500" s="25" t="s">
        <v>16</v>
      </c>
      <c r="C500" s="213" t="s">
        <v>17</v>
      </c>
      <c r="D500" s="214"/>
      <c r="E500" s="214"/>
      <c r="F500" s="215"/>
      <c r="G500" s="213" t="s">
        <v>18</v>
      </c>
      <c r="H500" s="214"/>
      <c r="I500" s="214"/>
      <c r="J500" s="215"/>
      <c r="K500" s="213" t="s">
        <v>19</v>
      </c>
      <c r="L500" s="214"/>
      <c r="M500" s="214"/>
      <c r="N500" s="215"/>
      <c r="O500" s="1"/>
      <c r="P500" s="1"/>
      <c r="Q500" s="1"/>
      <c r="R500" s="26"/>
      <c r="S500" s="234" t="s">
        <v>17</v>
      </c>
      <c r="T500" s="214"/>
      <c r="U500" s="215"/>
      <c r="V500" s="27"/>
      <c r="W500" s="234" t="s">
        <v>18</v>
      </c>
      <c r="X500" s="214"/>
      <c r="Y500" s="215"/>
      <c r="Z500" s="28"/>
      <c r="AA500" s="234" t="s">
        <v>19</v>
      </c>
      <c r="AB500" s="214"/>
      <c r="AC500" s="215"/>
      <c r="AD500" s="29"/>
      <c r="AE500" s="181"/>
      <c r="AF500" s="181"/>
      <c r="AG500" s="181"/>
      <c r="AH500" s="181"/>
      <c r="AI500" s="181"/>
      <c r="AJ500" s="181"/>
      <c r="AK500" s="181"/>
      <c r="AL500" s="181"/>
      <c r="AM500" s="29"/>
      <c r="AN500" s="34" t="s">
        <v>2</v>
      </c>
      <c r="AO500" s="34" t="s">
        <v>3</v>
      </c>
      <c r="AP500" s="34" t="s">
        <v>4</v>
      </c>
      <c r="AQ500" s="34" t="s">
        <v>5</v>
      </c>
      <c r="AR500" s="34" t="s">
        <v>6</v>
      </c>
      <c r="AS500" s="34" t="s">
        <v>7</v>
      </c>
      <c r="AT500" s="34" t="s">
        <v>27</v>
      </c>
      <c r="AU500" s="34" t="s">
        <v>28</v>
      </c>
      <c r="AV500" s="34" t="s">
        <v>29</v>
      </c>
      <c r="AW500" s="34" t="s">
        <v>30</v>
      </c>
      <c r="AX500" s="34" t="s">
        <v>12</v>
      </c>
      <c r="AY500" s="34" t="s">
        <v>20</v>
      </c>
      <c r="AZ500" s="35"/>
      <c r="BA500" s="35"/>
      <c r="BB500" s="35"/>
      <c r="BC500" s="35"/>
      <c r="BD500" s="35"/>
      <c r="BE500" s="35"/>
      <c r="BF500" s="35"/>
      <c r="BG500" s="35"/>
      <c r="BH500" s="35"/>
      <c r="BI500" s="35"/>
      <c r="BJ500" s="35"/>
      <c r="BK500" s="35"/>
      <c r="BL500" s="35"/>
      <c r="BM500" s="35"/>
      <c r="BN500" s="35"/>
    </row>
    <row r="501" spans="1:66" ht="11.25" customHeight="1">
      <c r="A501" s="219">
        <f>Q507</f>
        <v>0.33333333333333331</v>
      </c>
      <c r="B501" s="38"/>
      <c r="C501" s="204"/>
      <c r="D501" s="207"/>
      <c r="E501" s="40" t="s">
        <v>36</v>
      </c>
      <c r="F501" s="42" t="str">
        <f>IF(D501&lt;&gt;"", VLOOKUP(D501,'Base de Datos'!$A$2:$D1268,2,FALSE()),"")</f>
        <v/>
      </c>
      <c r="G501" s="204"/>
      <c r="H501" s="216"/>
      <c r="I501" s="40" t="s">
        <v>36</v>
      </c>
      <c r="J501" s="42" t="str">
        <f>IF(H501&lt;&gt;"", VLOOKUP(H501,'Base de Datos'!$A$2:$D1268,2,FALSE()),"")</f>
        <v/>
      </c>
      <c r="K501" s="204"/>
      <c r="L501" s="216"/>
      <c r="M501" s="40" t="s">
        <v>36</v>
      </c>
      <c r="N501" s="42" t="str">
        <f>IF(L501&lt;&gt;"", VLOOKUP(L501,'Base de Datos'!$A$2:$D1268,2,FALSE()),"")</f>
        <v/>
      </c>
      <c r="O501" s="43"/>
      <c r="P501" s="1"/>
      <c r="Q501" s="44"/>
      <c r="R501" s="15"/>
      <c r="S501" s="45"/>
      <c r="T501" s="45" t="s">
        <v>37</v>
      </c>
      <c r="U501" s="46"/>
      <c r="V501" s="47"/>
      <c r="W501" s="45"/>
      <c r="X501" s="45" t="s">
        <v>37</v>
      </c>
      <c r="Y501" s="46"/>
      <c r="Z501" s="47"/>
      <c r="AA501" s="45"/>
      <c r="AB501" s="45" t="s">
        <v>37</v>
      </c>
      <c r="AC501" s="46"/>
      <c r="AD501" s="48"/>
      <c r="AE501" s="181"/>
      <c r="AF501" s="181"/>
      <c r="AG501" s="181"/>
      <c r="AH501" s="181"/>
      <c r="AI501" s="181"/>
      <c r="AJ501" s="181"/>
      <c r="AK501" s="181"/>
      <c r="AL501" s="181"/>
      <c r="AM501" s="48"/>
      <c r="AN501" s="53">
        <f>A499</f>
        <v>46338</v>
      </c>
      <c r="AO501" s="54" t="str">
        <f>C500</f>
        <v>Consultorio N° 1</v>
      </c>
      <c r="AP501" s="55">
        <f t="shared" ref="AP501:AQ501" si="340">C501</f>
        <v>0</v>
      </c>
      <c r="AQ501" s="55">
        <f t="shared" si="340"/>
        <v>0</v>
      </c>
      <c r="AR501" s="55">
        <f>U501</f>
        <v>0</v>
      </c>
      <c r="AS501" s="55">
        <f>S501</f>
        <v>0</v>
      </c>
      <c r="AT501" s="55">
        <f>S502</f>
        <v>0</v>
      </c>
      <c r="AU501" s="55">
        <f>U502</f>
        <v>0</v>
      </c>
      <c r="AV501" s="55">
        <f>S503</f>
        <v>0</v>
      </c>
      <c r="AW501" s="55">
        <f>U503</f>
        <v>0</v>
      </c>
      <c r="AX501" s="55">
        <f>U504</f>
        <v>0</v>
      </c>
      <c r="AY501" s="55">
        <f>F504</f>
        <v>0</v>
      </c>
      <c r="AZ501" s="56"/>
      <c r="BA501" s="56"/>
      <c r="BB501" s="56"/>
      <c r="BC501" s="56"/>
      <c r="BD501" s="56"/>
      <c r="BE501" s="56"/>
      <c r="BF501" s="56"/>
      <c r="BG501" s="56"/>
      <c r="BH501" s="56"/>
      <c r="BI501" s="56"/>
      <c r="BJ501" s="56"/>
      <c r="BK501" s="56"/>
      <c r="BL501" s="56"/>
      <c r="BM501" s="56"/>
      <c r="BN501" s="56"/>
    </row>
    <row r="502" spans="1:66" ht="11.25" customHeight="1">
      <c r="A502" s="220"/>
      <c r="B502" s="38"/>
      <c r="C502" s="205"/>
      <c r="D502" s="208"/>
      <c r="E502" s="57" t="s">
        <v>42</v>
      </c>
      <c r="F502" s="58" t="str">
        <f>IF(D501&lt;&gt;"", VLOOKUP(D501,'Base de Datos'!$A$2:$D1268,3,FALSE()),"")</f>
        <v/>
      </c>
      <c r="G502" s="205"/>
      <c r="H502" s="208"/>
      <c r="I502" s="57" t="s">
        <v>42</v>
      </c>
      <c r="J502" s="58" t="str">
        <f>IF(H501&lt;&gt;"", VLOOKUP(H501,'Base de Datos'!$A$2:$D1268,3,FALSE()),"")</f>
        <v/>
      </c>
      <c r="K502" s="205"/>
      <c r="L502" s="208"/>
      <c r="M502" s="57" t="s">
        <v>42</v>
      </c>
      <c r="N502" s="58" t="str">
        <f>IF(L501&lt;&gt;"", VLOOKUP(L501,'Base de Datos'!$A$2:$D1268,3,FALSE()),"")</f>
        <v/>
      </c>
      <c r="O502" s="43"/>
      <c r="P502" s="1"/>
      <c r="Q502" s="44"/>
      <c r="R502" s="15"/>
      <c r="S502" s="229"/>
      <c r="T502" s="230"/>
      <c r="U502" s="59"/>
      <c r="V502" s="47"/>
      <c r="W502" s="229"/>
      <c r="X502" s="230"/>
      <c r="Y502" s="59"/>
      <c r="Z502" s="47"/>
      <c r="AA502" s="229"/>
      <c r="AB502" s="230"/>
      <c r="AC502" s="59"/>
      <c r="AD502" s="48"/>
      <c r="AE502" s="181"/>
      <c r="AF502" s="181"/>
      <c r="AG502" s="181"/>
      <c r="AH502" s="181"/>
      <c r="AI502" s="181"/>
      <c r="AJ502" s="181"/>
      <c r="AK502" s="181"/>
      <c r="AL502" s="181"/>
      <c r="AM502" s="48"/>
      <c r="AN502" s="53">
        <f>A499</f>
        <v>46338</v>
      </c>
      <c r="AO502" s="54" t="str">
        <f>C500</f>
        <v>Consultorio N° 1</v>
      </c>
      <c r="AP502" s="55">
        <f t="shared" ref="AP502:AQ502" si="341">C505</f>
        <v>0</v>
      </c>
      <c r="AQ502" s="55">
        <f t="shared" si="341"/>
        <v>0</v>
      </c>
      <c r="AR502" s="64">
        <f>U505</f>
        <v>0</v>
      </c>
      <c r="AS502" s="55">
        <f>S505</f>
        <v>0</v>
      </c>
      <c r="AT502" s="55">
        <f>S506</f>
        <v>0</v>
      </c>
      <c r="AU502" s="55">
        <f>U506</f>
        <v>0</v>
      </c>
      <c r="AV502" s="55">
        <f>S507</f>
        <v>0</v>
      </c>
      <c r="AW502" s="55">
        <f>U507</f>
        <v>0</v>
      </c>
      <c r="AX502" s="55">
        <f>U508</f>
        <v>0</v>
      </c>
      <c r="AY502" s="55">
        <f>F508</f>
        <v>0</v>
      </c>
      <c r="AZ502" s="56"/>
      <c r="BA502" s="56"/>
      <c r="BB502" s="56"/>
      <c r="BC502" s="56"/>
      <c r="BD502" s="56"/>
      <c r="BE502" s="56"/>
      <c r="BF502" s="56"/>
      <c r="BG502" s="56"/>
      <c r="BH502" s="56"/>
      <c r="BI502" s="56"/>
      <c r="BJ502" s="56"/>
      <c r="BK502" s="56"/>
      <c r="BL502" s="56"/>
      <c r="BM502" s="56"/>
      <c r="BN502" s="56"/>
    </row>
    <row r="503" spans="1:66" ht="11.25" customHeight="1">
      <c r="A503" s="220"/>
      <c r="B503" s="38"/>
      <c r="C503" s="205"/>
      <c r="D503" s="208"/>
      <c r="E503" s="57" t="s">
        <v>44</v>
      </c>
      <c r="F503" s="58" t="str">
        <f>IF(D501&lt;&gt;"", VLOOKUP(D501,'Base de Datos'!$A$2:$D1268,4,FALSE()),"")</f>
        <v/>
      </c>
      <c r="G503" s="205"/>
      <c r="H503" s="208"/>
      <c r="I503" s="57" t="s">
        <v>44</v>
      </c>
      <c r="J503" s="58" t="str">
        <f>IF(H501&lt;&gt;"", VLOOKUP(H501,'Base de Datos'!$A$2:$D1268,4,FALSE()),"")</f>
        <v/>
      </c>
      <c r="K503" s="205"/>
      <c r="L503" s="208"/>
      <c r="M503" s="57" t="s">
        <v>44</v>
      </c>
      <c r="N503" s="58" t="str">
        <f>IF(L501&lt;&gt;"", VLOOKUP(L501,'Base de Datos'!$A$2:$D1268,4,FALSE()),"")</f>
        <v/>
      </c>
      <c r="O503" s="43"/>
      <c r="P503" s="1"/>
      <c r="Q503" s="44"/>
      <c r="R503" s="15"/>
      <c r="S503" s="229"/>
      <c r="T503" s="230"/>
      <c r="U503" s="59"/>
      <c r="V503" s="47"/>
      <c r="W503" s="229"/>
      <c r="X503" s="230"/>
      <c r="Y503" s="59"/>
      <c r="Z503" s="47"/>
      <c r="AA503" s="229"/>
      <c r="AB503" s="230"/>
      <c r="AC503" s="59"/>
      <c r="AD503" s="48"/>
      <c r="AE503" s="181"/>
      <c r="AF503" s="181"/>
      <c r="AG503" s="181"/>
      <c r="AH503" s="181"/>
      <c r="AI503" s="181"/>
      <c r="AJ503" s="181"/>
      <c r="AK503" s="181"/>
      <c r="AL503" s="181"/>
      <c r="AM503" s="48"/>
      <c r="AN503" s="53">
        <f>A499</f>
        <v>46338</v>
      </c>
      <c r="AO503" s="54" t="str">
        <f>C500</f>
        <v>Consultorio N° 1</v>
      </c>
      <c r="AP503" s="55">
        <f t="shared" ref="AP503:AQ503" si="342">C509</f>
        <v>0</v>
      </c>
      <c r="AQ503" s="55">
        <f t="shared" si="342"/>
        <v>0</v>
      </c>
      <c r="AR503" s="64">
        <f>U509</f>
        <v>0</v>
      </c>
      <c r="AS503" s="55">
        <f>S509</f>
        <v>0</v>
      </c>
      <c r="AT503" s="55">
        <f>S510</f>
        <v>0</v>
      </c>
      <c r="AU503" s="55">
        <f>U510</f>
        <v>0</v>
      </c>
      <c r="AV503" s="55">
        <f>S511</f>
        <v>0</v>
      </c>
      <c r="AW503" s="55">
        <f>U511</f>
        <v>0</v>
      </c>
      <c r="AX503" s="55">
        <f>U512</f>
        <v>0</v>
      </c>
      <c r="AY503" s="55">
        <f>F512</f>
        <v>0</v>
      </c>
      <c r="AZ503" s="56"/>
      <c r="BA503" s="56"/>
      <c r="BB503" s="56"/>
      <c r="BC503" s="56"/>
      <c r="BD503" s="56"/>
      <c r="BE503" s="56"/>
      <c r="BF503" s="56"/>
      <c r="BG503" s="56"/>
      <c r="BH503" s="56"/>
      <c r="BI503" s="56"/>
      <c r="BJ503" s="56"/>
      <c r="BK503" s="56"/>
      <c r="BL503" s="56"/>
      <c r="BM503" s="56"/>
      <c r="BN503" s="56"/>
    </row>
    <row r="504" spans="1:66" ht="11.25" customHeight="1">
      <c r="A504" s="221"/>
      <c r="B504" s="38"/>
      <c r="C504" s="206"/>
      <c r="D504" s="209"/>
      <c r="E504" s="85" t="s">
        <v>46</v>
      </c>
      <c r="F504" s="86"/>
      <c r="G504" s="206"/>
      <c r="H504" s="209"/>
      <c r="I504" s="87" t="s">
        <v>46</v>
      </c>
      <c r="J504" s="88"/>
      <c r="K504" s="206"/>
      <c r="L504" s="209"/>
      <c r="M504" s="87" t="s">
        <v>46</v>
      </c>
      <c r="N504" s="88"/>
      <c r="O504" s="43"/>
      <c r="P504" s="1"/>
      <c r="Q504" s="44"/>
      <c r="R504" s="15"/>
      <c r="S504" s="227" t="str">
        <f>IF(OR(S501="Empleado",S501="Familiar"),"Nombre del Empleado","N° Factura")</f>
        <v>N° Factura</v>
      </c>
      <c r="T504" s="228"/>
      <c r="U504" s="89"/>
      <c r="V504" s="47"/>
      <c r="W504" s="227" t="str">
        <f>IF(OR(W501="Empleado",W501="Familiar"),"Nombre del Empleado","N° Factura")</f>
        <v>N° Factura</v>
      </c>
      <c r="X504" s="228"/>
      <c r="Y504" s="89"/>
      <c r="Z504" s="47"/>
      <c r="AA504" s="227" t="str">
        <f>IF(OR(AA501="Empleado",AA501="Familiar"),"Nombre del Empleado","N° Factura")</f>
        <v>N° Factura</v>
      </c>
      <c r="AB504" s="228"/>
      <c r="AC504" s="89"/>
      <c r="AD504" s="48"/>
      <c r="AE504" s="181"/>
      <c r="AF504" s="181"/>
      <c r="AG504" s="181"/>
      <c r="AH504" s="181"/>
      <c r="AI504" s="181"/>
      <c r="AJ504" s="181"/>
      <c r="AK504" s="181"/>
      <c r="AL504" s="181"/>
      <c r="AM504" s="48"/>
      <c r="AN504" s="53">
        <f>A499</f>
        <v>46338</v>
      </c>
      <c r="AO504" s="54" t="str">
        <f>C500</f>
        <v>Consultorio N° 1</v>
      </c>
      <c r="AP504" s="55">
        <f t="shared" ref="AP504:AQ504" si="343">C513</f>
        <v>0</v>
      </c>
      <c r="AQ504" s="55">
        <f t="shared" si="343"/>
        <v>0</v>
      </c>
      <c r="AR504" s="64">
        <f>U513</f>
        <v>0</v>
      </c>
      <c r="AS504" s="55">
        <f>S513</f>
        <v>0</v>
      </c>
      <c r="AT504" s="55">
        <f>S514</f>
        <v>0</v>
      </c>
      <c r="AU504" s="64">
        <f>U514</f>
        <v>0</v>
      </c>
      <c r="AV504" s="55">
        <f>S515</f>
        <v>0</v>
      </c>
      <c r="AW504" s="55">
        <f>U515</f>
        <v>0</v>
      </c>
      <c r="AX504" s="55">
        <f>U516</f>
        <v>0</v>
      </c>
      <c r="AY504" s="55">
        <f>F516</f>
        <v>0</v>
      </c>
      <c r="AZ504" s="56"/>
      <c r="BA504" s="56"/>
      <c r="BB504" s="56"/>
      <c r="BC504" s="56"/>
      <c r="BD504" s="56"/>
      <c r="BE504" s="56"/>
      <c r="BF504" s="56"/>
      <c r="BG504" s="56"/>
      <c r="BH504" s="56"/>
      <c r="BI504" s="56"/>
      <c r="BJ504" s="56"/>
      <c r="BK504" s="56"/>
      <c r="BL504" s="56"/>
      <c r="BM504" s="56"/>
      <c r="BN504" s="56"/>
    </row>
    <row r="505" spans="1:66" ht="11.25" customHeight="1">
      <c r="A505" s="222">
        <f>A501+$Q$13/1440</f>
        <v>0.375</v>
      </c>
      <c r="B505" s="38"/>
      <c r="C505" s="204"/>
      <c r="D505" s="207"/>
      <c r="E505" s="40" t="s">
        <v>36</v>
      </c>
      <c r="F505" s="42" t="str">
        <f>IF(D505&lt;&gt;"", VLOOKUP(D505,'Base de Datos'!$A$2:$D1268,2,FALSE()),"")</f>
        <v/>
      </c>
      <c r="G505" s="204"/>
      <c r="H505" s="216"/>
      <c r="I505" s="40" t="s">
        <v>36</v>
      </c>
      <c r="J505" s="42" t="str">
        <f>IF(H505&lt;&gt;"", VLOOKUP(H505,'Base de Datos'!$A$2:$D1268,2,FALSE()),"")</f>
        <v/>
      </c>
      <c r="K505" s="204"/>
      <c r="L505" s="216"/>
      <c r="M505" s="40" t="s">
        <v>36</v>
      </c>
      <c r="N505" s="42" t="str">
        <f>IF(L505&lt;&gt;"", VLOOKUP(L505,'Base de Datos'!$A$2:$D1268,2,FALSE()),"")</f>
        <v/>
      </c>
      <c r="O505" s="262" t="s">
        <v>32</v>
      </c>
      <c r="P505" s="242"/>
      <c r="Q505" s="263">
        <f ca="1">$N$2</f>
        <v>888.89089999999999</v>
      </c>
      <c r="R505" s="15"/>
      <c r="S505" s="45"/>
      <c r="T505" s="45" t="s">
        <v>37</v>
      </c>
      <c r="U505" s="103"/>
      <c r="V505" s="47"/>
      <c r="W505" s="45"/>
      <c r="X505" s="45" t="s">
        <v>37</v>
      </c>
      <c r="Y505" s="46"/>
      <c r="Z505" s="47"/>
      <c r="AA505" s="45"/>
      <c r="AB505" s="45" t="s">
        <v>37</v>
      </c>
      <c r="AC505" s="46"/>
      <c r="AD505" s="48"/>
      <c r="AE505" s="181"/>
      <c r="AF505" s="181"/>
      <c r="AG505" s="181"/>
      <c r="AH505" s="181"/>
      <c r="AI505" s="181"/>
      <c r="AJ505" s="181"/>
      <c r="AK505" s="181"/>
      <c r="AL505" s="181"/>
      <c r="AM505" s="48"/>
      <c r="AN505" s="53">
        <f>A499</f>
        <v>46338</v>
      </c>
      <c r="AO505" s="54" t="str">
        <f>C500</f>
        <v>Consultorio N° 1</v>
      </c>
      <c r="AP505" s="55">
        <f t="shared" ref="AP505:AQ505" si="344">C517</f>
        <v>0</v>
      </c>
      <c r="AQ505" s="55">
        <f t="shared" si="344"/>
        <v>0</v>
      </c>
      <c r="AR505" s="64">
        <f>U517</f>
        <v>0</v>
      </c>
      <c r="AS505" s="55">
        <f>S517</f>
        <v>0</v>
      </c>
      <c r="AT505" s="55">
        <f>S518</f>
        <v>0</v>
      </c>
      <c r="AU505" s="55">
        <f>U518</f>
        <v>0</v>
      </c>
      <c r="AV505" s="55">
        <f>S519</f>
        <v>0</v>
      </c>
      <c r="AW505" s="55">
        <f>U519</f>
        <v>0</v>
      </c>
      <c r="AX505" s="55">
        <f>U520</f>
        <v>0</v>
      </c>
      <c r="AY505" s="55">
        <f>F520</f>
        <v>0</v>
      </c>
      <c r="AZ505" s="56"/>
      <c r="BA505" s="56"/>
      <c r="BB505" s="56"/>
      <c r="BC505" s="56"/>
      <c r="BD505" s="56"/>
      <c r="BE505" s="56"/>
      <c r="BF505" s="56"/>
      <c r="BG505" s="56"/>
      <c r="BH505" s="56"/>
      <c r="BI505" s="56"/>
      <c r="BJ505" s="56"/>
      <c r="BK505" s="56"/>
      <c r="BL505" s="56"/>
      <c r="BM505" s="56"/>
      <c r="BN505" s="56"/>
    </row>
    <row r="506" spans="1:66" ht="11.25" customHeight="1">
      <c r="A506" s="220"/>
      <c r="B506" s="38"/>
      <c r="C506" s="205"/>
      <c r="D506" s="208"/>
      <c r="E506" s="57" t="s">
        <v>42</v>
      </c>
      <c r="F506" s="58" t="str">
        <f>IF(D505&lt;&gt;"", VLOOKUP(D505,'Base de Datos'!$A$2:$D1268,3,FALSE()),"")</f>
        <v/>
      </c>
      <c r="G506" s="205"/>
      <c r="H506" s="208"/>
      <c r="I506" s="57" t="s">
        <v>42</v>
      </c>
      <c r="J506" s="58" t="str">
        <f>IF(H505&lt;&gt;"", VLOOKUP(H505,'Base de Datos'!$A$2:$D1268,3,FALSE()),"")</f>
        <v/>
      </c>
      <c r="K506" s="205"/>
      <c r="L506" s="208"/>
      <c r="M506" s="57" t="s">
        <v>42</v>
      </c>
      <c r="N506" s="58" t="str">
        <f>IF(L505&lt;&gt;"", VLOOKUP(L505,'Base de Datos'!$A$2:$D1268,3,FALSE()),"")</f>
        <v/>
      </c>
      <c r="O506" s="242"/>
      <c r="P506" s="242"/>
      <c r="Q506" s="264"/>
      <c r="R506" s="15"/>
      <c r="S506" s="229"/>
      <c r="T506" s="230"/>
      <c r="U506" s="59"/>
      <c r="V506" s="47"/>
      <c r="W506" s="229"/>
      <c r="X506" s="230"/>
      <c r="Y506" s="59"/>
      <c r="Z506" s="47"/>
      <c r="AA506" s="229"/>
      <c r="AB506" s="230"/>
      <c r="AC506" s="59"/>
      <c r="AD506" s="48"/>
      <c r="AE506" s="181"/>
      <c r="AF506" s="181"/>
      <c r="AG506" s="181"/>
      <c r="AH506" s="181"/>
      <c r="AI506" s="181"/>
      <c r="AJ506" s="181"/>
      <c r="AK506" s="181"/>
      <c r="AL506" s="181"/>
      <c r="AM506" s="48"/>
      <c r="AN506" s="53">
        <f>A499</f>
        <v>46338</v>
      </c>
      <c r="AO506" s="54" t="str">
        <f>C500</f>
        <v>Consultorio N° 1</v>
      </c>
      <c r="AP506" s="55">
        <f t="shared" ref="AP506:AQ506" si="345">C521</f>
        <v>0</v>
      </c>
      <c r="AQ506" s="55">
        <f t="shared" si="345"/>
        <v>0</v>
      </c>
      <c r="AR506" s="55">
        <f>U521</f>
        <v>0</v>
      </c>
      <c r="AS506" s="55">
        <f>S521</f>
        <v>0</v>
      </c>
      <c r="AT506" s="55">
        <f>S522</f>
        <v>0</v>
      </c>
      <c r="AU506" s="55">
        <f>U522</f>
        <v>0</v>
      </c>
      <c r="AV506" s="55">
        <f>S523</f>
        <v>0</v>
      </c>
      <c r="AW506" s="55">
        <f>U523</f>
        <v>0</v>
      </c>
      <c r="AX506" s="55">
        <f>U524</f>
        <v>0</v>
      </c>
      <c r="AY506" s="55">
        <f>F524</f>
        <v>0</v>
      </c>
      <c r="AZ506" s="56"/>
      <c r="BA506" s="56"/>
      <c r="BB506" s="56"/>
      <c r="BC506" s="56"/>
      <c r="BD506" s="56"/>
      <c r="BE506" s="56"/>
      <c r="BF506" s="56"/>
      <c r="BG506" s="56"/>
      <c r="BH506" s="56"/>
      <c r="BI506" s="56"/>
      <c r="BJ506" s="56"/>
      <c r="BK506" s="56"/>
      <c r="BL506" s="56"/>
      <c r="BM506" s="56"/>
      <c r="BN506" s="56"/>
    </row>
    <row r="507" spans="1:66" ht="11.25" customHeight="1">
      <c r="A507" s="220"/>
      <c r="B507" s="38"/>
      <c r="C507" s="205"/>
      <c r="D507" s="208"/>
      <c r="E507" s="57" t="s">
        <v>44</v>
      </c>
      <c r="F507" s="58" t="str">
        <f>IF(D505&lt;&gt;"", VLOOKUP(D505,'Base de Datos'!$A$2:$D1268,4,FALSE()),"")</f>
        <v/>
      </c>
      <c r="G507" s="205"/>
      <c r="H507" s="208"/>
      <c r="I507" s="57" t="s">
        <v>44</v>
      </c>
      <c r="J507" s="58" t="str">
        <f>IF(H505&lt;&gt;"", VLOOKUP(H505,'Base de Datos'!$A$2:$D1268,4,FALSE()),"")</f>
        <v/>
      </c>
      <c r="K507" s="205"/>
      <c r="L507" s="208"/>
      <c r="M507" s="57" t="s">
        <v>44</v>
      </c>
      <c r="N507" s="58" t="str">
        <f>IF(L505&lt;&gt;"", VLOOKUP(L505,'Base de Datos'!$A$2:$D1268,4,FALSE()),"")</f>
        <v/>
      </c>
      <c r="O507" s="43"/>
      <c r="P507" s="104" t="s">
        <v>50</v>
      </c>
      <c r="Q507" s="110">
        <v>0.33333333333333331</v>
      </c>
      <c r="R507" s="15"/>
      <c r="S507" s="229"/>
      <c r="T507" s="230"/>
      <c r="U507" s="59"/>
      <c r="V507" s="47"/>
      <c r="W507" s="229"/>
      <c r="X507" s="230"/>
      <c r="Y507" s="59"/>
      <c r="Z507" s="47"/>
      <c r="AA507" s="229"/>
      <c r="AB507" s="230"/>
      <c r="AC507" s="59"/>
      <c r="AD507" s="48"/>
      <c r="AE507" s="181"/>
      <c r="AF507" s="181"/>
      <c r="AG507" s="181"/>
      <c r="AH507" s="181"/>
      <c r="AI507" s="181"/>
      <c r="AJ507" s="181"/>
      <c r="AK507" s="181"/>
      <c r="AL507" s="181"/>
      <c r="AM507" s="48"/>
      <c r="AN507" s="53">
        <f>A499</f>
        <v>46338</v>
      </c>
      <c r="AO507" s="54" t="str">
        <f>C500</f>
        <v>Consultorio N° 1</v>
      </c>
      <c r="AP507" s="55">
        <f t="shared" ref="AP507:AQ507" si="346">C525</f>
        <v>0</v>
      </c>
      <c r="AQ507" s="55">
        <f t="shared" si="346"/>
        <v>0</v>
      </c>
      <c r="AR507" s="55">
        <f>U525</f>
        <v>0</v>
      </c>
      <c r="AS507" s="55">
        <f>S525</f>
        <v>0</v>
      </c>
      <c r="AT507" s="55">
        <f>S526</f>
        <v>0</v>
      </c>
      <c r="AU507" s="55">
        <f>U526</f>
        <v>0</v>
      </c>
      <c r="AV507" s="55">
        <f>S527</f>
        <v>0</v>
      </c>
      <c r="AW507" s="55">
        <f>U527</f>
        <v>0</v>
      </c>
      <c r="AX507" s="55">
        <f>U528</f>
        <v>0</v>
      </c>
      <c r="AY507" s="55">
        <f>F528</f>
        <v>0</v>
      </c>
      <c r="AZ507" s="56"/>
      <c r="BA507" s="56"/>
      <c r="BB507" s="56"/>
      <c r="BC507" s="56"/>
      <c r="BD507" s="56"/>
      <c r="BE507" s="56"/>
      <c r="BF507" s="56"/>
      <c r="BG507" s="56"/>
      <c r="BH507" s="56"/>
      <c r="BI507" s="56"/>
      <c r="BJ507" s="56"/>
      <c r="BK507" s="56"/>
      <c r="BL507" s="56"/>
      <c r="BM507" s="56"/>
      <c r="BN507" s="56"/>
    </row>
    <row r="508" spans="1:66" ht="11.25" customHeight="1">
      <c r="A508" s="221"/>
      <c r="B508" s="38"/>
      <c r="C508" s="206"/>
      <c r="D508" s="209"/>
      <c r="E508" s="85" t="s">
        <v>46</v>
      </c>
      <c r="F508" s="107"/>
      <c r="G508" s="206"/>
      <c r="H508" s="209"/>
      <c r="I508" s="85" t="s">
        <v>46</v>
      </c>
      <c r="J508" s="108"/>
      <c r="K508" s="206"/>
      <c r="L508" s="209"/>
      <c r="M508" s="85" t="s">
        <v>46</v>
      </c>
      <c r="N508" s="108"/>
      <c r="O508" s="43"/>
      <c r="P508" s="104" t="s">
        <v>54</v>
      </c>
      <c r="Q508" s="109">
        <v>60</v>
      </c>
      <c r="R508" s="15"/>
      <c r="S508" s="227" t="str">
        <f>IF(OR(S505="Empleado",S505="Familiar"),"Nombre del Empleado","N° Factura")</f>
        <v>N° Factura</v>
      </c>
      <c r="T508" s="228"/>
      <c r="U508" s="89"/>
      <c r="V508" s="47"/>
      <c r="W508" s="227" t="str">
        <f>IF(OR(W505="Empleado",W505="Familiar"),"Nombre del Empleado","N° Factura")</f>
        <v>N° Factura</v>
      </c>
      <c r="X508" s="228"/>
      <c r="Y508" s="111"/>
      <c r="Z508" s="47"/>
      <c r="AA508" s="227" t="str">
        <f>IF(OR(AA505="Empleado",AA505="Familiar"),"Nombre del Empleado","N° Factura")</f>
        <v>N° Factura</v>
      </c>
      <c r="AB508" s="228"/>
      <c r="AC508" s="111"/>
      <c r="AD508" s="48"/>
      <c r="AE508" s="181"/>
      <c r="AF508" s="181"/>
      <c r="AG508" s="181"/>
      <c r="AH508" s="181"/>
      <c r="AI508" s="181"/>
      <c r="AJ508" s="181"/>
      <c r="AK508" s="181"/>
      <c r="AL508" s="181"/>
      <c r="AM508" s="48"/>
      <c r="AN508" s="53">
        <f>A499</f>
        <v>46338</v>
      </c>
      <c r="AO508" s="54" t="str">
        <f>C500</f>
        <v>Consultorio N° 1</v>
      </c>
      <c r="AP508" s="55">
        <f t="shared" ref="AP508:AQ508" si="347">C529</f>
        <v>0</v>
      </c>
      <c r="AQ508" s="55">
        <f t="shared" si="347"/>
        <v>0</v>
      </c>
      <c r="AR508" s="55">
        <f>U529</f>
        <v>0</v>
      </c>
      <c r="AS508" s="55">
        <f>S529</f>
        <v>0</v>
      </c>
      <c r="AT508" s="55">
        <f>S530</f>
        <v>0</v>
      </c>
      <c r="AU508" s="55">
        <f>U530</f>
        <v>0</v>
      </c>
      <c r="AV508" s="55">
        <f>S531</f>
        <v>0</v>
      </c>
      <c r="AW508" s="55">
        <f>U531</f>
        <v>0</v>
      </c>
      <c r="AX508" s="55">
        <f>U532</f>
        <v>0</v>
      </c>
      <c r="AY508" s="55">
        <f>F532</f>
        <v>0</v>
      </c>
      <c r="AZ508" s="56"/>
      <c r="BA508" s="56"/>
      <c r="BB508" s="56"/>
      <c r="BC508" s="56"/>
      <c r="BD508" s="56"/>
      <c r="BE508" s="56"/>
      <c r="BF508" s="56"/>
      <c r="BG508" s="56"/>
      <c r="BH508" s="56"/>
      <c r="BI508" s="56"/>
      <c r="BJ508" s="56"/>
      <c r="BK508" s="56"/>
      <c r="BL508" s="56"/>
      <c r="BM508" s="56"/>
      <c r="BN508" s="56"/>
    </row>
    <row r="509" spans="1:66" ht="11.25" customHeight="1">
      <c r="A509" s="222">
        <f>A505+$Q$13/1440</f>
        <v>0.41666666666666669</v>
      </c>
      <c r="B509" s="38"/>
      <c r="C509" s="204"/>
      <c r="D509" s="207"/>
      <c r="E509" s="40" t="s">
        <v>36</v>
      </c>
      <c r="F509" s="42" t="str">
        <f>IF(D509&lt;&gt;"", VLOOKUP(D509,'Base de Datos'!$A$2:$D1268,2,FALSE()),"")</f>
        <v/>
      </c>
      <c r="G509" s="218"/>
      <c r="H509" s="217"/>
      <c r="I509" s="118" t="s">
        <v>36</v>
      </c>
      <c r="J509" s="42" t="str">
        <f>IF(H509&lt;&gt;"", VLOOKUP(H509,'Base de Datos'!$A$2:$D1268,2,FALSE()),"")</f>
        <v/>
      </c>
      <c r="K509" s="218"/>
      <c r="L509" s="217"/>
      <c r="M509" s="118" t="s">
        <v>36</v>
      </c>
      <c r="N509" s="42" t="str">
        <f>IF(L509&lt;&gt;"", VLOOKUP(L509,'Base de Datos'!$A$2:$D1268,2,FALSE()),"")</f>
        <v/>
      </c>
      <c r="O509" s="43"/>
      <c r="P509" s="1"/>
      <c r="Q509" s="1"/>
      <c r="R509" s="15"/>
      <c r="S509" s="45"/>
      <c r="T509" s="45" t="s">
        <v>37</v>
      </c>
      <c r="U509" s="46"/>
      <c r="V509" s="47"/>
      <c r="W509" s="45"/>
      <c r="X509" s="45" t="s">
        <v>37</v>
      </c>
      <c r="Y509" s="46"/>
      <c r="Z509" s="47"/>
      <c r="AA509" s="45"/>
      <c r="AB509" s="45" t="s">
        <v>37</v>
      </c>
      <c r="AC509" s="46"/>
      <c r="AD509" s="48"/>
      <c r="AE509" s="181"/>
      <c r="AF509" s="181"/>
      <c r="AG509" s="181"/>
      <c r="AH509" s="181"/>
      <c r="AI509" s="181"/>
      <c r="AJ509" s="181"/>
      <c r="AK509" s="181"/>
      <c r="AL509" s="181"/>
      <c r="AM509" s="48"/>
      <c r="AN509" s="53">
        <f>A499</f>
        <v>46338</v>
      </c>
      <c r="AO509" s="54" t="str">
        <f>C500</f>
        <v>Consultorio N° 1</v>
      </c>
      <c r="AP509" s="55">
        <f t="shared" ref="AP509:AQ509" si="348">C533</f>
        <v>0</v>
      </c>
      <c r="AQ509" s="55">
        <f t="shared" si="348"/>
        <v>0</v>
      </c>
      <c r="AR509" s="55">
        <f>U533</f>
        <v>0</v>
      </c>
      <c r="AS509" s="55">
        <f>S533</f>
        <v>0</v>
      </c>
      <c r="AT509" s="55">
        <f>S534</f>
        <v>0</v>
      </c>
      <c r="AU509" s="55">
        <f>U534</f>
        <v>0</v>
      </c>
      <c r="AV509" s="55">
        <f>S535</f>
        <v>0</v>
      </c>
      <c r="AW509" s="55">
        <f>U535</f>
        <v>0</v>
      </c>
      <c r="AX509" s="55">
        <f>U536</f>
        <v>0</v>
      </c>
      <c r="AY509" s="55">
        <f>F536</f>
        <v>0</v>
      </c>
      <c r="AZ509" s="56"/>
      <c r="BA509" s="56"/>
      <c r="BB509" s="56"/>
      <c r="BC509" s="56"/>
      <c r="BD509" s="56"/>
      <c r="BE509" s="56"/>
      <c r="BF509" s="56"/>
      <c r="BG509" s="56"/>
      <c r="BH509" s="56"/>
      <c r="BI509" s="56"/>
      <c r="BJ509" s="56"/>
      <c r="BK509" s="56"/>
      <c r="BL509" s="56"/>
      <c r="BM509" s="56"/>
      <c r="BN509" s="56"/>
    </row>
    <row r="510" spans="1:66" ht="11.25" customHeight="1">
      <c r="A510" s="220"/>
      <c r="B510" s="38"/>
      <c r="C510" s="205"/>
      <c r="D510" s="208"/>
      <c r="E510" s="57" t="s">
        <v>42</v>
      </c>
      <c r="F510" s="58" t="str">
        <f>IF(D509&lt;&gt;"", VLOOKUP(D509,'Base de Datos'!$A$2:$D1268,3,FALSE()),"")</f>
        <v/>
      </c>
      <c r="G510" s="205"/>
      <c r="H510" s="208"/>
      <c r="I510" s="57" t="s">
        <v>42</v>
      </c>
      <c r="J510" s="58" t="str">
        <f>IF(H509&lt;&gt;"", VLOOKUP(H509,'Base de Datos'!$A$2:$D1268,3,FALSE()),"")</f>
        <v/>
      </c>
      <c r="K510" s="205"/>
      <c r="L510" s="208"/>
      <c r="M510" s="57" t="s">
        <v>42</v>
      </c>
      <c r="N510" s="58" t="str">
        <f>IF(L509&lt;&gt;"", VLOOKUP(L509,'Base de Datos'!$A$2:$D1268,3,FALSE()),"")</f>
        <v/>
      </c>
      <c r="O510" s="43"/>
      <c r="P510" s="119" t="s">
        <v>58</v>
      </c>
      <c r="Q510" s="44"/>
      <c r="R510" s="15"/>
      <c r="S510" s="229"/>
      <c r="T510" s="230"/>
      <c r="U510" s="59"/>
      <c r="V510" s="47"/>
      <c r="W510" s="229"/>
      <c r="X510" s="230"/>
      <c r="Y510" s="59"/>
      <c r="Z510" s="47"/>
      <c r="AA510" s="229"/>
      <c r="AB510" s="230"/>
      <c r="AC510" s="59"/>
      <c r="AD510" s="48"/>
      <c r="AE510" s="181"/>
      <c r="AF510" s="181"/>
      <c r="AG510" s="181"/>
      <c r="AH510" s="181"/>
      <c r="AI510" s="181"/>
      <c r="AJ510" s="181"/>
      <c r="AK510" s="181"/>
      <c r="AL510" s="181"/>
      <c r="AM510" s="48"/>
      <c r="AN510" s="53">
        <f>A499</f>
        <v>46338</v>
      </c>
      <c r="AO510" s="54" t="str">
        <f>C500</f>
        <v>Consultorio N° 1</v>
      </c>
      <c r="AP510" s="55">
        <f t="shared" ref="AP510:AQ510" si="349">C537</f>
        <v>0</v>
      </c>
      <c r="AQ510" s="55">
        <f t="shared" si="349"/>
        <v>0</v>
      </c>
      <c r="AR510" s="55">
        <f>U537</f>
        <v>0</v>
      </c>
      <c r="AS510" s="55">
        <f>S537</f>
        <v>0</v>
      </c>
      <c r="AT510" s="55">
        <f>S538</f>
        <v>0</v>
      </c>
      <c r="AU510" s="55">
        <f>U538</f>
        <v>0</v>
      </c>
      <c r="AV510" s="55">
        <f>S539</f>
        <v>0</v>
      </c>
      <c r="AW510" s="55">
        <f>U539</f>
        <v>0</v>
      </c>
      <c r="AX510" s="55">
        <f>U540</f>
        <v>0</v>
      </c>
      <c r="AY510" s="55">
        <f>F540</f>
        <v>0</v>
      </c>
      <c r="AZ510" s="56"/>
      <c r="BA510" s="56"/>
      <c r="BB510" s="56"/>
      <c r="BC510" s="56"/>
      <c r="BD510" s="56"/>
      <c r="BE510" s="56"/>
      <c r="BF510" s="56"/>
      <c r="BG510" s="56"/>
      <c r="BH510" s="56"/>
      <c r="BI510" s="56"/>
      <c r="BJ510" s="56"/>
      <c r="BK510" s="56"/>
      <c r="BL510" s="56"/>
      <c r="BM510" s="56"/>
      <c r="BN510" s="56"/>
    </row>
    <row r="511" spans="1:66" ht="11.25" customHeight="1">
      <c r="A511" s="220"/>
      <c r="B511" s="38"/>
      <c r="C511" s="205"/>
      <c r="D511" s="208"/>
      <c r="E511" s="57" t="s">
        <v>44</v>
      </c>
      <c r="F511" s="58" t="str">
        <f>IF(D509&lt;&gt;"", VLOOKUP(D509,'Base de Datos'!$A$2:$D1268,4,FALSE()),"")</f>
        <v/>
      </c>
      <c r="G511" s="205"/>
      <c r="H511" s="208"/>
      <c r="I511" s="57" t="s">
        <v>44</v>
      </c>
      <c r="J511" s="58" t="str">
        <f>IF(H509&lt;&gt;"", VLOOKUP(H509,'Base de Datos'!$A$2:$D1268,4,FALSE()),"")</f>
        <v/>
      </c>
      <c r="K511" s="205"/>
      <c r="L511" s="208"/>
      <c r="M511" s="57" t="s">
        <v>44</v>
      </c>
      <c r="N511" s="58" t="str">
        <f>IF(L509&lt;&gt;"", VLOOKUP(L509,'Base de Datos'!$A$2:$D1268,4,FALSE()),"")</f>
        <v/>
      </c>
      <c r="O511" s="43"/>
      <c r="P511" s="120" t="s">
        <v>61</v>
      </c>
      <c r="Q511" s="121" t="s">
        <v>62</v>
      </c>
      <c r="R511" s="15"/>
      <c r="S511" s="229"/>
      <c r="T511" s="230"/>
      <c r="U511" s="59"/>
      <c r="V511" s="47"/>
      <c r="W511" s="229"/>
      <c r="X511" s="230"/>
      <c r="Y511" s="59"/>
      <c r="Z511" s="47"/>
      <c r="AA511" s="229"/>
      <c r="AB511" s="230"/>
      <c r="AC511" s="59"/>
      <c r="AD511" s="48"/>
      <c r="AE511" s="181"/>
      <c r="AF511" s="181"/>
      <c r="AG511" s="181"/>
      <c r="AH511" s="181"/>
      <c r="AI511" s="181"/>
      <c r="AJ511" s="181"/>
      <c r="AK511" s="181"/>
      <c r="AL511" s="181"/>
      <c r="AM511" s="48"/>
      <c r="AN511" s="53">
        <f>A499</f>
        <v>46338</v>
      </c>
      <c r="AO511" s="54" t="s">
        <v>17</v>
      </c>
      <c r="AP511" s="55">
        <f t="shared" ref="AP511:AQ511" si="350">C541</f>
        <v>0</v>
      </c>
      <c r="AQ511" s="55">
        <f t="shared" si="350"/>
        <v>0</v>
      </c>
      <c r="AR511" s="55">
        <f>U541</f>
        <v>0</v>
      </c>
      <c r="AS511" s="55">
        <f>S541</f>
        <v>0</v>
      </c>
      <c r="AT511" s="55">
        <f>S542</f>
        <v>0</v>
      </c>
      <c r="AU511" s="55">
        <f>U542</f>
        <v>0</v>
      </c>
      <c r="AV511" s="55">
        <f>S543</f>
        <v>0</v>
      </c>
      <c r="AW511" s="55">
        <f>U543</f>
        <v>0</v>
      </c>
      <c r="AX511" s="55">
        <f>U544</f>
        <v>0</v>
      </c>
      <c r="AY511" s="55">
        <f>F544</f>
        <v>0</v>
      </c>
      <c r="AZ511" s="56"/>
      <c r="BA511" s="56"/>
      <c r="BB511" s="56"/>
      <c r="BC511" s="56"/>
      <c r="BD511" s="56"/>
      <c r="BE511" s="56"/>
      <c r="BF511" s="56"/>
      <c r="BG511" s="56"/>
      <c r="BH511" s="56"/>
      <c r="BI511" s="56"/>
      <c r="BJ511" s="56"/>
      <c r="BK511" s="56"/>
      <c r="BL511" s="56"/>
      <c r="BM511" s="56"/>
      <c r="BN511" s="56"/>
    </row>
    <row r="512" spans="1:66" ht="11.25" customHeight="1">
      <c r="A512" s="221"/>
      <c r="B512" s="38"/>
      <c r="C512" s="206"/>
      <c r="D512" s="209"/>
      <c r="E512" s="85" t="s">
        <v>46</v>
      </c>
      <c r="F512" s="86"/>
      <c r="G512" s="206"/>
      <c r="H512" s="209"/>
      <c r="I512" s="85" t="s">
        <v>46</v>
      </c>
      <c r="J512" s="108"/>
      <c r="K512" s="206"/>
      <c r="L512" s="209"/>
      <c r="M512" s="85" t="s">
        <v>46</v>
      </c>
      <c r="N512" s="108"/>
      <c r="O512" s="43"/>
      <c r="P512" s="123" t="s">
        <v>64</v>
      </c>
      <c r="Q512" s="124" t="s">
        <v>65</v>
      </c>
      <c r="R512" s="15"/>
      <c r="S512" s="227" t="str">
        <f>IF(OR(S509="Empleado",S509="Familiar"),"Nombre del Empleado","N° Factura")</f>
        <v>N° Factura</v>
      </c>
      <c r="T512" s="228"/>
      <c r="U512" s="89"/>
      <c r="V512" s="47"/>
      <c r="W512" s="227" t="str">
        <f>IF(OR(W509="Empleado",W509="Familiar"),"Nombre del Empleado","N° Factura")</f>
        <v>N° Factura</v>
      </c>
      <c r="X512" s="228"/>
      <c r="Y512" s="89"/>
      <c r="Z512" s="47"/>
      <c r="AA512" s="227" t="str">
        <f>IF(OR(AA509="Empleado",AA509="Familiar"),"Nombre del Empleado","N° Factura")</f>
        <v>N° Factura</v>
      </c>
      <c r="AB512" s="228"/>
      <c r="AC512" s="89"/>
      <c r="AD512" s="48"/>
      <c r="AE512" s="181"/>
      <c r="AF512" s="181"/>
      <c r="AG512" s="181"/>
      <c r="AH512" s="181"/>
      <c r="AI512" s="181"/>
      <c r="AJ512" s="181"/>
      <c r="AK512" s="181"/>
      <c r="AL512" s="181"/>
      <c r="AM512" s="48"/>
      <c r="AN512" s="53">
        <f>A499</f>
        <v>46338</v>
      </c>
      <c r="AO512" s="54" t="s">
        <v>17</v>
      </c>
      <c r="AP512" s="55">
        <f t="shared" ref="AP512:AQ512" si="351">C545</f>
        <v>0</v>
      </c>
      <c r="AQ512" s="55">
        <f t="shared" si="351"/>
        <v>0</v>
      </c>
      <c r="AR512" s="55">
        <f>U545</f>
        <v>0</v>
      </c>
      <c r="AS512" s="55">
        <f>S545</f>
        <v>0</v>
      </c>
      <c r="AT512" s="55">
        <f>S546</f>
        <v>0</v>
      </c>
      <c r="AU512" s="55">
        <f>U546</f>
        <v>0</v>
      </c>
      <c r="AV512" s="55">
        <f>S547</f>
        <v>0</v>
      </c>
      <c r="AW512" s="55">
        <f>U547</f>
        <v>0</v>
      </c>
      <c r="AX512" s="55">
        <f>U548</f>
        <v>0</v>
      </c>
      <c r="AY512" s="55">
        <f>F548</f>
        <v>0</v>
      </c>
      <c r="AZ512" s="56"/>
      <c r="BA512" s="56"/>
      <c r="BB512" s="56"/>
      <c r="BC512" s="56"/>
      <c r="BD512" s="56"/>
      <c r="BE512" s="56"/>
      <c r="BF512" s="56"/>
      <c r="BG512" s="56"/>
      <c r="BH512" s="56"/>
      <c r="BI512" s="56"/>
      <c r="BJ512" s="56"/>
      <c r="BK512" s="56"/>
      <c r="BL512" s="56"/>
      <c r="BM512" s="56"/>
      <c r="BN512" s="56"/>
    </row>
    <row r="513" spans="1:66" ht="11.25" customHeight="1">
      <c r="A513" s="222">
        <f>A509+$Q$13/1440</f>
        <v>0.45833333333333337</v>
      </c>
      <c r="B513" s="38"/>
      <c r="C513" s="204"/>
      <c r="D513" s="207"/>
      <c r="E513" s="40" t="s">
        <v>36</v>
      </c>
      <c r="F513" s="42" t="str">
        <f>IF(D513&lt;&gt;"", VLOOKUP(D513,'Base de Datos'!$A$2:$D1268,2,FALSE()),"")</f>
        <v/>
      </c>
      <c r="G513" s="204"/>
      <c r="H513" s="216"/>
      <c r="I513" s="40" t="s">
        <v>36</v>
      </c>
      <c r="J513" s="42" t="str">
        <f>IF(H513&lt;&gt;"", VLOOKUP(H513,'Base de Datos'!$A$2:$D1268,2,FALSE()),"")</f>
        <v/>
      </c>
      <c r="K513" s="204"/>
      <c r="L513" s="216"/>
      <c r="M513" s="40" t="s">
        <v>36</v>
      </c>
      <c r="N513" s="42" t="str">
        <f>IF(L513&lt;&gt;"", VLOOKUP(L513,'Base de Datos'!$A$2:$D1268,2,FALSE()),"")</f>
        <v/>
      </c>
      <c r="O513" s="43"/>
      <c r="P513" s="127" t="s">
        <v>67</v>
      </c>
      <c r="Q513" s="128" t="s">
        <v>68</v>
      </c>
      <c r="R513" s="15"/>
      <c r="S513" s="45"/>
      <c r="T513" s="45" t="s">
        <v>37</v>
      </c>
      <c r="U513" s="46"/>
      <c r="V513" s="47"/>
      <c r="W513" s="45"/>
      <c r="X513" s="45" t="s">
        <v>37</v>
      </c>
      <c r="Y513" s="46"/>
      <c r="Z513" s="47"/>
      <c r="AA513" s="45"/>
      <c r="AB513" s="45" t="s">
        <v>37</v>
      </c>
      <c r="AC513" s="46"/>
      <c r="AD513" s="48"/>
      <c r="AE513" s="181"/>
      <c r="AF513" s="181"/>
      <c r="AG513" s="181"/>
      <c r="AH513" s="181"/>
      <c r="AI513" s="181"/>
      <c r="AJ513" s="181"/>
      <c r="AK513" s="181"/>
      <c r="AL513" s="181"/>
      <c r="AM513" s="48"/>
      <c r="AN513" s="53">
        <f>A499</f>
        <v>46338</v>
      </c>
      <c r="AO513" s="54" t="s">
        <v>17</v>
      </c>
      <c r="AP513" s="55">
        <f t="shared" ref="AP513:AQ513" si="352">C549</f>
        <v>0</v>
      </c>
      <c r="AQ513" s="55">
        <f t="shared" si="352"/>
        <v>0</v>
      </c>
      <c r="AR513" s="55">
        <f>U549</f>
        <v>0</v>
      </c>
      <c r="AS513" s="55">
        <f>S549</f>
        <v>0</v>
      </c>
      <c r="AT513" s="55">
        <f>S550</f>
        <v>0</v>
      </c>
      <c r="AU513" s="55">
        <f>U550</f>
        <v>0</v>
      </c>
      <c r="AV513" s="55">
        <f>S551</f>
        <v>0</v>
      </c>
      <c r="AW513" s="55">
        <f>U551</f>
        <v>0</v>
      </c>
      <c r="AX513" s="55">
        <f>U552</f>
        <v>0</v>
      </c>
      <c r="AY513" s="55">
        <f>F552</f>
        <v>0</v>
      </c>
      <c r="AZ513" s="56"/>
      <c r="BA513" s="56"/>
      <c r="BB513" s="56"/>
      <c r="BC513" s="56"/>
      <c r="BD513" s="56"/>
      <c r="BE513" s="56"/>
      <c r="BF513" s="56"/>
      <c r="BG513" s="56"/>
      <c r="BH513" s="56"/>
      <c r="BI513" s="56"/>
      <c r="BJ513" s="56"/>
      <c r="BK513" s="56"/>
      <c r="BL513" s="56"/>
      <c r="BM513" s="56"/>
      <c r="BN513" s="56"/>
    </row>
    <row r="514" spans="1:66" ht="11.25" customHeight="1">
      <c r="A514" s="220"/>
      <c r="B514" s="38"/>
      <c r="C514" s="205"/>
      <c r="D514" s="208"/>
      <c r="E514" s="57" t="s">
        <v>42</v>
      </c>
      <c r="F514" s="58" t="str">
        <f>IF(D513&lt;&gt;"", VLOOKUP(D513,'Base de Datos'!$A$2:$D1268,3,FALSE()),"")</f>
        <v/>
      </c>
      <c r="G514" s="205"/>
      <c r="H514" s="208"/>
      <c r="I514" s="57" t="s">
        <v>42</v>
      </c>
      <c r="J514" s="58" t="str">
        <f>IF(H513&lt;&gt;"", VLOOKUP(H513,'Base de Datos'!$A$2:$D1268,3,FALSE()),"")</f>
        <v/>
      </c>
      <c r="K514" s="205"/>
      <c r="L514" s="208"/>
      <c r="M514" s="57" t="s">
        <v>42</v>
      </c>
      <c r="N514" s="58" t="str">
        <f>IF(L513&lt;&gt;"", VLOOKUP(L513,'Base de Datos'!$A$2:$D1268,3,FALSE()),"")</f>
        <v/>
      </c>
      <c r="O514" s="43"/>
      <c r="P514" s="130" t="s">
        <v>70</v>
      </c>
      <c r="Q514" s="131" t="s">
        <v>71</v>
      </c>
      <c r="R514" s="15"/>
      <c r="S514" s="229"/>
      <c r="T514" s="230"/>
      <c r="U514" s="59"/>
      <c r="V514" s="47"/>
      <c r="W514" s="229"/>
      <c r="X514" s="230"/>
      <c r="Y514" s="59"/>
      <c r="Z514" s="47"/>
      <c r="AA514" s="229"/>
      <c r="AB514" s="230"/>
      <c r="AC514" s="59"/>
      <c r="AD514" s="48"/>
      <c r="AE514" s="181"/>
      <c r="AF514" s="181"/>
      <c r="AG514" s="181"/>
      <c r="AH514" s="181"/>
      <c r="AI514" s="181"/>
      <c r="AJ514" s="181"/>
      <c r="AK514" s="181"/>
      <c r="AL514" s="181"/>
      <c r="AM514" s="48"/>
      <c r="AN514" s="53">
        <f>A499</f>
        <v>46338</v>
      </c>
      <c r="AO514" s="54" t="str">
        <f>G500</f>
        <v>Consultorio N° 2</v>
      </c>
      <c r="AP514" s="55">
        <f t="shared" ref="AP514:AQ514" si="353">G501</f>
        <v>0</v>
      </c>
      <c r="AQ514" s="55">
        <f t="shared" si="353"/>
        <v>0</v>
      </c>
      <c r="AR514" s="55">
        <f>Y501</f>
        <v>0</v>
      </c>
      <c r="AS514" s="55">
        <f>W501</f>
        <v>0</v>
      </c>
      <c r="AT514" s="55">
        <f>W502</f>
        <v>0</v>
      </c>
      <c r="AU514" s="55">
        <f>Y502</f>
        <v>0</v>
      </c>
      <c r="AV514" s="55">
        <f>W503</f>
        <v>0</v>
      </c>
      <c r="AW514" s="55">
        <f>Y503</f>
        <v>0</v>
      </c>
      <c r="AX514" s="55">
        <f>Y504</f>
        <v>0</v>
      </c>
      <c r="AY514" s="55">
        <f>J504</f>
        <v>0</v>
      </c>
      <c r="AZ514" s="56"/>
      <c r="BA514" s="56"/>
      <c r="BB514" s="56"/>
      <c r="BC514" s="56"/>
      <c r="BD514" s="56"/>
      <c r="BE514" s="56"/>
      <c r="BF514" s="56"/>
      <c r="BG514" s="56"/>
      <c r="BH514" s="56"/>
      <c r="BI514" s="56"/>
      <c r="BJ514" s="56"/>
      <c r="BK514" s="56"/>
      <c r="BL514" s="56"/>
      <c r="BM514" s="56"/>
      <c r="BN514" s="56"/>
    </row>
    <row r="515" spans="1:66" ht="11.25" customHeight="1">
      <c r="A515" s="220"/>
      <c r="B515" s="38"/>
      <c r="C515" s="205"/>
      <c r="D515" s="208"/>
      <c r="E515" s="57" t="s">
        <v>44</v>
      </c>
      <c r="F515" s="58" t="str">
        <f>IF(D513&lt;&gt;"", VLOOKUP(D513,'Base de Datos'!$A$2:$D1268,4,FALSE()),"")</f>
        <v/>
      </c>
      <c r="G515" s="205"/>
      <c r="H515" s="208"/>
      <c r="I515" s="57" t="s">
        <v>44</v>
      </c>
      <c r="J515" s="58" t="str">
        <f>IF(H513&lt;&gt;"", VLOOKUP(H513,'Base de Datos'!$A$2:$D1268,4,FALSE()),"")</f>
        <v/>
      </c>
      <c r="K515" s="205"/>
      <c r="L515" s="208"/>
      <c r="M515" s="57" t="s">
        <v>44</v>
      </c>
      <c r="N515" s="58" t="str">
        <f>IF(L513&lt;&gt;"", VLOOKUP(L513,'Base de Datos'!$A$2:$D1268,4,FALSE()),"")</f>
        <v/>
      </c>
      <c r="O515" s="43"/>
      <c r="P515" s="132" t="s">
        <v>73</v>
      </c>
      <c r="Q515" s="133" t="s">
        <v>74</v>
      </c>
      <c r="R515" s="15"/>
      <c r="S515" s="229"/>
      <c r="T515" s="230"/>
      <c r="U515" s="59"/>
      <c r="V515" s="47"/>
      <c r="W515" s="229"/>
      <c r="X515" s="230"/>
      <c r="Y515" s="59"/>
      <c r="Z515" s="47"/>
      <c r="AA515" s="229"/>
      <c r="AB515" s="230"/>
      <c r="AC515" s="59"/>
      <c r="AD515" s="48"/>
      <c r="AE515" s="181"/>
      <c r="AF515" s="181"/>
      <c r="AG515" s="181"/>
      <c r="AH515" s="181"/>
      <c r="AI515" s="181"/>
      <c r="AJ515" s="181"/>
      <c r="AK515" s="181"/>
      <c r="AL515" s="181"/>
      <c r="AM515" s="48"/>
      <c r="AN515" s="53">
        <f>A499</f>
        <v>46338</v>
      </c>
      <c r="AO515" s="54" t="str">
        <f>G500</f>
        <v>Consultorio N° 2</v>
      </c>
      <c r="AP515" s="55">
        <f t="shared" ref="AP515:AQ515" si="354">G505</f>
        <v>0</v>
      </c>
      <c r="AQ515" s="55">
        <f t="shared" si="354"/>
        <v>0</v>
      </c>
      <c r="AR515" s="55">
        <f>Y505</f>
        <v>0</v>
      </c>
      <c r="AS515" s="55">
        <f>W505</f>
        <v>0</v>
      </c>
      <c r="AT515" s="55">
        <f>W506</f>
        <v>0</v>
      </c>
      <c r="AU515" s="55">
        <f>Y506</f>
        <v>0</v>
      </c>
      <c r="AV515" s="55">
        <f>W507</f>
        <v>0</v>
      </c>
      <c r="AW515" s="55">
        <f>Y507</f>
        <v>0</v>
      </c>
      <c r="AX515" s="55">
        <f>Y508</f>
        <v>0</v>
      </c>
      <c r="AY515" s="55">
        <f>J508</f>
        <v>0</v>
      </c>
      <c r="AZ515" s="56"/>
      <c r="BA515" s="56"/>
      <c r="BB515" s="56"/>
      <c r="BC515" s="56"/>
      <c r="BD515" s="56"/>
      <c r="BE515" s="56"/>
      <c r="BF515" s="56"/>
      <c r="BG515" s="56"/>
      <c r="BH515" s="56"/>
      <c r="BI515" s="56"/>
      <c r="BJ515" s="56"/>
      <c r="BK515" s="56"/>
      <c r="BL515" s="56"/>
      <c r="BM515" s="56"/>
      <c r="BN515" s="56"/>
    </row>
    <row r="516" spans="1:66" ht="11.25" customHeight="1">
      <c r="A516" s="221"/>
      <c r="B516" s="38"/>
      <c r="C516" s="206"/>
      <c r="D516" s="209"/>
      <c r="E516" s="85" t="s">
        <v>46</v>
      </c>
      <c r="F516" s="86"/>
      <c r="G516" s="206"/>
      <c r="H516" s="209"/>
      <c r="I516" s="85" t="s">
        <v>46</v>
      </c>
      <c r="J516" s="108"/>
      <c r="K516" s="206"/>
      <c r="L516" s="209"/>
      <c r="M516" s="85" t="s">
        <v>46</v>
      </c>
      <c r="N516" s="108"/>
      <c r="O516" s="43"/>
      <c r="P516" s="137" t="s">
        <v>52</v>
      </c>
      <c r="Q516" s="138" t="s">
        <v>76</v>
      </c>
      <c r="R516" s="15"/>
      <c r="S516" s="227" t="str">
        <f>IF(OR(S513="Empleado",S513="Familiar"),"Nombre del Empleado","N° Factura")</f>
        <v>N° Factura</v>
      </c>
      <c r="T516" s="228"/>
      <c r="U516" s="89"/>
      <c r="V516" s="47"/>
      <c r="W516" s="227" t="str">
        <f>IF(OR(W513="Empleado",W513="Familiar"),"Nombre del Empleado","N° Factura")</f>
        <v>N° Factura</v>
      </c>
      <c r="X516" s="228"/>
      <c r="Y516" s="89"/>
      <c r="Z516" s="47"/>
      <c r="AA516" s="227" t="str">
        <f>IF(OR(AA513="Empleado",AA513="Familiar"),"Nombre del Empleado","N° Factura")</f>
        <v>N° Factura</v>
      </c>
      <c r="AB516" s="228"/>
      <c r="AC516" s="89"/>
      <c r="AD516" s="48"/>
      <c r="AE516" s="181"/>
      <c r="AF516" s="181"/>
      <c r="AG516" s="181"/>
      <c r="AH516" s="181"/>
      <c r="AI516" s="181"/>
      <c r="AJ516" s="181"/>
      <c r="AK516" s="181"/>
      <c r="AL516" s="181"/>
      <c r="AM516" s="48"/>
      <c r="AN516" s="53">
        <f>A499</f>
        <v>46338</v>
      </c>
      <c r="AO516" s="54" t="str">
        <f>G500</f>
        <v>Consultorio N° 2</v>
      </c>
      <c r="AP516" s="55">
        <f t="shared" ref="AP516:AQ516" si="355">G509</f>
        <v>0</v>
      </c>
      <c r="AQ516" s="55">
        <f t="shared" si="355"/>
        <v>0</v>
      </c>
      <c r="AR516" s="55">
        <f>Y509</f>
        <v>0</v>
      </c>
      <c r="AS516" s="55">
        <f>W509</f>
        <v>0</v>
      </c>
      <c r="AT516" s="55">
        <f>W510</f>
        <v>0</v>
      </c>
      <c r="AU516" s="55">
        <f>Y510</f>
        <v>0</v>
      </c>
      <c r="AV516" s="55">
        <f>W511</f>
        <v>0</v>
      </c>
      <c r="AW516" s="55">
        <f>Y511</f>
        <v>0</v>
      </c>
      <c r="AX516" s="55">
        <f>Y512</f>
        <v>0</v>
      </c>
      <c r="AY516" s="55">
        <f>J512</f>
        <v>0</v>
      </c>
      <c r="AZ516" s="56"/>
      <c r="BA516" s="56"/>
      <c r="BB516" s="56"/>
      <c r="BC516" s="56"/>
      <c r="BD516" s="56"/>
      <c r="BE516" s="56"/>
      <c r="BF516" s="56"/>
      <c r="BG516" s="56"/>
      <c r="BH516" s="56"/>
      <c r="BI516" s="56"/>
      <c r="BJ516" s="56"/>
      <c r="BK516" s="56"/>
      <c r="BL516" s="56"/>
      <c r="BM516" s="56"/>
      <c r="BN516" s="56"/>
    </row>
    <row r="517" spans="1:66" ht="11.25" customHeight="1">
      <c r="A517" s="222">
        <f>A513+$Q$13/1440</f>
        <v>0.5</v>
      </c>
      <c r="B517" s="38"/>
      <c r="C517" s="204"/>
      <c r="D517" s="207"/>
      <c r="E517" s="40" t="s">
        <v>36</v>
      </c>
      <c r="F517" s="42" t="str">
        <f>IF(D517&lt;&gt;"", VLOOKUP(D517,'Base de Datos'!$A$2:$D1268,2,FALSE()),"")</f>
        <v/>
      </c>
      <c r="G517" s="204"/>
      <c r="H517" s="216"/>
      <c r="I517" s="40" t="s">
        <v>36</v>
      </c>
      <c r="J517" s="42" t="str">
        <f>IF(H517&lt;&gt;"", VLOOKUP(H517,'Base de Datos'!$A$2:$D1268,2,FALSE()),"")</f>
        <v/>
      </c>
      <c r="K517" s="204"/>
      <c r="L517" s="216"/>
      <c r="M517" s="40" t="s">
        <v>36</v>
      </c>
      <c r="N517" s="42" t="str">
        <f>IF(L517&lt;&gt;"", VLOOKUP(L517,'Base de Datos'!$A$2:$D1268,2,FALSE()),"")</f>
        <v/>
      </c>
      <c r="O517" s="43"/>
      <c r="P517" s="141" t="s">
        <v>78</v>
      </c>
      <c r="Q517" s="142" t="s">
        <v>79</v>
      </c>
      <c r="R517" s="15"/>
      <c r="S517" s="45"/>
      <c r="T517" s="45" t="s">
        <v>37</v>
      </c>
      <c r="U517" s="46"/>
      <c r="V517" s="47"/>
      <c r="W517" s="45"/>
      <c r="X517" s="45" t="s">
        <v>37</v>
      </c>
      <c r="Y517" s="46"/>
      <c r="Z517" s="47"/>
      <c r="AA517" s="45"/>
      <c r="AB517" s="45" t="s">
        <v>37</v>
      </c>
      <c r="AC517" s="46"/>
      <c r="AD517" s="48"/>
      <c r="AE517" s="181"/>
      <c r="AF517" s="181"/>
      <c r="AG517" s="181"/>
      <c r="AH517" s="181"/>
      <c r="AI517" s="181"/>
      <c r="AJ517" s="181"/>
      <c r="AK517" s="181"/>
      <c r="AL517" s="181"/>
      <c r="AM517" s="48"/>
      <c r="AN517" s="53">
        <f>A499</f>
        <v>46338</v>
      </c>
      <c r="AO517" s="54" t="str">
        <f>G500</f>
        <v>Consultorio N° 2</v>
      </c>
      <c r="AP517" s="55">
        <f t="shared" ref="AP517:AQ517" si="356">G513</f>
        <v>0</v>
      </c>
      <c r="AQ517" s="55">
        <f t="shared" si="356"/>
        <v>0</v>
      </c>
      <c r="AR517" s="55">
        <f>Y513</f>
        <v>0</v>
      </c>
      <c r="AS517" s="55">
        <f>W513</f>
        <v>0</v>
      </c>
      <c r="AT517" s="55">
        <f>W514</f>
        <v>0</v>
      </c>
      <c r="AU517" s="55">
        <f>Y514</f>
        <v>0</v>
      </c>
      <c r="AV517" s="55">
        <f>W515</f>
        <v>0</v>
      </c>
      <c r="AW517" s="55">
        <f>Y515</f>
        <v>0</v>
      </c>
      <c r="AX517" s="55">
        <f>Y516</f>
        <v>0</v>
      </c>
      <c r="AY517" s="55">
        <f>J516</f>
        <v>0</v>
      </c>
      <c r="AZ517" s="56"/>
      <c r="BA517" s="56"/>
      <c r="BB517" s="56"/>
      <c r="BC517" s="56"/>
      <c r="BD517" s="56"/>
      <c r="BE517" s="56"/>
      <c r="BF517" s="56"/>
      <c r="BG517" s="56"/>
      <c r="BH517" s="56"/>
      <c r="BI517" s="56"/>
      <c r="BJ517" s="56"/>
      <c r="BK517" s="56"/>
      <c r="BL517" s="56"/>
      <c r="BM517" s="56"/>
      <c r="BN517" s="56"/>
    </row>
    <row r="518" spans="1:66" ht="11.25" customHeight="1">
      <c r="A518" s="220"/>
      <c r="B518" s="38"/>
      <c r="C518" s="205"/>
      <c r="D518" s="208"/>
      <c r="E518" s="57" t="s">
        <v>42</v>
      </c>
      <c r="F518" s="58" t="str">
        <f>IF(D517&lt;&gt;"", VLOOKUP(D517,'Base de Datos'!$A$2:$D1268,3,FALSE()),"")</f>
        <v/>
      </c>
      <c r="G518" s="205"/>
      <c r="H518" s="208"/>
      <c r="I518" s="57" t="s">
        <v>42</v>
      </c>
      <c r="J518" s="58" t="str">
        <f>IF(H517&lt;&gt;"", VLOOKUP(H517,'Base de Datos'!$A$2:$D1268,3,FALSE()),"")</f>
        <v/>
      </c>
      <c r="K518" s="205"/>
      <c r="L518" s="208"/>
      <c r="M518" s="57" t="s">
        <v>42</v>
      </c>
      <c r="N518" s="58" t="str">
        <f>IF(L517&lt;&gt;"", VLOOKUP(L517,'Base de Datos'!$A$2:$D1268,3,FALSE()),"")</f>
        <v/>
      </c>
      <c r="O518" s="43"/>
      <c r="P518" s="1"/>
      <c r="Q518" s="147"/>
      <c r="R518" s="15"/>
      <c r="S518" s="229"/>
      <c r="T518" s="230"/>
      <c r="U518" s="59"/>
      <c r="V518" s="47"/>
      <c r="W518" s="229"/>
      <c r="X518" s="230"/>
      <c r="Y518" s="59"/>
      <c r="Z518" s="47"/>
      <c r="AA518" s="229"/>
      <c r="AB518" s="230"/>
      <c r="AC518" s="59"/>
      <c r="AD518" s="48"/>
      <c r="AE518" s="181"/>
      <c r="AF518" s="181"/>
      <c r="AG518" s="181"/>
      <c r="AH518" s="181"/>
      <c r="AI518" s="181"/>
      <c r="AJ518" s="181"/>
      <c r="AK518" s="181"/>
      <c r="AL518" s="181"/>
      <c r="AM518" s="48"/>
      <c r="AN518" s="53">
        <f>A499</f>
        <v>46338</v>
      </c>
      <c r="AO518" s="149" t="str">
        <f>G500</f>
        <v>Consultorio N° 2</v>
      </c>
      <c r="AP518" s="55">
        <f t="shared" ref="AP518:AQ518" si="357">G517</f>
        <v>0</v>
      </c>
      <c r="AQ518" s="55">
        <f t="shared" si="357"/>
        <v>0</v>
      </c>
      <c r="AR518" s="55">
        <f>Y517</f>
        <v>0</v>
      </c>
      <c r="AS518" s="55">
        <f>W517</f>
        <v>0</v>
      </c>
      <c r="AT518" s="55">
        <f>W518</f>
        <v>0</v>
      </c>
      <c r="AU518" s="55">
        <f>Y518</f>
        <v>0</v>
      </c>
      <c r="AV518" s="55">
        <f>W519</f>
        <v>0</v>
      </c>
      <c r="AW518" s="55">
        <f>Y519</f>
        <v>0</v>
      </c>
      <c r="AX518" s="55">
        <f>Y520</f>
        <v>0</v>
      </c>
      <c r="AY518" s="55">
        <f>J520</f>
        <v>0</v>
      </c>
      <c r="AZ518" s="56"/>
      <c r="BA518" s="56"/>
      <c r="BB518" s="56"/>
      <c r="BC518" s="56"/>
      <c r="BD518" s="56"/>
      <c r="BE518" s="56"/>
      <c r="BF518" s="56"/>
      <c r="BG518" s="56"/>
      <c r="BH518" s="56"/>
      <c r="BI518" s="56"/>
      <c r="BJ518" s="56"/>
      <c r="BK518" s="56"/>
      <c r="BL518" s="56"/>
      <c r="BM518" s="56"/>
      <c r="BN518" s="56"/>
    </row>
    <row r="519" spans="1:66" ht="11.25" customHeight="1">
      <c r="A519" s="220"/>
      <c r="B519" s="38"/>
      <c r="C519" s="205"/>
      <c r="D519" s="208"/>
      <c r="E519" s="57" t="s">
        <v>44</v>
      </c>
      <c r="F519" s="58" t="str">
        <f>IF(D517&lt;&gt;"", VLOOKUP(D517,'Base de Datos'!$A$2:$D1268,4,FALSE()),"")</f>
        <v/>
      </c>
      <c r="G519" s="205"/>
      <c r="H519" s="208"/>
      <c r="I519" s="57" t="s">
        <v>44</v>
      </c>
      <c r="J519" s="58" t="str">
        <f>IF(H517&lt;&gt;"", VLOOKUP(H517,'Base de Datos'!$A$2:$D1268,4,FALSE()),"")</f>
        <v/>
      </c>
      <c r="K519" s="205"/>
      <c r="L519" s="208"/>
      <c r="M519" s="57" t="s">
        <v>44</v>
      </c>
      <c r="N519" s="58" t="str">
        <f>IF(L517&lt;&gt;"", VLOOKUP(L517,'Base de Datos'!$A$2:$D1268,4,FALSE()),"")</f>
        <v/>
      </c>
      <c r="O519" s="43"/>
      <c r="P519" s="1"/>
      <c r="Q519" s="150"/>
      <c r="R519" s="15"/>
      <c r="S519" s="229"/>
      <c r="T519" s="230"/>
      <c r="U519" s="59"/>
      <c r="V519" s="47"/>
      <c r="W519" s="229"/>
      <c r="X519" s="230"/>
      <c r="Y519" s="59"/>
      <c r="Z519" s="47"/>
      <c r="AA519" s="229"/>
      <c r="AB519" s="230"/>
      <c r="AC519" s="59"/>
      <c r="AD519" s="48"/>
      <c r="AE519" s="181"/>
      <c r="AF519" s="181"/>
      <c r="AG519" s="181"/>
      <c r="AH519" s="181"/>
      <c r="AI519" s="181"/>
      <c r="AJ519" s="181"/>
      <c r="AK519" s="181"/>
      <c r="AL519" s="181"/>
      <c r="AM519" s="48"/>
      <c r="AN519" s="53">
        <f>A499</f>
        <v>46338</v>
      </c>
      <c r="AO519" s="54" t="str">
        <f>G500</f>
        <v>Consultorio N° 2</v>
      </c>
      <c r="AP519" s="55">
        <f t="shared" ref="AP519:AQ519" si="358">G521</f>
        <v>0</v>
      </c>
      <c r="AQ519" s="55">
        <f t="shared" si="358"/>
        <v>0</v>
      </c>
      <c r="AR519" s="55">
        <f>Y521</f>
        <v>0</v>
      </c>
      <c r="AS519" s="55">
        <f>W521</f>
        <v>0</v>
      </c>
      <c r="AT519" s="55">
        <f>W522</f>
        <v>0</v>
      </c>
      <c r="AU519" s="55">
        <f>Y522</f>
        <v>0</v>
      </c>
      <c r="AV519" s="55">
        <f>W523</f>
        <v>0</v>
      </c>
      <c r="AW519" s="55">
        <f>Y523</f>
        <v>0</v>
      </c>
      <c r="AX519" s="55">
        <f>Y524</f>
        <v>0</v>
      </c>
      <c r="AY519" s="55">
        <f>J524</f>
        <v>0</v>
      </c>
      <c r="AZ519" s="56"/>
      <c r="BA519" s="56"/>
      <c r="BB519" s="56"/>
      <c r="BC519" s="56"/>
      <c r="BD519" s="56"/>
      <c r="BE519" s="56"/>
      <c r="BF519" s="56"/>
      <c r="BG519" s="56"/>
      <c r="BH519" s="56"/>
      <c r="BI519" s="56"/>
      <c r="BJ519" s="56"/>
      <c r="BK519" s="56"/>
      <c r="BL519" s="56"/>
      <c r="BM519" s="56"/>
      <c r="BN519" s="56"/>
    </row>
    <row r="520" spans="1:66" ht="11.25" customHeight="1">
      <c r="A520" s="221"/>
      <c r="B520" s="38"/>
      <c r="C520" s="206"/>
      <c r="D520" s="209"/>
      <c r="E520" s="85" t="s">
        <v>46</v>
      </c>
      <c r="F520" s="86"/>
      <c r="G520" s="206"/>
      <c r="H520" s="209"/>
      <c r="I520" s="85" t="s">
        <v>46</v>
      </c>
      <c r="J520" s="108"/>
      <c r="K520" s="206"/>
      <c r="L520" s="209"/>
      <c r="M520" s="85" t="s">
        <v>46</v>
      </c>
      <c r="N520" s="108"/>
      <c r="O520" s="43"/>
      <c r="P520" s="1"/>
      <c r="Q520" s="150"/>
      <c r="R520" s="15"/>
      <c r="S520" s="227" t="str">
        <f>IF(OR(S517="Empleado",S517="Familiar"),"Nombre del Empleado","N° Factura")</f>
        <v>N° Factura</v>
      </c>
      <c r="T520" s="228"/>
      <c r="U520" s="89"/>
      <c r="V520" s="47"/>
      <c r="W520" s="227" t="str">
        <f>IF(OR(W517="Empleado",W517="Familiar"),"Nombre del Empleado","N° Factura")</f>
        <v>N° Factura</v>
      </c>
      <c r="X520" s="228"/>
      <c r="Y520" s="89"/>
      <c r="Z520" s="47"/>
      <c r="AA520" s="227" t="str">
        <f>IF(OR(AA517="Empleado",AA517="Familiar"),"Nombre del Empleado","N° Factura")</f>
        <v>N° Factura</v>
      </c>
      <c r="AB520" s="228"/>
      <c r="AC520" s="89"/>
      <c r="AD520" s="48"/>
      <c r="AE520" s="181"/>
      <c r="AF520" s="181"/>
      <c r="AG520" s="181"/>
      <c r="AH520" s="181"/>
      <c r="AI520" s="181"/>
      <c r="AJ520" s="181"/>
      <c r="AK520" s="181"/>
      <c r="AL520" s="181"/>
      <c r="AM520" s="48"/>
      <c r="AN520" s="53">
        <f>A499</f>
        <v>46338</v>
      </c>
      <c r="AO520" s="54" t="str">
        <f>G500</f>
        <v>Consultorio N° 2</v>
      </c>
      <c r="AP520" s="55">
        <f t="shared" ref="AP520:AQ520" si="359">G525</f>
        <v>0</v>
      </c>
      <c r="AQ520" s="55">
        <f t="shared" si="359"/>
        <v>0</v>
      </c>
      <c r="AR520" s="55">
        <f>Y525</f>
        <v>0</v>
      </c>
      <c r="AS520" s="55">
        <f>W525</f>
        <v>0</v>
      </c>
      <c r="AT520" s="55">
        <f>W526</f>
        <v>0</v>
      </c>
      <c r="AU520" s="55">
        <f>Y526</f>
        <v>0</v>
      </c>
      <c r="AV520" s="55">
        <f>W527</f>
        <v>0</v>
      </c>
      <c r="AW520" s="55">
        <f>Y527</f>
        <v>0</v>
      </c>
      <c r="AX520" s="55">
        <f>Y528</f>
        <v>0</v>
      </c>
      <c r="AY520" s="55">
        <f>J528</f>
        <v>0</v>
      </c>
      <c r="AZ520" s="56"/>
      <c r="BA520" s="56"/>
      <c r="BB520" s="56"/>
      <c r="BC520" s="56"/>
      <c r="BD520" s="56"/>
      <c r="BE520" s="56"/>
      <c r="BF520" s="56"/>
      <c r="BG520" s="56"/>
      <c r="BH520" s="56"/>
      <c r="BI520" s="56"/>
      <c r="BJ520" s="56"/>
      <c r="BK520" s="56"/>
      <c r="BL520" s="56"/>
      <c r="BM520" s="56"/>
      <c r="BN520" s="56"/>
    </row>
    <row r="521" spans="1:66" ht="11.25" customHeight="1">
      <c r="A521" s="222">
        <f>A517+$Q$13/1440</f>
        <v>0.54166666666666663</v>
      </c>
      <c r="B521" s="38"/>
      <c r="C521" s="204"/>
      <c r="D521" s="207"/>
      <c r="E521" s="40" t="s">
        <v>36</v>
      </c>
      <c r="F521" s="42" t="str">
        <f>IF(D521&lt;&gt;"", VLOOKUP(D521,'Base de Datos'!$A$2:$D1268,2,FALSE()),"")</f>
        <v/>
      </c>
      <c r="G521" s="204"/>
      <c r="H521" s="216"/>
      <c r="I521" s="40" t="s">
        <v>36</v>
      </c>
      <c r="J521" s="42" t="str">
        <f>IF(H521&lt;&gt;"", VLOOKUP(H521,'Base de Datos'!$A$2:$D1268,2,FALSE()),"")</f>
        <v/>
      </c>
      <c r="K521" s="204"/>
      <c r="L521" s="216"/>
      <c r="M521" s="40" t="s">
        <v>36</v>
      </c>
      <c r="N521" s="42" t="str">
        <f>IF(L521&lt;&gt;"", VLOOKUP(L521,'Base de Datos'!$A$2:$D1268,2,FALSE()),"")</f>
        <v/>
      </c>
      <c r="O521" s="43"/>
      <c r="P521" s="1"/>
      <c r="Q521" s="150"/>
      <c r="R521" s="15"/>
      <c r="S521" s="45"/>
      <c r="T521" s="45" t="s">
        <v>37</v>
      </c>
      <c r="U521" s="46"/>
      <c r="V521" s="47"/>
      <c r="W521" s="45"/>
      <c r="X521" s="45" t="s">
        <v>37</v>
      </c>
      <c r="Y521" s="46"/>
      <c r="Z521" s="47"/>
      <c r="AA521" s="45"/>
      <c r="AB521" s="45" t="s">
        <v>37</v>
      </c>
      <c r="AC521" s="46"/>
      <c r="AD521" s="48"/>
      <c r="AE521" s="181"/>
      <c r="AF521" s="181"/>
      <c r="AG521" s="181"/>
      <c r="AH521" s="181"/>
      <c r="AI521" s="181"/>
      <c r="AJ521" s="181"/>
      <c r="AK521" s="181"/>
      <c r="AL521" s="181"/>
      <c r="AM521" s="48"/>
      <c r="AN521" s="53">
        <f>A499</f>
        <v>46338</v>
      </c>
      <c r="AO521" s="54" t="str">
        <f>G500</f>
        <v>Consultorio N° 2</v>
      </c>
      <c r="AP521" s="55">
        <f t="shared" ref="AP521:AQ521" si="360">G529</f>
        <v>0</v>
      </c>
      <c r="AQ521" s="55">
        <f t="shared" si="360"/>
        <v>0</v>
      </c>
      <c r="AR521" s="55">
        <f>Y529</f>
        <v>0</v>
      </c>
      <c r="AS521" s="55">
        <f>W529</f>
        <v>0</v>
      </c>
      <c r="AT521" s="55">
        <f>W530</f>
        <v>0</v>
      </c>
      <c r="AU521" s="55">
        <f>Y530</f>
        <v>0</v>
      </c>
      <c r="AV521" s="55">
        <f>W531</f>
        <v>0</v>
      </c>
      <c r="AW521" s="55">
        <f>Y531</f>
        <v>0</v>
      </c>
      <c r="AX521" s="55">
        <f>Y532</f>
        <v>0</v>
      </c>
      <c r="AY521" s="55">
        <f>J532</f>
        <v>0</v>
      </c>
      <c r="AZ521" s="56"/>
      <c r="BA521" s="56"/>
      <c r="BB521" s="56"/>
      <c r="BC521" s="56"/>
      <c r="BD521" s="56"/>
      <c r="BE521" s="56"/>
      <c r="BF521" s="56"/>
      <c r="BG521" s="56"/>
      <c r="BH521" s="56"/>
      <c r="BI521" s="56"/>
      <c r="BJ521" s="56"/>
      <c r="BK521" s="56"/>
      <c r="BL521" s="56"/>
      <c r="BM521" s="56"/>
      <c r="BN521" s="56"/>
    </row>
    <row r="522" spans="1:66" ht="11.25" customHeight="1">
      <c r="A522" s="220"/>
      <c r="B522" s="38"/>
      <c r="C522" s="205"/>
      <c r="D522" s="208"/>
      <c r="E522" s="57" t="s">
        <v>42</v>
      </c>
      <c r="F522" s="58" t="str">
        <f>IF(D521&lt;&gt;"", VLOOKUP(D521,'Base de Datos'!$A$2:$D1268,3,FALSE()),"")</f>
        <v/>
      </c>
      <c r="G522" s="205"/>
      <c r="H522" s="208"/>
      <c r="I522" s="57" t="s">
        <v>42</v>
      </c>
      <c r="J522" s="58" t="str">
        <f>IF(H521&lt;&gt;"", VLOOKUP(H521,'Base de Datos'!$A$2:$D1268,3,FALSE()),"")</f>
        <v/>
      </c>
      <c r="K522" s="205"/>
      <c r="L522" s="208"/>
      <c r="M522" s="57" t="s">
        <v>42</v>
      </c>
      <c r="N522" s="58" t="str">
        <f>IF(L521&lt;&gt;"", VLOOKUP(L521,'Base de Datos'!$A$2:$D1268,3,FALSE()),"")</f>
        <v/>
      </c>
      <c r="O522" s="43"/>
      <c r="P522" s="1"/>
      <c r="Q522" s="1"/>
      <c r="R522" s="15"/>
      <c r="S522" s="229"/>
      <c r="T522" s="230"/>
      <c r="U522" s="59"/>
      <c r="V522" s="47"/>
      <c r="W522" s="229"/>
      <c r="X522" s="230"/>
      <c r="Y522" s="59"/>
      <c r="Z522" s="47"/>
      <c r="AA522" s="229"/>
      <c r="AB522" s="230"/>
      <c r="AC522" s="59"/>
      <c r="AD522" s="48"/>
      <c r="AE522" s="181"/>
      <c r="AF522" s="181"/>
      <c r="AG522" s="181"/>
      <c r="AH522" s="181"/>
      <c r="AI522" s="181"/>
      <c r="AJ522" s="181"/>
      <c r="AK522" s="181"/>
      <c r="AL522" s="181"/>
      <c r="AM522" s="48"/>
      <c r="AN522" s="53">
        <f>A499</f>
        <v>46338</v>
      </c>
      <c r="AO522" s="54" t="str">
        <f>G500</f>
        <v>Consultorio N° 2</v>
      </c>
      <c r="AP522" s="55">
        <f t="shared" ref="AP522:AQ522" si="361">G533</f>
        <v>0</v>
      </c>
      <c r="AQ522" s="55">
        <f t="shared" si="361"/>
        <v>0</v>
      </c>
      <c r="AR522" s="55">
        <f>Y533</f>
        <v>0</v>
      </c>
      <c r="AS522" s="55">
        <f>W533</f>
        <v>0</v>
      </c>
      <c r="AT522" s="55">
        <f>W534</f>
        <v>0</v>
      </c>
      <c r="AU522" s="55">
        <f>Y534</f>
        <v>0</v>
      </c>
      <c r="AV522" s="55">
        <f>W535</f>
        <v>0</v>
      </c>
      <c r="AW522" s="55">
        <f>Y535</f>
        <v>0</v>
      </c>
      <c r="AX522" s="55">
        <f>Y536</f>
        <v>0</v>
      </c>
      <c r="AY522" s="55">
        <f>J536</f>
        <v>0</v>
      </c>
      <c r="AZ522" s="56"/>
      <c r="BA522" s="56"/>
      <c r="BB522" s="56"/>
      <c r="BC522" s="56"/>
      <c r="BD522" s="56"/>
      <c r="BE522" s="56"/>
      <c r="BF522" s="56"/>
      <c r="BG522" s="56"/>
      <c r="BH522" s="56"/>
      <c r="BI522" s="56"/>
      <c r="BJ522" s="56"/>
      <c r="BK522" s="56"/>
      <c r="BL522" s="56"/>
      <c r="BM522" s="56"/>
      <c r="BN522" s="56"/>
    </row>
    <row r="523" spans="1:66" ht="11.25" customHeight="1">
      <c r="A523" s="220"/>
      <c r="B523" s="38"/>
      <c r="C523" s="205"/>
      <c r="D523" s="208"/>
      <c r="E523" s="57" t="s">
        <v>44</v>
      </c>
      <c r="F523" s="58" t="str">
        <f>IF(D521&lt;&gt;"", VLOOKUP(D521,'Base de Datos'!$A$2:$D1268,4,FALSE()),"")</f>
        <v/>
      </c>
      <c r="G523" s="205"/>
      <c r="H523" s="208"/>
      <c r="I523" s="57" t="s">
        <v>44</v>
      </c>
      <c r="J523" s="58" t="str">
        <f>IF(H521&lt;&gt;"", VLOOKUP(H521,'Base de Datos'!$A$2:$D1268,4,FALSE()),"")</f>
        <v/>
      </c>
      <c r="K523" s="205"/>
      <c r="L523" s="208"/>
      <c r="M523" s="57" t="s">
        <v>44</v>
      </c>
      <c r="N523" s="58" t="str">
        <f>IF(L521&lt;&gt;"", VLOOKUP(L521,'Base de Datos'!$A$2:$D1268,4,FALSE()),"")</f>
        <v/>
      </c>
      <c r="O523" s="1"/>
      <c r="P523" s="1"/>
      <c r="Q523" s="1"/>
      <c r="R523" s="15"/>
      <c r="S523" s="229"/>
      <c r="T523" s="230"/>
      <c r="U523" s="59"/>
      <c r="V523" s="47"/>
      <c r="W523" s="229"/>
      <c r="X523" s="230"/>
      <c r="Y523" s="59"/>
      <c r="Z523" s="47"/>
      <c r="AA523" s="229"/>
      <c r="AB523" s="230"/>
      <c r="AC523" s="59"/>
      <c r="AD523" s="48"/>
      <c r="AE523" s="181"/>
      <c r="AF523" s="181"/>
      <c r="AG523" s="181"/>
      <c r="AH523" s="181"/>
      <c r="AI523" s="181"/>
      <c r="AJ523" s="181"/>
      <c r="AK523" s="181"/>
      <c r="AL523" s="181"/>
      <c r="AM523" s="48"/>
      <c r="AN523" s="53">
        <f>A499</f>
        <v>46338</v>
      </c>
      <c r="AO523" s="54" t="str">
        <f>G500</f>
        <v>Consultorio N° 2</v>
      </c>
      <c r="AP523" s="55">
        <f t="shared" ref="AP523:AQ523" si="362">G537</f>
        <v>0</v>
      </c>
      <c r="AQ523" s="55">
        <f t="shared" si="362"/>
        <v>0</v>
      </c>
      <c r="AR523" s="55">
        <f>Y537</f>
        <v>0</v>
      </c>
      <c r="AS523" s="55">
        <f>W537</f>
        <v>0</v>
      </c>
      <c r="AT523" s="55">
        <f>W538</f>
        <v>0</v>
      </c>
      <c r="AU523" s="55">
        <f>Y538</f>
        <v>0</v>
      </c>
      <c r="AV523" s="55">
        <f>W539</f>
        <v>0</v>
      </c>
      <c r="AW523" s="55">
        <f>Y539</f>
        <v>0</v>
      </c>
      <c r="AX523" s="55">
        <f>Y540</f>
        <v>0</v>
      </c>
      <c r="AY523" s="55">
        <f>J540</f>
        <v>0</v>
      </c>
      <c r="AZ523" s="56"/>
      <c r="BA523" s="56"/>
      <c r="BB523" s="56"/>
      <c r="BC523" s="56"/>
      <c r="BD523" s="56"/>
      <c r="BE523" s="56"/>
      <c r="BF523" s="56"/>
      <c r="BG523" s="56"/>
      <c r="BH523" s="56"/>
      <c r="BI523" s="56"/>
      <c r="BJ523" s="56"/>
      <c r="BK523" s="56"/>
      <c r="BL523" s="56"/>
      <c r="BM523" s="56"/>
      <c r="BN523" s="56"/>
    </row>
    <row r="524" spans="1:66" ht="11.25" customHeight="1">
      <c r="A524" s="221"/>
      <c r="B524" s="38"/>
      <c r="C524" s="206"/>
      <c r="D524" s="209"/>
      <c r="E524" s="85" t="s">
        <v>46</v>
      </c>
      <c r="F524" s="86"/>
      <c r="G524" s="206"/>
      <c r="H524" s="209"/>
      <c r="I524" s="85" t="s">
        <v>46</v>
      </c>
      <c r="J524" s="108"/>
      <c r="K524" s="206"/>
      <c r="L524" s="209"/>
      <c r="M524" s="85" t="s">
        <v>46</v>
      </c>
      <c r="N524" s="108"/>
      <c r="O524" s="43"/>
      <c r="P524" s="1"/>
      <c r="Q524" s="1"/>
      <c r="R524" s="15"/>
      <c r="S524" s="227" t="str">
        <f>IF(OR(S521="Empleado",S521="Familiar"),"Nombre del Empleado","N° Factura")</f>
        <v>N° Factura</v>
      </c>
      <c r="T524" s="228"/>
      <c r="U524" s="89"/>
      <c r="V524" s="47"/>
      <c r="W524" s="227" t="str">
        <f>IF(OR(W521="Empleado",W521="Familiar"),"Nombre del Empleado","N° Factura")</f>
        <v>N° Factura</v>
      </c>
      <c r="X524" s="228"/>
      <c r="Y524" s="89"/>
      <c r="Z524" s="47"/>
      <c r="AA524" s="227" t="str">
        <f>IF(OR(AA521="Empleado",AA521="Familiar"),"Nombre del Empleado","N° Factura")</f>
        <v>N° Factura</v>
      </c>
      <c r="AB524" s="228"/>
      <c r="AC524" s="89"/>
      <c r="AD524" s="48"/>
      <c r="AE524" s="181"/>
      <c r="AF524" s="181"/>
      <c r="AG524" s="181"/>
      <c r="AH524" s="181"/>
      <c r="AI524" s="181"/>
      <c r="AJ524" s="181"/>
      <c r="AK524" s="181"/>
      <c r="AL524" s="181"/>
      <c r="AM524" s="48"/>
      <c r="AN524" s="53">
        <f>A499</f>
        <v>46338</v>
      </c>
      <c r="AO524" s="54" t="str">
        <f>K500</f>
        <v>Consultorio N° 3</v>
      </c>
      <c r="AP524" s="55">
        <f t="shared" ref="AP524:AQ524" si="363">K501</f>
        <v>0</v>
      </c>
      <c r="AQ524" s="55">
        <f t="shared" si="363"/>
        <v>0</v>
      </c>
      <c r="AR524" s="55">
        <f>AC501</f>
        <v>0</v>
      </c>
      <c r="AS524" s="55">
        <f>AA501</f>
        <v>0</v>
      </c>
      <c r="AT524" s="55">
        <f>AA502</f>
        <v>0</v>
      </c>
      <c r="AU524" s="55">
        <f>AC502</f>
        <v>0</v>
      </c>
      <c r="AV524" s="55">
        <f>AA503</f>
        <v>0</v>
      </c>
      <c r="AW524" s="55">
        <f>AC503</f>
        <v>0</v>
      </c>
      <c r="AX524" s="55">
        <f>AC504</f>
        <v>0</v>
      </c>
      <c r="AY524" s="55">
        <f>N504</f>
        <v>0</v>
      </c>
      <c r="AZ524" s="56"/>
      <c r="BA524" s="56"/>
      <c r="BB524" s="56"/>
      <c r="BC524" s="56"/>
      <c r="BD524" s="56"/>
      <c r="BE524" s="56"/>
      <c r="BF524" s="56"/>
      <c r="BG524" s="56"/>
      <c r="BH524" s="56"/>
      <c r="BI524" s="56"/>
      <c r="BJ524" s="56"/>
      <c r="BK524" s="56"/>
      <c r="BL524" s="56"/>
      <c r="BM524" s="56"/>
      <c r="BN524" s="56"/>
    </row>
    <row r="525" spans="1:66" ht="11.25" customHeight="1">
      <c r="A525" s="222">
        <f>A521+$Q$13/1440</f>
        <v>0.58333333333333326</v>
      </c>
      <c r="B525" s="38"/>
      <c r="C525" s="204"/>
      <c r="D525" s="207"/>
      <c r="E525" s="40" t="s">
        <v>36</v>
      </c>
      <c r="F525" s="42" t="str">
        <f>IF(D525&lt;&gt;"", VLOOKUP(D525,'Base de Datos'!$A$2:$D1268,2,FALSE()),"")</f>
        <v/>
      </c>
      <c r="G525" s="204"/>
      <c r="H525" s="216"/>
      <c r="I525" s="40" t="s">
        <v>36</v>
      </c>
      <c r="J525" s="42" t="str">
        <f>IF(H525&lt;&gt;"", VLOOKUP(H525,'Base de Datos'!$A$2:$D1268,2,FALSE()),"")</f>
        <v/>
      </c>
      <c r="K525" s="204"/>
      <c r="L525" s="216"/>
      <c r="M525" s="40" t="s">
        <v>36</v>
      </c>
      <c r="N525" s="42" t="str">
        <f>IF(L525&lt;&gt;"", VLOOKUP(L525,'Base de Datos'!$A$2:$D1268,2,FALSE()),"")</f>
        <v/>
      </c>
      <c r="O525" s="43"/>
      <c r="P525" s="151"/>
      <c r="Q525" s="1"/>
      <c r="R525" s="15"/>
      <c r="S525" s="45"/>
      <c r="T525" s="45" t="s">
        <v>37</v>
      </c>
      <c r="U525" s="46"/>
      <c r="V525" s="47"/>
      <c r="W525" s="45"/>
      <c r="X525" s="45" t="s">
        <v>37</v>
      </c>
      <c r="Y525" s="46"/>
      <c r="Z525" s="47"/>
      <c r="AA525" s="45"/>
      <c r="AB525" s="45" t="s">
        <v>37</v>
      </c>
      <c r="AC525" s="46"/>
      <c r="AD525" s="48"/>
      <c r="AE525" s="181"/>
      <c r="AF525" s="181"/>
      <c r="AG525" s="181"/>
      <c r="AH525" s="181"/>
      <c r="AI525" s="181"/>
      <c r="AJ525" s="181"/>
      <c r="AK525" s="181"/>
      <c r="AL525" s="181"/>
      <c r="AM525" s="48"/>
      <c r="AN525" s="53">
        <f>A499</f>
        <v>46338</v>
      </c>
      <c r="AO525" s="54" t="str">
        <f>K500</f>
        <v>Consultorio N° 3</v>
      </c>
      <c r="AP525" s="55">
        <f t="shared" ref="AP525:AQ525" si="364">K505</f>
        <v>0</v>
      </c>
      <c r="AQ525" s="55">
        <f t="shared" si="364"/>
        <v>0</v>
      </c>
      <c r="AR525" s="55">
        <f>AC505</f>
        <v>0</v>
      </c>
      <c r="AS525" s="55">
        <f>AA505</f>
        <v>0</v>
      </c>
      <c r="AT525" s="55">
        <f>AA506</f>
        <v>0</v>
      </c>
      <c r="AU525" s="55">
        <f>AC506</f>
        <v>0</v>
      </c>
      <c r="AV525" s="55">
        <f>AA507</f>
        <v>0</v>
      </c>
      <c r="AW525" s="55">
        <f>AC507</f>
        <v>0</v>
      </c>
      <c r="AX525" s="55">
        <f>AC508</f>
        <v>0</v>
      </c>
      <c r="AY525" s="55">
        <f>N508</f>
        <v>0</v>
      </c>
      <c r="AZ525" s="56"/>
      <c r="BA525" s="56"/>
      <c r="BB525" s="56"/>
      <c r="BC525" s="56"/>
      <c r="BD525" s="56"/>
      <c r="BE525" s="56"/>
      <c r="BF525" s="56"/>
      <c r="BG525" s="56"/>
      <c r="BH525" s="56"/>
      <c r="BI525" s="56"/>
      <c r="BJ525" s="56"/>
      <c r="BK525" s="56"/>
      <c r="BL525" s="56"/>
      <c r="BM525" s="56"/>
      <c r="BN525" s="56"/>
    </row>
    <row r="526" spans="1:66" ht="11.25" customHeight="1">
      <c r="A526" s="220"/>
      <c r="B526" s="38"/>
      <c r="C526" s="205"/>
      <c r="D526" s="208"/>
      <c r="E526" s="57" t="s">
        <v>42</v>
      </c>
      <c r="F526" s="58" t="str">
        <f>IF(D525&lt;&gt;"", VLOOKUP(D525,'Base de Datos'!$A$2:$D1268,3,FALSE()),"")</f>
        <v/>
      </c>
      <c r="G526" s="205"/>
      <c r="H526" s="208"/>
      <c r="I526" s="57" t="s">
        <v>42</v>
      </c>
      <c r="J526" s="58" t="str">
        <f>IF(H525&lt;&gt;"", VLOOKUP(H525,'Base de Datos'!$A$2:$D1268,3,FALSE()),"")</f>
        <v/>
      </c>
      <c r="K526" s="205"/>
      <c r="L526" s="208"/>
      <c r="M526" s="57" t="s">
        <v>42</v>
      </c>
      <c r="N526" s="58" t="str">
        <f>IF(L525&lt;&gt;"", VLOOKUP(L525,'Base de Datos'!$A$2:$D1268,3,FALSE()),"")</f>
        <v/>
      </c>
      <c r="O526" s="43"/>
      <c r="P526" s="151"/>
      <c r="Q526" s="152"/>
      <c r="R526" s="15"/>
      <c r="S526" s="229"/>
      <c r="T526" s="230"/>
      <c r="U526" s="59"/>
      <c r="V526" s="47"/>
      <c r="W526" s="229"/>
      <c r="X526" s="230"/>
      <c r="Y526" s="59"/>
      <c r="Z526" s="47"/>
      <c r="AA526" s="229"/>
      <c r="AB526" s="230"/>
      <c r="AC526" s="59"/>
      <c r="AD526" s="48"/>
      <c r="AE526" s="181"/>
      <c r="AF526" s="181"/>
      <c r="AG526" s="181"/>
      <c r="AH526" s="181"/>
      <c r="AI526" s="181"/>
      <c r="AJ526" s="181"/>
      <c r="AK526" s="181"/>
      <c r="AL526" s="181"/>
      <c r="AM526" s="48"/>
      <c r="AN526" s="53">
        <f>A499</f>
        <v>46338</v>
      </c>
      <c r="AO526" s="54" t="str">
        <f>K500</f>
        <v>Consultorio N° 3</v>
      </c>
      <c r="AP526" s="55">
        <f t="shared" ref="AP526:AQ526" si="365">K509</f>
        <v>0</v>
      </c>
      <c r="AQ526" s="55">
        <f t="shared" si="365"/>
        <v>0</v>
      </c>
      <c r="AR526" s="55">
        <f>AC509</f>
        <v>0</v>
      </c>
      <c r="AS526" s="55">
        <f>AA509</f>
        <v>0</v>
      </c>
      <c r="AT526" s="55">
        <f>AA510</f>
        <v>0</v>
      </c>
      <c r="AU526" s="55">
        <f>AC510</f>
        <v>0</v>
      </c>
      <c r="AV526" s="55">
        <f>AA511</f>
        <v>0</v>
      </c>
      <c r="AW526" s="55">
        <f>AC511</f>
        <v>0</v>
      </c>
      <c r="AX526" s="55">
        <f>AC512</f>
        <v>0</v>
      </c>
      <c r="AY526" s="55">
        <f>N512</f>
        <v>0</v>
      </c>
      <c r="AZ526" s="56"/>
      <c r="BA526" s="56"/>
      <c r="BB526" s="56"/>
      <c r="BC526" s="56"/>
      <c r="BD526" s="56"/>
      <c r="BE526" s="56"/>
      <c r="BF526" s="56"/>
      <c r="BG526" s="56"/>
      <c r="BH526" s="56"/>
      <c r="BI526" s="56"/>
      <c r="BJ526" s="56"/>
      <c r="BK526" s="56"/>
      <c r="BL526" s="56"/>
      <c r="BM526" s="56"/>
      <c r="BN526" s="56"/>
    </row>
    <row r="527" spans="1:66" ht="11.25" customHeight="1">
      <c r="A527" s="220"/>
      <c r="B527" s="38"/>
      <c r="C527" s="205"/>
      <c r="D527" s="208"/>
      <c r="E527" s="57" t="s">
        <v>44</v>
      </c>
      <c r="F527" s="58" t="str">
        <f>IF(D525&lt;&gt;"", VLOOKUP(D525,'Base de Datos'!$A$2:$D1268,4,FALSE()),"")</f>
        <v/>
      </c>
      <c r="G527" s="205"/>
      <c r="H527" s="208"/>
      <c r="I527" s="57" t="s">
        <v>44</v>
      </c>
      <c r="J527" s="58" t="str">
        <f>IF(H525&lt;&gt;"", VLOOKUP(H525,'Base de Datos'!$A$2:$D1268,4,FALSE()),"")</f>
        <v/>
      </c>
      <c r="K527" s="205"/>
      <c r="L527" s="208"/>
      <c r="M527" s="57" t="s">
        <v>44</v>
      </c>
      <c r="N527" s="58" t="str">
        <f>IF(L525&lt;&gt;"", VLOOKUP(L525,'Base de Datos'!$A$2:$D1268,4,FALSE()),"")</f>
        <v/>
      </c>
      <c r="O527" s="43"/>
      <c r="P527" s="151"/>
      <c r="Q527" s="152"/>
      <c r="R527" s="15"/>
      <c r="S527" s="229"/>
      <c r="T527" s="230"/>
      <c r="U527" s="59"/>
      <c r="V527" s="47"/>
      <c r="W527" s="229"/>
      <c r="X527" s="230"/>
      <c r="Y527" s="59"/>
      <c r="Z527" s="47"/>
      <c r="AA527" s="229"/>
      <c r="AB527" s="230"/>
      <c r="AC527" s="59"/>
      <c r="AD527" s="48"/>
      <c r="AE527" s="181"/>
      <c r="AF527" s="181"/>
      <c r="AG527" s="181"/>
      <c r="AH527" s="181"/>
      <c r="AI527" s="181"/>
      <c r="AJ527" s="181"/>
      <c r="AK527" s="181"/>
      <c r="AL527" s="181"/>
      <c r="AM527" s="48"/>
      <c r="AN527" s="53">
        <f>A499</f>
        <v>46338</v>
      </c>
      <c r="AO527" s="54" t="str">
        <f>K500</f>
        <v>Consultorio N° 3</v>
      </c>
      <c r="AP527" s="55">
        <f t="shared" ref="AP527:AQ527" si="366">K513</f>
        <v>0</v>
      </c>
      <c r="AQ527" s="55">
        <f t="shared" si="366"/>
        <v>0</v>
      </c>
      <c r="AR527" s="55">
        <f>AC513</f>
        <v>0</v>
      </c>
      <c r="AS527" s="55">
        <f>AA513</f>
        <v>0</v>
      </c>
      <c r="AT527" s="55">
        <f>AA514</f>
        <v>0</v>
      </c>
      <c r="AU527" s="55">
        <f>AC514</f>
        <v>0</v>
      </c>
      <c r="AV527" s="55">
        <f>AA515</f>
        <v>0</v>
      </c>
      <c r="AW527" s="55">
        <f>AC515</f>
        <v>0</v>
      </c>
      <c r="AX527" s="55">
        <f>AC516</f>
        <v>0</v>
      </c>
      <c r="AY527" s="55">
        <f>N516</f>
        <v>0</v>
      </c>
      <c r="AZ527" s="56"/>
      <c r="BA527" s="56"/>
      <c r="BB527" s="56"/>
      <c r="BC527" s="56"/>
      <c r="BD527" s="56"/>
      <c r="BE527" s="56"/>
      <c r="BF527" s="56"/>
      <c r="BG527" s="56"/>
      <c r="BH527" s="56"/>
      <c r="BI527" s="56"/>
      <c r="BJ527" s="56"/>
      <c r="BK527" s="56"/>
      <c r="BL527" s="56"/>
      <c r="BM527" s="56"/>
      <c r="BN527" s="56"/>
    </row>
    <row r="528" spans="1:66" ht="11.25" customHeight="1">
      <c r="A528" s="221"/>
      <c r="B528" s="38"/>
      <c r="C528" s="206"/>
      <c r="D528" s="209"/>
      <c r="E528" s="85" t="s">
        <v>46</v>
      </c>
      <c r="F528" s="86"/>
      <c r="G528" s="206"/>
      <c r="H528" s="209"/>
      <c r="I528" s="85" t="s">
        <v>46</v>
      </c>
      <c r="J528" s="108"/>
      <c r="K528" s="206"/>
      <c r="L528" s="209"/>
      <c r="M528" s="85" t="s">
        <v>46</v>
      </c>
      <c r="N528" s="108"/>
      <c r="O528" s="43"/>
      <c r="P528" s="151"/>
      <c r="Q528" s="1"/>
      <c r="R528" s="15"/>
      <c r="S528" s="227" t="str">
        <f>IF(OR(S525="Empleado",S525="Familiar"),"Nombre del Empleado","N° Factura")</f>
        <v>N° Factura</v>
      </c>
      <c r="T528" s="228"/>
      <c r="U528" s="89"/>
      <c r="V528" s="47"/>
      <c r="W528" s="227" t="str">
        <f>IF(OR(W525="Empleado",W525="Familiar"),"Nombre del Empleado","N° Factura")</f>
        <v>N° Factura</v>
      </c>
      <c r="X528" s="228"/>
      <c r="Y528" s="89"/>
      <c r="Z528" s="47"/>
      <c r="AA528" s="227" t="str">
        <f>IF(OR(AA525="Empleado",AA525="Familiar"),"Nombre del Empleado","N° Factura")</f>
        <v>N° Factura</v>
      </c>
      <c r="AB528" s="228"/>
      <c r="AC528" s="89"/>
      <c r="AD528" s="48"/>
      <c r="AE528" s="181"/>
      <c r="AF528" s="181"/>
      <c r="AG528" s="181"/>
      <c r="AH528" s="181"/>
      <c r="AI528" s="181"/>
      <c r="AJ528" s="181"/>
      <c r="AK528" s="181"/>
      <c r="AL528" s="181"/>
      <c r="AM528" s="48"/>
      <c r="AN528" s="53">
        <f>A499</f>
        <v>46338</v>
      </c>
      <c r="AO528" s="54" t="str">
        <f>K500</f>
        <v>Consultorio N° 3</v>
      </c>
      <c r="AP528" s="55">
        <f t="shared" ref="AP528:AQ528" si="367">K517</f>
        <v>0</v>
      </c>
      <c r="AQ528" s="55">
        <f t="shared" si="367"/>
        <v>0</v>
      </c>
      <c r="AR528" s="55">
        <f>AC517</f>
        <v>0</v>
      </c>
      <c r="AS528" s="55">
        <f>AA517</f>
        <v>0</v>
      </c>
      <c r="AT528" s="55">
        <f>AA518</f>
        <v>0</v>
      </c>
      <c r="AU528" s="55">
        <f>AC518</f>
        <v>0</v>
      </c>
      <c r="AV528" s="55">
        <f>AA519</f>
        <v>0</v>
      </c>
      <c r="AW528" s="55">
        <f>AC519</f>
        <v>0</v>
      </c>
      <c r="AX528" s="55">
        <f>AC520</f>
        <v>0</v>
      </c>
      <c r="AY528" s="55">
        <f>N520</f>
        <v>0</v>
      </c>
      <c r="AZ528" s="56"/>
      <c r="BA528" s="56"/>
      <c r="BB528" s="56"/>
      <c r="BC528" s="56"/>
      <c r="BD528" s="56"/>
      <c r="BE528" s="56"/>
      <c r="BF528" s="56"/>
      <c r="BG528" s="56"/>
      <c r="BH528" s="56"/>
      <c r="BI528" s="56"/>
      <c r="BJ528" s="56"/>
      <c r="BK528" s="56"/>
      <c r="BL528" s="56"/>
      <c r="BM528" s="56"/>
      <c r="BN528" s="56"/>
    </row>
    <row r="529" spans="1:66" ht="11.25" customHeight="1">
      <c r="A529" s="222">
        <f>A525+$Q$13/1440</f>
        <v>0.62499999999999989</v>
      </c>
      <c r="B529" s="38"/>
      <c r="C529" s="204"/>
      <c r="D529" s="207"/>
      <c r="E529" s="40" t="s">
        <v>36</v>
      </c>
      <c r="F529" s="42" t="str">
        <f>IF(D529&lt;&gt;"", VLOOKUP(D529,'Base de Datos'!$A$2:$D1268,2,FALSE()),"")</f>
        <v/>
      </c>
      <c r="G529" s="204"/>
      <c r="H529" s="216"/>
      <c r="I529" s="40" t="s">
        <v>36</v>
      </c>
      <c r="J529" s="42" t="str">
        <f>IF(H529&lt;&gt;"", VLOOKUP(H529,'Base de Datos'!$A$2:$D1268,2,FALSE()),"")</f>
        <v/>
      </c>
      <c r="K529" s="204"/>
      <c r="L529" s="216"/>
      <c r="M529" s="40" t="s">
        <v>36</v>
      </c>
      <c r="N529" s="42" t="str">
        <f>IF(L529&lt;&gt;"", VLOOKUP(L529,'Base de Datos'!$A$2:$D1268,2,FALSE()),"")</f>
        <v/>
      </c>
      <c r="O529" s="43"/>
      <c r="P529" s="153"/>
      <c r="Q529" s="154"/>
      <c r="R529" s="15"/>
      <c r="S529" s="45"/>
      <c r="T529" s="45" t="s">
        <v>37</v>
      </c>
      <c r="U529" s="46"/>
      <c r="V529" s="47"/>
      <c r="W529" s="45"/>
      <c r="X529" s="45" t="s">
        <v>37</v>
      </c>
      <c r="Y529" s="46"/>
      <c r="Z529" s="47"/>
      <c r="AA529" s="45"/>
      <c r="AB529" s="45" t="s">
        <v>37</v>
      </c>
      <c r="AC529" s="46"/>
      <c r="AD529" s="48"/>
      <c r="AE529" s="181"/>
      <c r="AF529" s="181"/>
      <c r="AG529" s="181"/>
      <c r="AH529" s="181"/>
      <c r="AI529" s="181"/>
      <c r="AJ529" s="181"/>
      <c r="AK529" s="181"/>
      <c r="AL529" s="181"/>
      <c r="AM529" s="48"/>
      <c r="AN529" s="53">
        <f>A499</f>
        <v>46338</v>
      </c>
      <c r="AO529" s="54" t="str">
        <f>K500</f>
        <v>Consultorio N° 3</v>
      </c>
      <c r="AP529" s="55">
        <f t="shared" ref="AP529:AQ529" si="368">K521</f>
        <v>0</v>
      </c>
      <c r="AQ529" s="55">
        <f t="shared" si="368"/>
        <v>0</v>
      </c>
      <c r="AR529" s="55">
        <f>AC521</f>
        <v>0</v>
      </c>
      <c r="AS529" s="55">
        <f>AA521</f>
        <v>0</v>
      </c>
      <c r="AT529" s="55">
        <f>AA522</f>
        <v>0</v>
      </c>
      <c r="AU529" s="55">
        <f>AC522</f>
        <v>0</v>
      </c>
      <c r="AV529" s="55">
        <f>AA523</f>
        <v>0</v>
      </c>
      <c r="AW529" s="55">
        <f>AC523</f>
        <v>0</v>
      </c>
      <c r="AX529" s="55">
        <f>AC524</f>
        <v>0</v>
      </c>
      <c r="AY529" s="55">
        <f>N524</f>
        <v>0</v>
      </c>
      <c r="AZ529" s="56"/>
      <c r="BA529" s="56"/>
      <c r="BB529" s="56"/>
      <c r="BC529" s="56"/>
      <c r="BD529" s="56"/>
      <c r="BE529" s="56"/>
      <c r="BF529" s="56"/>
      <c r="BG529" s="56"/>
      <c r="BH529" s="56"/>
      <c r="BI529" s="56"/>
      <c r="BJ529" s="56"/>
      <c r="BK529" s="56"/>
      <c r="BL529" s="56"/>
      <c r="BM529" s="56"/>
      <c r="BN529" s="56"/>
    </row>
    <row r="530" spans="1:66" ht="11.25" customHeight="1">
      <c r="A530" s="220"/>
      <c r="B530" s="38"/>
      <c r="C530" s="205"/>
      <c r="D530" s="208"/>
      <c r="E530" s="57" t="s">
        <v>42</v>
      </c>
      <c r="F530" s="58" t="str">
        <f>IF(D529&lt;&gt;"", VLOOKUP(D529,'Base de Datos'!$A$2:$D1268,3,FALSE()),"")</f>
        <v/>
      </c>
      <c r="G530" s="205"/>
      <c r="H530" s="208"/>
      <c r="I530" s="57" t="s">
        <v>42</v>
      </c>
      <c r="J530" s="58" t="str">
        <f>IF(H529&lt;&gt;"", VLOOKUP(H529,'Base de Datos'!$A$2:$D1268,3,FALSE()),"")</f>
        <v/>
      </c>
      <c r="K530" s="205"/>
      <c r="L530" s="208"/>
      <c r="M530" s="57" t="s">
        <v>42</v>
      </c>
      <c r="N530" s="58" t="str">
        <f>IF(L529&lt;&gt;"", VLOOKUP(L529,'Base de Datos'!$A$2:$D1268,3,FALSE()),"")</f>
        <v/>
      </c>
      <c r="O530" s="43"/>
      <c r="P530" s="153"/>
      <c r="Q530" s="154"/>
      <c r="R530" s="15"/>
      <c r="S530" s="229"/>
      <c r="T530" s="230"/>
      <c r="U530" s="59"/>
      <c r="V530" s="47"/>
      <c r="W530" s="229"/>
      <c r="X530" s="230"/>
      <c r="Y530" s="59"/>
      <c r="Z530" s="47"/>
      <c r="AA530" s="229"/>
      <c r="AB530" s="230"/>
      <c r="AC530" s="59"/>
      <c r="AD530" s="48"/>
      <c r="AE530" s="181"/>
      <c r="AF530" s="181"/>
      <c r="AG530" s="181"/>
      <c r="AH530" s="181"/>
      <c r="AI530" s="181"/>
      <c r="AJ530" s="181"/>
      <c r="AK530" s="181"/>
      <c r="AL530" s="181"/>
      <c r="AM530" s="48"/>
      <c r="AN530" s="53">
        <f>A499</f>
        <v>46338</v>
      </c>
      <c r="AO530" s="54" t="str">
        <f>K500</f>
        <v>Consultorio N° 3</v>
      </c>
      <c r="AP530" s="55">
        <f t="shared" ref="AP530:AQ530" si="369">K525</f>
        <v>0</v>
      </c>
      <c r="AQ530" s="55">
        <f t="shared" si="369"/>
        <v>0</v>
      </c>
      <c r="AR530" s="55">
        <f>AC525</f>
        <v>0</v>
      </c>
      <c r="AS530" s="55">
        <f>AA525</f>
        <v>0</v>
      </c>
      <c r="AT530" s="55">
        <f>AA526</f>
        <v>0</v>
      </c>
      <c r="AU530" s="55">
        <f>AC526</f>
        <v>0</v>
      </c>
      <c r="AV530" s="55">
        <f>AA527</f>
        <v>0</v>
      </c>
      <c r="AW530" s="55">
        <f>AC527</f>
        <v>0</v>
      </c>
      <c r="AX530" s="55">
        <f>AC528</f>
        <v>0</v>
      </c>
      <c r="AY530" s="55">
        <f>N528</f>
        <v>0</v>
      </c>
      <c r="AZ530" s="56"/>
      <c r="BA530" s="56"/>
      <c r="BB530" s="56"/>
      <c r="BC530" s="56"/>
      <c r="BD530" s="56"/>
      <c r="BE530" s="56"/>
      <c r="BF530" s="56"/>
      <c r="BG530" s="56"/>
      <c r="BH530" s="56"/>
      <c r="BI530" s="56"/>
      <c r="BJ530" s="56"/>
      <c r="BK530" s="56"/>
      <c r="BL530" s="56"/>
      <c r="BM530" s="56"/>
      <c r="BN530" s="56"/>
    </row>
    <row r="531" spans="1:66" ht="11.25" customHeight="1">
      <c r="A531" s="220"/>
      <c r="B531" s="38"/>
      <c r="C531" s="205"/>
      <c r="D531" s="208"/>
      <c r="E531" s="57" t="s">
        <v>44</v>
      </c>
      <c r="F531" s="58" t="str">
        <f>IF(D529&lt;&gt;"", VLOOKUP(D529,'Base de Datos'!$A$2:$D1268,4,FALSE()),"")</f>
        <v/>
      </c>
      <c r="G531" s="205"/>
      <c r="H531" s="208"/>
      <c r="I531" s="57" t="s">
        <v>44</v>
      </c>
      <c r="J531" s="58" t="str">
        <f>IF(H529&lt;&gt;"", VLOOKUP(H529,'Base de Datos'!$A$2:$D1268,4,FALSE()),"")</f>
        <v/>
      </c>
      <c r="K531" s="205"/>
      <c r="L531" s="208"/>
      <c r="M531" s="57" t="s">
        <v>44</v>
      </c>
      <c r="N531" s="58" t="str">
        <f>IF(L529&lt;&gt;"", VLOOKUP(L529,'Base de Datos'!$A$2:$D1268,4,FALSE()),"")</f>
        <v/>
      </c>
      <c r="O531" s="43"/>
      <c r="P531" s="153"/>
      <c r="Q531" s="154"/>
      <c r="R531" s="15"/>
      <c r="S531" s="229"/>
      <c r="T531" s="230"/>
      <c r="U531" s="59"/>
      <c r="V531" s="47"/>
      <c r="W531" s="229"/>
      <c r="X531" s="230"/>
      <c r="Y531" s="59"/>
      <c r="Z531" s="47"/>
      <c r="AA531" s="229"/>
      <c r="AB531" s="230"/>
      <c r="AC531" s="59"/>
      <c r="AD531" s="48"/>
      <c r="AE531" s="181"/>
      <c r="AF531" s="181"/>
      <c r="AG531" s="181"/>
      <c r="AH531" s="181"/>
      <c r="AI531" s="181"/>
      <c r="AJ531" s="181"/>
      <c r="AK531" s="181"/>
      <c r="AL531" s="181"/>
      <c r="AM531" s="48"/>
      <c r="AN531" s="53">
        <f>A499</f>
        <v>46338</v>
      </c>
      <c r="AO531" s="54" t="str">
        <f>K500</f>
        <v>Consultorio N° 3</v>
      </c>
      <c r="AP531" s="55">
        <f t="shared" ref="AP531:AQ531" si="370">K529</f>
        <v>0</v>
      </c>
      <c r="AQ531" s="55">
        <f t="shared" si="370"/>
        <v>0</v>
      </c>
      <c r="AR531" s="55">
        <f>AC529</f>
        <v>0</v>
      </c>
      <c r="AS531" s="55">
        <f>AA529</f>
        <v>0</v>
      </c>
      <c r="AT531" s="55">
        <f>AA530</f>
        <v>0</v>
      </c>
      <c r="AU531" s="55">
        <f>AC530</f>
        <v>0</v>
      </c>
      <c r="AV531" s="55">
        <f>AA531</f>
        <v>0</v>
      </c>
      <c r="AW531" s="55">
        <f>AC531</f>
        <v>0</v>
      </c>
      <c r="AX531" s="55">
        <f>AC532</f>
        <v>0</v>
      </c>
      <c r="AY531" s="55">
        <f>N532</f>
        <v>0</v>
      </c>
      <c r="AZ531" s="56"/>
      <c r="BA531" s="56"/>
      <c r="BB531" s="56"/>
      <c r="BC531" s="56"/>
      <c r="BD531" s="56"/>
      <c r="BE531" s="56"/>
      <c r="BF531" s="56"/>
      <c r="BG531" s="56"/>
      <c r="BH531" s="56"/>
      <c r="BI531" s="56"/>
      <c r="BJ531" s="56"/>
      <c r="BK531" s="56"/>
      <c r="BL531" s="56"/>
      <c r="BM531" s="56"/>
      <c r="BN531" s="56"/>
    </row>
    <row r="532" spans="1:66" ht="11.25" customHeight="1">
      <c r="A532" s="221"/>
      <c r="B532" s="38"/>
      <c r="C532" s="206"/>
      <c r="D532" s="209"/>
      <c r="E532" s="85" t="s">
        <v>46</v>
      </c>
      <c r="F532" s="86"/>
      <c r="G532" s="206"/>
      <c r="H532" s="209"/>
      <c r="I532" s="85" t="s">
        <v>46</v>
      </c>
      <c r="J532" s="108"/>
      <c r="K532" s="206"/>
      <c r="L532" s="209"/>
      <c r="M532" s="85" t="s">
        <v>46</v>
      </c>
      <c r="N532" s="108"/>
      <c r="O532" s="43"/>
      <c r="P532" s="153"/>
      <c r="Q532" s="154"/>
      <c r="R532" s="15"/>
      <c r="S532" s="227" t="str">
        <f>IF(OR(S529="Empleado",S529="Familiar"),"Nombre del Empleado","N° Factura")</f>
        <v>N° Factura</v>
      </c>
      <c r="T532" s="228"/>
      <c r="U532" s="89"/>
      <c r="V532" s="47"/>
      <c r="W532" s="227" t="str">
        <f>IF(OR(W529="Empleado",W529="Familiar"),"Nombre del Empleado","N° Factura")</f>
        <v>N° Factura</v>
      </c>
      <c r="X532" s="228"/>
      <c r="Y532" s="89"/>
      <c r="Z532" s="47"/>
      <c r="AA532" s="227" t="str">
        <f>IF(OR(AA529="Empleado",AA529="Familiar"),"Nombre del Empleado","N° Factura")</f>
        <v>N° Factura</v>
      </c>
      <c r="AB532" s="228"/>
      <c r="AC532" s="89"/>
      <c r="AD532" s="48"/>
      <c r="AE532" s="181"/>
      <c r="AF532" s="181"/>
      <c r="AG532" s="181"/>
      <c r="AH532" s="181"/>
      <c r="AI532" s="181"/>
      <c r="AJ532" s="181"/>
      <c r="AK532" s="181"/>
      <c r="AL532" s="181"/>
      <c r="AM532" s="48"/>
      <c r="AN532" s="53">
        <f>A499</f>
        <v>46338</v>
      </c>
      <c r="AO532" s="54" t="str">
        <f>K500</f>
        <v>Consultorio N° 3</v>
      </c>
      <c r="AP532" s="55">
        <f t="shared" ref="AP532:AQ532" si="371">K533</f>
        <v>0</v>
      </c>
      <c r="AQ532" s="55">
        <f t="shared" si="371"/>
        <v>0</v>
      </c>
      <c r="AR532" s="55">
        <f>AC533</f>
        <v>0</v>
      </c>
      <c r="AS532" s="55">
        <f>AA533</f>
        <v>0</v>
      </c>
      <c r="AT532" s="55">
        <f>AA534</f>
        <v>0</v>
      </c>
      <c r="AU532" s="55">
        <f>AC534</f>
        <v>0</v>
      </c>
      <c r="AV532" s="55">
        <f>AA535</f>
        <v>0</v>
      </c>
      <c r="AW532" s="55">
        <f>AC535</f>
        <v>0</v>
      </c>
      <c r="AX532" s="55">
        <f>AC536</f>
        <v>0</v>
      </c>
      <c r="AY532" s="55">
        <f>N536</f>
        <v>0</v>
      </c>
      <c r="AZ532" s="56"/>
      <c r="BA532" s="56"/>
      <c r="BB532" s="56"/>
      <c r="BC532" s="56"/>
      <c r="BD532" s="56"/>
      <c r="BE532" s="56"/>
      <c r="BF532" s="56"/>
      <c r="BG532" s="56"/>
      <c r="BH532" s="56"/>
      <c r="BI532" s="56"/>
      <c r="BJ532" s="56"/>
      <c r="BK532" s="56"/>
      <c r="BL532" s="56"/>
      <c r="BM532" s="56"/>
      <c r="BN532" s="56"/>
    </row>
    <row r="533" spans="1:66" ht="11.25" customHeight="1">
      <c r="A533" s="222">
        <f>A529+$Q$13/1440</f>
        <v>0.66666666666666652</v>
      </c>
      <c r="B533" s="38"/>
      <c r="C533" s="204"/>
      <c r="D533" s="207"/>
      <c r="E533" s="40" t="s">
        <v>36</v>
      </c>
      <c r="F533" s="42" t="str">
        <f>IF(D533&lt;&gt;"", VLOOKUP(D533,'Base de Datos'!$A$2:$D1268,2,FALSE()),"")</f>
        <v/>
      </c>
      <c r="G533" s="204"/>
      <c r="H533" s="216"/>
      <c r="I533" s="40" t="s">
        <v>36</v>
      </c>
      <c r="J533" s="42" t="str">
        <f>IF(H533&lt;&gt;"", VLOOKUP(H533,'Base de Datos'!$A$2:$D1268,2,FALSE()),"")</f>
        <v/>
      </c>
      <c r="K533" s="204"/>
      <c r="L533" s="216"/>
      <c r="M533" s="40" t="s">
        <v>36</v>
      </c>
      <c r="N533" s="42" t="str">
        <f>IF(L533&lt;&gt;"", VLOOKUP(L533,'Base de Datos'!$A$2:$D1268,2,FALSE()),"")</f>
        <v/>
      </c>
      <c r="O533" s="43"/>
      <c r="P533" s="3"/>
      <c r="Q533" s="3"/>
      <c r="R533" s="15"/>
      <c r="S533" s="45"/>
      <c r="T533" s="45" t="s">
        <v>37</v>
      </c>
      <c r="U533" s="46"/>
      <c r="V533" s="47"/>
      <c r="W533" s="45"/>
      <c r="X533" s="45" t="s">
        <v>37</v>
      </c>
      <c r="Y533" s="46"/>
      <c r="Z533" s="47"/>
      <c r="AA533" s="45"/>
      <c r="AB533" s="45" t="s">
        <v>37</v>
      </c>
      <c r="AC533" s="46"/>
      <c r="AD533" s="48"/>
      <c r="AE533" s="181"/>
      <c r="AF533" s="181"/>
      <c r="AG533" s="181"/>
      <c r="AH533" s="181"/>
      <c r="AI533" s="181"/>
      <c r="AJ533" s="181"/>
      <c r="AK533" s="181"/>
      <c r="AL533" s="181"/>
      <c r="AM533" s="48"/>
      <c r="AN533" s="53">
        <f>A499</f>
        <v>46338</v>
      </c>
      <c r="AO533" s="54" t="str">
        <f>K500</f>
        <v>Consultorio N° 3</v>
      </c>
      <c r="AP533" s="55">
        <f t="shared" ref="AP533:AQ533" si="372">K537</f>
        <v>0</v>
      </c>
      <c r="AQ533" s="55">
        <f t="shared" si="372"/>
        <v>0</v>
      </c>
      <c r="AR533" s="55">
        <f>AC537</f>
        <v>0</v>
      </c>
      <c r="AS533" s="55">
        <f>AA537</f>
        <v>0</v>
      </c>
      <c r="AT533" s="55">
        <f>AA538</f>
        <v>0</v>
      </c>
      <c r="AU533" s="55">
        <f>AC538</f>
        <v>0</v>
      </c>
      <c r="AV533" s="55">
        <f>AA539</f>
        <v>0</v>
      </c>
      <c r="AW533" s="55">
        <f>AC539</f>
        <v>0</v>
      </c>
      <c r="AX533" s="55">
        <f>AC540</f>
        <v>0</v>
      </c>
      <c r="AY533" s="55">
        <f>N540</f>
        <v>0</v>
      </c>
      <c r="AZ533" s="56"/>
      <c r="BA533" s="56"/>
      <c r="BB533" s="56"/>
      <c r="BC533" s="56"/>
      <c r="BD533" s="56"/>
      <c r="BE533" s="56"/>
      <c r="BF533" s="56"/>
      <c r="BG533" s="56"/>
      <c r="BH533" s="56"/>
      <c r="BI533" s="56"/>
      <c r="BJ533" s="56"/>
      <c r="BK533" s="56"/>
      <c r="BL533" s="56"/>
      <c r="BM533" s="56"/>
      <c r="BN533" s="56"/>
    </row>
    <row r="534" spans="1:66" ht="11.25" customHeight="1">
      <c r="A534" s="220"/>
      <c r="B534" s="38"/>
      <c r="C534" s="205"/>
      <c r="D534" s="208"/>
      <c r="E534" s="57" t="s">
        <v>42</v>
      </c>
      <c r="F534" s="58" t="str">
        <f>IF(D533&lt;&gt;"", VLOOKUP(D533,'Base de Datos'!$A$2:$D1268,3,FALSE()),"")</f>
        <v/>
      </c>
      <c r="G534" s="205"/>
      <c r="H534" s="208"/>
      <c r="I534" s="57" t="s">
        <v>42</v>
      </c>
      <c r="J534" s="58" t="str">
        <f>IF(H533&lt;&gt;"", VLOOKUP(H533,'Base de Datos'!$A$2:$D1268,3,FALSE()),"")</f>
        <v/>
      </c>
      <c r="K534" s="205"/>
      <c r="L534" s="208"/>
      <c r="M534" s="57" t="s">
        <v>42</v>
      </c>
      <c r="N534" s="58" t="str">
        <f>IF(L533&lt;&gt;"", VLOOKUP(L533,'Base de Datos'!$A$2:$D1268,3,FALSE()),"")</f>
        <v/>
      </c>
      <c r="O534" s="43"/>
      <c r="P534" s="3"/>
      <c r="Q534" s="3"/>
      <c r="R534" s="15"/>
      <c r="S534" s="229"/>
      <c r="T534" s="230"/>
      <c r="U534" s="59"/>
      <c r="V534" s="47"/>
      <c r="W534" s="229"/>
      <c r="X534" s="230"/>
      <c r="Y534" s="59"/>
      <c r="Z534" s="47"/>
      <c r="AA534" s="229"/>
      <c r="AB534" s="230"/>
      <c r="AC534" s="59"/>
      <c r="AD534" s="48"/>
      <c r="AE534" s="235">
        <f>A499</f>
        <v>46338</v>
      </c>
      <c r="AF534" s="236"/>
      <c r="AG534" s="236"/>
      <c r="AH534" s="236"/>
      <c r="AI534" s="236"/>
      <c r="AJ534" s="236"/>
      <c r="AK534" s="236"/>
      <c r="AL534" s="237"/>
      <c r="AM534" s="48"/>
      <c r="AN534" s="155">
        <f>A499</f>
        <v>46338</v>
      </c>
      <c r="AO534" s="156" t="str">
        <f>K500</f>
        <v>Consultorio N° 3</v>
      </c>
      <c r="AP534" s="156">
        <f t="shared" ref="AP534:AQ534" si="373">K541</f>
        <v>0</v>
      </c>
      <c r="AQ534" s="156">
        <f t="shared" si="373"/>
        <v>0</v>
      </c>
      <c r="AR534" s="156">
        <f>AC541</f>
        <v>0</v>
      </c>
      <c r="AS534" s="156">
        <f>AA541</f>
        <v>0</v>
      </c>
      <c r="AT534" s="156">
        <f>AA542</f>
        <v>0</v>
      </c>
      <c r="AU534" s="156">
        <f>AC542</f>
        <v>0</v>
      </c>
      <c r="AV534" s="156">
        <f>AA543</f>
        <v>0</v>
      </c>
      <c r="AW534" s="156">
        <f>AC543</f>
        <v>0</v>
      </c>
      <c r="AX534" s="156">
        <f>AC544</f>
        <v>0</v>
      </c>
      <c r="AY534" s="156">
        <f>N544</f>
        <v>0</v>
      </c>
      <c r="AZ534" s="48"/>
      <c r="BA534" s="48"/>
      <c r="BB534" s="48"/>
      <c r="BC534" s="48"/>
      <c r="BD534" s="48"/>
      <c r="BE534" s="48"/>
      <c r="BF534" s="48"/>
      <c r="BG534" s="48"/>
      <c r="BH534" s="48"/>
      <c r="BI534" s="48"/>
      <c r="BJ534" s="48"/>
      <c r="BK534" s="48"/>
      <c r="BL534" s="48"/>
      <c r="BM534" s="48"/>
      <c r="BN534" s="48"/>
    </row>
    <row r="535" spans="1:66" ht="11.25" customHeight="1">
      <c r="A535" s="220"/>
      <c r="B535" s="38"/>
      <c r="C535" s="205"/>
      <c r="D535" s="208"/>
      <c r="E535" s="57" t="s">
        <v>44</v>
      </c>
      <c r="F535" s="58" t="str">
        <f>IF(D533&lt;&gt;"", VLOOKUP(D533,'Base de Datos'!$A$2:$D1268,4,FALSE()),"")</f>
        <v/>
      </c>
      <c r="G535" s="205"/>
      <c r="H535" s="208"/>
      <c r="I535" s="57" t="s">
        <v>44</v>
      </c>
      <c r="J535" s="58" t="str">
        <f>IF(H533&lt;&gt;"", VLOOKUP(H533,'Base de Datos'!$A$2:$D1268,4,FALSE()),"")</f>
        <v/>
      </c>
      <c r="K535" s="205"/>
      <c r="L535" s="208"/>
      <c r="M535" s="57" t="s">
        <v>44</v>
      </c>
      <c r="N535" s="58" t="str">
        <f>IF(L533&lt;&gt;"", VLOOKUP(L533,'Base de Datos'!$A$2:$D1268,4,FALSE()),"")</f>
        <v/>
      </c>
      <c r="O535" s="43"/>
      <c r="P535" s="3"/>
      <c r="Q535" s="3"/>
      <c r="R535" s="15"/>
      <c r="S535" s="229"/>
      <c r="T535" s="230"/>
      <c r="U535" s="59"/>
      <c r="V535" s="47"/>
      <c r="W535" s="229"/>
      <c r="X535" s="230"/>
      <c r="Y535" s="59"/>
      <c r="Z535" s="47"/>
      <c r="AA535" s="229"/>
      <c r="AB535" s="230"/>
      <c r="AC535" s="59"/>
      <c r="AD535" s="48"/>
      <c r="AE535" s="238" t="s">
        <v>20</v>
      </c>
      <c r="AF535" s="239"/>
      <c r="AG535" s="157" t="s">
        <v>21</v>
      </c>
      <c r="AH535" s="158" t="s">
        <v>22</v>
      </c>
      <c r="AI535" s="159" t="s">
        <v>23</v>
      </c>
      <c r="AJ535" s="159" t="s">
        <v>24</v>
      </c>
      <c r="AK535" s="159" t="s">
        <v>25</v>
      </c>
      <c r="AL535" s="160" t="s">
        <v>26</v>
      </c>
      <c r="AM535" s="48"/>
      <c r="AN535" s="155">
        <f>A499</f>
        <v>46338</v>
      </c>
      <c r="AO535" s="156" t="str">
        <f>K500</f>
        <v>Consultorio N° 3</v>
      </c>
      <c r="AP535" s="156">
        <f t="shared" ref="AP535:AQ535" si="374">K545</f>
        <v>0</v>
      </c>
      <c r="AQ535" s="156">
        <f t="shared" si="374"/>
        <v>0</v>
      </c>
      <c r="AR535" s="156">
        <f>AC545</f>
        <v>0</v>
      </c>
      <c r="AS535" s="156">
        <f>AA545</f>
        <v>0</v>
      </c>
      <c r="AT535" s="156">
        <f>AA546</f>
        <v>0</v>
      </c>
      <c r="AU535" s="156">
        <f>AC546</f>
        <v>0</v>
      </c>
      <c r="AV535" s="156">
        <f>AA547</f>
        <v>0</v>
      </c>
      <c r="AW535" s="156">
        <f>AC547</f>
        <v>0</v>
      </c>
      <c r="AX535" s="156">
        <f>AC548</f>
        <v>0</v>
      </c>
      <c r="AY535" s="156">
        <f>N548</f>
        <v>0</v>
      </c>
      <c r="AZ535" s="48"/>
      <c r="BA535" s="48"/>
      <c r="BB535" s="48"/>
      <c r="BC535" s="48"/>
      <c r="BD535" s="48"/>
      <c r="BE535" s="48"/>
      <c r="BF535" s="48"/>
      <c r="BG535" s="48"/>
      <c r="BH535" s="48"/>
      <c r="BI535" s="48"/>
      <c r="BJ535" s="48"/>
      <c r="BK535" s="48"/>
      <c r="BL535" s="48"/>
      <c r="BM535" s="48"/>
      <c r="BN535" s="48"/>
    </row>
    <row r="536" spans="1:66" ht="11.25" customHeight="1">
      <c r="A536" s="221"/>
      <c r="B536" s="38"/>
      <c r="C536" s="206"/>
      <c r="D536" s="209"/>
      <c r="E536" s="85" t="s">
        <v>46</v>
      </c>
      <c r="F536" s="86"/>
      <c r="G536" s="206"/>
      <c r="H536" s="209"/>
      <c r="I536" s="85" t="s">
        <v>46</v>
      </c>
      <c r="J536" s="108"/>
      <c r="K536" s="206"/>
      <c r="L536" s="209"/>
      <c r="M536" s="85" t="s">
        <v>46</v>
      </c>
      <c r="N536" s="108"/>
      <c r="O536" s="43"/>
      <c r="P536" s="3"/>
      <c r="Q536" s="3"/>
      <c r="R536" s="15"/>
      <c r="S536" s="227" t="str">
        <f>IF(OR(S533="Empleado",S533="Familiar"),"Nombre del Empleado","N° Factura")</f>
        <v>N° Factura</v>
      </c>
      <c r="T536" s="228"/>
      <c r="U536" s="89"/>
      <c r="V536" s="47"/>
      <c r="W536" s="227" t="str">
        <f>IF(OR(W533="Empleado",W533="Familiar"),"Nombre del Empleado","N° Factura")</f>
        <v>N° Factura</v>
      </c>
      <c r="X536" s="228"/>
      <c r="Y536" s="89"/>
      <c r="Z536" s="47"/>
      <c r="AA536" s="227" t="str">
        <f>IF(OR(AA533="Empleado",AA533="Familiar"),"Nombre del Empleado","N° Factura")</f>
        <v>N° Factura</v>
      </c>
      <c r="AB536" s="228"/>
      <c r="AC536" s="89"/>
      <c r="AD536" s="48"/>
      <c r="AE536" s="240" t="s">
        <v>38</v>
      </c>
      <c r="AF536" s="230"/>
      <c r="AG536" s="161">
        <f t="array" aca="1" ref="AG536" ca="1">COUNTIFS(AP501:AP541, "💲", AY501:AY541, INDIRECT("AE" &amp; ROW())) + COUNTIFS(AP501:AP541, "📦", AY501:AY541, INDIRECT("AE" &amp; ROW())) + COUNTIFS(AP501:AP541, "✅", AY501:AY541, INDIRECT("AE" &amp; ROW()))</f>
        <v>0</v>
      </c>
      <c r="AH536" s="162">
        <f t="array" aca="1" ref="AH536" ca="1">COUNTIFS(AP501:AP541, "💲", AY501:AY541, INDIRECT("AE" &amp; ROW())) + COUNTIFS(AP501:AP541, "📦", AY501:AY541, INDIRECT("AE" &amp; ROW()))</f>
        <v>0</v>
      </c>
      <c r="AI536" s="139">
        <f t="array" aca="1" ref="AI536" ca="1">SUMIFS(AR501:AR541, AY501:AY541, INDIRECT("AE" &amp; ROW()), AP501:AP541, "💲") + SUMIFS(AR501:AR541, AY501:AY541, INDIRECT("AE" &amp; ROW()), AP501:AP541, "📦")</f>
        <v>0</v>
      </c>
      <c r="AJ536" s="139">
        <f t="array" aca="1" ref="AJ536" ca="1">(
    SUMIFS(AR501:AR541, AY501:AY541, INDIRECT("AE" &amp; ROW()), AP501:AP541, "💲") +
    SUMIFS(AR501:AR541, AY501:AY541, INDIRECT("AE" &amp; ROW()), AP501:AP541, "📦")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
        SUMIFS(AR501:AR541, AY501:AY541, INDIRECT("AE" &amp; ROW()), AP501:AP541, "💲", AS501:AS541, "Familiar") +
        SUMIFS(AR501:AR541, AY501:AY541, INDIRECT("AE" &amp; ROW()), AP501:AP541, "📦", AS501:AS541, "Familiar")
    ) / 2
)  -
(
    (
        SUMIFS(AR501:AR541, AY501:AY541, INDIRECT("AE" &amp; ROW()), AP501:AP541, "💲", AS501:AS541, "Exonerado ADH") +
        SUMIFS(AR501:AR541, AY501:AY541, INDIRECT("AE" &amp; ROW()), AP501:AP541, "📦", AS501:AS541, "Exonerado ADH")
    ) / 2
)  -
(
    (
        SUMIFS(AR501:AR541, AY501:AY541, INDIRECT("AE" &amp; ROW()), AP501:AP541, "💲", AS501:AS541, "Exonerado Doctor") +
        SUMIFS(AR501:AR541, AY501:AY541, INDIRECT("AE" &amp; ROW()), AP501:AP541, "📦", AS501:AS541, "Exonerado Doctor")
    ) / 2
)</f>
        <v>0</v>
      </c>
      <c r="AK536" s="139">
        <f t="array" aca="1" ref="AK536" ca="1">(
    SUMIFS(AR501:AR541, AY501:AY541, INDIRECT("AE" &amp; ROW()), AP501:AP541, "💲") +
    SUMIFS(AR501:AR541, AY501:AY541, INDIRECT("AE" &amp; ROW()), AP501:AP541, "📦")
) -
(
    SUMIFS(AR501:AR541, AY501:AY541, INDIRECT("AE" &amp; ROW()), AP501:AP541, "💲", AS501:AS541, "Familiar") +
    SUMIFS(AR501:AR541, AY501:AY541, INDIRECT("AE" &amp; ROW()), AP501:AP541, "📦", AS501:AS541, "Familiar")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SUMIFS(AR501:AR541, AY501:AY541, INDIRECT("AE" &amp; ROW()), AP501:AP541, "💲", AS501:AS541, "Exonerado ADH") +
    SUMIFS(AR501:AR541, AY501:AY541, INDIRECT("AE" &amp; ROW()), AP501:AP541, "📦", AS501:AS541, "Exonerado ADH")
) -
(
    (
        SUMIFS(AR501:AR541, AY501:AY541, INDIRECT("AE" &amp; ROW()), AP501:AP541, "💲", AS501:AS541, "Exonerado Doctor") +
        SUMIFS(AR501:AR541, AY501:AY541, INDIRECT("AE" &amp; ROW()), AP501:AP541, "📦", AS501:AS541, "Exonerado Doctor")
    ) / 2
) -
(
    (
        SUMIFS(AR501:AR541, AY501:AY541, INDIRECT("AE" &amp; ROW()), AP501:AP541, "💲", AS501:AS541, "") +
        SUMIFS(AR501:AR541, AY501:AY541, INDIRECT("AE" &amp; ROW()), AP501:AP541, "📦", AS501:AS541, "")
    ) / 2
)</f>
        <v>0</v>
      </c>
      <c r="AL536" s="140">
        <f t="array" aca="1" ref="AL536" ca="1">(
    SUMIFS(AR501:AR541, AY501:AY541, INDIRECT("AE" &amp; ROW()), AP501:AP541, "💲") +
    SUMIFS(AR501:AR541, AY501:AY541, INDIRECT("AE" &amp; ROW()), AP501:AP541, "📦")
) -
(
    (
        SUMIFS(AR501:AR541, AY501:AY541, INDIRECT("AE" &amp; ROW()), AP501:AP541, "💲", AS501:AS541, "Familiar") +
        SUMIFS(AR501:AR541, AY501:AY541, INDIRECT("AE" &amp; ROW()), AP501:AP541, "📦", AS501:AS541, "Familiar")
    ) / 2
) -
(
    (
        SUMIFS(AR501:AR541, AY501:AY541, INDIRECT("AE" &amp; ROW()), AP501:AP541, "💲", AS501:AS541, "Participante") +
        SUMIFS(AR501:AR541, AY501:AY541, INDIRECT("AE" &amp; ROW()), AP501:AP541, "📦", AS501:AS541, "Participante")
    ) / 2
) -
(
    (
        SUMIFS(AR501:AR541, AY501:AY541, INDIRECT("AE" &amp; ROW()), AP501:AP541, "💲", AS501:AS541, "Empleado") +
        SUMIFS(AR501:AR541, AY501:AY541, INDIRECT("AE" &amp; ROW()), AP501:AP541, "📦", AS501:AS541, "Empleado")
    ) / 2
) -
(
    (
        SUMIFS(AR501:AR541, AY501:AY541, INDIRECT("AE" &amp; ROW()), AP501:AP541, "💲", AS501:AS541, "Exonerado ADH") +
        SUMIFS(AR501:AR541, AY501:AY541, INDIRECT("AE" &amp; ROW()), AP501:AP541, "📦", AS501:AS541, "Exonerado ADH")
    ) / 2
) -
(
    SUMIFS(AR501:AR541, AY501:AY541, INDIRECT("AE" &amp; ROW()), AP501:AP541, "💲", AS501:AS541, "Exonerado Doctor") +
    SUMIFS(AR501:AR541, AY501:AY541, INDIRECT("AE" &amp; ROW()), AP501:AP541, "📦", AS501:AS541, "Exonerado Doctor")
) -
(
    (
        SUMIFS(AR501:AR541, AY501:AY541, INDIRECT("AE" &amp; ROW()), AP501:AP541, "💲", AS501:AS541, "") +
        SUMIFS(AR501:AR541, AY501:AY541, INDIRECT("AE" &amp; ROW()), AP501:AP541, "📦", AS501:AS541, "")
    ) / 2
)</f>
        <v>0</v>
      </c>
      <c r="AM536" s="48"/>
      <c r="AN536" s="155">
        <f>A499</f>
        <v>46338</v>
      </c>
      <c r="AO536" s="156" t="str">
        <f>K500</f>
        <v>Consultorio N° 3</v>
      </c>
      <c r="AP536" s="156">
        <f t="shared" ref="AP536:AQ536" si="375">K549</f>
        <v>0</v>
      </c>
      <c r="AQ536" s="156">
        <f t="shared" si="375"/>
        <v>0</v>
      </c>
      <c r="AR536" s="156">
        <f>AC549</f>
        <v>0</v>
      </c>
      <c r="AS536" s="156">
        <f>AA549</f>
        <v>0</v>
      </c>
      <c r="AT536" s="156">
        <f>AA550</f>
        <v>0</v>
      </c>
      <c r="AU536" s="156">
        <f>AC550</f>
        <v>0</v>
      </c>
      <c r="AV536" s="156">
        <f>AA551</f>
        <v>0</v>
      </c>
      <c r="AW536" s="156">
        <f>AC551</f>
        <v>0</v>
      </c>
      <c r="AX536" s="156">
        <f>AC552</f>
        <v>0</v>
      </c>
      <c r="AY536" s="156">
        <f>N552</f>
        <v>0</v>
      </c>
      <c r="AZ536" s="48"/>
      <c r="BA536" s="48"/>
      <c r="BB536" s="48"/>
      <c r="BC536" s="48"/>
      <c r="BD536" s="48"/>
      <c r="BE536" s="48"/>
      <c r="BF536" s="48"/>
      <c r="BG536" s="48"/>
      <c r="BH536" s="48"/>
      <c r="BI536" s="48"/>
      <c r="BJ536" s="48"/>
      <c r="BK536" s="48"/>
      <c r="BL536" s="48"/>
      <c r="BM536" s="48"/>
      <c r="BN536" s="48"/>
    </row>
    <row r="537" spans="1:66" ht="11.25" customHeight="1">
      <c r="A537" s="222">
        <f>A533+$Q$13/1440</f>
        <v>0.70833333333333315</v>
      </c>
      <c r="B537" s="38"/>
      <c r="C537" s="204"/>
      <c r="D537" s="207"/>
      <c r="E537" s="40" t="s">
        <v>36</v>
      </c>
      <c r="F537" s="42" t="str">
        <f>IF(D537&lt;&gt;"", VLOOKUP(D537,'Base de Datos'!$A$2:$D1268,2,FALSE()),"")</f>
        <v/>
      </c>
      <c r="G537" s="204"/>
      <c r="H537" s="216"/>
      <c r="I537" s="40" t="s">
        <v>36</v>
      </c>
      <c r="J537" s="42" t="str">
        <f>IF(H537&lt;&gt;"", VLOOKUP(H537,'Base de Datos'!$A$2:$D1268,2,FALSE()),"")</f>
        <v/>
      </c>
      <c r="K537" s="204"/>
      <c r="L537" s="216"/>
      <c r="M537" s="40" t="s">
        <v>36</v>
      </c>
      <c r="N537" s="42" t="str">
        <f>IF(L537&lt;&gt;"", VLOOKUP(L537,'Base de Datos'!$A$2:$D1268,2,FALSE()),"")</f>
        <v/>
      </c>
      <c r="O537" s="43"/>
      <c r="P537" s="163"/>
      <c r="Q537" s="3"/>
      <c r="R537" s="15"/>
      <c r="S537" s="45"/>
      <c r="T537" s="45" t="s">
        <v>37</v>
      </c>
      <c r="U537" s="46"/>
      <c r="V537" s="47"/>
      <c r="W537" s="45"/>
      <c r="X537" s="45" t="s">
        <v>37</v>
      </c>
      <c r="Y537" s="46"/>
      <c r="Z537" s="47"/>
      <c r="AA537" s="45"/>
      <c r="AB537" s="45" t="s">
        <v>37</v>
      </c>
      <c r="AC537" s="46"/>
      <c r="AD537" s="48"/>
      <c r="AE537" s="240" t="s">
        <v>43</v>
      </c>
      <c r="AF537" s="230"/>
      <c r="AG537" s="161">
        <f t="array" aca="1" ref="AG537" ca="1">COUNTIFS(AP501:AP541, "💲", AY501:AY541, INDIRECT("AE" &amp; ROW())) + COUNTIFS(AP501:AP541, "📦", AY501:AY541, INDIRECT("AE" &amp; ROW())) + COUNTIFS(AP501:AP541, "✅", AY501:AY541, INDIRECT("AE" &amp; ROW()))</f>
        <v>0</v>
      </c>
      <c r="AH537" s="162">
        <f t="array" aca="1" ref="AH537" ca="1">COUNTIFS(AP501:AP541, "💲", AY501:AY541, INDIRECT("AE" &amp; ROW())) + COUNTIFS(AP501:AP541, "📦", AY501:AY541, INDIRECT("AE" &amp; ROW()))</f>
        <v>0</v>
      </c>
      <c r="AI537" s="139">
        <f t="array" aca="1" ref="AI537" ca="1">SUMIFS(AR501:AR541, AY501:AY541, INDIRECT("AE" &amp; ROW()), AP501:AP541, "💲") + SUMIFS(AR501:AR541, AY501:AY541, INDIRECT("AE" &amp; ROW()), AP501:AP541, "📦")</f>
        <v>0</v>
      </c>
      <c r="AJ537" s="139">
        <f t="array" aca="1" ref="AJ537" ca="1">(
    SUMIFS(AR501:AR541, AY501:AY541, INDIRECT("AE" &amp; ROW()), AP501:AP541, "💲") +
    SUMIFS(AR501:AR541, AY501:AY541, INDIRECT("AE" &amp; ROW()), AP501:AP541, "📦")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
        SUMIFS(AR501:AR541, AY501:AY541, INDIRECT("AE" &amp; ROW()), AP501:AP541, "💲", AS501:AS541, "Familiar") +
        SUMIFS(AR501:AR541, AY501:AY541, INDIRECT("AE" &amp; ROW()), AP501:AP541, "📦", AS501:AS541, "Familiar")
    ) / 2
)  -
(
    (
        SUMIFS(AR501:AR541, AY501:AY541, INDIRECT("AE" &amp; ROW()), AP501:AP541, "💲", AS501:AS541, "Exonerado ADH") +
        SUMIFS(AR501:AR541, AY501:AY541, INDIRECT("AE" &amp; ROW()), AP501:AP541, "📦", AS501:AS541, "Exonerado ADH")
    ) / 2
)  -
(
    (
        SUMIFS(AR501:AR541, AY501:AY541, INDIRECT("AE" &amp; ROW()), AP501:AP541, "💲", AS501:AS541, "Exonerado Doctor") +
        SUMIFS(AR501:AR541, AY501:AY541, INDIRECT("AE" &amp; ROW()), AP501:AP541, "📦", AS501:AS541, "Exonerado Doctor")
    ) / 2
)</f>
        <v>0</v>
      </c>
      <c r="AK537" s="139">
        <f t="array" aca="1" ref="AK537" ca="1">(
    SUMIFS(AR501:AR541, AY501:AY541, INDIRECT("AE" &amp; ROW()), AP501:AP541, "💲") +
    SUMIFS(AR501:AR541, AY501:AY541, INDIRECT("AE" &amp; ROW()), AP501:AP541, "📦")
) -
(
    SUMIFS(AR501:AR541, AY501:AY541, INDIRECT("AE" &amp; ROW()), AP501:AP541, "💲", AS501:AS541, "Familiar") +
    SUMIFS(AR501:AR541, AY501:AY541, INDIRECT("AE" &amp; ROW()), AP501:AP541, "📦", AS501:AS541, "Familiar")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SUMIFS(AR501:AR541, AY501:AY541, INDIRECT("AE" &amp; ROW()), AP501:AP541, "💲", AS501:AS541, "Exonerado ADH") +
    SUMIFS(AR501:AR541, AY501:AY541, INDIRECT("AE" &amp; ROW()), AP501:AP541, "📦", AS501:AS541, "Exonerado ADH")
) -
(
    (
        SUMIFS(AR501:AR541, AY501:AY541, INDIRECT("AE" &amp; ROW()), AP501:AP541, "💲", AS501:AS541, "Exonerado Doctor") +
        SUMIFS(AR501:AR541, AY501:AY541, INDIRECT("AE" &amp; ROW()), AP501:AP541, "📦", AS501:AS541, "Exonerado Doctor")
    ) / 2
) -
(
    (
        SUMIFS(AR501:AR541, AY501:AY541, INDIRECT("AE" &amp; ROW()), AP501:AP541, "💲", AS501:AS541, "") +
        SUMIFS(AR501:AR541, AY501:AY541, INDIRECT("AE" &amp; ROW()), AP501:AP541, "📦", AS501:AS541, "")
    ) / 2
)</f>
        <v>0</v>
      </c>
      <c r="AL537" s="140">
        <f t="array" aca="1" ref="AL537" ca="1">(
    SUMIFS(AR501:AR541, AY501:AY541, INDIRECT("AE" &amp; ROW()), AP501:AP541, "💲") +
    SUMIFS(AR501:AR541, AY501:AY541, INDIRECT("AE" &amp; ROW()), AP501:AP541, "📦")
) -
(
    (
        SUMIFS(AR501:AR541, AY501:AY541, INDIRECT("AE" &amp; ROW()), AP501:AP541, "💲", AS501:AS541, "Familiar") +
        SUMIFS(AR501:AR541, AY501:AY541, INDIRECT("AE" &amp; ROW()), AP501:AP541, "📦", AS501:AS541, "Familiar")
    ) / 2
) -
(
    (
        SUMIFS(AR501:AR541, AY501:AY541, INDIRECT("AE" &amp; ROW()), AP501:AP541, "💲", AS501:AS541, "Participante") +
        SUMIFS(AR501:AR541, AY501:AY541, INDIRECT("AE" &amp; ROW()), AP501:AP541, "📦", AS501:AS541, "Participante")
    ) / 2
) -
(
    (
        SUMIFS(AR501:AR541, AY501:AY541, INDIRECT("AE" &amp; ROW()), AP501:AP541, "💲", AS501:AS541, "Empleado") +
        SUMIFS(AR501:AR541, AY501:AY541, INDIRECT("AE" &amp; ROW()), AP501:AP541, "📦", AS501:AS541, "Empleado")
    ) / 2
) -
(
    (
        SUMIFS(AR501:AR541, AY501:AY541, INDIRECT("AE" &amp; ROW()), AP501:AP541, "💲", AS501:AS541, "Exonerado ADH") +
        SUMIFS(AR501:AR541, AY501:AY541, INDIRECT("AE" &amp; ROW()), AP501:AP541, "📦", AS501:AS541, "Exonerado ADH")
    ) / 2
) -
(
    SUMIFS(AR501:AR541, AY501:AY541, INDIRECT("AE" &amp; ROW()), AP501:AP541, "💲", AS501:AS541, "Exonerado Doctor") +
    SUMIFS(AR501:AR541, AY501:AY541, INDIRECT("AE" &amp; ROW()), AP501:AP541, "📦", AS501:AS541, "Exonerado Doctor")
) -
(
    (
        SUMIFS(AR501:AR541, AY501:AY541, INDIRECT("AE" &amp; ROW()), AP501:AP541, "💲", AS501:AS541, "") +
        SUMIFS(AR501:AR541, AY501:AY541, INDIRECT("AE" &amp; ROW()), AP501:AP541, "📦", AS501:AS541, "")
    ) / 2
)</f>
        <v>0</v>
      </c>
      <c r="AM537" s="48"/>
      <c r="AN537" s="156"/>
      <c r="AO537" s="156"/>
      <c r="AP537" s="156"/>
      <c r="AQ537" s="156">
        <f>L545</f>
        <v>0</v>
      </c>
      <c r="AR537" s="156"/>
      <c r="AS537" s="156"/>
      <c r="AT537" s="156"/>
      <c r="AU537" s="156"/>
      <c r="AV537" s="156"/>
      <c r="AW537" s="156"/>
      <c r="AX537" s="156"/>
      <c r="AY537" s="156">
        <f>N540</f>
        <v>0</v>
      </c>
      <c r="AZ537" s="48"/>
      <c r="BA537" s="48"/>
      <c r="BB537" s="48"/>
      <c r="BC537" s="48"/>
      <c r="BD537" s="48"/>
      <c r="BE537" s="48"/>
      <c r="BF537" s="48"/>
      <c r="BG537" s="48"/>
      <c r="BH537" s="48"/>
      <c r="BI537" s="48"/>
      <c r="BJ537" s="48"/>
      <c r="BK537" s="48"/>
      <c r="BL537" s="48"/>
      <c r="BM537" s="48"/>
      <c r="BN537" s="48"/>
    </row>
    <row r="538" spans="1:66" ht="11.25" customHeight="1">
      <c r="A538" s="220"/>
      <c r="B538" s="38"/>
      <c r="C538" s="205"/>
      <c r="D538" s="208"/>
      <c r="E538" s="57" t="s">
        <v>42</v>
      </c>
      <c r="F538" s="58" t="str">
        <f>IF(D537&lt;&gt;"", VLOOKUP(D537,'Base de Datos'!$A$2:$D1268,3,FALSE()),"")</f>
        <v/>
      </c>
      <c r="G538" s="205"/>
      <c r="H538" s="208"/>
      <c r="I538" s="57" t="s">
        <v>42</v>
      </c>
      <c r="J538" s="58" t="str">
        <f>IF(H537&lt;&gt;"", VLOOKUP(H537,'Base de Datos'!$A$2:$D1268,3,FALSE()),"")</f>
        <v/>
      </c>
      <c r="K538" s="205"/>
      <c r="L538" s="208"/>
      <c r="M538" s="57" t="s">
        <v>42</v>
      </c>
      <c r="N538" s="58" t="str">
        <f>IF(L537&lt;&gt;"", VLOOKUP(L537,'Base de Datos'!$A$2:$D1268,3,FALSE()),"")</f>
        <v/>
      </c>
      <c r="O538" s="43"/>
      <c r="P538" s="163"/>
      <c r="Q538" s="3"/>
      <c r="R538" s="15"/>
      <c r="S538" s="229"/>
      <c r="T538" s="230"/>
      <c r="U538" s="59"/>
      <c r="V538" s="47"/>
      <c r="W538" s="229"/>
      <c r="X538" s="230"/>
      <c r="Y538" s="59"/>
      <c r="Z538" s="47"/>
      <c r="AA538" s="229"/>
      <c r="AB538" s="230"/>
      <c r="AC538" s="59"/>
      <c r="AD538" s="48"/>
      <c r="AE538" s="240" t="s">
        <v>45</v>
      </c>
      <c r="AF538" s="230"/>
      <c r="AG538" s="161">
        <f t="array" aca="1" ref="AG538" ca="1">COUNTIFS(AP501:AP541, "💲", AY501:AY541, INDIRECT("AE" &amp; ROW())) + COUNTIFS(AP501:AP541, "📦", AY501:AY541, INDIRECT("AE" &amp; ROW())) + COUNTIFS(AP501:AP541, "✅", AY501:AY541, INDIRECT("AE" &amp; ROW()))</f>
        <v>0</v>
      </c>
      <c r="AH538" s="162">
        <f t="array" aca="1" ref="AH538" ca="1">COUNTIFS(AP501:AP541, "💲", AY501:AY541, INDIRECT("AE" &amp; ROW())) + COUNTIFS(AP501:AP541, "📦", AY501:AY541, INDIRECT("AE" &amp; ROW()))</f>
        <v>0</v>
      </c>
      <c r="AI538" s="139">
        <f t="array" aca="1" ref="AI538" ca="1">SUMIFS(AR501:AR541, AY501:AY541, INDIRECT("AE" &amp; ROW()), AP501:AP541, "💲") + SUMIFS(AR501:AR541, AY501:AY541, INDIRECT("AE" &amp; ROW()), AP501:AP541, "📦")</f>
        <v>0</v>
      </c>
      <c r="AJ538" s="139">
        <f t="array" aca="1" ref="AJ538" ca="1">(
    SUMIFS(AR501:AR541, AY501:AY541, INDIRECT("AE" &amp; ROW()), AP501:AP541, "💲") +
    SUMIFS(AR501:AR541, AY501:AY541, INDIRECT("AE" &amp; ROW()), AP501:AP541, "📦")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
        SUMIFS(AR501:AR541, AY501:AY541, INDIRECT("AE" &amp; ROW()), AP501:AP541, "💲", AS501:AS541, "Familiar") +
        SUMIFS(AR501:AR541, AY501:AY541, INDIRECT("AE" &amp; ROW()), AP501:AP541, "📦", AS501:AS541, "Familiar")
    ) / 2
)  -
(
    (
        SUMIFS(AR501:AR541, AY501:AY541, INDIRECT("AE" &amp; ROW()), AP501:AP541, "💲", AS501:AS541, "Exonerado ADH") +
        SUMIFS(AR501:AR541, AY501:AY541, INDIRECT("AE" &amp; ROW()), AP501:AP541, "📦", AS501:AS541, "Exonerado ADH")
    ) / 2
)  -
(
    (
        SUMIFS(AR501:AR541, AY501:AY541, INDIRECT("AE" &amp; ROW()), AP501:AP541, "💲", AS501:AS541, "Exonerado Doctor") +
        SUMIFS(AR501:AR541, AY501:AY541, INDIRECT("AE" &amp; ROW()), AP501:AP541, "📦", AS501:AS541, "Exonerado Doctor")
    ) / 2
)</f>
        <v>0</v>
      </c>
      <c r="AK538" s="139">
        <f t="array" aca="1" ref="AK538" ca="1">(
    SUMIFS(AR501:AR541, AY501:AY541, INDIRECT("AE" &amp; ROW()), AP501:AP541, "💲") +
    SUMIFS(AR501:AR541, AY501:AY541, INDIRECT("AE" &amp; ROW()), AP501:AP541, "📦")
) -
(
    SUMIFS(AR501:AR541, AY501:AY541, INDIRECT("AE" &amp; ROW()), AP501:AP541, "💲", AS501:AS541, "Familiar") +
    SUMIFS(AR501:AR541, AY501:AY541, INDIRECT("AE" &amp; ROW()), AP501:AP541, "📦", AS501:AS541, "Familiar")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SUMIFS(AR501:AR541, AY501:AY541, INDIRECT("AE" &amp; ROW()), AP501:AP541, "💲", AS501:AS541, "Exonerado ADH") +
    SUMIFS(AR501:AR541, AY501:AY541, INDIRECT("AE" &amp; ROW()), AP501:AP541, "📦", AS501:AS541, "Exonerado ADH")
) -
(
    (
        SUMIFS(AR501:AR541, AY501:AY541, INDIRECT("AE" &amp; ROW()), AP501:AP541, "💲", AS501:AS541, "Exonerado Doctor") +
        SUMIFS(AR501:AR541, AY501:AY541, INDIRECT("AE" &amp; ROW()), AP501:AP541, "📦", AS501:AS541, "Exonerado Doctor")
    ) / 2
) -
(
    (
        SUMIFS(AR501:AR541, AY501:AY541, INDIRECT("AE" &amp; ROW()), AP501:AP541, "💲", AS501:AS541, "") +
        SUMIFS(AR501:AR541, AY501:AY541, INDIRECT("AE" &amp; ROW()), AP501:AP541, "📦", AS501:AS541, "")
    ) / 2
)</f>
        <v>0</v>
      </c>
      <c r="AL538" s="140">
        <f t="array" aca="1" ref="AL538" ca="1">(
    SUMIFS(AR501:AR541, AY501:AY541, INDIRECT("AE" &amp; ROW()), AP501:AP541, "💲") +
    SUMIFS(AR501:AR541, AY501:AY541, INDIRECT("AE" &amp; ROW()), AP501:AP541, "📦")
) -
(
    (
        SUMIFS(AR501:AR541, AY501:AY541, INDIRECT("AE" &amp; ROW()), AP501:AP541, "💲", AS501:AS541, "Familiar") +
        SUMIFS(AR501:AR541, AY501:AY541, INDIRECT("AE" &amp; ROW()), AP501:AP541, "📦", AS501:AS541, "Familiar")
    ) / 2
) -
(
    (
        SUMIFS(AR501:AR541, AY501:AY541, INDIRECT("AE" &amp; ROW()), AP501:AP541, "💲", AS501:AS541, "Participante") +
        SUMIFS(AR501:AR541, AY501:AY541, INDIRECT("AE" &amp; ROW()), AP501:AP541, "📦", AS501:AS541, "Participante")
    ) / 2
) -
(
    (
        SUMIFS(AR501:AR541, AY501:AY541, INDIRECT("AE" &amp; ROW()), AP501:AP541, "💲", AS501:AS541, "Empleado") +
        SUMIFS(AR501:AR541, AY501:AY541, INDIRECT("AE" &amp; ROW()), AP501:AP541, "📦", AS501:AS541, "Empleado")
    ) / 2
) -
(
    (
        SUMIFS(AR501:AR541, AY501:AY541, INDIRECT("AE" &amp; ROW()), AP501:AP541, "💲", AS501:AS541, "Exonerado ADH") +
        SUMIFS(AR501:AR541, AY501:AY541, INDIRECT("AE" &amp; ROW()), AP501:AP541, "📦", AS501:AS541, "Exonerado ADH")
    ) / 2
) -
(
    SUMIFS(AR501:AR541, AY501:AY541, INDIRECT("AE" &amp; ROW()), AP501:AP541, "💲", AS501:AS541, "Exonerado Doctor") +
    SUMIFS(AR501:AR541, AY501:AY541, INDIRECT("AE" &amp; ROW()), AP501:AP541, "📦", AS501:AS541, "Exonerado Doctor")
) -
(
    (
        SUMIFS(AR501:AR541, AY501:AY541, INDIRECT("AE" &amp; ROW()), AP501:AP541, "💲", AS501:AS541, "") +
        SUMIFS(AR501:AR541, AY501:AY541, INDIRECT("AE" &amp; ROW()), AP501:AP541, "📦", AS501:AS541, "")
    ) / 2
)</f>
        <v>0</v>
      </c>
      <c r="AM538" s="48"/>
      <c r="AN538" s="156"/>
      <c r="AO538" s="156"/>
      <c r="AP538" s="156"/>
      <c r="AQ538" s="156">
        <f>L549</f>
        <v>0</v>
      </c>
      <c r="AR538" s="156"/>
      <c r="AS538" s="156"/>
      <c r="AT538" s="156"/>
      <c r="AU538" s="156"/>
      <c r="AV538" s="156"/>
      <c r="AW538" s="156"/>
      <c r="AX538" s="156"/>
      <c r="AY538" s="156">
        <f>N544</f>
        <v>0</v>
      </c>
      <c r="AZ538" s="48"/>
      <c r="BA538" s="48"/>
      <c r="BB538" s="48"/>
      <c r="BC538" s="48"/>
      <c r="BD538" s="48"/>
      <c r="BE538" s="48"/>
      <c r="BF538" s="48"/>
      <c r="BG538" s="48"/>
      <c r="BH538" s="48"/>
      <c r="BI538" s="48"/>
      <c r="BJ538" s="48"/>
      <c r="BK538" s="48"/>
      <c r="BL538" s="48"/>
      <c r="BM538" s="48"/>
      <c r="BN538" s="48"/>
    </row>
    <row r="539" spans="1:66" ht="11.25" customHeight="1">
      <c r="A539" s="220"/>
      <c r="B539" s="38"/>
      <c r="C539" s="205"/>
      <c r="D539" s="208"/>
      <c r="E539" s="57" t="s">
        <v>44</v>
      </c>
      <c r="F539" s="58" t="str">
        <f>IF(D537&lt;&gt;"", VLOOKUP(D537,'Base de Datos'!$A$2:$D1268,4,FALSE()),"")</f>
        <v/>
      </c>
      <c r="G539" s="205"/>
      <c r="H539" s="208"/>
      <c r="I539" s="57" t="s">
        <v>44</v>
      </c>
      <c r="J539" s="58" t="str">
        <f>IF(H537&lt;&gt;"", VLOOKUP(H537,'Base de Datos'!$A$2:$D1268,4,FALSE()),"")</f>
        <v/>
      </c>
      <c r="K539" s="205"/>
      <c r="L539" s="208"/>
      <c r="M539" s="57" t="s">
        <v>44</v>
      </c>
      <c r="N539" s="58" t="str">
        <f>IF(L537&lt;&gt;"", VLOOKUP(L537,'Base de Datos'!$A$2:$D1268,4,FALSE()),"")</f>
        <v/>
      </c>
      <c r="O539" s="43"/>
      <c r="P539" s="163"/>
      <c r="Q539" s="3"/>
      <c r="R539" s="15"/>
      <c r="S539" s="229"/>
      <c r="T539" s="230"/>
      <c r="U539" s="59"/>
      <c r="V539" s="47"/>
      <c r="W539" s="229"/>
      <c r="X539" s="230"/>
      <c r="Y539" s="59"/>
      <c r="Z539" s="47"/>
      <c r="AA539" s="229"/>
      <c r="AB539" s="230"/>
      <c r="AC539" s="59"/>
      <c r="AD539" s="48"/>
      <c r="AE539" s="240" t="s">
        <v>47</v>
      </c>
      <c r="AF539" s="230"/>
      <c r="AG539" s="161">
        <f t="array" aca="1" ref="AG539" ca="1">COUNTIFS(AP501:AP541, "💲", AY501:AY541, INDIRECT("AE" &amp; ROW())) + COUNTIFS(AP501:AP541, "📦", AY501:AY541, INDIRECT("AE" &amp; ROW())) + COUNTIFS(AP501:AP541, "✅", AY501:AY541, INDIRECT("AE" &amp; ROW()))</f>
        <v>0</v>
      </c>
      <c r="AH539" s="162">
        <f t="array" aca="1" ref="AH539" ca="1">COUNTIFS(AP501:AP541, "💲", AY501:AY541, INDIRECT("AE" &amp; ROW())) + COUNTIFS(AP501:AP541, "📦", AY501:AY541, INDIRECT("AE" &amp; ROW()))</f>
        <v>0</v>
      </c>
      <c r="AI539" s="139">
        <f t="array" aca="1" ref="AI539" ca="1">SUMIFS(AR501:AR541, AY501:AY541, INDIRECT("AE" &amp; ROW()), AP501:AP541, "💲") + SUMIFS(AR501:AR541, AY501:AY541, INDIRECT("AE" &amp; ROW()), AP501:AP541, "📦")</f>
        <v>0</v>
      </c>
      <c r="AJ539" s="139">
        <f t="array" aca="1" ref="AJ539" ca="1">(
    SUMIFS(AR501:AR541, AY501:AY541, INDIRECT("AE" &amp; ROW()), AP501:AP541, "💲") +
    SUMIFS(AR501:AR541, AY501:AY541, INDIRECT("AE" &amp; ROW()), AP501:AP541, "📦")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
        SUMIFS(AR501:AR541, AY501:AY541, INDIRECT("AE" &amp; ROW()), AP501:AP541, "💲", AS501:AS541, "Familiar") +
        SUMIFS(AR501:AR541, AY501:AY541, INDIRECT("AE" &amp; ROW()), AP501:AP541, "📦", AS501:AS541, "Familiar")
    ) / 2
)  -
(
    (
        SUMIFS(AR501:AR541, AY501:AY541, INDIRECT("AE" &amp; ROW()), AP501:AP541, "💲", AS501:AS541, "Exonerado ADH") +
        SUMIFS(AR501:AR541, AY501:AY541, INDIRECT("AE" &amp; ROW()), AP501:AP541, "📦", AS501:AS541, "Exonerado ADH")
    ) / 2
)  -
(
    (
        SUMIFS(AR501:AR541, AY501:AY541, INDIRECT("AE" &amp; ROW()), AP501:AP541, "💲", AS501:AS541, "Exonerado Doctor") +
        SUMIFS(AR501:AR541, AY501:AY541, INDIRECT("AE" &amp; ROW()), AP501:AP541, "📦", AS501:AS541, "Exonerado Doctor")
    ) / 2
)</f>
        <v>0</v>
      </c>
      <c r="AK539" s="139">
        <f t="array" aca="1" ref="AK539" ca="1">(
    SUMIFS(AR501:AR541, AY501:AY541, INDIRECT("AE" &amp; ROW()), AP501:AP541, "💲") +
    SUMIFS(AR501:AR541, AY501:AY541, INDIRECT("AE" &amp; ROW()), AP501:AP541, "📦")
) -
(
    SUMIFS(AR501:AR541, AY501:AY541, INDIRECT("AE" &amp; ROW()), AP501:AP541, "💲", AS501:AS541, "Familiar") +
    SUMIFS(AR501:AR541, AY501:AY541, INDIRECT("AE" &amp; ROW()), AP501:AP541, "📦", AS501:AS541, "Familiar")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SUMIFS(AR501:AR541, AY501:AY541, INDIRECT("AE" &amp; ROW()), AP501:AP541, "💲", AS501:AS541, "Exonerado ADH") +
    SUMIFS(AR501:AR541, AY501:AY541, INDIRECT("AE" &amp; ROW()), AP501:AP541, "📦", AS501:AS541, "Exonerado ADH")
) -
(
    (
        SUMIFS(AR501:AR541, AY501:AY541, INDIRECT("AE" &amp; ROW()), AP501:AP541, "💲", AS501:AS541, "Exonerado Doctor") +
        SUMIFS(AR501:AR541, AY501:AY541, INDIRECT("AE" &amp; ROW()), AP501:AP541, "📦", AS501:AS541, "Exonerado Doctor")
    ) / 2
) -
(
    (
        SUMIFS(AR501:AR541, AY501:AY541, INDIRECT("AE" &amp; ROW()), AP501:AP541, "💲", AS501:AS541, "") +
        SUMIFS(AR501:AR541, AY501:AY541, INDIRECT("AE" &amp; ROW()), AP501:AP541, "📦", AS501:AS541, "")
    ) / 2
)</f>
        <v>0</v>
      </c>
      <c r="AL539" s="140">
        <f t="array" aca="1" ref="AL539" ca="1">(
    SUMIFS(AR501:AR541, AY501:AY541, INDIRECT("AE" &amp; ROW()), AP501:AP541, "💲") +
    SUMIFS(AR501:AR541, AY501:AY541, INDIRECT("AE" &amp; ROW()), AP501:AP541, "📦")
) -
(
    (
        SUMIFS(AR501:AR541, AY501:AY541, INDIRECT("AE" &amp; ROW()), AP501:AP541, "💲", AS501:AS541, "Familiar") +
        SUMIFS(AR501:AR541, AY501:AY541, INDIRECT("AE" &amp; ROW()), AP501:AP541, "📦", AS501:AS541, "Familiar")
    ) / 2
) -
(
    (
        SUMIFS(AR501:AR541, AY501:AY541, INDIRECT("AE" &amp; ROW()), AP501:AP541, "💲", AS501:AS541, "Participante") +
        SUMIFS(AR501:AR541, AY501:AY541, INDIRECT("AE" &amp; ROW()), AP501:AP541, "📦", AS501:AS541, "Participante")
    ) / 2
) -
(
    (
        SUMIFS(AR501:AR541, AY501:AY541, INDIRECT("AE" &amp; ROW()), AP501:AP541, "💲", AS501:AS541, "Empleado") +
        SUMIFS(AR501:AR541, AY501:AY541, INDIRECT("AE" &amp; ROW()), AP501:AP541, "📦", AS501:AS541, "Empleado")
    ) / 2
) -
(
    (
        SUMIFS(AR501:AR541, AY501:AY541, INDIRECT("AE" &amp; ROW()), AP501:AP541, "💲", AS501:AS541, "Exonerado ADH") +
        SUMIFS(AR501:AR541, AY501:AY541, INDIRECT("AE" &amp; ROW()), AP501:AP541, "📦", AS501:AS541, "Exonerado ADH")
    ) / 2
) -
(
    SUMIFS(AR501:AR541, AY501:AY541, INDIRECT("AE" &amp; ROW()), AP501:AP541, "💲", AS501:AS541, "Exonerado Doctor") +
    SUMIFS(AR501:AR541, AY501:AY541, INDIRECT("AE" &amp; ROW()), AP501:AP541, "📦", AS501:AS541, "Exonerado Doctor")
) -
(
    (
        SUMIFS(AR501:AR541, AY501:AY541, INDIRECT("AE" &amp; ROW()), AP501:AP541, "💲", AS501:AS541, "") +
        SUMIFS(AR501:AR541, AY501:AY541, INDIRECT("AE" &amp; ROW()), AP501:AP541, "📦", AS501:AS541, "")
    ) / 2
)</f>
        <v>0</v>
      </c>
      <c r="AM539" s="48"/>
      <c r="AN539" s="156"/>
      <c r="AO539" s="156"/>
      <c r="AP539" s="156"/>
      <c r="AQ539" s="156"/>
      <c r="AR539" s="156"/>
      <c r="AS539" s="156"/>
      <c r="AT539" s="156"/>
      <c r="AU539" s="156"/>
      <c r="AV539" s="156"/>
      <c r="AW539" s="156"/>
      <c r="AX539" s="156"/>
      <c r="AY539" s="156">
        <f>N548</f>
        <v>0</v>
      </c>
      <c r="AZ539" s="48"/>
      <c r="BA539" s="48"/>
      <c r="BB539" s="48"/>
      <c r="BC539" s="48"/>
      <c r="BD539" s="48"/>
      <c r="BE539" s="48"/>
      <c r="BF539" s="48"/>
      <c r="BG539" s="48"/>
      <c r="BH539" s="48"/>
      <c r="BI539" s="48"/>
      <c r="BJ539" s="48"/>
      <c r="BK539" s="48"/>
      <c r="BL539" s="48"/>
      <c r="BM539" s="48"/>
      <c r="BN539" s="48"/>
    </row>
    <row r="540" spans="1:66" ht="11.25" customHeight="1">
      <c r="A540" s="221"/>
      <c r="B540" s="38"/>
      <c r="C540" s="206"/>
      <c r="D540" s="209"/>
      <c r="E540" s="85" t="s">
        <v>46</v>
      </c>
      <c r="F540" s="86"/>
      <c r="G540" s="206"/>
      <c r="H540" s="209"/>
      <c r="I540" s="85" t="s">
        <v>46</v>
      </c>
      <c r="J540" s="108"/>
      <c r="K540" s="206"/>
      <c r="L540" s="209"/>
      <c r="M540" s="85" t="s">
        <v>46</v>
      </c>
      <c r="N540" s="108"/>
      <c r="O540" s="43"/>
      <c r="P540" s="163"/>
      <c r="Q540" s="3"/>
      <c r="R540" s="15"/>
      <c r="S540" s="227" t="str">
        <f>IF(OR(S537="Empleado",S537="Familiar"),"Nombre del Empleado","N° Factura")</f>
        <v>N° Factura</v>
      </c>
      <c r="T540" s="228"/>
      <c r="U540" s="89"/>
      <c r="V540" s="47"/>
      <c r="W540" s="227" t="str">
        <f>IF(OR(W537="Empleado",W537="Familiar"),"Nombre del Empleado","N° Factura")</f>
        <v>N° Factura</v>
      </c>
      <c r="X540" s="228"/>
      <c r="Y540" s="89"/>
      <c r="Z540" s="47"/>
      <c r="AA540" s="227" t="str">
        <f>IF(OR(AA537="Empleado",AA537="Familiar"),"Nombre del Empleado","N° Factura")</f>
        <v>N° Factura</v>
      </c>
      <c r="AB540" s="228"/>
      <c r="AC540" s="111"/>
      <c r="AD540" s="48"/>
      <c r="AE540" s="240" t="s">
        <v>48</v>
      </c>
      <c r="AF540" s="230"/>
      <c r="AG540" s="161">
        <f t="array" aca="1" ref="AG540" ca="1">COUNTIFS(AP501:AP541, "💲", AY501:AY541, INDIRECT("AE" &amp; ROW())) + COUNTIFS(AP501:AP541, "📦", AY501:AY541, INDIRECT("AE" &amp; ROW())) + COUNTIFS(AP501:AP541, "✅", AY501:AY541, INDIRECT("AE" &amp; ROW()))</f>
        <v>0</v>
      </c>
      <c r="AH540" s="162">
        <f t="array" aca="1" ref="AH540" ca="1">COUNTIFS(AP501:AP541, "💲", AY501:AY541, INDIRECT("AE" &amp; ROW())) + COUNTIFS(AP501:AP541, "📦", AY501:AY541, INDIRECT("AE" &amp; ROW()))</f>
        <v>0</v>
      </c>
      <c r="AI540" s="139">
        <f t="array" aca="1" ref="AI540" ca="1">SUMIFS(AR501:AR541, AY501:AY541, INDIRECT("AE" &amp; ROW()), AP501:AP541, "💲") + SUMIFS(AR501:AR541, AY501:AY541, INDIRECT("AE" &amp; ROW()), AP501:AP541, "📦")</f>
        <v>0</v>
      </c>
      <c r="AJ540" s="139">
        <f t="array" aca="1" ref="AJ540" ca="1">(
    SUMIFS(AR501:AR541, AY501:AY541, INDIRECT("AE" &amp; ROW()), AP501:AP541, "💲") +
    SUMIFS(AR501:AR541, AY501:AY541, INDIRECT("AE" &amp; ROW()), AP501:AP541, "📦")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
        SUMIFS(AR501:AR541, AY501:AY541, INDIRECT("AE" &amp; ROW()), AP501:AP541, "💲", AS501:AS541, "Familiar") +
        SUMIFS(AR501:AR541, AY501:AY541, INDIRECT("AE" &amp; ROW()), AP501:AP541, "📦", AS501:AS541, "Familiar")
    ) / 2
)  -
(
    (
        SUMIFS(AR501:AR541, AY501:AY541, INDIRECT("AE" &amp; ROW()), AP501:AP541, "💲", AS501:AS541, "Exonerado ADH") +
        SUMIFS(AR501:AR541, AY501:AY541, INDIRECT("AE" &amp; ROW()), AP501:AP541, "📦", AS501:AS541, "Exonerado ADH")
    ) / 2
)  -
(
    (
        SUMIFS(AR501:AR541, AY501:AY541, INDIRECT("AE" &amp; ROW()), AP501:AP541, "💲", AS501:AS541, "Exonerado Doctor") +
        SUMIFS(AR501:AR541, AY501:AY541, INDIRECT("AE" &amp; ROW()), AP501:AP541, "📦", AS501:AS541, "Exonerado Doctor")
    ) / 2
)</f>
        <v>0</v>
      </c>
      <c r="AK540" s="139">
        <f t="array" aca="1" ref="AK540" ca="1">(
    SUMIFS(AR501:AR541, AY501:AY541, INDIRECT("AE" &amp; ROW()), AP501:AP541, "💲") +
    SUMIFS(AR501:AR541, AY501:AY541, INDIRECT("AE" &amp; ROW()), AP501:AP541, "📦")
) -
(
    SUMIFS(AR501:AR541, AY501:AY541, INDIRECT("AE" &amp; ROW()), AP501:AP541, "💲", AS501:AS541, "Familiar") +
    SUMIFS(AR501:AR541, AY501:AY541, INDIRECT("AE" &amp; ROW()), AP501:AP541, "📦", AS501:AS541, "Familiar")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SUMIFS(AR501:AR541, AY501:AY541, INDIRECT("AE" &amp; ROW()), AP501:AP541, "💲", AS501:AS541, "Exonerado ADH") +
    SUMIFS(AR501:AR541, AY501:AY541, INDIRECT("AE" &amp; ROW()), AP501:AP541, "📦", AS501:AS541, "Exonerado ADH")
) -
(
    (
        SUMIFS(AR501:AR541, AY501:AY541, INDIRECT("AE" &amp; ROW()), AP501:AP541, "💲", AS501:AS541, "Exonerado Doctor") +
        SUMIFS(AR501:AR541, AY501:AY541, INDIRECT("AE" &amp; ROW()), AP501:AP541, "📦", AS501:AS541, "Exonerado Doctor")
    ) / 2
) -
(
    (
        SUMIFS(AR501:AR541, AY501:AY541, INDIRECT("AE" &amp; ROW()), AP501:AP541, "💲", AS501:AS541, "") +
        SUMIFS(AR501:AR541, AY501:AY541, INDIRECT("AE" &amp; ROW()), AP501:AP541, "📦", AS501:AS541, "")
    ) / 2
)</f>
        <v>0</v>
      </c>
      <c r="AL540" s="140">
        <f t="array" aca="1" ref="AL540" ca="1">(
    SUMIFS(AR501:AR541, AY501:AY541, INDIRECT("AE" &amp; ROW()), AP501:AP541, "💲") +
    SUMIFS(AR501:AR541, AY501:AY541, INDIRECT("AE" &amp; ROW()), AP501:AP541, "📦")
) -
(
    (
        SUMIFS(AR501:AR541, AY501:AY541, INDIRECT("AE" &amp; ROW()), AP501:AP541, "💲", AS501:AS541, "Familiar") +
        SUMIFS(AR501:AR541, AY501:AY541, INDIRECT("AE" &amp; ROW()), AP501:AP541, "📦", AS501:AS541, "Familiar")
    ) / 2
) -
(
    (
        SUMIFS(AR501:AR541, AY501:AY541, INDIRECT("AE" &amp; ROW()), AP501:AP541, "💲", AS501:AS541, "Participante") +
        SUMIFS(AR501:AR541, AY501:AY541, INDIRECT("AE" &amp; ROW()), AP501:AP541, "📦", AS501:AS541, "Participante")
    ) / 2
) -
(
    (
        SUMIFS(AR501:AR541, AY501:AY541, INDIRECT("AE" &amp; ROW()), AP501:AP541, "💲", AS501:AS541, "Empleado") +
        SUMIFS(AR501:AR541, AY501:AY541, INDIRECT("AE" &amp; ROW()), AP501:AP541, "📦", AS501:AS541, "Empleado")
    ) / 2
) -
(
    (
        SUMIFS(AR501:AR541, AY501:AY541, INDIRECT("AE" &amp; ROW()), AP501:AP541, "💲", AS501:AS541, "Exonerado ADH") +
        SUMIFS(AR501:AR541, AY501:AY541, INDIRECT("AE" &amp; ROW()), AP501:AP541, "📦", AS501:AS541, "Exonerado ADH")
    ) / 2
) -
(
    SUMIFS(AR501:AR541, AY501:AY541, INDIRECT("AE" &amp; ROW()), AP501:AP541, "💲", AS501:AS541, "Exonerado Doctor") +
    SUMIFS(AR501:AR541, AY501:AY541, INDIRECT("AE" &amp; ROW()), AP501:AP541, "📦", AS501:AS541, "Exonerado Doctor")
) -
(
    (
        SUMIFS(AR501:AR541, AY501:AY541, INDIRECT("AE" &amp; ROW()), AP501:AP541, "💲", AS501:AS541, "") +
        SUMIFS(AR501:AR541, AY501:AY541, INDIRECT("AE" &amp; ROW()), AP501:AP541, "📦", AS501:AS541, "")
    ) / 2
)</f>
        <v>0</v>
      </c>
      <c r="AM540" s="48"/>
      <c r="AN540" s="156"/>
      <c r="AO540" s="156"/>
      <c r="AP540" s="156"/>
      <c r="AQ540" s="156"/>
      <c r="AR540" s="156"/>
      <c r="AS540" s="156"/>
      <c r="AT540" s="156"/>
      <c r="AU540" s="156"/>
      <c r="AV540" s="156"/>
      <c r="AW540" s="156"/>
      <c r="AX540" s="156"/>
      <c r="AY540" s="156">
        <f>N552</f>
        <v>0</v>
      </c>
      <c r="AZ540" s="48"/>
      <c r="BA540" s="48"/>
      <c r="BB540" s="48"/>
      <c r="BC540" s="48"/>
      <c r="BD540" s="48"/>
      <c r="BE540" s="48"/>
      <c r="BF540" s="48"/>
      <c r="BG540" s="48"/>
      <c r="BH540" s="48"/>
      <c r="BI540" s="48"/>
      <c r="BJ540" s="48"/>
      <c r="BK540" s="48"/>
      <c r="BL540" s="48"/>
      <c r="BM540" s="48"/>
      <c r="BN540" s="48"/>
    </row>
    <row r="541" spans="1:66" ht="11.25" customHeight="1">
      <c r="A541" s="222">
        <f>A537+$Q$13/1440</f>
        <v>0.74999999999999978</v>
      </c>
      <c r="B541" s="38"/>
      <c r="C541" s="204"/>
      <c r="D541" s="207"/>
      <c r="E541" s="40" t="s">
        <v>36</v>
      </c>
      <c r="F541" s="42" t="str">
        <f>IF(D541&lt;&gt;"", VLOOKUP(D541,'Base de Datos'!$A$2:$D1268,2,FALSE()),"")</f>
        <v/>
      </c>
      <c r="G541" s="204"/>
      <c r="H541" s="216"/>
      <c r="I541" s="40" t="s">
        <v>36</v>
      </c>
      <c r="J541" s="42" t="str">
        <f>IF(H541&lt;&gt;"", VLOOKUP(H541,'Base de Datos'!$A$2:$D1268,2,FALSE()),"")</f>
        <v/>
      </c>
      <c r="K541" s="204"/>
      <c r="L541" s="216"/>
      <c r="M541" s="40" t="s">
        <v>36</v>
      </c>
      <c r="N541" s="42" t="str">
        <f>IF(L541&lt;&gt;"", VLOOKUP(L541,'Base de Datos'!$A$2:$D1268,2,FALSE()),"")</f>
        <v/>
      </c>
      <c r="O541" s="43"/>
      <c r="P541" s="163"/>
      <c r="Q541" s="3"/>
      <c r="R541" s="15"/>
      <c r="S541" s="45"/>
      <c r="T541" s="45" t="s">
        <v>37</v>
      </c>
      <c r="U541" s="46"/>
      <c r="V541" s="47"/>
      <c r="W541" s="45"/>
      <c r="X541" s="45" t="s">
        <v>37</v>
      </c>
      <c r="Y541" s="46"/>
      <c r="Z541" s="47"/>
      <c r="AA541" s="45"/>
      <c r="AB541" s="45" t="s">
        <v>37</v>
      </c>
      <c r="AC541" s="46"/>
      <c r="AD541" s="48"/>
      <c r="AE541" s="240" t="s">
        <v>49</v>
      </c>
      <c r="AF541" s="230"/>
      <c r="AG541" s="161">
        <f t="array" aca="1" ref="AG541" ca="1">COUNTIFS(AP501:AP541, "💲", AY501:AY541, INDIRECT("AE" &amp; ROW())) + COUNTIFS(AP501:AP541, "📦", AY501:AY541, INDIRECT("AE" &amp; ROW())) + COUNTIFS(AP501:AP541, "✅", AY501:AY541, INDIRECT("AE" &amp; ROW()))</f>
        <v>0</v>
      </c>
      <c r="AH541" s="162">
        <f t="array" aca="1" ref="AH541" ca="1">COUNTIFS(AP501:AP541, "💲", AY501:AY541, INDIRECT("AE" &amp; ROW())) + COUNTIFS(AP501:AP541, "📦", AY501:AY541, INDIRECT("AE" &amp; ROW()))</f>
        <v>0</v>
      </c>
      <c r="AI541" s="139">
        <f t="array" aca="1" ref="AI541" ca="1">SUMIFS(AR501:AR541, AY501:AY541, INDIRECT("AE" &amp; ROW()), AP501:AP541, "💲") + SUMIFS(AR501:AR541, AY501:AY541, INDIRECT("AE" &amp; ROW()), AP501:AP541, "📦")</f>
        <v>0</v>
      </c>
      <c r="AJ541" s="139">
        <f t="array" aca="1" ref="AJ541" ca="1">(
    SUMIFS(AR501:AR541, AY501:AY541, INDIRECT("AE" &amp; ROW()), AP501:AP541, "💲") +
    SUMIFS(AR501:AR541, AY501:AY541, INDIRECT("AE" &amp; ROW()), AP501:AP541, "📦")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
        SUMIFS(AR501:AR541, AY501:AY541, INDIRECT("AE" &amp; ROW()), AP501:AP541, "💲", AS501:AS541, "Familiar") +
        SUMIFS(AR501:AR541, AY501:AY541, INDIRECT("AE" &amp; ROW()), AP501:AP541, "📦", AS501:AS541, "Familiar")
    ) / 2
)  -
(
    (
        SUMIFS(AR501:AR541, AY501:AY541, INDIRECT("AE" &amp; ROW()), AP501:AP541, "💲", AS501:AS541, "Exonerado ADH") +
        SUMIFS(AR501:AR541, AY501:AY541, INDIRECT("AE" &amp; ROW()), AP501:AP541, "📦", AS501:AS541, "Exonerado ADH")
    ) / 2
)  -
(
    (
        SUMIFS(AR501:AR541, AY501:AY541, INDIRECT("AE" &amp; ROW()), AP501:AP541, "💲", AS501:AS541, "Exonerado Doctor") +
        SUMIFS(AR501:AR541, AY501:AY541, INDIRECT("AE" &amp; ROW()), AP501:AP541, "📦", AS501:AS541, "Exonerado Doctor")
    ) / 2
)</f>
        <v>0</v>
      </c>
      <c r="AK541" s="139">
        <f t="array" aca="1" ref="AK541" ca="1">(
    SUMIFS(AR501:AR541, AY501:AY541, INDIRECT("AE" &amp; ROW()), AP501:AP541, "💲") +
    SUMIFS(AR501:AR541, AY501:AY541, INDIRECT("AE" &amp; ROW()), AP501:AP541, "📦")
) -
(
    SUMIFS(AR501:AR541, AY501:AY541, INDIRECT("AE" &amp; ROW()), AP501:AP541, "💲", AS501:AS541, "Familiar") +
    SUMIFS(AR501:AR541, AY501:AY541, INDIRECT("AE" &amp; ROW()), AP501:AP541, "📦", AS501:AS541, "Familiar")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SUMIFS(AR501:AR541, AY501:AY541, INDIRECT("AE" &amp; ROW()), AP501:AP541, "💲", AS501:AS541, "Exonerado ADH") +
    SUMIFS(AR501:AR541, AY501:AY541, INDIRECT("AE" &amp; ROW()), AP501:AP541, "📦", AS501:AS541, "Exonerado ADH")
) -
(
    (
        SUMIFS(AR501:AR541, AY501:AY541, INDIRECT("AE" &amp; ROW()), AP501:AP541, "💲", AS501:AS541, "Exonerado Doctor") +
        SUMIFS(AR501:AR541, AY501:AY541, INDIRECT("AE" &amp; ROW()), AP501:AP541, "📦", AS501:AS541, "Exonerado Doctor")
    ) / 2
) -
(
    (
        SUMIFS(AR501:AR541, AY501:AY541, INDIRECT("AE" &amp; ROW()), AP501:AP541, "💲", AS501:AS541, "") +
        SUMIFS(AR501:AR541, AY501:AY541, INDIRECT("AE" &amp; ROW()), AP501:AP541, "📦", AS501:AS541, "")
    ) / 2
)</f>
        <v>0</v>
      </c>
      <c r="AL541" s="140">
        <f t="array" aca="1" ref="AL541" ca="1">(
    SUMIFS(AR501:AR541, AY501:AY541, INDIRECT("AE" &amp; ROW()), AP501:AP541, "💲") +
    SUMIFS(AR501:AR541, AY501:AY541, INDIRECT("AE" &amp; ROW()), AP501:AP541, "📦")
) -
(
    (
        SUMIFS(AR501:AR541, AY501:AY541, INDIRECT("AE" &amp; ROW()), AP501:AP541, "💲", AS501:AS541, "Familiar") +
        SUMIFS(AR501:AR541, AY501:AY541, INDIRECT("AE" &amp; ROW()), AP501:AP541, "📦", AS501:AS541, "Familiar")
    ) / 2
) -
(
    (
        SUMIFS(AR501:AR541, AY501:AY541, INDIRECT("AE" &amp; ROW()), AP501:AP541, "💲", AS501:AS541, "Participante") +
        SUMIFS(AR501:AR541, AY501:AY541, INDIRECT("AE" &amp; ROW()), AP501:AP541, "📦", AS501:AS541, "Participante")
    ) / 2
) -
(
    (
        SUMIFS(AR501:AR541, AY501:AY541, INDIRECT("AE" &amp; ROW()), AP501:AP541, "💲", AS501:AS541, "Empleado") +
        SUMIFS(AR501:AR541, AY501:AY541, INDIRECT("AE" &amp; ROW()), AP501:AP541, "📦", AS501:AS541, "Empleado")
    ) / 2
) -
(
    (
        SUMIFS(AR501:AR541, AY501:AY541, INDIRECT("AE" &amp; ROW()), AP501:AP541, "💲", AS501:AS541, "Exonerado ADH") +
        SUMIFS(AR501:AR541, AY501:AY541, INDIRECT("AE" &amp; ROW()), AP501:AP541, "📦", AS501:AS541, "Exonerado ADH")
    ) / 2
) -
(
    SUMIFS(AR501:AR541, AY501:AY541, INDIRECT("AE" &amp; ROW()), AP501:AP541, "💲", AS501:AS541, "Exonerado Doctor") +
    SUMIFS(AR501:AR541, AY501:AY541, INDIRECT("AE" &amp; ROW()), AP501:AP541, "📦", AS501:AS541, "Exonerado Doctor")
) -
(
    (
        SUMIFS(AR501:AR541, AY501:AY541, INDIRECT("AE" &amp; ROW()), AP501:AP541, "💲", AS501:AS541, "") +
        SUMIFS(AR501:AR541, AY501:AY541, INDIRECT("AE" &amp; ROW()), AP501:AP541, "📦", AS501:AS541, "")
    ) / 2
)</f>
        <v>0</v>
      </c>
      <c r="AM541" s="48"/>
      <c r="AN541" s="156"/>
      <c r="AO541" s="156"/>
      <c r="AP541" s="156"/>
      <c r="AQ541" s="156"/>
      <c r="AR541" s="156"/>
      <c r="AS541" s="156"/>
      <c r="AT541" s="156"/>
      <c r="AU541" s="156"/>
      <c r="AV541" s="156"/>
      <c r="AW541" s="156"/>
      <c r="AX541" s="156"/>
      <c r="AY541" s="156"/>
      <c r="AZ541" s="48"/>
      <c r="BA541" s="48"/>
      <c r="BB541" s="48"/>
      <c r="BC541" s="48"/>
      <c r="BD541" s="48"/>
      <c r="BE541" s="48"/>
      <c r="BF541" s="48"/>
      <c r="BG541" s="48"/>
      <c r="BH541" s="48"/>
      <c r="BI541" s="48"/>
      <c r="BJ541" s="48"/>
      <c r="BK541" s="48"/>
      <c r="BL541" s="48"/>
      <c r="BM541" s="48"/>
      <c r="BN541" s="48"/>
    </row>
    <row r="542" spans="1:66" ht="11.25" customHeight="1">
      <c r="A542" s="220"/>
      <c r="B542" s="38"/>
      <c r="C542" s="205"/>
      <c r="D542" s="208"/>
      <c r="E542" s="57" t="s">
        <v>42</v>
      </c>
      <c r="F542" s="58" t="str">
        <f>IF(D541&lt;&gt;"", VLOOKUP(D541,'Base de Datos'!$A$2:$D1268,3,FALSE()),"")</f>
        <v/>
      </c>
      <c r="G542" s="205"/>
      <c r="H542" s="208"/>
      <c r="I542" s="57" t="s">
        <v>42</v>
      </c>
      <c r="J542" s="58" t="str">
        <f>IF(H541&lt;&gt;"", VLOOKUP(H541,'Base de Datos'!$A$2:$D1268,3,FALSE()),"")</f>
        <v/>
      </c>
      <c r="K542" s="205"/>
      <c r="L542" s="208"/>
      <c r="M542" s="57" t="s">
        <v>42</v>
      </c>
      <c r="N542" s="58" t="str">
        <f>IF(L541&lt;&gt;"", VLOOKUP(L541,'Base de Datos'!$A$2:$D1268,3,FALSE()),"")</f>
        <v/>
      </c>
      <c r="O542" s="43"/>
      <c r="P542" s="163"/>
      <c r="Q542" s="3"/>
      <c r="R542" s="15"/>
      <c r="S542" s="229"/>
      <c r="T542" s="230"/>
      <c r="U542" s="59"/>
      <c r="V542" s="47"/>
      <c r="W542" s="229"/>
      <c r="X542" s="230"/>
      <c r="Y542" s="59"/>
      <c r="Z542" s="47"/>
      <c r="AA542" s="229"/>
      <c r="AB542" s="230"/>
      <c r="AC542" s="59"/>
      <c r="AD542" s="48"/>
      <c r="AE542" s="240" t="s">
        <v>51</v>
      </c>
      <c r="AF542" s="230"/>
      <c r="AG542" s="161">
        <f t="array" aca="1" ref="AG542" ca="1">COUNTIFS(AP501:AP541, "💲", AY501:AY541, INDIRECT("AE" &amp; ROW())) + COUNTIFS(AP501:AP541, "📦", AY501:AY541, INDIRECT("AE" &amp; ROW())) + COUNTIFS(AP501:AP541, "✅", AY501:AY541, INDIRECT("AE" &amp; ROW()))</f>
        <v>0</v>
      </c>
      <c r="AH542" s="162">
        <f t="array" aca="1" ref="AH542" ca="1">COUNTIFS(AP501:AP541, "💲", AY501:AY541, INDIRECT("AE" &amp; ROW())) + COUNTIFS(AP501:AP541, "📦", AY501:AY541, INDIRECT("AE" &amp; ROW()))</f>
        <v>0</v>
      </c>
      <c r="AI542" s="139">
        <f t="array" aca="1" ref="AI542" ca="1">SUMIFS(AR501:AR541, AY501:AY541, INDIRECT("AE" &amp; ROW()), AP501:AP541, "💲") + SUMIFS(AR501:AR541, AY501:AY541, INDIRECT("AE" &amp; ROW()), AP501:AP541, "📦")</f>
        <v>0</v>
      </c>
      <c r="AJ542" s="139">
        <f t="array" aca="1" ref="AJ542" ca="1">(
    SUMIFS(AR501:AR541, AY501:AY541, INDIRECT("AE" &amp; ROW()), AP501:AP541, "💲") +
    SUMIFS(AR501:AR541, AY501:AY541, INDIRECT("AE" &amp; ROW()), AP501:AP541, "📦")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
        SUMIFS(AR501:AR541, AY501:AY541, INDIRECT("AE" &amp; ROW()), AP501:AP541, "💲", AS501:AS541, "Familiar") +
        SUMIFS(AR501:AR541, AY501:AY541, INDIRECT("AE" &amp; ROW()), AP501:AP541, "📦", AS501:AS541, "Familiar")
    ) / 2
)  -
(
    (
        SUMIFS(AR501:AR541, AY501:AY541, INDIRECT("AE" &amp; ROW()), AP501:AP541, "💲", AS501:AS541, "Exonerado ADH") +
        SUMIFS(AR501:AR541, AY501:AY541, INDIRECT("AE" &amp; ROW()), AP501:AP541, "📦", AS501:AS541, "Exonerado ADH")
    ) / 2
)  -
(
    (
        SUMIFS(AR501:AR541, AY501:AY541, INDIRECT("AE" &amp; ROW()), AP501:AP541, "💲", AS501:AS541, "Exonerado Doctor") +
        SUMIFS(AR501:AR541, AY501:AY541, INDIRECT("AE" &amp; ROW()), AP501:AP541, "📦", AS501:AS541, "Exonerado Doctor")
    ) / 2
)</f>
        <v>0</v>
      </c>
      <c r="AK542" s="139">
        <f t="array" aca="1" ref="AK542" ca="1">(
    SUMIFS(AR501:AR541, AY501:AY541, INDIRECT("AE" &amp; ROW()), AP501:AP541, "💲") +
    SUMIFS(AR501:AR541, AY501:AY541, INDIRECT("AE" &amp; ROW()), AP501:AP541, "📦")
) -
(
    SUMIFS(AR501:AR541, AY501:AY541, INDIRECT("AE" &amp; ROW()), AP501:AP541, "💲", AS501:AS541, "Familiar") +
    SUMIFS(AR501:AR541, AY501:AY541, INDIRECT("AE" &amp; ROW()), AP501:AP541, "📦", AS501:AS541, "Familiar")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SUMIFS(AR501:AR541, AY501:AY541, INDIRECT("AE" &amp; ROW()), AP501:AP541, "💲", AS501:AS541, "Exonerado ADH") +
    SUMIFS(AR501:AR541, AY501:AY541, INDIRECT("AE" &amp; ROW()), AP501:AP541, "📦", AS501:AS541, "Exonerado ADH")
) -
(
    (
        SUMIFS(AR501:AR541, AY501:AY541, INDIRECT("AE" &amp; ROW()), AP501:AP541, "💲", AS501:AS541, "Exonerado Doctor") +
        SUMIFS(AR501:AR541, AY501:AY541, INDIRECT("AE" &amp; ROW()), AP501:AP541, "📦", AS501:AS541, "Exonerado Doctor")
    ) / 2
) -
(
    (
        SUMIFS(AR501:AR541, AY501:AY541, INDIRECT("AE" &amp; ROW()), AP501:AP541, "💲", AS501:AS541, "") +
        SUMIFS(AR501:AR541, AY501:AY541, INDIRECT("AE" &amp; ROW()), AP501:AP541, "📦", AS501:AS541, "")
    ) / 2
)</f>
        <v>0</v>
      </c>
      <c r="AL542" s="140">
        <f t="array" aca="1" ref="AL542" ca="1">(
    SUMIFS(AR501:AR541, AY501:AY541, INDIRECT("AE" &amp; ROW()), AP501:AP541, "💲") +
    SUMIFS(AR501:AR541, AY501:AY541, INDIRECT("AE" &amp; ROW()), AP501:AP541, "📦")
) -
(
    (
        SUMIFS(AR501:AR541, AY501:AY541, INDIRECT("AE" &amp; ROW()), AP501:AP541, "💲", AS501:AS541, "Familiar") +
        SUMIFS(AR501:AR541, AY501:AY541, INDIRECT("AE" &amp; ROW()), AP501:AP541, "📦", AS501:AS541, "Familiar")
    ) / 2
) -
(
    (
        SUMIFS(AR501:AR541, AY501:AY541, INDIRECT("AE" &amp; ROW()), AP501:AP541, "💲", AS501:AS541, "Participante") +
        SUMIFS(AR501:AR541, AY501:AY541, INDIRECT("AE" &amp; ROW()), AP501:AP541, "📦", AS501:AS541, "Participante")
    ) / 2
) -
(
    (
        SUMIFS(AR501:AR541, AY501:AY541, INDIRECT("AE" &amp; ROW()), AP501:AP541, "💲", AS501:AS541, "Empleado") +
        SUMIFS(AR501:AR541, AY501:AY541, INDIRECT("AE" &amp; ROW()), AP501:AP541, "📦", AS501:AS541, "Empleado")
    ) / 2
) -
(
    (
        SUMIFS(AR501:AR541, AY501:AY541, INDIRECT("AE" &amp; ROW()), AP501:AP541, "💲", AS501:AS541, "Exonerado ADH") +
        SUMIFS(AR501:AR541, AY501:AY541, INDIRECT("AE" &amp; ROW()), AP501:AP541, "📦", AS501:AS541, "Exonerado ADH")
    ) / 2
) -
(
    SUMIFS(AR501:AR541, AY501:AY541, INDIRECT("AE" &amp; ROW()), AP501:AP541, "💲", AS501:AS541, "Exonerado Doctor") +
    SUMIFS(AR501:AR541, AY501:AY541, INDIRECT("AE" &amp; ROW()), AP501:AP541, "📦", AS501:AS541, "Exonerado Doctor")
) -
(
    (
        SUMIFS(AR501:AR541, AY501:AY541, INDIRECT("AE" &amp; ROW()), AP501:AP541, "💲", AS501:AS541, "") +
        SUMIFS(AR501:AR541, AY501:AY541, INDIRECT("AE" &amp; ROW()), AP501:AP541, "📦", AS501:AS541, "")
    ) / 2
)</f>
        <v>0</v>
      </c>
      <c r="AM542" s="48"/>
      <c r="AN542" s="48"/>
      <c r="AO542" s="48"/>
      <c r="AP542" s="48"/>
      <c r="AQ542" s="48"/>
      <c r="AR542" s="48"/>
      <c r="AS542" s="48"/>
      <c r="AT542" s="48"/>
      <c r="AU542" s="48"/>
      <c r="AV542" s="48"/>
      <c r="AW542" s="48"/>
      <c r="AX542" s="48"/>
      <c r="AY542" s="48"/>
      <c r="AZ542" s="48"/>
      <c r="BA542" s="48"/>
      <c r="BB542" s="48"/>
      <c r="BC542" s="48"/>
      <c r="BD542" s="48"/>
      <c r="BE542" s="48"/>
      <c r="BF542" s="48"/>
      <c r="BG542" s="48"/>
      <c r="BH542" s="48"/>
      <c r="BI542" s="48"/>
      <c r="BJ542" s="48"/>
      <c r="BK542" s="48"/>
      <c r="BL542" s="48"/>
      <c r="BM542" s="48"/>
      <c r="BN542" s="48"/>
    </row>
    <row r="543" spans="1:66" ht="11.25" customHeight="1">
      <c r="A543" s="220"/>
      <c r="B543" s="38"/>
      <c r="C543" s="205"/>
      <c r="D543" s="208"/>
      <c r="E543" s="57" t="s">
        <v>44</v>
      </c>
      <c r="F543" s="58" t="str">
        <f>IF(D541&lt;&gt;"", VLOOKUP(D541,'Base de Datos'!$A$2:$D1268,4,FALSE()),"")</f>
        <v/>
      </c>
      <c r="G543" s="205"/>
      <c r="H543" s="208"/>
      <c r="I543" s="57" t="s">
        <v>44</v>
      </c>
      <c r="J543" s="58" t="str">
        <f>IF(H541&lt;&gt;"", VLOOKUP(H541,'Base de Datos'!$A$2:$D1268,4,FALSE()),"")</f>
        <v/>
      </c>
      <c r="K543" s="205"/>
      <c r="L543" s="208"/>
      <c r="M543" s="57" t="s">
        <v>44</v>
      </c>
      <c r="N543" s="58" t="str">
        <f>IF(L541&lt;&gt;"", VLOOKUP(L541,'Base de Datos'!$A$2:$D1268,4,FALSE()),"")</f>
        <v/>
      </c>
      <c r="O543" s="43"/>
      <c r="P543" s="163"/>
      <c r="Q543" s="3"/>
      <c r="R543" s="15"/>
      <c r="S543" s="229"/>
      <c r="T543" s="230"/>
      <c r="U543" s="59"/>
      <c r="V543" s="47"/>
      <c r="W543" s="229"/>
      <c r="X543" s="230"/>
      <c r="Y543" s="59"/>
      <c r="Z543" s="47"/>
      <c r="AA543" s="229"/>
      <c r="AB543" s="230"/>
      <c r="AC543" s="59"/>
      <c r="AD543" s="48"/>
      <c r="AE543" s="240" t="s">
        <v>55</v>
      </c>
      <c r="AF543" s="230"/>
      <c r="AG543" s="161">
        <f t="array" aca="1" ref="AG543" ca="1">COUNTIFS(AP501:AP541, "💲", AY501:AY541, INDIRECT("AE" &amp; ROW())) + COUNTIFS(AP501:AP541, "📦", AY501:AY541, INDIRECT("AE" &amp; ROW())) + COUNTIFS(AP501:AP541, "✅", AY501:AY541, INDIRECT("AE" &amp; ROW()))</f>
        <v>0</v>
      </c>
      <c r="AH543" s="162">
        <f t="array" aca="1" ref="AH543" ca="1">COUNTIFS(AP501:AP541, "💲", AY501:AY541, INDIRECT("AE" &amp; ROW())) + COUNTIFS(AP501:AP541, "📦", AY501:AY541, INDIRECT("AE" &amp; ROW()))</f>
        <v>0</v>
      </c>
      <c r="AI543" s="139">
        <f t="array" aca="1" ref="AI543" ca="1">SUMIFS(AR501:AR541, AY501:AY541, INDIRECT("AE" &amp; ROW()), AP501:AP541, "💲") + SUMIFS(AR501:AR541, AY501:AY541, INDIRECT("AE" &amp; ROW()), AP501:AP541, "📦")</f>
        <v>0</v>
      </c>
      <c r="AJ543" s="139">
        <f t="array" aca="1" ref="AJ543" ca="1">(
    SUMIFS(AR501:AR541, AY501:AY541, INDIRECT("AE" &amp; ROW()), AP501:AP541, "💲") +
    SUMIFS(AR501:AR541, AY501:AY541, INDIRECT("AE" &amp; ROW()), AP501:AP541, "📦")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
        SUMIFS(AR501:AR541, AY501:AY541, INDIRECT("AE" &amp; ROW()), AP501:AP541, "💲", AS501:AS541, "Familiar") +
        SUMIFS(AR501:AR541, AY501:AY541, INDIRECT("AE" &amp; ROW()), AP501:AP541, "📦", AS501:AS541, "Familiar")
    ) / 2
)  -
(
    (
        SUMIFS(AR501:AR541, AY501:AY541, INDIRECT("AE" &amp; ROW()), AP501:AP541, "💲", AS501:AS541, "Exonerado ADH") +
        SUMIFS(AR501:AR541, AY501:AY541, INDIRECT("AE" &amp; ROW()), AP501:AP541, "📦", AS501:AS541, "Exonerado ADH")
    ) / 2
)  -
(
    (
        SUMIFS(AR501:AR541, AY501:AY541, INDIRECT("AE" &amp; ROW()), AP501:AP541, "💲", AS501:AS541, "Exonerado Doctor") +
        SUMIFS(AR501:AR541, AY501:AY541, INDIRECT("AE" &amp; ROW()), AP501:AP541, "📦", AS501:AS541, "Exonerado Doctor")
    ) / 2
)</f>
        <v>0</v>
      </c>
      <c r="AK543" s="139">
        <f t="array" aca="1" ref="AK543" ca="1">(
    SUMIFS(AR501:AR541, AY501:AY541, INDIRECT("AE" &amp; ROW()), AP501:AP541, "💲") +
    SUMIFS(AR501:AR541, AY501:AY541, INDIRECT("AE" &amp; ROW()), AP501:AP541, "📦")
) -
(
    SUMIFS(AR501:AR541, AY501:AY541, INDIRECT("AE" &amp; ROW()), AP501:AP541, "💲", AS501:AS541, "Familiar") +
    SUMIFS(AR501:AR541, AY501:AY541, INDIRECT("AE" &amp; ROW()), AP501:AP541, "📦", AS501:AS541, "Familiar")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SUMIFS(AR501:AR541, AY501:AY541, INDIRECT("AE" &amp; ROW()), AP501:AP541, "💲", AS501:AS541, "Exonerado ADH") +
    SUMIFS(AR501:AR541, AY501:AY541, INDIRECT("AE" &amp; ROW()), AP501:AP541, "📦", AS501:AS541, "Exonerado ADH")
) -
(
    (
        SUMIFS(AR501:AR541, AY501:AY541, INDIRECT("AE" &amp; ROW()), AP501:AP541, "💲", AS501:AS541, "Exonerado Doctor") +
        SUMIFS(AR501:AR541, AY501:AY541, INDIRECT("AE" &amp; ROW()), AP501:AP541, "📦", AS501:AS541, "Exonerado Doctor")
    ) / 2
) -
(
    (
        SUMIFS(AR501:AR541, AY501:AY541, INDIRECT("AE" &amp; ROW()), AP501:AP541, "💲", AS501:AS541, "") +
        SUMIFS(AR501:AR541, AY501:AY541, INDIRECT("AE" &amp; ROW()), AP501:AP541, "📦", AS501:AS541, "")
    ) / 2
)</f>
        <v>0</v>
      </c>
      <c r="AL543" s="140">
        <f t="array" aca="1" ref="AL543" ca="1">(
    SUMIFS(AR501:AR541, AY501:AY541, INDIRECT("AE" &amp; ROW()), AP501:AP541, "💲") +
    SUMIFS(AR501:AR541, AY501:AY541, INDIRECT("AE" &amp; ROW()), AP501:AP541, "📦")
) -
(
    (
        SUMIFS(AR501:AR541, AY501:AY541, INDIRECT("AE" &amp; ROW()), AP501:AP541, "💲", AS501:AS541, "Familiar") +
        SUMIFS(AR501:AR541, AY501:AY541, INDIRECT("AE" &amp; ROW()), AP501:AP541, "📦", AS501:AS541, "Familiar")
    ) / 2
) -
(
    (
        SUMIFS(AR501:AR541, AY501:AY541, INDIRECT("AE" &amp; ROW()), AP501:AP541, "💲", AS501:AS541, "Participante") +
        SUMIFS(AR501:AR541, AY501:AY541, INDIRECT("AE" &amp; ROW()), AP501:AP541, "📦", AS501:AS541, "Participante")
    ) / 2
) -
(
    (
        SUMIFS(AR501:AR541, AY501:AY541, INDIRECT("AE" &amp; ROW()), AP501:AP541, "💲", AS501:AS541, "Empleado") +
        SUMIFS(AR501:AR541, AY501:AY541, INDIRECT("AE" &amp; ROW()), AP501:AP541, "📦", AS501:AS541, "Empleado")
    ) / 2
) -
(
    (
        SUMIFS(AR501:AR541, AY501:AY541, INDIRECT("AE" &amp; ROW()), AP501:AP541, "💲", AS501:AS541, "Exonerado ADH") +
        SUMIFS(AR501:AR541, AY501:AY541, INDIRECT("AE" &amp; ROW()), AP501:AP541, "📦", AS501:AS541, "Exonerado ADH")
    ) / 2
) -
(
    SUMIFS(AR501:AR541, AY501:AY541, INDIRECT("AE" &amp; ROW()), AP501:AP541, "💲", AS501:AS541, "Exonerado Doctor") +
    SUMIFS(AR501:AR541, AY501:AY541, INDIRECT("AE" &amp; ROW()), AP501:AP541, "📦", AS501:AS541, "Exonerado Doctor")
) -
(
    (
        SUMIFS(AR501:AR541, AY501:AY541, INDIRECT("AE" &amp; ROW()), AP501:AP541, "💲", AS501:AS541, "") +
        SUMIFS(AR501:AR541, AY501:AY541, INDIRECT("AE" &amp; ROW()), AP501:AP541, "📦", AS501:AS541, "")
    ) / 2
)</f>
        <v>0</v>
      </c>
      <c r="AM543" s="48"/>
      <c r="AN543" s="48"/>
      <c r="AO543" s="48"/>
      <c r="AP543" s="48"/>
      <c r="AQ543" s="48"/>
      <c r="AR543" s="48"/>
      <c r="AS543" s="48"/>
      <c r="AT543" s="48"/>
      <c r="AU543" s="48"/>
      <c r="AV543" s="48"/>
      <c r="AW543" s="48"/>
      <c r="AX543" s="48"/>
      <c r="AY543" s="48"/>
      <c r="AZ543" s="48"/>
      <c r="BA543" s="48"/>
      <c r="BB543" s="48"/>
      <c r="BC543" s="48"/>
      <c r="BD543" s="48"/>
      <c r="BE543" s="48"/>
      <c r="BF543" s="48"/>
      <c r="BG543" s="48"/>
      <c r="BH543" s="48"/>
      <c r="BI543" s="48"/>
      <c r="BJ543" s="48"/>
      <c r="BK543" s="48"/>
      <c r="BL543" s="48"/>
      <c r="BM543" s="48"/>
      <c r="BN543" s="48"/>
    </row>
    <row r="544" spans="1:66" ht="11.25" customHeight="1">
      <c r="A544" s="221"/>
      <c r="B544" s="38"/>
      <c r="C544" s="206"/>
      <c r="D544" s="209"/>
      <c r="E544" s="85" t="s">
        <v>46</v>
      </c>
      <c r="F544" s="86"/>
      <c r="G544" s="206"/>
      <c r="H544" s="209"/>
      <c r="I544" s="85" t="s">
        <v>46</v>
      </c>
      <c r="J544" s="108"/>
      <c r="K544" s="206"/>
      <c r="L544" s="209"/>
      <c r="M544" s="85" t="s">
        <v>46</v>
      </c>
      <c r="N544" s="108"/>
      <c r="O544" s="43"/>
      <c r="P544" s="163"/>
      <c r="Q544" s="3"/>
      <c r="R544" s="15"/>
      <c r="S544" s="227" t="str">
        <f>IF(OR(S541="Empleado",S541="Familiar"),"Nombre del Empleado","N° Factura")</f>
        <v>N° Factura</v>
      </c>
      <c r="T544" s="228"/>
      <c r="U544" s="89"/>
      <c r="V544" s="47"/>
      <c r="W544" s="227" t="str">
        <f>IF(OR(W541="Empleado",W541="Familiar"),"Nombre del Empleado","N° Factura")</f>
        <v>N° Factura</v>
      </c>
      <c r="X544" s="228"/>
      <c r="Y544" s="89"/>
      <c r="Z544" s="47"/>
      <c r="AA544" s="227" t="str">
        <f>IF(OR(AA541="Empleado",AA541="Familiar"),"Nombre del Empleado","N° Factura")</f>
        <v>N° Factura</v>
      </c>
      <c r="AB544" s="228"/>
      <c r="AC544" s="89"/>
      <c r="AD544" s="48"/>
      <c r="AE544" s="240" t="s">
        <v>57</v>
      </c>
      <c r="AF544" s="230"/>
      <c r="AG544" s="161">
        <f t="array" aca="1" ref="AG544" ca="1">COUNTIFS(AP501:AP541, "💲", AY501:AY541, INDIRECT("AE" &amp; ROW())) + COUNTIFS(AP501:AP541, "📦", AY501:AY541, INDIRECT("AE" &amp; ROW())) + COUNTIFS(AP501:AP541, "✅", AY501:AY541, INDIRECT("AE" &amp; ROW()))</f>
        <v>0</v>
      </c>
      <c r="AH544" s="162">
        <f t="array" aca="1" ref="AH544" ca="1">COUNTIFS(AP501:AP541, "💲", AY501:AY541, INDIRECT("AE" &amp; ROW())) + COUNTIFS(AP501:AP541, "📦", AY501:AY541, INDIRECT("AE" &amp; ROW()))</f>
        <v>0</v>
      </c>
      <c r="AI544" s="139">
        <f t="array" aca="1" ref="AI544" ca="1">SUMIFS(AR501:AR541, AY501:AY541, INDIRECT("AE" &amp; ROW()), AP501:AP541, "💲") + SUMIFS(AR501:AR541, AY501:AY541, INDIRECT("AE" &amp; ROW()), AP501:AP541, "📦")</f>
        <v>0</v>
      </c>
      <c r="AJ544" s="139">
        <f t="array" aca="1" ref="AJ544" ca="1">(
    SUMIFS(AR501:AR541, AY501:AY541, INDIRECT("AE" &amp; ROW()), AP501:AP541, "💲") +
    SUMIFS(AR501:AR541, AY501:AY541, INDIRECT("AE" &amp; ROW()), AP501:AP541, "📦")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
        SUMIFS(AR501:AR541, AY501:AY541, INDIRECT("AE" &amp; ROW()), AP501:AP541, "💲", AS501:AS541, "Familiar") +
        SUMIFS(AR501:AR541, AY501:AY541, INDIRECT("AE" &amp; ROW()), AP501:AP541, "📦", AS501:AS541, "Familiar")
    ) / 2
)  -
(
    (
        SUMIFS(AR501:AR541, AY501:AY541, INDIRECT("AE" &amp; ROW()), AP501:AP541, "💲", AS501:AS541, "Exonerado ADH") +
        SUMIFS(AR501:AR541, AY501:AY541, INDIRECT("AE" &amp; ROW()), AP501:AP541, "📦", AS501:AS541, "Exonerado ADH")
    ) / 2
)  -
(
    (
        SUMIFS(AR501:AR541, AY501:AY541, INDIRECT("AE" &amp; ROW()), AP501:AP541, "💲", AS501:AS541, "Exonerado Doctor") +
        SUMIFS(AR501:AR541, AY501:AY541, INDIRECT("AE" &amp; ROW()), AP501:AP541, "📦", AS501:AS541, "Exonerado Doctor")
    ) / 2
)</f>
        <v>0</v>
      </c>
      <c r="AK544" s="139">
        <f t="array" aca="1" ref="AK544" ca="1">(
    SUMIFS(AR501:AR541, AY501:AY541, INDIRECT("AE" &amp; ROW()), AP501:AP541, "💲") +
    SUMIFS(AR501:AR541, AY501:AY541, INDIRECT("AE" &amp; ROW()), AP501:AP541, "📦")
) -
(
    SUMIFS(AR501:AR541, AY501:AY541, INDIRECT("AE" &amp; ROW()), AP501:AP541, "💲", AS501:AS541, "Familiar") +
    SUMIFS(AR501:AR541, AY501:AY541, INDIRECT("AE" &amp; ROW()), AP501:AP541, "📦", AS501:AS541, "Familiar")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SUMIFS(AR501:AR541, AY501:AY541, INDIRECT("AE" &amp; ROW()), AP501:AP541, "💲", AS501:AS541, "Exonerado ADH") +
    SUMIFS(AR501:AR541, AY501:AY541, INDIRECT("AE" &amp; ROW()), AP501:AP541, "📦", AS501:AS541, "Exonerado ADH")
) -
(
    (
        SUMIFS(AR501:AR541, AY501:AY541, INDIRECT("AE" &amp; ROW()), AP501:AP541, "💲", AS501:AS541, "Exonerado Doctor") +
        SUMIFS(AR501:AR541, AY501:AY541, INDIRECT("AE" &amp; ROW()), AP501:AP541, "📦", AS501:AS541, "Exonerado Doctor")
    ) / 2
) -
(
    (
        SUMIFS(AR501:AR541, AY501:AY541, INDIRECT("AE" &amp; ROW()), AP501:AP541, "💲", AS501:AS541, "") +
        SUMIFS(AR501:AR541, AY501:AY541, INDIRECT("AE" &amp; ROW()), AP501:AP541, "📦", AS501:AS541, "")
    ) / 2
)</f>
        <v>0</v>
      </c>
      <c r="AL544" s="140">
        <f t="array" aca="1" ref="AL544" ca="1">(
    SUMIFS(AR501:AR541, AY501:AY541, INDIRECT("AE" &amp; ROW()), AP501:AP541, "💲") +
    SUMIFS(AR501:AR541, AY501:AY541, INDIRECT("AE" &amp; ROW()), AP501:AP541, "📦")
) -
(
    (
        SUMIFS(AR501:AR541, AY501:AY541, INDIRECT("AE" &amp; ROW()), AP501:AP541, "💲", AS501:AS541, "Familiar") +
        SUMIFS(AR501:AR541, AY501:AY541, INDIRECT("AE" &amp; ROW()), AP501:AP541, "📦", AS501:AS541, "Familiar")
    ) / 2
) -
(
    (
        SUMIFS(AR501:AR541, AY501:AY541, INDIRECT("AE" &amp; ROW()), AP501:AP541, "💲", AS501:AS541, "Participante") +
        SUMIFS(AR501:AR541, AY501:AY541, INDIRECT("AE" &amp; ROW()), AP501:AP541, "📦", AS501:AS541, "Participante")
    ) / 2
) -
(
    (
        SUMIFS(AR501:AR541, AY501:AY541, INDIRECT("AE" &amp; ROW()), AP501:AP541, "💲", AS501:AS541, "Empleado") +
        SUMIFS(AR501:AR541, AY501:AY541, INDIRECT("AE" &amp; ROW()), AP501:AP541, "📦", AS501:AS541, "Empleado")
    ) / 2
) -
(
    (
        SUMIFS(AR501:AR541, AY501:AY541, INDIRECT("AE" &amp; ROW()), AP501:AP541, "💲", AS501:AS541, "Exonerado ADH") +
        SUMIFS(AR501:AR541, AY501:AY541, INDIRECT("AE" &amp; ROW()), AP501:AP541, "📦", AS501:AS541, "Exonerado ADH")
    ) / 2
) -
(
    SUMIFS(AR501:AR541, AY501:AY541, INDIRECT("AE" &amp; ROW()), AP501:AP541, "💲", AS501:AS541, "Exonerado Doctor") +
    SUMIFS(AR501:AR541, AY501:AY541, INDIRECT("AE" &amp; ROW()), AP501:AP541, "📦", AS501:AS541, "Exonerado Doctor")
) -
(
    (
        SUMIFS(AR501:AR541, AY501:AY541, INDIRECT("AE" &amp; ROW()), AP501:AP541, "💲", AS501:AS541, "") +
        SUMIFS(AR501:AR541, AY501:AY541, INDIRECT("AE" &amp; ROW()), AP501:AP541, "📦", AS501:AS541, "")
    ) / 2
)</f>
        <v>0</v>
      </c>
      <c r="AM544" s="48"/>
      <c r="AN544" s="48"/>
      <c r="AO544" s="48"/>
      <c r="AP544" s="48"/>
      <c r="AQ544" s="48"/>
      <c r="AR544" s="48"/>
      <c r="AS544" s="48"/>
      <c r="AT544" s="48"/>
      <c r="AU544" s="48"/>
      <c r="AV544" s="48"/>
      <c r="AW544" s="48"/>
      <c r="AX544" s="48"/>
      <c r="AY544" s="48"/>
      <c r="AZ544" s="48"/>
      <c r="BA544" s="48"/>
      <c r="BB544" s="48"/>
      <c r="BC544" s="48"/>
      <c r="BD544" s="48"/>
      <c r="BE544" s="48"/>
      <c r="BF544" s="48"/>
      <c r="BG544" s="48"/>
      <c r="BH544" s="48"/>
      <c r="BI544" s="48"/>
      <c r="BJ544" s="48"/>
      <c r="BK544" s="48"/>
      <c r="BL544" s="48"/>
      <c r="BM544" s="48"/>
      <c r="BN544" s="48"/>
    </row>
    <row r="545" spans="1:66" ht="11.25" customHeight="1">
      <c r="A545" s="222">
        <f>A541+$Q$13/1440</f>
        <v>0.79166666666666641</v>
      </c>
      <c r="B545" s="164"/>
      <c r="C545" s="204"/>
      <c r="D545" s="207"/>
      <c r="E545" s="177" t="s">
        <v>36</v>
      </c>
      <c r="F545" s="42" t="str">
        <f>IF(D545&lt;&gt;"", VLOOKUP(D545,'Base de Datos'!$A$2:$D1268,2,FALSE()),"")</f>
        <v/>
      </c>
      <c r="G545" s="204"/>
      <c r="H545" s="216"/>
      <c r="I545" s="177" t="s">
        <v>36</v>
      </c>
      <c r="J545" s="42" t="str">
        <f>IF(H545&lt;&gt;"", VLOOKUP(H545,'Base de Datos'!$A$2:$D1268,2,FALSE()),"")</f>
        <v/>
      </c>
      <c r="K545" s="204"/>
      <c r="L545" s="216"/>
      <c r="M545" s="177" t="s">
        <v>36</v>
      </c>
      <c r="N545" s="42" t="str">
        <f>IF(L545&lt;&gt;"", VLOOKUP(L545,'Base de Datos'!$A$2:$D1268,2,FALSE()),"")</f>
        <v/>
      </c>
      <c r="O545" s="165"/>
      <c r="P545" s="165"/>
      <c r="Q545" s="165"/>
      <c r="R545" s="166"/>
      <c r="S545" s="167"/>
      <c r="T545" s="45" t="s">
        <v>37</v>
      </c>
      <c r="U545" s="168"/>
      <c r="V545" s="169"/>
      <c r="W545" s="167"/>
      <c r="X545" s="45" t="s">
        <v>37</v>
      </c>
      <c r="Y545" s="168"/>
      <c r="Z545" s="169"/>
      <c r="AA545" s="167"/>
      <c r="AB545" s="45" t="s">
        <v>37</v>
      </c>
      <c r="AC545" s="168"/>
      <c r="AD545" s="56"/>
      <c r="AE545" s="240" t="s">
        <v>59</v>
      </c>
      <c r="AF545" s="230"/>
      <c r="AG545" s="161">
        <f t="array" aca="1" ref="AG545" ca="1">COUNTIFS(AP501:AP541, "💲", AY501:AY541, INDIRECT("AE" &amp; ROW())) + COUNTIFS(AP501:AP541, "📦", AY501:AY541, INDIRECT("AE" &amp; ROW())) + COUNTIFS(AP501:AP541, "✅", AY501:AY541, INDIRECT("AE" &amp; ROW()))</f>
        <v>0</v>
      </c>
      <c r="AH545" s="162">
        <f t="array" aca="1" ref="AH545" ca="1">COUNTIFS(AP501:AP541, "💲", AY501:AY541, INDIRECT("AE" &amp; ROW())) + COUNTIFS(AP501:AP541, "📦", AY501:AY541, INDIRECT("AE" &amp; ROW()))</f>
        <v>0</v>
      </c>
      <c r="AI545" s="139">
        <f t="array" aca="1" ref="AI545" ca="1">SUMIFS(AR501:AR541, AY501:AY541, INDIRECT("AE" &amp; ROW()), AP501:AP541, "💲") + SUMIFS(AR501:AR541, AY501:AY541, INDIRECT("AE" &amp; ROW()), AP501:AP541, "📦")</f>
        <v>0</v>
      </c>
      <c r="AJ545" s="139">
        <f t="array" aca="1" ref="AJ545" ca="1">(
    SUMIFS(AR501:AR541, AY501:AY541, INDIRECT("AE" &amp; ROW()), AP501:AP541, "💲") +
    SUMIFS(AR501:AR541, AY501:AY541, INDIRECT("AE" &amp; ROW()), AP501:AP541, "📦")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
        SUMIFS(AR501:AR541, AY501:AY541, INDIRECT("AE" &amp; ROW()), AP501:AP541, "💲", AS501:AS541, "Familiar") +
        SUMIFS(AR501:AR541, AY501:AY541, INDIRECT("AE" &amp; ROW()), AP501:AP541, "📦", AS501:AS541, "Familiar")
    ) / 2
)  -
(
    (
        SUMIFS(AR501:AR541, AY501:AY541, INDIRECT("AE" &amp; ROW()), AP501:AP541, "💲", AS501:AS541, "Exonerado ADH") +
        SUMIFS(AR501:AR541, AY501:AY541, INDIRECT("AE" &amp; ROW()), AP501:AP541, "📦", AS501:AS541, "Exonerado ADH")
    ) / 2
)  -
(
    (
        SUMIFS(AR501:AR541, AY501:AY541, INDIRECT("AE" &amp; ROW()), AP501:AP541, "💲", AS501:AS541, "Exonerado Doctor") +
        SUMIFS(AR501:AR541, AY501:AY541, INDIRECT("AE" &amp; ROW()), AP501:AP541, "📦", AS501:AS541, "Exonerado Doctor")
    ) / 2
)</f>
        <v>0</v>
      </c>
      <c r="AK545" s="139">
        <f t="array" aca="1" ref="AK545" ca="1">(
    SUMIFS(AR501:AR541, AY501:AY541, INDIRECT("AE" &amp; ROW()), AP501:AP541, "💲") +
    SUMIFS(AR501:AR541, AY501:AY541, INDIRECT("AE" &amp; ROW()), AP501:AP541, "📦")
) -
(
    SUMIFS(AR501:AR541, AY501:AY541, INDIRECT("AE" &amp; ROW()), AP501:AP541, "💲", AS501:AS541, "Familiar") +
    SUMIFS(AR501:AR541, AY501:AY541, INDIRECT("AE" &amp; ROW()), AP501:AP541, "📦", AS501:AS541, "Familiar")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SUMIFS(AR501:AR541, AY501:AY541, INDIRECT("AE" &amp; ROW()), AP501:AP541, "💲", AS501:AS541, "Exonerado ADH") +
    SUMIFS(AR501:AR541, AY501:AY541, INDIRECT("AE" &amp; ROW()), AP501:AP541, "📦", AS501:AS541, "Exonerado ADH")
) -
(
    (
        SUMIFS(AR501:AR541, AY501:AY541, INDIRECT("AE" &amp; ROW()), AP501:AP541, "💲", AS501:AS541, "Exonerado Doctor") +
        SUMIFS(AR501:AR541, AY501:AY541, INDIRECT("AE" &amp; ROW()), AP501:AP541, "📦", AS501:AS541, "Exonerado Doctor")
    ) / 2
) -
(
    (
        SUMIFS(AR501:AR541, AY501:AY541, INDIRECT("AE" &amp; ROW()), AP501:AP541, "💲", AS501:AS541, "") +
        SUMIFS(AR501:AR541, AY501:AY541, INDIRECT("AE" &amp; ROW()), AP501:AP541, "📦", AS501:AS541, "")
    ) / 2
)</f>
        <v>0</v>
      </c>
      <c r="AL545" s="140">
        <f t="array" aca="1" ref="AL545" ca="1">(
    SUMIFS(AR501:AR541, AY501:AY541, INDIRECT("AE" &amp; ROW()), AP501:AP541, "💲") +
    SUMIFS(AR501:AR541, AY501:AY541, INDIRECT("AE" &amp; ROW()), AP501:AP541, "📦")
) -
(
    (
        SUMIFS(AR501:AR541, AY501:AY541, INDIRECT("AE" &amp; ROW()), AP501:AP541, "💲", AS501:AS541, "Familiar") +
        SUMIFS(AR501:AR541, AY501:AY541, INDIRECT("AE" &amp; ROW()), AP501:AP541, "📦", AS501:AS541, "Familiar")
    ) / 2
) -
(
    (
        SUMIFS(AR501:AR541, AY501:AY541, INDIRECT("AE" &amp; ROW()), AP501:AP541, "💲", AS501:AS541, "Participante") +
        SUMIFS(AR501:AR541, AY501:AY541, INDIRECT("AE" &amp; ROW()), AP501:AP541, "📦", AS501:AS541, "Participante")
    ) / 2
) -
(
    (
        SUMIFS(AR501:AR541, AY501:AY541, INDIRECT("AE" &amp; ROW()), AP501:AP541, "💲", AS501:AS541, "Empleado") +
        SUMIFS(AR501:AR541, AY501:AY541, INDIRECT("AE" &amp; ROW()), AP501:AP541, "📦", AS501:AS541, "Empleado")
    ) / 2
) -
(
    (
        SUMIFS(AR501:AR541, AY501:AY541, INDIRECT("AE" &amp; ROW()), AP501:AP541, "💲", AS501:AS541, "Exonerado ADH") +
        SUMIFS(AR501:AR541, AY501:AY541, INDIRECT("AE" &amp; ROW()), AP501:AP541, "📦", AS501:AS541, "Exonerado ADH")
    ) / 2
) -
(
    SUMIFS(AR501:AR541, AY501:AY541, INDIRECT("AE" &amp; ROW()), AP501:AP541, "💲", AS501:AS541, "Exonerado Doctor") +
    SUMIFS(AR501:AR541, AY501:AY541, INDIRECT("AE" &amp; ROW()), AP501:AP541, "📦", AS501:AS541, "Exonerado Doctor")
) -
(
    (
        SUMIFS(AR501:AR541, AY501:AY541, INDIRECT("AE" &amp; ROW()), AP501:AP541, "💲", AS501:AS541, "") +
        SUMIFS(AR501:AR541, AY501:AY541, INDIRECT("AE" &amp; ROW()), AP501:AP541, "📦", AS501:AS541, "")
    ) / 2
)</f>
        <v>0</v>
      </c>
      <c r="AM545" s="56"/>
      <c r="AN545" s="56"/>
      <c r="AO545" s="56"/>
      <c r="AP545" s="56"/>
      <c r="AQ545" s="56"/>
      <c r="AR545" s="56"/>
      <c r="AS545" s="56"/>
      <c r="AT545" s="56"/>
      <c r="AU545" s="56"/>
      <c r="AV545" s="56"/>
      <c r="AW545" s="56"/>
      <c r="AX545" s="56"/>
      <c r="AY545" s="56"/>
      <c r="AZ545" s="56"/>
      <c r="BA545" s="56"/>
      <c r="BB545" s="56"/>
      <c r="BC545" s="56"/>
      <c r="BD545" s="56"/>
      <c r="BE545" s="56"/>
      <c r="BF545" s="56"/>
      <c r="BG545" s="56"/>
      <c r="BH545" s="56"/>
      <c r="BI545" s="56"/>
      <c r="BJ545" s="56"/>
      <c r="BK545" s="56"/>
      <c r="BL545" s="56"/>
      <c r="BM545" s="56"/>
      <c r="BN545" s="56"/>
    </row>
    <row r="546" spans="1:66" ht="11.25" customHeight="1">
      <c r="A546" s="220"/>
      <c r="B546" s="164"/>
      <c r="C546" s="205"/>
      <c r="D546" s="208"/>
      <c r="E546" s="178" t="s">
        <v>42</v>
      </c>
      <c r="F546" s="58" t="str">
        <f>IF(D545&lt;&gt;"", VLOOKUP(D545,'Base de Datos'!$A$2:$D1268,3,FALSE()),"")</f>
        <v/>
      </c>
      <c r="G546" s="205"/>
      <c r="H546" s="208"/>
      <c r="I546" s="178" t="s">
        <v>42</v>
      </c>
      <c r="J546" s="58" t="str">
        <f>IF(H545&lt;&gt;"", VLOOKUP(H545,'Base de Datos'!$A$2:$D1268,3,FALSE()),"")</f>
        <v/>
      </c>
      <c r="K546" s="205"/>
      <c r="L546" s="208"/>
      <c r="M546" s="178" t="s">
        <v>42</v>
      </c>
      <c r="N546" s="58" t="str">
        <f>IF(L545&lt;&gt;"", VLOOKUP(L545,'Base de Datos'!$A$2:$D1268,3,FALSE()),"")</f>
        <v/>
      </c>
      <c r="O546" s="165"/>
      <c r="P546" s="165"/>
      <c r="Q546" s="165"/>
      <c r="R546" s="166"/>
      <c r="S546" s="231"/>
      <c r="T546" s="230"/>
      <c r="U546" s="170"/>
      <c r="V546" s="169"/>
      <c r="W546" s="231"/>
      <c r="X546" s="230"/>
      <c r="Y546" s="170"/>
      <c r="Z546" s="169"/>
      <c r="AA546" s="231"/>
      <c r="AB546" s="230"/>
      <c r="AC546" s="170"/>
      <c r="AD546" s="56"/>
      <c r="AE546" s="240" t="s">
        <v>63</v>
      </c>
      <c r="AF546" s="230"/>
      <c r="AG546" s="161">
        <f t="array" aca="1" ref="AG546" ca="1">COUNTIFS(AP501:AP541, "💲", AY501:AY541, INDIRECT("AE" &amp; ROW())) + COUNTIFS(AP501:AP541, "📦", AY501:AY541, INDIRECT("AE" &amp; ROW())) + COUNTIFS(AP501:AP541, "✅", AY501:AY541, INDIRECT("AE" &amp; ROW()))</f>
        <v>0</v>
      </c>
      <c r="AH546" s="162">
        <f t="array" aca="1" ref="AH546" ca="1">COUNTIFS(AP501:AP541, "💲", AY501:AY541, INDIRECT("AE" &amp; ROW())) + COUNTIFS(AP501:AP541, "📦", AY501:AY541, INDIRECT("AE" &amp; ROW()))</f>
        <v>0</v>
      </c>
      <c r="AI546" s="139">
        <f t="array" aca="1" ref="AI546" ca="1">SUMIFS(AR501:AR541, AY501:AY541, INDIRECT("AE" &amp; ROW()), AP501:AP541, "💲") + SUMIFS(AR501:AR541, AY501:AY541, INDIRECT("AE" &amp; ROW()), AP501:AP541, "📦")</f>
        <v>0</v>
      </c>
      <c r="AJ546" s="139">
        <f t="array" aca="1" ref="AJ546" ca="1">(
    SUMIFS(AR501:AR541, AY501:AY541, INDIRECT("AE" &amp; ROW()), AP501:AP541, "💲") +
    SUMIFS(AR501:AR541, AY501:AY541, INDIRECT("AE" &amp; ROW()), AP501:AP541, "📦")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
        SUMIFS(AR501:AR541, AY501:AY541, INDIRECT("AE" &amp; ROW()), AP501:AP541, "💲", AS501:AS541, "Familiar") +
        SUMIFS(AR501:AR541, AY501:AY541, INDIRECT("AE" &amp; ROW()), AP501:AP541, "📦", AS501:AS541, "Familiar")
    ) / 2
)  -
(
    (
        SUMIFS(AR501:AR541, AY501:AY541, INDIRECT("AE" &amp; ROW()), AP501:AP541, "💲", AS501:AS541, "Exonerado ADH") +
        SUMIFS(AR501:AR541, AY501:AY541, INDIRECT("AE" &amp; ROW()), AP501:AP541, "📦", AS501:AS541, "Exonerado ADH")
    ) / 2
)  -
(
    (
        SUMIFS(AR501:AR541, AY501:AY541, INDIRECT("AE" &amp; ROW()), AP501:AP541, "💲", AS501:AS541, "Exonerado Doctor") +
        SUMIFS(AR501:AR541, AY501:AY541, INDIRECT("AE" &amp; ROW()), AP501:AP541, "📦", AS501:AS541, "Exonerado Doctor")
    ) / 2
)</f>
        <v>0</v>
      </c>
      <c r="AK546" s="139">
        <f t="array" aca="1" ref="AK546" ca="1">(
    SUMIFS(AR501:AR541, AY501:AY541, INDIRECT("AE" &amp; ROW()), AP501:AP541, "💲") +
    SUMIFS(AR501:AR541, AY501:AY541, INDIRECT("AE" &amp; ROW()), AP501:AP541, "📦")
) -
(
    SUMIFS(AR501:AR541, AY501:AY541, INDIRECT("AE" &amp; ROW()), AP501:AP541, "💲", AS501:AS541, "Familiar") +
    SUMIFS(AR501:AR541, AY501:AY541, INDIRECT("AE" &amp; ROW()), AP501:AP541, "📦", AS501:AS541, "Familiar")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SUMIFS(AR501:AR541, AY501:AY541, INDIRECT("AE" &amp; ROW()), AP501:AP541, "💲", AS501:AS541, "Exonerado ADH") +
    SUMIFS(AR501:AR541, AY501:AY541, INDIRECT("AE" &amp; ROW()), AP501:AP541, "📦", AS501:AS541, "Exonerado ADH")
) -
(
    (
        SUMIFS(AR501:AR541, AY501:AY541, INDIRECT("AE" &amp; ROW()), AP501:AP541, "💲", AS501:AS541, "Exonerado Doctor") +
        SUMIFS(AR501:AR541, AY501:AY541, INDIRECT("AE" &amp; ROW()), AP501:AP541, "📦", AS501:AS541, "Exonerado Doctor")
    ) / 2
) -
(
    (
        SUMIFS(AR501:AR541, AY501:AY541, INDIRECT("AE" &amp; ROW()), AP501:AP541, "💲", AS501:AS541, "") +
        SUMIFS(AR501:AR541, AY501:AY541, INDIRECT("AE" &amp; ROW()), AP501:AP541, "📦", AS501:AS541, "")
    ) / 2
)</f>
        <v>0</v>
      </c>
      <c r="AL546" s="140">
        <f t="array" aca="1" ref="AL546" ca="1">(
    SUMIFS(AR501:AR541, AY501:AY541, INDIRECT("AE" &amp; ROW()), AP501:AP541, "💲") +
    SUMIFS(AR501:AR541, AY501:AY541, INDIRECT("AE" &amp; ROW()), AP501:AP541, "📦")
) -
(
    (
        SUMIFS(AR501:AR541, AY501:AY541, INDIRECT("AE" &amp; ROW()), AP501:AP541, "💲", AS501:AS541, "Familiar") +
        SUMIFS(AR501:AR541, AY501:AY541, INDIRECT("AE" &amp; ROW()), AP501:AP541, "📦", AS501:AS541, "Familiar")
    ) / 2
) -
(
    (
        SUMIFS(AR501:AR541, AY501:AY541, INDIRECT("AE" &amp; ROW()), AP501:AP541, "💲", AS501:AS541, "Participante") +
        SUMIFS(AR501:AR541, AY501:AY541, INDIRECT("AE" &amp; ROW()), AP501:AP541, "📦", AS501:AS541, "Participante")
    ) / 2
) -
(
    (
        SUMIFS(AR501:AR541, AY501:AY541, INDIRECT("AE" &amp; ROW()), AP501:AP541, "💲", AS501:AS541, "Empleado") +
        SUMIFS(AR501:AR541, AY501:AY541, INDIRECT("AE" &amp; ROW()), AP501:AP541, "📦", AS501:AS541, "Empleado")
    ) / 2
) -
(
    (
        SUMIFS(AR501:AR541, AY501:AY541, INDIRECT("AE" &amp; ROW()), AP501:AP541, "💲", AS501:AS541, "Exonerado ADH") +
        SUMIFS(AR501:AR541, AY501:AY541, INDIRECT("AE" &amp; ROW()), AP501:AP541, "📦", AS501:AS541, "Exonerado ADH")
    ) / 2
) -
(
    SUMIFS(AR501:AR541, AY501:AY541, INDIRECT("AE" &amp; ROW()), AP501:AP541, "💲", AS501:AS541, "Exonerado Doctor") +
    SUMIFS(AR501:AR541, AY501:AY541, INDIRECT("AE" &amp; ROW()), AP501:AP541, "📦", AS501:AS541, "Exonerado Doctor")
) -
(
    (
        SUMIFS(AR501:AR541, AY501:AY541, INDIRECT("AE" &amp; ROW()), AP501:AP541, "💲", AS501:AS541, "") +
        SUMIFS(AR501:AR541, AY501:AY541, INDIRECT("AE" &amp; ROW()), AP501:AP541, "📦", AS501:AS541, "")
    ) / 2
)</f>
        <v>0</v>
      </c>
      <c r="AM546" s="56"/>
      <c r="AN546" s="56"/>
      <c r="AO546" s="56"/>
      <c r="AP546" s="56"/>
      <c r="AQ546" s="56"/>
      <c r="AR546" s="56"/>
      <c r="AS546" s="56"/>
      <c r="AT546" s="56"/>
      <c r="AU546" s="56"/>
      <c r="AV546" s="56"/>
      <c r="AW546" s="56"/>
      <c r="AX546" s="56"/>
      <c r="AY546" s="56"/>
      <c r="AZ546" s="56"/>
      <c r="BA546" s="56"/>
      <c r="BB546" s="56"/>
      <c r="BC546" s="56"/>
      <c r="BD546" s="56"/>
      <c r="BE546" s="56"/>
      <c r="BF546" s="56"/>
      <c r="BG546" s="56"/>
      <c r="BH546" s="56"/>
      <c r="BI546" s="56"/>
      <c r="BJ546" s="56"/>
      <c r="BK546" s="56"/>
      <c r="BL546" s="56"/>
      <c r="BM546" s="56"/>
      <c r="BN546" s="56"/>
    </row>
    <row r="547" spans="1:66" ht="11.25" customHeight="1">
      <c r="A547" s="220"/>
      <c r="B547" s="164"/>
      <c r="C547" s="205"/>
      <c r="D547" s="208"/>
      <c r="E547" s="178" t="s">
        <v>44</v>
      </c>
      <c r="F547" s="58" t="str">
        <f>IF(D545&lt;&gt;"", VLOOKUP(D545,'Base de Datos'!$A$2:$D1268,4,FALSE()),"")</f>
        <v/>
      </c>
      <c r="G547" s="205"/>
      <c r="H547" s="208"/>
      <c r="I547" s="178" t="s">
        <v>44</v>
      </c>
      <c r="J547" s="58" t="str">
        <f>IF(H545&lt;&gt;"", VLOOKUP(H545,'Base de Datos'!$A$2:$D1268,4,FALSE()),"")</f>
        <v/>
      </c>
      <c r="K547" s="205"/>
      <c r="L547" s="208"/>
      <c r="M547" s="178" t="s">
        <v>44</v>
      </c>
      <c r="N547" s="58" t="str">
        <f>IF(L545&lt;&gt;"", VLOOKUP(L545,'Base de Datos'!$A$2:$D1268,4,FALSE()),"")</f>
        <v/>
      </c>
      <c r="O547" s="165"/>
      <c r="P547" s="165"/>
      <c r="Q547" s="165"/>
      <c r="R547" s="166"/>
      <c r="S547" s="231"/>
      <c r="T547" s="230"/>
      <c r="U547" s="170"/>
      <c r="V547" s="169"/>
      <c r="W547" s="231"/>
      <c r="X547" s="230"/>
      <c r="Y547" s="170"/>
      <c r="Z547" s="169"/>
      <c r="AA547" s="231"/>
      <c r="AB547" s="230"/>
      <c r="AC547" s="170"/>
      <c r="AD547" s="56"/>
      <c r="AE547" s="240" t="s">
        <v>66</v>
      </c>
      <c r="AF547" s="230"/>
      <c r="AG547" s="161">
        <f t="array" aca="1" ref="AG547" ca="1">COUNTIFS(AP501:AP541, "💲", AY501:AY541, INDIRECT("AE" &amp; ROW())) + COUNTIFS(AP501:AP541, "📦", AY501:AY541, INDIRECT("AE" &amp; ROW())) + COUNTIFS(AP501:AP541, "✅", AY501:AY541, INDIRECT("AE" &amp; ROW()))</f>
        <v>0</v>
      </c>
      <c r="AH547" s="162">
        <f t="array" aca="1" ref="AH547" ca="1">COUNTIFS(AP501:AP541, "💲", AY501:AY541, INDIRECT("AE" &amp; ROW())) + COUNTIFS(AP501:AP541, "📦", AY501:AY541, INDIRECT("AE" &amp; ROW()))</f>
        <v>0</v>
      </c>
      <c r="AI547" s="139">
        <f t="array" aca="1" ref="AI547" ca="1">SUMIFS(AR501:AR541, AY501:AY541, INDIRECT("AE" &amp; ROW()), AP501:AP541, "💲") + SUMIFS(AR501:AR541, AY501:AY541, INDIRECT("AE" &amp; ROW()), AP501:AP541, "📦")</f>
        <v>0</v>
      </c>
      <c r="AJ547" s="139">
        <f t="array" aca="1" ref="AJ547" ca="1">(
    SUMIFS(AR501:AR541, AY501:AY541, INDIRECT("AE" &amp; ROW()), AP501:AP541, "💲") +
    SUMIFS(AR501:AR541, AY501:AY541, INDIRECT("AE" &amp; ROW()), AP501:AP541, "📦")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
        SUMIFS(AR501:AR541, AY501:AY541, INDIRECT("AE" &amp; ROW()), AP501:AP541, "💲", AS501:AS541, "Familiar") +
        SUMIFS(AR501:AR541, AY501:AY541, INDIRECT("AE" &amp; ROW()), AP501:AP541, "📦", AS501:AS541, "Familiar")
    ) / 2
)  -
(
    (
        SUMIFS(AR501:AR541, AY501:AY541, INDIRECT("AE" &amp; ROW()), AP501:AP541, "💲", AS501:AS541, "Exonerado ADH") +
        SUMIFS(AR501:AR541, AY501:AY541, INDIRECT("AE" &amp; ROW()), AP501:AP541, "📦", AS501:AS541, "Exonerado ADH")
    ) / 2
)  -
(
    (
        SUMIFS(AR501:AR541, AY501:AY541, INDIRECT("AE" &amp; ROW()), AP501:AP541, "💲", AS501:AS541, "Exonerado Doctor") +
        SUMIFS(AR501:AR541, AY501:AY541, INDIRECT("AE" &amp; ROW()), AP501:AP541, "📦", AS501:AS541, "Exonerado Doctor")
    ) / 2
)</f>
        <v>0</v>
      </c>
      <c r="AK547" s="139">
        <f t="array" aca="1" ref="AK547" ca="1">(
    SUMIFS(AR501:AR541, AY501:AY541, INDIRECT("AE" &amp; ROW()), AP501:AP541, "💲") +
    SUMIFS(AR501:AR541, AY501:AY541, INDIRECT("AE" &amp; ROW()), AP501:AP541, "📦")
) -
(
    SUMIFS(AR501:AR541, AY501:AY541, INDIRECT("AE" &amp; ROW()), AP501:AP541, "💲", AS501:AS541, "Familiar") +
    SUMIFS(AR501:AR541, AY501:AY541, INDIRECT("AE" &amp; ROW()), AP501:AP541, "📦", AS501:AS541, "Familiar")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SUMIFS(AR501:AR541, AY501:AY541, INDIRECT("AE" &amp; ROW()), AP501:AP541, "💲", AS501:AS541, "Exonerado ADH") +
    SUMIFS(AR501:AR541, AY501:AY541, INDIRECT("AE" &amp; ROW()), AP501:AP541, "📦", AS501:AS541, "Exonerado ADH")
) -
(
    (
        SUMIFS(AR501:AR541, AY501:AY541, INDIRECT("AE" &amp; ROW()), AP501:AP541, "💲", AS501:AS541, "Exonerado Doctor") +
        SUMIFS(AR501:AR541, AY501:AY541, INDIRECT("AE" &amp; ROW()), AP501:AP541, "📦", AS501:AS541, "Exonerado Doctor")
    ) / 2
) -
(
    (
        SUMIFS(AR501:AR541, AY501:AY541, INDIRECT("AE" &amp; ROW()), AP501:AP541, "💲", AS501:AS541, "") +
        SUMIFS(AR501:AR541, AY501:AY541, INDIRECT("AE" &amp; ROW()), AP501:AP541, "📦", AS501:AS541, "")
    ) / 2
)</f>
        <v>0</v>
      </c>
      <c r="AL547" s="140">
        <f t="array" aca="1" ref="AL547" ca="1">(
    SUMIFS(AR501:AR541, AY501:AY541, INDIRECT("AE" &amp; ROW()), AP501:AP541, "💲") +
    SUMIFS(AR501:AR541, AY501:AY541, INDIRECT("AE" &amp; ROW()), AP501:AP541, "📦")
) -
(
    (
        SUMIFS(AR501:AR541, AY501:AY541, INDIRECT("AE" &amp; ROW()), AP501:AP541, "💲", AS501:AS541, "Familiar") +
        SUMIFS(AR501:AR541, AY501:AY541, INDIRECT("AE" &amp; ROW()), AP501:AP541, "📦", AS501:AS541, "Familiar")
    ) / 2
) -
(
    (
        SUMIFS(AR501:AR541, AY501:AY541, INDIRECT("AE" &amp; ROW()), AP501:AP541, "💲", AS501:AS541, "Participante") +
        SUMIFS(AR501:AR541, AY501:AY541, INDIRECT("AE" &amp; ROW()), AP501:AP541, "📦", AS501:AS541, "Participante")
    ) / 2
) -
(
    (
        SUMIFS(AR501:AR541, AY501:AY541, INDIRECT("AE" &amp; ROW()), AP501:AP541, "💲", AS501:AS541, "Empleado") +
        SUMIFS(AR501:AR541, AY501:AY541, INDIRECT("AE" &amp; ROW()), AP501:AP541, "📦", AS501:AS541, "Empleado")
    ) / 2
) -
(
    (
        SUMIFS(AR501:AR541, AY501:AY541, INDIRECT("AE" &amp; ROW()), AP501:AP541, "💲", AS501:AS541, "Exonerado ADH") +
        SUMIFS(AR501:AR541, AY501:AY541, INDIRECT("AE" &amp; ROW()), AP501:AP541, "📦", AS501:AS541, "Exonerado ADH")
    ) / 2
) -
(
    SUMIFS(AR501:AR541, AY501:AY541, INDIRECT("AE" &amp; ROW()), AP501:AP541, "💲", AS501:AS541, "Exonerado Doctor") +
    SUMIFS(AR501:AR541, AY501:AY541, INDIRECT("AE" &amp; ROW()), AP501:AP541, "📦", AS501:AS541, "Exonerado Doctor")
) -
(
    (
        SUMIFS(AR501:AR541, AY501:AY541, INDIRECT("AE" &amp; ROW()), AP501:AP541, "💲", AS501:AS541, "") +
        SUMIFS(AR501:AR541, AY501:AY541, INDIRECT("AE" &amp; ROW()), AP501:AP541, "📦", AS501:AS541, "")
    ) / 2
)</f>
        <v>0</v>
      </c>
      <c r="AM547" s="56"/>
      <c r="AN547" s="56"/>
      <c r="AO547" s="56"/>
      <c r="AP547" s="56"/>
      <c r="AQ547" s="56"/>
      <c r="AR547" s="56"/>
      <c r="AS547" s="56"/>
      <c r="AT547" s="56"/>
      <c r="AU547" s="56"/>
      <c r="AV547" s="56"/>
      <c r="AW547" s="56"/>
      <c r="AX547" s="56"/>
      <c r="AY547" s="56"/>
      <c r="AZ547" s="56"/>
      <c r="BA547" s="56"/>
      <c r="BB547" s="56"/>
      <c r="BC547" s="56"/>
      <c r="BD547" s="56"/>
      <c r="BE547" s="56"/>
      <c r="BF547" s="56"/>
      <c r="BG547" s="56"/>
      <c r="BH547" s="56"/>
      <c r="BI547" s="56"/>
      <c r="BJ547" s="56"/>
      <c r="BK547" s="56"/>
      <c r="BL547" s="56"/>
      <c r="BM547" s="56"/>
      <c r="BN547" s="56"/>
    </row>
    <row r="548" spans="1:66" ht="11.25" customHeight="1">
      <c r="A548" s="221"/>
      <c r="B548" s="164"/>
      <c r="C548" s="206"/>
      <c r="D548" s="209"/>
      <c r="E548" s="179" t="s">
        <v>46</v>
      </c>
      <c r="F548" s="180"/>
      <c r="G548" s="206"/>
      <c r="H548" s="209"/>
      <c r="I548" s="179" t="s">
        <v>46</v>
      </c>
      <c r="J548" s="180"/>
      <c r="K548" s="206"/>
      <c r="L548" s="209"/>
      <c r="M548" s="179" t="s">
        <v>46</v>
      </c>
      <c r="N548" s="180"/>
      <c r="O548" s="165"/>
      <c r="P548" s="165"/>
      <c r="Q548" s="165"/>
      <c r="R548" s="166"/>
      <c r="S548" s="227" t="str">
        <f>IF(OR(S545="Empleado",S545="Familiar"),"Nombre del Empleado","N° Factura")</f>
        <v>N° Factura</v>
      </c>
      <c r="T548" s="228"/>
      <c r="U548" s="89"/>
      <c r="V548" s="169"/>
      <c r="W548" s="227" t="str">
        <f>IF(OR(W545="Empleado",W545="Familiar"),"Nombre del Empleado","N° Factura")</f>
        <v>N° Factura</v>
      </c>
      <c r="X548" s="228"/>
      <c r="Y548" s="89"/>
      <c r="Z548" s="169"/>
      <c r="AA548" s="227" t="str">
        <f>IF(OR(AA545="Empleado",AA545="Familiar"),"Nombre del Empleado","N° Factura")</f>
        <v>N° Factura</v>
      </c>
      <c r="AB548" s="228"/>
      <c r="AC548" s="89"/>
      <c r="AD548" s="56"/>
      <c r="AE548" s="240" t="s">
        <v>69</v>
      </c>
      <c r="AF548" s="230"/>
      <c r="AG548" s="161">
        <f t="array" aca="1" ref="AG548" ca="1">COUNTIFS(AP501:AP541, "💲", AY501:AY541, INDIRECT("AE" &amp; ROW())) + COUNTIFS(AP501:AP541, "📦", AY501:AY541, INDIRECT("AE" &amp; ROW())) + COUNTIFS(AP501:AP541, "✅", AY501:AY541, INDIRECT("AE" &amp; ROW()))</f>
        <v>0</v>
      </c>
      <c r="AH548" s="162">
        <f t="array" aca="1" ref="AH548" ca="1">COUNTIFS(AP501:AP541, "💲", AY501:AY541, INDIRECT("AE" &amp; ROW())) + COUNTIFS(AP501:AP541, "📦", AY501:AY541, INDIRECT("AE" &amp; ROW()))</f>
        <v>0</v>
      </c>
      <c r="AI548" s="139">
        <f t="array" aca="1" ref="AI548" ca="1">SUMIFS(AR501:AR541, AY501:AY541, INDIRECT("AE" &amp; ROW()), AP501:AP541, "💲") + SUMIFS(AR501:AR541, AY501:AY541, INDIRECT("AE" &amp; ROW()), AP501:AP541, "📦")</f>
        <v>0</v>
      </c>
      <c r="AJ548" s="66">
        <f t="array" aca="1" ref="AJ548" ca="1">(
    SUMIFS(AR501:AR541, AY501:AY541, INDIRECT("AE" &amp; ROW()), AP501:AP541, "💲") +
    SUMIFS(AR501:AR541, AY501:AY541, INDIRECT("AE" &amp; ROW()), AP501:AP541, "📦")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
        SUMIFS(AR501:AR541, AY501:AY541, INDIRECT("AE" &amp; ROW()), AP501:AP541, "💲", AS501:AS541, "Familiar") +
        SUMIFS(AR501:AR541, AY501:AY541, INDIRECT("AE" &amp; ROW()), AP501:AP541, "📦", AS501:AS541, "Familiar")
    ) / 2
)  -
(
    (
        SUMIFS(AR501:AR541, AY501:AY541, INDIRECT("AE" &amp; ROW()), AP501:AP541, "💲", AS501:AS541, "Exonerado ADH") +
        SUMIFS(AR501:AR541, AY501:AY541, INDIRECT("AE" &amp; ROW()), AP501:AP541, "📦", AS501:AS541, "Exonerado ADH")
    ) / 2
)  -
(
    (
        SUMIFS(AR501:AR541, AY501:AY541, INDIRECT("AE" &amp; ROW()), AP501:AP541, "💲", AS501:AS541, "Exonerado Doctor") +
        SUMIFS(AR501:AR541, AY501:AY541, INDIRECT("AE" &amp; ROW()), AP501:AP541, "📦", AS501:AS541, "Exonerado Doctor")
    ) / 2
)</f>
        <v>0</v>
      </c>
      <c r="AK548" s="139">
        <f t="array" aca="1" ref="AK548" ca="1">(
    SUMIFS(AR501:AR541, AY501:AY541, INDIRECT("AE" &amp; ROW()), AP501:AP541, "💲") +
    SUMIFS(AR501:AR541, AY501:AY541, INDIRECT("AE" &amp; ROW()), AP501:AP541, "📦")
) -
(
    SUMIFS(AR501:AR541, AY501:AY541, INDIRECT("AE" &amp; ROW()), AP501:AP541, "💲", AS501:AS541, "Familiar") +
    SUMIFS(AR501:AR541, AY501:AY541, INDIRECT("AE" &amp; ROW()), AP501:AP541, "📦", AS501:AS541, "Familiar")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SUMIFS(AR501:AR541, AY501:AY541, INDIRECT("AE" &amp; ROW()), AP501:AP541, "💲", AS501:AS541, "Exonerado ADH") +
    SUMIFS(AR501:AR541, AY501:AY541, INDIRECT("AE" &amp; ROW()), AP501:AP541, "📦", AS501:AS541, "Exonerado ADH")
) -
(
    (
        SUMIFS(AR501:AR541, AY501:AY541, INDIRECT("AE" &amp; ROW()), AP501:AP541, "💲", AS501:AS541, "Exonerado Doctor") +
        SUMIFS(AR501:AR541, AY501:AY541, INDIRECT("AE" &amp; ROW()), AP501:AP541, "📦", AS501:AS541, "Exonerado Doctor")
    ) / 2
) -
(
    (
        SUMIFS(AR501:AR541, AY501:AY541, INDIRECT("AE" &amp; ROW()), AP501:AP541, "💲", AS501:AS541, "") +
        SUMIFS(AR501:AR541, AY501:AY541, INDIRECT("AE" &amp; ROW()), AP501:AP541, "📦", AS501:AS541, "")
    ) / 2
)</f>
        <v>0</v>
      </c>
      <c r="AL548" s="140">
        <f t="array" aca="1" ref="AL548" ca="1">(
    SUMIFS(AR501:AR541, AY501:AY541, INDIRECT("AE" &amp; ROW()), AP501:AP541, "💲") +
    SUMIFS(AR501:AR541, AY501:AY541, INDIRECT("AE" &amp; ROW()), AP501:AP541, "📦")
) -
(
    (
        SUMIFS(AR501:AR541, AY501:AY541, INDIRECT("AE" &amp; ROW()), AP501:AP541, "💲", AS501:AS541, "Familiar") +
        SUMIFS(AR501:AR541, AY501:AY541, INDIRECT("AE" &amp; ROW()), AP501:AP541, "📦", AS501:AS541, "Familiar")
    ) / 2
) -
(
    (
        SUMIFS(AR501:AR541, AY501:AY541, INDIRECT("AE" &amp; ROW()), AP501:AP541, "💲", AS501:AS541, "Participante") +
        SUMIFS(AR501:AR541, AY501:AY541, INDIRECT("AE" &amp; ROW()), AP501:AP541, "📦", AS501:AS541, "Participante")
    ) / 2
) -
(
    (
        SUMIFS(AR501:AR541, AY501:AY541, INDIRECT("AE" &amp; ROW()), AP501:AP541, "💲", AS501:AS541, "Empleado") +
        SUMIFS(AR501:AR541, AY501:AY541, INDIRECT("AE" &amp; ROW()), AP501:AP541, "📦", AS501:AS541, "Empleado")
    ) / 2
) -
(
    (
        SUMIFS(AR501:AR541, AY501:AY541, INDIRECT("AE" &amp; ROW()), AP501:AP541, "💲", AS501:AS541, "Exonerado ADH") +
        SUMIFS(AR501:AR541, AY501:AY541, INDIRECT("AE" &amp; ROW()), AP501:AP541, "📦", AS501:AS541, "Exonerado ADH")
    ) / 2
) -
(
    SUMIFS(AR501:AR541, AY501:AY541, INDIRECT("AE" &amp; ROW()), AP501:AP541, "💲", AS501:AS541, "Exonerado Doctor") +
    SUMIFS(AR501:AR541, AY501:AY541, INDIRECT("AE" &amp; ROW()), AP501:AP541, "📦", AS501:AS541, "Exonerado Doctor")
) -
(
    (
        SUMIFS(AR501:AR541, AY501:AY541, INDIRECT("AE" &amp; ROW()), AP501:AP541, "💲", AS501:AS541, "") +
        SUMIFS(AR501:AR541, AY501:AY541, INDIRECT("AE" &amp; ROW()), AP501:AP541, "📦", AS501:AS541, "")
    ) / 2
)</f>
        <v>0</v>
      </c>
      <c r="AM548" s="56"/>
      <c r="AN548" s="56"/>
      <c r="AO548" s="56"/>
      <c r="AP548" s="56"/>
      <c r="AQ548" s="56"/>
      <c r="AR548" s="56"/>
      <c r="AS548" s="56"/>
      <c r="AT548" s="56"/>
      <c r="AU548" s="56"/>
      <c r="AV548" s="56"/>
      <c r="AW548" s="56"/>
      <c r="AX548" s="56"/>
      <c r="AY548" s="56"/>
      <c r="AZ548" s="56"/>
      <c r="BA548" s="56"/>
      <c r="BB548" s="56"/>
      <c r="BC548" s="56"/>
      <c r="BD548" s="56"/>
      <c r="BE548" s="56"/>
      <c r="BF548" s="56"/>
      <c r="BG548" s="56"/>
      <c r="BH548" s="56"/>
      <c r="BI548" s="56"/>
      <c r="BJ548" s="56"/>
      <c r="BK548" s="56"/>
      <c r="BL548" s="56"/>
      <c r="BM548" s="56"/>
      <c r="BN548" s="56"/>
    </row>
    <row r="549" spans="1:66" ht="11.25" customHeight="1">
      <c r="A549" s="222">
        <f>A545+$Q$13/1440</f>
        <v>0.83333333333333304</v>
      </c>
      <c r="B549" s="164"/>
      <c r="C549" s="204"/>
      <c r="D549" s="207"/>
      <c r="E549" s="177" t="s">
        <v>36</v>
      </c>
      <c r="F549" s="42" t="str">
        <f>IF(D549&lt;&gt;"", VLOOKUP(D549,'Base de Datos'!$A$2:$D1268,2,FALSE()),"")</f>
        <v/>
      </c>
      <c r="G549" s="204"/>
      <c r="H549" s="216"/>
      <c r="I549" s="177" t="s">
        <v>36</v>
      </c>
      <c r="J549" s="42" t="str">
        <f>IF(H549&lt;&gt;"", VLOOKUP(H549,'Base de Datos'!$A$2:$D1268,2,FALSE()),"")</f>
        <v/>
      </c>
      <c r="K549" s="204"/>
      <c r="L549" s="216"/>
      <c r="M549" s="177" t="s">
        <v>36</v>
      </c>
      <c r="N549" s="42" t="str">
        <f>IF(L549&lt;&gt;"", VLOOKUP(L549,'Base de Datos'!$A$2:$D1268,2,FALSE()),"")</f>
        <v/>
      </c>
      <c r="O549" s="165"/>
      <c r="P549" s="165"/>
      <c r="Q549" s="165"/>
      <c r="R549" s="166"/>
      <c r="S549" s="167"/>
      <c r="T549" s="45" t="s">
        <v>37</v>
      </c>
      <c r="U549" s="168"/>
      <c r="V549" s="169"/>
      <c r="W549" s="167"/>
      <c r="X549" s="45" t="s">
        <v>37</v>
      </c>
      <c r="Y549" s="168"/>
      <c r="Z549" s="169"/>
      <c r="AA549" s="167"/>
      <c r="AB549" s="45" t="s">
        <v>37</v>
      </c>
      <c r="AC549" s="168"/>
      <c r="AD549" s="56"/>
      <c r="AE549" s="232" t="s">
        <v>72</v>
      </c>
      <c r="AF549" s="230"/>
      <c r="AG549" s="90">
        <f t="array" aca="1" ref="AG549" ca="1">COUNTIFS(AP501:AP541, "💲", AY501:AY541, INDIRECT("AE" &amp; ROW())) + COUNTIFS(AP501:AP541, "📦", AY501:AY541, INDIRECT("AE" &amp; ROW())) + COUNTIFS(AP501:AP541, "✅", AY501:AY541, INDIRECT("AE" &amp; ROW()))</f>
        <v>0</v>
      </c>
      <c r="AH549" s="68">
        <f t="array" aca="1" ref="AH549" ca="1">COUNTIFS(AP501:AP541, "💲", AY501:AY541, INDIRECT("AE" &amp; ROW())) + COUNTIFS(AP501:AP541, "📦", AY501:AY541, INDIRECT("AE" &amp; ROW()))</f>
        <v>0</v>
      </c>
      <c r="AI549" s="139">
        <f t="array" aca="1" ref="AI549" ca="1">SUMIFS(AR501:AR541, AY501:AY541, INDIRECT("AE" &amp; ROW()), AP501:AP541, "💲") + SUMIFS(AR501:AR541, AY501:AY541, INDIRECT("AE" &amp; ROW()), AP501:AP541, "📦")</f>
        <v>0</v>
      </c>
      <c r="AJ549" s="139">
        <f t="array" aca="1" ref="AJ549" ca="1">(
    SUMIFS(AR501:AR541, AY501:AY541, INDIRECT("AE" &amp; ROW()), AP501:AP541, "💲") +
    SUMIFS(AR501:AR541, AY501:AY541, INDIRECT("AE" &amp; ROW()), AP501:AP541, "📦")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
        SUMIFS(AR501:AR541, AY501:AY541, INDIRECT("AE" &amp; ROW()), AP501:AP541, "💲", AS501:AS541, "Familiar") +
        SUMIFS(AR501:AR541, AY501:AY541, INDIRECT("AE" &amp; ROW()), AP501:AP541, "📦", AS501:AS541, "Familiar")
    ) / 2
)  -
(
    (
        SUMIFS(AR501:AR541, AY501:AY541, INDIRECT("AE" &amp; ROW()), AP501:AP541, "💲", AS501:AS541, "Exonerado ADH") +
        SUMIFS(AR501:AR541, AY501:AY541, INDIRECT("AE" &amp; ROW()), AP501:AP541, "📦", AS501:AS541, "Exonerado ADH")
    ) / 2
)  -
(
    (
        SUMIFS(AR501:AR541, AY501:AY541, INDIRECT("AE" &amp; ROW()), AP501:AP541, "💲", AS501:AS541, "Exonerado Doctor") +
        SUMIFS(AR501:AR541, AY501:AY541, INDIRECT("AE" &amp; ROW()), AP501:AP541, "📦", AS501:AS541, "Exonerado Doctor")
    ) / 2
)</f>
        <v>0</v>
      </c>
      <c r="AK549" s="139">
        <f t="array" aca="1" ref="AK549" ca="1">(
    SUMIFS(AR501:AR541, AY501:AY541, INDIRECT("AE" &amp; ROW()), AP501:AP541, "💲") +
    SUMIFS(AR501:AR541, AY501:AY541, INDIRECT("AE" &amp; ROW()), AP501:AP541, "📦")
) -
(
    SUMIFS(AR501:AR541, AY501:AY541, INDIRECT("AE" &amp; ROW()), AP501:AP541, "💲", AS501:AS541, "Familiar") +
    SUMIFS(AR501:AR541, AY501:AY541, INDIRECT("AE" &amp; ROW()), AP501:AP541, "📦", AS501:AS541, "Familiar")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SUMIFS(AR501:AR541, AY501:AY541, INDIRECT("AE" &amp; ROW()), AP501:AP541, "💲", AS501:AS541, "Exonerado ADH") +
    SUMIFS(AR501:AR541, AY501:AY541, INDIRECT("AE" &amp; ROW()), AP501:AP541, "📦", AS501:AS541, "Exonerado ADH")
) -
(
    (
        SUMIFS(AR501:AR541, AY501:AY541, INDIRECT("AE" &amp; ROW()), AP501:AP541, "💲", AS501:AS541, "Exonerado Doctor") +
        SUMIFS(AR501:AR541, AY501:AY541, INDIRECT("AE" &amp; ROW()), AP501:AP541, "📦", AS501:AS541, "Exonerado Doctor")
    ) / 2
) -
(
    (
        SUMIFS(AR501:AR541, AY501:AY541, INDIRECT("AE" &amp; ROW()), AP501:AP541, "💲", AS501:AS541, "") +
        SUMIFS(AR501:AR541, AY501:AY541, INDIRECT("AE" &amp; ROW()), AP501:AP541, "📦", AS501:AS541, "")
    ) / 2
)</f>
        <v>0</v>
      </c>
      <c r="AL549" s="140">
        <f t="array" aca="1" ref="AL549" ca="1">(
    SUMIFS(AR501:AR541, AY501:AY541, INDIRECT("AE" &amp; ROW()), AP501:AP541, "💲") +
    SUMIFS(AR501:AR541, AY501:AY541, INDIRECT("AE" &amp; ROW()), AP501:AP541, "📦")
) -
(
    (
        SUMIFS(AR501:AR541, AY501:AY541, INDIRECT("AE" &amp; ROW()), AP501:AP541, "💲", AS501:AS541, "Familiar") +
        SUMIFS(AR501:AR541, AY501:AY541, INDIRECT("AE" &amp; ROW()), AP501:AP541, "📦", AS501:AS541, "Familiar")
    ) / 2
) -
(
    (
        SUMIFS(AR501:AR541, AY501:AY541, INDIRECT("AE" &amp; ROW()), AP501:AP541, "💲", AS501:AS541, "Participante") +
        SUMIFS(AR501:AR541, AY501:AY541, INDIRECT("AE" &amp; ROW()), AP501:AP541, "📦", AS501:AS541, "Participante")
    ) / 2
) -
(
    (
        SUMIFS(AR501:AR541, AY501:AY541, INDIRECT("AE" &amp; ROW()), AP501:AP541, "💲", AS501:AS541, "Empleado") +
        SUMIFS(AR501:AR541, AY501:AY541, INDIRECT("AE" &amp; ROW()), AP501:AP541, "📦", AS501:AS541, "Empleado")
    ) / 2
) -
(
    (
        SUMIFS(AR501:AR541, AY501:AY541, INDIRECT("AE" &amp; ROW()), AP501:AP541, "💲", AS501:AS541, "Exonerado ADH") +
        SUMIFS(AR501:AR541, AY501:AY541, INDIRECT("AE" &amp; ROW()), AP501:AP541, "📦", AS501:AS541, "Exonerado ADH")
    ) / 2
) -
(
    SUMIFS(AR501:AR541, AY501:AY541, INDIRECT("AE" &amp; ROW()), AP501:AP541, "💲", AS501:AS541, "Exonerado Doctor") +
    SUMIFS(AR501:AR541, AY501:AY541, INDIRECT("AE" &amp; ROW()), AP501:AP541, "📦", AS501:AS541, "Exonerado Doctor")
) -
(
    (
        SUMIFS(AR501:AR541, AY501:AY541, INDIRECT("AE" &amp; ROW()), AP501:AP541, "💲", AS501:AS541, "") +
        SUMIFS(AR501:AR541, AY501:AY541, INDIRECT("AE" &amp; ROW()), AP501:AP541, "📦", AS501:AS541, "")
    ) / 2
)</f>
        <v>0</v>
      </c>
      <c r="AM549" s="56"/>
      <c r="AN549" s="56"/>
      <c r="AO549" s="56"/>
      <c r="AP549" s="56"/>
      <c r="AQ549" s="56"/>
      <c r="AR549" s="56"/>
      <c r="AS549" s="56"/>
      <c r="AT549" s="56"/>
      <c r="AU549" s="56"/>
      <c r="AV549" s="56"/>
      <c r="AW549" s="56"/>
      <c r="AX549" s="56"/>
      <c r="AY549" s="56"/>
      <c r="AZ549" s="56"/>
      <c r="BA549" s="56"/>
      <c r="BB549" s="56"/>
      <c r="BC549" s="56"/>
      <c r="BD549" s="56"/>
      <c r="BE549" s="56"/>
      <c r="BF549" s="56"/>
      <c r="BG549" s="56"/>
      <c r="BH549" s="56"/>
      <c r="BI549" s="56"/>
      <c r="BJ549" s="56"/>
      <c r="BK549" s="56"/>
      <c r="BL549" s="56"/>
      <c r="BM549" s="56"/>
      <c r="BN549" s="56"/>
    </row>
    <row r="550" spans="1:66" ht="11.25" customHeight="1">
      <c r="A550" s="220"/>
      <c r="B550" s="164"/>
      <c r="C550" s="205"/>
      <c r="D550" s="208"/>
      <c r="E550" s="178" t="s">
        <v>42</v>
      </c>
      <c r="F550" s="58" t="str">
        <f>IF(D549&lt;&gt;"", VLOOKUP(D549,'Base de Datos'!$A$2:$D1268,3,FALSE()),"")</f>
        <v/>
      </c>
      <c r="G550" s="205"/>
      <c r="H550" s="208"/>
      <c r="I550" s="178" t="s">
        <v>42</v>
      </c>
      <c r="J550" s="58" t="str">
        <f>IF(H549&lt;&gt;"", VLOOKUP(H549,'Base de Datos'!$A$2:$D1268,3,FALSE()),"")</f>
        <v/>
      </c>
      <c r="K550" s="205"/>
      <c r="L550" s="208"/>
      <c r="M550" s="178" t="s">
        <v>42</v>
      </c>
      <c r="N550" s="58" t="str">
        <f>IF(L549&lt;&gt;"", VLOOKUP(L549,'Base de Datos'!$A$2:$D1268,3,FALSE()),"")</f>
        <v/>
      </c>
      <c r="O550" s="165"/>
      <c r="P550" s="165"/>
      <c r="Q550" s="165"/>
      <c r="R550" s="166"/>
      <c r="S550" s="231"/>
      <c r="T550" s="230"/>
      <c r="U550" s="170"/>
      <c r="V550" s="169"/>
      <c r="W550" s="231"/>
      <c r="X550" s="230"/>
      <c r="Y550" s="170"/>
      <c r="Z550" s="169"/>
      <c r="AA550" s="231"/>
      <c r="AB550" s="230"/>
      <c r="AC550" s="170"/>
      <c r="AD550" s="56"/>
      <c r="AE550" s="232" t="s">
        <v>75</v>
      </c>
      <c r="AF550" s="230"/>
      <c r="AG550" s="90">
        <f t="array" aca="1" ref="AG550" ca="1">COUNTIFS(AP501:AP541, "💲", AY501:AY541, INDIRECT("AE" &amp; ROW())) + COUNTIFS(AP501:AP541, "📦", AY501:AY541, INDIRECT("AE" &amp; ROW())) + COUNTIFS(AP501:AP541, "✅", AY501:AY541, INDIRECT("AE" &amp; ROW()))</f>
        <v>0</v>
      </c>
      <c r="AH550" s="68">
        <f t="array" aca="1" ref="AH550" ca="1">COUNTIFS(AP501:AP541, "💲", AY501:AY541, INDIRECT("AE" &amp; ROW())) + COUNTIFS(AP501:AP541, "📦", AY501:AY541, INDIRECT("AE" &amp; ROW()))</f>
        <v>0</v>
      </c>
      <c r="AI550" s="139">
        <f t="array" aca="1" ref="AI550" ca="1">SUMIFS(AR501:AR541, AY501:AY541, INDIRECT("AE" &amp; ROW()), AP501:AP541, "💲") + SUMIFS(AR501:AR541, AY501:AY541, INDIRECT("AE" &amp; ROW()), AP501:AP541, "📦")</f>
        <v>0</v>
      </c>
      <c r="AJ550" s="139">
        <f t="array" aca="1" ref="AJ550" ca="1">(
    SUMIFS(AR501:AR541, AY501:AY541, INDIRECT("AE" &amp; ROW()), AP501:AP541, "💲") +
    SUMIFS(AR501:AR541, AY501:AY541, INDIRECT("AE" &amp; ROW()), AP501:AP541, "📦")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
        SUMIFS(AR501:AR541, AY501:AY541, INDIRECT("AE" &amp; ROW()), AP501:AP541, "💲", AS501:AS541, "Familiar") +
        SUMIFS(AR501:AR541, AY501:AY541, INDIRECT("AE" &amp; ROW()), AP501:AP541, "📦", AS501:AS541, "Familiar")
    ) / 2
)  -
(
    (
        SUMIFS(AR501:AR541, AY501:AY541, INDIRECT("AE" &amp; ROW()), AP501:AP541, "💲", AS501:AS541, "Exonerado ADH") +
        SUMIFS(AR501:AR541, AY501:AY541, INDIRECT("AE" &amp; ROW()), AP501:AP541, "📦", AS501:AS541, "Exonerado ADH")
    ) / 2
)  -
(
    (
        SUMIFS(AR501:AR541, AY501:AY541, INDIRECT("AE" &amp; ROW()), AP501:AP541, "💲", AS501:AS541, "Exonerado Doctor") +
        SUMIFS(AR501:AR541, AY501:AY541, INDIRECT("AE" &amp; ROW()), AP501:AP541, "📦", AS501:AS541, "Exonerado Doctor")
    ) / 2
)</f>
        <v>0</v>
      </c>
      <c r="AK550" s="139">
        <f t="array" aca="1" ref="AK550" ca="1">(
    SUMIFS(AR501:AR541, AY501:AY541, INDIRECT("AE" &amp; ROW()), AP501:AP541, "💲") +
    SUMIFS(AR501:AR541, AY501:AY541, INDIRECT("AE" &amp; ROW()), AP501:AP541, "📦")
) -
(
    SUMIFS(AR501:AR541, AY501:AY541, INDIRECT("AE" &amp; ROW()), AP501:AP541, "💲", AS501:AS541, "Familiar") +
    SUMIFS(AR501:AR541, AY501:AY541, INDIRECT("AE" &amp; ROW()), AP501:AP541, "📦", AS501:AS541, "Familiar")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SUMIFS(AR501:AR541, AY501:AY541, INDIRECT("AE" &amp; ROW()), AP501:AP541, "💲", AS501:AS541, "Exonerado ADH") +
    SUMIFS(AR501:AR541, AY501:AY541, INDIRECT("AE" &amp; ROW()), AP501:AP541, "📦", AS501:AS541, "Exonerado ADH")
) -
(
    (
        SUMIFS(AR501:AR541, AY501:AY541, INDIRECT("AE" &amp; ROW()), AP501:AP541, "💲", AS501:AS541, "Exonerado Doctor") +
        SUMIFS(AR501:AR541, AY501:AY541, INDIRECT("AE" &amp; ROW()), AP501:AP541, "📦", AS501:AS541, "Exonerado Doctor")
    ) / 2
) -
(
    (
        SUMIFS(AR501:AR541, AY501:AY541, INDIRECT("AE" &amp; ROW()), AP501:AP541, "💲", AS501:AS541, "") +
        SUMIFS(AR501:AR541, AY501:AY541, INDIRECT("AE" &amp; ROW()), AP501:AP541, "📦", AS501:AS541, "")
    ) / 2
)</f>
        <v>0</v>
      </c>
      <c r="AL550" s="140">
        <f t="array" aca="1" ref="AL550" ca="1">(
    SUMIFS(AR501:AR541, AY501:AY541, INDIRECT("AE" &amp; ROW()), AP501:AP541, "💲") +
    SUMIFS(AR501:AR541, AY501:AY541, INDIRECT("AE" &amp; ROW()), AP501:AP541, "📦")
) -
(
    (
        SUMIFS(AR501:AR541, AY501:AY541, INDIRECT("AE" &amp; ROW()), AP501:AP541, "💲", AS501:AS541, "Familiar") +
        SUMIFS(AR501:AR541, AY501:AY541, INDIRECT("AE" &amp; ROW()), AP501:AP541, "📦", AS501:AS541, "Familiar")
    ) / 2
) -
(
    (
        SUMIFS(AR501:AR541, AY501:AY541, INDIRECT("AE" &amp; ROW()), AP501:AP541, "💲", AS501:AS541, "Participante") +
        SUMIFS(AR501:AR541, AY501:AY541, INDIRECT("AE" &amp; ROW()), AP501:AP541, "📦", AS501:AS541, "Participante")
    ) / 2
) -
(
    (
        SUMIFS(AR501:AR541, AY501:AY541, INDIRECT("AE" &amp; ROW()), AP501:AP541, "💲", AS501:AS541, "Empleado") +
        SUMIFS(AR501:AR541, AY501:AY541, INDIRECT("AE" &amp; ROW()), AP501:AP541, "📦", AS501:AS541, "Empleado")
    ) / 2
) -
(
    (
        SUMIFS(AR501:AR541, AY501:AY541, INDIRECT("AE" &amp; ROW()), AP501:AP541, "💲", AS501:AS541, "Exonerado ADH") +
        SUMIFS(AR501:AR541, AY501:AY541, INDIRECT("AE" &amp; ROW()), AP501:AP541, "📦", AS501:AS541, "Exonerado ADH")
    ) / 2
) -
(
    SUMIFS(AR501:AR541, AY501:AY541, INDIRECT("AE" &amp; ROW()), AP501:AP541, "💲", AS501:AS541, "Exonerado Doctor") +
    SUMIFS(AR501:AR541, AY501:AY541, INDIRECT("AE" &amp; ROW()), AP501:AP541, "📦", AS501:AS541, "Exonerado Doctor")
) -
(
    (
        SUMIFS(AR501:AR541, AY501:AY541, INDIRECT("AE" &amp; ROW()), AP501:AP541, "💲", AS501:AS541, "") +
        SUMIFS(AR501:AR541, AY501:AY541, INDIRECT("AE" &amp; ROW()), AP501:AP541, "📦", AS501:AS541, "")
    ) / 2
)</f>
        <v>0</v>
      </c>
      <c r="AM550" s="56"/>
      <c r="AN550" s="56"/>
      <c r="AO550" s="56"/>
      <c r="AP550" s="56"/>
      <c r="AQ550" s="56"/>
      <c r="AR550" s="56"/>
      <c r="AS550" s="56"/>
      <c r="AT550" s="56"/>
      <c r="AU550" s="56"/>
      <c r="AV550" s="56"/>
      <c r="AW550" s="56"/>
      <c r="AX550" s="56"/>
      <c r="AY550" s="56"/>
      <c r="AZ550" s="56"/>
      <c r="BA550" s="56"/>
      <c r="BB550" s="56"/>
      <c r="BC550" s="56"/>
      <c r="BD550" s="56"/>
      <c r="BE550" s="56"/>
      <c r="BF550" s="56"/>
      <c r="BG550" s="56"/>
      <c r="BH550" s="56"/>
      <c r="BI550" s="56"/>
      <c r="BJ550" s="56"/>
      <c r="BK550" s="56"/>
      <c r="BL550" s="56"/>
      <c r="BM550" s="56"/>
      <c r="BN550" s="56"/>
    </row>
    <row r="551" spans="1:66" ht="11.25" customHeight="1">
      <c r="A551" s="220"/>
      <c r="B551" s="164"/>
      <c r="C551" s="205"/>
      <c r="D551" s="208"/>
      <c r="E551" s="178" t="s">
        <v>44</v>
      </c>
      <c r="F551" s="58" t="str">
        <f>IF(D549&lt;&gt;"", VLOOKUP(D549,'Base de Datos'!$A$2:$D1268,4,FALSE()),"")</f>
        <v/>
      </c>
      <c r="G551" s="205"/>
      <c r="H551" s="208"/>
      <c r="I551" s="178" t="s">
        <v>44</v>
      </c>
      <c r="J551" s="58" t="str">
        <f>IF(H549&lt;&gt;"", VLOOKUP(H549,'Base de Datos'!$A$2:$D1268,4,FALSE()),"")</f>
        <v/>
      </c>
      <c r="K551" s="205"/>
      <c r="L551" s="208"/>
      <c r="M551" s="178" t="s">
        <v>44</v>
      </c>
      <c r="N551" s="58" t="str">
        <f>IF(L549&lt;&gt;"", VLOOKUP(L549,'Base de Datos'!$A$2:$D1268,4,FALSE()),"")</f>
        <v/>
      </c>
      <c r="O551" s="165"/>
      <c r="P551" s="165"/>
      <c r="Q551" s="165"/>
      <c r="R551" s="166"/>
      <c r="S551" s="231"/>
      <c r="T551" s="230"/>
      <c r="U551" s="170"/>
      <c r="V551" s="169"/>
      <c r="W551" s="231"/>
      <c r="X551" s="230"/>
      <c r="Y551" s="170"/>
      <c r="Z551" s="169"/>
      <c r="AA551" s="231"/>
      <c r="AB551" s="230"/>
      <c r="AC551" s="170"/>
      <c r="AD551" s="56"/>
      <c r="AE551" s="232" t="s">
        <v>77</v>
      </c>
      <c r="AF551" s="230"/>
      <c r="AG551" s="90">
        <f t="array" aca="1" ref="AG551" ca="1">COUNTIFS(AP501:AP541, "💲", AY501:AY541, INDIRECT("AE" &amp; ROW())) + COUNTIFS(AP501:AP541, "📦", AY501:AY541, INDIRECT("AE" &amp; ROW())) + COUNTIFS(AP501:AP541, "✅", AY501:AY541, INDIRECT("AE" &amp; ROW()))</f>
        <v>0</v>
      </c>
      <c r="AH551" s="68">
        <f t="array" aca="1" ref="AH551" ca="1">COUNTIFS(AP501:AP541, "💲", AY501:AY541, INDIRECT("AE" &amp; ROW())) + COUNTIFS(AP501:AP541, "📦", AY501:AY541, INDIRECT("AE" &amp; ROW()))</f>
        <v>0</v>
      </c>
      <c r="AI551" s="139">
        <f t="array" aca="1" ref="AI551" ca="1">SUMIFS(AR501:AR541, AY501:AY541, INDIRECT("AE" &amp; ROW()), AP501:AP541, "💲") + SUMIFS(AR501:AR541, AY501:AY541, INDIRECT("AE" &amp; ROW()), AP501:AP541, "📦")</f>
        <v>0</v>
      </c>
      <c r="AJ551" s="139">
        <f t="array" aca="1" ref="AJ551" ca="1">(
    SUMIFS(AR501:AR541, AY501:AY541, INDIRECT("AE" &amp; ROW()), AP501:AP541, "💲") +
    SUMIFS(AR501:AR541, AY501:AY541, INDIRECT("AE" &amp; ROW()), AP501:AP541, "📦")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
        SUMIFS(AR501:AR541, AY501:AY541, INDIRECT("AE" &amp; ROW()), AP501:AP541, "💲", AS501:AS541, "Familiar") +
        SUMIFS(AR501:AR541, AY501:AY541, INDIRECT("AE" &amp; ROW()), AP501:AP541, "📦", AS501:AS541, "Familiar")
    ) / 2
)  -
(
    (
        SUMIFS(AR501:AR541, AY501:AY541, INDIRECT("AE" &amp; ROW()), AP501:AP541, "💲", AS501:AS541, "Exonerado ADH") +
        SUMIFS(AR501:AR541, AY501:AY541, INDIRECT("AE" &amp; ROW()), AP501:AP541, "📦", AS501:AS541, "Exonerado ADH")
    ) / 2
)  -
(
    (
        SUMIFS(AR501:AR541, AY501:AY541, INDIRECT("AE" &amp; ROW()), AP501:AP541, "💲", AS501:AS541, "Exonerado Doctor") +
        SUMIFS(AR501:AR541, AY501:AY541, INDIRECT("AE" &amp; ROW()), AP501:AP541, "📦", AS501:AS541, "Exonerado Doctor")
    ) / 2
)</f>
        <v>0</v>
      </c>
      <c r="AK551" s="139">
        <f t="array" aca="1" ref="AK551" ca="1">(
    SUMIFS(AR501:AR541, AY501:AY541, INDIRECT("AE" &amp; ROW()), AP501:AP541, "💲") +
    SUMIFS(AR501:AR541, AY501:AY541, INDIRECT("AE" &amp; ROW()), AP501:AP541, "📦")
) -
(
    SUMIFS(AR501:AR541, AY501:AY541, INDIRECT("AE" &amp; ROW()), AP501:AP541, "💲", AS501:AS541, "Familiar") +
    SUMIFS(AR501:AR541, AY501:AY541, INDIRECT("AE" &amp; ROW()), AP501:AP541, "📦", AS501:AS541, "Familiar")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SUMIFS(AR501:AR541, AY501:AY541, INDIRECT("AE" &amp; ROW()), AP501:AP541, "💲", AS501:AS541, "Exonerado ADH") +
    SUMIFS(AR501:AR541, AY501:AY541, INDIRECT("AE" &amp; ROW()), AP501:AP541, "📦", AS501:AS541, "Exonerado ADH")
) -
(
    (
        SUMIFS(AR501:AR541, AY501:AY541, INDIRECT("AE" &amp; ROW()), AP501:AP541, "💲", AS501:AS541, "Exonerado Doctor") +
        SUMIFS(AR501:AR541, AY501:AY541, INDIRECT("AE" &amp; ROW()), AP501:AP541, "📦", AS501:AS541, "Exonerado Doctor")
    ) / 2
) -
(
    (
        SUMIFS(AR501:AR541, AY501:AY541, INDIRECT("AE" &amp; ROW()), AP501:AP541, "💲", AS501:AS541, "") +
        SUMIFS(AR501:AR541, AY501:AY541, INDIRECT("AE" &amp; ROW()), AP501:AP541, "📦", AS501:AS541, "")
    ) / 2
)</f>
        <v>0</v>
      </c>
      <c r="AL551" s="140">
        <f t="array" aca="1" ref="AL551" ca="1">(
    SUMIFS(AR501:AR541, AY501:AY541, INDIRECT("AE" &amp; ROW()), AP501:AP541, "💲") +
    SUMIFS(AR501:AR541, AY501:AY541, INDIRECT("AE" &amp; ROW()), AP501:AP541, "📦")
) -
(
    (
        SUMIFS(AR501:AR541, AY501:AY541, INDIRECT("AE" &amp; ROW()), AP501:AP541, "💲", AS501:AS541, "Familiar") +
        SUMIFS(AR501:AR541, AY501:AY541, INDIRECT("AE" &amp; ROW()), AP501:AP541, "📦", AS501:AS541, "Familiar")
    ) / 2
) -
(
    (
        SUMIFS(AR501:AR541, AY501:AY541, INDIRECT("AE" &amp; ROW()), AP501:AP541, "💲", AS501:AS541, "Participante") +
        SUMIFS(AR501:AR541, AY501:AY541, INDIRECT("AE" &amp; ROW()), AP501:AP541, "📦", AS501:AS541, "Participante")
    ) / 2
) -
(
    (
        SUMIFS(AR501:AR541, AY501:AY541, INDIRECT("AE" &amp; ROW()), AP501:AP541, "💲", AS501:AS541, "Empleado") +
        SUMIFS(AR501:AR541, AY501:AY541, INDIRECT("AE" &amp; ROW()), AP501:AP541, "📦", AS501:AS541, "Empleado")
    ) / 2
) -
(
    (
        SUMIFS(AR501:AR541, AY501:AY541, INDIRECT("AE" &amp; ROW()), AP501:AP541, "💲", AS501:AS541, "Exonerado ADH") +
        SUMIFS(AR501:AR541, AY501:AY541, INDIRECT("AE" &amp; ROW()), AP501:AP541, "📦", AS501:AS541, "Exonerado ADH")
    ) / 2
) -
(
    SUMIFS(AR501:AR541, AY501:AY541, INDIRECT("AE" &amp; ROW()), AP501:AP541, "💲", AS501:AS541, "Exonerado Doctor") +
    SUMIFS(AR501:AR541, AY501:AY541, INDIRECT("AE" &amp; ROW()), AP501:AP541, "📦", AS501:AS541, "Exonerado Doctor")
) -
(
    (
        SUMIFS(AR501:AR541, AY501:AY541, INDIRECT("AE" &amp; ROW()), AP501:AP541, "💲", AS501:AS541, "") +
        SUMIFS(AR501:AR541, AY501:AY541, INDIRECT("AE" &amp; ROW()), AP501:AP541, "📦", AS501:AS541, "")
    ) / 2
)</f>
        <v>0</v>
      </c>
      <c r="AM551" s="56"/>
      <c r="AN551" s="56"/>
      <c r="AO551" s="56"/>
      <c r="AP551" s="56"/>
      <c r="AQ551" s="56"/>
      <c r="AR551" s="56"/>
      <c r="AS551" s="56"/>
      <c r="AT551" s="56"/>
      <c r="AU551" s="56"/>
      <c r="AV551" s="56"/>
      <c r="AW551" s="56"/>
      <c r="AX551" s="56"/>
      <c r="AY551" s="56"/>
      <c r="AZ551" s="56"/>
      <c r="BA551" s="56"/>
      <c r="BB551" s="56"/>
      <c r="BC551" s="56"/>
      <c r="BD551" s="56"/>
      <c r="BE551" s="56"/>
      <c r="BF551" s="56"/>
      <c r="BG551" s="56"/>
      <c r="BH551" s="56"/>
      <c r="BI551" s="56"/>
      <c r="BJ551" s="56"/>
      <c r="BK551" s="56"/>
      <c r="BL551" s="56"/>
      <c r="BM551" s="56"/>
      <c r="BN551" s="56"/>
    </row>
    <row r="552" spans="1:66" ht="11.25" customHeight="1">
      <c r="A552" s="221"/>
      <c r="B552" s="164"/>
      <c r="C552" s="206"/>
      <c r="D552" s="209"/>
      <c r="E552" s="179" t="s">
        <v>46</v>
      </c>
      <c r="F552" s="180"/>
      <c r="G552" s="206"/>
      <c r="H552" s="209"/>
      <c r="I552" s="179" t="s">
        <v>46</v>
      </c>
      <c r="J552" s="180"/>
      <c r="K552" s="206"/>
      <c r="L552" s="209"/>
      <c r="M552" s="179" t="s">
        <v>46</v>
      </c>
      <c r="N552" s="180"/>
      <c r="O552" s="165"/>
      <c r="P552" s="165"/>
      <c r="Q552" s="165"/>
      <c r="R552" s="166"/>
      <c r="S552" s="227" t="str">
        <f>IF(OR(S549="Empleado",S549="Familiar"),"Nombre del Empleado","N° Factura")</f>
        <v>N° Factura</v>
      </c>
      <c r="T552" s="228"/>
      <c r="U552" s="89"/>
      <c r="V552" s="169"/>
      <c r="W552" s="227" t="str">
        <f>IF(OR(W549="Empleado",W549="Familiar"),"Nombre del Empleado","N° Factura")</f>
        <v>N° Factura</v>
      </c>
      <c r="X552" s="228"/>
      <c r="Y552" s="89"/>
      <c r="Z552" s="169"/>
      <c r="AA552" s="227" t="str">
        <f>IF(OR(AA549="Empleado",AA549="Familiar"),"Nombre del Empleado","N° Factura")</f>
        <v>N° Factura</v>
      </c>
      <c r="AB552" s="228"/>
      <c r="AC552" s="89"/>
      <c r="AD552" s="56"/>
      <c r="AE552" s="233" t="s">
        <v>80</v>
      </c>
      <c r="AF552" s="228"/>
      <c r="AG552" s="143">
        <f t="array" aca="1" ref="AG552" ca="1">COUNTIFS(AP501:AP541, "💲", AY501:AY541, INDIRECT("AE" &amp; ROW())) + COUNTIFS(AP501:AP541, "📦", AY501:AY541, INDIRECT("AE" &amp; ROW())) + COUNTIFS(AP501:AP541, "✅", AY501:AY541, INDIRECT("AE" &amp; ROW()))</f>
        <v>0</v>
      </c>
      <c r="AH552" s="144">
        <f t="array" aca="1" ref="AH552" ca="1">COUNTIFS(AP501:AP541, "💲", AY501:AY541, INDIRECT("AE" &amp; ROW())) + COUNTIFS(AP501:AP541, "📦", AY501:AY541, INDIRECT("AE" &amp; ROW()))</f>
        <v>0</v>
      </c>
      <c r="AI552" s="145">
        <f t="array" aca="1" ref="AI552" ca="1">SUMIFS(AR501:AR541, AY501:AY541, INDIRECT("AE" &amp; ROW()), AP501:AP541, "💲") + SUMIFS(AR501:AR541, AY501:AY541, INDIRECT("AE" &amp; ROW()), AP501:AP541, "📦")</f>
        <v>0</v>
      </c>
      <c r="AJ552" s="145">
        <f t="array" aca="1" ref="AJ552" ca="1">(
    SUMIFS(AR501:AR541, AY501:AY541, INDIRECT("AE" &amp; ROW()), AP501:AP541, "💲") +
    SUMIFS(AR501:AR541, AY501:AY541, INDIRECT("AE" &amp; ROW()), AP501:AP541, "📦")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
        SUMIFS(AR501:AR541, AY501:AY541, INDIRECT("AE" &amp; ROW()), AP501:AP541, "💲", AS501:AS541, "Familiar") +
        SUMIFS(AR501:AR541, AY501:AY541, INDIRECT("AE" &amp; ROW()), AP501:AP541, "📦", AS501:AS541, "Familiar")
    ) / 2
)  -
(
    (
        SUMIFS(AR501:AR541, AY501:AY541, INDIRECT("AE" &amp; ROW()), AP501:AP541, "💲", AS501:AS541, "Exonerado ADH") +
        SUMIFS(AR501:AR541, AY501:AY541, INDIRECT("AE" &amp; ROW()), AP501:AP541, "📦", AS501:AS541, "Exonerado ADH")
    ) / 2
)  -
(
    (
        SUMIFS(AR501:AR541, AY501:AY541, INDIRECT("AE" &amp; ROW()), AP501:AP541, "💲", AS501:AS541, "Exonerado Doctor") +
        SUMIFS(AR501:AR541, AY501:AY541, INDIRECT("AE" &amp; ROW()), AP501:AP541, "📦", AS501:AS541, "Exonerado Doctor")
    ) / 2
)</f>
        <v>0</v>
      </c>
      <c r="AK552" s="145">
        <f t="array" aca="1" ref="AK552" ca="1">(
    SUMIFS(AR501:AR541, AY501:AY541, INDIRECT("AE" &amp; ROW()), AP501:AP541, "💲") +
    SUMIFS(AR501:AR541, AY501:AY541, INDIRECT("AE" &amp; ROW()), AP501:AP541, "📦")
) -
(
    SUMIFS(AR501:AR541, AY501:AY541, INDIRECT("AE" &amp; ROW()), AP501:AP541, "💲", AS501:AS541, "Familiar") +
    SUMIFS(AR501:AR541, AY501:AY541, INDIRECT("AE" &amp; ROW()), AP501:AP541, "📦", AS501:AS541, "Familiar")
) -
(
    SUMIFS(AR501:AR541, AY501:AY541, INDIRECT("AE" &amp; ROW()), AP501:AP541, "💲", AS501:AS541, "Participante") +
    SUMIFS(AR501:AR541, AY501:AY541, INDIRECT("AE" &amp; ROW()), AP501:AP541, "📦", AS501:AS541, "Participante")
)  -
(
    SUMIFS(AR501:AR541, AY501:AY541, INDIRECT("AE" &amp; ROW()), AP501:AP541, "💲", AS501:AS541, "Empleado") +
    SUMIFS(AR501:AR541, AY501:AY541, INDIRECT("AE" &amp; ROW()), AP501:AP541, "📦", AS501:AS541, "Empleado")
) -
(
    SUMIFS(AR501:AR541, AY501:AY541, INDIRECT("AE" &amp; ROW()), AP501:AP541, "💲", AS501:AS541, "Exonerado ADH") +
    SUMIFS(AR501:AR541, AY501:AY541, INDIRECT("AE" &amp; ROW()), AP501:AP541, "📦", AS501:AS541, "Exonerado ADH")
) -
(
    (
        SUMIFS(AR501:AR541, AY501:AY541, INDIRECT("AE" &amp; ROW()), AP501:AP541, "💲", AS501:AS541, "Exonerado Doctor") +
        SUMIFS(AR501:AR541, AY501:AY541, INDIRECT("AE" &amp; ROW()), AP501:AP541, "📦", AS501:AS541, "Exonerado Doctor")
    ) / 2
) -
(
    (
        SUMIFS(AR501:AR541, AY501:AY541, INDIRECT("AE" &amp; ROW()), AP501:AP541, "💲", AS501:AS541, "") +
        SUMIFS(AR501:AR541, AY501:AY541, INDIRECT("AE" &amp; ROW()), AP501:AP541, "📦", AS501:AS541, "")
    ) / 2
)</f>
        <v>0</v>
      </c>
      <c r="AL552" s="146">
        <f t="array" aca="1" ref="AL552" ca="1">(
    SUMIFS(AR501:AR541, AY501:AY541, INDIRECT("AE" &amp; ROW()), AP501:AP541, "💲") +
    SUMIFS(AR501:AR541, AY501:AY541, INDIRECT("AE" &amp; ROW()), AP501:AP541, "📦")
) -
(
    (
        SUMIFS(AR501:AR541, AY501:AY541, INDIRECT("AE" &amp; ROW()), AP501:AP541, "💲", AS501:AS541, "Familiar") +
        SUMIFS(AR501:AR541, AY501:AY541, INDIRECT("AE" &amp; ROW()), AP501:AP541, "📦", AS501:AS541, "Familiar")
    ) / 2
) -
(
    (
        SUMIFS(AR501:AR541, AY501:AY541, INDIRECT("AE" &amp; ROW()), AP501:AP541, "💲", AS501:AS541, "Participante") +
        SUMIFS(AR501:AR541, AY501:AY541, INDIRECT("AE" &amp; ROW()), AP501:AP541, "📦", AS501:AS541, "Participante")
    ) / 2
) -
(
    (
        SUMIFS(AR501:AR541, AY501:AY541, INDIRECT("AE" &amp; ROW()), AP501:AP541, "💲", AS501:AS541, "Empleado") +
        SUMIFS(AR501:AR541, AY501:AY541, INDIRECT("AE" &amp; ROW()), AP501:AP541, "📦", AS501:AS541, "Empleado")
    ) / 2
) -
(
    (
        SUMIFS(AR501:AR541, AY501:AY541, INDIRECT("AE" &amp; ROW()), AP501:AP541, "💲", AS501:AS541, "Exonerado ADH") +
        SUMIFS(AR501:AR541, AY501:AY541, INDIRECT("AE" &amp; ROW()), AP501:AP541, "📦", AS501:AS541, "Exonerado ADH")
    ) / 2
) -
(
    SUMIFS(AR501:AR541, AY501:AY541, INDIRECT("AE" &amp; ROW()), AP501:AP541, "💲", AS501:AS541, "Exonerado Doctor") +
    SUMIFS(AR501:AR541, AY501:AY541, INDIRECT("AE" &amp; ROW()), AP501:AP541, "📦", AS501:AS541, "Exonerado Doctor")
) -
(
    (
        SUMIFS(AR501:AR541, AY501:AY541, INDIRECT("AE" &amp; ROW()), AP501:AP541, "💲", AS501:AS541, "") +
        SUMIFS(AR501:AR541, AY501:AY541, INDIRECT("AE" &amp; ROW()), AP501:AP541, "📦", AS501:AS541, "")
    ) / 2
)</f>
        <v>0</v>
      </c>
      <c r="AM552" s="56"/>
      <c r="AN552" s="56"/>
      <c r="AO552" s="56"/>
      <c r="AP552" s="56"/>
      <c r="AQ552" s="56"/>
      <c r="AR552" s="56"/>
      <c r="AS552" s="56"/>
      <c r="AT552" s="56"/>
      <c r="AU552" s="56"/>
      <c r="AV552" s="56"/>
      <c r="AW552" s="56"/>
      <c r="AX552" s="56"/>
      <c r="AY552" s="56"/>
      <c r="AZ552" s="56"/>
      <c r="BA552" s="56"/>
      <c r="BB552" s="56"/>
      <c r="BC552" s="56"/>
      <c r="BD552" s="56"/>
      <c r="BE552" s="56"/>
      <c r="BF552" s="56"/>
      <c r="BG552" s="56"/>
      <c r="BH552" s="56"/>
      <c r="BI552" s="56"/>
      <c r="BJ552" s="56"/>
      <c r="BK552" s="56"/>
      <c r="BL552" s="56"/>
      <c r="BM552" s="56"/>
      <c r="BN552" s="56"/>
    </row>
    <row r="553" spans="1:66" ht="11.25" customHeight="1">
      <c r="A553" s="3"/>
      <c r="B553" s="3"/>
      <c r="C553" s="3"/>
      <c r="D553" s="3"/>
      <c r="E553" s="3"/>
      <c r="F553" s="3"/>
      <c r="G553" s="3"/>
      <c r="H553" s="3"/>
      <c r="I553" s="3"/>
      <c r="J553" s="3"/>
      <c r="K553" s="3"/>
      <c r="L553" s="3"/>
      <c r="M553" s="3"/>
      <c r="N553" s="3"/>
      <c r="O553" s="1"/>
      <c r="P553" s="3"/>
      <c r="Q553" s="3"/>
      <c r="R553" s="15"/>
      <c r="S553" s="16"/>
      <c r="T553" s="16"/>
      <c r="U553" s="173"/>
      <c r="V553" s="6"/>
      <c r="W553" s="16"/>
      <c r="X553" s="16"/>
      <c r="Y553" s="173"/>
      <c r="Z553" s="48"/>
      <c r="AA553" s="173"/>
      <c r="AB553" s="173"/>
      <c r="AC553" s="173"/>
      <c r="AD553" s="174"/>
      <c r="AI553" s="148">
        <f t="shared" ref="AI553:AL553" ca="1" si="376">SUM(AI538:AI551)</f>
        <v>0</v>
      </c>
      <c r="AJ553" s="148">
        <f t="shared" ca="1" si="376"/>
        <v>0</v>
      </c>
      <c r="AK553" s="148">
        <f t="shared" ca="1" si="376"/>
        <v>0</v>
      </c>
      <c r="AL553" s="148">
        <f t="shared" ca="1" si="376"/>
        <v>0</v>
      </c>
      <c r="AM553" s="174"/>
      <c r="AN553" s="174"/>
      <c r="AO553" s="174"/>
      <c r="AP553" s="174"/>
      <c r="AQ553" s="174"/>
      <c r="AR553" s="174"/>
      <c r="AS553" s="174"/>
      <c r="AT553" s="174"/>
      <c r="AU553" s="174"/>
      <c r="AV553" s="174"/>
      <c r="AW553" s="174"/>
      <c r="AX553" s="174"/>
      <c r="AY553" s="174"/>
      <c r="AZ553" s="174"/>
      <c r="BA553" s="174"/>
      <c r="BB553" s="174"/>
      <c r="BC553" s="174"/>
      <c r="BD553" s="174"/>
      <c r="BE553" s="122"/>
      <c r="BF553" s="122"/>
      <c r="BG553" s="122"/>
      <c r="BH553" s="122"/>
      <c r="BI553" s="122"/>
      <c r="BJ553" s="174"/>
      <c r="BK553" s="174"/>
      <c r="BL553" s="174"/>
      <c r="BM553" s="174"/>
      <c r="BN553" s="174"/>
    </row>
    <row r="554" spans="1:66" ht="15" customHeight="1">
      <c r="A554" s="210">
        <f>IF(WEEKDAY(A499)=6, WORKDAY(A499+1, 1), A499+1)</f>
        <v>46339</v>
      </c>
      <c r="B554" s="211"/>
      <c r="C554" s="211"/>
      <c r="D554" s="211"/>
      <c r="E554" s="211"/>
      <c r="F554" s="211"/>
      <c r="G554" s="211"/>
      <c r="H554" s="211"/>
      <c r="I554" s="211"/>
      <c r="J554" s="211"/>
      <c r="K554" s="211"/>
      <c r="L554" s="211"/>
      <c r="M554" s="211"/>
      <c r="N554" s="212"/>
      <c r="O554" s="1"/>
      <c r="P554" s="1"/>
      <c r="Q554" s="1"/>
      <c r="R554" s="15"/>
      <c r="S554" s="22"/>
      <c r="T554" s="22"/>
      <c r="U554" s="241"/>
      <c r="V554" s="242"/>
      <c r="W554" s="242"/>
      <c r="X554" s="242"/>
      <c r="Y554" s="242"/>
      <c r="Z554" s="23"/>
      <c r="AA554" s="23"/>
      <c r="AB554" s="23"/>
      <c r="AC554" s="23"/>
      <c r="AD554" s="24"/>
      <c r="AE554" s="181"/>
      <c r="AF554" s="181"/>
      <c r="AG554" s="181"/>
      <c r="AH554" s="181"/>
      <c r="AI554" s="181"/>
      <c r="AJ554" s="181"/>
      <c r="AK554" s="181"/>
      <c r="AL554" s="181"/>
      <c r="AM554" s="24"/>
      <c r="AN554" s="24"/>
      <c r="AO554" s="24"/>
      <c r="AP554" s="24"/>
      <c r="AQ554" s="24"/>
      <c r="AR554" s="24"/>
      <c r="AS554" s="24"/>
      <c r="AT554" s="24"/>
      <c r="AU554" s="24"/>
      <c r="AV554" s="24"/>
      <c r="AW554" s="24"/>
      <c r="AX554" s="24"/>
      <c r="AY554" s="24"/>
      <c r="AZ554" s="24"/>
      <c r="BA554" s="24"/>
      <c r="BB554" s="24"/>
      <c r="BC554" s="24"/>
      <c r="BD554" s="24"/>
      <c r="BE554" s="24"/>
      <c r="BF554" s="24"/>
      <c r="BG554" s="24"/>
      <c r="BH554" s="24"/>
      <c r="BI554" s="24"/>
      <c r="BJ554" s="24"/>
      <c r="BK554" s="24"/>
      <c r="BL554" s="24"/>
      <c r="BM554" s="24"/>
      <c r="BN554" s="24"/>
    </row>
    <row r="555" spans="1:66" ht="15" customHeight="1">
      <c r="A555" s="25" t="s">
        <v>15</v>
      </c>
      <c r="B555" s="25" t="s">
        <v>16</v>
      </c>
      <c r="C555" s="213" t="s">
        <v>17</v>
      </c>
      <c r="D555" s="214"/>
      <c r="E555" s="214"/>
      <c r="F555" s="215"/>
      <c r="G555" s="213" t="s">
        <v>18</v>
      </c>
      <c r="H555" s="214"/>
      <c r="I555" s="214"/>
      <c r="J555" s="215"/>
      <c r="K555" s="213" t="s">
        <v>19</v>
      </c>
      <c r="L555" s="214"/>
      <c r="M555" s="214"/>
      <c r="N555" s="215"/>
      <c r="O555" s="1"/>
      <c r="P555" s="1"/>
      <c r="Q555" s="1"/>
      <c r="R555" s="26"/>
      <c r="S555" s="234" t="s">
        <v>17</v>
      </c>
      <c r="T555" s="214"/>
      <c r="U555" s="215"/>
      <c r="V555" s="27"/>
      <c r="W555" s="234" t="s">
        <v>18</v>
      </c>
      <c r="X555" s="214"/>
      <c r="Y555" s="215"/>
      <c r="Z555" s="28"/>
      <c r="AA555" s="234" t="s">
        <v>19</v>
      </c>
      <c r="AB555" s="214"/>
      <c r="AC555" s="215"/>
      <c r="AD555" s="29"/>
      <c r="AE555" s="181"/>
      <c r="AF555" s="181"/>
      <c r="AG555" s="181"/>
      <c r="AH555" s="181"/>
      <c r="AI555" s="181"/>
      <c r="AJ555" s="181"/>
      <c r="AK555" s="181"/>
      <c r="AL555" s="181"/>
      <c r="AM555" s="29"/>
      <c r="AN555" s="34" t="s">
        <v>2</v>
      </c>
      <c r="AO555" s="34" t="s">
        <v>3</v>
      </c>
      <c r="AP555" s="34" t="s">
        <v>4</v>
      </c>
      <c r="AQ555" s="34" t="s">
        <v>5</v>
      </c>
      <c r="AR555" s="34" t="s">
        <v>6</v>
      </c>
      <c r="AS555" s="34" t="s">
        <v>7</v>
      </c>
      <c r="AT555" s="34" t="s">
        <v>27</v>
      </c>
      <c r="AU555" s="34" t="s">
        <v>28</v>
      </c>
      <c r="AV555" s="34" t="s">
        <v>29</v>
      </c>
      <c r="AW555" s="34" t="s">
        <v>30</v>
      </c>
      <c r="AX555" s="34" t="s">
        <v>12</v>
      </c>
      <c r="AY555" s="34" t="s">
        <v>20</v>
      </c>
      <c r="AZ555" s="35"/>
      <c r="BA555" s="35"/>
      <c r="BB555" s="35"/>
      <c r="BC555" s="35"/>
      <c r="BD555" s="35"/>
      <c r="BE555" s="35"/>
      <c r="BF555" s="35"/>
      <c r="BG555" s="35"/>
      <c r="BH555" s="35"/>
      <c r="BI555" s="35"/>
      <c r="BJ555" s="35"/>
      <c r="BK555" s="35"/>
      <c r="BL555" s="35"/>
      <c r="BM555" s="35"/>
      <c r="BN555" s="35"/>
    </row>
    <row r="556" spans="1:66" ht="11.25" customHeight="1">
      <c r="A556" s="219">
        <f>Q562</f>
        <v>0.33333333333333331</v>
      </c>
      <c r="B556" s="38"/>
      <c r="C556" s="204"/>
      <c r="D556" s="207"/>
      <c r="E556" s="40" t="s">
        <v>36</v>
      </c>
      <c r="F556" s="42" t="str">
        <f>IF(D556&lt;&gt;"", VLOOKUP(D556,'Base de Datos'!$A$2:$D1268,2,FALSE()),"")</f>
        <v/>
      </c>
      <c r="G556" s="204"/>
      <c r="H556" s="216"/>
      <c r="I556" s="40" t="s">
        <v>36</v>
      </c>
      <c r="J556" s="42" t="str">
        <f>IF(H556&lt;&gt;"", VLOOKUP(H556,'Base de Datos'!$A$2:$D1268,2,FALSE()),"")</f>
        <v/>
      </c>
      <c r="K556" s="204"/>
      <c r="L556" s="216"/>
      <c r="M556" s="40" t="s">
        <v>36</v>
      </c>
      <c r="N556" s="42" t="str">
        <f>IF(L556&lt;&gt;"", VLOOKUP(L556,'Base de Datos'!$A$2:$D1268,2,FALSE()),"")</f>
        <v/>
      </c>
      <c r="O556" s="43"/>
      <c r="P556" s="1"/>
      <c r="Q556" s="44"/>
      <c r="R556" s="15"/>
      <c r="S556" s="45"/>
      <c r="T556" s="45" t="s">
        <v>37</v>
      </c>
      <c r="U556" s="46"/>
      <c r="V556" s="47"/>
      <c r="W556" s="45"/>
      <c r="X556" s="45" t="s">
        <v>37</v>
      </c>
      <c r="Y556" s="46"/>
      <c r="Z556" s="47"/>
      <c r="AA556" s="45"/>
      <c r="AB556" s="45" t="s">
        <v>37</v>
      </c>
      <c r="AC556" s="46"/>
      <c r="AD556" s="48"/>
      <c r="AE556" s="181"/>
      <c r="AF556" s="181"/>
      <c r="AG556" s="181"/>
      <c r="AH556" s="181"/>
      <c r="AI556" s="181"/>
      <c r="AJ556" s="181"/>
      <c r="AK556" s="181"/>
      <c r="AL556" s="181"/>
      <c r="AM556" s="48"/>
      <c r="AN556" s="53">
        <f>A554</f>
        <v>46339</v>
      </c>
      <c r="AO556" s="54" t="str">
        <f>C555</f>
        <v>Consultorio N° 1</v>
      </c>
      <c r="AP556" s="55">
        <f t="shared" ref="AP556:AQ556" si="377">C556</f>
        <v>0</v>
      </c>
      <c r="AQ556" s="55">
        <f t="shared" si="377"/>
        <v>0</v>
      </c>
      <c r="AR556" s="55">
        <f>U556</f>
        <v>0</v>
      </c>
      <c r="AS556" s="55">
        <f>S556</f>
        <v>0</v>
      </c>
      <c r="AT556" s="55">
        <f>S557</f>
        <v>0</v>
      </c>
      <c r="AU556" s="55">
        <f>U557</f>
        <v>0</v>
      </c>
      <c r="AV556" s="55">
        <f>S558</f>
        <v>0</v>
      </c>
      <c r="AW556" s="55">
        <f>U558</f>
        <v>0</v>
      </c>
      <c r="AX556" s="55">
        <f>U559</f>
        <v>0</v>
      </c>
      <c r="AY556" s="55">
        <f>F559</f>
        <v>0</v>
      </c>
      <c r="AZ556" s="56"/>
      <c r="BA556" s="56"/>
      <c r="BB556" s="56"/>
      <c r="BC556" s="56"/>
      <c r="BD556" s="56"/>
      <c r="BE556" s="56"/>
      <c r="BF556" s="56"/>
      <c r="BG556" s="56"/>
      <c r="BH556" s="56"/>
      <c r="BI556" s="56"/>
      <c r="BJ556" s="56"/>
      <c r="BK556" s="56"/>
      <c r="BL556" s="56"/>
      <c r="BM556" s="56"/>
      <c r="BN556" s="56"/>
    </row>
    <row r="557" spans="1:66" ht="11.25" customHeight="1">
      <c r="A557" s="220"/>
      <c r="B557" s="38"/>
      <c r="C557" s="205"/>
      <c r="D557" s="208"/>
      <c r="E557" s="57" t="s">
        <v>42</v>
      </c>
      <c r="F557" s="58" t="str">
        <f>IF(D556&lt;&gt;"", VLOOKUP(D556,'Base de Datos'!$A$2:$D1268,3,FALSE()),"")</f>
        <v/>
      </c>
      <c r="G557" s="205"/>
      <c r="H557" s="208"/>
      <c r="I557" s="57" t="s">
        <v>42</v>
      </c>
      <c r="J557" s="58" t="str">
        <f>IF(H556&lt;&gt;"", VLOOKUP(H556,'Base de Datos'!$A$2:$D1268,3,FALSE()),"")</f>
        <v/>
      </c>
      <c r="K557" s="205"/>
      <c r="L557" s="208"/>
      <c r="M557" s="57" t="s">
        <v>42</v>
      </c>
      <c r="N557" s="58" t="str">
        <f>IF(L556&lt;&gt;"", VLOOKUP(L556,'Base de Datos'!$A$2:$D1268,3,FALSE()),"")</f>
        <v/>
      </c>
      <c r="O557" s="43"/>
      <c r="P557" s="1"/>
      <c r="Q557" s="44"/>
      <c r="R557" s="15"/>
      <c r="S557" s="229"/>
      <c r="T557" s="230"/>
      <c r="U557" s="59"/>
      <c r="V557" s="47"/>
      <c r="W557" s="229"/>
      <c r="X557" s="230"/>
      <c r="Y557" s="59"/>
      <c r="Z557" s="47"/>
      <c r="AA557" s="229"/>
      <c r="AB557" s="230"/>
      <c r="AC557" s="59"/>
      <c r="AD557" s="48"/>
      <c r="AE557" s="181"/>
      <c r="AF557" s="181"/>
      <c r="AG557" s="181"/>
      <c r="AH557" s="181"/>
      <c r="AI557" s="181"/>
      <c r="AJ557" s="181"/>
      <c r="AK557" s="181"/>
      <c r="AL557" s="181"/>
      <c r="AM557" s="48"/>
      <c r="AN557" s="53">
        <f>A554</f>
        <v>46339</v>
      </c>
      <c r="AO557" s="54" t="str">
        <f>C555</f>
        <v>Consultorio N° 1</v>
      </c>
      <c r="AP557" s="55">
        <f t="shared" ref="AP557:AQ557" si="378">C560</f>
        <v>0</v>
      </c>
      <c r="AQ557" s="55">
        <f t="shared" si="378"/>
        <v>0</v>
      </c>
      <c r="AR557" s="64">
        <f>U560</f>
        <v>0</v>
      </c>
      <c r="AS557" s="55">
        <f>S560</f>
        <v>0</v>
      </c>
      <c r="AT557" s="55">
        <f>S561</f>
        <v>0</v>
      </c>
      <c r="AU557" s="55">
        <f>U561</f>
        <v>0</v>
      </c>
      <c r="AV557" s="55">
        <f>S562</f>
        <v>0</v>
      </c>
      <c r="AW557" s="55">
        <f>U562</f>
        <v>0</v>
      </c>
      <c r="AX557" s="55">
        <f>U563</f>
        <v>0</v>
      </c>
      <c r="AY557" s="55">
        <f>F563</f>
        <v>0</v>
      </c>
      <c r="AZ557" s="56"/>
      <c r="BA557" s="56"/>
      <c r="BB557" s="56"/>
      <c r="BC557" s="56"/>
      <c r="BD557" s="56"/>
      <c r="BE557" s="56"/>
      <c r="BF557" s="56"/>
      <c r="BG557" s="56"/>
      <c r="BH557" s="56"/>
      <c r="BI557" s="56"/>
      <c r="BJ557" s="56"/>
      <c r="BK557" s="56"/>
      <c r="BL557" s="56"/>
      <c r="BM557" s="56"/>
      <c r="BN557" s="56"/>
    </row>
    <row r="558" spans="1:66" ht="11.25" customHeight="1">
      <c r="A558" s="220"/>
      <c r="B558" s="38"/>
      <c r="C558" s="205"/>
      <c r="D558" s="208"/>
      <c r="E558" s="57" t="s">
        <v>44</v>
      </c>
      <c r="F558" s="58" t="str">
        <f>IF(D556&lt;&gt;"", VLOOKUP(D556,'Base de Datos'!$A$2:$D1268,4,FALSE()),"")</f>
        <v/>
      </c>
      <c r="G558" s="205"/>
      <c r="H558" s="208"/>
      <c r="I558" s="57" t="s">
        <v>44</v>
      </c>
      <c r="J558" s="58" t="str">
        <f>IF(H556&lt;&gt;"", VLOOKUP(H556,'Base de Datos'!$A$2:$D1268,4,FALSE()),"")</f>
        <v/>
      </c>
      <c r="K558" s="205"/>
      <c r="L558" s="208"/>
      <c r="M558" s="57" t="s">
        <v>44</v>
      </c>
      <c r="N558" s="58" t="str">
        <f>IF(L556&lt;&gt;"", VLOOKUP(L556,'Base de Datos'!$A$2:$D1268,4,FALSE()),"")</f>
        <v/>
      </c>
      <c r="O558" s="43"/>
      <c r="P558" s="1"/>
      <c r="Q558" s="44"/>
      <c r="R558" s="15"/>
      <c r="S558" s="229"/>
      <c r="T558" s="230"/>
      <c r="U558" s="59"/>
      <c r="V558" s="47"/>
      <c r="W558" s="229"/>
      <c r="X558" s="230"/>
      <c r="Y558" s="59"/>
      <c r="Z558" s="47"/>
      <c r="AA558" s="229"/>
      <c r="AB558" s="230"/>
      <c r="AC558" s="59"/>
      <c r="AD558" s="48"/>
      <c r="AE558" s="181"/>
      <c r="AF558" s="181"/>
      <c r="AG558" s="181"/>
      <c r="AH558" s="181"/>
      <c r="AI558" s="181"/>
      <c r="AJ558" s="181"/>
      <c r="AK558" s="181"/>
      <c r="AL558" s="181"/>
      <c r="AM558" s="48"/>
      <c r="AN558" s="53">
        <f>A554</f>
        <v>46339</v>
      </c>
      <c r="AO558" s="54" t="str">
        <f>C555</f>
        <v>Consultorio N° 1</v>
      </c>
      <c r="AP558" s="55">
        <f t="shared" ref="AP558:AQ558" si="379">C564</f>
        <v>0</v>
      </c>
      <c r="AQ558" s="55">
        <f t="shared" si="379"/>
        <v>0</v>
      </c>
      <c r="AR558" s="64">
        <f>U564</f>
        <v>0</v>
      </c>
      <c r="AS558" s="55">
        <f>S564</f>
        <v>0</v>
      </c>
      <c r="AT558" s="55">
        <f>S565</f>
        <v>0</v>
      </c>
      <c r="AU558" s="55">
        <f>U565</f>
        <v>0</v>
      </c>
      <c r="AV558" s="55">
        <f>S566</f>
        <v>0</v>
      </c>
      <c r="AW558" s="55">
        <f>U566</f>
        <v>0</v>
      </c>
      <c r="AX558" s="55">
        <f>U567</f>
        <v>0</v>
      </c>
      <c r="AY558" s="55">
        <f>F567</f>
        <v>0</v>
      </c>
      <c r="AZ558" s="56"/>
      <c r="BA558" s="56"/>
      <c r="BB558" s="56"/>
      <c r="BC558" s="56"/>
      <c r="BD558" s="56"/>
      <c r="BE558" s="56"/>
      <c r="BF558" s="56"/>
      <c r="BG558" s="56"/>
      <c r="BH558" s="56"/>
      <c r="BI558" s="56"/>
      <c r="BJ558" s="56"/>
      <c r="BK558" s="56"/>
      <c r="BL558" s="56"/>
      <c r="BM558" s="56"/>
      <c r="BN558" s="56"/>
    </row>
    <row r="559" spans="1:66" ht="11.25" customHeight="1">
      <c r="A559" s="221"/>
      <c r="B559" s="38"/>
      <c r="C559" s="206"/>
      <c r="D559" s="209"/>
      <c r="E559" s="85" t="s">
        <v>46</v>
      </c>
      <c r="F559" s="86"/>
      <c r="G559" s="206"/>
      <c r="H559" s="209"/>
      <c r="I559" s="87" t="s">
        <v>46</v>
      </c>
      <c r="J559" s="88"/>
      <c r="K559" s="206"/>
      <c r="L559" s="209"/>
      <c r="M559" s="87" t="s">
        <v>46</v>
      </c>
      <c r="N559" s="88"/>
      <c r="O559" s="43"/>
      <c r="P559" s="1"/>
      <c r="Q559" s="44"/>
      <c r="R559" s="15"/>
      <c r="S559" s="227" t="str">
        <f>IF(OR(S556="Empleado",S556="Familiar"),"Nombre del Empleado","N° Factura")</f>
        <v>N° Factura</v>
      </c>
      <c r="T559" s="228"/>
      <c r="U559" s="89"/>
      <c r="V559" s="47"/>
      <c r="W559" s="227" t="str">
        <f>IF(OR(W556="Empleado",W556="Familiar"),"Nombre del Empleado","N° Factura")</f>
        <v>N° Factura</v>
      </c>
      <c r="X559" s="228"/>
      <c r="Y559" s="89"/>
      <c r="Z559" s="47"/>
      <c r="AA559" s="227" t="str">
        <f>IF(OR(AA556="Empleado",AA556="Familiar"),"Nombre del Empleado","N° Factura")</f>
        <v>N° Factura</v>
      </c>
      <c r="AB559" s="228"/>
      <c r="AC559" s="89"/>
      <c r="AD559" s="48"/>
      <c r="AE559" s="181"/>
      <c r="AF559" s="181"/>
      <c r="AG559" s="181"/>
      <c r="AH559" s="181"/>
      <c r="AI559" s="181"/>
      <c r="AJ559" s="181"/>
      <c r="AK559" s="181"/>
      <c r="AL559" s="181"/>
      <c r="AM559" s="48"/>
      <c r="AN559" s="53">
        <f>A554</f>
        <v>46339</v>
      </c>
      <c r="AO559" s="54" t="str">
        <f>C555</f>
        <v>Consultorio N° 1</v>
      </c>
      <c r="AP559" s="55">
        <f t="shared" ref="AP559:AQ559" si="380">C568</f>
        <v>0</v>
      </c>
      <c r="AQ559" s="55">
        <f t="shared" si="380"/>
        <v>0</v>
      </c>
      <c r="AR559" s="64">
        <f>U568</f>
        <v>0</v>
      </c>
      <c r="AS559" s="55">
        <f>S568</f>
        <v>0</v>
      </c>
      <c r="AT559" s="55">
        <f>S569</f>
        <v>0</v>
      </c>
      <c r="AU559" s="64">
        <f>U569</f>
        <v>0</v>
      </c>
      <c r="AV559" s="55">
        <f>S570</f>
        <v>0</v>
      </c>
      <c r="AW559" s="55">
        <f>U570</f>
        <v>0</v>
      </c>
      <c r="AX559" s="55">
        <f>U571</f>
        <v>0</v>
      </c>
      <c r="AY559" s="55">
        <f>F571</f>
        <v>0</v>
      </c>
      <c r="AZ559" s="56"/>
      <c r="BA559" s="56"/>
      <c r="BB559" s="56"/>
      <c r="BC559" s="56"/>
      <c r="BD559" s="56"/>
      <c r="BE559" s="56"/>
      <c r="BF559" s="56"/>
      <c r="BG559" s="56"/>
      <c r="BH559" s="56"/>
      <c r="BI559" s="56"/>
      <c r="BJ559" s="56"/>
      <c r="BK559" s="56"/>
      <c r="BL559" s="56"/>
      <c r="BM559" s="56"/>
      <c r="BN559" s="56"/>
    </row>
    <row r="560" spans="1:66" ht="11.25" customHeight="1">
      <c r="A560" s="222">
        <f>A556+$Q$13/1440</f>
        <v>0.375</v>
      </c>
      <c r="B560" s="38"/>
      <c r="C560" s="204"/>
      <c r="D560" s="207"/>
      <c r="E560" s="40" t="s">
        <v>36</v>
      </c>
      <c r="F560" s="42" t="str">
        <f>IF(D560&lt;&gt;"", VLOOKUP(D560,'Base de Datos'!$A$2:$D1268,2,FALSE()),"")</f>
        <v/>
      </c>
      <c r="G560" s="204"/>
      <c r="H560" s="216"/>
      <c r="I560" s="40" t="s">
        <v>36</v>
      </c>
      <c r="J560" s="42" t="str">
        <f>IF(H560&lt;&gt;"", VLOOKUP(H560,'Base de Datos'!$A$2:$D1268,2,FALSE()),"")</f>
        <v/>
      </c>
      <c r="K560" s="204"/>
      <c r="L560" s="216"/>
      <c r="M560" s="40" t="s">
        <v>36</v>
      </c>
      <c r="N560" s="42" t="str">
        <f>IF(L560&lt;&gt;"", VLOOKUP(L560,'Base de Datos'!$A$2:$D1268,2,FALSE()),"")</f>
        <v/>
      </c>
      <c r="O560" s="262" t="s">
        <v>32</v>
      </c>
      <c r="P560" s="242"/>
      <c r="Q560" s="263">
        <f ca="1">$N$2</f>
        <v>888.89089999999999</v>
      </c>
      <c r="R560" s="15"/>
      <c r="S560" s="45"/>
      <c r="T560" s="45" t="s">
        <v>37</v>
      </c>
      <c r="U560" s="103"/>
      <c r="V560" s="47"/>
      <c r="W560" s="45"/>
      <c r="X560" s="45" t="s">
        <v>37</v>
      </c>
      <c r="Y560" s="46"/>
      <c r="Z560" s="47"/>
      <c r="AA560" s="45"/>
      <c r="AB560" s="45" t="s">
        <v>37</v>
      </c>
      <c r="AC560" s="46"/>
      <c r="AD560" s="48"/>
      <c r="AE560" s="181"/>
      <c r="AF560" s="181"/>
      <c r="AG560" s="181"/>
      <c r="AH560" s="181"/>
      <c r="AI560" s="181"/>
      <c r="AJ560" s="181"/>
      <c r="AK560" s="181"/>
      <c r="AL560" s="181"/>
      <c r="AM560" s="48"/>
      <c r="AN560" s="53">
        <f>A554</f>
        <v>46339</v>
      </c>
      <c r="AO560" s="54" t="str">
        <f>C555</f>
        <v>Consultorio N° 1</v>
      </c>
      <c r="AP560" s="55">
        <f t="shared" ref="AP560:AQ560" si="381">C572</f>
        <v>0</v>
      </c>
      <c r="AQ560" s="55">
        <f t="shared" si="381"/>
        <v>0</v>
      </c>
      <c r="AR560" s="64">
        <f>U572</f>
        <v>0</v>
      </c>
      <c r="AS560" s="55">
        <f>S572</f>
        <v>0</v>
      </c>
      <c r="AT560" s="55">
        <f>S573</f>
        <v>0</v>
      </c>
      <c r="AU560" s="55">
        <f>U573</f>
        <v>0</v>
      </c>
      <c r="AV560" s="55">
        <f>S574</f>
        <v>0</v>
      </c>
      <c r="AW560" s="55">
        <f>U574</f>
        <v>0</v>
      </c>
      <c r="AX560" s="55">
        <f>U575</f>
        <v>0</v>
      </c>
      <c r="AY560" s="55">
        <f>F575</f>
        <v>0</v>
      </c>
      <c r="AZ560" s="56"/>
      <c r="BA560" s="56"/>
      <c r="BB560" s="56"/>
      <c r="BC560" s="56"/>
      <c r="BD560" s="56"/>
      <c r="BE560" s="56"/>
      <c r="BF560" s="56"/>
      <c r="BG560" s="56"/>
      <c r="BH560" s="56"/>
      <c r="BI560" s="56"/>
      <c r="BJ560" s="56"/>
      <c r="BK560" s="56"/>
      <c r="BL560" s="56"/>
      <c r="BM560" s="56"/>
      <c r="BN560" s="56"/>
    </row>
    <row r="561" spans="1:66" ht="11.25" customHeight="1">
      <c r="A561" s="220"/>
      <c r="B561" s="38"/>
      <c r="C561" s="205"/>
      <c r="D561" s="208"/>
      <c r="E561" s="57" t="s">
        <v>42</v>
      </c>
      <c r="F561" s="58" t="str">
        <f>IF(D560&lt;&gt;"", VLOOKUP(D560,'Base de Datos'!$A$2:$D1268,3,FALSE()),"")</f>
        <v/>
      </c>
      <c r="G561" s="205"/>
      <c r="H561" s="208"/>
      <c r="I561" s="57" t="s">
        <v>42</v>
      </c>
      <c r="J561" s="58" t="str">
        <f>IF(H560&lt;&gt;"", VLOOKUP(H560,'Base de Datos'!$A$2:$D1268,3,FALSE()),"")</f>
        <v/>
      </c>
      <c r="K561" s="205"/>
      <c r="L561" s="208"/>
      <c r="M561" s="57" t="s">
        <v>42</v>
      </c>
      <c r="N561" s="58" t="str">
        <f>IF(L560&lt;&gt;"", VLOOKUP(L560,'Base de Datos'!$A$2:$D1268,3,FALSE()),"")</f>
        <v/>
      </c>
      <c r="O561" s="242"/>
      <c r="P561" s="242"/>
      <c r="Q561" s="264"/>
      <c r="R561" s="15"/>
      <c r="S561" s="229"/>
      <c r="T561" s="230"/>
      <c r="U561" s="59"/>
      <c r="V561" s="47"/>
      <c r="W561" s="229"/>
      <c r="X561" s="230"/>
      <c r="Y561" s="59"/>
      <c r="Z561" s="47"/>
      <c r="AA561" s="229"/>
      <c r="AB561" s="230"/>
      <c r="AC561" s="59"/>
      <c r="AD561" s="48"/>
      <c r="AE561" s="181"/>
      <c r="AF561" s="181"/>
      <c r="AG561" s="181"/>
      <c r="AH561" s="181"/>
      <c r="AI561" s="181"/>
      <c r="AJ561" s="181"/>
      <c r="AK561" s="181"/>
      <c r="AL561" s="181"/>
      <c r="AM561" s="48"/>
      <c r="AN561" s="53">
        <f>A554</f>
        <v>46339</v>
      </c>
      <c r="AO561" s="54" t="str">
        <f>C555</f>
        <v>Consultorio N° 1</v>
      </c>
      <c r="AP561" s="55">
        <f t="shared" ref="AP561:AQ561" si="382">C576</f>
        <v>0</v>
      </c>
      <c r="AQ561" s="55">
        <f t="shared" si="382"/>
        <v>0</v>
      </c>
      <c r="AR561" s="55">
        <f>U576</f>
        <v>0</v>
      </c>
      <c r="AS561" s="55">
        <f>S576</f>
        <v>0</v>
      </c>
      <c r="AT561" s="55">
        <f>S577</f>
        <v>0</v>
      </c>
      <c r="AU561" s="55">
        <f>U577</f>
        <v>0</v>
      </c>
      <c r="AV561" s="55">
        <f>S578</f>
        <v>0</v>
      </c>
      <c r="AW561" s="55">
        <f>U578</f>
        <v>0</v>
      </c>
      <c r="AX561" s="55">
        <f>U579</f>
        <v>0</v>
      </c>
      <c r="AY561" s="55">
        <f>F579</f>
        <v>0</v>
      </c>
      <c r="AZ561" s="56"/>
      <c r="BA561" s="56"/>
      <c r="BB561" s="56"/>
      <c r="BC561" s="56"/>
      <c r="BD561" s="56"/>
      <c r="BE561" s="56"/>
      <c r="BF561" s="56"/>
      <c r="BG561" s="56"/>
      <c r="BH561" s="56"/>
      <c r="BI561" s="56"/>
      <c r="BJ561" s="56"/>
      <c r="BK561" s="56"/>
      <c r="BL561" s="56"/>
      <c r="BM561" s="56"/>
      <c r="BN561" s="56"/>
    </row>
    <row r="562" spans="1:66" ht="11.25" customHeight="1">
      <c r="A562" s="220"/>
      <c r="B562" s="38"/>
      <c r="C562" s="205"/>
      <c r="D562" s="208"/>
      <c r="E562" s="57" t="s">
        <v>44</v>
      </c>
      <c r="F562" s="58" t="str">
        <f>IF(D560&lt;&gt;"", VLOOKUP(D560,'Base de Datos'!$A$2:$D1268,4,FALSE()),"")</f>
        <v/>
      </c>
      <c r="G562" s="205"/>
      <c r="H562" s="208"/>
      <c r="I562" s="57" t="s">
        <v>44</v>
      </c>
      <c r="J562" s="58" t="str">
        <f>IF(H560&lt;&gt;"", VLOOKUP(H560,'Base de Datos'!$A$2:$D1268,4,FALSE()),"")</f>
        <v/>
      </c>
      <c r="K562" s="205"/>
      <c r="L562" s="208"/>
      <c r="M562" s="57" t="s">
        <v>44</v>
      </c>
      <c r="N562" s="58" t="str">
        <f>IF(L560&lt;&gt;"", VLOOKUP(L560,'Base de Datos'!$A$2:$D1268,4,FALSE()),"")</f>
        <v/>
      </c>
      <c r="O562" s="43"/>
      <c r="P562" s="104" t="s">
        <v>50</v>
      </c>
      <c r="Q562" s="110">
        <v>0.33333333333333331</v>
      </c>
      <c r="R562" s="15"/>
      <c r="S562" s="229"/>
      <c r="T562" s="230"/>
      <c r="U562" s="59"/>
      <c r="V562" s="47"/>
      <c r="W562" s="229"/>
      <c r="X562" s="230"/>
      <c r="Y562" s="59"/>
      <c r="Z562" s="47"/>
      <c r="AA562" s="229"/>
      <c r="AB562" s="230"/>
      <c r="AC562" s="59"/>
      <c r="AD562" s="48"/>
      <c r="AE562" s="181"/>
      <c r="AF562" s="181"/>
      <c r="AG562" s="181"/>
      <c r="AH562" s="181"/>
      <c r="AI562" s="181"/>
      <c r="AJ562" s="181"/>
      <c r="AK562" s="181"/>
      <c r="AL562" s="181"/>
      <c r="AM562" s="48"/>
      <c r="AN562" s="53">
        <f>A554</f>
        <v>46339</v>
      </c>
      <c r="AO562" s="54" t="str">
        <f>C555</f>
        <v>Consultorio N° 1</v>
      </c>
      <c r="AP562" s="55">
        <f t="shared" ref="AP562:AQ562" si="383">C580</f>
        <v>0</v>
      </c>
      <c r="AQ562" s="55">
        <f t="shared" si="383"/>
        <v>0</v>
      </c>
      <c r="AR562" s="55">
        <f>U580</f>
        <v>0</v>
      </c>
      <c r="AS562" s="55">
        <f>S580</f>
        <v>0</v>
      </c>
      <c r="AT562" s="55">
        <f>S581</f>
        <v>0</v>
      </c>
      <c r="AU562" s="55">
        <f>U581</f>
        <v>0</v>
      </c>
      <c r="AV562" s="55">
        <f>S582</f>
        <v>0</v>
      </c>
      <c r="AW562" s="55">
        <f>U582</f>
        <v>0</v>
      </c>
      <c r="AX562" s="55">
        <f>U583</f>
        <v>0</v>
      </c>
      <c r="AY562" s="55">
        <f>F583</f>
        <v>0</v>
      </c>
      <c r="AZ562" s="56"/>
      <c r="BA562" s="56"/>
      <c r="BB562" s="56"/>
      <c r="BC562" s="56"/>
      <c r="BD562" s="56"/>
      <c r="BE562" s="56"/>
      <c r="BF562" s="56"/>
      <c r="BG562" s="56"/>
      <c r="BH562" s="56"/>
      <c r="BI562" s="56"/>
      <c r="BJ562" s="56"/>
      <c r="BK562" s="56"/>
      <c r="BL562" s="56"/>
      <c r="BM562" s="56"/>
      <c r="BN562" s="56"/>
    </row>
    <row r="563" spans="1:66" ht="11.25" customHeight="1">
      <c r="A563" s="221"/>
      <c r="B563" s="38"/>
      <c r="C563" s="206"/>
      <c r="D563" s="209"/>
      <c r="E563" s="85" t="s">
        <v>46</v>
      </c>
      <c r="F563" s="107"/>
      <c r="G563" s="206"/>
      <c r="H563" s="209"/>
      <c r="I563" s="85" t="s">
        <v>46</v>
      </c>
      <c r="J563" s="108"/>
      <c r="K563" s="206"/>
      <c r="L563" s="209"/>
      <c r="M563" s="85" t="s">
        <v>46</v>
      </c>
      <c r="N563" s="108"/>
      <c r="O563" s="43"/>
      <c r="P563" s="104" t="s">
        <v>54</v>
      </c>
      <c r="Q563" s="109">
        <v>60</v>
      </c>
      <c r="R563" s="15"/>
      <c r="S563" s="227" t="str">
        <f>IF(OR(S560="Empleado",S560="Familiar"),"Nombre del Empleado","N° Factura")</f>
        <v>N° Factura</v>
      </c>
      <c r="T563" s="228"/>
      <c r="U563" s="89"/>
      <c r="V563" s="47"/>
      <c r="W563" s="227" t="str">
        <f>IF(OR(W560="Empleado",W560="Familiar"),"Nombre del Empleado","N° Factura")</f>
        <v>N° Factura</v>
      </c>
      <c r="X563" s="228"/>
      <c r="Y563" s="111"/>
      <c r="Z563" s="47"/>
      <c r="AA563" s="227" t="str">
        <f>IF(OR(AA560="Empleado",AA560="Familiar"),"Nombre del Empleado","N° Factura")</f>
        <v>N° Factura</v>
      </c>
      <c r="AB563" s="228"/>
      <c r="AC563" s="111"/>
      <c r="AD563" s="48"/>
      <c r="AE563" s="181"/>
      <c r="AF563" s="181"/>
      <c r="AG563" s="181"/>
      <c r="AH563" s="181"/>
      <c r="AI563" s="181"/>
      <c r="AJ563" s="181"/>
      <c r="AK563" s="181"/>
      <c r="AL563" s="181"/>
      <c r="AM563" s="48"/>
      <c r="AN563" s="53">
        <f>A554</f>
        <v>46339</v>
      </c>
      <c r="AO563" s="54" t="str">
        <f>C555</f>
        <v>Consultorio N° 1</v>
      </c>
      <c r="AP563" s="55">
        <f t="shared" ref="AP563:AQ563" si="384">C584</f>
        <v>0</v>
      </c>
      <c r="AQ563" s="55">
        <f t="shared" si="384"/>
        <v>0</v>
      </c>
      <c r="AR563" s="55">
        <f>U584</f>
        <v>0</v>
      </c>
      <c r="AS563" s="55">
        <f>S584</f>
        <v>0</v>
      </c>
      <c r="AT563" s="55">
        <f>S585</f>
        <v>0</v>
      </c>
      <c r="AU563" s="55">
        <f>U585</f>
        <v>0</v>
      </c>
      <c r="AV563" s="55">
        <f>S586</f>
        <v>0</v>
      </c>
      <c r="AW563" s="55">
        <f>U586</f>
        <v>0</v>
      </c>
      <c r="AX563" s="55">
        <f>U587</f>
        <v>0</v>
      </c>
      <c r="AY563" s="55">
        <f>F587</f>
        <v>0</v>
      </c>
      <c r="AZ563" s="56"/>
      <c r="BA563" s="56"/>
      <c r="BB563" s="56"/>
      <c r="BC563" s="56"/>
      <c r="BD563" s="56"/>
      <c r="BE563" s="56"/>
      <c r="BF563" s="56"/>
      <c r="BG563" s="56"/>
      <c r="BH563" s="56"/>
      <c r="BI563" s="56"/>
      <c r="BJ563" s="56"/>
      <c r="BK563" s="56"/>
      <c r="BL563" s="56"/>
      <c r="BM563" s="56"/>
      <c r="BN563" s="56"/>
    </row>
    <row r="564" spans="1:66" ht="11.25" customHeight="1">
      <c r="A564" s="222">
        <f>A560+$Q$13/1440</f>
        <v>0.41666666666666669</v>
      </c>
      <c r="B564" s="38"/>
      <c r="C564" s="204"/>
      <c r="D564" s="207"/>
      <c r="E564" s="40" t="s">
        <v>36</v>
      </c>
      <c r="F564" s="42" t="str">
        <f>IF(D564&lt;&gt;"", VLOOKUP(D564,'Base de Datos'!$A$2:$D1268,2,FALSE()),"")</f>
        <v/>
      </c>
      <c r="G564" s="218"/>
      <c r="H564" s="217"/>
      <c r="I564" s="118" t="s">
        <v>36</v>
      </c>
      <c r="J564" s="42" t="str">
        <f>IF(H564&lt;&gt;"", VLOOKUP(H564,'Base de Datos'!$A$2:$D1268,2,FALSE()),"")</f>
        <v/>
      </c>
      <c r="K564" s="218"/>
      <c r="L564" s="217"/>
      <c r="M564" s="118" t="s">
        <v>36</v>
      </c>
      <c r="N564" s="42" t="str">
        <f>IF(L564&lt;&gt;"", VLOOKUP(L564,'Base de Datos'!$A$2:$D1268,2,FALSE()),"")</f>
        <v/>
      </c>
      <c r="O564" s="43"/>
      <c r="P564" s="1"/>
      <c r="Q564" s="1"/>
      <c r="R564" s="15"/>
      <c r="S564" s="45"/>
      <c r="T564" s="45" t="s">
        <v>37</v>
      </c>
      <c r="U564" s="46"/>
      <c r="V564" s="47"/>
      <c r="W564" s="45"/>
      <c r="X564" s="45" t="s">
        <v>37</v>
      </c>
      <c r="Y564" s="46"/>
      <c r="Z564" s="47"/>
      <c r="AA564" s="45"/>
      <c r="AB564" s="45" t="s">
        <v>37</v>
      </c>
      <c r="AC564" s="46"/>
      <c r="AD564" s="48"/>
      <c r="AE564" s="181"/>
      <c r="AF564" s="181"/>
      <c r="AG564" s="181"/>
      <c r="AH564" s="181"/>
      <c r="AI564" s="181"/>
      <c r="AJ564" s="181"/>
      <c r="AK564" s="181"/>
      <c r="AL564" s="181"/>
      <c r="AM564" s="48"/>
      <c r="AN564" s="53">
        <f>A554</f>
        <v>46339</v>
      </c>
      <c r="AO564" s="54" t="str">
        <f>C555</f>
        <v>Consultorio N° 1</v>
      </c>
      <c r="AP564" s="55">
        <f t="shared" ref="AP564:AQ564" si="385">C588</f>
        <v>0</v>
      </c>
      <c r="AQ564" s="55">
        <f t="shared" si="385"/>
        <v>0</v>
      </c>
      <c r="AR564" s="55">
        <f>U588</f>
        <v>0</v>
      </c>
      <c r="AS564" s="55">
        <f>S588</f>
        <v>0</v>
      </c>
      <c r="AT564" s="55">
        <f>S589</f>
        <v>0</v>
      </c>
      <c r="AU564" s="55">
        <f>U589</f>
        <v>0</v>
      </c>
      <c r="AV564" s="55">
        <f>S590</f>
        <v>0</v>
      </c>
      <c r="AW564" s="55">
        <f>U590</f>
        <v>0</v>
      </c>
      <c r="AX564" s="55">
        <f>U591</f>
        <v>0</v>
      </c>
      <c r="AY564" s="55">
        <f>F591</f>
        <v>0</v>
      </c>
      <c r="AZ564" s="56"/>
      <c r="BA564" s="56"/>
      <c r="BB564" s="56"/>
      <c r="BC564" s="56"/>
      <c r="BD564" s="56"/>
      <c r="BE564" s="56"/>
      <c r="BF564" s="56"/>
      <c r="BG564" s="56"/>
      <c r="BH564" s="56"/>
      <c r="BI564" s="56"/>
      <c r="BJ564" s="56"/>
      <c r="BK564" s="56"/>
      <c r="BL564" s="56"/>
      <c r="BM564" s="56"/>
      <c r="BN564" s="56"/>
    </row>
    <row r="565" spans="1:66" ht="11.25" customHeight="1">
      <c r="A565" s="220"/>
      <c r="B565" s="38"/>
      <c r="C565" s="205"/>
      <c r="D565" s="208"/>
      <c r="E565" s="57" t="s">
        <v>42</v>
      </c>
      <c r="F565" s="58" t="str">
        <f>IF(D564&lt;&gt;"", VLOOKUP(D564,'Base de Datos'!$A$2:$D1268,3,FALSE()),"")</f>
        <v/>
      </c>
      <c r="G565" s="205"/>
      <c r="H565" s="208"/>
      <c r="I565" s="57" t="s">
        <v>42</v>
      </c>
      <c r="J565" s="58" t="str">
        <f>IF(H564&lt;&gt;"", VLOOKUP(H564,'Base de Datos'!$A$2:$D1268,3,FALSE()),"")</f>
        <v/>
      </c>
      <c r="K565" s="205"/>
      <c r="L565" s="208"/>
      <c r="M565" s="57" t="s">
        <v>42</v>
      </c>
      <c r="N565" s="58" t="str">
        <f>IF(L564&lt;&gt;"", VLOOKUP(L564,'Base de Datos'!$A$2:$D1268,3,FALSE()),"")</f>
        <v/>
      </c>
      <c r="O565" s="43"/>
      <c r="P565" s="119" t="s">
        <v>58</v>
      </c>
      <c r="Q565" s="44"/>
      <c r="R565" s="15"/>
      <c r="S565" s="229"/>
      <c r="T565" s="230"/>
      <c r="U565" s="59"/>
      <c r="V565" s="47"/>
      <c r="W565" s="229"/>
      <c r="X565" s="230"/>
      <c r="Y565" s="59"/>
      <c r="Z565" s="47"/>
      <c r="AA565" s="229"/>
      <c r="AB565" s="230"/>
      <c r="AC565" s="59"/>
      <c r="AD565" s="48"/>
      <c r="AE565" s="181"/>
      <c r="AF565" s="181"/>
      <c r="AG565" s="181"/>
      <c r="AH565" s="181"/>
      <c r="AI565" s="181"/>
      <c r="AJ565" s="181"/>
      <c r="AK565" s="181"/>
      <c r="AL565" s="181"/>
      <c r="AM565" s="48"/>
      <c r="AN565" s="53">
        <f>A554</f>
        <v>46339</v>
      </c>
      <c r="AO565" s="54" t="str">
        <f>C555</f>
        <v>Consultorio N° 1</v>
      </c>
      <c r="AP565" s="55">
        <f t="shared" ref="AP565:AQ565" si="386">C592</f>
        <v>0</v>
      </c>
      <c r="AQ565" s="55">
        <f t="shared" si="386"/>
        <v>0</v>
      </c>
      <c r="AR565" s="55">
        <f>U592</f>
        <v>0</v>
      </c>
      <c r="AS565" s="55">
        <f>S592</f>
        <v>0</v>
      </c>
      <c r="AT565" s="55">
        <f>S593</f>
        <v>0</v>
      </c>
      <c r="AU565" s="55">
        <f>U593</f>
        <v>0</v>
      </c>
      <c r="AV565" s="55">
        <f>S594</f>
        <v>0</v>
      </c>
      <c r="AW565" s="55">
        <f>U594</f>
        <v>0</v>
      </c>
      <c r="AX565" s="55">
        <f>U595</f>
        <v>0</v>
      </c>
      <c r="AY565" s="55">
        <f>F595</f>
        <v>0</v>
      </c>
      <c r="AZ565" s="56"/>
      <c r="BA565" s="56"/>
      <c r="BB565" s="56"/>
      <c r="BC565" s="56"/>
      <c r="BD565" s="56"/>
      <c r="BE565" s="56"/>
      <c r="BF565" s="56"/>
      <c r="BG565" s="56"/>
      <c r="BH565" s="56"/>
      <c r="BI565" s="56"/>
      <c r="BJ565" s="56"/>
      <c r="BK565" s="56"/>
      <c r="BL565" s="56"/>
      <c r="BM565" s="56"/>
      <c r="BN565" s="56"/>
    </row>
    <row r="566" spans="1:66" ht="11.25" customHeight="1">
      <c r="A566" s="220"/>
      <c r="B566" s="38"/>
      <c r="C566" s="205"/>
      <c r="D566" s="208"/>
      <c r="E566" s="57" t="s">
        <v>44</v>
      </c>
      <c r="F566" s="58" t="str">
        <f>IF(D564&lt;&gt;"", VLOOKUP(D564,'Base de Datos'!$A$2:$D1268,4,FALSE()),"")</f>
        <v/>
      </c>
      <c r="G566" s="205"/>
      <c r="H566" s="208"/>
      <c r="I566" s="57" t="s">
        <v>44</v>
      </c>
      <c r="J566" s="58" t="str">
        <f>IF(H564&lt;&gt;"", VLOOKUP(H564,'Base de Datos'!$A$2:$D1268,4,FALSE()),"")</f>
        <v/>
      </c>
      <c r="K566" s="205"/>
      <c r="L566" s="208"/>
      <c r="M566" s="57" t="s">
        <v>44</v>
      </c>
      <c r="N566" s="58" t="str">
        <f>IF(L564&lt;&gt;"", VLOOKUP(L564,'Base de Datos'!$A$2:$D1268,4,FALSE()),"")</f>
        <v/>
      </c>
      <c r="O566" s="43"/>
      <c r="P566" s="120" t="s">
        <v>61</v>
      </c>
      <c r="Q566" s="121" t="s">
        <v>62</v>
      </c>
      <c r="R566" s="15"/>
      <c r="S566" s="229"/>
      <c r="T566" s="230"/>
      <c r="U566" s="59"/>
      <c r="V566" s="47"/>
      <c r="W566" s="229"/>
      <c r="X566" s="230"/>
      <c r="Y566" s="59"/>
      <c r="Z566" s="47"/>
      <c r="AA566" s="229"/>
      <c r="AB566" s="230"/>
      <c r="AC566" s="59"/>
      <c r="AD566" s="48"/>
      <c r="AE566" s="181"/>
      <c r="AF566" s="181"/>
      <c r="AG566" s="181"/>
      <c r="AH566" s="181"/>
      <c r="AI566" s="181"/>
      <c r="AJ566" s="181"/>
      <c r="AK566" s="181"/>
      <c r="AL566" s="181"/>
      <c r="AM566" s="48"/>
      <c r="AN566" s="53">
        <f>A554</f>
        <v>46339</v>
      </c>
      <c r="AO566" s="54" t="s">
        <v>17</v>
      </c>
      <c r="AP566" s="55">
        <f t="shared" ref="AP566:AQ566" si="387">C596</f>
        <v>0</v>
      </c>
      <c r="AQ566" s="55">
        <f t="shared" si="387"/>
        <v>0</v>
      </c>
      <c r="AR566" s="55">
        <f>U596</f>
        <v>0</v>
      </c>
      <c r="AS566" s="55">
        <f>S596</f>
        <v>0</v>
      </c>
      <c r="AT566" s="55">
        <f>S597</f>
        <v>0</v>
      </c>
      <c r="AU566" s="55">
        <f>U597</f>
        <v>0</v>
      </c>
      <c r="AV566" s="55">
        <f>S598</f>
        <v>0</v>
      </c>
      <c r="AW566" s="55">
        <f>U598</f>
        <v>0</v>
      </c>
      <c r="AX566" s="55">
        <f>U599</f>
        <v>0</v>
      </c>
      <c r="AY566" s="55">
        <f>F599</f>
        <v>0</v>
      </c>
      <c r="AZ566" s="56"/>
      <c r="BA566" s="56"/>
      <c r="BB566" s="56"/>
      <c r="BC566" s="56"/>
      <c r="BD566" s="56"/>
      <c r="BE566" s="56"/>
      <c r="BF566" s="56"/>
      <c r="BG566" s="56"/>
      <c r="BH566" s="56"/>
      <c r="BI566" s="56"/>
      <c r="BJ566" s="56"/>
      <c r="BK566" s="56"/>
      <c r="BL566" s="56"/>
      <c r="BM566" s="56"/>
      <c r="BN566" s="56"/>
    </row>
    <row r="567" spans="1:66" ht="11.25" customHeight="1">
      <c r="A567" s="221"/>
      <c r="B567" s="38"/>
      <c r="C567" s="206"/>
      <c r="D567" s="209"/>
      <c r="E567" s="85" t="s">
        <v>46</v>
      </c>
      <c r="F567" s="86"/>
      <c r="G567" s="206"/>
      <c r="H567" s="209"/>
      <c r="I567" s="85" t="s">
        <v>46</v>
      </c>
      <c r="J567" s="108"/>
      <c r="K567" s="206"/>
      <c r="L567" s="209"/>
      <c r="M567" s="85" t="s">
        <v>46</v>
      </c>
      <c r="N567" s="108"/>
      <c r="O567" s="43"/>
      <c r="P567" s="123" t="s">
        <v>64</v>
      </c>
      <c r="Q567" s="124" t="s">
        <v>65</v>
      </c>
      <c r="R567" s="15"/>
      <c r="S567" s="227" t="str">
        <f>IF(OR(S564="Empleado",S564="Familiar"),"Nombre del Empleado","N° Factura")</f>
        <v>N° Factura</v>
      </c>
      <c r="T567" s="228"/>
      <c r="U567" s="89"/>
      <c r="V567" s="47"/>
      <c r="W567" s="227" t="str">
        <f>IF(OR(W564="Empleado",W564="Familiar"),"Nombre del Empleado","N° Factura")</f>
        <v>N° Factura</v>
      </c>
      <c r="X567" s="228"/>
      <c r="Y567" s="89"/>
      <c r="Z567" s="47"/>
      <c r="AA567" s="227" t="str">
        <f>IF(OR(AA564="Empleado",AA564="Familiar"),"Nombre del Empleado","N° Factura")</f>
        <v>N° Factura</v>
      </c>
      <c r="AB567" s="228"/>
      <c r="AC567" s="89"/>
      <c r="AD567" s="48"/>
      <c r="AE567" s="181"/>
      <c r="AF567" s="181"/>
      <c r="AG567" s="181"/>
      <c r="AH567" s="181"/>
      <c r="AI567" s="181"/>
      <c r="AJ567" s="181"/>
      <c r="AK567" s="181"/>
      <c r="AL567" s="181"/>
      <c r="AM567" s="48"/>
      <c r="AN567" s="53">
        <f>A554</f>
        <v>46339</v>
      </c>
      <c r="AO567" s="54" t="s">
        <v>17</v>
      </c>
      <c r="AP567" s="55">
        <f t="shared" ref="AP567:AQ567" si="388">C600</f>
        <v>0</v>
      </c>
      <c r="AQ567" s="55">
        <f t="shared" si="388"/>
        <v>0</v>
      </c>
      <c r="AR567" s="55">
        <f>U600</f>
        <v>0</v>
      </c>
      <c r="AS567" s="55">
        <f>S600</f>
        <v>0</v>
      </c>
      <c r="AT567" s="55">
        <f>S601</f>
        <v>0</v>
      </c>
      <c r="AU567" s="55">
        <f>U601</f>
        <v>0</v>
      </c>
      <c r="AV567" s="55">
        <f>S602</f>
        <v>0</v>
      </c>
      <c r="AW567" s="55">
        <f>U602</f>
        <v>0</v>
      </c>
      <c r="AX567" s="55">
        <f>U603</f>
        <v>0</v>
      </c>
      <c r="AY567" s="55">
        <f>F603</f>
        <v>0</v>
      </c>
      <c r="AZ567" s="56"/>
      <c r="BA567" s="56"/>
      <c r="BB567" s="56"/>
      <c r="BC567" s="56"/>
      <c r="BD567" s="56"/>
      <c r="BE567" s="56"/>
      <c r="BF567" s="56"/>
      <c r="BG567" s="56"/>
      <c r="BH567" s="56"/>
      <c r="BI567" s="56"/>
      <c r="BJ567" s="56"/>
      <c r="BK567" s="56"/>
      <c r="BL567" s="56"/>
      <c r="BM567" s="56"/>
      <c r="BN567" s="56"/>
    </row>
    <row r="568" spans="1:66" ht="11.25" customHeight="1">
      <c r="A568" s="222">
        <f>A564+$Q$13/1440</f>
        <v>0.45833333333333337</v>
      </c>
      <c r="B568" s="38"/>
      <c r="C568" s="204"/>
      <c r="D568" s="207"/>
      <c r="E568" s="40" t="s">
        <v>36</v>
      </c>
      <c r="F568" s="42" t="str">
        <f>IF(D568&lt;&gt;"", VLOOKUP(D568,'Base de Datos'!$A$2:$D1268,2,FALSE()),"")</f>
        <v/>
      </c>
      <c r="G568" s="204"/>
      <c r="H568" s="216"/>
      <c r="I568" s="40" t="s">
        <v>36</v>
      </c>
      <c r="J568" s="42" t="str">
        <f>IF(H568&lt;&gt;"", VLOOKUP(H568,'Base de Datos'!$A$2:$D1268,2,FALSE()),"")</f>
        <v/>
      </c>
      <c r="K568" s="204"/>
      <c r="L568" s="216"/>
      <c r="M568" s="40" t="s">
        <v>36</v>
      </c>
      <c r="N568" s="42" t="str">
        <f>IF(L568&lt;&gt;"", VLOOKUP(L568,'Base de Datos'!$A$2:$D1268,2,FALSE()),"")</f>
        <v/>
      </c>
      <c r="O568" s="43"/>
      <c r="P568" s="127" t="s">
        <v>67</v>
      </c>
      <c r="Q568" s="128" t="s">
        <v>68</v>
      </c>
      <c r="R568" s="15"/>
      <c r="S568" s="45"/>
      <c r="T568" s="45" t="s">
        <v>37</v>
      </c>
      <c r="U568" s="46"/>
      <c r="V568" s="47"/>
      <c r="W568" s="45"/>
      <c r="X568" s="45" t="s">
        <v>37</v>
      </c>
      <c r="Y568" s="46"/>
      <c r="Z568" s="47"/>
      <c r="AA568" s="45"/>
      <c r="AB568" s="45" t="s">
        <v>37</v>
      </c>
      <c r="AC568" s="46"/>
      <c r="AD568" s="48"/>
      <c r="AE568" s="181"/>
      <c r="AF568" s="181"/>
      <c r="AG568" s="181"/>
      <c r="AH568" s="181"/>
      <c r="AI568" s="181"/>
      <c r="AJ568" s="181"/>
      <c r="AK568" s="181"/>
      <c r="AL568" s="181"/>
      <c r="AM568" s="48"/>
      <c r="AN568" s="53">
        <f>A554</f>
        <v>46339</v>
      </c>
      <c r="AO568" s="54" t="s">
        <v>17</v>
      </c>
      <c r="AP568" s="55">
        <f t="shared" ref="AP568:AQ568" si="389">C604</f>
        <v>0</v>
      </c>
      <c r="AQ568" s="55">
        <f t="shared" si="389"/>
        <v>0</v>
      </c>
      <c r="AR568" s="55">
        <f>U604</f>
        <v>0</v>
      </c>
      <c r="AS568" s="55">
        <f>S604</f>
        <v>0</v>
      </c>
      <c r="AT568" s="55">
        <f>S605</f>
        <v>0</v>
      </c>
      <c r="AU568" s="55">
        <f>U605</f>
        <v>0</v>
      </c>
      <c r="AV568" s="55">
        <f>S606</f>
        <v>0</v>
      </c>
      <c r="AW568" s="55">
        <f>U606</f>
        <v>0</v>
      </c>
      <c r="AX568" s="55">
        <f>U607</f>
        <v>0</v>
      </c>
      <c r="AY568" s="55">
        <f>F607</f>
        <v>0</v>
      </c>
      <c r="AZ568" s="56"/>
      <c r="BA568" s="56"/>
      <c r="BB568" s="56"/>
      <c r="BC568" s="56"/>
      <c r="BD568" s="56"/>
      <c r="BE568" s="56"/>
      <c r="BF568" s="56"/>
      <c r="BG568" s="56"/>
      <c r="BH568" s="56"/>
      <c r="BI568" s="56"/>
      <c r="BJ568" s="56"/>
      <c r="BK568" s="56"/>
      <c r="BL568" s="56"/>
      <c r="BM568" s="56"/>
      <c r="BN568" s="56"/>
    </row>
    <row r="569" spans="1:66" ht="11.25" customHeight="1">
      <c r="A569" s="220"/>
      <c r="B569" s="38"/>
      <c r="C569" s="205"/>
      <c r="D569" s="208"/>
      <c r="E569" s="57" t="s">
        <v>42</v>
      </c>
      <c r="F569" s="58" t="str">
        <f>IF(D568&lt;&gt;"", VLOOKUP(D568,'Base de Datos'!$A$2:$D1268,3,FALSE()),"")</f>
        <v/>
      </c>
      <c r="G569" s="205"/>
      <c r="H569" s="208"/>
      <c r="I569" s="57" t="s">
        <v>42</v>
      </c>
      <c r="J569" s="58" t="str">
        <f>IF(H568&lt;&gt;"", VLOOKUP(H568,'Base de Datos'!$A$2:$D1268,3,FALSE()),"")</f>
        <v/>
      </c>
      <c r="K569" s="205"/>
      <c r="L569" s="208"/>
      <c r="M569" s="57" t="s">
        <v>42</v>
      </c>
      <c r="N569" s="58" t="str">
        <f>IF(L568&lt;&gt;"", VLOOKUP(L568,'Base de Datos'!$A$2:$D1268,3,FALSE()),"")</f>
        <v/>
      </c>
      <c r="O569" s="43"/>
      <c r="P569" s="130" t="s">
        <v>70</v>
      </c>
      <c r="Q569" s="131" t="s">
        <v>71</v>
      </c>
      <c r="R569" s="15"/>
      <c r="S569" s="229"/>
      <c r="T569" s="230"/>
      <c r="U569" s="59"/>
      <c r="V569" s="47"/>
      <c r="W569" s="229"/>
      <c r="X569" s="230"/>
      <c r="Y569" s="59"/>
      <c r="Z569" s="47"/>
      <c r="AA569" s="229"/>
      <c r="AB569" s="230"/>
      <c r="AC569" s="59"/>
      <c r="AD569" s="48"/>
      <c r="AE569" s="181"/>
      <c r="AF569" s="181"/>
      <c r="AG569" s="181"/>
      <c r="AH569" s="181"/>
      <c r="AI569" s="181"/>
      <c r="AJ569" s="181"/>
      <c r="AK569" s="181"/>
      <c r="AL569" s="181"/>
      <c r="AM569" s="48"/>
      <c r="AN569" s="53">
        <f>A554</f>
        <v>46339</v>
      </c>
      <c r="AO569" s="54" t="str">
        <f>G555</f>
        <v>Consultorio N° 2</v>
      </c>
      <c r="AP569" s="55">
        <f t="shared" ref="AP569:AQ569" si="390">G556</f>
        <v>0</v>
      </c>
      <c r="AQ569" s="55">
        <f t="shared" si="390"/>
        <v>0</v>
      </c>
      <c r="AR569" s="55">
        <f>Y556</f>
        <v>0</v>
      </c>
      <c r="AS569" s="55">
        <f>W556</f>
        <v>0</v>
      </c>
      <c r="AT569" s="55">
        <f>W557</f>
        <v>0</v>
      </c>
      <c r="AU569" s="55">
        <f>Y557</f>
        <v>0</v>
      </c>
      <c r="AV569" s="55">
        <f>W558</f>
        <v>0</v>
      </c>
      <c r="AW569" s="55">
        <f>Y558</f>
        <v>0</v>
      </c>
      <c r="AX569" s="55">
        <f>Y559</f>
        <v>0</v>
      </c>
      <c r="AY569" s="55">
        <f>J559</f>
        <v>0</v>
      </c>
      <c r="AZ569" s="56"/>
      <c r="BA569" s="56"/>
      <c r="BB569" s="56"/>
      <c r="BC569" s="56"/>
      <c r="BD569" s="56"/>
      <c r="BE569" s="56"/>
      <c r="BF569" s="56"/>
      <c r="BG569" s="56"/>
      <c r="BH569" s="56"/>
      <c r="BI569" s="56"/>
      <c r="BJ569" s="56"/>
      <c r="BK569" s="56"/>
      <c r="BL569" s="56"/>
      <c r="BM569" s="56"/>
      <c r="BN569" s="56"/>
    </row>
    <row r="570" spans="1:66" ht="11.25" customHeight="1">
      <c r="A570" s="220"/>
      <c r="B570" s="38"/>
      <c r="C570" s="205"/>
      <c r="D570" s="208"/>
      <c r="E570" s="57" t="s">
        <v>44</v>
      </c>
      <c r="F570" s="58" t="str">
        <f>IF(D568&lt;&gt;"", VLOOKUP(D568,'Base de Datos'!$A$2:$D1268,4,FALSE()),"")</f>
        <v/>
      </c>
      <c r="G570" s="205"/>
      <c r="H570" s="208"/>
      <c r="I570" s="57" t="s">
        <v>44</v>
      </c>
      <c r="J570" s="58" t="str">
        <f>IF(H568&lt;&gt;"", VLOOKUP(H568,'Base de Datos'!$A$2:$D1268,4,FALSE()),"")</f>
        <v/>
      </c>
      <c r="K570" s="205"/>
      <c r="L570" s="208"/>
      <c r="M570" s="57" t="s">
        <v>44</v>
      </c>
      <c r="N570" s="58" t="str">
        <f>IF(L568&lt;&gt;"", VLOOKUP(L568,'Base de Datos'!$A$2:$D1268,4,FALSE()),"")</f>
        <v/>
      </c>
      <c r="O570" s="43"/>
      <c r="P570" s="132" t="s">
        <v>73</v>
      </c>
      <c r="Q570" s="133" t="s">
        <v>74</v>
      </c>
      <c r="R570" s="15"/>
      <c r="S570" s="229"/>
      <c r="T570" s="230"/>
      <c r="U570" s="59"/>
      <c r="V570" s="47"/>
      <c r="W570" s="229"/>
      <c r="X570" s="230"/>
      <c r="Y570" s="59"/>
      <c r="Z570" s="47"/>
      <c r="AA570" s="229"/>
      <c r="AB570" s="230"/>
      <c r="AC570" s="59"/>
      <c r="AD570" s="48"/>
      <c r="AE570" s="181"/>
      <c r="AF570" s="181"/>
      <c r="AG570" s="181"/>
      <c r="AH570" s="181"/>
      <c r="AI570" s="181"/>
      <c r="AJ570" s="181"/>
      <c r="AK570" s="181"/>
      <c r="AL570" s="181"/>
      <c r="AM570" s="48"/>
      <c r="AN570" s="53">
        <f>A554</f>
        <v>46339</v>
      </c>
      <c r="AO570" s="54" t="str">
        <f>G555</f>
        <v>Consultorio N° 2</v>
      </c>
      <c r="AP570" s="55">
        <f t="shared" ref="AP570:AQ570" si="391">G560</f>
        <v>0</v>
      </c>
      <c r="AQ570" s="55">
        <f t="shared" si="391"/>
        <v>0</v>
      </c>
      <c r="AR570" s="55">
        <f>Y560</f>
        <v>0</v>
      </c>
      <c r="AS570" s="55">
        <f>W560</f>
        <v>0</v>
      </c>
      <c r="AT570" s="55">
        <f>W561</f>
        <v>0</v>
      </c>
      <c r="AU570" s="55">
        <f>Y561</f>
        <v>0</v>
      </c>
      <c r="AV570" s="55">
        <f>W562</f>
        <v>0</v>
      </c>
      <c r="AW570" s="55">
        <f>Y562</f>
        <v>0</v>
      </c>
      <c r="AX570" s="55">
        <f>Y563</f>
        <v>0</v>
      </c>
      <c r="AY570" s="55">
        <f>J563</f>
        <v>0</v>
      </c>
      <c r="AZ570" s="56"/>
      <c r="BA570" s="56"/>
      <c r="BB570" s="56"/>
      <c r="BC570" s="56"/>
      <c r="BD570" s="56"/>
      <c r="BE570" s="56"/>
      <c r="BF570" s="56"/>
      <c r="BG570" s="56"/>
      <c r="BH570" s="56"/>
      <c r="BI570" s="56"/>
      <c r="BJ570" s="56"/>
      <c r="BK570" s="56"/>
      <c r="BL570" s="56"/>
      <c r="BM570" s="56"/>
      <c r="BN570" s="56"/>
    </row>
    <row r="571" spans="1:66" ht="11.25" customHeight="1">
      <c r="A571" s="221"/>
      <c r="B571" s="38"/>
      <c r="C571" s="206"/>
      <c r="D571" s="209"/>
      <c r="E571" s="85" t="s">
        <v>46</v>
      </c>
      <c r="F571" s="86"/>
      <c r="G571" s="206"/>
      <c r="H571" s="209"/>
      <c r="I571" s="85" t="s">
        <v>46</v>
      </c>
      <c r="J571" s="108"/>
      <c r="K571" s="206"/>
      <c r="L571" s="209"/>
      <c r="M571" s="85" t="s">
        <v>46</v>
      </c>
      <c r="N571" s="108"/>
      <c r="O571" s="43"/>
      <c r="P571" s="137" t="s">
        <v>52</v>
      </c>
      <c r="Q571" s="138" t="s">
        <v>76</v>
      </c>
      <c r="R571" s="15"/>
      <c r="S571" s="227" t="str">
        <f>IF(OR(S568="Empleado",S568="Familiar"),"Nombre del Empleado","N° Factura")</f>
        <v>N° Factura</v>
      </c>
      <c r="T571" s="228"/>
      <c r="U571" s="89"/>
      <c r="V571" s="47"/>
      <c r="W571" s="227" t="str">
        <f>IF(OR(W568="Empleado",W568="Familiar"),"Nombre del Empleado","N° Factura")</f>
        <v>N° Factura</v>
      </c>
      <c r="X571" s="228"/>
      <c r="Y571" s="89"/>
      <c r="Z571" s="47"/>
      <c r="AA571" s="227" t="str">
        <f>IF(OR(AA568="Empleado",AA568="Familiar"),"Nombre del Empleado","N° Factura")</f>
        <v>N° Factura</v>
      </c>
      <c r="AB571" s="228"/>
      <c r="AC571" s="89"/>
      <c r="AD571" s="48"/>
      <c r="AE571" s="181"/>
      <c r="AF571" s="181"/>
      <c r="AG571" s="181"/>
      <c r="AH571" s="181"/>
      <c r="AI571" s="181"/>
      <c r="AJ571" s="181"/>
      <c r="AK571" s="181"/>
      <c r="AL571" s="181"/>
      <c r="AM571" s="48"/>
      <c r="AN571" s="53">
        <f>A554</f>
        <v>46339</v>
      </c>
      <c r="AO571" s="54" t="str">
        <f>G555</f>
        <v>Consultorio N° 2</v>
      </c>
      <c r="AP571" s="55">
        <f t="shared" ref="AP571:AQ571" si="392">G564</f>
        <v>0</v>
      </c>
      <c r="AQ571" s="55">
        <f t="shared" si="392"/>
        <v>0</v>
      </c>
      <c r="AR571" s="55">
        <f>Y564</f>
        <v>0</v>
      </c>
      <c r="AS571" s="55">
        <f>W564</f>
        <v>0</v>
      </c>
      <c r="AT571" s="55">
        <f>W565</f>
        <v>0</v>
      </c>
      <c r="AU571" s="55">
        <f>Y565</f>
        <v>0</v>
      </c>
      <c r="AV571" s="55">
        <f>W566</f>
        <v>0</v>
      </c>
      <c r="AW571" s="55">
        <f>Y566</f>
        <v>0</v>
      </c>
      <c r="AX571" s="55">
        <f>Y567</f>
        <v>0</v>
      </c>
      <c r="AY571" s="55">
        <f>J567</f>
        <v>0</v>
      </c>
      <c r="AZ571" s="56"/>
      <c r="BA571" s="56"/>
      <c r="BB571" s="56"/>
      <c r="BC571" s="56"/>
      <c r="BD571" s="56"/>
      <c r="BE571" s="56"/>
      <c r="BF571" s="56"/>
      <c r="BG571" s="56"/>
      <c r="BH571" s="56"/>
      <c r="BI571" s="56"/>
      <c r="BJ571" s="56"/>
      <c r="BK571" s="56"/>
      <c r="BL571" s="56"/>
      <c r="BM571" s="56"/>
      <c r="BN571" s="56"/>
    </row>
    <row r="572" spans="1:66" ht="11.25" customHeight="1">
      <c r="A572" s="222">
        <f>A568+$Q$13/1440</f>
        <v>0.5</v>
      </c>
      <c r="B572" s="38"/>
      <c r="C572" s="204"/>
      <c r="D572" s="207"/>
      <c r="E572" s="40" t="s">
        <v>36</v>
      </c>
      <c r="F572" s="42" t="str">
        <f>IF(D572&lt;&gt;"", VLOOKUP(D572,'Base de Datos'!$A$2:$D1268,2,FALSE()),"")</f>
        <v/>
      </c>
      <c r="G572" s="204"/>
      <c r="H572" s="216"/>
      <c r="I572" s="40" t="s">
        <v>36</v>
      </c>
      <c r="J572" s="42" t="str">
        <f>IF(H572&lt;&gt;"", VLOOKUP(H572,'Base de Datos'!$A$2:$D1268,2,FALSE()),"")</f>
        <v/>
      </c>
      <c r="K572" s="204"/>
      <c r="L572" s="216"/>
      <c r="M572" s="40" t="s">
        <v>36</v>
      </c>
      <c r="N572" s="42" t="str">
        <f>IF(L572&lt;&gt;"", VLOOKUP(L572,'Base de Datos'!$A$2:$D1268,2,FALSE()),"")</f>
        <v/>
      </c>
      <c r="O572" s="43"/>
      <c r="P572" s="141" t="s">
        <v>78</v>
      </c>
      <c r="Q572" s="142" t="s">
        <v>79</v>
      </c>
      <c r="R572" s="15"/>
      <c r="S572" s="45"/>
      <c r="T572" s="45" t="s">
        <v>37</v>
      </c>
      <c r="U572" s="46"/>
      <c r="V572" s="47"/>
      <c r="W572" s="45"/>
      <c r="X572" s="45" t="s">
        <v>37</v>
      </c>
      <c r="Y572" s="46"/>
      <c r="Z572" s="47"/>
      <c r="AA572" s="45"/>
      <c r="AB572" s="45" t="s">
        <v>37</v>
      </c>
      <c r="AC572" s="46"/>
      <c r="AD572" s="48"/>
      <c r="AE572" s="181"/>
      <c r="AF572" s="181"/>
      <c r="AG572" s="181"/>
      <c r="AH572" s="181"/>
      <c r="AI572" s="181"/>
      <c r="AJ572" s="181"/>
      <c r="AK572" s="181"/>
      <c r="AL572" s="181"/>
      <c r="AM572" s="48"/>
      <c r="AN572" s="53">
        <f>A554</f>
        <v>46339</v>
      </c>
      <c r="AO572" s="54" t="str">
        <f>G555</f>
        <v>Consultorio N° 2</v>
      </c>
      <c r="AP572" s="55">
        <f t="shared" ref="AP572:AQ572" si="393">G568</f>
        <v>0</v>
      </c>
      <c r="AQ572" s="55">
        <f t="shared" si="393"/>
        <v>0</v>
      </c>
      <c r="AR572" s="55">
        <f>Y568</f>
        <v>0</v>
      </c>
      <c r="AS572" s="55">
        <f>W568</f>
        <v>0</v>
      </c>
      <c r="AT572" s="55">
        <f>W569</f>
        <v>0</v>
      </c>
      <c r="AU572" s="55">
        <f>Y569</f>
        <v>0</v>
      </c>
      <c r="AV572" s="55">
        <f>W570</f>
        <v>0</v>
      </c>
      <c r="AW572" s="55">
        <f>Y570</f>
        <v>0</v>
      </c>
      <c r="AX572" s="55">
        <f>Y571</f>
        <v>0</v>
      </c>
      <c r="AY572" s="55">
        <f>J571</f>
        <v>0</v>
      </c>
      <c r="AZ572" s="56"/>
      <c r="BA572" s="56"/>
      <c r="BB572" s="56"/>
      <c r="BC572" s="56"/>
      <c r="BD572" s="56"/>
      <c r="BE572" s="56"/>
      <c r="BF572" s="56"/>
      <c r="BG572" s="56"/>
      <c r="BH572" s="56"/>
      <c r="BI572" s="56"/>
      <c r="BJ572" s="56"/>
      <c r="BK572" s="56"/>
      <c r="BL572" s="56"/>
      <c r="BM572" s="56"/>
      <c r="BN572" s="56"/>
    </row>
    <row r="573" spans="1:66" ht="11.25" customHeight="1">
      <c r="A573" s="220"/>
      <c r="B573" s="38"/>
      <c r="C573" s="205"/>
      <c r="D573" s="208"/>
      <c r="E573" s="57" t="s">
        <v>42</v>
      </c>
      <c r="F573" s="58" t="str">
        <f>IF(D572&lt;&gt;"", VLOOKUP(D572,'Base de Datos'!$A$2:$D1268,3,FALSE()),"")</f>
        <v/>
      </c>
      <c r="G573" s="205"/>
      <c r="H573" s="208"/>
      <c r="I573" s="57" t="s">
        <v>42</v>
      </c>
      <c r="J573" s="58" t="str">
        <f>IF(H572&lt;&gt;"", VLOOKUP(H572,'Base de Datos'!$A$2:$D1268,3,FALSE()),"")</f>
        <v/>
      </c>
      <c r="K573" s="205"/>
      <c r="L573" s="208"/>
      <c r="M573" s="57" t="s">
        <v>42</v>
      </c>
      <c r="N573" s="58" t="str">
        <f>IF(L572&lt;&gt;"", VLOOKUP(L572,'Base de Datos'!$A$2:$D1268,3,FALSE()),"")</f>
        <v/>
      </c>
      <c r="O573" s="43"/>
      <c r="P573" s="1"/>
      <c r="Q573" s="147"/>
      <c r="R573" s="15"/>
      <c r="S573" s="229"/>
      <c r="T573" s="230"/>
      <c r="U573" s="59"/>
      <c r="V573" s="47"/>
      <c r="W573" s="229"/>
      <c r="X573" s="230"/>
      <c r="Y573" s="59"/>
      <c r="Z573" s="47"/>
      <c r="AA573" s="229"/>
      <c r="AB573" s="230"/>
      <c r="AC573" s="59"/>
      <c r="AD573" s="48"/>
      <c r="AE573" s="181"/>
      <c r="AF573" s="181"/>
      <c r="AG573" s="181"/>
      <c r="AH573" s="181"/>
      <c r="AI573" s="181"/>
      <c r="AJ573" s="181"/>
      <c r="AK573" s="181"/>
      <c r="AL573" s="181"/>
      <c r="AM573" s="48"/>
      <c r="AN573" s="53">
        <f>A554</f>
        <v>46339</v>
      </c>
      <c r="AO573" s="149" t="str">
        <f>G555</f>
        <v>Consultorio N° 2</v>
      </c>
      <c r="AP573" s="55">
        <f t="shared" ref="AP573:AQ573" si="394">G572</f>
        <v>0</v>
      </c>
      <c r="AQ573" s="55">
        <f t="shared" si="394"/>
        <v>0</v>
      </c>
      <c r="AR573" s="55">
        <f>Y572</f>
        <v>0</v>
      </c>
      <c r="AS573" s="55">
        <f>W572</f>
        <v>0</v>
      </c>
      <c r="AT573" s="55">
        <f>W573</f>
        <v>0</v>
      </c>
      <c r="AU573" s="55">
        <f>Y573</f>
        <v>0</v>
      </c>
      <c r="AV573" s="55">
        <f>W574</f>
        <v>0</v>
      </c>
      <c r="AW573" s="55">
        <f>Y574</f>
        <v>0</v>
      </c>
      <c r="AX573" s="55">
        <f>Y575</f>
        <v>0</v>
      </c>
      <c r="AY573" s="55">
        <f>J575</f>
        <v>0</v>
      </c>
      <c r="AZ573" s="56"/>
      <c r="BA573" s="56"/>
      <c r="BB573" s="56"/>
      <c r="BC573" s="56"/>
      <c r="BD573" s="56"/>
      <c r="BE573" s="56"/>
      <c r="BF573" s="56"/>
      <c r="BG573" s="56"/>
      <c r="BH573" s="56"/>
      <c r="BI573" s="56"/>
      <c r="BJ573" s="56"/>
      <c r="BK573" s="56"/>
      <c r="BL573" s="56"/>
      <c r="BM573" s="56"/>
      <c r="BN573" s="56"/>
    </row>
    <row r="574" spans="1:66" ht="11.25" customHeight="1">
      <c r="A574" s="220"/>
      <c r="B574" s="38"/>
      <c r="C574" s="205"/>
      <c r="D574" s="208"/>
      <c r="E574" s="57" t="s">
        <v>44</v>
      </c>
      <c r="F574" s="58" t="str">
        <f>IF(D572&lt;&gt;"", VLOOKUP(D572,'Base de Datos'!$A$2:$D1268,4,FALSE()),"")</f>
        <v/>
      </c>
      <c r="G574" s="205"/>
      <c r="H574" s="208"/>
      <c r="I574" s="57" t="s">
        <v>44</v>
      </c>
      <c r="J574" s="58" t="str">
        <f>IF(H572&lt;&gt;"", VLOOKUP(H572,'Base de Datos'!$A$2:$D1268,4,FALSE()),"")</f>
        <v/>
      </c>
      <c r="K574" s="205"/>
      <c r="L574" s="208"/>
      <c r="M574" s="57" t="s">
        <v>44</v>
      </c>
      <c r="N574" s="58" t="str">
        <f>IF(L572&lt;&gt;"", VLOOKUP(L572,'Base de Datos'!$A$2:$D1268,4,FALSE()),"")</f>
        <v/>
      </c>
      <c r="O574" s="43"/>
      <c r="P574" s="1"/>
      <c r="Q574" s="150"/>
      <c r="R574" s="15"/>
      <c r="S574" s="229"/>
      <c r="T574" s="230"/>
      <c r="U574" s="59"/>
      <c r="V574" s="47"/>
      <c r="W574" s="229"/>
      <c r="X574" s="230"/>
      <c r="Y574" s="59"/>
      <c r="Z574" s="47"/>
      <c r="AA574" s="229"/>
      <c r="AB574" s="230"/>
      <c r="AC574" s="59"/>
      <c r="AD574" s="48"/>
      <c r="AE574" s="181"/>
      <c r="AF574" s="181"/>
      <c r="AG574" s="181"/>
      <c r="AH574" s="181"/>
      <c r="AI574" s="181"/>
      <c r="AJ574" s="181"/>
      <c r="AK574" s="181"/>
      <c r="AL574" s="181"/>
      <c r="AM574" s="48"/>
      <c r="AN574" s="53">
        <f>A554</f>
        <v>46339</v>
      </c>
      <c r="AO574" s="54" t="str">
        <f>G555</f>
        <v>Consultorio N° 2</v>
      </c>
      <c r="AP574" s="55">
        <f t="shared" ref="AP574:AQ574" si="395">G576</f>
        <v>0</v>
      </c>
      <c r="AQ574" s="55">
        <f t="shared" si="395"/>
        <v>0</v>
      </c>
      <c r="AR574" s="55">
        <f>Y576</f>
        <v>0</v>
      </c>
      <c r="AS574" s="55">
        <f>W576</f>
        <v>0</v>
      </c>
      <c r="AT574" s="55">
        <f>W577</f>
        <v>0</v>
      </c>
      <c r="AU574" s="55">
        <f>Y577</f>
        <v>0</v>
      </c>
      <c r="AV574" s="55">
        <f>W578</f>
        <v>0</v>
      </c>
      <c r="AW574" s="55">
        <f>Y578</f>
        <v>0</v>
      </c>
      <c r="AX574" s="55">
        <f>Y579</f>
        <v>0</v>
      </c>
      <c r="AY574" s="55">
        <f>J579</f>
        <v>0</v>
      </c>
      <c r="AZ574" s="56"/>
      <c r="BA574" s="56"/>
      <c r="BB574" s="56"/>
      <c r="BC574" s="56"/>
      <c r="BD574" s="56"/>
      <c r="BE574" s="56"/>
      <c r="BF574" s="56"/>
      <c r="BG574" s="56"/>
      <c r="BH574" s="56"/>
      <c r="BI574" s="56"/>
      <c r="BJ574" s="56"/>
      <c r="BK574" s="56"/>
      <c r="BL574" s="56"/>
      <c r="BM574" s="56"/>
      <c r="BN574" s="56"/>
    </row>
    <row r="575" spans="1:66" ht="11.25" customHeight="1">
      <c r="A575" s="221"/>
      <c r="B575" s="38"/>
      <c r="C575" s="206"/>
      <c r="D575" s="209"/>
      <c r="E575" s="85" t="s">
        <v>46</v>
      </c>
      <c r="F575" s="86"/>
      <c r="G575" s="206"/>
      <c r="H575" s="209"/>
      <c r="I575" s="85" t="s">
        <v>46</v>
      </c>
      <c r="J575" s="108"/>
      <c r="K575" s="206"/>
      <c r="L575" s="209"/>
      <c r="M575" s="85" t="s">
        <v>46</v>
      </c>
      <c r="N575" s="108"/>
      <c r="O575" s="43"/>
      <c r="P575" s="1"/>
      <c r="Q575" s="150"/>
      <c r="R575" s="15"/>
      <c r="S575" s="227" t="str">
        <f>IF(OR(S572="Empleado",S572="Familiar"),"Nombre del Empleado","N° Factura")</f>
        <v>N° Factura</v>
      </c>
      <c r="T575" s="228"/>
      <c r="U575" s="89"/>
      <c r="V575" s="47"/>
      <c r="W575" s="227" t="str">
        <f>IF(OR(W572="Empleado",W572="Familiar"),"Nombre del Empleado","N° Factura")</f>
        <v>N° Factura</v>
      </c>
      <c r="X575" s="228"/>
      <c r="Y575" s="89"/>
      <c r="Z575" s="47"/>
      <c r="AA575" s="227" t="str">
        <f>IF(OR(AA572="Empleado",AA572="Familiar"),"Nombre del Empleado","N° Factura")</f>
        <v>N° Factura</v>
      </c>
      <c r="AB575" s="228"/>
      <c r="AC575" s="89"/>
      <c r="AD575" s="48"/>
      <c r="AE575" s="181"/>
      <c r="AF575" s="181"/>
      <c r="AG575" s="181"/>
      <c r="AH575" s="181"/>
      <c r="AI575" s="181"/>
      <c r="AJ575" s="181"/>
      <c r="AK575" s="181"/>
      <c r="AL575" s="181"/>
      <c r="AM575" s="48"/>
      <c r="AN575" s="53">
        <f>A554</f>
        <v>46339</v>
      </c>
      <c r="AO575" s="54" t="str">
        <f>G555</f>
        <v>Consultorio N° 2</v>
      </c>
      <c r="AP575" s="55">
        <f t="shared" ref="AP575:AQ575" si="396">G580</f>
        <v>0</v>
      </c>
      <c r="AQ575" s="55">
        <f t="shared" si="396"/>
        <v>0</v>
      </c>
      <c r="AR575" s="55">
        <f>Y580</f>
        <v>0</v>
      </c>
      <c r="AS575" s="55">
        <f>W580</f>
        <v>0</v>
      </c>
      <c r="AT575" s="55">
        <f>W581</f>
        <v>0</v>
      </c>
      <c r="AU575" s="55">
        <f>Y581</f>
        <v>0</v>
      </c>
      <c r="AV575" s="55">
        <f>W582</f>
        <v>0</v>
      </c>
      <c r="AW575" s="55">
        <f>Y582</f>
        <v>0</v>
      </c>
      <c r="AX575" s="55">
        <f>Y583</f>
        <v>0</v>
      </c>
      <c r="AY575" s="55">
        <f>J583</f>
        <v>0</v>
      </c>
      <c r="AZ575" s="56"/>
      <c r="BA575" s="56"/>
      <c r="BB575" s="56"/>
      <c r="BC575" s="56"/>
      <c r="BD575" s="56"/>
      <c r="BE575" s="56"/>
      <c r="BF575" s="56"/>
      <c r="BG575" s="56"/>
      <c r="BH575" s="56"/>
      <c r="BI575" s="56"/>
      <c r="BJ575" s="56"/>
      <c r="BK575" s="56"/>
      <c r="BL575" s="56"/>
      <c r="BM575" s="56"/>
      <c r="BN575" s="56"/>
    </row>
    <row r="576" spans="1:66" ht="11.25" customHeight="1">
      <c r="A576" s="222">
        <f>A572+$Q$13/1440</f>
        <v>0.54166666666666663</v>
      </c>
      <c r="B576" s="38"/>
      <c r="C576" s="204"/>
      <c r="D576" s="207"/>
      <c r="E576" s="40" t="s">
        <v>36</v>
      </c>
      <c r="F576" s="42" t="str">
        <f>IF(D576&lt;&gt;"", VLOOKUP(D576,'Base de Datos'!$A$2:$D1268,2,FALSE()),"")</f>
        <v/>
      </c>
      <c r="G576" s="204"/>
      <c r="H576" s="216"/>
      <c r="I576" s="40" t="s">
        <v>36</v>
      </c>
      <c r="J576" s="42" t="str">
        <f>IF(H576&lt;&gt;"", VLOOKUP(H576,'Base de Datos'!$A$2:$D1268,2,FALSE()),"")</f>
        <v/>
      </c>
      <c r="K576" s="204"/>
      <c r="L576" s="216"/>
      <c r="M576" s="40" t="s">
        <v>36</v>
      </c>
      <c r="N576" s="42" t="str">
        <f>IF(L576&lt;&gt;"", VLOOKUP(L576,'Base de Datos'!$A$2:$D1268,2,FALSE()),"")</f>
        <v/>
      </c>
      <c r="O576" s="43"/>
      <c r="P576" s="1"/>
      <c r="Q576" s="150"/>
      <c r="R576" s="15"/>
      <c r="S576" s="45"/>
      <c r="T576" s="45" t="s">
        <v>37</v>
      </c>
      <c r="U576" s="46"/>
      <c r="V576" s="47"/>
      <c r="W576" s="45"/>
      <c r="X576" s="45" t="s">
        <v>37</v>
      </c>
      <c r="Y576" s="46"/>
      <c r="Z576" s="47"/>
      <c r="AA576" s="45"/>
      <c r="AB576" s="45" t="s">
        <v>37</v>
      </c>
      <c r="AC576" s="46"/>
      <c r="AD576" s="48"/>
      <c r="AE576" s="181"/>
      <c r="AF576" s="181"/>
      <c r="AG576" s="181"/>
      <c r="AH576" s="181"/>
      <c r="AI576" s="181"/>
      <c r="AJ576" s="181"/>
      <c r="AK576" s="181"/>
      <c r="AL576" s="181"/>
      <c r="AM576" s="48"/>
      <c r="AN576" s="53">
        <f>A554</f>
        <v>46339</v>
      </c>
      <c r="AO576" s="54" t="str">
        <f>G555</f>
        <v>Consultorio N° 2</v>
      </c>
      <c r="AP576" s="55">
        <f t="shared" ref="AP576:AQ576" si="397">G584</f>
        <v>0</v>
      </c>
      <c r="AQ576" s="55">
        <f t="shared" si="397"/>
        <v>0</v>
      </c>
      <c r="AR576" s="55">
        <f>Y584</f>
        <v>0</v>
      </c>
      <c r="AS576" s="55">
        <f>W584</f>
        <v>0</v>
      </c>
      <c r="AT576" s="55">
        <f>W585</f>
        <v>0</v>
      </c>
      <c r="AU576" s="55">
        <f>Y585</f>
        <v>0</v>
      </c>
      <c r="AV576" s="55">
        <f>W586</f>
        <v>0</v>
      </c>
      <c r="AW576" s="55">
        <f>Y586</f>
        <v>0</v>
      </c>
      <c r="AX576" s="55">
        <f>Y587</f>
        <v>0</v>
      </c>
      <c r="AY576" s="55">
        <f>J587</f>
        <v>0</v>
      </c>
      <c r="AZ576" s="56"/>
      <c r="BA576" s="56"/>
      <c r="BB576" s="56"/>
      <c r="BC576" s="56"/>
      <c r="BD576" s="56"/>
      <c r="BE576" s="56"/>
      <c r="BF576" s="56"/>
      <c r="BG576" s="56"/>
      <c r="BH576" s="56"/>
      <c r="BI576" s="56"/>
      <c r="BJ576" s="56"/>
      <c r="BK576" s="56"/>
      <c r="BL576" s="56"/>
      <c r="BM576" s="56"/>
      <c r="BN576" s="56"/>
    </row>
    <row r="577" spans="1:66" ht="11.25" customHeight="1">
      <c r="A577" s="220"/>
      <c r="B577" s="38"/>
      <c r="C577" s="205"/>
      <c r="D577" s="208"/>
      <c r="E577" s="57" t="s">
        <v>42</v>
      </c>
      <c r="F577" s="58" t="str">
        <f>IF(D576&lt;&gt;"", VLOOKUP(D576,'Base de Datos'!$A$2:$D1268,3,FALSE()),"")</f>
        <v/>
      </c>
      <c r="G577" s="205"/>
      <c r="H577" s="208"/>
      <c r="I577" s="57" t="s">
        <v>42</v>
      </c>
      <c r="J577" s="58" t="str">
        <f>IF(H576&lt;&gt;"", VLOOKUP(H576,'Base de Datos'!$A$2:$D1268,3,FALSE()),"")</f>
        <v/>
      </c>
      <c r="K577" s="205"/>
      <c r="L577" s="208"/>
      <c r="M577" s="57" t="s">
        <v>42</v>
      </c>
      <c r="N577" s="58" t="str">
        <f>IF(L576&lt;&gt;"", VLOOKUP(L576,'Base de Datos'!$A$2:$D1268,3,FALSE()),"")</f>
        <v/>
      </c>
      <c r="O577" s="43"/>
      <c r="P577" s="1"/>
      <c r="Q577" s="1"/>
      <c r="R577" s="15"/>
      <c r="S577" s="229"/>
      <c r="T577" s="230"/>
      <c r="U577" s="59"/>
      <c r="V577" s="47"/>
      <c r="W577" s="229"/>
      <c r="X577" s="230"/>
      <c r="Y577" s="59"/>
      <c r="Z577" s="47"/>
      <c r="AA577" s="229"/>
      <c r="AB577" s="230"/>
      <c r="AC577" s="59"/>
      <c r="AD577" s="48"/>
      <c r="AE577" s="181"/>
      <c r="AF577" s="181"/>
      <c r="AG577" s="181"/>
      <c r="AH577" s="181"/>
      <c r="AI577" s="181"/>
      <c r="AJ577" s="181"/>
      <c r="AK577" s="181"/>
      <c r="AL577" s="181"/>
      <c r="AM577" s="48"/>
      <c r="AN577" s="53">
        <f>A554</f>
        <v>46339</v>
      </c>
      <c r="AO577" s="54" t="str">
        <f>G555</f>
        <v>Consultorio N° 2</v>
      </c>
      <c r="AP577" s="55">
        <f t="shared" ref="AP577:AQ577" si="398">G588</f>
        <v>0</v>
      </c>
      <c r="AQ577" s="55">
        <f t="shared" si="398"/>
        <v>0</v>
      </c>
      <c r="AR577" s="55">
        <f>Y588</f>
        <v>0</v>
      </c>
      <c r="AS577" s="55">
        <f>W588</f>
        <v>0</v>
      </c>
      <c r="AT577" s="55">
        <f>W589</f>
        <v>0</v>
      </c>
      <c r="AU577" s="55">
        <f>Y589</f>
        <v>0</v>
      </c>
      <c r="AV577" s="55">
        <f>W590</f>
        <v>0</v>
      </c>
      <c r="AW577" s="55">
        <f>Y590</f>
        <v>0</v>
      </c>
      <c r="AX577" s="55">
        <f>Y591</f>
        <v>0</v>
      </c>
      <c r="AY577" s="55">
        <f>J591</f>
        <v>0</v>
      </c>
      <c r="AZ577" s="56"/>
      <c r="BA577" s="56"/>
      <c r="BB577" s="56"/>
      <c r="BC577" s="56"/>
      <c r="BD577" s="56"/>
      <c r="BE577" s="56"/>
      <c r="BF577" s="56"/>
      <c r="BG577" s="56"/>
      <c r="BH577" s="56"/>
      <c r="BI577" s="56"/>
      <c r="BJ577" s="56"/>
      <c r="BK577" s="56"/>
      <c r="BL577" s="56"/>
      <c r="BM577" s="56"/>
      <c r="BN577" s="56"/>
    </row>
    <row r="578" spans="1:66" ht="11.25" customHeight="1">
      <c r="A578" s="220"/>
      <c r="B578" s="38"/>
      <c r="C578" s="205"/>
      <c r="D578" s="208"/>
      <c r="E578" s="57" t="s">
        <v>44</v>
      </c>
      <c r="F578" s="58" t="str">
        <f>IF(D576&lt;&gt;"", VLOOKUP(D576,'Base de Datos'!$A$2:$D1268,4,FALSE()),"")</f>
        <v/>
      </c>
      <c r="G578" s="205"/>
      <c r="H578" s="208"/>
      <c r="I578" s="57" t="s">
        <v>44</v>
      </c>
      <c r="J578" s="58" t="str">
        <f>IF(H576&lt;&gt;"", VLOOKUP(H576,'Base de Datos'!$A$2:$D1268,4,FALSE()),"")</f>
        <v/>
      </c>
      <c r="K578" s="205"/>
      <c r="L578" s="208"/>
      <c r="M578" s="57" t="s">
        <v>44</v>
      </c>
      <c r="N578" s="58" t="str">
        <f>IF(L576&lt;&gt;"", VLOOKUP(L576,'Base de Datos'!$A$2:$D1268,4,FALSE()),"")</f>
        <v/>
      </c>
      <c r="O578" s="1"/>
      <c r="P578" s="1"/>
      <c r="Q578" s="1"/>
      <c r="R578" s="15"/>
      <c r="S578" s="229"/>
      <c r="T578" s="230"/>
      <c r="U578" s="59"/>
      <c r="V578" s="47"/>
      <c r="W578" s="229"/>
      <c r="X578" s="230"/>
      <c r="Y578" s="59"/>
      <c r="Z578" s="47"/>
      <c r="AA578" s="229"/>
      <c r="AB578" s="230"/>
      <c r="AC578" s="59"/>
      <c r="AD578" s="48"/>
      <c r="AE578" s="181"/>
      <c r="AF578" s="181"/>
      <c r="AG578" s="181"/>
      <c r="AH578" s="181"/>
      <c r="AI578" s="181"/>
      <c r="AJ578" s="181"/>
      <c r="AK578" s="181"/>
      <c r="AL578" s="181"/>
      <c r="AM578" s="48"/>
      <c r="AN578" s="53">
        <f>A554</f>
        <v>46339</v>
      </c>
      <c r="AO578" s="54" t="str">
        <f>G555</f>
        <v>Consultorio N° 2</v>
      </c>
      <c r="AP578" s="55">
        <f t="shared" ref="AP578:AQ578" si="399">G592</f>
        <v>0</v>
      </c>
      <c r="AQ578" s="55">
        <f t="shared" si="399"/>
        <v>0</v>
      </c>
      <c r="AR578" s="55">
        <f>Y592</f>
        <v>0</v>
      </c>
      <c r="AS578" s="55">
        <f>W592</f>
        <v>0</v>
      </c>
      <c r="AT578" s="55">
        <f>W593</f>
        <v>0</v>
      </c>
      <c r="AU578" s="55">
        <f>Y593</f>
        <v>0</v>
      </c>
      <c r="AV578" s="55">
        <f>W594</f>
        <v>0</v>
      </c>
      <c r="AW578" s="55">
        <f>Y594</f>
        <v>0</v>
      </c>
      <c r="AX578" s="55">
        <f>Y595</f>
        <v>0</v>
      </c>
      <c r="AY578" s="55">
        <f>J595</f>
        <v>0</v>
      </c>
      <c r="AZ578" s="56"/>
      <c r="BA578" s="56"/>
      <c r="BB578" s="56"/>
      <c r="BC578" s="56"/>
      <c r="BD578" s="56"/>
      <c r="BE578" s="56"/>
      <c r="BF578" s="56"/>
      <c r="BG578" s="56"/>
      <c r="BH578" s="56"/>
      <c r="BI578" s="56"/>
      <c r="BJ578" s="56"/>
      <c r="BK578" s="56"/>
      <c r="BL578" s="56"/>
      <c r="BM578" s="56"/>
      <c r="BN578" s="56"/>
    </row>
    <row r="579" spans="1:66" ht="11.25" customHeight="1">
      <c r="A579" s="221"/>
      <c r="B579" s="38"/>
      <c r="C579" s="206"/>
      <c r="D579" s="209"/>
      <c r="E579" s="85" t="s">
        <v>46</v>
      </c>
      <c r="F579" s="86"/>
      <c r="G579" s="206"/>
      <c r="H579" s="209"/>
      <c r="I579" s="85" t="s">
        <v>46</v>
      </c>
      <c r="J579" s="108"/>
      <c r="K579" s="206"/>
      <c r="L579" s="209"/>
      <c r="M579" s="85" t="s">
        <v>46</v>
      </c>
      <c r="N579" s="108"/>
      <c r="O579" s="43"/>
      <c r="P579" s="1"/>
      <c r="Q579" s="1"/>
      <c r="R579" s="15"/>
      <c r="S579" s="227" t="str">
        <f>IF(OR(S576="Empleado",S576="Familiar"),"Nombre del Empleado","N° Factura")</f>
        <v>N° Factura</v>
      </c>
      <c r="T579" s="228"/>
      <c r="U579" s="89"/>
      <c r="V579" s="47"/>
      <c r="W579" s="227" t="str">
        <f>IF(OR(W576="Empleado",W576="Familiar"),"Nombre del Empleado","N° Factura")</f>
        <v>N° Factura</v>
      </c>
      <c r="X579" s="228"/>
      <c r="Y579" s="89"/>
      <c r="Z579" s="47"/>
      <c r="AA579" s="227" t="str">
        <f>IF(OR(AA576="Empleado",AA576="Familiar"),"Nombre del Empleado","N° Factura")</f>
        <v>N° Factura</v>
      </c>
      <c r="AB579" s="228"/>
      <c r="AC579" s="89"/>
      <c r="AD579" s="48"/>
      <c r="AE579" s="181"/>
      <c r="AF579" s="181"/>
      <c r="AG579" s="181"/>
      <c r="AH579" s="181"/>
      <c r="AI579" s="181"/>
      <c r="AJ579" s="181"/>
      <c r="AK579" s="181"/>
      <c r="AL579" s="181"/>
      <c r="AM579" s="48"/>
      <c r="AN579" s="53">
        <f>A554</f>
        <v>46339</v>
      </c>
      <c r="AO579" s="54" t="str">
        <f>K555</f>
        <v>Consultorio N° 3</v>
      </c>
      <c r="AP579" s="55">
        <f t="shared" ref="AP579:AQ579" si="400">K556</f>
        <v>0</v>
      </c>
      <c r="AQ579" s="55">
        <f t="shared" si="400"/>
        <v>0</v>
      </c>
      <c r="AR579" s="55">
        <f>AC556</f>
        <v>0</v>
      </c>
      <c r="AS579" s="55">
        <f>AA556</f>
        <v>0</v>
      </c>
      <c r="AT579" s="55">
        <f>AA557</f>
        <v>0</v>
      </c>
      <c r="AU579" s="55">
        <f>AC557</f>
        <v>0</v>
      </c>
      <c r="AV579" s="55">
        <f>AA558</f>
        <v>0</v>
      </c>
      <c r="AW579" s="55">
        <f>AC558</f>
        <v>0</v>
      </c>
      <c r="AX579" s="55">
        <f>AC559</f>
        <v>0</v>
      </c>
      <c r="AY579" s="55">
        <f>N559</f>
        <v>0</v>
      </c>
      <c r="AZ579" s="56"/>
      <c r="BA579" s="56"/>
      <c r="BB579" s="56"/>
      <c r="BC579" s="56"/>
      <c r="BD579" s="56"/>
      <c r="BE579" s="56"/>
      <c r="BF579" s="56"/>
      <c r="BG579" s="56"/>
      <c r="BH579" s="56"/>
      <c r="BI579" s="56"/>
      <c r="BJ579" s="56"/>
      <c r="BK579" s="56"/>
      <c r="BL579" s="56"/>
      <c r="BM579" s="56"/>
      <c r="BN579" s="56"/>
    </row>
    <row r="580" spans="1:66" ht="11.25" customHeight="1">
      <c r="A580" s="222">
        <f>A576+$Q$13/1440</f>
        <v>0.58333333333333326</v>
      </c>
      <c r="B580" s="38"/>
      <c r="C580" s="204"/>
      <c r="D580" s="207"/>
      <c r="E580" s="40" t="s">
        <v>36</v>
      </c>
      <c r="F580" s="42" t="str">
        <f>IF(D580&lt;&gt;"", VLOOKUP(D580,'Base de Datos'!$A$2:$D1268,2,FALSE()),"")</f>
        <v/>
      </c>
      <c r="G580" s="204"/>
      <c r="H580" s="216"/>
      <c r="I580" s="40" t="s">
        <v>36</v>
      </c>
      <c r="J580" s="42" t="str">
        <f>IF(H580&lt;&gt;"", VLOOKUP(H580,'Base de Datos'!$A$2:$D1268,2,FALSE()),"")</f>
        <v/>
      </c>
      <c r="K580" s="204"/>
      <c r="L580" s="216"/>
      <c r="M580" s="40" t="s">
        <v>36</v>
      </c>
      <c r="N580" s="42" t="str">
        <f>IF(L580&lt;&gt;"", VLOOKUP(L580,'Base de Datos'!$A$2:$D1268,2,FALSE()),"")</f>
        <v/>
      </c>
      <c r="O580" s="43"/>
      <c r="P580" s="151"/>
      <c r="Q580" s="1"/>
      <c r="R580" s="15"/>
      <c r="S580" s="45"/>
      <c r="T580" s="45" t="s">
        <v>37</v>
      </c>
      <c r="U580" s="46"/>
      <c r="V580" s="47"/>
      <c r="W580" s="45"/>
      <c r="X580" s="45" t="s">
        <v>37</v>
      </c>
      <c r="Y580" s="46"/>
      <c r="Z580" s="47"/>
      <c r="AA580" s="45"/>
      <c r="AB580" s="45" t="s">
        <v>37</v>
      </c>
      <c r="AC580" s="46"/>
      <c r="AD580" s="48"/>
      <c r="AE580" s="181"/>
      <c r="AF580" s="181"/>
      <c r="AG580" s="181"/>
      <c r="AH580" s="181"/>
      <c r="AI580" s="181"/>
      <c r="AJ580" s="181"/>
      <c r="AK580" s="181"/>
      <c r="AL580" s="181"/>
      <c r="AM580" s="48"/>
      <c r="AN580" s="53">
        <f>A554</f>
        <v>46339</v>
      </c>
      <c r="AO580" s="54" t="str">
        <f>K555</f>
        <v>Consultorio N° 3</v>
      </c>
      <c r="AP580" s="55">
        <f t="shared" ref="AP580:AQ580" si="401">K560</f>
        <v>0</v>
      </c>
      <c r="AQ580" s="55">
        <f t="shared" si="401"/>
        <v>0</v>
      </c>
      <c r="AR580" s="55">
        <f>AC560</f>
        <v>0</v>
      </c>
      <c r="AS580" s="55">
        <f>AA560</f>
        <v>0</v>
      </c>
      <c r="AT580" s="55">
        <f>AA561</f>
        <v>0</v>
      </c>
      <c r="AU580" s="55">
        <f>AC561</f>
        <v>0</v>
      </c>
      <c r="AV580" s="55">
        <f>AA562</f>
        <v>0</v>
      </c>
      <c r="AW580" s="55">
        <f>AC562</f>
        <v>0</v>
      </c>
      <c r="AX580" s="55">
        <f>AC563</f>
        <v>0</v>
      </c>
      <c r="AY580" s="55">
        <f>N563</f>
        <v>0</v>
      </c>
      <c r="AZ580" s="56"/>
      <c r="BA580" s="56"/>
      <c r="BB580" s="56"/>
      <c r="BC580" s="56"/>
      <c r="BD580" s="56"/>
      <c r="BE580" s="56"/>
      <c r="BF580" s="56"/>
      <c r="BG580" s="56"/>
      <c r="BH580" s="56"/>
      <c r="BI580" s="56"/>
      <c r="BJ580" s="56"/>
      <c r="BK580" s="56"/>
      <c r="BL580" s="56"/>
      <c r="BM580" s="56"/>
      <c r="BN580" s="56"/>
    </row>
    <row r="581" spans="1:66" ht="11.25" customHeight="1">
      <c r="A581" s="220"/>
      <c r="B581" s="38"/>
      <c r="C581" s="205"/>
      <c r="D581" s="208"/>
      <c r="E581" s="57" t="s">
        <v>42</v>
      </c>
      <c r="F581" s="58" t="str">
        <f>IF(D580&lt;&gt;"", VLOOKUP(D580,'Base de Datos'!$A$2:$D1268,3,FALSE()),"")</f>
        <v/>
      </c>
      <c r="G581" s="205"/>
      <c r="H581" s="208"/>
      <c r="I581" s="57" t="s">
        <v>42</v>
      </c>
      <c r="J581" s="58" t="str">
        <f>IF(H580&lt;&gt;"", VLOOKUP(H580,'Base de Datos'!$A$2:$D1268,3,FALSE()),"")</f>
        <v/>
      </c>
      <c r="K581" s="205"/>
      <c r="L581" s="208"/>
      <c r="M581" s="57" t="s">
        <v>42</v>
      </c>
      <c r="N581" s="58" t="str">
        <f>IF(L580&lt;&gt;"", VLOOKUP(L580,'Base de Datos'!$A$2:$D1268,3,FALSE()),"")</f>
        <v/>
      </c>
      <c r="O581" s="43"/>
      <c r="P581" s="151"/>
      <c r="Q581" s="152"/>
      <c r="R581" s="15"/>
      <c r="S581" s="229"/>
      <c r="T581" s="230"/>
      <c r="U581" s="59"/>
      <c r="V581" s="47"/>
      <c r="W581" s="229"/>
      <c r="X581" s="230"/>
      <c r="Y581" s="59"/>
      <c r="Z581" s="47"/>
      <c r="AA581" s="229"/>
      <c r="AB581" s="230"/>
      <c r="AC581" s="59"/>
      <c r="AD581" s="48"/>
      <c r="AE581" s="181"/>
      <c r="AF581" s="181"/>
      <c r="AG581" s="181"/>
      <c r="AH581" s="181"/>
      <c r="AI581" s="181"/>
      <c r="AJ581" s="181"/>
      <c r="AK581" s="181"/>
      <c r="AL581" s="181"/>
      <c r="AM581" s="48"/>
      <c r="AN581" s="53">
        <f>A554</f>
        <v>46339</v>
      </c>
      <c r="AO581" s="54" t="str">
        <f>K555</f>
        <v>Consultorio N° 3</v>
      </c>
      <c r="AP581" s="55">
        <f t="shared" ref="AP581:AQ581" si="402">K564</f>
        <v>0</v>
      </c>
      <c r="AQ581" s="55">
        <f t="shared" si="402"/>
        <v>0</v>
      </c>
      <c r="AR581" s="55">
        <f>AC564</f>
        <v>0</v>
      </c>
      <c r="AS581" s="55">
        <f>AA564</f>
        <v>0</v>
      </c>
      <c r="AT581" s="55">
        <f>AA565</f>
        <v>0</v>
      </c>
      <c r="AU581" s="55">
        <f>AC565</f>
        <v>0</v>
      </c>
      <c r="AV581" s="55">
        <f>AA566</f>
        <v>0</v>
      </c>
      <c r="AW581" s="55">
        <f>AC566</f>
        <v>0</v>
      </c>
      <c r="AX581" s="55">
        <f>AC567</f>
        <v>0</v>
      </c>
      <c r="AY581" s="55">
        <f>N567</f>
        <v>0</v>
      </c>
      <c r="AZ581" s="56"/>
      <c r="BA581" s="56"/>
      <c r="BB581" s="56"/>
      <c r="BC581" s="56"/>
      <c r="BD581" s="56"/>
      <c r="BE581" s="56"/>
      <c r="BF581" s="56"/>
      <c r="BG581" s="56"/>
      <c r="BH581" s="56"/>
      <c r="BI581" s="56"/>
      <c r="BJ581" s="56"/>
      <c r="BK581" s="56"/>
      <c r="BL581" s="56"/>
      <c r="BM581" s="56"/>
      <c r="BN581" s="56"/>
    </row>
    <row r="582" spans="1:66" ht="11.25" customHeight="1">
      <c r="A582" s="220"/>
      <c r="B582" s="38"/>
      <c r="C582" s="205"/>
      <c r="D582" s="208"/>
      <c r="E582" s="57" t="s">
        <v>44</v>
      </c>
      <c r="F582" s="58" t="str">
        <f>IF(D580&lt;&gt;"", VLOOKUP(D580,'Base de Datos'!$A$2:$D1268,4,FALSE()),"")</f>
        <v/>
      </c>
      <c r="G582" s="205"/>
      <c r="H582" s="208"/>
      <c r="I582" s="57" t="s">
        <v>44</v>
      </c>
      <c r="J582" s="58" t="str">
        <f>IF(H580&lt;&gt;"", VLOOKUP(H580,'Base de Datos'!$A$2:$D1268,4,FALSE()),"")</f>
        <v/>
      </c>
      <c r="K582" s="205"/>
      <c r="L582" s="208"/>
      <c r="M582" s="57" t="s">
        <v>44</v>
      </c>
      <c r="N582" s="58" t="str">
        <f>IF(L580&lt;&gt;"", VLOOKUP(L580,'Base de Datos'!$A$2:$D1268,4,FALSE()),"")</f>
        <v/>
      </c>
      <c r="O582" s="43"/>
      <c r="P582" s="151"/>
      <c r="Q582" s="152"/>
      <c r="R582" s="15"/>
      <c r="S582" s="229"/>
      <c r="T582" s="230"/>
      <c r="U582" s="59"/>
      <c r="V582" s="47"/>
      <c r="W582" s="229"/>
      <c r="X582" s="230"/>
      <c r="Y582" s="59"/>
      <c r="Z582" s="47"/>
      <c r="AA582" s="229"/>
      <c r="AB582" s="230"/>
      <c r="AC582" s="59"/>
      <c r="AD582" s="48"/>
      <c r="AE582" s="181"/>
      <c r="AF582" s="181"/>
      <c r="AG582" s="181"/>
      <c r="AH582" s="181"/>
      <c r="AI582" s="181"/>
      <c r="AJ582" s="181"/>
      <c r="AK582" s="181"/>
      <c r="AL582" s="181"/>
      <c r="AM582" s="48"/>
      <c r="AN582" s="53">
        <f>A554</f>
        <v>46339</v>
      </c>
      <c r="AO582" s="54" t="str">
        <f>K555</f>
        <v>Consultorio N° 3</v>
      </c>
      <c r="AP582" s="55">
        <f t="shared" ref="AP582:AQ582" si="403">K568</f>
        <v>0</v>
      </c>
      <c r="AQ582" s="55">
        <f t="shared" si="403"/>
        <v>0</v>
      </c>
      <c r="AR582" s="55">
        <f>AC568</f>
        <v>0</v>
      </c>
      <c r="AS582" s="55">
        <f>AA568</f>
        <v>0</v>
      </c>
      <c r="AT582" s="55">
        <f>AA569</f>
        <v>0</v>
      </c>
      <c r="AU582" s="55">
        <f>AC569</f>
        <v>0</v>
      </c>
      <c r="AV582" s="55">
        <f>AA570</f>
        <v>0</v>
      </c>
      <c r="AW582" s="55">
        <f>AC570</f>
        <v>0</v>
      </c>
      <c r="AX582" s="55">
        <f>AC571</f>
        <v>0</v>
      </c>
      <c r="AY582" s="55">
        <f>N571</f>
        <v>0</v>
      </c>
      <c r="AZ582" s="56"/>
      <c r="BA582" s="56"/>
      <c r="BB582" s="56"/>
      <c r="BC582" s="56"/>
      <c r="BD582" s="56"/>
      <c r="BE582" s="56"/>
      <c r="BF582" s="56"/>
      <c r="BG582" s="56"/>
      <c r="BH582" s="56"/>
      <c r="BI582" s="56"/>
      <c r="BJ582" s="56"/>
      <c r="BK582" s="56"/>
      <c r="BL582" s="56"/>
      <c r="BM582" s="56"/>
      <c r="BN582" s="56"/>
    </row>
    <row r="583" spans="1:66" ht="11.25" customHeight="1">
      <c r="A583" s="221"/>
      <c r="B583" s="38"/>
      <c r="C583" s="206"/>
      <c r="D583" s="209"/>
      <c r="E583" s="85" t="s">
        <v>46</v>
      </c>
      <c r="F583" s="86"/>
      <c r="G583" s="206"/>
      <c r="H583" s="209"/>
      <c r="I583" s="85" t="s">
        <v>46</v>
      </c>
      <c r="J583" s="108"/>
      <c r="K583" s="206"/>
      <c r="L583" s="209"/>
      <c r="M583" s="85" t="s">
        <v>46</v>
      </c>
      <c r="N583" s="108"/>
      <c r="O583" s="43"/>
      <c r="P583" s="151"/>
      <c r="Q583" s="1"/>
      <c r="R583" s="15"/>
      <c r="S583" s="227" t="str">
        <f>IF(OR(S580="Empleado",S580="Familiar"),"Nombre del Empleado","N° Factura")</f>
        <v>N° Factura</v>
      </c>
      <c r="T583" s="228"/>
      <c r="U583" s="89"/>
      <c r="V583" s="47"/>
      <c r="W583" s="227" t="str">
        <f>IF(OR(W580="Empleado",W580="Familiar"),"Nombre del Empleado","N° Factura")</f>
        <v>N° Factura</v>
      </c>
      <c r="X583" s="228"/>
      <c r="Y583" s="89"/>
      <c r="Z583" s="47"/>
      <c r="AA583" s="227" t="str">
        <f>IF(OR(AA580="Empleado",AA580="Familiar"),"Nombre del Empleado","N° Factura")</f>
        <v>N° Factura</v>
      </c>
      <c r="AB583" s="228"/>
      <c r="AC583" s="89"/>
      <c r="AD583" s="48"/>
      <c r="AE583" s="181"/>
      <c r="AF583" s="181"/>
      <c r="AG583" s="181"/>
      <c r="AH583" s="181"/>
      <c r="AI583" s="181"/>
      <c r="AJ583" s="181"/>
      <c r="AK583" s="181"/>
      <c r="AL583" s="181"/>
      <c r="AM583" s="48"/>
      <c r="AN583" s="53">
        <f>A554</f>
        <v>46339</v>
      </c>
      <c r="AO583" s="54" t="str">
        <f>K555</f>
        <v>Consultorio N° 3</v>
      </c>
      <c r="AP583" s="55">
        <f t="shared" ref="AP583:AQ583" si="404">K572</f>
        <v>0</v>
      </c>
      <c r="AQ583" s="55">
        <f t="shared" si="404"/>
        <v>0</v>
      </c>
      <c r="AR583" s="55">
        <f>AC572</f>
        <v>0</v>
      </c>
      <c r="AS583" s="55">
        <f>AA572</f>
        <v>0</v>
      </c>
      <c r="AT583" s="55">
        <f>AA573</f>
        <v>0</v>
      </c>
      <c r="AU583" s="55">
        <f>AC573</f>
        <v>0</v>
      </c>
      <c r="AV583" s="55">
        <f>AA574</f>
        <v>0</v>
      </c>
      <c r="AW583" s="55">
        <f>AC574</f>
        <v>0</v>
      </c>
      <c r="AX583" s="55">
        <f>AC575</f>
        <v>0</v>
      </c>
      <c r="AY583" s="55">
        <f>N575</f>
        <v>0</v>
      </c>
      <c r="AZ583" s="56"/>
      <c r="BA583" s="56"/>
      <c r="BB583" s="56"/>
      <c r="BC583" s="56"/>
      <c r="BD583" s="56"/>
      <c r="BE583" s="56"/>
      <c r="BF583" s="56"/>
      <c r="BG583" s="56"/>
      <c r="BH583" s="56"/>
      <c r="BI583" s="56"/>
      <c r="BJ583" s="56"/>
      <c r="BK583" s="56"/>
      <c r="BL583" s="56"/>
      <c r="BM583" s="56"/>
      <c r="BN583" s="56"/>
    </row>
    <row r="584" spans="1:66" ht="11.25" customHeight="1">
      <c r="A584" s="222">
        <f>A580+$Q$13/1440</f>
        <v>0.62499999999999989</v>
      </c>
      <c r="B584" s="38"/>
      <c r="C584" s="204"/>
      <c r="D584" s="207"/>
      <c r="E584" s="40" t="s">
        <v>36</v>
      </c>
      <c r="F584" s="42" t="str">
        <f>IF(D584&lt;&gt;"", VLOOKUP(D584,'Base de Datos'!$A$2:$D1268,2,FALSE()),"")</f>
        <v/>
      </c>
      <c r="G584" s="204"/>
      <c r="H584" s="216"/>
      <c r="I584" s="40" t="s">
        <v>36</v>
      </c>
      <c r="J584" s="42" t="str">
        <f>IF(H584&lt;&gt;"", VLOOKUP(H584,'Base de Datos'!$A$2:$D1268,2,FALSE()),"")</f>
        <v/>
      </c>
      <c r="K584" s="204"/>
      <c r="L584" s="216"/>
      <c r="M584" s="40" t="s">
        <v>36</v>
      </c>
      <c r="N584" s="42" t="str">
        <f>IF(L584&lt;&gt;"", VLOOKUP(L584,'Base de Datos'!$A$2:$D1268,2,FALSE()),"")</f>
        <v/>
      </c>
      <c r="O584" s="43"/>
      <c r="P584" s="153"/>
      <c r="Q584" s="154"/>
      <c r="R584" s="15"/>
      <c r="S584" s="45"/>
      <c r="T584" s="45" t="s">
        <v>37</v>
      </c>
      <c r="U584" s="46"/>
      <c r="V584" s="47"/>
      <c r="W584" s="45"/>
      <c r="X584" s="45" t="s">
        <v>37</v>
      </c>
      <c r="Y584" s="46"/>
      <c r="Z584" s="47"/>
      <c r="AA584" s="45"/>
      <c r="AB584" s="45" t="s">
        <v>37</v>
      </c>
      <c r="AC584" s="46"/>
      <c r="AD584" s="48"/>
      <c r="AE584" s="181"/>
      <c r="AF584" s="181"/>
      <c r="AG584" s="181"/>
      <c r="AH584" s="181"/>
      <c r="AI584" s="181"/>
      <c r="AJ584" s="181"/>
      <c r="AK584" s="181"/>
      <c r="AL584" s="181"/>
      <c r="AM584" s="48"/>
      <c r="AN584" s="53">
        <f>A554</f>
        <v>46339</v>
      </c>
      <c r="AO584" s="54" t="str">
        <f>K555</f>
        <v>Consultorio N° 3</v>
      </c>
      <c r="AP584" s="55">
        <f t="shared" ref="AP584:AQ584" si="405">K576</f>
        <v>0</v>
      </c>
      <c r="AQ584" s="55">
        <f t="shared" si="405"/>
        <v>0</v>
      </c>
      <c r="AR584" s="55">
        <f>AC576</f>
        <v>0</v>
      </c>
      <c r="AS584" s="55">
        <f>AA576</f>
        <v>0</v>
      </c>
      <c r="AT584" s="55">
        <f>AA577</f>
        <v>0</v>
      </c>
      <c r="AU584" s="55">
        <f>AC577</f>
        <v>0</v>
      </c>
      <c r="AV584" s="55">
        <f>AA578</f>
        <v>0</v>
      </c>
      <c r="AW584" s="55">
        <f>AC578</f>
        <v>0</v>
      </c>
      <c r="AX584" s="55">
        <f>AC579</f>
        <v>0</v>
      </c>
      <c r="AY584" s="55">
        <f>N579</f>
        <v>0</v>
      </c>
      <c r="AZ584" s="56"/>
      <c r="BA584" s="56"/>
      <c r="BB584" s="56"/>
      <c r="BC584" s="56"/>
      <c r="BD584" s="56"/>
      <c r="BE584" s="56"/>
      <c r="BF584" s="56"/>
      <c r="BG584" s="56"/>
      <c r="BH584" s="56"/>
      <c r="BI584" s="56"/>
      <c r="BJ584" s="56"/>
      <c r="BK584" s="56"/>
      <c r="BL584" s="56"/>
      <c r="BM584" s="56"/>
      <c r="BN584" s="56"/>
    </row>
    <row r="585" spans="1:66" ht="11.25" customHeight="1">
      <c r="A585" s="220"/>
      <c r="B585" s="38"/>
      <c r="C585" s="205"/>
      <c r="D585" s="208"/>
      <c r="E585" s="57" t="s">
        <v>42</v>
      </c>
      <c r="F585" s="58" t="str">
        <f>IF(D584&lt;&gt;"", VLOOKUP(D584,'Base de Datos'!$A$2:$D1268,3,FALSE()),"")</f>
        <v/>
      </c>
      <c r="G585" s="205"/>
      <c r="H585" s="208"/>
      <c r="I585" s="57" t="s">
        <v>42</v>
      </c>
      <c r="J585" s="58" t="str">
        <f>IF(H584&lt;&gt;"", VLOOKUP(H584,'Base de Datos'!$A$2:$D1268,3,FALSE()),"")</f>
        <v/>
      </c>
      <c r="K585" s="205"/>
      <c r="L585" s="208"/>
      <c r="M585" s="57" t="s">
        <v>42</v>
      </c>
      <c r="N585" s="58" t="str">
        <f>IF(L584&lt;&gt;"", VLOOKUP(L584,'Base de Datos'!$A$2:$D1268,3,FALSE()),"")</f>
        <v/>
      </c>
      <c r="O585" s="43"/>
      <c r="P585" s="153"/>
      <c r="Q585" s="154"/>
      <c r="R585" s="15"/>
      <c r="S585" s="229"/>
      <c r="T585" s="230"/>
      <c r="U585" s="59"/>
      <c r="V585" s="47"/>
      <c r="W585" s="229"/>
      <c r="X585" s="230"/>
      <c r="Y585" s="59"/>
      <c r="Z585" s="47"/>
      <c r="AA585" s="229"/>
      <c r="AB585" s="230"/>
      <c r="AC585" s="59"/>
      <c r="AD585" s="48"/>
      <c r="AE585" s="181"/>
      <c r="AF585" s="181"/>
      <c r="AG585" s="181"/>
      <c r="AH585" s="181"/>
      <c r="AI585" s="181"/>
      <c r="AJ585" s="181"/>
      <c r="AK585" s="181"/>
      <c r="AL585" s="181"/>
      <c r="AM585" s="48"/>
      <c r="AN585" s="53">
        <f>A554</f>
        <v>46339</v>
      </c>
      <c r="AO585" s="54" t="str">
        <f>K555</f>
        <v>Consultorio N° 3</v>
      </c>
      <c r="AP585" s="55">
        <f t="shared" ref="AP585:AQ585" si="406">K580</f>
        <v>0</v>
      </c>
      <c r="AQ585" s="55">
        <f t="shared" si="406"/>
        <v>0</v>
      </c>
      <c r="AR585" s="55">
        <f>AC580</f>
        <v>0</v>
      </c>
      <c r="AS585" s="55">
        <f>AA580</f>
        <v>0</v>
      </c>
      <c r="AT585" s="55">
        <f>AA581</f>
        <v>0</v>
      </c>
      <c r="AU585" s="55">
        <f>AC581</f>
        <v>0</v>
      </c>
      <c r="AV585" s="55">
        <f>AA582</f>
        <v>0</v>
      </c>
      <c r="AW585" s="55">
        <f>AC582</f>
        <v>0</v>
      </c>
      <c r="AX585" s="55">
        <f>AC583</f>
        <v>0</v>
      </c>
      <c r="AY585" s="55">
        <f>N583</f>
        <v>0</v>
      </c>
      <c r="AZ585" s="56"/>
      <c r="BA585" s="56"/>
      <c r="BB585" s="56"/>
      <c r="BC585" s="56"/>
      <c r="BD585" s="56"/>
      <c r="BE585" s="56"/>
      <c r="BF585" s="56"/>
      <c r="BG585" s="56"/>
      <c r="BH585" s="56"/>
      <c r="BI585" s="56"/>
      <c r="BJ585" s="56"/>
      <c r="BK585" s="56"/>
      <c r="BL585" s="56"/>
      <c r="BM585" s="56"/>
      <c r="BN585" s="56"/>
    </row>
    <row r="586" spans="1:66" ht="11.25" customHeight="1">
      <c r="A586" s="220"/>
      <c r="B586" s="38"/>
      <c r="C586" s="205"/>
      <c r="D586" s="208"/>
      <c r="E586" s="57" t="s">
        <v>44</v>
      </c>
      <c r="F586" s="58" t="str">
        <f>IF(D584&lt;&gt;"", VLOOKUP(D584,'Base de Datos'!$A$2:$D1268,4,FALSE()),"")</f>
        <v/>
      </c>
      <c r="G586" s="205"/>
      <c r="H586" s="208"/>
      <c r="I586" s="57" t="s">
        <v>44</v>
      </c>
      <c r="J586" s="58" t="str">
        <f>IF(H584&lt;&gt;"", VLOOKUP(H584,'Base de Datos'!$A$2:$D1268,4,FALSE()),"")</f>
        <v/>
      </c>
      <c r="K586" s="205"/>
      <c r="L586" s="208"/>
      <c r="M586" s="57" t="s">
        <v>44</v>
      </c>
      <c r="N586" s="58" t="str">
        <f>IF(L584&lt;&gt;"", VLOOKUP(L584,'Base de Datos'!$A$2:$D1268,4,FALSE()),"")</f>
        <v/>
      </c>
      <c r="O586" s="43"/>
      <c r="P586" s="153"/>
      <c r="Q586" s="154"/>
      <c r="R586" s="15"/>
      <c r="S586" s="229"/>
      <c r="T586" s="230"/>
      <c r="U586" s="59"/>
      <c r="V586" s="47"/>
      <c r="W586" s="229"/>
      <c r="X586" s="230"/>
      <c r="Y586" s="59"/>
      <c r="Z586" s="47"/>
      <c r="AA586" s="229"/>
      <c r="AB586" s="230"/>
      <c r="AC586" s="59"/>
      <c r="AD586" s="48"/>
      <c r="AE586" s="181"/>
      <c r="AF586" s="181"/>
      <c r="AG586" s="181"/>
      <c r="AH586" s="181"/>
      <c r="AI586" s="181"/>
      <c r="AJ586" s="181"/>
      <c r="AK586" s="181"/>
      <c r="AL586" s="181"/>
      <c r="AM586" s="48"/>
      <c r="AN586" s="53">
        <f>A554</f>
        <v>46339</v>
      </c>
      <c r="AO586" s="54" t="str">
        <f>K555</f>
        <v>Consultorio N° 3</v>
      </c>
      <c r="AP586" s="55">
        <f t="shared" ref="AP586:AQ586" si="407">K584</f>
        <v>0</v>
      </c>
      <c r="AQ586" s="55">
        <f t="shared" si="407"/>
        <v>0</v>
      </c>
      <c r="AR586" s="55">
        <f>AC584</f>
        <v>0</v>
      </c>
      <c r="AS586" s="55">
        <f>AA584</f>
        <v>0</v>
      </c>
      <c r="AT586" s="55">
        <f>AA585</f>
        <v>0</v>
      </c>
      <c r="AU586" s="55">
        <f>AC585</f>
        <v>0</v>
      </c>
      <c r="AV586" s="55">
        <f>AA586</f>
        <v>0</v>
      </c>
      <c r="AW586" s="55">
        <f>AC586</f>
        <v>0</v>
      </c>
      <c r="AX586" s="55">
        <f>AC587</f>
        <v>0</v>
      </c>
      <c r="AY586" s="55">
        <f>N587</f>
        <v>0</v>
      </c>
      <c r="AZ586" s="56"/>
      <c r="BA586" s="56"/>
      <c r="BB586" s="56"/>
      <c r="BC586" s="56"/>
      <c r="BD586" s="56"/>
      <c r="BE586" s="56"/>
      <c r="BF586" s="56"/>
      <c r="BG586" s="56"/>
      <c r="BH586" s="56"/>
      <c r="BI586" s="56"/>
      <c r="BJ586" s="56"/>
      <c r="BK586" s="56"/>
      <c r="BL586" s="56"/>
      <c r="BM586" s="56"/>
      <c r="BN586" s="56"/>
    </row>
    <row r="587" spans="1:66" ht="11.25" customHeight="1">
      <c r="A587" s="221"/>
      <c r="B587" s="38"/>
      <c r="C587" s="206"/>
      <c r="D587" s="209"/>
      <c r="E587" s="85" t="s">
        <v>46</v>
      </c>
      <c r="F587" s="86"/>
      <c r="G587" s="206"/>
      <c r="H587" s="209"/>
      <c r="I587" s="85" t="s">
        <v>46</v>
      </c>
      <c r="J587" s="108"/>
      <c r="K587" s="206"/>
      <c r="L587" s="209"/>
      <c r="M587" s="85" t="s">
        <v>46</v>
      </c>
      <c r="N587" s="108"/>
      <c r="O587" s="43"/>
      <c r="P587" s="153"/>
      <c r="Q587" s="154"/>
      <c r="R587" s="15"/>
      <c r="S587" s="227" t="str">
        <f>IF(OR(S584="Empleado",S584="Familiar"),"Nombre del Empleado","N° Factura")</f>
        <v>N° Factura</v>
      </c>
      <c r="T587" s="228"/>
      <c r="U587" s="89"/>
      <c r="V587" s="47"/>
      <c r="W587" s="227" t="str">
        <f>IF(OR(W584="Empleado",W584="Familiar"),"Nombre del Empleado","N° Factura")</f>
        <v>N° Factura</v>
      </c>
      <c r="X587" s="228"/>
      <c r="Y587" s="89"/>
      <c r="Z587" s="47"/>
      <c r="AA587" s="227" t="str">
        <f>IF(OR(AA584="Empleado",AA584="Familiar"),"Nombre del Empleado","N° Factura")</f>
        <v>N° Factura</v>
      </c>
      <c r="AB587" s="228"/>
      <c r="AC587" s="89"/>
      <c r="AD587" s="48"/>
      <c r="AE587" s="181"/>
      <c r="AF587" s="181"/>
      <c r="AG587" s="181"/>
      <c r="AH587" s="181"/>
      <c r="AI587" s="181"/>
      <c r="AJ587" s="181"/>
      <c r="AK587" s="181"/>
      <c r="AL587" s="181"/>
      <c r="AM587" s="48"/>
      <c r="AN587" s="53">
        <f>A554</f>
        <v>46339</v>
      </c>
      <c r="AO587" s="54" t="str">
        <f>K555</f>
        <v>Consultorio N° 3</v>
      </c>
      <c r="AP587" s="55">
        <f t="shared" ref="AP587:AQ587" si="408">K588</f>
        <v>0</v>
      </c>
      <c r="AQ587" s="55">
        <f t="shared" si="408"/>
        <v>0</v>
      </c>
      <c r="AR587" s="55">
        <f>AC588</f>
        <v>0</v>
      </c>
      <c r="AS587" s="55">
        <f>AA588</f>
        <v>0</v>
      </c>
      <c r="AT587" s="55">
        <f>AA589</f>
        <v>0</v>
      </c>
      <c r="AU587" s="55">
        <f>AC589</f>
        <v>0</v>
      </c>
      <c r="AV587" s="55">
        <f>AA590</f>
        <v>0</v>
      </c>
      <c r="AW587" s="55">
        <f>AC590</f>
        <v>0</v>
      </c>
      <c r="AX587" s="55">
        <f>AC591</f>
        <v>0</v>
      </c>
      <c r="AY587" s="55">
        <f>N591</f>
        <v>0</v>
      </c>
      <c r="AZ587" s="56"/>
      <c r="BA587" s="56"/>
      <c r="BB587" s="56"/>
      <c r="BC587" s="56"/>
      <c r="BD587" s="56"/>
      <c r="BE587" s="56"/>
      <c r="BF587" s="56"/>
      <c r="BG587" s="56"/>
      <c r="BH587" s="56"/>
      <c r="BI587" s="56"/>
      <c r="BJ587" s="56"/>
      <c r="BK587" s="56"/>
      <c r="BL587" s="56"/>
      <c r="BM587" s="56"/>
      <c r="BN587" s="56"/>
    </row>
    <row r="588" spans="1:66" ht="11.25" customHeight="1">
      <c r="A588" s="222">
        <f>A584+$Q$13/1440</f>
        <v>0.66666666666666652</v>
      </c>
      <c r="B588" s="38"/>
      <c r="C588" s="204"/>
      <c r="D588" s="207"/>
      <c r="E588" s="40" t="s">
        <v>36</v>
      </c>
      <c r="F588" s="42" t="str">
        <f>IF(D588&lt;&gt;"", VLOOKUP(D588,'Base de Datos'!$A$2:$D1268,2,FALSE()),"")</f>
        <v/>
      </c>
      <c r="G588" s="204"/>
      <c r="H588" s="216"/>
      <c r="I588" s="40" t="s">
        <v>36</v>
      </c>
      <c r="J588" s="42" t="str">
        <f>IF(H588&lt;&gt;"", VLOOKUP(H588,'Base de Datos'!$A$2:$D1268,2,FALSE()),"")</f>
        <v/>
      </c>
      <c r="K588" s="204"/>
      <c r="L588" s="216"/>
      <c r="M588" s="40" t="s">
        <v>36</v>
      </c>
      <c r="N588" s="42" t="str">
        <f>IF(L588&lt;&gt;"", VLOOKUP(L588,'Base de Datos'!$A$2:$D1268,2,FALSE()),"")</f>
        <v/>
      </c>
      <c r="O588" s="43"/>
      <c r="P588" s="3"/>
      <c r="Q588" s="3"/>
      <c r="R588" s="15"/>
      <c r="S588" s="45"/>
      <c r="T588" s="45" t="s">
        <v>37</v>
      </c>
      <c r="U588" s="46"/>
      <c r="V588" s="47"/>
      <c r="W588" s="45"/>
      <c r="X588" s="45" t="s">
        <v>37</v>
      </c>
      <c r="Y588" s="46"/>
      <c r="Z588" s="47"/>
      <c r="AA588" s="45"/>
      <c r="AB588" s="45" t="s">
        <v>37</v>
      </c>
      <c r="AC588" s="46"/>
      <c r="AD588" s="48"/>
      <c r="AE588" s="181"/>
      <c r="AF588" s="181"/>
      <c r="AG588" s="181"/>
      <c r="AH588" s="181"/>
      <c r="AI588" s="181"/>
      <c r="AJ588" s="181"/>
      <c r="AK588" s="181"/>
      <c r="AL588" s="181"/>
      <c r="AM588" s="48"/>
      <c r="AN588" s="53">
        <f>A554</f>
        <v>46339</v>
      </c>
      <c r="AO588" s="54" t="str">
        <f>K555</f>
        <v>Consultorio N° 3</v>
      </c>
      <c r="AP588" s="55">
        <f t="shared" ref="AP588:AQ588" si="409">K592</f>
        <v>0</v>
      </c>
      <c r="AQ588" s="55">
        <f t="shared" si="409"/>
        <v>0</v>
      </c>
      <c r="AR588" s="55">
        <f>AC592</f>
        <v>0</v>
      </c>
      <c r="AS588" s="55">
        <f>AA592</f>
        <v>0</v>
      </c>
      <c r="AT588" s="55">
        <f>AA593</f>
        <v>0</v>
      </c>
      <c r="AU588" s="55">
        <f>AC593</f>
        <v>0</v>
      </c>
      <c r="AV588" s="55">
        <f>AA594</f>
        <v>0</v>
      </c>
      <c r="AW588" s="55">
        <f>AC594</f>
        <v>0</v>
      </c>
      <c r="AX588" s="55">
        <f>AC595</f>
        <v>0</v>
      </c>
      <c r="AY588" s="55">
        <f>N595</f>
        <v>0</v>
      </c>
      <c r="AZ588" s="56"/>
      <c r="BA588" s="56"/>
      <c r="BB588" s="56"/>
      <c r="BC588" s="56"/>
      <c r="BD588" s="56"/>
      <c r="BE588" s="56"/>
      <c r="BF588" s="56"/>
      <c r="BG588" s="56"/>
      <c r="BH588" s="56"/>
      <c r="BI588" s="56"/>
      <c r="BJ588" s="56"/>
      <c r="BK588" s="56"/>
      <c r="BL588" s="56"/>
      <c r="BM588" s="56"/>
      <c r="BN588" s="56"/>
    </row>
    <row r="589" spans="1:66" ht="11.25" customHeight="1">
      <c r="A589" s="220"/>
      <c r="B589" s="38"/>
      <c r="C589" s="205"/>
      <c r="D589" s="208"/>
      <c r="E589" s="57" t="s">
        <v>42</v>
      </c>
      <c r="F589" s="58" t="str">
        <f>IF(D588&lt;&gt;"", VLOOKUP(D588,'Base de Datos'!$A$2:$D1268,3,FALSE()),"")</f>
        <v/>
      </c>
      <c r="G589" s="205"/>
      <c r="H589" s="208"/>
      <c r="I589" s="57" t="s">
        <v>42</v>
      </c>
      <c r="J589" s="58" t="str">
        <f>IF(H588&lt;&gt;"", VLOOKUP(H588,'Base de Datos'!$A$2:$D1268,3,FALSE()),"")</f>
        <v/>
      </c>
      <c r="K589" s="205"/>
      <c r="L589" s="208"/>
      <c r="M589" s="57" t="s">
        <v>42</v>
      </c>
      <c r="N589" s="58" t="str">
        <f>IF(L588&lt;&gt;"", VLOOKUP(L588,'Base de Datos'!$A$2:$D1268,3,FALSE()),"")</f>
        <v/>
      </c>
      <c r="O589" s="43"/>
      <c r="P589" s="3"/>
      <c r="Q589" s="3"/>
      <c r="R589" s="15"/>
      <c r="S589" s="229"/>
      <c r="T589" s="230"/>
      <c r="U589" s="59"/>
      <c r="V589" s="47"/>
      <c r="W589" s="229"/>
      <c r="X589" s="230"/>
      <c r="Y589" s="59"/>
      <c r="Z589" s="47"/>
      <c r="AA589" s="229"/>
      <c r="AB589" s="230"/>
      <c r="AC589" s="59"/>
      <c r="AD589" s="48"/>
      <c r="AE589" s="235">
        <f>A554</f>
        <v>46339</v>
      </c>
      <c r="AF589" s="236"/>
      <c r="AG589" s="236"/>
      <c r="AH589" s="236"/>
      <c r="AI589" s="236"/>
      <c r="AJ589" s="236"/>
      <c r="AK589" s="236"/>
      <c r="AL589" s="237"/>
      <c r="AM589" s="48"/>
      <c r="AN589" s="155">
        <f>A554</f>
        <v>46339</v>
      </c>
      <c r="AO589" s="156" t="str">
        <f>K555</f>
        <v>Consultorio N° 3</v>
      </c>
      <c r="AP589" s="156">
        <f t="shared" ref="AP589:AQ589" si="410">K596</f>
        <v>0</v>
      </c>
      <c r="AQ589" s="156">
        <f t="shared" si="410"/>
        <v>0</v>
      </c>
      <c r="AR589" s="156">
        <f>AC596</f>
        <v>0</v>
      </c>
      <c r="AS589" s="156">
        <f>AA596</f>
        <v>0</v>
      </c>
      <c r="AT589" s="156">
        <f>AA597</f>
        <v>0</v>
      </c>
      <c r="AU589" s="156">
        <f>AC597</f>
        <v>0</v>
      </c>
      <c r="AV589" s="156">
        <f>AA598</f>
        <v>0</v>
      </c>
      <c r="AW589" s="156">
        <f>AC598</f>
        <v>0</v>
      </c>
      <c r="AX589" s="156">
        <f>AC599</f>
        <v>0</v>
      </c>
      <c r="AY589" s="156">
        <f>N599</f>
        <v>0</v>
      </c>
      <c r="AZ589" s="48"/>
      <c r="BA589" s="48"/>
      <c r="BB589" s="48"/>
      <c r="BC589" s="48"/>
      <c r="BD589" s="48"/>
      <c r="BE589" s="48"/>
      <c r="BF589" s="48"/>
      <c r="BG589" s="48"/>
      <c r="BH589" s="48"/>
      <c r="BI589" s="48"/>
      <c r="BJ589" s="48"/>
      <c r="BK589" s="48"/>
      <c r="BL589" s="48"/>
      <c r="BM589" s="48"/>
      <c r="BN589" s="48"/>
    </row>
    <row r="590" spans="1:66" ht="11.25" customHeight="1">
      <c r="A590" s="220"/>
      <c r="B590" s="38"/>
      <c r="C590" s="205"/>
      <c r="D590" s="208"/>
      <c r="E590" s="57" t="s">
        <v>44</v>
      </c>
      <c r="F590" s="58" t="str">
        <f>IF(D588&lt;&gt;"", VLOOKUP(D588,'Base de Datos'!$A$2:$D1268,4,FALSE()),"")</f>
        <v/>
      </c>
      <c r="G590" s="205"/>
      <c r="H590" s="208"/>
      <c r="I590" s="57" t="s">
        <v>44</v>
      </c>
      <c r="J590" s="58" t="str">
        <f>IF(H588&lt;&gt;"", VLOOKUP(H588,'Base de Datos'!$A$2:$D1268,4,FALSE()),"")</f>
        <v/>
      </c>
      <c r="K590" s="205"/>
      <c r="L590" s="208"/>
      <c r="M590" s="57" t="s">
        <v>44</v>
      </c>
      <c r="N590" s="58" t="str">
        <f>IF(L588&lt;&gt;"", VLOOKUP(L588,'Base de Datos'!$A$2:$D1268,4,FALSE()),"")</f>
        <v/>
      </c>
      <c r="O590" s="43"/>
      <c r="P590" s="3"/>
      <c r="Q590" s="3"/>
      <c r="R590" s="15"/>
      <c r="S590" s="229"/>
      <c r="T590" s="230"/>
      <c r="U590" s="59"/>
      <c r="V590" s="47"/>
      <c r="W590" s="229"/>
      <c r="X590" s="230"/>
      <c r="Y590" s="59"/>
      <c r="Z590" s="47"/>
      <c r="AA590" s="229"/>
      <c r="AB590" s="230"/>
      <c r="AC590" s="59"/>
      <c r="AD590" s="48"/>
      <c r="AE590" s="238" t="s">
        <v>20</v>
      </c>
      <c r="AF590" s="239"/>
      <c r="AG590" s="157" t="s">
        <v>21</v>
      </c>
      <c r="AH590" s="158" t="s">
        <v>22</v>
      </c>
      <c r="AI590" s="159" t="s">
        <v>23</v>
      </c>
      <c r="AJ590" s="159" t="s">
        <v>24</v>
      </c>
      <c r="AK590" s="159" t="s">
        <v>25</v>
      </c>
      <c r="AL590" s="160" t="s">
        <v>26</v>
      </c>
      <c r="AM590" s="48"/>
      <c r="AN590" s="155">
        <f>A554</f>
        <v>46339</v>
      </c>
      <c r="AO590" s="156" t="str">
        <f>K555</f>
        <v>Consultorio N° 3</v>
      </c>
      <c r="AP590" s="156">
        <f t="shared" ref="AP590:AQ590" si="411">K600</f>
        <v>0</v>
      </c>
      <c r="AQ590" s="156">
        <f t="shared" si="411"/>
        <v>0</v>
      </c>
      <c r="AR590" s="156">
        <f>AC600</f>
        <v>0</v>
      </c>
      <c r="AS590" s="156">
        <f>AA600</f>
        <v>0</v>
      </c>
      <c r="AT590" s="156">
        <f>AA601</f>
        <v>0</v>
      </c>
      <c r="AU590" s="156">
        <f>AC601</f>
        <v>0</v>
      </c>
      <c r="AV590" s="156">
        <f>AA602</f>
        <v>0</v>
      </c>
      <c r="AW590" s="156">
        <f>AC602</f>
        <v>0</v>
      </c>
      <c r="AX590" s="156">
        <f>AC603</f>
        <v>0</v>
      </c>
      <c r="AY590" s="156">
        <f>N603</f>
        <v>0</v>
      </c>
      <c r="AZ590" s="48"/>
      <c r="BA590" s="48"/>
      <c r="BB590" s="48"/>
      <c r="BC590" s="48"/>
      <c r="BD590" s="48"/>
      <c r="BE590" s="48"/>
      <c r="BF590" s="48"/>
      <c r="BG590" s="48"/>
      <c r="BH590" s="48"/>
      <c r="BI590" s="48"/>
      <c r="BJ590" s="48"/>
      <c r="BK590" s="48"/>
      <c r="BL590" s="48"/>
      <c r="BM590" s="48"/>
      <c r="BN590" s="48"/>
    </row>
    <row r="591" spans="1:66" ht="11.25" customHeight="1">
      <c r="A591" s="221"/>
      <c r="B591" s="38"/>
      <c r="C591" s="206"/>
      <c r="D591" s="209"/>
      <c r="E591" s="85" t="s">
        <v>46</v>
      </c>
      <c r="F591" s="86"/>
      <c r="G591" s="206"/>
      <c r="H591" s="209"/>
      <c r="I591" s="85" t="s">
        <v>46</v>
      </c>
      <c r="J591" s="108"/>
      <c r="K591" s="206"/>
      <c r="L591" s="209"/>
      <c r="M591" s="85" t="s">
        <v>46</v>
      </c>
      <c r="N591" s="108"/>
      <c r="O591" s="43"/>
      <c r="P591" s="3"/>
      <c r="Q591" s="3"/>
      <c r="R591" s="15"/>
      <c r="S591" s="227" t="str">
        <f>IF(OR(S588="Empleado",S588="Familiar"),"Nombre del Empleado","N° Factura")</f>
        <v>N° Factura</v>
      </c>
      <c r="T591" s="228"/>
      <c r="U591" s="89"/>
      <c r="V591" s="47"/>
      <c r="W591" s="227" t="str">
        <f>IF(OR(W588="Empleado",W588="Familiar"),"Nombre del Empleado","N° Factura")</f>
        <v>N° Factura</v>
      </c>
      <c r="X591" s="228"/>
      <c r="Y591" s="89"/>
      <c r="Z591" s="47"/>
      <c r="AA591" s="227" t="str">
        <f>IF(OR(AA588="Empleado",AA588="Familiar"),"Nombre del Empleado","N° Factura")</f>
        <v>N° Factura</v>
      </c>
      <c r="AB591" s="228"/>
      <c r="AC591" s="89"/>
      <c r="AD591" s="48"/>
      <c r="AE591" s="240" t="s">
        <v>38</v>
      </c>
      <c r="AF591" s="230"/>
      <c r="AG591" s="161">
        <f t="array" aca="1" ref="AG591" ca="1">COUNTIFS(AP556:AP596, "💲", AY556:AY596, INDIRECT("AE" &amp; ROW())) + COUNTIFS(AP556:AP596, "📦", AY556:AY596, INDIRECT("AE" &amp; ROW())) + COUNTIFS(AP556:AP596, "✅", AY556:AY596, INDIRECT("AE" &amp; ROW()))</f>
        <v>0</v>
      </c>
      <c r="AH591" s="162">
        <f t="array" aca="1" ref="AH591" ca="1">COUNTIFS(AP556:AP596, "💲", AY556:AY596, INDIRECT("AE" &amp; ROW())) + COUNTIFS(AP556:AP596, "📦", AY556:AY596, INDIRECT("AE" &amp; ROW()))</f>
        <v>0</v>
      </c>
      <c r="AI591" s="139">
        <f t="array" aca="1" ref="AI591" ca="1">SUMIFS(AR556:AR596, AY556:AY596, INDIRECT("AE" &amp; ROW()), AP556:AP596, "💲") + SUMIFS(AR556:AR596, AY556:AY596, INDIRECT("AE" &amp; ROW()), AP556:AP596, "📦")</f>
        <v>0</v>
      </c>
      <c r="AJ591" s="139">
        <f t="array" aca="1" ref="AJ591" ca="1">(
    SUMIFS(AR556:AR596, AY556:AY596, INDIRECT("AE" &amp; ROW()), AP556:AP596, "💲") +
    SUMIFS(AR556:AR596, AY556:AY596, INDIRECT("AE" &amp; ROW()), AP556:AP596, "📦")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
        SUMIFS(AR556:AR596, AY556:AY596, INDIRECT("AE" &amp; ROW()), AP556:AP596, "💲", AS556:AS596, "Familiar") +
        SUMIFS(AR556:AR596, AY556:AY596, INDIRECT("AE" &amp; ROW()), AP556:AP596, "📦", AS556:AS596, "Familiar")
    ) / 2
)  -
(
    (
        SUMIFS(AR556:AR596, AY556:AY596, INDIRECT("AE" &amp; ROW()), AP556:AP596, "💲", AS556:AS596, "Exonerado ADH") +
        SUMIFS(AR556:AR596, AY556:AY596, INDIRECT("AE" &amp; ROW()), AP556:AP596, "📦", AS556:AS596, "Exonerado ADH")
    ) / 2
)  -
(
    (
        SUMIFS(AR556:AR596, AY556:AY596, INDIRECT("AE" &amp; ROW()), AP556:AP596, "💲", AS556:AS596, "Exonerado Doctor") +
        SUMIFS(AR556:AR596, AY556:AY596, INDIRECT("AE" &amp; ROW()), AP556:AP596, "📦", AS556:AS596, "Exonerado Doctor")
    ) / 2
)</f>
        <v>0</v>
      </c>
      <c r="AK591" s="139">
        <f t="array" aca="1" ref="AK591" ca="1">(
    SUMIFS(AR556:AR596, AY556:AY596, INDIRECT("AE" &amp; ROW()), AP556:AP596, "💲") +
    SUMIFS(AR556:AR596, AY556:AY596, INDIRECT("AE" &amp; ROW()), AP556:AP596, "📦")
) -
(
    SUMIFS(AR556:AR596, AY556:AY596, INDIRECT("AE" &amp; ROW()), AP556:AP596, "💲", AS556:AS596, "Familiar") +
    SUMIFS(AR556:AR596, AY556:AY596, INDIRECT("AE" &amp; ROW()), AP556:AP596, "📦", AS556:AS596, "Familiar")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SUMIFS(AR556:AR596, AY556:AY596, INDIRECT("AE" &amp; ROW()), AP556:AP596, "💲", AS556:AS596, "Exonerado ADH") +
    SUMIFS(AR556:AR596, AY556:AY596, INDIRECT("AE" &amp; ROW()), AP556:AP596, "📦", AS556:AS596, "Exonerado ADH")
) -
(
    (
        SUMIFS(AR556:AR596, AY556:AY596, INDIRECT("AE" &amp; ROW()), AP556:AP596, "💲", AS556:AS596, "Exonerado Doctor") +
        SUMIFS(AR556:AR596, AY556:AY596, INDIRECT("AE" &amp; ROW()), AP556:AP596, "📦", AS556:AS596, "Exonerado Doctor")
    ) / 2
) -
(
    (
        SUMIFS(AR556:AR596, AY556:AY596, INDIRECT("AE" &amp; ROW()), AP556:AP596, "💲", AS556:AS596, "") +
        SUMIFS(AR556:AR596, AY556:AY596, INDIRECT("AE" &amp; ROW()), AP556:AP596, "📦", AS556:AS596, "")
    ) / 2
)</f>
        <v>0</v>
      </c>
      <c r="AL591" s="140">
        <f t="array" aca="1" ref="AL591" ca="1">(
    SUMIFS(AR556:AR596, AY556:AY596, INDIRECT("AE" &amp; ROW()), AP556:AP596, "💲") +
    SUMIFS(AR556:AR596, AY556:AY596, INDIRECT("AE" &amp; ROW()), AP556:AP596, "📦")
) -
(
    (
        SUMIFS(AR556:AR596, AY556:AY596, INDIRECT("AE" &amp; ROW()), AP556:AP596, "💲", AS556:AS596, "Familiar") +
        SUMIFS(AR556:AR596, AY556:AY596, INDIRECT("AE" &amp; ROW()), AP556:AP596, "📦", AS556:AS596, "Familiar")
    ) / 2
) -
(
    (
        SUMIFS(AR556:AR596, AY556:AY596, INDIRECT("AE" &amp; ROW()), AP556:AP596, "💲", AS556:AS596, "Participante") +
        SUMIFS(AR556:AR596, AY556:AY596, INDIRECT("AE" &amp; ROW()), AP556:AP596, "📦", AS556:AS596, "Participante")
    ) / 2
) -
(
    (
        SUMIFS(AR556:AR596, AY556:AY596, INDIRECT("AE" &amp; ROW()), AP556:AP596, "💲", AS556:AS596, "Empleado") +
        SUMIFS(AR556:AR596, AY556:AY596, INDIRECT("AE" &amp; ROW()), AP556:AP596, "📦", AS556:AS596, "Empleado")
    ) / 2
) -
(
    (
        SUMIFS(AR556:AR596, AY556:AY596, INDIRECT("AE" &amp; ROW()), AP556:AP596, "💲", AS556:AS596, "Exonerado ADH") +
        SUMIFS(AR556:AR596, AY556:AY596, INDIRECT("AE" &amp; ROW()), AP556:AP596, "📦", AS556:AS596, "Exonerado ADH")
    ) / 2
) -
(
    SUMIFS(AR556:AR596, AY556:AY596, INDIRECT("AE" &amp; ROW()), AP556:AP596, "💲", AS556:AS596, "Exonerado Doctor") +
    SUMIFS(AR556:AR596, AY556:AY596, INDIRECT("AE" &amp; ROW()), AP556:AP596, "📦", AS556:AS596, "Exonerado Doctor")
) -
(
    (
        SUMIFS(AR556:AR596, AY556:AY596, INDIRECT("AE" &amp; ROW()), AP556:AP596, "💲", AS556:AS596, "") +
        SUMIFS(AR556:AR596, AY556:AY596, INDIRECT("AE" &amp; ROW()), AP556:AP596, "📦", AS556:AS596, "")
    ) / 2
)</f>
        <v>0</v>
      </c>
      <c r="AM591" s="48"/>
      <c r="AN591" s="155">
        <f>A554</f>
        <v>46339</v>
      </c>
      <c r="AO591" s="156" t="str">
        <f>K555</f>
        <v>Consultorio N° 3</v>
      </c>
      <c r="AP591" s="156">
        <f t="shared" ref="AP591:AQ591" si="412">K604</f>
        <v>0</v>
      </c>
      <c r="AQ591" s="156">
        <f t="shared" si="412"/>
        <v>0</v>
      </c>
      <c r="AR591" s="156">
        <f>AC604</f>
        <v>0</v>
      </c>
      <c r="AS591" s="156">
        <f>AA604</f>
        <v>0</v>
      </c>
      <c r="AT591" s="156">
        <f>AA605</f>
        <v>0</v>
      </c>
      <c r="AU591" s="156">
        <f>AC605</f>
        <v>0</v>
      </c>
      <c r="AV591" s="156">
        <f>AA606</f>
        <v>0</v>
      </c>
      <c r="AW591" s="156">
        <f>AC606</f>
        <v>0</v>
      </c>
      <c r="AX591" s="156">
        <f>AC607</f>
        <v>0</v>
      </c>
      <c r="AY591" s="156">
        <f>N607</f>
        <v>0</v>
      </c>
      <c r="AZ591" s="48"/>
      <c r="BA591" s="48"/>
      <c r="BB591" s="48"/>
      <c r="BC591" s="48"/>
      <c r="BD591" s="48"/>
      <c r="BE591" s="48"/>
      <c r="BF591" s="48"/>
      <c r="BG591" s="48"/>
      <c r="BH591" s="48"/>
      <c r="BI591" s="48"/>
      <c r="BJ591" s="48"/>
      <c r="BK591" s="48"/>
      <c r="BL591" s="48"/>
      <c r="BM591" s="48"/>
      <c r="BN591" s="48"/>
    </row>
    <row r="592" spans="1:66" ht="11.25" customHeight="1">
      <c r="A592" s="222">
        <f>A588+$Q$13/1440</f>
        <v>0.70833333333333315</v>
      </c>
      <c r="B592" s="38"/>
      <c r="C592" s="204"/>
      <c r="D592" s="207"/>
      <c r="E592" s="40" t="s">
        <v>36</v>
      </c>
      <c r="F592" s="42" t="str">
        <f>IF(D592&lt;&gt;"", VLOOKUP(D592,'Base de Datos'!$A$2:$D1268,2,FALSE()),"")</f>
        <v/>
      </c>
      <c r="G592" s="204"/>
      <c r="H592" s="216"/>
      <c r="I592" s="40" t="s">
        <v>36</v>
      </c>
      <c r="J592" s="42" t="str">
        <f>IF(H592&lt;&gt;"", VLOOKUP(H592,'Base de Datos'!$A$2:$D1268,2,FALSE()),"")</f>
        <v/>
      </c>
      <c r="K592" s="204"/>
      <c r="L592" s="216"/>
      <c r="M592" s="40" t="s">
        <v>36</v>
      </c>
      <c r="N592" s="42" t="str">
        <f>IF(L592&lt;&gt;"", VLOOKUP(L592,'Base de Datos'!$A$2:$D1268,2,FALSE()),"")</f>
        <v/>
      </c>
      <c r="O592" s="43"/>
      <c r="P592" s="163"/>
      <c r="Q592" s="3"/>
      <c r="R592" s="15"/>
      <c r="S592" s="45"/>
      <c r="T592" s="45" t="s">
        <v>37</v>
      </c>
      <c r="U592" s="46"/>
      <c r="V592" s="47"/>
      <c r="W592" s="45"/>
      <c r="X592" s="45" t="s">
        <v>37</v>
      </c>
      <c r="Y592" s="46"/>
      <c r="Z592" s="47"/>
      <c r="AA592" s="45"/>
      <c r="AB592" s="45" t="s">
        <v>37</v>
      </c>
      <c r="AC592" s="46"/>
      <c r="AD592" s="48"/>
      <c r="AE592" s="240" t="s">
        <v>43</v>
      </c>
      <c r="AF592" s="230"/>
      <c r="AG592" s="161">
        <f t="array" aca="1" ref="AG592" ca="1">COUNTIFS(AP556:AP596, "💲", AY556:AY596, INDIRECT("AE" &amp; ROW())) + COUNTIFS(AP556:AP596, "📦", AY556:AY596, INDIRECT("AE" &amp; ROW())) + COUNTIFS(AP556:AP596, "✅", AY556:AY596, INDIRECT("AE" &amp; ROW()))</f>
        <v>0</v>
      </c>
      <c r="AH592" s="162">
        <f t="array" aca="1" ref="AH592" ca="1">COUNTIFS(AP556:AP596, "💲", AY556:AY596, INDIRECT("AE" &amp; ROW())) + COUNTIFS(AP556:AP596, "📦", AY556:AY596, INDIRECT("AE" &amp; ROW()))</f>
        <v>0</v>
      </c>
      <c r="AI592" s="139">
        <f t="array" aca="1" ref="AI592" ca="1">SUMIFS(AR556:AR596, AY556:AY596, INDIRECT("AE" &amp; ROW()), AP556:AP596, "💲") + SUMIFS(AR556:AR596, AY556:AY596, INDIRECT("AE" &amp; ROW()), AP556:AP596, "📦")</f>
        <v>0</v>
      </c>
      <c r="AJ592" s="139">
        <f t="array" aca="1" ref="AJ592" ca="1">(
    SUMIFS(AR556:AR596, AY556:AY596, INDIRECT("AE" &amp; ROW()), AP556:AP596, "💲") +
    SUMIFS(AR556:AR596, AY556:AY596, INDIRECT("AE" &amp; ROW()), AP556:AP596, "📦")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
        SUMIFS(AR556:AR596, AY556:AY596, INDIRECT("AE" &amp; ROW()), AP556:AP596, "💲", AS556:AS596, "Familiar") +
        SUMIFS(AR556:AR596, AY556:AY596, INDIRECT("AE" &amp; ROW()), AP556:AP596, "📦", AS556:AS596, "Familiar")
    ) / 2
)  -
(
    (
        SUMIFS(AR556:AR596, AY556:AY596, INDIRECT("AE" &amp; ROW()), AP556:AP596, "💲", AS556:AS596, "Exonerado ADH") +
        SUMIFS(AR556:AR596, AY556:AY596, INDIRECT("AE" &amp; ROW()), AP556:AP596, "📦", AS556:AS596, "Exonerado ADH")
    ) / 2
)  -
(
    (
        SUMIFS(AR556:AR596, AY556:AY596, INDIRECT("AE" &amp; ROW()), AP556:AP596, "💲", AS556:AS596, "Exonerado Doctor") +
        SUMIFS(AR556:AR596, AY556:AY596, INDIRECT("AE" &amp; ROW()), AP556:AP596, "📦", AS556:AS596, "Exonerado Doctor")
    ) / 2
)</f>
        <v>0</v>
      </c>
      <c r="AK592" s="139">
        <f t="array" aca="1" ref="AK592" ca="1">(
    SUMIFS(AR556:AR596, AY556:AY596, INDIRECT("AE" &amp; ROW()), AP556:AP596, "💲") +
    SUMIFS(AR556:AR596, AY556:AY596, INDIRECT("AE" &amp; ROW()), AP556:AP596, "📦")
) -
(
    SUMIFS(AR556:AR596, AY556:AY596, INDIRECT("AE" &amp; ROW()), AP556:AP596, "💲", AS556:AS596, "Familiar") +
    SUMIFS(AR556:AR596, AY556:AY596, INDIRECT("AE" &amp; ROW()), AP556:AP596, "📦", AS556:AS596, "Familiar")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SUMIFS(AR556:AR596, AY556:AY596, INDIRECT("AE" &amp; ROW()), AP556:AP596, "💲", AS556:AS596, "Exonerado ADH") +
    SUMIFS(AR556:AR596, AY556:AY596, INDIRECT("AE" &amp; ROW()), AP556:AP596, "📦", AS556:AS596, "Exonerado ADH")
) -
(
    (
        SUMIFS(AR556:AR596, AY556:AY596, INDIRECT("AE" &amp; ROW()), AP556:AP596, "💲", AS556:AS596, "Exonerado Doctor") +
        SUMIFS(AR556:AR596, AY556:AY596, INDIRECT("AE" &amp; ROW()), AP556:AP596, "📦", AS556:AS596, "Exonerado Doctor")
    ) / 2
) -
(
    (
        SUMIFS(AR556:AR596, AY556:AY596, INDIRECT("AE" &amp; ROW()), AP556:AP596, "💲", AS556:AS596, "") +
        SUMIFS(AR556:AR596, AY556:AY596, INDIRECT("AE" &amp; ROW()), AP556:AP596, "📦", AS556:AS596, "")
    ) / 2
)</f>
        <v>0</v>
      </c>
      <c r="AL592" s="140">
        <f t="array" aca="1" ref="AL592" ca="1">(
    SUMIFS(AR556:AR596, AY556:AY596, INDIRECT("AE" &amp; ROW()), AP556:AP596, "💲") +
    SUMIFS(AR556:AR596, AY556:AY596, INDIRECT("AE" &amp; ROW()), AP556:AP596, "📦")
) -
(
    (
        SUMIFS(AR556:AR596, AY556:AY596, INDIRECT("AE" &amp; ROW()), AP556:AP596, "💲", AS556:AS596, "Familiar") +
        SUMIFS(AR556:AR596, AY556:AY596, INDIRECT("AE" &amp; ROW()), AP556:AP596, "📦", AS556:AS596, "Familiar")
    ) / 2
) -
(
    (
        SUMIFS(AR556:AR596, AY556:AY596, INDIRECT("AE" &amp; ROW()), AP556:AP596, "💲", AS556:AS596, "Participante") +
        SUMIFS(AR556:AR596, AY556:AY596, INDIRECT("AE" &amp; ROW()), AP556:AP596, "📦", AS556:AS596, "Participante")
    ) / 2
) -
(
    (
        SUMIFS(AR556:AR596, AY556:AY596, INDIRECT("AE" &amp; ROW()), AP556:AP596, "💲", AS556:AS596, "Empleado") +
        SUMIFS(AR556:AR596, AY556:AY596, INDIRECT("AE" &amp; ROW()), AP556:AP596, "📦", AS556:AS596, "Empleado")
    ) / 2
) -
(
    (
        SUMIFS(AR556:AR596, AY556:AY596, INDIRECT("AE" &amp; ROW()), AP556:AP596, "💲", AS556:AS596, "Exonerado ADH") +
        SUMIFS(AR556:AR596, AY556:AY596, INDIRECT("AE" &amp; ROW()), AP556:AP596, "📦", AS556:AS596, "Exonerado ADH")
    ) / 2
) -
(
    SUMIFS(AR556:AR596, AY556:AY596, INDIRECT("AE" &amp; ROW()), AP556:AP596, "💲", AS556:AS596, "Exonerado Doctor") +
    SUMIFS(AR556:AR596, AY556:AY596, INDIRECT("AE" &amp; ROW()), AP556:AP596, "📦", AS556:AS596, "Exonerado Doctor")
) -
(
    (
        SUMIFS(AR556:AR596, AY556:AY596, INDIRECT("AE" &amp; ROW()), AP556:AP596, "💲", AS556:AS596, "") +
        SUMIFS(AR556:AR596, AY556:AY596, INDIRECT("AE" &amp; ROW()), AP556:AP596, "📦", AS556:AS596, "")
    ) / 2
)</f>
        <v>0</v>
      </c>
      <c r="AM592" s="48"/>
      <c r="AN592" s="156"/>
      <c r="AO592" s="156"/>
      <c r="AP592" s="156"/>
      <c r="AQ592" s="156">
        <f>L600</f>
        <v>0</v>
      </c>
      <c r="AR592" s="156"/>
      <c r="AS592" s="156"/>
      <c r="AT592" s="156"/>
      <c r="AU592" s="156"/>
      <c r="AV592" s="156"/>
      <c r="AW592" s="156"/>
      <c r="AX592" s="156"/>
      <c r="AY592" s="156">
        <f>N595</f>
        <v>0</v>
      </c>
      <c r="AZ592" s="48"/>
      <c r="BA592" s="48"/>
      <c r="BB592" s="48"/>
      <c r="BC592" s="48"/>
      <c r="BD592" s="48"/>
      <c r="BE592" s="48"/>
      <c r="BF592" s="48"/>
      <c r="BG592" s="48"/>
      <c r="BH592" s="48"/>
      <c r="BI592" s="48"/>
      <c r="BJ592" s="48"/>
      <c r="BK592" s="48"/>
      <c r="BL592" s="48"/>
      <c r="BM592" s="48"/>
      <c r="BN592" s="48"/>
    </row>
    <row r="593" spans="1:66" ht="11.25" customHeight="1">
      <c r="A593" s="220"/>
      <c r="B593" s="38"/>
      <c r="C593" s="205"/>
      <c r="D593" s="208"/>
      <c r="E593" s="57" t="s">
        <v>42</v>
      </c>
      <c r="F593" s="58" t="str">
        <f>IF(D592&lt;&gt;"", VLOOKUP(D592,'Base de Datos'!$A$2:$D1268,3,FALSE()),"")</f>
        <v/>
      </c>
      <c r="G593" s="205"/>
      <c r="H593" s="208"/>
      <c r="I593" s="57" t="s">
        <v>42</v>
      </c>
      <c r="J593" s="58" t="str">
        <f>IF(H592&lt;&gt;"", VLOOKUP(H592,'Base de Datos'!$A$2:$D1268,3,FALSE()),"")</f>
        <v/>
      </c>
      <c r="K593" s="205"/>
      <c r="L593" s="208"/>
      <c r="M593" s="57" t="s">
        <v>42</v>
      </c>
      <c r="N593" s="58" t="str">
        <f>IF(L592&lt;&gt;"", VLOOKUP(L592,'Base de Datos'!$A$2:$D1268,3,FALSE()),"")</f>
        <v/>
      </c>
      <c r="O593" s="43"/>
      <c r="P593" s="163"/>
      <c r="Q593" s="3"/>
      <c r="R593" s="15"/>
      <c r="S593" s="229"/>
      <c r="T593" s="230"/>
      <c r="U593" s="59"/>
      <c r="V593" s="47"/>
      <c r="W593" s="229"/>
      <c r="X593" s="230"/>
      <c r="Y593" s="59"/>
      <c r="Z593" s="47"/>
      <c r="AA593" s="229"/>
      <c r="AB593" s="230"/>
      <c r="AC593" s="59"/>
      <c r="AD593" s="48"/>
      <c r="AE593" s="240" t="s">
        <v>45</v>
      </c>
      <c r="AF593" s="230"/>
      <c r="AG593" s="161">
        <f t="array" aca="1" ref="AG593" ca="1">COUNTIFS(AP556:AP596, "💲", AY556:AY596, INDIRECT("AE" &amp; ROW())) + COUNTIFS(AP556:AP596, "📦", AY556:AY596, INDIRECT("AE" &amp; ROW())) + COUNTIFS(AP556:AP596, "✅", AY556:AY596, INDIRECT("AE" &amp; ROW()))</f>
        <v>0</v>
      </c>
      <c r="AH593" s="162">
        <f t="array" aca="1" ref="AH593" ca="1">COUNTIFS(AP556:AP596, "💲", AY556:AY596, INDIRECT("AE" &amp; ROW())) + COUNTIFS(AP556:AP596, "📦", AY556:AY596, INDIRECT("AE" &amp; ROW()))</f>
        <v>0</v>
      </c>
      <c r="AI593" s="139">
        <f t="array" aca="1" ref="AI593" ca="1">SUMIFS(AR556:AR596, AY556:AY596, INDIRECT("AE" &amp; ROW()), AP556:AP596, "💲") + SUMIFS(AR556:AR596, AY556:AY596, INDIRECT("AE" &amp; ROW()), AP556:AP596, "📦")</f>
        <v>0</v>
      </c>
      <c r="AJ593" s="139">
        <f t="array" aca="1" ref="AJ593" ca="1">(
    SUMIFS(AR556:AR596, AY556:AY596, INDIRECT("AE" &amp; ROW()), AP556:AP596, "💲") +
    SUMIFS(AR556:AR596, AY556:AY596, INDIRECT("AE" &amp; ROW()), AP556:AP596, "📦")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
        SUMIFS(AR556:AR596, AY556:AY596, INDIRECT("AE" &amp; ROW()), AP556:AP596, "💲", AS556:AS596, "Familiar") +
        SUMIFS(AR556:AR596, AY556:AY596, INDIRECT("AE" &amp; ROW()), AP556:AP596, "📦", AS556:AS596, "Familiar")
    ) / 2
)  -
(
    (
        SUMIFS(AR556:AR596, AY556:AY596, INDIRECT("AE" &amp; ROW()), AP556:AP596, "💲", AS556:AS596, "Exonerado ADH") +
        SUMIFS(AR556:AR596, AY556:AY596, INDIRECT("AE" &amp; ROW()), AP556:AP596, "📦", AS556:AS596, "Exonerado ADH")
    ) / 2
)  -
(
    (
        SUMIFS(AR556:AR596, AY556:AY596, INDIRECT("AE" &amp; ROW()), AP556:AP596, "💲", AS556:AS596, "Exonerado Doctor") +
        SUMIFS(AR556:AR596, AY556:AY596, INDIRECT("AE" &amp; ROW()), AP556:AP596, "📦", AS556:AS596, "Exonerado Doctor")
    ) / 2
)</f>
        <v>0</v>
      </c>
      <c r="AK593" s="139">
        <f t="array" aca="1" ref="AK593" ca="1">(
    SUMIFS(AR556:AR596, AY556:AY596, INDIRECT("AE" &amp; ROW()), AP556:AP596, "💲") +
    SUMIFS(AR556:AR596, AY556:AY596, INDIRECT("AE" &amp; ROW()), AP556:AP596, "📦")
) -
(
    SUMIFS(AR556:AR596, AY556:AY596, INDIRECT("AE" &amp; ROW()), AP556:AP596, "💲", AS556:AS596, "Familiar") +
    SUMIFS(AR556:AR596, AY556:AY596, INDIRECT("AE" &amp; ROW()), AP556:AP596, "📦", AS556:AS596, "Familiar")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SUMIFS(AR556:AR596, AY556:AY596, INDIRECT("AE" &amp; ROW()), AP556:AP596, "💲", AS556:AS596, "Exonerado ADH") +
    SUMIFS(AR556:AR596, AY556:AY596, INDIRECT("AE" &amp; ROW()), AP556:AP596, "📦", AS556:AS596, "Exonerado ADH")
) -
(
    (
        SUMIFS(AR556:AR596, AY556:AY596, INDIRECT("AE" &amp; ROW()), AP556:AP596, "💲", AS556:AS596, "Exonerado Doctor") +
        SUMIFS(AR556:AR596, AY556:AY596, INDIRECT("AE" &amp; ROW()), AP556:AP596, "📦", AS556:AS596, "Exonerado Doctor")
    ) / 2
) -
(
    (
        SUMIFS(AR556:AR596, AY556:AY596, INDIRECT("AE" &amp; ROW()), AP556:AP596, "💲", AS556:AS596, "") +
        SUMIFS(AR556:AR596, AY556:AY596, INDIRECT("AE" &amp; ROW()), AP556:AP596, "📦", AS556:AS596, "")
    ) / 2
)</f>
        <v>0</v>
      </c>
      <c r="AL593" s="140">
        <f t="array" aca="1" ref="AL593" ca="1">(
    SUMIFS(AR556:AR596, AY556:AY596, INDIRECT("AE" &amp; ROW()), AP556:AP596, "💲") +
    SUMIFS(AR556:AR596, AY556:AY596, INDIRECT("AE" &amp; ROW()), AP556:AP596, "📦")
) -
(
    (
        SUMIFS(AR556:AR596, AY556:AY596, INDIRECT("AE" &amp; ROW()), AP556:AP596, "💲", AS556:AS596, "Familiar") +
        SUMIFS(AR556:AR596, AY556:AY596, INDIRECT("AE" &amp; ROW()), AP556:AP596, "📦", AS556:AS596, "Familiar")
    ) / 2
) -
(
    (
        SUMIFS(AR556:AR596, AY556:AY596, INDIRECT("AE" &amp; ROW()), AP556:AP596, "💲", AS556:AS596, "Participante") +
        SUMIFS(AR556:AR596, AY556:AY596, INDIRECT("AE" &amp; ROW()), AP556:AP596, "📦", AS556:AS596, "Participante")
    ) / 2
) -
(
    (
        SUMIFS(AR556:AR596, AY556:AY596, INDIRECT("AE" &amp; ROW()), AP556:AP596, "💲", AS556:AS596, "Empleado") +
        SUMIFS(AR556:AR596, AY556:AY596, INDIRECT("AE" &amp; ROW()), AP556:AP596, "📦", AS556:AS596, "Empleado")
    ) / 2
) -
(
    (
        SUMIFS(AR556:AR596, AY556:AY596, INDIRECT("AE" &amp; ROW()), AP556:AP596, "💲", AS556:AS596, "Exonerado ADH") +
        SUMIFS(AR556:AR596, AY556:AY596, INDIRECT("AE" &amp; ROW()), AP556:AP596, "📦", AS556:AS596, "Exonerado ADH")
    ) / 2
) -
(
    SUMIFS(AR556:AR596, AY556:AY596, INDIRECT("AE" &amp; ROW()), AP556:AP596, "💲", AS556:AS596, "Exonerado Doctor") +
    SUMIFS(AR556:AR596, AY556:AY596, INDIRECT("AE" &amp; ROW()), AP556:AP596, "📦", AS556:AS596, "Exonerado Doctor")
) -
(
    (
        SUMIFS(AR556:AR596, AY556:AY596, INDIRECT("AE" &amp; ROW()), AP556:AP596, "💲", AS556:AS596, "") +
        SUMIFS(AR556:AR596, AY556:AY596, INDIRECT("AE" &amp; ROW()), AP556:AP596, "📦", AS556:AS596, "")
    ) / 2
)</f>
        <v>0</v>
      </c>
      <c r="AM593" s="48"/>
      <c r="AN593" s="156"/>
      <c r="AO593" s="156"/>
      <c r="AP593" s="156"/>
      <c r="AQ593" s="156">
        <f>L604</f>
        <v>0</v>
      </c>
      <c r="AR593" s="156"/>
      <c r="AS593" s="156"/>
      <c r="AT593" s="156"/>
      <c r="AU593" s="156"/>
      <c r="AV593" s="156"/>
      <c r="AW593" s="156"/>
      <c r="AX593" s="156"/>
      <c r="AY593" s="156">
        <f>N599</f>
        <v>0</v>
      </c>
      <c r="AZ593" s="48"/>
      <c r="BA593" s="48"/>
      <c r="BB593" s="48"/>
      <c r="BC593" s="48"/>
      <c r="BD593" s="48"/>
      <c r="BE593" s="48"/>
      <c r="BF593" s="48"/>
      <c r="BG593" s="48"/>
      <c r="BH593" s="48"/>
      <c r="BI593" s="48"/>
      <c r="BJ593" s="48"/>
      <c r="BK593" s="48"/>
      <c r="BL593" s="48"/>
      <c r="BM593" s="48"/>
      <c r="BN593" s="48"/>
    </row>
    <row r="594" spans="1:66" ht="11.25" customHeight="1">
      <c r="A594" s="220"/>
      <c r="B594" s="38"/>
      <c r="C594" s="205"/>
      <c r="D594" s="208"/>
      <c r="E594" s="57" t="s">
        <v>44</v>
      </c>
      <c r="F594" s="58" t="str">
        <f>IF(D592&lt;&gt;"", VLOOKUP(D592,'Base de Datos'!$A$2:$D1268,4,FALSE()),"")</f>
        <v/>
      </c>
      <c r="G594" s="205"/>
      <c r="H594" s="208"/>
      <c r="I594" s="57" t="s">
        <v>44</v>
      </c>
      <c r="J594" s="58" t="str">
        <f>IF(H592&lt;&gt;"", VLOOKUP(H592,'Base de Datos'!$A$2:$D1268,4,FALSE()),"")</f>
        <v/>
      </c>
      <c r="K594" s="205"/>
      <c r="L594" s="208"/>
      <c r="M594" s="57" t="s">
        <v>44</v>
      </c>
      <c r="N594" s="58" t="str">
        <f>IF(L592&lt;&gt;"", VLOOKUP(L592,'Base de Datos'!$A$2:$D1268,4,FALSE()),"")</f>
        <v/>
      </c>
      <c r="O594" s="43"/>
      <c r="P594" s="163"/>
      <c r="Q594" s="3"/>
      <c r="R594" s="15"/>
      <c r="S594" s="229"/>
      <c r="T594" s="230"/>
      <c r="U594" s="59"/>
      <c r="V594" s="47"/>
      <c r="W594" s="229"/>
      <c r="X594" s="230"/>
      <c r="Y594" s="59"/>
      <c r="Z594" s="47"/>
      <c r="AA594" s="229"/>
      <c r="AB594" s="230"/>
      <c r="AC594" s="59"/>
      <c r="AD594" s="48"/>
      <c r="AE594" s="240" t="s">
        <v>47</v>
      </c>
      <c r="AF594" s="230"/>
      <c r="AG594" s="161">
        <f t="array" aca="1" ref="AG594" ca="1">COUNTIFS(AP556:AP596, "💲", AY556:AY596, INDIRECT("AE" &amp; ROW())) + COUNTIFS(AP556:AP596, "📦", AY556:AY596, INDIRECT("AE" &amp; ROW())) + COUNTIFS(AP556:AP596, "✅", AY556:AY596, INDIRECT("AE" &amp; ROW()))</f>
        <v>0</v>
      </c>
      <c r="AH594" s="162">
        <f t="array" aca="1" ref="AH594" ca="1">COUNTIFS(AP556:AP596, "💲", AY556:AY596, INDIRECT("AE" &amp; ROW())) + COUNTIFS(AP556:AP596, "📦", AY556:AY596, INDIRECT("AE" &amp; ROW()))</f>
        <v>0</v>
      </c>
      <c r="AI594" s="139">
        <f t="array" aca="1" ref="AI594" ca="1">SUMIFS(AR556:AR596, AY556:AY596, INDIRECT("AE" &amp; ROW()), AP556:AP596, "💲") + SUMIFS(AR556:AR596, AY556:AY596, INDIRECT("AE" &amp; ROW()), AP556:AP596, "📦")</f>
        <v>0</v>
      </c>
      <c r="AJ594" s="139">
        <f t="array" aca="1" ref="AJ594" ca="1">(
    SUMIFS(AR556:AR596, AY556:AY596, INDIRECT("AE" &amp; ROW()), AP556:AP596, "💲") +
    SUMIFS(AR556:AR596, AY556:AY596, INDIRECT("AE" &amp; ROW()), AP556:AP596, "📦")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
        SUMIFS(AR556:AR596, AY556:AY596, INDIRECT("AE" &amp; ROW()), AP556:AP596, "💲", AS556:AS596, "Familiar") +
        SUMIFS(AR556:AR596, AY556:AY596, INDIRECT("AE" &amp; ROW()), AP556:AP596, "📦", AS556:AS596, "Familiar")
    ) / 2
)  -
(
    (
        SUMIFS(AR556:AR596, AY556:AY596, INDIRECT("AE" &amp; ROW()), AP556:AP596, "💲", AS556:AS596, "Exonerado ADH") +
        SUMIFS(AR556:AR596, AY556:AY596, INDIRECT("AE" &amp; ROW()), AP556:AP596, "📦", AS556:AS596, "Exonerado ADH")
    ) / 2
)  -
(
    (
        SUMIFS(AR556:AR596, AY556:AY596, INDIRECT("AE" &amp; ROW()), AP556:AP596, "💲", AS556:AS596, "Exonerado Doctor") +
        SUMIFS(AR556:AR596, AY556:AY596, INDIRECT("AE" &amp; ROW()), AP556:AP596, "📦", AS556:AS596, "Exonerado Doctor")
    ) / 2
)</f>
        <v>0</v>
      </c>
      <c r="AK594" s="139">
        <f t="array" aca="1" ref="AK594" ca="1">(
    SUMIFS(AR556:AR596, AY556:AY596, INDIRECT("AE" &amp; ROW()), AP556:AP596, "💲") +
    SUMIFS(AR556:AR596, AY556:AY596, INDIRECT("AE" &amp; ROW()), AP556:AP596, "📦")
) -
(
    SUMIFS(AR556:AR596, AY556:AY596, INDIRECT("AE" &amp; ROW()), AP556:AP596, "💲", AS556:AS596, "Familiar") +
    SUMIFS(AR556:AR596, AY556:AY596, INDIRECT("AE" &amp; ROW()), AP556:AP596, "📦", AS556:AS596, "Familiar")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SUMIFS(AR556:AR596, AY556:AY596, INDIRECT("AE" &amp; ROW()), AP556:AP596, "💲", AS556:AS596, "Exonerado ADH") +
    SUMIFS(AR556:AR596, AY556:AY596, INDIRECT("AE" &amp; ROW()), AP556:AP596, "📦", AS556:AS596, "Exonerado ADH")
) -
(
    (
        SUMIFS(AR556:AR596, AY556:AY596, INDIRECT("AE" &amp; ROW()), AP556:AP596, "💲", AS556:AS596, "Exonerado Doctor") +
        SUMIFS(AR556:AR596, AY556:AY596, INDIRECT("AE" &amp; ROW()), AP556:AP596, "📦", AS556:AS596, "Exonerado Doctor")
    ) / 2
) -
(
    (
        SUMIFS(AR556:AR596, AY556:AY596, INDIRECT("AE" &amp; ROW()), AP556:AP596, "💲", AS556:AS596, "") +
        SUMIFS(AR556:AR596, AY556:AY596, INDIRECT("AE" &amp; ROW()), AP556:AP596, "📦", AS556:AS596, "")
    ) / 2
)</f>
        <v>0</v>
      </c>
      <c r="AL594" s="140">
        <f t="array" aca="1" ref="AL594" ca="1">(
    SUMIFS(AR556:AR596, AY556:AY596, INDIRECT("AE" &amp; ROW()), AP556:AP596, "💲") +
    SUMIFS(AR556:AR596, AY556:AY596, INDIRECT("AE" &amp; ROW()), AP556:AP596, "📦")
) -
(
    (
        SUMIFS(AR556:AR596, AY556:AY596, INDIRECT("AE" &amp; ROW()), AP556:AP596, "💲", AS556:AS596, "Familiar") +
        SUMIFS(AR556:AR596, AY556:AY596, INDIRECT("AE" &amp; ROW()), AP556:AP596, "📦", AS556:AS596, "Familiar")
    ) / 2
) -
(
    (
        SUMIFS(AR556:AR596, AY556:AY596, INDIRECT("AE" &amp; ROW()), AP556:AP596, "💲", AS556:AS596, "Participante") +
        SUMIFS(AR556:AR596, AY556:AY596, INDIRECT("AE" &amp; ROW()), AP556:AP596, "📦", AS556:AS596, "Participante")
    ) / 2
) -
(
    (
        SUMIFS(AR556:AR596, AY556:AY596, INDIRECT("AE" &amp; ROW()), AP556:AP596, "💲", AS556:AS596, "Empleado") +
        SUMIFS(AR556:AR596, AY556:AY596, INDIRECT("AE" &amp; ROW()), AP556:AP596, "📦", AS556:AS596, "Empleado")
    ) / 2
) -
(
    (
        SUMIFS(AR556:AR596, AY556:AY596, INDIRECT("AE" &amp; ROW()), AP556:AP596, "💲", AS556:AS596, "Exonerado ADH") +
        SUMIFS(AR556:AR596, AY556:AY596, INDIRECT("AE" &amp; ROW()), AP556:AP596, "📦", AS556:AS596, "Exonerado ADH")
    ) / 2
) -
(
    SUMIFS(AR556:AR596, AY556:AY596, INDIRECT("AE" &amp; ROW()), AP556:AP596, "💲", AS556:AS596, "Exonerado Doctor") +
    SUMIFS(AR556:AR596, AY556:AY596, INDIRECT("AE" &amp; ROW()), AP556:AP596, "📦", AS556:AS596, "Exonerado Doctor")
) -
(
    (
        SUMIFS(AR556:AR596, AY556:AY596, INDIRECT("AE" &amp; ROW()), AP556:AP596, "💲", AS556:AS596, "") +
        SUMIFS(AR556:AR596, AY556:AY596, INDIRECT("AE" &amp; ROW()), AP556:AP596, "📦", AS556:AS596, "")
    ) / 2
)</f>
        <v>0</v>
      </c>
      <c r="AM594" s="48"/>
      <c r="AN594" s="156"/>
      <c r="AO594" s="156"/>
      <c r="AP594" s="156"/>
      <c r="AQ594" s="156"/>
      <c r="AR594" s="156"/>
      <c r="AS594" s="156"/>
      <c r="AT594" s="156"/>
      <c r="AU594" s="156"/>
      <c r="AV594" s="156"/>
      <c r="AW594" s="156"/>
      <c r="AX594" s="156"/>
      <c r="AY594" s="156">
        <f>N603</f>
        <v>0</v>
      </c>
      <c r="AZ594" s="48"/>
      <c r="BA594" s="48"/>
      <c r="BB594" s="48"/>
      <c r="BC594" s="48"/>
      <c r="BD594" s="48"/>
      <c r="BE594" s="48"/>
      <c r="BF594" s="48"/>
      <c r="BG594" s="48"/>
      <c r="BH594" s="48"/>
      <c r="BI594" s="48"/>
      <c r="BJ594" s="48"/>
      <c r="BK594" s="48"/>
      <c r="BL594" s="48"/>
      <c r="BM594" s="48"/>
      <c r="BN594" s="48"/>
    </row>
    <row r="595" spans="1:66" ht="11.25" customHeight="1">
      <c r="A595" s="221"/>
      <c r="B595" s="38"/>
      <c r="C595" s="206"/>
      <c r="D595" s="209"/>
      <c r="E595" s="85" t="s">
        <v>46</v>
      </c>
      <c r="F595" s="86"/>
      <c r="G595" s="206"/>
      <c r="H595" s="209"/>
      <c r="I595" s="85" t="s">
        <v>46</v>
      </c>
      <c r="J595" s="108"/>
      <c r="K595" s="206"/>
      <c r="L595" s="209"/>
      <c r="M595" s="85" t="s">
        <v>46</v>
      </c>
      <c r="N595" s="108"/>
      <c r="O595" s="43"/>
      <c r="P595" s="163"/>
      <c r="Q595" s="3"/>
      <c r="R595" s="15"/>
      <c r="S595" s="227" t="str">
        <f>IF(OR(S592="Empleado",S592="Familiar"),"Nombre del Empleado","N° Factura")</f>
        <v>N° Factura</v>
      </c>
      <c r="T595" s="228"/>
      <c r="U595" s="89"/>
      <c r="V595" s="47"/>
      <c r="W595" s="227" t="str">
        <f>IF(OR(W592="Empleado",W592="Familiar"),"Nombre del Empleado","N° Factura")</f>
        <v>N° Factura</v>
      </c>
      <c r="X595" s="228"/>
      <c r="Y595" s="89"/>
      <c r="Z595" s="47"/>
      <c r="AA595" s="227" t="str">
        <f>IF(OR(AA592="Empleado",AA592="Familiar"),"Nombre del Empleado","N° Factura")</f>
        <v>N° Factura</v>
      </c>
      <c r="AB595" s="228"/>
      <c r="AC595" s="111"/>
      <c r="AD595" s="48"/>
      <c r="AE595" s="240" t="s">
        <v>48</v>
      </c>
      <c r="AF595" s="230"/>
      <c r="AG595" s="161">
        <f t="array" aca="1" ref="AG595" ca="1">COUNTIFS(AP556:AP596, "💲", AY556:AY596, INDIRECT("AE" &amp; ROW())) + COUNTIFS(AP556:AP596, "📦", AY556:AY596, INDIRECT("AE" &amp; ROW())) + COUNTIFS(AP556:AP596, "✅", AY556:AY596, INDIRECT("AE" &amp; ROW()))</f>
        <v>0</v>
      </c>
      <c r="AH595" s="162">
        <f t="array" aca="1" ref="AH595" ca="1">COUNTIFS(AP556:AP596, "💲", AY556:AY596, INDIRECT("AE" &amp; ROW())) + COUNTIFS(AP556:AP596, "📦", AY556:AY596, INDIRECT("AE" &amp; ROW()))</f>
        <v>0</v>
      </c>
      <c r="AI595" s="139">
        <f t="array" aca="1" ref="AI595" ca="1">SUMIFS(AR556:AR596, AY556:AY596, INDIRECT("AE" &amp; ROW()), AP556:AP596, "💲") + SUMIFS(AR556:AR596, AY556:AY596, INDIRECT("AE" &amp; ROW()), AP556:AP596, "📦")</f>
        <v>0</v>
      </c>
      <c r="AJ595" s="139">
        <f t="array" aca="1" ref="AJ595" ca="1">(
    SUMIFS(AR556:AR596, AY556:AY596, INDIRECT("AE" &amp; ROW()), AP556:AP596, "💲") +
    SUMIFS(AR556:AR596, AY556:AY596, INDIRECT("AE" &amp; ROW()), AP556:AP596, "📦")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
        SUMIFS(AR556:AR596, AY556:AY596, INDIRECT("AE" &amp; ROW()), AP556:AP596, "💲", AS556:AS596, "Familiar") +
        SUMIFS(AR556:AR596, AY556:AY596, INDIRECT("AE" &amp; ROW()), AP556:AP596, "📦", AS556:AS596, "Familiar")
    ) / 2
)  -
(
    (
        SUMIFS(AR556:AR596, AY556:AY596, INDIRECT("AE" &amp; ROW()), AP556:AP596, "💲", AS556:AS596, "Exonerado ADH") +
        SUMIFS(AR556:AR596, AY556:AY596, INDIRECT("AE" &amp; ROW()), AP556:AP596, "📦", AS556:AS596, "Exonerado ADH")
    ) / 2
)  -
(
    (
        SUMIFS(AR556:AR596, AY556:AY596, INDIRECT("AE" &amp; ROW()), AP556:AP596, "💲", AS556:AS596, "Exonerado Doctor") +
        SUMIFS(AR556:AR596, AY556:AY596, INDIRECT("AE" &amp; ROW()), AP556:AP596, "📦", AS556:AS596, "Exonerado Doctor")
    ) / 2
)</f>
        <v>0</v>
      </c>
      <c r="AK595" s="139">
        <f t="array" aca="1" ref="AK595" ca="1">(
    SUMIFS(AR556:AR596, AY556:AY596, INDIRECT("AE" &amp; ROW()), AP556:AP596, "💲") +
    SUMIFS(AR556:AR596, AY556:AY596, INDIRECT("AE" &amp; ROW()), AP556:AP596, "📦")
) -
(
    SUMIFS(AR556:AR596, AY556:AY596, INDIRECT("AE" &amp; ROW()), AP556:AP596, "💲", AS556:AS596, "Familiar") +
    SUMIFS(AR556:AR596, AY556:AY596, INDIRECT("AE" &amp; ROW()), AP556:AP596, "📦", AS556:AS596, "Familiar")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SUMIFS(AR556:AR596, AY556:AY596, INDIRECT("AE" &amp; ROW()), AP556:AP596, "💲", AS556:AS596, "Exonerado ADH") +
    SUMIFS(AR556:AR596, AY556:AY596, INDIRECT("AE" &amp; ROW()), AP556:AP596, "📦", AS556:AS596, "Exonerado ADH")
) -
(
    (
        SUMIFS(AR556:AR596, AY556:AY596, INDIRECT("AE" &amp; ROW()), AP556:AP596, "💲", AS556:AS596, "Exonerado Doctor") +
        SUMIFS(AR556:AR596, AY556:AY596, INDIRECT("AE" &amp; ROW()), AP556:AP596, "📦", AS556:AS596, "Exonerado Doctor")
    ) / 2
) -
(
    (
        SUMIFS(AR556:AR596, AY556:AY596, INDIRECT("AE" &amp; ROW()), AP556:AP596, "💲", AS556:AS596, "") +
        SUMIFS(AR556:AR596, AY556:AY596, INDIRECT("AE" &amp; ROW()), AP556:AP596, "📦", AS556:AS596, "")
    ) / 2
)</f>
        <v>0</v>
      </c>
      <c r="AL595" s="140">
        <f t="array" aca="1" ref="AL595" ca="1">(
    SUMIFS(AR556:AR596, AY556:AY596, INDIRECT("AE" &amp; ROW()), AP556:AP596, "💲") +
    SUMIFS(AR556:AR596, AY556:AY596, INDIRECT("AE" &amp; ROW()), AP556:AP596, "📦")
) -
(
    (
        SUMIFS(AR556:AR596, AY556:AY596, INDIRECT("AE" &amp; ROW()), AP556:AP596, "💲", AS556:AS596, "Familiar") +
        SUMIFS(AR556:AR596, AY556:AY596, INDIRECT("AE" &amp; ROW()), AP556:AP596, "📦", AS556:AS596, "Familiar")
    ) / 2
) -
(
    (
        SUMIFS(AR556:AR596, AY556:AY596, INDIRECT("AE" &amp; ROW()), AP556:AP596, "💲", AS556:AS596, "Participante") +
        SUMIFS(AR556:AR596, AY556:AY596, INDIRECT("AE" &amp; ROW()), AP556:AP596, "📦", AS556:AS596, "Participante")
    ) / 2
) -
(
    (
        SUMIFS(AR556:AR596, AY556:AY596, INDIRECT("AE" &amp; ROW()), AP556:AP596, "💲", AS556:AS596, "Empleado") +
        SUMIFS(AR556:AR596, AY556:AY596, INDIRECT("AE" &amp; ROW()), AP556:AP596, "📦", AS556:AS596, "Empleado")
    ) / 2
) -
(
    (
        SUMIFS(AR556:AR596, AY556:AY596, INDIRECT("AE" &amp; ROW()), AP556:AP596, "💲", AS556:AS596, "Exonerado ADH") +
        SUMIFS(AR556:AR596, AY556:AY596, INDIRECT("AE" &amp; ROW()), AP556:AP596, "📦", AS556:AS596, "Exonerado ADH")
    ) / 2
) -
(
    SUMIFS(AR556:AR596, AY556:AY596, INDIRECT("AE" &amp; ROW()), AP556:AP596, "💲", AS556:AS596, "Exonerado Doctor") +
    SUMIFS(AR556:AR596, AY556:AY596, INDIRECT("AE" &amp; ROW()), AP556:AP596, "📦", AS556:AS596, "Exonerado Doctor")
) -
(
    (
        SUMIFS(AR556:AR596, AY556:AY596, INDIRECT("AE" &amp; ROW()), AP556:AP596, "💲", AS556:AS596, "") +
        SUMIFS(AR556:AR596, AY556:AY596, INDIRECT("AE" &amp; ROW()), AP556:AP596, "📦", AS556:AS596, "")
    ) / 2
)</f>
        <v>0</v>
      </c>
      <c r="AM595" s="48"/>
      <c r="AN595" s="156"/>
      <c r="AO595" s="156"/>
      <c r="AP595" s="156"/>
      <c r="AQ595" s="156"/>
      <c r="AR595" s="156"/>
      <c r="AS595" s="156"/>
      <c r="AT595" s="156"/>
      <c r="AU595" s="156"/>
      <c r="AV595" s="156"/>
      <c r="AW595" s="156"/>
      <c r="AX595" s="156"/>
      <c r="AY595" s="156">
        <f>N607</f>
        <v>0</v>
      </c>
      <c r="AZ595" s="48"/>
      <c r="BA595" s="48"/>
      <c r="BB595" s="48"/>
      <c r="BC595" s="48"/>
      <c r="BD595" s="48"/>
      <c r="BE595" s="48"/>
      <c r="BF595" s="48"/>
      <c r="BG595" s="48"/>
      <c r="BH595" s="48"/>
      <c r="BI595" s="48"/>
      <c r="BJ595" s="48"/>
      <c r="BK595" s="48"/>
      <c r="BL595" s="48"/>
      <c r="BM595" s="48"/>
      <c r="BN595" s="48"/>
    </row>
    <row r="596" spans="1:66" ht="11.25" customHeight="1">
      <c r="A596" s="222">
        <f>A592+$Q$13/1440</f>
        <v>0.74999999999999978</v>
      </c>
      <c r="B596" s="38"/>
      <c r="C596" s="204"/>
      <c r="D596" s="207"/>
      <c r="E596" s="40" t="s">
        <v>36</v>
      </c>
      <c r="F596" s="42" t="str">
        <f>IF(D596&lt;&gt;"", VLOOKUP(D596,'Base de Datos'!$A$2:$D1268,2,FALSE()),"")</f>
        <v/>
      </c>
      <c r="G596" s="204"/>
      <c r="H596" s="216"/>
      <c r="I596" s="40" t="s">
        <v>36</v>
      </c>
      <c r="J596" s="42" t="str">
        <f>IF(H596&lt;&gt;"", VLOOKUP(H596,'Base de Datos'!$A$2:$D1268,2,FALSE()),"")</f>
        <v/>
      </c>
      <c r="K596" s="204"/>
      <c r="L596" s="216"/>
      <c r="M596" s="40" t="s">
        <v>36</v>
      </c>
      <c r="N596" s="42" t="str">
        <f>IF(L596&lt;&gt;"", VLOOKUP(L596,'Base de Datos'!$A$2:$D1268,2,FALSE()),"")</f>
        <v/>
      </c>
      <c r="O596" s="43"/>
      <c r="P596" s="163"/>
      <c r="Q596" s="3"/>
      <c r="R596" s="15"/>
      <c r="S596" s="45"/>
      <c r="T596" s="45" t="s">
        <v>37</v>
      </c>
      <c r="U596" s="46"/>
      <c r="V596" s="47"/>
      <c r="W596" s="45"/>
      <c r="X596" s="45" t="s">
        <v>37</v>
      </c>
      <c r="Y596" s="46"/>
      <c r="Z596" s="47"/>
      <c r="AA596" s="45"/>
      <c r="AB596" s="45" t="s">
        <v>37</v>
      </c>
      <c r="AC596" s="46"/>
      <c r="AD596" s="48"/>
      <c r="AE596" s="240" t="s">
        <v>49</v>
      </c>
      <c r="AF596" s="230"/>
      <c r="AG596" s="161">
        <f t="array" aca="1" ref="AG596" ca="1">COUNTIFS(AP556:AP596, "💲", AY556:AY596, INDIRECT("AE" &amp; ROW())) + COUNTIFS(AP556:AP596, "📦", AY556:AY596, INDIRECT("AE" &amp; ROW())) + COUNTIFS(AP556:AP596, "✅", AY556:AY596, INDIRECT("AE" &amp; ROW()))</f>
        <v>0</v>
      </c>
      <c r="AH596" s="162">
        <f t="array" aca="1" ref="AH596" ca="1">COUNTIFS(AP556:AP596, "💲", AY556:AY596, INDIRECT("AE" &amp; ROW())) + COUNTIFS(AP556:AP596, "📦", AY556:AY596, INDIRECT("AE" &amp; ROW()))</f>
        <v>0</v>
      </c>
      <c r="AI596" s="139">
        <f t="array" aca="1" ref="AI596" ca="1">SUMIFS(AR556:AR596, AY556:AY596, INDIRECT("AE" &amp; ROW()), AP556:AP596, "💲") + SUMIFS(AR556:AR596, AY556:AY596, INDIRECT("AE" &amp; ROW()), AP556:AP596, "📦")</f>
        <v>0</v>
      </c>
      <c r="AJ596" s="139">
        <f t="array" aca="1" ref="AJ596" ca="1">(
    SUMIFS(AR556:AR596, AY556:AY596, INDIRECT("AE" &amp; ROW()), AP556:AP596, "💲") +
    SUMIFS(AR556:AR596, AY556:AY596, INDIRECT("AE" &amp; ROW()), AP556:AP596, "📦")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
        SUMIFS(AR556:AR596, AY556:AY596, INDIRECT("AE" &amp; ROW()), AP556:AP596, "💲", AS556:AS596, "Familiar") +
        SUMIFS(AR556:AR596, AY556:AY596, INDIRECT("AE" &amp; ROW()), AP556:AP596, "📦", AS556:AS596, "Familiar")
    ) / 2
)  -
(
    (
        SUMIFS(AR556:AR596, AY556:AY596, INDIRECT("AE" &amp; ROW()), AP556:AP596, "💲", AS556:AS596, "Exonerado ADH") +
        SUMIFS(AR556:AR596, AY556:AY596, INDIRECT("AE" &amp; ROW()), AP556:AP596, "📦", AS556:AS596, "Exonerado ADH")
    ) / 2
)  -
(
    (
        SUMIFS(AR556:AR596, AY556:AY596, INDIRECT("AE" &amp; ROW()), AP556:AP596, "💲", AS556:AS596, "Exonerado Doctor") +
        SUMIFS(AR556:AR596, AY556:AY596, INDIRECT("AE" &amp; ROW()), AP556:AP596, "📦", AS556:AS596, "Exonerado Doctor")
    ) / 2
)</f>
        <v>0</v>
      </c>
      <c r="AK596" s="139">
        <f t="array" aca="1" ref="AK596" ca="1">(
    SUMIFS(AR556:AR596, AY556:AY596, INDIRECT("AE" &amp; ROW()), AP556:AP596, "💲") +
    SUMIFS(AR556:AR596, AY556:AY596, INDIRECT("AE" &amp; ROW()), AP556:AP596, "📦")
) -
(
    SUMIFS(AR556:AR596, AY556:AY596, INDIRECT("AE" &amp; ROW()), AP556:AP596, "💲", AS556:AS596, "Familiar") +
    SUMIFS(AR556:AR596, AY556:AY596, INDIRECT("AE" &amp; ROW()), AP556:AP596, "📦", AS556:AS596, "Familiar")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SUMIFS(AR556:AR596, AY556:AY596, INDIRECT("AE" &amp; ROW()), AP556:AP596, "💲", AS556:AS596, "Exonerado ADH") +
    SUMIFS(AR556:AR596, AY556:AY596, INDIRECT("AE" &amp; ROW()), AP556:AP596, "📦", AS556:AS596, "Exonerado ADH")
) -
(
    (
        SUMIFS(AR556:AR596, AY556:AY596, INDIRECT("AE" &amp; ROW()), AP556:AP596, "💲", AS556:AS596, "Exonerado Doctor") +
        SUMIFS(AR556:AR596, AY556:AY596, INDIRECT("AE" &amp; ROW()), AP556:AP596, "📦", AS556:AS596, "Exonerado Doctor")
    ) / 2
) -
(
    (
        SUMIFS(AR556:AR596, AY556:AY596, INDIRECT("AE" &amp; ROW()), AP556:AP596, "💲", AS556:AS596, "") +
        SUMIFS(AR556:AR596, AY556:AY596, INDIRECT("AE" &amp; ROW()), AP556:AP596, "📦", AS556:AS596, "")
    ) / 2
)</f>
        <v>0</v>
      </c>
      <c r="AL596" s="140">
        <f t="array" aca="1" ref="AL596" ca="1">(
    SUMIFS(AR556:AR596, AY556:AY596, INDIRECT("AE" &amp; ROW()), AP556:AP596, "💲") +
    SUMIFS(AR556:AR596, AY556:AY596, INDIRECT("AE" &amp; ROW()), AP556:AP596, "📦")
) -
(
    (
        SUMIFS(AR556:AR596, AY556:AY596, INDIRECT("AE" &amp; ROW()), AP556:AP596, "💲", AS556:AS596, "Familiar") +
        SUMIFS(AR556:AR596, AY556:AY596, INDIRECT("AE" &amp; ROW()), AP556:AP596, "📦", AS556:AS596, "Familiar")
    ) / 2
) -
(
    (
        SUMIFS(AR556:AR596, AY556:AY596, INDIRECT("AE" &amp; ROW()), AP556:AP596, "💲", AS556:AS596, "Participante") +
        SUMIFS(AR556:AR596, AY556:AY596, INDIRECT("AE" &amp; ROW()), AP556:AP596, "📦", AS556:AS596, "Participante")
    ) / 2
) -
(
    (
        SUMIFS(AR556:AR596, AY556:AY596, INDIRECT("AE" &amp; ROW()), AP556:AP596, "💲", AS556:AS596, "Empleado") +
        SUMIFS(AR556:AR596, AY556:AY596, INDIRECT("AE" &amp; ROW()), AP556:AP596, "📦", AS556:AS596, "Empleado")
    ) / 2
) -
(
    (
        SUMIFS(AR556:AR596, AY556:AY596, INDIRECT("AE" &amp; ROW()), AP556:AP596, "💲", AS556:AS596, "Exonerado ADH") +
        SUMIFS(AR556:AR596, AY556:AY596, INDIRECT("AE" &amp; ROW()), AP556:AP596, "📦", AS556:AS596, "Exonerado ADH")
    ) / 2
) -
(
    SUMIFS(AR556:AR596, AY556:AY596, INDIRECT("AE" &amp; ROW()), AP556:AP596, "💲", AS556:AS596, "Exonerado Doctor") +
    SUMIFS(AR556:AR596, AY556:AY596, INDIRECT("AE" &amp; ROW()), AP556:AP596, "📦", AS556:AS596, "Exonerado Doctor")
) -
(
    (
        SUMIFS(AR556:AR596, AY556:AY596, INDIRECT("AE" &amp; ROW()), AP556:AP596, "💲", AS556:AS596, "") +
        SUMIFS(AR556:AR596, AY556:AY596, INDIRECT("AE" &amp; ROW()), AP556:AP596, "📦", AS556:AS596, "")
    ) / 2
)</f>
        <v>0</v>
      </c>
      <c r="AM596" s="48"/>
      <c r="AN596" s="156"/>
      <c r="AO596" s="156"/>
      <c r="AP596" s="156"/>
      <c r="AQ596" s="156"/>
      <c r="AR596" s="156"/>
      <c r="AS596" s="156"/>
      <c r="AT596" s="156"/>
      <c r="AU596" s="156"/>
      <c r="AV596" s="156"/>
      <c r="AW596" s="156"/>
      <c r="AX596" s="156"/>
      <c r="AY596" s="156"/>
      <c r="AZ596" s="48"/>
      <c r="BA596" s="48"/>
      <c r="BB596" s="48"/>
      <c r="BC596" s="48"/>
      <c r="BD596" s="48"/>
      <c r="BE596" s="48"/>
      <c r="BF596" s="48"/>
      <c r="BG596" s="48"/>
      <c r="BH596" s="48"/>
      <c r="BI596" s="48"/>
      <c r="BJ596" s="48"/>
      <c r="BK596" s="48"/>
      <c r="BL596" s="48"/>
      <c r="BM596" s="48"/>
      <c r="BN596" s="48"/>
    </row>
    <row r="597" spans="1:66" ht="11.25" customHeight="1">
      <c r="A597" s="220"/>
      <c r="B597" s="38"/>
      <c r="C597" s="205"/>
      <c r="D597" s="208"/>
      <c r="E597" s="57" t="s">
        <v>42</v>
      </c>
      <c r="F597" s="58" t="str">
        <f>IF(D596&lt;&gt;"", VLOOKUP(D596,'Base de Datos'!$A$2:$D1268,3,FALSE()),"")</f>
        <v/>
      </c>
      <c r="G597" s="205"/>
      <c r="H597" s="208"/>
      <c r="I597" s="57" t="s">
        <v>42</v>
      </c>
      <c r="J597" s="58" t="str">
        <f>IF(H596&lt;&gt;"", VLOOKUP(H596,'Base de Datos'!$A$2:$D1268,3,FALSE()),"")</f>
        <v/>
      </c>
      <c r="K597" s="205"/>
      <c r="L597" s="208"/>
      <c r="M597" s="57" t="s">
        <v>42</v>
      </c>
      <c r="N597" s="58" t="str">
        <f>IF(L596&lt;&gt;"", VLOOKUP(L596,'Base de Datos'!$A$2:$D1268,3,FALSE()),"")</f>
        <v/>
      </c>
      <c r="O597" s="43"/>
      <c r="P597" s="163"/>
      <c r="Q597" s="3"/>
      <c r="R597" s="15"/>
      <c r="S597" s="229"/>
      <c r="T597" s="230"/>
      <c r="U597" s="59"/>
      <c r="V597" s="47"/>
      <c r="W597" s="229"/>
      <c r="X597" s="230"/>
      <c r="Y597" s="59"/>
      <c r="Z597" s="47"/>
      <c r="AA597" s="229"/>
      <c r="AB597" s="230"/>
      <c r="AC597" s="59"/>
      <c r="AD597" s="48"/>
      <c r="AE597" s="240" t="s">
        <v>51</v>
      </c>
      <c r="AF597" s="230"/>
      <c r="AG597" s="161">
        <f t="array" aca="1" ref="AG597" ca="1">COUNTIFS(AP556:AP596, "💲", AY556:AY596, INDIRECT("AE" &amp; ROW())) + COUNTIFS(AP556:AP596, "📦", AY556:AY596, INDIRECT("AE" &amp; ROW())) + COUNTIFS(AP556:AP596, "✅", AY556:AY596, INDIRECT("AE" &amp; ROW()))</f>
        <v>0</v>
      </c>
      <c r="AH597" s="162">
        <f t="array" aca="1" ref="AH597" ca="1">COUNTIFS(AP556:AP596, "💲", AY556:AY596, INDIRECT("AE" &amp; ROW())) + COUNTIFS(AP556:AP596, "📦", AY556:AY596, INDIRECT("AE" &amp; ROW()))</f>
        <v>0</v>
      </c>
      <c r="AI597" s="139">
        <f t="array" aca="1" ref="AI597" ca="1">SUMIFS(AR556:AR596, AY556:AY596, INDIRECT("AE" &amp; ROW()), AP556:AP596, "💲") + SUMIFS(AR556:AR596, AY556:AY596, INDIRECT("AE" &amp; ROW()), AP556:AP596, "📦")</f>
        <v>0</v>
      </c>
      <c r="AJ597" s="139">
        <f t="array" aca="1" ref="AJ597" ca="1">(
    SUMIFS(AR556:AR596, AY556:AY596, INDIRECT("AE" &amp; ROW()), AP556:AP596, "💲") +
    SUMIFS(AR556:AR596, AY556:AY596, INDIRECT("AE" &amp; ROW()), AP556:AP596, "📦")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
        SUMIFS(AR556:AR596, AY556:AY596, INDIRECT("AE" &amp; ROW()), AP556:AP596, "💲", AS556:AS596, "Familiar") +
        SUMIFS(AR556:AR596, AY556:AY596, INDIRECT("AE" &amp; ROW()), AP556:AP596, "📦", AS556:AS596, "Familiar")
    ) / 2
)  -
(
    (
        SUMIFS(AR556:AR596, AY556:AY596, INDIRECT("AE" &amp; ROW()), AP556:AP596, "💲", AS556:AS596, "Exonerado ADH") +
        SUMIFS(AR556:AR596, AY556:AY596, INDIRECT("AE" &amp; ROW()), AP556:AP596, "📦", AS556:AS596, "Exonerado ADH")
    ) / 2
)  -
(
    (
        SUMIFS(AR556:AR596, AY556:AY596, INDIRECT("AE" &amp; ROW()), AP556:AP596, "💲", AS556:AS596, "Exonerado Doctor") +
        SUMIFS(AR556:AR596, AY556:AY596, INDIRECT("AE" &amp; ROW()), AP556:AP596, "📦", AS556:AS596, "Exonerado Doctor")
    ) / 2
)</f>
        <v>0</v>
      </c>
      <c r="AK597" s="139">
        <f t="array" aca="1" ref="AK597" ca="1">(
    SUMIFS(AR556:AR596, AY556:AY596, INDIRECT("AE" &amp; ROW()), AP556:AP596, "💲") +
    SUMIFS(AR556:AR596, AY556:AY596, INDIRECT("AE" &amp; ROW()), AP556:AP596, "📦")
) -
(
    SUMIFS(AR556:AR596, AY556:AY596, INDIRECT("AE" &amp; ROW()), AP556:AP596, "💲", AS556:AS596, "Familiar") +
    SUMIFS(AR556:AR596, AY556:AY596, INDIRECT("AE" &amp; ROW()), AP556:AP596, "📦", AS556:AS596, "Familiar")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SUMIFS(AR556:AR596, AY556:AY596, INDIRECT("AE" &amp; ROW()), AP556:AP596, "💲", AS556:AS596, "Exonerado ADH") +
    SUMIFS(AR556:AR596, AY556:AY596, INDIRECT("AE" &amp; ROW()), AP556:AP596, "📦", AS556:AS596, "Exonerado ADH")
) -
(
    (
        SUMIFS(AR556:AR596, AY556:AY596, INDIRECT("AE" &amp; ROW()), AP556:AP596, "💲", AS556:AS596, "Exonerado Doctor") +
        SUMIFS(AR556:AR596, AY556:AY596, INDIRECT("AE" &amp; ROW()), AP556:AP596, "📦", AS556:AS596, "Exonerado Doctor")
    ) / 2
) -
(
    (
        SUMIFS(AR556:AR596, AY556:AY596, INDIRECT("AE" &amp; ROW()), AP556:AP596, "💲", AS556:AS596, "") +
        SUMIFS(AR556:AR596, AY556:AY596, INDIRECT("AE" &amp; ROW()), AP556:AP596, "📦", AS556:AS596, "")
    ) / 2
)</f>
        <v>0</v>
      </c>
      <c r="AL597" s="140">
        <f t="array" aca="1" ref="AL597" ca="1">(
    SUMIFS(AR556:AR596, AY556:AY596, INDIRECT("AE" &amp; ROW()), AP556:AP596, "💲") +
    SUMIFS(AR556:AR596, AY556:AY596, INDIRECT("AE" &amp; ROW()), AP556:AP596, "📦")
) -
(
    (
        SUMIFS(AR556:AR596, AY556:AY596, INDIRECT("AE" &amp; ROW()), AP556:AP596, "💲", AS556:AS596, "Familiar") +
        SUMIFS(AR556:AR596, AY556:AY596, INDIRECT("AE" &amp; ROW()), AP556:AP596, "📦", AS556:AS596, "Familiar")
    ) / 2
) -
(
    (
        SUMIFS(AR556:AR596, AY556:AY596, INDIRECT("AE" &amp; ROW()), AP556:AP596, "💲", AS556:AS596, "Participante") +
        SUMIFS(AR556:AR596, AY556:AY596, INDIRECT("AE" &amp; ROW()), AP556:AP596, "📦", AS556:AS596, "Participante")
    ) / 2
) -
(
    (
        SUMIFS(AR556:AR596, AY556:AY596, INDIRECT("AE" &amp; ROW()), AP556:AP596, "💲", AS556:AS596, "Empleado") +
        SUMIFS(AR556:AR596, AY556:AY596, INDIRECT("AE" &amp; ROW()), AP556:AP596, "📦", AS556:AS596, "Empleado")
    ) / 2
) -
(
    (
        SUMIFS(AR556:AR596, AY556:AY596, INDIRECT("AE" &amp; ROW()), AP556:AP596, "💲", AS556:AS596, "Exonerado ADH") +
        SUMIFS(AR556:AR596, AY556:AY596, INDIRECT("AE" &amp; ROW()), AP556:AP596, "📦", AS556:AS596, "Exonerado ADH")
    ) / 2
) -
(
    SUMIFS(AR556:AR596, AY556:AY596, INDIRECT("AE" &amp; ROW()), AP556:AP596, "💲", AS556:AS596, "Exonerado Doctor") +
    SUMIFS(AR556:AR596, AY556:AY596, INDIRECT("AE" &amp; ROW()), AP556:AP596, "📦", AS556:AS596, "Exonerado Doctor")
) -
(
    (
        SUMIFS(AR556:AR596, AY556:AY596, INDIRECT("AE" &amp; ROW()), AP556:AP596, "💲", AS556:AS596, "") +
        SUMIFS(AR556:AR596, AY556:AY596, INDIRECT("AE" &amp; ROW()), AP556:AP596, "📦", AS556:AS596, "")
    ) / 2
)</f>
        <v>0</v>
      </c>
      <c r="AM597" s="48"/>
      <c r="AN597" s="48"/>
      <c r="AO597" s="48"/>
      <c r="AP597" s="48"/>
      <c r="AQ597" s="48"/>
      <c r="AR597" s="48"/>
      <c r="AS597" s="48"/>
      <c r="AT597" s="48"/>
      <c r="AU597" s="48"/>
      <c r="AV597" s="48"/>
      <c r="AW597" s="48"/>
      <c r="AX597" s="48"/>
      <c r="AY597" s="48"/>
      <c r="AZ597" s="48"/>
      <c r="BA597" s="48"/>
      <c r="BB597" s="48"/>
      <c r="BC597" s="48"/>
      <c r="BD597" s="48"/>
      <c r="BE597" s="48"/>
      <c r="BF597" s="48"/>
      <c r="BG597" s="48"/>
      <c r="BH597" s="48"/>
      <c r="BI597" s="48"/>
      <c r="BJ597" s="48"/>
      <c r="BK597" s="48"/>
      <c r="BL597" s="48"/>
      <c r="BM597" s="48"/>
      <c r="BN597" s="48"/>
    </row>
    <row r="598" spans="1:66" ht="11.25" customHeight="1">
      <c r="A598" s="220"/>
      <c r="B598" s="38"/>
      <c r="C598" s="205"/>
      <c r="D598" s="208"/>
      <c r="E598" s="57" t="s">
        <v>44</v>
      </c>
      <c r="F598" s="58" t="str">
        <f>IF(D596&lt;&gt;"", VLOOKUP(D596,'Base de Datos'!$A$2:$D1268,4,FALSE()),"")</f>
        <v/>
      </c>
      <c r="G598" s="205"/>
      <c r="H598" s="208"/>
      <c r="I598" s="57" t="s">
        <v>44</v>
      </c>
      <c r="J598" s="58" t="str">
        <f>IF(H596&lt;&gt;"", VLOOKUP(H596,'Base de Datos'!$A$2:$D1268,4,FALSE()),"")</f>
        <v/>
      </c>
      <c r="K598" s="205"/>
      <c r="L598" s="208"/>
      <c r="M598" s="57" t="s">
        <v>44</v>
      </c>
      <c r="N598" s="58" t="str">
        <f>IF(L596&lt;&gt;"", VLOOKUP(L596,'Base de Datos'!$A$2:$D1268,4,FALSE()),"")</f>
        <v/>
      </c>
      <c r="O598" s="43"/>
      <c r="P598" s="163"/>
      <c r="Q598" s="3"/>
      <c r="R598" s="15"/>
      <c r="S598" s="229"/>
      <c r="T598" s="230"/>
      <c r="U598" s="59"/>
      <c r="V598" s="47"/>
      <c r="W598" s="229"/>
      <c r="X598" s="230"/>
      <c r="Y598" s="59"/>
      <c r="Z598" s="47"/>
      <c r="AA598" s="229"/>
      <c r="AB598" s="230"/>
      <c r="AC598" s="59"/>
      <c r="AD598" s="48"/>
      <c r="AE598" s="240" t="s">
        <v>55</v>
      </c>
      <c r="AF598" s="230"/>
      <c r="AG598" s="161">
        <f t="array" aca="1" ref="AG598" ca="1">COUNTIFS(AP556:AP596, "💲", AY556:AY596, INDIRECT("AE" &amp; ROW())) + COUNTIFS(AP556:AP596, "📦", AY556:AY596, INDIRECT("AE" &amp; ROW())) + COUNTIFS(AP556:AP596, "✅", AY556:AY596, INDIRECT("AE" &amp; ROW()))</f>
        <v>0</v>
      </c>
      <c r="AH598" s="162">
        <f t="array" aca="1" ref="AH598" ca="1">COUNTIFS(AP556:AP596, "💲", AY556:AY596, INDIRECT("AE" &amp; ROW())) + COUNTIFS(AP556:AP596, "📦", AY556:AY596, INDIRECT("AE" &amp; ROW()))</f>
        <v>0</v>
      </c>
      <c r="AI598" s="139">
        <f t="array" aca="1" ref="AI598" ca="1">SUMIFS(AR556:AR596, AY556:AY596, INDIRECT("AE" &amp; ROW()), AP556:AP596, "💲") + SUMIFS(AR556:AR596, AY556:AY596, INDIRECT("AE" &amp; ROW()), AP556:AP596, "📦")</f>
        <v>0</v>
      </c>
      <c r="AJ598" s="139">
        <f t="array" aca="1" ref="AJ598" ca="1">(
    SUMIFS(AR556:AR596, AY556:AY596, INDIRECT("AE" &amp; ROW()), AP556:AP596, "💲") +
    SUMIFS(AR556:AR596, AY556:AY596, INDIRECT("AE" &amp; ROW()), AP556:AP596, "📦")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
        SUMIFS(AR556:AR596, AY556:AY596, INDIRECT("AE" &amp; ROW()), AP556:AP596, "💲", AS556:AS596, "Familiar") +
        SUMIFS(AR556:AR596, AY556:AY596, INDIRECT("AE" &amp; ROW()), AP556:AP596, "📦", AS556:AS596, "Familiar")
    ) / 2
)  -
(
    (
        SUMIFS(AR556:AR596, AY556:AY596, INDIRECT("AE" &amp; ROW()), AP556:AP596, "💲", AS556:AS596, "Exonerado ADH") +
        SUMIFS(AR556:AR596, AY556:AY596, INDIRECT("AE" &amp; ROW()), AP556:AP596, "📦", AS556:AS596, "Exonerado ADH")
    ) / 2
)  -
(
    (
        SUMIFS(AR556:AR596, AY556:AY596, INDIRECT("AE" &amp; ROW()), AP556:AP596, "💲", AS556:AS596, "Exonerado Doctor") +
        SUMIFS(AR556:AR596, AY556:AY596, INDIRECT("AE" &amp; ROW()), AP556:AP596, "📦", AS556:AS596, "Exonerado Doctor")
    ) / 2
)</f>
        <v>0</v>
      </c>
      <c r="AK598" s="139">
        <f t="array" aca="1" ref="AK598" ca="1">(
    SUMIFS(AR556:AR596, AY556:AY596, INDIRECT("AE" &amp; ROW()), AP556:AP596, "💲") +
    SUMIFS(AR556:AR596, AY556:AY596, INDIRECT("AE" &amp; ROW()), AP556:AP596, "📦")
) -
(
    SUMIFS(AR556:AR596, AY556:AY596, INDIRECT("AE" &amp; ROW()), AP556:AP596, "💲", AS556:AS596, "Familiar") +
    SUMIFS(AR556:AR596, AY556:AY596, INDIRECT("AE" &amp; ROW()), AP556:AP596, "📦", AS556:AS596, "Familiar")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SUMIFS(AR556:AR596, AY556:AY596, INDIRECT("AE" &amp; ROW()), AP556:AP596, "💲", AS556:AS596, "Exonerado ADH") +
    SUMIFS(AR556:AR596, AY556:AY596, INDIRECT("AE" &amp; ROW()), AP556:AP596, "📦", AS556:AS596, "Exonerado ADH")
) -
(
    (
        SUMIFS(AR556:AR596, AY556:AY596, INDIRECT("AE" &amp; ROW()), AP556:AP596, "💲", AS556:AS596, "Exonerado Doctor") +
        SUMIFS(AR556:AR596, AY556:AY596, INDIRECT("AE" &amp; ROW()), AP556:AP596, "📦", AS556:AS596, "Exonerado Doctor")
    ) / 2
) -
(
    (
        SUMIFS(AR556:AR596, AY556:AY596, INDIRECT("AE" &amp; ROW()), AP556:AP596, "💲", AS556:AS596, "") +
        SUMIFS(AR556:AR596, AY556:AY596, INDIRECT("AE" &amp; ROW()), AP556:AP596, "📦", AS556:AS596, "")
    ) / 2
)</f>
        <v>0</v>
      </c>
      <c r="AL598" s="140">
        <f t="array" aca="1" ref="AL598" ca="1">(
    SUMIFS(AR556:AR596, AY556:AY596, INDIRECT("AE" &amp; ROW()), AP556:AP596, "💲") +
    SUMIFS(AR556:AR596, AY556:AY596, INDIRECT("AE" &amp; ROW()), AP556:AP596, "📦")
) -
(
    (
        SUMIFS(AR556:AR596, AY556:AY596, INDIRECT("AE" &amp; ROW()), AP556:AP596, "💲", AS556:AS596, "Familiar") +
        SUMIFS(AR556:AR596, AY556:AY596, INDIRECT("AE" &amp; ROW()), AP556:AP596, "📦", AS556:AS596, "Familiar")
    ) / 2
) -
(
    (
        SUMIFS(AR556:AR596, AY556:AY596, INDIRECT("AE" &amp; ROW()), AP556:AP596, "💲", AS556:AS596, "Participante") +
        SUMIFS(AR556:AR596, AY556:AY596, INDIRECT("AE" &amp; ROW()), AP556:AP596, "📦", AS556:AS596, "Participante")
    ) / 2
) -
(
    (
        SUMIFS(AR556:AR596, AY556:AY596, INDIRECT("AE" &amp; ROW()), AP556:AP596, "💲", AS556:AS596, "Empleado") +
        SUMIFS(AR556:AR596, AY556:AY596, INDIRECT("AE" &amp; ROW()), AP556:AP596, "📦", AS556:AS596, "Empleado")
    ) / 2
) -
(
    (
        SUMIFS(AR556:AR596, AY556:AY596, INDIRECT("AE" &amp; ROW()), AP556:AP596, "💲", AS556:AS596, "Exonerado ADH") +
        SUMIFS(AR556:AR596, AY556:AY596, INDIRECT("AE" &amp; ROW()), AP556:AP596, "📦", AS556:AS596, "Exonerado ADH")
    ) / 2
) -
(
    SUMIFS(AR556:AR596, AY556:AY596, INDIRECT("AE" &amp; ROW()), AP556:AP596, "💲", AS556:AS596, "Exonerado Doctor") +
    SUMIFS(AR556:AR596, AY556:AY596, INDIRECT("AE" &amp; ROW()), AP556:AP596, "📦", AS556:AS596, "Exonerado Doctor")
) -
(
    (
        SUMIFS(AR556:AR596, AY556:AY596, INDIRECT("AE" &amp; ROW()), AP556:AP596, "💲", AS556:AS596, "") +
        SUMIFS(AR556:AR596, AY556:AY596, INDIRECT("AE" &amp; ROW()), AP556:AP596, "📦", AS556:AS596, "")
    ) / 2
)</f>
        <v>0</v>
      </c>
      <c r="AM598" s="48"/>
      <c r="AN598" s="48"/>
      <c r="AO598" s="48"/>
      <c r="AP598" s="48"/>
      <c r="AQ598" s="48"/>
      <c r="AR598" s="48"/>
      <c r="AS598" s="48"/>
      <c r="AT598" s="48"/>
      <c r="AU598" s="48"/>
      <c r="AV598" s="48"/>
      <c r="AW598" s="48"/>
      <c r="AX598" s="48"/>
      <c r="AY598" s="48"/>
      <c r="AZ598" s="48"/>
      <c r="BA598" s="48"/>
      <c r="BB598" s="48"/>
      <c r="BC598" s="48"/>
      <c r="BD598" s="48"/>
      <c r="BE598" s="48"/>
      <c r="BF598" s="48"/>
      <c r="BG598" s="48"/>
      <c r="BH598" s="48"/>
      <c r="BI598" s="48"/>
      <c r="BJ598" s="48"/>
      <c r="BK598" s="48"/>
      <c r="BL598" s="48"/>
      <c r="BM598" s="48"/>
      <c r="BN598" s="48"/>
    </row>
    <row r="599" spans="1:66" ht="11.25" customHeight="1">
      <c r="A599" s="221"/>
      <c r="B599" s="38"/>
      <c r="C599" s="206"/>
      <c r="D599" s="209"/>
      <c r="E599" s="85" t="s">
        <v>46</v>
      </c>
      <c r="F599" s="86"/>
      <c r="G599" s="206"/>
      <c r="H599" s="209"/>
      <c r="I599" s="85" t="s">
        <v>46</v>
      </c>
      <c r="J599" s="108"/>
      <c r="K599" s="206"/>
      <c r="L599" s="209"/>
      <c r="M599" s="85" t="s">
        <v>46</v>
      </c>
      <c r="N599" s="108"/>
      <c r="O599" s="43"/>
      <c r="P599" s="163"/>
      <c r="Q599" s="3"/>
      <c r="R599" s="15"/>
      <c r="S599" s="227" t="str">
        <f>IF(OR(S596="Empleado",S596="Familiar"),"Nombre del Empleado","N° Factura")</f>
        <v>N° Factura</v>
      </c>
      <c r="T599" s="228"/>
      <c r="U599" s="89"/>
      <c r="V599" s="47"/>
      <c r="W599" s="227" t="str">
        <f>IF(OR(W596="Empleado",W596="Familiar"),"Nombre del Empleado","N° Factura")</f>
        <v>N° Factura</v>
      </c>
      <c r="X599" s="228"/>
      <c r="Y599" s="89"/>
      <c r="Z599" s="47"/>
      <c r="AA599" s="227" t="str">
        <f>IF(OR(AA596="Empleado",AA596="Familiar"),"Nombre del Empleado","N° Factura")</f>
        <v>N° Factura</v>
      </c>
      <c r="AB599" s="228"/>
      <c r="AC599" s="89"/>
      <c r="AD599" s="48"/>
      <c r="AE599" s="240" t="s">
        <v>57</v>
      </c>
      <c r="AF599" s="230"/>
      <c r="AG599" s="161">
        <f t="array" aca="1" ref="AG599" ca="1">COUNTIFS(AP556:AP596, "💲", AY556:AY596, INDIRECT("AE" &amp; ROW())) + COUNTIFS(AP556:AP596, "📦", AY556:AY596, INDIRECT("AE" &amp; ROW())) + COUNTIFS(AP556:AP596, "✅", AY556:AY596, INDIRECT("AE" &amp; ROW()))</f>
        <v>0</v>
      </c>
      <c r="AH599" s="162">
        <f t="array" aca="1" ref="AH599" ca="1">COUNTIFS(AP556:AP596, "💲", AY556:AY596, INDIRECT("AE" &amp; ROW())) + COUNTIFS(AP556:AP596, "📦", AY556:AY596, INDIRECT("AE" &amp; ROW()))</f>
        <v>0</v>
      </c>
      <c r="AI599" s="139">
        <f t="array" aca="1" ref="AI599" ca="1">SUMIFS(AR556:AR596, AY556:AY596, INDIRECT("AE" &amp; ROW()), AP556:AP596, "💲") + SUMIFS(AR556:AR596, AY556:AY596, INDIRECT("AE" &amp; ROW()), AP556:AP596, "📦")</f>
        <v>0</v>
      </c>
      <c r="AJ599" s="139">
        <f t="array" aca="1" ref="AJ599" ca="1">(
    SUMIFS(AR556:AR596, AY556:AY596, INDIRECT("AE" &amp; ROW()), AP556:AP596, "💲") +
    SUMIFS(AR556:AR596, AY556:AY596, INDIRECT("AE" &amp; ROW()), AP556:AP596, "📦")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
        SUMIFS(AR556:AR596, AY556:AY596, INDIRECT("AE" &amp; ROW()), AP556:AP596, "💲", AS556:AS596, "Familiar") +
        SUMIFS(AR556:AR596, AY556:AY596, INDIRECT("AE" &amp; ROW()), AP556:AP596, "📦", AS556:AS596, "Familiar")
    ) / 2
)  -
(
    (
        SUMIFS(AR556:AR596, AY556:AY596, INDIRECT("AE" &amp; ROW()), AP556:AP596, "💲", AS556:AS596, "Exonerado ADH") +
        SUMIFS(AR556:AR596, AY556:AY596, INDIRECT("AE" &amp; ROW()), AP556:AP596, "📦", AS556:AS596, "Exonerado ADH")
    ) / 2
)  -
(
    (
        SUMIFS(AR556:AR596, AY556:AY596, INDIRECT("AE" &amp; ROW()), AP556:AP596, "💲", AS556:AS596, "Exonerado Doctor") +
        SUMIFS(AR556:AR596, AY556:AY596, INDIRECT("AE" &amp; ROW()), AP556:AP596, "📦", AS556:AS596, "Exonerado Doctor")
    ) / 2
)</f>
        <v>0</v>
      </c>
      <c r="AK599" s="139">
        <f t="array" aca="1" ref="AK599" ca="1">(
    SUMIFS(AR556:AR596, AY556:AY596, INDIRECT("AE" &amp; ROW()), AP556:AP596, "💲") +
    SUMIFS(AR556:AR596, AY556:AY596, INDIRECT("AE" &amp; ROW()), AP556:AP596, "📦")
) -
(
    SUMIFS(AR556:AR596, AY556:AY596, INDIRECT("AE" &amp; ROW()), AP556:AP596, "💲", AS556:AS596, "Familiar") +
    SUMIFS(AR556:AR596, AY556:AY596, INDIRECT("AE" &amp; ROW()), AP556:AP596, "📦", AS556:AS596, "Familiar")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SUMIFS(AR556:AR596, AY556:AY596, INDIRECT("AE" &amp; ROW()), AP556:AP596, "💲", AS556:AS596, "Exonerado ADH") +
    SUMIFS(AR556:AR596, AY556:AY596, INDIRECT("AE" &amp; ROW()), AP556:AP596, "📦", AS556:AS596, "Exonerado ADH")
) -
(
    (
        SUMIFS(AR556:AR596, AY556:AY596, INDIRECT("AE" &amp; ROW()), AP556:AP596, "💲", AS556:AS596, "Exonerado Doctor") +
        SUMIFS(AR556:AR596, AY556:AY596, INDIRECT("AE" &amp; ROW()), AP556:AP596, "📦", AS556:AS596, "Exonerado Doctor")
    ) / 2
) -
(
    (
        SUMIFS(AR556:AR596, AY556:AY596, INDIRECT("AE" &amp; ROW()), AP556:AP596, "💲", AS556:AS596, "") +
        SUMIFS(AR556:AR596, AY556:AY596, INDIRECT("AE" &amp; ROW()), AP556:AP596, "📦", AS556:AS596, "")
    ) / 2
)</f>
        <v>0</v>
      </c>
      <c r="AL599" s="140">
        <f t="array" aca="1" ref="AL599" ca="1">(
    SUMIFS(AR556:AR596, AY556:AY596, INDIRECT("AE" &amp; ROW()), AP556:AP596, "💲") +
    SUMIFS(AR556:AR596, AY556:AY596, INDIRECT("AE" &amp; ROW()), AP556:AP596, "📦")
) -
(
    (
        SUMIFS(AR556:AR596, AY556:AY596, INDIRECT("AE" &amp; ROW()), AP556:AP596, "💲", AS556:AS596, "Familiar") +
        SUMIFS(AR556:AR596, AY556:AY596, INDIRECT("AE" &amp; ROW()), AP556:AP596, "📦", AS556:AS596, "Familiar")
    ) / 2
) -
(
    (
        SUMIFS(AR556:AR596, AY556:AY596, INDIRECT("AE" &amp; ROW()), AP556:AP596, "💲", AS556:AS596, "Participante") +
        SUMIFS(AR556:AR596, AY556:AY596, INDIRECT("AE" &amp; ROW()), AP556:AP596, "📦", AS556:AS596, "Participante")
    ) / 2
) -
(
    (
        SUMIFS(AR556:AR596, AY556:AY596, INDIRECT("AE" &amp; ROW()), AP556:AP596, "💲", AS556:AS596, "Empleado") +
        SUMIFS(AR556:AR596, AY556:AY596, INDIRECT("AE" &amp; ROW()), AP556:AP596, "📦", AS556:AS596, "Empleado")
    ) / 2
) -
(
    (
        SUMIFS(AR556:AR596, AY556:AY596, INDIRECT("AE" &amp; ROW()), AP556:AP596, "💲", AS556:AS596, "Exonerado ADH") +
        SUMIFS(AR556:AR596, AY556:AY596, INDIRECT("AE" &amp; ROW()), AP556:AP596, "📦", AS556:AS596, "Exonerado ADH")
    ) / 2
) -
(
    SUMIFS(AR556:AR596, AY556:AY596, INDIRECT("AE" &amp; ROW()), AP556:AP596, "💲", AS556:AS596, "Exonerado Doctor") +
    SUMIFS(AR556:AR596, AY556:AY596, INDIRECT("AE" &amp; ROW()), AP556:AP596, "📦", AS556:AS596, "Exonerado Doctor")
) -
(
    (
        SUMIFS(AR556:AR596, AY556:AY596, INDIRECT("AE" &amp; ROW()), AP556:AP596, "💲", AS556:AS596, "") +
        SUMIFS(AR556:AR596, AY556:AY596, INDIRECT("AE" &amp; ROW()), AP556:AP596, "📦", AS556:AS596, "")
    ) / 2
)</f>
        <v>0</v>
      </c>
      <c r="AM599" s="48"/>
      <c r="AN599" s="48"/>
      <c r="AO599" s="48"/>
      <c r="AP599" s="48"/>
      <c r="AQ599" s="48"/>
      <c r="AR599" s="48"/>
      <c r="AS599" s="48"/>
      <c r="AT599" s="48"/>
      <c r="AU599" s="48"/>
      <c r="AV599" s="48"/>
      <c r="AW599" s="48"/>
      <c r="AX599" s="48"/>
      <c r="AY599" s="48"/>
      <c r="AZ599" s="48"/>
      <c r="BA599" s="48"/>
      <c r="BB599" s="48"/>
      <c r="BC599" s="48"/>
      <c r="BD599" s="48"/>
      <c r="BE599" s="48"/>
      <c r="BF599" s="48"/>
      <c r="BG599" s="48"/>
      <c r="BH599" s="48"/>
      <c r="BI599" s="48"/>
      <c r="BJ599" s="48"/>
      <c r="BK599" s="48"/>
      <c r="BL599" s="48"/>
      <c r="BM599" s="48"/>
      <c r="BN599" s="48"/>
    </row>
    <row r="600" spans="1:66" ht="11.25" customHeight="1">
      <c r="A600" s="222">
        <f>A596+$Q$13/1440</f>
        <v>0.79166666666666641</v>
      </c>
      <c r="B600" s="164"/>
      <c r="C600" s="204"/>
      <c r="D600" s="207"/>
      <c r="E600" s="177" t="s">
        <v>36</v>
      </c>
      <c r="F600" s="42" t="str">
        <f>IF(D600&lt;&gt;"", VLOOKUP(D600,'Base de Datos'!$A$2:$D1268,2,FALSE()),"")</f>
        <v/>
      </c>
      <c r="G600" s="204"/>
      <c r="H600" s="216"/>
      <c r="I600" s="177" t="s">
        <v>36</v>
      </c>
      <c r="J600" s="42" t="str">
        <f>IF(H600&lt;&gt;"", VLOOKUP(H600,'Base de Datos'!$A$2:$D1268,2,FALSE()),"")</f>
        <v/>
      </c>
      <c r="K600" s="204"/>
      <c r="L600" s="216"/>
      <c r="M600" s="177" t="s">
        <v>36</v>
      </c>
      <c r="N600" s="42" t="str">
        <f>IF(L600&lt;&gt;"", VLOOKUP(L600,'Base de Datos'!$A$2:$D1268,2,FALSE()),"")</f>
        <v/>
      </c>
      <c r="O600" s="165"/>
      <c r="P600" s="165"/>
      <c r="Q600" s="165"/>
      <c r="R600" s="166"/>
      <c r="S600" s="167"/>
      <c r="T600" s="45" t="s">
        <v>37</v>
      </c>
      <c r="U600" s="168"/>
      <c r="V600" s="169"/>
      <c r="W600" s="167"/>
      <c r="X600" s="45" t="s">
        <v>37</v>
      </c>
      <c r="Y600" s="168"/>
      <c r="Z600" s="169"/>
      <c r="AA600" s="167"/>
      <c r="AB600" s="45" t="s">
        <v>37</v>
      </c>
      <c r="AC600" s="168"/>
      <c r="AD600" s="56"/>
      <c r="AE600" s="240" t="s">
        <v>59</v>
      </c>
      <c r="AF600" s="230"/>
      <c r="AG600" s="161">
        <f t="array" aca="1" ref="AG600" ca="1">COUNTIFS(AP556:AP596, "💲", AY556:AY596, INDIRECT("AE" &amp; ROW())) + COUNTIFS(AP556:AP596, "📦", AY556:AY596, INDIRECT("AE" &amp; ROW())) + COUNTIFS(AP556:AP596, "✅", AY556:AY596, INDIRECT("AE" &amp; ROW()))</f>
        <v>0</v>
      </c>
      <c r="AH600" s="162">
        <f t="array" aca="1" ref="AH600" ca="1">COUNTIFS(AP556:AP596, "💲", AY556:AY596, INDIRECT("AE" &amp; ROW())) + COUNTIFS(AP556:AP596, "📦", AY556:AY596, INDIRECT("AE" &amp; ROW()))</f>
        <v>0</v>
      </c>
      <c r="AI600" s="139">
        <f t="array" aca="1" ref="AI600" ca="1">SUMIFS(AR556:AR596, AY556:AY596, INDIRECT("AE" &amp; ROW()), AP556:AP596, "💲") + SUMIFS(AR556:AR596, AY556:AY596, INDIRECT("AE" &amp; ROW()), AP556:AP596, "📦")</f>
        <v>0</v>
      </c>
      <c r="AJ600" s="139">
        <f t="array" aca="1" ref="AJ600" ca="1">(
    SUMIFS(AR556:AR596, AY556:AY596, INDIRECT("AE" &amp; ROW()), AP556:AP596, "💲") +
    SUMIFS(AR556:AR596, AY556:AY596, INDIRECT("AE" &amp; ROW()), AP556:AP596, "📦")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
        SUMIFS(AR556:AR596, AY556:AY596, INDIRECT("AE" &amp; ROW()), AP556:AP596, "💲", AS556:AS596, "Familiar") +
        SUMIFS(AR556:AR596, AY556:AY596, INDIRECT("AE" &amp; ROW()), AP556:AP596, "📦", AS556:AS596, "Familiar")
    ) / 2
)  -
(
    (
        SUMIFS(AR556:AR596, AY556:AY596, INDIRECT("AE" &amp; ROW()), AP556:AP596, "💲", AS556:AS596, "Exonerado ADH") +
        SUMIFS(AR556:AR596, AY556:AY596, INDIRECT("AE" &amp; ROW()), AP556:AP596, "📦", AS556:AS596, "Exonerado ADH")
    ) / 2
)  -
(
    (
        SUMIFS(AR556:AR596, AY556:AY596, INDIRECT("AE" &amp; ROW()), AP556:AP596, "💲", AS556:AS596, "Exonerado Doctor") +
        SUMIFS(AR556:AR596, AY556:AY596, INDIRECT("AE" &amp; ROW()), AP556:AP596, "📦", AS556:AS596, "Exonerado Doctor")
    ) / 2
)</f>
        <v>0</v>
      </c>
      <c r="AK600" s="139">
        <f t="array" aca="1" ref="AK600" ca="1">(
    SUMIFS(AR556:AR596, AY556:AY596, INDIRECT("AE" &amp; ROW()), AP556:AP596, "💲") +
    SUMIFS(AR556:AR596, AY556:AY596, INDIRECT("AE" &amp; ROW()), AP556:AP596, "📦")
) -
(
    SUMIFS(AR556:AR596, AY556:AY596, INDIRECT("AE" &amp; ROW()), AP556:AP596, "💲", AS556:AS596, "Familiar") +
    SUMIFS(AR556:AR596, AY556:AY596, INDIRECT("AE" &amp; ROW()), AP556:AP596, "📦", AS556:AS596, "Familiar")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SUMIFS(AR556:AR596, AY556:AY596, INDIRECT("AE" &amp; ROW()), AP556:AP596, "💲", AS556:AS596, "Exonerado ADH") +
    SUMIFS(AR556:AR596, AY556:AY596, INDIRECT("AE" &amp; ROW()), AP556:AP596, "📦", AS556:AS596, "Exonerado ADH")
) -
(
    (
        SUMIFS(AR556:AR596, AY556:AY596, INDIRECT("AE" &amp; ROW()), AP556:AP596, "💲", AS556:AS596, "Exonerado Doctor") +
        SUMIFS(AR556:AR596, AY556:AY596, INDIRECT("AE" &amp; ROW()), AP556:AP596, "📦", AS556:AS596, "Exonerado Doctor")
    ) / 2
) -
(
    (
        SUMIFS(AR556:AR596, AY556:AY596, INDIRECT("AE" &amp; ROW()), AP556:AP596, "💲", AS556:AS596, "") +
        SUMIFS(AR556:AR596, AY556:AY596, INDIRECT("AE" &amp; ROW()), AP556:AP596, "📦", AS556:AS596, "")
    ) / 2
)</f>
        <v>0</v>
      </c>
      <c r="AL600" s="140">
        <f t="array" aca="1" ref="AL600" ca="1">(
    SUMIFS(AR556:AR596, AY556:AY596, INDIRECT("AE" &amp; ROW()), AP556:AP596, "💲") +
    SUMIFS(AR556:AR596, AY556:AY596, INDIRECT("AE" &amp; ROW()), AP556:AP596, "📦")
) -
(
    (
        SUMIFS(AR556:AR596, AY556:AY596, INDIRECT("AE" &amp; ROW()), AP556:AP596, "💲", AS556:AS596, "Familiar") +
        SUMIFS(AR556:AR596, AY556:AY596, INDIRECT("AE" &amp; ROW()), AP556:AP596, "📦", AS556:AS596, "Familiar")
    ) / 2
) -
(
    (
        SUMIFS(AR556:AR596, AY556:AY596, INDIRECT("AE" &amp; ROW()), AP556:AP596, "💲", AS556:AS596, "Participante") +
        SUMIFS(AR556:AR596, AY556:AY596, INDIRECT("AE" &amp; ROW()), AP556:AP596, "📦", AS556:AS596, "Participante")
    ) / 2
) -
(
    (
        SUMIFS(AR556:AR596, AY556:AY596, INDIRECT("AE" &amp; ROW()), AP556:AP596, "💲", AS556:AS596, "Empleado") +
        SUMIFS(AR556:AR596, AY556:AY596, INDIRECT("AE" &amp; ROW()), AP556:AP596, "📦", AS556:AS596, "Empleado")
    ) / 2
) -
(
    (
        SUMIFS(AR556:AR596, AY556:AY596, INDIRECT("AE" &amp; ROW()), AP556:AP596, "💲", AS556:AS596, "Exonerado ADH") +
        SUMIFS(AR556:AR596, AY556:AY596, INDIRECT("AE" &amp; ROW()), AP556:AP596, "📦", AS556:AS596, "Exonerado ADH")
    ) / 2
) -
(
    SUMIFS(AR556:AR596, AY556:AY596, INDIRECT("AE" &amp; ROW()), AP556:AP596, "💲", AS556:AS596, "Exonerado Doctor") +
    SUMIFS(AR556:AR596, AY556:AY596, INDIRECT("AE" &amp; ROW()), AP556:AP596, "📦", AS556:AS596, "Exonerado Doctor")
) -
(
    (
        SUMIFS(AR556:AR596, AY556:AY596, INDIRECT("AE" &amp; ROW()), AP556:AP596, "💲", AS556:AS596, "") +
        SUMIFS(AR556:AR596, AY556:AY596, INDIRECT("AE" &amp; ROW()), AP556:AP596, "📦", AS556:AS596, "")
    ) / 2
)</f>
        <v>0</v>
      </c>
      <c r="AM600" s="56"/>
      <c r="AN600" s="56"/>
      <c r="AO600" s="56"/>
      <c r="AP600" s="56"/>
      <c r="AQ600" s="56"/>
      <c r="AR600" s="56"/>
      <c r="AS600" s="56"/>
      <c r="AT600" s="56"/>
      <c r="AU600" s="56"/>
      <c r="AV600" s="56"/>
      <c r="AW600" s="56"/>
      <c r="AX600" s="56"/>
      <c r="AY600" s="56"/>
      <c r="AZ600" s="56"/>
      <c r="BA600" s="56"/>
      <c r="BB600" s="56"/>
      <c r="BC600" s="56"/>
      <c r="BD600" s="56"/>
      <c r="BE600" s="56"/>
      <c r="BF600" s="56"/>
      <c r="BG600" s="56"/>
      <c r="BH600" s="56"/>
      <c r="BI600" s="56"/>
      <c r="BJ600" s="56"/>
      <c r="BK600" s="56"/>
      <c r="BL600" s="56"/>
      <c r="BM600" s="56"/>
      <c r="BN600" s="56"/>
    </row>
    <row r="601" spans="1:66" ht="11.25" customHeight="1">
      <c r="A601" s="220"/>
      <c r="B601" s="164"/>
      <c r="C601" s="205"/>
      <c r="D601" s="208"/>
      <c r="E601" s="178" t="s">
        <v>42</v>
      </c>
      <c r="F601" s="58" t="str">
        <f>IF(D600&lt;&gt;"", VLOOKUP(D600,'Base de Datos'!$A$2:$D1268,3,FALSE()),"")</f>
        <v/>
      </c>
      <c r="G601" s="205"/>
      <c r="H601" s="208"/>
      <c r="I601" s="178" t="s">
        <v>42</v>
      </c>
      <c r="J601" s="58" t="str">
        <f>IF(H600&lt;&gt;"", VLOOKUP(H600,'Base de Datos'!$A$2:$D1268,3,FALSE()),"")</f>
        <v/>
      </c>
      <c r="K601" s="205"/>
      <c r="L601" s="208"/>
      <c r="M601" s="178" t="s">
        <v>42</v>
      </c>
      <c r="N601" s="58" t="str">
        <f>IF(L600&lt;&gt;"", VLOOKUP(L600,'Base de Datos'!$A$2:$D1268,3,FALSE()),"")</f>
        <v/>
      </c>
      <c r="O601" s="165"/>
      <c r="P601" s="165"/>
      <c r="Q601" s="165"/>
      <c r="R601" s="166"/>
      <c r="S601" s="231"/>
      <c r="T601" s="230"/>
      <c r="U601" s="170"/>
      <c r="V601" s="169"/>
      <c r="W601" s="231"/>
      <c r="X601" s="230"/>
      <c r="Y601" s="170"/>
      <c r="Z601" s="169"/>
      <c r="AA601" s="231"/>
      <c r="AB601" s="230"/>
      <c r="AC601" s="170"/>
      <c r="AD601" s="56"/>
      <c r="AE601" s="240" t="s">
        <v>63</v>
      </c>
      <c r="AF601" s="230"/>
      <c r="AG601" s="161">
        <f t="array" aca="1" ref="AG601" ca="1">COUNTIFS(AP556:AP596, "💲", AY556:AY596, INDIRECT("AE" &amp; ROW())) + COUNTIFS(AP556:AP596, "📦", AY556:AY596, INDIRECT("AE" &amp; ROW())) + COUNTIFS(AP556:AP596, "✅", AY556:AY596, INDIRECT("AE" &amp; ROW()))</f>
        <v>0</v>
      </c>
      <c r="AH601" s="162">
        <f t="array" aca="1" ref="AH601" ca="1">COUNTIFS(AP556:AP596, "💲", AY556:AY596, INDIRECT("AE" &amp; ROW())) + COUNTIFS(AP556:AP596, "📦", AY556:AY596, INDIRECT("AE" &amp; ROW()))</f>
        <v>0</v>
      </c>
      <c r="AI601" s="139">
        <f t="array" aca="1" ref="AI601" ca="1">SUMIFS(AR556:AR596, AY556:AY596, INDIRECT("AE" &amp; ROW()), AP556:AP596, "💲") + SUMIFS(AR556:AR596, AY556:AY596, INDIRECT("AE" &amp; ROW()), AP556:AP596, "📦")</f>
        <v>0</v>
      </c>
      <c r="AJ601" s="139">
        <f t="array" aca="1" ref="AJ601" ca="1">(
    SUMIFS(AR556:AR596, AY556:AY596, INDIRECT("AE" &amp; ROW()), AP556:AP596, "💲") +
    SUMIFS(AR556:AR596, AY556:AY596, INDIRECT("AE" &amp; ROW()), AP556:AP596, "📦")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
        SUMIFS(AR556:AR596, AY556:AY596, INDIRECT("AE" &amp; ROW()), AP556:AP596, "💲", AS556:AS596, "Familiar") +
        SUMIFS(AR556:AR596, AY556:AY596, INDIRECT("AE" &amp; ROW()), AP556:AP596, "📦", AS556:AS596, "Familiar")
    ) / 2
)  -
(
    (
        SUMIFS(AR556:AR596, AY556:AY596, INDIRECT("AE" &amp; ROW()), AP556:AP596, "💲", AS556:AS596, "Exonerado ADH") +
        SUMIFS(AR556:AR596, AY556:AY596, INDIRECT("AE" &amp; ROW()), AP556:AP596, "📦", AS556:AS596, "Exonerado ADH")
    ) / 2
)  -
(
    (
        SUMIFS(AR556:AR596, AY556:AY596, INDIRECT("AE" &amp; ROW()), AP556:AP596, "💲", AS556:AS596, "Exonerado Doctor") +
        SUMIFS(AR556:AR596, AY556:AY596, INDIRECT("AE" &amp; ROW()), AP556:AP596, "📦", AS556:AS596, "Exonerado Doctor")
    ) / 2
)</f>
        <v>0</v>
      </c>
      <c r="AK601" s="139">
        <f t="array" aca="1" ref="AK601" ca="1">(
    SUMIFS(AR556:AR596, AY556:AY596, INDIRECT("AE" &amp; ROW()), AP556:AP596, "💲") +
    SUMIFS(AR556:AR596, AY556:AY596, INDIRECT("AE" &amp; ROW()), AP556:AP596, "📦")
) -
(
    SUMIFS(AR556:AR596, AY556:AY596, INDIRECT("AE" &amp; ROW()), AP556:AP596, "💲", AS556:AS596, "Familiar") +
    SUMIFS(AR556:AR596, AY556:AY596, INDIRECT("AE" &amp; ROW()), AP556:AP596, "📦", AS556:AS596, "Familiar")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SUMIFS(AR556:AR596, AY556:AY596, INDIRECT("AE" &amp; ROW()), AP556:AP596, "💲", AS556:AS596, "Exonerado ADH") +
    SUMIFS(AR556:AR596, AY556:AY596, INDIRECT("AE" &amp; ROW()), AP556:AP596, "📦", AS556:AS596, "Exonerado ADH")
) -
(
    (
        SUMIFS(AR556:AR596, AY556:AY596, INDIRECT("AE" &amp; ROW()), AP556:AP596, "💲", AS556:AS596, "Exonerado Doctor") +
        SUMIFS(AR556:AR596, AY556:AY596, INDIRECT("AE" &amp; ROW()), AP556:AP596, "📦", AS556:AS596, "Exonerado Doctor")
    ) / 2
) -
(
    (
        SUMIFS(AR556:AR596, AY556:AY596, INDIRECT("AE" &amp; ROW()), AP556:AP596, "💲", AS556:AS596, "") +
        SUMIFS(AR556:AR596, AY556:AY596, INDIRECT("AE" &amp; ROW()), AP556:AP596, "📦", AS556:AS596, "")
    ) / 2
)</f>
        <v>0</v>
      </c>
      <c r="AL601" s="140">
        <f t="array" aca="1" ref="AL601" ca="1">(
    SUMIFS(AR556:AR596, AY556:AY596, INDIRECT("AE" &amp; ROW()), AP556:AP596, "💲") +
    SUMIFS(AR556:AR596, AY556:AY596, INDIRECT("AE" &amp; ROW()), AP556:AP596, "📦")
) -
(
    (
        SUMIFS(AR556:AR596, AY556:AY596, INDIRECT("AE" &amp; ROW()), AP556:AP596, "💲", AS556:AS596, "Familiar") +
        SUMIFS(AR556:AR596, AY556:AY596, INDIRECT("AE" &amp; ROW()), AP556:AP596, "📦", AS556:AS596, "Familiar")
    ) / 2
) -
(
    (
        SUMIFS(AR556:AR596, AY556:AY596, INDIRECT("AE" &amp; ROW()), AP556:AP596, "💲", AS556:AS596, "Participante") +
        SUMIFS(AR556:AR596, AY556:AY596, INDIRECT("AE" &amp; ROW()), AP556:AP596, "📦", AS556:AS596, "Participante")
    ) / 2
) -
(
    (
        SUMIFS(AR556:AR596, AY556:AY596, INDIRECT("AE" &amp; ROW()), AP556:AP596, "💲", AS556:AS596, "Empleado") +
        SUMIFS(AR556:AR596, AY556:AY596, INDIRECT("AE" &amp; ROW()), AP556:AP596, "📦", AS556:AS596, "Empleado")
    ) / 2
) -
(
    (
        SUMIFS(AR556:AR596, AY556:AY596, INDIRECT("AE" &amp; ROW()), AP556:AP596, "💲", AS556:AS596, "Exonerado ADH") +
        SUMIFS(AR556:AR596, AY556:AY596, INDIRECT("AE" &amp; ROW()), AP556:AP596, "📦", AS556:AS596, "Exonerado ADH")
    ) / 2
) -
(
    SUMIFS(AR556:AR596, AY556:AY596, INDIRECT("AE" &amp; ROW()), AP556:AP596, "💲", AS556:AS596, "Exonerado Doctor") +
    SUMIFS(AR556:AR596, AY556:AY596, INDIRECT("AE" &amp; ROW()), AP556:AP596, "📦", AS556:AS596, "Exonerado Doctor")
) -
(
    (
        SUMIFS(AR556:AR596, AY556:AY596, INDIRECT("AE" &amp; ROW()), AP556:AP596, "💲", AS556:AS596, "") +
        SUMIFS(AR556:AR596, AY556:AY596, INDIRECT("AE" &amp; ROW()), AP556:AP596, "📦", AS556:AS596, "")
    ) / 2
)</f>
        <v>0</v>
      </c>
      <c r="AM601" s="56"/>
      <c r="AN601" s="56"/>
      <c r="AO601" s="56"/>
      <c r="AP601" s="56"/>
      <c r="AQ601" s="56"/>
      <c r="AR601" s="56"/>
      <c r="AS601" s="56"/>
      <c r="AT601" s="56"/>
      <c r="AU601" s="56"/>
      <c r="AV601" s="56"/>
      <c r="AW601" s="56"/>
      <c r="AX601" s="56"/>
      <c r="AY601" s="56"/>
      <c r="AZ601" s="56"/>
      <c r="BA601" s="56"/>
      <c r="BB601" s="56"/>
      <c r="BC601" s="56"/>
      <c r="BD601" s="56"/>
      <c r="BE601" s="56"/>
      <c r="BF601" s="56"/>
      <c r="BG601" s="56"/>
      <c r="BH601" s="56"/>
      <c r="BI601" s="56"/>
      <c r="BJ601" s="56"/>
      <c r="BK601" s="56"/>
      <c r="BL601" s="56"/>
      <c r="BM601" s="56"/>
      <c r="BN601" s="56"/>
    </row>
    <row r="602" spans="1:66" ht="11.25" customHeight="1">
      <c r="A602" s="220"/>
      <c r="B602" s="164"/>
      <c r="C602" s="205"/>
      <c r="D602" s="208"/>
      <c r="E602" s="178" t="s">
        <v>44</v>
      </c>
      <c r="F602" s="58" t="str">
        <f>IF(D600&lt;&gt;"", VLOOKUP(D600,'Base de Datos'!$A$2:$D1268,4,FALSE()),"")</f>
        <v/>
      </c>
      <c r="G602" s="205"/>
      <c r="H602" s="208"/>
      <c r="I602" s="178" t="s">
        <v>44</v>
      </c>
      <c r="J602" s="58" t="str">
        <f>IF(H600&lt;&gt;"", VLOOKUP(H600,'Base de Datos'!$A$2:$D1268,4,FALSE()),"")</f>
        <v/>
      </c>
      <c r="K602" s="205"/>
      <c r="L602" s="208"/>
      <c r="M602" s="178" t="s">
        <v>44</v>
      </c>
      <c r="N602" s="58" t="str">
        <f>IF(L600&lt;&gt;"", VLOOKUP(L600,'Base de Datos'!$A$2:$D1268,4,FALSE()),"")</f>
        <v/>
      </c>
      <c r="O602" s="165"/>
      <c r="P602" s="165"/>
      <c r="Q602" s="165"/>
      <c r="R602" s="166"/>
      <c r="S602" s="231"/>
      <c r="T602" s="230"/>
      <c r="U602" s="170"/>
      <c r="V602" s="169"/>
      <c r="W602" s="231"/>
      <c r="X602" s="230"/>
      <c r="Y602" s="170"/>
      <c r="Z602" s="169"/>
      <c r="AA602" s="231"/>
      <c r="AB602" s="230"/>
      <c r="AC602" s="170"/>
      <c r="AD602" s="56"/>
      <c r="AE602" s="240" t="s">
        <v>66</v>
      </c>
      <c r="AF602" s="230"/>
      <c r="AG602" s="161">
        <f t="array" aca="1" ref="AG602" ca="1">COUNTIFS(AP556:AP596, "💲", AY556:AY596, INDIRECT("AE" &amp; ROW())) + COUNTIFS(AP556:AP596, "📦", AY556:AY596, INDIRECT("AE" &amp; ROW())) + COUNTIFS(AP556:AP596, "✅", AY556:AY596, INDIRECT("AE" &amp; ROW()))</f>
        <v>0</v>
      </c>
      <c r="AH602" s="162">
        <f t="array" aca="1" ref="AH602" ca="1">COUNTIFS(AP556:AP596, "💲", AY556:AY596, INDIRECT("AE" &amp; ROW())) + COUNTIFS(AP556:AP596, "📦", AY556:AY596, INDIRECT("AE" &amp; ROW()))</f>
        <v>0</v>
      </c>
      <c r="AI602" s="139">
        <f t="array" aca="1" ref="AI602" ca="1">SUMIFS(AR556:AR596, AY556:AY596, INDIRECT("AE" &amp; ROW()), AP556:AP596, "💲") + SUMIFS(AR556:AR596, AY556:AY596, INDIRECT("AE" &amp; ROW()), AP556:AP596, "📦")</f>
        <v>0</v>
      </c>
      <c r="AJ602" s="139">
        <f t="array" aca="1" ref="AJ602" ca="1">(
    SUMIFS(AR556:AR596, AY556:AY596, INDIRECT("AE" &amp; ROW()), AP556:AP596, "💲") +
    SUMIFS(AR556:AR596, AY556:AY596, INDIRECT("AE" &amp; ROW()), AP556:AP596, "📦")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
        SUMIFS(AR556:AR596, AY556:AY596, INDIRECT("AE" &amp; ROW()), AP556:AP596, "💲", AS556:AS596, "Familiar") +
        SUMIFS(AR556:AR596, AY556:AY596, INDIRECT("AE" &amp; ROW()), AP556:AP596, "📦", AS556:AS596, "Familiar")
    ) / 2
)  -
(
    (
        SUMIFS(AR556:AR596, AY556:AY596, INDIRECT("AE" &amp; ROW()), AP556:AP596, "💲", AS556:AS596, "Exonerado ADH") +
        SUMIFS(AR556:AR596, AY556:AY596, INDIRECT("AE" &amp; ROW()), AP556:AP596, "📦", AS556:AS596, "Exonerado ADH")
    ) / 2
)  -
(
    (
        SUMIFS(AR556:AR596, AY556:AY596, INDIRECT("AE" &amp; ROW()), AP556:AP596, "💲", AS556:AS596, "Exonerado Doctor") +
        SUMIFS(AR556:AR596, AY556:AY596, INDIRECT("AE" &amp; ROW()), AP556:AP596, "📦", AS556:AS596, "Exonerado Doctor")
    ) / 2
)</f>
        <v>0</v>
      </c>
      <c r="AK602" s="139">
        <f t="array" aca="1" ref="AK602" ca="1">(
    SUMIFS(AR556:AR596, AY556:AY596, INDIRECT("AE" &amp; ROW()), AP556:AP596, "💲") +
    SUMIFS(AR556:AR596, AY556:AY596, INDIRECT("AE" &amp; ROW()), AP556:AP596, "📦")
) -
(
    SUMIFS(AR556:AR596, AY556:AY596, INDIRECT("AE" &amp; ROW()), AP556:AP596, "💲", AS556:AS596, "Familiar") +
    SUMIFS(AR556:AR596, AY556:AY596, INDIRECT("AE" &amp; ROW()), AP556:AP596, "📦", AS556:AS596, "Familiar")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SUMIFS(AR556:AR596, AY556:AY596, INDIRECT("AE" &amp; ROW()), AP556:AP596, "💲", AS556:AS596, "Exonerado ADH") +
    SUMIFS(AR556:AR596, AY556:AY596, INDIRECT("AE" &amp; ROW()), AP556:AP596, "📦", AS556:AS596, "Exonerado ADH")
) -
(
    (
        SUMIFS(AR556:AR596, AY556:AY596, INDIRECT("AE" &amp; ROW()), AP556:AP596, "💲", AS556:AS596, "Exonerado Doctor") +
        SUMIFS(AR556:AR596, AY556:AY596, INDIRECT("AE" &amp; ROW()), AP556:AP596, "📦", AS556:AS596, "Exonerado Doctor")
    ) / 2
) -
(
    (
        SUMIFS(AR556:AR596, AY556:AY596, INDIRECT("AE" &amp; ROW()), AP556:AP596, "💲", AS556:AS596, "") +
        SUMIFS(AR556:AR596, AY556:AY596, INDIRECT("AE" &amp; ROW()), AP556:AP596, "📦", AS556:AS596, "")
    ) / 2
)</f>
        <v>0</v>
      </c>
      <c r="AL602" s="140">
        <f t="array" aca="1" ref="AL602" ca="1">(
    SUMIFS(AR556:AR596, AY556:AY596, INDIRECT("AE" &amp; ROW()), AP556:AP596, "💲") +
    SUMIFS(AR556:AR596, AY556:AY596, INDIRECT("AE" &amp; ROW()), AP556:AP596, "📦")
) -
(
    (
        SUMIFS(AR556:AR596, AY556:AY596, INDIRECT("AE" &amp; ROW()), AP556:AP596, "💲", AS556:AS596, "Familiar") +
        SUMIFS(AR556:AR596, AY556:AY596, INDIRECT("AE" &amp; ROW()), AP556:AP596, "📦", AS556:AS596, "Familiar")
    ) / 2
) -
(
    (
        SUMIFS(AR556:AR596, AY556:AY596, INDIRECT("AE" &amp; ROW()), AP556:AP596, "💲", AS556:AS596, "Participante") +
        SUMIFS(AR556:AR596, AY556:AY596, INDIRECT("AE" &amp; ROW()), AP556:AP596, "📦", AS556:AS596, "Participante")
    ) / 2
) -
(
    (
        SUMIFS(AR556:AR596, AY556:AY596, INDIRECT("AE" &amp; ROW()), AP556:AP596, "💲", AS556:AS596, "Empleado") +
        SUMIFS(AR556:AR596, AY556:AY596, INDIRECT("AE" &amp; ROW()), AP556:AP596, "📦", AS556:AS596, "Empleado")
    ) / 2
) -
(
    (
        SUMIFS(AR556:AR596, AY556:AY596, INDIRECT("AE" &amp; ROW()), AP556:AP596, "💲", AS556:AS596, "Exonerado ADH") +
        SUMIFS(AR556:AR596, AY556:AY596, INDIRECT("AE" &amp; ROW()), AP556:AP596, "📦", AS556:AS596, "Exonerado ADH")
    ) / 2
) -
(
    SUMIFS(AR556:AR596, AY556:AY596, INDIRECT("AE" &amp; ROW()), AP556:AP596, "💲", AS556:AS596, "Exonerado Doctor") +
    SUMIFS(AR556:AR596, AY556:AY596, INDIRECT("AE" &amp; ROW()), AP556:AP596, "📦", AS556:AS596, "Exonerado Doctor")
) -
(
    (
        SUMIFS(AR556:AR596, AY556:AY596, INDIRECT("AE" &amp; ROW()), AP556:AP596, "💲", AS556:AS596, "") +
        SUMIFS(AR556:AR596, AY556:AY596, INDIRECT("AE" &amp; ROW()), AP556:AP596, "📦", AS556:AS596, "")
    ) / 2
)</f>
        <v>0</v>
      </c>
      <c r="AM602" s="56"/>
      <c r="AN602" s="56"/>
      <c r="AO602" s="56"/>
      <c r="AP602" s="56"/>
      <c r="AQ602" s="56"/>
      <c r="AR602" s="56"/>
      <c r="AS602" s="56"/>
      <c r="AT602" s="56"/>
      <c r="AU602" s="56"/>
      <c r="AV602" s="56"/>
      <c r="AW602" s="56"/>
      <c r="AX602" s="56"/>
      <c r="AY602" s="56"/>
      <c r="AZ602" s="56"/>
      <c r="BA602" s="56"/>
      <c r="BB602" s="56"/>
      <c r="BC602" s="56"/>
      <c r="BD602" s="56"/>
      <c r="BE602" s="56"/>
      <c r="BF602" s="56"/>
      <c r="BG602" s="56"/>
      <c r="BH602" s="56"/>
      <c r="BI602" s="56"/>
      <c r="BJ602" s="56"/>
      <c r="BK602" s="56"/>
      <c r="BL602" s="56"/>
      <c r="BM602" s="56"/>
      <c r="BN602" s="56"/>
    </row>
    <row r="603" spans="1:66" ht="11.25" customHeight="1">
      <c r="A603" s="221"/>
      <c r="B603" s="164"/>
      <c r="C603" s="206"/>
      <c r="D603" s="209"/>
      <c r="E603" s="179" t="s">
        <v>46</v>
      </c>
      <c r="F603" s="180"/>
      <c r="G603" s="206"/>
      <c r="H603" s="209"/>
      <c r="I603" s="179" t="s">
        <v>46</v>
      </c>
      <c r="J603" s="180"/>
      <c r="K603" s="206"/>
      <c r="L603" s="209"/>
      <c r="M603" s="179" t="s">
        <v>46</v>
      </c>
      <c r="N603" s="180"/>
      <c r="O603" s="165"/>
      <c r="P603" s="165"/>
      <c r="Q603" s="165"/>
      <c r="R603" s="166"/>
      <c r="S603" s="227" t="str">
        <f>IF(OR(S600="Empleado",S600="Familiar"),"Nombre del Empleado","N° Factura")</f>
        <v>N° Factura</v>
      </c>
      <c r="T603" s="228"/>
      <c r="U603" s="89"/>
      <c r="V603" s="169"/>
      <c r="W603" s="227" t="str">
        <f>IF(OR(W600="Empleado",W600="Familiar"),"Nombre del Empleado","N° Factura")</f>
        <v>N° Factura</v>
      </c>
      <c r="X603" s="228"/>
      <c r="Y603" s="89"/>
      <c r="Z603" s="169"/>
      <c r="AA603" s="227" t="str">
        <f>IF(OR(AA600="Empleado",AA600="Familiar"),"Nombre del Empleado","N° Factura")</f>
        <v>N° Factura</v>
      </c>
      <c r="AB603" s="228"/>
      <c r="AC603" s="89"/>
      <c r="AD603" s="56"/>
      <c r="AE603" s="240" t="s">
        <v>69</v>
      </c>
      <c r="AF603" s="230"/>
      <c r="AG603" s="161">
        <f t="array" aca="1" ref="AG603" ca="1">COUNTIFS(AP556:AP596, "💲", AY556:AY596, INDIRECT("AE" &amp; ROW())) + COUNTIFS(AP556:AP596, "📦", AY556:AY596, INDIRECT("AE" &amp; ROW())) + COUNTIFS(AP556:AP596, "✅", AY556:AY596, INDIRECT("AE" &amp; ROW()))</f>
        <v>0</v>
      </c>
      <c r="AH603" s="162">
        <f t="array" aca="1" ref="AH603" ca="1">COUNTIFS(AP556:AP596, "💲", AY556:AY596, INDIRECT("AE" &amp; ROW())) + COUNTIFS(AP556:AP596, "📦", AY556:AY596, INDIRECT("AE" &amp; ROW()))</f>
        <v>0</v>
      </c>
      <c r="AI603" s="139">
        <f t="array" aca="1" ref="AI603" ca="1">SUMIFS(AR556:AR596, AY556:AY596, INDIRECT("AE" &amp; ROW()), AP556:AP596, "💲") + SUMIFS(AR556:AR596, AY556:AY596, INDIRECT("AE" &amp; ROW()), AP556:AP596, "📦")</f>
        <v>0</v>
      </c>
      <c r="AJ603" s="66">
        <f t="array" aca="1" ref="AJ603" ca="1">(
    SUMIFS(AR556:AR596, AY556:AY596, INDIRECT("AE" &amp; ROW()), AP556:AP596, "💲") +
    SUMIFS(AR556:AR596, AY556:AY596, INDIRECT("AE" &amp; ROW()), AP556:AP596, "📦")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
        SUMIFS(AR556:AR596, AY556:AY596, INDIRECT("AE" &amp; ROW()), AP556:AP596, "💲", AS556:AS596, "Familiar") +
        SUMIFS(AR556:AR596, AY556:AY596, INDIRECT("AE" &amp; ROW()), AP556:AP596, "📦", AS556:AS596, "Familiar")
    ) / 2
)  -
(
    (
        SUMIFS(AR556:AR596, AY556:AY596, INDIRECT("AE" &amp; ROW()), AP556:AP596, "💲", AS556:AS596, "Exonerado ADH") +
        SUMIFS(AR556:AR596, AY556:AY596, INDIRECT("AE" &amp; ROW()), AP556:AP596, "📦", AS556:AS596, "Exonerado ADH")
    ) / 2
)  -
(
    (
        SUMIFS(AR556:AR596, AY556:AY596, INDIRECT("AE" &amp; ROW()), AP556:AP596, "💲", AS556:AS596, "Exonerado Doctor") +
        SUMIFS(AR556:AR596, AY556:AY596, INDIRECT("AE" &amp; ROW()), AP556:AP596, "📦", AS556:AS596, "Exonerado Doctor")
    ) / 2
)</f>
        <v>0</v>
      </c>
      <c r="AK603" s="139">
        <f t="array" aca="1" ref="AK603" ca="1">(
    SUMIFS(AR556:AR596, AY556:AY596, INDIRECT("AE" &amp; ROW()), AP556:AP596, "💲") +
    SUMIFS(AR556:AR596, AY556:AY596, INDIRECT("AE" &amp; ROW()), AP556:AP596, "📦")
) -
(
    SUMIFS(AR556:AR596, AY556:AY596, INDIRECT("AE" &amp; ROW()), AP556:AP596, "💲", AS556:AS596, "Familiar") +
    SUMIFS(AR556:AR596, AY556:AY596, INDIRECT("AE" &amp; ROW()), AP556:AP596, "📦", AS556:AS596, "Familiar")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SUMIFS(AR556:AR596, AY556:AY596, INDIRECT("AE" &amp; ROW()), AP556:AP596, "💲", AS556:AS596, "Exonerado ADH") +
    SUMIFS(AR556:AR596, AY556:AY596, INDIRECT("AE" &amp; ROW()), AP556:AP596, "📦", AS556:AS596, "Exonerado ADH")
) -
(
    (
        SUMIFS(AR556:AR596, AY556:AY596, INDIRECT("AE" &amp; ROW()), AP556:AP596, "💲", AS556:AS596, "Exonerado Doctor") +
        SUMIFS(AR556:AR596, AY556:AY596, INDIRECT("AE" &amp; ROW()), AP556:AP596, "📦", AS556:AS596, "Exonerado Doctor")
    ) / 2
) -
(
    (
        SUMIFS(AR556:AR596, AY556:AY596, INDIRECT("AE" &amp; ROW()), AP556:AP596, "💲", AS556:AS596, "") +
        SUMIFS(AR556:AR596, AY556:AY596, INDIRECT("AE" &amp; ROW()), AP556:AP596, "📦", AS556:AS596, "")
    ) / 2
)</f>
        <v>0</v>
      </c>
      <c r="AL603" s="140">
        <f t="array" aca="1" ref="AL603" ca="1">(
    SUMIFS(AR556:AR596, AY556:AY596, INDIRECT("AE" &amp; ROW()), AP556:AP596, "💲") +
    SUMIFS(AR556:AR596, AY556:AY596, INDIRECT("AE" &amp; ROW()), AP556:AP596, "📦")
) -
(
    (
        SUMIFS(AR556:AR596, AY556:AY596, INDIRECT("AE" &amp; ROW()), AP556:AP596, "💲", AS556:AS596, "Familiar") +
        SUMIFS(AR556:AR596, AY556:AY596, INDIRECT("AE" &amp; ROW()), AP556:AP596, "📦", AS556:AS596, "Familiar")
    ) / 2
) -
(
    (
        SUMIFS(AR556:AR596, AY556:AY596, INDIRECT("AE" &amp; ROW()), AP556:AP596, "💲", AS556:AS596, "Participante") +
        SUMIFS(AR556:AR596, AY556:AY596, INDIRECT("AE" &amp; ROW()), AP556:AP596, "📦", AS556:AS596, "Participante")
    ) / 2
) -
(
    (
        SUMIFS(AR556:AR596, AY556:AY596, INDIRECT("AE" &amp; ROW()), AP556:AP596, "💲", AS556:AS596, "Empleado") +
        SUMIFS(AR556:AR596, AY556:AY596, INDIRECT("AE" &amp; ROW()), AP556:AP596, "📦", AS556:AS596, "Empleado")
    ) / 2
) -
(
    (
        SUMIFS(AR556:AR596, AY556:AY596, INDIRECT("AE" &amp; ROW()), AP556:AP596, "💲", AS556:AS596, "Exonerado ADH") +
        SUMIFS(AR556:AR596, AY556:AY596, INDIRECT("AE" &amp; ROW()), AP556:AP596, "📦", AS556:AS596, "Exonerado ADH")
    ) / 2
) -
(
    SUMIFS(AR556:AR596, AY556:AY596, INDIRECT("AE" &amp; ROW()), AP556:AP596, "💲", AS556:AS596, "Exonerado Doctor") +
    SUMIFS(AR556:AR596, AY556:AY596, INDIRECT("AE" &amp; ROW()), AP556:AP596, "📦", AS556:AS596, "Exonerado Doctor")
) -
(
    (
        SUMIFS(AR556:AR596, AY556:AY596, INDIRECT("AE" &amp; ROW()), AP556:AP596, "💲", AS556:AS596, "") +
        SUMIFS(AR556:AR596, AY556:AY596, INDIRECT("AE" &amp; ROW()), AP556:AP596, "📦", AS556:AS596, "")
    ) / 2
)</f>
        <v>0</v>
      </c>
      <c r="AM603" s="56"/>
      <c r="AN603" s="56"/>
      <c r="AO603" s="56"/>
      <c r="AP603" s="56"/>
      <c r="AQ603" s="56"/>
      <c r="AR603" s="56"/>
      <c r="AS603" s="56"/>
      <c r="AT603" s="56"/>
      <c r="AU603" s="56"/>
      <c r="AV603" s="56"/>
      <c r="AW603" s="56"/>
      <c r="AX603" s="56"/>
      <c r="AY603" s="56"/>
      <c r="AZ603" s="56"/>
      <c r="BA603" s="56"/>
      <c r="BB603" s="56"/>
      <c r="BC603" s="56"/>
      <c r="BD603" s="56"/>
      <c r="BE603" s="56"/>
      <c r="BF603" s="56"/>
      <c r="BG603" s="56"/>
      <c r="BH603" s="56"/>
      <c r="BI603" s="56"/>
      <c r="BJ603" s="56"/>
      <c r="BK603" s="56"/>
      <c r="BL603" s="56"/>
      <c r="BM603" s="56"/>
      <c r="BN603" s="56"/>
    </row>
    <row r="604" spans="1:66" ht="11.25" customHeight="1">
      <c r="A604" s="222">
        <f>A600+$Q$13/1440</f>
        <v>0.83333333333333304</v>
      </c>
      <c r="B604" s="164"/>
      <c r="C604" s="204"/>
      <c r="D604" s="207"/>
      <c r="E604" s="177" t="s">
        <v>36</v>
      </c>
      <c r="F604" s="42" t="str">
        <f>IF(D604&lt;&gt;"", VLOOKUP(D604,'Base de Datos'!$A$2:$D1268,2,FALSE()),"")</f>
        <v/>
      </c>
      <c r="G604" s="204"/>
      <c r="H604" s="216"/>
      <c r="I604" s="177" t="s">
        <v>36</v>
      </c>
      <c r="J604" s="42" t="str">
        <f>IF(H604&lt;&gt;"", VLOOKUP(H604,'Base de Datos'!$A$2:$D1268,2,FALSE()),"")</f>
        <v/>
      </c>
      <c r="K604" s="204"/>
      <c r="L604" s="216"/>
      <c r="M604" s="177" t="s">
        <v>36</v>
      </c>
      <c r="N604" s="42" t="str">
        <f>IF(L604&lt;&gt;"", VLOOKUP(L604,'Base de Datos'!$A$2:$D1268,2,FALSE()),"")</f>
        <v/>
      </c>
      <c r="O604" s="165"/>
      <c r="P604" s="165"/>
      <c r="Q604" s="165"/>
      <c r="R604" s="166"/>
      <c r="S604" s="167"/>
      <c r="T604" s="45" t="s">
        <v>37</v>
      </c>
      <c r="U604" s="168"/>
      <c r="V604" s="169"/>
      <c r="W604" s="167"/>
      <c r="X604" s="45" t="s">
        <v>37</v>
      </c>
      <c r="Y604" s="168"/>
      <c r="Z604" s="169"/>
      <c r="AA604" s="167"/>
      <c r="AB604" s="45" t="s">
        <v>37</v>
      </c>
      <c r="AC604" s="168"/>
      <c r="AD604" s="56"/>
      <c r="AE604" s="232" t="s">
        <v>72</v>
      </c>
      <c r="AF604" s="230"/>
      <c r="AG604" s="90">
        <f t="array" aca="1" ref="AG604" ca="1">COUNTIFS(AP556:AP596, "💲", AY556:AY596, INDIRECT("AE" &amp; ROW())) + COUNTIFS(AP556:AP596, "📦", AY556:AY596, INDIRECT("AE" &amp; ROW())) + COUNTIFS(AP556:AP596, "✅", AY556:AY596, INDIRECT("AE" &amp; ROW()))</f>
        <v>0</v>
      </c>
      <c r="AH604" s="68">
        <f t="array" aca="1" ref="AH604" ca="1">COUNTIFS(AP556:AP596, "💲", AY556:AY596, INDIRECT("AE" &amp; ROW())) + COUNTIFS(AP556:AP596, "📦", AY556:AY596, INDIRECT("AE" &amp; ROW()))</f>
        <v>0</v>
      </c>
      <c r="AI604" s="139">
        <f t="array" aca="1" ref="AI604" ca="1">SUMIFS(AR556:AR596, AY556:AY596, INDIRECT("AE" &amp; ROW()), AP556:AP596, "💲") + SUMIFS(AR556:AR596, AY556:AY596, INDIRECT("AE" &amp; ROW()), AP556:AP596, "📦")</f>
        <v>0</v>
      </c>
      <c r="AJ604" s="139">
        <f t="array" aca="1" ref="AJ604" ca="1">(
    SUMIFS(AR556:AR596, AY556:AY596, INDIRECT("AE" &amp; ROW()), AP556:AP596, "💲") +
    SUMIFS(AR556:AR596, AY556:AY596, INDIRECT("AE" &amp; ROW()), AP556:AP596, "📦")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
        SUMIFS(AR556:AR596, AY556:AY596, INDIRECT("AE" &amp; ROW()), AP556:AP596, "💲", AS556:AS596, "Familiar") +
        SUMIFS(AR556:AR596, AY556:AY596, INDIRECT("AE" &amp; ROW()), AP556:AP596, "📦", AS556:AS596, "Familiar")
    ) / 2
)  -
(
    (
        SUMIFS(AR556:AR596, AY556:AY596, INDIRECT("AE" &amp; ROW()), AP556:AP596, "💲", AS556:AS596, "Exonerado ADH") +
        SUMIFS(AR556:AR596, AY556:AY596, INDIRECT("AE" &amp; ROW()), AP556:AP596, "📦", AS556:AS596, "Exonerado ADH")
    ) / 2
)  -
(
    (
        SUMIFS(AR556:AR596, AY556:AY596, INDIRECT("AE" &amp; ROW()), AP556:AP596, "💲", AS556:AS596, "Exonerado Doctor") +
        SUMIFS(AR556:AR596, AY556:AY596, INDIRECT("AE" &amp; ROW()), AP556:AP596, "📦", AS556:AS596, "Exonerado Doctor")
    ) / 2
)</f>
        <v>0</v>
      </c>
      <c r="AK604" s="139">
        <f t="array" aca="1" ref="AK604" ca="1">(
    SUMIFS(AR556:AR596, AY556:AY596, INDIRECT("AE" &amp; ROW()), AP556:AP596, "💲") +
    SUMIFS(AR556:AR596, AY556:AY596, INDIRECT("AE" &amp; ROW()), AP556:AP596, "📦")
) -
(
    SUMIFS(AR556:AR596, AY556:AY596, INDIRECT("AE" &amp; ROW()), AP556:AP596, "💲", AS556:AS596, "Familiar") +
    SUMIFS(AR556:AR596, AY556:AY596, INDIRECT("AE" &amp; ROW()), AP556:AP596, "📦", AS556:AS596, "Familiar")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SUMIFS(AR556:AR596, AY556:AY596, INDIRECT("AE" &amp; ROW()), AP556:AP596, "💲", AS556:AS596, "Exonerado ADH") +
    SUMIFS(AR556:AR596, AY556:AY596, INDIRECT("AE" &amp; ROW()), AP556:AP596, "📦", AS556:AS596, "Exonerado ADH")
) -
(
    (
        SUMIFS(AR556:AR596, AY556:AY596, INDIRECT("AE" &amp; ROW()), AP556:AP596, "💲", AS556:AS596, "Exonerado Doctor") +
        SUMIFS(AR556:AR596, AY556:AY596, INDIRECT("AE" &amp; ROW()), AP556:AP596, "📦", AS556:AS596, "Exonerado Doctor")
    ) / 2
) -
(
    (
        SUMIFS(AR556:AR596, AY556:AY596, INDIRECT("AE" &amp; ROW()), AP556:AP596, "💲", AS556:AS596, "") +
        SUMIFS(AR556:AR596, AY556:AY596, INDIRECT("AE" &amp; ROW()), AP556:AP596, "📦", AS556:AS596, "")
    ) / 2
)</f>
        <v>0</v>
      </c>
      <c r="AL604" s="140">
        <f t="array" aca="1" ref="AL604" ca="1">(
    SUMIFS(AR556:AR596, AY556:AY596, INDIRECT("AE" &amp; ROW()), AP556:AP596, "💲") +
    SUMIFS(AR556:AR596, AY556:AY596, INDIRECT("AE" &amp; ROW()), AP556:AP596, "📦")
) -
(
    (
        SUMIFS(AR556:AR596, AY556:AY596, INDIRECT("AE" &amp; ROW()), AP556:AP596, "💲", AS556:AS596, "Familiar") +
        SUMIFS(AR556:AR596, AY556:AY596, INDIRECT("AE" &amp; ROW()), AP556:AP596, "📦", AS556:AS596, "Familiar")
    ) / 2
) -
(
    (
        SUMIFS(AR556:AR596, AY556:AY596, INDIRECT("AE" &amp; ROW()), AP556:AP596, "💲", AS556:AS596, "Participante") +
        SUMIFS(AR556:AR596, AY556:AY596, INDIRECT("AE" &amp; ROW()), AP556:AP596, "📦", AS556:AS596, "Participante")
    ) / 2
) -
(
    (
        SUMIFS(AR556:AR596, AY556:AY596, INDIRECT("AE" &amp; ROW()), AP556:AP596, "💲", AS556:AS596, "Empleado") +
        SUMIFS(AR556:AR596, AY556:AY596, INDIRECT("AE" &amp; ROW()), AP556:AP596, "📦", AS556:AS596, "Empleado")
    ) / 2
) -
(
    (
        SUMIFS(AR556:AR596, AY556:AY596, INDIRECT("AE" &amp; ROW()), AP556:AP596, "💲", AS556:AS596, "Exonerado ADH") +
        SUMIFS(AR556:AR596, AY556:AY596, INDIRECT("AE" &amp; ROW()), AP556:AP596, "📦", AS556:AS596, "Exonerado ADH")
    ) / 2
) -
(
    SUMIFS(AR556:AR596, AY556:AY596, INDIRECT("AE" &amp; ROW()), AP556:AP596, "💲", AS556:AS596, "Exonerado Doctor") +
    SUMIFS(AR556:AR596, AY556:AY596, INDIRECT("AE" &amp; ROW()), AP556:AP596, "📦", AS556:AS596, "Exonerado Doctor")
) -
(
    (
        SUMIFS(AR556:AR596, AY556:AY596, INDIRECT("AE" &amp; ROW()), AP556:AP596, "💲", AS556:AS596, "") +
        SUMIFS(AR556:AR596, AY556:AY596, INDIRECT("AE" &amp; ROW()), AP556:AP596, "📦", AS556:AS596, "")
    ) / 2
)</f>
        <v>0</v>
      </c>
      <c r="AM604" s="56"/>
      <c r="AN604" s="56"/>
      <c r="AO604" s="56"/>
      <c r="AP604" s="56"/>
      <c r="AQ604" s="56"/>
      <c r="AR604" s="56"/>
      <c r="AS604" s="56"/>
      <c r="AT604" s="56"/>
      <c r="AU604" s="56"/>
      <c r="AV604" s="56"/>
      <c r="AW604" s="56"/>
      <c r="AX604" s="56"/>
      <c r="AY604" s="56"/>
      <c r="AZ604" s="56"/>
      <c r="BA604" s="56"/>
      <c r="BB604" s="56"/>
      <c r="BC604" s="56"/>
      <c r="BD604" s="56"/>
      <c r="BE604" s="56"/>
      <c r="BF604" s="56"/>
      <c r="BG604" s="56"/>
      <c r="BH604" s="56"/>
      <c r="BI604" s="56"/>
      <c r="BJ604" s="56"/>
      <c r="BK604" s="56"/>
      <c r="BL604" s="56"/>
      <c r="BM604" s="56"/>
      <c r="BN604" s="56"/>
    </row>
    <row r="605" spans="1:66" ht="11.25" customHeight="1">
      <c r="A605" s="220"/>
      <c r="B605" s="164"/>
      <c r="C605" s="205"/>
      <c r="D605" s="208"/>
      <c r="E605" s="178" t="s">
        <v>42</v>
      </c>
      <c r="F605" s="58" t="str">
        <f>IF(D604&lt;&gt;"", VLOOKUP(D604,'Base de Datos'!$A$2:$D1268,3,FALSE()),"")</f>
        <v/>
      </c>
      <c r="G605" s="205"/>
      <c r="H605" s="208"/>
      <c r="I605" s="178" t="s">
        <v>42</v>
      </c>
      <c r="J605" s="58" t="str">
        <f>IF(H604&lt;&gt;"", VLOOKUP(H604,'Base de Datos'!$A$2:$D1268,3,FALSE()),"")</f>
        <v/>
      </c>
      <c r="K605" s="205"/>
      <c r="L605" s="208"/>
      <c r="M605" s="178" t="s">
        <v>42</v>
      </c>
      <c r="N605" s="58" t="str">
        <f>IF(L604&lt;&gt;"", VLOOKUP(L604,'Base de Datos'!$A$2:$D1268,3,FALSE()),"")</f>
        <v/>
      </c>
      <c r="O605" s="165"/>
      <c r="P605" s="165"/>
      <c r="Q605" s="165"/>
      <c r="R605" s="166"/>
      <c r="S605" s="231"/>
      <c r="T605" s="230"/>
      <c r="U605" s="170"/>
      <c r="V605" s="169"/>
      <c r="W605" s="231"/>
      <c r="X605" s="230"/>
      <c r="Y605" s="170"/>
      <c r="Z605" s="169"/>
      <c r="AA605" s="231"/>
      <c r="AB605" s="230"/>
      <c r="AC605" s="170"/>
      <c r="AD605" s="56"/>
      <c r="AE605" s="232" t="s">
        <v>75</v>
      </c>
      <c r="AF605" s="230"/>
      <c r="AG605" s="90">
        <f t="array" aca="1" ref="AG605" ca="1">COUNTIFS(AP556:AP596, "💲", AY556:AY596, INDIRECT("AE" &amp; ROW())) + COUNTIFS(AP556:AP596, "📦", AY556:AY596, INDIRECT("AE" &amp; ROW())) + COUNTIFS(AP556:AP596, "✅", AY556:AY596, INDIRECT("AE" &amp; ROW()))</f>
        <v>0</v>
      </c>
      <c r="AH605" s="68">
        <f t="array" aca="1" ref="AH605" ca="1">COUNTIFS(AP556:AP596, "💲", AY556:AY596, INDIRECT("AE" &amp; ROW())) + COUNTIFS(AP556:AP596, "📦", AY556:AY596, INDIRECT("AE" &amp; ROW()))</f>
        <v>0</v>
      </c>
      <c r="AI605" s="139">
        <f t="array" aca="1" ref="AI605" ca="1">SUMIFS(AR556:AR596, AY556:AY596, INDIRECT("AE" &amp; ROW()), AP556:AP596, "💲") + SUMIFS(AR556:AR596, AY556:AY596, INDIRECT("AE" &amp; ROW()), AP556:AP596, "📦")</f>
        <v>0</v>
      </c>
      <c r="AJ605" s="139">
        <f t="array" aca="1" ref="AJ605" ca="1">(
    SUMIFS(AR556:AR596, AY556:AY596, INDIRECT("AE" &amp; ROW()), AP556:AP596, "💲") +
    SUMIFS(AR556:AR596, AY556:AY596, INDIRECT("AE" &amp; ROW()), AP556:AP596, "📦")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
        SUMIFS(AR556:AR596, AY556:AY596, INDIRECT("AE" &amp; ROW()), AP556:AP596, "💲", AS556:AS596, "Familiar") +
        SUMIFS(AR556:AR596, AY556:AY596, INDIRECT("AE" &amp; ROW()), AP556:AP596, "📦", AS556:AS596, "Familiar")
    ) / 2
)  -
(
    (
        SUMIFS(AR556:AR596, AY556:AY596, INDIRECT("AE" &amp; ROW()), AP556:AP596, "💲", AS556:AS596, "Exonerado ADH") +
        SUMIFS(AR556:AR596, AY556:AY596, INDIRECT("AE" &amp; ROW()), AP556:AP596, "📦", AS556:AS596, "Exonerado ADH")
    ) / 2
)  -
(
    (
        SUMIFS(AR556:AR596, AY556:AY596, INDIRECT("AE" &amp; ROW()), AP556:AP596, "💲", AS556:AS596, "Exonerado Doctor") +
        SUMIFS(AR556:AR596, AY556:AY596, INDIRECT("AE" &amp; ROW()), AP556:AP596, "📦", AS556:AS596, "Exonerado Doctor")
    ) / 2
)</f>
        <v>0</v>
      </c>
      <c r="AK605" s="139">
        <f t="array" aca="1" ref="AK605" ca="1">(
    SUMIFS(AR556:AR596, AY556:AY596, INDIRECT("AE" &amp; ROW()), AP556:AP596, "💲") +
    SUMIFS(AR556:AR596, AY556:AY596, INDIRECT("AE" &amp; ROW()), AP556:AP596, "📦")
) -
(
    SUMIFS(AR556:AR596, AY556:AY596, INDIRECT("AE" &amp; ROW()), AP556:AP596, "💲", AS556:AS596, "Familiar") +
    SUMIFS(AR556:AR596, AY556:AY596, INDIRECT("AE" &amp; ROW()), AP556:AP596, "📦", AS556:AS596, "Familiar")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SUMIFS(AR556:AR596, AY556:AY596, INDIRECT("AE" &amp; ROW()), AP556:AP596, "💲", AS556:AS596, "Exonerado ADH") +
    SUMIFS(AR556:AR596, AY556:AY596, INDIRECT("AE" &amp; ROW()), AP556:AP596, "📦", AS556:AS596, "Exonerado ADH")
) -
(
    (
        SUMIFS(AR556:AR596, AY556:AY596, INDIRECT("AE" &amp; ROW()), AP556:AP596, "💲", AS556:AS596, "Exonerado Doctor") +
        SUMIFS(AR556:AR596, AY556:AY596, INDIRECT("AE" &amp; ROW()), AP556:AP596, "📦", AS556:AS596, "Exonerado Doctor")
    ) / 2
) -
(
    (
        SUMIFS(AR556:AR596, AY556:AY596, INDIRECT("AE" &amp; ROW()), AP556:AP596, "💲", AS556:AS596, "") +
        SUMIFS(AR556:AR596, AY556:AY596, INDIRECT("AE" &amp; ROW()), AP556:AP596, "📦", AS556:AS596, "")
    ) / 2
)</f>
        <v>0</v>
      </c>
      <c r="AL605" s="140">
        <f t="array" aca="1" ref="AL605" ca="1">(
    SUMIFS(AR556:AR596, AY556:AY596, INDIRECT("AE" &amp; ROW()), AP556:AP596, "💲") +
    SUMIFS(AR556:AR596, AY556:AY596, INDIRECT("AE" &amp; ROW()), AP556:AP596, "📦")
) -
(
    (
        SUMIFS(AR556:AR596, AY556:AY596, INDIRECT("AE" &amp; ROW()), AP556:AP596, "💲", AS556:AS596, "Familiar") +
        SUMIFS(AR556:AR596, AY556:AY596, INDIRECT("AE" &amp; ROW()), AP556:AP596, "📦", AS556:AS596, "Familiar")
    ) / 2
) -
(
    (
        SUMIFS(AR556:AR596, AY556:AY596, INDIRECT("AE" &amp; ROW()), AP556:AP596, "💲", AS556:AS596, "Participante") +
        SUMIFS(AR556:AR596, AY556:AY596, INDIRECT("AE" &amp; ROW()), AP556:AP596, "📦", AS556:AS596, "Participante")
    ) / 2
) -
(
    (
        SUMIFS(AR556:AR596, AY556:AY596, INDIRECT("AE" &amp; ROW()), AP556:AP596, "💲", AS556:AS596, "Empleado") +
        SUMIFS(AR556:AR596, AY556:AY596, INDIRECT("AE" &amp; ROW()), AP556:AP596, "📦", AS556:AS596, "Empleado")
    ) / 2
) -
(
    (
        SUMIFS(AR556:AR596, AY556:AY596, INDIRECT("AE" &amp; ROW()), AP556:AP596, "💲", AS556:AS596, "Exonerado ADH") +
        SUMIFS(AR556:AR596, AY556:AY596, INDIRECT("AE" &amp; ROW()), AP556:AP596, "📦", AS556:AS596, "Exonerado ADH")
    ) / 2
) -
(
    SUMIFS(AR556:AR596, AY556:AY596, INDIRECT("AE" &amp; ROW()), AP556:AP596, "💲", AS556:AS596, "Exonerado Doctor") +
    SUMIFS(AR556:AR596, AY556:AY596, INDIRECT("AE" &amp; ROW()), AP556:AP596, "📦", AS556:AS596, "Exonerado Doctor")
) -
(
    (
        SUMIFS(AR556:AR596, AY556:AY596, INDIRECT("AE" &amp; ROW()), AP556:AP596, "💲", AS556:AS596, "") +
        SUMIFS(AR556:AR596, AY556:AY596, INDIRECT("AE" &amp; ROW()), AP556:AP596, "📦", AS556:AS596, "")
    ) / 2
)</f>
        <v>0</v>
      </c>
      <c r="AM605" s="56"/>
      <c r="AN605" s="56"/>
      <c r="AO605" s="56"/>
      <c r="AP605" s="56"/>
      <c r="AQ605" s="56"/>
      <c r="AR605" s="56"/>
      <c r="AS605" s="56"/>
      <c r="AT605" s="56"/>
      <c r="AU605" s="56"/>
      <c r="AV605" s="56"/>
      <c r="AW605" s="56"/>
      <c r="AX605" s="56"/>
      <c r="AY605" s="56"/>
      <c r="AZ605" s="56"/>
      <c r="BA605" s="56"/>
      <c r="BB605" s="56"/>
      <c r="BC605" s="56"/>
      <c r="BD605" s="56"/>
      <c r="BE605" s="56"/>
      <c r="BF605" s="56"/>
      <c r="BG605" s="56"/>
      <c r="BH605" s="56"/>
      <c r="BI605" s="56"/>
      <c r="BJ605" s="56"/>
      <c r="BK605" s="56"/>
      <c r="BL605" s="56"/>
      <c r="BM605" s="56"/>
      <c r="BN605" s="56"/>
    </row>
    <row r="606" spans="1:66" ht="11.25" customHeight="1">
      <c r="A606" s="220"/>
      <c r="B606" s="164"/>
      <c r="C606" s="205"/>
      <c r="D606" s="208"/>
      <c r="E606" s="178" t="s">
        <v>44</v>
      </c>
      <c r="F606" s="58" t="str">
        <f>IF(D604&lt;&gt;"", VLOOKUP(D604,'Base de Datos'!$A$2:$D1268,4,FALSE()),"")</f>
        <v/>
      </c>
      <c r="G606" s="205"/>
      <c r="H606" s="208"/>
      <c r="I606" s="178" t="s">
        <v>44</v>
      </c>
      <c r="J606" s="58" t="str">
        <f>IF(H604&lt;&gt;"", VLOOKUP(H604,'Base de Datos'!$A$2:$D1268,4,FALSE()),"")</f>
        <v/>
      </c>
      <c r="K606" s="205"/>
      <c r="L606" s="208"/>
      <c r="M606" s="178" t="s">
        <v>44</v>
      </c>
      <c r="N606" s="58" t="str">
        <f>IF(L604&lt;&gt;"", VLOOKUP(L604,'Base de Datos'!$A$2:$D1268,4,FALSE()),"")</f>
        <v/>
      </c>
      <c r="O606" s="165"/>
      <c r="P606" s="165"/>
      <c r="Q606" s="165"/>
      <c r="R606" s="166"/>
      <c r="S606" s="231"/>
      <c r="T606" s="230"/>
      <c r="U606" s="170"/>
      <c r="V606" s="169"/>
      <c r="W606" s="231"/>
      <c r="X606" s="230"/>
      <c r="Y606" s="170"/>
      <c r="Z606" s="169"/>
      <c r="AA606" s="231"/>
      <c r="AB606" s="230"/>
      <c r="AC606" s="170"/>
      <c r="AD606" s="56"/>
      <c r="AE606" s="232" t="s">
        <v>77</v>
      </c>
      <c r="AF606" s="230"/>
      <c r="AG606" s="90">
        <f t="array" aca="1" ref="AG606" ca="1">COUNTIFS(AP556:AP596, "💲", AY556:AY596, INDIRECT("AE" &amp; ROW())) + COUNTIFS(AP556:AP596, "📦", AY556:AY596, INDIRECT("AE" &amp; ROW())) + COUNTIFS(AP556:AP596, "✅", AY556:AY596, INDIRECT("AE" &amp; ROW()))</f>
        <v>0</v>
      </c>
      <c r="AH606" s="68">
        <f t="array" aca="1" ref="AH606" ca="1">COUNTIFS(AP556:AP596, "💲", AY556:AY596, INDIRECT("AE" &amp; ROW())) + COUNTIFS(AP556:AP596, "📦", AY556:AY596, INDIRECT("AE" &amp; ROW()))</f>
        <v>0</v>
      </c>
      <c r="AI606" s="139">
        <f t="array" aca="1" ref="AI606" ca="1">SUMIFS(AR556:AR596, AY556:AY596, INDIRECT("AE" &amp; ROW()), AP556:AP596, "💲") + SUMIFS(AR556:AR596, AY556:AY596, INDIRECT("AE" &amp; ROW()), AP556:AP596, "📦")</f>
        <v>0</v>
      </c>
      <c r="AJ606" s="139">
        <f t="array" aca="1" ref="AJ606" ca="1">(
    SUMIFS(AR556:AR596, AY556:AY596, INDIRECT("AE" &amp; ROW()), AP556:AP596, "💲") +
    SUMIFS(AR556:AR596, AY556:AY596, INDIRECT("AE" &amp; ROW()), AP556:AP596, "📦")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
        SUMIFS(AR556:AR596, AY556:AY596, INDIRECT("AE" &amp; ROW()), AP556:AP596, "💲", AS556:AS596, "Familiar") +
        SUMIFS(AR556:AR596, AY556:AY596, INDIRECT("AE" &amp; ROW()), AP556:AP596, "📦", AS556:AS596, "Familiar")
    ) / 2
)  -
(
    (
        SUMIFS(AR556:AR596, AY556:AY596, INDIRECT("AE" &amp; ROW()), AP556:AP596, "💲", AS556:AS596, "Exonerado ADH") +
        SUMIFS(AR556:AR596, AY556:AY596, INDIRECT("AE" &amp; ROW()), AP556:AP596, "📦", AS556:AS596, "Exonerado ADH")
    ) / 2
)  -
(
    (
        SUMIFS(AR556:AR596, AY556:AY596, INDIRECT("AE" &amp; ROW()), AP556:AP596, "💲", AS556:AS596, "Exonerado Doctor") +
        SUMIFS(AR556:AR596, AY556:AY596, INDIRECT("AE" &amp; ROW()), AP556:AP596, "📦", AS556:AS596, "Exonerado Doctor")
    ) / 2
)</f>
        <v>0</v>
      </c>
      <c r="AK606" s="139">
        <f t="array" aca="1" ref="AK606" ca="1">(
    SUMIFS(AR556:AR596, AY556:AY596, INDIRECT("AE" &amp; ROW()), AP556:AP596, "💲") +
    SUMIFS(AR556:AR596, AY556:AY596, INDIRECT("AE" &amp; ROW()), AP556:AP596, "📦")
) -
(
    SUMIFS(AR556:AR596, AY556:AY596, INDIRECT("AE" &amp; ROW()), AP556:AP596, "💲", AS556:AS596, "Familiar") +
    SUMIFS(AR556:AR596, AY556:AY596, INDIRECT("AE" &amp; ROW()), AP556:AP596, "📦", AS556:AS596, "Familiar")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SUMIFS(AR556:AR596, AY556:AY596, INDIRECT("AE" &amp; ROW()), AP556:AP596, "💲", AS556:AS596, "Exonerado ADH") +
    SUMIFS(AR556:AR596, AY556:AY596, INDIRECT("AE" &amp; ROW()), AP556:AP596, "📦", AS556:AS596, "Exonerado ADH")
) -
(
    (
        SUMIFS(AR556:AR596, AY556:AY596, INDIRECT("AE" &amp; ROW()), AP556:AP596, "💲", AS556:AS596, "Exonerado Doctor") +
        SUMIFS(AR556:AR596, AY556:AY596, INDIRECT("AE" &amp; ROW()), AP556:AP596, "📦", AS556:AS596, "Exonerado Doctor")
    ) / 2
) -
(
    (
        SUMIFS(AR556:AR596, AY556:AY596, INDIRECT("AE" &amp; ROW()), AP556:AP596, "💲", AS556:AS596, "") +
        SUMIFS(AR556:AR596, AY556:AY596, INDIRECT("AE" &amp; ROW()), AP556:AP596, "📦", AS556:AS596, "")
    ) / 2
)</f>
        <v>0</v>
      </c>
      <c r="AL606" s="140">
        <f t="array" aca="1" ref="AL606" ca="1">(
    SUMIFS(AR556:AR596, AY556:AY596, INDIRECT("AE" &amp; ROW()), AP556:AP596, "💲") +
    SUMIFS(AR556:AR596, AY556:AY596, INDIRECT("AE" &amp; ROW()), AP556:AP596, "📦")
) -
(
    (
        SUMIFS(AR556:AR596, AY556:AY596, INDIRECT("AE" &amp; ROW()), AP556:AP596, "💲", AS556:AS596, "Familiar") +
        SUMIFS(AR556:AR596, AY556:AY596, INDIRECT("AE" &amp; ROW()), AP556:AP596, "📦", AS556:AS596, "Familiar")
    ) / 2
) -
(
    (
        SUMIFS(AR556:AR596, AY556:AY596, INDIRECT("AE" &amp; ROW()), AP556:AP596, "💲", AS556:AS596, "Participante") +
        SUMIFS(AR556:AR596, AY556:AY596, INDIRECT("AE" &amp; ROW()), AP556:AP596, "📦", AS556:AS596, "Participante")
    ) / 2
) -
(
    (
        SUMIFS(AR556:AR596, AY556:AY596, INDIRECT("AE" &amp; ROW()), AP556:AP596, "💲", AS556:AS596, "Empleado") +
        SUMIFS(AR556:AR596, AY556:AY596, INDIRECT("AE" &amp; ROW()), AP556:AP596, "📦", AS556:AS596, "Empleado")
    ) / 2
) -
(
    (
        SUMIFS(AR556:AR596, AY556:AY596, INDIRECT("AE" &amp; ROW()), AP556:AP596, "💲", AS556:AS596, "Exonerado ADH") +
        SUMIFS(AR556:AR596, AY556:AY596, INDIRECT("AE" &amp; ROW()), AP556:AP596, "📦", AS556:AS596, "Exonerado ADH")
    ) / 2
) -
(
    SUMIFS(AR556:AR596, AY556:AY596, INDIRECT("AE" &amp; ROW()), AP556:AP596, "💲", AS556:AS596, "Exonerado Doctor") +
    SUMIFS(AR556:AR596, AY556:AY596, INDIRECT("AE" &amp; ROW()), AP556:AP596, "📦", AS556:AS596, "Exonerado Doctor")
) -
(
    (
        SUMIFS(AR556:AR596, AY556:AY596, INDIRECT("AE" &amp; ROW()), AP556:AP596, "💲", AS556:AS596, "") +
        SUMIFS(AR556:AR596, AY556:AY596, INDIRECT("AE" &amp; ROW()), AP556:AP596, "📦", AS556:AS596, "")
    ) / 2
)</f>
        <v>0</v>
      </c>
      <c r="AM606" s="56"/>
      <c r="AN606" s="56"/>
      <c r="AO606" s="56"/>
      <c r="AP606" s="56"/>
      <c r="AQ606" s="56"/>
      <c r="AR606" s="56"/>
      <c r="AS606" s="56"/>
      <c r="AT606" s="56"/>
      <c r="AU606" s="56"/>
      <c r="AV606" s="56"/>
      <c r="AW606" s="56"/>
      <c r="AX606" s="56"/>
      <c r="AY606" s="56"/>
      <c r="AZ606" s="56"/>
      <c r="BA606" s="56"/>
      <c r="BB606" s="56"/>
      <c r="BC606" s="56"/>
      <c r="BD606" s="56"/>
      <c r="BE606" s="56"/>
      <c r="BF606" s="56"/>
      <c r="BG606" s="56"/>
      <c r="BH606" s="56"/>
      <c r="BI606" s="56"/>
      <c r="BJ606" s="56"/>
      <c r="BK606" s="56"/>
      <c r="BL606" s="56"/>
      <c r="BM606" s="56"/>
      <c r="BN606" s="56"/>
    </row>
    <row r="607" spans="1:66" ht="11.25" customHeight="1">
      <c r="A607" s="221"/>
      <c r="B607" s="164"/>
      <c r="C607" s="206"/>
      <c r="D607" s="209"/>
      <c r="E607" s="179" t="s">
        <v>46</v>
      </c>
      <c r="F607" s="180"/>
      <c r="G607" s="206"/>
      <c r="H607" s="209"/>
      <c r="I607" s="179" t="s">
        <v>46</v>
      </c>
      <c r="J607" s="180"/>
      <c r="K607" s="206"/>
      <c r="L607" s="209"/>
      <c r="M607" s="179" t="s">
        <v>46</v>
      </c>
      <c r="N607" s="180"/>
      <c r="O607" s="165"/>
      <c r="P607" s="165"/>
      <c r="Q607" s="165"/>
      <c r="R607" s="166"/>
      <c r="S607" s="227" t="str">
        <f>IF(OR(S604="Empleado",S604="Familiar"),"Nombre del Empleado","N° Factura")</f>
        <v>N° Factura</v>
      </c>
      <c r="T607" s="228"/>
      <c r="U607" s="89"/>
      <c r="V607" s="169"/>
      <c r="W607" s="227" t="str">
        <f>IF(OR(W604="Empleado",W604="Familiar"),"Nombre del Empleado","N° Factura")</f>
        <v>N° Factura</v>
      </c>
      <c r="X607" s="228"/>
      <c r="Y607" s="89"/>
      <c r="Z607" s="169"/>
      <c r="AA607" s="227" t="str">
        <f>IF(OR(AA604="Empleado",AA604="Familiar"),"Nombre del Empleado","N° Factura")</f>
        <v>N° Factura</v>
      </c>
      <c r="AB607" s="228"/>
      <c r="AC607" s="89"/>
      <c r="AD607" s="56"/>
      <c r="AE607" s="233" t="s">
        <v>80</v>
      </c>
      <c r="AF607" s="228"/>
      <c r="AG607" s="143">
        <f t="array" aca="1" ref="AG607" ca="1">COUNTIFS(AP556:AP596, "💲", AY556:AY596, INDIRECT("AE" &amp; ROW())) + COUNTIFS(AP556:AP596, "📦", AY556:AY596, INDIRECT("AE" &amp; ROW())) + COUNTIFS(AP556:AP596, "✅", AY556:AY596, INDIRECT("AE" &amp; ROW()))</f>
        <v>0</v>
      </c>
      <c r="AH607" s="144">
        <f t="array" aca="1" ref="AH607" ca="1">COUNTIFS(AP556:AP596, "💲", AY556:AY596, INDIRECT("AE" &amp; ROW())) + COUNTIFS(AP556:AP596, "📦", AY556:AY596, INDIRECT("AE" &amp; ROW()))</f>
        <v>0</v>
      </c>
      <c r="AI607" s="145">
        <f t="array" aca="1" ref="AI607" ca="1">SUMIFS(AR556:AR596, AY556:AY596, INDIRECT("AE" &amp; ROW()), AP556:AP596, "💲") + SUMIFS(AR556:AR596, AY556:AY596, INDIRECT("AE" &amp; ROW()), AP556:AP596, "📦")</f>
        <v>0</v>
      </c>
      <c r="AJ607" s="145">
        <f t="array" aca="1" ref="AJ607" ca="1">(
    SUMIFS(AR556:AR596, AY556:AY596, INDIRECT("AE" &amp; ROW()), AP556:AP596, "💲") +
    SUMIFS(AR556:AR596, AY556:AY596, INDIRECT("AE" &amp; ROW()), AP556:AP596, "📦")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
        SUMIFS(AR556:AR596, AY556:AY596, INDIRECT("AE" &amp; ROW()), AP556:AP596, "💲", AS556:AS596, "Familiar") +
        SUMIFS(AR556:AR596, AY556:AY596, INDIRECT("AE" &amp; ROW()), AP556:AP596, "📦", AS556:AS596, "Familiar")
    ) / 2
)  -
(
    (
        SUMIFS(AR556:AR596, AY556:AY596, INDIRECT("AE" &amp; ROW()), AP556:AP596, "💲", AS556:AS596, "Exonerado ADH") +
        SUMIFS(AR556:AR596, AY556:AY596, INDIRECT("AE" &amp; ROW()), AP556:AP596, "📦", AS556:AS596, "Exonerado ADH")
    ) / 2
)  -
(
    (
        SUMIFS(AR556:AR596, AY556:AY596, INDIRECT("AE" &amp; ROW()), AP556:AP596, "💲", AS556:AS596, "Exonerado Doctor") +
        SUMIFS(AR556:AR596, AY556:AY596, INDIRECT("AE" &amp; ROW()), AP556:AP596, "📦", AS556:AS596, "Exonerado Doctor")
    ) / 2
)</f>
        <v>0</v>
      </c>
      <c r="AK607" s="145">
        <f t="array" aca="1" ref="AK607" ca="1">(
    SUMIFS(AR556:AR596, AY556:AY596, INDIRECT("AE" &amp; ROW()), AP556:AP596, "💲") +
    SUMIFS(AR556:AR596, AY556:AY596, INDIRECT("AE" &amp; ROW()), AP556:AP596, "📦")
) -
(
    SUMIFS(AR556:AR596, AY556:AY596, INDIRECT("AE" &amp; ROW()), AP556:AP596, "💲", AS556:AS596, "Familiar") +
    SUMIFS(AR556:AR596, AY556:AY596, INDIRECT("AE" &amp; ROW()), AP556:AP596, "📦", AS556:AS596, "Familiar")
) -
(
    SUMIFS(AR556:AR596, AY556:AY596, INDIRECT("AE" &amp; ROW()), AP556:AP596, "💲", AS556:AS596, "Participante") +
    SUMIFS(AR556:AR596, AY556:AY596, INDIRECT("AE" &amp; ROW()), AP556:AP596, "📦", AS556:AS596, "Participante")
)  -
(
    SUMIFS(AR556:AR596, AY556:AY596, INDIRECT("AE" &amp; ROW()), AP556:AP596, "💲", AS556:AS596, "Empleado") +
    SUMIFS(AR556:AR596, AY556:AY596, INDIRECT("AE" &amp; ROW()), AP556:AP596, "📦", AS556:AS596, "Empleado")
) -
(
    SUMIFS(AR556:AR596, AY556:AY596, INDIRECT("AE" &amp; ROW()), AP556:AP596, "💲", AS556:AS596, "Exonerado ADH") +
    SUMIFS(AR556:AR596, AY556:AY596, INDIRECT("AE" &amp; ROW()), AP556:AP596, "📦", AS556:AS596, "Exonerado ADH")
) -
(
    (
        SUMIFS(AR556:AR596, AY556:AY596, INDIRECT("AE" &amp; ROW()), AP556:AP596, "💲", AS556:AS596, "Exonerado Doctor") +
        SUMIFS(AR556:AR596, AY556:AY596, INDIRECT("AE" &amp; ROW()), AP556:AP596, "📦", AS556:AS596, "Exonerado Doctor")
    ) / 2
) -
(
    (
        SUMIFS(AR556:AR596, AY556:AY596, INDIRECT("AE" &amp; ROW()), AP556:AP596, "💲", AS556:AS596, "") +
        SUMIFS(AR556:AR596, AY556:AY596, INDIRECT("AE" &amp; ROW()), AP556:AP596, "📦", AS556:AS596, "")
    ) / 2
)</f>
        <v>0</v>
      </c>
      <c r="AL607" s="146">
        <f t="array" aca="1" ref="AL607" ca="1">(
    SUMIFS(AR556:AR596, AY556:AY596, INDIRECT("AE" &amp; ROW()), AP556:AP596, "💲") +
    SUMIFS(AR556:AR596, AY556:AY596, INDIRECT("AE" &amp; ROW()), AP556:AP596, "📦")
) -
(
    (
        SUMIFS(AR556:AR596, AY556:AY596, INDIRECT("AE" &amp; ROW()), AP556:AP596, "💲", AS556:AS596, "Familiar") +
        SUMIFS(AR556:AR596, AY556:AY596, INDIRECT("AE" &amp; ROW()), AP556:AP596, "📦", AS556:AS596, "Familiar")
    ) / 2
) -
(
    (
        SUMIFS(AR556:AR596, AY556:AY596, INDIRECT("AE" &amp; ROW()), AP556:AP596, "💲", AS556:AS596, "Participante") +
        SUMIFS(AR556:AR596, AY556:AY596, INDIRECT("AE" &amp; ROW()), AP556:AP596, "📦", AS556:AS596, "Participante")
    ) / 2
) -
(
    (
        SUMIFS(AR556:AR596, AY556:AY596, INDIRECT("AE" &amp; ROW()), AP556:AP596, "💲", AS556:AS596, "Empleado") +
        SUMIFS(AR556:AR596, AY556:AY596, INDIRECT("AE" &amp; ROW()), AP556:AP596, "📦", AS556:AS596, "Empleado")
    ) / 2
) -
(
    (
        SUMIFS(AR556:AR596, AY556:AY596, INDIRECT("AE" &amp; ROW()), AP556:AP596, "💲", AS556:AS596, "Exonerado ADH") +
        SUMIFS(AR556:AR596, AY556:AY596, INDIRECT("AE" &amp; ROW()), AP556:AP596, "📦", AS556:AS596, "Exonerado ADH")
    ) / 2
) -
(
    SUMIFS(AR556:AR596, AY556:AY596, INDIRECT("AE" &amp; ROW()), AP556:AP596, "💲", AS556:AS596, "Exonerado Doctor") +
    SUMIFS(AR556:AR596, AY556:AY596, INDIRECT("AE" &amp; ROW()), AP556:AP596, "📦", AS556:AS596, "Exonerado Doctor")
) -
(
    (
        SUMIFS(AR556:AR596, AY556:AY596, INDIRECT("AE" &amp; ROW()), AP556:AP596, "💲", AS556:AS596, "") +
        SUMIFS(AR556:AR596, AY556:AY596, INDIRECT("AE" &amp; ROW()), AP556:AP596, "📦", AS556:AS596, "")
    ) / 2
)</f>
        <v>0</v>
      </c>
      <c r="AM607" s="56"/>
      <c r="AN607" s="56"/>
      <c r="AO607" s="56"/>
      <c r="AP607" s="56"/>
      <c r="AQ607" s="56"/>
      <c r="AR607" s="56"/>
      <c r="AS607" s="56"/>
      <c r="AT607" s="56"/>
      <c r="AU607" s="56"/>
      <c r="AV607" s="56"/>
      <c r="AW607" s="56"/>
      <c r="AX607" s="56"/>
      <c r="AY607" s="56"/>
      <c r="AZ607" s="56"/>
      <c r="BA607" s="56"/>
      <c r="BB607" s="56"/>
      <c r="BC607" s="56"/>
      <c r="BD607" s="56"/>
      <c r="BE607" s="56"/>
      <c r="BF607" s="56"/>
      <c r="BG607" s="56"/>
      <c r="BH607" s="56"/>
      <c r="BI607" s="56"/>
      <c r="BJ607" s="56"/>
      <c r="BK607" s="56"/>
      <c r="BL607" s="56"/>
      <c r="BM607" s="56"/>
      <c r="BN607" s="56"/>
    </row>
    <row r="608" spans="1:66" ht="11.25" customHeight="1">
      <c r="A608" s="3"/>
      <c r="B608" s="3"/>
      <c r="C608" s="3"/>
      <c r="D608" s="3"/>
      <c r="E608" s="3"/>
      <c r="F608" s="3"/>
      <c r="G608" s="3"/>
      <c r="H608" s="3"/>
      <c r="I608" s="3"/>
      <c r="J608" s="3"/>
      <c r="K608" s="3"/>
      <c r="L608" s="3"/>
      <c r="M608" s="3"/>
      <c r="N608" s="3"/>
      <c r="O608" s="1"/>
      <c r="P608" s="3"/>
      <c r="Q608" s="3"/>
      <c r="R608" s="15"/>
      <c r="S608" s="16"/>
      <c r="T608" s="16"/>
      <c r="U608" s="173"/>
      <c r="V608" s="6"/>
      <c r="W608" s="16"/>
      <c r="X608" s="16"/>
      <c r="Y608" s="173"/>
      <c r="Z608" s="48"/>
      <c r="AA608" s="173"/>
      <c r="AB608" s="173"/>
      <c r="AC608" s="173"/>
      <c r="AD608" s="174"/>
      <c r="AI608" s="148">
        <f t="shared" ref="AI608:AL608" ca="1" si="413">SUM(AI593:AI606)</f>
        <v>0</v>
      </c>
      <c r="AJ608" s="148">
        <f t="shared" ca="1" si="413"/>
        <v>0</v>
      </c>
      <c r="AK608" s="148">
        <f t="shared" ca="1" si="413"/>
        <v>0</v>
      </c>
      <c r="AL608" s="148">
        <f t="shared" ca="1" si="413"/>
        <v>0</v>
      </c>
      <c r="AM608" s="174"/>
      <c r="AN608" s="174"/>
      <c r="AO608" s="174"/>
      <c r="AP608" s="174"/>
      <c r="AQ608" s="174"/>
      <c r="AR608" s="174"/>
      <c r="AS608" s="174"/>
      <c r="AT608" s="174"/>
      <c r="AU608" s="174"/>
      <c r="AV608" s="174"/>
      <c r="AW608" s="174"/>
      <c r="AX608" s="174"/>
      <c r="AY608" s="174"/>
      <c r="AZ608" s="174"/>
      <c r="BA608" s="174"/>
      <c r="BB608" s="174"/>
      <c r="BC608" s="174"/>
      <c r="BD608" s="174"/>
      <c r="BE608" s="122"/>
      <c r="BF608" s="122"/>
      <c r="BG608" s="122"/>
      <c r="BH608" s="122"/>
      <c r="BI608" s="122"/>
      <c r="BJ608" s="174"/>
      <c r="BK608" s="174"/>
      <c r="BL608" s="174"/>
      <c r="BM608" s="174"/>
      <c r="BN608" s="174"/>
    </row>
    <row r="609" spans="1:66" ht="15" customHeight="1">
      <c r="A609" s="210">
        <f>IF(WEEKDAY(A554)=6, WORKDAY(A554+1, 1), A554+1)</f>
        <v>46342</v>
      </c>
      <c r="B609" s="211"/>
      <c r="C609" s="211"/>
      <c r="D609" s="211"/>
      <c r="E609" s="211"/>
      <c r="F609" s="211"/>
      <c r="G609" s="211"/>
      <c r="H609" s="211"/>
      <c r="I609" s="211"/>
      <c r="J609" s="211"/>
      <c r="K609" s="211"/>
      <c r="L609" s="211"/>
      <c r="M609" s="211"/>
      <c r="N609" s="212"/>
      <c r="O609" s="1"/>
      <c r="P609" s="1"/>
      <c r="Q609" s="1"/>
      <c r="R609" s="15"/>
      <c r="S609" s="22"/>
      <c r="T609" s="22"/>
      <c r="U609" s="241"/>
      <c r="V609" s="242"/>
      <c r="W609" s="242"/>
      <c r="X609" s="242"/>
      <c r="Y609" s="242"/>
      <c r="Z609" s="23"/>
      <c r="AA609" s="23"/>
      <c r="AB609" s="23"/>
      <c r="AC609" s="23"/>
      <c r="AD609" s="24"/>
      <c r="AE609" s="181"/>
      <c r="AF609" s="181"/>
      <c r="AG609" s="181"/>
      <c r="AH609" s="181"/>
      <c r="AI609" s="181"/>
      <c r="AJ609" s="181"/>
      <c r="AK609" s="181"/>
      <c r="AL609" s="181"/>
      <c r="AM609" s="24"/>
      <c r="AN609" s="24"/>
      <c r="AO609" s="24"/>
      <c r="AP609" s="24"/>
      <c r="AQ609" s="24"/>
      <c r="AR609" s="24"/>
      <c r="AS609" s="24"/>
      <c r="AT609" s="24"/>
      <c r="AU609" s="24"/>
      <c r="AV609" s="24"/>
      <c r="AW609" s="24"/>
      <c r="AX609" s="24"/>
      <c r="AY609" s="24"/>
      <c r="AZ609" s="24"/>
      <c r="BA609" s="24"/>
      <c r="BB609" s="24"/>
      <c r="BC609" s="24"/>
      <c r="BD609" s="24"/>
      <c r="BE609" s="24"/>
      <c r="BF609" s="24"/>
      <c r="BG609" s="24"/>
      <c r="BH609" s="24"/>
      <c r="BI609" s="24"/>
      <c r="BJ609" s="24"/>
      <c r="BK609" s="24"/>
      <c r="BL609" s="24"/>
      <c r="BM609" s="24"/>
      <c r="BN609" s="24"/>
    </row>
    <row r="610" spans="1:66" ht="15" customHeight="1">
      <c r="A610" s="25" t="s">
        <v>15</v>
      </c>
      <c r="B610" s="25" t="s">
        <v>16</v>
      </c>
      <c r="C610" s="213" t="s">
        <v>17</v>
      </c>
      <c r="D610" s="214"/>
      <c r="E610" s="214"/>
      <c r="F610" s="215"/>
      <c r="G610" s="213" t="s">
        <v>18</v>
      </c>
      <c r="H610" s="214"/>
      <c r="I610" s="214"/>
      <c r="J610" s="215"/>
      <c r="K610" s="213" t="s">
        <v>19</v>
      </c>
      <c r="L610" s="214"/>
      <c r="M610" s="214"/>
      <c r="N610" s="215"/>
      <c r="O610" s="1"/>
      <c r="P610" s="1"/>
      <c r="Q610" s="1"/>
      <c r="R610" s="26"/>
      <c r="S610" s="234" t="s">
        <v>17</v>
      </c>
      <c r="T610" s="214"/>
      <c r="U610" s="215"/>
      <c r="V610" s="27"/>
      <c r="W610" s="234" t="s">
        <v>18</v>
      </c>
      <c r="X610" s="214"/>
      <c r="Y610" s="215"/>
      <c r="Z610" s="28"/>
      <c r="AA610" s="234" t="s">
        <v>19</v>
      </c>
      <c r="AB610" s="214"/>
      <c r="AC610" s="215"/>
      <c r="AD610" s="29"/>
      <c r="AE610" s="181"/>
      <c r="AF610" s="181"/>
      <c r="AG610" s="181"/>
      <c r="AH610" s="181"/>
      <c r="AI610" s="181"/>
      <c r="AJ610" s="181"/>
      <c r="AK610" s="181"/>
      <c r="AL610" s="181"/>
      <c r="AM610" s="29"/>
      <c r="AN610" s="34" t="s">
        <v>2</v>
      </c>
      <c r="AO610" s="34" t="s">
        <v>3</v>
      </c>
      <c r="AP610" s="34" t="s">
        <v>4</v>
      </c>
      <c r="AQ610" s="34" t="s">
        <v>5</v>
      </c>
      <c r="AR610" s="34" t="s">
        <v>6</v>
      </c>
      <c r="AS610" s="34" t="s">
        <v>7</v>
      </c>
      <c r="AT610" s="34" t="s">
        <v>27</v>
      </c>
      <c r="AU610" s="34" t="s">
        <v>28</v>
      </c>
      <c r="AV610" s="34" t="s">
        <v>29</v>
      </c>
      <c r="AW610" s="34" t="s">
        <v>30</v>
      </c>
      <c r="AX610" s="34" t="s">
        <v>12</v>
      </c>
      <c r="AY610" s="34" t="s">
        <v>20</v>
      </c>
      <c r="AZ610" s="35"/>
      <c r="BA610" s="35"/>
      <c r="BB610" s="35"/>
      <c r="BC610" s="35"/>
      <c r="BD610" s="35"/>
      <c r="BE610" s="35"/>
      <c r="BF610" s="35"/>
      <c r="BG610" s="35"/>
      <c r="BH610" s="35"/>
      <c r="BI610" s="35"/>
      <c r="BJ610" s="35"/>
      <c r="BK610" s="35"/>
      <c r="BL610" s="35"/>
      <c r="BM610" s="35"/>
      <c r="BN610" s="35"/>
    </row>
    <row r="611" spans="1:66" ht="11.25" customHeight="1">
      <c r="A611" s="219">
        <f>Q617</f>
        <v>0.33333333333333331</v>
      </c>
      <c r="B611" s="38"/>
      <c r="C611" s="204"/>
      <c r="D611" s="207"/>
      <c r="E611" s="40" t="s">
        <v>36</v>
      </c>
      <c r="F611" s="42" t="str">
        <f>IF(D611&lt;&gt;"", VLOOKUP(D611,'Base de Datos'!$A$2:$D1268,2,FALSE()),"")</f>
        <v/>
      </c>
      <c r="G611" s="204"/>
      <c r="H611" s="216"/>
      <c r="I611" s="40" t="s">
        <v>36</v>
      </c>
      <c r="J611" s="42" t="str">
        <f>IF(H611&lt;&gt;"", VLOOKUP(H611,'Base de Datos'!$A$2:$D1268,2,FALSE()),"")</f>
        <v/>
      </c>
      <c r="K611" s="204"/>
      <c r="L611" s="216"/>
      <c r="M611" s="40" t="s">
        <v>36</v>
      </c>
      <c r="N611" s="42" t="str">
        <f>IF(L611&lt;&gt;"", VLOOKUP(L611,'Base de Datos'!$A$2:$D1268,2,FALSE()),"")</f>
        <v/>
      </c>
      <c r="O611" s="43"/>
      <c r="P611" s="1"/>
      <c r="Q611" s="44"/>
      <c r="R611" s="15"/>
      <c r="S611" s="45"/>
      <c r="T611" s="45" t="s">
        <v>37</v>
      </c>
      <c r="U611" s="46"/>
      <c r="V611" s="47"/>
      <c r="W611" s="45"/>
      <c r="X611" s="45" t="s">
        <v>37</v>
      </c>
      <c r="Y611" s="46"/>
      <c r="Z611" s="47"/>
      <c r="AA611" s="45"/>
      <c r="AB611" s="45" t="s">
        <v>37</v>
      </c>
      <c r="AC611" s="46"/>
      <c r="AD611" s="48"/>
      <c r="AE611" s="181"/>
      <c r="AF611" s="181"/>
      <c r="AG611" s="181"/>
      <c r="AH611" s="181"/>
      <c r="AI611" s="181"/>
      <c r="AJ611" s="181"/>
      <c r="AK611" s="181"/>
      <c r="AL611" s="181"/>
      <c r="AM611" s="48"/>
      <c r="AN611" s="53">
        <f>A609</f>
        <v>46342</v>
      </c>
      <c r="AO611" s="54" t="str">
        <f>C610</f>
        <v>Consultorio N° 1</v>
      </c>
      <c r="AP611" s="55">
        <f t="shared" ref="AP611:AQ611" si="414">C611</f>
        <v>0</v>
      </c>
      <c r="AQ611" s="55">
        <f t="shared" si="414"/>
        <v>0</v>
      </c>
      <c r="AR611" s="55">
        <f>U611</f>
        <v>0</v>
      </c>
      <c r="AS611" s="55">
        <f>S611</f>
        <v>0</v>
      </c>
      <c r="AT611" s="55">
        <f>S612</f>
        <v>0</v>
      </c>
      <c r="AU611" s="55">
        <f>U612</f>
        <v>0</v>
      </c>
      <c r="AV611" s="55">
        <f>S613</f>
        <v>0</v>
      </c>
      <c r="AW611" s="55">
        <f>U613</f>
        <v>0</v>
      </c>
      <c r="AX611" s="55">
        <f>U614</f>
        <v>0</v>
      </c>
      <c r="AY611" s="55">
        <f>F614</f>
        <v>0</v>
      </c>
      <c r="AZ611" s="56"/>
      <c r="BA611" s="56"/>
      <c r="BB611" s="56"/>
      <c r="BC611" s="56"/>
      <c r="BD611" s="56"/>
      <c r="BE611" s="56"/>
      <c r="BF611" s="56"/>
      <c r="BG611" s="56"/>
      <c r="BH611" s="56"/>
      <c r="BI611" s="56"/>
      <c r="BJ611" s="56"/>
      <c r="BK611" s="56"/>
      <c r="BL611" s="56"/>
      <c r="BM611" s="56"/>
      <c r="BN611" s="56"/>
    </row>
    <row r="612" spans="1:66" ht="11.25" customHeight="1">
      <c r="A612" s="220"/>
      <c r="B612" s="38"/>
      <c r="C612" s="205"/>
      <c r="D612" s="208"/>
      <c r="E612" s="57" t="s">
        <v>42</v>
      </c>
      <c r="F612" s="58" t="str">
        <f>IF(D611&lt;&gt;"", VLOOKUP(D611,'Base de Datos'!$A$2:$D1268,3,FALSE()),"")</f>
        <v/>
      </c>
      <c r="G612" s="205"/>
      <c r="H612" s="208"/>
      <c r="I612" s="57" t="s">
        <v>42</v>
      </c>
      <c r="J612" s="58" t="str">
        <f>IF(H611&lt;&gt;"", VLOOKUP(H611,'Base de Datos'!$A$2:$D1268,3,FALSE()),"")</f>
        <v/>
      </c>
      <c r="K612" s="205"/>
      <c r="L612" s="208"/>
      <c r="M612" s="57" t="s">
        <v>42</v>
      </c>
      <c r="N612" s="58" t="str">
        <f>IF(L611&lt;&gt;"", VLOOKUP(L611,'Base de Datos'!$A$2:$D1268,3,FALSE()),"")</f>
        <v/>
      </c>
      <c r="O612" s="43"/>
      <c r="P612" s="1"/>
      <c r="Q612" s="44"/>
      <c r="R612" s="15"/>
      <c r="S612" s="229"/>
      <c r="T612" s="230"/>
      <c r="U612" s="59"/>
      <c r="V612" s="47"/>
      <c r="W612" s="229"/>
      <c r="X612" s="230"/>
      <c r="Y612" s="59"/>
      <c r="Z612" s="47"/>
      <c r="AA612" s="229"/>
      <c r="AB612" s="230"/>
      <c r="AC612" s="59"/>
      <c r="AD612" s="48"/>
      <c r="AE612" s="181"/>
      <c r="AF612" s="181"/>
      <c r="AG612" s="181"/>
      <c r="AH612" s="181"/>
      <c r="AI612" s="181"/>
      <c r="AJ612" s="181"/>
      <c r="AK612" s="181"/>
      <c r="AL612" s="181"/>
      <c r="AM612" s="48"/>
      <c r="AN612" s="53">
        <f>A609</f>
        <v>46342</v>
      </c>
      <c r="AO612" s="54" t="str">
        <f>C610</f>
        <v>Consultorio N° 1</v>
      </c>
      <c r="AP612" s="55">
        <f t="shared" ref="AP612:AQ612" si="415">C615</f>
        <v>0</v>
      </c>
      <c r="AQ612" s="55">
        <f t="shared" si="415"/>
        <v>0</v>
      </c>
      <c r="AR612" s="64">
        <f>U615</f>
        <v>0</v>
      </c>
      <c r="AS612" s="55">
        <f>S615</f>
        <v>0</v>
      </c>
      <c r="AT612" s="55">
        <f>S616</f>
        <v>0</v>
      </c>
      <c r="AU612" s="55">
        <f>U616</f>
        <v>0</v>
      </c>
      <c r="AV612" s="55">
        <f>S617</f>
        <v>0</v>
      </c>
      <c r="AW612" s="55">
        <f>U617</f>
        <v>0</v>
      </c>
      <c r="AX612" s="55">
        <f>U618</f>
        <v>0</v>
      </c>
      <c r="AY612" s="55">
        <f>F618</f>
        <v>0</v>
      </c>
      <c r="AZ612" s="56"/>
      <c r="BA612" s="56"/>
      <c r="BB612" s="56"/>
      <c r="BC612" s="56"/>
      <c r="BD612" s="56"/>
      <c r="BE612" s="56"/>
      <c r="BF612" s="56"/>
      <c r="BG612" s="56"/>
      <c r="BH612" s="56"/>
      <c r="BI612" s="56"/>
      <c r="BJ612" s="56"/>
      <c r="BK612" s="56"/>
      <c r="BL612" s="56"/>
      <c r="BM612" s="56"/>
      <c r="BN612" s="56"/>
    </row>
    <row r="613" spans="1:66" ht="11.25" customHeight="1">
      <c r="A613" s="220"/>
      <c r="B613" s="38"/>
      <c r="C613" s="205"/>
      <c r="D613" s="208"/>
      <c r="E613" s="57" t="s">
        <v>44</v>
      </c>
      <c r="F613" s="58" t="str">
        <f>IF(D611&lt;&gt;"", VLOOKUP(D611,'Base de Datos'!$A$2:$D1268,4,FALSE()),"")</f>
        <v/>
      </c>
      <c r="G613" s="205"/>
      <c r="H613" s="208"/>
      <c r="I613" s="57" t="s">
        <v>44</v>
      </c>
      <c r="J613" s="58" t="str">
        <f>IF(H611&lt;&gt;"", VLOOKUP(H611,'Base de Datos'!$A$2:$D1268,4,FALSE()),"")</f>
        <v/>
      </c>
      <c r="K613" s="205"/>
      <c r="L613" s="208"/>
      <c r="M613" s="57" t="s">
        <v>44</v>
      </c>
      <c r="N613" s="58" t="str">
        <f>IF(L611&lt;&gt;"", VLOOKUP(L611,'Base de Datos'!$A$2:$D1268,4,FALSE()),"")</f>
        <v/>
      </c>
      <c r="O613" s="43"/>
      <c r="P613" s="1"/>
      <c r="Q613" s="44"/>
      <c r="R613" s="15"/>
      <c r="S613" s="229"/>
      <c r="T613" s="230"/>
      <c r="U613" s="59"/>
      <c r="V613" s="47"/>
      <c r="W613" s="229"/>
      <c r="X613" s="230"/>
      <c r="Y613" s="59"/>
      <c r="Z613" s="47"/>
      <c r="AA613" s="229"/>
      <c r="AB613" s="230"/>
      <c r="AC613" s="59"/>
      <c r="AD613" s="48"/>
      <c r="AE613" s="181"/>
      <c r="AF613" s="181"/>
      <c r="AG613" s="181"/>
      <c r="AH613" s="181"/>
      <c r="AI613" s="181"/>
      <c r="AJ613" s="181"/>
      <c r="AK613" s="181"/>
      <c r="AL613" s="181"/>
      <c r="AM613" s="48"/>
      <c r="AN613" s="53">
        <f>A609</f>
        <v>46342</v>
      </c>
      <c r="AO613" s="54" t="str">
        <f>C610</f>
        <v>Consultorio N° 1</v>
      </c>
      <c r="AP613" s="55">
        <f t="shared" ref="AP613:AQ613" si="416">C619</f>
        <v>0</v>
      </c>
      <c r="AQ613" s="55">
        <f t="shared" si="416"/>
        <v>0</v>
      </c>
      <c r="AR613" s="64">
        <f>U619</f>
        <v>0</v>
      </c>
      <c r="AS613" s="55">
        <f>S619</f>
        <v>0</v>
      </c>
      <c r="AT613" s="55">
        <f>S620</f>
        <v>0</v>
      </c>
      <c r="AU613" s="55">
        <f>U620</f>
        <v>0</v>
      </c>
      <c r="AV613" s="55">
        <f>S621</f>
        <v>0</v>
      </c>
      <c r="AW613" s="55">
        <f>U621</f>
        <v>0</v>
      </c>
      <c r="AX613" s="55">
        <f>U622</f>
        <v>0</v>
      </c>
      <c r="AY613" s="55">
        <f>F622</f>
        <v>0</v>
      </c>
      <c r="AZ613" s="56"/>
      <c r="BA613" s="56"/>
      <c r="BB613" s="56"/>
      <c r="BC613" s="56"/>
      <c r="BD613" s="56"/>
      <c r="BE613" s="56"/>
      <c r="BF613" s="56"/>
      <c r="BG613" s="56"/>
      <c r="BH613" s="56"/>
      <c r="BI613" s="56"/>
      <c r="BJ613" s="56"/>
      <c r="BK613" s="56"/>
      <c r="BL613" s="56"/>
      <c r="BM613" s="56"/>
      <c r="BN613" s="56"/>
    </row>
    <row r="614" spans="1:66" ht="11.25" customHeight="1">
      <c r="A614" s="221"/>
      <c r="B614" s="38"/>
      <c r="C614" s="206"/>
      <c r="D614" s="209"/>
      <c r="E614" s="85" t="s">
        <v>46</v>
      </c>
      <c r="F614" s="86"/>
      <c r="G614" s="206"/>
      <c r="H614" s="209"/>
      <c r="I614" s="87" t="s">
        <v>46</v>
      </c>
      <c r="J614" s="88"/>
      <c r="K614" s="206"/>
      <c r="L614" s="209"/>
      <c r="M614" s="87" t="s">
        <v>46</v>
      </c>
      <c r="N614" s="88"/>
      <c r="O614" s="43"/>
      <c r="P614" s="1"/>
      <c r="Q614" s="44"/>
      <c r="R614" s="15"/>
      <c r="S614" s="227" t="str">
        <f>IF(OR(S611="Empleado",S611="Familiar"),"Nombre del Empleado","N° Factura")</f>
        <v>N° Factura</v>
      </c>
      <c r="T614" s="228"/>
      <c r="U614" s="89"/>
      <c r="V614" s="47"/>
      <c r="W614" s="227" t="str">
        <f>IF(OR(W611="Empleado",W611="Familiar"),"Nombre del Empleado","N° Factura")</f>
        <v>N° Factura</v>
      </c>
      <c r="X614" s="228"/>
      <c r="Y614" s="89"/>
      <c r="Z614" s="47"/>
      <c r="AA614" s="227" t="str">
        <f>IF(OR(AA611="Empleado",AA611="Familiar"),"Nombre del Empleado","N° Factura")</f>
        <v>N° Factura</v>
      </c>
      <c r="AB614" s="228"/>
      <c r="AC614" s="89"/>
      <c r="AD614" s="48"/>
      <c r="AE614" s="181"/>
      <c r="AF614" s="181"/>
      <c r="AG614" s="181"/>
      <c r="AH614" s="181"/>
      <c r="AI614" s="181"/>
      <c r="AJ614" s="181"/>
      <c r="AK614" s="181"/>
      <c r="AL614" s="181"/>
      <c r="AM614" s="48"/>
      <c r="AN614" s="53">
        <f>A609</f>
        <v>46342</v>
      </c>
      <c r="AO614" s="54" t="str">
        <f>C610</f>
        <v>Consultorio N° 1</v>
      </c>
      <c r="AP614" s="55">
        <f t="shared" ref="AP614:AQ614" si="417">C623</f>
        <v>0</v>
      </c>
      <c r="AQ614" s="55">
        <f t="shared" si="417"/>
        <v>0</v>
      </c>
      <c r="AR614" s="64">
        <f>U623</f>
        <v>0</v>
      </c>
      <c r="AS614" s="55">
        <f>S623</f>
        <v>0</v>
      </c>
      <c r="AT614" s="55">
        <f>S624</f>
        <v>0</v>
      </c>
      <c r="AU614" s="64">
        <f>U624</f>
        <v>0</v>
      </c>
      <c r="AV614" s="55">
        <f>S625</f>
        <v>0</v>
      </c>
      <c r="AW614" s="55">
        <f>U625</f>
        <v>0</v>
      </c>
      <c r="AX614" s="55">
        <f>U626</f>
        <v>0</v>
      </c>
      <c r="AY614" s="55">
        <f>F626</f>
        <v>0</v>
      </c>
      <c r="AZ614" s="56"/>
      <c r="BA614" s="56"/>
      <c r="BB614" s="56"/>
      <c r="BC614" s="56"/>
      <c r="BD614" s="56"/>
      <c r="BE614" s="56"/>
      <c r="BF614" s="56"/>
      <c r="BG614" s="56"/>
      <c r="BH614" s="56"/>
      <c r="BI614" s="56"/>
      <c r="BJ614" s="56"/>
      <c r="BK614" s="56"/>
      <c r="BL614" s="56"/>
      <c r="BM614" s="56"/>
      <c r="BN614" s="56"/>
    </row>
    <row r="615" spans="1:66" ht="11.25" customHeight="1">
      <c r="A615" s="222">
        <f>A611+$Q$13/1440</f>
        <v>0.375</v>
      </c>
      <c r="B615" s="38"/>
      <c r="C615" s="204"/>
      <c r="D615" s="207"/>
      <c r="E615" s="40" t="s">
        <v>36</v>
      </c>
      <c r="F615" s="42" t="str">
        <f>IF(D615&lt;&gt;"", VLOOKUP(D615,'Base de Datos'!$A$2:$D1268,2,FALSE()),"")</f>
        <v/>
      </c>
      <c r="G615" s="204"/>
      <c r="H615" s="216"/>
      <c r="I615" s="40" t="s">
        <v>36</v>
      </c>
      <c r="J615" s="42" t="str">
        <f>IF(H615&lt;&gt;"", VLOOKUP(H615,'Base de Datos'!$A$2:$D1268,2,FALSE()),"")</f>
        <v/>
      </c>
      <c r="K615" s="204"/>
      <c r="L615" s="216"/>
      <c r="M615" s="40" t="s">
        <v>36</v>
      </c>
      <c r="N615" s="42" t="str">
        <f>IF(L615&lt;&gt;"", VLOOKUP(L615,'Base de Datos'!$A$2:$D1268,2,FALSE()),"")</f>
        <v/>
      </c>
      <c r="O615" s="262" t="s">
        <v>32</v>
      </c>
      <c r="P615" s="242"/>
      <c r="Q615" s="263">
        <f ca="1">$N$2</f>
        <v>888.89089999999999</v>
      </c>
      <c r="R615" s="15"/>
      <c r="S615" s="45"/>
      <c r="T615" s="45" t="s">
        <v>37</v>
      </c>
      <c r="U615" s="103"/>
      <c r="V615" s="47"/>
      <c r="W615" s="45"/>
      <c r="X615" s="45" t="s">
        <v>37</v>
      </c>
      <c r="Y615" s="46"/>
      <c r="Z615" s="47"/>
      <c r="AA615" s="45"/>
      <c r="AB615" s="45" t="s">
        <v>37</v>
      </c>
      <c r="AC615" s="46"/>
      <c r="AD615" s="48"/>
      <c r="AE615" s="181"/>
      <c r="AF615" s="181"/>
      <c r="AG615" s="181"/>
      <c r="AH615" s="181"/>
      <c r="AI615" s="181"/>
      <c r="AJ615" s="181"/>
      <c r="AK615" s="181"/>
      <c r="AL615" s="181"/>
      <c r="AM615" s="48"/>
      <c r="AN615" s="53">
        <f>A609</f>
        <v>46342</v>
      </c>
      <c r="AO615" s="54" t="str">
        <f>C610</f>
        <v>Consultorio N° 1</v>
      </c>
      <c r="AP615" s="55">
        <f t="shared" ref="AP615:AQ615" si="418">C627</f>
        <v>0</v>
      </c>
      <c r="AQ615" s="55">
        <f t="shared" si="418"/>
        <v>0</v>
      </c>
      <c r="AR615" s="64">
        <f>U627</f>
        <v>0</v>
      </c>
      <c r="AS615" s="55">
        <f>S627</f>
        <v>0</v>
      </c>
      <c r="AT615" s="55">
        <f>S628</f>
        <v>0</v>
      </c>
      <c r="AU615" s="55">
        <f>U628</f>
        <v>0</v>
      </c>
      <c r="AV615" s="55">
        <f>S629</f>
        <v>0</v>
      </c>
      <c r="AW615" s="55">
        <f>U629</f>
        <v>0</v>
      </c>
      <c r="AX615" s="55">
        <f>U630</f>
        <v>0</v>
      </c>
      <c r="AY615" s="55">
        <f>F630</f>
        <v>0</v>
      </c>
      <c r="AZ615" s="56"/>
      <c r="BA615" s="56"/>
      <c r="BB615" s="56"/>
      <c r="BC615" s="56"/>
      <c r="BD615" s="56"/>
      <c r="BE615" s="56"/>
      <c r="BF615" s="56"/>
      <c r="BG615" s="56"/>
      <c r="BH615" s="56"/>
      <c r="BI615" s="56"/>
      <c r="BJ615" s="56"/>
      <c r="BK615" s="56"/>
      <c r="BL615" s="56"/>
      <c r="BM615" s="56"/>
      <c r="BN615" s="56"/>
    </row>
    <row r="616" spans="1:66" ht="11.25" customHeight="1">
      <c r="A616" s="220"/>
      <c r="B616" s="38"/>
      <c r="C616" s="205"/>
      <c r="D616" s="208"/>
      <c r="E616" s="57" t="s">
        <v>42</v>
      </c>
      <c r="F616" s="58" t="str">
        <f>IF(D615&lt;&gt;"", VLOOKUP(D615,'Base de Datos'!$A$2:$D1268,3,FALSE()),"")</f>
        <v/>
      </c>
      <c r="G616" s="205"/>
      <c r="H616" s="208"/>
      <c r="I616" s="57" t="s">
        <v>42</v>
      </c>
      <c r="J616" s="58" t="str">
        <f>IF(H615&lt;&gt;"", VLOOKUP(H615,'Base de Datos'!$A$2:$D1268,3,FALSE()),"")</f>
        <v/>
      </c>
      <c r="K616" s="205"/>
      <c r="L616" s="208"/>
      <c r="M616" s="57" t="s">
        <v>42</v>
      </c>
      <c r="N616" s="58" t="str">
        <f>IF(L615&lt;&gt;"", VLOOKUP(L615,'Base de Datos'!$A$2:$D1268,3,FALSE()),"")</f>
        <v/>
      </c>
      <c r="O616" s="242"/>
      <c r="P616" s="242"/>
      <c r="Q616" s="264"/>
      <c r="R616" s="15"/>
      <c r="S616" s="229"/>
      <c r="T616" s="230"/>
      <c r="U616" s="59"/>
      <c r="V616" s="47"/>
      <c r="W616" s="229"/>
      <c r="X616" s="230"/>
      <c r="Y616" s="59"/>
      <c r="Z616" s="47"/>
      <c r="AA616" s="229"/>
      <c r="AB616" s="230"/>
      <c r="AC616" s="59"/>
      <c r="AD616" s="48"/>
      <c r="AE616" s="181"/>
      <c r="AF616" s="181"/>
      <c r="AG616" s="181"/>
      <c r="AH616" s="181"/>
      <c r="AI616" s="181"/>
      <c r="AJ616" s="181"/>
      <c r="AK616" s="181"/>
      <c r="AL616" s="181"/>
      <c r="AM616" s="48"/>
      <c r="AN616" s="53">
        <f>A609</f>
        <v>46342</v>
      </c>
      <c r="AO616" s="54" t="str">
        <f>C610</f>
        <v>Consultorio N° 1</v>
      </c>
      <c r="AP616" s="55">
        <f t="shared" ref="AP616:AQ616" si="419">C631</f>
        <v>0</v>
      </c>
      <c r="AQ616" s="55">
        <f t="shared" si="419"/>
        <v>0</v>
      </c>
      <c r="AR616" s="55">
        <f>U631</f>
        <v>0</v>
      </c>
      <c r="AS616" s="55">
        <f>S631</f>
        <v>0</v>
      </c>
      <c r="AT616" s="55">
        <f>S632</f>
        <v>0</v>
      </c>
      <c r="AU616" s="55">
        <f>U632</f>
        <v>0</v>
      </c>
      <c r="AV616" s="55">
        <f>S633</f>
        <v>0</v>
      </c>
      <c r="AW616" s="55">
        <f>U633</f>
        <v>0</v>
      </c>
      <c r="AX616" s="55">
        <f>U634</f>
        <v>0</v>
      </c>
      <c r="AY616" s="55">
        <f>F634</f>
        <v>0</v>
      </c>
      <c r="AZ616" s="56"/>
      <c r="BA616" s="56"/>
      <c r="BB616" s="56"/>
      <c r="BC616" s="56"/>
      <c r="BD616" s="56"/>
      <c r="BE616" s="56"/>
      <c r="BF616" s="56"/>
      <c r="BG616" s="56"/>
      <c r="BH616" s="56"/>
      <c r="BI616" s="56"/>
      <c r="BJ616" s="56"/>
      <c r="BK616" s="56"/>
      <c r="BL616" s="56"/>
      <c r="BM616" s="56"/>
      <c r="BN616" s="56"/>
    </row>
    <row r="617" spans="1:66" ht="11.25" customHeight="1">
      <c r="A617" s="220"/>
      <c r="B617" s="38"/>
      <c r="C617" s="205"/>
      <c r="D617" s="208"/>
      <c r="E617" s="57" t="s">
        <v>44</v>
      </c>
      <c r="F617" s="58" t="str">
        <f>IF(D615&lt;&gt;"", VLOOKUP(D615,'Base de Datos'!$A$2:$D1268,4,FALSE()),"")</f>
        <v/>
      </c>
      <c r="G617" s="205"/>
      <c r="H617" s="208"/>
      <c r="I617" s="57" t="s">
        <v>44</v>
      </c>
      <c r="J617" s="58" t="str">
        <f>IF(H615&lt;&gt;"", VLOOKUP(H615,'Base de Datos'!$A$2:$D1268,4,FALSE()),"")</f>
        <v/>
      </c>
      <c r="K617" s="205"/>
      <c r="L617" s="208"/>
      <c r="M617" s="57" t="s">
        <v>44</v>
      </c>
      <c r="N617" s="58" t="str">
        <f>IF(L615&lt;&gt;"", VLOOKUP(L615,'Base de Datos'!$A$2:$D1268,4,FALSE()),"")</f>
        <v/>
      </c>
      <c r="O617" s="43"/>
      <c r="P617" s="104" t="s">
        <v>50</v>
      </c>
      <c r="Q617" s="110">
        <v>0.33333333333333331</v>
      </c>
      <c r="R617" s="15"/>
      <c r="S617" s="229"/>
      <c r="T617" s="230"/>
      <c r="U617" s="59"/>
      <c r="V617" s="47"/>
      <c r="W617" s="229"/>
      <c r="X617" s="230"/>
      <c r="Y617" s="59"/>
      <c r="Z617" s="47"/>
      <c r="AA617" s="229"/>
      <c r="AB617" s="230"/>
      <c r="AC617" s="59"/>
      <c r="AD617" s="48"/>
      <c r="AE617" s="181"/>
      <c r="AF617" s="181"/>
      <c r="AG617" s="181"/>
      <c r="AH617" s="181"/>
      <c r="AI617" s="181"/>
      <c r="AJ617" s="181"/>
      <c r="AK617" s="181"/>
      <c r="AL617" s="181"/>
      <c r="AM617" s="48"/>
      <c r="AN617" s="53">
        <f>A609</f>
        <v>46342</v>
      </c>
      <c r="AO617" s="54" t="str">
        <f>C610</f>
        <v>Consultorio N° 1</v>
      </c>
      <c r="AP617" s="55">
        <f t="shared" ref="AP617:AQ617" si="420">C635</f>
        <v>0</v>
      </c>
      <c r="AQ617" s="55">
        <f t="shared" si="420"/>
        <v>0</v>
      </c>
      <c r="AR617" s="55">
        <f>U635</f>
        <v>0</v>
      </c>
      <c r="AS617" s="55">
        <f>S635</f>
        <v>0</v>
      </c>
      <c r="AT617" s="55">
        <f>S636</f>
        <v>0</v>
      </c>
      <c r="AU617" s="55">
        <f>U636</f>
        <v>0</v>
      </c>
      <c r="AV617" s="55">
        <f>S637</f>
        <v>0</v>
      </c>
      <c r="AW617" s="55">
        <f>U637</f>
        <v>0</v>
      </c>
      <c r="AX617" s="55">
        <f>U638</f>
        <v>0</v>
      </c>
      <c r="AY617" s="55">
        <f>F638</f>
        <v>0</v>
      </c>
      <c r="AZ617" s="56"/>
      <c r="BA617" s="56"/>
      <c r="BB617" s="56"/>
      <c r="BC617" s="56"/>
      <c r="BD617" s="56"/>
      <c r="BE617" s="56"/>
      <c r="BF617" s="56"/>
      <c r="BG617" s="56"/>
      <c r="BH617" s="56"/>
      <c r="BI617" s="56"/>
      <c r="BJ617" s="56"/>
      <c r="BK617" s="56"/>
      <c r="BL617" s="56"/>
      <c r="BM617" s="56"/>
      <c r="BN617" s="56"/>
    </row>
    <row r="618" spans="1:66" ht="11.25" customHeight="1">
      <c r="A618" s="221"/>
      <c r="B618" s="38"/>
      <c r="C618" s="206"/>
      <c r="D618" s="209"/>
      <c r="E618" s="85" t="s">
        <v>46</v>
      </c>
      <c r="F618" s="107"/>
      <c r="G618" s="206"/>
      <c r="H618" s="209"/>
      <c r="I618" s="85" t="s">
        <v>46</v>
      </c>
      <c r="J618" s="108"/>
      <c r="K618" s="206"/>
      <c r="L618" s="209"/>
      <c r="M618" s="85" t="s">
        <v>46</v>
      </c>
      <c r="N618" s="108"/>
      <c r="O618" s="43"/>
      <c r="P618" s="104" t="s">
        <v>54</v>
      </c>
      <c r="Q618" s="109">
        <v>60</v>
      </c>
      <c r="R618" s="15"/>
      <c r="S618" s="227" t="str">
        <f>IF(OR(S615="Empleado",S615="Familiar"),"Nombre del Empleado","N° Factura")</f>
        <v>N° Factura</v>
      </c>
      <c r="T618" s="228"/>
      <c r="U618" s="89"/>
      <c r="V618" s="47"/>
      <c r="W618" s="227" t="str">
        <f>IF(OR(W615="Empleado",W615="Familiar"),"Nombre del Empleado","N° Factura")</f>
        <v>N° Factura</v>
      </c>
      <c r="X618" s="228"/>
      <c r="Y618" s="111"/>
      <c r="Z618" s="47"/>
      <c r="AA618" s="227" t="str">
        <f>IF(OR(AA615="Empleado",AA615="Familiar"),"Nombre del Empleado","N° Factura")</f>
        <v>N° Factura</v>
      </c>
      <c r="AB618" s="228"/>
      <c r="AC618" s="111"/>
      <c r="AD618" s="48"/>
      <c r="AE618" s="181"/>
      <c r="AF618" s="181"/>
      <c r="AG618" s="181"/>
      <c r="AH618" s="181"/>
      <c r="AI618" s="181"/>
      <c r="AJ618" s="181"/>
      <c r="AK618" s="181"/>
      <c r="AL618" s="181"/>
      <c r="AM618" s="48"/>
      <c r="AN618" s="53">
        <f>A609</f>
        <v>46342</v>
      </c>
      <c r="AO618" s="54" t="str">
        <f>C610</f>
        <v>Consultorio N° 1</v>
      </c>
      <c r="AP618" s="55">
        <f t="shared" ref="AP618:AQ618" si="421">C639</f>
        <v>0</v>
      </c>
      <c r="AQ618" s="55">
        <f t="shared" si="421"/>
        <v>0</v>
      </c>
      <c r="AR618" s="55">
        <f>U639</f>
        <v>0</v>
      </c>
      <c r="AS618" s="55">
        <f>S639</f>
        <v>0</v>
      </c>
      <c r="AT618" s="55">
        <f>S640</f>
        <v>0</v>
      </c>
      <c r="AU618" s="55">
        <f>U640</f>
        <v>0</v>
      </c>
      <c r="AV618" s="55">
        <f>S641</f>
        <v>0</v>
      </c>
      <c r="AW618" s="55">
        <f>U641</f>
        <v>0</v>
      </c>
      <c r="AX618" s="55">
        <f>U642</f>
        <v>0</v>
      </c>
      <c r="AY618" s="55">
        <f>F642</f>
        <v>0</v>
      </c>
      <c r="AZ618" s="56"/>
      <c r="BA618" s="56"/>
      <c r="BB618" s="56"/>
      <c r="BC618" s="56"/>
      <c r="BD618" s="56"/>
      <c r="BE618" s="56"/>
      <c r="BF618" s="56"/>
      <c r="BG618" s="56"/>
      <c r="BH618" s="56"/>
      <c r="BI618" s="56"/>
      <c r="BJ618" s="56"/>
      <c r="BK618" s="56"/>
      <c r="BL618" s="56"/>
      <c r="BM618" s="56"/>
      <c r="BN618" s="56"/>
    </row>
    <row r="619" spans="1:66" ht="11.25" customHeight="1">
      <c r="A619" s="222">
        <f>A615+$Q$13/1440</f>
        <v>0.41666666666666669</v>
      </c>
      <c r="B619" s="38"/>
      <c r="C619" s="204"/>
      <c r="D619" s="207"/>
      <c r="E619" s="40" t="s">
        <v>36</v>
      </c>
      <c r="F619" s="42" t="str">
        <f>IF(D619&lt;&gt;"", VLOOKUP(D619,'Base de Datos'!$A$2:$D1268,2,FALSE()),"")</f>
        <v/>
      </c>
      <c r="G619" s="218"/>
      <c r="H619" s="217"/>
      <c r="I619" s="118" t="s">
        <v>36</v>
      </c>
      <c r="J619" s="42" t="str">
        <f>IF(H619&lt;&gt;"", VLOOKUP(H619,'Base de Datos'!$A$2:$D1268,2,FALSE()),"")</f>
        <v/>
      </c>
      <c r="K619" s="218"/>
      <c r="L619" s="217"/>
      <c r="M619" s="118" t="s">
        <v>36</v>
      </c>
      <c r="N619" s="42" t="str">
        <f>IF(L619&lt;&gt;"", VLOOKUP(L619,'Base de Datos'!$A$2:$D1268,2,FALSE()),"")</f>
        <v/>
      </c>
      <c r="O619" s="43"/>
      <c r="P619" s="1"/>
      <c r="Q619" s="1"/>
      <c r="R619" s="15"/>
      <c r="S619" s="45"/>
      <c r="T619" s="45" t="s">
        <v>37</v>
      </c>
      <c r="U619" s="46"/>
      <c r="V619" s="47"/>
      <c r="W619" s="45"/>
      <c r="X619" s="45" t="s">
        <v>37</v>
      </c>
      <c r="Y619" s="46"/>
      <c r="Z619" s="47"/>
      <c r="AA619" s="45"/>
      <c r="AB619" s="45" t="s">
        <v>37</v>
      </c>
      <c r="AC619" s="46"/>
      <c r="AD619" s="48"/>
      <c r="AE619" s="181"/>
      <c r="AF619" s="181"/>
      <c r="AG619" s="181"/>
      <c r="AH619" s="181"/>
      <c r="AI619" s="181"/>
      <c r="AJ619" s="181"/>
      <c r="AK619" s="181"/>
      <c r="AL619" s="181"/>
      <c r="AM619" s="48"/>
      <c r="AN619" s="53">
        <f>A609</f>
        <v>46342</v>
      </c>
      <c r="AO619" s="54" t="str">
        <f>C610</f>
        <v>Consultorio N° 1</v>
      </c>
      <c r="AP619" s="55">
        <f t="shared" ref="AP619:AQ619" si="422">C643</f>
        <v>0</v>
      </c>
      <c r="AQ619" s="55">
        <f t="shared" si="422"/>
        <v>0</v>
      </c>
      <c r="AR619" s="55">
        <f>U643</f>
        <v>0</v>
      </c>
      <c r="AS619" s="55">
        <f>S643</f>
        <v>0</v>
      </c>
      <c r="AT619" s="55">
        <f>S644</f>
        <v>0</v>
      </c>
      <c r="AU619" s="55">
        <f>U644</f>
        <v>0</v>
      </c>
      <c r="AV619" s="55">
        <f>S645</f>
        <v>0</v>
      </c>
      <c r="AW619" s="55">
        <f>U645</f>
        <v>0</v>
      </c>
      <c r="AX619" s="55">
        <f>U646</f>
        <v>0</v>
      </c>
      <c r="AY619" s="55">
        <f>F646</f>
        <v>0</v>
      </c>
      <c r="AZ619" s="56"/>
      <c r="BA619" s="56"/>
      <c r="BB619" s="56"/>
      <c r="BC619" s="56"/>
      <c r="BD619" s="56"/>
      <c r="BE619" s="56"/>
      <c r="BF619" s="56"/>
      <c r="BG619" s="56"/>
      <c r="BH619" s="56"/>
      <c r="BI619" s="56"/>
      <c r="BJ619" s="56"/>
      <c r="BK619" s="56"/>
      <c r="BL619" s="56"/>
      <c r="BM619" s="56"/>
      <c r="BN619" s="56"/>
    </row>
    <row r="620" spans="1:66" ht="11.25" customHeight="1">
      <c r="A620" s="220"/>
      <c r="B620" s="38"/>
      <c r="C620" s="205"/>
      <c r="D620" s="208"/>
      <c r="E620" s="57" t="s">
        <v>42</v>
      </c>
      <c r="F620" s="58" t="str">
        <f>IF(D619&lt;&gt;"", VLOOKUP(D619,'Base de Datos'!$A$2:$D1268,3,FALSE()),"")</f>
        <v/>
      </c>
      <c r="G620" s="205"/>
      <c r="H620" s="208"/>
      <c r="I620" s="57" t="s">
        <v>42</v>
      </c>
      <c r="J620" s="58" t="str">
        <f>IF(H619&lt;&gt;"", VLOOKUP(H619,'Base de Datos'!$A$2:$D1268,3,FALSE()),"")</f>
        <v/>
      </c>
      <c r="K620" s="205"/>
      <c r="L620" s="208"/>
      <c r="M620" s="57" t="s">
        <v>42</v>
      </c>
      <c r="N620" s="58" t="str">
        <f>IF(L619&lt;&gt;"", VLOOKUP(L619,'Base de Datos'!$A$2:$D1268,3,FALSE()),"")</f>
        <v/>
      </c>
      <c r="O620" s="43"/>
      <c r="P620" s="119" t="s">
        <v>58</v>
      </c>
      <c r="Q620" s="44"/>
      <c r="R620" s="15"/>
      <c r="S620" s="229"/>
      <c r="T620" s="230"/>
      <c r="U620" s="59"/>
      <c r="V620" s="47"/>
      <c r="W620" s="229"/>
      <c r="X620" s="230"/>
      <c r="Y620" s="59"/>
      <c r="Z620" s="47"/>
      <c r="AA620" s="229"/>
      <c r="AB620" s="230"/>
      <c r="AC620" s="59"/>
      <c r="AD620" s="48"/>
      <c r="AE620" s="181"/>
      <c r="AF620" s="181"/>
      <c r="AG620" s="181"/>
      <c r="AH620" s="181"/>
      <c r="AI620" s="181"/>
      <c r="AJ620" s="181"/>
      <c r="AK620" s="181"/>
      <c r="AL620" s="181"/>
      <c r="AM620" s="48"/>
      <c r="AN620" s="53">
        <f>A609</f>
        <v>46342</v>
      </c>
      <c r="AO620" s="54" t="str">
        <f>C610</f>
        <v>Consultorio N° 1</v>
      </c>
      <c r="AP620" s="55">
        <f t="shared" ref="AP620:AQ620" si="423">C647</f>
        <v>0</v>
      </c>
      <c r="AQ620" s="55">
        <f t="shared" si="423"/>
        <v>0</v>
      </c>
      <c r="AR620" s="55">
        <f>U647</f>
        <v>0</v>
      </c>
      <c r="AS620" s="55">
        <f>S647</f>
        <v>0</v>
      </c>
      <c r="AT620" s="55">
        <f>S648</f>
        <v>0</v>
      </c>
      <c r="AU620" s="55">
        <f>U648</f>
        <v>0</v>
      </c>
      <c r="AV620" s="55">
        <f>S649</f>
        <v>0</v>
      </c>
      <c r="AW620" s="55">
        <f>U649</f>
        <v>0</v>
      </c>
      <c r="AX620" s="55">
        <f>U650</f>
        <v>0</v>
      </c>
      <c r="AY620" s="55">
        <f>F650</f>
        <v>0</v>
      </c>
      <c r="AZ620" s="56"/>
      <c r="BA620" s="56"/>
      <c r="BB620" s="56"/>
      <c r="BC620" s="56"/>
      <c r="BD620" s="56"/>
      <c r="BE620" s="56"/>
      <c r="BF620" s="56"/>
      <c r="BG620" s="56"/>
      <c r="BH620" s="56"/>
      <c r="BI620" s="56"/>
      <c r="BJ620" s="56"/>
      <c r="BK620" s="56"/>
      <c r="BL620" s="56"/>
      <c r="BM620" s="56"/>
      <c r="BN620" s="56"/>
    </row>
    <row r="621" spans="1:66" ht="11.25" customHeight="1">
      <c r="A621" s="220"/>
      <c r="B621" s="38"/>
      <c r="C621" s="205"/>
      <c r="D621" s="208"/>
      <c r="E621" s="57" t="s">
        <v>44</v>
      </c>
      <c r="F621" s="58" t="str">
        <f>IF(D619&lt;&gt;"", VLOOKUP(D619,'Base de Datos'!$A$2:$D1268,4,FALSE()),"")</f>
        <v/>
      </c>
      <c r="G621" s="205"/>
      <c r="H621" s="208"/>
      <c r="I621" s="57" t="s">
        <v>44</v>
      </c>
      <c r="J621" s="58" t="str">
        <f>IF(H619&lt;&gt;"", VLOOKUP(H619,'Base de Datos'!$A$2:$D1268,4,FALSE()),"")</f>
        <v/>
      </c>
      <c r="K621" s="205"/>
      <c r="L621" s="208"/>
      <c r="M621" s="57" t="s">
        <v>44</v>
      </c>
      <c r="N621" s="58" t="str">
        <f>IF(L619&lt;&gt;"", VLOOKUP(L619,'Base de Datos'!$A$2:$D1268,4,FALSE()),"")</f>
        <v/>
      </c>
      <c r="O621" s="43"/>
      <c r="P621" s="120" t="s">
        <v>61</v>
      </c>
      <c r="Q621" s="121" t="s">
        <v>62</v>
      </c>
      <c r="R621" s="15"/>
      <c r="S621" s="229"/>
      <c r="T621" s="230"/>
      <c r="U621" s="59"/>
      <c r="V621" s="47"/>
      <c r="W621" s="229"/>
      <c r="X621" s="230"/>
      <c r="Y621" s="59"/>
      <c r="Z621" s="47"/>
      <c r="AA621" s="229"/>
      <c r="AB621" s="230"/>
      <c r="AC621" s="59"/>
      <c r="AD621" s="48"/>
      <c r="AE621" s="181"/>
      <c r="AF621" s="181"/>
      <c r="AG621" s="181"/>
      <c r="AH621" s="181"/>
      <c r="AI621" s="181"/>
      <c r="AJ621" s="181"/>
      <c r="AK621" s="181"/>
      <c r="AL621" s="181"/>
      <c r="AM621" s="48"/>
      <c r="AN621" s="53">
        <f>A609</f>
        <v>46342</v>
      </c>
      <c r="AO621" s="54" t="s">
        <v>17</v>
      </c>
      <c r="AP621" s="55">
        <f t="shared" ref="AP621:AQ621" si="424">C651</f>
        <v>0</v>
      </c>
      <c r="AQ621" s="55">
        <f t="shared" si="424"/>
        <v>0</v>
      </c>
      <c r="AR621" s="55">
        <f>U651</f>
        <v>0</v>
      </c>
      <c r="AS621" s="55">
        <f>S651</f>
        <v>0</v>
      </c>
      <c r="AT621" s="55">
        <f>S652</f>
        <v>0</v>
      </c>
      <c r="AU621" s="55">
        <f>U652</f>
        <v>0</v>
      </c>
      <c r="AV621" s="55">
        <f>S653</f>
        <v>0</v>
      </c>
      <c r="AW621" s="55">
        <f>U653</f>
        <v>0</v>
      </c>
      <c r="AX621" s="55">
        <f>U654</f>
        <v>0</v>
      </c>
      <c r="AY621" s="55">
        <f>F654</f>
        <v>0</v>
      </c>
      <c r="AZ621" s="56"/>
      <c r="BA621" s="56"/>
      <c r="BB621" s="56"/>
      <c r="BC621" s="56"/>
      <c r="BD621" s="56"/>
      <c r="BE621" s="56"/>
      <c r="BF621" s="56"/>
      <c r="BG621" s="56"/>
      <c r="BH621" s="56"/>
      <c r="BI621" s="56"/>
      <c r="BJ621" s="56"/>
      <c r="BK621" s="56"/>
      <c r="BL621" s="56"/>
      <c r="BM621" s="56"/>
      <c r="BN621" s="56"/>
    </row>
    <row r="622" spans="1:66" ht="11.25" customHeight="1">
      <c r="A622" s="221"/>
      <c r="B622" s="38"/>
      <c r="C622" s="206"/>
      <c r="D622" s="209"/>
      <c r="E622" s="85" t="s">
        <v>46</v>
      </c>
      <c r="F622" s="86"/>
      <c r="G622" s="206"/>
      <c r="H622" s="209"/>
      <c r="I622" s="85" t="s">
        <v>46</v>
      </c>
      <c r="J622" s="108"/>
      <c r="K622" s="206"/>
      <c r="L622" s="209"/>
      <c r="M622" s="85" t="s">
        <v>46</v>
      </c>
      <c r="N622" s="108"/>
      <c r="O622" s="43"/>
      <c r="P622" s="123" t="s">
        <v>64</v>
      </c>
      <c r="Q622" s="124" t="s">
        <v>65</v>
      </c>
      <c r="R622" s="15"/>
      <c r="S622" s="227" t="str">
        <f>IF(OR(S619="Empleado",S619="Familiar"),"Nombre del Empleado","N° Factura")</f>
        <v>N° Factura</v>
      </c>
      <c r="T622" s="228"/>
      <c r="U622" s="89"/>
      <c r="V622" s="47"/>
      <c r="W622" s="227" t="str">
        <f>IF(OR(W619="Empleado",W619="Familiar"),"Nombre del Empleado","N° Factura")</f>
        <v>N° Factura</v>
      </c>
      <c r="X622" s="228"/>
      <c r="Y622" s="89"/>
      <c r="Z622" s="47"/>
      <c r="AA622" s="227" t="str">
        <f>IF(OR(AA619="Empleado",AA619="Familiar"),"Nombre del Empleado","N° Factura")</f>
        <v>N° Factura</v>
      </c>
      <c r="AB622" s="228"/>
      <c r="AC622" s="89"/>
      <c r="AD622" s="48"/>
      <c r="AE622" s="181"/>
      <c r="AF622" s="181"/>
      <c r="AG622" s="181"/>
      <c r="AH622" s="181"/>
      <c r="AI622" s="181"/>
      <c r="AJ622" s="181"/>
      <c r="AK622" s="181"/>
      <c r="AL622" s="181"/>
      <c r="AM622" s="48"/>
      <c r="AN622" s="53">
        <f>A609</f>
        <v>46342</v>
      </c>
      <c r="AO622" s="54" t="s">
        <v>17</v>
      </c>
      <c r="AP622" s="55">
        <f t="shared" ref="AP622:AQ622" si="425">C655</f>
        <v>0</v>
      </c>
      <c r="AQ622" s="55">
        <f t="shared" si="425"/>
        <v>0</v>
      </c>
      <c r="AR622" s="55">
        <f>U655</f>
        <v>0</v>
      </c>
      <c r="AS622" s="55">
        <f>S655</f>
        <v>0</v>
      </c>
      <c r="AT622" s="55">
        <f>S656</f>
        <v>0</v>
      </c>
      <c r="AU622" s="55">
        <f>U656</f>
        <v>0</v>
      </c>
      <c r="AV622" s="55">
        <f>S657</f>
        <v>0</v>
      </c>
      <c r="AW622" s="55">
        <f>U657</f>
        <v>0</v>
      </c>
      <c r="AX622" s="55">
        <f>U658</f>
        <v>0</v>
      </c>
      <c r="AY622" s="55">
        <f>F658</f>
        <v>0</v>
      </c>
      <c r="AZ622" s="56"/>
      <c r="BA622" s="56"/>
      <c r="BB622" s="56"/>
      <c r="BC622" s="56"/>
      <c r="BD622" s="56"/>
      <c r="BE622" s="56"/>
      <c r="BF622" s="56"/>
      <c r="BG622" s="56"/>
      <c r="BH622" s="56"/>
      <c r="BI622" s="56"/>
      <c r="BJ622" s="56"/>
      <c r="BK622" s="56"/>
      <c r="BL622" s="56"/>
      <c r="BM622" s="56"/>
      <c r="BN622" s="56"/>
    </row>
    <row r="623" spans="1:66" ht="11.25" customHeight="1">
      <c r="A623" s="222">
        <f>A619+$Q$13/1440</f>
        <v>0.45833333333333337</v>
      </c>
      <c r="B623" s="38"/>
      <c r="C623" s="204"/>
      <c r="D623" s="207"/>
      <c r="E623" s="40" t="s">
        <v>36</v>
      </c>
      <c r="F623" s="42" t="str">
        <f>IF(D623&lt;&gt;"", VLOOKUP(D623,'Base de Datos'!$A$2:$D1268,2,FALSE()),"")</f>
        <v/>
      </c>
      <c r="G623" s="204"/>
      <c r="H623" s="216"/>
      <c r="I623" s="40" t="s">
        <v>36</v>
      </c>
      <c r="J623" s="42" t="str">
        <f>IF(H623&lt;&gt;"", VLOOKUP(H623,'Base de Datos'!$A$2:$D1268,2,FALSE()),"")</f>
        <v/>
      </c>
      <c r="K623" s="204"/>
      <c r="L623" s="216"/>
      <c r="M623" s="40" t="s">
        <v>36</v>
      </c>
      <c r="N623" s="42" t="str">
        <f>IF(L623&lt;&gt;"", VLOOKUP(L623,'Base de Datos'!$A$2:$D1268,2,FALSE()),"")</f>
        <v/>
      </c>
      <c r="O623" s="43"/>
      <c r="P623" s="127" t="s">
        <v>67</v>
      </c>
      <c r="Q623" s="128" t="s">
        <v>68</v>
      </c>
      <c r="R623" s="15"/>
      <c r="S623" s="45"/>
      <c r="T623" s="45" t="s">
        <v>37</v>
      </c>
      <c r="U623" s="46"/>
      <c r="V623" s="47"/>
      <c r="W623" s="45"/>
      <c r="X623" s="45" t="s">
        <v>37</v>
      </c>
      <c r="Y623" s="46"/>
      <c r="Z623" s="47"/>
      <c r="AA623" s="45"/>
      <c r="AB623" s="45" t="s">
        <v>37</v>
      </c>
      <c r="AC623" s="46"/>
      <c r="AD623" s="48"/>
      <c r="AE623" s="181"/>
      <c r="AF623" s="181"/>
      <c r="AG623" s="181"/>
      <c r="AH623" s="181"/>
      <c r="AI623" s="181"/>
      <c r="AJ623" s="181"/>
      <c r="AK623" s="181"/>
      <c r="AL623" s="181"/>
      <c r="AM623" s="48"/>
      <c r="AN623" s="53">
        <f>A609</f>
        <v>46342</v>
      </c>
      <c r="AO623" s="54" t="s">
        <v>17</v>
      </c>
      <c r="AP623" s="55">
        <f t="shared" ref="AP623:AQ623" si="426">C659</f>
        <v>0</v>
      </c>
      <c r="AQ623" s="55">
        <f t="shared" si="426"/>
        <v>0</v>
      </c>
      <c r="AR623" s="55">
        <f>U659</f>
        <v>0</v>
      </c>
      <c r="AS623" s="55">
        <f>S659</f>
        <v>0</v>
      </c>
      <c r="AT623" s="55">
        <f>S660</f>
        <v>0</v>
      </c>
      <c r="AU623" s="55">
        <f>U660</f>
        <v>0</v>
      </c>
      <c r="AV623" s="55">
        <f>S661</f>
        <v>0</v>
      </c>
      <c r="AW623" s="55">
        <f>U661</f>
        <v>0</v>
      </c>
      <c r="AX623" s="55">
        <f>U662</f>
        <v>0</v>
      </c>
      <c r="AY623" s="55">
        <f>F662</f>
        <v>0</v>
      </c>
      <c r="AZ623" s="56"/>
      <c r="BA623" s="56"/>
      <c r="BB623" s="56"/>
      <c r="BC623" s="56"/>
      <c r="BD623" s="56"/>
      <c r="BE623" s="56"/>
      <c r="BF623" s="56"/>
      <c r="BG623" s="56"/>
      <c r="BH623" s="56"/>
      <c r="BI623" s="56"/>
      <c r="BJ623" s="56"/>
      <c r="BK623" s="56"/>
      <c r="BL623" s="56"/>
      <c r="BM623" s="56"/>
      <c r="BN623" s="56"/>
    </row>
    <row r="624" spans="1:66" ht="11.25" customHeight="1">
      <c r="A624" s="220"/>
      <c r="B624" s="38"/>
      <c r="C624" s="205"/>
      <c r="D624" s="208"/>
      <c r="E624" s="57" t="s">
        <v>42</v>
      </c>
      <c r="F624" s="58" t="str">
        <f>IF(D623&lt;&gt;"", VLOOKUP(D623,'Base de Datos'!$A$2:$D1268,3,FALSE()),"")</f>
        <v/>
      </c>
      <c r="G624" s="205"/>
      <c r="H624" s="208"/>
      <c r="I624" s="57" t="s">
        <v>42</v>
      </c>
      <c r="J624" s="58" t="str">
        <f>IF(H623&lt;&gt;"", VLOOKUP(H623,'Base de Datos'!$A$2:$D1268,3,FALSE()),"")</f>
        <v/>
      </c>
      <c r="K624" s="205"/>
      <c r="L624" s="208"/>
      <c r="M624" s="57" t="s">
        <v>42</v>
      </c>
      <c r="N624" s="58" t="str">
        <f>IF(L623&lt;&gt;"", VLOOKUP(L623,'Base de Datos'!$A$2:$D1268,3,FALSE()),"")</f>
        <v/>
      </c>
      <c r="O624" s="43"/>
      <c r="P624" s="130" t="s">
        <v>70</v>
      </c>
      <c r="Q624" s="131" t="s">
        <v>71</v>
      </c>
      <c r="R624" s="15"/>
      <c r="S624" s="229"/>
      <c r="T624" s="230"/>
      <c r="U624" s="59"/>
      <c r="V624" s="47"/>
      <c r="W624" s="229"/>
      <c r="X624" s="230"/>
      <c r="Y624" s="59"/>
      <c r="Z624" s="47"/>
      <c r="AA624" s="229"/>
      <c r="AB624" s="230"/>
      <c r="AC624" s="59"/>
      <c r="AD624" s="48"/>
      <c r="AE624" s="181"/>
      <c r="AF624" s="181"/>
      <c r="AG624" s="181"/>
      <c r="AH624" s="181"/>
      <c r="AI624" s="181"/>
      <c r="AJ624" s="181"/>
      <c r="AK624" s="181"/>
      <c r="AL624" s="181"/>
      <c r="AM624" s="48"/>
      <c r="AN624" s="53">
        <f>A609</f>
        <v>46342</v>
      </c>
      <c r="AO624" s="54" t="str">
        <f>G610</f>
        <v>Consultorio N° 2</v>
      </c>
      <c r="AP624" s="55">
        <f t="shared" ref="AP624:AQ624" si="427">G611</f>
        <v>0</v>
      </c>
      <c r="AQ624" s="55">
        <f t="shared" si="427"/>
        <v>0</v>
      </c>
      <c r="AR624" s="55">
        <f>Y611</f>
        <v>0</v>
      </c>
      <c r="AS624" s="55">
        <f>W611</f>
        <v>0</v>
      </c>
      <c r="AT624" s="55">
        <f>W612</f>
        <v>0</v>
      </c>
      <c r="AU624" s="55">
        <f>Y612</f>
        <v>0</v>
      </c>
      <c r="AV624" s="55">
        <f>W613</f>
        <v>0</v>
      </c>
      <c r="AW624" s="55">
        <f>Y613</f>
        <v>0</v>
      </c>
      <c r="AX624" s="55">
        <f>Y614</f>
        <v>0</v>
      </c>
      <c r="AY624" s="55">
        <f>J614</f>
        <v>0</v>
      </c>
      <c r="AZ624" s="56"/>
      <c r="BA624" s="56"/>
      <c r="BB624" s="56"/>
      <c r="BC624" s="56"/>
      <c r="BD624" s="56"/>
      <c r="BE624" s="56"/>
      <c r="BF624" s="56"/>
      <c r="BG624" s="56"/>
      <c r="BH624" s="56"/>
      <c r="BI624" s="56"/>
      <c r="BJ624" s="56"/>
      <c r="BK624" s="56"/>
      <c r="BL624" s="56"/>
      <c r="BM624" s="56"/>
      <c r="BN624" s="56"/>
    </row>
    <row r="625" spans="1:66" ht="11.25" customHeight="1">
      <c r="A625" s="220"/>
      <c r="B625" s="38"/>
      <c r="C625" s="205"/>
      <c r="D625" s="208"/>
      <c r="E625" s="57" t="s">
        <v>44</v>
      </c>
      <c r="F625" s="58" t="str">
        <f>IF(D623&lt;&gt;"", VLOOKUP(D623,'Base de Datos'!$A$2:$D1268,4,FALSE()),"")</f>
        <v/>
      </c>
      <c r="G625" s="205"/>
      <c r="H625" s="208"/>
      <c r="I625" s="57" t="s">
        <v>44</v>
      </c>
      <c r="J625" s="58" t="str">
        <f>IF(H623&lt;&gt;"", VLOOKUP(H623,'Base de Datos'!$A$2:$D1268,4,FALSE()),"")</f>
        <v/>
      </c>
      <c r="K625" s="205"/>
      <c r="L625" s="208"/>
      <c r="M625" s="57" t="s">
        <v>44</v>
      </c>
      <c r="N625" s="58" t="str">
        <f>IF(L623&lt;&gt;"", VLOOKUP(L623,'Base de Datos'!$A$2:$D1268,4,FALSE()),"")</f>
        <v/>
      </c>
      <c r="O625" s="43"/>
      <c r="P625" s="132" t="s">
        <v>73</v>
      </c>
      <c r="Q625" s="133" t="s">
        <v>74</v>
      </c>
      <c r="R625" s="15"/>
      <c r="S625" s="229"/>
      <c r="T625" s="230"/>
      <c r="U625" s="59"/>
      <c r="V625" s="47"/>
      <c r="W625" s="229"/>
      <c r="X625" s="230"/>
      <c r="Y625" s="59"/>
      <c r="Z625" s="47"/>
      <c r="AA625" s="229"/>
      <c r="AB625" s="230"/>
      <c r="AC625" s="59"/>
      <c r="AD625" s="48"/>
      <c r="AE625" s="181"/>
      <c r="AF625" s="181"/>
      <c r="AG625" s="181"/>
      <c r="AH625" s="181"/>
      <c r="AI625" s="181"/>
      <c r="AJ625" s="181"/>
      <c r="AK625" s="181"/>
      <c r="AL625" s="181"/>
      <c r="AM625" s="48"/>
      <c r="AN625" s="53">
        <f>A609</f>
        <v>46342</v>
      </c>
      <c r="AO625" s="54" t="str">
        <f>G610</f>
        <v>Consultorio N° 2</v>
      </c>
      <c r="AP625" s="55">
        <f t="shared" ref="AP625:AQ625" si="428">G615</f>
        <v>0</v>
      </c>
      <c r="AQ625" s="55">
        <f t="shared" si="428"/>
        <v>0</v>
      </c>
      <c r="AR625" s="55">
        <f>Y615</f>
        <v>0</v>
      </c>
      <c r="AS625" s="55">
        <f>W615</f>
        <v>0</v>
      </c>
      <c r="AT625" s="55">
        <f>W616</f>
        <v>0</v>
      </c>
      <c r="AU625" s="55">
        <f>Y616</f>
        <v>0</v>
      </c>
      <c r="AV625" s="55">
        <f>W617</f>
        <v>0</v>
      </c>
      <c r="AW625" s="55">
        <f>Y617</f>
        <v>0</v>
      </c>
      <c r="AX625" s="55">
        <f>Y618</f>
        <v>0</v>
      </c>
      <c r="AY625" s="55">
        <f>J618</f>
        <v>0</v>
      </c>
      <c r="AZ625" s="56"/>
      <c r="BA625" s="56"/>
      <c r="BB625" s="56"/>
      <c r="BC625" s="56"/>
      <c r="BD625" s="56"/>
      <c r="BE625" s="56"/>
      <c r="BF625" s="56"/>
      <c r="BG625" s="56"/>
      <c r="BH625" s="56"/>
      <c r="BI625" s="56"/>
      <c r="BJ625" s="56"/>
      <c r="BK625" s="56"/>
      <c r="BL625" s="56"/>
      <c r="BM625" s="56"/>
      <c r="BN625" s="56"/>
    </row>
    <row r="626" spans="1:66" ht="11.25" customHeight="1">
      <c r="A626" s="221"/>
      <c r="B626" s="38"/>
      <c r="C626" s="206"/>
      <c r="D626" s="209"/>
      <c r="E626" s="85" t="s">
        <v>46</v>
      </c>
      <c r="F626" s="86"/>
      <c r="G626" s="206"/>
      <c r="H626" s="209"/>
      <c r="I626" s="85" t="s">
        <v>46</v>
      </c>
      <c r="J626" s="108"/>
      <c r="K626" s="206"/>
      <c r="L626" s="209"/>
      <c r="M626" s="85" t="s">
        <v>46</v>
      </c>
      <c r="N626" s="108"/>
      <c r="O626" s="43"/>
      <c r="P626" s="137" t="s">
        <v>52</v>
      </c>
      <c r="Q626" s="138" t="s">
        <v>76</v>
      </c>
      <c r="R626" s="15"/>
      <c r="S626" s="227" t="str">
        <f>IF(OR(S623="Empleado",S623="Familiar"),"Nombre del Empleado","N° Factura")</f>
        <v>N° Factura</v>
      </c>
      <c r="T626" s="228"/>
      <c r="U626" s="89"/>
      <c r="V626" s="47"/>
      <c r="W626" s="227" t="str">
        <f>IF(OR(W623="Empleado",W623="Familiar"),"Nombre del Empleado","N° Factura")</f>
        <v>N° Factura</v>
      </c>
      <c r="X626" s="228"/>
      <c r="Y626" s="89"/>
      <c r="Z626" s="47"/>
      <c r="AA626" s="227" t="str">
        <f>IF(OR(AA623="Empleado",AA623="Familiar"),"Nombre del Empleado","N° Factura")</f>
        <v>N° Factura</v>
      </c>
      <c r="AB626" s="228"/>
      <c r="AC626" s="89"/>
      <c r="AD626" s="48"/>
      <c r="AE626" s="181"/>
      <c r="AF626" s="181"/>
      <c r="AG626" s="181"/>
      <c r="AH626" s="181"/>
      <c r="AI626" s="181"/>
      <c r="AJ626" s="181"/>
      <c r="AK626" s="181"/>
      <c r="AL626" s="181"/>
      <c r="AM626" s="48"/>
      <c r="AN626" s="53">
        <f>A609</f>
        <v>46342</v>
      </c>
      <c r="AO626" s="54" t="str">
        <f>G610</f>
        <v>Consultorio N° 2</v>
      </c>
      <c r="AP626" s="55">
        <f t="shared" ref="AP626:AQ626" si="429">G619</f>
        <v>0</v>
      </c>
      <c r="AQ626" s="55">
        <f t="shared" si="429"/>
        <v>0</v>
      </c>
      <c r="AR626" s="55">
        <f>Y619</f>
        <v>0</v>
      </c>
      <c r="AS626" s="55">
        <f>W619</f>
        <v>0</v>
      </c>
      <c r="AT626" s="55">
        <f>W620</f>
        <v>0</v>
      </c>
      <c r="AU626" s="55">
        <f>Y620</f>
        <v>0</v>
      </c>
      <c r="AV626" s="55">
        <f>W621</f>
        <v>0</v>
      </c>
      <c r="AW626" s="55">
        <f>Y621</f>
        <v>0</v>
      </c>
      <c r="AX626" s="55">
        <f>Y622</f>
        <v>0</v>
      </c>
      <c r="AY626" s="55">
        <f>J622</f>
        <v>0</v>
      </c>
      <c r="AZ626" s="56"/>
      <c r="BA626" s="56"/>
      <c r="BB626" s="56"/>
      <c r="BC626" s="56"/>
      <c r="BD626" s="56"/>
      <c r="BE626" s="56"/>
      <c r="BF626" s="56"/>
      <c r="BG626" s="56"/>
      <c r="BH626" s="56"/>
      <c r="BI626" s="56"/>
      <c r="BJ626" s="56"/>
      <c r="BK626" s="56"/>
      <c r="BL626" s="56"/>
      <c r="BM626" s="56"/>
      <c r="BN626" s="56"/>
    </row>
    <row r="627" spans="1:66" ht="11.25" customHeight="1">
      <c r="A627" s="222">
        <f>A623+$Q$13/1440</f>
        <v>0.5</v>
      </c>
      <c r="B627" s="38"/>
      <c r="C627" s="204"/>
      <c r="D627" s="207"/>
      <c r="E627" s="40" t="s">
        <v>36</v>
      </c>
      <c r="F627" s="42" t="str">
        <f>IF(D627&lt;&gt;"", VLOOKUP(D627,'Base de Datos'!$A$2:$D1268,2,FALSE()),"")</f>
        <v/>
      </c>
      <c r="G627" s="204"/>
      <c r="H627" s="216"/>
      <c r="I627" s="40" t="s">
        <v>36</v>
      </c>
      <c r="J627" s="42" t="str">
        <f>IF(H627&lt;&gt;"", VLOOKUP(H627,'Base de Datos'!$A$2:$D1268,2,FALSE()),"")</f>
        <v/>
      </c>
      <c r="K627" s="204"/>
      <c r="L627" s="216"/>
      <c r="M627" s="40" t="s">
        <v>36</v>
      </c>
      <c r="N627" s="42" t="str">
        <f>IF(L627&lt;&gt;"", VLOOKUP(L627,'Base de Datos'!$A$2:$D1268,2,FALSE()),"")</f>
        <v/>
      </c>
      <c r="O627" s="43"/>
      <c r="P627" s="141" t="s">
        <v>78</v>
      </c>
      <c r="Q627" s="142" t="s">
        <v>79</v>
      </c>
      <c r="R627" s="15"/>
      <c r="S627" s="45"/>
      <c r="T627" s="45" t="s">
        <v>37</v>
      </c>
      <c r="U627" s="46"/>
      <c r="V627" s="47"/>
      <c r="W627" s="45"/>
      <c r="X627" s="45" t="s">
        <v>37</v>
      </c>
      <c r="Y627" s="46"/>
      <c r="Z627" s="47"/>
      <c r="AA627" s="45"/>
      <c r="AB627" s="45" t="s">
        <v>37</v>
      </c>
      <c r="AC627" s="46"/>
      <c r="AD627" s="48"/>
      <c r="AE627" s="181"/>
      <c r="AF627" s="181"/>
      <c r="AG627" s="181"/>
      <c r="AH627" s="181"/>
      <c r="AI627" s="181"/>
      <c r="AJ627" s="181"/>
      <c r="AK627" s="181"/>
      <c r="AL627" s="181"/>
      <c r="AM627" s="48"/>
      <c r="AN627" s="53">
        <f>A609</f>
        <v>46342</v>
      </c>
      <c r="AO627" s="54" t="str">
        <f>G610</f>
        <v>Consultorio N° 2</v>
      </c>
      <c r="AP627" s="55">
        <f t="shared" ref="AP627:AQ627" si="430">G623</f>
        <v>0</v>
      </c>
      <c r="AQ627" s="55">
        <f t="shared" si="430"/>
        <v>0</v>
      </c>
      <c r="AR627" s="55">
        <f>Y623</f>
        <v>0</v>
      </c>
      <c r="AS627" s="55">
        <f>W623</f>
        <v>0</v>
      </c>
      <c r="AT627" s="55">
        <f>W624</f>
        <v>0</v>
      </c>
      <c r="AU627" s="55">
        <f>Y624</f>
        <v>0</v>
      </c>
      <c r="AV627" s="55">
        <f>W625</f>
        <v>0</v>
      </c>
      <c r="AW627" s="55">
        <f>Y625</f>
        <v>0</v>
      </c>
      <c r="AX627" s="55">
        <f>Y626</f>
        <v>0</v>
      </c>
      <c r="AY627" s="55">
        <f>J626</f>
        <v>0</v>
      </c>
      <c r="AZ627" s="56"/>
      <c r="BA627" s="56"/>
      <c r="BB627" s="56"/>
      <c r="BC627" s="56"/>
      <c r="BD627" s="56"/>
      <c r="BE627" s="56"/>
      <c r="BF627" s="56"/>
      <c r="BG627" s="56"/>
      <c r="BH627" s="56"/>
      <c r="BI627" s="56"/>
      <c r="BJ627" s="56"/>
      <c r="BK627" s="56"/>
      <c r="BL627" s="56"/>
      <c r="BM627" s="56"/>
      <c r="BN627" s="56"/>
    </row>
    <row r="628" spans="1:66" ht="11.25" customHeight="1">
      <c r="A628" s="220"/>
      <c r="B628" s="38"/>
      <c r="C628" s="205"/>
      <c r="D628" s="208"/>
      <c r="E628" s="57" t="s">
        <v>42</v>
      </c>
      <c r="F628" s="58" t="str">
        <f>IF(D627&lt;&gt;"", VLOOKUP(D627,'Base de Datos'!$A$2:$D1268,3,FALSE()),"")</f>
        <v/>
      </c>
      <c r="G628" s="205"/>
      <c r="H628" s="208"/>
      <c r="I628" s="57" t="s">
        <v>42</v>
      </c>
      <c r="J628" s="58" t="str">
        <f>IF(H627&lt;&gt;"", VLOOKUP(H627,'Base de Datos'!$A$2:$D1268,3,FALSE()),"")</f>
        <v/>
      </c>
      <c r="K628" s="205"/>
      <c r="L628" s="208"/>
      <c r="M628" s="57" t="s">
        <v>42</v>
      </c>
      <c r="N628" s="58" t="str">
        <f>IF(L627&lt;&gt;"", VLOOKUP(L627,'Base de Datos'!$A$2:$D1268,3,FALSE()),"")</f>
        <v/>
      </c>
      <c r="O628" s="43"/>
      <c r="P628" s="1"/>
      <c r="Q628" s="147"/>
      <c r="R628" s="15"/>
      <c r="S628" s="229"/>
      <c r="T628" s="230"/>
      <c r="U628" s="59"/>
      <c r="V628" s="47"/>
      <c r="W628" s="229"/>
      <c r="X628" s="230"/>
      <c r="Y628" s="59"/>
      <c r="Z628" s="47"/>
      <c r="AA628" s="229"/>
      <c r="AB628" s="230"/>
      <c r="AC628" s="59"/>
      <c r="AD628" s="48"/>
      <c r="AE628" s="181"/>
      <c r="AF628" s="181"/>
      <c r="AG628" s="181"/>
      <c r="AH628" s="181"/>
      <c r="AI628" s="181"/>
      <c r="AJ628" s="181"/>
      <c r="AK628" s="181"/>
      <c r="AL628" s="181"/>
      <c r="AM628" s="48"/>
      <c r="AN628" s="53">
        <f>A609</f>
        <v>46342</v>
      </c>
      <c r="AO628" s="149" t="str">
        <f>G610</f>
        <v>Consultorio N° 2</v>
      </c>
      <c r="AP628" s="55">
        <f t="shared" ref="AP628:AQ628" si="431">G627</f>
        <v>0</v>
      </c>
      <c r="AQ628" s="55">
        <f t="shared" si="431"/>
        <v>0</v>
      </c>
      <c r="AR628" s="55">
        <f>Y627</f>
        <v>0</v>
      </c>
      <c r="AS628" s="55">
        <f>W627</f>
        <v>0</v>
      </c>
      <c r="AT628" s="55">
        <f>W628</f>
        <v>0</v>
      </c>
      <c r="AU628" s="55">
        <f>Y628</f>
        <v>0</v>
      </c>
      <c r="AV628" s="55">
        <f>W629</f>
        <v>0</v>
      </c>
      <c r="AW628" s="55">
        <f>Y629</f>
        <v>0</v>
      </c>
      <c r="AX628" s="55">
        <f>Y630</f>
        <v>0</v>
      </c>
      <c r="AY628" s="55">
        <f>J630</f>
        <v>0</v>
      </c>
      <c r="AZ628" s="56"/>
      <c r="BA628" s="56"/>
      <c r="BB628" s="56"/>
      <c r="BC628" s="56"/>
      <c r="BD628" s="56"/>
      <c r="BE628" s="56"/>
      <c r="BF628" s="56"/>
      <c r="BG628" s="56"/>
      <c r="BH628" s="56"/>
      <c r="BI628" s="56"/>
      <c r="BJ628" s="56"/>
      <c r="BK628" s="56"/>
      <c r="BL628" s="56"/>
      <c r="BM628" s="56"/>
      <c r="BN628" s="56"/>
    </row>
    <row r="629" spans="1:66" ht="11.25" customHeight="1">
      <c r="A629" s="220"/>
      <c r="B629" s="38"/>
      <c r="C629" s="205"/>
      <c r="D629" s="208"/>
      <c r="E629" s="57" t="s">
        <v>44</v>
      </c>
      <c r="F629" s="58" t="str">
        <f>IF(D627&lt;&gt;"", VLOOKUP(D627,'Base de Datos'!$A$2:$D1268,4,FALSE()),"")</f>
        <v/>
      </c>
      <c r="G629" s="205"/>
      <c r="H629" s="208"/>
      <c r="I629" s="57" t="s">
        <v>44</v>
      </c>
      <c r="J629" s="58" t="str">
        <f>IF(H627&lt;&gt;"", VLOOKUP(H627,'Base de Datos'!$A$2:$D1268,4,FALSE()),"")</f>
        <v/>
      </c>
      <c r="K629" s="205"/>
      <c r="L629" s="208"/>
      <c r="M629" s="57" t="s">
        <v>44</v>
      </c>
      <c r="N629" s="58" t="str">
        <f>IF(L627&lt;&gt;"", VLOOKUP(L627,'Base de Datos'!$A$2:$D1268,4,FALSE()),"")</f>
        <v/>
      </c>
      <c r="O629" s="43"/>
      <c r="P629" s="1"/>
      <c r="Q629" s="150"/>
      <c r="R629" s="15"/>
      <c r="S629" s="229"/>
      <c r="T629" s="230"/>
      <c r="U629" s="59"/>
      <c r="V629" s="47"/>
      <c r="W629" s="229"/>
      <c r="X629" s="230"/>
      <c r="Y629" s="59"/>
      <c r="Z629" s="47"/>
      <c r="AA629" s="229"/>
      <c r="AB629" s="230"/>
      <c r="AC629" s="59"/>
      <c r="AD629" s="48"/>
      <c r="AE629" s="181"/>
      <c r="AF629" s="181"/>
      <c r="AG629" s="181"/>
      <c r="AH629" s="181"/>
      <c r="AI629" s="181"/>
      <c r="AJ629" s="181"/>
      <c r="AK629" s="181"/>
      <c r="AL629" s="181"/>
      <c r="AM629" s="48"/>
      <c r="AN629" s="53">
        <f>A609</f>
        <v>46342</v>
      </c>
      <c r="AO629" s="54" t="str">
        <f>G610</f>
        <v>Consultorio N° 2</v>
      </c>
      <c r="AP629" s="55">
        <f t="shared" ref="AP629:AQ629" si="432">G631</f>
        <v>0</v>
      </c>
      <c r="AQ629" s="55">
        <f t="shared" si="432"/>
        <v>0</v>
      </c>
      <c r="AR629" s="55">
        <f>Y631</f>
        <v>0</v>
      </c>
      <c r="AS629" s="55">
        <f>W631</f>
        <v>0</v>
      </c>
      <c r="AT629" s="55">
        <f>W632</f>
        <v>0</v>
      </c>
      <c r="AU629" s="55">
        <f>Y632</f>
        <v>0</v>
      </c>
      <c r="AV629" s="55">
        <f>W633</f>
        <v>0</v>
      </c>
      <c r="AW629" s="55">
        <f>Y633</f>
        <v>0</v>
      </c>
      <c r="AX629" s="55">
        <f>Y634</f>
        <v>0</v>
      </c>
      <c r="AY629" s="55">
        <f>J634</f>
        <v>0</v>
      </c>
      <c r="AZ629" s="56"/>
      <c r="BA629" s="56"/>
      <c r="BB629" s="56"/>
      <c r="BC629" s="56"/>
      <c r="BD629" s="56"/>
      <c r="BE629" s="56"/>
      <c r="BF629" s="56"/>
      <c r="BG629" s="56"/>
      <c r="BH629" s="56"/>
      <c r="BI629" s="56"/>
      <c r="BJ629" s="56"/>
      <c r="BK629" s="56"/>
      <c r="BL629" s="56"/>
      <c r="BM629" s="56"/>
      <c r="BN629" s="56"/>
    </row>
    <row r="630" spans="1:66" ht="11.25" customHeight="1">
      <c r="A630" s="221"/>
      <c r="B630" s="38"/>
      <c r="C630" s="206"/>
      <c r="D630" s="209"/>
      <c r="E630" s="85" t="s">
        <v>46</v>
      </c>
      <c r="F630" s="86"/>
      <c r="G630" s="206"/>
      <c r="H630" s="209"/>
      <c r="I630" s="85" t="s">
        <v>46</v>
      </c>
      <c r="J630" s="108"/>
      <c r="K630" s="206"/>
      <c r="L630" s="209"/>
      <c r="M630" s="85" t="s">
        <v>46</v>
      </c>
      <c r="N630" s="108"/>
      <c r="O630" s="43"/>
      <c r="P630" s="1"/>
      <c r="Q630" s="150"/>
      <c r="R630" s="15"/>
      <c r="S630" s="227" t="str">
        <f>IF(OR(S627="Empleado",S627="Familiar"),"Nombre del Empleado","N° Factura")</f>
        <v>N° Factura</v>
      </c>
      <c r="T630" s="228"/>
      <c r="U630" s="89"/>
      <c r="V630" s="47"/>
      <c r="W630" s="227" t="str">
        <f>IF(OR(W627="Empleado",W627="Familiar"),"Nombre del Empleado","N° Factura")</f>
        <v>N° Factura</v>
      </c>
      <c r="X630" s="228"/>
      <c r="Y630" s="89"/>
      <c r="Z630" s="47"/>
      <c r="AA630" s="227" t="str">
        <f>IF(OR(AA627="Empleado",AA627="Familiar"),"Nombre del Empleado","N° Factura")</f>
        <v>N° Factura</v>
      </c>
      <c r="AB630" s="228"/>
      <c r="AC630" s="89"/>
      <c r="AD630" s="48"/>
      <c r="AE630" s="181"/>
      <c r="AF630" s="181"/>
      <c r="AG630" s="181"/>
      <c r="AH630" s="181"/>
      <c r="AI630" s="181"/>
      <c r="AJ630" s="181"/>
      <c r="AK630" s="181"/>
      <c r="AL630" s="181"/>
      <c r="AM630" s="48"/>
      <c r="AN630" s="53">
        <f>A609</f>
        <v>46342</v>
      </c>
      <c r="AO630" s="54" t="str">
        <f>G610</f>
        <v>Consultorio N° 2</v>
      </c>
      <c r="AP630" s="55">
        <f t="shared" ref="AP630:AQ630" si="433">G635</f>
        <v>0</v>
      </c>
      <c r="AQ630" s="55">
        <f t="shared" si="433"/>
        <v>0</v>
      </c>
      <c r="AR630" s="55">
        <f>Y635</f>
        <v>0</v>
      </c>
      <c r="AS630" s="55">
        <f>W635</f>
        <v>0</v>
      </c>
      <c r="AT630" s="55">
        <f>W636</f>
        <v>0</v>
      </c>
      <c r="AU630" s="55">
        <f>Y636</f>
        <v>0</v>
      </c>
      <c r="AV630" s="55">
        <f>W637</f>
        <v>0</v>
      </c>
      <c r="AW630" s="55">
        <f>Y637</f>
        <v>0</v>
      </c>
      <c r="AX630" s="55" t="str">
        <f>Y638</f>
        <v>Roma Sarmiento</v>
      </c>
      <c r="AY630" s="55">
        <f>J638</f>
        <v>0</v>
      </c>
      <c r="AZ630" s="56"/>
      <c r="BA630" s="56"/>
      <c r="BB630" s="56"/>
      <c r="BC630" s="56"/>
      <c r="BD630" s="56"/>
      <c r="BE630" s="56"/>
      <c r="BF630" s="56"/>
      <c r="BG630" s="56"/>
      <c r="BH630" s="56"/>
      <c r="BI630" s="56"/>
      <c r="BJ630" s="56"/>
      <c r="BK630" s="56"/>
      <c r="BL630" s="56"/>
      <c r="BM630" s="56"/>
      <c r="BN630" s="56"/>
    </row>
    <row r="631" spans="1:66" ht="11.25" customHeight="1">
      <c r="A631" s="222">
        <f>A627+$Q$13/1440</f>
        <v>0.54166666666666663</v>
      </c>
      <c r="B631" s="38"/>
      <c r="C631" s="204"/>
      <c r="D631" s="207"/>
      <c r="E631" s="40" t="s">
        <v>36</v>
      </c>
      <c r="F631" s="42" t="str">
        <f>IF(D631&lt;&gt;"", VLOOKUP(D631,'Base de Datos'!$A$2:$D1268,2,FALSE()),"")</f>
        <v/>
      </c>
      <c r="G631" s="204"/>
      <c r="H631" s="216"/>
      <c r="I631" s="40" t="s">
        <v>36</v>
      </c>
      <c r="J631" s="42" t="str">
        <f>IF(H631&lt;&gt;"", VLOOKUP(H631,'Base de Datos'!$A$2:$D1268,2,FALSE()),"")</f>
        <v/>
      </c>
      <c r="K631" s="204"/>
      <c r="L631" s="216"/>
      <c r="M631" s="40" t="s">
        <v>36</v>
      </c>
      <c r="N631" s="42" t="str">
        <f>IF(L631&lt;&gt;"", VLOOKUP(L631,'Base de Datos'!$A$2:$D1268,2,FALSE()),"")</f>
        <v/>
      </c>
      <c r="O631" s="43"/>
      <c r="P631" s="1"/>
      <c r="Q631" s="150"/>
      <c r="R631" s="15"/>
      <c r="S631" s="45"/>
      <c r="T631" s="45" t="s">
        <v>37</v>
      </c>
      <c r="U631" s="46"/>
      <c r="V631" s="47"/>
      <c r="W631" s="45"/>
      <c r="X631" s="45" t="s">
        <v>37</v>
      </c>
      <c r="Y631" s="46"/>
      <c r="Z631" s="47"/>
      <c r="AA631" s="45"/>
      <c r="AB631" s="45" t="s">
        <v>37</v>
      </c>
      <c r="AC631" s="46"/>
      <c r="AD631" s="48"/>
      <c r="AE631" s="181"/>
      <c r="AF631" s="181"/>
      <c r="AG631" s="181"/>
      <c r="AH631" s="181"/>
      <c r="AI631" s="181"/>
      <c r="AJ631" s="181"/>
      <c r="AK631" s="181"/>
      <c r="AL631" s="181"/>
      <c r="AM631" s="48"/>
      <c r="AN631" s="53">
        <f>A609</f>
        <v>46342</v>
      </c>
      <c r="AO631" s="54" t="str">
        <f>G610</f>
        <v>Consultorio N° 2</v>
      </c>
      <c r="AP631" s="55">
        <f t="shared" ref="AP631:AQ631" si="434">G639</f>
        <v>0</v>
      </c>
      <c r="AQ631" s="55">
        <f t="shared" si="434"/>
        <v>0</v>
      </c>
      <c r="AR631" s="55">
        <f>Y639</f>
        <v>0</v>
      </c>
      <c r="AS631" s="55">
        <f>W639</f>
        <v>0</v>
      </c>
      <c r="AT631" s="55">
        <f>W640</f>
        <v>0</v>
      </c>
      <c r="AU631" s="55">
        <f>Y640</f>
        <v>0</v>
      </c>
      <c r="AV631" s="55">
        <f>W641</f>
        <v>0</v>
      </c>
      <c r="AW631" s="55">
        <f>Y641</f>
        <v>0</v>
      </c>
      <c r="AX631" s="55">
        <f>Y642</f>
        <v>0</v>
      </c>
      <c r="AY631" s="55">
        <f>J642</f>
        <v>0</v>
      </c>
      <c r="AZ631" s="56"/>
      <c r="BA631" s="56"/>
      <c r="BB631" s="56"/>
      <c r="BC631" s="56"/>
      <c r="BD631" s="56"/>
      <c r="BE631" s="56"/>
      <c r="BF631" s="56"/>
      <c r="BG631" s="56"/>
      <c r="BH631" s="56"/>
      <c r="BI631" s="56"/>
      <c r="BJ631" s="56"/>
      <c r="BK631" s="56"/>
      <c r="BL631" s="56"/>
      <c r="BM631" s="56"/>
      <c r="BN631" s="56"/>
    </row>
    <row r="632" spans="1:66" ht="11.25" customHeight="1">
      <c r="A632" s="220"/>
      <c r="B632" s="38"/>
      <c r="C632" s="205"/>
      <c r="D632" s="208"/>
      <c r="E632" s="57" t="s">
        <v>42</v>
      </c>
      <c r="F632" s="58" t="str">
        <f>IF(D631&lt;&gt;"", VLOOKUP(D631,'Base de Datos'!$A$2:$D1268,3,FALSE()),"")</f>
        <v/>
      </c>
      <c r="G632" s="205"/>
      <c r="H632" s="208"/>
      <c r="I632" s="57" t="s">
        <v>42</v>
      </c>
      <c r="J632" s="58" t="str">
        <f>IF(H631&lt;&gt;"", VLOOKUP(H631,'Base de Datos'!$A$2:$D1268,3,FALSE()),"")</f>
        <v/>
      </c>
      <c r="K632" s="205"/>
      <c r="L632" s="208"/>
      <c r="M632" s="57" t="s">
        <v>42</v>
      </c>
      <c r="N632" s="58" t="str">
        <f>IF(L631&lt;&gt;"", VLOOKUP(L631,'Base de Datos'!$A$2:$D1268,3,FALSE()),"")</f>
        <v/>
      </c>
      <c r="O632" s="43"/>
      <c r="P632" s="1"/>
      <c r="Q632" s="1"/>
      <c r="R632" s="15"/>
      <c r="S632" s="229"/>
      <c r="T632" s="230"/>
      <c r="U632" s="59"/>
      <c r="V632" s="47"/>
      <c r="W632" s="229"/>
      <c r="X632" s="230"/>
      <c r="Y632" s="59"/>
      <c r="Z632" s="47"/>
      <c r="AA632" s="229"/>
      <c r="AB632" s="230"/>
      <c r="AC632" s="59"/>
      <c r="AD632" s="48"/>
      <c r="AE632" s="181"/>
      <c r="AF632" s="181"/>
      <c r="AG632" s="181"/>
      <c r="AH632" s="181"/>
      <c r="AI632" s="181"/>
      <c r="AJ632" s="181"/>
      <c r="AK632" s="181"/>
      <c r="AL632" s="181"/>
      <c r="AM632" s="48"/>
      <c r="AN632" s="53">
        <f>A609</f>
        <v>46342</v>
      </c>
      <c r="AO632" s="54" t="str">
        <f>G610</f>
        <v>Consultorio N° 2</v>
      </c>
      <c r="AP632" s="55">
        <f t="shared" ref="AP632:AQ632" si="435">G643</f>
        <v>0</v>
      </c>
      <c r="AQ632" s="55">
        <f t="shared" si="435"/>
        <v>0</v>
      </c>
      <c r="AR632" s="55">
        <f>Y643</f>
        <v>0</v>
      </c>
      <c r="AS632" s="55">
        <f>W643</f>
        <v>0</v>
      </c>
      <c r="AT632" s="55">
        <f>W644</f>
        <v>0</v>
      </c>
      <c r="AU632" s="55">
        <f>Y644</f>
        <v>0</v>
      </c>
      <c r="AV632" s="55">
        <f>W645</f>
        <v>0</v>
      </c>
      <c r="AW632" s="55">
        <f>Y645</f>
        <v>0</v>
      </c>
      <c r="AX632" s="55">
        <f>Y646</f>
        <v>0</v>
      </c>
      <c r="AY632" s="55">
        <f>J646</f>
        <v>0</v>
      </c>
      <c r="AZ632" s="56"/>
      <c r="BA632" s="56"/>
      <c r="BB632" s="56"/>
      <c r="BC632" s="56"/>
      <c r="BD632" s="56"/>
      <c r="BE632" s="56"/>
      <c r="BF632" s="56"/>
      <c r="BG632" s="56"/>
      <c r="BH632" s="56"/>
      <c r="BI632" s="56"/>
      <c r="BJ632" s="56"/>
      <c r="BK632" s="56"/>
      <c r="BL632" s="56"/>
      <c r="BM632" s="56"/>
      <c r="BN632" s="56"/>
    </row>
    <row r="633" spans="1:66" ht="11.25" customHeight="1">
      <c r="A633" s="220"/>
      <c r="B633" s="38"/>
      <c r="C633" s="205"/>
      <c r="D633" s="208"/>
      <c r="E633" s="57" t="s">
        <v>44</v>
      </c>
      <c r="F633" s="58" t="str">
        <f>IF(D631&lt;&gt;"", VLOOKUP(D631,'Base de Datos'!$A$2:$D1268,4,FALSE()),"")</f>
        <v/>
      </c>
      <c r="G633" s="205"/>
      <c r="H633" s="208"/>
      <c r="I633" s="57" t="s">
        <v>44</v>
      </c>
      <c r="J633" s="58" t="str">
        <f>IF(H631&lt;&gt;"", VLOOKUP(H631,'Base de Datos'!$A$2:$D1268,4,FALSE()),"")</f>
        <v/>
      </c>
      <c r="K633" s="205"/>
      <c r="L633" s="208"/>
      <c r="M633" s="57" t="s">
        <v>44</v>
      </c>
      <c r="N633" s="58" t="str">
        <f>IF(L631&lt;&gt;"", VLOOKUP(L631,'Base de Datos'!$A$2:$D1268,4,FALSE()),"")</f>
        <v/>
      </c>
      <c r="O633" s="1"/>
      <c r="P633" s="1"/>
      <c r="Q633" s="1"/>
      <c r="R633" s="15"/>
      <c r="S633" s="229"/>
      <c r="T633" s="230"/>
      <c r="U633" s="59"/>
      <c r="V633" s="47"/>
      <c r="W633" s="229"/>
      <c r="X633" s="230"/>
      <c r="Y633" s="59"/>
      <c r="Z633" s="47"/>
      <c r="AA633" s="229"/>
      <c r="AB633" s="230"/>
      <c r="AC633" s="59"/>
      <c r="AD633" s="48"/>
      <c r="AE633" s="181"/>
      <c r="AF633" s="181"/>
      <c r="AG633" s="181"/>
      <c r="AH633" s="181"/>
      <c r="AI633" s="181"/>
      <c r="AJ633" s="181"/>
      <c r="AK633" s="181"/>
      <c r="AL633" s="181"/>
      <c r="AM633" s="48"/>
      <c r="AN633" s="53">
        <f>A609</f>
        <v>46342</v>
      </c>
      <c r="AO633" s="54" t="str">
        <f>G610</f>
        <v>Consultorio N° 2</v>
      </c>
      <c r="AP633" s="55">
        <f t="shared" ref="AP633:AQ633" si="436">G647</f>
        <v>0</v>
      </c>
      <c r="AQ633" s="55">
        <f t="shared" si="436"/>
        <v>0</v>
      </c>
      <c r="AR633" s="55">
        <f>Y647</f>
        <v>0</v>
      </c>
      <c r="AS633" s="55">
        <f>W647</f>
        <v>0</v>
      </c>
      <c r="AT633" s="55">
        <f>W648</f>
        <v>0</v>
      </c>
      <c r="AU633" s="55">
        <f>Y648</f>
        <v>0</v>
      </c>
      <c r="AV633" s="55">
        <f>W649</f>
        <v>0</v>
      </c>
      <c r="AW633" s="55">
        <f>Y649</f>
        <v>0</v>
      </c>
      <c r="AX633" s="55">
        <f>Y650</f>
        <v>0</v>
      </c>
      <c r="AY633" s="55">
        <f>J650</f>
        <v>0</v>
      </c>
      <c r="AZ633" s="56"/>
      <c r="BA633" s="56"/>
      <c r="BB633" s="56"/>
      <c r="BC633" s="56"/>
      <c r="BD633" s="56"/>
      <c r="BE633" s="56"/>
      <c r="BF633" s="56"/>
      <c r="BG633" s="56"/>
      <c r="BH633" s="56"/>
      <c r="BI633" s="56"/>
      <c r="BJ633" s="56"/>
      <c r="BK633" s="56"/>
      <c r="BL633" s="56"/>
      <c r="BM633" s="56"/>
      <c r="BN633" s="56"/>
    </row>
    <row r="634" spans="1:66" ht="11.25" customHeight="1">
      <c r="A634" s="221"/>
      <c r="B634" s="38"/>
      <c r="C634" s="206"/>
      <c r="D634" s="209"/>
      <c r="E634" s="85" t="s">
        <v>46</v>
      </c>
      <c r="F634" s="86"/>
      <c r="G634" s="206"/>
      <c r="H634" s="209"/>
      <c r="I634" s="85" t="s">
        <v>46</v>
      </c>
      <c r="J634" s="108"/>
      <c r="K634" s="206"/>
      <c r="L634" s="209"/>
      <c r="M634" s="85" t="s">
        <v>46</v>
      </c>
      <c r="N634" s="108"/>
      <c r="O634" s="43"/>
      <c r="P634" s="1"/>
      <c r="Q634" s="1"/>
      <c r="R634" s="15"/>
      <c r="S634" s="227" t="str">
        <f>IF(OR(S631="Empleado",S631="Familiar"),"Nombre del Empleado","N° Factura")</f>
        <v>N° Factura</v>
      </c>
      <c r="T634" s="228"/>
      <c r="U634" s="89"/>
      <c r="V634" s="47"/>
      <c r="W634" s="227" t="str">
        <f>IF(OR(W631="Empleado",W631="Familiar"),"Nombre del Empleado","N° Factura")</f>
        <v>N° Factura</v>
      </c>
      <c r="X634" s="228"/>
      <c r="Y634" s="89"/>
      <c r="Z634" s="47"/>
      <c r="AA634" s="227" t="str">
        <f>IF(OR(AA631="Empleado",AA631="Familiar"),"Nombre del Empleado","N° Factura")</f>
        <v>N° Factura</v>
      </c>
      <c r="AB634" s="228"/>
      <c r="AC634" s="89"/>
      <c r="AD634" s="48"/>
      <c r="AE634" s="181"/>
      <c r="AF634" s="181"/>
      <c r="AG634" s="181"/>
      <c r="AH634" s="181"/>
      <c r="AI634" s="181"/>
      <c r="AJ634" s="181"/>
      <c r="AK634" s="181"/>
      <c r="AL634" s="181"/>
      <c r="AM634" s="48"/>
      <c r="AN634" s="53">
        <f>A609</f>
        <v>46342</v>
      </c>
      <c r="AO634" s="54" t="str">
        <f>K610</f>
        <v>Consultorio N° 3</v>
      </c>
      <c r="AP634" s="55">
        <f t="shared" ref="AP634:AQ634" si="437">K611</f>
        <v>0</v>
      </c>
      <c r="AQ634" s="55">
        <f t="shared" si="437"/>
        <v>0</v>
      </c>
      <c r="AR634" s="55">
        <f>AC611</f>
        <v>0</v>
      </c>
      <c r="AS634" s="55">
        <f>AA611</f>
        <v>0</v>
      </c>
      <c r="AT634" s="55">
        <f>AA612</f>
        <v>0</v>
      </c>
      <c r="AU634" s="55">
        <f>AC612</f>
        <v>0</v>
      </c>
      <c r="AV634" s="55">
        <f>AA613</f>
        <v>0</v>
      </c>
      <c r="AW634" s="55">
        <f>AC613</f>
        <v>0</v>
      </c>
      <c r="AX634" s="55">
        <f>AC614</f>
        <v>0</v>
      </c>
      <c r="AY634" s="55">
        <f>N614</f>
        <v>0</v>
      </c>
      <c r="AZ634" s="56"/>
      <c r="BA634" s="56"/>
      <c r="BB634" s="56"/>
      <c r="BC634" s="56"/>
      <c r="BD634" s="56"/>
      <c r="BE634" s="56"/>
      <c r="BF634" s="56"/>
      <c r="BG634" s="56"/>
      <c r="BH634" s="56"/>
      <c r="BI634" s="56"/>
      <c r="BJ634" s="56"/>
      <c r="BK634" s="56"/>
      <c r="BL634" s="56"/>
      <c r="BM634" s="56"/>
      <c r="BN634" s="56"/>
    </row>
    <row r="635" spans="1:66" ht="11.25" customHeight="1">
      <c r="A635" s="222">
        <f>A631+$Q$13/1440</f>
        <v>0.58333333333333326</v>
      </c>
      <c r="B635" s="38"/>
      <c r="C635" s="204"/>
      <c r="D635" s="207"/>
      <c r="E635" s="40" t="s">
        <v>36</v>
      </c>
      <c r="F635" s="42" t="str">
        <f>IF(D635&lt;&gt;"", VLOOKUP(D635,'Base de Datos'!$A$2:$D1268,2,FALSE()),"")</f>
        <v/>
      </c>
      <c r="G635" s="204"/>
      <c r="H635" s="216"/>
      <c r="I635" s="40" t="s">
        <v>36</v>
      </c>
      <c r="J635" s="42" t="str">
        <f>IF(H635&lt;&gt;"", VLOOKUP(H635,'Base de Datos'!$A$2:$D1268,2,FALSE()),"")</f>
        <v/>
      </c>
      <c r="K635" s="204"/>
      <c r="L635" s="216"/>
      <c r="M635" s="40" t="s">
        <v>36</v>
      </c>
      <c r="N635" s="42" t="str">
        <f>IF(L635&lt;&gt;"", VLOOKUP(L635,'Base de Datos'!$A$2:$D1268,2,FALSE()),"")</f>
        <v/>
      </c>
      <c r="O635" s="43"/>
      <c r="P635" s="151"/>
      <c r="Q635" s="1"/>
      <c r="R635" s="15"/>
      <c r="S635" s="45"/>
      <c r="T635" s="45" t="s">
        <v>37</v>
      </c>
      <c r="U635" s="46"/>
      <c r="V635" s="47"/>
      <c r="W635" s="45"/>
      <c r="X635" s="45" t="s">
        <v>37</v>
      </c>
      <c r="Y635" s="46"/>
      <c r="Z635" s="47"/>
      <c r="AA635" s="45"/>
      <c r="AB635" s="45" t="s">
        <v>37</v>
      </c>
      <c r="AC635" s="46"/>
      <c r="AD635" s="48"/>
      <c r="AE635" s="181"/>
      <c r="AF635" s="181"/>
      <c r="AG635" s="181"/>
      <c r="AH635" s="181"/>
      <c r="AI635" s="181"/>
      <c r="AJ635" s="181"/>
      <c r="AK635" s="181"/>
      <c r="AL635" s="181"/>
      <c r="AM635" s="48"/>
      <c r="AN635" s="53">
        <f>A609</f>
        <v>46342</v>
      </c>
      <c r="AO635" s="54" t="str">
        <f>K610</f>
        <v>Consultorio N° 3</v>
      </c>
      <c r="AP635" s="55">
        <f t="shared" ref="AP635:AQ635" si="438">K615</f>
        <v>0</v>
      </c>
      <c r="AQ635" s="55">
        <f t="shared" si="438"/>
        <v>0</v>
      </c>
      <c r="AR635" s="55">
        <f>AC615</f>
        <v>0</v>
      </c>
      <c r="AS635" s="55">
        <f>AA615</f>
        <v>0</v>
      </c>
      <c r="AT635" s="55">
        <f>AA616</f>
        <v>0</v>
      </c>
      <c r="AU635" s="55">
        <f>AC616</f>
        <v>0</v>
      </c>
      <c r="AV635" s="55">
        <f>AA617</f>
        <v>0</v>
      </c>
      <c r="AW635" s="55">
        <f>AC617</f>
        <v>0</v>
      </c>
      <c r="AX635" s="55">
        <f>AC618</f>
        <v>0</v>
      </c>
      <c r="AY635" s="55">
        <f>N618</f>
        <v>0</v>
      </c>
      <c r="AZ635" s="56"/>
      <c r="BA635" s="56"/>
      <c r="BB635" s="56"/>
      <c r="BC635" s="56"/>
      <c r="BD635" s="56"/>
      <c r="BE635" s="56"/>
      <c r="BF635" s="56"/>
      <c r="BG635" s="56"/>
      <c r="BH635" s="56"/>
      <c r="BI635" s="56"/>
      <c r="BJ635" s="56"/>
      <c r="BK635" s="56"/>
      <c r="BL635" s="56"/>
      <c r="BM635" s="56"/>
      <c r="BN635" s="56"/>
    </row>
    <row r="636" spans="1:66" ht="11.25" customHeight="1">
      <c r="A636" s="220"/>
      <c r="B636" s="38"/>
      <c r="C636" s="205"/>
      <c r="D636" s="208"/>
      <c r="E636" s="57" t="s">
        <v>42</v>
      </c>
      <c r="F636" s="58" t="str">
        <f>IF(D635&lt;&gt;"", VLOOKUP(D635,'Base de Datos'!$A$2:$D1268,3,FALSE()),"")</f>
        <v/>
      </c>
      <c r="G636" s="205"/>
      <c r="H636" s="208"/>
      <c r="I636" s="57" t="s">
        <v>42</v>
      </c>
      <c r="J636" s="58" t="str">
        <f>IF(H635&lt;&gt;"", VLOOKUP(H635,'Base de Datos'!$A$2:$D1268,3,FALSE()),"")</f>
        <v/>
      </c>
      <c r="K636" s="205"/>
      <c r="L636" s="208"/>
      <c r="M636" s="57" t="s">
        <v>42</v>
      </c>
      <c r="N636" s="58" t="str">
        <f>IF(L635&lt;&gt;"", VLOOKUP(L635,'Base de Datos'!$A$2:$D1268,3,FALSE()),"")</f>
        <v/>
      </c>
      <c r="O636" s="43"/>
      <c r="P636" s="151"/>
      <c r="Q636" s="152"/>
      <c r="R636" s="15"/>
      <c r="S636" s="229"/>
      <c r="T636" s="230"/>
      <c r="U636" s="59"/>
      <c r="V636" s="47"/>
      <c r="W636" s="229"/>
      <c r="X636" s="230"/>
      <c r="Y636" s="59"/>
      <c r="Z636" s="47"/>
      <c r="AA636" s="229"/>
      <c r="AB636" s="230"/>
      <c r="AC636" s="59"/>
      <c r="AD636" s="48"/>
      <c r="AE636" s="181"/>
      <c r="AF636" s="181"/>
      <c r="AG636" s="181"/>
      <c r="AH636" s="181"/>
      <c r="AI636" s="181"/>
      <c r="AJ636" s="181"/>
      <c r="AK636" s="181"/>
      <c r="AL636" s="181"/>
      <c r="AM636" s="48"/>
      <c r="AN636" s="53">
        <f>A609</f>
        <v>46342</v>
      </c>
      <c r="AO636" s="54" t="str">
        <f>K610</f>
        <v>Consultorio N° 3</v>
      </c>
      <c r="AP636" s="55">
        <f t="shared" ref="AP636:AQ636" si="439">K619</f>
        <v>0</v>
      </c>
      <c r="AQ636" s="55">
        <f t="shared" si="439"/>
        <v>0</v>
      </c>
      <c r="AR636" s="55">
        <f>AC619</f>
        <v>0</v>
      </c>
      <c r="AS636" s="55">
        <f>AA619</f>
        <v>0</v>
      </c>
      <c r="AT636" s="55">
        <f>AA620</f>
        <v>0</v>
      </c>
      <c r="AU636" s="55">
        <f>AC620</f>
        <v>0</v>
      </c>
      <c r="AV636" s="55">
        <f>AA621</f>
        <v>0</v>
      </c>
      <c r="AW636" s="55">
        <f>AC621</f>
        <v>0</v>
      </c>
      <c r="AX636" s="55">
        <f>AC622</f>
        <v>0</v>
      </c>
      <c r="AY636" s="55">
        <f>N622</f>
        <v>0</v>
      </c>
      <c r="AZ636" s="56"/>
      <c r="BA636" s="56"/>
      <c r="BB636" s="56"/>
      <c r="BC636" s="56"/>
      <c r="BD636" s="56"/>
      <c r="BE636" s="56"/>
      <c r="BF636" s="56"/>
      <c r="BG636" s="56"/>
      <c r="BH636" s="56"/>
      <c r="BI636" s="56"/>
      <c r="BJ636" s="56"/>
      <c r="BK636" s="56"/>
      <c r="BL636" s="56"/>
      <c r="BM636" s="56"/>
      <c r="BN636" s="56"/>
    </row>
    <row r="637" spans="1:66" ht="11.25" customHeight="1">
      <c r="A637" s="220"/>
      <c r="B637" s="38"/>
      <c r="C637" s="205"/>
      <c r="D637" s="208"/>
      <c r="E637" s="57" t="s">
        <v>44</v>
      </c>
      <c r="F637" s="58" t="str">
        <f>IF(D635&lt;&gt;"", VLOOKUP(D635,'Base de Datos'!$A$2:$D1268,4,FALSE()),"")</f>
        <v/>
      </c>
      <c r="G637" s="205"/>
      <c r="H637" s="208"/>
      <c r="I637" s="57" t="s">
        <v>44</v>
      </c>
      <c r="J637" s="58" t="str">
        <f>IF(H635&lt;&gt;"", VLOOKUP(H635,'Base de Datos'!$A$2:$D1268,4,FALSE()),"")</f>
        <v/>
      </c>
      <c r="K637" s="205"/>
      <c r="L637" s="208"/>
      <c r="M637" s="57" t="s">
        <v>44</v>
      </c>
      <c r="N637" s="58" t="str">
        <f>IF(L635&lt;&gt;"", VLOOKUP(L635,'Base de Datos'!$A$2:$D1268,4,FALSE()),"")</f>
        <v/>
      </c>
      <c r="O637" s="43"/>
      <c r="P637" s="151"/>
      <c r="Q637" s="152"/>
      <c r="R637" s="15"/>
      <c r="S637" s="229"/>
      <c r="T637" s="230"/>
      <c r="U637" s="59"/>
      <c r="V637" s="47"/>
      <c r="W637" s="229"/>
      <c r="X637" s="230"/>
      <c r="Y637" s="59"/>
      <c r="Z637" s="47"/>
      <c r="AA637" s="229"/>
      <c r="AB637" s="230"/>
      <c r="AC637" s="59"/>
      <c r="AD637" s="48"/>
      <c r="AE637" s="181"/>
      <c r="AF637" s="181"/>
      <c r="AG637" s="181"/>
      <c r="AH637" s="181"/>
      <c r="AI637" s="181"/>
      <c r="AJ637" s="181"/>
      <c r="AK637" s="181"/>
      <c r="AL637" s="181"/>
      <c r="AM637" s="48"/>
      <c r="AN637" s="53">
        <f>A609</f>
        <v>46342</v>
      </c>
      <c r="AO637" s="54" t="str">
        <f>K610</f>
        <v>Consultorio N° 3</v>
      </c>
      <c r="AP637" s="55">
        <f t="shared" ref="AP637:AQ637" si="440">K623</f>
        <v>0</v>
      </c>
      <c r="AQ637" s="55">
        <f t="shared" si="440"/>
        <v>0</v>
      </c>
      <c r="AR637" s="55">
        <f>AC623</f>
        <v>0</v>
      </c>
      <c r="AS637" s="55">
        <f>AA623</f>
        <v>0</v>
      </c>
      <c r="AT637" s="55">
        <f>AA624</f>
        <v>0</v>
      </c>
      <c r="AU637" s="55">
        <f>AC624</f>
        <v>0</v>
      </c>
      <c r="AV637" s="55">
        <f>AA625</f>
        <v>0</v>
      </c>
      <c r="AW637" s="55">
        <f>AC625</f>
        <v>0</v>
      </c>
      <c r="AX637" s="55">
        <f>AC626</f>
        <v>0</v>
      </c>
      <c r="AY637" s="55">
        <f>N626</f>
        <v>0</v>
      </c>
      <c r="AZ637" s="56"/>
      <c r="BA637" s="56"/>
      <c r="BB637" s="56"/>
      <c r="BC637" s="56"/>
      <c r="BD637" s="56"/>
      <c r="BE637" s="56"/>
      <c r="BF637" s="56"/>
      <c r="BG637" s="56"/>
      <c r="BH637" s="56"/>
      <c r="BI637" s="56"/>
      <c r="BJ637" s="56"/>
      <c r="BK637" s="56"/>
      <c r="BL637" s="56"/>
      <c r="BM637" s="56"/>
      <c r="BN637" s="56"/>
    </row>
    <row r="638" spans="1:66" ht="11.25" customHeight="1">
      <c r="A638" s="221"/>
      <c r="B638" s="38"/>
      <c r="C638" s="206"/>
      <c r="D638" s="209"/>
      <c r="E638" s="85" t="s">
        <v>46</v>
      </c>
      <c r="F638" s="86"/>
      <c r="G638" s="206"/>
      <c r="H638" s="209"/>
      <c r="I638" s="85" t="s">
        <v>46</v>
      </c>
      <c r="J638" s="108"/>
      <c r="K638" s="206"/>
      <c r="L638" s="209"/>
      <c r="M638" s="85" t="s">
        <v>46</v>
      </c>
      <c r="N638" s="108"/>
      <c r="O638" s="43"/>
      <c r="P638" s="151"/>
      <c r="Q638" s="1"/>
      <c r="R638" s="15"/>
      <c r="S638" s="227" t="str">
        <f>IF(OR(S635="Empleado",S635="Familiar"),"Nombre del Empleado","N° Factura")</f>
        <v>N° Factura</v>
      </c>
      <c r="T638" s="228"/>
      <c r="U638" s="89"/>
      <c r="V638" s="47"/>
      <c r="W638" s="227" t="str">
        <f>IF(OR(W635="Empleado",W635="Familiar"),"Nombre del Empleado","N° Factura")</f>
        <v>N° Factura</v>
      </c>
      <c r="X638" s="228"/>
      <c r="Y638" s="89" t="s">
        <v>204</v>
      </c>
      <c r="Z638" s="47"/>
      <c r="AA638" s="227" t="str">
        <f>IF(OR(AA635="Empleado",AA635="Familiar"),"Nombre del Empleado","N° Factura")</f>
        <v>N° Factura</v>
      </c>
      <c r="AB638" s="228"/>
      <c r="AC638" s="89"/>
      <c r="AD638" s="48"/>
      <c r="AE638" s="181"/>
      <c r="AF638" s="181"/>
      <c r="AG638" s="181"/>
      <c r="AH638" s="181"/>
      <c r="AI638" s="181"/>
      <c r="AJ638" s="181"/>
      <c r="AK638" s="181"/>
      <c r="AL638" s="181"/>
      <c r="AM638" s="48"/>
      <c r="AN638" s="53">
        <f>A609</f>
        <v>46342</v>
      </c>
      <c r="AO638" s="54" t="str">
        <f>K610</f>
        <v>Consultorio N° 3</v>
      </c>
      <c r="AP638" s="55">
        <f t="shared" ref="AP638:AQ638" si="441">K627</f>
        <v>0</v>
      </c>
      <c r="AQ638" s="55">
        <f t="shared" si="441"/>
        <v>0</v>
      </c>
      <c r="AR638" s="55">
        <f>AC627</f>
        <v>0</v>
      </c>
      <c r="AS638" s="55">
        <f>AA627</f>
        <v>0</v>
      </c>
      <c r="AT638" s="55">
        <f>AA628</f>
        <v>0</v>
      </c>
      <c r="AU638" s="55">
        <f>AC628</f>
        <v>0</v>
      </c>
      <c r="AV638" s="55">
        <f>AA629</f>
        <v>0</v>
      </c>
      <c r="AW638" s="55">
        <f>AC629</f>
        <v>0</v>
      </c>
      <c r="AX638" s="55">
        <f>AC630</f>
        <v>0</v>
      </c>
      <c r="AY638" s="55">
        <f>N630</f>
        <v>0</v>
      </c>
      <c r="AZ638" s="56"/>
      <c r="BA638" s="56"/>
      <c r="BB638" s="56"/>
      <c r="BC638" s="56"/>
      <c r="BD638" s="56"/>
      <c r="BE638" s="56"/>
      <c r="BF638" s="56"/>
      <c r="BG638" s="56"/>
      <c r="BH638" s="56"/>
      <c r="BI638" s="56"/>
      <c r="BJ638" s="56"/>
      <c r="BK638" s="56"/>
      <c r="BL638" s="56"/>
      <c r="BM638" s="56"/>
      <c r="BN638" s="56"/>
    </row>
    <row r="639" spans="1:66" ht="11.25" customHeight="1">
      <c r="A639" s="222">
        <f>A635+$Q$13/1440</f>
        <v>0.62499999999999989</v>
      </c>
      <c r="B639" s="38"/>
      <c r="C639" s="204"/>
      <c r="D639" s="207"/>
      <c r="E639" s="40" t="s">
        <v>36</v>
      </c>
      <c r="F639" s="42" t="str">
        <f>IF(D639&lt;&gt;"", VLOOKUP(D639,'Base de Datos'!$A$2:$D1268,2,FALSE()),"")</f>
        <v/>
      </c>
      <c r="G639" s="204"/>
      <c r="H639" s="216"/>
      <c r="I639" s="40" t="s">
        <v>36</v>
      </c>
      <c r="J639" s="42" t="str">
        <f>IF(H639&lt;&gt;"", VLOOKUP(H639,'Base de Datos'!$A$2:$D1268,2,FALSE()),"")</f>
        <v/>
      </c>
      <c r="K639" s="204"/>
      <c r="L639" s="216"/>
      <c r="M639" s="40" t="s">
        <v>36</v>
      </c>
      <c r="N639" s="42" t="str">
        <f>IF(L639&lt;&gt;"", VLOOKUP(L639,'Base de Datos'!$A$2:$D1268,2,FALSE()),"")</f>
        <v/>
      </c>
      <c r="O639" s="43"/>
      <c r="P639" s="153"/>
      <c r="Q639" s="154"/>
      <c r="R639" s="15"/>
      <c r="S639" s="45"/>
      <c r="T639" s="45" t="s">
        <v>37</v>
      </c>
      <c r="U639" s="46"/>
      <c r="V639" s="47"/>
      <c r="W639" s="45"/>
      <c r="X639" s="45" t="s">
        <v>37</v>
      </c>
      <c r="Y639" s="46"/>
      <c r="Z639" s="47"/>
      <c r="AA639" s="45"/>
      <c r="AB639" s="45" t="s">
        <v>37</v>
      </c>
      <c r="AC639" s="46"/>
      <c r="AD639" s="48"/>
      <c r="AE639" s="181"/>
      <c r="AF639" s="181"/>
      <c r="AG639" s="181"/>
      <c r="AH639" s="181"/>
      <c r="AI639" s="181"/>
      <c r="AJ639" s="181"/>
      <c r="AK639" s="181"/>
      <c r="AL639" s="181"/>
      <c r="AM639" s="48"/>
      <c r="AN639" s="53">
        <f>A609</f>
        <v>46342</v>
      </c>
      <c r="AO639" s="54" t="str">
        <f>K610</f>
        <v>Consultorio N° 3</v>
      </c>
      <c r="AP639" s="55">
        <f t="shared" ref="AP639:AQ639" si="442">K631</f>
        <v>0</v>
      </c>
      <c r="AQ639" s="55">
        <f t="shared" si="442"/>
        <v>0</v>
      </c>
      <c r="AR639" s="55">
        <f>AC631</f>
        <v>0</v>
      </c>
      <c r="AS639" s="55">
        <f>AA631</f>
        <v>0</v>
      </c>
      <c r="AT639" s="55">
        <f>AA632</f>
        <v>0</v>
      </c>
      <c r="AU639" s="55">
        <f>AC632</f>
        <v>0</v>
      </c>
      <c r="AV639" s="55">
        <f>AA633</f>
        <v>0</v>
      </c>
      <c r="AW639" s="55">
        <f>AC633</f>
        <v>0</v>
      </c>
      <c r="AX639" s="55">
        <f>AC634</f>
        <v>0</v>
      </c>
      <c r="AY639" s="55">
        <f>N634</f>
        <v>0</v>
      </c>
      <c r="AZ639" s="56"/>
      <c r="BA639" s="56"/>
      <c r="BB639" s="56"/>
      <c r="BC639" s="56"/>
      <c r="BD639" s="56"/>
      <c r="BE639" s="56"/>
      <c r="BF639" s="56"/>
      <c r="BG639" s="56"/>
      <c r="BH639" s="56"/>
      <c r="BI639" s="56"/>
      <c r="BJ639" s="56"/>
      <c r="BK639" s="56"/>
      <c r="BL639" s="56"/>
      <c r="BM639" s="56"/>
      <c r="BN639" s="56"/>
    </row>
    <row r="640" spans="1:66" ht="11.25" customHeight="1">
      <c r="A640" s="220"/>
      <c r="B640" s="38"/>
      <c r="C640" s="205"/>
      <c r="D640" s="208"/>
      <c r="E640" s="57" t="s">
        <v>42</v>
      </c>
      <c r="F640" s="58" t="str">
        <f>IF(D639&lt;&gt;"", VLOOKUP(D639,'Base de Datos'!$A$2:$D1268,3,FALSE()),"")</f>
        <v/>
      </c>
      <c r="G640" s="205"/>
      <c r="H640" s="208"/>
      <c r="I640" s="57" t="s">
        <v>42</v>
      </c>
      <c r="J640" s="58" t="str">
        <f>IF(H639&lt;&gt;"", VLOOKUP(H639,'Base de Datos'!$A$2:$D1268,3,FALSE()),"")</f>
        <v/>
      </c>
      <c r="K640" s="205"/>
      <c r="L640" s="208"/>
      <c r="M640" s="57" t="s">
        <v>42</v>
      </c>
      <c r="N640" s="58" t="str">
        <f>IF(L639&lt;&gt;"", VLOOKUP(L639,'Base de Datos'!$A$2:$D1268,3,FALSE()),"")</f>
        <v/>
      </c>
      <c r="O640" s="43"/>
      <c r="P640" s="153"/>
      <c r="Q640" s="154"/>
      <c r="R640" s="15"/>
      <c r="S640" s="229"/>
      <c r="T640" s="230"/>
      <c r="U640" s="59"/>
      <c r="V640" s="47"/>
      <c r="W640" s="229"/>
      <c r="X640" s="230"/>
      <c r="Y640" s="59"/>
      <c r="Z640" s="47"/>
      <c r="AA640" s="229"/>
      <c r="AB640" s="230"/>
      <c r="AC640" s="59"/>
      <c r="AD640" s="48"/>
      <c r="AE640" s="181"/>
      <c r="AF640" s="181"/>
      <c r="AG640" s="181"/>
      <c r="AH640" s="181"/>
      <c r="AI640" s="181"/>
      <c r="AJ640" s="181"/>
      <c r="AK640" s="181"/>
      <c r="AL640" s="181"/>
      <c r="AM640" s="48"/>
      <c r="AN640" s="53">
        <f>A609</f>
        <v>46342</v>
      </c>
      <c r="AO640" s="54" t="str">
        <f>K610</f>
        <v>Consultorio N° 3</v>
      </c>
      <c r="AP640" s="55">
        <f t="shared" ref="AP640:AQ640" si="443">K635</f>
        <v>0</v>
      </c>
      <c r="AQ640" s="55">
        <f t="shared" si="443"/>
        <v>0</v>
      </c>
      <c r="AR640" s="55">
        <f>AC635</f>
        <v>0</v>
      </c>
      <c r="AS640" s="55">
        <f>AA635</f>
        <v>0</v>
      </c>
      <c r="AT640" s="55">
        <f>AA636</f>
        <v>0</v>
      </c>
      <c r="AU640" s="55">
        <f>AC636</f>
        <v>0</v>
      </c>
      <c r="AV640" s="55">
        <f>AA637</f>
        <v>0</v>
      </c>
      <c r="AW640" s="55">
        <f>AC637</f>
        <v>0</v>
      </c>
      <c r="AX640" s="55">
        <f>AC638</f>
        <v>0</v>
      </c>
      <c r="AY640" s="55">
        <f>N638</f>
        <v>0</v>
      </c>
      <c r="AZ640" s="56"/>
      <c r="BA640" s="56"/>
      <c r="BB640" s="56"/>
      <c r="BC640" s="56"/>
      <c r="BD640" s="56"/>
      <c r="BE640" s="56"/>
      <c r="BF640" s="56"/>
      <c r="BG640" s="56"/>
      <c r="BH640" s="56"/>
      <c r="BI640" s="56"/>
      <c r="BJ640" s="56"/>
      <c r="BK640" s="56"/>
      <c r="BL640" s="56"/>
      <c r="BM640" s="56"/>
      <c r="BN640" s="56"/>
    </row>
    <row r="641" spans="1:66" ht="11.25" customHeight="1">
      <c r="A641" s="220"/>
      <c r="B641" s="38"/>
      <c r="C641" s="205"/>
      <c r="D641" s="208"/>
      <c r="E641" s="57" t="s">
        <v>44</v>
      </c>
      <c r="F641" s="58" t="str">
        <f>IF(D639&lt;&gt;"", VLOOKUP(D639,'Base de Datos'!$A$2:$D1268,4,FALSE()),"")</f>
        <v/>
      </c>
      <c r="G641" s="205"/>
      <c r="H641" s="208"/>
      <c r="I641" s="57" t="s">
        <v>44</v>
      </c>
      <c r="J641" s="58" t="str">
        <f>IF(H639&lt;&gt;"", VLOOKUP(H639,'Base de Datos'!$A$2:$D1268,4,FALSE()),"")</f>
        <v/>
      </c>
      <c r="K641" s="205"/>
      <c r="L641" s="208"/>
      <c r="M641" s="57" t="s">
        <v>44</v>
      </c>
      <c r="N641" s="58" t="str">
        <f>IF(L639&lt;&gt;"", VLOOKUP(L639,'Base de Datos'!$A$2:$D1268,4,FALSE()),"")</f>
        <v/>
      </c>
      <c r="O641" s="43"/>
      <c r="P641" s="153"/>
      <c r="Q641" s="154"/>
      <c r="R641" s="15"/>
      <c r="S641" s="229"/>
      <c r="T641" s="230"/>
      <c r="U641" s="59"/>
      <c r="V641" s="47"/>
      <c r="W641" s="229"/>
      <c r="X641" s="230"/>
      <c r="Y641" s="59"/>
      <c r="Z641" s="47"/>
      <c r="AA641" s="229"/>
      <c r="AB641" s="230"/>
      <c r="AC641" s="59"/>
      <c r="AD641" s="48"/>
      <c r="AE641" s="181"/>
      <c r="AF641" s="181"/>
      <c r="AG641" s="181"/>
      <c r="AH641" s="181"/>
      <c r="AI641" s="181"/>
      <c r="AJ641" s="181"/>
      <c r="AK641" s="181"/>
      <c r="AL641" s="181"/>
      <c r="AM641" s="48"/>
      <c r="AN641" s="53">
        <f>A609</f>
        <v>46342</v>
      </c>
      <c r="AO641" s="54" t="str">
        <f>K610</f>
        <v>Consultorio N° 3</v>
      </c>
      <c r="AP641" s="55">
        <f t="shared" ref="AP641:AQ641" si="444">K639</f>
        <v>0</v>
      </c>
      <c r="AQ641" s="55">
        <f t="shared" si="444"/>
        <v>0</v>
      </c>
      <c r="AR641" s="55">
        <f>AC639</f>
        <v>0</v>
      </c>
      <c r="AS641" s="55">
        <f>AA639</f>
        <v>0</v>
      </c>
      <c r="AT641" s="55">
        <f>AA640</f>
        <v>0</v>
      </c>
      <c r="AU641" s="55">
        <f>AC640</f>
        <v>0</v>
      </c>
      <c r="AV641" s="55">
        <f>AA641</f>
        <v>0</v>
      </c>
      <c r="AW641" s="55">
        <f>AC641</f>
        <v>0</v>
      </c>
      <c r="AX641" s="55">
        <f>AC642</f>
        <v>0</v>
      </c>
      <c r="AY641" s="55">
        <f>N642</f>
        <v>0</v>
      </c>
      <c r="AZ641" s="56"/>
      <c r="BA641" s="56"/>
      <c r="BB641" s="56"/>
      <c r="BC641" s="56"/>
      <c r="BD641" s="56"/>
      <c r="BE641" s="56"/>
      <c r="BF641" s="56"/>
      <c r="BG641" s="56"/>
      <c r="BH641" s="56"/>
      <c r="BI641" s="56"/>
      <c r="BJ641" s="56"/>
      <c r="BK641" s="56"/>
      <c r="BL641" s="56"/>
      <c r="BM641" s="56"/>
      <c r="BN641" s="56"/>
    </row>
    <row r="642" spans="1:66" ht="11.25" customHeight="1">
      <c r="A642" s="221"/>
      <c r="B642" s="38"/>
      <c r="C642" s="206"/>
      <c r="D642" s="209"/>
      <c r="E642" s="85" t="s">
        <v>46</v>
      </c>
      <c r="F642" s="86"/>
      <c r="G642" s="206"/>
      <c r="H642" s="209"/>
      <c r="I642" s="85" t="s">
        <v>46</v>
      </c>
      <c r="J642" s="108"/>
      <c r="K642" s="206"/>
      <c r="L642" s="209"/>
      <c r="M642" s="85" t="s">
        <v>46</v>
      </c>
      <c r="N642" s="108"/>
      <c r="O642" s="43"/>
      <c r="P642" s="153"/>
      <c r="Q642" s="154"/>
      <c r="R642" s="15"/>
      <c r="S642" s="227" t="str">
        <f>IF(OR(S639="Empleado",S639="Familiar"),"Nombre del Empleado","N° Factura")</f>
        <v>N° Factura</v>
      </c>
      <c r="T642" s="228"/>
      <c r="U642" s="89"/>
      <c r="V642" s="47"/>
      <c r="W642" s="227" t="str">
        <f>IF(OR(W639="Empleado",W639="Familiar"),"Nombre del Empleado","N° Factura")</f>
        <v>N° Factura</v>
      </c>
      <c r="X642" s="228"/>
      <c r="Y642" s="89"/>
      <c r="Z642" s="47"/>
      <c r="AA642" s="227" t="str">
        <f>IF(OR(AA639="Empleado",AA639="Familiar"),"Nombre del Empleado","N° Factura")</f>
        <v>N° Factura</v>
      </c>
      <c r="AB642" s="228"/>
      <c r="AC642" s="89"/>
      <c r="AD642" s="48"/>
      <c r="AE642" s="181"/>
      <c r="AF642" s="181"/>
      <c r="AG642" s="181"/>
      <c r="AH642" s="181"/>
      <c r="AI642" s="181"/>
      <c r="AJ642" s="181"/>
      <c r="AK642" s="181"/>
      <c r="AL642" s="181"/>
      <c r="AM642" s="48"/>
      <c r="AN642" s="53">
        <f>A609</f>
        <v>46342</v>
      </c>
      <c r="AO642" s="54" t="str">
        <f>K610</f>
        <v>Consultorio N° 3</v>
      </c>
      <c r="AP642" s="55">
        <f t="shared" ref="AP642:AQ642" si="445">K643</f>
        <v>0</v>
      </c>
      <c r="AQ642" s="55">
        <f t="shared" si="445"/>
        <v>0</v>
      </c>
      <c r="AR642" s="55">
        <f>AC643</f>
        <v>0</v>
      </c>
      <c r="AS642" s="55">
        <f>AA643</f>
        <v>0</v>
      </c>
      <c r="AT642" s="55">
        <f>AA644</f>
        <v>0</v>
      </c>
      <c r="AU642" s="55">
        <f>AC644</f>
        <v>0</v>
      </c>
      <c r="AV642" s="55">
        <f>AA645</f>
        <v>0</v>
      </c>
      <c r="AW642" s="55">
        <f>AC645</f>
        <v>0</v>
      </c>
      <c r="AX642" s="55">
        <f>AC646</f>
        <v>0</v>
      </c>
      <c r="AY642" s="55">
        <f>N646</f>
        <v>0</v>
      </c>
      <c r="AZ642" s="56"/>
      <c r="BA642" s="56"/>
      <c r="BB642" s="56"/>
      <c r="BC642" s="56"/>
      <c r="BD642" s="56"/>
      <c r="BE642" s="56"/>
      <c r="BF642" s="56"/>
      <c r="BG642" s="56"/>
      <c r="BH642" s="56"/>
      <c r="BI642" s="56"/>
      <c r="BJ642" s="56"/>
      <c r="BK642" s="56"/>
      <c r="BL642" s="56"/>
      <c r="BM642" s="56"/>
      <c r="BN642" s="56"/>
    </row>
    <row r="643" spans="1:66" ht="11.25" customHeight="1">
      <c r="A643" s="222">
        <f>A639+$Q$13/1440</f>
        <v>0.66666666666666652</v>
      </c>
      <c r="B643" s="38"/>
      <c r="C643" s="204"/>
      <c r="D643" s="207"/>
      <c r="E643" s="40" t="s">
        <v>36</v>
      </c>
      <c r="F643" s="42" t="str">
        <f>IF(D643&lt;&gt;"", VLOOKUP(D643,'Base de Datos'!$A$2:$D1268,2,FALSE()),"")</f>
        <v/>
      </c>
      <c r="G643" s="204"/>
      <c r="H643" s="216"/>
      <c r="I643" s="40" t="s">
        <v>36</v>
      </c>
      <c r="J643" s="42" t="str">
        <f>IF(H643&lt;&gt;"", VLOOKUP(H643,'Base de Datos'!$A$2:$D1268,2,FALSE()),"")</f>
        <v/>
      </c>
      <c r="K643" s="204"/>
      <c r="L643" s="216"/>
      <c r="M643" s="40" t="s">
        <v>36</v>
      </c>
      <c r="N643" s="42" t="str">
        <f>IF(L643&lt;&gt;"", VLOOKUP(L643,'Base de Datos'!$A$2:$D1268,2,FALSE()),"")</f>
        <v/>
      </c>
      <c r="O643" s="43"/>
      <c r="P643" s="3"/>
      <c r="Q643" s="3"/>
      <c r="R643" s="15"/>
      <c r="S643" s="45"/>
      <c r="T643" s="45" t="s">
        <v>37</v>
      </c>
      <c r="U643" s="46"/>
      <c r="V643" s="47"/>
      <c r="W643" s="45"/>
      <c r="X643" s="45" t="s">
        <v>37</v>
      </c>
      <c r="Y643" s="46"/>
      <c r="Z643" s="47"/>
      <c r="AA643" s="45"/>
      <c r="AB643" s="45" t="s">
        <v>37</v>
      </c>
      <c r="AC643" s="46"/>
      <c r="AD643" s="48"/>
      <c r="AE643" s="181"/>
      <c r="AF643" s="181"/>
      <c r="AG643" s="181"/>
      <c r="AH643" s="181"/>
      <c r="AI643" s="181"/>
      <c r="AJ643" s="181"/>
      <c r="AK643" s="181"/>
      <c r="AL643" s="181"/>
      <c r="AM643" s="48"/>
      <c r="AN643" s="53">
        <f>A609</f>
        <v>46342</v>
      </c>
      <c r="AO643" s="54" t="str">
        <f>K610</f>
        <v>Consultorio N° 3</v>
      </c>
      <c r="AP643" s="55">
        <f t="shared" ref="AP643:AQ643" si="446">K647</f>
        <v>0</v>
      </c>
      <c r="AQ643" s="55">
        <f t="shared" si="446"/>
        <v>0</v>
      </c>
      <c r="AR643" s="55">
        <f>AC647</f>
        <v>0</v>
      </c>
      <c r="AS643" s="55">
        <f>AA647</f>
        <v>0</v>
      </c>
      <c r="AT643" s="55">
        <f>AA648</f>
        <v>0</v>
      </c>
      <c r="AU643" s="55">
        <f>AC648</f>
        <v>0</v>
      </c>
      <c r="AV643" s="55">
        <f>AA649</f>
        <v>0</v>
      </c>
      <c r="AW643" s="55">
        <f>AC649</f>
        <v>0</v>
      </c>
      <c r="AX643" s="55">
        <f>AC650</f>
        <v>0</v>
      </c>
      <c r="AY643" s="55">
        <f>N650</f>
        <v>0</v>
      </c>
      <c r="AZ643" s="56"/>
      <c r="BA643" s="56"/>
      <c r="BB643" s="56"/>
      <c r="BC643" s="56"/>
      <c r="BD643" s="56"/>
      <c r="BE643" s="56"/>
      <c r="BF643" s="56"/>
      <c r="BG643" s="56"/>
      <c r="BH643" s="56"/>
      <c r="BI643" s="56"/>
      <c r="BJ643" s="56"/>
      <c r="BK643" s="56"/>
      <c r="BL643" s="56"/>
      <c r="BM643" s="56"/>
      <c r="BN643" s="56"/>
    </row>
    <row r="644" spans="1:66" ht="11.25" customHeight="1">
      <c r="A644" s="220"/>
      <c r="B644" s="38"/>
      <c r="C644" s="205"/>
      <c r="D644" s="208"/>
      <c r="E644" s="57" t="s">
        <v>42</v>
      </c>
      <c r="F644" s="58" t="str">
        <f>IF(D643&lt;&gt;"", VLOOKUP(D643,'Base de Datos'!$A$2:$D1268,3,FALSE()),"")</f>
        <v/>
      </c>
      <c r="G644" s="205"/>
      <c r="H644" s="208"/>
      <c r="I644" s="57" t="s">
        <v>42</v>
      </c>
      <c r="J644" s="58" t="str">
        <f>IF(H643&lt;&gt;"", VLOOKUP(H643,'Base de Datos'!$A$2:$D1268,3,FALSE()),"")</f>
        <v/>
      </c>
      <c r="K644" s="205"/>
      <c r="L644" s="208"/>
      <c r="M644" s="57" t="s">
        <v>42</v>
      </c>
      <c r="N644" s="58" t="str">
        <f>IF(L643&lt;&gt;"", VLOOKUP(L643,'Base de Datos'!$A$2:$D1268,3,FALSE()),"")</f>
        <v/>
      </c>
      <c r="O644" s="43"/>
      <c r="P644" s="3"/>
      <c r="Q644" s="3"/>
      <c r="R644" s="15"/>
      <c r="S644" s="229"/>
      <c r="T644" s="230"/>
      <c r="U644" s="59"/>
      <c r="V644" s="47"/>
      <c r="W644" s="229"/>
      <c r="X644" s="230"/>
      <c r="Y644" s="59"/>
      <c r="Z644" s="47"/>
      <c r="AA644" s="229"/>
      <c r="AB644" s="230"/>
      <c r="AC644" s="59"/>
      <c r="AD644" s="48"/>
      <c r="AE644" s="235">
        <f>A609</f>
        <v>46342</v>
      </c>
      <c r="AF644" s="236"/>
      <c r="AG644" s="236"/>
      <c r="AH644" s="236"/>
      <c r="AI644" s="236"/>
      <c r="AJ644" s="236"/>
      <c r="AK644" s="236"/>
      <c r="AL644" s="237"/>
      <c r="AM644" s="48"/>
      <c r="AN644" s="155">
        <f>A609</f>
        <v>46342</v>
      </c>
      <c r="AO644" s="156" t="str">
        <f>K610</f>
        <v>Consultorio N° 3</v>
      </c>
      <c r="AP644" s="156">
        <f t="shared" ref="AP644:AQ644" si="447">K651</f>
        <v>0</v>
      </c>
      <c r="AQ644" s="156">
        <f t="shared" si="447"/>
        <v>0</v>
      </c>
      <c r="AR644" s="156">
        <f>AC651</f>
        <v>0</v>
      </c>
      <c r="AS644" s="156">
        <f>AA651</f>
        <v>0</v>
      </c>
      <c r="AT644" s="156">
        <f>AA652</f>
        <v>0</v>
      </c>
      <c r="AU644" s="156">
        <f>AC652</f>
        <v>0</v>
      </c>
      <c r="AV644" s="156">
        <f>AA653</f>
        <v>0</v>
      </c>
      <c r="AW644" s="156">
        <f>AC653</f>
        <v>0</v>
      </c>
      <c r="AX644" s="156">
        <f>AC654</f>
        <v>0</v>
      </c>
      <c r="AY644" s="156">
        <f>N654</f>
        <v>0</v>
      </c>
      <c r="AZ644" s="48"/>
      <c r="BA644" s="48"/>
      <c r="BB644" s="48"/>
      <c r="BC644" s="48"/>
      <c r="BD644" s="48"/>
      <c r="BE644" s="48"/>
      <c r="BF644" s="48"/>
      <c r="BG644" s="48"/>
      <c r="BH644" s="48"/>
      <c r="BI644" s="48"/>
      <c r="BJ644" s="48"/>
      <c r="BK644" s="48"/>
      <c r="BL644" s="48"/>
      <c r="BM644" s="48"/>
      <c r="BN644" s="48"/>
    </row>
    <row r="645" spans="1:66" ht="11.25" customHeight="1">
      <c r="A645" s="220"/>
      <c r="B645" s="38"/>
      <c r="C645" s="205"/>
      <c r="D645" s="208"/>
      <c r="E645" s="57" t="s">
        <v>44</v>
      </c>
      <c r="F645" s="58" t="str">
        <f>IF(D643&lt;&gt;"", VLOOKUP(D643,'Base de Datos'!$A$2:$D1268,4,FALSE()),"")</f>
        <v/>
      </c>
      <c r="G645" s="205"/>
      <c r="H645" s="208"/>
      <c r="I645" s="57" t="s">
        <v>44</v>
      </c>
      <c r="J645" s="58" t="str">
        <f>IF(H643&lt;&gt;"", VLOOKUP(H643,'Base de Datos'!$A$2:$D1268,4,FALSE()),"")</f>
        <v/>
      </c>
      <c r="K645" s="205"/>
      <c r="L645" s="208"/>
      <c r="M645" s="57" t="s">
        <v>44</v>
      </c>
      <c r="N645" s="58" t="str">
        <f>IF(L643&lt;&gt;"", VLOOKUP(L643,'Base de Datos'!$A$2:$D1268,4,FALSE()),"")</f>
        <v/>
      </c>
      <c r="O645" s="43"/>
      <c r="P645" s="3"/>
      <c r="Q645" s="3"/>
      <c r="R645" s="15"/>
      <c r="S645" s="229"/>
      <c r="T645" s="230"/>
      <c r="U645" s="59"/>
      <c r="V645" s="47"/>
      <c r="W645" s="229"/>
      <c r="X645" s="230"/>
      <c r="Y645" s="59"/>
      <c r="Z645" s="47"/>
      <c r="AA645" s="229"/>
      <c r="AB645" s="230"/>
      <c r="AC645" s="59"/>
      <c r="AD645" s="48"/>
      <c r="AE645" s="238" t="s">
        <v>20</v>
      </c>
      <c r="AF645" s="239"/>
      <c r="AG645" s="157" t="s">
        <v>21</v>
      </c>
      <c r="AH645" s="158" t="s">
        <v>22</v>
      </c>
      <c r="AI645" s="159" t="s">
        <v>23</v>
      </c>
      <c r="AJ645" s="159" t="s">
        <v>24</v>
      </c>
      <c r="AK645" s="159" t="s">
        <v>25</v>
      </c>
      <c r="AL645" s="160" t="s">
        <v>26</v>
      </c>
      <c r="AM645" s="48"/>
      <c r="AN645" s="155">
        <f>A609</f>
        <v>46342</v>
      </c>
      <c r="AO645" s="156" t="str">
        <f>K610</f>
        <v>Consultorio N° 3</v>
      </c>
      <c r="AP645" s="156">
        <f t="shared" ref="AP645:AQ645" si="448">K655</f>
        <v>0</v>
      </c>
      <c r="AQ645" s="156">
        <f t="shared" si="448"/>
        <v>0</v>
      </c>
      <c r="AR645" s="156">
        <f>AC655</f>
        <v>0</v>
      </c>
      <c r="AS645" s="156">
        <f>AA655</f>
        <v>0</v>
      </c>
      <c r="AT645" s="156">
        <f>AA656</f>
        <v>0</v>
      </c>
      <c r="AU645" s="156">
        <f>AC656</f>
        <v>0</v>
      </c>
      <c r="AV645" s="156">
        <f>AA657</f>
        <v>0</v>
      </c>
      <c r="AW645" s="156">
        <f>AC657</f>
        <v>0</v>
      </c>
      <c r="AX645" s="156">
        <f>AC658</f>
        <v>0</v>
      </c>
      <c r="AY645" s="156">
        <f>N658</f>
        <v>0</v>
      </c>
      <c r="AZ645" s="48"/>
      <c r="BA645" s="48"/>
      <c r="BB645" s="48"/>
      <c r="BC645" s="48"/>
      <c r="BD645" s="48"/>
      <c r="BE645" s="48"/>
      <c r="BF645" s="48"/>
      <c r="BG645" s="48"/>
      <c r="BH645" s="48"/>
      <c r="BI645" s="48"/>
      <c r="BJ645" s="48"/>
      <c r="BK645" s="48"/>
      <c r="BL645" s="48"/>
      <c r="BM645" s="48"/>
      <c r="BN645" s="48"/>
    </row>
    <row r="646" spans="1:66" ht="11.25" customHeight="1">
      <c r="A646" s="221"/>
      <c r="B646" s="38"/>
      <c r="C646" s="206"/>
      <c r="D646" s="209"/>
      <c r="E646" s="85" t="s">
        <v>46</v>
      </c>
      <c r="F646" s="86"/>
      <c r="G646" s="206"/>
      <c r="H646" s="209"/>
      <c r="I646" s="85" t="s">
        <v>46</v>
      </c>
      <c r="J646" s="108"/>
      <c r="K646" s="206"/>
      <c r="L646" s="209"/>
      <c r="M646" s="85" t="s">
        <v>46</v>
      </c>
      <c r="N646" s="108"/>
      <c r="O646" s="43"/>
      <c r="P646" s="3"/>
      <c r="Q646" s="3"/>
      <c r="R646" s="15"/>
      <c r="S646" s="227" t="str">
        <f>IF(OR(S643="Empleado",S643="Familiar"),"Nombre del Empleado","N° Factura")</f>
        <v>N° Factura</v>
      </c>
      <c r="T646" s="228"/>
      <c r="U646" s="89"/>
      <c r="V646" s="47"/>
      <c r="W646" s="227" t="str">
        <f>IF(OR(W643="Empleado",W643="Familiar"),"Nombre del Empleado","N° Factura")</f>
        <v>N° Factura</v>
      </c>
      <c r="X646" s="228"/>
      <c r="Y646" s="89"/>
      <c r="Z646" s="47"/>
      <c r="AA646" s="227" t="str">
        <f>IF(OR(AA643="Empleado",AA643="Familiar"),"Nombre del Empleado","N° Factura")</f>
        <v>N° Factura</v>
      </c>
      <c r="AB646" s="228"/>
      <c r="AC646" s="89"/>
      <c r="AD646" s="48"/>
      <c r="AE646" s="240" t="s">
        <v>38</v>
      </c>
      <c r="AF646" s="230"/>
      <c r="AG646" s="161">
        <f t="array" aca="1" ref="AG646" ca="1">COUNTIFS(AP611:AP651, "💲", AY611:AY651, INDIRECT("AE" &amp; ROW())) + COUNTIFS(AP611:AP651, "📦", AY611:AY651, INDIRECT("AE" &amp; ROW())) + COUNTIFS(AP611:AP651, "✅", AY611:AY651, INDIRECT("AE" &amp; ROW()))</f>
        <v>0</v>
      </c>
      <c r="AH646" s="162">
        <f t="array" aca="1" ref="AH646" ca="1">COUNTIFS(AP611:AP651, "💲", AY611:AY651, INDIRECT("AE" &amp; ROW())) + COUNTIFS(AP611:AP651, "📦", AY611:AY651, INDIRECT("AE" &amp; ROW()))</f>
        <v>0</v>
      </c>
      <c r="AI646" s="139">
        <f t="array" aca="1" ref="AI646" ca="1">SUMIFS(AR611:AR651, AY611:AY651, INDIRECT("AE" &amp; ROW()), AP611:AP651, "💲") + SUMIFS(AR611:AR651, AY611:AY651, INDIRECT("AE" &amp; ROW()), AP611:AP651, "📦")</f>
        <v>0</v>
      </c>
      <c r="AJ646" s="139">
        <f t="array" aca="1" ref="AJ646" ca="1">(
    SUMIFS(AR611:AR651, AY611:AY651, INDIRECT("AE" &amp; ROW()), AP611:AP651, "💲") +
    SUMIFS(AR611:AR651, AY611:AY651, INDIRECT("AE" &amp; ROW()), AP611:AP651, "📦")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
        SUMIFS(AR611:AR651, AY611:AY651, INDIRECT("AE" &amp; ROW()), AP611:AP651, "💲", AS611:AS651, "Familiar") +
        SUMIFS(AR611:AR651, AY611:AY651, INDIRECT("AE" &amp; ROW()), AP611:AP651, "📦", AS611:AS651, "Familiar")
    ) / 2
)  -
(
    (
        SUMIFS(AR611:AR651, AY611:AY651, INDIRECT("AE" &amp; ROW()), AP611:AP651, "💲", AS611:AS651, "Exonerado ADH") +
        SUMIFS(AR611:AR651, AY611:AY651, INDIRECT("AE" &amp; ROW()), AP611:AP651, "📦", AS611:AS651, "Exonerado ADH")
    ) / 2
)  -
(
    (
        SUMIFS(AR611:AR651, AY611:AY651, INDIRECT("AE" &amp; ROW()), AP611:AP651, "💲", AS611:AS651, "Exonerado Doctor") +
        SUMIFS(AR611:AR651, AY611:AY651, INDIRECT("AE" &amp; ROW()), AP611:AP651, "📦", AS611:AS651, "Exonerado Doctor")
    ) / 2
)</f>
        <v>0</v>
      </c>
      <c r="AK646" s="139">
        <f t="array" aca="1" ref="AK646" ca="1">(
    SUMIFS(AR611:AR651, AY611:AY651, INDIRECT("AE" &amp; ROW()), AP611:AP651, "💲") +
    SUMIFS(AR611:AR651, AY611:AY651, INDIRECT("AE" &amp; ROW()), AP611:AP651, "📦")
) -
(
    SUMIFS(AR611:AR651, AY611:AY651, INDIRECT("AE" &amp; ROW()), AP611:AP651, "💲", AS611:AS651, "Familiar") +
    SUMIFS(AR611:AR651, AY611:AY651, INDIRECT("AE" &amp; ROW()), AP611:AP651, "📦", AS611:AS651, "Familiar")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SUMIFS(AR611:AR651, AY611:AY651, INDIRECT("AE" &amp; ROW()), AP611:AP651, "💲", AS611:AS651, "Exonerado ADH") +
    SUMIFS(AR611:AR651, AY611:AY651, INDIRECT("AE" &amp; ROW()), AP611:AP651, "📦", AS611:AS651, "Exonerado ADH")
) -
(
    (
        SUMIFS(AR611:AR651, AY611:AY651, INDIRECT("AE" &amp; ROW()), AP611:AP651, "💲", AS611:AS651, "Exonerado Doctor") +
        SUMIFS(AR611:AR651, AY611:AY651, INDIRECT("AE" &amp; ROW()), AP611:AP651, "📦", AS611:AS651, "Exonerado Doctor")
    ) / 2
) -
(
    (
        SUMIFS(AR611:AR651, AY611:AY651, INDIRECT("AE" &amp; ROW()), AP611:AP651, "💲", AS611:AS651, "") +
        SUMIFS(AR611:AR651, AY611:AY651, INDIRECT("AE" &amp; ROW()), AP611:AP651, "📦", AS611:AS651, "")
    ) / 2
)</f>
        <v>0</v>
      </c>
      <c r="AL646" s="140">
        <f t="array" aca="1" ref="AL646" ca="1">(
    SUMIFS(AR611:AR651, AY611:AY651, INDIRECT("AE" &amp; ROW()), AP611:AP651, "💲") +
    SUMIFS(AR611:AR651, AY611:AY651, INDIRECT("AE" &amp; ROW()), AP611:AP651, "📦")
) -
(
    (
        SUMIFS(AR611:AR651, AY611:AY651, INDIRECT("AE" &amp; ROW()), AP611:AP651, "💲", AS611:AS651, "Familiar") +
        SUMIFS(AR611:AR651, AY611:AY651, INDIRECT("AE" &amp; ROW()), AP611:AP651, "📦", AS611:AS651, "Familiar")
    ) / 2
) -
(
    (
        SUMIFS(AR611:AR651, AY611:AY651, INDIRECT("AE" &amp; ROW()), AP611:AP651, "💲", AS611:AS651, "Participante") +
        SUMIFS(AR611:AR651, AY611:AY651, INDIRECT("AE" &amp; ROW()), AP611:AP651, "📦", AS611:AS651, "Participante")
    ) / 2
) -
(
    (
        SUMIFS(AR611:AR651, AY611:AY651, INDIRECT("AE" &amp; ROW()), AP611:AP651, "💲", AS611:AS651, "Empleado") +
        SUMIFS(AR611:AR651, AY611:AY651, INDIRECT("AE" &amp; ROW()), AP611:AP651, "📦", AS611:AS651, "Empleado")
    ) / 2
) -
(
    (
        SUMIFS(AR611:AR651, AY611:AY651, INDIRECT("AE" &amp; ROW()), AP611:AP651, "💲", AS611:AS651, "Exonerado ADH") +
        SUMIFS(AR611:AR651, AY611:AY651, INDIRECT("AE" &amp; ROW()), AP611:AP651, "📦", AS611:AS651, "Exonerado ADH")
    ) / 2
) -
(
    SUMIFS(AR611:AR651, AY611:AY651, INDIRECT("AE" &amp; ROW()), AP611:AP651, "💲", AS611:AS651, "Exonerado Doctor") +
    SUMIFS(AR611:AR651, AY611:AY651, INDIRECT("AE" &amp; ROW()), AP611:AP651, "📦", AS611:AS651, "Exonerado Doctor")
) -
(
    (
        SUMIFS(AR611:AR651, AY611:AY651, INDIRECT("AE" &amp; ROW()), AP611:AP651, "💲", AS611:AS651, "") +
        SUMIFS(AR611:AR651, AY611:AY651, INDIRECT("AE" &amp; ROW()), AP611:AP651, "📦", AS611:AS651, "")
    ) / 2
)</f>
        <v>0</v>
      </c>
      <c r="AM646" s="48"/>
      <c r="AN646" s="155">
        <f>A609</f>
        <v>46342</v>
      </c>
      <c r="AO646" s="156" t="str">
        <f>K610</f>
        <v>Consultorio N° 3</v>
      </c>
      <c r="AP646" s="156">
        <f t="shared" ref="AP646:AQ646" si="449">K659</f>
        <v>0</v>
      </c>
      <c r="AQ646" s="156">
        <f t="shared" si="449"/>
        <v>0</v>
      </c>
      <c r="AR646" s="156">
        <f>AC659</f>
        <v>0</v>
      </c>
      <c r="AS646" s="156">
        <f>AA659</f>
        <v>0</v>
      </c>
      <c r="AT646" s="156">
        <f>AA660</f>
        <v>0</v>
      </c>
      <c r="AU646" s="156">
        <f>AC660</f>
        <v>0</v>
      </c>
      <c r="AV646" s="156">
        <f>AA661</f>
        <v>0</v>
      </c>
      <c r="AW646" s="156">
        <f>AC661</f>
        <v>0</v>
      </c>
      <c r="AX646" s="156">
        <f>AC662</f>
        <v>0</v>
      </c>
      <c r="AY646" s="156">
        <f>N662</f>
        <v>0</v>
      </c>
      <c r="AZ646" s="48"/>
      <c r="BA646" s="48"/>
      <c r="BB646" s="48"/>
      <c r="BC646" s="48"/>
      <c r="BD646" s="48"/>
      <c r="BE646" s="48"/>
      <c r="BF646" s="48"/>
      <c r="BG646" s="48"/>
      <c r="BH646" s="48"/>
      <c r="BI646" s="48"/>
      <c r="BJ646" s="48"/>
      <c r="BK646" s="48"/>
      <c r="BL646" s="48"/>
      <c r="BM646" s="48"/>
      <c r="BN646" s="48"/>
    </row>
    <row r="647" spans="1:66" ht="11.25" customHeight="1">
      <c r="A647" s="222">
        <f>A643+$Q$13/1440</f>
        <v>0.70833333333333315</v>
      </c>
      <c r="B647" s="38"/>
      <c r="C647" s="204"/>
      <c r="D647" s="207"/>
      <c r="E647" s="40" t="s">
        <v>36</v>
      </c>
      <c r="F647" s="42" t="str">
        <f>IF(D647&lt;&gt;"", VLOOKUP(D647,'Base de Datos'!$A$2:$D1268,2,FALSE()),"")</f>
        <v/>
      </c>
      <c r="G647" s="204"/>
      <c r="H647" s="216"/>
      <c r="I647" s="40" t="s">
        <v>36</v>
      </c>
      <c r="J647" s="42" t="str">
        <f>IF(H647&lt;&gt;"", VLOOKUP(H647,'Base de Datos'!$A$2:$D1268,2,FALSE()),"")</f>
        <v/>
      </c>
      <c r="K647" s="204"/>
      <c r="L647" s="216"/>
      <c r="M647" s="40" t="s">
        <v>36</v>
      </c>
      <c r="N647" s="42" t="str">
        <f>IF(L647&lt;&gt;"", VLOOKUP(L647,'Base de Datos'!$A$2:$D1268,2,FALSE()),"")</f>
        <v/>
      </c>
      <c r="O647" s="43"/>
      <c r="P647" s="163"/>
      <c r="Q647" s="3"/>
      <c r="R647" s="15"/>
      <c r="S647" s="45"/>
      <c r="T647" s="45" t="s">
        <v>37</v>
      </c>
      <c r="U647" s="46"/>
      <c r="V647" s="47"/>
      <c r="W647" s="45"/>
      <c r="X647" s="45" t="s">
        <v>37</v>
      </c>
      <c r="Y647" s="46"/>
      <c r="Z647" s="47"/>
      <c r="AA647" s="45"/>
      <c r="AB647" s="45" t="s">
        <v>37</v>
      </c>
      <c r="AC647" s="46"/>
      <c r="AD647" s="48"/>
      <c r="AE647" s="240" t="s">
        <v>43</v>
      </c>
      <c r="AF647" s="230"/>
      <c r="AG647" s="161">
        <f t="array" aca="1" ref="AG647" ca="1">COUNTIFS(AP611:AP651, "💲", AY611:AY651, INDIRECT("AE" &amp; ROW())) + COUNTIFS(AP611:AP651, "📦", AY611:AY651, INDIRECT("AE" &amp; ROW())) + COUNTIFS(AP611:AP651, "✅", AY611:AY651, INDIRECT("AE" &amp; ROW()))</f>
        <v>0</v>
      </c>
      <c r="AH647" s="162">
        <f t="array" aca="1" ref="AH647" ca="1">COUNTIFS(AP611:AP651, "💲", AY611:AY651, INDIRECT("AE" &amp; ROW())) + COUNTIFS(AP611:AP651, "📦", AY611:AY651, INDIRECT("AE" &amp; ROW()))</f>
        <v>0</v>
      </c>
      <c r="AI647" s="139">
        <f t="array" aca="1" ref="AI647" ca="1">SUMIFS(AR611:AR651, AY611:AY651, INDIRECT("AE" &amp; ROW()), AP611:AP651, "💲") + SUMIFS(AR611:AR651, AY611:AY651, INDIRECT("AE" &amp; ROW()), AP611:AP651, "📦")</f>
        <v>0</v>
      </c>
      <c r="AJ647" s="139">
        <f t="array" aca="1" ref="AJ647" ca="1">(
    SUMIFS(AR611:AR651, AY611:AY651, INDIRECT("AE" &amp; ROW()), AP611:AP651, "💲") +
    SUMIFS(AR611:AR651, AY611:AY651, INDIRECT("AE" &amp; ROW()), AP611:AP651, "📦")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
        SUMIFS(AR611:AR651, AY611:AY651, INDIRECT("AE" &amp; ROW()), AP611:AP651, "💲", AS611:AS651, "Familiar") +
        SUMIFS(AR611:AR651, AY611:AY651, INDIRECT("AE" &amp; ROW()), AP611:AP651, "📦", AS611:AS651, "Familiar")
    ) / 2
)  -
(
    (
        SUMIFS(AR611:AR651, AY611:AY651, INDIRECT("AE" &amp; ROW()), AP611:AP651, "💲", AS611:AS651, "Exonerado ADH") +
        SUMIFS(AR611:AR651, AY611:AY651, INDIRECT("AE" &amp; ROW()), AP611:AP651, "📦", AS611:AS651, "Exonerado ADH")
    ) / 2
)  -
(
    (
        SUMIFS(AR611:AR651, AY611:AY651, INDIRECT("AE" &amp; ROW()), AP611:AP651, "💲", AS611:AS651, "Exonerado Doctor") +
        SUMIFS(AR611:AR651, AY611:AY651, INDIRECT("AE" &amp; ROW()), AP611:AP651, "📦", AS611:AS651, "Exonerado Doctor")
    ) / 2
)</f>
        <v>0</v>
      </c>
      <c r="AK647" s="139">
        <f t="array" aca="1" ref="AK647" ca="1">(
    SUMIFS(AR611:AR651, AY611:AY651, INDIRECT("AE" &amp; ROW()), AP611:AP651, "💲") +
    SUMIFS(AR611:AR651, AY611:AY651, INDIRECT("AE" &amp; ROW()), AP611:AP651, "📦")
) -
(
    SUMIFS(AR611:AR651, AY611:AY651, INDIRECT("AE" &amp; ROW()), AP611:AP651, "💲", AS611:AS651, "Familiar") +
    SUMIFS(AR611:AR651, AY611:AY651, INDIRECT("AE" &amp; ROW()), AP611:AP651, "📦", AS611:AS651, "Familiar")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SUMIFS(AR611:AR651, AY611:AY651, INDIRECT("AE" &amp; ROW()), AP611:AP651, "💲", AS611:AS651, "Exonerado ADH") +
    SUMIFS(AR611:AR651, AY611:AY651, INDIRECT("AE" &amp; ROW()), AP611:AP651, "📦", AS611:AS651, "Exonerado ADH")
) -
(
    (
        SUMIFS(AR611:AR651, AY611:AY651, INDIRECT("AE" &amp; ROW()), AP611:AP651, "💲", AS611:AS651, "Exonerado Doctor") +
        SUMIFS(AR611:AR651, AY611:AY651, INDIRECT("AE" &amp; ROW()), AP611:AP651, "📦", AS611:AS651, "Exonerado Doctor")
    ) / 2
) -
(
    (
        SUMIFS(AR611:AR651, AY611:AY651, INDIRECT("AE" &amp; ROW()), AP611:AP651, "💲", AS611:AS651, "") +
        SUMIFS(AR611:AR651, AY611:AY651, INDIRECT("AE" &amp; ROW()), AP611:AP651, "📦", AS611:AS651, "")
    ) / 2
)</f>
        <v>0</v>
      </c>
      <c r="AL647" s="140">
        <f t="array" aca="1" ref="AL647" ca="1">(
    SUMIFS(AR611:AR651, AY611:AY651, INDIRECT("AE" &amp; ROW()), AP611:AP651, "💲") +
    SUMIFS(AR611:AR651, AY611:AY651, INDIRECT("AE" &amp; ROW()), AP611:AP651, "📦")
) -
(
    (
        SUMIFS(AR611:AR651, AY611:AY651, INDIRECT("AE" &amp; ROW()), AP611:AP651, "💲", AS611:AS651, "Familiar") +
        SUMIFS(AR611:AR651, AY611:AY651, INDIRECT("AE" &amp; ROW()), AP611:AP651, "📦", AS611:AS651, "Familiar")
    ) / 2
) -
(
    (
        SUMIFS(AR611:AR651, AY611:AY651, INDIRECT("AE" &amp; ROW()), AP611:AP651, "💲", AS611:AS651, "Participante") +
        SUMIFS(AR611:AR651, AY611:AY651, INDIRECT("AE" &amp; ROW()), AP611:AP651, "📦", AS611:AS651, "Participante")
    ) / 2
) -
(
    (
        SUMIFS(AR611:AR651, AY611:AY651, INDIRECT("AE" &amp; ROW()), AP611:AP651, "💲", AS611:AS651, "Empleado") +
        SUMIFS(AR611:AR651, AY611:AY651, INDIRECT("AE" &amp; ROW()), AP611:AP651, "📦", AS611:AS651, "Empleado")
    ) / 2
) -
(
    (
        SUMIFS(AR611:AR651, AY611:AY651, INDIRECT("AE" &amp; ROW()), AP611:AP651, "💲", AS611:AS651, "Exonerado ADH") +
        SUMIFS(AR611:AR651, AY611:AY651, INDIRECT("AE" &amp; ROW()), AP611:AP651, "📦", AS611:AS651, "Exonerado ADH")
    ) / 2
) -
(
    SUMIFS(AR611:AR651, AY611:AY651, INDIRECT("AE" &amp; ROW()), AP611:AP651, "💲", AS611:AS651, "Exonerado Doctor") +
    SUMIFS(AR611:AR651, AY611:AY651, INDIRECT("AE" &amp; ROW()), AP611:AP651, "📦", AS611:AS651, "Exonerado Doctor")
) -
(
    (
        SUMIFS(AR611:AR651, AY611:AY651, INDIRECT("AE" &amp; ROW()), AP611:AP651, "💲", AS611:AS651, "") +
        SUMIFS(AR611:AR651, AY611:AY651, INDIRECT("AE" &amp; ROW()), AP611:AP651, "📦", AS611:AS651, "")
    ) / 2
)</f>
        <v>0</v>
      </c>
      <c r="AM647" s="48"/>
      <c r="AN647" s="156"/>
      <c r="AO647" s="156"/>
      <c r="AP647" s="156"/>
      <c r="AQ647" s="156">
        <f>L655</f>
        <v>0</v>
      </c>
      <c r="AR647" s="156"/>
      <c r="AS647" s="156"/>
      <c r="AT647" s="156"/>
      <c r="AU647" s="156"/>
      <c r="AV647" s="156"/>
      <c r="AW647" s="156"/>
      <c r="AX647" s="156"/>
      <c r="AY647" s="156">
        <f>N650</f>
        <v>0</v>
      </c>
      <c r="AZ647" s="48"/>
      <c r="BA647" s="48"/>
      <c r="BB647" s="48"/>
      <c r="BC647" s="48"/>
      <c r="BD647" s="48"/>
      <c r="BE647" s="48"/>
      <c r="BF647" s="48"/>
      <c r="BG647" s="48"/>
      <c r="BH647" s="48"/>
      <c r="BI647" s="48"/>
      <c r="BJ647" s="48"/>
      <c r="BK647" s="48"/>
      <c r="BL647" s="48"/>
      <c r="BM647" s="48"/>
      <c r="BN647" s="48"/>
    </row>
    <row r="648" spans="1:66" ht="11.25" customHeight="1">
      <c r="A648" s="220"/>
      <c r="B648" s="38"/>
      <c r="C648" s="205"/>
      <c r="D648" s="208"/>
      <c r="E648" s="57" t="s">
        <v>42</v>
      </c>
      <c r="F648" s="58" t="str">
        <f>IF(D647&lt;&gt;"", VLOOKUP(D647,'Base de Datos'!$A$2:$D1268,3,FALSE()),"")</f>
        <v/>
      </c>
      <c r="G648" s="205"/>
      <c r="H648" s="208"/>
      <c r="I648" s="57" t="s">
        <v>42</v>
      </c>
      <c r="J648" s="58" t="str">
        <f>IF(H647&lt;&gt;"", VLOOKUP(H647,'Base de Datos'!$A$2:$D1268,3,FALSE()),"")</f>
        <v/>
      </c>
      <c r="K648" s="205"/>
      <c r="L648" s="208"/>
      <c r="M648" s="57" t="s">
        <v>42</v>
      </c>
      <c r="N648" s="58" t="str">
        <f>IF(L647&lt;&gt;"", VLOOKUP(L647,'Base de Datos'!$A$2:$D1268,3,FALSE()),"")</f>
        <v/>
      </c>
      <c r="O648" s="43"/>
      <c r="P648" s="163"/>
      <c r="Q648" s="3"/>
      <c r="R648" s="15"/>
      <c r="S648" s="229"/>
      <c r="T648" s="230"/>
      <c r="U648" s="59"/>
      <c r="V648" s="47"/>
      <c r="W648" s="229"/>
      <c r="X648" s="230"/>
      <c r="Y648" s="59"/>
      <c r="Z648" s="47"/>
      <c r="AA648" s="229"/>
      <c r="AB648" s="230"/>
      <c r="AC648" s="59"/>
      <c r="AD648" s="48"/>
      <c r="AE648" s="240" t="s">
        <v>45</v>
      </c>
      <c r="AF648" s="230"/>
      <c r="AG648" s="161">
        <f t="array" aca="1" ref="AG648" ca="1">COUNTIFS(AP611:AP651, "💲", AY611:AY651, INDIRECT("AE" &amp; ROW())) + COUNTIFS(AP611:AP651, "📦", AY611:AY651, INDIRECT("AE" &amp; ROW())) + COUNTIFS(AP611:AP651, "✅", AY611:AY651, INDIRECT("AE" &amp; ROW()))</f>
        <v>0</v>
      </c>
      <c r="AH648" s="162">
        <f t="array" aca="1" ref="AH648" ca="1">COUNTIFS(AP611:AP651, "💲", AY611:AY651, INDIRECT("AE" &amp; ROW())) + COUNTIFS(AP611:AP651, "📦", AY611:AY651, INDIRECT("AE" &amp; ROW()))</f>
        <v>0</v>
      </c>
      <c r="AI648" s="139">
        <f t="array" aca="1" ref="AI648" ca="1">SUMIFS(AR611:AR651, AY611:AY651, INDIRECT("AE" &amp; ROW()), AP611:AP651, "💲") + SUMIFS(AR611:AR651, AY611:AY651, INDIRECT("AE" &amp; ROW()), AP611:AP651, "📦")</f>
        <v>0</v>
      </c>
      <c r="AJ648" s="139">
        <f t="array" aca="1" ref="AJ648" ca="1">(
    SUMIFS(AR611:AR651, AY611:AY651, INDIRECT("AE" &amp; ROW()), AP611:AP651, "💲") +
    SUMIFS(AR611:AR651, AY611:AY651, INDIRECT("AE" &amp; ROW()), AP611:AP651, "📦")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
        SUMIFS(AR611:AR651, AY611:AY651, INDIRECT("AE" &amp; ROW()), AP611:AP651, "💲", AS611:AS651, "Familiar") +
        SUMIFS(AR611:AR651, AY611:AY651, INDIRECT("AE" &amp; ROW()), AP611:AP651, "📦", AS611:AS651, "Familiar")
    ) / 2
)  -
(
    (
        SUMIFS(AR611:AR651, AY611:AY651, INDIRECT("AE" &amp; ROW()), AP611:AP651, "💲", AS611:AS651, "Exonerado ADH") +
        SUMIFS(AR611:AR651, AY611:AY651, INDIRECT("AE" &amp; ROW()), AP611:AP651, "📦", AS611:AS651, "Exonerado ADH")
    ) / 2
)  -
(
    (
        SUMIFS(AR611:AR651, AY611:AY651, INDIRECT("AE" &amp; ROW()), AP611:AP651, "💲", AS611:AS651, "Exonerado Doctor") +
        SUMIFS(AR611:AR651, AY611:AY651, INDIRECT("AE" &amp; ROW()), AP611:AP651, "📦", AS611:AS651, "Exonerado Doctor")
    ) / 2
)</f>
        <v>0</v>
      </c>
      <c r="AK648" s="139">
        <f t="array" aca="1" ref="AK648" ca="1">(
    SUMIFS(AR611:AR651, AY611:AY651, INDIRECT("AE" &amp; ROW()), AP611:AP651, "💲") +
    SUMIFS(AR611:AR651, AY611:AY651, INDIRECT("AE" &amp; ROW()), AP611:AP651, "📦")
) -
(
    SUMIFS(AR611:AR651, AY611:AY651, INDIRECT("AE" &amp; ROW()), AP611:AP651, "💲", AS611:AS651, "Familiar") +
    SUMIFS(AR611:AR651, AY611:AY651, INDIRECT("AE" &amp; ROW()), AP611:AP651, "📦", AS611:AS651, "Familiar")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SUMIFS(AR611:AR651, AY611:AY651, INDIRECT("AE" &amp; ROW()), AP611:AP651, "💲", AS611:AS651, "Exonerado ADH") +
    SUMIFS(AR611:AR651, AY611:AY651, INDIRECT("AE" &amp; ROW()), AP611:AP651, "📦", AS611:AS651, "Exonerado ADH")
) -
(
    (
        SUMIFS(AR611:AR651, AY611:AY651, INDIRECT("AE" &amp; ROW()), AP611:AP651, "💲", AS611:AS651, "Exonerado Doctor") +
        SUMIFS(AR611:AR651, AY611:AY651, INDIRECT("AE" &amp; ROW()), AP611:AP651, "📦", AS611:AS651, "Exonerado Doctor")
    ) / 2
) -
(
    (
        SUMIFS(AR611:AR651, AY611:AY651, INDIRECT("AE" &amp; ROW()), AP611:AP651, "💲", AS611:AS651, "") +
        SUMIFS(AR611:AR651, AY611:AY651, INDIRECT("AE" &amp; ROW()), AP611:AP651, "📦", AS611:AS651, "")
    ) / 2
)</f>
        <v>0</v>
      </c>
      <c r="AL648" s="140">
        <f t="array" aca="1" ref="AL648" ca="1">(
    SUMIFS(AR611:AR651, AY611:AY651, INDIRECT("AE" &amp; ROW()), AP611:AP651, "💲") +
    SUMIFS(AR611:AR651, AY611:AY651, INDIRECT("AE" &amp; ROW()), AP611:AP651, "📦")
) -
(
    (
        SUMIFS(AR611:AR651, AY611:AY651, INDIRECT("AE" &amp; ROW()), AP611:AP651, "💲", AS611:AS651, "Familiar") +
        SUMIFS(AR611:AR651, AY611:AY651, INDIRECT("AE" &amp; ROW()), AP611:AP651, "📦", AS611:AS651, "Familiar")
    ) / 2
) -
(
    (
        SUMIFS(AR611:AR651, AY611:AY651, INDIRECT("AE" &amp; ROW()), AP611:AP651, "💲", AS611:AS651, "Participante") +
        SUMIFS(AR611:AR651, AY611:AY651, INDIRECT("AE" &amp; ROW()), AP611:AP651, "📦", AS611:AS651, "Participante")
    ) / 2
) -
(
    (
        SUMIFS(AR611:AR651, AY611:AY651, INDIRECT("AE" &amp; ROW()), AP611:AP651, "💲", AS611:AS651, "Empleado") +
        SUMIFS(AR611:AR651, AY611:AY651, INDIRECT("AE" &amp; ROW()), AP611:AP651, "📦", AS611:AS651, "Empleado")
    ) / 2
) -
(
    (
        SUMIFS(AR611:AR651, AY611:AY651, INDIRECT("AE" &amp; ROW()), AP611:AP651, "💲", AS611:AS651, "Exonerado ADH") +
        SUMIFS(AR611:AR651, AY611:AY651, INDIRECT("AE" &amp; ROW()), AP611:AP651, "📦", AS611:AS651, "Exonerado ADH")
    ) / 2
) -
(
    SUMIFS(AR611:AR651, AY611:AY651, INDIRECT("AE" &amp; ROW()), AP611:AP651, "💲", AS611:AS651, "Exonerado Doctor") +
    SUMIFS(AR611:AR651, AY611:AY651, INDIRECT("AE" &amp; ROW()), AP611:AP651, "📦", AS611:AS651, "Exonerado Doctor")
) -
(
    (
        SUMIFS(AR611:AR651, AY611:AY651, INDIRECT("AE" &amp; ROW()), AP611:AP651, "💲", AS611:AS651, "") +
        SUMIFS(AR611:AR651, AY611:AY651, INDIRECT("AE" &amp; ROW()), AP611:AP651, "📦", AS611:AS651, "")
    ) / 2
)</f>
        <v>0</v>
      </c>
      <c r="AM648" s="48"/>
      <c r="AN648" s="156"/>
      <c r="AO648" s="156"/>
      <c r="AP648" s="156"/>
      <c r="AQ648" s="156">
        <f>L659</f>
        <v>0</v>
      </c>
      <c r="AR648" s="156"/>
      <c r="AS648" s="156"/>
      <c r="AT648" s="156"/>
      <c r="AU648" s="156"/>
      <c r="AV648" s="156"/>
      <c r="AW648" s="156"/>
      <c r="AX648" s="156"/>
      <c r="AY648" s="156">
        <f>N654</f>
        <v>0</v>
      </c>
      <c r="AZ648" s="48"/>
      <c r="BA648" s="48"/>
      <c r="BB648" s="48"/>
      <c r="BC648" s="48"/>
      <c r="BD648" s="48"/>
      <c r="BE648" s="48"/>
      <c r="BF648" s="48"/>
      <c r="BG648" s="48"/>
      <c r="BH648" s="48"/>
      <c r="BI648" s="48"/>
      <c r="BJ648" s="48"/>
      <c r="BK648" s="48"/>
      <c r="BL648" s="48"/>
      <c r="BM648" s="48"/>
      <c r="BN648" s="48"/>
    </row>
    <row r="649" spans="1:66" ht="11.25" customHeight="1">
      <c r="A649" s="220"/>
      <c r="B649" s="38"/>
      <c r="C649" s="205"/>
      <c r="D649" s="208"/>
      <c r="E649" s="57" t="s">
        <v>44</v>
      </c>
      <c r="F649" s="58" t="str">
        <f>IF(D647&lt;&gt;"", VLOOKUP(D647,'Base de Datos'!$A$2:$D1268,4,FALSE()),"")</f>
        <v/>
      </c>
      <c r="G649" s="205"/>
      <c r="H649" s="208"/>
      <c r="I649" s="57" t="s">
        <v>44</v>
      </c>
      <c r="J649" s="58" t="str">
        <f>IF(H647&lt;&gt;"", VLOOKUP(H647,'Base de Datos'!$A$2:$D1268,4,FALSE()),"")</f>
        <v/>
      </c>
      <c r="K649" s="205"/>
      <c r="L649" s="208"/>
      <c r="M649" s="57" t="s">
        <v>44</v>
      </c>
      <c r="N649" s="58" t="str">
        <f>IF(L647&lt;&gt;"", VLOOKUP(L647,'Base de Datos'!$A$2:$D1268,4,FALSE()),"")</f>
        <v/>
      </c>
      <c r="O649" s="43"/>
      <c r="P649" s="163"/>
      <c r="Q649" s="3"/>
      <c r="R649" s="15"/>
      <c r="S649" s="229"/>
      <c r="T649" s="230"/>
      <c r="U649" s="59"/>
      <c r="V649" s="47"/>
      <c r="W649" s="229"/>
      <c r="X649" s="230"/>
      <c r="Y649" s="59"/>
      <c r="Z649" s="47"/>
      <c r="AA649" s="229"/>
      <c r="AB649" s="230"/>
      <c r="AC649" s="59"/>
      <c r="AD649" s="48"/>
      <c r="AE649" s="240" t="s">
        <v>47</v>
      </c>
      <c r="AF649" s="230"/>
      <c r="AG649" s="161">
        <f t="array" aca="1" ref="AG649" ca="1">COUNTIFS(AP611:AP651, "💲", AY611:AY651, INDIRECT("AE" &amp; ROW())) + COUNTIFS(AP611:AP651, "📦", AY611:AY651, INDIRECT("AE" &amp; ROW())) + COUNTIFS(AP611:AP651, "✅", AY611:AY651, INDIRECT("AE" &amp; ROW()))</f>
        <v>0</v>
      </c>
      <c r="AH649" s="162">
        <f t="array" aca="1" ref="AH649" ca="1">COUNTIFS(AP611:AP651, "💲", AY611:AY651, INDIRECT("AE" &amp; ROW())) + COUNTIFS(AP611:AP651, "📦", AY611:AY651, INDIRECT("AE" &amp; ROW()))</f>
        <v>0</v>
      </c>
      <c r="AI649" s="139">
        <f t="array" aca="1" ref="AI649" ca="1">SUMIFS(AR611:AR651, AY611:AY651, INDIRECT("AE" &amp; ROW()), AP611:AP651, "💲") + SUMIFS(AR611:AR651, AY611:AY651, INDIRECT("AE" &amp; ROW()), AP611:AP651, "📦")</f>
        <v>0</v>
      </c>
      <c r="AJ649" s="139">
        <f t="array" aca="1" ref="AJ649" ca="1">(
    SUMIFS(AR611:AR651, AY611:AY651, INDIRECT("AE" &amp; ROW()), AP611:AP651, "💲") +
    SUMIFS(AR611:AR651, AY611:AY651, INDIRECT("AE" &amp; ROW()), AP611:AP651, "📦")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
        SUMIFS(AR611:AR651, AY611:AY651, INDIRECT("AE" &amp; ROW()), AP611:AP651, "💲", AS611:AS651, "Familiar") +
        SUMIFS(AR611:AR651, AY611:AY651, INDIRECT("AE" &amp; ROW()), AP611:AP651, "📦", AS611:AS651, "Familiar")
    ) / 2
)  -
(
    (
        SUMIFS(AR611:AR651, AY611:AY651, INDIRECT("AE" &amp; ROW()), AP611:AP651, "💲", AS611:AS651, "Exonerado ADH") +
        SUMIFS(AR611:AR651, AY611:AY651, INDIRECT("AE" &amp; ROW()), AP611:AP651, "📦", AS611:AS651, "Exonerado ADH")
    ) / 2
)  -
(
    (
        SUMIFS(AR611:AR651, AY611:AY651, INDIRECT("AE" &amp; ROW()), AP611:AP651, "💲", AS611:AS651, "Exonerado Doctor") +
        SUMIFS(AR611:AR651, AY611:AY651, INDIRECT("AE" &amp; ROW()), AP611:AP651, "📦", AS611:AS651, "Exonerado Doctor")
    ) / 2
)</f>
        <v>0</v>
      </c>
      <c r="AK649" s="139">
        <f t="array" aca="1" ref="AK649" ca="1">(
    SUMIFS(AR611:AR651, AY611:AY651, INDIRECT("AE" &amp; ROW()), AP611:AP651, "💲") +
    SUMIFS(AR611:AR651, AY611:AY651, INDIRECT("AE" &amp; ROW()), AP611:AP651, "📦")
) -
(
    SUMIFS(AR611:AR651, AY611:AY651, INDIRECT("AE" &amp; ROW()), AP611:AP651, "💲", AS611:AS651, "Familiar") +
    SUMIFS(AR611:AR651, AY611:AY651, INDIRECT("AE" &amp; ROW()), AP611:AP651, "📦", AS611:AS651, "Familiar")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SUMIFS(AR611:AR651, AY611:AY651, INDIRECT("AE" &amp; ROW()), AP611:AP651, "💲", AS611:AS651, "Exonerado ADH") +
    SUMIFS(AR611:AR651, AY611:AY651, INDIRECT("AE" &amp; ROW()), AP611:AP651, "📦", AS611:AS651, "Exonerado ADH")
) -
(
    (
        SUMIFS(AR611:AR651, AY611:AY651, INDIRECT("AE" &amp; ROW()), AP611:AP651, "💲", AS611:AS651, "Exonerado Doctor") +
        SUMIFS(AR611:AR651, AY611:AY651, INDIRECT("AE" &amp; ROW()), AP611:AP651, "📦", AS611:AS651, "Exonerado Doctor")
    ) / 2
) -
(
    (
        SUMIFS(AR611:AR651, AY611:AY651, INDIRECT("AE" &amp; ROW()), AP611:AP651, "💲", AS611:AS651, "") +
        SUMIFS(AR611:AR651, AY611:AY651, INDIRECT("AE" &amp; ROW()), AP611:AP651, "📦", AS611:AS651, "")
    ) / 2
)</f>
        <v>0</v>
      </c>
      <c r="AL649" s="140">
        <f t="array" aca="1" ref="AL649" ca="1">(
    SUMIFS(AR611:AR651, AY611:AY651, INDIRECT("AE" &amp; ROW()), AP611:AP651, "💲") +
    SUMIFS(AR611:AR651, AY611:AY651, INDIRECT("AE" &amp; ROW()), AP611:AP651, "📦")
) -
(
    (
        SUMIFS(AR611:AR651, AY611:AY651, INDIRECT("AE" &amp; ROW()), AP611:AP651, "💲", AS611:AS651, "Familiar") +
        SUMIFS(AR611:AR651, AY611:AY651, INDIRECT("AE" &amp; ROW()), AP611:AP651, "📦", AS611:AS651, "Familiar")
    ) / 2
) -
(
    (
        SUMIFS(AR611:AR651, AY611:AY651, INDIRECT("AE" &amp; ROW()), AP611:AP651, "💲", AS611:AS651, "Participante") +
        SUMIFS(AR611:AR651, AY611:AY651, INDIRECT("AE" &amp; ROW()), AP611:AP651, "📦", AS611:AS651, "Participante")
    ) / 2
) -
(
    (
        SUMIFS(AR611:AR651, AY611:AY651, INDIRECT("AE" &amp; ROW()), AP611:AP651, "💲", AS611:AS651, "Empleado") +
        SUMIFS(AR611:AR651, AY611:AY651, INDIRECT("AE" &amp; ROW()), AP611:AP651, "📦", AS611:AS651, "Empleado")
    ) / 2
) -
(
    (
        SUMIFS(AR611:AR651, AY611:AY651, INDIRECT("AE" &amp; ROW()), AP611:AP651, "💲", AS611:AS651, "Exonerado ADH") +
        SUMIFS(AR611:AR651, AY611:AY651, INDIRECT("AE" &amp; ROW()), AP611:AP651, "📦", AS611:AS651, "Exonerado ADH")
    ) / 2
) -
(
    SUMIFS(AR611:AR651, AY611:AY651, INDIRECT("AE" &amp; ROW()), AP611:AP651, "💲", AS611:AS651, "Exonerado Doctor") +
    SUMIFS(AR611:AR651, AY611:AY651, INDIRECT("AE" &amp; ROW()), AP611:AP651, "📦", AS611:AS651, "Exonerado Doctor")
) -
(
    (
        SUMIFS(AR611:AR651, AY611:AY651, INDIRECT("AE" &amp; ROW()), AP611:AP651, "💲", AS611:AS651, "") +
        SUMIFS(AR611:AR651, AY611:AY651, INDIRECT("AE" &amp; ROW()), AP611:AP651, "📦", AS611:AS651, "")
    ) / 2
)</f>
        <v>0</v>
      </c>
      <c r="AM649" s="48"/>
      <c r="AN649" s="156"/>
      <c r="AO649" s="156"/>
      <c r="AP649" s="156"/>
      <c r="AQ649" s="156"/>
      <c r="AR649" s="156"/>
      <c r="AS649" s="156"/>
      <c r="AT649" s="156"/>
      <c r="AU649" s="156"/>
      <c r="AV649" s="156"/>
      <c r="AW649" s="156"/>
      <c r="AX649" s="156"/>
      <c r="AY649" s="156">
        <f>N658</f>
        <v>0</v>
      </c>
      <c r="AZ649" s="48"/>
      <c r="BA649" s="48"/>
      <c r="BB649" s="48"/>
      <c r="BC649" s="48"/>
      <c r="BD649" s="48"/>
      <c r="BE649" s="48"/>
      <c r="BF649" s="48"/>
      <c r="BG649" s="48"/>
      <c r="BH649" s="48"/>
      <c r="BI649" s="48"/>
      <c r="BJ649" s="48"/>
      <c r="BK649" s="48"/>
      <c r="BL649" s="48"/>
      <c r="BM649" s="48"/>
      <c r="BN649" s="48"/>
    </row>
    <row r="650" spans="1:66" ht="11.25" customHeight="1">
      <c r="A650" s="221"/>
      <c r="B650" s="38"/>
      <c r="C650" s="206"/>
      <c r="D650" s="209"/>
      <c r="E650" s="85" t="s">
        <v>46</v>
      </c>
      <c r="F650" s="86"/>
      <c r="G650" s="206"/>
      <c r="H650" s="209"/>
      <c r="I650" s="85" t="s">
        <v>46</v>
      </c>
      <c r="J650" s="108"/>
      <c r="K650" s="206"/>
      <c r="L650" s="209"/>
      <c r="M650" s="85" t="s">
        <v>46</v>
      </c>
      <c r="N650" s="108"/>
      <c r="O650" s="43"/>
      <c r="P650" s="163"/>
      <c r="Q650" s="3"/>
      <c r="R650" s="15"/>
      <c r="S650" s="227" t="str">
        <f>IF(OR(S647="Empleado",S647="Familiar"),"Nombre del Empleado","N° Factura")</f>
        <v>N° Factura</v>
      </c>
      <c r="T650" s="228"/>
      <c r="U650" s="89"/>
      <c r="V650" s="47"/>
      <c r="W650" s="227" t="str">
        <f>IF(OR(W647="Empleado",W647="Familiar"),"Nombre del Empleado","N° Factura")</f>
        <v>N° Factura</v>
      </c>
      <c r="X650" s="228"/>
      <c r="Y650" s="89"/>
      <c r="Z650" s="47"/>
      <c r="AA650" s="227" t="str">
        <f>IF(OR(AA647="Empleado",AA647="Familiar"),"Nombre del Empleado","N° Factura")</f>
        <v>N° Factura</v>
      </c>
      <c r="AB650" s="228"/>
      <c r="AC650" s="111"/>
      <c r="AD650" s="48"/>
      <c r="AE650" s="240" t="s">
        <v>48</v>
      </c>
      <c r="AF650" s="230"/>
      <c r="AG650" s="161">
        <f t="array" aca="1" ref="AG650" ca="1">COUNTIFS(AP611:AP651, "💲", AY611:AY651, INDIRECT("AE" &amp; ROW())) + COUNTIFS(AP611:AP651, "📦", AY611:AY651, INDIRECT("AE" &amp; ROW())) + COUNTIFS(AP611:AP651, "✅", AY611:AY651, INDIRECT("AE" &amp; ROW()))</f>
        <v>0</v>
      </c>
      <c r="AH650" s="162">
        <f t="array" aca="1" ref="AH650" ca="1">COUNTIFS(AP611:AP651, "💲", AY611:AY651, INDIRECT("AE" &amp; ROW())) + COUNTIFS(AP611:AP651, "📦", AY611:AY651, INDIRECT("AE" &amp; ROW()))</f>
        <v>0</v>
      </c>
      <c r="AI650" s="139">
        <f t="array" aca="1" ref="AI650" ca="1">SUMIFS(AR611:AR651, AY611:AY651, INDIRECT("AE" &amp; ROW()), AP611:AP651, "💲") + SUMIFS(AR611:AR651, AY611:AY651, INDIRECT("AE" &amp; ROW()), AP611:AP651, "📦")</f>
        <v>0</v>
      </c>
      <c r="AJ650" s="139">
        <f t="array" aca="1" ref="AJ650" ca="1">(
    SUMIFS(AR611:AR651, AY611:AY651, INDIRECT("AE" &amp; ROW()), AP611:AP651, "💲") +
    SUMIFS(AR611:AR651, AY611:AY651, INDIRECT("AE" &amp; ROW()), AP611:AP651, "📦")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
        SUMIFS(AR611:AR651, AY611:AY651, INDIRECT("AE" &amp; ROW()), AP611:AP651, "💲", AS611:AS651, "Familiar") +
        SUMIFS(AR611:AR651, AY611:AY651, INDIRECT("AE" &amp; ROW()), AP611:AP651, "📦", AS611:AS651, "Familiar")
    ) / 2
)  -
(
    (
        SUMIFS(AR611:AR651, AY611:AY651, INDIRECT("AE" &amp; ROW()), AP611:AP651, "💲", AS611:AS651, "Exonerado ADH") +
        SUMIFS(AR611:AR651, AY611:AY651, INDIRECT("AE" &amp; ROW()), AP611:AP651, "📦", AS611:AS651, "Exonerado ADH")
    ) / 2
)  -
(
    (
        SUMIFS(AR611:AR651, AY611:AY651, INDIRECT("AE" &amp; ROW()), AP611:AP651, "💲", AS611:AS651, "Exonerado Doctor") +
        SUMIFS(AR611:AR651, AY611:AY651, INDIRECT("AE" &amp; ROW()), AP611:AP651, "📦", AS611:AS651, "Exonerado Doctor")
    ) / 2
)</f>
        <v>0</v>
      </c>
      <c r="AK650" s="139">
        <f t="array" aca="1" ref="AK650" ca="1">(
    SUMIFS(AR611:AR651, AY611:AY651, INDIRECT("AE" &amp; ROW()), AP611:AP651, "💲") +
    SUMIFS(AR611:AR651, AY611:AY651, INDIRECT("AE" &amp; ROW()), AP611:AP651, "📦")
) -
(
    SUMIFS(AR611:AR651, AY611:AY651, INDIRECT("AE" &amp; ROW()), AP611:AP651, "💲", AS611:AS651, "Familiar") +
    SUMIFS(AR611:AR651, AY611:AY651, INDIRECT("AE" &amp; ROW()), AP611:AP651, "📦", AS611:AS651, "Familiar")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SUMIFS(AR611:AR651, AY611:AY651, INDIRECT("AE" &amp; ROW()), AP611:AP651, "💲", AS611:AS651, "Exonerado ADH") +
    SUMIFS(AR611:AR651, AY611:AY651, INDIRECT("AE" &amp; ROW()), AP611:AP651, "📦", AS611:AS651, "Exonerado ADH")
) -
(
    (
        SUMIFS(AR611:AR651, AY611:AY651, INDIRECT("AE" &amp; ROW()), AP611:AP651, "💲", AS611:AS651, "Exonerado Doctor") +
        SUMIFS(AR611:AR651, AY611:AY651, INDIRECT("AE" &amp; ROW()), AP611:AP651, "📦", AS611:AS651, "Exonerado Doctor")
    ) / 2
) -
(
    (
        SUMIFS(AR611:AR651, AY611:AY651, INDIRECT("AE" &amp; ROW()), AP611:AP651, "💲", AS611:AS651, "") +
        SUMIFS(AR611:AR651, AY611:AY651, INDIRECT("AE" &amp; ROW()), AP611:AP651, "📦", AS611:AS651, "")
    ) / 2
)</f>
        <v>0</v>
      </c>
      <c r="AL650" s="140">
        <f t="array" aca="1" ref="AL650" ca="1">(
    SUMIFS(AR611:AR651, AY611:AY651, INDIRECT("AE" &amp; ROW()), AP611:AP651, "💲") +
    SUMIFS(AR611:AR651, AY611:AY651, INDIRECT("AE" &amp; ROW()), AP611:AP651, "📦")
) -
(
    (
        SUMIFS(AR611:AR651, AY611:AY651, INDIRECT("AE" &amp; ROW()), AP611:AP651, "💲", AS611:AS651, "Familiar") +
        SUMIFS(AR611:AR651, AY611:AY651, INDIRECT("AE" &amp; ROW()), AP611:AP651, "📦", AS611:AS651, "Familiar")
    ) / 2
) -
(
    (
        SUMIFS(AR611:AR651, AY611:AY651, INDIRECT("AE" &amp; ROW()), AP611:AP651, "💲", AS611:AS651, "Participante") +
        SUMIFS(AR611:AR651, AY611:AY651, INDIRECT("AE" &amp; ROW()), AP611:AP651, "📦", AS611:AS651, "Participante")
    ) / 2
) -
(
    (
        SUMIFS(AR611:AR651, AY611:AY651, INDIRECT("AE" &amp; ROW()), AP611:AP651, "💲", AS611:AS651, "Empleado") +
        SUMIFS(AR611:AR651, AY611:AY651, INDIRECT("AE" &amp; ROW()), AP611:AP651, "📦", AS611:AS651, "Empleado")
    ) / 2
) -
(
    (
        SUMIFS(AR611:AR651, AY611:AY651, INDIRECT("AE" &amp; ROW()), AP611:AP651, "💲", AS611:AS651, "Exonerado ADH") +
        SUMIFS(AR611:AR651, AY611:AY651, INDIRECT("AE" &amp; ROW()), AP611:AP651, "📦", AS611:AS651, "Exonerado ADH")
    ) / 2
) -
(
    SUMIFS(AR611:AR651, AY611:AY651, INDIRECT("AE" &amp; ROW()), AP611:AP651, "💲", AS611:AS651, "Exonerado Doctor") +
    SUMIFS(AR611:AR651, AY611:AY651, INDIRECT("AE" &amp; ROW()), AP611:AP651, "📦", AS611:AS651, "Exonerado Doctor")
) -
(
    (
        SUMIFS(AR611:AR651, AY611:AY651, INDIRECT("AE" &amp; ROW()), AP611:AP651, "💲", AS611:AS651, "") +
        SUMIFS(AR611:AR651, AY611:AY651, INDIRECT("AE" &amp; ROW()), AP611:AP651, "📦", AS611:AS651, "")
    ) / 2
)</f>
        <v>0</v>
      </c>
      <c r="AM650" s="48"/>
      <c r="AN650" s="156"/>
      <c r="AO650" s="156"/>
      <c r="AP650" s="156"/>
      <c r="AQ650" s="156"/>
      <c r="AR650" s="156"/>
      <c r="AS650" s="156"/>
      <c r="AT650" s="156"/>
      <c r="AU650" s="156"/>
      <c r="AV650" s="156"/>
      <c r="AW650" s="156"/>
      <c r="AX650" s="156"/>
      <c r="AY650" s="156">
        <f>N662</f>
        <v>0</v>
      </c>
      <c r="AZ650" s="48"/>
      <c r="BA650" s="48"/>
      <c r="BB650" s="48"/>
      <c r="BC650" s="48"/>
      <c r="BD650" s="48"/>
      <c r="BE650" s="48"/>
      <c r="BF650" s="48"/>
      <c r="BG650" s="48"/>
      <c r="BH650" s="48"/>
      <c r="BI650" s="48"/>
      <c r="BJ650" s="48"/>
      <c r="BK650" s="48"/>
      <c r="BL650" s="48"/>
      <c r="BM650" s="48"/>
      <c r="BN650" s="48"/>
    </row>
    <row r="651" spans="1:66" ht="11.25" customHeight="1">
      <c r="A651" s="222">
        <f>A647+$Q$13/1440</f>
        <v>0.74999999999999978</v>
      </c>
      <c r="B651" s="38"/>
      <c r="C651" s="204"/>
      <c r="D651" s="207"/>
      <c r="E651" s="40" t="s">
        <v>36</v>
      </c>
      <c r="F651" s="42" t="str">
        <f>IF(D651&lt;&gt;"", VLOOKUP(D651,'Base de Datos'!$A$2:$D1268,2,FALSE()),"")</f>
        <v/>
      </c>
      <c r="G651" s="204"/>
      <c r="H651" s="216"/>
      <c r="I651" s="40" t="s">
        <v>36</v>
      </c>
      <c r="J651" s="42" t="str">
        <f>IF(H651&lt;&gt;"", VLOOKUP(H651,'Base de Datos'!$A$2:$D1268,2,FALSE()),"")</f>
        <v/>
      </c>
      <c r="K651" s="204"/>
      <c r="L651" s="216"/>
      <c r="M651" s="40" t="s">
        <v>36</v>
      </c>
      <c r="N651" s="42" t="str">
        <f>IF(L651&lt;&gt;"", VLOOKUP(L651,'Base de Datos'!$A$2:$D1268,2,FALSE()),"")</f>
        <v/>
      </c>
      <c r="O651" s="43"/>
      <c r="P651" s="163"/>
      <c r="Q651" s="3"/>
      <c r="R651" s="15"/>
      <c r="S651" s="45"/>
      <c r="T651" s="45" t="s">
        <v>37</v>
      </c>
      <c r="U651" s="46"/>
      <c r="V651" s="47"/>
      <c r="W651" s="45"/>
      <c r="X651" s="45" t="s">
        <v>37</v>
      </c>
      <c r="Y651" s="46"/>
      <c r="Z651" s="47"/>
      <c r="AA651" s="45"/>
      <c r="AB651" s="45" t="s">
        <v>37</v>
      </c>
      <c r="AC651" s="46"/>
      <c r="AD651" s="48"/>
      <c r="AE651" s="240" t="s">
        <v>49</v>
      </c>
      <c r="AF651" s="230"/>
      <c r="AG651" s="161">
        <f t="array" aca="1" ref="AG651" ca="1">COUNTIFS(AP611:AP651, "💲", AY611:AY651, INDIRECT("AE" &amp; ROW())) + COUNTIFS(AP611:AP651, "📦", AY611:AY651, INDIRECT("AE" &amp; ROW())) + COUNTIFS(AP611:AP651, "✅", AY611:AY651, INDIRECT("AE" &amp; ROW()))</f>
        <v>0</v>
      </c>
      <c r="AH651" s="162">
        <f t="array" aca="1" ref="AH651" ca="1">COUNTIFS(AP611:AP651, "💲", AY611:AY651, INDIRECT("AE" &amp; ROW())) + COUNTIFS(AP611:AP651, "📦", AY611:AY651, INDIRECT("AE" &amp; ROW()))</f>
        <v>0</v>
      </c>
      <c r="AI651" s="139">
        <f t="array" aca="1" ref="AI651" ca="1">SUMIFS(AR611:AR651, AY611:AY651, INDIRECT("AE" &amp; ROW()), AP611:AP651, "💲") + SUMIFS(AR611:AR651, AY611:AY651, INDIRECT("AE" &amp; ROW()), AP611:AP651, "📦")</f>
        <v>0</v>
      </c>
      <c r="AJ651" s="139">
        <f t="array" aca="1" ref="AJ651" ca="1">(
    SUMIFS(AR611:AR651, AY611:AY651, INDIRECT("AE" &amp; ROW()), AP611:AP651, "💲") +
    SUMIFS(AR611:AR651, AY611:AY651, INDIRECT("AE" &amp; ROW()), AP611:AP651, "📦")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
        SUMIFS(AR611:AR651, AY611:AY651, INDIRECT("AE" &amp; ROW()), AP611:AP651, "💲", AS611:AS651, "Familiar") +
        SUMIFS(AR611:AR651, AY611:AY651, INDIRECT("AE" &amp; ROW()), AP611:AP651, "📦", AS611:AS651, "Familiar")
    ) / 2
)  -
(
    (
        SUMIFS(AR611:AR651, AY611:AY651, INDIRECT("AE" &amp; ROW()), AP611:AP651, "💲", AS611:AS651, "Exonerado ADH") +
        SUMIFS(AR611:AR651, AY611:AY651, INDIRECT("AE" &amp; ROW()), AP611:AP651, "📦", AS611:AS651, "Exonerado ADH")
    ) / 2
)  -
(
    (
        SUMIFS(AR611:AR651, AY611:AY651, INDIRECT("AE" &amp; ROW()), AP611:AP651, "💲", AS611:AS651, "Exonerado Doctor") +
        SUMIFS(AR611:AR651, AY611:AY651, INDIRECT("AE" &amp; ROW()), AP611:AP651, "📦", AS611:AS651, "Exonerado Doctor")
    ) / 2
)</f>
        <v>0</v>
      </c>
      <c r="AK651" s="139">
        <f t="array" aca="1" ref="AK651" ca="1">(
    SUMIFS(AR611:AR651, AY611:AY651, INDIRECT("AE" &amp; ROW()), AP611:AP651, "💲") +
    SUMIFS(AR611:AR651, AY611:AY651, INDIRECT("AE" &amp; ROW()), AP611:AP651, "📦")
) -
(
    SUMIFS(AR611:AR651, AY611:AY651, INDIRECT("AE" &amp; ROW()), AP611:AP651, "💲", AS611:AS651, "Familiar") +
    SUMIFS(AR611:AR651, AY611:AY651, INDIRECT("AE" &amp; ROW()), AP611:AP651, "📦", AS611:AS651, "Familiar")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SUMIFS(AR611:AR651, AY611:AY651, INDIRECT("AE" &amp; ROW()), AP611:AP651, "💲", AS611:AS651, "Exonerado ADH") +
    SUMIFS(AR611:AR651, AY611:AY651, INDIRECT("AE" &amp; ROW()), AP611:AP651, "📦", AS611:AS651, "Exonerado ADH")
) -
(
    (
        SUMIFS(AR611:AR651, AY611:AY651, INDIRECT("AE" &amp; ROW()), AP611:AP651, "💲", AS611:AS651, "Exonerado Doctor") +
        SUMIFS(AR611:AR651, AY611:AY651, INDIRECT("AE" &amp; ROW()), AP611:AP651, "📦", AS611:AS651, "Exonerado Doctor")
    ) / 2
) -
(
    (
        SUMIFS(AR611:AR651, AY611:AY651, INDIRECT("AE" &amp; ROW()), AP611:AP651, "💲", AS611:AS651, "") +
        SUMIFS(AR611:AR651, AY611:AY651, INDIRECT("AE" &amp; ROW()), AP611:AP651, "📦", AS611:AS651, "")
    ) / 2
)</f>
        <v>0</v>
      </c>
      <c r="AL651" s="140">
        <f t="array" aca="1" ref="AL651" ca="1">(
    SUMIFS(AR611:AR651, AY611:AY651, INDIRECT("AE" &amp; ROW()), AP611:AP651, "💲") +
    SUMIFS(AR611:AR651, AY611:AY651, INDIRECT("AE" &amp; ROW()), AP611:AP651, "📦")
) -
(
    (
        SUMIFS(AR611:AR651, AY611:AY651, INDIRECT("AE" &amp; ROW()), AP611:AP651, "💲", AS611:AS651, "Familiar") +
        SUMIFS(AR611:AR651, AY611:AY651, INDIRECT("AE" &amp; ROW()), AP611:AP651, "📦", AS611:AS651, "Familiar")
    ) / 2
) -
(
    (
        SUMIFS(AR611:AR651, AY611:AY651, INDIRECT("AE" &amp; ROW()), AP611:AP651, "💲", AS611:AS651, "Participante") +
        SUMIFS(AR611:AR651, AY611:AY651, INDIRECT("AE" &amp; ROW()), AP611:AP651, "📦", AS611:AS651, "Participante")
    ) / 2
) -
(
    (
        SUMIFS(AR611:AR651, AY611:AY651, INDIRECT("AE" &amp; ROW()), AP611:AP651, "💲", AS611:AS651, "Empleado") +
        SUMIFS(AR611:AR651, AY611:AY651, INDIRECT("AE" &amp; ROW()), AP611:AP651, "📦", AS611:AS651, "Empleado")
    ) / 2
) -
(
    (
        SUMIFS(AR611:AR651, AY611:AY651, INDIRECT("AE" &amp; ROW()), AP611:AP651, "💲", AS611:AS651, "Exonerado ADH") +
        SUMIFS(AR611:AR651, AY611:AY651, INDIRECT("AE" &amp; ROW()), AP611:AP651, "📦", AS611:AS651, "Exonerado ADH")
    ) / 2
) -
(
    SUMIFS(AR611:AR651, AY611:AY651, INDIRECT("AE" &amp; ROW()), AP611:AP651, "💲", AS611:AS651, "Exonerado Doctor") +
    SUMIFS(AR611:AR651, AY611:AY651, INDIRECT("AE" &amp; ROW()), AP611:AP651, "📦", AS611:AS651, "Exonerado Doctor")
) -
(
    (
        SUMIFS(AR611:AR651, AY611:AY651, INDIRECT("AE" &amp; ROW()), AP611:AP651, "💲", AS611:AS651, "") +
        SUMIFS(AR611:AR651, AY611:AY651, INDIRECT("AE" &amp; ROW()), AP611:AP651, "📦", AS611:AS651, "")
    ) / 2
)</f>
        <v>0</v>
      </c>
      <c r="AM651" s="48"/>
      <c r="AN651" s="156"/>
      <c r="AO651" s="156"/>
      <c r="AP651" s="156"/>
      <c r="AQ651" s="156"/>
      <c r="AR651" s="156"/>
      <c r="AS651" s="156"/>
      <c r="AT651" s="156"/>
      <c r="AU651" s="156"/>
      <c r="AV651" s="156"/>
      <c r="AW651" s="156"/>
      <c r="AX651" s="156"/>
      <c r="AY651" s="156"/>
      <c r="AZ651" s="48"/>
      <c r="BA651" s="48"/>
      <c r="BB651" s="48"/>
      <c r="BC651" s="48"/>
      <c r="BD651" s="48"/>
      <c r="BE651" s="48"/>
      <c r="BF651" s="48"/>
      <c r="BG651" s="48"/>
      <c r="BH651" s="48"/>
      <c r="BI651" s="48"/>
      <c r="BJ651" s="48"/>
      <c r="BK651" s="48"/>
      <c r="BL651" s="48"/>
      <c r="BM651" s="48"/>
      <c r="BN651" s="48"/>
    </row>
    <row r="652" spans="1:66" ht="11.25" customHeight="1">
      <c r="A652" s="220"/>
      <c r="B652" s="38"/>
      <c r="C652" s="205"/>
      <c r="D652" s="208"/>
      <c r="E652" s="57" t="s">
        <v>42</v>
      </c>
      <c r="F652" s="58" t="str">
        <f>IF(D651&lt;&gt;"", VLOOKUP(D651,'Base de Datos'!$A$2:$D1268,3,FALSE()),"")</f>
        <v/>
      </c>
      <c r="G652" s="205"/>
      <c r="H652" s="208"/>
      <c r="I652" s="57" t="s">
        <v>42</v>
      </c>
      <c r="J652" s="58" t="str">
        <f>IF(H651&lt;&gt;"", VLOOKUP(H651,'Base de Datos'!$A$2:$D1268,3,FALSE()),"")</f>
        <v/>
      </c>
      <c r="K652" s="205"/>
      <c r="L652" s="208"/>
      <c r="M652" s="57" t="s">
        <v>42</v>
      </c>
      <c r="N652" s="58" t="str">
        <f>IF(L651&lt;&gt;"", VLOOKUP(L651,'Base de Datos'!$A$2:$D1268,3,FALSE()),"")</f>
        <v/>
      </c>
      <c r="O652" s="43"/>
      <c r="P652" s="163"/>
      <c r="Q652" s="3"/>
      <c r="R652" s="15"/>
      <c r="S652" s="229"/>
      <c r="T652" s="230"/>
      <c r="U652" s="59"/>
      <c r="V652" s="47"/>
      <c r="W652" s="229"/>
      <c r="X652" s="230"/>
      <c r="Y652" s="59"/>
      <c r="Z652" s="47"/>
      <c r="AA652" s="229"/>
      <c r="AB652" s="230"/>
      <c r="AC652" s="59"/>
      <c r="AD652" s="48"/>
      <c r="AE652" s="240" t="s">
        <v>51</v>
      </c>
      <c r="AF652" s="230"/>
      <c r="AG652" s="161">
        <f t="array" aca="1" ref="AG652" ca="1">COUNTIFS(AP611:AP651, "💲", AY611:AY651, INDIRECT("AE" &amp; ROW())) + COUNTIFS(AP611:AP651, "📦", AY611:AY651, INDIRECT("AE" &amp; ROW())) + COUNTIFS(AP611:AP651, "✅", AY611:AY651, INDIRECT("AE" &amp; ROW()))</f>
        <v>0</v>
      </c>
      <c r="AH652" s="162">
        <f t="array" aca="1" ref="AH652" ca="1">COUNTIFS(AP611:AP651, "💲", AY611:AY651, INDIRECT("AE" &amp; ROW())) + COUNTIFS(AP611:AP651, "📦", AY611:AY651, INDIRECT("AE" &amp; ROW()))</f>
        <v>0</v>
      </c>
      <c r="AI652" s="139">
        <f t="array" aca="1" ref="AI652" ca="1">SUMIFS(AR611:AR651, AY611:AY651, INDIRECT("AE" &amp; ROW()), AP611:AP651, "💲") + SUMIFS(AR611:AR651, AY611:AY651, INDIRECT("AE" &amp; ROW()), AP611:AP651, "📦")</f>
        <v>0</v>
      </c>
      <c r="AJ652" s="139">
        <f t="array" aca="1" ref="AJ652" ca="1">(
    SUMIFS(AR611:AR651, AY611:AY651, INDIRECT("AE" &amp; ROW()), AP611:AP651, "💲") +
    SUMIFS(AR611:AR651, AY611:AY651, INDIRECT("AE" &amp; ROW()), AP611:AP651, "📦")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
        SUMIFS(AR611:AR651, AY611:AY651, INDIRECT("AE" &amp; ROW()), AP611:AP651, "💲", AS611:AS651, "Familiar") +
        SUMIFS(AR611:AR651, AY611:AY651, INDIRECT("AE" &amp; ROW()), AP611:AP651, "📦", AS611:AS651, "Familiar")
    ) / 2
)  -
(
    (
        SUMIFS(AR611:AR651, AY611:AY651, INDIRECT("AE" &amp; ROW()), AP611:AP651, "💲", AS611:AS651, "Exonerado ADH") +
        SUMIFS(AR611:AR651, AY611:AY651, INDIRECT("AE" &amp; ROW()), AP611:AP651, "📦", AS611:AS651, "Exonerado ADH")
    ) / 2
)  -
(
    (
        SUMIFS(AR611:AR651, AY611:AY651, INDIRECT("AE" &amp; ROW()), AP611:AP651, "💲", AS611:AS651, "Exonerado Doctor") +
        SUMIFS(AR611:AR651, AY611:AY651, INDIRECT("AE" &amp; ROW()), AP611:AP651, "📦", AS611:AS651, "Exonerado Doctor")
    ) / 2
)</f>
        <v>0</v>
      </c>
      <c r="AK652" s="139">
        <f t="array" aca="1" ref="AK652" ca="1">(
    SUMIFS(AR611:AR651, AY611:AY651, INDIRECT("AE" &amp; ROW()), AP611:AP651, "💲") +
    SUMIFS(AR611:AR651, AY611:AY651, INDIRECT("AE" &amp; ROW()), AP611:AP651, "📦")
) -
(
    SUMIFS(AR611:AR651, AY611:AY651, INDIRECT("AE" &amp; ROW()), AP611:AP651, "💲", AS611:AS651, "Familiar") +
    SUMIFS(AR611:AR651, AY611:AY651, INDIRECT("AE" &amp; ROW()), AP611:AP651, "📦", AS611:AS651, "Familiar")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SUMIFS(AR611:AR651, AY611:AY651, INDIRECT("AE" &amp; ROW()), AP611:AP651, "💲", AS611:AS651, "Exonerado ADH") +
    SUMIFS(AR611:AR651, AY611:AY651, INDIRECT("AE" &amp; ROW()), AP611:AP651, "📦", AS611:AS651, "Exonerado ADH")
) -
(
    (
        SUMIFS(AR611:AR651, AY611:AY651, INDIRECT("AE" &amp; ROW()), AP611:AP651, "💲", AS611:AS651, "Exonerado Doctor") +
        SUMIFS(AR611:AR651, AY611:AY651, INDIRECT("AE" &amp; ROW()), AP611:AP651, "📦", AS611:AS651, "Exonerado Doctor")
    ) / 2
) -
(
    (
        SUMIFS(AR611:AR651, AY611:AY651, INDIRECT("AE" &amp; ROW()), AP611:AP651, "💲", AS611:AS651, "") +
        SUMIFS(AR611:AR651, AY611:AY651, INDIRECT("AE" &amp; ROW()), AP611:AP651, "📦", AS611:AS651, "")
    ) / 2
)</f>
        <v>0</v>
      </c>
      <c r="AL652" s="140">
        <f t="array" aca="1" ref="AL652" ca="1">(
    SUMIFS(AR611:AR651, AY611:AY651, INDIRECT("AE" &amp; ROW()), AP611:AP651, "💲") +
    SUMIFS(AR611:AR651, AY611:AY651, INDIRECT("AE" &amp; ROW()), AP611:AP651, "📦")
) -
(
    (
        SUMIFS(AR611:AR651, AY611:AY651, INDIRECT("AE" &amp; ROW()), AP611:AP651, "💲", AS611:AS651, "Familiar") +
        SUMIFS(AR611:AR651, AY611:AY651, INDIRECT("AE" &amp; ROW()), AP611:AP651, "📦", AS611:AS651, "Familiar")
    ) / 2
) -
(
    (
        SUMIFS(AR611:AR651, AY611:AY651, INDIRECT("AE" &amp; ROW()), AP611:AP651, "💲", AS611:AS651, "Participante") +
        SUMIFS(AR611:AR651, AY611:AY651, INDIRECT("AE" &amp; ROW()), AP611:AP651, "📦", AS611:AS651, "Participante")
    ) / 2
) -
(
    (
        SUMIFS(AR611:AR651, AY611:AY651, INDIRECT("AE" &amp; ROW()), AP611:AP651, "💲", AS611:AS651, "Empleado") +
        SUMIFS(AR611:AR651, AY611:AY651, INDIRECT("AE" &amp; ROW()), AP611:AP651, "📦", AS611:AS651, "Empleado")
    ) / 2
) -
(
    (
        SUMIFS(AR611:AR651, AY611:AY651, INDIRECT("AE" &amp; ROW()), AP611:AP651, "💲", AS611:AS651, "Exonerado ADH") +
        SUMIFS(AR611:AR651, AY611:AY651, INDIRECT("AE" &amp; ROW()), AP611:AP651, "📦", AS611:AS651, "Exonerado ADH")
    ) / 2
) -
(
    SUMIFS(AR611:AR651, AY611:AY651, INDIRECT("AE" &amp; ROW()), AP611:AP651, "💲", AS611:AS651, "Exonerado Doctor") +
    SUMIFS(AR611:AR651, AY611:AY651, INDIRECT("AE" &amp; ROW()), AP611:AP651, "📦", AS611:AS651, "Exonerado Doctor")
) -
(
    (
        SUMIFS(AR611:AR651, AY611:AY651, INDIRECT("AE" &amp; ROW()), AP611:AP651, "💲", AS611:AS651, "") +
        SUMIFS(AR611:AR651, AY611:AY651, INDIRECT("AE" &amp; ROW()), AP611:AP651, "📦", AS611:AS651, "")
    ) / 2
)</f>
        <v>0</v>
      </c>
      <c r="AM652" s="48"/>
      <c r="AN652" s="48"/>
      <c r="AO652" s="48"/>
      <c r="AP652" s="48"/>
      <c r="AQ652" s="48"/>
      <c r="AR652" s="48"/>
      <c r="AS652" s="48"/>
      <c r="AT652" s="48"/>
      <c r="AU652" s="48"/>
      <c r="AV652" s="48"/>
      <c r="AW652" s="48"/>
      <c r="AX652" s="48"/>
      <c r="AY652" s="48"/>
      <c r="AZ652" s="48"/>
      <c r="BA652" s="48"/>
      <c r="BB652" s="48"/>
      <c r="BC652" s="48"/>
      <c r="BD652" s="48"/>
      <c r="BE652" s="48"/>
      <c r="BF652" s="48"/>
      <c r="BG652" s="48"/>
      <c r="BH652" s="48"/>
      <c r="BI652" s="48"/>
      <c r="BJ652" s="48"/>
      <c r="BK652" s="48"/>
      <c r="BL652" s="48"/>
      <c r="BM652" s="48"/>
      <c r="BN652" s="48"/>
    </row>
    <row r="653" spans="1:66" ht="11.25" customHeight="1">
      <c r="A653" s="220"/>
      <c r="B653" s="38"/>
      <c r="C653" s="205"/>
      <c r="D653" s="208"/>
      <c r="E653" s="57" t="s">
        <v>44</v>
      </c>
      <c r="F653" s="58" t="str">
        <f>IF(D651&lt;&gt;"", VLOOKUP(D651,'Base de Datos'!$A$2:$D1268,4,FALSE()),"")</f>
        <v/>
      </c>
      <c r="G653" s="205"/>
      <c r="H653" s="208"/>
      <c r="I653" s="57" t="s">
        <v>44</v>
      </c>
      <c r="J653" s="58" t="str">
        <f>IF(H651&lt;&gt;"", VLOOKUP(H651,'Base de Datos'!$A$2:$D1268,4,FALSE()),"")</f>
        <v/>
      </c>
      <c r="K653" s="205"/>
      <c r="L653" s="208"/>
      <c r="M653" s="57" t="s">
        <v>44</v>
      </c>
      <c r="N653" s="58" t="str">
        <f>IF(L651&lt;&gt;"", VLOOKUP(L651,'Base de Datos'!$A$2:$D1268,4,FALSE()),"")</f>
        <v/>
      </c>
      <c r="O653" s="43"/>
      <c r="P653" s="163"/>
      <c r="Q653" s="3"/>
      <c r="R653" s="15"/>
      <c r="S653" s="229"/>
      <c r="T653" s="230"/>
      <c r="U653" s="59"/>
      <c r="V653" s="47"/>
      <c r="W653" s="229"/>
      <c r="X653" s="230"/>
      <c r="Y653" s="59"/>
      <c r="Z653" s="47"/>
      <c r="AA653" s="229"/>
      <c r="AB653" s="230"/>
      <c r="AC653" s="59"/>
      <c r="AD653" s="48"/>
      <c r="AE653" s="240" t="s">
        <v>55</v>
      </c>
      <c r="AF653" s="230"/>
      <c r="AG653" s="161">
        <f t="array" aca="1" ref="AG653" ca="1">COUNTIFS(AP611:AP651, "💲", AY611:AY651, INDIRECT("AE" &amp; ROW())) + COUNTIFS(AP611:AP651, "📦", AY611:AY651, INDIRECT("AE" &amp; ROW())) + COUNTIFS(AP611:AP651, "✅", AY611:AY651, INDIRECT("AE" &amp; ROW()))</f>
        <v>0</v>
      </c>
      <c r="AH653" s="162">
        <f t="array" aca="1" ref="AH653" ca="1">COUNTIFS(AP611:AP651, "💲", AY611:AY651, INDIRECT("AE" &amp; ROW())) + COUNTIFS(AP611:AP651, "📦", AY611:AY651, INDIRECT("AE" &amp; ROW()))</f>
        <v>0</v>
      </c>
      <c r="AI653" s="139">
        <f t="array" aca="1" ref="AI653" ca="1">SUMIFS(AR611:AR651, AY611:AY651, INDIRECT("AE" &amp; ROW()), AP611:AP651, "💲") + SUMIFS(AR611:AR651, AY611:AY651, INDIRECT("AE" &amp; ROW()), AP611:AP651, "📦")</f>
        <v>0</v>
      </c>
      <c r="AJ653" s="139">
        <f t="array" aca="1" ref="AJ653" ca="1">(
    SUMIFS(AR611:AR651, AY611:AY651, INDIRECT("AE" &amp; ROW()), AP611:AP651, "💲") +
    SUMIFS(AR611:AR651, AY611:AY651, INDIRECT("AE" &amp; ROW()), AP611:AP651, "📦")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
        SUMIFS(AR611:AR651, AY611:AY651, INDIRECT("AE" &amp; ROW()), AP611:AP651, "💲", AS611:AS651, "Familiar") +
        SUMIFS(AR611:AR651, AY611:AY651, INDIRECT("AE" &amp; ROW()), AP611:AP651, "📦", AS611:AS651, "Familiar")
    ) / 2
)  -
(
    (
        SUMIFS(AR611:AR651, AY611:AY651, INDIRECT("AE" &amp; ROW()), AP611:AP651, "💲", AS611:AS651, "Exonerado ADH") +
        SUMIFS(AR611:AR651, AY611:AY651, INDIRECT("AE" &amp; ROW()), AP611:AP651, "📦", AS611:AS651, "Exonerado ADH")
    ) / 2
)  -
(
    (
        SUMIFS(AR611:AR651, AY611:AY651, INDIRECT("AE" &amp; ROW()), AP611:AP651, "💲", AS611:AS651, "Exonerado Doctor") +
        SUMIFS(AR611:AR651, AY611:AY651, INDIRECT("AE" &amp; ROW()), AP611:AP651, "📦", AS611:AS651, "Exonerado Doctor")
    ) / 2
)</f>
        <v>0</v>
      </c>
      <c r="AK653" s="139">
        <f t="array" aca="1" ref="AK653" ca="1">(
    SUMIFS(AR611:AR651, AY611:AY651, INDIRECT("AE" &amp; ROW()), AP611:AP651, "💲") +
    SUMIFS(AR611:AR651, AY611:AY651, INDIRECT("AE" &amp; ROW()), AP611:AP651, "📦")
) -
(
    SUMIFS(AR611:AR651, AY611:AY651, INDIRECT("AE" &amp; ROW()), AP611:AP651, "💲", AS611:AS651, "Familiar") +
    SUMIFS(AR611:AR651, AY611:AY651, INDIRECT("AE" &amp; ROW()), AP611:AP651, "📦", AS611:AS651, "Familiar")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SUMIFS(AR611:AR651, AY611:AY651, INDIRECT("AE" &amp; ROW()), AP611:AP651, "💲", AS611:AS651, "Exonerado ADH") +
    SUMIFS(AR611:AR651, AY611:AY651, INDIRECT("AE" &amp; ROW()), AP611:AP651, "📦", AS611:AS651, "Exonerado ADH")
) -
(
    (
        SUMIFS(AR611:AR651, AY611:AY651, INDIRECT("AE" &amp; ROW()), AP611:AP651, "💲", AS611:AS651, "Exonerado Doctor") +
        SUMIFS(AR611:AR651, AY611:AY651, INDIRECT("AE" &amp; ROW()), AP611:AP651, "📦", AS611:AS651, "Exonerado Doctor")
    ) / 2
) -
(
    (
        SUMIFS(AR611:AR651, AY611:AY651, INDIRECT("AE" &amp; ROW()), AP611:AP651, "💲", AS611:AS651, "") +
        SUMIFS(AR611:AR651, AY611:AY651, INDIRECT("AE" &amp; ROW()), AP611:AP651, "📦", AS611:AS651, "")
    ) / 2
)</f>
        <v>0</v>
      </c>
      <c r="AL653" s="140">
        <f t="array" aca="1" ref="AL653" ca="1">(
    SUMIFS(AR611:AR651, AY611:AY651, INDIRECT("AE" &amp; ROW()), AP611:AP651, "💲") +
    SUMIFS(AR611:AR651, AY611:AY651, INDIRECT("AE" &amp; ROW()), AP611:AP651, "📦")
) -
(
    (
        SUMIFS(AR611:AR651, AY611:AY651, INDIRECT("AE" &amp; ROW()), AP611:AP651, "💲", AS611:AS651, "Familiar") +
        SUMIFS(AR611:AR651, AY611:AY651, INDIRECT("AE" &amp; ROW()), AP611:AP651, "📦", AS611:AS651, "Familiar")
    ) / 2
) -
(
    (
        SUMIFS(AR611:AR651, AY611:AY651, INDIRECT("AE" &amp; ROW()), AP611:AP651, "💲", AS611:AS651, "Participante") +
        SUMIFS(AR611:AR651, AY611:AY651, INDIRECT("AE" &amp; ROW()), AP611:AP651, "📦", AS611:AS651, "Participante")
    ) / 2
) -
(
    (
        SUMIFS(AR611:AR651, AY611:AY651, INDIRECT("AE" &amp; ROW()), AP611:AP651, "💲", AS611:AS651, "Empleado") +
        SUMIFS(AR611:AR651, AY611:AY651, INDIRECT("AE" &amp; ROW()), AP611:AP651, "📦", AS611:AS651, "Empleado")
    ) / 2
) -
(
    (
        SUMIFS(AR611:AR651, AY611:AY651, INDIRECT("AE" &amp; ROW()), AP611:AP651, "💲", AS611:AS651, "Exonerado ADH") +
        SUMIFS(AR611:AR651, AY611:AY651, INDIRECT("AE" &amp; ROW()), AP611:AP651, "📦", AS611:AS651, "Exonerado ADH")
    ) / 2
) -
(
    SUMIFS(AR611:AR651, AY611:AY651, INDIRECT("AE" &amp; ROW()), AP611:AP651, "💲", AS611:AS651, "Exonerado Doctor") +
    SUMIFS(AR611:AR651, AY611:AY651, INDIRECT("AE" &amp; ROW()), AP611:AP651, "📦", AS611:AS651, "Exonerado Doctor")
) -
(
    (
        SUMIFS(AR611:AR651, AY611:AY651, INDIRECT("AE" &amp; ROW()), AP611:AP651, "💲", AS611:AS651, "") +
        SUMIFS(AR611:AR651, AY611:AY651, INDIRECT("AE" &amp; ROW()), AP611:AP651, "📦", AS611:AS651, "")
    ) / 2
)</f>
        <v>0</v>
      </c>
      <c r="AM653" s="48"/>
      <c r="AN653" s="48"/>
      <c r="AO653" s="48"/>
      <c r="AP653" s="48"/>
      <c r="AQ653" s="48"/>
      <c r="AR653" s="48"/>
      <c r="AS653" s="48"/>
      <c r="AT653" s="48"/>
      <c r="AU653" s="48"/>
      <c r="AV653" s="48"/>
      <c r="AW653" s="48"/>
      <c r="AX653" s="48"/>
      <c r="AY653" s="48"/>
      <c r="AZ653" s="48"/>
      <c r="BA653" s="48"/>
      <c r="BB653" s="48"/>
      <c r="BC653" s="48"/>
      <c r="BD653" s="48"/>
      <c r="BE653" s="48"/>
      <c r="BF653" s="48"/>
      <c r="BG653" s="48"/>
      <c r="BH653" s="48"/>
      <c r="BI653" s="48"/>
      <c r="BJ653" s="48"/>
      <c r="BK653" s="48"/>
      <c r="BL653" s="48"/>
      <c r="BM653" s="48"/>
      <c r="BN653" s="48"/>
    </row>
    <row r="654" spans="1:66" ht="11.25" customHeight="1">
      <c r="A654" s="221"/>
      <c r="B654" s="38"/>
      <c r="C654" s="206"/>
      <c r="D654" s="209"/>
      <c r="E654" s="85" t="s">
        <v>46</v>
      </c>
      <c r="F654" s="86"/>
      <c r="G654" s="206"/>
      <c r="H654" s="209"/>
      <c r="I654" s="85" t="s">
        <v>46</v>
      </c>
      <c r="J654" s="108"/>
      <c r="K654" s="206"/>
      <c r="L654" s="209"/>
      <c r="M654" s="85" t="s">
        <v>46</v>
      </c>
      <c r="N654" s="108"/>
      <c r="O654" s="43"/>
      <c r="P654" s="163"/>
      <c r="Q654" s="3"/>
      <c r="R654" s="15"/>
      <c r="S654" s="227" t="str">
        <f>IF(OR(S651="Empleado",S651="Familiar"),"Nombre del Empleado","N° Factura")</f>
        <v>N° Factura</v>
      </c>
      <c r="T654" s="228"/>
      <c r="U654" s="89"/>
      <c r="V654" s="47"/>
      <c r="W654" s="227" t="str">
        <f>IF(OR(W651="Empleado",W651="Familiar"),"Nombre del Empleado","N° Factura")</f>
        <v>N° Factura</v>
      </c>
      <c r="X654" s="228"/>
      <c r="Y654" s="89"/>
      <c r="Z654" s="47"/>
      <c r="AA654" s="227" t="str">
        <f>IF(OR(AA651="Empleado",AA651="Familiar"),"Nombre del Empleado","N° Factura")</f>
        <v>N° Factura</v>
      </c>
      <c r="AB654" s="228"/>
      <c r="AC654" s="89"/>
      <c r="AD654" s="48"/>
      <c r="AE654" s="240" t="s">
        <v>57</v>
      </c>
      <c r="AF654" s="230"/>
      <c r="AG654" s="161">
        <f t="array" aca="1" ref="AG654" ca="1">COUNTIFS(AP611:AP651, "💲", AY611:AY651, INDIRECT("AE" &amp; ROW())) + COUNTIFS(AP611:AP651, "📦", AY611:AY651, INDIRECT("AE" &amp; ROW())) + COUNTIFS(AP611:AP651, "✅", AY611:AY651, INDIRECT("AE" &amp; ROW()))</f>
        <v>0</v>
      </c>
      <c r="AH654" s="162">
        <f t="array" aca="1" ref="AH654" ca="1">COUNTIFS(AP611:AP651, "💲", AY611:AY651, INDIRECT("AE" &amp; ROW())) + COUNTIFS(AP611:AP651, "📦", AY611:AY651, INDIRECT("AE" &amp; ROW()))</f>
        <v>0</v>
      </c>
      <c r="AI654" s="139">
        <f t="array" aca="1" ref="AI654" ca="1">SUMIFS(AR611:AR651, AY611:AY651, INDIRECT("AE" &amp; ROW()), AP611:AP651, "💲") + SUMIFS(AR611:AR651, AY611:AY651, INDIRECT("AE" &amp; ROW()), AP611:AP651, "📦")</f>
        <v>0</v>
      </c>
      <c r="AJ654" s="139">
        <f t="array" aca="1" ref="AJ654" ca="1">(
    SUMIFS(AR611:AR651, AY611:AY651, INDIRECT("AE" &amp; ROW()), AP611:AP651, "💲") +
    SUMIFS(AR611:AR651, AY611:AY651, INDIRECT("AE" &amp; ROW()), AP611:AP651, "📦")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
        SUMIFS(AR611:AR651, AY611:AY651, INDIRECT("AE" &amp; ROW()), AP611:AP651, "💲", AS611:AS651, "Familiar") +
        SUMIFS(AR611:AR651, AY611:AY651, INDIRECT("AE" &amp; ROW()), AP611:AP651, "📦", AS611:AS651, "Familiar")
    ) / 2
)  -
(
    (
        SUMIFS(AR611:AR651, AY611:AY651, INDIRECT("AE" &amp; ROW()), AP611:AP651, "💲", AS611:AS651, "Exonerado ADH") +
        SUMIFS(AR611:AR651, AY611:AY651, INDIRECT("AE" &amp; ROW()), AP611:AP651, "📦", AS611:AS651, "Exonerado ADH")
    ) / 2
)  -
(
    (
        SUMIFS(AR611:AR651, AY611:AY651, INDIRECT("AE" &amp; ROW()), AP611:AP651, "💲", AS611:AS651, "Exonerado Doctor") +
        SUMIFS(AR611:AR651, AY611:AY651, INDIRECT("AE" &amp; ROW()), AP611:AP651, "📦", AS611:AS651, "Exonerado Doctor")
    ) / 2
)</f>
        <v>0</v>
      </c>
      <c r="AK654" s="139">
        <f t="array" aca="1" ref="AK654" ca="1">(
    SUMIFS(AR611:AR651, AY611:AY651, INDIRECT("AE" &amp; ROW()), AP611:AP651, "💲") +
    SUMIFS(AR611:AR651, AY611:AY651, INDIRECT("AE" &amp; ROW()), AP611:AP651, "📦")
) -
(
    SUMIFS(AR611:AR651, AY611:AY651, INDIRECT("AE" &amp; ROW()), AP611:AP651, "💲", AS611:AS651, "Familiar") +
    SUMIFS(AR611:AR651, AY611:AY651, INDIRECT("AE" &amp; ROW()), AP611:AP651, "📦", AS611:AS651, "Familiar")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SUMIFS(AR611:AR651, AY611:AY651, INDIRECT("AE" &amp; ROW()), AP611:AP651, "💲", AS611:AS651, "Exonerado ADH") +
    SUMIFS(AR611:AR651, AY611:AY651, INDIRECT("AE" &amp; ROW()), AP611:AP651, "📦", AS611:AS651, "Exonerado ADH")
) -
(
    (
        SUMIFS(AR611:AR651, AY611:AY651, INDIRECT("AE" &amp; ROW()), AP611:AP651, "💲", AS611:AS651, "Exonerado Doctor") +
        SUMIFS(AR611:AR651, AY611:AY651, INDIRECT("AE" &amp; ROW()), AP611:AP651, "📦", AS611:AS651, "Exonerado Doctor")
    ) / 2
) -
(
    (
        SUMIFS(AR611:AR651, AY611:AY651, INDIRECT("AE" &amp; ROW()), AP611:AP651, "💲", AS611:AS651, "") +
        SUMIFS(AR611:AR651, AY611:AY651, INDIRECT("AE" &amp; ROW()), AP611:AP651, "📦", AS611:AS651, "")
    ) / 2
)</f>
        <v>0</v>
      </c>
      <c r="AL654" s="140">
        <f t="array" aca="1" ref="AL654" ca="1">(
    SUMIFS(AR611:AR651, AY611:AY651, INDIRECT("AE" &amp; ROW()), AP611:AP651, "💲") +
    SUMIFS(AR611:AR651, AY611:AY651, INDIRECT("AE" &amp; ROW()), AP611:AP651, "📦")
) -
(
    (
        SUMIFS(AR611:AR651, AY611:AY651, INDIRECT("AE" &amp; ROW()), AP611:AP651, "💲", AS611:AS651, "Familiar") +
        SUMIFS(AR611:AR651, AY611:AY651, INDIRECT("AE" &amp; ROW()), AP611:AP651, "📦", AS611:AS651, "Familiar")
    ) / 2
) -
(
    (
        SUMIFS(AR611:AR651, AY611:AY651, INDIRECT("AE" &amp; ROW()), AP611:AP651, "💲", AS611:AS651, "Participante") +
        SUMIFS(AR611:AR651, AY611:AY651, INDIRECT("AE" &amp; ROW()), AP611:AP651, "📦", AS611:AS651, "Participante")
    ) / 2
) -
(
    (
        SUMIFS(AR611:AR651, AY611:AY651, INDIRECT("AE" &amp; ROW()), AP611:AP651, "💲", AS611:AS651, "Empleado") +
        SUMIFS(AR611:AR651, AY611:AY651, INDIRECT("AE" &amp; ROW()), AP611:AP651, "📦", AS611:AS651, "Empleado")
    ) / 2
) -
(
    (
        SUMIFS(AR611:AR651, AY611:AY651, INDIRECT("AE" &amp; ROW()), AP611:AP651, "💲", AS611:AS651, "Exonerado ADH") +
        SUMIFS(AR611:AR651, AY611:AY651, INDIRECT("AE" &amp; ROW()), AP611:AP651, "📦", AS611:AS651, "Exonerado ADH")
    ) / 2
) -
(
    SUMIFS(AR611:AR651, AY611:AY651, INDIRECT("AE" &amp; ROW()), AP611:AP651, "💲", AS611:AS651, "Exonerado Doctor") +
    SUMIFS(AR611:AR651, AY611:AY651, INDIRECT("AE" &amp; ROW()), AP611:AP651, "📦", AS611:AS651, "Exonerado Doctor")
) -
(
    (
        SUMIFS(AR611:AR651, AY611:AY651, INDIRECT("AE" &amp; ROW()), AP611:AP651, "💲", AS611:AS651, "") +
        SUMIFS(AR611:AR651, AY611:AY651, INDIRECT("AE" &amp; ROW()), AP611:AP651, "📦", AS611:AS651, "")
    ) / 2
)</f>
        <v>0</v>
      </c>
      <c r="AM654" s="48"/>
      <c r="AN654" s="48"/>
      <c r="AO654" s="48"/>
      <c r="AP654" s="48"/>
      <c r="AQ654" s="48"/>
      <c r="AR654" s="48"/>
      <c r="AS654" s="48"/>
      <c r="AT654" s="48"/>
      <c r="AU654" s="48"/>
      <c r="AV654" s="48"/>
      <c r="AW654" s="48"/>
      <c r="AX654" s="48"/>
      <c r="AY654" s="48"/>
      <c r="AZ654" s="48"/>
      <c r="BA654" s="48"/>
      <c r="BB654" s="48"/>
      <c r="BC654" s="48"/>
      <c r="BD654" s="48"/>
      <c r="BE654" s="48"/>
      <c r="BF654" s="48"/>
      <c r="BG654" s="48"/>
      <c r="BH654" s="48"/>
      <c r="BI654" s="48"/>
      <c r="BJ654" s="48"/>
      <c r="BK654" s="48"/>
      <c r="BL654" s="48"/>
      <c r="BM654" s="48"/>
      <c r="BN654" s="48"/>
    </row>
    <row r="655" spans="1:66" ht="11.25" customHeight="1">
      <c r="A655" s="222">
        <f>A651+$Q$13/1440</f>
        <v>0.79166666666666641</v>
      </c>
      <c r="B655" s="164"/>
      <c r="C655" s="204"/>
      <c r="D655" s="207"/>
      <c r="E655" s="177" t="s">
        <v>36</v>
      </c>
      <c r="F655" s="42" t="str">
        <f>IF(D655&lt;&gt;"", VLOOKUP(D655,'Base de Datos'!$A$2:$D1268,2,FALSE()),"")</f>
        <v/>
      </c>
      <c r="G655" s="204"/>
      <c r="H655" s="216"/>
      <c r="I655" s="177" t="s">
        <v>36</v>
      </c>
      <c r="J655" s="42" t="str">
        <f>IF(H655&lt;&gt;"", VLOOKUP(H655,'Base de Datos'!$A$2:$D1268,2,FALSE()),"")</f>
        <v/>
      </c>
      <c r="K655" s="204"/>
      <c r="L655" s="216"/>
      <c r="M655" s="177" t="s">
        <v>36</v>
      </c>
      <c r="N655" s="42" t="str">
        <f>IF(L655&lt;&gt;"", VLOOKUP(L655,'Base de Datos'!$A$2:$D1268,2,FALSE()),"")</f>
        <v/>
      </c>
      <c r="O655" s="165"/>
      <c r="P655" s="165"/>
      <c r="Q655" s="165"/>
      <c r="R655" s="166"/>
      <c r="S655" s="167"/>
      <c r="T655" s="45" t="s">
        <v>37</v>
      </c>
      <c r="U655" s="168"/>
      <c r="V655" s="169"/>
      <c r="W655" s="167"/>
      <c r="X655" s="45" t="s">
        <v>37</v>
      </c>
      <c r="Y655" s="168"/>
      <c r="Z655" s="169"/>
      <c r="AA655" s="167"/>
      <c r="AB655" s="45" t="s">
        <v>37</v>
      </c>
      <c r="AC655" s="168"/>
      <c r="AD655" s="56"/>
      <c r="AE655" s="240" t="s">
        <v>59</v>
      </c>
      <c r="AF655" s="230"/>
      <c r="AG655" s="161">
        <f t="array" aca="1" ref="AG655" ca="1">COUNTIFS(AP611:AP651, "💲", AY611:AY651, INDIRECT("AE" &amp; ROW())) + COUNTIFS(AP611:AP651, "📦", AY611:AY651, INDIRECT("AE" &amp; ROW())) + COUNTIFS(AP611:AP651, "✅", AY611:AY651, INDIRECT("AE" &amp; ROW()))</f>
        <v>0</v>
      </c>
      <c r="AH655" s="162">
        <f t="array" aca="1" ref="AH655" ca="1">COUNTIFS(AP611:AP651, "💲", AY611:AY651, INDIRECT("AE" &amp; ROW())) + COUNTIFS(AP611:AP651, "📦", AY611:AY651, INDIRECT("AE" &amp; ROW()))</f>
        <v>0</v>
      </c>
      <c r="AI655" s="139">
        <f t="array" aca="1" ref="AI655" ca="1">SUMIFS(AR611:AR651, AY611:AY651, INDIRECT("AE" &amp; ROW()), AP611:AP651, "💲") + SUMIFS(AR611:AR651, AY611:AY651, INDIRECT("AE" &amp; ROW()), AP611:AP651, "📦")</f>
        <v>0</v>
      </c>
      <c r="AJ655" s="139">
        <f t="array" aca="1" ref="AJ655" ca="1">(
    SUMIFS(AR611:AR651, AY611:AY651, INDIRECT("AE" &amp; ROW()), AP611:AP651, "💲") +
    SUMIFS(AR611:AR651, AY611:AY651, INDIRECT("AE" &amp; ROW()), AP611:AP651, "📦")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
        SUMIFS(AR611:AR651, AY611:AY651, INDIRECT("AE" &amp; ROW()), AP611:AP651, "💲", AS611:AS651, "Familiar") +
        SUMIFS(AR611:AR651, AY611:AY651, INDIRECT("AE" &amp; ROW()), AP611:AP651, "📦", AS611:AS651, "Familiar")
    ) / 2
)  -
(
    (
        SUMIFS(AR611:AR651, AY611:AY651, INDIRECT("AE" &amp; ROW()), AP611:AP651, "💲", AS611:AS651, "Exonerado ADH") +
        SUMIFS(AR611:AR651, AY611:AY651, INDIRECT("AE" &amp; ROW()), AP611:AP651, "📦", AS611:AS651, "Exonerado ADH")
    ) / 2
)  -
(
    (
        SUMIFS(AR611:AR651, AY611:AY651, INDIRECT("AE" &amp; ROW()), AP611:AP651, "💲", AS611:AS651, "Exonerado Doctor") +
        SUMIFS(AR611:AR651, AY611:AY651, INDIRECT("AE" &amp; ROW()), AP611:AP651, "📦", AS611:AS651, "Exonerado Doctor")
    ) / 2
)</f>
        <v>0</v>
      </c>
      <c r="AK655" s="139">
        <f t="array" aca="1" ref="AK655" ca="1">(
    SUMIFS(AR611:AR651, AY611:AY651, INDIRECT("AE" &amp; ROW()), AP611:AP651, "💲") +
    SUMIFS(AR611:AR651, AY611:AY651, INDIRECT("AE" &amp; ROW()), AP611:AP651, "📦")
) -
(
    SUMIFS(AR611:AR651, AY611:AY651, INDIRECT("AE" &amp; ROW()), AP611:AP651, "💲", AS611:AS651, "Familiar") +
    SUMIFS(AR611:AR651, AY611:AY651, INDIRECT("AE" &amp; ROW()), AP611:AP651, "📦", AS611:AS651, "Familiar")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SUMIFS(AR611:AR651, AY611:AY651, INDIRECT("AE" &amp; ROW()), AP611:AP651, "💲", AS611:AS651, "Exonerado ADH") +
    SUMIFS(AR611:AR651, AY611:AY651, INDIRECT("AE" &amp; ROW()), AP611:AP651, "📦", AS611:AS651, "Exonerado ADH")
) -
(
    (
        SUMIFS(AR611:AR651, AY611:AY651, INDIRECT("AE" &amp; ROW()), AP611:AP651, "💲", AS611:AS651, "Exonerado Doctor") +
        SUMIFS(AR611:AR651, AY611:AY651, INDIRECT("AE" &amp; ROW()), AP611:AP651, "📦", AS611:AS651, "Exonerado Doctor")
    ) / 2
) -
(
    (
        SUMIFS(AR611:AR651, AY611:AY651, INDIRECT("AE" &amp; ROW()), AP611:AP651, "💲", AS611:AS651, "") +
        SUMIFS(AR611:AR651, AY611:AY651, INDIRECT("AE" &amp; ROW()), AP611:AP651, "📦", AS611:AS651, "")
    ) / 2
)</f>
        <v>0</v>
      </c>
      <c r="AL655" s="140">
        <f t="array" aca="1" ref="AL655" ca="1">(
    SUMIFS(AR611:AR651, AY611:AY651, INDIRECT("AE" &amp; ROW()), AP611:AP651, "💲") +
    SUMIFS(AR611:AR651, AY611:AY651, INDIRECT("AE" &amp; ROW()), AP611:AP651, "📦")
) -
(
    (
        SUMIFS(AR611:AR651, AY611:AY651, INDIRECT("AE" &amp; ROW()), AP611:AP651, "💲", AS611:AS651, "Familiar") +
        SUMIFS(AR611:AR651, AY611:AY651, INDIRECT("AE" &amp; ROW()), AP611:AP651, "📦", AS611:AS651, "Familiar")
    ) / 2
) -
(
    (
        SUMIFS(AR611:AR651, AY611:AY651, INDIRECT("AE" &amp; ROW()), AP611:AP651, "💲", AS611:AS651, "Participante") +
        SUMIFS(AR611:AR651, AY611:AY651, INDIRECT("AE" &amp; ROW()), AP611:AP651, "📦", AS611:AS651, "Participante")
    ) / 2
) -
(
    (
        SUMIFS(AR611:AR651, AY611:AY651, INDIRECT("AE" &amp; ROW()), AP611:AP651, "💲", AS611:AS651, "Empleado") +
        SUMIFS(AR611:AR651, AY611:AY651, INDIRECT("AE" &amp; ROW()), AP611:AP651, "📦", AS611:AS651, "Empleado")
    ) / 2
) -
(
    (
        SUMIFS(AR611:AR651, AY611:AY651, INDIRECT("AE" &amp; ROW()), AP611:AP651, "💲", AS611:AS651, "Exonerado ADH") +
        SUMIFS(AR611:AR651, AY611:AY651, INDIRECT("AE" &amp; ROW()), AP611:AP651, "📦", AS611:AS651, "Exonerado ADH")
    ) / 2
) -
(
    SUMIFS(AR611:AR651, AY611:AY651, INDIRECT("AE" &amp; ROW()), AP611:AP651, "💲", AS611:AS651, "Exonerado Doctor") +
    SUMIFS(AR611:AR651, AY611:AY651, INDIRECT("AE" &amp; ROW()), AP611:AP651, "📦", AS611:AS651, "Exonerado Doctor")
) -
(
    (
        SUMIFS(AR611:AR651, AY611:AY651, INDIRECT("AE" &amp; ROW()), AP611:AP651, "💲", AS611:AS651, "") +
        SUMIFS(AR611:AR651, AY611:AY651, INDIRECT("AE" &amp; ROW()), AP611:AP651, "📦", AS611:AS651, "")
    ) / 2
)</f>
        <v>0</v>
      </c>
      <c r="AM655" s="56"/>
      <c r="AN655" s="56"/>
      <c r="AO655" s="56"/>
      <c r="AP655" s="56"/>
      <c r="AQ655" s="56"/>
      <c r="AR655" s="56"/>
      <c r="AS655" s="56"/>
      <c r="AT655" s="56"/>
      <c r="AU655" s="56"/>
      <c r="AV655" s="56"/>
      <c r="AW655" s="56"/>
      <c r="AX655" s="56"/>
      <c r="AY655" s="56"/>
      <c r="AZ655" s="56"/>
      <c r="BA655" s="56"/>
      <c r="BB655" s="56"/>
      <c r="BC655" s="56"/>
      <c r="BD655" s="56"/>
      <c r="BE655" s="56"/>
      <c r="BF655" s="56"/>
      <c r="BG655" s="56"/>
      <c r="BH655" s="56"/>
      <c r="BI655" s="56"/>
      <c r="BJ655" s="56"/>
      <c r="BK655" s="56"/>
      <c r="BL655" s="56"/>
      <c r="BM655" s="56"/>
      <c r="BN655" s="56"/>
    </row>
    <row r="656" spans="1:66" ht="11.25" customHeight="1">
      <c r="A656" s="220"/>
      <c r="B656" s="164"/>
      <c r="C656" s="205"/>
      <c r="D656" s="208"/>
      <c r="E656" s="178" t="s">
        <v>42</v>
      </c>
      <c r="F656" s="58" t="str">
        <f>IF(D655&lt;&gt;"", VLOOKUP(D655,'Base de Datos'!$A$2:$D1268,3,FALSE()),"")</f>
        <v/>
      </c>
      <c r="G656" s="205"/>
      <c r="H656" s="208"/>
      <c r="I656" s="178" t="s">
        <v>42</v>
      </c>
      <c r="J656" s="58" t="str">
        <f>IF(H655&lt;&gt;"", VLOOKUP(H655,'Base de Datos'!$A$2:$D1268,3,FALSE()),"")</f>
        <v/>
      </c>
      <c r="K656" s="205"/>
      <c r="L656" s="208"/>
      <c r="M656" s="178" t="s">
        <v>42</v>
      </c>
      <c r="N656" s="58" t="str">
        <f>IF(L655&lt;&gt;"", VLOOKUP(L655,'Base de Datos'!$A$2:$D1268,3,FALSE()),"")</f>
        <v/>
      </c>
      <c r="O656" s="165"/>
      <c r="P656" s="165"/>
      <c r="Q656" s="165"/>
      <c r="R656" s="166"/>
      <c r="S656" s="231"/>
      <c r="T656" s="230"/>
      <c r="U656" s="170"/>
      <c r="V656" s="169"/>
      <c r="W656" s="231"/>
      <c r="X656" s="230"/>
      <c r="Y656" s="170"/>
      <c r="Z656" s="169"/>
      <c r="AA656" s="231"/>
      <c r="AB656" s="230"/>
      <c r="AC656" s="170"/>
      <c r="AD656" s="56"/>
      <c r="AE656" s="240" t="s">
        <v>63</v>
      </c>
      <c r="AF656" s="230"/>
      <c r="AG656" s="161">
        <f t="array" aca="1" ref="AG656" ca="1">COUNTIFS(AP611:AP651, "💲", AY611:AY651, INDIRECT("AE" &amp; ROW())) + COUNTIFS(AP611:AP651, "📦", AY611:AY651, INDIRECT("AE" &amp; ROW())) + COUNTIFS(AP611:AP651, "✅", AY611:AY651, INDIRECT("AE" &amp; ROW()))</f>
        <v>0</v>
      </c>
      <c r="AH656" s="162">
        <f t="array" aca="1" ref="AH656" ca="1">COUNTIFS(AP611:AP651, "💲", AY611:AY651, INDIRECT("AE" &amp; ROW())) + COUNTIFS(AP611:AP651, "📦", AY611:AY651, INDIRECT("AE" &amp; ROW()))</f>
        <v>0</v>
      </c>
      <c r="AI656" s="139">
        <f t="array" aca="1" ref="AI656" ca="1">SUMIFS(AR611:AR651, AY611:AY651, INDIRECT("AE" &amp; ROW()), AP611:AP651, "💲") + SUMIFS(AR611:AR651, AY611:AY651, INDIRECT("AE" &amp; ROW()), AP611:AP651, "📦")</f>
        <v>0</v>
      </c>
      <c r="AJ656" s="139">
        <f t="array" aca="1" ref="AJ656" ca="1">(
    SUMIFS(AR611:AR651, AY611:AY651, INDIRECT("AE" &amp; ROW()), AP611:AP651, "💲") +
    SUMIFS(AR611:AR651, AY611:AY651, INDIRECT("AE" &amp; ROW()), AP611:AP651, "📦")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
        SUMIFS(AR611:AR651, AY611:AY651, INDIRECT("AE" &amp; ROW()), AP611:AP651, "💲", AS611:AS651, "Familiar") +
        SUMIFS(AR611:AR651, AY611:AY651, INDIRECT("AE" &amp; ROW()), AP611:AP651, "📦", AS611:AS651, "Familiar")
    ) / 2
)  -
(
    (
        SUMIFS(AR611:AR651, AY611:AY651, INDIRECT("AE" &amp; ROW()), AP611:AP651, "💲", AS611:AS651, "Exonerado ADH") +
        SUMIFS(AR611:AR651, AY611:AY651, INDIRECT("AE" &amp; ROW()), AP611:AP651, "📦", AS611:AS651, "Exonerado ADH")
    ) / 2
)  -
(
    (
        SUMIFS(AR611:AR651, AY611:AY651, INDIRECT("AE" &amp; ROW()), AP611:AP651, "💲", AS611:AS651, "Exonerado Doctor") +
        SUMIFS(AR611:AR651, AY611:AY651, INDIRECT("AE" &amp; ROW()), AP611:AP651, "📦", AS611:AS651, "Exonerado Doctor")
    ) / 2
)</f>
        <v>0</v>
      </c>
      <c r="AK656" s="139">
        <f t="array" aca="1" ref="AK656" ca="1">(
    SUMIFS(AR611:AR651, AY611:AY651, INDIRECT("AE" &amp; ROW()), AP611:AP651, "💲") +
    SUMIFS(AR611:AR651, AY611:AY651, INDIRECT("AE" &amp; ROW()), AP611:AP651, "📦")
) -
(
    SUMIFS(AR611:AR651, AY611:AY651, INDIRECT("AE" &amp; ROW()), AP611:AP651, "💲", AS611:AS651, "Familiar") +
    SUMIFS(AR611:AR651, AY611:AY651, INDIRECT("AE" &amp; ROW()), AP611:AP651, "📦", AS611:AS651, "Familiar")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SUMIFS(AR611:AR651, AY611:AY651, INDIRECT("AE" &amp; ROW()), AP611:AP651, "💲", AS611:AS651, "Exonerado ADH") +
    SUMIFS(AR611:AR651, AY611:AY651, INDIRECT("AE" &amp; ROW()), AP611:AP651, "📦", AS611:AS651, "Exonerado ADH")
) -
(
    (
        SUMIFS(AR611:AR651, AY611:AY651, INDIRECT("AE" &amp; ROW()), AP611:AP651, "💲", AS611:AS651, "Exonerado Doctor") +
        SUMIFS(AR611:AR651, AY611:AY651, INDIRECT("AE" &amp; ROW()), AP611:AP651, "📦", AS611:AS651, "Exonerado Doctor")
    ) / 2
) -
(
    (
        SUMIFS(AR611:AR651, AY611:AY651, INDIRECT("AE" &amp; ROW()), AP611:AP651, "💲", AS611:AS651, "") +
        SUMIFS(AR611:AR651, AY611:AY651, INDIRECT("AE" &amp; ROW()), AP611:AP651, "📦", AS611:AS651, "")
    ) / 2
)</f>
        <v>0</v>
      </c>
      <c r="AL656" s="140">
        <f t="array" aca="1" ref="AL656" ca="1">(
    SUMIFS(AR611:AR651, AY611:AY651, INDIRECT("AE" &amp; ROW()), AP611:AP651, "💲") +
    SUMIFS(AR611:AR651, AY611:AY651, INDIRECT("AE" &amp; ROW()), AP611:AP651, "📦")
) -
(
    (
        SUMIFS(AR611:AR651, AY611:AY651, INDIRECT("AE" &amp; ROW()), AP611:AP651, "💲", AS611:AS651, "Familiar") +
        SUMIFS(AR611:AR651, AY611:AY651, INDIRECT("AE" &amp; ROW()), AP611:AP651, "📦", AS611:AS651, "Familiar")
    ) / 2
) -
(
    (
        SUMIFS(AR611:AR651, AY611:AY651, INDIRECT("AE" &amp; ROW()), AP611:AP651, "💲", AS611:AS651, "Participante") +
        SUMIFS(AR611:AR651, AY611:AY651, INDIRECT("AE" &amp; ROW()), AP611:AP651, "📦", AS611:AS651, "Participante")
    ) / 2
) -
(
    (
        SUMIFS(AR611:AR651, AY611:AY651, INDIRECT("AE" &amp; ROW()), AP611:AP651, "💲", AS611:AS651, "Empleado") +
        SUMIFS(AR611:AR651, AY611:AY651, INDIRECT("AE" &amp; ROW()), AP611:AP651, "📦", AS611:AS651, "Empleado")
    ) / 2
) -
(
    (
        SUMIFS(AR611:AR651, AY611:AY651, INDIRECT("AE" &amp; ROW()), AP611:AP651, "💲", AS611:AS651, "Exonerado ADH") +
        SUMIFS(AR611:AR651, AY611:AY651, INDIRECT("AE" &amp; ROW()), AP611:AP651, "📦", AS611:AS651, "Exonerado ADH")
    ) / 2
) -
(
    SUMIFS(AR611:AR651, AY611:AY651, INDIRECT("AE" &amp; ROW()), AP611:AP651, "💲", AS611:AS651, "Exonerado Doctor") +
    SUMIFS(AR611:AR651, AY611:AY651, INDIRECT("AE" &amp; ROW()), AP611:AP651, "📦", AS611:AS651, "Exonerado Doctor")
) -
(
    (
        SUMIFS(AR611:AR651, AY611:AY651, INDIRECT("AE" &amp; ROW()), AP611:AP651, "💲", AS611:AS651, "") +
        SUMIFS(AR611:AR651, AY611:AY651, INDIRECT("AE" &amp; ROW()), AP611:AP651, "📦", AS611:AS651, "")
    ) / 2
)</f>
        <v>0</v>
      </c>
      <c r="AM656" s="56"/>
      <c r="AN656" s="56"/>
      <c r="AO656" s="56"/>
      <c r="AP656" s="56"/>
      <c r="AQ656" s="56"/>
      <c r="AR656" s="56"/>
      <c r="AS656" s="56"/>
      <c r="AT656" s="56"/>
      <c r="AU656" s="56"/>
      <c r="AV656" s="56"/>
      <c r="AW656" s="56"/>
      <c r="AX656" s="56"/>
      <c r="AY656" s="56"/>
      <c r="AZ656" s="56"/>
      <c r="BA656" s="56"/>
      <c r="BB656" s="56"/>
      <c r="BC656" s="56"/>
      <c r="BD656" s="56"/>
      <c r="BE656" s="56"/>
      <c r="BF656" s="56"/>
      <c r="BG656" s="56"/>
      <c r="BH656" s="56"/>
      <c r="BI656" s="56"/>
      <c r="BJ656" s="56"/>
      <c r="BK656" s="56"/>
      <c r="BL656" s="56"/>
      <c r="BM656" s="56"/>
      <c r="BN656" s="56"/>
    </row>
    <row r="657" spans="1:66" ht="11.25" customHeight="1">
      <c r="A657" s="220"/>
      <c r="B657" s="164"/>
      <c r="C657" s="205"/>
      <c r="D657" s="208"/>
      <c r="E657" s="178" t="s">
        <v>44</v>
      </c>
      <c r="F657" s="58" t="str">
        <f>IF(D655&lt;&gt;"", VLOOKUP(D655,'Base de Datos'!$A$2:$D1268,4,FALSE()),"")</f>
        <v/>
      </c>
      <c r="G657" s="205"/>
      <c r="H657" s="208"/>
      <c r="I657" s="178" t="s">
        <v>44</v>
      </c>
      <c r="J657" s="58" t="str">
        <f>IF(H655&lt;&gt;"", VLOOKUP(H655,'Base de Datos'!$A$2:$D1268,4,FALSE()),"")</f>
        <v/>
      </c>
      <c r="K657" s="205"/>
      <c r="L657" s="208"/>
      <c r="M657" s="178" t="s">
        <v>44</v>
      </c>
      <c r="N657" s="58" t="str">
        <f>IF(L655&lt;&gt;"", VLOOKUP(L655,'Base de Datos'!$A$2:$D1268,4,FALSE()),"")</f>
        <v/>
      </c>
      <c r="O657" s="165"/>
      <c r="P657" s="165"/>
      <c r="Q657" s="165"/>
      <c r="R657" s="166"/>
      <c r="S657" s="231"/>
      <c r="T657" s="230"/>
      <c r="U657" s="170"/>
      <c r="V657" s="169"/>
      <c r="W657" s="231"/>
      <c r="X657" s="230"/>
      <c r="Y657" s="170"/>
      <c r="Z657" s="169"/>
      <c r="AA657" s="231"/>
      <c r="AB657" s="230"/>
      <c r="AC657" s="170"/>
      <c r="AD657" s="56"/>
      <c r="AE657" s="240" t="s">
        <v>66</v>
      </c>
      <c r="AF657" s="230"/>
      <c r="AG657" s="161">
        <f t="array" aca="1" ref="AG657" ca="1">COUNTIFS(AP611:AP651, "💲", AY611:AY651, INDIRECT("AE" &amp; ROW())) + COUNTIFS(AP611:AP651, "📦", AY611:AY651, INDIRECT("AE" &amp; ROW())) + COUNTIFS(AP611:AP651, "✅", AY611:AY651, INDIRECT("AE" &amp; ROW()))</f>
        <v>0</v>
      </c>
      <c r="AH657" s="162">
        <f t="array" aca="1" ref="AH657" ca="1">COUNTIFS(AP611:AP651, "💲", AY611:AY651, INDIRECT("AE" &amp; ROW())) + COUNTIFS(AP611:AP651, "📦", AY611:AY651, INDIRECT("AE" &amp; ROW()))</f>
        <v>0</v>
      </c>
      <c r="AI657" s="139">
        <f t="array" aca="1" ref="AI657" ca="1">SUMIFS(AR611:AR651, AY611:AY651, INDIRECT("AE" &amp; ROW()), AP611:AP651, "💲") + SUMIFS(AR611:AR651, AY611:AY651, INDIRECT("AE" &amp; ROW()), AP611:AP651, "📦")</f>
        <v>0</v>
      </c>
      <c r="AJ657" s="139">
        <f t="array" aca="1" ref="AJ657" ca="1">(
    SUMIFS(AR611:AR651, AY611:AY651, INDIRECT("AE" &amp; ROW()), AP611:AP651, "💲") +
    SUMIFS(AR611:AR651, AY611:AY651, INDIRECT("AE" &amp; ROW()), AP611:AP651, "📦")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
        SUMIFS(AR611:AR651, AY611:AY651, INDIRECT("AE" &amp; ROW()), AP611:AP651, "💲", AS611:AS651, "Familiar") +
        SUMIFS(AR611:AR651, AY611:AY651, INDIRECT("AE" &amp; ROW()), AP611:AP651, "📦", AS611:AS651, "Familiar")
    ) / 2
)  -
(
    (
        SUMIFS(AR611:AR651, AY611:AY651, INDIRECT("AE" &amp; ROW()), AP611:AP651, "💲", AS611:AS651, "Exonerado ADH") +
        SUMIFS(AR611:AR651, AY611:AY651, INDIRECT("AE" &amp; ROW()), AP611:AP651, "📦", AS611:AS651, "Exonerado ADH")
    ) / 2
)  -
(
    (
        SUMIFS(AR611:AR651, AY611:AY651, INDIRECT("AE" &amp; ROW()), AP611:AP651, "💲", AS611:AS651, "Exonerado Doctor") +
        SUMIFS(AR611:AR651, AY611:AY651, INDIRECT("AE" &amp; ROW()), AP611:AP651, "📦", AS611:AS651, "Exonerado Doctor")
    ) / 2
)</f>
        <v>0</v>
      </c>
      <c r="AK657" s="139">
        <f t="array" aca="1" ref="AK657" ca="1">(
    SUMIFS(AR611:AR651, AY611:AY651, INDIRECT("AE" &amp; ROW()), AP611:AP651, "💲") +
    SUMIFS(AR611:AR651, AY611:AY651, INDIRECT("AE" &amp; ROW()), AP611:AP651, "📦")
) -
(
    SUMIFS(AR611:AR651, AY611:AY651, INDIRECT("AE" &amp; ROW()), AP611:AP651, "💲", AS611:AS651, "Familiar") +
    SUMIFS(AR611:AR651, AY611:AY651, INDIRECT("AE" &amp; ROW()), AP611:AP651, "📦", AS611:AS651, "Familiar")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SUMIFS(AR611:AR651, AY611:AY651, INDIRECT("AE" &amp; ROW()), AP611:AP651, "💲", AS611:AS651, "Exonerado ADH") +
    SUMIFS(AR611:AR651, AY611:AY651, INDIRECT("AE" &amp; ROW()), AP611:AP651, "📦", AS611:AS651, "Exonerado ADH")
) -
(
    (
        SUMIFS(AR611:AR651, AY611:AY651, INDIRECT("AE" &amp; ROW()), AP611:AP651, "💲", AS611:AS651, "Exonerado Doctor") +
        SUMIFS(AR611:AR651, AY611:AY651, INDIRECT("AE" &amp; ROW()), AP611:AP651, "📦", AS611:AS651, "Exonerado Doctor")
    ) / 2
) -
(
    (
        SUMIFS(AR611:AR651, AY611:AY651, INDIRECT("AE" &amp; ROW()), AP611:AP651, "💲", AS611:AS651, "") +
        SUMIFS(AR611:AR651, AY611:AY651, INDIRECT("AE" &amp; ROW()), AP611:AP651, "📦", AS611:AS651, "")
    ) / 2
)</f>
        <v>0</v>
      </c>
      <c r="AL657" s="140">
        <f t="array" aca="1" ref="AL657" ca="1">(
    SUMIFS(AR611:AR651, AY611:AY651, INDIRECT("AE" &amp; ROW()), AP611:AP651, "💲") +
    SUMIFS(AR611:AR651, AY611:AY651, INDIRECT("AE" &amp; ROW()), AP611:AP651, "📦")
) -
(
    (
        SUMIFS(AR611:AR651, AY611:AY651, INDIRECT("AE" &amp; ROW()), AP611:AP651, "💲", AS611:AS651, "Familiar") +
        SUMIFS(AR611:AR651, AY611:AY651, INDIRECT("AE" &amp; ROW()), AP611:AP651, "📦", AS611:AS651, "Familiar")
    ) / 2
) -
(
    (
        SUMIFS(AR611:AR651, AY611:AY651, INDIRECT("AE" &amp; ROW()), AP611:AP651, "💲", AS611:AS651, "Participante") +
        SUMIFS(AR611:AR651, AY611:AY651, INDIRECT("AE" &amp; ROW()), AP611:AP651, "📦", AS611:AS651, "Participante")
    ) / 2
) -
(
    (
        SUMIFS(AR611:AR651, AY611:AY651, INDIRECT("AE" &amp; ROW()), AP611:AP651, "💲", AS611:AS651, "Empleado") +
        SUMIFS(AR611:AR651, AY611:AY651, INDIRECT("AE" &amp; ROW()), AP611:AP651, "📦", AS611:AS651, "Empleado")
    ) / 2
) -
(
    (
        SUMIFS(AR611:AR651, AY611:AY651, INDIRECT("AE" &amp; ROW()), AP611:AP651, "💲", AS611:AS651, "Exonerado ADH") +
        SUMIFS(AR611:AR651, AY611:AY651, INDIRECT("AE" &amp; ROW()), AP611:AP651, "📦", AS611:AS651, "Exonerado ADH")
    ) / 2
) -
(
    SUMIFS(AR611:AR651, AY611:AY651, INDIRECT("AE" &amp; ROW()), AP611:AP651, "💲", AS611:AS651, "Exonerado Doctor") +
    SUMIFS(AR611:AR651, AY611:AY651, INDIRECT("AE" &amp; ROW()), AP611:AP651, "📦", AS611:AS651, "Exonerado Doctor")
) -
(
    (
        SUMIFS(AR611:AR651, AY611:AY651, INDIRECT("AE" &amp; ROW()), AP611:AP651, "💲", AS611:AS651, "") +
        SUMIFS(AR611:AR651, AY611:AY651, INDIRECT("AE" &amp; ROW()), AP611:AP651, "📦", AS611:AS651, "")
    ) / 2
)</f>
        <v>0</v>
      </c>
      <c r="AM657" s="56"/>
      <c r="AN657" s="56"/>
      <c r="AO657" s="56"/>
      <c r="AP657" s="56"/>
      <c r="AQ657" s="56"/>
      <c r="AR657" s="56"/>
      <c r="AS657" s="56"/>
      <c r="AT657" s="56"/>
      <c r="AU657" s="56"/>
      <c r="AV657" s="56"/>
      <c r="AW657" s="56"/>
      <c r="AX657" s="56"/>
      <c r="AY657" s="56"/>
      <c r="AZ657" s="56"/>
      <c r="BA657" s="56"/>
      <c r="BB657" s="56"/>
      <c r="BC657" s="56"/>
      <c r="BD657" s="56"/>
      <c r="BE657" s="56"/>
      <c r="BF657" s="56"/>
      <c r="BG657" s="56"/>
      <c r="BH657" s="56"/>
      <c r="BI657" s="56"/>
      <c r="BJ657" s="56"/>
      <c r="BK657" s="56"/>
      <c r="BL657" s="56"/>
      <c r="BM657" s="56"/>
      <c r="BN657" s="56"/>
    </row>
    <row r="658" spans="1:66" ht="11.25" customHeight="1">
      <c r="A658" s="221"/>
      <c r="B658" s="164"/>
      <c r="C658" s="206"/>
      <c r="D658" s="209"/>
      <c r="E658" s="179" t="s">
        <v>46</v>
      </c>
      <c r="F658" s="180"/>
      <c r="G658" s="206"/>
      <c r="H658" s="209"/>
      <c r="I658" s="179" t="s">
        <v>46</v>
      </c>
      <c r="J658" s="180"/>
      <c r="K658" s="206"/>
      <c r="L658" s="209"/>
      <c r="M658" s="179" t="s">
        <v>46</v>
      </c>
      <c r="N658" s="180"/>
      <c r="O658" s="165"/>
      <c r="P658" s="165"/>
      <c r="Q658" s="165"/>
      <c r="R658" s="166"/>
      <c r="S658" s="227" t="str">
        <f>IF(OR(S655="Empleado",S655="Familiar"),"Nombre del Empleado","N° Factura")</f>
        <v>N° Factura</v>
      </c>
      <c r="T658" s="228"/>
      <c r="U658" s="89"/>
      <c r="V658" s="169"/>
      <c r="W658" s="227" t="str">
        <f>IF(OR(W655="Empleado",W655="Familiar"),"Nombre del Empleado","N° Factura")</f>
        <v>N° Factura</v>
      </c>
      <c r="X658" s="228"/>
      <c r="Y658" s="89"/>
      <c r="Z658" s="169"/>
      <c r="AA658" s="227" t="str">
        <f>IF(OR(AA655="Empleado",AA655="Familiar"),"Nombre del Empleado","N° Factura")</f>
        <v>N° Factura</v>
      </c>
      <c r="AB658" s="228"/>
      <c r="AC658" s="89"/>
      <c r="AD658" s="56"/>
      <c r="AE658" s="240" t="s">
        <v>69</v>
      </c>
      <c r="AF658" s="230"/>
      <c r="AG658" s="161">
        <f t="array" aca="1" ref="AG658" ca="1">COUNTIFS(AP611:AP651, "💲", AY611:AY651, INDIRECT("AE" &amp; ROW())) + COUNTIFS(AP611:AP651, "📦", AY611:AY651, INDIRECT("AE" &amp; ROW())) + COUNTIFS(AP611:AP651, "✅", AY611:AY651, INDIRECT("AE" &amp; ROW()))</f>
        <v>0</v>
      </c>
      <c r="AH658" s="162">
        <f t="array" aca="1" ref="AH658" ca="1">COUNTIFS(AP611:AP651, "💲", AY611:AY651, INDIRECT("AE" &amp; ROW())) + COUNTIFS(AP611:AP651, "📦", AY611:AY651, INDIRECT("AE" &amp; ROW()))</f>
        <v>0</v>
      </c>
      <c r="AI658" s="139">
        <f t="array" aca="1" ref="AI658" ca="1">SUMIFS(AR611:AR651, AY611:AY651, INDIRECT("AE" &amp; ROW()), AP611:AP651, "💲") + SUMIFS(AR611:AR651, AY611:AY651, INDIRECT("AE" &amp; ROW()), AP611:AP651, "📦")</f>
        <v>0</v>
      </c>
      <c r="AJ658" s="66">
        <f t="array" aca="1" ref="AJ658" ca="1">(
    SUMIFS(AR611:AR651, AY611:AY651, INDIRECT("AE" &amp; ROW()), AP611:AP651, "💲") +
    SUMIFS(AR611:AR651, AY611:AY651, INDIRECT("AE" &amp; ROW()), AP611:AP651, "📦")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
        SUMIFS(AR611:AR651, AY611:AY651, INDIRECT("AE" &amp; ROW()), AP611:AP651, "💲", AS611:AS651, "Familiar") +
        SUMIFS(AR611:AR651, AY611:AY651, INDIRECT("AE" &amp; ROW()), AP611:AP651, "📦", AS611:AS651, "Familiar")
    ) / 2
)  -
(
    (
        SUMIFS(AR611:AR651, AY611:AY651, INDIRECT("AE" &amp; ROW()), AP611:AP651, "💲", AS611:AS651, "Exonerado ADH") +
        SUMIFS(AR611:AR651, AY611:AY651, INDIRECT("AE" &amp; ROW()), AP611:AP651, "📦", AS611:AS651, "Exonerado ADH")
    ) / 2
)  -
(
    (
        SUMIFS(AR611:AR651, AY611:AY651, INDIRECT("AE" &amp; ROW()), AP611:AP651, "💲", AS611:AS651, "Exonerado Doctor") +
        SUMIFS(AR611:AR651, AY611:AY651, INDIRECT("AE" &amp; ROW()), AP611:AP651, "📦", AS611:AS651, "Exonerado Doctor")
    ) / 2
)</f>
        <v>0</v>
      </c>
      <c r="AK658" s="139">
        <f t="array" aca="1" ref="AK658" ca="1">(
    SUMIFS(AR611:AR651, AY611:AY651, INDIRECT("AE" &amp; ROW()), AP611:AP651, "💲") +
    SUMIFS(AR611:AR651, AY611:AY651, INDIRECT("AE" &amp; ROW()), AP611:AP651, "📦")
) -
(
    SUMIFS(AR611:AR651, AY611:AY651, INDIRECT("AE" &amp; ROW()), AP611:AP651, "💲", AS611:AS651, "Familiar") +
    SUMIFS(AR611:AR651, AY611:AY651, INDIRECT("AE" &amp; ROW()), AP611:AP651, "📦", AS611:AS651, "Familiar")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SUMIFS(AR611:AR651, AY611:AY651, INDIRECT("AE" &amp; ROW()), AP611:AP651, "💲", AS611:AS651, "Exonerado ADH") +
    SUMIFS(AR611:AR651, AY611:AY651, INDIRECT("AE" &amp; ROW()), AP611:AP651, "📦", AS611:AS651, "Exonerado ADH")
) -
(
    (
        SUMIFS(AR611:AR651, AY611:AY651, INDIRECT("AE" &amp; ROW()), AP611:AP651, "💲", AS611:AS651, "Exonerado Doctor") +
        SUMIFS(AR611:AR651, AY611:AY651, INDIRECT("AE" &amp; ROW()), AP611:AP651, "📦", AS611:AS651, "Exonerado Doctor")
    ) / 2
) -
(
    (
        SUMIFS(AR611:AR651, AY611:AY651, INDIRECT("AE" &amp; ROW()), AP611:AP651, "💲", AS611:AS651, "") +
        SUMIFS(AR611:AR651, AY611:AY651, INDIRECT("AE" &amp; ROW()), AP611:AP651, "📦", AS611:AS651, "")
    ) / 2
)</f>
        <v>0</v>
      </c>
      <c r="AL658" s="140">
        <f t="array" aca="1" ref="AL658" ca="1">(
    SUMIFS(AR611:AR651, AY611:AY651, INDIRECT("AE" &amp; ROW()), AP611:AP651, "💲") +
    SUMIFS(AR611:AR651, AY611:AY651, INDIRECT("AE" &amp; ROW()), AP611:AP651, "📦")
) -
(
    (
        SUMIFS(AR611:AR651, AY611:AY651, INDIRECT("AE" &amp; ROW()), AP611:AP651, "💲", AS611:AS651, "Familiar") +
        SUMIFS(AR611:AR651, AY611:AY651, INDIRECT("AE" &amp; ROW()), AP611:AP651, "📦", AS611:AS651, "Familiar")
    ) / 2
) -
(
    (
        SUMIFS(AR611:AR651, AY611:AY651, INDIRECT("AE" &amp; ROW()), AP611:AP651, "💲", AS611:AS651, "Participante") +
        SUMIFS(AR611:AR651, AY611:AY651, INDIRECT("AE" &amp; ROW()), AP611:AP651, "📦", AS611:AS651, "Participante")
    ) / 2
) -
(
    (
        SUMIFS(AR611:AR651, AY611:AY651, INDIRECT("AE" &amp; ROW()), AP611:AP651, "💲", AS611:AS651, "Empleado") +
        SUMIFS(AR611:AR651, AY611:AY651, INDIRECT("AE" &amp; ROW()), AP611:AP651, "📦", AS611:AS651, "Empleado")
    ) / 2
) -
(
    (
        SUMIFS(AR611:AR651, AY611:AY651, INDIRECT("AE" &amp; ROW()), AP611:AP651, "💲", AS611:AS651, "Exonerado ADH") +
        SUMIFS(AR611:AR651, AY611:AY651, INDIRECT("AE" &amp; ROW()), AP611:AP651, "📦", AS611:AS651, "Exonerado ADH")
    ) / 2
) -
(
    SUMIFS(AR611:AR651, AY611:AY651, INDIRECT("AE" &amp; ROW()), AP611:AP651, "💲", AS611:AS651, "Exonerado Doctor") +
    SUMIFS(AR611:AR651, AY611:AY651, INDIRECT("AE" &amp; ROW()), AP611:AP651, "📦", AS611:AS651, "Exonerado Doctor")
) -
(
    (
        SUMIFS(AR611:AR651, AY611:AY651, INDIRECT("AE" &amp; ROW()), AP611:AP651, "💲", AS611:AS651, "") +
        SUMIFS(AR611:AR651, AY611:AY651, INDIRECT("AE" &amp; ROW()), AP611:AP651, "📦", AS611:AS651, "")
    ) / 2
)</f>
        <v>0</v>
      </c>
      <c r="AM658" s="56"/>
      <c r="AN658" s="56"/>
      <c r="AO658" s="56"/>
      <c r="AP658" s="56"/>
      <c r="AQ658" s="56"/>
      <c r="AR658" s="56"/>
      <c r="AS658" s="56"/>
      <c r="AT658" s="56"/>
      <c r="AU658" s="56"/>
      <c r="AV658" s="56"/>
      <c r="AW658" s="56"/>
      <c r="AX658" s="56"/>
      <c r="AY658" s="56"/>
      <c r="AZ658" s="56"/>
      <c r="BA658" s="56"/>
      <c r="BB658" s="56"/>
      <c r="BC658" s="56"/>
      <c r="BD658" s="56"/>
      <c r="BE658" s="56"/>
      <c r="BF658" s="56"/>
      <c r="BG658" s="56"/>
      <c r="BH658" s="56"/>
      <c r="BI658" s="56"/>
      <c r="BJ658" s="56"/>
      <c r="BK658" s="56"/>
      <c r="BL658" s="56"/>
      <c r="BM658" s="56"/>
      <c r="BN658" s="56"/>
    </row>
    <row r="659" spans="1:66" ht="11.25" customHeight="1">
      <c r="A659" s="222">
        <f>A655+$Q$13/1440</f>
        <v>0.83333333333333304</v>
      </c>
      <c r="B659" s="164"/>
      <c r="C659" s="204"/>
      <c r="D659" s="207"/>
      <c r="E659" s="177" t="s">
        <v>36</v>
      </c>
      <c r="F659" s="42" t="str">
        <f>IF(D659&lt;&gt;"", VLOOKUP(D659,'Base de Datos'!$A$2:$D1268,2,FALSE()),"")</f>
        <v/>
      </c>
      <c r="G659" s="204"/>
      <c r="H659" s="216"/>
      <c r="I659" s="177" t="s">
        <v>36</v>
      </c>
      <c r="J659" s="42" t="str">
        <f>IF(H659&lt;&gt;"", VLOOKUP(H659,'Base de Datos'!$A$2:$D1268,2,FALSE()),"")</f>
        <v/>
      </c>
      <c r="K659" s="204"/>
      <c r="L659" s="216"/>
      <c r="M659" s="177" t="s">
        <v>36</v>
      </c>
      <c r="N659" s="42" t="str">
        <f>IF(L659&lt;&gt;"", VLOOKUP(L659,'Base de Datos'!$A$2:$D1268,2,FALSE()),"")</f>
        <v/>
      </c>
      <c r="O659" s="165"/>
      <c r="P659" s="165"/>
      <c r="Q659" s="165"/>
      <c r="R659" s="166"/>
      <c r="S659" s="167"/>
      <c r="T659" s="45" t="s">
        <v>37</v>
      </c>
      <c r="U659" s="168"/>
      <c r="V659" s="169"/>
      <c r="W659" s="167"/>
      <c r="X659" s="45" t="s">
        <v>37</v>
      </c>
      <c r="Y659" s="168"/>
      <c r="Z659" s="169"/>
      <c r="AA659" s="167"/>
      <c r="AB659" s="45" t="s">
        <v>37</v>
      </c>
      <c r="AC659" s="168"/>
      <c r="AD659" s="56"/>
      <c r="AE659" s="232" t="s">
        <v>72</v>
      </c>
      <c r="AF659" s="230"/>
      <c r="AG659" s="90">
        <f t="array" aca="1" ref="AG659" ca="1">COUNTIFS(AP611:AP651, "💲", AY611:AY651, INDIRECT("AE" &amp; ROW())) + COUNTIFS(AP611:AP651, "📦", AY611:AY651, INDIRECT("AE" &amp; ROW())) + COUNTIFS(AP611:AP651, "✅", AY611:AY651, INDIRECT("AE" &amp; ROW()))</f>
        <v>0</v>
      </c>
      <c r="AH659" s="68">
        <f t="array" aca="1" ref="AH659" ca="1">COUNTIFS(AP611:AP651, "💲", AY611:AY651, INDIRECT("AE" &amp; ROW())) + COUNTIFS(AP611:AP651, "📦", AY611:AY651, INDIRECT("AE" &amp; ROW()))</f>
        <v>0</v>
      </c>
      <c r="AI659" s="139">
        <f t="array" aca="1" ref="AI659" ca="1">SUMIFS(AR611:AR651, AY611:AY651, INDIRECT("AE" &amp; ROW()), AP611:AP651, "💲") + SUMIFS(AR611:AR651, AY611:AY651, INDIRECT("AE" &amp; ROW()), AP611:AP651, "📦")</f>
        <v>0</v>
      </c>
      <c r="AJ659" s="139">
        <f t="array" aca="1" ref="AJ659" ca="1">(
    SUMIFS(AR611:AR651, AY611:AY651, INDIRECT("AE" &amp; ROW()), AP611:AP651, "💲") +
    SUMIFS(AR611:AR651, AY611:AY651, INDIRECT("AE" &amp; ROW()), AP611:AP651, "📦")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
        SUMIFS(AR611:AR651, AY611:AY651, INDIRECT("AE" &amp; ROW()), AP611:AP651, "💲", AS611:AS651, "Familiar") +
        SUMIFS(AR611:AR651, AY611:AY651, INDIRECT("AE" &amp; ROW()), AP611:AP651, "📦", AS611:AS651, "Familiar")
    ) / 2
)  -
(
    (
        SUMIFS(AR611:AR651, AY611:AY651, INDIRECT("AE" &amp; ROW()), AP611:AP651, "💲", AS611:AS651, "Exonerado ADH") +
        SUMIFS(AR611:AR651, AY611:AY651, INDIRECT("AE" &amp; ROW()), AP611:AP651, "📦", AS611:AS651, "Exonerado ADH")
    ) / 2
)  -
(
    (
        SUMIFS(AR611:AR651, AY611:AY651, INDIRECT("AE" &amp; ROW()), AP611:AP651, "💲", AS611:AS651, "Exonerado Doctor") +
        SUMIFS(AR611:AR651, AY611:AY651, INDIRECT("AE" &amp; ROW()), AP611:AP651, "📦", AS611:AS651, "Exonerado Doctor")
    ) / 2
)</f>
        <v>0</v>
      </c>
      <c r="AK659" s="139">
        <f t="array" aca="1" ref="AK659" ca="1">(
    SUMIFS(AR611:AR651, AY611:AY651, INDIRECT("AE" &amp; ROW()), AP611:AP651, "💲") +
    SUMIFS(AR611:AR651, AY611:AY651, INDIRECT("AE" &amp; ROW()), AP611:AP651, "📦")
) -
(
    SUMIFS(AR611:AR651, AY611:AY651, INDIRECT("AE" &amp; ROW()), AP611:AP651, "💲", AS611:AS651, "Familiar") +
    SUMIFS(AR611:AR651, AY611:AY651, INDIRECT("AE" &amp; ROW()), AP611:AP651, "📦", AS611:AS651, "Familiar")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SUMIFS(AR611:AR651, AY611:AY651, INDIRECT("AE" &amp; ROW()), AP611:AP651, "💲", AS611:AS651, "Exonerado ADH") +
    SUMIFS(AR611:AR651, AY611:AY651, INDIRECT("AE" &amp; ROW()), AP611:AP651, "📦", AS611:AS651, "Exonerado ADH")
) -
(
    (
        SUMIFS(AR611:AR651, AY611:AY651, INDIRECT("AE" &amp; ROW()), AP611:AP651, "💲", AS611:AS651, "Exonerado Doctor") +
        SUMIFS(AR611:AR651, AY611:AY651, INDIRECT("AE" &amp; ROW()), AP611:AP651, "📦", AS611:AS651, "Exonerado Doctor")
    ) / 2
) -
(
    (
        SUMIFS(AR611:AR651, AY611:AY651, INDIRECT("AE" &amp; ROW()), AP611:AP651, "💲", AS611:AS651, "") +
        SUMIFS(AR611:AR651, AY611:AY651, INDIRECT("AE" &amp; ROW()), AP611:AP651, "📦", AS611:AS651, "")
    ) / 2
)</f>
        <v>0</v>
      </c>
      <c r="AL659" s="140">
        <f t="array" aca="1" ref="AL659" ca="1">(
    SUMIFS(AR611:AR651, AY611:AY651, INDIRECT("AE" &amp; ROW()), AP611:AP651, "💲") +
    SUMIFS(AR611:AR651, AY611:AY651, INDIRECT("AE" &amp; ROW()), AP611:AP651, "📦")
) -
(
    (
        SUMIFS(AR611:AR651, AY611:AY651, INDIRECT("AE" &amp; ROW()), AP611:AP651, "💲", AS611:AS651, "Familiar") +
        SUMIFS(AR611:AR651, AY611:AY651, INDIRECT("AE" &amp; ROW()), AP611:AP651, "📦", AS611:AS651, "Familiar")
    ) / 2
) -
(
    (
        SUMIFS(AR611:AR651, AY611:AY651, INDIRECT("AE" &amp; ROW()), AP611:AP651, "💲", AS611:AS651, "Participante") +
        SUMIFS(AR611:AR651, AY611:AY651, INDIRECT("AE" &amp; ROW()), AP611:AP651, "📦", AS611:AS651, "Participante")
    ) / 2
) -
(
    (
        SUMIFS(AR611:AR651, AY611:AY651, INDIRECT("AE" &amp; ROW()), AP611:AP651, "💲", AS611:AS651, "Empleado") +
        SUMIFS(AR611:AR651, AY611:AY651, INDIRECT("AE" &amp; ROW()), AP611:AP651, "📦", AS611:AS651, "Empleado")
    ) / 2
) -
(
    (
        SUMIFS(AR611:AR651, AY611:AY651, INDIRECT("AE" &amp; ROW()), AP611:AP651, "💲", AS611:AS651, "Exonerado ADH") +
        SUMIFS(AR611:AR651, AY611:AY651, INDIRECT("AE" &amp; ROW()), AP611:AP651, "📦", AS611:AS651, "Exonerado ADH")
    ) / 2
) -
(
    SUMIFS(AR611:AR651, AY611:AY651, INDIRECT("AE" &amp; ROW()), AP611:AP651, "💲", AS611:AS651, "Exonerado Doctor") +
    SUMIFS(AR611:AR651, AY611:AY651, INDIRECT("AE" &amp; ROW()), AP611:AP651, "📦", AS611:AS651, "Exonerado Doctor")
) -
(
    (
        SUMIFS(AR611:AR651, AY611:AY651, INDIRECT("AE" &amp; ROW()), AP611:AP651, "💲", AS611:AS651, "") +
        SUMIFS(AR611:AR651, AY611:AY651, INDIRECT("AE" &amp; ROW()), AP611:AP651, "📦", AS611:AS651, "")
    ) / 2
)</f>
        <v>0</v>
      </c>
      <c r="AM659" s="56"/>
      <c r="AN659" s="56"/>
      <c r="AO659" s="56"/>
      <c r="AP659" s="56"/>
      <c r="AQ659" s="56"/>
      <c r="AR659" s="56"/>
      <c r="AS659" s="56"/>
      <c r="AT659" s="56"/>
      <c r="AU659" s="56"/>
      <c r="AV659" s="56"/>
      <c r="AW659" s="56"/>
      <c r="AX659" s="56"/>
      <c r="AY659" s="56"/>
      <c r="AZ659" s="56"/>
      <c r="BA659" s="56"/>
      <c r="BB659" s="56"/>
      <c r="BC659" s="56"/>
      <c r="BD659" s="56"/>
      <c r="BE659" s="56"/>
      <c r="BF659" s="56"/>
      <c r="BG659" s="56"/>
      <c r="BH659" s="56"/>
      <c r="BI659" s="56"/>
      <c r="BJ659" s="56"/>
      <c r="BK659" s="56"/>
      <c r="BL659" s="56"/>
      <c r="BM659" s="56"/>
      <c r="BN659" s="56"/>
    </row>
    <row r="660" spans="1:66" ht="11.25" customHeight="1">
      <c r="A660" s="220"/>
      <c r="B660" s="164"/>
      <c r="C660" s="205"/>
      <c r="D660" s="208"/>
      <c r="E660" s="178" t="s">
        <v>42</v>
      </c>
      <c r="F660" s="58" t="str">
        <f>IF(D659&lt;&gt;"", VLOOKUP(D659,'Base de Datos'!$A$2:$D1268,3,FALSE()),"")</f>
        <v/>
      </c>
      <c r="G660" s="205"/>
      <c r="H660" s="208"/>
      <c r="I660" s="178" t="s">
        <v>42</v>
      </c>
      <c r="J660" s="58" t="str">
        <f>IF(H659&lt;&gt;"", VLOOKUP(H659,'Base de Datos'!$A$2:$D1268,3,FALSE()),"")</f>
        <v/>
      </c>
      <c r="K660" s="205"/>
      <c r="L660" s="208"/>
      <c r="M660" s="178" t="s">
        <v>42</v>
      </c>
      <c r="N660" s="58" t="str">
        <f>IF(L659&lt;&gt;"", VLOOKUP(L659,'Base de Datos'!$A$2:$D1268,3,FALSE()),"")</f>
        <v/>
      </c>
      <c r="O660" s="165"/>
      <c r="P660" s="165"/>
      <c r="Q660" s="165"/>
      <c r="R660" s="166"/>
      <c r="S660" s="231"/>
      <c r="T660" s="230"/>
      <c r="U660" s="170"/>
      <c r="V660" s="169"/>
      <c r="W660" s="231"/>
      <c r="X660" s="230"/>
      <c r="Y660" s="170"/>
      <c r="Z660" s="169"/>
      <c r="AA660" s="231"/>
      <c r="AB660" s="230"/>
      <c r="AC660" s="170"/>
      <c r="AD660" s="56"/>
      <c r="AE660" s="232" t="s">
        <v>75</v>
      </c>
      <c r="AF660" s="230"/>
      <c r="AG660" s="90">
        <f t="array" aca="1" ref="AG660" ca="1">COUNTIFS(AP611:AP651, "💲", AY611:AY651, INDIRECT("AE" &amp; ROW())) + COUNTIFS(AP611:AP651, "📦", AY611:AY651, INDIRECT("AE" &amp; ROW())) + COUNTIFS(AP611:AP651, "✅", AY611:AY651, INDIRECT("AE" &amp; ROW()))</f>
        <v>0</v>
      </c>
      <c r="AH660" s="68">
        <f t="array" aca="1" ref="AH660" ca="1">COUNTIFS(AP611:AP651, "💲", AY611:AY651, INDIRECT("AE" &amp; ROW())) + COUNTIFS(AP611:AP651, "📦", AY611:AY651, INDIRECT("AE" &amp; ROW()))</f>
        <v>0</v>
      </c>
      <c r="AI660" s="139">
        <f t="array" aca="1" ref="AI660" ca="1">SUMIFS(AR611:AR651, AY611:AY651, INDIRECT("AE" &amp; ROW()), AP611:AP651, "💲") + SUMIFS(AR611:AR651, AY611:AY651, INDIRECT("AE" &amp; ROW()), AP611:AP651, "📦")</f>
        <v>0</v>
      </c>
      <c r="AJ660" s="139">
        <f t="array" aca="1" ref="AJ660" ca="1">(
    SUMIFS(AR611:AR651, AY611:AY651, INDIRECT("AE" &amp; ROW()), AP611:AP651, "💲") +
    SUMIFS(AR611:AR651, AY611:AY651, INDIRECT("AE" &amp; ROW()), AP611:AP651, "📦")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
        SUMIFS(AR611:AR651, AY611:AY651, INDIRECT("AE" &amp; ROW()), AP611:AP651, "💲", AS611:AS651, "Familiar") +
        SUMIFS(AR611:AR651, AY611:AY651, INDIRECT("AE" &amp; ROW()), AP611:AP651, "📦", AS611:AS651, "Familiar")
    ) / 2
)  -
(
    (
        SUMIFS(AR611:AR651, AY611:AY651, INDIRECT("AE" &amp; ROW()), AP611:AP651, "💲", AS611:AS651, "Exonerado ADH") +
        SUMIFS(AR611:AR651, AY611:AY651, INDIRECT("AE" &amp; ROW()), AP611:AP651, "📦", AS611:AS651, "Exonerado ADH")
    ) / 2
)  -
(
    (
        SUMIFS(AR611:AR651, AY611:AY651, INDIRECT("AE" &amp; ROW()), AP611:AP651, "💲", AS611:AS651, "Exonerado Doctor") +
        SUMIFS(AR611:AR651, AY611:AY651, INDIRECT("AE" &amp; ROW()), AP611:AP651, "📦", AS611:AS651, "Exonerado Doctor")
    ) / 2
)</f>
        <v>0</v>
      </c>
      <c r="AK660" s="139">
        <f t="array" aca="1" ref="AK660" ca="1">(
    SUMIFS(AR611:AR651, AY611:AY651, INDIRECT("AE" &amp; ROW()), AP611:AP651, "💲") +
    SUMIFS(AR611:AR651, AY611:AY651, INDIRECT("AE" &amp; ROW()), AP611:AP651, "📦")
) -
(
    SUMIFS(AR611:AR651, AY611:AY651, INDIRECT("AE" &amp; ROW()), AP611:AP651, "💲", AS611:AS651, "Familiar") +
    SUMIFS(AR611:AR651, AY611:AY651, INDIRECT("AE" &amp; ROW()), AP611:AP651, "📦", AS611:AS651, "Familiar")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SUMIFS(AR611:AR651, AY611:AY651, INDIRECT("AE" &amp; ROW()), AP611:AP651, "💲", AS611:AS651, "Exonerado ADH") +
    SUMIFS(AR611:AR651, AY611:AY651, INDIRECT("AE" &amp; ROW()), AP611:AP651, "📦", AS611:AS651, "Exonerado ADH")
) -
(
    (
        SUMIFS(AR611:AR651, AY611:AY651, INDIRECT("AE" &amp; ROW()), AP611:AP651, "💲", AS611:AS651, "Exonerado Doctor") +
        SUMIFS(AR611:AR651, AY611:AY651, INDIRECT("AE" &amp; ROW()), AP611:AP651, "📦", AS611:AS651, "Exonerado Doctor")
    ) / 2
) -
(
    (
        SUMIFS(AR611:AR651, AY611:AY651, INDIRECT("AE" &amp; ROW()), AP611:AP651, "💲", AS611:AS651, "") +
        SUMIFS(AR611:AR651, AY611:AY651, INDIRECT("AE" &amp; ROW()), AP611:AP651, "📦", AS611:AS651, "")
    ) / 2
)</f>
        <v>0</v>
      </c>
      <c r="AL660" s="140">
        <f t="array" aca="1" ref="AL660" ca="1">(
    SUMIFS(AR611:AR651, AY611:AY651, INDIRECT("AE" &amp; ROW()), AP611:AP651, "💲") +
    SUMIFS(AR611:AR651, AY611:AY651, INDIRECT("AE" &amp; ROW()), AP611:AP651, "📦")
) -
(
    (
        SUMIFS(AR611:AR651, AY611:AY651, INDIRECT("AE" &amp; ROW()), AP611:AP651, "💲", AS611:AS651, "Familiar") +
        SUMIFS(AR611:AR651, AY611:AY651, INDIRECT("AE" &amp; ROW()), AP611:AP651, "📦", AS611:AS651, "Familiar")
    ) / 2
) -
(
    (
        SUMIFS(AR611:AR651, AY611:AY651, INDIRECT("AE" &amp; ROW()), AP611:AP651, "💲", AS611:AS651, "Participante") +
        SUMIFS(AR611:AR651, AY611:AY651, INDIRECT("AE" &amp; ROW()), AP611:AP651, "📦", AS611:AS651, "Participante")
    ) / 2
) -
(
    (
        SUMIFS(AR611:AR651, AY611:AY651, INDIRECT("AE" &amp; ROW()), AP611:AP651, "💲", AS611:AS651, "Empleado") +
        SUMIFS(AR611:AR651, AY611:AY651, INDIRECT("AE" &amp; ROW()), AP611:AP651, "📦", AS611:AS651, "Empleado")
    ) / 2
) -
(
    (
        SUMIFS(AR611:AR651, AY611:AY651, INDIRECT("AE" &amp; ROW()), AP611:AP651, "💲", AS611:AS651, "Exonerado ADH") +
        SUMIFS(AR611:AR651, AY611:AY651, INDIRECT("AE" &amp; ROW()), AP611:AP651, "📦", AS611:AS651, "Exonerado ADH")
    ) / 2
) -
(
    SUMIFS(AR611:AR651, AY611:AY651, INDIRECT("AE" &amp; ROW()), AP611:AP651, "💲", AS611:AS651, "Exonerado Doctor") +
    SUMIFS(AR611:AR651, AY611:AY651, INDIRECT("AE" &amp; ROW()), AP611:AP651, "📦", AS611:AS651, "Exonerado Doctor")
) -
(
    (
        SUMIFS(AR611:AR651, AY611:AY651, INDIRECT("AE" &amp; ROW()), AP611:AP651, "💲", AS611:AS651, "") +
        SUMIFS(AR611:AR651, AY611:AY651, INDIRECT("AE" &amp; ROW()), AP611:AP651, "📦", AS611:AS651, "")
    ) / 2
)</f>
        <v>0</v>
      </c>
      <c r="AM660" s="56"/>
      <c r="AN660" s="56"/>
      <c r="AO660" s="56"/>
      <c r="AP660" s="56"/>
      <c r="AQ660" s="56"/>
      <c r="AR660" s="56"/>
      <c r="AS660" s="56"/>
      <c r="AT660" s="56"/>
      <c r="AU660" s="56"/>
      <c r="AV660" s="56"/>
      <c r="AW660" s="56"/>
      <c r="AX660" s="56"/>
      <c r="AY660" s="56"/>
      <c r="AZ660" s="56"/>
      <c r="BA660" s="56"/>
      <c r="BB660" s="56"/>
      <c r="BC660" s="56"/>
      <c r="BD660" s="56"/>
      <c r="BE660" s="56"/>
      <c r="BF660" s="56"/>
      <c r="BG660" s="56"/>
      <c r="BH660" s="56"/>
      <c r="BI660" s="56"/>
      <c r="BJ660" s="56"/>
      <c r="BK660" s="56"/>
      <c r="BL660" s="56"/>
      <c r="BM660" s="56"/>
      <c r="BN660" s="56"/>
    </row>
    <row r="661" spans="1:66" ht="11.25" customHeight="1">
      <c r="A661" s="220"/>
      <c r="B661" s="164"/>
      <c r="C661" s="205"/>
      <c r="D661" s="208"/>
      <c r="E661" s="178" t="s">
        <v>44</v>
      </c>
      <c r="F661" s="58" t="str">
        <f>IF(D659&lt;&gt;"", VLOOKUP(D659,'Base de Datos'!$A$2:$D1268,4,FALSE()),"")</f>
        <v/>
      </c>
      <c r="G661" s="205"/>
      <c r="H661" s="208"/>
      <c r="I661" s="178" t="s">
        <v>44</v>
      </c>
      <c r="J661" s="58" t="str">
        <f>IF(H659&lt;&gt;"", VLOOKUP(H659,'Base de Datos'!$A$2:$D1268,4,FALSE()),"")</f>
        <v/>
      </c>
      <c r="K661" s="205"/>
      <c r="L661" s="208"/>
      <c r="M661" s="178" t="s">
        <v>44</v>
      </c>
      <c r="N661" s="58" t="str">
        <f>IF(L659&lt;&gt;"", VLOOKUP(L659,'Base de Datos'!$A$2:$D1268,4,FALSE()),"")</f>
        <v/>
      </c>
      <c r="O661" s="165"/>
      <c r="P661" s="165"/>
      <c r="Q661" s="165"/>
      <c r="R661" s="166"/>
      <c r="S661" s="231"/>
      <c r="T661" s="230"/>
      <c r="U661" s="170"/>
      <c r="V661" s="169"/>
      <c r="W661" s="231"/>
      <c r="X661" s="230"/>
      <c r="Y661" s="170"/>
      <c r="Z661" s="169"/>
      <c r="AA661" s="231"/>
      <c r="AB661" s="230"/>
      <c r="AC661" s="170"/>
      <c r="AD661" s="56"/>
      <c r="AE661" s="232" t="s">
        <v>77</v>
      </c>
      <c r="AF661" s="230"/>
      <c r="AG661" s="90">
        <f t="array" aca="1" ref="AG661" ca="1">COUNTIFS(AP611:AP651, "💲", AY611:AY651, INDIRECT("AE" &amp; ROW())) + COUNTIFS(AP611:AP651, "📦", AY611:AY651, INDIRECT("AE" &amp; ROW())) + COUNTIFS(AP611:AP651, "✅", AY611:AY651, INDIRECT("AE" &amp; ROW()))</f>
        <v>0</v>
      </c>
      <c r="AH661" s="68">
        <f t="array" aca="1" ref="AH661" ca="1">COUNTIFS(AP611:AP651, "💲", AY611:AY651, INDIRECT("AE" &amp; ROW())) + COUNTIFS(AP611:AP651, "📦", AY611:AY651, INDIRECT("AE" &amp; ROW()))</f>
        <v>0</v>
      </c>
      <c r="AI661" s="139">
        <f t="array" aca="1" ref="AI661" ca="1">SUMIFS(AR611:AR651, AY611:AY651, INDIRECT("AE" &amp; ROW()), AP611:AP651, "💲") + SUMIFS(AR611:AR651, AY611:AY651, INDIRECT("AE" &amp; ROW()), AP611:AP651, "📦")</f>
        <v>0</v>
      </c>
      <c r="AJ661" s="139">
        <f t="array" aca="1" ref="AJ661" ca="1">(
    SUMIFS(AR611:AR651, AY611:AY651, INDIRECT("AE" &amp; ROW()), AP611:AP651, "💲") +
    SUMIFS(AR611:AR651, AY611:AY651, INDIRECT("AE" &amp; ROW()), AP611:AP651, "📦")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
        SUMIFS(AR611:AR651, AY611:AY651, INDIRECT("AE" &amp; ROW()), AP611:AP651, "💲", AS611:AS651, "Familiar") +
        SUMIFS(AR611:AR651, AY611:AY651, INDIRECT("AE" &amp; ROW()), AP611:AP651, "📦", AS611:AS651, "Familiar")
    ) / 2
)  -
(
    (
        SUMIFS(AR611:AR651, AY611:AY651, INDIRECT("AE" &amp; ROW()), AP611:AP651, "💲", AS611:AS651, "Exonerado ADH") +
        SUMIFS(AR611:AR651, AY611:AY651, INDIRECT("AE" &amp; ROW()), AP611:AP651, "📦", AS611:AS651, "Exonerado ADH")
    ) / 2
)  -
(
    (
        SUMIFS(AR611:AR651, AY611:AY651, INDIRECT("AE" &amp; ROW()), AP611:AP651, "💲", AS611:AS651, "Exonerado Doctor") +
        SUMIFS(AR611:AR651, AY611:AY651, INDIRECT("AE" &amp; ROW()), AP611:AP651, "📦", AS611:AS651, "Exonerado Doctor")
    ) / 2
)</f>
        <v>0</v>
      </c>
      <c r="AK661" s="139">
        <f t="array" aca="1" ref="AK661" ca="1">(
    SUMIFS(AR611:AR651, AY611:AY651, INDIRECT("AE" &amp; ROW()), AP611:AP651, "💲") +
    SUMIFS(AR611:AR651, AY611:AY651, INDIRECT("AE" &amp; ROW()), AP611:AP651, "📦")
) -
(
    SUMIFS(AR611:AR651, AY611:AY651, INDIRECT("AE" &amp; ROW()), AP611:AP651, "💲", AS611:AS651, "Familiar") +
    SUMIFS(AR611:AR651, AY611:AY651, INDIRECT("AE" &amp; ROW()), AP611:AP651, "📦", AS611:AS651, "Familiar")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SUMIFS(AR611:AR651, AY611:AY651, INDIRECT("AE" &amp; ROW()), AP611:AP651, "💲", AS611:AS651, "Exonerado ADH") +
    SUMIFS(AR611:AR651, AY611:AY651, INDIRECT("AE" &amp; ROW()), AP611:AP651, "📦", AS611:AS651, "Exonerado ADH")
) -
(
    (
        SUMIFS(AR611:AR651, AY611:AY651, INDIRECT("AE" &amp; ROW()), AP611:AP651, "💲", AS611:AS651, "Exonerado Doctor") +
        SUMIFS(AR611:AR651, AY611:AY651, INDIRECT("AE" &amp; ROW()), AP611:AP651, "📦", AS611:AS651, "Exonerado Doctor")
    ) / 2
) -
(
    (
        SUMIFS(AR611:AR651, AY611:AY651, INDIRECT("AE" &amp; ROW()), AP611:AP651, "💲", AS611:AS651, "") +
        SUMIFS(AR611:AR651, AY611:AY651, INDIRECT("AE" &amp; ROW()), AP611:AP651, "📦", AS611:AS651, "")
    ) / 2
)</f>
        <v>0</v>
      </c>
      <c r="AL661" s="140">
        <f t="array" aca="1" ref="AL661" ca="1">(
    SUMIFS(AR611:AR651, AY611:AY651, INDIRECT("AE" &amp; ROW()), AP611:AP651, "💲") +
    SUMIFS(AR611:AR651, AY611:AY651, INDIRECT("AE" &amp; ROW()), AP611:AP651, "📦")
) -
(
    (
        SUMIFS(AR611:AR651, AY611:AY651, INDIRECT("AE" &amp; ROW()), AP611:AP651, "💲", AS611:AS651, "Familiar") +
        SUMIFS(AR611:AR651, AY611:AY651, INDIRECT("AE" &amp; ROW()), AP611:AP651, "📦", AS611:AS651, "Familiar")
    ) / 2
) -
(
    (
        SUMIFS(AR611:AR651, AY611:AY651, INDIRECT("AE" &amp; ROW()), AP611:AP651, "💲", AS611:AS651, "Participante") +
        SUMIFS(AR611:AR651, AY611:AY651, INDIRECT("AE" &amp; ROW()), AP611:AP651, "📦", AS611:AS651, "Participante")
    ) / 2
) -
(
    (
        SUMIFS(AR611:AR651, AY611:AY651, INDIRECT("AE" &amp; ROW()), AP611:AP651, "💲", AS611:AS651, "Empleado") +
        SUMIFS(AR611:AR651, AY611:AY651, INDIRECT("AE" &amp; ROW()), AP611:AP651, "📦", AS611:AS651, "Empleado")
    ) / 2
) -
(
    (
        SUMIFS(AR611:AR651, AY611:AY651, INDIRECT("AE" &amp; ROW()), AP611:AP651, "💲", AS611:AS651, "Exonerado ADH") +
        SUMIFS(AR611:AR651, AY611:AY651, INDIRECT("AE" &amp; ROW()), AP611:AP651, "📦", AS611:AS651, "Exonerado ADH")
    ) / 2
) -
(
    SUMIFS(AR611:AR651, AY611:AY651, INDIRECT("AE" &amp; ROW()), AP611:AP651, "💲", AS611:AS651, "Exonerado Doctor") +
    SUMIFS(AR611:AR651, AY611:AY651, INDIRECT("AE" &amp; ROW()), AP611:AP651, "📦", AS611:AS651, "Exonerado Doctor")
) -
(
    (
        SUMIFS(AR611:AR651, AY611:AY651, INDIRECT("AE" &amp; ROW()), AP611:AP651, "💲", AS611:AS651, "") +
        SUMIFS(AR611:AR651, AY611:AY651, INDIRECT("AE" &amp; ROW()), AP611:AP651, "📦", AS611:AS651, "")
    ) / 2
)</f>
        <v>0</v>
      </c>
      <c r="AM661" s="56"/>
      <c r="AN661" s="56"/>
      <c r="AO661" s="56"/>
      <c r="AP661" s="56"/>
      <c r="AQ661" s="56"/>
      <c r="AR661" s="56"/>
      <c r="AS661" s="56"/>
      <c r="AT661" s="56"/>
      <c r="AU661" s="56"/>
      <c r="AV661" s="56"/>
      <c r="AW661" s="56"/>
      <c r="AX661" s="56"/>
      <c r="AY661" s="56"/>
      <c r="AZ661" s="56"/>
      <c r="BA661" s="56"/>
      <c r="BB661" s="56"/>
      <c r="BC661" s="56"/>
      <c r="BD661" s="56"/>
      <c r="BE661" s="56"/>
      <c r="BF661" s="56"/>
      <c r="BG661" s="56"/>
      <c r="BH661" s="56"/>
      <c r="BI661" s="56"/>
      <c r="BJ661" s="56"/>
      <c r="BK661" s="56"/>
      <c r="BL661" s="56"/>
      <c r="BM661" s="56"/>
      <c r="BN661" s="56"/>
    </row>
    <row r="662" spans="1:66" ht="11.25" customHeight="1">
      <c r="A662" s="221"/>
      <c r="B662" s="164"/>
      <c r="C662" s="206"/>
      <c r="D662" s="209"/>
      <c r="E662" s="179" t="s">
        <v>46</v>
      </c>
      <c r="F662" s="180"/>
      <c r="G662" s="206"/>
      <c r="H662" s="209"/>
      <c r="I662" s="179" t="s">
        <v>46</v>
      </c>
      <c r="J662" s="180"/>
      <c r="K662" s="206"/>
      <c r="L662" s="209"/>
      <c r="M662" s="179" t="s">
        <v>46</v>
      </c>
      <c r="N662" s="180"/>
      <c r="O662" s="165"/>
      <c r="P662" s="165"/>
      <c r="Q662" s="165"/>
      <c r="R662" s="166"/>
      <c r="S662" s="227" t="str">
        <f>IF(OR(S659="Empleado",S659="Familiar"),"Nombre del Empleado","N° Factura")</f>
        <v>N° Factura</v>
      </c>
      <c r="T662" s="228"/>
      <c r="U662" s="89"/>
      <c r="V662" s="169"/>
      <c r="W662" s="227" t="str">
        <f>IF(OR(W659="Empleado",W659="Familiar"),"Nombre del Empleado","N° Factura")</f>
        <v>N° Factura</v>
      </c>
      <c r="X662" s="228"/>
      <c r="Y662" s="89"/>
      <c r="Z662" s="169"/>
      <c r="AA662" s="227" t="str">
        <f>IF(OR(AA659="Empleado",AA659="Familiar"),"Nombre del Empleado","N° Factura")</f>
        <v>N° Factura</v>
      </c>
      <c r="AB662" s="228"/>
      <c r="AC662" s="89"/>
      <c r="AD662" s="56"/>
      <c r="AE662" s="233" t="s">
        <v>80</v>
      </c>
      <c r="AF662" s="228"/>
      <c r="AG662" s="143">
        <f t="array" aca="1" ref="AG662" ca="1">COUNTIFS(AP611:AP651, "💲", AY611:AY651, INDIRECT("AE" &amp; ROW())) + COUNTIFS(AP611:AP651, "📦", AY611:AY651, INDIRECT("AE" &amp; ROW())) + COUNTIFS(AP611:AP651, "✅", AY611:AY651, INDIRECT("AE" &amp; ROW()))</f>
        <v>0</v>
      </c>
      <c r="AH662" s="144">
        <f t="array" aca="1" ref="AH662" ca="1">COUNTIFS(AP611:AP651, "💲", AY611:AY651, INDIRECT("AE" &amp; ROW())) + COUNTIFS(AP611:AP651, "📦", AY611:AY651, INDIRECT("AE" &amp; ROW()))</f>
        <v>0</v>
      </c>
      <c r="AI662" s="145">
        <f t="array" aca="1" ref="AI662" ca="1">SUMIFS(AR611:AR651, AY611:AY651, INDIRECT("AE" &amp; ROW()), AP611:AP651, "💲") + SUMIFS(AR611:AR651, AY611:AY651, INDIRECT("AE" &amp; ROW()), AP611:AP651, "📦")</f>
        <v>0</v>
      </c>
      <c r="AJ662" s="145">
        <f t="array" aca="1" ref="AJ662" ca="1">(
    SUMIFS(AR611:AR651, AY611:AY651, INDIRECT("AE" &amp; ROW()), AP611:AP651, "💲") +
    SUMIFS(AR611:AR651, AY611:AY651, INDIRECT("AE" &amp; ROW()), AP611:AP651, "📦")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
        SUMIFS(AR611:AR651, AY611:AY651, INDIRECT("AE" &amp; ROW()), AP611:AP651, "💲", AS611:AS651, "Familiar") +
        SUMIFS(AR611:AR651, AY611:AY651, INDIRECT("AE" &amp; ROW()), AP611:AP651, "📦", AS611:AS651, "Familiar")
    ) / 2
)  -
(
    (
        SUMIFS(AR611:AR651, AY611:AY651, INDIRECT("AE" &amp; ROW()), AP611:AP651, "💲", AS611:AS651, "Exonerado ADH") +
        SUMIFS(AR611:AR651, AY611:AY651, INDIRECT("AE" &amp; ROW()), AP611:AP651, "📦", AS611:AS651, "Exonerado ADH")
    ) / 2
)  -
(
    (
        SUMIFS(AR611:AR651, AY611:AY651, INDIRECT("AE" &amp; ROW()), AP611:AP651, "💲", AS611:AS651, "Exonerado Doctor") +
        SUMIFS(AR611:AR651, AY611:AY651, INDIRECT("AE" &amp; ROW()), AP611:AP651, "📦", AS611:AS651, "Exonerado Doctor")
    ) / 2
)</f>
        <v>0</v>
      </c>
      <c r="AK662" s="145">
        <f t="array" aca="1" ref="AK662" ca="1">(
    SUMIFS(AR611:AR651, AY611:AY651, INDIRECT("AE" &amp; ROW()), AP611:AP651, "💲") +
    SUMIFS(AR611:AR651, AY611:AY651, INDIRECT("AE" &amp; ROW()), AP611:AP651, "📦")
) -
(
    SUMIFS(AR611:AR651, AY611:AY651, INDIRECT("AE" &amp; ROW()), AP611:AP651, "💲", AS611:AS651, "Familiar") +
    SUMIFS(AR611:AR651, AY611:AY651, INDIRECT("AE" &amp; ROW()), AP611:AP651, "📦", AS611:AS651, "Familiar")
) -
(
    SUMIFS(AR611:AR651, AY611:AY651, INDIRECT("AE" &amp; ROW()), AP611:AP651, "💲", AS611:AS651, "Participante") +
    SUMIFS(AR611:AR651, AY611:AY651, INDIRECT("AE" &amp; ROW()), AP611:AP651, "📦", AS611:AS651, "Participante")
)  -
(
    SUMIFS(AR611:AR651, AY611:AY651, INDIRECT("AE" &amp; ROW()), AP611:AP651, "💲", AS611:AS651, "Empleado") +
    SUMIFS(AR611:AR651, AY611:AY651, INDIRECT("AE" &amp; ROW()), AP611:AP651, "📦", AS611:AS651, "Empleado")
) -
(
    SUMIFS(AR611:AR651, AY611:AY651, INDIRECT("AE" &amp; ROW()), AP611:AP651, "💲", AS611:AS651, "Exonerado ADH") +
    SUMIFS(AR611:AR651, AY611:AY651, INDIRECT("AE" &amp; ROW()), AP611:AP651, "📦", AS611:AS651, "Exonerado ADH")
) -
(
    (
        SUMIFS(AR611:AR651, AY611:AY651, INDIRECT("AE" &amp; ROW()), AP611:AP651, "💲", AS611:AS651, "Exonerado Doctor") +
        SUMIFS(AR611:AR651, AY611:AY651, INDIRECT("AE" &amp; ROW()), AP611:AP651, "📦", AS611:AS651, "Exonerado Doctor")
    ) / 2
) -
(
    (
        SUMIFS(AR611:AR651, AY611:AY651, INDIRECT("AE" &amp; ROW()), AP611:AP651, "💲", AS611:AS651, "") +
        SUMIFS(AR611:AR651, AY611:AY651, INDIRECT("AE" &amp; ROW()), AP611:AP651, "📦", AS611:AS651, "")
    ) / 2
)</f>
        <v>0</v>
      </c>
      <c r="AL662" s="146">
        <f t="array" aca="1" ref="AL662" ca="1">(
    SUMIFS(AR611:AR651, AY611:AY651, INDIRECT("AE" &amp; ROW()), AP611:AP651, "💲") +
    SUMIFS(AR611:AR651, AY611:AY651, INDIRECT("AE" &amp; ROW()), AP611:AP651, "📦")
) -
(
    (
        SUMIFS(AR611:AR651, AY611:AY651, INDIRECT("AE" &amp; ROW()), AP611:AP651, "💲", AS611:AS651, "Familiar") +
        SUMIFS(AR611:AR651, AY611:AY651, INDIRECT("AE" &amp; ROW()), AP611:AP651, "📦", AS611:AS651, "Familiar")
    ) / 2
) -
(
    (
        SUMIFS(AR611:AR651, AY611:AY651, INDIRECT("AE" &amp; ROW()), AP611:AP651, "💲", AS611:AS651, "Participante") +
        SUMIFS(AR611:AR651, AY611:AY651, INDIRECT("AE" &amp; ROW()), AP611:AP651, "📦", AS611:AS651, "Participante")
    ) / 2
) -
(
    (
        SUMIFS(AR611:AR651, AY611:AY651, INDIRECT("AE" &amp; ROW()), AP611:AP651, "💲", AS611:AS651, "Empleado") +
        SUMIFS(AR611:AR651, AY611:AY651, INDIRECT("AE" &amp; ROW()), AP611:AP651, "📦", AS611:AS651, "Empleado")
    ) / 2
) -
(
    (
        SUMIFS(AR611:AR651, AY611:AY651, INDIRECT("AE" &amp; ROW()), AP611:AP651, "💲", AS611:AS651, "Exonerado ADH") +
        SUMIFS(AR611:AR651, AY611:AY651, INDIRECT("AE" &amp; ROW()), AP611:AP651, "📦", AS611:AS651, "Exonerado ADH")
    ) / 2
) -
(
    SUMIFS(AR611:AR651, AY611:AY651, INDIRECT("AE" &amp; ROW()), AP611:AP651, "💲", AS611:AS651, "Exonerado Doctor") +
    SUMIFS(AR611:AR651, AY611:AY651, INDIRECT("AE" &amp; ROW()), AP611:AP651, "📦", AS611:AS651, "Exonerado Doctor")
) -
(
    (
        SUMIFS(AR611:AR651, AY611:AY651, INDIRECT("AE" &amp; ROW()), AP611:AP651, "💲", AS611:AS651, "") +
        SUMIFS(AR611:AR651, AY611:AY651, INDIRECT("AE" &amp; ROW()), AP611:AP651, "📦", AS611:AS651, "")
    ) / 2
)</f>
        <v>0</v>
      </c>
      <c r="AM662" s="56"/>
      <c r="AN662" s="56"/>
      <c r="AO662" s="56"/>
      <c r="AP662" s="56"/>
      <c r="AQ662" s="56"/>
      <c r="AR662" s="56"/>
      <c r="AS662" s="56"/>
      <c r="AT662" s="56"/>
      <c r="AU662" s="56"/>
      <c r="AV662" s="56"/>
      <c r="AW662" s="56"/>
      <c r="AX662" s="56"/>
      <c r="AY662" s="56"/>
      <c r="AZ662" s="56"/>
      <c r="BA662" s="56"/>
      <c r="BB662" s="56"/>
      <c r="BC662" s="56"/>
      <c r="BD662" s="56"/>
      <c r="BE662" s="56"/>
      <c r="BF662" s="56"/>
      <c r="BG662" s="56"/>
      <c r="BH662" s="56"/>
      <c r="BI662" s="56"/>
      <c r="BJ662" s="56"/>
      <c r="BK662" s="56"/>
      <c r="BL662" s="56"/>
      <c r="BM662" s="56"/>
      <c r="BN662" s="56"/>
    </row>
    <row r="663" spans="1:66" ht="11.25" customHeight="1">
      <c r="A663" s="3"/>
      <c r="B663" s="3"/>
      <c r="C663" s="3"/>
      <c r="D663" s="3"/>
      <c r="E663" s="3"/>
      <c r="F663" s="3"/>
      <c r="G663" s="3"/>
      <c r="H663" s="3"/>
      <c r="I663" s="3"/>
      <c r="J663" s="3"/>
      <c r="K663" s="3"/>
      <c r="L663" s="3"/>
      <c r="M663" s="3"/>
      <c r="N663" s="3"/>
      <c r="O663" s="1"/>
      <c r="P663" s="3"/>
      <c r="Q663" s="3"/>
      <c r="R663" s="15"/>
      <c r="S663" s="16"/>
      <c r="T663" s="16"/>
      <c r="U663" s="173"/>
      <c r="V663" s="6"/>
      <c r="W663" s="16"/>
      <c r="X663" s="16"/>
      <c r="Y663" s="173"/>
      <c r="Z663" s="48"/>
      <c r="AA663" s="173"/>
      <c r="AB663" s="173"/>
      <c r="AC663" s="173"/>
      <c r="AD663" s="174"/>
      <c r="AI663" s="148">
        <f t="shared" ref="AI663:AL663" ca="1" si="450">SUM(AI648:AI661)</f>
        <v>0</v>
      </c>
      <c r="AJ663" s="148">
        <f t="shared" ca="1" si="450"/>
        <v>0</v>
      </c>
      <c r="AK663" s="148">
        <f t="shared" ca="1" si="450"/>
        <v>0</v>
      </c>
      <c r="AL663" s="148">
        <f t="shared" ca="1" si="450"/>
        <v>0</v>
      </c>
      <c r="AM663" s="174"/>
      <c r="AN663" s="174"/>
      <c r="AO663" s="174"/>
      <c r="AP663" s="174"/>
      <c r="AQ663" s="174"/>
      <c r="AR663" s="174"/>
      <c r="AS663" s="174"/>
      <c r="AT663" s="174"/>
      <c r="AU663" s="174"/>
      <c r="AV663" s="174"/>
      <c r="AW663" s="174"/>
      <c r="AX663" s="174"/>
      <c r="AY663" s="174"/>
      <c r="AZ663" s="174"/>
      <c r="BA663" s="174"/>
      <c r="BB663" s="174"/>
      <c r="BC663" s="174"/>
      <c r="BD663" s="174"/>
      <c r="BE663" s="122"/>
      <c r="BF663" s="122"/>
      <c r="BG663" s="122"/>
      <c r="BH663" s="122"/>
      <c r="BI663" s="122"/>
      <c r="BJ663" s="174"/>
      <c r="BK663" s="174"/>
      <c r="BL663" s="174"/>
      <c r="BM663" s="174"/>
      <c r="BN663" s="174"/>
    </row>
    <row r="664" spans="1:66" ht="15" customHeight="1">
      <c r="A664" s="210">
        <f>IF(WEEKDAY(A609)=6, WORKDAY(A609+1, 1), A609+1)</f>
        <v>46343</v>
      </c>
      <c r="B664" s="211"/>
      <c r="C664" s="211"/>
      <c r="D664" s="211"/>
      <c r="E664" s="211"/>
      <c r="F664" s="211"/>
      <c r="G664" s="211"/>
      <c r="H664" s="211"/>
      <c r="I664" s="211"/>
      <c r="J664" s="211"/>
      <c r="K664" s="211"/>
      <c r="L664" s="211"/>
      <c r="M664" s="211"/>
      <c r="N664" s="212"/>
      <c r="O664" s="1"/>
      <c r="P664" s="1"/>
      <c r="Q664" s="1"/>
      <c r="R664" s="15"/>
      <c r="S664" s="22"/>
      <c r="T664" s="22"/>
      <c r="U664" s="241"/>
      <c r="V664" s="242"/>
      <c r="W664" s="242"/>
      <c r="X664" s="242"/>
      <c r="Y664" s="242"/>
      <c r="Z664" s="23"/>
      <c r="AA664" s="23"/>
      <c r="AB664" s="23"/>
      <c r="AC664" s="23"/>
      <c r="AD664" s="24"/>
      <c r="AE664" s="181"/>
      <c r="AF664" s="181"/>
      <c r="AG664" s="181"/>
      <c r="AH664" s="181"/>
      <c r="AI664" s="181"/>
      <c r="AJ664" s="181"/>
      <c r="AK664" s="181"/>
      <c r="AL664" s="181"/>
      <c r="AM664" s="24"/>
      <c r="AN664" s="24"/>
      <c r="AO664" s="24"/>
      <c r="AP664" s="24"/>
      <c r="AQ664" s="24"/>
      <c r="AR664" s="24"/>
      <c r="AS664" s="24"/>
      <c r="AT664" s="24"/>
      <c r="AU664" s="24"/>
      <c r="AV664" s="24"/>
      <c r="AW664" s="24"/>
      <c r="AX664" s="24"/>
      <c r="AY664" s="24"/>
      <c r="AZ664" s="24"/>
      <c r="BA664" s="24"/>
      <c r="BB664" s="24"/>
      <c r="BC664" s="24"/>
      <c r="BD664" s="24"/>
      <c r="BE664" s="24"/>
      <c r="BF664" s="24"/>
      <c r="BG664" s="24"/>
      <c r="BH664" s="24"/>
      <c r="BI664" s="24"/>
      <c r="BJ664" s="24"/>
      <c r="BK664" s="24"/>
      <c r="BL664" s="24"/>
      <c r="BM664" s="24"/>
      <c r="BN664" s="24"/>
    </row>
    <row r="665" spans="1:66" ht="15" customHeight="1">
      <c r="A665" s="25" t="s">
        <v>15</v>
      </c>
      <c r="B665" s="25" t="s">
        <v>16</v>
      </c>
      <c r="C665" s="213" t="s">
        <v>17</v>
      </c>
      <c r="D665" s="214"/>
      <c r="E665" s="214"/>
      <c r="F665" s="215"/>
      <c r="G665" s="213" t="s">
        <v>18</v>
      </c>
      <c r="H665" s="214"/>
      <c r="I665" s="214"/>
      <c r="J665" s="215"/>
      <c r="K665" s="213" t="s">
        <v>19</v>
      </c>
      <c r="L665" s="214"/>
      <c r="M665" s="214"/>
      <c r="N665" s="215"/>
      <c r="O665" s="1"/>
      <c r="P665" s="1"/>
      <c r="Q665" s="1"/>
      <c r="R665" s="26"/>
      <c r="S665" s="234" t="s">
        <v>17</v>
      </c>
      <c r="T665" s="214"/>
      <c r="U665" s="215"/>
      <c r="V665" s="27"/>
      <c r="W665" s="234" t="s">
        <v>18</v>
      </c>
      <c r="X665" s="214"/>
      <c r="Y665" s="215"/>
      <c r="Z665" s="28"/>
      <c r="AA665" s="234" t="s">
        <v>19</v>
      </c>
      <c r="AB665" s="214"/>
      <c r="AC665" s="215"/>
      <c r="AD665" s="29"/>
      <c r="AE665" s="181"/>
      <c r="AF665" s="181"/>
      <c r="AG665" s="181"/>
      <c r="AH665" s="181"/>
      <c r="AI665" s="181"/>
      <c r="AJ665" s="181"/>
      <c r="AK665" s="181"/>
      <c r="AL665" s="181"/>
      <c r="AM665" s="29"/>
      <c r="AN665" s="34" t="s">
        <v>2</v>
      </c>
      <c r="AO665" s="34" t="s">
        <v>3</v>
      </c>
      <c r="AP665" s="34" t="s">
        <v>4</v>
      </c>
      <c r="AQ665" s="34" t="s">
        <v>5</v>
      </c>
      <c r="AR665" s="34" t="s">
        <v>6</v>
      </c>
      <c r="AS665" s="34" t="s">
        <v>7</v>
      </c>
      <c r="AT665" s="34" t="s">
        <v>27</v>
      </c>
      <c r="AU665" s="34" t="s">
        <v>28</v>
      </c>
      <c r="AV665" s="34" t="s">
        <v>29</v>
      </c>
      <c r="AW665" s="34" t="s">
        <v>30</v>
      </c>
      <c r="AX665" s="34" t="s">
        <v>12</v>
      </c>
      <c r="AY665" s="34" t="s">
        <v>20</v>
      </c>
      <c r="AZ665" s="35"/>
      <c r="BA665" s="35"/>
      <c r="BB665" s="35"/>
      <c r="BC665" s="35"/>
      <c r="BD665" s="35"/>
      <c r="BE665" s="35"/>
      <c r="BF665" s="35"/>
      <c r="BG665" s="35"/>
      <c r="BH665" s="35"/>
      <c r="BI665" s="35"/>
      <c r="BJ665" s="35"/>
      <c r="BK665" s="35"/>
      <c r="BL665" s="35"/>
      <c r="BM665" s="35"/>
      <c r="BN665" s="35"/>
    </row>
    <row r="666" spans="1:66" ht="11.25" customHeight="1">
      <c r="A666" s="219">
        <f>Q672</f>
        <v>0.33333333333333331</v>
      </c>
      <c r="B666" s="38"/>
      <c r="C666" s="204"/>
      <c r="D666" s="207"/>
      <c r="E666" s="40" t="s">
        <v>36</v>
      </c>
      <c r="F666" s="42" t="str">
        <f>IF(D666&lt;&gt;"", VLOOKUP(D666,'Base de Datos'!$A$2:$D1268,2,FALSE()),"")</f>
        <v/>
      </c>
      <c r="G666" s="204"/>
      <c r="H666" s="216"/>
      <c r="I666" s="40" t="s">
        <v>36</v>
      </c>
      <c r="J666" s="42" t="str">
        <f>IF(H666&lt;&gt;"", VLOOKUP(H666,'Base de Datos'!$A$2:$D1268,2,FALSE()),"")</f>
        <v/>
      </c>
      <c r="K666" s="204"/>
      <c r="L666" s="216"/>
      <c r="M666" s="40" t="s">
        <v>36</v>
      </c>
      <c r="N666" s="42" t="str">
        <f>IF(L666&lt;&gt;"", VLOOKUP(L666,'Base de Datos'!$A$2:$D1268,2,FALSE()),"")</f>
        <v/>
      </c>
      <c r="O666" s="43"/>
      <c r="P666" s="1"/>
      <c r="Q666" s="44"/>
      <c r="R666" s="15"/>
      <c r="S666" s="45"/>
      <c r="T666" s="45" t="s">
        <v>37</v>
      </c>
      <c r="U666" s="46"/>
      <c r="V666" s="47"/>
      <c r="W666" s="45"/>
      <c r="X666" s="45" t="s">
        <v>37</v>
      </c>
      <c r="Y666" s="46"/>
      <c r="Z666" s="47"/>
      <c r="AA666" s="45"/>
      <c r="AB666" s="45" t="s">
        <v>37</v>
      </c>
      <c r="AC666" s="46"/>
      <c r="AD666" s="48"/>
      <c r="AE666" s="181"/>
      <c r="AF666" s="181"/>
      <c r="AG666" s="181"/>
      <c r="AH666" s="181"/>
      <c r="AI666" s="181"/>
      <c r="AJ666" s="181"/>
      <c r="AK666" s="181"/>
      <c r="AL666" s="181"/>
      <c r="AM666" s="48"/>
      <c r="AN666" s="53">
        <f>A664</f>
        <v>46343</v>
      </c>
      <c r="AO666" s="54" t="str">
        <f>C665</f>
        <v>Consultorio N° 1</v>
      </c>
      <c r="AP666" s="55">
        <f t="shared" ref="AP666:AQ666" si="451">C666</f>
        <v>0</v>
      </c>
      <c r="AQ666" s="55">
        <f t="shared" si="451"/>
        <v>0</v>
      </c>
      <c r="AR666" s="55">
        <f>U666</f>
        <v>0</v>
      </c>
      <c r="AS666" s="55">
        <f>S666</f>
        <v>0</v>
      </c>
      <c r="AT666" s="55">
        <f>S667</f>
        <v>0</v>
      </c>
      <c r="AU666" s="55">
        <f>U667</f>
        <v>0</v>
      </c>
      <c r="AV666" s="55">
        <f>S668</f>
        <v>0</v>
      </c>
      <c r="AW666" s="55">
        <f>U668</f>
        <v>0</v>
      </c>
      <c r="AX666" s="55">
        <f>U669</f>
        <v>0</v>
      </c>
      <c r="AY666" s="55">
        <f>F669</f>
        <v>0</v>
      </c>
      <c r="AZ666" s="56"/>
      <c r="BA666" s="56"/>
      <c r="BB666" s="56"/>
      <c r="BC666" s="56"/>
      <c r="BD666" s="56"/>
      <c r="BE666" s="56"/>
      <c r="BF666" s="56"/>
      <c r="BG666" s="56"/>
      <c r="BH666" s="56"/>
      <c r="BI666" s="56"/>
      <c r="BJ666" s="56"/>
      <c r="BK666" s="56"/>
      <c r="BL666" s="56"/>
      <c r="BM666" s="56"/>
      <c r="BN666" s="56"/>
    </row>
    <row r="667" spans="1:66" ht="11.25" customHeight="1">
      <c r="A667" s="220"/>
      <c r="B667" s="38"/>
      <c r="C667" s="205"/>
      <c r="D667" s="208"/>
      <c r="E667" s="57" t="s">
        <v>42</v>
      </c>
      <c r="F667" s="58" t="str">
        <f>IF(D666&lt;&gt;"", VLOOKUP(D666,'Base de Datos'!$A$2:$D1268,3,FALSE()),"")</f>
        <v/>
      </c>
      <c r="G667" s="205"/>
      <c r="H667" s="208"/>
      <c r="I667" s="57" t="s">
        <v>42</v>
      </c>
      <c r="J667" s="58" t="str">
        <f>IF(H666&lt;&gt;"", VLOOKUP(H666,'Base de Datos'!$A$2:$D1268,3,FALSE()),"")</f>
        <v/>
      </c>
      <c r="K667" s="205"/>
      <c r="L667" s="208"/>
      <c r="M667" s="57" t="s">
        <v>42</v>
      </c>
      <c r="N667" s="58" t="str">
        <f>IF(L666&lt;&gt;"", VLOOKUP(L666,'Base de Datos'!$A$2:$D1268,3,FALSE()),"")</f>
        <v/>
      </c>
      <c r="O667" s="43"/>
      <c r="P667" s="1"/>
      <c r="Q667" s="44"/>
      <c r="R667" s="15"/>
      <c r="S667" s="229"/>
      <c r="T667" s="230"/>
      <c r="U667" s="59"/>
      <c r="V667" s="47"/>
      <c r="W667" s="229"/>
      <c r="X667" s="230"/>
      <c r="Y667" s="59"/>
      <c r="Z667" s="47"/>
      <c r="AA667" s="229"/>
      <c r="AB667" s="230"/>
      <c r="AC667" s="59"/>
      <c r="AD667" s="48"/>
      <c r="AE667" s="181"/>
      <c r="AF667" s="181"/>
      <c r="AG667" s="181"/>
      <c r="AH667" s="181"/>
      <c r="AI667" s="181"/>
      <c r="AJ667" s="181"/>
      <c r="AK667" s="181"/>
      <c r="AL667" s="181"/>
      <c r="AM667" s="48"/>
      <c r="AN667" s="53">
        <f>A664</f>
        <v>46343</v>
      </c>
      <c r="AO667" s="54" t="str">
        <f>C665</f>
        <v>Consultorio N° 1</v>
      </c>
      <c r="AP667" s="55">
        <f t="shared" ref="AP667:AQ667" si="452">C670</f>
        <v>0</v>
      </c>
      <c r="AQ667" s="55">
        <f t="shared" si="452"/>
        <v>0</v>
      </c>
      <c r="AR667" s="64">
        <f>U670</f>
        <v>0</v>
      </c>
      <c r="AS667" s="55">
        <f>S670</f>
        <v>0</v>
      </c>
      <c r="AT667" s="55">
        <f>S671</f>
        <v>0</v>
      </c>
      <c r="AU667" s="55">
        <f>U671</f>
        <v>0</v>
      </c>
      <c r="AV667" s="55">
        <f>S672</f>
        <v>0</v>
      </c>
      <c r="AW667" s="55">
        <f>U672</f>
        <v>0</v>
      </c>
      <c r="AX667" s="55">
        <f>U673</f>
        <v>0</v>
      </c>
      <c r="AY667" s="55">
        <f>F673</f>
        <v>0</v>
      </c>
      <c r="AZ667" s="56"/>
      <c r="BA667" s="56"/>
      <c r="BB667" s="56"/>
      <c r="BC667" s="56"/>
      <c r="BD667" s="56"/>
      <c r="BE667" s="56"/>
      <c r="BF667" s="56"/>
      <c r="BG667" s="56"/>
      <c r="BH667" s="56"/>
      <c r="BI667" s="56"/>
      <c r="BJ667" s="56"/>
      <c r="BK667" s="56"/>
      <c r="BL667" s="56"/>
      <c r="BM667" s="56"/>
      <c r="BN667" s="56"/>
    </row>
    <row r="668" spans="1:66" ht="11.25" customHeight="1">
      <c r="A668" s="220"/>
      <c r="B668" s="38"/>
      <c r="C668" s="205"/>
      <c r="D668" s="208"/>
      <c r="E668" s="57" t="s">
        <v>44</v>
      </c>
      <c r="F668" s="58" t="str">
        <f>IF(D666&lt;&gt;"", VLOOKUP(D666,'Base de Datos'!$A$2:$D1268,4,FALSE()),"")</f>
        <v/>
      </c>
      <c r="G668" s="205"/>
      <c r="H668" s="208"/>
      <c r="I668" s="57" t="s">
        <v>44</v>
      </c>
      <c r="J668" s="58" t="str">
        <f>IF(H666&lt;&gt;"", VLOOKUP(H666,'Base de Datos'!$A$2:$D1268,4,FALSE()),"")</f>
        <v/>
      </c>
      <c r="K668" s="205"/>
      <c r="L668" s="208"/>
      <c r="M668" s="57" t="s">
        <v>44</v>
      </c>
      <c r="N668" s="58" t="str">
        <f>IF(L666&lt;&gt;"", VLOOKUP(L666,'Base de Datos'!$A$2:$D1268,4,FALSE()),"")</f>
        <v/>
      </c>
      <c r="O668" s="43"/>
      <c r="P668" s="1"/>
      <c r="Q668" s="185"/>
      <c r="R668" s="15"/>
      <c r="S668" s="229"/>
      <c r="T668" s="230"/>
      <c r="U668" s="59"/>
      <c r="V668" s="47"/>
      <c r="W668" s="229"/>
      <c r="X668" s="230"/>
      <c r="Y668" s="59"/>
      <c r="Z668" s="47"/>
      <c r="AA668" s="229"/>
      <c r="AB668" s="230"/>
      <c r="AC668" s="59"/>
      <c r="AD668" s="48"/>
      <c r="AE668" s="181"/>
      <c r="AF668" s="181"/>
      <c r="AG668" s="181"/>
      <c r="AH668" s="181"/>
      <c r="AI668" s="181"/>
      <c r="AJ668" s="181"/>
      <c r="AK668" s="181"/>
      <c r="AL668" s="181"/>
      <c r="AM668" s="48"/>
      <c r="AN668" s="53">
        <f>A664</f>
        <v>46343</v>
      </c>
      <c r="AO668" s="54" t="str">
        <f>C665</f>
        <v>Consultorio N° 1</v>
      </c>
      <c r="AP668" s="55">
        <f t="shared" ref="AP668:AQ668" si="453">C674</f>
        <v>0</v>
      </c>
      <c r="AQ668" s="55">
        <f t="shared" si="453"/>
        <v>0</v>
      </c>
      <c r="AR668" s="64">
        <f>U674</f>
        <v>0</v>
      </c>
      <c r="AS668" s="55">
        <f>S674</f>
        <v>0</v>
      </c>
      <c r="AT668" s="55">
        <f>S675</f>
        <v>0</v>
      </c>
      <c r="AU668" s="55">
        <f>U675</f>
        <v>0</v>
      </c>
      <c r="AV668" s="55">
        <f>S676</f>
        <v>0</v>
      </c>
      <c r="AW668" s="55">
        <f>U676</f>
        <v>0</v>
      </c>
      <c r="AX668" s="55">
        <f>U677</f>
        <v>0</v>
      </c>
      <c r="AY668" s="55">
        <f>F677</f>
        <v>0</v>
      </c>
      <c r="AZ668" s="56"/>
      <c r="BA668" s="56"/>
      <c r="BB668" s="56"/>
      <c r="BC668" s="56"/>
      <c r="BD668" s="56"/>
      <c r="BE668" s="56"/>
      <c r="BF668" s="56"/>
      <c r="BG668" s="56"/>
      <c r="BH668" s="56"/>
      <c r="BI668" s="56"/>
      <c r="BJ668" s="56"/>
      <c r="BK668" s="56"/>
      <c r="BL668" s="56"/>
      <c r="BM668" s="56"/>
      <c r="BN668" s="56"/>
    </row>
    <row r="669" spans="1:66" ht="11.25" customHeight="1">
      <c r="A669" s="221"/>
      <c r="B669" s="38"/>
      <c r="C669" s="206"/>
      <c r="D669" s="209"/>
      <c r="E669" s="85" t="s">
        <v>46</v>
      </c>
      <c r="F669" s="86"/>
      <c r="G669" s="206"/>
      <c r="H669" s="209"/>
      <c r="I669" s="87" t="s">
        <v>46</v>
      </c>
      <c r="J669" s="88"/>
      <c r="K669" s="206"/>
      <c r="L669" s="209"/>
      <c r="M669" s="87" t="s">
        <v>46</v>
      </c>
      <c r="N669" s="88"/>
      <c r="O669" s="43"/>
      <c r="P669" s="1"/>
      <c r="Q669" s="44"/>
      <c r="R669" s="15"/>
      <c r="S669" s="227" t="str">
        <f>IF(OR(S666="Empleado",S666="Familiar"),"Nombre del Empleado","N° Factura")</f>
        <v>N° Factura</v>
      </c>
      <c r="T669" s="228"/>
      <c r="U669" s="89"/>
      <c r="V669" s="47"/>
      <c r="W669" s="227" t="str">
        <f>IF(OR(W666="Empleado",W666="Familiar"),"Nombre del Empleado","N° Factura")</f>
        <v>N° Factura</v>
      </c>
      <c r="X669" s="228"/>
      <c r="Y669" s="89"/>
      <c r="Z669" s="47"/>
      <c r="AA669" s="227" t="str">
        <f>IF(OR(AA666="Empleado",AA666="Familiar"),"Nombre del Empleado","N° Factura")</f>
        <v>N° Factura</v>
      </c>
      <c r="AB669" s="228"/>
      <c r="AC669" s="89"/>
      <c r="AD669" s="48"/>
      <c r="AE669" s="181"/>
      <c r="AF669" s="181"/>
      <c r="AG669" s="181"/>
      <c r="AH669" s="181"/>
      <c r="AI669" s="181"/>
      <c r="AJ669" s="181"/>
      <c r="AK669" s="181"/>
      <c r="AL669" s="181"/>
      <c r="AM669" s="48"/>
      <c r="AN669" s="53">
        <f>A664</f>
        <v>46343</v>
      </c>
      <c r="AO669" s="54" t="str">
        <f>C665</f>
        <v>Consultorio N° 1</v>
      </c>
      <c r="AP669" s="55">
        <f t="shared" ref="AP669:AQ669" si="454">C678</f>
        <v>0</v>
      </c>
      <c r="AQ669" s="55">
        <f t="shared" si="454"/>
        <v>0</v>
      </c>
      <c r="AR669" s="64">
        <f>U678</f>
        <v>0</v>
      </c>
      <c r="AS669" s="55">
        <f>S678</f>
        <v>0</v>
      </c>
      <c r="AT669" s="55">
        <f>S679</f>
        <v>0</v>
      </c>
      <c r="AU669" s="64">
        <f>U679</f>
        <v>0</v>
      </c>
      <c r="AV669" s="55">
        <f>S680</f>
        <v>0</v>
      </c>
      <c r="AW669" s="55">
        <f>U680</f>
        <v>0</v>
      </c>
      <c r="AX669" s="55">
        <f>U681</f>
        <v>0</v>
      </c>
      <c r="AY669" s="55">
        <f>F681</f>
        <v>0</v>
      </c>
      <c r="AZ669" s="56"/>
      <c r="BA669" s="56"/>
      <c r="BB669" s="56"/>
      <c r="BC669" s="56"/>
      <c r="BD669" s="56"/>
      <c r="BE669" s="56"/>
      <c r="BF669" s="56"/>
      <c r="BG669" s="56"/>
      <c r="BH669" s="56"/>
      <c r="BI669" s="56"/>
      <c r="BJ669" s="56"/>
      <c r="BK669" s="56"/>
      <c r="BL669" s="56"/>
      <c r="BM669" s="56"/>
      <c r="BN669" s="56"/>
    </row>
    <row r="670" spans="1:66" ht="11.25" customHeight="1">
      <c r="A670" s="222">
        <f>A666+$Q$13/1440</f>
        <v>0.375</v>
      </c>
      <c r="B670" s="38"/>
      <c r="C670" s="204"/>
      <c r="D670" s="207"/>
      <c r="E670" s="40" t="s">
        <v>36</v>
      </c>
      <c r="F670" s="42" t="str">
        <f>IF(D670&lt;&gt;"", VLOOKUP(D670,'Base de Datos'!$A$2:$D1268,2,FALSE()),"")</f>
        <v/>
      </c>
      <c r="G670" s="226"/>
      <c r="H670" s="216"/>
      <c r="I670" s="40" t="s">
        <v>36</v>
      </c>
      <c r="J670" s="42" t="str">
        <f>IF(H670&lt;&gt;"", VLOOKUP(H670,'Base de Datos'!$A$2:$D1268,2,FALSE()),"")</f>
        <v/>
      </c>
      <c r="K670" s="204"/>
      <c r="L670" s="216"/>
      <c r="M670" s="40" t="s">
        <v>36</v>
      </c>
      <c r="N670" s="42" t="str">
        <f>IF(L670&lt;&gt;"", VLOOKUP(L670,'Base de Datos'!$A$2:$D1268,2,FALSE()),"")</f>
        <v/>
      </c>
      <c r="O670" s="262" t="s">
        <v>32</v>
      </c>
      <c r="P670" s="242"/>
      <c r="Q670" s="263">
        <f ca="1">$N$2</f>
        <v>888.89089999999999</v>
      </c>
      <c r="R670" s="15"/>
      <c r="S670" s="45"/>
      <c r="T670" s="45" t="s">
        <v>37</v>
      </c>
      <c r="U670" s="103"/>
      <c r="V670" s="47"/>
      <c r="W670" s="45"/>
      <c r="X670" s="45" t="s">
        <v>37</v>
      </c>
      <c r="Y670" s="46"/>
      <c r="Z670" s="47"/>
      <c r="AA670" s="45"/>
      <c r="AB670" s="45" t="s">
        <v>37</v>
      </c>
      <c r="AC670" s="46"/>
      <c r="AD670" s="48"/>
      <c r="AE670" s="181"/>
      <c r="AF670" s="181"/>
      <c r="AG670" s="181"/>
      <c r="AH670" s="181"/>
      <c r="AI670" s="181"/>
      <c r="AJ670" s="181"/>
      <c r="AK670" s="181"/>
      <c r="AL670" s="181"/>
      <c r="AM670" s="48"/>
      <c r="AN670" s="53">
        <f>A664</f>
        <v>46343</v>
      </c>
      <c r="AO670" s="54" t="str">
        <f>C665</f>
        <v>Consultorio N° 1</v>
      </c>
      <c r="AP670" s="55">
        <f t="shared" ref="AP670:AQ670" si="455">C682</f>
        <v>0</v>
      </c>
      <c r="AQ670" s="55">
        <f t="shared" si="455"/>
        <v>0</v>
      </c>
      <c r="AR670" s="64">
        <f>U682</f>
        <v>0</v>
      </c>
      <c r="AS670" s="55">
        <f>S682</f>
        <v>0</v>
      </c>
      <c r="AT670" s="55">
        <f>S683</f>
        <v>0</v>
      </c>
      <c r="AU670" s="55">
        <f>U683</f>
        <v>0</v>
      </c>
      <c r="AV670" s="55">
        <f>S684</f>
        <v>0</v>
      </c>
      <c r="AW670" s="55">
        <f>U684</f>
        <v>0</v>
      </c>
      <c r="AX670" s="55">
        <f>U685</f>
        <v>0</v>
      </c>
      <c r="AY670" s="55">
        <f>F685</f>
        <v>0</v>
      </c>
      <c r="AZ670" s="56"/>
      <c r="BA670" s="56"/>
      <c r="BB670" s="56"/>
      <c r="BC670" s="56"/>
      <c r="BD670" s="56"/>
      <c r="BE670" s="56"/>
      <c r="BF670" s="56"/>
      <c r="BG670" s="56"/>
      <c r="BH670" s="56"/>
      <c r="BI670" s="56"/>
      <c r="BJ670" s="56"/>
      <c r="BK670" s="56"/>
      <c r="BL670" s="56"/>
      <c r="BM670" s="56"/>
      <c r="BN670" s="56"/>
    </row>
    <row r="671" spans="1:66" ht="11.25" customHeight="1">
      <c r="A671" s="220"/>
      <c r="B671" s="38"/>
      <c r="C671" s="205"/>
      <c r="D671" s="208"/>
      <c r="E671" s="57" t="s">
        <v>42</v>
      </c>
      <c r="F671" s="58" t="str">
        <f>IF(D670&lt;&gt;"", VLOOKUP(D670,'Base de Datos'!$A$2:$D1268,3,FALSE()),"")</f>
        <v/>
      </c>
      <c r="G671" s="205"/>
      <c r="H671" s="208"/>
      <c r="I671" s="57" t="s">
        <v>42</v>
      </c>
      <c r="J671" s="58" t="str">
        <f>IF(H670&lt;&gt;"", VLOOKUP(H670,'Base de Datos'!$A$2:$D1268,3,FALSE()),"")</f>
        <v/>
      </c>
      <c r="K671" s="205"/>
      <c r="L671" s="208"/>
      <c r="M671" s="57" t="s">
        <v>42</v>
      </c>
      <c r="N671" s="58" t="str">
        <f>IF(L670&lt;&gt;"", VLOOKUP(L670,'Base de Datos'!$A$2:$D1268,3,FALSE()),"")</f>
        <v/>
      </c>
      <c r="O671" s="242"/>
      <c r="P671" s="242"/>
      <c r="Q671" s="264"/>
      <c r="R671" s="15"/>
      <c r="S671" s="229"/>
      <c r="T671" s="230"/>
      <c r="U671" s="59"/>
      <c r="V671" s="47"/>
      <c r="W671" s="229"/>
      <c r="X671" s="230"/>
      <c r="Y671" s="59"/>
      <c r="Z671" s="47"/>
      <c r="AA671" s="229"/>
      <c r="AB671" s="230"/>
      <c r="AC671" s="59"/>
      <c r="AD671" s="48"/>
      <c r="AE671" s="181"/>
      <c r="AF671" s="181"/>
      <c r="AG671" s="181"/>
      <c r="AH671" s="181"/>
      <c r="AI671" s="181"/>
      <c r="AJ671" s="181"/>
      <c r="AK671" s="181"/>
      <c r="AL671" s="181"/>
      <c r="AM671" s="48"/>
      <c r="AN671" s="53">
        <f>A664</f>
        <v>46343</v>
      </c>
      <c r="AO671" s="54" t="str">
        <f>C665</f>
        <v>Consultorio N° 1</v>
      </c>
      <c r="AP671" s="55">
        <f t="shared" ref="AP671:AQ671" si="456">C686</f>
        <v>0</v>
      </c>
      <c r="AQ671" s="55">
        <f t="shared" si="456"/>
        <v>0</v>
      </c>
      <c r="AR671" s="55">
        <f>U686</f>
        <v>0</v>
      </c>
      <c r="AS671" s="55">
        <f>S686</f>
        <v>0</v>
      </c>
      <c r="AT671" s="55">
        <f>S687</f>
        <v>0</v>
      </c>
      <c r="AU671" s="55">
        <f>U687</f>
        <v>0</v>
      </c>
      <c r="AV671" s="55">
        <f>S688</f>
        <v>0</v>
      </c>
      <c r="AW671" s="55">
        <f>U688</f>
        <v>0</v>
      </c>
      <c r="AX671" s="55">
        <f>U689</f>
        <v>0</v>
      </c>
      <c r="AY671" s="55">
        <f>F689</f>
        <v>0</v>
      </c>
      <c r="AZ671" s="56"/>
      <c r="BA671" s="56"/>
      <c r="BB671" s="56"/>
      <c r="BC671" s="56"/>
      <c r="BD671" s="56"/>
      <c r="BE671" s="56"/>
      <c r="BF671" s="56"/>
      <c r="BG671" s="56"/>
      <c r="BH671" s="56"/>
      <c r="BI671" s="56"/>
      <c r="BJ671" s="56"/>
      <c r="BK671" s="56"/>
      <c r="BL671" s="56"/>
      <c r="BM671" s="56"/>
      <c r="BN671" s="56"/>
    </row>
    <row r="672" spans="1:66" ht="11.25" customHeight="1">
      <c r="A672" s="220"/>
      <c r="B672" s="38"/>
      <c r="C672" s="205"/>
      <c r="D672" s="208"/>
      <c r="E672" s="57" t="s">
        <v>44</v>
      </c>
      <c r="F672" s="58" t="str">
        <f>IF(D670&lt;&gt;"", VLOOKUP(D670,'Base de Datos'!$A$2:$D1268,4,FALSE()),"")</f>
        <v/>
      </c>
      <c r="G672" s="205"/>
      <c r="H672" s="208"/>
      <c r="I672" s="57" t="s">
        <v>44</v>
      </c>
      <c r="J672" s="58" t="str">
        <f>IF(H670&lt;&gt;"", VLOOKUP(H670,'Base de Datos'!$A$2:$D1268,4,FALSE()),"")</f>
        <v/>
      </c>
      <c r="K672" s="205"/>
      <c r="L672" s="208"/>
      <c r="M672" s="57" t="s">
        <v>44</v>
      </c>
      <c r="N672" s="58" t="str">
        <f>IF(L670&lt;&gt;"", VLOOKUP(L670,'Base de Datos'!$A$2:$D1268,4,FALSE()),"")</f>
        <v/>
      </c>
      <c r="O672" s="43"/>
      <c r="P672" s="104" t="s">
        <v>50</v>
      </c>
      <c r="Q672" s="110">
        <v>0.33333333333333331</v>
      </c>
      <c r="R672" s="15"/>
      <c r="S672" s="229"/>
      <c r="T672" s="230"/>
      <c r="U672" s="59"/>
      <c r="V672" s="47"/>
      <c r="W672" s="229"/>
      <c r="X672" s="230"/>
      <c r="Y672" s="59"/>
      <c r="Z672" s="47"/>
      <c r="AA672" s="229"/>
      <c r="AB672" s="230"/>
      <c r="AC672" s="59"/>
      <c r="AD672" s="48"/>
      <c r="AE672" s="181"/>
      <c r="AF672" s="181"/>
      <c r="AG672" s="181"/>
      <c r="AH672" s="181"/>
      <c r="AI672" s="181"/>
      <c r="AJ672" s="181"/>
      <c r="AK672" s="181"/>
      <c r="AL672" s="181"/>
      <c r="AM672" s="48"/>
      <c r="AN672" s="53">
        <f>A664</f>
        <v>46343</v>
      </c>
      <c r="AO672" s="54" t="str">
        <f>C665</f>
        <v>Consultorio N° 1</v>
      </c>
      <c r="AP672" s="55">
        <f t="shared" ref="AP672:AQ672" si="457">C690</f>
        <v>0</v>
      </c>
      <c r="AQ672" s="55">
        <f t="shared" si="457"/>
        <v>0</v>
      </c>
      <c r="AR672" s="55">
        <f>U690</f>
        <v>0</v>
      </c>
      <c r="AS672" s="55">
        <f>S690</f>
        <v>0</v>
      </c>
      <c r="AT672" s="55">
        <f>S691</f>
        <v>0</v>
      </c>
      <c r="AU672" s="55">
        <f>U691</f>
        <v>0</v>
      </c>
      <c r="AV672" s="55">
        <f>S692</f>
        <v>0</v>
      </c>
      <c r="AW672" s="55">
        <f>U692</f>
        <v>0</v>
      </c>
      <c r="AX672" s="55">
        <f>U693</f>
        <v>0</v>
      </c>
      <c r="AY672" s="55">
        <f>F693</f>
        <v>0</v>
      </c>
      <c r="AZ672" s="56"/>
      <c r="BA672" s="56"/>
      <c r="BB672" s="56"/>
      <c r="BC672" s="56"/>
      <c r="BD672" s="56"/>
      <c r="BE672" s="56"/>
      <c r="BF672" s="56"/>
      <c r="BG672" s="56"/>
      <c r="BH672" s="56"/>
      <c r="BI672" s="56"/>
      <c r="BJ672" s="56"/>
      <c r="BK672" s="56"/>
      <c r="BL672" s="56"/>
      <c r="BM672" s="56"/>
      <c r="BN672" s="56"/>
    </row>
    <row r="673" spans="1:66" ht="11.25" customHeight="1">
      <c r="A673" s="221"/>
      <c r="B673" s="38"/>
      <c r="C673" s="206"/>
      <c r="D673" s="209"/>
      <c r="E673" s="85" t="s">
        <v>46</v>
      </c>
      <c r="F673" s="107"/>
      <c r="G673" s="206"/>
      <c r="H673" s="209"/>
      <c r="I673" s="85" t="s">
        <v>46</v>
      </c>
      <c r="J673" s="108"/>
      <c r="K673" s="206"/>
      <c r="L673" s="209"/>
      <c r="M673" s="85" t="s">
        <v>46</v>
      </c>
      <c r="N673" s="108"/>
      <c r="O673" s="43"/>
      <c r="P673" s="104" t="s">
        <v>54</v>
      </c>
      <c r="Q673" s="109">
        <v>60</v>
      </c>
      <c r="R673" s="15"/>
      <c r="S673" s="227" t="str">
        <f>IF(OR(S670="Empleado",S670="Familiar"),"Nombre del Empleado","N° Factura")</f>
        <v>N° Factura</v>
      </c>
      <c r="T673" s="228"/>
      <c r="U673" s="89"/>
      <c r="V673" s="47"/>
      <c r="W673" s="227" t="str">
        <f>IF(OR(W670="Empleado",W670="Familiar"),"Nombre del Empleado","N° Factura")</f>
        <v>N° Factura</v>
      </c>
      <c r="X673" s="228"/>
      <c r="Y673" s="111"/>
      <c r="Z673" s="47"/>
      <c r="AA673" s="227" t="str">
        <f>IF(OR(AA670="Empleado",AA670="Familiar"),"Nombre del Empleado","N° Factura")</f>
        <v>N° Factura</v>
      </c>
      <c r="AB673" s="228"/>
      <c r="AC673" s="111"/>
      <c r="AD673" s="48"/>
      <c r="AE673" s="181"/>
      <c r="AF673" s="181"/>
      <c r="AG673" s="181"/>
      <c r="AH673" s="181"/>
      <c r="AI673" s="181"/>
      <c r="AJ673" s="181"/>
      <c r="AK673" s="181"/>
      <c r="AL673" s="181"/>
      <c r="AM673" s="48"/>
      <c r="AN673" s="53">
        <f>A664</f>
        <v>46343</v>
      </c>
      <c r="AO673" s="54" t="str">
        <f>C665</f>
        <v>Consultorio N° 1</v>
      </c>
      <c r="AP673" s="55">
        <f t="shared" ref="AP673:AQ673" si="458">C694</f>
        <v>0</v>
      </c>
      <c r="AQ673" s="55">
        <f t="shared" si="458"/>
        <v>0</v>
      </c>
      <c r="AR673" s="55">
        <f>U694</f>
        <v>0</v>
      </c>
      <c r="AS673" s="55">
        <f>S694</f>
        <v>0</v>
      </c>
      <c r="AT673" s="55">
        <f>S695</f>
        <v>0</v>
      </c>
      <c r="AU673" s="55">
        <f>U695</f>
        <v>0</v>
      </c>
      <c r="AV673" s="55">
        <f>S696</f>
        <v>0</v>
      </c>
      <c r="AW673" s="55">
        <f>U696</f>
        <v>0</v>
      </c>
      <c r="AX673" s="55">
        <f>U697</f>
        <v>0</v>
      </c>
      <c r="AY673" s="55">
        <f>F697</f>
        <v>0</v>
      </c>
      <c r="AZ673" s="56"/>
      <c r="BA673" s="56"/>
      <c r="BB673" s="56"/>
      <c r="BC673" s="56"/>
      <c r="BD673" s="56"/>
      <c r="BE673" s="56"/>
      <c r="BF673" s="56"/>
      <c r="BG673" s="56"/>
      <c r="BH673" s="56"/>
      <c r="BI673" s="56"/>
      <c r="BJ673" s="56"/>
      <c r="BK673" s="56"/>
      <c r="BL673" s="56"/>
      <c r="BM673" s="56"/>
      <c r="BN673" s="56"/>
    </row>
    <row r="674" spans="1:66" ht="11.25" customHeight="1">
      <c r="A674" s="222">
        <f>A670+$Q$13/1440</f>
        <v>0.41666666666666669</v>
      </c>
      <c r="B674" s="38"/>
      <c r="C674" s="204"/>
      <c r="D674" s="207"/>
      <c r="E674" s="40" t="s">
        <v>36</v>
      </c>
      <c r="F674" s="42" t="str">
        <f>IF(D674&lt;&gt;"", VLOOKUP(D674,'Base de Datos'!$A$2:$D1268,2,FALSE()),"")</f>
        <v/>
      </c>
      <c r="G674" s="218"/>
      <c r="H674" s="217"/>
      <c r="I674" s="118" t="s">
        <v>36</v>
      </c>
      <c r="J674" s="42" t="str">
        <f>IF(H674&lt;&gt;"", VLOOKUP(H674,'Base de Datos'!$A$2:$D1268,2,FALSE()),"")</f>
        <v/>
      </c>
      <c r="K674" s="218"/>
      <c r="L674" s="217"/>
      <c r="M674" s="118" t="s">
        <v>36</v>
      </c>
      <c r="N674" s="42" t="str">
        <f>IF(L674&lt;&gt;"", VLOOKUP(L674,'Base de Datos'!$A$2:$D1268,2,FALSE()),"")</f>
        <v/>
      </c>
      <c r="O674" s="43"/>
      <c r="P674" s="1"/>
      <c r="Q674" s="1"/>
      <c r="R674" s="15"/>
      <c r="S674" s="45"/>
      <c r="T674" s="45" t="s">
        <v>37</v>
      </c>
      <c r="U674" s="46"/>
      <c r="V674" s="47"/>
      <c r="W674" s="45"/>
      <c r="X674" s="45" t="s">
        <v>37</v>
      </c>
      <c r="Y674" s="46"/>
      <c r="Z674" s="47"/>
      <c r="AA674" s="45"/>
      <c r="AB674" s="45" t="s">
        <v>37</v>
      </c>
      <c r="AC674" s="46"/>
      <c r="AD674" s="48"/>
      <c r="AE674" s="181"/>
      <c r="AF674" s="181"/>
      <c r="AG674" s="181"/>
      <c r="AH674" s="181"/>
      <c r="AI674" s="181"/>
      <c r="AJ674" s="181"/>
      <c r="AK674" s="181"/>
      <c r="AL674" s="181"/>
      <c r="AM674" s="48"/>
      <c r="AN674" s="53">
        <f>A664</f>
        <v>46343</v>
      </c>
      <c r="AO674" s="54" t="str">
        <f>C665</f>
        <v>Consultorio N° 1</v>
      </c>
      <c r="AP674" s="55">
        <f t="shared" ref="AP674:AQ674" si="459">C698</f>
        <v>0</v>
      </c>
      <c r="AQ674" s="55">
        <f t="shared" si="459"/>
        <v>0</v>
      </c>
      <c r="AR674" s="55">
        <f>U698</f>
        <v>0</v>
      </c>
      <c r="AS674" s="55">
        <f>S698</f>
        <v>0</v>
      </c>
      <c r="AT674" s="55">
        <f>S699</f>
        <v>0</v>
      </c>
      <c r="AU674" s="55">
        <f>U699</f>
        <v>0</v>
      </c>
      <c r="AV674" s="55">
        <f>S700</f>
        <v>0</v>
      </c>
      <c r="AW674" s="55">
        <f>U700</f>
        <v>0</v>
      </c>
      <c r="AX674" s="55">
        <f>U701</f>
        <v>0</v>
      </c>
      <c r="AY674" s="55">
        <f>F701</f>
        <v>0</v>
      </c>
      <c r="AZ674" s="56"/>
      <c r="BA674" s="56"/>
      <c r="BB674" s="56"/>
      <c r="BC674" s="56"/>
      <c r="BD674" s="56"/>
      <c r="BE674" s="56"/>
      <c r="BF674" s="56"/>
      <c r="BG674" s="56"/>
      <c r="BH674" s="56"/>
      <c r="BI674" s="56"/>
      <c r="BJ674" s="56"/>
      <c r="BK674" s="56"/>
      <c r="BL674" s="56"/>
      <c r="BM674" s="56"/>
      <c r="BN674" s="56"/>
    </row>
    <row r="675" spans="1:66" ht="11.25" customHeight="1">
      <c r="A675" s="220"/>
      <c r="B675" s="38"/>
      <c r="C675" s="205"/>
      <c r="D675" s="208"/>
      <c r="E675" s="57" t="s">
        <v>42</v>
      </c>
      <c r="F675" s="58" t="str">
        <f>IF(D674&lt;&gt;"", VLOOKUP(D674,'Base de Datos'!$A$2:$D1268,3,FALSE()),"")</f>
        <v/>
      </c>
      <c r="G675" s="205"/>
      <c r="H675" s="208"/>
      <c r="I675" s="57" t="s">
        <v>42</v>
      </c>
      <c r="J675" s="58" t="str">
        <f>IF(H674&lt;&gt;"", VLOOKUP(H674,'Base de Datos'!$A$2:$D1268,3,FALSE()),"")</f>
        <v/>
      </c>
      <c r="K675" s="205"/>
      <c r="L675" s="208"/>
      <c r="M675" s="57" t="s">
        <v>42</v>
      </c>
      <c r="N675" s="58" t="str">
        <f>IF(L674&lt;&gt;"", VLOOKUP(L674,'Base de Datos'!$A$2:$D1268,3,FALSE()),"")</f>
        <v/>
      </c>
      <c r="O675" s="43"/>
      <c r="P675" s="119" t="s">
        <v>58</v>
      </c>
      <c r="Q675" s="44"/>
      <c r="R675" s="15"/>
      <c r="S675" s="229"/>
      <c r="T675" s="230"/>
      <c r="U675" s="59"/>
      <c r="V675" s="47"/>
      <c r="W675" s="229"/>
      <c r="X675" s="230"/>
      <c r="Y675" s="59"/>
      <c r="Z675" s="47"/>
      <c r="AA675" s="229"/>
      <c r="AB675" s="230"/>
      <c r="AC675" s="59"/>
      <c r="AD675" s="48"/>
      <c r="AE675" s="181"/>
      <c r="AF675" s="181"/>
      <c r="AG675" s="181"/>
      <c r="AH675" s="181"/>
      <c r="AI675" s="181"/>
      <c r="AJ675" s="181"/>
      <c r="AK675" s="181"/>
      <c r="AL675" s="181"/>
      <c r="AM675" s="48"/>
      <c r="AN675" s="53">
        <f>A664</f>
        <v>46343</v>
      </c>
      <c r="AO675" s="54" t="str">
        <f>C665</f>
        <v>Consultorio N° 1</v>
      </c>
      <c r="AP675" s="55">
        <f t="shared" ref="AP675:AQ675" si="460">C702</f>
        <v>0</v>
      </c>
      <c r="AQ675" s="55">
        <f t="shared" si="460"/>
        <v>0</v>
      </c>
      <c r="AR675" s="55">
        <f>U702</f>
        <v>0</v>
      </c>
      <c r="AS675" s="55">
        <f>S702</f>
        <v>0</v>
      </c>
      <c r="AT675" s="55">
        <f>S703</f>
        <v>0</v>
      </c>
      <c r="AU675" s="55">
        <f>U703</f>
        <v>0</v>
      </c>
      <c r="AV675" s="55">
        <f>S704</f>
        <v>0</v>
      </c>
      <c r="AW675" s="55">
        <f>U704</f>
        <v>0</v>
      </c>
      <c r="AX675" s="55">
        <f>U705</f>
        <v>0</v>
      </c>
      <c r="AY675" s="55">
        <f>F705</f>
        <v>0</v>
      </c>
      <c r="AZ675" s="56"/>
      <c r="BA675" s="56"/>
      <c r="BB675" s="56"/>
      <c r="BC675" s="56"/>
      <c r="BD675" s="56"/>
      <c r="BE675" s="56"/>
      <c r="BF675" s="56"/>
      <c r="BG675" s="56"/>
      <c r="BH675" s="56"/>
      <c r="BI675" s="56"/>
      <c r="BJ675" s="56"/>
      <c r="BK675" s="56"/>
      <c r="BL675" s="56"/>
      <c r="BM675" s="56"/>
      <c r="BN675" s="56"/>
    </row>
    <row r="676" spans="1:66" ht="11.25" customHeight="1">
      <c r="A676" s="220"/>
      <c r="B676" s="38"/>
      <c r="C676" s="205"/>
      <c r="D676" s="208"/>
      <c r="E676" s="57" t="s">
        <v>44</v>
      </c>
      <c r="F676" s="58" t="str">
        <f>IF(D674&lt;&gt;"", VLOOKUP(D674,'Base de Datos'!$A$2:$D1268,4,FALSE()),"")</f>
        <v/>
      </c>
      <c r="G676" s="205"/>
      <c r="H676" s="208"/>
      <c r="I676" s="57" t="s">
        <v>44</v>
      </c>
      <c r="J676" s="58" t="str">
        <f>IF(H674&lt;&gt;"", VLOOKUP(H674,'Base de Datos'!$A$2:$D1268,4,FALSE()),"")</f>
        <v/>
      </c>
      <c r="K676" s="205"/>
      <c r="L676" s="208"/>
      <c r="M676" s="57" t="s">
        <v>44</v>
      </c>
      <c r="N676" s="58" t="str">
        <f>IF(L674&lt;&gt;"", VLOOKUP(L674,'Base de Datos'!$A$2:$D1268,4,FALSE()),"")</f>
        <v/>
      </c>
      <c r="O676" s="43"/>
      <c r="P676" s="120" t="s">
        <v>61</v>
      </c>
      <c r="Q676" s="121" t="s">
        <v>62</v>
      </c>
      <c r="R676" s="15"/>
      <c r="S676" s="229"/>
      <c r="T676" s="230"/>
      <c r="U676" s="59"/>
      <c r="V676" s="47"/>
      <c r="W676" s="229"/>
      <c r="X676" s="230"/>
      <c r="Y676" s="59"/>
      <c r="Z676" s="47"/>
      <c r="AA676" s="229"/>
      <c r="AB676" s="230"/>
      <c r="AC676" s="59"/>
      <c r="AD676" s="48"/>
      <c r="AE676" s="181"/>
      <c r="AF676" s="181"/>
      <c r="AG676" s="181"/>
      <c r="AH676" s="181"/>
      <c r="AI676" s="181"/>
      <c r="AJ676" s="181"/>
      <c r="AK676" s="181"/>
      <c r="AL676" s="181"/>
      <c r="AM676" s="48"/>
      <c r="AN676" s="53">
        <f>A664</f>
        <v>46343</v>
      </c>
      <c r="AO676" s="54" t="s">
        <v>17</v>
      </c>
      <c r="AP676" s="55">
        <f t="shared" ref="AP676:AQ676" si="461">C706</f>
        <v>0</v>
      </c>
      <c r="AQ676" s="55">
        <f t="shared" si="461"/>
        <v>0</v>
      </c>
      <c r="AR676" s="55">
        <f>U706</f>
        <v>0</v>
      </c>
      <c r="AS676" s="55">
        <f>S706</f>
        <v>0</v>
      </c>
      <c r="AT676" s="55">
        <f>S707</f>
        <v>0</v>
      </c>
      <c r="AU676" s="55">
        <f>U707</f>
        <v>0</v>
      </c>
      <c r="AV676" s="55">
        <f>S708</f>
        <v>0</v>
      </c>
      <c r="AW676" s="55">
        <f>U708</f>
        <v>0</v>
      </c>
      <c r="AX676" s="55">
        <f>U709</f>
        <v>0</v>
      </c>
      <c r="AY676" s="55">
        <f>F709</f>
        <v>0</v>
      </c>
      <c r="AZ676" s="56"/>
      <c r="BA676" s="56"/>
      <c r="BB676" s="56"/>
      <c r="BC676" s="56"/>
      <c r="BD676" s="56"/>
      <c r="BE676" s="56"/>
      <c r="BF676" s="56"/>
      <c r="BG676" s="56"/>
      <c r="BH676" s="56"/>
      <c r="BI676" s="56"/>
      <c r="BJ676" s="56"/>
      <c r="BK676" s="56"/>
      <c r="BL676" s="56"/>
      <c r="BM676" s="56"/>
      <c r="BN676" s="56"/>
    </row>
    <row r="677" spans="1:66" ht="11.25" customHeight="1">
      <c r="A677" s="221"/>
      <c r="B677" s="38"/>
      <c r="C677" s="206"/>
      <c r="D677" s="209"/>
      <c r="E677" s="85" t="s">
        <v>46</v>
      </c>
      <c r="F677" s="86"/>
      <c r="G677" s="206"/>
      <c r="H677" s="209"/>
      <c r="I677" s="85" t="s">
        <v>46</v>
      </c>
      <c r="J677" s="108"/>
      <c r="K677" s="206"/>
      <c r="L677" s="209"/>
      <c r="M677" s="85" t="s">
        <v>46</v>
      </c>
      <c r="N677" s="108"/>
      <c r="O677" s="43"/>
      <c r="P677" s="123" t="s">
        <v>64</v>
      </c>
      <c r="Q677" s="124" t="s">
        <v>65</v>
      </c>
      <c r="R677" s="15"/>
      <c r="S677" s="227" t="str">
        <f>IF(OR(S674="Empleado",S674="Familiar"),"Nombre del Empleado","N° Factura")</f>
        <v>N° Factura</v>
      </c>
      <c r="T677" s="228"/>
      <c r="U677" s="89"/>
      <c r="V677" s="47"/>
      <c r="W677" s="227" t="str">
        <f>IF(OR(W674="Empleado",W674="Familiar"),"Nombre del Empleado","N° Factura")</f>
        <v>N° Factura</v>
      </c>
      <c r="X677" s="228"/>
      <c r="Y677" s="89"/>
      <c r="Z677" s="47"/>
      <c r="AA677" s="227" t="str">
        <f>IF(OR(AA674="Empleado",AA674="Familiar"),"Nombre del Empleado","N° Factura")</f>
        <v>N° Factura</v>
      </c>
      <c r="AB677" s="228"/>
      <c r="AC677" s="89"/>
      <c r="AD677" s="48"/>
      <c r="AE677" s="181"/>
      <c r="AF677" s="181"/>
      <c r="AG677" s="181"/>
      <c r="AH677" s="181"/>
      <c r="AI677" s="181"/>
      <c r="AJ677" s="181"/>
      <c r="AK677" s="181"/>
      <c r="AL677" s="181"/>
      <c r="AM677" s="48"/>
      <c r="AN677" s="53">
        <f>A664</f>
        <v>46343</v>
      </c>
      <c r="AO677" s="54" t="s">
        <v>17</v>
      </c>
      <c r="AP677" s="55">
        <f t="shared" ref="AP677:AQ677" si="462">C710</f>
        <v>0</v>
      </c>
      <c r="AQ677" s="55">
        <f t="shared" si="462"/>
        <v>0</v>
      </c>
      <c r="AR677" s="55">
        <f>U710</f>
        <v>0</v>
      </c>
      <c r="AS677" s="55">
        <f>S710</f>
        <v>0</v>
      </c>
      <c r="AT677" s="55">
        <f>S711</f>
        <v>0</v>
      </c>
      <c r="AU677" s="55">
        <f>U711</f>
        <v>0</v>
      </c>
      <c r="AV677" s="55">
        <f>S712</f>
        <v>0</v>
      </c>
      <c r="AW677" s="55">
        <f>U712</f>
        <v>0</v>
      </c>
      <c r="AX677" s="55">
        <f>U713</f>
        <v>0</v>
      </c>
      <c r="AY677" s="55">
        <f>F713</f>
        <v>0</v>
      </c>
      <c r="AZ677" s="56"/>
      <c r="BA677" s="56"/>
      <c r="BB677" s="56"/>
      <c r="BC677" s="56"/>
      <c r="BD677" s="56"/>
      <c r="BE677" s="56"/>
      <c r="BF677" s="56"/>
      <c r="BG677" s="56"/>
      <c r="BH677" s="56"/>
      <c r="BI677" s="56"/>
      <c r="BJ677" s="56"/>
      <c r="BK677" s="56"/>
      <c r="BL677" s="56"/>
      <c r="BM677" s="56"/>
      <c r="BN677" s="56"/>
    </row>
    <row r="678" spans="1:66" ht="11.25" customHeight="1">
      <c r="A678" s="222">
        <f>A674+$Q$13/1440</f>
        <v>0.45833333333333337</v>
      </c>
      <c r="B678" s="38"/>
      <c r="C678" s="204"/>
      <c r="D678" s="207"/>
      <c r="E678" s="40" t="s">
        <v>36</v>
      </c>
      <c r="F678" s="42" t="str">
        <f>IF(D678&lt;&gt;"", VLOOKUP(D678,'Base de Datos'!$A$2:$D1268,2,FALSE()),"")</f>
        <v/>
      </c>
      <c r="G678" s="204"/>
      <c r="H678" s="216"/>
      <c r="I678" s="40" t="s">
        <v>36</v>
      </c>
      <c r="J678" s="42" t="str">
        <f>IF(H678&lt;&gt;"", VLOOKUP(H678,'Base de Datos'!$A$2:$D1268,2,FALSE()),"")</f>
        <v/>
      </c>
      <c r="K678" s="204"/>
      <c r="L678" s="216"/>
      <c r="M678" s="40" t="s">
        <v>36</v>
      </c>
      <c r="N678" s="42" t="str">
        <f>IF(L678&lt;&gt;"", VLOOKUP(L678,'Base de Datos'!$A$2:$D1268,2,FALSE()),"")</f>
        <v/>
      </c>
      <c r="O678" s="43"/>
      <c r="P678" s="127" t="s">
        <v>67</v>
      </c>
      <c r="Q678" s="128" t="s">
        <v>68</v>
      </c>
      <c r="R678" s="15"/>
      <c r="S678" s="45"/>
      <c r="T678" s="45" t="s">
        <v>37</v>
      </c>
      <c r="U678" s="46"/>
      <c r="V678" s="47"/>
      <c r="W678" s="45"/>
      <c r="X678" s="45" t="s">
        <v>37</v>
      </c>
      <c r="Y678" s="46"/>
      <c r="Z678" s="47"/>
      <c r="AA678" s="45"/>
      <c r="AB678" s="45" t="s">
        <v>37</v>
      </c>
      <c r="AC678" s="46"/>
      <c r="AD678" s="48"/>
      <c r="AE678" s="181"/>
      <c r="AF678" s="181"/>
      <c r="AG678" s="181"/>
      <c r="AH678" s="181"/>
      <c r="AI678" s="181"/>
      <c r="AJ678" s="181"/>
      <c r="AK678" s="181"/>
      <c r="AL678" s="181"/>
      <c r="AM678" s="48"/>
      <c r="AN678" s="53">
        <f>A664</f>
        <v>46343</v>
      </c>
      <c r="AO678" s="54" t="s">
        <v>17</v>
      </c>
      <c r="AP678" s="55">
        <f t="shared" ref="AP678:AQ678" si="463">C714</f>
        <v>0</v>
      </c>
      <c r="AQ678" s="55">
        <f t="shared" si="463"/>
        <v>0</v>
      </c>
      <c r="AR678" s="55">
        <f>U714</f>
        <v>0</v>
      </c>
      <c r="AS678" s="55">
        <f>S714</f>
        <v>0</v>
      </c>
      <c r="AT678" s="55">
        <f>S715</f>
        <v>0</v>
      </c>
      <c r="AU678" s="55">
        <f>U715</f>
        <v>0</v>
      </c>
      <c r="AV678" s="55">
        <f>S716</f>
        <v>0</v>
      </c>
      <c r="AW678" s="55">
        <f>U716</f>
        <v>0</v>
      </c>
      <c r="AX678" s="55">
        <f>U717</f>
        <v>0</v>
      </c>
      <c r="AY678" s="55">
        <f>F717</f>
        <v>0</v>
      </c>
      <c r="AZ678" s="56"/>
      <c r="BA678" s="56"/>
      <c r="BB678" s="56"/>
      <c r="BC678" s="56"/>
      <c r="BD678" s="56"/>
      <c r="BE678" s="56"/>
      <c r="BF678" s="56"/>
      <c r="BG678" s="56"/>
      <c r="BH678" s="56"/>
      <c r="BI678" s="56"/>
      <c r="BJ678" s="56"/>
      <c r="BK678" s="56"/>
      <c r="BL678" s="56"/>
      <c r="BM678" s="56"/>
      <c r="BN678" s="56"/>
    </row>
    <row r="679" spans="1:66" ht="11.25" customHeight="1">
      <c r="A679" s="220"/>
      <c r="B679" s="38"/>
      <c r="C679" s="205"/>
      <c r="D679" s="208"/>
      <c r="E679" s="57" t="s">
        <v>42</v>
      </c>
      <c r="F679" s="58" t="str">
        <f>IF(D678&lt;&gt;"", VLOOKUP(D678,'Base de Datos'!$A$2:$D1268,3,FALSE()),"")</f>
        <v/>
      </c>
      <c r="G679" s="205"/>
      <c r="H679" s="208"/>
      <c r="I679" s="57" t="s">
        <v>42</v>
      </c>
      <c r="J679" s="58" t="str">
        <f>IF(H678&lt;&gt;"", VLOOKUP(H678,'Base de Datos'!$A$2:$D1268,3,FALSE()),"")</f>
        <v/>
      </c>
      <c r="K679" s="205"/>
      <c r="L679" s="208"/>
      <c r="M679" s="57" t="s">
        <v>42</v>
      </c>
      <c r="N679" s="58" t="str">
        <f>IF(L678&lt;&gt;"", VLOOKUP(L678,'Base de Datos'!$A$2:$D1268,3,FALSE()),"")</f>
        <v/>
      </c>
      <c r="O679" s="43"/>
      <c r="P679" s="130" t="s">
        <v>70</v>
      </c>
      <c r="Q679" s="131" t="s">
        <v>71</v>
      </c>
      <c r="R679" s="15"/>
      <c r="S679" s="229"/>
      <c r="T679" s="230"/>
      <c r="U679" s="59"/>
      <c r="V679" s="47"/>
      <c r="W679" s="229"/>
      <c r="X679" s="230"/>
      <c r="Y679" s="59"/>
      <c r="Z679" s="47"/>
      <c r="AA679" s="229"/>
      <c r="AB679" s="230"/>
      <c r="AC679" s="59"/>
      <c r="AD679" s="48"/>
      <c r="AE679" s="181"/>
      <c r="AF679" s="181"/>
      <c r="AG679" s="181"/>
      <c r="AH679" s="181"/>
      <c r="AI679" s="181"/>
      <c r="AJ679" s="181"/>
      <c r="AK679" s="181"/>
      <c r="AL679" s="181"/>
      <c r="AM679" s="48"/>
      <c r="AN679" s="53">
        <f>A664</f>
        <v>46343</v>
      </c>
      <c r="AO679" s="54" t="str">
        <f>G665</f>
        <v>Consultorio N° 2</v>
      </c>
      <c r="AP679" s="55">
        <f t="shared" ref="AP679:AQ679" si="464">G666</f>
        <v>0</v>
      </c>
      <c r="AQ679" s="55">
        <f t="shared" si="464"/>
        <v>0</v>
      </c>
      <c r="AR679" s="55">
        <f>Y666</f>
        <v>0</v>
      </c>
      <c r="AS679" s="55">
        <f>W666</f>
        <v>0</v>
      </c>
      <c r="AT679" s="55">
        <f>W667</f>
        <v>0</v>
      </c>
      <c r="AU679" s="55">
        <f>Y667</f>
        <v>0</v>
      </c>
      <c r="AV679" s="55">
        <f>W668</f>
        <v>0</v>
      </c>
      <c r="AW679" s="55">
        <f>Y668</f>
        <v>0</v>
      </c>
      <c r="AX679" s="55">
        <f>Y669</f>
        <v>0</v>
      </c>
      <c r="AY679" s="55">
        <f>J669</f>
        <v>0</v>
      </c>
      <c r="AZ679" s="56"/>
      <c r="BA679" s="56"/>
      <c r="BB679" s="56"/>
      <c r="BC679" s="56"/>
      <c r="BD679" s="56"/>
      <c r="BE679" s="56"/>
      <c r="BF679" s="56"/>
      <c r="BG679" s="56"/>
      <c r="BH679" s="56"/>
      <c r="BI679" s="56"/>
      <c r="BJ679" s="56"/>
      <c r="BK679" s="56"/>
      <c r="BL679" s="56"/>
      <c r="BM679" s="56"/>
      <c r="BN679" s="56"/>
    </row>
    <row r="680" spans="1:66" ht="11.25" customHeight="1">
      <c r="A680" s="220"/>
      <c r="B680" s="38"/>
      <c r="C680" s="205"/>
      <c r="D680" s="208"/>
      <c r="E680" s="57" t="s">
        <v>44</v>
      </c>
      <c r="F680" s="58" t="str">
        <f>IF(D678&lt;&gt;"", VLOOKUP(D678,'Base de Datos'!$A$2:$D1268,4,FALSE()),"")</f>
        <v/>
      </c>
      <c r="G680" s="205"/>
      <c r="H680" s="208"/>
      <c r="I680" s="57" t="s">
        <v>44</v>
      </c>
      <c r="J680" s="58" t="str">
        <f>IF(H678&lt;&gt;"", VLOOKUP(H678,'Base de Datos'!$A$2:$D1268,4,FALSE()),"")</f>
        <v/>
      </c>
      <c r="K680" s="205"/>
      <c r="L680" s="208"/>
      <c r="M680" s="57" t="s">
        <v>44</v>
      </c>
      <c r="N680" s="58" t="str">
        <f>IF(L678&lt;&gt;"", VLOOKUP(L678,'Base de Datos'!$A$2:$D1268,4,FALSE()),"")</f>
        <v/>
      </c>
      <c r="O680" s="43"/>
      <c r="P680" s="132" t="s">
        <v>73</v>
      </c>
      <c r="Q680" s="133" t="s">
        <v>74</v>
      </c>
      <c r="R680" s="15"/>
      <c r="S680" s="229"/>
      <c r="T680" s="230"/>
      <c r="U680" s="59"/>
      <c r="V680" s="47"/>
      <c r="W680" s="229"/>
      <c r="X680" s="230"/>
      <c r="Y680" s="59"/>
      <c r="Z680" s="47"/>
      <c r="AA680" s="229"/>
      <c r="AB680" s="230"/>
      <c r="AC680" s="59"/>
      <c r="AD680" s="48"/>
      <c r="AE680" s="181"/>
      <c r="AF680" s="181"/>
      <c r="AG680" s="181"/>
      <c r="AH680" s="181"/>
      <c r="AI680" s="181"/>
      <c r="AJ680" s="181"/>
      <c r="AK680" s="181"/>
      <c r="AL680" s="181"/>
      <c r="AM680" s="48"/>
      <c r="AN680" s="53">
        <f>A664</f>
        <v>46343</v>
      </c>
      <c r="AO680" s="54" t="str">
        <f>G665</f>
        <v>Consultorio N° 2</v>
      </c>
      <c r="AP680" s="55">
        <f t="shared" ref="AP680:AQ680" si="465">G670</f>
        <v>0</v>
      </c>
      <c r="AQ680" s="55">
        <f t="shared" si="465"/>
        <v>0</v>
      </c>
      <c r="AR680" s="55">
        <f>Y670</f>
        <v>0</v>
      </c>
      <c r="AS680" s="55">
        <f>W670</f>
        <v>0</v>
      </c>
      <c r="AT680" s="55">
        <f>W671</f>
        <v>0</v>
      </c>
      <c r="AU680" s="55">
        <f>Y671</f>
        <v>0</v>
      </c>
      <c r="AV680" s="55">
        <f>W672</f>
        <v>0</v>
      </c>
      <c r="AW680" s="55">
        <f>Y672</f>
        <v>0</v>
      </c>
      <c r="AX680" s="55">
        <f>Y673</f>
        <v>0</v>
      </c>
      <c r="AY680" s="55">
        <f>J673</f>
        <v>0</v>
      </c>
      <c r="AZ680" s="56"/>
      <c r="BA680" s="56"/>
      <c r="BB680" s="56"/>
      <c r="BC680" s="56"/>
      <c r="BD680" s="56"/>
      <c r="BE680" s="56"/>
      <c r="BF680" s="56"/>
      <c r="BG680" s="56"/>
      <c r="BH680" s="56"/>
      <c r="BI680" s="56"/>
      <c r="BJ680" s="56"/>
      <c r="BK680" s="56"/>
      <c r="BL680" s="56"/>
      <c r="BM680" s="56"/>
      <c r="BN680" s="56"/>
    </row>
    <row r="681" spans="1:66" ht="11.25" customHeight="1">
      <c r="A681" s="221"/>
      <c r="B681" s="38"/>
      <c r="C681" s="206"/>
      <c r="D681" s="209"/>
      <c r="E681" s="85" t="s">
        <v>46</v>
      </c>
      <c r="F681" s="86"/>
      <c r="G681" s="206"/>
      <c r="H681" s="209"/>
      <c r="I681" s="85" t="s">
        <v>46</v>
      </c>
      <c r="J681" s="108"/>
      <c r="K681" s="206"/>
      <c r="L681" s="209"/>
      <c r="M681" s="85" t="s">
        <v>46</v>
      </c>
      <c r="N681" s="108"/>
      <c r="O681" s="43"/>
      <c r="P681" s="137" t="s">
        <v>52</v>
      </c>
      <c r="Q681" s="138" t="s">
        <v>76</v>
      </c>
      <c r="R681" s="15"/>
      <c r="S681" s="227" t="str">
        <f>IF(OR(S678="Empleado",S678="Familiar"),"Nombre del Empleado","N° Factura")</f>
        <v>N° Factura</v>
      </c>
      <c r="T681" s="228"/>
      <c r="U681" s="89"/>
      <c r="V681" s="47"/>
      <c r="W681" s="227" t="str">
        <f>IF(OR(W678="Empleado",W678="Familiar"),"Nombre del Empleado","N° Factura")</f>
        <v>N° Factura</v>
      </c>
      <c r="X681" s="228"/>
      <c r="Y681" s="89"/>
      <c r="Z681" s="47"/>
      <c r="AA681" s="227" t="str">
        <f>IF(OR(AA678="Empleado",AA678="Familiar"),"Nombre del Empleado","N° Factura")</f>
        <v>N° Factura</v>
      </c>
      <c r="AB681" s="228"/>
      <c r="AC681" s="89"/>
      <c r="AD681" s="48"/>
      <c r="AE681" s="181"/>
      <c r="AF681" s="181"/>
      <c r="AG681" s="181"/>
      <c r="AH681" s="181"/>
      <c r="AI681" s="181"/>
      <c r="AJ681" s="181"/>
      <c r="AK681" s="181"/>
      <c r="AL681" s="181"/>
      <c r="AM681" s="48"/>
      <c r="AN681" s="53">
        <f>A664</f>
        <v>46343</v>
      </c>
      <c r="AO681" s="54" t="str">
        <f>G665</f>
        <v>Consultorio N° 2</v>
      </c>
      <c r="AP681" s="55">
        <f t="shared" ref="AP681:AQ681" si="466">G674</f>
        <v>0</v>
      </c>
      <c r="AQ681" s="55">
        <f t="shared" si="466"/>
        <v>0</v>
      </c>
      <c r="AR681" s="55">
        <f>Y674</f>
        <v>0</v>
      </c>
      <c r="AS681" s="55">
        <f>W674</f>
        <v>0</v>
      </c>
      <c r="AT681" s="55">
        <f>W675</f>
        <v>0</v>
      </c>
      <c r="AU681" s="55">
        <f>Y675</f>
        <v>0</v>
      </c>
      <c r="AV681" s="55">
        <f>W676</f>
        <v>0</v>
      </c>
      <c r="AW681" s="55">
        <f>Y676</f>
        <v>0</v>
      </c>
      <c r="AX681" s="55">
        <f>Y677</f>
        <v>0</v>
      </c>
      <c r="AY681" s="55">
        <f>J677</f>
        <v>0</v>
      </c>
      <c r="AZ681" s="56"/>
      <c r="BA681" s="56"/>
      <c r="BB681" s="56"/>
      <c r="BC681" s="56"/>
      <c r="BD681" s="56"/>
      <c r="BE681" s="56"/>
      <c r="BF681" s="56"/>
      <c r="BG681" s="56"/>
      <c r="BH681" s="56"/>
      <c r="BI681" s="56"/>
      <c r="BJ681" s="56"/>
      <c r="BK681" s="56"/>
      <c r="BL681" s="56"/>
      <c r="BM681" s="56"/>
      <c r="BN681" s="56"/>
    </row>
    <row r="682" spans="1:66" ht="11.25" customHeight="1">
      <c r="A682" s="222">
        <f>A678+$Q$13/1440</f>
        <v>0.5</v>
      </c>
      <c r="B682" s="38"/>
      <c r="C682" s="204"/>
      <c r="D682" s="207"/>
      <c r="E682" s="40" t="s">
        <v>36</v>
      </c>
      <c r="F682" s="42" t="str">
        <f>IF(D682&lt;&gt;"", VLOOKUP(D682,'Base de Datos'!$A$2:$D1268,2,FALSE()),"")</f>
        <v/>
      </c>
      <c r="G682" s="204"/>
      <c r="H682" s="216"/>
      <c r="I682" s="40" t="s">
        <v>36</v>
      </c>
      <c r="J682" s="42" t="str">
        <f>IF(H682&lt;&gt;"", VLOOKUP(H682,'Base de Datos'!$A$2:$D1268,2,FALSE()),"")</f>
        <v/>
      </c>
      <c r="K682" s="204"/>
      <c r="L682" s="216"/>
      <c r="M682" s="40" t="s">
        <v>36</v>
      </c>
      <c r="N682" s="42" t="str">
        <f>IF(L682&lt;&gt;"", VLOOKUP(L682,'Base de Datos'!$A$2:$D1268,2,FALSE()),"")</f>
        <v/>
      </c>
      <c r="O682" s="43"/>
      <c r="P682" s="141" t="s">
        <v>78</v>
      </c>
      <c r="Q682" s="142" t="s">
        <v>79</v>
      </c>
      <c r="R682" s="15"/>
      <c r="S682" s="45"/>
      <c r="T682" s="45" t="s">
        <v>37</v>
      </c>
      <c r="U682" s="46"/>
      <c r="V682" s="47"/>
      <c r="W682" s="45"/>
      <c r="X682" s="45" t="s">
        <v>37</v>
      </c>
      <c r="Y682" s="46"/>
      <c r="Z682" s="47"/>
      <c r="AA682" s="45"/>
      <c r="AB682" s="45" t="s">
        <v>37</v>
      </c>
      <c r="AC682" s="46"/>
      <c r="AD682" s="48"/>
      <c r="AE682" s="181"/>
      <c r="AF682" s="181"/>
      <c r="AG682" s="181"/>
      <c r="AH682" s="181"/>
      <c r="AI682" s="181"/>
      <c r="AJ682" s="181"/>
      <c r="AK682" s="181"/>
      <c r="AL682" s="181"/>
      <c r="AM682" s="48"/>
      <c r="AN682" s="53">
        <f>A664</f>
        <v>46343</v>
      </c>
      <c r="AO682" s="54" t="str">
        <f>G665</f>
        <v>Consultorio N° 2</v>
      </c>
      <c r="AP682" s="55">
        <f t="shared" ref="AP682:AQ682" si="467">G678</f>
        <v>0</v>
      </c>
      <c r="AQ682" s="55">
        <f t="shared" si="467"/>
        <v>0</v>
      </c>
      <c r="AR682" s="55">
        <f>Y678</f>
        <v>0</v>
      </c>
      <c r="AS682" s="55">
        <f>W678</f>
        <v>0</v>
      </c>
      <c r="AT682" s="55">
        <f>W679</f>
        <v>0</v>
      </c>
      <c r="AU682" s="55">
        <f>Y679</f>
        <v>0</v>
      </c>
      <c r="AV682" s="55">
        <f>W680</f>
        <v>0</v>
      </c>
      <c r="AW682" s="55">
        <f>Y680</f>
        <v>0</v>
      </c>
      <c r="AX682" s="55">
        <f>Y681</f>
        <v>0</v>
      </c>
      <c r="AY682" s="55">
        <f>J681</f>
        <v>0</v>
      </c>
      <c r="AZ682" s="56"/>
      <c r="BA682" s="56"/>
      <c r="BB682" s="56"/>
      <c r="BC682" s="56"/>
      <c r="BD682" s="56"/>
      <c r="BE682" s="56"/>
      <c r="BF682" s="56"/>
      <c r="BG682" s="56"/>
      <c r="BH682" s="56"/>
      <c r="BI682" s="56"/>
      <c r="BJ682" s="56"/>
      <c r="BK682" s="56"/>
      <c r="BL682" s="56"/>
      <c r="BM682" s="56"/>
      <c r="BN682" s="56"/>
    </row>
    <row r="683" spans="1:66" ht="11.25" customHeight="1">
      <c r="A683" s="220"/>
      <c r="B683" s="38"/>
      <c r="C683" s="205"/>
      <c r="D683" s="208"/>
      <c r="E683" s="57" t="s">
        <v>42</v>
      </c>
      <c r="F683" s="58" t="str">
        <f>IF(D682&lt;&gt;"", VLOOKUP(D682,'Base de Datos'!$A$2:$D1268,3,FALSE()),"")</f>
        <v/>
      </c>
      <c r="G683" s="205"/>
      <c r="H683" s="208"/>
      <c r="I683" s="57" t="s">
        <v>42</v>
      </c>
      <c r="J683" s="58" t="str">
        <f>IF(H682&lt;&gt;"", VLOOKUP(H682,'Base de Datos'!$A$2:$D1268,3,FALSE()),"")</f>
        <v/>
      </c>
      <c r="K683" s="205"/>
      <c r="L683" s="208"/>
      <c r="M683" s="57" t="s">
        <v>42</v>
      </c>
      <c r="N683" s="58" t="str">
        <f>IF(L682&lt;&gt;"", VLOOKUP(L682,'Base de Datos'!$A$2:$D1268,3,FALSE()),"")</f>
        <v/>
      </c>
      <c r="O683" s="43"/>
      <c r="P683" s="1"/>
      <c r="Q683" s="147"/>
      <c r="R683" s="15"/>
      <c r="S683" s="229"/>
      <c r="T683" s="230"/>
      <c r="U683" s="59"/>
      <c r="V683" s="47"/>
      <c r="W683" s="229"/>
      <c r="X683" s="230"/>
      <c r="Y683" s="59"/>
      <c r="Z683" s="47"/>
      <c r="AA683" s="229"/>
      <c r="AB683" s="230"/>
      <c r="AC683" s="59"/>
      <c r="AD683" s="48"/>
      <c r="AE683" s="181"/>
      <c r="AF683" s="181"/>
      <c r="AG683" s="181"/>
      <c r="AH683" s="181"/>
      <c r="AI683" s="181"/>
      <c r="AJ683" s="181"/>
      <c r="AK683" s="181"/>
      <c r="AL683" s="181"/>
      <c r="AM683" s="48"/>
      <c r="AN683" s="53">
        <f>A664</f>
        <v>46343</v>
      </c>
      <c r="AO683" s="149" t="str">
        <f>G665</f>
        <v>Consultorio N° 2</v>
      </c>
      <c r="AP683" s="55">
        <f t="shared" ref="AP683:AQ683" si="468">G682</f>
        <v>0</v>
      </c>
      <c r="AQ683" s="55">
        <f t="shared" si="468"/>
        <v>0</v>
      </c>
      <c r="AR683" s="55">
        <f>Y682</f>
        <v>0</v>
      </c>
      <c r="AS683" s="55">
        <f>W682</f>
        <v>0</v>
      </c>
      <c r="AT683" s="55">
        <f>W683</f>
        <v>0</v>
      </c>
      <c r="AU683" s="55">
        <f>Y683</f>
        <v>0</v>
      </c>
      <c r="AV683" s="55">
        <f>W684</f>
        <v>0</v>
      </c>
      <c r="AW683" s="55">
        <f>Y684</f>
        <v>0</v>
      </c>
      <c r="AX683" s="55">
        <f>Y685</f>
        <v>0</v>
      </c>
      <c r="AY683" s="55">
        <f>J685</f>
        <v>0</v>
      </c>
      <c r="AZ683" s="56"/>
      <c r="BA683" s="56"/>
      <c r="BB683" s="56"/>
      <c r="BC683" s="56"/>
      <c r="BD683" s="56"/>
      <c r="BE683" s="56"/>
      <c r="BF683" s="56"/>
      <c r="BG683" s="56"/>
      <c r="BH683" s="56"/>
      <c r="BI683" s="56"/>
      <c r="BJ683" s="56"/>
      <c r="BK683" s="56"/>
      <c r="BL683" s="56"/>
      <c r="BM683" s="56"/>
      <c r="BN683" s="56"/>
    </row>
    <row r="684" spans="1:66" ht="11.25" customHeight="1">
      <c r="A684" s="220"/>
      <c r="B684" s="38"/>
      <c r="C684" s="205"/>
      <c r="D684" s="208"/>
      <c r="E684" s="57" t="s">
        <v>44</v>
      </c>
      <c r="F684" s="58" t="str">
        <f>IF(D682&lt;&gt;"", VLOOKUP(D682,'Base de Datos'!$A$2:$D1268,4,FALSE()),"")</f>
        <v/>
      </c>
      <c r="G684" s="205"/>
      <c r="H684" s="208"/>
      <c r="I684" s="57" t="s">
        <v>44</v>
      </c>
      <c r="J684" s="58" t="str">
        <f>IF(H682&lt;&gt;"", VLOOKUP(H682,'Base de Datos'!$A$2:$D1268,4,FALSE()),"")</f>
        <v/>
      </c>
      <c r="K684" s="205"/>
      <c r="L684" s="208"/>
      <c r="M684" s="57" t="s">
        <v>44</v>
      </c>
      <c r="N684" s="58" t="str">
        <f>IF(L682&lt;&gt;"", VLOOKUP(L682,'Base de Datos'!$A$2:$D1268,4,FALSE()),"")</f>
        <v/>
      </c>
      <c r="O684" s="43"/>
      <c r="P684" s="1"/>
      <c r="Q684" s="150"/>
      <c r="R684" s="15"/>
      <c r="S684" s="229"/>
      <c r="T684" s="230"/>
      <c r="U684" s="59"/>
      <c r="V684" s="47"/>
      <c r="W684" s="229"/>
      <c r="X684" s="230"/>
      <c r="Y684" s="59"/>
      <c r="Z684" s="47"/>
      <c r="AA684" s="229"/>
      <c r="AB684" s="230"/>
      <c r="AC684" s="59"/>
      <c r="AD684" s="48"/>
      <c r="AE684" s="181"/>
      <c r="AF684" s="181"/>
      <c r="AG684" s="181"/>
      <c r="AH684" s="181"/>
      <c r="AI684" s="181"/>
      <c r="AJ684" s="181"/>
      <c r="AK684" s="181"/>
      <c r="AL684" s="181"/>
      <c r="AM684" s="48"/>
      <c r="AN684" s="53">
        <f>A664</f>
        <v>46343</v>
      </c>
      <c r="AO684" s="54" t="str">
        <f>G665</f>
        <v>Consultorio N° 2</v>
      </c>
      <c r="AP684" s="55">
        <f t="shared" ref="AP684:AQ684" si="469">G686</f>
        <v>0</v>
      </c>
      <c r="AQ684" s="55">
        <f t="shared" si="469"/>
        <v>0</v>
      </c>
      <c r="AR684" s="55">
        <f>Y686</f>
        <v>0</v>
      </c>
      <c r="AS684" s="55">
        <f>W686</f>
        <v>0</v>
      </c>
      <c r="AT684" s="55">
        <f>W687</f>
        <v>0</v>
      </c>
      <c r="AU684" s="55">
        <f>Y687</f>
        <v>0</v>
      </c>
      <c r="AV684" s="55">
        <f>W688</f>
        <v>0</v>
      </c>
      <c r="AW684" s="55">
        <f>Y688</f>
        <v>0</v>
      </c>
      <c r="AX684" s="55">
        <f>Y689</f>
        <v>0</v>
      </c>
      <c r="AY684" s="55">
        <f>J689</f>
        <v>0</v>
      </c>
      <c r="AZ684" s="56"/>
      <c r="BA684" s="56"/>
      <c r="BB684" s="56"/>
      <c r="BC684" s="56"/>
      <c r="BD684" s="56"/>
      <c r="BE684" s="56"/>
      <c r="BF684" s="56"/>
      <c r="BG684" s="56"/>
      <c r="BH684" s="56"/>
      <c r="BI684" s="56"/>
      <c r="BJ684" s="56"/>
      <c r="BK684" s="56"/>
      <c r="BL684" s="56"/>
      <c r="BM684" s="56"/>
      <c r="BN684" s="56"/>
    </row>
    <row r="685" spans="1:66" ht="11.25" customHeight="1">
      <c r="A685" s="221"/>
      <c r="B685" s="38"/>
      <c r="C685" s="206"/>
      <c r="D685" s="209"/>
      <c r="E685" s="85" t="s">
        <v>46</v>
      </c>
      <c r="F685" s="86"/>
      <c r="G685" s="206"/>
      <c r="H685" s="209"/>
      <c r="I685" s="85" t="s">
        <v>46</v>
      </c>
      <c r="J685" s="108"/>
      <c r="K685" s="206"/>
      <c r="L685" s="209"/>
      <c r="M685" s="85" t="s">
        <v>46</v>
      </c>
      <c r="N685" s="108"/>
      <c r="O685" s="43"/>
      <c r="P685" s="1"/>
      <c r="Q685" s="150"/>
      <c r="R685" s="15"/>
      <c r="S685" s="227" t="str">
        <f>IF(OR(S682="Empleado",S682="Familiar"),"Nombre del Empleado","N° Factura")</f>
        <v>N° Factura</v>
      </c>
      <c r="T685" s="228"/>
      <c r="U685" s="89"/>
      <c r="V685" s="47"/>
      <c r="W685" s="227" t="str">
        <f>IF(OR(W682="Empleado",W682="Familiar"),"Nombre del Empleado","N° Factura")</f>
        <v>N° Factura</v>
      </c>
      <c r="X685" s="228"/>
      <c r="Y685" s="89"/>
      <c r="Z685" s="47"/>
      <c r="AA685" s="227" t="str">
        <f>IF(OR(AA682="Empleado",AA682="Familiar"),"Nombre del Empleado","N° Factura")</f>
        <v>N° Factura</v>
      </c>
      <c r="AB685" s="228"/>
      <c r="AC685" s="89"/>
      <c r="AD685" s="48"/>
      <c r="AE685" s="181"/>
      <c r="AF685" s="181"/>
      <c r="AG685" s="181"/>
      <c r="AH685" s="181"/>
      <c r="AI685" s="181"/>
      <c r="AJ685" s="181"/>
      <c r="AK685" s="181"/>
      <c r="AL685" s="181"/>
      <c r="AM685" s="48"/>
      <c r="AN685" s="53">
        <f>A664</f>
        <v>46343</v>
      </c>
      <c r="AO685" s="54" t="str">
        <f>G665</f>
        <v>Consultorio N° 2</v>
      </c>
      <c r="AP685" s="55">
        <f t="shared" ref="AP685:AQ685" si="470">G690</f>
        <v>0</v>
      </c>
      <c r="AQ685" s="55">
        <f t="shared" si="470"/>
        <v>0</v>
      </c>
      <c r="AR685" s="55">
        <f>Y690</f>
        <v>0</v>
      </c>
      <c r="AS685" s="55">
        <f>W690</f>
        <v>0</v>
      </c>
      <c r="AT685" s="55">
        <f>W691</f>
        <v>0</v>
      </c>
      <c r="AU685" s="55">
        <f>Y691</f>
        <v>0</v>
      </c>
      <c r="AV685" s="55">
        <f>W692</f>
        <v>0</v>
      </c>
      <c r="AW685" s="55">
        <f>Y692</f>
        <v>0</v>
      </c>
      <c r="AX685" s="55">
        <f>Y693</f>
        <v>0</v>
      </c>
      <c r="AY685" s="55">
        <f>J693</f>
        <v>0</v>
      </c>
      <c r="AZ685" s="56"/>
      <c r="BA685" s="56"/>
      <c r="BB685" s="56"/>
      <c r="BC685" s="56"/>
      <c r="BD685" s="56"/>
      <c r="BE685" s="56"/>
      <c r="BF685" s="56"/>
      <c r="BG685" s="56"/>
      <c r="BH685" s="56"/>
      <c r="BI685" s="56"/>
      <c r="BJ685" s="56"/>
      <c r="BK685" s="56"/>
      <c r="BL685" s="56"/>
      <c r="BM685" s="56"/>
      <c r="BN685" s="56"/>
    </row>
    <row r="686" spans="1:66" ht="11.25" customHeight="1">
      <c r="A686" s="222">
        <f>A682+$Q$13/1440</f>
        <v>0.54166666666666663</v>
      </c>
      <c r="B686" s="38"/>
      <c r="C686" s="204"/>
      <c r="D686" s="207"/>
      <c r="E686" s="40" t="s">
        <v>36</v>
      </c>
      <c r="F686" s="42" t="str">
        <f>IF(D686&lt;&gt;"", VLOOKUP(D686,'Base de Datos'!$A$2:$D1268,2,FALSE()),"")</f>
        <v/>
      </c>
      <c r="G686" s="204"/>
      <c r="H686" s="216"/>
      <c r="I686" s="40" t="s">
        <v>36</v>
      </c>
      <c r="J686" s="42" t="str">
        <f>IF(H686&lt;&gt;"", VLOOKUP(H686,'Base de Datos'!$A$2:$D1268,2,FALSE()),"")</f>
        <v/>
      </c>
      <c r="K686" s="204"/>
      <c r="L686" s="216"/>
      <c r="M686" s="40" t="s">
        <v>36</v>
      </c>
      <c r="N686" s="42" t="str">
        <f>IF(L686&lt;&gt;"", VLOOKUP(L686,'Base de Datos'!$A$2:$D1268,2,FALSE()),"")</f>
        <v/>
      </c>
      <c r="O686" s="43"/>
      <c r="P686" s="1"/>
      <c r="Q686" s="150"/>
      <c r="R686" s="15"/>
      <c r="S686" s="45"/>
      <c r="T686" s="45" t="s">
        <v>37</v>
      </c>
      <c r="U686" s="46"/>
      <c r="V686" s="47"/>
      <c r="W686" s="45"/>
      <c r="X686" s="45" t="s">
        <v>37</v>
      </c>
      <c r="Y686" s="46"/>
      <c r="Z686" s="47"/>
      <c r="AA686" s="45"/>
      <c r="AB686" s="45" t="s">
        <v>37</v>
      </c>
      <c r="AC686" s="46"/>
      <c r="AD686" s="48"/>
      <c r="AE686" s="181"/>
      <c r="AF686" s="181"/>
      <c r="AG686" s="181"/>
      <c r="AH686" s="181"/>
      <c r="AI686" s="181"/>
      <c r="AJ686" s="181"/>
      <c r="AK686" s="181"/>
      <c r="AL686" s="181"/>
      <c r="AM686" s="48"/>
      <c r="AN686" s="53">
        <f>A664</f>
        <v>46343</v>
      </c>
      <c r="AO686" s="54" t="str">
        <f>G665</f>
        <v>Consultorio N° 2</v>
      </c>
      <c r="AP686" s="55">
        <f t="shared" ref="AP686:AQ686" si="471">G694</f>
        <v>0</v>
      </c>
      <c r="AQ686" s="55">
        <f t="shared" si="471"/>
        <v>0</v>
      </c>
      <c r="AR686" s="55">
        <f>Y694</f>
        <v>0</v>
      </c>
      <c r="AS686" s="55">
        <f>W694</f>
        <v>0</v>
      </c>
      <c r="AT686" s="55">
        <f>W695</f>
        <v>0</v>
      </c>
      <c r="AU686" s="55">
        <f>Y695</f>
        <v>0</v>
      </c>
      <c r="AV686" s="55">
        <f>W696</f>
        <v>0</v>
      </c>
      <c r="AW686" s="55">
        <f>Y696</f>
        <v>0</v>
      </c>
      <c r="AX686" s="55">
        <f>Y697</f>
        <v>0</v>
      </c>
      <c r="AY686" s="55">
        <f>J697</f>
        <v>0</v>
      </c>
      <c r="AZ686" s="56"/>
      <c r="BA686" s="56"/>
      <c r="BB686" s="56"/>
      <c r="BC686" s="56"/>
      <c r="BD686" s="56"/>
      <c r="BE686" s="56"/>
      <c r="BF686" s="56"/>
      <c r="BG686" s="56"/>
      <c r="BH686" s="56"/>
      <c r="BI686" s="56"/>
      <c r="BJ686" s="56"/>
      <c r="BK686" s="56"/>
      <c r="BL686" s="56"/>
      <c r="BM686" s="56"/>
      <c r="BN686" s="56"/>
    </row>
    <row r="687" spans="1:66" ht="11.25" customHeight="1">
      <c r="A687" s="220"/>
      <c r="B687" s="38"/>
      <c r="C687" s="205"/>
      <c r="D687" s="208"/>
      <c r="E687" s="57" t="s">
        <v>42</v>
      </c>
      <c r="F687" s="58" t="str">
        <f>IF(D686&lt;&gt;"", VLOOKUP(D686,'Base de Datos'!$A$2:$D1268,3,FALSE()),"")</f>
        <v/>
      </c>
      <c r="G687" s="205"/>
      <c r="H687" s="208"/>
      <c r="I687" s="57" t="s">
        <v>42</v>
      </c>
      <c r="J687" s="58" t="str">
        <f>IF(H686&lt;&gt;"", VLOOKUP(H686,'Base de Datos'!$A$2:$D1268,3,FALSE()),"")</f>
        <v/>
      </c>
      <c r="K687" s="205"/>
      <c r="L687" s="208"/>
      <c r="M687" s="57" t="s">
        <v>42</v>
      </c>
      <c r="N687" s="58" t="str">
        <f>IF(L686&lt;&gt;"", VLOOKUP(L686,'Base de Datos'!$A$2:$D1268,3,FALSE()),"")</f>
        <v/>
      </c>
      <c r="O687" s="43"/>
      <c r="P687" s="1"/>
      <c r="Q687" s="1"/>
      <c r="R687" s="15"/>
      <c r="S687" s="229"/>
      <c r="T687" s="230"/>
      <c r="U687" s="59"/>
      <c r="V687" s="47"/>
      <c r="W687" s="229"/>
      <c r="X687" s="230"/>
      <c r="Y687" s="59"/>
      <c r="Z687" s="47"/>
      <c r="AA687" s="229"/>
      <c r="AB687" s="230"/>
      <c r="AC687" s="59"/>
      <c r="AD687" s="48"/>
      <c r="AE687" s="181"/>
      <c r="AF687" s="181"/>
      <c r="AG687" s="181"/>
      <c r="AH687" s="181"/>
      <c r="AI687" s="181"/>
      <c r="AJ687" s="181"/>
      <c r="AK687" s="181"/>
      <c r="AL687" s="181"/>
      <c r="AM687" s="48"/>
      <c r="AN687" s="53">
        <f>A664</f>
        <v>46343</v>
      </c>
      <c r="AO687" s="54" t="str">
        <f>G665</f>
        <v>Consultorio N° 2</v>
      </c>
      <c r="AP687" s="55">
        <f t="shared" ref="AP687:AQ687" si="472">G698</f>
        <v>0</v>
      </c>
      <c r="AQ687" s="55">
        <f t="shared" si="472"/>
        <v>0</v>
      </c>
      <c r="AR687" s="55">
        <f>Y698</f>
        <v>0</v>
      </c>
      <c r="AS687" s="55">
        <f>W698</f>
        <v>0</v>
      </c>
      <c r="AT687" s="55">
        <f>W699</f>
        <v>0</v>
      </c>
      <c r="AU687" s="55">
        <f>Y699</f>
        <v>0</v>
      </c>
      <c r="AV687" s="55">
        <f>W700</f>
        <v>0</v>
      </c>
      <c r="AW687" s="55">
        <f>Y700</f>
        <v>0</v>
      </c>
      <c r="AX687" s="55">
        <f>Y701</f>
        <v>0</v>
      </c>
      <c r="AY687" s="55">
        <f>J701</f>
        <v>0</v>
      </c>
      <c r="AZ687" s="56"/>
      <c r="BA687" s="56"/>
      <c r="BB687" s="56"/>
      <c r="BC687" s="56"/>
      <c r="BD687" s="56"/>
      <c r="BE687" s="56"/>
      <c r="BF687" s="56"/>
      <c r="BG687" s="56"/>
      <c r="BH687" s="56"/>
      <c r="BI687" s="56"/>
      <c r="BJ687" s="56"/>
      <c r="BK687" s="56"/>
      <c r="BL687" s="56"/>
      <c r="BM687" s="56"/>
      <c r="BN687" s="56"/>
    </row>
    <row r="688" spans="1:66" ht="11.25" customHeight="1">
      <c r="A688" s="220"/>
      <c r="B688" s="38"/>
      <c r="C688" s="205"/>
      <c r="D688" s="208"/>
      <c r="E688" s="57" t="s">
        <v>44</v>
      </c>
      <c r="F688" s="58" t="str">
        <f>IF(D686&lt;&gt;"", VLOOKUP(D686,'Base de Datos'!$A$2:$D1268,4,FALSE()),"")</f>
        <v/>
      </c>
      <c r="G688" s="205"/>
      <c r="H688" s="208"/>
      <c r="I688" s="57" t="s">
        <v>44</v>
      </c>
      <c r="J688" s="58" t="str">
        <f>IF(H686&lt;&gt;"", VLOOKUP(H686,'Base de Datos'!$A$2:$D1268,4,FALSE()),"")</f>
        <v/>
      </c>
      <c r="K688" s="205"/>
      <c r="L688" s="208"/>
      <c r="M688" s="57" t="s">
        <v>44</v>
      </c>
      <c r="N688" s="58" t="str">
        <f>IF(L686&lt;&gt;"", VLOOKUP(L686,'Base de Datos'!$A$2:$D1268,4,FALSE()),"")</f>
        <v/>
      </c>
      <c r="O688" s="1"/>
      <c r="P688" s="1"/>
      <c r="Q688" s="1"/>
      <c r="R688" s="15"/>
      <c r="S688" s="229"/>
      <c r="T688" s="230"/>
      <c r="U688" s="59"/>
      <c r="V688" s="47"/>
      <c r="W688" s="229"/>
      <c r="X688" s="230"/>
      <c r="Y688" s="59"/>
      <c r="Z688" s="47"/>
      <c r="AA688" s="229"/>
      <c r="AB688" s="230"/>
      <c r="AC688" s="59"/>
      <c r="AD688" s="48"/>
      <c r="AE688" s="181"/>
      <c r="AF688" s="181"/>
      <c r="AG688" s="181"/>
      <c r="AH688" s="181"/>
      <c r="AI688" s="181"/>
      <c r="AJ688" s="181"/>
      <c r="AK688" s="181"/>
      <c r="AL688" s="181"/>
      <c r="AM688" s="48"/>
      <c r="AN688" s="53">
        <f>A664</f>
        <v>46343</v>
      </c>
      <c r="AO688" s="54" t="str">
        <f>G665</f>
        <v>Consultorio N° 2</v>
      </c>
      <c r="AP688" s="55">
        <f t="shared" ref="AP688:AQ688" si="473">G702</f>
        <v>0</v>
      </c>
      <c r="AQ688" s="55">
        <f t="shared" si="473"/>
        <v>0</v>
      </c>
      <c r="AR688" s="55">
        <f>Y702</f>
        <v>0</v>
      </c>
      <c r="AS688" s="55">
        <f>W702</f>
        <v>0</v>
      </c>
      <c r="AT688" s="55">
        <f>W703</f>
        <v>0</v>
      </c>
      <c r="AU688" s="55">
        <f>Y703</f>
        <v>0</v>
      </c>
      <c r="AV688" s="55">
        <f>W704</f>
        <v>0</v>
      </c>
      <c r="AW688" s="55">
        <f>Y704</f>
        <v>0</v>
      </c>
      <c r="AX688" s="55">
        <f>Y705</f>
        <v>0</v>
      </c>
      <c r="AY688" s="55">
        <f>J705</f>
        <v>0</v>
      </c>
      <c r="AZ688" s="56"/>
      <c r="BA688" s="56"/>
      <c r="BB688" s="56"/>
      <c r="BC688" s="56"/>
      <c r="BD688" s="56"/>
      <c r="BE688" s="56"/>
      <c r="BF688" s="56"/>
      <c r="BG688" s="56"/>
      <c r="BH688" s="56"/>
      <c r="BI688" s="56"/>
      <c r="BJ688" s="56"/>
      <c r="BK688" s="56"/>
      <c r="BL688" s="56"/>
      <c r="BM688" s="56"/>
      <c r="BN688" s="56"/>
    </row>
    <row r="689" spans="1:66" ht="11.25" customHeight="1">
      <c r="A689" s="221"/>
      <c r="B689" s="38"/>
      <c r="C689" s="206"/>
      <c r="D689" s="209"/>
      <c r="E689" s="85" t="s">
        <v>46</v>
      </c>
      <c r="F689" s="86"/>
      <c r="G689" s="206"/>
      <c r="H689" s="209"/>
      <c r="I689" s="85" t="s">
        <v>46</v>
      </c>
      <c r="J689" s="108"/>
      <c r="K689" s="206"/>
      <c r="L689" s="209"/>
      <c r="M689" s="85" t="s">
        <v>46</v>
      </c>
      <c r="N689" s="108"/>
      <c r="O689" s="43"/>
      <c r="P689" s="1"/>
      <c r="Q689" s="1"/>
      <c r="R689" s="15"/>
      <c r="S689" s="227" t="str">
        <f>IF(OR(S686="Empleado",S686="Familiar"),"Nombre del Empleado","N° Factura")</f>
        <v>N° Factura</v>
      </c>
      <c r="T689" s="228"/>
      <c r="U689" s="89"/>
      <c r="V689" s="47"/>
      <c r="W689" s="227" t="str">
        <f>IF(OR(W686="Empleado",W686="Familiar"),"Nombre del Empleado","N° Factura")</f>
        <v>N° Factura</v>
      </c>
      <c r="X689" s="228"/>
      <c r="Y689" s="89"/>
      <c r="Z689" s="47"/>
      <c r="AA689" s="227" t="str">
        <f>IF(OR(AA686="Empleado",AA686="Familiar"),"Nombre del Empleado","N° Factura")</f>
        <v>N° Factura</v>
      </c>
      <c r="AB689" s="228"/>
      <c r="AC689" s="89"/>
      <c r="AD689" s="48"/>
      <c r="AE689" s="181"/>
      <c r="AF689" s="181"/>
      <c r="AG689" s="181"/>
      <c r="AH689" s="181"/>
      <c r="AI689" s="181"/>
      <c r="AJ689" s="181"/>
      <c r="AK689" s="181"/>
      <c r="AL689" s="181"/>
      <c r="AM689" s="48"/>
      <c r="AN689" s="53">
        <f>A664</f>
        <v>46343</v>
      </c>
      <c r="AO689" s="54" t="str">
        <f>K665</f>
        <v>Consultorio N° 3</v>
      </c>
      <c r="AP689" s="55">
        <f t="shared" ref="AP689:AQ689" si="474">K666</f>
        <v>0</v>
      </c>
      <c r="AQ689" s="55">
        <f t="shared" si="474"/>
        <v>0</v>
      </c>
      <c r="AR689" s="55">
        <f>AC666</f>
        <v>0</v>
      </c>
      <c r="AS689" s="55">
        <f>AA666</f>
        <v>0</v>
      </c>
      <c r="AT689" s="55">
        <f>AA667</f>
        <v>0</v>
      </c>
      <c r="AU689" s="55">
        <f>AC667</f>
        <v>0</v>
      </c>
      <c r="AV689" s="55">
        <f>AA668</f>
        <v>0</v>
      </c>
      <c r="AW689" s="55">
        <f>AC668</f>
        <v>0</v>
      </c>
      <c r="AX689" s="55">
        <f>AC669</f>
        <v>0</v>
      </c>
      <c r="AY689" s="55">
        <f>N669</f>
        <v>0</v>
      </c>
      <c r="AZ689" s="56"/>
      <c r="BA689" s="56"/>
      <c r="BB689" s="56"/>
      <c r="BC689" s="56"/>
      <c r="BD689" s="56"/>
      <c r="BE689" s="56"/>
      <c r="BF689" s="56"/>
      <c r="BG689" s="56"/>
      <c r="BH689" s="56"/>
      <c r="BI689" s="56"/>
      <c r="BJ689" s="56"/>
      <c r="BK689" s="56"/>
      <c r="BL689" s="56"/>
      <c r="BM689" s="56"/>
      <c r="BN689" s="56"/>
    </row>
    <row r="690" spans="1:66" ht="11.25" customHeight="1">
      <c r="A690" s="222">
        <f>A686+$Q$13/1440</f>
        <v>0.58333333333333326</v>
      </c>
      <c r="B690" s="38"/>
      <c r="C690" s="204"/>
      <c r="D690" s="207"/>
      <c r="E690" s="40" t="s">
        <v>36</v>
      </c>
      <c r="F690" s="42" t="str">
        <f>IF(D690&lt;&gt;"", VLOOKUP(D690,'Base de Datos'!$A$2:$D1268,2,FALSE()),"")</f>
        <v/>
      </c>
      <c r="G690" s="204"/>
      <c r="H690" s="216"/>
      <c r="I690" s="40" t="s">
        <v>36</v>
      </c>
      <c r="J690" s="42" t="str">
        <f>IF(H690&lt;&gt;"", VLOOKUP(H690,'Base de Datos'!$A$2:$D1268,2,FALSE()),"")</f>
        <v/>
      </c>
      <c r="K690" s="204"/>
      <c r="L690" s="216"/>
      <c r="M690" s="40" t="s">
        <v>36</v>
      </c>
      <c r="N690" s="42" t="str">
        <f>IF(L690&lt;&gt;"", VLOOKUP(L690,'Base de Datos'!$A$2:$D1268,2,FALSE()),"")</f>
        <v/>
      </c>
      <c r="O690" s="43"/>
      <c r="P690" s="151"/>
      <c r="Q690" s="1"/>
      <c r="R690" s="15"/>
      <c r="S690" s="45"/>
      <c r="T690" s="45" t="s">
        <v>37</v>
      </c>
      <c r="U690" s="46"/>
      <c r="V690" s="47"/>
      <c r="W690" s="45"/>
      <c r="X690" s="45" t="s">
        <v>37</v>
      </c>
      <c r="Y690" s="46"/>
      <c r="Z690" s="47"/>
      <c r="AA690" s="45"/>
      <c r="AB690" s="45" t="s">
        <v>37</v>
      </c>
      <c r="AC690" s="46"/>
      <c r="AD690" s="48"/>
      <c r="AE690" s="181"/>
      <c r="AF690" s="181"/>
      <c r="AG690" s="181"/>
      <c r="AH690" s="181"/>
      <c r="AI690" s="181"/>
      <c r="AJ690" s="181"/>
      <c r="AK690" s="181"/>
      <c r="AL690" s="181"/>
      <c r="AM690" s="48"/>
      <c r="AN690" s="53">
        <f>A664</f>
        <v>46343</v>
      </c>
      <c r="AO690" s="54" t="str">
        <f>K665</f>
        <v>Consultorio N° 3</v>
      </c>
      <c r="AP690" s="55">
        <f t="shared" ref="AP690:AQ690" si="475">K670</f>
        <v>0</v>
      </c>
      <c r="AQ690" s="55">
        <f t="shared" si="475"/>
        <v>0</v>
      </c>
      <c r="AR690" s="55">
        <f>AC670</f>
        <v>0</v>
      </c>
      <c r="AS690" s="55">
        <f>AA670</f>
        <v>0</v>
      </c>
      <c r="AT690" s="55">
        <f>AA671</f>
        <v>0</v>
      </c>
      <c r="AU690" s="55">
        <f>AC671</f>
        <v>0</v>
      </c>
      <c r="AV690" s="55">
        <f>AA672</f>
        <v>0</v>
      </c>
      <c r="AW690" s="55">
        <f>AC672</f>
        <v>0</v>
      </c>
      <c r="AX690" s="55">
        <f>AC673</f>
        <v>0</v>
      </c>
      <c r="AY690" s="55">
        <f>N673</f>
        <v>0</v>
      </c>
      <c r="AZ690" s="56"/>
      <c r="BA690" s="56"/>
      <c r="BB690" s="56"/>
      <c r="BC690" s="56"/>
      <c r="BD690" s="56"/>
      <c r="BE690" s="56"/>
      <c r="BF690" s="56"/>
      <c r="BG690" s="56"/>
      <c r="BH690" s="56"/>
      <c r="BI690" s="56"/>
      <c r="BJ690" s="56"/>
      <c r="BK690" s="56"/>
      <c r="BL690" s="56"/>
      <c r="BM690" s="56"/>
      <c r="BN690" s="56"/>
    </row>
    <row r="691" spans="1:66" ht="11.25" customHeight="1">
      <c r="A691" s="220"/>
      <c r="B691" s="38"/>
      <c r="C691" s="205"/>
      <c r="D691" s="208"/>
      <c r="E691" s="57" t="s">
        <v>42</v>
      </c>
      <c r="F691" s="58" t="str">
        <f>IF(D690&lt;&gt;"", VLOOKUP(D690,'Base de Datos'!$A$2:$D1268,3,FALSE()),"")</f>
        <v/>
      </c>
      <c r="G691" s="205"/>
      <c r="H691" s="208"/>
      <c r="I691" s="57" t="s">
        <v>42</v>
      </c>
      <c r="J691" s="58" t="str">
        <f>IF(H690&lt;&gt;"", VLOOKUP(H690,'Base de Datos'!$A$2:$D1268,3,FALSE()),"")</f>
        <v/>
      </c>
      <c r="K691" s="205"/>
      <c r="L691" s="208"/>
      <c r="M691" s="57" t="s">
        <v>42</v>
      </c>
      <c r="N691" s="58" t="str">
        <f>IF(L690&lt;&gt;"", VLOOKUP(L690,'Base de Datos'!$A$2:$D1268,3,FALSE()),"")</f>
        <v/>
      </c>
      <c r="O691" s="43"/>
      <c r="P691" s="151"/>
      <c r="Q691" s="152"/>
      <c r="R691" s="15"/>
      <c r="S691" s="229"/>
      <c r="T691" s="230"/>
      <c r="U691" s="59"/>
      <c r="V691" s="47"/>
      <c r="W691" s="229"/>
      <c r="X691" s="230"/>
      <c r="Y691" s="59"/>
      <c r="Z691" s="47"/>
      <c r="AA691" s="229"/>
      <c r="AB691" s="230"/>
      <c r="AC691" s="59"/>
      <c r="AD691" s="48"/>
      <c r="AE691" s="181"/>
      <c r="AF691" s="181"/>
      <c r="AG691" s="181"/>
      <c r="AH691" s="181"/>
      <c r="AI691" s="181"/>
      <c r="AJ691" s="181"/>
      <c r="AK691" s="181"/>
      <c r="AL691" s="181"/>
      <c r="AM691" s="48"/>
      <c r="AN691" s="53">
        <f>A664</f>
        <v>46343</v>
      </c>
      <c r="AO691" s="54" t="str">
        <f>K665</f>
        <v>Consultorio N° 3</v>
      </c>
      <c r="AP691" s="55">
        <f t="shared" ref="AP691:AQ691" si="476">K674</f>
        <v>0</v>
      </c>
      <c r="AQ691" s="55">
        <f t="shared" si="476"/>
        <v>0</v>
      </c>
      <c r="AR691" s="55">
        <f>AC674</f>
        <v>0</v>
      </c>
      <c r="AS691" s="55">
        <f>AA674</f>
        <v>0</v>
      </c>
      <c r="AT691" s="55">
        <f>AA675</f>
        <v>0</v>
      </c>
      <c r="AU691" s="55">
        <f>AC675</f>
        <v>0</v>
      </c>
      <c r="AV691" s="55">
        <f>AA676</f>
        <v>0</v>
      </c>
      <c r="AW691" s="55">
        <f>AC676</f>
        <v>0</v>
      </c>
      <c r="AX691" s="55">
        <f>AC677</f>
        <v>0</v>
      </c>
      <c r="AY691" s="55">
        <f>N677</f>
        <v>0</v>
      </c>
      <c r="AZ691" s="56"/>
      <c r="BA691" s="56"/>
      <c r="BB691" s="56"/>
      <c r="BC691" s="56"/>
      <c r="BD691" s="56"/>
      <c r="BE691" s="56"/>
      <c r="BF691" s="56"/>
      <c r="BG691" s="56"/>
      <c r="BH691" s="56"/>
      <c r="BI691" s="56"/>
      <c r="BJ691" s="56"/>
      <c r="BK691" s="56"/>
      <c r="BL691" s="56"/>
      <c r="BM691" s="56"/>
      <c r="BN691" s="56"/>
    </row>
    <row r="692" spans="1:66" ht="11.25" customHeight="1">
      <c r="A692" s="220"/>
      <c r="B692" s="38"/>
      <c r="C692" s="205"/>
      <c r="D692" s="208"/>
      <c r="E692" s="57" t="s">
        <v>44</v>
      </c>
      <c r="F692" s="58" t="str">
        <f>IF(D690&lt;&gt;"", VLOOKUP(D690,'Base de Datos'!$A$2:$D1268,4,FALSE()),"")</f>
        <v/>
      </c>
      <c r="G692" s="205"/>
      <c r="H692" s="208"/>
      <c r="I692" s="57" t="s">
        <v>44</v>
      </c>
      <c r="J692" s="58" t="str">
        <f>IF(H690&lt;&gt;"", VLOOKUP(H690,'Base de Datos'!$A$2:$D1268,4,FALSE()),"")</f>
        <v/>
      </c>
      <c r="K692" s="205"/>
      <c r="L692" s="208"/>
      <c r="M692" s="57" t="s">
        <v>44</v>
      </c>
      <c r="N692" s="58" t="str">
        <f>IF(L690&lt;&gt;"", VLOOKUP(L690,'Base de Datos'!$A$2:$D1268,4,FALSE()),"")</f>
        <v/>
      </c>
      <c r="O692" s="43"/>
      <c r="P692" s="151"/>
      <c r="Q692" s="152"/>
      <c r="R692" s="15"/>
      <c r="S692" s="229"/>
      <c r="T692" s="230"/>
      <c r="U692" s="59"/>
      <c r="V692" s="47"/>
      <c r="W692" s="229"/>
      <c r="X692" s="230"/>
      <c r="Y692" s="59"/>
      <c r="Z692" s="47"/>
      <c r="AA692" s="229"/>
      <c r="AB692" s="230"/>
      <c r="AC692" s="59"/>
      <c r="AD692" s="48"/>
      <c r="AE692" s="181"/>
      <c r="AF692" s="181"/>
      <c r="AG692" s="181"/>
      <c r="AH692" s="181"/>
      <c r="AI692" s="181"/>
      <c r="AJ692" s="181"/>
      <c r="AK692" s="181"/>
      <c r="AL692" s="181"/>
      <c r="AM692" s="48"/>
      <c r="AN692" s="53">
        <f>A664</f>
        <v>46343</v>
      </c>
      <c r="AO692" s="54" t="str">
        <f>K665</f>
        <v>Consultorio N° 3</v>
      </c>
      <c r="AP692" s="55">
        <f t="shared" ref="AP692:AQ692" si="477">K678</f>
        <v>0</v>
      </c>
      <c r="AQ692" s="55">
        <f t="shared" si="477"/>
        <v>0</v>
      </c>
      <c r="AR692" s="55">
        <f>AC678</f>
        <v>0</v>
      </c>
      <c r="AS692" s="55">
        <f>AA678</f>
        <v>0</v>
      </c>
      <c r="AT692" s="55">
        <f>AA679</f>
        <v>0</v>
      </c>
      <c r="AU692" s="55">
        <f>AC679</f>
        <v>0</v>
      </c>
      <c r="AV692" s="55">
        <f>AA680</f>
        <v>0</v>
      </c>
      <c r="AW692" s="55">
        <f>AC680</f>
        <v>0</v>
      </c>
      <c r="AX692" s="55">
        <f>AC681</f>
        <v>0</v>
      </c>
      <c r="AY692" s="55">
        <f>N681</f>
        <v>0</v>
      </c>
      <c r="AZ692" s="56"/>
      <c r="BA692" s="56"/>
      <c r="BB692" s="56"/>
      <c r="BC692" s="56"/>
      <c r="BD692" s="56"/>
      <c r="BE692" s="56"/>
      <c r="BF692" s="56"/>
      <c r="BG692" s="56"/>
      <c r="BH692" s="56"/>
      <c r="BI692" s="56"/>
      <c r="BJ692" s="56"/>
      <c r="BK692" s="56"/>
      <c r="BL692" s="56"/>
      <c r="BM692" s="56"/>
      <c r="BN692" s="56"/>
    </row>
    <row r="693" spans="1:66" ht="11.25" customHeight="1">
      <c r="A693" s="221"/>
      <c r="B693" s="38"/>
      <c r="C693" s="206"/>
      <c r="D693" s="209"/>
      <c r="E693" s="85" t="s">
        <v>46</v>
      </c>
      <c r="F693" s="86"/>
      <c r="G693" s="206"/>
      <c r="H693" s="209"/>
      <c r="I693" s="85" t="s">
        <v>46</v>
      </c>
      <c r="J693" s="108"/>
      <c r="K693" s="206"/>
      <c r="L693" s="209"/>
      <c r="M693" s="85" t="s">
        <v>46</v>
      </c>
      <c r="N693" s="108"/>
      <c r="O693" s="43"/>
      <c r="P693" s="151"/>
      <c r="Q693" s="1"/>
      <c r="R693" s="15"/>
      <c r="S693" s="227" t="str">
        <f>IF(OR(S690="Empleado",S690="Familiar"),"Nombre del Empleado","N° Factura")</f>
        <v>N° Factura</v>
      </c>
      <c r="T693" s="228"/>
      <c r="U693" s="89"/>
      <c r="V693" s="47"/>
      <c r="W693" s="227" t="str">
        <f>IF(OR(W690="Empleado",W690="Familiar"),"Nombre del Empleado","N° Factura")</f>
        <v>N° Factura</v>
      </c>
      <c r="X693" s="228"/>
      <c r="Y693" s="89"/>
      <c r="Z693" s="47"/>
      <c r="AA693" s="227" t="str">
        <f>IF(OR(AA690="Empleado",AA690="Familiar"),"Nombre del Empleado","N° Factura")</f>
        <v>N° Factura</v>
      </c>
      <c r="AB693" s="228"/>
      <c r="AC693" s="89"/>
      <c r="AD693" s="48"/>
      <c r="AE693" s="181"/>
      <c r="AF693" s="181"/>
      <c r="AG693" s="181"/>
      <c r="AH693" s="181"/>
      <c r="AI693" s="181"/>
      <c r="AJ693" s="181"/>
      <c r="AK693" s="181"/>
      <c r="AL693" s="181"/>
      <c r="AM693" s="48"/>
      <c r="AN693" s="53">
        <f>A664</f>
        <v>46343</v>
      </c>
      <c r="AO693" s="54" t="str">
        <f>K665</f>
        <v>Consultorio N° 3</v>
      </c>
      <c r="AP693" s="55">
        <f t="shared" ref="AP693:AQ693" si="478">K682</f>
        <v>0</v>
      </c>
      <c r="AQ693" s="55">
        <f t="shared" si="478"/>
        <v>0</v>
      </c>
      <c r="AR693" s="55">
        <f>AC682</f>
        <v>0</v>
      </c>
      <c r="AS693" s="55">
        <f>AA682</f>
        <v>0</v>
      </c>
      <c r="AT693" s="55">
        <f>AA683</f>
        <v>0</v>
      </c>
      <c r="AU693" s="55">
        <f>AC683</f>
        <v>0</v>
      </c>
      <c r="AV693" s="55">
        <f>AA684</f>
        <v>0</v>
      </c>
      <c r="AW693" s="55">
        <f>AC684</f>
        <v>0</v>
      </c>
      <c r="AX693" s="55">
        <f>AC685</f>
        <v>0</v>
      </c>
      <c r="AY693" s="55">
        <f>N685</f>
        <v>0</v>
      </c>
      <c r="AZ693" s="56"/>
      <c r="BA693" s="56"/>
      <c r="BB693" s="56"/>
      <c r="BC693" s="56"/>
      <c r="BD693" s="56"/>
      <c r="BE693" s="56"/>
      <c r="BF693" s="56"/>
      <c r="BG693" s="56"/>
      <c r="BH693" s="56"/>
      <c r="BI693" s="56"/>
      <c r="BJ693" s="56"/>
      <c r="BK693" s="56"/>
      <c r="BL693" s="56"/>
      <c r="BM693" s="56"/>
      <c r="BN693" s="56"/>
    </row>
    <row r="694" spans="1:66" ht="11.25" customHeight="1">
      <c r="A694" s="222">
        <f>A690+$Q$13/1440</f>
        <v>0.62499999999999989</v>
      </c>
      <c r="B694" s="38"/>
      <c r="C694" s="204"/>
      <c r="D694" s="207"/>
      <c r="E694" s="40" t="s">
        <v>36</v>
      </c>
      <c r="F694" s="42" t="str">
        <f>IF(D694&lt;&gt;"", VLOOKUP(D694,'Base de Datos'!$A$2:$D1268,2,FALSE()),"")</f>
        <v/>
      </c>
      <c r="G694" s="204"/>
      <c r="H694" s="216"/>
      <c r="I694" s="40" t="s">
        <v>36</v>
      </c>
      <c r="J694" s="42" t="str">
        <f>IF(H694&lt;&gt;"", VLOOKUP(H694,'Base de Datos'!$A$2:$D1268,2,FALSE()),"")</f>
        <v/>
      </c>
      <c r="K694" s="204"/>
      <c r="L694" s="216"/>
      <c r="M694" s="40" t="s">
        <v>36</v>
      </c>
      <c r="N694" s="42" t="str">
        <f>IF(L694&lt;&gt;"", VLOOKUP(L694,'Base de Datos'!$A$2:$D1268,2,FALSE()),"")</f>
        <v/>
      </c>
      <c r="O694" s="43"/>
      <c r="P694" s="153"/>
      <c r="Q694" s="154"/>
      <c r="R694" s="15"/>
      <c r="S694" s="45"/>
      <c r="T694" s="45" t="s">
        <v>37</v>
      </c>
      <c r="U694" s="46"/>
      <c r="V694" s="47"/>
      <c r="W694" s="45"/>
      <c r="X694" s="45" t="s">
        <v>37</v>
      </c>
      <c r="Y694" s="46"/>
      <c r="Z694" s="47"/>
      <c r="AA694" s="45"/>
      <c r="AB694" s="45" t="s">
        <v>37</v>
      </c>
      <c r="AC694" s="46"/>
      <c r="AD694" s="48"/>
      <c r="AE694" s="181"/>
      <c r="AF694" s="181"/>
      <c r="AG694" s="181"/>
      <c r="AH694" s="181"/>
      <c r="AI694" s="181"/>
      <c r="AJ694" s="181"/>
      <c r="AK694" s="181"/>
      <c r="AL694" s="181"/>
      <c r="AM694" s="48"/>
      <c r="AN694" s="53">
        <f>A664</f>
        <v>46343</v>
      </c>
      <c r="AO694" s="54" t="str">
        <f>K665</f>
        <v>Consultorio N° 3</v>
      </c>
      <c r="AP694" s="55">
        <f t="shared" ref="AP694:AQ694" si="479">K686</f>
        <v>0</v>
      </c>
      <c r="AQ694" s="55">
        <f t="shared" si="479"/>
        <v>0</v>
      </c>
      <c r="AR694" s="55">
        <f>AC686</f>
        <v>0</v>
      </c>
      <c r="AS694" s="55">
        <f>AA686</f>
        <v>0</v>
      </c>
      <c r="AT694" s="55">
        <f>AA687</f>
        <v>0</v>
      </c>
      <c r="AU694" s="55">
        <f>AC687</f>
        <v>0</v>
      </c>
      <c r="AV694" s="55">
        <f>AA688</f>
        <v>0</v>
      </c>
      <c r="AW694" s="55">
        <f>AC688</f>
        <v>0</v>
      </c>
      <c r="AX694" s="55">
        <f>AC689</f>
        <v>0</v>
      </c>
      <c r="AY694" s="55">
        <f>N689</f>
        <v>0</v>
      </c>
      <c r="AZ694" s="56"/>
      <c r="BA694" s="56"/>
      <c r="BB694" s="56"/>
      <c r="BC694" s="56"/>
      <c r="BD694" s="56"/>
      <c r="BE694" s="56"/>
      <c r="BF694" s="56"/>
      <c r="BG694" s="56"/>
      <c r="BH694" s="56"/>
      <c r="BI694" s="56"/>
      <c r="BJ694" s="56"/>
      <c r="BK694" s="56"/>
      <c r="BL694" s="56"/>
      <c r="BM694" s="56"/>
      <c r="BN694" s="56"/>
    </row>
    <row r="695" spans="1:66" ht="11.25" customHeight="1">
      <c r="A695" s="220"/>
      <c r="B695" s="38"/>
      <c r="C695" s="205"/>
      <c r="D695" s="208"/>
      <c r="E695" s="57" t="s">
        <v>42</v>
      </c>
      <c r="F695" s="58" t="str">
        <f>IF(D694&lt;&gt;"", VLOOKUP(D694,'Base de Datos'!$A$2:$D1268,3,FALSE()),"")</f>
        <v/>
      </c>
      <c r="G695" s="205"/>
      <c r="H695" s="208"/>
      <c r="I695" s="57" t="s">
        <v>42</v>
      </c>
      <c r="J695" s="58" t="str">
        <f>IF(H694&lt;&gt;"", VLOOKUP(H694,'Base de Datos'!$A$2:$D1268,3,FALSE()),"")</f>
        <v/>
      </c>
      <c r="K695" s="205"/>
      <c r="L695" s="208"/>
      <c r="M695" s="57" t="s">
        <v>42</v>
      </c>
      <c r="N695" s="58" t="str">
        <f>IF(L694&lt;&gt;"", VLOOKUP(L694,'Base de Datos'!$A$2:$D1268,3,FALSE()),"")</f>
        <v/>
      </c>
      <c r="O695" s="43"/>
      <c r="P695" s="153"/>
      <c r="Q695" s="154"/>
      <c r="R695" s="15"/>
      <c r="S695" s="229"/>
      <c r="T695" s="230"/>
      <c r="U695" s="59"/>
      <c r="V695" s="47"/>
      <c r="W695" s="229"/>
      <c r="X695" s="230"/>
      <c r="Y695" s="59"/>
      <c r="Z695" s="47"/>
      <c r="AA695" s="229"/>
      <c r="AB695" s="230"/>
      <c r="AC695" s="59"/>
      <c r="AD695" s="48"/>
      <c r="AE695" s="181"/>
      <c r="AF695" s="181"/>
      <c r="AG695" s="181"/>
      <c r="AH695" s="181"/>
      <c r="AI695" s="181"/>
      <c r="AJ695" s="181"/>
      <c r="AK695" s="181"/>
      <c r="AL695" s="181"/>
      <c r="AM695" s="48"/>
      <c r="AN695" s="53">
        <f>A664</f>
        <v>46343</v>
      </c>
      <c r="AO695" s="54" t="str">
        <f>K665</f>
        <v>Consultorio N° 3</v>
      </c>
      <c r="AP695" s="55">
        <f t="shared" ref="AP695:AQ695" si="480">K690</f>
        <v>0</v>
      </c>
      <c r="AQ695" s="55">
        <f t="shared" si="480"/>
        <v>0</v>
      </c>
      <c r="AR695" s="55">
        <f>AC690</f>
        <v>0</v>
      </c>
      <c r="AS695" s="55">
        <f>AA690</f>
        <v>0</v>
      </c>
      <c r="AT695" s="55">
        <f>AA691</f>
        <v>0</v>
      </c>
      <c r="AU695" s="55">
        <f>AC691</f>
        <v>0</v>
      </c>
      <c r="AV695" s="55">
        <f>AA692</f>
        <v>0</v>
      </c>
      <c r="AW695" s="55">
        <f>AC692</f>
        <v>0</v>
      </c>
      <c r="AX695" s="55">
        <f>AC693</f>
        <v>0</v>
      </c>
      <c r="AY695" s="55">
        <f>N693</f>
        <v>0</v>
      </c>
      <c r="AZ695" s="56"/>
      <c r="BA695" s="56"/>
      <c r="BB695" s="56"/>
      <c r="BC695" s="56"/>
      <c r="BD695" s="56"/>
      <c r="BE695" s="56"/>
      <c r="BF695" s="56"/>
      <c r="BG695" s="56"/>
      <c r="BH695" s="56"/>
      <c r="BI695" s="56"/>
      <c r="BJ695" s="56"/>
      <c r="BK695" s="56"/>
      <c r="BL695" s="56"/>
      <c r="BM695" s="56"/>
      <c r="BN695" s="56"/>
    </row>
    <row r="696" spans="1:66" ht="11.25" customHeight="1">
      <c r="A696" s="220"/>
      <c r="B696" s="38"/>
      <c r="C696" s="205"/>
      <c r="D696" s="208"/>
      <c r="E696" s="57" t="s">
        <v>44</v>
      </c>
      <c r="F696" s="58" t="str">
        <f>IF(D694&lt;&gt;"", VLOOKUP(D694,'Base de Datos'!$A$2:$D1268,4,FALSE()),"")</f>
        <v/>
      </c>
      <c r="G696" s="205"/>
      <c r="H696" s="208"/>
      <c r="I696" s="57" t="s">
        <v>44</v>
      </c>
      <c r="J696" s="58" t="str">
        <f>IF(H694&lt;&gt;"", VLOOKUP(H694,'Base de Datos'!$A$2:$D1268,4,FALSE()),"")</f>
        <v/>
      </c>
      <c r="K696" s="205"/>
      <c r="L696" s="208"/>
      <c r="M696" s="57" t="s">
        <v>44</v>
      </c>
      <c r="N696" s="58" t="str">
        <f>IF(L694&lt;&gt;"", VLOOKUP(L694,'Base de Datos'!$A$2:$D1268,4,FALSE()),"")</f>
        <v/>
      </c>
      <c r="O696" s="43"/>
      <c r="P696" s="153"/>
      <c r="Q696" s="154"/>
      <c r="R696" s="15"/>
      <c r="S696" s="229"/>
      <c r="T696" s="230"/>
      <c r="U696" s="59"/>
      <c r="V696" s="47"/>
      <c r="W696" s="229"/>
      <c r="X696" s="230"/>
      <c r="Y696" s="59"/>
      <c r="Z696" s="47"/>
      <c r="AA696" s="229"/>
      <c r="AB696" s="230"/>
      <c r="AC696" s="59"/>
      <c r="AD696" s="48"/>
      <c r="AE696" s="181"/>
      <c r="AF696" s="181"/>
      <c r="AG696" s="181"/>
      <c r="AH696" s="181"/>
      <c r="AI696" s="181"/>
      <c r="AJ696" s="181"/>
      <c r="AK696" s="181"/>
      <c r="AL696" s="181"/>
      <c r="AM696" s="48"/>
      <c r="AN696" s="53">
        <f>A664</f>
        <v>46343</v>
      </c>
      <c r="AO696" s="54" t="str">
        <f>K665</f>
        <v>Consultorio N° 3</v>
      </c>
      <c r="AP696" s="55">
        <f t="shared" ref="AP696:AQ696" si="481">K694</f>
        <v>0</v>
      </c>
      <c r="AQ696" s="55">
        <f t="shared" si="481"/>
        <v>0</v>
      </c>
      <c r="AR696" s="55">
        <f>AC694</f>
        <v>0</v>
      </c>
      <c r="AS696" s="55">
        <f>AA694</f>
        <v>0</v>
      </c>
      <c r="AT696" s="55">
        <f>AA695</f>
        <v>0</v>
      </c>
      <c r="AU696" s="55">
        <f>AC695</f>
        <v>0</v>
      </c>
      <c r="AV696" s="55">
        <f>AA696</f>
        <v>0</v>
      </c>
      <c r="AW696" s="55">
        <f>AC696</f>
        <v>0</v>
      </c>
      <c r="AX696" s="55">
        <f>AC697</f>
        <v>0</v>
      </c>
      <c r="AY696" s="55">
        <f>N697</f>
        <v>0</v>
      </c>
      <c r="AZ696" s="56"/>
      <c r="BA696" s="56"/>
      <c r="BB696" s="56"/>
      <c r="BC696" s="56"/>
      <c r="BD696" s="56"/>
      <c r="BE696" s="56"/>
      <c r="BF696" s="56"/>
      <c r="BG696" s="56"/>
      <c r="BH696" s="56"/>
      <c r="BI696" s="56"/>
      <c r="BJ696" s="56"/>
      <c r="BK696" s="56"/>
      <c r="BL696" s="56"/>
      <c r="BM696" s="56"/>
      <c r="BN696" s="56"/>
    </row>
    <row r="697" spans="1:66" ht="11.25" customHeight="1">
      <c r="A697" s="221"/>
      <c r="B697" s="38"/>
      <c r="C697" s="206"/>
      <c r="D697" s="209"/>
      <c r="E697" s="85" t="s">
        <v>46</v>
      </c>
      <c r="F697" s="86"/>
      <c r="G697" s="206"/>
      <c r="H697" s="209"/>
      <c r="I697" s="85" t="s">
        <v>46</v>
      </c>
      <c r="J697" s="108"/>
      <c r="K697" s="206"/>
      <c r="L697" s="209"/>
      <c r="M697" s="85" t="s">
        <v>46</v>
      </c>
      <c r="N697" s="108"/>
      <c r="O697" s="43"/>
      <c r="P697" s="153"/>
      <c r="Q697" s="154"/>
      <c r="R697" s="15"/>
      <c r="S697" s="227" t="str">
        <f>IF(OR(S694="Empleado",S694="Familiar"),"Nombre del Empleado","N° Factura")</f>
        <v>N° Factura</v>
      </c>
      <c r="T697" s="228"/>
      <c r="U697" s="89"/>
      <c r="V697" s="47"/>
      <c r="W697" s="227" t="str">
        <f>IF(OR(W694="Empleado",W694="Familiar"),"Nombre del Empleado","N° Factura")</f>
        <v>N° Factura</v>
      </c>
      <c r="X697" s="228"/>
      <c r="Y697" s="89"/>
      <c r="Z697" s="47"/>
      <c r="AA697" s="227" t="str">
        <f>IF(OR(AA694="Empleado",AA694="Familiar"),"Nombre del Empleado","N° Factura")</f>
        <v>N° Factura</v>
      </c>
      <c r="AB697" s="228"/>
      <c r="AC697" s="89"/>
      <c r="AD697" s="48"/>
      <c r="AE697" s="181"/>
      <c r="AF697" s="181"/>
      <c r="AG697" s="181"/>
      <c r="AH697" s="181"/>
      <c r="AI697" s="181"/>
      <c r="AJ697" s="181"/>
      <c r="AK697" s="181"/>
      <c r="AL697" s="181"/>
      <c r="AM697" s="48"/>
      <c r="AN697" s="53">
        <f>A664</f>
        <v>46343</v>
      </c>
      <c r="AO697" s="54" t="str">
        <f>K665</f>
        <v>Consultorio N° 3</v>
      </c>
      <c r="AP697" s="55">
        <f t="shared" ref="AP697:AQ697" si="482">K698</f>
        <v>0</v>
      </c>
      <c r="AQ697" s="55">
        <f t="shared" si="482"/>
        <v>0</v>
      </c>
      <c r="AR697" s="55">
        <f>AC698</f>
        <v>0</v>
      </c>
      <c r="AS697" s="55">
        <f>AA698</f>
        <v>0</v>
      </c>
      <c r="AT697" s="55">
        <f>AA699</f>
        <v>0</v>
      </c>
      <c r="AU697" s="55">
        <f>AC699</f>
        <v>0</v>
      </c>
      <c r="AV697" s="55">
        <f>AA700</f>
        <v>0</v>
      </c>
      <c r="AW697" s="55">
        <f>AC700</f>
        <v>0</v>
      </c>
      <c r="AX697" s="55">
        <f>AC701</f>
        <v>0</v>
      </c>
      <c r="AY697" s="55">
        <f>N701</f>
        <v>0</v>
      </c>
      <c r="AZ697" s="56"/>
      <c r="BA697" s="56"/>
      <c r="BB697" s="56"/>
      <c r="BC697" s="56"/>
      <c r="BD697" s="56"/>
      <c r="BE697" s="56"/>
      <c r="BF697" s="56"/>
      <c r="BG697" s="56"/>
      <c r="BH697" s="56"/>
      <c r="BI697" s="56"/>
      <c r="BJ697" s="56"/>
      <c r="BK697" s="56"/>
      <c r="BL697" s="56"/>
      <c r="BM697" s="56"/>
      <c r="BN697" s="56"/>
    </row>
    <row r="698" spans="1:66" ht="11.25" customHeight="1">
      <c r="A698" s="222">
        <f>A694+$Q$13/1440</f>
        <v>0.66666666666666652</v>
      </c>
      <c r="B698" s="38"/>
      <c r="C698" s="204"/>
      <c r="D698" s="207"/>
      <c r="E698" s="40" t="s">
        <v>36</v>
      </c>
      <c r="F698" s="42" t="str">
        <f>IF(D698&lt;&gt;"", VLOOKUP(D698,'Base de Datos'!$A$2:$D1268,2,FALSE()),"")</f>
        <v/>
      </c>
      <c r="G698" s="204"/>
      <c r="H698" s="216"/>
      <c r="I698" s="40" t="s">
        <v>36</v>
      </c>
      <c r="J698" s="42" t="str">
        <f>IF(H698&lt;&gt;"", VLOOKUP(H698,'Base de Datos'!$A$2:$D1268,2,FALSE()),"")</f>
        <v/>
      </c>
      <c r="K698" s="204"/>
      <c r="L698" s="216"/>
      <c r="M698" s="40" t="s">
        <v>36</v>
      </c>
      <c r="N698" s="42" t="str">
        <f>IF(L698&lt;&gt;"", VLOOKUP(L698,'Base de Datos'!$A$2:$D1268,2,FALSE()),"")</f>
        <v/>
      </c>
      <c r="O698" s="43"/>
      <c r="P698" s="3"/>
      <c r="Q698" s="3"/>
      <c r="R698" s="15"/>
      <c r="S698" s="45"/>
      <c r="T698" s="45" t="s">
        <v>37</v>
      </c>
      <c r="U698" s="46"/>
      <c r="V698" s="47"/>
      <c r="W698" s="45"/>
      <c r="X698" s="45" t="s">
        <v>37</v>
      </c>
      <c r="Y698" s="46"/>
      <c r="Z698" s="47"/>
      <c r="AA698" s="45"/>
      <c r="AB698" s="45" t="s">
        <v>37</v>
      </c>
      <c r="AC698" s="46"/>
      <c r="AD698" s="48"/>
      <c r="AE698" s="181"/>
      <c r="AF698" s="181"/>
      <c r="AG698" s="181"/>
      <c r="AH698" s="181"/>
      <c r="AI698" s="181"/>
      <c r="AJ698" s="181"/>
      <c r="AK698" s="181"/>
      <c r="AL698" s="181"/>
      <c r="AM698" s="48"/>
      <c r="AN698" s="53">
        <f>A664</f>
        <v>46343</v>
      </c>
      <c r="AO698" s="54" t="str">
        <f>K665</f>
        <v>Consultorio N° 3</v>
      </c>
      <c r="AP698" s="55">
        <f t="shared" ref="AP698:AQ698" si="483">K702</f>
        <v>0</v>
      </c>
      <c r="AQ698" s="55">
        <f t="shared" si="483"/>
        <v>0</v>
      </c>
      <c r="AR698" s="55">
        <f>AC702</f>
        <v>0</v>
      </c>
      <c r="AS698" s="55">
        <f>AA702</f>
        <v>0</v>
      </c>
      <c r="AT698" s="55">
        <f>AA703</f>
        <v>0</v>
      </c>
      <c r="AU698" s="55">
        <f>AC703</f>
        <v>0</v>
      </c>
      <c r="AV698" s="55">
        <f>AA704</f>
        <v>0</v>
      </c>
      <c r="AW698" s="55">
        <f>AC704</f>
        <v>0</v>
      </c>
      <c r="AX698" s="55">
        <f>AC705</f>
        <v>0</v>
      </c>
      <c r="AY698" s="55">
        <f>N705</f>
        <v>0</v>
      </c>
      <c r="AZ698" s="56"/>
      <c r="BA698" s="56"/>
      <c r="BB698" s="56"/>
      <c r="BC698" s="56"/>
      <c r="BD698" s="56"/>
      <c r="BE698" s="56"/>
      <c r="BF698" s="56"/>
      <c r="BG698" s="56"/>
      <c r="BH698" s="56"/>
      <c r="BI698" s="56"/>
      <c r="BJ698" s="56"/>
      <c r="BK698" s="56"/>
      <c r="BL698" s="56"/>
      <c r="BM698" s="56"/>
      <c r="BN698" s="56"/>
    </row>
    <row r="699" spans="1:66" ht="11.25" customHeight="1">
      <c r="A699" s="220"/>
      <c r="B699" s="38"/>
      <c r="C699" s="205"/>
      <c r="D699" s="208"/>
      <c r="E699" s="57" t="s">
        <v>42</v>
      </c>
      <c r="F699" s="58" t="str">
        <f>IF(D698&lt;&gt;"", VLOOKUP(D698,'Base de Datos'!$A$2:$D1268,3,FALSE()),"")</f>
        <v/>
      </c>
      <c r="G699" s="205"/>
      <c r="H699" s="208"/>
      <c r="I699" s="57" t="s">
        <v>42</v>
      </c>
      <c r="J699" s="58" t="str">
        <f>IF(H698&lt;&gt;"", VLOOKUP(H698,'Base de Datos'!$A$2:$D1268,3,FALSE()),"")</f>
        <v/>
      </c>
      <c r="K699" s="205"/>
      <c r="L699" s="208"/>
      <c r="M699" s="57" t="s">
        <v>42</v>
      </c>
      <c r="N699" s="58" t="str">
        <f>IF(L698&lt;&gt;"", VLOOKUP(L698,'Base de Datos'!$A$2:$D1268,3,FALSE()),"")</f>
        <v/>
      </c>
      <c r="O699" s="43"/>
      <c r="P699" s="3"/>
      <c r="Q699" s="3"/>
      <c r="R699" s="15"/>
      <c r="S699" s="229"/>
      <c r="T699" s="230"/>
      <c r="U699" s="59"/>
      <c r="V699" s="47"/>
      <c r="W699" s="229"/>
      <c r="X699" s="230"/>
      <c r="Y699" s="59"/>
      <c r="Z699" s="47"/>
      <c r="AA699" s="229"/>
      <c r="AB699" s="230"/>
      <c r="AC699" s="59"/>
      <c r="AD699" s="48"/>
      <c r="AE699" s="235">
        <f>A664</f>
        <v>46343</v>
      </c>
      <c r="AF699" s="236"/>
      <c r="AG699" s="236"/>
      <c r="AH699" s="236"/>
      <c r="AI699" s="236"/>
      <c r="AJ699" s="236"/>
      <c r="AK699" s="236"/>
      <c r="AL699" s="237"/>
      <c r="AM699" s="48"/>
      <c r="AN699" s="155">
        <f>A664</f>
        <v>46343</v>
      </c>
      <c r="AO699" s="156" t="str">
        <f>K665</f>
        <v>Consultorio N° 3</v>
      </c>
      <c r="AP699" s="156">
        <f t="shared" ref="AP699:AQ699" si="484">K706</f>
        <v>0</v>
      </c>
      <c r="AQ699" s="156">
        <f t="shared" si="484"/>
        <v>0</v>
      </c>
      <c r="AR699" s="156">
        <f>AC706</f>
        <v>0</v>
      </c>
      <c r="AS699" s="156">
        <f>AA706</f>
        <v>0</v>
      </c>
      <c r="AT699" s="156">
        <f>AA707</f>
        <v>0</v>
      </c>
      <c r="AU699" s="156">
        <f>AC707</f>
        <v>0</v>
      </c>
      <c r="AV699" s="156">
        <f>AA708</f>
        <v>0</v>
      </c>
      <c r="AW699" s="156">
        <f>AC708</f>
        <v>0</v>
      </c>
      <c r="AX699" s="156">
        <f>AC709</f>
        <v>0</v>
      </c>
      <c r="AY699" s="156">
        <f>N709</f>
        <v>0</v>
      </c>
      <c r="AZ699" s="48"/>
      <c r="BA699" s="48"/>
      <c r="BB699" s="48"/>
      <c r="BC699" s="48"/>
      <c r="BD699" s="48"/>
      <c r="BE699" s="48"/>
      <c r="BF699" s="48"/>
      <c r="BG699" s="48"/>
      <c r="BH699" s="48"/>
      <c r="BI699" s="48"/>
      <c r="BJ699" s="48"/>
      <c r="BK699" s="48"/>
      <c r="BL699" s="48"/>
      <c r="BM699" s="48"/>
      <c r="BN699" s="48"/>
    </row>
    <row r="700" spans="1:66" ht="11.25" customHeight="1">
      <c r="A700" s="220"/>
      <c r="B700" s="38"/>
      <c r="C700" s="205"/>
      <c r="D700" s="208"/>
      <c r="E700" s="57" t="s">
        <v>44</v>
      </c>
      <c r="F700" s="58" t="str">
        <f>IF(D698&lt;&gt;"", VLOOKUP(D698,'Base de Datos'!$A$2:$D1268,4,FALSE()),"")</f>
        <v/>
      </c>
      <c r="G700" s="205"/>
      <c r="H700" s="208"/>
      <c r="I700" s="57" t="s">
        <v>44</v>
      </c>
      <c r="J700" s="58" t="str">
        <f>IF(H698&lt;&gt;"", VLOOKUP(H698,'Base de Datos'!$A$2:$D1268,4,FALSE()),"")</f>
        <v/>
      </c>
      <c r="K700" s="205"/>
      <c r="L700" s="208"/>
      <c r="M700" s="57" t="s">
        <v>44</v>
      </c>
      <c r="N700" s="58" t="str">
        <f>IF(L698&lt;&gt;"", VLOOKUP(L698,'Base de Datos'!$A$2:$D1268,4,FALSE()),"")</f>
        <v/>
      </c>
      <c r="O700" s="43"/>
      <c r="P700" s="3"/>
      <c r="Q700" s="3"/>
      <c r="R700" s="15"/>
      <c r="S700" s="229"/>
      <c r="T700" s="230"/>
      <c r="U700" s="59"/>
      <c r="V700" s="47"/>
      <c r="W700" s="229"/>
      <c r="X700" s="230"/>
      <c r="Y700" s="59"/>
      <c r="Z700" s="47"/>
      <c r="AA700" s="229"/>
      <c r="AB700" s="230"/>
      <c r="AC700" s="59"/>
      <c r="AD700" s="48"/>
      <c r="AE700" s="238" t="s">
        <v>20</v>
      </c>
      <c r="AF700" s="239"/>
      <c r="AG700" s="157" t="s">
        <v>21</v>
      </c>
      <c r="AH700" s="158" t="s">
        <v>22</v>
      </c>
      <c r="AI700" s="159" t="s">
        <v>23</v>
      </c>
      <c r="AJ700" s="159" t="s">
        <v>24</v>
      </c>
      <c r="AK700" s="159" t="s">
        <v>25</v>
      </c>
      <c r="AL700" s="160" t="s">
        <v>26</v>
      </c>
      <c r="AM700" s="48"/>
      <c r="AN700" s="155">
        <f>A664</f>
        <v>46343</v>
      </c>
      <c r="AO700" s="156" t="str">
        <f>K665</f>
        <v>Consultorio N° 3</v>
      </c>
      <c r="AP700" s="156">
        <f t="shared" ref="AP700:AQ700" si="485">K710</f>
        <v>0</v>
      </c>
      <c r="AQ700" s="156">
        <f t="shared" si="485"/>
        <v>0</v>
      </c>
      <c r="AR700" s="156">
        <f>AC710</f>
        <v>0</v>
      </c>
      <c r="AS700" s="156">
        <f>AA710</f>
        <v>0</v>
      </c>
      <c r="AT700" s="156">
        <f>AA711</f>
        <v>0</v>
      </c>
      <c r="AU700" s="156">
        <f>AC711</f>
        <v>0</v>
      </c>
      <c r="AV700" s="156">
        <f>AA712</f>
        <v>0</v>
      </c>
      <c r="AW700" s="156">
        <f>AC712</f>
        <v>0</v>
      </c>
      <c r="AX700" s="156">
        <f>AC713</f>
        <v>0</v>
      </c>
      <c r="AY700" s="156">
        <f>N713</f>
        <v>0</v>
      </c>
      <c r="AZ700" s="48"/>
      <c r="BA700" s="48"/>
      <c r="BB700" s="48"/>
      <c r="BC700" s="48"/>
      <c r="BD700" s="48"/>
      <c r="BE700" s="48"/>
      <c r="BF700" s="48"/>
      <c r="BG700" s="48"/>
      <c r="BH700" s="48"/>
      <c r="BI700" s="48"/>
      <c r="BJ700" s="48"/>
      <c r="BK700" s="48"/>
      <c r="BL700" s="48"/>
      <c r="BM700" s="48"/>
      <c r="BN700" s="48"/>
    </row>
    <row r="701" spans="1:66" ht="11.25" customHeight="1">
      <c r="A701" s="221"/>
      <c r="B701" s="38"/>
      <c r="C701" s="206"/>
      <c r="D701" s="209"/>
      <c r="E701" s="85" t="s">
        <v>46</v>
      </c>
      <c r="F701" s="86"/>
      <c r="G701" s="206"/>
      <c r="H701" s="209"/>
      <c r="I701" s="85" t="s">
        <v>46</v>
      </c>
      <c r="J701" s="108"/>
      <c r="K701" s="206"/>
      <c r="L701" s="209"/>
      <c r="M701" s="85" t="s">
        <v>46</v>
      </c>
      <c r="N701" s="108"/>
      <c r="O701" s="43"/>
      <c r="P701" s="3"/>
      <c r="Q701" s="3"/>
      <c r="R701" s="15"/>
      <c r="S701" s="227" t="str">
        <f>IF(OR(S698="Empleado",S698="Familiar"),"Nombre del Empleado","N° Factura")</f>
        <v>N° Factura</v>
      </c>
      <c r="T701" s="228"/>
      <c r="U701" s="89"/>
      <c r="V701" s="47"/>
      <c r="W701" s="227" t="str">
        <f>IF(OR(W698="Empleado",W698="Familiar"),"Nombre del Empleado","N° Factura")</f>
        <v>N° Factura</v>
      </c>
      <c r="X701" s="228"/>
      <c r="Y701" s="89"/>
      <c r="Z701" s="47"/>
      <c r="AA701" s="227" t="str">
        <f>IF(OR(AA698="Empleado",AA698="Familiar"),"Nombre del Empleado","N° Factura")</f>
        <v>N° Factura</v>
      </c>
      <c r="AB701" s="228"/>
      <c r="AC701" s="89"/>
      <c r="AD701" s="48"/>
      <c r="AE701" s="240" t="s">
        <v>38</v>
      </c>
      <c r="AF701" s="230"/>
      <c r="AG701" s="161">
        <f t="array" aca="1" ref="AG701" ca="1">COUNTIFS(AP666:AP706, "💲", AY666:AY706, INDIRECT("AE" &amp; ROW())) + COUNTIFS(AP666:AP706, "📦", AY666:AY706, INDIRECT("AE" &amp; ROW())) + COUNTIFS(AP666:AP706, "✅", AY666:AY706, INDIRECT("AE" &amp; ROW()))</f>
        <v>0</v>
      </c>
      <c r="AH701" s="162">
        <f t="array" aca="1" ref="AH701" ca="1">COUNTIFS(AP666:AP706, "💲", AY666:AY706, INDIRECT("AE" &amp; ROW())) + COUNTIFS(AP666:AP706, "📦", AY666:AY706, INDIRECT("AE" &amp; ROW()))</f>
        <v>0</v>
      </c>
      <c r="AI701" s="139">
        <f t="array" aca="1" ref="AI701" ca="1">SUMIFS(AR666:AR706, AY666:AY706, INDIRECT("AE" &amp; ROW()), AP666:AP706, "💲") + SUMIFS(AR666:AR706, AY666:AY706, INDIRECT("AE" &amp; ROW()), AP666:AP706, "📦")</f>
        <v>0</v>
      </c>
      <c r="AJ701" s="139">
        <f t="array" aca="1" ref="AJ701" ca="1">(
    SUMIFS(AR666:AR706, AY666:AY706, INDIRECT("AE" &amp; ROW()), AP666:AP706, "💲") +
    SUMIFS(AR666:AR706, AY666:AY706, INDIRECT("AE" &amp; ROW()), AP666:AP706, "📦")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
        SUMIFS(AR666:AR706, AY666:AY706, INDIRECT("AE" &amp; ROW()), AP666:AP706, "💲", AS666:AS706, "Familiar") +
        SUMIFS(AR666:AR706, AY666:AY706, INDIRECT("AE" &amp; ROW()), AP666:AP706, "📦", AS666:AS706, "Familiar")
    ) / 2
)  -
(
    (
        SUMIFS(AR666:AR706, AY666:AY706, INDIRECT("AE" &amp; ROW()), AP666:AP706, "💲", AS666:AS706, "Exonerado ADH") +
        SUMIFS(AR666:AR706, AY666:AY706, INDIRECT("AE" &amp; ROW()), AP666:AP706, "📦", AS666:AS706, "Exonerado ADH")
    ) / 2
)  -
(
    (
        SUMIFS(AR666:AR706, AY666:AY706, INDIRECT("AE" &amp; ROW()), AP666:AP706, "💲", AS666:AS706, "Exonerado Doctor") +
        SUMIFS(AR666:AR706, AY666:AY706, INDIRECT("AE" &amp; ROW()), AP666:AP706, "📦", AS666:AS706, "Exonerado Doctor")
    ) / 2
)</f>
        <v>0</v>
      </c>
      <c r="AK701" s="139">
        <f t="array" aca="1" ref="AK701" ca="1">(
    SUMIFS(AR666:AR706, AY666:AY706, INDIRECT("AE" &amp; ROW()), AP666:AP706, "💲") +
    SUMIFS(AR666:AR706, AY666:AY706, INDIRECT("AE" &amp; ROW()), AP666:AP706, "📦")
) -
(
    SUMIFS(AR666:AR706, AY666:AY706, INDIRECT("AE" &amp; ROW()), AP666:AP706, "💲", AS666:AS706, "Familiar") +
    SUMIFS(AR666:AR706, AY666:AY706, INDIRECT("AE" &amp; ROW()), AP666:AP706, "📦", AS666:AS706, "Familiar")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SUMIFS(AR666:AR706, AY666:AY706, INDIRECT("AE" &amp; ROW()), AP666:AP706, "💲", AS666:AS706, "Exonerado ADH") +
    SUMIFS(AR666:AR706, AY666:AY706, INDIRECT("AE" &amp; ROW()), AP666:AP706, "📦", AS666:AS706, "Exonerado ADH")
) -
(
    (
        SUMIFS(AR666:AR706, AY666:AY706, INDIRECT("AE" &amp; ROW()), AP666:AP706, "💲", AS666:AS706, "Exonerado Doctor") +
        SUMIFS(AR666:AR706, AY666:AY706, INDIRECT("AE" &amp; ROW()), AP666:AP706, "📦", AS666:AS706, "Exonerado Doctor")
    ) / 2
) -
(
    (
        SUMIFS(AR666:AR706, AY666:AY706, INDIRECT("AE" &amp; ROW()), AP666:AP706, "💲", AS666:AS706, "") +
        SUMIFS(AR666:AR706, AY666:AY706, INDIRECT("AE" &amp; ROW()), AP666:AP706, "📦", AS666:AS706, "")
    ) / 2
)</f>
        <v>0</v>
      </c>
      <c r="AL701" s="140">
        <f t="array" aca="1" ref="AL701" ca="1">(
    SUMIFS(AR666:AR706, AY666:AY706, INDIRECT("AE" &amp; ROW()), AP666:AP706, "💲") +
    SUMIFS(AR666:AR706, AY666:AY706, INDIRECT("AE" &amp; ROW()), AP666:AP706, "📦")
) -
(
    (
        SUMIFS(AR666:AR706, AY666:AY706, INDIRECT("AE" &amp; ROW()), AP666:AP706, "💲", AS666:AS706, "Familiar") +
        SUMIFS(AR666:AR706, AY666:AY706, INDIRECT("AE" &amp; ROW()), AP666:AP706, "📦", AS666:AS706, "Familiar")
    ) / 2
) -
(
    (
        SUMIFS(AR666:AR706, AY666:AY706, INDIRECT("AE" &amp; ROW()), AP666:AP706, "💲", AS666:AS706, "Participante") +
        SUMIFS(AR666:AR706, AY666:AY706, INDIRECT("AE" &amp; ROW()), AP666:AP706, "📦", AS666:AS706, "Participante")
    ) / 2
) -
(
    (
        SUMIFS(AR666:AR706, AY666:AY706, INDIRECT("AE" &amp; ROW()), AP666:AP706, "💲", AS666:AS706, "Empleado") +
        SUMIFS(AR666:AR706, AY666:AY706, INDIRECT("AE" &amp; ROW()), AP666:AP706, "📦", AS666:AS706, "Empleado")
    ) / 2
) -
(
    (
        SUMIFS(AR666:AR706, AY666:AY706, INDIRECT("AE" &amp; ROW()), AP666:AP706, "💲", AS666:AS706, "Exonerado ADH") +
        SUMIFS(AR666:AR706, AY666:AY706, INDIRECT("AE" &amp; ROW()), AP666:AP706, "📦", AS666:AS706, "Exonerado ADH")
    ) / 2
) -
(
    SUMIFS(AR666:AR706, AY666:AY706, INDIRECT("AE" &amp; ROW()), AP666:AP706, "💲", AS666:AS706, "Exonerado Doctor") +
    SUMIFS(AR666:AR706, AY666:AY706, INDIRECT("AE" &amp; ROW()), AP666:AP706, "📦", AS666:AS706, "Exonerado Doctor")
) -
(
    (
        SUMIFS(AR666:AR706, AY666:AY706, INDIRECT("AE" &amp; ROW()), AP666:AP706, "💲", AS666:AS706, "") +
        SUMIFS(AR666:AR706, AY666:AY706, INDIRECT("AE" &amp; ROW()), AP666:AP706, "📦", AS666:AS706, "")
    ) / 2
)</f>
        <v>0</v>
      </c>
      <c r="AM701" s="48"/>
      <c r="AN701" s="155">
        <f>A664</f>
        <v>46343</v>
      </c>
      <c r="AO701" s="156" t="str">
        <f>K665</f>
        <v>Consultorio N° 3</v>
      </c>
      <c r="AP701" s="156">
        <f t="shared" ref="AP701:AQ701" si="486">K714</f>
        <v>0</v>
      </c>
      <c r="AQ701" s="156">
        <f t="shared" si="486"/>
        <v>0</v>
      </c>
      <c r="AR701" s="156">
        <f>AC714</f>
        <v>0</v>
      </c>
      <c r="AS701" s="156">
        <f>AA714</f>
        <v>0</v>
      </c>
      <c r="AT701" s="156">
        <f>AA715</f>
        <v>0</v>
      </c>
      <c r="AU701" s="156">
        <f>AC715</f>
        <v>0</v>
      </c>
      <c r="AV701" s="156">
        <f>AA716</f>
        <v>0</v>
      </c>
      <c r="AW701" s="156">
        <f>AC716</f>
        <v>0</v>
      </c>
      <c r="AX701" s="156">
        <f>AC717</f>
        <v>0</v>
      </c>
      <c r="AY701" s="156">
        <f>N717</f>
        <v>0</v>
      </c>
      <c r="AZ701" s="48"/>
      <c r="BA701" s="48"/>
      <c r="BB701" s="48"/>
      <c r="BC701" s="48"/>
      <c r="BD701" s="48"/>
      <c r="BE701" s="48"/>
      <c r="BF701" s="48"/>
      <c r="BG701" s="48"/>
      <c r="BH701" s="48"/>
      <c r="BI701" s="48"/>
      <c r="BJ701" s="48"/>
      <c r="BK701" s="48"/>
      <c r="BL701" s="48"/>
      <c r="BM701" s="48"/>
      <c r="BN701" s="48"/>
    </row>
    <row r="702" spans="1:66" ht="11.25" customHeight="1">
      <c r="A702" s="222">
        <f>A698+$Q$13/1440</f>
        <v>0.70833333333333315</v>
      </c>
      <c r="B702" s="38"/>
      <c r="C702" s="204"/>
      <c r="D702" s="207"/>
      <c r="E702" s="40" t="s">
        <v>36</v>
      </c>
      <c r="F702" s="42" t="str">
        <f>IF(D702&lt;&gt;"", VLOOKUP(D702,'Base de Datos'!$A$2:$D1268,2,FALSE()),"")</f>
        <v/>
      </c>
      <c r="G702" s="204"/>
      <c r="H702" s="216"/>
      <c r="I702" s="40" t="s">
        <v>36</v>
      </c>
      <c r="J702" s="42" t="str">
        <f>IF(H702&lt;&gt;"", VLOOKUP(H702,'Base de Datos'!$A$2:$D1268,2,FALSE()),"")</f>
        <v/>
      </c>
      <c r="K702" s="204"/>
      <c r="L702" s="216"/>
      <c r="M702" s="40" t="s">
        <v>36</v>
      </c>
      <c r="N702" s="42" t="str">
        <f>IF(L702&lt;&gt;"", VLOOKUP(L702,'Base de Datos'!$A$2:$D1268,2,FALSE()),"")</f>
        <v/>
      </c>
      <c r="O702" s="43"/>
      <c r="P702" s="163"/>
      <c r="Q702" s="3"/>
      <c r="R702" s="15"/>
      <c r="S702" s="45"/>
      <c r="T702" s="45" t="s">
        <v>37</v>
      </c>
      <c r="U702" s="46"/>
      <c r="V702" s="47"/>
      <c r="W702" s="45"/>
      <c r="X702" s="45" t="s">
        <v>37</v>
      </c>
      <c r="Y702" s="46"/>
      <c r="Z702" s="47"/>
      <c r="AA702" s="45"/>
      <c r="AB702" s="45" t="s">
        <v>37</v>
      </c>
      <c r="AC702" s="46"/>
      <c r="AD702" s="48"/>
      <c r="AE702" s="240" t="s">
        <v>43</v>
      </c>
      <c r="AF702" s="230"/>
      <c r="AG702" s="161">
        <f t="array" aca="1" ref="AG702" ca="1">COUNTIFS(AP666:AP706, "💲", AY666:AY706, INDIRECT("AE" &amp; ROW())) + COUNTIFS(AP666:AP706, "📦", AY666:AY706, INDIRECT("AE" &amp; ROW())) + COUNTIFS(AP666:AP706, "✅", AY666:AY706, INDIRECT("AE" &amp; ROW()))</f>
        <v>0</v>
      </c>
      <c r="AH702" s="162">
        <f t="array" aca="1" ref="AH702" ca="1">COUNTIFS(AP666:AP706, "💲", AY666:AY706, INDIRECT("AE" &amp; ROW())) + COUNTIFS(AP666:AP706, "📦", AY666:AY706, INDIRECT("AE" &amp; ROW()))</f>
        <v>0</v>
      </c>
      <c r="AI702" s="139">
        <f t="array" aca="1" ref="AI702" ca="1">SUMIFS(AR666:AR706, AY666:AY706, INDIRECT("AE" &amp; ROW()), AP666:AP706, "💲") + SUMIFS(AR666:AR706, AY666:AY706, INDIRECT("AE" &amp; ROW()), AP666:AP706, "📦")</f>
        <v>0</v>
      </c>
      <c r="AJ702" s="139">
        <f t="array" aca="1" ref="AJ702" ca="1">(
    SUMIFS(AR666:AR706, AY666:AY706, INDIRECT("AE" &amp; ROW()), AP666:AP706, "💲") +
    SUMIFS(AR666:AR706, AY666:AY706, INDIRECT("AE" &amp; ROW()), AP666:AP706, "📦")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
        SUMIFS(AR666:AR706, AY666:AY706, INDIRECT("AE" &amp; ROW()), AP666:AP706, "💲", AS666:AS706, "Familiar") +
        SUMIFS(AR666:AR706, AY666:AY706, INDIRECT("AE" &amp; ROW()), AP666:AP706, "📦", AS666:AS706, "Familiar")
    ) / 2
)  -
(
    (
        SUMIFS(AR666:AR706, AY666:AY706, INDIRECT("AE" &amp; ROW()), AP666:AP706, "💲", AS666:AS706, "Exonerado ADH") +
        SUMIFS(AR666:AR706, AY666:AY706, INDIRECT("AE" &amp; ROW()), AP666:AP706, "📦", AS666:AS706, "Exonerado ADH")
    ) / 2
)  -
(
    (
        SUMIFS(AR666:AR706, AY666:AY706, INDIRECT("AE" &amp; ROW()), AP666:AP706, "💲", AS666:AS706, "Exonerado Doctor") +
        SUMIFS(AR666:AR706, AY666:AY706, INDIRECT("AE" &amp; ROW()), AP666:AP706, "📦", AS666:AS706, "Exonerado Doctor")
    ) / 2
)</f>
        <v>0</v>
      </c>
      <c r="AK702" s="139">
        <f t="array" aca="1" ref="AK702" ca="1">(
    SUMIFS(AR666:AR706, AY666:AY706, INDIRECT("AE" &amp; ROW()), AP666:AP706, "💲") +
    SUMIFS(AR666:AR706, AY666:AY706, INDIRECT("AE" &amp; ROW()), AP666:AP706, "📦")
) -
(
    SUMIFS(AR666:AR706, AY666:AY706, INDIRECT("AE" &amp; ROW()), AP666:AP706, "💲", AS666:AS706, "Familiar") +
    SUMIFS(AR666:AR706, AY666:AY706, INDIRECT("AE" &amp; ROW()), AP666:AP706, "📦", AS666:AS706, "Familiar")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SUMIFS(AR666:AR706, AY666:AY706, INDIRECT("AE" &amp; ROW()), AP666:AP706, "💲", AS666:AS706, "Exonerado ADH") +
    SUMIFS(AR666:AR706, AY666:AY706, INDIRECT("AE" &amp; ROW()), AP666:AP706, "📦", AS666:AS706, "Exonerado ADH")
) -
(
    (
        SUMIFS(AR666:AR706, AY666:AY706, INDIRECT("AE" &amp; ROW()), AP666:AP706, "💲", AS666:AS706, "Exonerado Doctor") +
        SUMIFS(AR666:AR706, AY666:AY706, INDIRECT("AE" &amp; ROW()), AP666:AP706, "📦", AS666:AS706, "Exonerado Doctor")
    ) / 2
) -
(
    (
        SUMIFS(AR666:AR706, AY666:AY706, INDIRECT("AE" &amp; ROW()), AP666:AP706, "💲", AS666:AS706, "") +
        SUMIFS(AR666:AR706, AY666:AY706, INDIRECT("AE" &amp; ROW()), AP666:AP706, "📦", AS666:AS706, "")
    ) / 2
)</f>
        <v>0</v>
      </c>
      <c r="AL702" s="140">
        <f t="array" aca="1" ref="AL702" ca="1">(
    SUMIFS(AR666:AR706, AY666:AY706, INDIRECT("AE" &amp; ROW()), AP666:AP706, "💲") +
    SUMIFS(AR666:AR706, AY666:AY706, INDIRECT("AE" &amp; ROW()), AP666:AP706, "📦")
) -
(
    (
        SUMIFS(AR666:AR706, AY666:AY706, INDIRECT("AE" &amp; ROW()), AP666:AP706, "💲", AS666:AS706, "Familiar") +
        SUMIFS(AR666:AR706, AY666:AY706, INDIRECT("AE" &amp; ROW()), AP666:AP706, "📦", AS666:AS706, "Familiar")
    ) / 2
) -
(
    (
        SUMIFS(AR666:AR706, AY666:AY706, INDIRECT("AE" &amp; ROW()), AP666:AP706, "💲", AS666:AS706, "Participante") +
        SUMIFS(AR666:AR706, AY666:AY706, INDIRECT("AE" &amp; ROW()), AP666:AP706, "📦", AS666:AS706, "Participante")
    ) / 2
) -
(
    (
        SUMIFS(AR666:AR706, AY666:AY706, INDIRECT("AE" &amp; ROW()), AP666:AP706, "💲", AS666:AS706, "Empleado") +
        SUMIFS(AR666:AR706, AY666:AY706, INDIRECT("AE" &amp; ROW()), AP666:AP706, "📦", AS666:AS706, "Empleado")
    ) / 2
) -
(
    (
        SUMIFS(AR666:AR706, AY666:AY706, INDIRECT("AE" &amp; ROW()), AP666:AP706, "💲", AS666:AS706, "Exonerado ADH") +
        SUMIFS(AR666:AR706, AY666:AY706, INDIRECT("AE" &amp; ROW()), AP666:AP706, "📦", AS666:AS706, "Exonerado ADH")
    ) / 2
) -
(
    SUMIFS(AR666:AR706, AY666:AY706, INDIRECT("AE" &amp; ROW()), AP666:AP706, "💲", AS666:AS706, "Exonerado Doctor") +
    SUMIFS(AR666:AR706, AY666:AY706, INDIRECT("AE" &amp; ROW()), AP666:AP706, "📦", AS666:AS706, "Exonerado Doctor")
) -
(
    (
        SUMIFS(AR666:AR706, AY666:AY706, INDIRECT("AE" &amp; ROW()), AP666:AP706, "💲", AS666:AS706, "") +
        SUMIFS(AR666:AR706, AY666:AY706, INDIRECT("AE" &amp; ROW()), AP666:AP706, "📦", AS666:AS706, "")
    ) / 2
)</f>
        <v>0</v>
      </c>
      <c r="AM702" s="48"/>
      <c r="AN702" s="156"/>
      <c r="AO702" s="156"/>
      <c r="AP702" s="156"/>
      <c r="AQ702" s="156">
        <f>L710</f>
        <v>0</v>
      </c>
      <c r="AR702" s="156"/>
      <c r="AS702" s="156"/>
      <c r="AT702" s="156"/>
      <c r="AU702" s="156"/>
      <c r="AV702" s="156"/>
      <c r="AW702" s="156"/>
      <c r="AX702" s="156"/>
      <c r="AY702" s="156">
        <f>N705</f>
        <v>0</v>
      </c>
      <c r="AZ702" s="48"/>
      <c r="BA702" s="48"/>
      <c r="BB702" s="48"/>
      <c r="BC702" s="48"/>
      <c r="BD702" s="48"/>
      <c r="BE702" s="48"/>
      <c r="BF702" s="48"/>
      <c r="BG702" s="48"/>
      <c r="BH702" s="48"/>
      <c r="BI702" s="48"/>
      <c r="BJ702" s="48"/>
      <c r="BK702" s="48"/>
      <c r="BL702" s="48"/>
      <c r="BM702" s="48"/>
      <c r="BN702" s="48"/>
    </row>
    <row r="703" spans="1:66" ht="11.25" customHeight="1">
      <c r="A703" s="220"/>
      <c r="B703" s="38"/>
      <c r="C703" s="205"/>
      <c r="D703" s="208"/>
      <c r="E703" s="57" t="s">
        <v>42</v>
      </c>
      <c r="F703" s="58" t="str">
        <f>IF(D702&lt;&gt;"", VLOOKUP(D702,'Base de Datos'!$A$2:$D1268,3,FALSE()),"")</f>
        <v/>
      </c>
      <c r="G703" s="205"/>
      <c r="H703" s="208"/>
      <c r="I703" s="57" t="s">
        <v>42</v>
      </c>
      <c r="J703" s="58" t="str">
        <f>IF(H702&lt;&gt;"", VLOOKUP(H702,'Base de Datos'!$A$2:$D1268,3,FALSE()),"")</f>
        <v/>
      </c>
      <c r="K703" s="205"/>
      <c r="L703" s="208"/>
      <c r="M703" s="57" t="s">
        <v>42</v>
      </c>
      <c r="N703" s="58" t="str">
        <f>IF(L702&lt;&gt;"", VLOOKUP(L702,'Base de Datos'!$A$2:$D1268,3,FALSE()),"")</f>
        <v/>
      </c>
      <c r="O703" s="43"/>
      <c r="P703" s="163"/>
      <c r="Q703" s="3"/>
      <c r="R703" s="15"/>
      <c r="S703" s="229"/>
      <c r="T703" s="230"/>
      <c r="U703" s="59"/>
      <c r="V703" s="47"/>
      <c r="W703" s="229"/>
      <c r="X703" s="230"/>
      <c r="Y703" s="59"/>
      <c r="Z703" s="47"/>
      <c r="AA703" s="229"/>
      <c r="AB703" s="230"/>
      <c r="AC703" s="59"/>
      <c r="AD703" s="48"/>
      <c r="AE703" s="240" t="s">
        <v>45</v>
      </c>
      <c r="AF703" s="230"/>
      <c r="AG703" s="161">
        <f t="array" aca="1" ref="AG703" ca="1">COUNTIFS(AP666:AP706, "💲", AY666:AY706, INDIRECT("AE" &amp; ROW())) + COUNTIFS(AP666:AP706, "📦", AY666:AY706, INDIRECT("AE" &amp; ROW())) + COUNTIFS(AP666:AP706, "✅", AY666:AY706, INDIRECT("AE" &amp; ROW()))</f>
        <v>0</v>
      </c>
      <c r="AH703" s="162">
        <f t="array" aca="1" ref="AH703" ca="1">COUNTIFS(AP666:AP706, "💲", AY666:AY706, INDIRECT("AE" &amp; ROW())) + COUNTIFS(AP666:AP706, "📦", AY666:AY706, INDIRECT("AE" &amp; ROW()))</f>
        <v>0</v>
      </c>
      <c r="AI703" s="139">
        <f t="array" aca="1" ref="AI703" ca="1">SUMIFS(AR666:AR706, AY666:AY706, INDIRECT("AE" &amp; ROW()), AP666:AP706, "💲") + SUMIFS(AR666:AR706, AY666:AY706, INDIRECT("AE" &amp; ROW()), AP666:AP706, "📦")</f>
        <v>0</v>
      </c>
      <c r="AJ703" s="139">
        <f t="array" aca="1" ref="AJ703" ca="1">(
    SUMIFS(AR666:AR706, AY666:AY706, INDIRECT("AE" &amp; ROW()), AP666:AP706, "💲") +
    SUMIFS(AR666:AR706, AY666:AY706, INDIRECT("AE" &amp; ROW()), AP666:AP706, "📦")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
        SUMIFS(AR666:AR706, AY666:AY706, INDIRECT("AE" &amp; ROW()), AP666:AP706, "💲", AS666:AS706, "Familiar") +
        SUMIFS(AR666:AR706, AY666:AY706, INDIRECT("AE" &amp; ROW()), AP666:AP706, "📦", AS666:AS706, "Familiar")
    ) / 2
)  -
(
    (
        SUMIFS(AR666:AR706, AY666:AY706, INDIRECT("AE" &amp; ROW()), AP666:AP706, "💲", AS666:AS706, "Exonerado ADH") +
        SUMIFS(AR666:AR706, AY666:AY706, INDIRECT("AE" &amp; ROW()), AP666:AP706, "📦", AS666:AS706, "Exonerado ADH")
    ) / 2
)  -
(
    (
        SUMIFS(AR666:AR706, AY666:AY706, INDIRECT("AE" &amp; ROW()), AP666:AP706, "💲", AS666:AS706, "Exonerado Doctor") +
        SUMIFS(AR666:AR706, AY666:AY706, INDIRECT("AE" &amp; ROW()), AP666:AP706, "📦", AS666:AS706, "Exonerado Doctor")
    ) / 2
)</f>
        <v>0</v>
      </c>
      <c r="AK703" s="139">
        <f t="array" aca="1" ref="AK703" ca="1">(
    SUMIFS(AR666:AR706, AY666:AY706, INDIRECT("AE" &amp; ROW()), AP666:AP706, "💲") +
    SUMIFS(AR666:AR706, AY666:AY706, INDIRECT("AE" &amp; ROW()), AP666:AP706, "📦")
) -
(
    SUMIFS(AR666:AR706, AY666:AY706, INDIRECT("AE" &amp; ROW()), AP666:AP706, "💲", AS666:AS706, "Familiar") +
    SUMIFS(AR666:AR706, AY666:AY706, INDIRECT("AE" &amp; ROW()), AP666:AP706, "📦", AS666:AS706, "Familiar")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SUMIFS(AR666:AR706, AY666:AY706, INDIRECT("AE" &amp; ROW()), AP666:AP706, "💲", AS666:AS706, "Exonerado ADH") +
    SUMIFS(AR666:AR706, AY666:AY706, INDIRECT("AE" &amp; ROW()), AP666:AP706, "📦", AS666:AS706, "Exonerado ADH")
) -
(
    (
        SUMIFS(AR666:AR706, AY666:AY706, INDIRECT("AE" &amp; ROW()), AP666:AP706, "💲", AS666:AS706, "Exonerado Doctor") +
        SUMIFS(AR666:AR706, AY666:AY706, INDIRECT("AE" &amp; ROW()), AP666:AP706, "📦", AS666:AS706, "Exonerado Doctor")
    ) / 2
) -
(
    (
        SUMIFS(AR666:AR706, AY666:AY706, INDIRECT("AE" &amp; ROW()), AP666:AP706, "💲", AS666:AS706, "") +
        SUMIFS(AR666:AR706, AY666:AY706, INDIRECT("AE" &amp; ROW()), AP666:AP706, "📦", AS666:AS706, "")
    ) / 2
)</f>
        <v>0</v>
      </c>
      <c r="AL703" s="140">
        <f t="array" aca="1" ref="AL703" ca="1">(
    SUMIFS(AR666:AR706, AY666:AY706, INDIRECT("AE" &amp; ROW()), AP666:AP706, "💲") +
    SUMIFS(AR666:AR706, AY666:AY706, INDIRECT("AE" &amp; ROW()), AP666:AP706, "📦")
) -
(
    (
        SUMIFS(AR666:AR706, AY666:AY706, INDIRECT("AE" &amp; ROW()), AP666:AP706, "💲", AS666:AS706, "Familiar") +
        SUMIFS(AR666:AR706, AY666:AY706, INDIRECT("AE" &amp; ROW()), AP666:AP706, "📦", AS666:AS706, "Familiar")
    ) / 2
) -
(
    (
        SUMIFS(AR666:AR706, AY666:AY706, INDIRECT("AE" &amp; ROW()), AP666:AP706, "💲", AS666:AS706, "Participante") +
        SUMIFS(AR666:AR706, AY666:AY706, INDIRECT("AE" &amp; ROW()), AP666:AP706, "📦", AS666:AS706, "Participante")
    ) / 2
) -
(
    (
        SUMIFS(AR666:AR706, AY666:AY706, INDIRECT("AE" &amp; ROW()), AP666:AP706, "💲", AS666:AS706, "Empleado") +
        SUMIFS(AR666:AR706, AY666:AY706, INDIRECT("AE" &amp; ROW()), AP666:AP706, "📦", AS666:AS706, "Empleado")
    ) / 2
) -
(
    (
        SUMIFS(AR666:AR706, AY666:AY706, INDIRECT("AE" &amp; ROW()), AP666:AP706, "💲", AS666:AS706, "Exonerado ADH") +
        SUMIFS(AR666:AR706, AY666:AY706, INDIRECT("AE" &amp; ROW()), AP666:AP706, "📦", AS666:AS706, "Exonerado ADH")
    ) / 2
) -
(
    SUMIFS(AR666:AR706, AY666:AY706, INDIRECT("AE" &amp; ROW()), AP666:AP706, "💲", AS666:AS706, "Exonerado Doctor") +
    SUMIFS(AR666:AR706, AY666:AY706, INDIRECT("AE" &amp; ROW()), AP666:AP706, "📦", AS666:AS706, "Exonerado Doctor")
) -
(
    (
        SUMIFS(AR666:AR706, AY666:AY706, INDIRECT("AE" &amp; ROW()), AP666:AP706, "💲", AS666:AS706, "") +
        SUMIFS(AR666:AR706, AY666:AY706, INDIRECT("AE" &amp; ROW()), AP666:AP706, "📦", AS666:AS706, "")
    ) / 2
)</f>
        <v>0</v>
      </c>
      <c r="AM703" s="48"/>
      <c r="AN703" s="156"/>
      <c r="AO703" s="156"/>
      <c r="AP703" s="156"/>
      <c r="AQ703" s="156">
        <f>L714</f>
        <v>0</v>
      </c>
      <c r="AR703" s="156"/>
      <c r="AS703" s="156"/>
      <c r="AT703" s="156"/>
      <c r="AU703" s="156"/>
      <c r="AV703" s="156"/>
      <c r="AW703" s="156"/>
      <c r="AX703" s="156"/>
      <c r="AY703" s="156">
        <f>N709</f>
        <v>0</v>
      </c>
      <c r="AZ703" s="48"/>
      <c r="BA703" s="48"/>
      <c r="BB703" s="48"/>
      <c r="BC703" s="48"/>
      <c r="BD703" s="48"/>
      <c r="BE703" s="48"/>
      <c r="BF703" s="48"/>
      <c r="BG703" s="48"/>
      <c r="BH703" s="48"/>
      <c r="BI703" s="48"/>
      <c r="BJ703" s="48"/>
      <c r="BK703" s="48"/>
      <c r="BL703" s="48"/>
      <c r="BM703" s="48"/>
      <c r="BN703" s="48"/>
    </row>
    <row r="704" spans="1:66" ht="11.25" customHeight="1">
      <c r="A704" s="220"/>
      <c r="B704" s="38"/>
      <c r="C704" s="205"/>
      <c r="D704" s="208"/>
      <c r="E704" s="57" t="s">
        <v>44</v>
      </c>
      <c r="F704" s="58" t="str">
        <f>IF(D702&lt;&gt;"", VLOOKUP(D702,'Base de Datos'!$A$2:$D1268,4,FALSE()),"")</f>
        <v/>
      </c>
      <c r="G704" s="205"/>
      <c r="H704" s="208"/>
      <c r="I704" s="57" t="s">
        <v>44</v>
      </c>
      <c r="J704" s="58" t="str">
        <f>IF(H702&lt;&gt;"", VLOOKUP(H702,'Base de Datos'!$A$2:$D1268,4,FALSE()),"")</f>
        <v/>
      </c>
      <c r="K704" s="205"/>
      <c r="L704" s="208"/>
      <c r="M704" s="57" t="s">
        <v>44</v>
      </c>
      <c r="N704" s="58" t="str">
        <f>IF(L702&lt;&gt;"", VLOOKUP(L702,'Base de Datos'!$A$2:$D1268,4,FALSE()),"")</f>
        <v/>
      </c>
      <c r="O704" s="43"/>
      <c r="P704" s="163"/>
      <c r="Q704" s="3"/>
      <c r="R704" s="15"/>
      <c r="S704" s="229"/>
      <c r="T704" s="230"/>
      <c r="U704" s="59"/>
      <c r="V704" s="47"/>
      <c r="W704" s="229"/>
      <c r="X704" s="230"/>
      <c r="Y704" s="59"/>
      <c r="Z704" s="47"/>
      <c r="AA704" s="229"/>
      <c r="AB704" s="230"/>
      <c r="AC704" s="59"/>
      <c r="AD704" s="48"/>
      <c r="AE704" s="240" t="s">
        <v>47</v>
      </c>
      <c r="AF704" s="230"/>
      <c r="AG704" s="161">
        <f t="array" aca="1" ref="AG704" ca="1">COUNTIFS(AP666:AP706, "💲", AY666:AY706, INDIRECT("AE" &amp; ROW())) + COUNTIFS(AP666:AP706, "📦", AY666:AY706, INDIRECT("AE" &amp; ROW())) + COUNTIFS(AP666:AP706, "✅", AY666:AY706, INDIRECT("AE" &amp; ROW()))</f>
        <v>0</v>
      </c>
      <c r="AH704" s="162">
        <f t="array" aca="1" ref="AH704" ca="1">COUNTIFS(AP666:AP706, "💲", AY666:AY706, INDIRECT("AE" &amp; ROW())) + COUNTIFS(AP666:AP706, "📦", AY666:AY706, INDIRECT("AE" &amp; ROW()))</f>
        <v>0</v>
      </c>
      <c r="AI704" s="139">
        <f t="array" aca="1" ref="AI704" ca="1">SUMIFS(AR666:AR706, AY666:AY706, INDIRECT("AE" &amp; ROW()), AP666:AP706, "💲") + SUMIFS(AR666:AR706, AY666:AY706, INDIRECT("AE" &amp; ROW()), AP666:AP706, "📦")</f>
        <v>0</v>
      </c>
      <c r="AJ704" s="139">
        <f t="array" aca="1" ref="AJ704" ca="1">(
    SUMIFS(AR666:AR706, AY666:AY706, INDIRECT("AE" &amp; ROW()), AP666:AP706, "💲") +
    SUMIFS(AR666:AR706, AY666:AY706, INDIRECT("AE" &amp; ROW()), AP666:AP706, "📦")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
        SUMIFS(AR666:AR706, AY666:AY706, INDIRECT("AE" &amp; ROW()), AP666:AP706, "💲", AS666:AS706, "Familiar") +
        SUMIFS(AR666:AR706, AY666:AY706, INDIRECT("AE" &amp; ROW()), AP666:AP706, "📦", AS666:AS706, "Familiar")
    ) / 2
)  -
(
    (
        SUMIFS(AR666:AR706, AY666:AY706, INDIRECT("AE" &amp; ROW()), AP666:AP706, "💲", AS666:AS706, "Exonerado ADH") +
        SUMIFS(AR666:AR706, AY666:AY706, INDIRECT("AE" &amp; ROW()), AP666:AP706, "📦", AS666:AS706, "Exonerado ADH")
    ) / 2
)  -
(
    (
        SUMIFS(AR666:AR706, AY666:AY706, INDIRECT("AE" &amp; ROW()), AP666:AP706, "💲", AS666:AS706, "Exonerado Doctor") +
        SUMIFS(AR666:AR706, AY666:AY706, INDIRECT("AE" &amp; ROW()), AP666:AP706, "📦", AS666:AS706, "Exonerado Doctor")
    ) / 2
)</f>
        <v>0</v>
      </c>
      <c r="AK704" s="139">
        <f t="array" aca="1" ref="AK704" ca="1">(
    SUMIFS(AR666:AR706, AY666:AY706, INDIRECT("AE" &amp; ROW()), AP666:AP706, "💲") +
    SUMIFS(AR666:AR706, AY666:AY706, INDIRECT("AE" &amp; ROW()), AP666:AP706, "📦")
) -
(
    SUMIFS(AR666:AR706, AY666:AY706, INDIRECT("AE" &amp; ROW()), AP666:AP706, "💲", AS666:AS706, "Familiar") +
    SUMIFS(AR666:AR706, AY666:AY706, INDIRECT("AE" &amp; ROW()), AP666:AP706, "📦", AS666:AS706, "Familiar")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SUMIFS(AR666:AR706, AY666:AY706, INDIRECT("AE" &amp; ROW()), AP666:AP706, "💲", AS666:AS706, "Exonerado ADH") +
    SUMIFS(AR666:AR706, AY666:AY706, INDIRECT("AE" &amp; ROW()), AP666:AP706, "📦", AS666:AS706, "Exonerado ADH")
) -
(
    (
        SUMIFS(AR666:AR706, AY666:AY706, INDIRECT("AE" &amp; ROW()), AP666:AP706, "💲", AS666:AS706, "Exonerado Doctor") +
        SUMIFS(AR666:AR706, AY666:AY706, INDIRECT("AE" &amp; ROW()), AP666:AP706, "📦", AS666:AS706, "Exonerado Doctor")
    ) / 2
) -
(
    (
        SUMIFS(AR666:AR706, AY666:AY706, INDIRECT("AE" &amp; ROW()), AP666:AP706, "💲", AS666:AS706, "") +
        SUMIFS(AR666:AR706, AY666:AY706, INDIRECT("AE" &amp; ROW()), AP666:AP706, "📦", AS666:AS706, "")
    ) / 2
)</f>
        <v>0</v>
      </c>
      <c r="AL704" s="140">
        <f t="array" aca="1" ref="AL704" ca="1">(
    SUMIFS(AR666:AR706, AY666:AY706, INDIRECT("AE" &amp; ROW()), AP666:AP706, "💲") +
    SUMIFS(AR666:AR706, AY666:AY706, INDIRECT("AE" &amp; ROW()), AP666:AP706, "📦")
) -
(
    (
        SUMIFS(AR666:AR706, AY666:AY706, INDIRECT("AE" &amp; ROW()), AP666:AP706, "💲", AS666:AS706, "Familiar") +
        SUMIFS(AR666:AR706, AY666:AY706, INDIRECT("AE" &amp; ROW()), AP666:AP706, "📦", AS666:AS706, "Familiar")
    ) / 2
) -
(
    (
        SUMIFS(AR666:AR706, AY666:AY706, INDIRECT("AE" &amp; ROW()), AP666:AP706, "💲", AS666:AS706, "Participante") +
        SUMIFS(AR666:AR706, AY666:AY706, INDIRECT("AE" &amp; ROW()), AP666:AP706, "📦", AS666:AS706, "Participante")
    ) / 2
) -
(
    (
        SUMIFS(AR666:AR706, AY666:AY706, INDIRECT("AE" &amp; ROW()), AP666:AP706, "💲", AS666:AS706, "Empleado") +
        SUMIFS(AR666:AR706, AY666:AY706, INDIRECT("AE" &amp; ROW()), AP666:AP706, "📦", AS666:AS706, "Empleado")
    ) / 2
) -
(
    (
        SUMIFS(AR666:AR706, AY666:AY706, INDIRECT("AE" &amp; ROW()), AP666:AP706, "💲", AS666:AS706, "Exonerado ADH") +
        SUMIFS(AR666:AR706, AY666:AY706, INDIRECT("AE" &amp; ROW()), AP666:AP706, "📦", AS666:AS706, "Exonerado ADH")
    ) / 2
) -
(
    SUMIFS(AR666:AR706, AY666:AY706, INDIRECT("AE" &amp; ROW()), AP666:AP706, "💲", AS666:AS706, "Exonerado Doctor") +
    SUMIFS(AR666:AR706, AY666:AY706, INDIRECT("AE" &amp; ROW()), AP666:AP706, "📦", AS666:AS706, "Exonerado Doctor")
) -
(
    (
        SUMIFS(AR666:AR706, AY666:AY706, INDIRECT("AE" &amp; ROW()), AP666:AP706, "💲", AS666:AS706, "") +
        SUMIFS(AR666:AR706, AY666:AY706, INDIRECT("AE" &amp; ROW()), AP666:AP706, "📦", AS666:AS706, "")
    ) / 2
)</f>
        <v>0</v>
      </c>
      <c r="AM704" s="48"/>
      <c r="AN704" s="156"/>
      <c r="AO704" s="156"/>
      <c r="AP704" s="156"/>
      <c r="AQ704" s="156"/>
      <c r="AR704" s="156"/>
      <c r="AS704" s="156"/>
      <c r="AT704" s="156"/>
      <c r="AU704" s="156"/>
      <c r="AV704" s="156"/>
      <c r="AW704" s="156"/>
      <c r="AX704" s="156"/>
      <c r="AY704" s="156">
        <f>N713</f>
        <v>0</v>
      </c>
      <c r="AZ704" s="48"/>
      <c r="BA704" s="48"/>
      <c r="BB704" s="48"/>
      <c r="BC704" s="48"/>
      <c r="BD704" s="48"/>
      <c r="BE704" s="48"/>
      <c r="BF704" s="48"/>
      <c r="BG704" s="48"/>
      <c r="BH704" s="48"/>
      <c r="BI704" s="48"/>
      <c r="BJ704" s="48"/>
      <c r="BK704" s="48"/>
      <c r="BL704" s="48"/>
      <c r="BM704" s="48"/>
      <c r="BN704" s="48"/>
    </row>
    <row r="705" spans="1:66" ht="11.25" customHeight="1">
      <c r="A705" s="221"/>
      <c r="B705" s="38"/>
      <c r="C705" s="206"/>
      <c r="D705" s="209"/>
      <c r="E705" s="85" t="s">
        <v>46</v>
      </c>
      <c r="F705" s="86"/>
      <c r="G705" s="206"/>
      <c r="H705" s="209"/>
      <c r="I705" s="85" t="s">
        <v>46</v>
      </c>
      <c r="J705" s="108"/>
      <c r="K705" s="206"/>
      <c r="L705" s="209"/>
      <c r="M705" s="85" t="s">
        <v>46</v>
      </c>
      <c r="N705" s="108"/>
      <c r="O705" s="43"/>
      <c r="P705" s="163"/>
      <c r="Q705" s="3"/>
      <c r="R705" s="15"/>
      <c r="S705" s="227" t="str">
        <f>IF(OR(S702="Empleado",S702="Familiar"),"Nombre del Empleado","N° Factura")</f>
        <v>N° Factura</v>
      </c>
      <c r="T705" s="228"/>
      <c r="U705" s="89"/>
      <c r="V705" s="47"/>
      <c r="W705" s="227" t="str">
        <f>IF(OR(W702="Empleado",W702="Familiar"),"Nombre del Empleado","N° Factura")</f>
        <v>N° Factura</v>
      </c>
      <c r="X705" s="228"/>
      <c r="Y705" s="89"/>
      <c r="Z705" s="47"/>
      <c r="AA705" s="227" t="str">
        <f>IF(OR(AA702="Empleado",AA702="Familiar"),"Nombre del Empleado","N° Factura")</f>
        <v>N° Factura</v>
      </c>
      <c r="AB705" s="228"/>
      <c r="AC705" s="111"/>
      <c r="AD705" s="48"/>
      <c r="AE705" s="240" t="s">
        <v>48</v>
      </c>
      <c r="AF705" s="230"/>
      <c r="AG705" s="161">
        <f t="array" aca="1" ref="AG705" ca="1">COUNTIFS(AP666:AP706, "💲", AY666:AY706, INDIRECT("AE" &amp; ROW())) + COUNTIFS(AP666:AP706, "📦", AY666:AY706, INDIRECT("AE" &amp; ROW())) + COUNTIFS(AP666:AP706, "✅", AY666:AY706, INDIRECT("AE" &amp; ROW()))</f>
        <v>0</v>
      </c>
      <c r="AH705" s="162">
        <f t="array" aca="1" ref="AH705" ca="1">COUNTIFS(AP666:AP706, "💲", AY666:AY706, INDIRECT("AE" &amp; ROW())) + COUNTIFS(AP666:AP706, "📦", AY666:AY706, INDIRECT("AE" &amp; ROW()))</f>
        <v>0</v>
      </c>
      <c r="AI705" s="139">
        <f t="array" aca="1" ref="AI705" ca="1">SUMIFS(AR666:AR706, AY666:AY706, INDIRECT("AE" &amp; ROW()), AP666:AP706, "💲") + SUMIFS(AR666:AR706, AY666:AY706, INDIRECT("AE" &amp; ROW()), AP666:AP706, "📦")</f>
        <v>0</v>
      </c>
      <c r="AJ705" s="139">
        <f t="array" aca="1" ref="AJ705" ca="1">(
    SUMIFS(AR666:AR706, AY666:AY706, INDIRECT("AE" &amp; ROW()), AP666:AP706, "💲") +
    SUMIFS(AR666:AR706, AY666:AY706, INDIRECT("AE" &amp; ROW()), AP666:AP706, "📦")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
        SUMIFS(AR666:AR706, AY666:AY706, INDIRECT("AE" &amp; ROW()), AP666:AP706, "💲", AS666:AS706, "Familiar") +
        SUMIFS(AR666:AR706, AY666:AY706, INDIRECT("AE" &amp; ROW()), AP666:AP706, "📦", AS666:AS706, "Familiar")
    ) / 2
)  -
(
    (
        SUMIFS(AR666:AR706, AY666:AY706, INDIRECT("AE" &amp; ROW()), AP666:AP706, "💲", AS666:AS706, "Exonerado ADH") +
        SUMIFS(AR666:AR706, AY666:AY706, INDIRECT("AE" &amp; ROW()), AP666:AP706, "📦", AS666:AS706, "Exonerado ADH")
    ) / 2
)  -
(
    (
        SUMIFS(AR666:AR706, AY666:AY706, INDIRECT("AE" &amp; ROW()), AP666:AP706, "💲", AS666:AS706, "Exonerado Doctor") +
        SUMIFS(AR666:AR706, AY666:AY706, INDIRECT("AE" &amp; ROW()), AP666:AP706, "📦", AS666:AS706, "Exonerado Doctor")
    ) / 2
)</f>
        <v>0</v>
      </c>
      <c r="AK705" s="139">
        <f t="array" aca="1" ref="AK705" ca="1">(
    SUMIFS(AR666:AR706, AY666:AY706, INDIRECT("AE" &amp; ROW()), AP666:AP706, "💲") +
    SUMIFS(AR666:AR706, AY666:AY706, INDIRECT("AE" &amp; ROW()), AP666:AP706, "📦")
) -
(
    SUMIFS(AR666:AR706, AY666:AY706, INDIRECT("AE" &amp; ROW()), AP666:AP706, "💲", AS666:AS706, "Familiar") +
    SUMIFS(AR666:AR706, AY666:AY706, INDIRECT("AE" &amp; ROW()), AP666:AP706, "📦", AS666:AS706, "Familiar")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SUMIFS(AR666:AR706, AY666:AY706, INDIRECT("AE" &amp; ROW()), AP666:AP706, "💲", AS666:AS706, "Exonerado ADH") +
    SUMIFS(AR666:AR706, AY666:AY706, INDIRECT("AE" &amp; ROW()), AP666:AP706, "📦", AS666:AS706, "Exonerado ADH")
) -
(
    (
        SUMIFS(AR666:AR706, AY666:AY706, INDIRECT("AE" &amp; ROW()), AP666:AP706, "💲", AS666:AS706, "Exonerado Doctor") +
        SUMIFS(AR666:AR706, AY666:AY706, INDIRECT("AE" &amp; ROW()), AP666:AP706, "📦", AS666:AS706, "Exonerado Doctor")
    ) / 2
) -
(
    (
        SUMIFS(AR666:AR706, AY666:AY706, INDIRECT("AE" &amp; ROW()), AP666:AP706, "💲", AS666:AS706, "") +
        SUMIFS(AR666:AR706, AY666:AY706, INDIRECT("AE" &amp; ROW()), AP666:AP706, "📦", AS666:AS706, "")
    ) / 2
)</f>
        <v>0</v>
      </c>
      <c r="AL705" s="140">
        <f t="array" aca="1" ref="AL705" ca="1">(
    SUMIFS(AR666:AR706, AY666:AY706, INDIRECT("AE" &amp; ROW()), AP666:AP706, "💲") +
    SUMIFS(AR666:AR706, AY666:AY706, INDIRECT("AE" &amp; ROW()), AP666:AP706, "📦")
) -
(
    (
        SUMIFS(AR666:AR706, AY666:AY706, INDIRECT("AE" &amp; ROW()), AP666:AP706, "💲", AS666:AS706, "Familiar") +
        SUMIFS(AR666:AR706, AY666:AY706, INDIRECT("AE" &amp; ROW()), AP666:AP706, "📦", AS666:AS706, "Familiar")
    ) / 2
) -
(
    (
        SUMIFS(AR666:AR706, AY666:AY706, INDIRECT("AE" &amp; ROW()), AP666:AP706, "💲", AS666:AS706, "Participante") +
        SUMIFS(AR666:AR706, AY666:AY706, INDIRECT("AE" &amp; ROW()), AP666:AP706, "📦", AS666:AS706, "Participante")
    ) / 2
) -
(
    (
        SUMIFS(AR666:AR706, AY666:AY706, INDIRECT("AE" &amp; ROW()), AP666:AP706, "💲", AS666:AS706, "Empleado") +
        SUMIFS(AR666:AR706, AY666:AY706, INDIRECT("AE" &amp; ROW()), AP666:AP706, "📦", AS666:AS706, "Empleado")
    ) / 2
) -
(
    (
        SUMIFS(AR666:AR706, AY666:AY706, INDIRECT("AE" &amp; ROW()), AP666:AP706, "💲", AS666:AS706, "Exonerado ADH") +
        SUMIFS(AR666:AR706, AY666:AY706, INDIRECT("AE" &amp; ROW()), AP666:AP706, "📦", AS666:AS706, "Exonerado ADH")
    ) / 2
) -
(
    SUMIFS(AR666:AR706, AY666:AY706, INDIRECT("AE" &amp; ROW()), AP666:AP706, "💲", AS666:AS706, "Exonerado Doctor") +
    SUMIFS(AR666:AR706, AY666:AY706, INDIRECT("AE" &amp; ROW()), AP666:AP706, "📦", AS666:AS706, "Exonerado Doctor")
) -
(
    (
        SUMIFS(AR666:AR706, AY666:AY706, INDIRECT("AE" &amp; ROW()), AP666:AP706, "💲", AS666:AS706, "") +
        SUMIFS(AR666:AR706, AY666:AY706, INDIRECT("AE" &amp; ROW()), AP666:AP706, "📦", AS666:AS706, "")
    ) / 2
)</f>
        <v>0</v>
      </c>
      <c r="AM705" s="48"/>
      <c r="AN705" s="156"/>
      <c r="AO705" s="156"/>
      <c r="AP705" s="156"/>
      <c r="AQ705" s="156"/>
      <c r="AR705" s="156"/>
      <c r="AS705" s="156"/>
      <c r="AT705" s="156"/>
      <c r="AU705" s="156"/>
      <c r="AV705" s="156"/>
      <c r="AW705" s="156"/>
      <c r="AX705" s="156"/>
      <c r="AY705" s="156">
        <f>N717</f>
        <v>0</v>
      </c>
      <c r="AZ705" s="48"/>
      <c r="BA705" s="48"/>
      <c r="BB705" s="48"/>
      <c r="BC705" s="48"/>
      <c r="BD705" s="48"/>
      <c r="BE705" s="48"/>
      <c r="BF705" s="48"/>
      <c r="BG705" s="48"/>
      <c r="BH705" s="48"/>
      <c r="BI705" s="48"/>
      <c r="BJ705" s="48"/>
      <c r="BK705" s="48"/>
      <c r="BL705" s="48"/>
      <c r="BM705" s="48"/>
      <c r="BN705" s="48"/>
    </row>
    <row r="706" spans="1:66" ht="11.25" customHeight="1">
      <c r="A706" s="222">
        <f>A702+$Q$13/1440</f>
        <v>0.74999999999999978</v>
      </c>
      <c r="B706" s="38"/>
      <c r="C706" s="204"/>
      <c r="D706" s="207"/>
      <c r="E706" s="40" t="s">
        <v>36</v>
      </c>
      <c r="F706" s="42" t="str">
        <f>IF(D706&lt;&gt;"", VLOOKUP(D706,'Base de Datos'!$A$2:$D1268,2,FALSE()),"")</f>
        <v/>
      </c>
      <c r="G706" s="204"/>
      <c r="H706" s="216"/>
      <c r="I706" s="40" t="s">
        <v>36</v>
      </c>
      <c r="J706" s="42" t="str">
        <f>IF(H706&lt;&gt;"", VLOOKUP(H706,'Base de Datos'!$A$2:$D1268,2,FALSE()),"")</f>
        <v/>
      </c>
      <c r="K706" s="204"/>
      <c r="L706" s="216"/>
      <c r="M706" s="40" t="s">
        <v>36</v>
      </c>
      <c r="N706" s="42" t="str">
        <f>IF(L706&lt;&gt;"", VLOOKUP(L706,'Base de Datos'!$A$2:$D1268,2,FALSE()),"")</f>
        <v/>
      </c>
      <c r="O706" s="43"/>
      <c r="P706" s="163"/>
      <c r="Q706" s="3"/>
      <c r="R706" s="15"/>
      <c r="S706" s="45"/>
      <c r="T706" s="45" t="s">
        <v>37</v>
      </c>
      <c r="U706" s="46"/>
      <c r="V706" s="47"/>
      <c r="W706" s="45"/>
      <c r="X706" s="45" t="s">
        <v>37</v>
      </c>
      <c r="Y706" s="46"/>
      <c r="Z706" s="47"/>
      <c r="AA706" s="45"/>
      <c r="AB706" s="45" t="s">
        <v>37</v>
      </c>
      <c r="AC706" s="46"/>
      <c r="AD706" s="48"/>
      <c r="AE706" s="240" t="s">
        <v>49</v>
      </c>
      <c r="AF706" s="230"/>
      <c r="AG706" s="161">
        <f t="array" aca="1" ref="AG706" ca="1">COUNTIFS(AP666:AP706, "💲", AY666:AY706, INDIRECT("AE" &amp; ROW())) + COUNTIFS(AP666:AP706, "📦", AY666:AY706, INDIRECT("AE" &amp; ROW())) + COUNTIFS(AP666:AP706, "✅", AY666:AY706, INDIRECT("AE" &amp; ROW()))</f>
        <v>0</v>
      </c>
      <c r="AH706" s="162">
        <f t="array" aca="1" ref="AH706" ca="1">COUNTIFS(AP666:AP706, "💲", AY666:AY706, INDIRECT("AE" &amp; ROW())) + COUNTIFS(AP666:AP706, "📦", AY666:AY706, INDIRECT("AE" &amp; ROW()))</f>
        <v>0</v>
      </c>
      <c r="AI706" s="139">
        <f t="array" aca="1" ref="AI706" ca="1">SUMIFS(AR666:AR706, AY666:AY706, INDIRECT("AE" &amp; ROW()), AP666:AP706, "💲") + SUMIFS(AR666:AR706, AY666:AY706, INDIRECT("AE" &amp; ROW()), AP666:AP706, "📦")</f>
        <v>0</v>
      </c>
      <c r="AJ706" s="139">
        <f t="array" aca="1" ref="AJ706" ca="1">(
    SUMIFS(AR666:AR706, AY666:AY706, INDIRECT("AE" &amp; ROW()), AP666:AP706, "💲") +
    SUMIFS(AR666:AR706, AY666:AY706, INDIRECT("AE" &amp; ROW()), AP666:AP706, "📦")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
        SUMIFS(AR666:AR706, AY666:AY706, INDIRECT("AE" &amp; ROW()), AP666:AP706, "💲", AS666:AS706, "Familiar") +
        SUMIFS(AR666:AR706, AY666:AY706, INDIRECT("AE" &amp; ROW()), AP666:AP706, "📦", AS666:AS706, "Familiar")
    ) / 2
)  -
(
    (
        SUMIFS(AR666:AR706, AY666:AY706, INDIRECT("AE" &amp; ROW()), AP666:AP706, "💲", AS666:AS706, "Exonerado ADH") +
        SUMIFS(AR666:AR706, AY666:AY706, INDIRECT("AE" &amp; ROW()), AP666:AP706, "📦", AS666:AS706, "Exonerado ADH")
    ) / 2
)  -
(
    (
        SUMIFS(AR666:AR706, AY666:AY706, INDIRECT("AE" &amp; ROW()), AP666:AP706, "💲", AS666:AS706, "Exonerado Doctor") +
        SUMIFS(AR666:AR706, AY666:AY706, INDIRECT("AE" &amp; ROW()), AP666:AP706, "📦", AS666:AS706, "Exonerado Doctor")
    ) / 2
)</f>
        <v>0</v>
      </c>
      <c r="AK706" s="139">
        <f t="array" aca="1" ref="AK706" ca="1">(
    SUMIFS(AR666:AR706, AY666:AY706, INDIRECT("AE" &amp; ROW()), AP666:AP706, "💲") +
    SUMIFS(AR666:AR706, AY666:AY706, INDIRECT("AE" &amp; ROW()), AP666:AP706, "📦")
) -
(
    SUMIFS(AR666:AR706, AY666:AY706, INDIRECT("AE" &amp; ROW()), AP666:AP706, "💲", AS666:AS706, "Familiar") +
    SUMIFS(AR666:AR706, AY666:AY706, INDIRECT("AE" &amp; ROW()), AP666:AP706, "📦", AS666:AS706, "Familiar")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SUMIFS(AR666:AR706, AY666:AY706, INDIRECT("AE" &amp; ROW()), AP666:AP706, "💲", AS666:AS706, "Exonerado ADH") +
    SUMIFS(AR666:AR706, AY666:AY706, INDIRECT("AE" &amp; ROW()), AP666:AP706, "📦", AS666:AS706, "Exonerado ADH")
) -
(
    (
        SUMIFS(AR666:AR706, AY666:AY706, INDIRECT("AE" &amp; ROW()), AP666:AP706, "💲", AS666:AS706, "Exonerado Doctor") +
        SUMIFS(AR666:AR706, AY666:AY706, INDIRECT("AE" &amp; ROW()), AP666:AP706, "📦", AS666:AS706, "Exonerado Doctor")
    ) / 2
) -
(
    (
        SUMIFS(AR666:AR706, AY666:AY706, INDIRECT("AE" &amp; ROW()), AP666:AP706, "💲", AS666:AS706, "") +
        SUMIFS(AR666:AR706, AY666:AY706, INDIRECT("AE" &amp; ROW()), AP666:AP706, "📦", AS666:AS706, "")
    ) / 2
)</f>
        <v>0</v>
      </c>
      <c r="AL706" s="140">
        <f t="array" aca="1" ref="AL706" ca="1">(
    SUMIFS(AR666:AR706, AY666:AY706, INDIRECT("AE" &amp; ROW()), AP666:AP706, "💲") +
    SUMIFS(AR666:AR706, AY666:AY706, INDIRECT("AE" &amp; ROW()), AP666:AP706, "📦")
) -
(
    (
        SUMIFS(AR666:AR706, AY666:AY706, INDIRECT("AE" &amp; ROW()), AP666:AP706, "💲", AS666:AS706, "Familiar") +
        SUMIFS(AR666:AR706, AY666:AY706, INDIRECT("AE" &amp; ROW()), AP666:AP706, "📦", AS666:AS706, "Familiar")
    ) / 2
) -
(
    (
        SUMIFS(AR666:AR706, AY666:AY706, INDIRECT("AE" &amp; ROW()), AP666:AP706, "💲", AS666:AS706, "Participante") +
        SUMIFS(AR666:AR706, AY666:AY706, INDIRECT("AE" &amp; ROW()), AP666:AP706, "📦", AS666:AS706, "Participante")
    ) / 2
) -
(
    (
        SUMIFS(AR666:AR706, AY666:AY706, INDIRECT("AE" &amp; ROW()), AP666:AP706, "💲", AS666:AS706, "Empleado") +
        SUMIFS(AR666:AR706, AY666:AY706, INDIRECT("AE" &amp; ROW()), AP666:AP706, "📦", AS666:AS706, "Empleado")
    ) / 2
) -
(
    (
        SUMIFS(AR666:AR706, AY666:AY706, INDIRECT("AE" &amp; ROW()), AP666:AP706, "💲", AS666:AS706, "Exonerado ADH") +
        SUMIFS(AR666:AR706, AY666:AY706, INDIRECT("AE" &amp; ROW()), AP666:AP706, "📦", AS666:AS706, "Exonerado ADH")
    ) / 2
) -
(
    SUMIFS(AR666:AR706, AY666:AY706, INDIRECT("AE" &amp; ROW()), AP666:AP706, "💲", AS666:AS706, "Exonerado Doctor") +
    SUMIFS(AR666:AR706, AY666:AY706, INDIRECT("AE" &amp; ROW()), AP666:AP706, "📦", AS666:AS706, "Exonerado Doctor")
) -
(
    (
        SUMIFS(AR666:AR706, AY666:AY706, INDIRECT("AE" &amp; ROW()), AP666:AP706, "💲", AS666:AS706, "") +
        SUMIFS(AR666:AR706, AY666:AY706, INDIRECT("AE" &amp; ROW()), AP666:AP706, "📦", AS666:AS706, "")
    ) / 2
)</f>
        <v>0</v>
      </c>
      <c r="AM706" s="48"/>
      <c r="AN706" s="156"/>
      <c r="AO706" s="156"/>
      <c r="AP706" s="156"/>
      <c r="AQ706" s="156"/>
      <c r="AR706" s="156"/>
      <c r="AS706" s="156"/>
      <c r="AT706" s="156"/>
      <c r="AU706" s="156"/>
      <c r="AV706" s="156"/>
      <c r="AW706" s="156"/>
      <c r="AX706" s="156"/>
      <c r="AY706" s="156"/>
      <c r="AZ706" s="48"/>
      <c r="BA706" s="48"/>
      <c r="BB706" s="48"/>
      <c r="BC706" s="48"/>
      <c r="BD706" s="48"/>
      <c r="BE706" s="48"/>
      <c r="BF706" s="48"/>
      <c r="BG706" s="48"/>
      <c r="BH706" s="48"/>
      <c r="BI706" s="48"/>
      <c r="BJ706" s="48"/>
      <c r="BK706" s="48"/>
      <c r="BL706" s="48"/>
      <c r="BM706" s="48"/>
      <c r="BN706" s="48"/>
    </row>
    <row r="707" spans="1:66" ht="11.25" customHeight="1">
      <c r="A707" s="220"/>
      <c r="B707" s="38"/>
      <c r="C707" s="205"/>
      <c r="D707" s="208"/>
      <c r="E707" s="57" t="s">
        <v>42</v>
      </c>
      <c r="F707" s="58" t="str">
        <f>IF(D706&lt;&gt;"", VLOOKUP(D706,'Base de Datos'!$A$2:$D1268,3,FALSE()),"")</f>
        <v/>
      </c>
      <c r="G707" s="205"/>
      <c r="H707" s="208"/>
      <c r="I707" s="57" t="s">
        <v>42</v>
      </c>
      <c r="J707" s="58" t="str">
        <f>IF(H706&lt;&gt;"", VLOOKUP(H706,'Base de Datos'!$A$2:$D1268,3,FALSE()),"")</f>
        <v/>
      </c>
      <c r="K707" s="205"/>
      <c r="L707" s="208"/>
      <c r="M707" s="57" t="s">
        <v>42</v>
      </c>
      <c r="N707" s="58" t="str">
        <f>IF(L706&lt;&gt;"", VLOOKUP(L706,'Base de Datos'!$A$2:$D1268,3,FALSE()),"")</f>
        <v/>
      </c>
      <c r="O707" s="43"/>
      <c r="P707" s="163"/>
      <c r="Q707" s="3"/>
      <c r="R707" s="15"/>
      <c r="S707" s="229"/>
      <c r="T707" s="230"/>
      <c r="U707" s="59"/>
      <c r="V707" s="47"/>
      <c r="W707" s="229"/>
      <c r="X707" s="230"/>
      <c r="Y707" s="59"/>
      <c r="Z707" s="47"/>
      <c r="AA707" s="229"/>
      <c r="AB707" s="230"/>
      <c r="AC707" s="59"/>
      <c r="AD707" s="48"/>
      <c r="AE707" s="240" t="s">
        <v>51</v>
      </c>
      <c r="AF707" s="230"/>
      <c r="AG707" s="161">
        <f t="array" aca="1" ref="AG707" ca="1">COUNTIFS(AP666:AP706, "💲", AY666:AY706, INDIRECT("AE" &amp; ROW())) + COUNTIFS(AP666:AP706, "📦", AY666:AY706, INDIRECT("AE" &amp; ROW())) + COUNTIFS(AP666:AP706, "✅", AY666:AY706, INDIRECT("AE" &amp; ROW()))</f>
        <v>0</v>
      </c>
      <c r="AH707" s="162">
        <f t="array" aca="1" ref="AH707" ca="1">COUNTIFS(AP666:AP706, "💲", AY666:AY706, INDIRECT("AE" &amp; ROW())) + COUNTIFS(AP666:AP706, "📦", AY666:AY706, INDIRECT("AE" &amp; ROW()))</f>
        <v>0</v>
      </c>
      <c r="AI707" s="139">
        <f t="array" aca="1" ref="AI707" ca="1">SUMIFS(AR666:AR706, AY666:AY706, INDIRECT("AE" &amp; ROW()), AP666:AP706, "💲") + SUMIFS(AR666:AR706, AY666:AY706, INDIRECT("AE" &amp; ROW()), AP666:AP706, "📦")</f>
        <v>0</v>
      </c>
      <c r="AJ707" s="139">
        <f t="array" aca="1" ref="AJ707" ca="1">(
    SUMIFS(AR666:AR706, AY666:AY706, INDIRECT("AE" &amp; ROW()), AP666:AP706, "💲") +
    SUMIFS(AR666:AR706, AY666:AY706, INDIRECT("AE" &amp; ROW()), AP666:AP706, "📦")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
        SUMIFS(AR666:AR706, AY666:AY706, INDIRECT("AE" &amp; ROW()), AP666:AP706, "💲", AS666:AS706, "Familiar") +
        SUMIFS(AR666:AR706, AY666:AY706, INDIRECT("AE" &amp; ROW()), AP666:AP706, "📦", AS666:AS706, "Familiar")
    ) / 2
)  -
(
    (
        SUMIFS(AR666:AR706, AY666:AY706, INDIRECT("AE" &amp; ROW()), AP666:AP706, "💲", AS666:AS706, "Exonerado ADH") +
        SUMIFS(AR666:AR706, AY666:AY706, INDIRECT("AE" &amp; ROW()), AP666:AP706, "📦", AS666:AS706, "Exonerado ADH")
    ) / 2
)  -
(
    (
        SUMIFS(AR666:AR706, AY666:AY706, INDIRECT("AE" &amp; ROW()), AP666:AP706, "💲", AS666:AS706, "Exonerado Doctor") +
        SUMIFS(AR666:AR706, AY666:AY706, INDIRECT("AE" &amp; ROW()), AP666:AP706, "📦", AS666:AS706, "Exonerado Doctor")
    ) / 2
)</f>
        <v>0</v>
      </c>
      <c r="AK707" s="139">
        <f t="array" aca="1" ref="AK707" ca="1">(
    SUMIFS(AR666:AR706, AY666:AY706, INDIRECT("AE" &amp; ROW()), AP666:AP706, "💲") +
    SUMIFS(AR666:AR706, AY666:AY706, INDIRECT("AE" &amp; ROW()), AP666:AP706, "📦")
) -
(
    SUMIFS(AR666:AR706, AY666:AY706, INDIRECT("AE" &amp; ROW()), AP666:AP706, "💲", AS666:AS706, "Familiar") +
    SUMIFS(AR666:AR706, AY666:AY706, INDIRECT("AE" &amp; ROW()), AP666:AP706, "📦", AS666:AS706, "Familiar")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SUMIFS(AR666:AR706, AY666:AY706, INDIRECT("AE" &amp; ROW()), AP666:AP706, "💲", AS666:AS706, "Exonerado ADH") +
    SUMIFS(AR666:AR706, AY666:AY706, INDIRECT("AE" &amp; ROW()), AP666:AP706, "📦", AS666:AS706, "Exonerado ADH")
) -
(
    (
        SUMIFS(AR666:AR706, AY666:AY706, INDIRECT("AE" &amp; ROW()), AP666:AP706, "💲", AS666:AS706, "Exonerado Doctor") +
        SUMIFS(AR666:AR706, AY666:AY706, INDIRECT("AE" &amp; ROW()), AP666:AP706, "📦", AS666:AS706, "Exonerado Doctor")
    ) / 2
) -
(
    (
        SUMIFS(AR666:AR706, AY666:AY706, INDIRECT("AE" &amp; ROW()), AP666:AP706, "💲", AS666:AS706, "") +
        SUMIFS(AR666:AR706, AY666:AY706, INDIRECT("AE" &amp; ROW()), AP666:AP706, "📦", AS666:AS706, "")
    ) / 2
)</f>
        <v>0</v>
      </c>
      <c r="AL707" s="140">
        <f t="array" aca="1" ref="AL707" ca="1">(
    SUMIFS(AR666:AR706, AY666:AY706, INDIRECT("AE" &amp; ROW()), AP666:AP706, "💲") +
    SUMIFS(AR666:AR706, AY666:AY706, INDIRECT("AE" &amp; ROW()), AP666:AP706, "📦")
) -
(
    (
        SUMIFS(AR666:AR706, AY666:AY706, INDIRECT("AE" &amp; ROW()), AP666:AP706, "💲", AS666:AS706, "Familiar") +
        SUMIFS(AR666:AR706, AY666:AY706, INDIRECT("AE" &amp; ROW()), AP666:AP706, "📦", AS666:AS706, "Familiar")
    ) / 2
) -
(
    (
        SUMIFS(AR666:AR706, AY666:AY706, INDIRECT("AE" &amp; ROW()), AP666:AP706, "💲", AS666:AS706, "Participante") +
        SUMIFS(AR666:AR706, AY666:AY706, INDIRECT("AE" &amp; ROW()), AP666:AP706, "📦", AS666:AS706, "Participante")
    ) / 2
) -
(
    (
        SUMIFS(AR666:AR706, AY666:AY706, INDIRECT("AE" &amp; ROW()), AP666:AP706, "💲", AS666:AS706, "Empleado") +
        SUMIFS(AR666:AR706, AY666:AY706, INDIRECT("AE" &amp; ROW()), AP666:AP706, "📦", AS666:AS706, "Empleado")
    ) / 2
) -
(
    (
        SUMIFS(AR666:AR706, AY666:AY706, INDIRECT("AE" &amp; ROW()), AP666:AP706, "💲", AS666:AS706, "Exonerado ADH") +
        SUMIFS(AR666:AR706, AY666:AY706, INDIRECT("AE" &amp; ROW()), AP666:AP706, "📦", AS666:AS706, "Exonerado ADH")
    ) / 2
) -
(
    SUMIFS(AR666:AR706, AY666:AY706, INDIRECT("AE" &amp; ROW()), AP666:AP706, "💲", AS666:AS706, "Exonerado Doctor") +
    SUMIFS(AR666:AR706, AY666:AY706, INDIRECT("AE" &amp; ROW()), AP666:AP706, "📦", AS666:AS706, "Exonerado Doctor")
) -
(
    (
        SUMIFS(AR666:AR706, AY666:AY706, INDIRECT("AE" &amp; ROW()), AP666:AP706, "💲", AS666:AS706, "") +
        SUMIFS(AR666:AR706, AY666:AY706, INDIRECT("AE" &amp; ROW()), AP666:AP706, "📦", AS666:AS706, "")
    ) / 2
)</f>
        <v>0</v>
      </c>
      <c r="AM707" s="48"/>
      <c r="AN707" s="48"/>
      <c r="AO707" s="48"/>
      <c r="AP707" s="48"/>
      <c r="AQ707" s="48"/>
      <c r="AR707" s="48"/>
      <c r="AS707" s="48"/>
      <c r="AT707" s="48"/>
      <c r="AU707" s="48"/>
      <c r="AV707" s="48"/>
      <c r="AW707" s="48"/>
      <c r="AX707" s="48"/>
      <c r="AY707" s="48"/>
      <c r="AZ707" s="48"/>
      <c r="BA707" s="48"/>
      <c r="BB707" s="48"/>
      <c r="BC707" s="48"/>
      <c r="BD707" s="48"/>
      <c r="BE707" s="48"/>
      <c r="BF707" s="48"/>
      <c r="BG707" s="48"/>
      <c r="BH707" s="48"/>
      <c r="BI707" s="48"/>
      <c r="BJ707" s="48"/>
      <c r="BK707" s="48"/>
      <c r="BL707" s="48"/>
      <c r="BM707" s="48"/>
      <c r="BN707" s="48"/>
    </row>
    <row r="708" spans="1:66" ht="11.25" customHeight="1">
      <c r="A708" s="220"/>
      <c r="B708" s="38"/>
      <c r="C708" s="205"/>
      <c r="D708" s="208"/>
      <c r="E708" s="57" t="s">
        <v>44</v>
      </c>
      <c r="F708" s="58" t="str">
        <f>IF(D706&lt;&gt;"", VLOOKUP(D706,'Base de Datos'!$A$2:$D1268,4,FALSE()),"")</f>
        <v/>
      </c>
      <c r="G708" s="205"/>
      <c r="H708" s="208"/>
      <c r="I708" s="57" t="s">
        <v>44</v>
      </c>
      <c r="J708" s="58" t="str">
        <f>IF(H706&lt;&gt;"", VLOOKUP(H706,'Base de Datos'!$A$2:$D1268,4,FALSE()),"")</f>
        <v/>
      </c>
      <c r="K708" s="205"/>
      <c r="L708" s="208"/>
      <c r="M708" s="57" t="s">
        <v>44</v>
      </c>
      <c r="N708" s="58" t="str">
        <f>IF(L706&lt;&gt;"", VLOOKUP(L706,'Base de Datos'!$A$2:$D1268,4,FALSE()),"")</f>
        <v/>
      </c>
      <c r="O708" s="43"/>
      <c r="P708" s="163"/>
      <c r="Q708" s="3"/>
      <c r="R708" s="15"/>
      <c r="S708" s="229"/>
      <c r="T708" s="230"/>
      <c r="U708" s="59"/>
      <c r="V708" s="47"/>
      <c r="W708" s="229"/>
      <c r="X708" s="230"/>
      <c r="Y708" s="59"/>
      <c r="Z708" s="47"/>
      <c r="AA708" s="229"/>
      <c r="AB708" s="230"/>
      <c r="AC708" s="59"/>
      <c r="AD708" s="48"/>
      <c r="AE708" s="240" t="s">
        <v>55</v>
      </c>
      <c r="AF708" s="230"/>
      <c r="AG708" s="161">
        <f t="array" aca="1" ref="AG708" ca="1">COUNTIFS(AP666:AP706, "💲", AY666:AY706, INDIRECT("AE" &amp; ROW())) + COUNTIFS(AP666:AP706, "📦", AY666:AY706, INDIRECT("AE" &amp; ROW())) + COUNTIFS(AP666:AP706, "✅", AY666:AY706, INDIRECT("AE" &amp; ROW()))</f>
        <v>0</v>
      </c>
      <c r="AH708" s="162">
        <f t="array" aca="1" ref="AH708" ca="1">COUNTIFS(AP666:AP706, "💲", AY666:AY706, INDIRECT("AE" &amp; ROW())) + COUNTIFS(AP666:AP706, "📦", AY666:AY706, INDIRECT("AE" &amp; ROW()))</f>
        <v>0</v>
      </c>
      <c r="AI708" s="139">
        <f t="array" aca="1" ref="AI708" ca="1">SUMIFS(AR666:AR706, AY666:AY706, INDIRECT("AE" &amp; ROW()), AP666:AP706, "💲") + SUMIFS(AR666:AR706, AY666:AY706, INDIRECT("AE" &amp; ROW()), AP666:AP706, "📦")</f>
        <v>0</v>
      </c>
      <c r="AJ708" s="139">
        <f t="array" aca="1" ref="AJ708" ca="1">(
    SUMIFS(AR666:AR706, AY666:AY706, INDIRECT("AE" &amp; ROW()), AP666:AP706, "💲") +
    SUMIFS(AR666:AR706, AY666:AY706, INDIRECT("AE" &amp; ROW()), AP666:AP706, "📦")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
        SUMIFS(AR666:AR706, AY666:AY706, INDIRECT("AE" &amp; ROW()), AP666:AP706, "💲", AS666:AS706, "Familiar") +
        SUMIFS(AR666:AR706, AY666:AY706, INDIRECT("AE" &amp; ROW()), AP666:AP706, "📦", AS666:AS706, "Familiar")
    ) / 2
)  -
(
    (
        SUMIFS(AR666:AR706, AY666:AY706, INDIRECT("AE" &amp; ROW()), AP666:AP706, "💲", AS666:AS706, "Exonerado ADH") +
        SUMIFS(AR666:AR706, AY666:AY706, INDIRECT("AE" &amp; ROW()), AP666:AP706, "📦", AS666:AS706, "Exonerado ADH")
    ) / 2
)  -
(
    (
        SUMIFS(AR666:AR706, AY666:AY706, INDIRECT("AE" &amp; ROW()), AP666:AP706, "💲", AS666:AS706, "Exonerado Doctor") +
        SUMIFS(AR666:AR706, AY666:AY706, INDIRECT("AE" &amp; ROW()), AP666:AP706, "📦", AS666:AS706, "Exonerado Doctor")
    ) / 2
)</f>
        <v>0</v>
      </c>
      <c r="AK708" s="139">
        <f t="array" aca="1" ref="AK708" ca="1">(
    SUMIFS(AR666:AR706, AY666:AY706, INDIRECT("AE" &amp; ROW()), AP666:AP706, "💲") +
    SUMIFS(AR666:AR706, AY666:AY706, INDIRECT("AE" &amp; ROW()), AP666:AP706, "📦")
) -
(
    SUMIFS(AR666:AR706, AY666:AY706, INDIRECT("AE" &amp; ROW()), AP666:AP706, "💲", AS666:AS706, "Familiar") +
    SUMIFS(AR666:AR706, AY666:AY706, INDIRECT("AE" &amp; ROW()), AP666:AP706, "📦", AS666:AS706, "Familiar")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SUMIFS(AR666:AR706, AY666:AY706, INDIRECT("AE" &amp; ROW()), AP666:AP706, "💲", AS666:AS706, "Exonerado ADH") +
    SUMIFS(AR666:AR706, AY666:AY706, INDIRECT("AE" &amp; ROW()), AP666:AP706, "📦", AS666:AS706, "Exonerado ADH")
) -
(
    (
        SUMIFS(AR666:AR706, AY666:AY706, INDIRECT("AE" &amp; ROW()), AP666:AP706, "💲", AS666:AS706, "Exonerado Doctor") +
        SUMIFS(AR666:AR706, AY666:AY706, INDIRECT("AE" &amp; ROW()), AP666:AP706, "📦", AS666:AS706, "Exonerado Doctor")
    ) / 2
) -
(
    (
        SUMIFS(AR666:AR706, AY666:AY706, INDIRECT("AE" &amp; ROW()), AP666:AP706, "💲", AS666:AS706, "") +
        SUMIFS(AR666:AR706, AY666:AY706, INDIRECT("AE" &amp; ROW()), AP666:AP706, "📦", AS666:AS706, "")
    ) / 2
)</f>
        <v>0</v>
      </c>
      <c r="AL708" s="140">
        <f t="array" aca="1" ref="AL708" ca="1">(
    SUMIFS(AR666:AR706, AY666:AY706, INDIRECT("AE" &amp; ROW()), AP666:AP706, "💲") +
    SUMIFS(AR666:AR706, AY666:AY706, INDIRECT("AE" &amp; ROW()), AP666:AP706, "📦")
) -
(
    (
        SUMIFS(AR666:AR706, AY666:AY706, INDIRECT("AE" &amp; ROW()), AP666:AP706, "💲", AS666:AS706, "Familiar") +
        SUMIFS(AR666:AR706, AY666:AY706, INDIRECT("AE" &amp; ROW()), AP666:AP706, "📦", AS666:AS706, "Familiar")
    ) / 2
) -
(
    (
        SUMIFS(AR666:AR706, AY666:AY706, INDIRECT("AE" &amp; ROW()), AP666:AP706, "💲", AS666:AS706, "Participante") +
        SUMIFS(AR666:AR706, AY666:AY706, INDIRECT("AE" &amp; ROW()), AP666:AP706, "📦", AS666:AS706, "Participante")
    ) / 2
) -
(
    (
        SUMIFS(AR666:AR706, AY666:AY706, INDIRECT("AE" &amp; ROW()), AP666:AP706, "💲", AS666:AS706, "Empleado") +
        SUMIFS(AR666:AR706, AY666:AY706, INDIRECT("AE" &amp; ROW()), AP666:AP706, "📦", AS666:AS706, "Empleado")
    ) / 2
) -
(
    (
        SUMIFS(AR666:AR706, AY666:AY706, INDIRECT("AE" &amp; ROW()), AP666:AP706, "💲", AS666:AS706, "Exonerado ADH") +
        SUMIFS(AR666:AR706, AY666:AY706, INDIRECT("AE" &amp; ROW()), AP666:AP706, "📦", AS666:AS706, "Exonerado ADH")
    ) / 2
) -
(
    SUMIFS(AR666:AR706, AY666:AY706, INDIRECT("AE" &amp; ROW()), AP666:AP706, "💲", AS666:AS706, "Exonerado Doctor") +
    SUMIFS(AR666:AR706, AY666:AY706, INDIRECT("AE" &amp; ROW()), AP666:AP706, "📦", AS666:AS706, "Exonerado Doctor")
) -
(
    (
        SUMIFS(AR666:AR706, AY666:AY706, INDIRECT("AE" &amp; ROW()), AP666:AP706, "💲", AS666:AS706, "") +
        SUMIFS(AR666:AR706, AY666:AY706, INDIRECT("AE" &amp; ROW()), AP666:AP706, "📦", AS666:AS706, "")
    ) / 2
)</f>
        <v>0</v>
      </c>
      <c r="AM708" s="48"/>
      <c r="AN708" s="48"/>
      <c r="AO708" s="48"/>
      <c r="AP708" s="48"/>
      <c r="AQ708" s="48"/>
      <c r="AR708" s="48"/>
      <c r="AS708" s="48"/>
      <c r="AT708" s="48"/>
      <c r="AU708" s="48"/>
      <c r="AV708" s="48"/>
      <c r="AW708" s="48"/>
      <c r="AX708" s="48"/>
      <c r="AY708" s="48"/>
      <c r="AZ708" s="48"/>
      <c r="BA708" s="48"/>
      <c r="BB708" s="48"/>
      <c r="BC708" s="48"/>
      <c r="BD708" s="48"/>
      <c r="BE708" s="48"/>
      <c r="BF708" s="48"/>
      <c r="BG708" s="48"/>
      <c r="BH708" s="48"/>
      <c r="BI708" s="48"/>
      <c r="BJ708" s="48"/>
      <c r="BK708" s="48"/>
      <c r="BL708" s="48"/>
      <c r="BM708" s="48"/>
      <c r="BN708" s="48"/>
    </row>
    <row r="709" spans="1:66" ht="11.25" customHeight="1">
      <c r="A709" s="221"/>
      <c r="B709" s="38"/>
      <c r="C709" s="206"/>
      <c r="D709" s="209"/>
      <c r="E709" s="85" t="s">
        <v>46</v>
      </c>
      <c r="F709" s="86"/>
      <c r="G709" s="206"/>
      <c r="H709" s="209"/>
      <c r="I709" s="85" t="s">
        <v>46</v>
      </c>
      <c r="J709" s="108"/>
      <c r="K709" s="206"/>
      <c r="L709" s="209"/>
      <c r="M709" s="85" t="s">
        <v>46</v>
      </c>
      <c r="N709" s="108"/>
      <c r="O709" s="43"/>
      <c r="P709" s="163"/>
      <c r="Q709" s="3"/>
      <c r="R709" s="15"/>
      <c r="S709" s="227" t="str">
        <f>IF(OR(S706="Empleado",S706="Familiar"),"Nombre del Empleado","N° Factura")</f>
        <v>N° Factura</v>
      </c>
      <c r="T709" s="228"/>
      <c r="U709" s="89"/>
      <c r="V709" s="47"/>
      <c r="W709" s="227" t="str">
        <f>IF(OR(W706="Empleado",W706="Familiar"),"Nombre del Empleado","N° Factura")</f>
        <v>N° Factura</v>
      </c>
      <c r="X709" s="228"/>
      <c r="Y709" s="89"/>
      <c r="Z709" s="47"/>
      <c r="AA709" s="227" t="str">
        <f>IF(OR(AA706="Empleado",AA706="Familiar"),"Nombre del Empleado","N° Factura")</f>
        <v>N° Factura</v>
      </c>
      <c r="AB709" s="228"/>
      <c r="AC709" s="89"/>
      <c r="AD709" s="48"/>
      <c r="AE709" s="240" t="s">
        <v>57</v>
      </c>
      <c r="AF709" s="230"/>
      <c r="AG709" s="161">
        <f t="array" aca="1" ref="AG709" ca="1">COUNTIFS(AP666:AP706, "💲", AY666:AY706, INDIRECT("AE" &amp; ROW())) + COUNTIFS(AP666:AP706, "📦", AY666:AY706, INDIRECT("AE" &amp; ROW())) + COUNTIFS(AP666:AP706, "✅", AY666:AY706, INDIRECT("AE" &amp; ROW()))</f>
        <v>0</v>
      </c>
      <c r="AH709" s="162">
        <f t="array" aca="1" ref="AH709" ca="1">COUNTIFS(AP666:AP706, "💲", AY666:AY706, INDIRECT("AE" &amp; ROW())) + COUNTIFS(AP666:AP706, "📦", AY666:AY706, INDIRECT("AE" &amp; ROW()))</f>
        <v>0</v>
      </c>
      <c r="AI709" s="139">
        <f t="array" aca="1" ref="AI709" ca="1">SUMIFS(AR666:AR706, AY666:AY706, INDIRECT("AE" &amp; ROW()), AP666:AP706, "💲") + SUMIFS(AR666:AR706, AY666:AY706, INDIRECT("AE" &amp; ROW()), AP666:AP706, "📦")</f>
        <v>0</v>
      </c>
      <c r="AJ709" s="139">
        <f t="array" aca="1" ref="AJ709" ca="1">(
    SUMIFS(AR666:AR706, AY666:AY706, INDIRECT("AE" &amp; ROW()), AP666:AP706, "💲") +
    SUMIFS(AR666:AR706, AY666:AY706, INDIRECT("AE" &amp; ROW()), AP666:AP706, "📦")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
        SUMIFS(AR666:AR706, AY666:AY706, INDIRECT("AE" &amp; ROW()), AP666:AP706, "💲", AS666:AS706, "Familiar") +
        SUMIFS(AR666:AR706, AY666:AY706, INDIRECT("AE" &amp; ROW()), AP666:AP706, "📦", AS666:AS706, "Familiar")
    ) / 2
)  -
(
    (
        SUMIFS(AR666:AR706, AY666:AY706, INDIRECT("AE" &amp; ROW()), AP666:AP706, "💲", AS666:AS706, "Exonerado ADH") +
        SUMIFS(AR666:AR706, AY666:AY706, INDIRECT("AE" &amp; ROW()), AP666:AP706, "📦", AS666:AS706, "Exonerado ADH")
    ) / 2
)  -
(
    (
        SUMIFS(AR666:AR706, AY666:AY706, INDIRECT("AE" &amp; ROW()), AP666:AP706, "💲", AS666:AS706, "Exonerado Doctor") +
        SUMIFS(AR666:AR706, AY666:AY706, INDIRECT("AE" &amp; ROW()), AP666:AP706, "📦", AS666:AS706, "Exonerado Doctor")
    ) / 2
)</f>
        <v>0</v>
      </c>
      <c r="AK709" s="139">
        <f t="array" aca="1" ref="AK709" ca="1">(
    SUMIFS(AR666:AR706, AY666:AY706, INDIRECT("AE" &amp; ROW()), AP666:AP706, "💲") +
    SUMIFS(AR666:AR706, AY666:AY706, INDIRECT("AE" &amp; ROW()), AP666:AP706, "📦")
) -
(
    SUMIFS(AR666:AR706, AY666:AY706, INDIRECT("AE" &amp; ROW()), AP666:AP706, "💲", AS666:AS706, "Familiar") +
    SUMIFS(AR666:AR706, AY666:AY706, INDIRECT("AE" &amp; ROW()), AP666:AP706, "📦", AS666:AS706, "Familiar")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SUMIFS(AR666:AR706, AY666:AY706, INDIRECT("AE" &amp; ROW()), AP666:AP706, "💲", AS666:AS706, "Exonerado ADH") +
    SUMIFS(AR666:AR706, AY666:AY706, INDIRECT("AE" &amp; ROW()), AP666:AP706, "📦", AS666:AS706, "Exonerado ADH")
) -
(
    (
        SUMIFS(AR666:AR706, AY666:AY706, INDIRECT("AE" &amp; ROW()), AP666:AP706, "💲", AS666:AS706, "Exonerado Doctor") +
        SUMIFS(AR666:AR706, AY666:AY706, INDIRECT("AE" &amp; ROW()), AP666:AP706, "📦", AS666:AS706, "Exonerado Doctor")
    ) / 2
) -
(
    (
        SUMIFS(AR666:AR706, AY666:AY706, INDIRECT("AE" &amp; ROW()), AP666:AP706, "💲", AS666:AS706, "") +
        SUMIFS(AR666:AR706, AY666:AY706, INDIRECT("AE" &amp; ROW()), AP666:AP706, "📦", AS666:AS706, "")
    ) / 2
)</f>
        <v>0</v>
      </c>
      <c r="AL709" s="140">
        <f t="array" aca="1" ref="AL709" ca="1">(
    SUMIFS(AR666:AR706, AY666:AY706, INDIRECT("AE" &amp; ROW()), AP666:AP706, "💲") +
    SUMIFS(AR666:AR706, AY666:AY706, INDIRECT("AE" &amp; ROW()), AP666:AP706, "📦")
) -
(
    (
        SUMIFS(AR666:AR706, AY666:AY706, INDIRECT("AE" &amp; ROW()), AP666:AP706, "💲", AS666:AS706, "Familiar") +
        SUMIFS(AR666:AR706, AY666:AY706, INDIRECT("AE" &amp; ROW()), AP666:AP706, "📦", AS666:AS706, "Familiar")
    ) / 2
) -
(
    (
        SUMIFS(AR666:AR706, AY666:AY706, INDIRECT("AE" &amp; ROW()), AP666:AP706, "💲", AS666:AS706, "Participante") +
        SUMIFS(AR666:AR706, AY666:AY706, INDIRECT("AE" &amp; ROW()), AP666:AP706, "📦", AS666:AS706, "Participante")
    ) / 2
) -
(
    (
        SUMIFS(AR666:AR706, AY666:AY706, INDIRECT("AE" &amp; ROW()), AP666:AP706, "💲", AS666:AS706, "Empleado") +
        SUMIFS(AR666:AR706, AY666:AY706, INDIRECT("AE" &amp; ROW()), AP666:AP706, "📦", AS666:AS706, "Empleado")
    ) / 2
) -
(
    (
        SUMIFS(AR666:AR706, AY666:AY706, INDIRECT("AE" &amp; ROW()), AP666:AP706, "💲", AS666:AS706, "Exonerado ADH") +
        SUMIFS(AR666:AR706, AY666:AY706, INDIRECT("AE" &amp; ROW()), AP666:AP706, "📦", AS666:AS706, "Exonerado ADH")
    ) / 2
) -
(
    SUMIFS(AR666:AR706, AY666:AY706, INDIRECT("AE" &amp; ROW()), AP666:AP706, "💲", AS666:AS706, "Exonerado Doctor") +
    SUMIFS(AR666:AR706, AY666:AY706, INDIRECT("AE" &amp; ROW()), AP666:AP706, "📦", AS666:AS706, "Exonerado Doctor")
) -
(
    (
        SUMIFS(AR666:AR706, AY666:AY706, INDIRECT("AE" &amp; ROW()), AP666:AP706, "💲", AS666:AS706, "") +
        SUMIFS(AR666:AR706, AY666:AY706, INDIRECT("AE" &amp; ROW()), AP666:AP706, "📦", AS666:AS706, "")
    ) / 2
)</f>
        <v>0</v>
      </c>
      <c r="AM709" s="48"/>
      <c r="AN709" s="48"/>
      <c r="AO709" s="48"/>
      <c r="AP709" s="48"/>
      <c r="AQ709" s="48"/>
      <c r="AR709" s="48"/>
      <c r="AS709" s="48"/>
      <c r="AT709" s="48"/>
      <c r="AU709" s="48"/>
      <c r="AV709" s="48"/>
      <c r="AW709" s="48"/>
      <c r="AX709" s="48"/>
      <c r="AY709" s="48"/>
      <c r="AZ709" s="48"/>
      <c r="BA709" s="48"/>
      <c r="BB709" s="48"/>
      <c r="BC709" s="48"/>
      <c r="BD709" s="48"/>
      <c r="BE709" s="48"/>
      <c r="BF709" s="48"/>
      <c r="BG709" s="48"/>
      <c r="BH709" s="48"/>
      <c r="BI709" s="48"/>
      <c r="BJ709" s="48"/>
      <c r="BK709" s="48"/>
      <c r="BL709" s="48"/>
      <c r="BM709" s="48"/>
      <c r="BN709" s="48"/>
    </row>
    <row r="710" spans="1:66" ht="11.25" customHeight="1">
      <c r="A710" s="222">
        <f>A706+$Q$13/1440</f>
        <v>0.79166666666666641</v>
      </c>
      <c r="B710" s="164"/>
      <c r="C710" s="204"/>
      <c r="D710" s="207"/>
      <c r="E710" s="177" t="s">
        <v>36</v>
      </c>
      <c r="F710" s="42" t="str">
        <f>IF(D710&lt;&gt;"", VLOOKUP(D710,'Base de Datos'!$A$2:$D1268,2,FALSE()),"")</f>
        <v/>
      </c>
      <c r="G710" s="204"/>
      <c r="H710" s="216"/>
      <c r="I710" s="177" t="s">
        <v>36</v>
      </c>
      <c r="J710" s="42" t="str">
        <f>IF(H710&lt;&gt;"", VLOOKUP(H710,'Base de Datos'!$A$2:$D1268,2,FALSE()),"")</f>
        <v/>
      </c>
      <c r="K710" s="204"/>
      <c r="L710" s="216"/>
      <c r="M710" s="177" t="s">
        <v>36</v>
      </c>
      <c r="N710" s="42" t="str">
        <f>IF(L710&lt;&gt;"", VLOOKUP(L710,'Base de Datos'!$A$2:$D1268,2,FALSE()),"")</f>
        <v/>
      </c>
      <c r="O710" s="165"/>
      <c r="P710" s="165"/>
      <c r="Q710" s="165"/>
      <c r="R710" s="166"/>
      <c r="S710" s="167"/>
      <c r="T710" s="45" t="s">
        <v>37</v>
      </c>
      <c r="U710" s="168"/>
      <c r="V710" s="169"/>
      <c r="W710" s="167"/>
      <c r="X710" s="45" t="s">
        <v>37</v>
      </c>
      <c r="Y710" s="168"/>
      <c r="Z710" s="169"/>
      <c r="AA710" s="167"/>
      <c r="AB710" s="45" t="s">
        <v>37</v>
      </c>
      <c r="AC710" s="168"/>
      <c r="AD710" s="56"/>
      <c r="AE710" s="240" t="s">
        <v>59</v>
      </c>
      <c r="AF710" s="230"/>
      <c r="AG710" s="161">
        <f t="array" aca="1" ref="AG710" ca="1">COUNTIFS(AP666:AP706, "💲", AY666:AY706, INDIRECT("AE" &amp; ROW())) + COUNTIFS(AP666:AP706, "📦", AY666:AY706, INDIRECT("AE" &amp; ROW())) + COUNTIFS(AP666:AP706, "✅", AY666:AY706, INDIRECT("AE" &amp; ROW()))</f>
        <v>0</v>
      </c>
      <c r="AH710" s="162">
        <f t="array" aca="1" ref="AH710" ca="1">COUNTIFS(AP666:AP706, "💲", AY666:AY706, INDIRECT("AE" &amp; ROW())) + COUNTIFS(AP666:AP706, "📦", AY666:AY706, INDIRECT("AE" &amp; ROW()))</f>
        <v>0</v>
      </c>
      <c r="AI710" s="139">
        <f t="array" aca="1" ref="AI710" ca="1">SUMIFS(AR666:AR706, AY666:AY706, INDIRECT("AE" &amp; ROW()), AP666:AP706, "💲") + SUMIFS(AR666:AR706, AY666:AY706, INDIRECT("AE" &amp; ROW()), AP666:AP706, "📦")</f>
        <v>0</v>
      </c>
      <c r="AJ710" s="139">
        <f t="array" aca="1" ref="AJ710" ca="1">(
    SUMIFS(AR666:AR706, AY666:AY706, INDIRECT("AE" &amp; ROW()), AP666:AP706, "💲") +
    SUMIFS(AR666:AR706, AY666:AY706, INDIRECT("AE" &amp; ROW()), AP666:AP706, "📦")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
        SUMIFS(AR666:AR706, AY666:AY706, INDIRECT("AE" &amp; ROW()), AP666:AP706, "💲", AS666:AS706, "Familiar") +
        SUMIFS(AR666:AR706, AY666:AY706, INDIRECT("AE" &amp; ROW()), AP666:AP706, "📦", AS666:AS706, "Familiar")
    ) / 2
)  -
(
    (
        SUMIFS(AR666:AR706, AY666:AY706, INDIRECT("AE" &amp; ROW()), AP666:AP706, "💲", AS666:AS706, "Exonerado ADH") +
        SUMIFS(AR666:AR706, AY666:AY706, INDIRECT("AE" &amp; ROW()), AP666:AP706, "📦", AS666:AS706, "Exonerado ADH")
    ) / 2
)  -
(
    (
        SUMIFS(AR666:AR706, AY666:AY706, INDIRECT("AE" &amp; ROW()), AP666:AP706, "💲", AS666:AS706, "Exonerado Doctor") +
        SUMIFS(AR666:AR706, AY666:AY706, INDIRECT("AE" &amp; ROW()), AP666:AP706, "📦", AS666:AS706, "Exonerado Doctor")
    ) / 2
)</f>
        <v>0</v>
      </c>
      <c r="AK710" s="139">
        <f t="array" aca="1" ref="AK710" ca="1">(
    SUMIFS(AR666:AR706, AY666:AY706, INDIRECT("AE" &amp; ROW()), AP666:AP706, "💲") +
    SUMIFS(AR666:AR706, AY666:AY706, INDIRECT("AE" &amp; ROW()), AP666:AP706, "📦")
) -
(
    SUMIFS(AR666:AR706, AY666:AY706, INDIRECT("AE" &amp; ROW()), AP666:AP706, "💲", AS666:AS706, "Familiar") +
    SUMIFS(AR666:AR706, AY666:AY706, INDIRECT("AE" &amp; ROW()), AP666:AP706, "📦", AS666:AS706, "Familiar")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SUMIFS(AR666:AR706, AY666:AY706, INDIRECT("AE" &amp; ROW()), AP666:AP706, "💲", AS666:AS706, "Exonerado ADH") +
    SUMIFS(AR666:AR706, AY666:AY706, INDIRECT("AE" &amp; ROW()), AP666:AP706, "📦", AS666:AS706, "Exonerado ADH")
) -
(
    (
        SUMIFS(AR666:AR706, AY666:AY706, INDIRECT("AE" &amp; ROW()), AP666:AP706, "💲", AS666:AS706, "Exonerado Doctor") +
        SUMIFS(AR666:AR706, AY666:AY706, INDIRECT("AE" &amp; ROW()), AP666:AP706, "📦", AS666:AS706, "Exonerado Doctor")
    ) / 2
) -
(
    (
        SUMIFS(AR666:AR706, AY666:AY706, INDIRECT("AE" &amp; ROW()), AP666:AP706, "💲", AS666:AS706, "") +
        SUMIFS(AR666:AR706, AY666:AY706, INDIRECT("AE" &amp; ROW()), AP666:AP706, "📦", AS666:AS706, "")
    ) / 2
)</f>
        <v>0</v>
      </c>
      <c r="AL710" s="140">
        <f t="array" aca="1" ref="AL710" ca="1">(
    SUMIFS(AR666:AR706, AY666:AY706, INDIRECT("AE" &amp; ROW()), AP666:AP706, "💲") +
    SUMIFS(AR666:AR706, AY666:AY706, INDIRECT("AE" &amp; ROW()), AP666:AP706, "📦")
) -
(
    (
        SUMIFS(AR666:AR706, AY666:AY706, INDIRECT("AE" &amp; ROW()), AP666:AP706, "💲", AS666:AS706, "Familiar") +
        SUMIFS(AR666:AR706, AY666:AY706, INDIRECT("AE" &amp; ROW()), AP666:AP706, "📦", AS666:AS706, "Familiar")
    ) / 2
) -
(
    (
        SUMIFS(AR666:AR706, AY666:AY706, INDIRECT("AE" &amp; ROW()), AP666:AP706, "💲", AS666:AS706, "Participante") +
        SUMIFS(AR666:AR706, AY666:AY706, INDIRECT("AE" &amp; ROW()), AP666:AP706, "📦", AS666:AS706, "Participante")
    ) / 2
) -
(
    (
        SUMIFS(AR666:AR706, AY666:AY706, INDIRECT("AE" &amp; ROW()), AP666:AP706, "💲", AS666:AS706, "Empleado") +
        SUMIFS(AR666:AR706, AY666:AY706, INDIRECT("AE" &amp; ROW()), AP666:AP706, "📦", AS666:AS706, "Empleado")
    ) / 2
) -
(
    (
        SUMIFS(AR666:AR706, AY666:AY706, INDIRECT("AE" &amp; ROW()), AP666:AP706, "💲", AS666:AS706, "Exonerado ADH") +
        SUMIFS(AR666:AR706, AY666:AY706, INDIRECT("AE" &amp; ROW()), AP666:AP706, "📦", AS666:AS706, "Exonerado ADH")
    ) / 2
) -
(
    SUMIFS(AR666:AR706, AY666:AY706, INDIRECT("AE" &amp; ROW()), AP666:AP706, "💲", AS666:AS706, "Exonerado Doctor") +
    SUMIFS(AR666:AR706, AY666:AY706, INDIRECT("AE" &amp; ROW()), AP666:AP706, "📦", AS666:AS706, "Exonerado Doctor")
) -
(
    (
        SUMIFS(AR666:AR706, AY666:AY706, INDIRECT("AE" &amp; ROW()), AP666:AP706, "💲", AS666:AS706, "") +
        SUMIFS(AR666:AR706, AY666:AY706, INDIRECT("AE" &amp; ROW()), AP666:AP706, "📦", AS666:AS706, "")
    ) / 2
)</f>
        <v>0</v>
      </c>
      <c r="AM710" s="56"/>
      <c r="AN710" s="56"/>
      <c r="AO710" s="56"/>
      <c r="AP710" s="56"/>
      <c r="AQ710" s="56"/>
      <c r="AR710" s="56"/>
      <c r="AS710" s="56"/>
      <c r="AT710" s="56"/>
      <c r="AU710" s="56"/>
      <c r="AV710" s="56"/>
      <c r="AW710" s="56"/>
      <c r="AX710" s="56"/>
      <c r="AY710" s="56"/>
      <c r="AZ710" s="56"/>
      <c r="BA710" s="56"/>
      <c r="BB710" s="56"/>
      <c r="BC710" s="56"/>
      <c r="BD710" s="56"/>
      <c r="BE710" s="56"/>
      <c r="BF710" s="56"/>
      <c r="BG710" s="56"/>
      <c r="BH710" s="56"/>
      <c r="BI710" s="56"/>
      <c r="BJ710" s="56"/>
      <c r="BK710" s="56"/>
      <c r="BL710" s="56"/>
      <c r="BM710" s="56"/>
      <c r="BN710" s="56"/>
    </row>
    <row r="711" spans="1:66" ht="11.25" customHeight="1">
      <c r="A711" s="220"/>
      <c r="B711" s="164"/>
      <c r="C711" s="205"/>
      <c r="D711" s="208"/>
      <c r="E711" s="178" t="s">
        <v>42</v>
      </c>
      <c r="F711" s="58" t="str">
        <f>IF(D710&lt;&gt;"", VLOOKUP(D710,'Base de Datos'!$A$2:$D1268,3,FALSE()),"")</f>
        <v/>
      </c>
      <c r="G711" s="205"/>
      <c r="H711" s="208"/>
      <c r="I711" s="178" t="s">
        <v>42</v>
      </c>
      <c r="J711" s="58" t="str">
        <f>IF(H710&lt;&gt;"", VLOOKUP(H710,'Base de Datos'!$A$2:$D1268,3,FALSE()),"")</f>
        <v/>
      </c>
      <c r="K711" s="205"/>
      <c r="L711" s="208"/>
      <c r="M711" s="178" t="s">
        <v>42</v>
      </c>
      <c r="N711" s="58" t="str">
        <f>IF(L710&lt;&gt;"", VLOOKUP(L710,'Base de Datos'!$A$2:$D1268,3,FALSE()),"")</f>
        <v/>
      </c>
      <c r="O711" s="165"/>
      <c r="P711" s="165"/>
      <c r="Q711" s="165"/>
      <c r="R711" s="166"/>
      <c r="S711" s="231"/>
      <c r="T711" s="230"/>
      <c r="U711" s="170"/>
      <c r="V711" s="169"/>
      <c r="W711" s="231"/>
      <c r="X711" s="230"/>
      <c r="Y711" s="170"/>
      <c r="Z711" s="169"/>
      <c r="AA711" s="231"/>
      <c r="AB711" s="230"/>
      <c r="AC711" s="170"/>
      <c r="AD711" s="56"/>
      <c r="AE711" s="240" t="s">
        <v>63</v>
      </c>
      <c r="AF711" s="230"/>
      <c r="AG711" s="161">
        <f t="array" aca="1" ref="AG711" ca="1">COUNTIFS(AP666:AP706, "💲", AY666:AY706, INDIRECT("AE" &amp; ROW())) + COUNTIFS(AP666:AP706, "📦", AY666:AY706, INDIRECT("AE" &amp; ROW())) + COUNTIFS(AP666:AP706, "✅", AY666:AY706, INDIRECT("AE" &amp; ROW()))</f>
        <v>0</v>
      </c>
      <c r="AH711" s="162">
        <f t="array" aca="1" ref="AH711" ca="1">COUNTIFS(AP666:AP706, "💲", AY666:AY706, INDIRECT("AE" &amp; ROW())) + COUNTIFS(AP666:AP706, "📦", AY666:AY706, INDIRECT("AE" &amp; ROW()))</f>
        <v>0</v>
      </c>
      <c r="AI711" s="139">
        <f t="array" aca="1" ref="AI711" ca="1">SUMIFS(AR666:AR706, AY666:AY706, INDIRECT("AE" &amp; ROW()), AP666:AP706, "💲") + SUMIFS(AR666:AR706, AY666:AY706, INDIRECT("AE" &amp; ROW()), AP666:AP706, "📦")</f>
        <v>0</v>
      </c>
      <c r="AJ711" s="139">
        <f t="array" aca="1" ref="AJ711" ca="1">(
    SUMIFS(AR666:AR706, AY666:AY706, INDIRECT("AE" &amp; ROW()), AP666:AP706, "💲") +
    SUMIFS(AR666:AR706, AY666:AY706, INDIRECT("AE" &amp; ROW()), AP666:AP706, "📦")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
        SUMIFS(AR666:AR706, AY666:AY706, INDIRECT("AE" &amp; ROW()), AP666:AP706, "💲", AS666:AS706, "Familiar") +
        SUMIFS(AR666:AR706, AY666:AY706, INDIRECT("AE" &amp; ROW()), AP666:AP706, "📦", AS666:AS706, "Familiar")
    ) / 2
)  -
(
    (
        SUMIFS(AR666:AR706, AY666:AY706, INDIRECT("AE" &amp; ROW()), AP666:AP706, "💲", AS666:AS706, "Exonerado ADH") +
        SUMIFS(AR666:AR706, AY666:AY706, INDIRECT("AE" &amp; ROW()), AP666:AP706, "📦", AS666:AS706, "Exonerado ADH")
    ) / 2
)  -
(
    (
        SUMIFS(AR666:AR706, AY666:AY706, INDIRECT("AE" &amp; ROW()), AP666:AP706, "💲", AS666:AS706, "Exonerado Doctor") +
        SUMIFS(AR666:AR706, AY666:AY706, INDIRECT("AE" &amp; ROW()), AP666:AP706, "📦", AS666:AS706, "Exonerado Doctor")
    ) / 2
)</f>
        <v>0</v>
      </c>
      <c r="AK711" s="139">
        <f t="array" aca="1" ref="AK711" ca="1">(
    SUMIFS(AR666:AR706, AY666:AY706, INDIRECT("AE" &amp; ROW()), AP666:AP706, "💲") +
    SUMIFS(AR666:AR706, AY666:AY706, INDIRECT("AE" &amp; ROW()), AP666:AP706, "📦")
) -
(
    SUMIFS(AR666:AR706, AY666:AY706, INDIRECT("AE" &amp; ROW()), AP666:AP706, "💲", AS666:AS706, "Familiar") +
    SUMIFS(AR666:AR706, AY666:AY706, INDIRECT("AE" &amp; ROW()), AP666:AP706, "📦", AS666:AS706, "Familiar")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SUMIFS(AR666:AR706, AY666:AY706, INDIRECT("AE" &amp; ROW()), AP666:AP706, "💲", AS666:AS706, "Exonerado ADH") +
    SUMIFS(AR666:AR706, AY666:AY706, INDIRECT("AE" &amp; ROW()), AP666:AP706, "📦", AS666:AS706, "Exonerado ADH")
) -
(
    (
        SUMIFS(AR666:AR706, AY666:AY706, INDIRECT("AE" &amp; ROW()), AP666:AP706, "💲", AS666:AS706, "Exonerado Doctor") +
        SUMIFS(AR666:AR706, AY666:AY706, INDIRECT("AE" &amp; ROW()), AP666:AP706, "📦", AS666:AS706, "Exonerado Doctor")
    ) / 2
) -
(
    (
        SUMIFS(AR666:AR706, AY666:AY706, INDIRECT("AE" &amp; ROW()), AP666:AP706, "💲", AS666:AS706, "") +
        SUMIFS(AR666:AR706, AY666:AY706, INDIRECT("AE" &amp; ROW()), AP666:AP706, "📦", AS666:AS706, "")
    ) / 2
)</f>
        <v>0</v>
      </c>
      <c r="AL711" s="140">
        <f t="array" aca="1" ref="AL711" ca="1">(
    SUMIFS(AR666:AR706, AY666:AY706, INDIRECT("AE" &amp; ROW()), AP666:AP706, "💲") +
    SUMIFS(AR666:AR706, AY666:AY706, INDIRECT("AE" &amp; ROW()), AP666:AP706, "📦")
) -
(
    (
        SUMIFS(AR666:AR706, AY666:AY706, INDIRECT("AE" &amp; ROW()), AP666:AP706, "💲", AS666:AS706, "Familiar") +
        SUMIFS(AR666:AR706, AY666:AY706, INDIRECT("AE" &amp; ROW()), AP666:AP706, "📦", AS666:AS706, "Familiar")
    ) / 2
) -
(
    (
        SUMIFS(AR666:AR706, AY666:AY706, INDIRECT("AE" &amp; ROW()), AP666:AP706, "💲", AS666:AS706, "Participante") +
        SUMIFS(AR666:AR706, AY666:AY706, INDIRECT("AE" &amp; ROW()), AP666:AP706, "📦", AS666:AS706, "Participante")
    ) / 2
) -
(
    (
        SUMIFS(AR666:AR706, AY666:AY706, INDIRECT("AE" &amp; ROW()), AP666:AP706, "💲", AS666:AS706, "Empleado") +
        SUMIFS(AR666:AR706, AY666:AY706, INDIRECT("AE" &amp; ROW()), AP666:AP706, "📦", AS666:AS706, "Empleado")
    ) / 2
) -
(
    (
        SUMIFS(AR666:AR706, AY666:AY706, INDIRECT("AE" &amp; ROW()), AP666:AP706, "💲", AS666:AS706, "Exonerado ADH") +
        SUMIFS(AR666:AR706, AY666:AY706, INDIRECT("AE" &amp; ROW()), AP666:AP706, "📦", AS666:AS706, "Exonerado ADH")
    ) / 2
) -
(
    SUMIFS(AR666:AR706, AY666:AY706, INDIRECT("AE" &amp; ROW()), AP666:AP706, "💲", AS666:AS706, "Exonerado Doctor") +
    SUMIFS(AR666:AR706, AY666:AY706, INDIRECT("AE" &amp; ROW()), AP666:AP706, "📦", AS666:AS706, "Exonerado Doctor")
) -
(
    (
        SUMIFS(AR666:AR706, AY666:AY706, INDIRECT("AE" &amp; ROW()), AP666:AP706, "💲", AS666:AS706, "") +
        SUMIFS(AR666:AR706, AY666:AY706, INDIRECT("AE" &amp; ROW()), AP666:AP706, "📦", AS666:AS706, "")
    ) / 2
)</f>
        <v>0</v>
      </c>
      <c r="AM711" s="56"/>
      <c r="AN711" s="56"/>
      <c r="AO711" s="56"/>
      <c r="AP711" s="56"/>
      <c r="AQ711" s="56"/>
      <c r="AR711" s="56"/>
      <c r="AS711" s="56"/>
      <c r="AT711" s="56"/>
      <c r="AU711" s="56"/>
      <c r="AV711" s="56"/>
      <c r="AW711" s="56"/>
      <c r="AX711" s="56"/>
      <c r="AY711" s="56"/>
      <c r="AZ711" s="56"/>
      <c r="BA711" s="56"/>
      <c r="BB711" s="56"/>
      <c r="BC711" s="56"/>
      <c r="BD711" s="56"/>
      <c r="BE711" s="56"/>
      <c r="BF711" s="56"/>
      <c r="BG711" s="56"/>
      <c r="BH711" s="56"/>
      <c r="BI711" s="56"/>
      <c r="BJ711" s="56"/>
      <c r="BK711" s="56"/>
      <c r="BL711" s="56"/>
      <c r="BM711" s="56"/>
      <c r="BN711" s="56"/>
    </row>
    <row r="712" spans="1:66" ht="11.25" customHeight="1">
      <c r="A712" s="220"/>
      <c r="B712" s="164"/>
      <c r="C712" s="205"/>
      <c r="D712" s="208"/>
      <c r="E712" s="178" t="s">
        <v>44</v>
      </c>
      <c r="F712" s="58" t="str">
        <f>IF(D710&lt;&gt;"", VLOOKUP(D710,'Base de Datos'!$A$2:$D1268,4,FALSE()),"")</f>
        <v/>
      </c>
      <c r="G712" s="205"/>
      <c r="H712" s="208"/>
      <c r="I712" s="178" t="s">
        <v>44</v>
      </c>
      <c r="J712" s="58" t="str">
        <f>IF(H710&lt;&gt;"", VLOOKUP(H710,'Base de Datos'!$A$2:$D1268,4,FALSE()),"")</f>
        <v/>
      </c>
      <c r="K712" s="205"/>
      <c r="L712" s="208"/>
      <c r="M712" s="178" t="s">
        <v>44</v>
      </c>
      <c r="N712" s="58" t="str">
        <f>IF(L710&lt;&gt;"", VLOOKUP(L710,'Base de Datos'!$A$2:$D1268,4,FALSE()),"")</f>
        <v/>
      </c>
      <c r="O712" s="165"/>
      <c r="P712" s="165"/>
      <c r="Q712" s="165"/>
      <c r="R712" s="166"/>
      <c r="S712" s="231"/>
      <c r="T712" s="230"/>
      <c r="U712" s="170"/>
      <c r="V712" s="169"/>
      <c r="W712" s="231"/>
      <c r="X712" s="230"/>
      <c r="Y712" s="170"/>
      <c r="Z712" s="169"/>
      <c r="AA712" s="231"/>
      <c r="AB712" s="230"/>
      <c r="AC712" s="170"/>
      <c r="AD712" s="56"/>
      <c r="AE712" s="240" t="s">
        <v>66</v>
      </c>
      <c r="AF712" s="230"/>
      <c r="AG712" s="161">
        <f t="array" aca="1" ref="AG712" ca="1">COUNTIFS(AP666:AP706, "💲", AY666:AY706, INDIRECT("AE" &amp; ROW())) + COUNTIFS(AP666:AP706, "📦", AY666:AY706, INDIRECT("AE" &amp; ROW())) + COUNTIFS(AP666:AP706, "✅", AY666:AY706, INDIRECT("AE" &amp; ROW()))</f>
        <v>0</v>
      </c>
      <c r="AH712" s="162">
        <f t="array" aca="1" ref="AH712" ca="1">COUNTIFS(AP666:AP706, "💲", AY666:AY706, INDIRECT("AE" &amp; ROW())) + COUNTIFS(AP666:AP706, "📦", AY666:AY706, INDIRECT("AE" &amp; ROW()))</f>
        <v>0</v>
      </c>
      <c r="AI712" s="139">
        <f t="array" aca="1" ref="AI712" ca="1">SUMIFS(AR666:AR706, AY666:AY706, INDIRECT("AE" &amp; ROW()), AP666:AP706, "💲") + SUMIFS(AR666:AR706, AY666:AY706, INDIRECT("AE" &amp; ROW()), AP666:AP706, "📦")</f>
        <v>0</v>
      </c>
      <c r="AJ712" s="139">
        <f t="array" aca="1" ref="AJ712" ca="1">(
    SUMIFS(AR666:AR706, AY666:AY706, INDIRECT("AE" &amp; ROW()), AP666:AP706, "💲") +
    SUMIFS(AR666:AR706, AY666:AY706, INDIRECT("AE" &amp; ROW()), AP666:AP706, "📦")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
        SUMIFS(AR666:AR706, AY666:AY706, INDIRECT("AE" &amp; ROW()), AP666:AP706, "💲", AS666:AS706, "Familiar") +
        SUMIFS(AR666:AR706, AY666:AY706, INDIRECT("AE" &amp; ROW()), AP666:AP706, "📦", AS666:AS706, "Familiar")
    ) / 2
)  -
(
    (
        SUMIFS(AR666:AR706, AY666:AY706, INDIRECT("AE" &amp; ROW()), AP666:AP706, "💲", AS666:AS706, "Exonerado ADH") +
        SUMIFS(AR666:AR706, AY666:AY706, INDIRECT("AE" &amp; ROW()), AP666:AP706, "📦", AS666:AS706, "Exonerado ADH")
    ) / 2
)  -
(
    (
        SUMIFS(AR666:AR706, AY666:AY706, INDIRECT("AE" &amp; ROW()), AP666:AP706, "💲", AS666:AS706, "Exonerado Doctor") +
        SUMIFS(AR666:AR706, AY666:AY706, INDIRECT("AE" &amp; ROW()), AP666:AP706, "📦", AS666:AS706, "Exonerado Doctor")
    ) / 2
)</f>
        <v>0</v>
      </c>
      <c r="AK712" s="139">
        <f t="array" aca="1" ref="AK712" ca="1">(
    SUMIFS(AR666:AR706, AY666:AY706, INDIRECT("AE" &amp; ROW()), AP666:AP706, "💲") +
    SUMIFS(AR666:AR706, AY666:AY706, INDIRECT("AE" &amp; ROW()), AP666:AP706, "📦")
) -
(
    SUMIFS(AR666:AR706, AY666:AY706, INDIRECT("AE" &amp; ROW()), AP666:AP706, "💲", AS666:AS706, "Familiar") +
    SUMIFS(AR666:AR706, AY666:AY706, INDIRECT("AE" &amp; ROW()), AP666:AP706, "📦", AS666:AS706, "Familiar")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SUMIFS(AR666:AR706, AY666:AY706, INDIRECT("AE" &amp; ROW()), AP666:AP706, "💲", AS666:AS706, "Exonerado ADH") +
    SUMIFS(AR666:AR706, AY666:AY706, INDIRECT("AE" &amp; ROW()), AP666:AP706, "📦", AS666:AS706, "Exonerado ADH")
) -
(
    (
        SUMIFS(AR666:AR706, AY666:AY706, INDIRECT("AE" &amp; ROW()), AP666:AP706, "💲", AS666:AS706, "Exonerado Doctor") +
        SUMIFS(AR666:AR706, AY666:AY706, INDIRECT("AE" &amp; ROW()), AP666:AP706, "📦", AS666:AS706, "Exonerado Doctor")
    ) / 2
) -
(
    (
        SUMIFS(AR666:AR706, AY666:AY706, INDIRECT("AE" &amp; ROW()), AP666:AP706, "💲", AS666:AS706, "") +
        SUMIFS(AR666:AR706, AY666:AY706, INDIRECT("AE" &amp; ROW()), AP666:AP706, "📦", AS666:AS706, "")
    ) / 2
)</f>
        <v>0</v>
      </c>
      <c r="AL712" s="140">
        <f t="array" aca="1" ref="AL712" ca="1">(
    SUMIFS(AR666:AR706, AY666:AY706, INDIRECT("AE" &amp; ROW()), AP666:AP706, "💲") +
    SUMIFS(AR666:AR706, AY666:AY706, INDIRECT("AE" &amp; ROW()), AP666:AP706, "📦")
) -
(
    (
        SUMIFS(AR666:AR706, AY666:AY706, INDIRECT("AE" &amp; ROW()), AP666:AP706, "💲", AS666:AS706, "Familiar") +
        SUMIFS(AR666:AR706, AY666:AY706, INDIRECT("AE" &amp; ROW()), AP666:AP706, "📦", AS666:AS706, "Familiar")
    ) / 2
) -
(
    (
        SUMIFS(AR666:AR706, AY666:AY706, INDIRECT("AE" &amp; ROW()), AP666:AP706, "💲", AS666:AS706, "Participante") +
        SUMIFS(AR666:AR706, AY666:AY706, INDIRECT("AE" &amp; ROW()), AP666:AP706, "📦", AS666:AS706, "Participante")
    ) / 2
) -
(
    (
        SUMIFS(AR666:AR706, AY666:AY706, INDIRECT("AE" &amp; ROW()), AP666:AP706, "💲", AS666:AS706, "Empleado") +
        SUMIFS(AR666:AR706, AY666:AY706, INDIRECT("AE" &amp; ROW()), AP666:AP706, "📦", AS666:AS706, "Empleado")
    ) / 2
) -
(
    (
        SUMIFS(AR666:AR706, AY666:AY706, INDIRECT("AE" &amp; ROW()), AP666:AP706, "💲", AS666:AS706, "Exonerado ADH") +
        SUMIFS(AR666:AR706, AY666:AY706, INDIRECT("AE" &amp; ROW()), AP666:AP706, "📦", AS666:AS706, "Exonerado ADH")
    ) / 2
) -
(
    SUMIFS(AR666:AR706, AY666:AY706, INDIRECT("AE" &amp; ROW()), AP666:AP706, "💲", AS666:AS706, "Exonerado Doctor") +
    SUMIFS(AR666:AR706, AY666:AY706, INDIRECT("AE" &amp; ROW()), AP666:AP706, "📦", AS666:AS706, "Exonerado Doctor")
) -
(
    (
        SUMIFS(AR666:AR706, AY666:AY706, INDIRECT("AE" &amp; ROW()), AP666:AP706, "💲", AS666:AS706, "") +
        SUMIFS(AR666:AR706, AY666:AY706, INDIRECT("AE" &amp; ROW()), AP666:AP706, "📦", AS666:AS706, "")
    ) / 2
)</f>
        <v>0</v>
      </c>
      <c r="AM712" s="56"/>
      <c r="AN712" s="56"/>
      <c r="AO712" s="56"/>
      <c r="AP712" s="56"/>
      <c r="AQ712" s="56"/>
      <c r="AR712" s="56"/>
      <c r="AS712" s="56"/>
      <c r="AT712" s="56"/>
      <c r="AU712" s="56"/>
      <c r="AV712" s="56"/>
      <c r="AW712" s="56"/>
      <c r="AX712" s="56"/>
      <c r="AY712" s="56"/>
      <c r="AZ712" s="56"/>
      <c r="BA712" s="56"/>
      <c r="BB712" s="56"/>
      <c r="BC712" s="56"/>
      <c r="BD712" s="56"/>
      <c r="BE712" s="56"/>
      <c r="BF712" s="56"/>
      <c r="BG712" s="56"/>
      <c r="BH712" s="56"/>
      <c r="BI712" s="56"/>
      <c r="BJ712" s="56"/>
      <c r="BK712" s="56"/>
      <c r="BL712" s="56"/>
      <c r="BM712" s="56"/>
      <c r="BN712" s="56"/>
    </row>
    <row r="713" spans="1:66" ht="11.25" customHeight="1">
      <c r="A713" s="221"/>
      <c r="B713" s="164"/>
      <c r="C713" s="206"/>
      <c r="D713" s="209"/>
      <c r="E713" s="179" t="s">
        <v>46</v>
      </c>
      <c r="F713" s="180"/>
      <c r="G713" s="206"/>
      <c r="H713" s="209"/>
      <c r="I713" s="179" t="s">
        <v>46</v>
      </c>
      <c r="J713" s="180"/>
      <c r="K713" s="206"/>
      <c r="L713" s="209"/>
      <c r="M713" s="179" t="s">
        <v>46</v>
      </c>
      <c r="N713" s="180"/>
      <c r="O713" s="165"/>
      <c r="P713" s="165"/>
      <c r="Q713" s="165"/>
      <c r="R713" s="166"/>
      <c r="S713" s="227" t="str">
        <f>IF(OR(S710="Empleado",S710="Familiar"),"Nombre del Empleado","N° Factura")</f>
        <v>N° Factura</v>
      </c>
      <c r="T713" s="228"/>
      <c r="U713" s="89"/>
      <c r="V713" s="169"/>
      <c r="W713" s="227" t="str">
        <f>IF(OR(W710="Empleado",W710="Familiar"),"Nombre del Empleado","N° Factura")</f>
        <v>N° Factura</v>
      </c>
      <c r="X713" s="228"/>
      <c r="Y713" s="89"/>
      <c r="Z713" s="169"/>
      <c r="AA713" s="227" t="str">
        <f>IF(OR(AA710="Empleado",AA710="Familiar"),"Nombre del Empleado","N° Factura")</f>
        <v>N° Factura</v>
      </c>
      <c r="AB713" s="228"/>
      <c r="AC713" s="89"/>
      <c r="AD713" s="56"/>
      <c r="AE713" s="240" t="s">
        <v>69</v>
      </c>
      <c r="AF713" s="230"/>
      <c r="AG713" s="161">
        <f t="array" aca="1" ref="AG713" ca="1">COUNTIFS(AP666:AP706, "💲", AY666:AY706, INDIRECT("AE" &amp; ROW())) + COUNTIFS(AP666:AP706, "📦", AY666:AY706, INDIRECT("AE" &amp; ROW())) + COUNTIFS(AP666:AP706, "✅", AY666:AY706, INDIRECT("AE" &amp; ROW()))</f>
        <v>0</v>
      </c>
      <c r="AH713" s="162">
        <f t="array" aca="1" ref="AH713" ca="1">COUNTIFS(AP666:AP706, "💲", AY666:AY706, INDIRECT("AE" &amp; ROW())) + COUNTIFS(AP666:AP706, "📦", AY666:AY706, INDIRECT("AE" &amp; ROW()))</f>
        <v>0</v>
      </c>
      <c r="AI713" s="139">
        <f t="array" aca="1" ref="AI713" ca="1">SUMIFS(AR666:AR706, AY666:AY706, INDIRECT("AE" &amp; ROW()), AP666:AP706, "💲") + SUMIFS(AR666:AR706, AY666:AY706, INDIRECT("AE" &amp; ROW()), AP666:AP706, "📦")</f>
        <v>0</v>
      </c>
      <c r="AJ713" s="66">
        <f t="array" aca="1" ref="AJ713" ca="1">(
    SUMIFS(AR666:AR706, AY666:AY706, INDIRECT("AE" &amp; ROW()), AP666:AP706, "💲") +
    SUMIFS(AR666:AR706, AY666:AY706, INDIRECT("AE" &amp; ROW()), AP666:AP706, "📦")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
        SUMIFS(AR666:AR706, AY666:AY706, INDIRECT("AE" &amp; ROW()), AP666:AP706, "💲", AS666:AS706, "Familiar") +
        SUMIFS(AR666:AR706, AY666:AY706, INDIRECT("AE" &amp; ROW()), AP666:AP706, "📦", AS666:AS706, "Familiar")
    ) / 2
)  -
(
    (
        SUMIFS(AR666:AR706, AY666:AY706, INDIRECT("AE" &amp; ROW()), AP666:AP706, "💲", AS666:AS706, "Exonerado ADH") +
        SUMIFS(AR666:AR706, AY666:AY706, INDIRECT("AE" &amp; ROW()), AP666:AP706, "📦", AS666:AS706, "Exonerado ADH")
    ) / 2
)  -
(
    (
        SUMIFS(AR666:AR706, AY666:AY706, INDIRECT("AE" &amp; ROW()), AP666:AP706, "💲", AS666:AS706, "Exonerado Doctor") +
        SUMIFS(AR666:AR706, AY666:AY706, INDIRECT("AE" &amp; ROW()), AP666:AP706, "📦", AS666:AS706, "Exonerado Doctor")
    ) / 2
)</f>
        <v>0</v>
      </c>
      <c r="AK713" s="139">
        <f t="array" aca="1" ref="AK713" ca="1">(
    SUMIFS(AR666:AR706, AY666:AY706, INDIRECT("AE" &amp; ROW()), AP666:AP706, "💲") +
    SUMIFS(AR666:AR706, AY666:AY706, INDIRECT("AE" &amp; ROW()), AP666:AP706, "📦")
) -
(
    SUMIFS(AR666:AR706, AY666:AY706, INDIRECT("AE" &amp; ROW()), AP666:AP706, "💲", AS666:AS706, "Familiar") +
    SUMIFS(AR666:AR706, AY666:AY706, INDIRECT("AE" &amp; ROW()), AP666:AP706, "📦", AS666:AS706, "Familiar")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SUMIFS(AR666:AR706, AY666:AY706, INDIRECT("AE" &amp; ROW()), AP666:AP706, "💲", AS666:AS706, "Exonerado ADH") +
    SUMIFS(AR666:AR706, AY666:AY706, INDIRECT("AE" &amp; ROW()), AP666:AP706, "📦", AS666:AS706, "Exonerado ADH")
) -
(
    (
        SUMIFS(AR666:AR706, AY666:AY706, INDIRECT("AE" &amp; ROW()), AP666:AP706, "💲", AS666:AS706, "Exonerado Doctor") +
        SUMIFS(AR666:AR706, AY666:AY706, INDIRECT("AE" &amp; ROW()), AP666:AP706, "📦", AS666:AS706, "Exonerado Doctor")
    ) / 2
) -
(
    (
        SUMIFS(AR666:AR706, AY666:AY706, INDIRECT("AE" &amp; ROW()), AP666:AP706, "💲", AS666:AS706, "") +
        SUMIFS(AR666:AR706, AY666:AY706, INDIRECT("AE" &amp; ROW()), AP666:AP706, "📦", AS666:AS706, "")
    ) / 2
)</f>
        <v>0</v>
      </c>
      <c r="AL713" s="140">
        <f t="array" aca="1" ref="AL713" ca="1">(
    SUMIFS(AR666:AR706, AY666:AY706, INDIRECT("AE" &amp; ROW()), AP666:AP706, "💲") +
    SUMIFS(AR666:AR706, AY666:AY706, INDIRECT("AE" &amp; ROW()), AP666:AP706, "📦")
) -
(
    (
        SUMIFS(AR666:AR706, AY666:AY706, INDIRECT("AE" &amp; ROW()), AP666:AP706, "💲", AS666:AS706, "Familiar") +
        SUMIFS(AR666:AR706, AY666:AY706, INDIRECT("AE" &amp; ROW()), AP666:AP706, "📦", AS666:AS706, "Familiar")
    ) / 2
) -
(
    (
        SUMIFS(AR666:AR706, AY666:AY706, INDIRECT("AE" &amp; ROW()), AP666:AP706, "💲", AS666:AS706, "Participante") +
        SUMIFS(AR666:AR706, AY666:AY706, INDIRECT("AE" &amp; ROW()), AP666:AP706, "📦", AS666:AS706, "Participante")
    ) / 2
) -
(
    (
        SUMIFS(AR666:AR706, AY666:AY706, INDIRECT("AE" &amp; ROW()), AP666:AP706, "💲", AS666:AS706, "Empleado") +
        SUMIFS(AR666:AR706, AY666:AY706, INDIRECT("AE" &amp; ROW()), AP666:AP706, "📦", AS666:AS706, "Empleado")
    ) / 2
) -
(
    (
        SUMIFS(AR666:AR706, AY666:AY706, INDIRECT("AE" &amp; ROW()), AP666:AP706, "💲", AS666:AS706, "Exonerado ADH") +
        SUMIFS(AR666:AR706, AY666:AY706, INDIRECT("AE" &amp; ROW()), AP666:AP706, "📦", AS666:AS706, "Exonerado ADH")
    ) / 2
) -
(
    SUMIFS(AR666:AR706, AY666:AY706, INDIRECT("AE" &amp; ROW()), AP666:AP706, "💲", AS666:AS706, "Exonerado Doctor") +
    SUMIFS(AR666:AR706, AY666:AY706, INDIRECT("AE" &amp; ROW()), AP666:AP706, "📦", AS666:AS706, "Exonerado Doctor")
) -
(
    (
        SUMIFS(AR666:AR706, AY666:AY706, INDIRECT("AE" &amp; ROW()), AP666:AP706, "💲", AS666:AS706, "") +
        SUMIFS(AR666:AR706, AY666:AY706, INDIRECT("AE" &amp; ROW()), AP666:AP706, "📦", AS666:AS706, "")
    ) / 2
)</f>
        <v>0</v>
      </c>
      <c r="AM713" s="56"/>
      <c r="AN713" s="56"/>
      <c r="AO713" s="56"/>
      <c r="AP713" s="56"/>
      <c r="AQ713" s="56"/>
      <c r="AR713" s="56"/>
      <c r="AS713" s="56"/>
      <c r="AT713" s="56"/>
      <c r="AU713" s="56"/>
      <c r="AV713" s="56"/>
      <c r="AW713" s="56"/>
      <c r="AX713" s="56"/>
      <c r="AY713" s="56"/>
      <c r="AZ713" s="56"/>
      <c r="BA713" s="56"/>
      <c r="BB713" s="56"/>
      <c r="BC713" s="56"/>
      <c r="BD713" s="56"/>
      <c r="BE713" s="56"/>
      <c r="BF713" s="56"/>
      <c r="BG713" s="56"/>
      <c r="BH713" s="56"/>
      <c r="BI713" s="56"/>
      <c r="BJ713" s="56"/>
      <c r="BK713" s="56"/>
      <c r="BL713" s="56"/>
      <c r="BM713" s="56"/>
      <c r="BN713" s="56"/>
    </row>
    <row r="714" spans="1:66" ht="11.25" customHeight="1">
      <c r="A714" s="222">
        <f>A710+$Q$13/1440</f>
        <v>0.83333333333333304</v>
      </c>
      <c r="B714" s="164"/>
      <c r="C714" s="204"/>
      <c r="D714" s="207"/>
      <c r="E714" s="177" t="s">
        <v>36</v>
      </c>
      <c r="F714" s="42" t="str">
        <f>IF(D714&lt;&gt;"", VLOOKUP(D714,'Base de Datos'!$A$2:$D1268,2,FALSE()),"")</f>
        <v/>
      </c>
      <c r="G714" s="204"/>
      <c r="H714" s="216"/>
      <c r="I714" s="177" t="s">
        <v>36</v>
      </c>
      <c r="J714" s="42" t="str">
        <f>IF(H714&lt;&gt;"", VLOOKUP(H714,'Base de Datos'!$A$2:$D1268,2,FALSE()),"")</f>
        <v/>
      </c>
      <c r="K714" s="204"/>
      <c r="L714" s="216"/>
      <c r="M714" s="177" t="s">
        <v>36</v>
      </c>
      <c r="N714" s="42" t="str">
        <f>IF(L714&lt;&gt;"", VLOOKUP(L714,'Base de Datos'!$A$2:$D1268,2,FALSE()),"")</f>
        <v/>
      </c>
      <c r="O714" s="165"/>
      <c r="P714" s="165"/>
      <c r="Q714" s="165"/>
      <c r="R714" s="166"/>
      <c r="S714" s="167"/>
      <c r="T714" s="45" t="s">
        <v>37</v>
      </c>
      <c r="U714" s="168"/>
      <c r="V714" s="169"/>
      <c r="W714" s="167"/>
      <c r="X714" s="45" t="s">
        <v>37</v>
      </c>
      <c r="Y714" s="168"/>
      <c r="Z714" s="169"/>
      <c r="AA714" s="167"/>
      <c r="AB714" s="45" t="s">
        <v>37</v>
      </c>
      <c r="AC714" s="168"/>
      <c r="AD714" s="56"/>
      <c r="AE714" s="232" t="s">
        <v>72</v>
      </c>
      <c r="AF714" s="230"/>
      <c r="AG714" s="90">
        <f t="array" aca="1" ref="AG714" ca="1">COUNTIFS(AP666:AP706, "💲", AY666:AY706, INDIRECT("AE" &amp; ROW())) + COUNTIFS(AP666:AP706, "📦", AY666:AY706, INDIRECT("AE" &amp; ROW())) + COUNTIFS(AP666:AP706, "✅", AY666:AY706, INDIRECT("AE" &amp; ROW()))</f>
        <v>0</v>
      </c>
      <c r="AH714" s="68">
        <f t="array" aca="1" ref="AH714" ca="1">COUNTIFS(AP666:AP706, "💲", AY666:AY706, INDIRECT("AE" &amp; ROW())) + COUNTIFS(AP666:AP706, "📦", AY666:AY706, INDIRECT("AE" &amp; ROW()))</f>
        <v>0</v>
      </c>
      <c r="AI714" s="139">
        <f t="array" aca="1" ref="AI714" ca="1">SUMIFS(AR666:AR706, AY666:AY706, INDIRECT("AE" &amp; ROW()), AP666:AP706, "💲") + SUMIFS(AR666:AR706, AY666:AY706, INDIRECT("AE" &amp; ROW()), AP666:AP706, "📦")</f>
        <v>0</v>
      </c>
      <c r="AJ714" s="139">
        <f t="array" aca="1" ref="AJ714" ca="1">(
    SUMIFS(AR666:AR706, AY666:AY706, INDIRECT("AE" &amp; ROW()), AP666:AP706, "💲") +
    SUMIFS(AR666:AR706, AY666:AY706, INDIRECT("AE" &amp; ROW()), AP666:AP706, "📦")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
        SUMIFS(AR666:AR706, AY666:AY706, INDIRECT("AE" &amp; ROW()), AP666:AP706, "💲", AS666:AS706, "Familiar") +
        SUMIFS(AR666:AR706, AY666:AY706, INDIRECT("AE" &amp; ROW()), AP666:AP706, "📦", AS666:AS706, "Familiar")
    ) / 2
)  -
(
    (
        SUMIFS(AR666:AR706, AY666:AY706, INDIRECT("AE" &amp; ROW()), AP666:AP706, "💲", AS666:AS706, "Exonerado ADH") +
        SUMIFS(AR666:AR706, AY666:AY706, INDIRECT("AE" &amp; ROW()), AP666:AP706, "📦", AS666:AS706, "Exonerado ADH")
    ) / 2
)  -
(
    (
        SUMIFS(AR666:AR706, AY666:AY706, INDIRECT("AE" &amp; ROW()), AP666:AP706, "💲", AS666:AS706, "Exonerado Doctor") +
        SUMIFS(AR666:AR706, AY666:AY706, INDIRECT("AE" &amp; ROW()), AP666:AP706, "📦", AS666:AS706, "Exonerado Doctor")
    ) / 2
)</f>
        <v>0</v>
      </c>
      <c r="AK714" s="139">
        <f t="array" aca="1" ref="AK714" ca="1">(
    SUMIFS(AR666:AR706, AY666:AY706, INDIRECT("AE" &amp; ROW()), AP666:AP706, "💲") +
    SUMIFS(AR666:AR706, AY666:AY706, INDIRECT("AE" &amp; ROW()), AP666:AP706, "📦")
) -
(
    SUMIFS(AR666:AR706, AY666:AY706, INDIRECT("AE" &amp; ROW()), AP666:AP706, "💲", AS666:AS706, "Familiar") +
    SUMIFS(AR666:AR706, AY666:AY706, INDIRECT("AE" &amp; ROW()), AP666:AP706, "📦", AS666:AS706, "Familiar")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SUMIFS(AR666:AR706, AY666:AY706, INDIRECT("AE" &amp; ROW()), AP666:AP706, "💲", AS666:AS706, "Exonerado ADH") +
    SUMIFS(AR666:AR706, AY666:AY706, INDIRECT("AE" &amp; ROW()), AP666:AP706, "📦", AS666:AS706, "Exonerado ADH")
) -
(
    (
        SUMIFS(AR666:AR706, AY666:AY706, INDIRECT("AE" &amp; ROW()), AP666:AP706, "💲", AS666:AS706, "Exonerado Doctor") +
        SUMIFS(AR666:AR706, AY666:AY706, INDIRECT("AE" &amp; ROW()), AP666:AP706, "📦", AS666:AS706, "Exonerado Doctor")
    ) / 2
) -
(
    (
        SUMIFS(AR666:AR706, AY666:AY706, INDIRECT("AE" &amp; ROW()), AP666:AP706, "💲", AS666:AS706, "") +
        SUMIFS(AR666:AR706, AY666:AY706, INDIRECT("AE" &amp; ROW()), AP666:AP706, "📦", AS666:AS706, "")
    ) / 2
)</f>
        <v>0</v>
      </c>
      <c r="AL714" s="140">
        <f t="array" aca="1" ref="AL714" ca="1">(
    SUMIFS(AR666:AR706, AY666:AY706, INDIRECT("AE" &amp; ROW()), AP666:AP706, "💲") +
    SUMIFS(AR666:AR706, AY666:AY706, INDIRECT("AE" &amp; ROW()), AP666:AP706, "📦")
) -
(
    (
        SUMIFS(AR666:AR706, AY666:AY706, INDIRECT("AE" &amp; ROW()), AP666:AP706, "💲", AS666:AS706, "Familiar") +
        SUMIFS(AR666:AR706, AY666:AY706, INDIRECT("AE" &amp; ROW()), AP666:AP706, "📦", AS666:AS706, "Familiar")
    ) / 2
) -
(
    (
        SUMIFS(AR666:AR706, AY666:AY706, INDIRECT("AE" &amp; ROW()), AP666:AP706, "💲", AS666:AS706, "Participante") +
        SUMIFS(AR666:AR706, AY666:AY706, INDIRECT("AE" &amp; ROW()), AP666:AP706, "📦", AS666:AS706, "Participante")
    ) / 2
) -
(
    (
        SUMIFS(AR666:AR706, AY666:AY706, INDIRECT("AE" &amp; ROW()), AP666:AP706, "💲", AS666:AS706, "Empleado") +
        SUMIFS(AR666:AR706, AY666:AY706, INDIRECT("AE" &amp; ROW()), AP666:AP706, "📦", AS666:AS706, "Empleado")
    ) / 2
) -
(
    (
        SUMIFS(AR666:AR706, AY666:AY706, INDIRECT("AE" &amp; ROW()), AP666:AP706, "💲", AS666:AS706, "Exonerado ADH") +
        SUMIFS(AR666:AR706, AY666:AY706, INDIRECT("AE" &amp; ROW()), AP666:AP706, "📦", AS666:AS706, "Exonerado ADH")
    ) / 2
) -
(
    SUMIFS(AR666:AR706, AY666:AY706, INDIRECT("AE" &amp; ROW()), AP666:AP706, "💲", AS666:AS706, "Exonerado Doctor") +
    SUMIFS(AR666:AR706, AY666:AY706, INDIRECT("AE" &amp; ROW()), AP666:AP706, "📦", AS666:AS706, "Exonerado Doctor")
) -
(
    (
        SUMIFS(AR666:AR706, AY666:AY706, INDIRECT("AE" &amp; ROW()), AP666:AP706, "💲", AS666:AS706, "") +
        SUMIFS(AR666:AR706, AY666:AY706, INDIRECT("AE" &amp; ROW()), AP666:AP706, "📦", AS666:AS706, "")
    ) / 2
)</f>
        <v>0</v>
      </c>
      <c r="AM714" s="56"/>
      <c r="AN714" s="56"/>
      <c r="AO714" s="56"/>
      <c r="AP714" s="56"/>
      <c r="AQ714" s="56"/>
      <c r="AR714" s="56"/>
      <c r="AS714" s="56"/>
      <c r="AT714" s="56"/>
      <c r="AU714" s="56"/>
      <c r="AV714" s="56"/>
      <c r="AW714" s="56"/>
      <c r="AX714" s="56"/>
      <c r="AY714" s="56"/>
      <c r="AZ714" s="56"/>
      <c r="BA714" s="56"/>
      <c r="BB714" s="56"/>
      <c r="BC714" s="56"/>
      <c r="BD714" s="56"/>
      <c r="BE714" s="56"/>
      <c r="BF714" s="56"/>
      <c r="BG714" s="56"/>
      <c r="BH714" s="56"/>
      <c r="BI714" s="56"/>
      <c r="BJ714" s="56"/>
      <c r="BK714" s="56"/>
      <c r="BL714" s="56"/>
      <c r="BM714" s="56"/>
      <c r="BN714" s="56"/>
    </row>
    <row r="715" spans="1:66" ht="11.25" customHeight="1">
      <c r="A715" s="220"/>
      <c r="B715" s="164"/>
      <c r="C715" s="205"/>
      <c r="D715" s="208"/>
      <c r="E715" s="178" t="s">
        <v>42</v>
      </c>
      <c r="F715" s="58" t="str">
        <f>IF(D714&lt;&gt;"", VLOOKUP(D714,'Base de Datos'!$A$2:$D1268,3,FALSE()),"")</f>
        <v/>
      </c>
      <c r="G715" s="205"/>
      <c r="H715" s="208"/>
      <c r="I715" s="178" t="s">
        <v>42</v>
      </c>
      <c r="J715" s="58" t="str">
        <f>IF(H714&lt;&gt;"", VLOOKUP(H714,'Base de Datos'!$A$2:$D1268,3,FALSE()),"")</f>
        <v/>
      </c>
      <c r="K715" s="205"/>
      <c r="L715" s="208"/>
      <c r="M715" s="178" t="s">
        <v>42</v>
      </c>
      <c r="N715" s="58" t="str">
        <f>IF(L714&lt;&gt;"", VLOOKUP(L714,'Base de Datos'!$A$2:$D1268,3,FALSE()),"")</f>
        <v/>
      </c>
      <c r="O715" s="165"/>
      <c r="P715" s="165"/>
      <c r="Q715" s="165"/>
      <c r="R715" s="166"/>
      <c r="S715" s="231"/>
      <c r="T715" s="230"/>
      <c r="U715" s="170"/>
      <c r="V715" s="169"/>
      <c r="W715" s="231"/>
      <c r="X715" s="230"/>
      <c r="Y715" s="170"/>
      <c r="Z715" s="169"/>
      <c r="AA715" s="231"/>
      <c r="AB715" s="230"/>
      <c r="AC715" s="170"/>
      <c r="AD715" s="56"/>
      <c r="AE715" s="232" t="s">
        <v>75</v>
      </c>
      <c r="AF715" s="230"/>
      <c r="AG715" s="90">
        <f t="array" aca="1" ref="AG715" ca="1">COUNTIFS(AP666:AP706, "💲", AY666:AY706, INDIRECT("AE" &amp; ROW())) + COUNTIFS(AP666:AP706, "📦", AY666:AY706, INDIRECT("AE" &amp; ROW())) + COUNTIFS(AP666:AP706, "✅", AY666:AY706, INDIRECT("AE" &amp; ROW()))</f>
        <v>0</v>
      </c>
      <c r="AH715" s="68">
        <f t="array" aca="1" ref="AH715" ca="1">COUNTIFS(AP666:AP706, "💲", AY666:AY706, INDIRECT("AE" &amp; ROW())) + COUNTIFS(AP666:AP706, "📦", AY666:AY706, INDIRECT("AE" &amp; ROW()))</f>
        <v>0</v>
      </c>
      <c r="AI715" s="139">
        <f t="array" aca="1" ref="AI715" ca="1">SUMIFS(AR666:AR706, AY666:AY706, INDIRECT("AE" &amp; ROW()), AP666:AP706, "💲") + SUMIFS(AR666:AR706, AY666:AY706, INDIRECT("AE" &amp; ROW()), AP666:AP706, "📦")</f>
        <v>0</v>
      </c>
      <c r="AJ715" s="139">
        <f t="array" aca="1" ref="AJ715" ca="1">(
    SUMIFS(AR666:AR706, AY666:AY706, INDIRECT("AE" &amp; ROW()), AP666:AP706, "💲") +
    SUMIFS(AR666:AR706, AY666:AY706, INDIRECT("AE" &amp; ROW()), AP666:AP706, "📦")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
        SUMIFS(AR666:AR706, AY666:AY706, INDIRECT("AE" &amp; ROW()), AP666:AP706, "💲", AS666:AS706, "Familiar") +
        SUMIFS(AR666:AR706, AY666:AY706, INDIRECT("AE" &amp; ROW()), AP666:AP706, "📦", AS666:AS706, "Familiar")
    ) / 2
)  -
(
    (
        SUMIFS(AR666:AR706, AY666:AY706, INDIRECT("AE" &amp; ROW()), AP666:AP706, "💲", AS666:AS706, "Exonerado ADH") +
        SUMIFS(AR666:AR706, AY666:AY706, INDIRECT("AE" &amp; ROW()), AP666:AP706, "📦", AS666:AS706, "Exonerado ADH")
    ) / 2
)  -
(
    (
        SUMIFS(AR666:AR706, AY666:AY706, INDIRECT("AE" &amp; ROW()), AP666:AP706, "💲", AS666:AS706, "Exonerado Doctor") +
        SUMIFS(AR666:AR706, AY666:AY706, INDIRECT("AE" &amp; ROW()), AP666:AP706, "📦", AS666:AS706, "Exonerado Doctor")
    ) / 2
)</f>
        <v>0</v>
      </c>
      <c r="AK715" s="139">
        <f t="array" aca="1" ref="AK715" ca="1">(
    SUMIFS(AR666:AR706, AY666:AY706, INDIRECT("AE" &amp; ROW()), AP666:AP706, "💲") +
    SUMIFS(AR666:AR706, AY666:AY706, INDIRECT("AE" &amp; ROW()), AP666:AP706, "📦")
) -
(
    SUMIFS(AR666:AR706, AY666:AY706, INDIRECT("AE" &amp; ROW()), AP666:AP706, "💲", AS666:AS706, "Familiar") +
    SUMIFS(AR666:AR706, AY666:AY706, INDIRECT("AE" &amp; ROW()), AP666:AP706, "📦", AS666:AS706, "Familiar")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SUMIFS(AR666:AR706, AY666:AY706, INDIRECT("AE" &amp; ROW()), AP666:AP706, "💲", AS666:AS706, "Exonerado ADH") +
    SUMIFS(AR666:AR706, AY666:AY706, INDIRECT("AE" &amp; ROW()), AP666:AP706, "📦", AS666:AS706, "Exonerado ADH")
) -
(
    (
        SUMIFS(AR666:AR706, AY666:AY706, INDIRECT("AE" &amp; ROW()), AP666:AP706, "💲", AS666:AS706, "Exonerado Doctor") +
        SUMIFS(AR666:AR706, AY666:AY706, INDIRECT("AE" &amp; ROW()), AP666:AP706, "📦", AS666:AS706, "Exonerado Doctor")
    ) / 2
) -
(
    (
        SUMIFS(AR666:AR706, AY666:AY706, INDIRECT("AE" &amp; ROW()), AP666:AP706, "💲", AS666:AS706, "") +
        SUMIFS(AR666:AR706, AY666:AY706, INDIRECT("AE" &amp; ROW()), AP666:AP706, "📦", AS666:AS706, "")
    ) / 2
)</f>
        <v>0</v>
      </c>
      <c r="AL715" s="140">
        <f t="array" aca="1" ref="AL715" ca="1">(
    SUMIFS(AR666:AR706, AY666:AY706, INDIRECT("AE" &amp; ROW()), AP666:AP706, "💲") +
    SUMIFS(AR666:AR706, AY666:AY706, INDIRECT("AE" &amp; ROW()), AP666:AP706, "📦")
) -
(
    (
        SUMIFS(AR666:AR706, AY666:AY706, INDIRECT("AE" &amp; ROW()), AP666:AP706, "💲", AS666:AS706, "Familiar") +
        SUMIFS(AR666:AR706, AY666:AY706, INDIRECT("AE" &amp; ROW()), AP666:AP706, "📦", AS666:AS706, "Familiar")
    ) / 2
) -
(
    (
        SUMIFS(AR666:AR706, AY666:AY706, INDIRECT("AE" &amp; ROW()), AP666:AP706, "💲", AS666:AS706, "Participante") +
        SUMIFS(AR666:AR706, AY666:AY706, INDIRECT("AE" &amp; ROW()), AP666:AP706, "📦", AS666:AS706, "Participante")
    ) / 2
) -
(
    (
        SUMIFS(AR666:AR706, AY666:AY706, INDIRECT("AE" &amp; ROW()), AP666:AP706, "💲", AS666:AS706, "Empleado") +
        SUMIFS(AR666:AR706, AY666:AY706, INDIRECT("AE" &amp; ROW()), AP666:AP706, "📦", AS666:AS706, "Empleado")
    ) / 2
) -
(
    (
        SUMIFS(AR666:AR706, AY666:AY706, INDIRECT("AE" &amp; ROW()), AP666:AP706, "💲", AS666:AS706, "Exonerado ADH") +
        SUMIFS(AR666:AR706, AY666:AY706, INDIRECT("AE" &amp; ROW()), AP666:AP706, "📦", AS666:AS706, "Exonerado ADH")
    ) / 2
) -
(
    SUMIFS(AR666:AR706, AY666:AY706, INDIRECT("AE" &amp; ROW()), AP666:AP706, "💲", AS666:AS706, "Exonerado Doctor") +
    SUMIFS(AR666:AR706, AY666:AY706, INDIRECT("AE" &amp; ROW()), AP666:AP706, "📦", AS666:AS706, "Exonerado Doctor")
) -
(
    (
        SUMIFS(AR666:AR706, AY666:AY706, INDIRECT("AE" &amp; ROW()), AP666:AP706, "💲", AS666:AS706, "") +
        SUMIFS(AR666:AR706, AY666:AY706, INDIRECT("AE" &amp; ROW()), AP666:AP706, "📦", AS666:AS706, "")
    ) / 2
)</f>
        <v>0</v>
      </c>
      <c r="AM715" s="56"/>
      <c r="AN715" s="56"/>
      <c r="AO715" s="56"/>
      <c r="AP715" s="56"/>
      <c r="AQ715" s="56"/>
      <c r="AR715" s="56"/>
      <c r="AS715" s="56"/>
      <c r="AT715" s="56"/>
      <c r="AU715" s="56"/>
      <c r="AV715" s="56"/>
      <c r="AW715" s="56"/>
      <c r="AX715" s="56"/>
      <c r="AY715" s="56"/>
      <c r="AZ715" s="56"/>
      <c r="BA715" s="56"/>
      <c r="BB715" s="56"/>
      <c r="BC715" s="56"/>
      <c r="BD715" s="56"/>
      <c r="BE715" s="56"/>
      <c r="BF715" s="56"/>
      <c r="BG715" s="56"/>
      <c r="BH715" s="56"/>
      <c r="BI715" s="56"/>
      <c r="BJ715" s="56"/>
      <c r="BK715" s="56"/>
      <c r="BL715" s="56"/>
      <c r="BM715" s="56"/>
      <c r="BN715" s="56"/>
    </row>
    <row r="716" spans="1:66" ht="11.25" customHeight="1">
      <c r="A716" s="220"/>
      <c r="B716" s="164"/>
      <c r="C716" s="205"/>
      <c r="D716" s="208"/>
      <c r="E716" s="178" t="s">
        <v>44</v>
      </c>
      <c r="F716" s="58" t="str">
        <f>IF(D714&lt;&gt;"", VLOOKUP(D714,'Base de Datos'!$A$2:$D1268,4,FALSE()),"")</f>
        <v/>
      </c>
      <c r="G716" s="205"/>
      <c r="H716" s="208"/>
      <c r="I716" s="178" t="s">
        <v>44</v>
      </c>
      <c r="J716" s="58" t="str">
        <f>IF(H714&lt;&gt;"", VLOOKUP(H714,'Base de Datos'!$A$2:$D1268,4,FALSE()),"")</f>
        <v/>
      </c>
      <c r="K716" s="205"/>
      <c r="L716" s="208"/>
      <c r="M716" s="178" t="s">
        <v>44</v>
      </c>
      <c r="N716" s="58" t="str">
        <f>IF(L714&lt;&gt;"", VLOOKUP(L714,'Base de Datos'!$A$2:$D1268,4,FALSE()),"")</f>
        <v/>
      </c>
      <c r="O716" s="165"/>
      <c r="P716" s="165"/>
      <c r="Q716" s="165"/>
      <c r="R716" s="166"/>
      <c r="S716" s="231"/>
      <c r="T716" s="230"/>
      <c r="U716" s="170"/>
      <c r="V716" s="169"/>
      <c r="W716" s="231"/>
      <c r="X716" s="230"/>
      <c r="Y716" s="170"/>
      <c r="Z716" s="169"/>
      <c r="AA716" s="231"/>
      <c r="AB716" s="230"/>
      <c r="AC716" s="170"/>
      <c r="AD716" s="56"/>
      <c r="AE716" s="232" t="s">
        <v>77</v>
      </c>
      <c r="AF716" s="230"/>
      <c r="AG716" s="90">
        <f t="array" aca="1" ref="AG716" ca="1">COUNTIFS(AP666:AP706, "💲", AY666:AY706, INDIRECT("AE" &amp; ROW())) + COUNTIFS(AP666:AP706, "📦", AY666:AY706, INDIRECT("AE" &amp; ROW())) + COUNTIFS(AP666:AP706, "✅", AY666:AY706, INDIRECT("AE" &amp; ROW()))</f>
        <v>0</v>
      </c>
      <c r="AH716" s="68">
        <f t="array" aca="1" ref="AH716" ca="1">COUNTIFS(AP666:AP706, "💲", AY666:AY706, INDIRECT("AE" &amp; ROW())) + COUNTIFS(AP666:AP706, "📦", AY666:AY706, INDIRECT("AE" &amp; ROW()))</f>
        <v>0</v>
      </c>
      <c r="AI716" s="139">
        <f t="array" aca="1" ref="AI716" ca="1">SUMIFS(AR666:AR706, AY666:AY706, INDIRECT("AE" &amp; ROW()), AP666:AP706, "💲") + SUMIFS(AR666:AR706, AY666:AY706, INDIRECT("AE" &amp; ROW()), AP666:AP706, "📦")</f>
        <v>0</v>
      </c>
      <c r="AJ716" s="139">
        <f t="array" aca="1" ref="AJ716" ca="1">(
    SUMIFS(AR666:AR706, AY666:AY706, INDIRECT("AE" &amp; ROW()), AP666:AP706, "💲") +
    SUMIFS(AR666:AR706, AY666:AY706, INDIRECT("AE" &amp; ROW()), AP666:AP706, "📦")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
        SUMIFS(AR666:AR706, AY666:AY706, INDIRECT("AE" &amp; ROW()), AP666:AP706, "💲", AS666:AS706, "Familiar") +
        SUMIFS(AR666:AR706, AY666:AY706, INDIRECT("AE" &amp; ROW()), AP666:AP706, "📦", AS666:AS706, "Familiar")
    ) / 2
)  -
(
    (
        SUMIFS(AR666:AR706, AY666:AY706, INDIRECT("AE" &amp; ROW()), AP666:AP706, "💲", AS666:AS706, "Exonerado ADH") +
        SUMIFS(AR666:AR706, AY666:AY706, INDIRECT("AE" &amp; ROW()), AP666:AP706, "📦", AS666:AS706, "Exonerado ADH")
    ) / 2
)  -
(
    (
        SUMIFS(AR666:AR706, AY666:AY706, INDIRECT("AE" &amp; ROW()), AP666:AP706, "💲", AS666:AS706, "Exonerado Doctor") +
        SUMIFS(AR666:AR706, AY666:AY706, INDIRECT("AE" &amp; ROW()), AP666:AP706, "📦", AS666:AS706, "Exonerado Doctor")
    ) / 2
)</f>
        <v>0</v>
      </c>
      <c r="AK716" s="139">
        <f t="array" aca="1" ref="AK716" ca="1">(
    SUMIFS(AR666:AR706, AY666:AY706, INDIRECT("AE" &amp; ROW()), AP666:AP706, "💲") +
    SUMIFS(AR666:AR706, AY666:AY706, INDIRECT("AE" &amp; ROW()), AP666:AP706, "📦")
) -
(
    SUMIFS(AR666:AR706, AY666:AY706, INDIRECT("AE" &amp; ROW()), AP666:AP706, "💲", AS666:AS706, "Familiar") +
    SUMIFS(AR666:AR706, AY666:AY706, INDIRECT("AE" &amp; ROW()), AP666:AP706, "📦", AS666:AS706, "Familiar")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SUMIFS(AR666:AR706, AY666:AY706, INDIRECT("AE" &amp; ROW()), AP666:AP706, "💲", AS666:AS706, "Exonerado ADH") +
    SUMIFS(AR666:AR706, AY666:AY706, INDIRECT("AE" &amp; ROW()), AP666:AP706, "📦", AS666:AS706, "Exonerado ADH")
) -
(
    (
        SUMIFS(AR666:AR706, AY666:AY706, INDIRECT("AE" &amp; ROW()), AP666:AP706, "💲", AS666:AS706, "Exonerado Doctor") +
        SUMIFS(AR666:AR706, AY666:AY706, INDIRECT("AE" &amp; ROW()), AP666:AP706, "📦", AS666:AS706, "Exonerado Doctor")
    ) / 2
) -
(
    (
        SUMIFS(AR666:AR706, AY666:AY706, INDIRECT("AE" &amp; ROW()), AP666:AP706, "💲", AS666:AS706, "") +
        SUMIFS(AR666:AR706, AY666:AY706, INDIRECT("AE" &amp; ROW()), AP666:AP706, "📦", AS666:AS706, "")
    ) / 2
)</f>
        <v>0</v>
      </c>
      <c r="AL716" s="140">
        <f t="array" aca="1" ref="AL716" ca="1">(
    SUMIFS(AR666:AR706, AY666:AY706, INDIRECT("AE" &amp; ROW()), AP666:AP706, "💲") +
    SUMIFS(AR666:AR706, AY666:AY706, INDIRECT("AE" &amp; ROW()), AP666:AP706, "📦")
) -
(
    (
        SUMIFS(AR666:AR706, AY666:AY706, INDIRECT("AE" &amp; ROW()), AP666:AP706, "💲", AS666:AS706, "Familiar") +
        SUMIFS(AR666:AR706, AY666:AY706, INDIRECT("AE" &amp; ROW()), AP666:AP706, "📦", AS666:AS706, "Familiar")
    ) / 2
) -
(
    (
        SUMIFS(AR666:AR706, AY666:AY706, INDIRECT("AE" &amp; ROW()), AP666:AP706, "💲", AS666:AS706, "Participante") +
        SUMIFS(AR666:AR706, AY666:AY706, INDIRECT("AE" &amp; ROW()), AP666:AP706, "📦", AS666:AS706, "Participante")
    ) / 2
) -
(
    (
        SUMIFS(AR666:AR706, AY666:AY706, INDIRECT("AE" &amp; ROW()), AP666:AP706, "💲", AS666:AS706, "Empleado") +
        SUMIFS(AR666:AR706, AY666:AY706, INDIRECT("AE" &amp; ROW()), AP666:AP706, "📦", AS666:AS706, "Empleado")
    ) / 2
) -
(
    (
        SUMIFS(AR666:AR706, AY666:AY706, INDIRECT("AE" &amp; ROW()), AP666:AP706, "💲", AS666:AS706, "Exonerado ADH") +
        SUMIFS(AR666:AR706, AY666:AY706, INDIRECT("AE" &amp; ROW()), AP666:AP706, "📦", AS666:AS706, "Exonerado ADH")
    ) / 2
) -
(
    SUMIFS(AR666:AR706, AY666:AY706, INDIRECT("AE" &amp; ROW()), AP666:AP706, "💲", AS666:AS706, "Exonerado Doctor") +
    SUMIFS(AR666:AR706, AY666:AY706, INDIRECT("AE" &amp; ROW()), AP666:AP706, "📦", AS666:AS706, "Exonerado Doctor")
) -
(
    (
        SUMIFS(AR666:AR706, AY666:AY706, INDIRECT("AE" &amp; ROW()), AP666:AP706, "💲", AS666:AS706, "") +
        SUMIFS(AR666:AR706, AY666:AY706, INDIRECT("AE" &amp; ROW()), AP666:AP706, "📦", AS666:AS706, "")
    ) / 2
)</f>
        <v>0</v>
      </c>
      <c r="AM716" s="56"/>
      <c r="AN716" s="56"/>
      <c r="AO716" s="56"/>
      <c r="AP716" s="56"/>
      <c r="AQ716" s="56"/>
      <c r="AR716" s="56"/>
      <c r="AS716" s="56"/>
      <c r="AT716" s="56"/>
      <c r="AU716" s="56"/>
      <c r="AV716" s="56"/>
      <c r="AW716" s="56"/>
      <c r="AX716" s="56"/>
      <c r="AY716" s="56"/>
      <c r="AZ716" s="56"/>
      <c r="BA716" s="56"/>
      <c r="BB716" s="56"/>
      <c r="BC716" s="56"/>
      <c r="BD716" s="56"/>
      <c r="BE716" s="56"/>
      <c r="BF716" s="56"/>
      <c r="BG716" s="56"/>
      <c r="BH716" s="56"/>
      <c r="BI716" s="56"/>
      <c r="BJ716" s="56"/>
      <c r="BK716" s="56"/>
      <c r="BL716" s="56"/>
      <c r="BM716" s="56"/>
      <c r="BN716" s="56"/>
    </row>
    <row r="717" spans="1:66" ht="11.25" customHeight="1">
      <c r="A717" s="221"/>
      <c r="B717" s="164"/>
      <c r="C717" s="206"/>
      <c r="D717" s="209"/>
      <c r="E717" s="179" t="s">
        <v>46</v>
      </c>
      <c r="F717" s="180"/>
      <c r="G717" s="206"/>
      <c r="H717" s="209"/>
      <c r="I717" s="179" t="s">
        <v>46</v>
      </c>
      <c r="J717" s="180"/>
      <c r="K717" s="206"/>
      <c r="L717" s="209"/>
      <c r="M717" s="179" t="s">
        <v>46</v>
      </c>
      <c r="N717" s="180"/>
      <c r="O717" s="165"/>
      <c r="P717" s="165"/>
      <c r="Q717" s="165"/>
      <c r="R717" s="166"/>
      <c r="S717" s="227" t="str">
        <f>IF(OR(S714="Empleado",S714="Familiar"),"Nombre del Empleado","N° Factura")</f>
        <v>N° Factura</v>
      </c>
      <c r="T717" s="228"/>
      <c r="U717" s="89"/>
      <c r="V717" s="169"/>
      <c r="W717" s="227" t="str">
        <f>IF(OR(W714="Empleado",W714="Familiar"),"Nombre del Empleado","N° Factura")</f>
        <v>N° Factura</v>
      </c>
      <c r="X717" s="228"/>
      <c r="Y717" s="89"/>
      <c r="Z717" s="169"/>
      <c r="AA717" s="227" t="str">
        <f>IF(OR(AA714="Empleado",AA714="Familiar"),"Nombre del Empleado","N° Factura")</f>
        <v>N° Factura</v>
      </c>
      <c r="AB717" s="228"/>
      <c r="AC717" s="89"/>
      <c r="AD717" s="56"/>
      <c r="AE717" s="233" t="s">
        <v>80</v>
      </c>
      <c r="AF717" s="228"/>
      <c r="AG717" s="143">
        <f t="array" aca="1" ref="AG717" ca="1">COUNTIFS(AP666:AP706, "💲", AY666:AY706, INDIRECT("AE" &amp; ROW())) + COUNTIFS(AP666:AP706, "📦", AY666:AY706, INDIRECT("AE" &amp; ROW())) + COUNTIFS(AP666:AP706, "✅", AY666:AY706, INDIRECT("AE" &amp; ROW()))</f>
        <v>0</v>
      </c>
      <c r="AH717" s="144">
        <f t="array" aca="1" ref="AH717" ca="1">COUNTIFS(AP666:AP706, "💲", AY666:AY706, INDIRECT("AE" &amp; ROW())) + COUNTIFS(AP666:AP706, "📦", AY666:AY706, INDIRECT("AE" &amp; ROW()))</f>
        <v>0</v>
      </c>
      <c r="AI717" s="145">
        <f t="array" aca="1" ref="AI717" ca="1">SUMIFS(AR666:AR706, AY666:AY706, INDIRECT("AE" &amp; ROW()), AP666:AP706, "💲") + SUMIFS(AR666:AR706, AY666:AY706, INDIRECT("AE" &amp; ROW()), AP666:AP706, "📦")</f>
        <v>0</v>
      </c>
      <c r="AJ717" s="145">
        <f t="array" aca="1" ref="AJ717" ca="1">(
    SUMIFS(AR666:AR706, AY666:AY706, INDIRECT("AE" &amp; ROW()), AP666:AP706, "💲") +
    SUMIFS(AR666:AR706, AY666:AY706, INDIRECT("AE" &amp; ROW()), AP666:AP706, "📦")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
        SUMIFS(AR666:AR706, AY666:AY706, INDIRECT("AE" &amp; ROW()), AP666:AP706, "💲", AS666:AS706, "Familiar") +
        SUMIFS(AR666:AR706, AY666:AY706, INDIRECT("AE" &amp; ROW()), AP666:AP706, "📦", AS666:AS706, "Familiar")
    ) / 2
)  -
(
    (
        SUMIFS(AR666:AR706, AY666:AY706, INDIRECT("AE" &amp; ROW()), AP666:AP706, "💲", AS666:AS706, "Exonerado ADH") +
        SUMIFS(AR666:AR706, AY666:AY706, INDIRECT("AE" &amp; ROW()), AP666:AP706, "📦", AS666:AS706, "Exonerado ADH")
    ) / 2
)  -
(
    (
        SUMIFS(AR666:AR706, AY666:AY706, INDIRECT("AE" &amp; ROW()), AP666:AP706, "💲", AS666:AS706, "Exonerado Doctor") +
        SUMIFS(AR666:AR706, AY666:AY706, INDIRECT("AE" &amp; ROW()), AP666:AP706, "📦", AS666:AS706, "Exonerado Doctor")
    ) / 2
)</f>
        <v>0</v>
      </c>
      <c r="AK717" s="145">
        <f t="array" aca="1" ref="AK717" ca="1">(
    SUMIFS(AR666:AR706, AY666:AY706, INDIRECT("AE" &amp; ROW()), AP666:AP706, "💲") +
    SUMIFS(AR666:AR706, AY666:AY706, INDIRECT("AE" &amp; ROW()), AP666:AP706, "📦")
) -
(
    SUMIFS(AR666:AR706, AY666:AY706, INDIRECT("AE" &amp; ROW()), AP666:AP706, "💲", AS666:AS706, "Familiar") +
    SUMIFS(AR666:AR706, AY666:AY706, INDIRECT("AE" &amp; ROW()), AP666:AP706, "📦", AS666:AS706, "Familiar")
) -
(
    SUMIFS(AR666:AR706, AY666:AY706, INDIRECT("AE" &amp; ROW()), AP666:AP706, "💲", AS666:AS706, "Participante") +
    SUMIFS(AR666:AR706, AY666:AY706, INDIRECT("AE" &amp; ROW()), AP666:AP706, "📦", AS666:AS706, "Participante")
)  -
(
    SUMIFS(AR666:AR706, AY666:AY706, INDIRECT("AE" &amp; ROW()), AP666:AP706, "💲", AS666:AS706, "Empleado") +
    SUMIFS(AR666:AR706, AY666:AY706, INDIRECT("AE" &amp; ROW()), AP666:AP706, "📦", AS666:AS706, "Empleado")
) -
(
    SUMIFS(AR666:AR706, AY666:AY706, INDIRECT("AE" &amp; ROW()), AP666:AP706, "💲", AS666:AS706, "Exonerado ADH") +
    SUMIFS(AR666:AR706, AY666:AY706, INDIRECT("AE" &amp; ROW()), AP666:AP706, "📦", AS666:AS706, "Exonerado ADH")
) -
(
    (
        SUMIFS(AR666:AR706, AY666:AY706, INDIRECT("AE" &amp; ROW()), AP666:AP706, "💲", AS666:AS706, "Exonerado Doctor") +
        SUMIFS(AR666:AR706, AY666:AY706, INDIRECT("AE" &amp; ROW()), AP666:AP706, "📦", AS666:AS706, "Exonerado Doctor")
    ) / 2
) -
(
    (
        SUMIFS(AR666:AR706, AY666:AY706, INDIRECT("AE" &amp; ROW()), AP666:AP706, "💲", AS666:AS706, "") +
        SUMIFS(AR666:AR706, AY666:AY706, INDIRECT("AE" &amp; ROW()), AP666:AP706, "📦", AS666:AS706, "")
    ) / 2
)</f>
        <v>0</v>
      </c>
      <c r="AL717" s="146">
        <f t="array" aca="1" ref="AL717" ca="1">(
    SUMIFS(AR666:AR706, AY666:AY706, INDIRECT("AE" &amp; ROW()), AP666:AP706, "💲") +
    SUMIFS(AR666:AR706, AY666:AY706, INDIRECT("AE" &amp; ROW()), AP666:AP706, "📦")
) -
(
    (
        SUMIFS(AR666:AR706, AY666:AY706, INDIRECT("AE" &amp; ROW()), AP666:AP706, "💲", AS666:AS706, "Familiar") +
        SUMIFS(AR666:AR706, AY666:AY706, INDIRECT("AE" &amp; ROW()), AP666:AP706, "📦", AS666:AS706, "Familiar")
    ) / 2
) -
(
    (
        SUMIFS(AR666:AR706, AY666:AY706, INDIRECT("AE" &amp; ROW()), AP666:AP706, "💲", AS666:AS706, "Participante") +
        SUMIFS(AR666:AR706, AY666:AY706, INDIRECT("AE" &amp; ROW()), AP666:AP706, "📦", AS666:AS706, "Participante")
    ) / 2
) -
(
    (
        SUMIFS(AR666:AR706, AY666:AY706, INDIRECT("AE" &amp; ROW()), AP666:AP706, "💲", AS666:AS706, "Empleado") +
        SUMIFS(AR666:AR706, AY666:AY706, INDIRECT("AE" &amp; ROW()), AP666:AP706, "📦", AS666:AS706, "Empleado")
    ) / 2
) -
(
    (
        SUMIFS(AR666:AR706, AY666:AY706, INDIRECT("AE" &amp; ROW()), AP666:AP706, "💲", AS666:AS706, "Exonerado ADH") +
        SUMIFS(AR666:AR706, AY666:AY706, INDIRECT("AE" &amp; ROW()), AP666:AP706, "📦", AS666:AS706, "Exonerado ADH")
    ) / 2
) -
(
    SUMIFS(AR666:AR706, AY666:AY706, INDIRECT("AE" &amp; ROW()), AP666:AP706, "💲", AS666:AS706, "Exonerado Doctor") +
    SUMIFS(AR666:AR706, AY666:AY706, INDIRECT("AE" &amp; ROW()), AP666:AP706, "📦", AS666:AS706, "Exonerado Doctor")
) -
(
    (
        SUMIFS(AR666:AR706, AY666:AY706, INDIRECT("AE" &amp; ROW()), AP666:AP706, "💲", AS666:AS706, "") +
        SUMIFS(AR666:AR706, AY666:AY706, INDIRECT("AE" &amp; ROW()), AP666:AP706, "📦", AS666:AS706, "")
    ) / 2
)</f>
        <v>0</v>
      </c>
      <c r="AM717" s="56"/>
      <c r="AN717" s="56"/>
      <c r="AO717" s="56"/>
      <c r="AP717" s="56"/>
      <c r="AQ717" s="56"/>
      <c r="AR717" s="56"/>
      <c r="AS717" s="56"/>
      <c r="AT717" s="56"/>
      <c r="AU717" s="56"/>
      <c r="AV717" s="56"/>
      <c r="AW717" s="56"/>
      <c r="AX717" s="56"/>
      <c r="AY717" s="56"/>
      <c r="AZ717" s="56"/>
      <c r="BA717" s="56"/>
      <c r="BB717" s="56"/>
      <c r="BC717" s="56"/>
      <c r="BD717" s="56"/>
      <c r="BE717" s="56"/>
      <c r="BF717" s="56"/>
      <c r="BG717" s="56"/>
      <c r="BH717" s="56"/>
      <c r="BI717" s="56"/>
      <c r="BJ717" s="56"/>
      <c r="BK717" s="56"/>
      <c r="BL717" s="56"/>
      <c r="BM717" s="56"/>
      <c r="BN717" s="56"/>
    </row>
    <row r="718" spans="1:66" ht="11.25" customHeight="1">
      <c r="A718" s="3"/>
      <c r="B718" s="3"/>
      <c r="C718" s="3"/>
      <c r="D718" s="3"/>
      <c r="E718" s="3"/>
      <c r="F718" s="3"/>
      <c r="G718" s="3"/>
      <c r="H718" s="3"/>
      <c r="I718" s="3"/>
      <c r="J718" s="3"/>
      <c r="K718" s="3"/>
      <c r="L718" s="3"/>
      <c r="M718" s="3"/>
      <c r="N718" s="3"/>
      <c r="O718" s="1"/>
      <c r="P718" s="3"/>
      <c r="Q718" s="3"/>
      <c r="R718" s="15"/>
      <c r="S718" s="16"/>
      <c r="T718" s="16"/>
      <c r="U718" s="173"/>
      <c r="V718" s="6"/>
      <c r="W718" s="16"/>
      <c r="X718" s="16"/>
      <c r="Y718" s="173"/>
      <c r="Z718" s="48"/>
      <c r="AA718" s="173"/>
      <c r="AB718" s="173"/>
      <c r="AC718" s="173"/>
      <c r="AD718" s="174"/>
      <c r="AI718" s="148">
        <f t="shared" ref="AI718:AL718" ca="1" si="487">SUM(AI703:AI716)</f>
        <v>0</v>
      </c>
      <c r="AJ718" s="148">
        <f t="shared" ca="1" si="487"/>
        <v>0</v>
      </c>
      <c r="AK718" s="148">
        <f t="shared" ca="1" si="487"/>
        <v>0</v>
      </c>
      <c r="AL718" s="148">
        <f t="shared" ca="1" si="487"/>
        <v>0</v>
      </c>
      <c r="AM718" s="174"/>
      <c r="AN718" s="174"/>
      <c r="AO718" s="174"/>
      <c r="AP718" s="174"/>
      <c r="AQ718" s="174"/>
      <c r="AR718" s="174"/>
      <c r="AS718" s="174"/>
      <c r="AT718" s="174"/>
      <c r="AU718" s="174"/>
      <c r="AV718" s="174"/>
      <c r="AW718" s="174"/>
      <c r="AX718" s="174"/>
      <c r="AY718" s="174"/>
      <c r="AZ718" s="174"/>
      <c r="BA718" s="174"/>
      <c r="BB718" s="174"/>
      <c r="BC718" s="174"/>
      <c r="BD718" s="174"/>
      <c r="BE718" s="122"/>
      <c r="BF718" s="122"/>
      <c r="BG718" s="122"/>
      <c r="BH718" s="122"/>
      <c r="BI718" s="122"/>
      <c r="BJ718" s="174"/>
      <c r="BK718" s="174"/>
      <c r="BL718" s="174"/>
      <c r="BM718" s="174"/>
      <c r="BN718" s="174"/>
    </row>
    <row r="719" spans="1:66" ht="15" customHeight="1">
      <c r="A719" s="210">
        <f>IF(WEEKDAY(A664)=6, WORKDAY(A664+1, 1), A664+1)</f>
        <v>46344</v>
      </c>
      <c r="B719" s="211"/>
      <c r="C719" s="211"/>
      <c r="D719" s="211"/>
      <c r="E719" s="211"/>
      <c r="F719" s="211"/>
      <c r="G719" s="211"/>
      <c r="H719" s="211"/>
      <c r="I719" s="211"/>
      <c r="J719" s="211"/>
      <c r="K719" s="211"/>
      <c r="L719" s="211"/>
      <c r="M719" s="211"/>
      <c r="N719" s="212"/>
      <c r="O719" s="1"/>
      <c r="P719" s="1"/>
      <c r="Q719" s="1"/>
      <c r="R719" s="15"/>
      <c r="S719" s="22"/>
      <c r="T719" s="22"/>
      <c r="U719" s="241"/>
      <c r="V719" s="242"/>
      <c r="W719" s="242"/>
      <c r="X719" s="242"/>
      <c r="Y719" s="242"/>
      <c r="Z719" s="23"/>
      <c r="AA719" s="23"/>
      <c r="AB719" s="23"/>
      <c r="AC719" s="23"/>
      <c r="AD719" s="24"/>
      <c r="AE719" s="181"/>
      <c r="AF719" s="181"/>
      <c r="AG719" s="181"/>
      <c r="AH719" s="181"/>
      <c r="AI719" s="181"/>
      <c r="AJ719" s="181"/>
      <c r="AK719" s="181"/>
      <c r="AL719" s="181"/>
      <c r="AM719" s="24"/>
      <c r="AN719" s="24"/>
      <c r="AO719" s="24"/>
      <c r="AP719" s="24"/>
      <c r="AQ719" s="24"/>
      <c r="AR719" s="24"/>
      <c r="AS719" s="24"/>
      <c r="AT719" s="24"/>
      <c r="AU719" s="24"/>
      <c r="AV719" s="24"/>
      <c r="AW719" s="24"/>
      <c r="AX719" s="24"/>
      <c r="AY719" s="24"/>
      <c r="AZ719" s="24"/>
      <c r="BA719" s="24"/>
      <c r="BB719" s="24"/>
      <c r="BC719" s="24"/>
      <c r="BD719" s="24"/>
      <c r="BE719" s="24"/>
      <c r="BF719" s="24"/>
      <c r="BG719" s="24"/>
      <c r="BH719" s="24"/>
      <c r="BI719" s="24"/>
      <c r="BJ719" s="24"/>
      <c r="BK719" s="24"/>
      <c r="BL719" s="24"/>
      <c r="BM719" s="24"/>
      <c r="BN719" s="24"/>
    </row>
    <row r="720" spans="1:66" ht="15" customHeight="1">
      <c r="A720" s="25" t="s">
        <v>15</v>
      </c>
      <c r="B720" s="25" t="s">
        <v>16</v>
      </c>
      <c r="C720" s="213" t="s">
        <v>17</v>
      </c>
      <c r="D720" s="214"/>
      <c r="E720" s="214"/>
      <c r="F720" s="215"/>
      <c r="G720" s="213" t="s">
        <v>18</v>
      </c>
      <c r="H720" s="214"/>
      <c r="I720" s="214"/>
      <c r="J720" s="215"/>
      <c r="K720" s="213" t="s">
        <v>19</v>
      </c>
      <c r="L720" s="214"/>
      <c r="M720" s="214"/>
      <c r="N720" s="215"/>
      <c r="O720" s="1"/>
      <c r="P720" s="1"/>
      <c r="Q720" s="1"/>
      <c r="R720" s="26"/>
      <c r="S720" s="234" t="s">
        <v>17</v>
      </c>
      <c r="T720" s="214"/>
      <c r="U720" s="215"/>
      <c r="V720" s="27"/>
      <c r="W720" s="234" t="s">
        <v>18</v>
      </c>
      <c r="X720" s="214"/>
      <c r="Y720" s="215"/>
      <c r="Z720" s="28"/>
      <c r="AA720" s="234" t="s">
        <v>19</v>
      </c>
      <c r="AB720" s="214"/>
      <c r="AC720" s="215"/>
      <c r="AD720" s="29"/>
      <c r="AE720" s="181"/>
      <c r="AF720" s="181"/>
      <c r="AG720" s="181"/>
      <c r="AH720" s="181"/>
      <c r="AI720" s="181"/>
      <c r="AJ720" s="181"/>
      <c r="AK720" s="181"/>
      <c r="AL720" s="181"/>
      <c r="AM720" s="29"/>
      <c r="AN720" s="34" t="s">
        <v>2</v>
      </c>
      <c r="AO720" s="34" t="s">
        <v>3</v>
      </c>
      <c r="AP720" s="34" t="s">
        <v>4</v>
      </c>
      <c r="AQ720" s="34" t="s">
        <v>5</v>
      </c>
      <c r="AR720" s="34" t="s">
        <v>6</v>
      </c>
      <c r="AS720" s="34" t="s">
        <v>7</v>
      </c>
      <c r="AT720" s="34" t="s">
        <v>27</v>
      </c>
      <c r="AU720" s="34" t="s">
        <v>28</v>
      </c>
      <c r="AV720" s="34" t="s">
        <v>29</v>
      </c>
      <c r="AW720" s="34" t="s">
        <v>30</v>
      </c>
      <c r="AX720" s="34" t="s">
        <v>12</v>
      </c>
      <c r="AY720" s="34" t="s">
        <v>20</v>
      </c>
      <c r="AZ720" s="35"/>
      <c r="BA720" s="35"/>
      <c r="BB720" s="35"/>
      <c r="BC720" s="35"/>
      <c r="BD720" s="35"/>
      <c r="BE720" s="35"/>
      <c r="BF720" s="35"/>
      <c r="BG720" s="35"/>
      <c r="BH720" s="35"/>
      <c r="BI720" s="35"/>
      <c r="BJ720" s="35"/>
      <c r="BK720" s="35"/>
      <c r="BL720" s="35"/>
      <c r="BM720" s="35"/>
      <c r="BN720" s="35"/>
    </row>
    <row r="721" spans="1:66" ht="11.25" customHeight="1">
      <c r="A721" s="219">
        <f>Q727</f>
        <v>0.33333333333333331</v>
      </c>
      <c r="B721" s="38"/>
      <c r="C721" s="204"/>
      <c r="D721" s="207"/>
      <c r="E721" s="40" t="s">
        <v>36</v>
      </c>
      <c r="F721" s="42" t="str">
        <f>IF(D721&lt;&gt;"", VLOOKUP(D721,'Base de Datos'!$A$2:$D1268,2,FALSE()),"")</f>
        <v/>
      </c>
      <c r="G721" s="204"/>
      <c r="H721" s="216"/>
      <c r="I721" s="40" t="s">
        <v>36</v>
      </c>
      <c r="J721" s="42" t="str">
        <f>IF(H721&lt;&gt;"", VLOOKUP(H721,'Base de Datos'!$A$2:$D1268,2,FALSE()),"")</f>
        <v/>
      </c>
      <c r="K721" s="204"/>
      <c r="L721" s="216"/>
      <c r="M721" s="40" t="s">
        <v>36</v>
      </c>
      <c r="N721" s="42" t="str">
        <f>IF(L721&lt;&gt;"", VLOOKUP(L721,'Base de Datos'!$A$2:$D1268,2,FALSE()),"")</f>
        <v/>
      </c>
      <c r="O721" s="43"/>
      <c r="P721" s="1"/>
      <c r="Q721" s="44"/>
      <c r="R721" s="15"/>
      <c r="S721" s="45"/>
      <c r="T721" s="45" t="s">
        <v>37</v>
      </c>
      <c r="U721" s="46"/>
      <c r="V721" s="47"/>
      <c r="W721" s="45"/>
      <c r="X721" s="45" t="s">
        <v>37</v>
      </c>
      <c r="Y721" s="46"/>
      <c r="Z721" s="47"/>
      <c r="AA721" s="45"/>
      <c r="AB721" s="45" t="s">
        <v>37</v>
      </c>
      <c r="AC721" s="46"/>
      <c r="AD721" s="48"/>
      <c r="AE721" s="181"/>
      <c r="AF721" s="181"/>
      <c r="AG721" s="181"/>
      <c r="AH721" s="181"/>
      <c r="AI721" s="181"/>
      <c r="AJ721" s="181"/>
      <c r="AK721" s="181"/>
      <c r="AL721" s="181"/>
      <c r="AM721" s="48"/>
      <c r="AN721" s="53">
        <f>A719</f>
        <v>46344</v>
      </c>
      <c r="AO721" s="54" t="str">
        <f>C720</f>
        <v>Consultorio N° 1</v>
      </c>
      <c r="AP721" s="55">
        <f t="shared" ref="AP721:AQ721" si="488">C721</f>
        <v>0</v>
      </c>
      <c r="AQ721" s="55">
        <f t="shared" si="488"/>
        <v>0</v>
      </c>
      <c r="AR721" s="55">
        <f>U721</f>
        <v>0</v>
      </c>
      <c r="AS721" s="55">
        <f>S721</f>
        <v>0</v>
      </c>
      <c r="AT721" s="55">
        <f>S722</f>
        <v>0</v>
      </c>
      <c r="AU721" s="55">
        <f>U722</f>
        <v>0</v>
      </c>
      <c r="AV721" s="55">
        <f>S723</f>
        <v>0</v>
      </c>
      <c r="AW721" s="55">
        <f>U723</f>
        <v>0</v>
      </c>
      <c r="AX721" s="55">
        <f>U724</f>
        <v>0</v>
      </c>
      <c r="AY721" s="55">
        <f>F724</f>
        <v>0</v>
      </c>
      <c r="AZ721" s="56"/>
      <c r="BA721" s="56"/>
      <c r="BB721" s="56"/>
      <c r="BC721" s="56"/>
      <c r="BD721" s="56"/>
      <c r="BE721" s="56"/>
      <c r="BF721" s="56"/>
      <c r="BG721" s="56"/>
      <c r="BH721" s="56"/>
      <c r="BI721" s="56"/>
      <c r="BJ721" s="56"/>
      <c r="BK721" s="56"/>
      <c r="BL721" s="56"/>
      <c r="BM721" s="56"/>
      <c r="BN721" s="56"/>
    </row>
    <row r="722" spans="1:66" ht="11.25" customHeight="1">
      <c r="A722" s="220"/>
      <c r="B722" s="38"/>
      <c r="C722" s="205"/>
      <c r="D722" s="208"/>
      <c r="E722" s="57" t="s">
        <v>42</v>
      </c>
      <c r="F722" s="58" t="str">
        <f>IF(D721&lt;&gt;"", VLOOKUP(D721,'Base de Datos'!$A$2:$D1268,3,FALSE()),"")</f>
        <v/>
      </c>
      <c r="G722" s="205"/>
      <c r="H722" s="208"/>
      <c r="I722" s="57" t="s">
        <v>42</v>
      </c>
      <c r="J722" s="58" t="str">
        <f>IF(H721&lt;&gt;"", VLOOKUP(H721,'Base de Datos'!$A$2:$D1268,3,FALSE()),"")</f>
        <v/>
      </c>
      <c r="K722" s="205"/>
      <c r="L722" s="208"/>
      <c r="M722" s="57" t="s">
        <v>42</v>
      </c>
      <c r="N722" s="58" t="str">
        <f>IF(L721&lt;&gt;"", VLOOKUP(L721,'Base de Datos'!$A$2:$D1268,3,FALSE()),"")</f>
        <v/>
      </c>
      <c r="O722" s="43"/>
      <c r="P722" s="1"/>
      <c r="Q722" s="44"/>
      <c r="R722" s="15"/>
      <c r="S722" s="229"/>
      <c r="T722" s="230"/>
      <c r="U722" s="59"/>
      <c r="V722" s="47"/>
      <c r="W722" s="229"/>
      <c r="X722" s="230"/>
      <c r="Y722" s="59"/>
      <c r="Z722" s="47"/>
      <c r="AA722" s="229"/>
      <c r="AB722" s="230"/>
      <c r="AC722" s="59"/>
      <c r="AD722" s="48"/>
      <c r="AE722" s="181"/>
      <c r="AF722" s="181"/>
      <c r="AG722" s="181"/>
      <c r="AH722" s="181"/>
      <c r="AI722" s="181"/>
      <c r="AJ722" s="181"/>
      <c r="AK722" s="181"/>
      <c r="AL722" s="181"/>
      <c r="AM722" s="48"/>
      <c r="AN722" s="53">
        <f>A719</f>
        <v>46344</v>
      </c>
      <c r="AO722" s="54" t="str">
        <f>C720</f>
        <v>Consultorio N° 1</v>
      </c>
      <c r="AP722" s="55">
        <f t="shared" ref="AP722:AQ722" si="489">C725</f>
        <v>0</v>
      </c>
      <c r="AQ722" s="55">
        <f t="shared" si="489"/>
        <v>0</v>
      </c>
      <c r="AR722" s="64">
        <f>U725</f>
        <v>0</v>
      </c>
      <c r="AS722" s="55">
        <f>S725</f>
        <v>0</v>
      </c>
      <c r="AT722" s="55">
        <f>S726</f>
        <v>0</v>
      </c>
      <c r="AU722" s="55">
        <f>U726</f>
        <v>0</v>
      </c>
      <c r="AV722" s="55">
        <f>S727</f>
        <v>0</v>
      </c>
      <c r="AW722" s="55">
        <f>U727</f>
        <v>0</v>
      </c>
      <c r="AX722" s="55">
        <f>U728</f>
        <v>0</v>
      </c>
      <c r="AY722" s="55">
        <f>F728</f>
        <v>0</v>
      </c>
      <c r="AZ722" s="56"/>
      <c r="BA722" s="56"/>
      <c r="BB722" s="56"/>
      <c r="BC722" s="56"/>
      <c r="BD722" s="56"/>
      <c r="BE722" s="56"/>
      <c r="BF722" s="56"/>
      <c r="BG722" s="56"/>
      <c r="BH722" s="56"/>
      <c r="BI722" s="56"/>
      <c r="BJ722" s="56"/>
      <c r="BK722" s="56"/>
      <c r="BL722" s="56"/>
      <c r="BM722" s="56"/>
      <c r="BN722" s="56"/>
    </row>
    <row r="723" spans="1:66" ht="11.25" customHeight="1">
      <c r="A723" s="220"/>
      <c r="B723" s="38"/>
      <c r="C723" s="205"/>
      <c r="D723" s="208"/>
      <c r="E723" s="57" t="s">
        <v>44</v>
      </c>
      <c r="F723" s="58" t="str">
        <f>IF(D721&lt;&gt;"", VLOOKUP(D721,'Base de Datos'!$A$2:$D1268,4,FALSE()),"")</f>
        <v/>
      </c>
      <c r="G723" s="205"/>
      <c r="H723" s="208"/>
      <c r="I723" s="57" t="s">
        <v>44</v>
      </c>
      <c r="J723" s="58" t="str">
        <f>IF(H721&lt;&gt;"", VLOOKUP(H721,'Base de Datos'!$A$2:$D1268,4,FALSE()),"")</f>
        <v/>
      </c>
      <c r="K723" s="205"/>
      <c r="L723" s="208"/>
      <c r="M723" s="57" t="s">
        <v>44</v>
      </c>
      <c r="N723" s="58" t="str">
        <f>IF(L721&lt;&gt;"", VLOOKUP(L721,'Base de Datos'!$A$2:$D1268,4,FALSE()),"")</f>
        <v/>
      </c>
      <c r="O723" s="43"/>
      <c r="P723" s="1"/>
      <c r="Q723" s="44"/>
      <c r="R723" s="15"/>
      <c r="S723" s="229"/>
      <c r="T723" s="230"/>
      <c r="U723" s="59"/>
      <c r="V723" s="47"/>
      <c r="W723" s="229"/>
      <c r="X723" s="230"/>
      <c r="Y723" s="59"/>
      <c r="Z723" s="47"/>
      <c r="AA723" s="229"/>
      <c r="AB723" s="230"/>
      <c r="AC723" s="59"/>
      <c r="AD723" s="48"/>
      <c r="AE723" s="181"/>
      <c r="AF723" s="181"/>
      <c r="AG723" s="181"/>
      <c r="AH723" s="181"/>
      <c r="AI723" s="181"/>
      <c r="AJ723" s="181"/>
      <c r="AK723" s="181"/>
      <c r="AL723" s="181"/>
      <c r="AM723" s="48"/>
      <c r="AN723" s="53">
        <f>A719</f>
        <v>46344</v>
      </c>
      <c r="AO723" s="54" t="str">
        <f>C720</f>
        <v>Consultorio N° 1</v>
      </c>
      <c r="AP723" s="55">
        <f t="shared" ref="AP723:AQ723" si="490">C729</f>
        <v>0</v>
      </c>
      <c r="AQ723" s="55">
        <f t="shared" si="490"/>
        <v>0</v>
      </c>
      <c r="AR723" s="64">
        <f>U729</f>
        <v>0</v>
      </c>
      <c r="AS723" s="55">
        <f>S729</f>
        <v>0</v>
      </c>
      <c r="AT723" s="55">
        <f>S730</f>
        <v>0</v>
      </c>
      <c r="AU723" s="55">
        <f>U730</f>
        <v>0</v>
      </c>
      <c r="AV723" s="55">
        <f>S731</f>
        <v>0</v>
      </c>
      <c r="AW723" s="55">
        <f>U731</f>
        <v>0</v>
      </c>
      <c r="AX723" s="55">
        <f>U732</f>
        <v>0</v>
      </c>
      <c r="AY723" s="55">
        <f>F732</f>
        <v>0</v>
      </c>
      <c r="AZ723" s="56"/>
      <c r="BA723" s="56"/>
      <c r="BB723" s="56"/>
      <c r="BC723" s="56"/>
      <c r="BD723" s="56"/>
      <c r="BE723" s="56"/>
      <c r="BF723" s="56"/>
      <c r="BG723" s="56"/>
      <c r="BH723" s="56"/>
      <c r="BI723" s="56"/>
      <c r="BJ723" s="56"/>
      <c r="BK723" s="56"/>
      <c r="BL723" s="56"/>
      <c r="BM723" s="56"/>
      <c r="BN723" s="56"/>
    </row>
    <row r="724" spans="1:66" ht="11.25" customHeight="1">
      <c r="A724" s="221"/>
      <c r="B724" s="38"/>
      <c r="C724" s="206"/>
      <c r="D724" s="209"/>
      <c r="E724" s="85" t="s">
        <v>46</v>
      </c>
      <c r="F724" s="86"/>
      <c r="G724" s="206"/>
      <c r="H724" s="209"/>
      <c r="I724" s="87" t="s">
        <v>46</v>
      </c>
      <c r="J724" s="88"/>
      <c r="K724" s="206"/>
      <c r="L724" s="209"/>
      <c r="M724" s="87" t="s">
        <v>46</v>
      </c>
      <c r="N724" s="88"/>
      <c r="O724" s="43"/>
      <c r="P724" s="1"/>
      <c r="Q724" s="44"/>
      <c r="R724" s="15"/>
      <c r="S724" s="227" t="str">
        <f>IF(OR(S721="Empleado",S721="Familiar"),"Nombre del Empleado","N° Factura")</f>
        <v>N° Factura</v>
      </c>
      <c r="T724" s="228"/>
      <c r="U724" s="89"/>
      <c r="V724" s="47"/>
      <c r="W724" s="227" t="str">
        <f>IF(OR(W721="Empleado",W721="Familiar"),"Nombre del Empleado","N° Factura")</f>
        <v>N° Factura</v>
      </c>
      <c r="X724" s="228"/>
      <c r="Y724" s="89"/>
      <c r="Z724" s="47"/>
      <c r="AA724" s="227" t="str">
        <f>IF(OR(AA721="Empleado",AA721="Familiar"),"Nombre del Empleado","N° Factura")</f>
        <v>N° Factura</v>
      </c>
      <c r="AB724" s="228"/>
      <c r="AC724" s="89"/>
      <c r="AD724" s="48"/>
      <c r="AE724" s="181"/>
      <c r="AF724" s="181"/>
      <c r="AG724" s="181"/>
      <c r="AH724" s="181"/>
      <c r="AI724" s="181"/>
      <c r="AJ724" s="181"/>
      <c r="AK724" s="181"/>
      <c r="AL724" s="181"/>
      <c r="AM724" s="48"/>
      <c r="AN724" s="53">
        <f>A719</f>
        <v>46344</v>
      </c>
      <c r="AO724" s="54" t="str">
        <f>C720</f>
        <v>Consultorio N° 1</v>
      </c>
      <c r="AP724" s="55">
        <f t="shared" ref="AP724:AQ724" si="491">C733</f>
        <v>0</v>
      </c>
      <c r="AQ724" s="55">
        <f t="shared" si="491"/>
        <v>0</v>
      </c>
      <c r="AR724" s="64">
        <f>U733</f>
        <v>0</v>
      </c>
      <c r="AS724" s="55">
        <f>S733</f>
        <v>0</v>
      </c>
      <c r="AT724" s="55">
        <f>S734</f>
        <v>0</v>
      </c>
      <c r="AU724" s="64">
        <f>U734</f>
        <v>0</v>
      </c>
      <c r="AV724" s="55">
        <f>S735</f>
        <v>0</v>
      </c>
      <c r="AW724" s="55">
        <f>U735</f>
        <v>0</v>
      </c>
      <c r="AX724" s="55">
        <f>U736</f>
        <v>0</v>
      </c>
      <c r="AY724" s="55">
        <f>F736</f>
        <v>0</v>
      </c>
      <c r="AZ724" s="56"/>
      <c r="BA724" s="56"/>
      <c r="BB724" s="56"/>
      <c r="BC724" s="56"/>
      <c r="BD724" s="56"/>
      <c r="BE724" s="56"/>
      <c r="BF724" s="56"/>
      <c r="BG724" s="56"/>
      <c r="BH724" s="56"/>
      <c r="BI724" s="56"/>
      <c r="BJ724" s="56"/>
      <c r="BK724" s="56"/>
      <c r="BL724" s="56"/>
      <c r="BM724" s="56"/>
      <c r="BN724" s="56"/>
    </row>
    <row r="725" spans="1:66" ht="11.25" customHeight="1">
      <c r="A725" s="222">
        <f>A721+$Q$13/1440</f>
        <v>0.375</v>
      </c>
      <c r="B725" s="38"/>
      <c r="C725" s="204"/>
      <c r="D725" s="207"/>
      <c r="E725" s="40" t="s">
        <v>36</v>
      </c>
      <c r="F725" s="42" t="str">
        <f>IF(D725&lt;&gt;"", VLOOKUP(D725,'Base de Datos'!$A$2:$D1268,2,FALSE()),"")</f>
        <v/>
      </c>
      <c r="G725" s="204"/>
      <c r="H725" s="216"/>
      <c r="I725" s="40" t="s">
        <v>36</v>
      </c>
      <c r="J725" s="42" t="str">
        <f>IF(H725&lt;&gt;"", VLOOKUP(H725,'Base de Datos'!$A$2:$D1268,2,FALSE()),"")</f>
        <v/>
      </c>
      <c r="K725" s="204"/>
      <c r="L725" s="216"/>
      <c r="M725" s="40" t="s">
        <v>36</v>
      </c>
      <c r="N725" s="42" t="str">
        <f>IF(L725&lt;&gt;"", VLOOKUP(L725,'Base de Datos'!$A$2:$D1268,2,FALSE()),"")</f>
        <v/>
      </c>
      <c r="O725" s="262" t="s">
        <v>32</v>
      </c>
      <c r="P725" s="242"/>
      <c r="Q725" s="263">
        <f ca="1">$N$2</f>
        <v>888.89089999999999</v>
      </c>
      <c r="R725" s="15"/>
      <c r="S725" s="45"/>
      <c r="T725" s="45" t="s">
        <v>37</v>
      </c>
      <c r="U725" s="103"/>
      <c r="V725" s="47"/>
      <c r="W725" s="45"/>
      <c r="X725" s="45" t="s">
        <v>37</v>
      </c>
      <c r="Y725" s="46"/>
      <c r="Z725" s="47"/>
      <c r="AA725" s="45"/>
      <c r="AB725" s="45" t="s">
        <v>37</v>
      </c>
      <c r="AC725" s="46"/>
      <c r="AD725" s="48"/>
      <c r="AE725" s="181"/>
      <c r="AF725" s="181"/>
      <c r="AG725" s="181"/>
      <c r="AH725" s="181"/>
      <c r="AI725" s="181"/>
      <c r="AJ725" s="181"/>
      <c r="AK725" s="181"/>
      <c r="AL725" s="181"/>
      <c r="AM725" s="48"/>
      <c r="AN725" s="53">
        <f>A719</f>
        <v>46344</v>
      </c>
      <c r="AO725" s="54" t="str">
        <f>C720</f>
        <v>Consultorio N° 1</v>
      </c>
      <c r="AP725" s="55">
        <f t="shared" ref="AP725:AQ725" si="492">C737</f>
        <v>0</v>
      </c>
      <c r="AQ725" s="55">
        <f t="shared" si="492"/>
        <v>0</v>
      </c>
      <c r="AR725" s="64">
        <f>U737</f>
        <v>0</v>
      </c>
      <c r="AS725" s="55">
        <f>S737</f>
        <v>0</v>
      </c>
      <c r="AT725" s="55">
        <f>S738</f>
        <v>0</v>
      </c>
      <c r="AU725" s="55">
        <f>U738</f>
        <v>0</v>
      </c>
      <c r="AV725" s="55">
        <f>S739</f>
        <v>0</v>
      </c>
      <c r="AW725" s="55">
        <f>U739</f>
        <v>0</v>
      </c>
      <c r="AX725" s="55">
        <f>U740</f>
        <v>0</v>
      </c>
      <c r="AY725" s="55">
        <f>F740</f>
        <v>0</v>
      </c>
      <c r="AZ725" s="56"/>
      <c r="BA725" s="56"/>
      <c r="BB725" s="56"/>
      <c r="BC725" s="56"/>
      <c r="BD725" s="56"/>
      <c r="BE725" s="56"/>
      <c r="BF725" s="56"/>
      <c r="BG725" s="56"/>
      <c r="BH725" s="56"/>
      <c r="BI725" s="56"/>
      <c r="BJ725" s="56"/>
      <c r="BK725" s="56"/>
      <c r="BL725" s="56"/>
      <c r="BM725" s="56"/>
      <c r="BN725" s="56"/>
    </row>
    <row r="726" spans="1:66" ht="11.25" customHeight="1">
      <c r="A726" s="220"/>
      <c r="B726" s="38"/>
      <c r="C726" s="205"/>
      <c r="D726" s="208"/>
      <c r="E726" s="57" t="s">
        <v>42</v>
      </c>
      <c r="F726" s="58" t="str">
        <f>IF(D725&lt;&gt;"", VLOOKUP(D725,'Base de Datos'!$A$2:$D1268,3,FALSE()),"")</f>
        <v/>
      </c>
      <c r="G726" s="205"/>
      <c r="H726" s="208"/>
      <c r="I726" s="57" t="s">
        <v>42</v>
      </c>
      <c r="J726" s="58" t="str">
        <f>IF(H725&lt;&gt;"", VLOOKUP(H725,'Base de Datos'!$A$2:$D1268,3,FALSE()),"")</f>
        <v/>
      </c>
      <c r="K726" s="205"/>
      <c r="L726" s="208"/>
      <c r="M726" s="57" t="s">
        <v>42</v>
      </c>
      <c r="N726" s="58" t="str">
        <f>IF(L725&lt;&gt;"", VLOOKUP(L725,'Base de Datos'!$A$2:$D1268,3,FALSE()),"")</f>
        <v/>
      </c>
      <c r="O726" s="242"/>
      <c r="P726" s="242"/>
      <c r="Q726" s="264"/>
      <c r="R726" s="15"/>
      <c r="S726" s="229"/>
      <c r="T726" s="230"/>
      <c r="U726" s="59"/>
      <c r="V726" s="47"/>
      <c r="W726" s="229"/>
      <c r="X726" s="230"/>
      <c r="Y726" s="59"/>
      <c r="Z726" s="47"/>
      <c r="AA726" s="229"/>
      <c r="AB726" s="230"/>
      <c r="AC726" s="59"/>
      <c r="AD726" s="48"/>
      <c r="AE726" s="181"/>
      <c r="AF726" s="181"/>
      <c r="AG726" s="181"/>
      <c r="AH726" s="181"/>
      <c r="AI726" s="181"/>
      <c r="AJ726" s="181"/>
      <c r="AK726" s="181"/>
      <c r="AL726" s="181"/>
      <c r="AM726" s="48"/>
      <c r="AN726" s="53">
        <f>A719</f>
        <v>46344</v>
      </c>
      <c r="AO726" s="54" t="str">
        <f>C720</f>
        <v>Consultorio N° 1</v>
      </c>
      <c r="AP726" s="55">
        <f t="shared" ref="AP726:AQ726" si="493">C741</f>
        <v>0</v>
      </c>
      <c r="AQ726" s="55">
        <f t="shared" si="493"/>
        <v>0</v>
      </c>
      <c r="AR726" s="55">
        <f>U741</f>
        <v>0</v>
      </c>
      <c r="AS726" s="55">
        <f>S741</f>
        <v>0</v>
      </c>
      <c r="AT726" s="55">
        <f>S742</f>
        <v>0</v>
      </c>
      <c r="AU726" s="55">
        <f>U742</f>
        <v>0</v>
      </c>
      <c r="AV726" s="55">
        <f>S743</f>
        <v>0</v>
      </c>
      <c r="AW726" s="55">
        <f>U743</f>
        <v>0</v>
      </c>
      <c r="AX726" s="55">
        <f>U744</f>
        <v>0</v>
      </c>
      <c r="AY726" s="55">
        <f>F744</f>
        <v>0</v>
      </c>
      <c r="AZ726" s="56"/>
      <c r="BA726" s="56"/>
      <c r="BB726" s="56"/>
      <c r="BC726" s="56"/>
      <c r="BD726" s="56"/>
      <c r="BE726" s="56"/>
      <c r="BF726" s="56"/>
      <c r="BG726" s="56"/>
      <c r="BH726" s="56"/>
      <c r="BI726" s="56"/>
      <c r="BJ726" s="56"/>
      <c r="BK726" s="56"/>
      <c r="BL726" s="56"/>
      <c r="BM726" s="56"/>
      <c r="BN726" s="56"/>
    </row>
    <row r="727" spans="1:66" ht="11.25" customHeight="1">
      <c r="A727" s="220"/>
      <c r="B727" s="38"/>
      <c r="C727" s="205"/>
      <c r="D727" s="208"/>
      <c r="E727" s="57" t="s">
        <v>44</v>
      </c>
      <c r="F727" s="58" t="str">
        <f>IF(D725&lt;&gt;"", VLOOKUP(D725,'Base de Datos'!$A$2:$D1268,4,FALSE()),"")</f>
        <v/>
      </c>
      <c r="G727" s="205"/>
      <c r="H727" s="208"/>
      <c r="I727" s="57" t="s">
        <v>44</v>
      </c>
      <c r="J727" s="58" t="str">
        <f>IF(H725&lt;&gt;"", VLOOKUP(H725,'Base de Datos'!$A$2:$D1268,4,FALSE()),"")</f>
        <v/>
      </c>
      <c r="K727" s="205"/>
      <c r="L727" s="208"/>
      <c r="M727" s="57" t="s">
        <v>44</v>
      </c>
      <c r="N727" s="58" t="str">
        <f>IF(L725&lt;&gt;"", VLOOKUP(L725,'Base de Datos'!$A$2:$D1268,4,FALSE()),"")</f>
        <v/>
      </c>
      <c r="O727" s="43"/>
      <c r="P727" s="104" t="s">
        <v>50</v>
      </c>
      <c r="Q727" s="110">
        <v>0.33333333333333331</v>
      </c>
      <c r="R727" s="15"/>
      <c r="S727" s="229"/>
      <c r="T727" s="230"/>
      <c r="U727" s="59"/>
      <c r="V727" s="47"/>
      <c r="W727" s="229"/>
      <c r="X727" s="230"/>
      <c r="Y727" s="59"/>
      <c r="Z727" s="47"/>
      <c r="AA727" s="229"/>
      <c r="AB727" s="230"/>
      <c r="AC727" s="59"/>
      <c r="AD727" s="48"/>
      <c r="AE727" s="181"/>
      <c r="AF727" s="181"/>
      <c r="AG727" s="181"/>
      <c r="AH727" s="181"/>
      <c r="AI727" s="181"/>
      <c r="AJ727" s="181"/>
      <c r="AK727" s="181"/>
      <c r="AL727" s="181"/>
      <c r="AM727" s="48"/>
      <c r="AN727" s="53">
        <f>A719</f>
        <v>46344</v>
      </c>
      <c r="AO727" s="54" t="str">
        <f>C720</f>
        <v>Consultorio N° 1</v>
      </c>
      <c r="AP727" s="55">
        <f t="shared" ref="AP727:AQ727" si="494">C745</f>
        <v>0</v>
      </c>
      <c r="AQ727" s="55">
        <f t="shared" si="494"/>
        <v>0</v>
      </c>
      <c r="AR727" s="55">
        <f>U745</f>
        <v>0</v>
      </c>
      <c r="AS727" s="55">
        <f>S745</f>
        <v>0</v>
      </c>
      <c r="AT727" s="55">
        <f>S746</f>
        <v>0</v>
      </c>
      <c r="AU727" s="55">
        <f>U746</f>
        <v>0</v>
      </c>
      <c r="AV727" s="55">
        <f>S747</f>
        <v>0</v>
      </c>
      <c r="AW727" s="55">
        <f>U747</f>
        <v>0</v>
      </c>
      <c r="AX727" s="55">
        <f>U748</f>
        <v>0</v>
      </c>
      <c r="AY727" s="55">
        <f>F748</f>
        <v>0</v>
      </c>
      <c r="AZ727" s="56"/>
      <c r="BA727" s="56"/>
      <c r="BB727" s="56"/>
      <c r="BC727" s="56"/>
      <c r="BD727" s="56"/>
      <c r="BE727" s="56"/>
      <c r="BF727" s="56"/>
      <c r="BG727" s="56"/>
      <c r="BH727" s="56"/>
      <c r="BI727" s="56"/>
      <c r="BJ727" s="56"/>
      <c r="BK727" s="56"/>
      <c r="BL727" s="56"/>
      <c r="BM727" s="56"/>
      <c r="BN727" s="56"/>
    </row>
    <row r="728" spans="1:66" ht="11.25" customHeight="1">
      <c r="A728" s="221"/>
      <c r="B728" s="38"/>
      <c r="C728" s="206"/>
      <c r="D728" s="209"/>
      <c r="E728" s="85" t="s">
        <v>46</v>
      </c>
      <c r="F728" s="107"/>
      <c r="G728" s="206"/>
      <c r="H728" s="209"/>
      <c r="I728" s="85" t="s">
        <v>46</v>
      </c>
      <c r="J728" s="108"/>
      <c r="K728" s="206"/>
      <c r="L728" s="209"/>
      <c r="M728" s="85" t="s">
        <v>46</v>
      </c>
      <c r="N728" s="108"/>
      <c r="O728" s="43"/>
      <c r="P728" s="104" t="s">
        <v>54</v>
      </c>
      <c r="Q728" s="109">
        <v>60</v>
      </c>
      <c r="R728" s="15"/>
      <c r="S728" s="227" t="str">
        <f>IF(OR(S725="Empleado",S725="Familiar"),"Nombre del Empleado","N° Factura")</f>
        <v>N° Factura</v>
      </c>
      <c r="T728" s="228"/>
      <c r="U728" s="89"/>
      <c r="V728" s="47"/>
      <c r="W728" s="227" t="str">
        <f>IF(OR(W725="Empleado",W725="Familiar"),"Nombre del Empleado","N° Factura")</f>
        <v>N° Factura</v>
      </c>
      <c r="X728" s="228"/>
      <c r="Y728" s="111"/>
      <c r="Z728" s="47"/>
      <c r="AA728" s="227" t="str">
        <f>IF(OR(AA725="Empleado",AA725="Familiar"),"Nombre del Empleado","N° Factura")</f>
        <v>N° Factura</v>
      </c>
      <c r="AB728" s="228"/>
      <c r="AC728" s="111"/>
      <c r="AD728" s="48"/>
      <c r="AE728" s="181"/>
      <c r="AF728" s="181"/>
      <c r="AG728" s="181"/>
      <c r="AH728" s="181"/>
      <c r="AI728" s="181"/>
      <c r="AJ728" s="181"/>
      <c r="AK728" s="181"/>
      <c r="AL728" s="181"/>
      <c r="AM728" s="48"/>
      <c r="AN728" s="53">
        <f>A719</f>
        <v>46344</v>
      </c>
      <c r="AO728" s="54" t="str">
        <f>C720</f>
        <v>Consultorio N° 1</v>
      </c>
      <c r="AP728" s="55">
        <f t="shared" ref="AP728:AQ728" si="495">C749</f>
        <v>0</v>
      </c>
      <c r="AQ728" s="55">
        <f t="shared" si="495"/>
        <v>0</v>
      </c>
      <c r="AR728" s="55">
        <f>U749</f>
        <v>0</v>
      </c>
      <c r="AS728" s="55">
        <f>S749</f>
        <v>0</v>
      </c>
      <c r="AT728" s="55">
        <f>S750</f>
        <v>0</v>
      </c>
      <c r="AU728" s="55">
        <f>U750</f>
        <v>0</v>
      </c>
      <c r="AV728" s="55">
        <f>S751</f>
        <v>0</v>
      </c>
      <c r="AW728" s="55">
        <f>U751</f>
        <v>0</v>
      </c>
      <c r="AX728" s="55">
        <f>U752</f>
        <v>0</v>
      </c>
      <c r="AY728" s="55">
        <f>F752</f>
        <v>0</v>
      </c>
      <c r="AZ728" s="56"/>
      <c r="BA728" s="56"/>
      <c r="BB728" s="56"/>
      <c r="BC728" s="56"/>
      <c r="BD728" s="56"/>
      <c r="BE728" s="56"/>
      <c r="BF728" s="56"/>
      <c r="BG728" s="56"/>
      <c r="BH728" s="56"/>
      <c r="BI728" s="56"/>
      <c r="BJ728" s="56"/>
      <c r="BK728" s="56"/>
      <c r="BL728" s="56"/>
      <c r="BM728" s="56"/>
      <c r="BN728" s="56"/>
    </row>
    <row r="729" spans="1:66" ht="11.25" customHeight="1">
      <c r="A729" s="222">
        <f>A725+$Q$13/1440</f>
        <v>0.41666666666666669</v>
      </c>
      <c r="B729" s="38"/>
      <c r="C729" s="204"/>
      <c r="D729" s="207"/>
      <c r="E729" s="40" t="s">
        <v>36</v>
      </c>
      <c r="F729" s="42" t="str">
        <f>IF(D729&lt;&gt;"", VLOOKUP(D729,'Base de Datos'!$A$2:$D1268,2,FALSE()),"")</f>
        <v/>
      </c>
      <c r="G729" s="218"/>
      <c r="H729" s="217"/>
      <c r="I729" s="118" t="s">
        <v>36</v>
      </c>
      <c r="J729" s="42" t="str">
        <f>IF(H729&lt;&gt;"", VLOOKUP(H729,'Base de Datos'!$A$2:$D1268,2,FALSE()),"")</f>
        <v/>
      </c>
      <c r="K729" s="218"/>
      <c r="L729" s="217"/>
      <c r="M729" s="118" t="s">
        <v>36</v>
      </c>
      <c r="N729" s="42" t="str">
        <f>IF(L729&lt;&gt;"", VLOOKUP(L729,'Base de Datos'!$A$2:$D1268,2,FALSE()),"")</f>
        <v/>
      </c>
      <c r="O729" s="43"/>
      <c r="P729" s="1"/>
      <c r="Q729" s="1"/>
      <c r="R729" s="15"/>
      <c r="S729" s="45"/>
      <c r="T729" s="45" t="s">
        <v>37</v>
      </c>
      <c r="U729" s="46"/>
      <c r="V729" s="47"/>
      <c r="W729" s="45"/>
      <c r="X729" s="45" t="s">
        <v>37</v>
      </c>
      <c r="Y729" s="46"/>
      <c r="Z729" s="47"/>
      <c r="AA729" s="45"/>
      <c r="AB729" s="45" t="s">
        <v>37</v>
      </c>
      <c r="AC729" s="46"/>
      <c r="AD729" s="48"/>
      <c r="AE729" s="181"/>
      <c r="AF729" s="181"/>
      <c r="AG729" s="181"/>
      <c r="AH729" s="181"/>
      <c r="AI729" s="181"/>
      <c r="AJ729" s="181"/>
      <c r="AK729" s="181"/>
      <c r="AL729" s="181"/>
      <c r="AM729" s="48"/>
      <c r="AN729" s="53">
        <f>A719</f>
        <v>46344</v>
      </c>
      <c r="AO729" s="54" t="str">
        <f>C720</f>
        <v>Consultorio N° 1</v>
      </c>
      <c r="AP729" s="55">
        <f t="shared" ref="AP729:AQ729" si="496">C753</f>
        <v>0</v>
      </c>
      <c r="AQ729" s="55">
        <f t="shared" si="496"/>
        <v>0</v>
      </c>
      <c r="AR729" s="55">
        <f>U753</f>
        <v>0</v>
      </c>
      <c r="AS729" s="55">
        <f>S753</f>
        <v>0</v>
      </c>
      <c r="AT729" s="55">
        <f>S754</f>
        <v>0</v>
      </c>
      <c r="AU729" s="55">
        <f>U754</f>
        <v>0</v>
      </c>
      <c r="AV729" s="55">
        <f>S755</f>
        <v>0</v>
      </c>
      <c r="AW729" s="55">
        <f>U755</f>
        <v>0</v>
      </c>
      <c r="AX729" s="55">
        <f>U756</f>
        <v>0</v>
      </c>
      <c r="AY729" s="55">
        <f>F756</f>
        <v>0</v>
      </c>
      <c r="AZ729" s="56"/>
      <c r="BA729" s="56"/>
      <c r="BB729" s="56"/>
      <c r="BC729" s="56"/>
      <c r="BD729" s="56"/>
      <c r="BE729" s="56"/>
      <c r="BF729" s="56"/>
      <c r="BG729" s="56"/>
      <c r="BH729" s="56"/>
      <c r="BI729" s="56"/>
      <c r="BJ729" s="56"/>
      <c r="BK729" s="56"/>
      <c r="BL729" s="56"/>
      <c r="BM729" s="56"/>
      <c r="BN729" s="56"/>
    </row>
    <row r="730" spans="1:66" ht="11.25" customHeight="1">
      <c r="A730" s="220"/>
      <c r="B730" s="38"/>
      <c r="C730" s="205"/>
      <c r="D730" s="208"/>
      <c r="E730" s="57" t="s">
        <v>42</v>
      </c>
      <c r="F730" s="58" t="str">
        <f>IF(D729&lt;&gt;"", VLOOKUP(D729,'Base de Datos'!$A$2:$D1268,3,FALSE()),"")</f>
        <v/>
      </c>
      <c r="G730" s="205"/>
      <c r="H730" s="208"/>
      <c r="I730" s="57" t="s">
        <v>42</v>
      </c>
      <c r="J730" s="58" t="str">
        <f>IF(H729&lt;&gt;"", VLOOKUP(H729,'Base de Datos'!$A$2:$D1268,3,FALSE()),"")</f>
        <v/>
      </c>
      <c r="K730" s="205"/>
      <c r="L730" s="208"/>
      <c r="M730" s="57" t="s">
        <v>42</v>
      </c>
      <c r="N730" s="58" t="str">
        <f>IF(L729&lt;&gt;"", VLOOKUP(L729,'Base de Datos'!$A$2:$D1268,3,FALSE()),"")</f>
        <v/>
      </c>
      <c r="O730" s="43"/>
      <c r="P730" s="119" t="s">
        <v>58</v>
      </c>
      <c r="Q730" s="44"/>
      <c r="R730" s="15"/>
      <c r="S730" s="229"/>
      <c r="T730" s="230"/>
      <c r="U730" s="59"/>
      <c r="V730" s="47"/>
      <c r="W730" s="229"/>
      <c r="X730" s="230"/>
      <c r="Y730" s="59"/>
      <c r="Z730" s="47"/>
      <c r="AA730" s="229"/>
      <c r="AB730" s="230"/>
      <c r="AC730" s="59"/>
      <c r="AD730" s="48"/>
      <c r="AE730" s="181"/>
      <c r="AF730" s="181"/>
      <c r="AG730" s="181"/>
      <c r="AH730" s="181"/>
      <c r="AI730" s="181"/>
      <c r="AJ730" s="181"/>
      <c r="AK730" s="181"/>
      <c r="AL730" s="181"/>
      <c r="AM730" s="48"/>
      <c r="AN730" s="53">
        <f>A719</f>
        <v>46344</v>
      </c>
      <c r="AO730" s="54" t="str">
        <f>C720</f>
        <v>Consultorio N° 1</v>
      </c>
      <c r="AP730" s="55">
        <f t="shared" ref="AP730:AQ730" si="497">C757</f>
        <v>0</v>
      </c>
      <c r="AQ730" s="55">
        <f t="shared" si="497"/>
        <v>0</v>
      </c>
      <c r="AR730" s="55">
        <f>U757</f>
        <v>0</v>
      </c>
      <c r="AS730" s="55">
        <f>S757</f>
        <v>0</v>
      </c>
      <c r="AT730" s="55">
        <f>S758</f>
        <v>0</v>
      </c>
      <c r="AU730" s="55">
        <f>U758</f>
        <v>0</v>
      </c>
      <c r="AV730" s="55">
        <f>S759</f>
        <v>0</v>
      </c>
      <c r="AW730" s="55">
        <f>U759</f>
        <v>0</v>
      </c>
      <c r="AX730" s="55">
        <f>U760</f>
        <v>0</v>
      </c>
      <c r="AY730" s="55">
        <f>F760</f>
        <v>0</v>
      </c>
      <c r="AZ730" s="56"/>
      <c r="BA730" s="56"/>
      <c r="BB730" s="56"/>
      <c r="BC730" s="56"/>
      <c r="BD730" s="56"/>
      <c r="BE730" s="56"/>
      <c r="BF730" s="56"/>
      <c r="BG730" s="56"/>
      <c r="BH730" s="56"/>
      <c r="BI730" s="56"/>
      <c r="BJ730" s="56"/>
      <c r="BK730" s="56"/>
      <c r="BL730" s="56"/>
      <c r="BM730" s="56"/>
      <c r="BN730" s="56"/>
    </row>
    <row r="731" spans="1:66" ht="11.25" customHeight="1">
      <c r="A731" s="220"/>
      <c r="B731" s="38"/>
      <c r="C731" s="205"/>
      <c r="D731" s="208"/>
      <c r="E731" s="57" t="s">
        <v>44</v>
      </c>
      <c r="F731" s="58" t="str">
        <f>IF(D729&lt;&gt;"", VLOOKUP(D729,'Base de Datos'!$A$2:$D1268,4,FALSE()),"")</f>
        <v/>
      </c>
      <c r="G731" s="205"/>
      <c r="H731" s="208"/>
      <c r="I731" s="57" t="s">
        <v>44</v>
      </c>
      <c r="J731" s="58" t="str">
        <f>IF(H729&lt;&gt;"", VLOOKUP(H729,'Base de Datos'!$A$2:$D1268,4,FALSE()),"")</f>
        <v/>
      </c>
      <c r="K731" s="205"/>
      <c r="L731" s="208"/>
      <c r="M731" s="57" t="s">
        <v>44</v>
      </c>
      <c r="N731" s="58" t="str">
        <f>IF(L729&lt;&gt;"", VLOOKUP(L729,'Base de Datos'!$A$2:$D1268,4,FALSE()),"")</f>
        <v/>
      </c>
      <c r="O731" s="43"/>
      <c r="P731" s="120" t="s">
        <v>61</v>
      </c>
      <c r="Q731" s="121" t="s">
        <v>62</v>
      </c>
      <c r="R731" s="15"/>
      <c r="S731" s="229"/>
      <c r="T731" s="230"/>
      <c r="U731" s="59"/>
      <c r="V731" s="47"/>
      <c r="W731" s="229"/>
      <c r="X731" s="230"/>
      <c r="Y731" s="59"/>
      <c r="Z731" s="47"/>
      <c r="AA731" s="229"/>
      <c r="AB731" s="230"/>
      <c r="AC731" s="59"/>
      <c r="AD731" s="48"/>
      <c r="AE731" s="181"/>
      <c r="AF731" s="181"/>
      <c r="AG731" s="181"/>
      <c r="AH731" s="181"/>
      <c r="AI731" s="181"/>
      <c r="AJ731" s="181"/>
      <c r="AK731" s="181"/>
      <c r="AL731" s="181"/>
      <c r="AM731" s="48"/>
      <c r="AN731" s="53">
        <f>A719</f>
        <v>46344</v>
      </c>
      <c r="AO731" s="54" t="s">
        <v>17</v>
      </c>
      <c r="AP731" s="55">
        <f t="shared" ref="AP731:AQ731" si="498">C761</f>
        <v>0</v>
      </c>
      <c r="AQ731" s="55">
        <f t="shared" si="498"/>
        <v>0</v>
      </c>
      <c r="AR731" s="55">
        <f>U761</f>
        <v>0</v>
      </c>
      <c r="AS731" s="55">
        <f>S761</f>
        <v>0</v>
      </c>
      <c r="AT731" s="55">
        <f>S762</f>
        <v>0</v>
      </c>
      <c r="AU731" s="55">
        <f>U762</f>
        <v>0</v>
      </c>
      <c r="AV731" s="55">
        <f>S763</f>
        <v>0</v>
      </c>
      <c r="AW731" s="55">
        <f>U763</f>
        <v>0</v>
      </c>
      <c r="AX731" s="55">
        <f>U764</f>
        <v>0</v>
      </c>
      <c r="AY731" s="55">
        <f>F764</f>
        <v>0</v>
      </c>
      <c r="AZ731" s="56"/>
      <c r="BA731" s="56"/>
      <c r="BB731" s="56"/>
      <c r="BC731" s="56"/>
      <c r="BD731" s="56"/>
      <c r="BE731" s="56"/>
      <c r="BF731" s="56"/>
      <c r="BG731" s="56"/>
      <c r="BH731" s="56"/>
      <c r="BI731" s="56"/>
      <c r="BJ731" s="56"/>
      <c r="BK731" s="56"/>
      <c r="BL731" s="56"/>
      <c r="BM731" s="56"/>
      <c r="BN731" s="56"/>
    </row>
    <row r="732" spans="1:66" ht="11.25" customHeight="1">
      <c r="A732" s="221"/>
      <c r="B732" s="38"/>
      <c r="C732" s="206"/>
      <c r="D732" s="209"/>
      <c r="E732" s="85" t="s">
        <v>46</v>
      </c>
      <c r="F732" s="86"/>
      <c r="G732" s="206"/>
      <c r="H732" s="209"/>
      <c r="I732" s="85" t="s">
        <v>46</v>
      </c>
      <c r="J732" s="108"/>
      <c r="K732" s="206"/>
      <c r="L732" s="209"/>
      <c r="M732" s="85" t="s">
        <v>46</v>
      </c>
      <c r="N732" s="108"/>
      <c r="O732" s="43"/>
      <c r="P732" s="123" t="s">
        <v>64</v>
      </c>
      <c r="Q732" s="124" t="s">
        <v>65</v>
      </c>
      <c r="R732" s="15"/>
      <c r="S732" s="227" t="str">
        <f>IF(OR(S729="Empleado",S729="Familiar"),"Nombre del Empleado","N° Factura")</f>
        <v>N° Factura</v>
      </c>
      <c r="T732" s="228"/>
      <c r="U732" s="89"/>
      <c r="V732" s="47"/>
      <c r="W732" s="227" t="str">
        <f>IF(OR(W729="Empleado",W729="Familiar"),"Nombre del Empleado","N° Factura")</f>
        <v>N° Factura</v>
      </c>
      <c r="X732" s="228"/>
      <c r="Y732" s="89"/>
      <c r="Z732" s="47"/>
      <c r="AA732" s="227" t="str">
        <f>IF(OR(AA729="Empleado",AA729="Familiar"),"Nombre del Empleado","N° Factura")</f>
        <v>N° Factura</v>
      </c>
      <c r="AB732" s="228"/>
      <c r="AC732" s="89"/>
      <c r="AD732" s="48"/>
      <c r="AE732" s="181"/>
      <c r="AF732" s="181"/>
      <c r="AG732" s="181"/>
      <c r="AH732" s="181"/>
      <c r="AI732" s="181"/>
      <c r="AJ732" s="181"/>
      <c r="AK732" s="181"/>
      <c r="AL732" s="181"/>
      <c r="AM732" s="48"/>
      <c r="AN732" s="53">
        <f>A719</f>
        <v>46344</v>
      </c>
      <c r="AO732" s="54" t="s">
        <v>17</v>
      </c>
      <c r="AP732" s="55">
        <f t="shared" ref="AP732:AQ732" si="499">C765</f>
        <v>0</v>
      </c>
      <c r="AQ732" s="55">
        <f t="shared" si="499"/>
        <v>0</v>
      </c>
      <c r="AR732" s="55">
        <f>U765</f>
        <v>0</v>
      </c>
      <c r="AS732" s="55">
        <f>S765</f>
        <v>0</v>
      </c>
      <c r="AT732" s="55">
        <f>S766</f>
        <v>0</v>
      </c>
      <c r="AU732" s="55">
        <f>U766</f>
        <v>0</v>
      </c>
      <c r="AV732" s="55">
        <f>S767</f>
        <v>0</v>
      </c>
      <c r="AW732" s="55">
        <f>U767</f>
        <v>0</v>
      </c>
      <c r="AX732" s="55">
        <f>U768</f>
        <v>0</v>
      </c>
      <c r="AY732" s="55">
        <f>F768</f>
        <v>0</v>
      </c>
      <c r="AZ732" s="56"/>
      <c r="BA732" s="56"/>
      <c r="BB732" s="56"/>
      <c r="BC732" s="56"/>
      <c r="BD732" s="56"/>
      <c r="BE732" s="56"/>
      <c r="BF732" s="56"/>
      <c r="BG732" s="56"/>
      <c r="BH732" s="56"/>
      <c r="BI732" s="56"/>
      <c r="BJ732" s="56"/>
      <c r="BK732" s="56"/>
      <c r="BL732" s="56"/>
      <c r="BM732" s="56"/>
      <c r="BN732" s="56"/>
    </row>
    <row r="733" spans="1:66" ht="11.25" customHeight="1">
      <c r="A733" s="222">
        <f>A729+$Q$13/1440</f>
        <v>0.45833333333333337</v>
      </c>
      <c r="B733" s="38"/>
      <c r="C733" s="204"/>
      <c r="D733" s="207"/>
      <c r="E733" s="40" t="s">
        <v>36</v>
      </c>
      <c r="F733" s="42" t="str">
        <f>IF(D733&lt;&gt;"", VLOOKUP(D733,'Base de Datos'!$A$2:$D1268,2,FALSE()),"")</f>
        <v/>
      </c>
      <c r="G733" s="204"/>
      <c r="H733" s="216"/>
      <c r="I733" s="40" t="s">
        <v>36</v>
      </c>
      <c r="J733" s="42" t="str">
        <f>IF(H733&lt;&gt;"", VLOOKUP(H733,'Base de Datos'!$A$2:$D1268,2,FALSE()),"")</f>
        <v/>
      </c>
      <c r="K733" s="204"/>
      <c r="L733" s="216"/>
      <c r="M733" s="40" t="s">
        <v>36</v>
      </c>
      <c r="N733" s="42" t="str">
        <f>IF(L733&lt;&gt;"", VLOOKUP(L733,'Base de Datos'!$A$2:$D1268,2,FALSE()),"")</f>
        <v/>
      </c>
      <c r="O733" s="43"/>
      <c r="P733" s="127" t="s">
        <v>67</v>
      </c>
      <c r="Q733" s="128" t="s">
        <v>68</v>
      </c>
      <c r="R733" s="15"/>
      <c r="S733" s="45"/>
      <c r="T733" s="45" t="s">
        <v>37</v>
      </c>
      <c r="U733" s="46"/>
      <c r="V733" s="47"/>
      <c r="W733" s="45"/>
      <c r="X733" s="45" t="s">
        <v>37</v>
      </c>
      <c r="Y733" s="46"/>
      <c r="Z733" s="47"/>
      <c r="AA733" s="45"/>
      <c r="AB733" s="45" t="s">
        <v>37</v>
      </c>
      <c r="AC733" s="46"/>
      <c r="AD733" s="48"/>
      <c r="AE733" s="181"/>
      <c r="AF733" s="181"/>
      <c r="AG733" s="181"/>
      <c r="AH733" s="181"/>
      <c r="AI733" s="181"/>
      <c r="AJ733" s="181"/>
      <c r="AK733" s="181"/>
      <c r="AL733" s="181"/>
      <c r="AM733" s="48"/>
      <c r="AN733" s="53">
        <f>A719</f>
        <v>46344</v>
      </c>
      <c r="AO733" s="54" t="s">
        <v>17</v>
      </c>
      <c r="AP733" s="55">
        <f t="shared" ref="AP733:AQ733" si="500">C769</f>
        <v>0</v>
      </c>
      <c r="AQ733" s="55">
        <f t="shared" si="500"/>
        <v>0</v>
      </c>
      <c r="AR733" s="55">
        <f>U769</f>
        <v>0</v>
      </c>
      <c r="AS733" s="55">
        <f>S769</f>
        <v>0</v>
      </c>
      <c r="AT733" s="55">
        <f>S770</f>
        <v>0</v>
      </c>
      <c r="AU733" s="55">
        <f>U770</f>
        <v>0</v>
      </c>
      <c r="AV733" s="55">
        <f>S771</f>
        <v>0</v>
      </c>
      <c r="AW733" s="55">
        <f>U771</f>
        <v>0</v>
      </c>
      <c r="AX733" s="55">
        <f>U772</f>
        <v>0</v>
      </c>
      <c r="AY733" s="55">
        <f>F772</f>
        <v>0</v>
      </c>
      <c r="AZ733" s="56"/>
      <c r="BA733" s="56"/>
      <c r="BB733" s="56"/>
      <c r="BC733" s="56"/>
      <c r="BD733" s="56"/>
      <c r="BE733" s="56"/>
      <c r="BF733" s="56"/>
      <c r="BG733" s="56"/>
      <c r="BH733" s="56"/>
      <c r="BI733" s="56"/>
      <c r="BJ733" s="56"/>
      <c r="BK733" s="56"/>
      <c r="BL733" s="56"/>
      <c r="BM733" s="56"/>
      <c r="BN733" s="56"/>
    </row>
    <row r="734" spans="1:66" ht="11.25" customHeight="1">
      <c r="A734" s="220"/>
      <c r="B734" s="38"/>
      <c r="C734" s="205"/>
      <c r="D734" s="208"/>
      <c r="E734" s="57" t="s">
        <v>42</v>
      </c>
      <c r="F734" s="58" t="str">
        <f>IF(D733&lt;&gt;"", VLOOKUP(D733,'Base de Datos'!$A$2:$D1268,3,FALSE()),"")</f>
        <v/>
      </c>
      <c r="G734" s="205"/>
      <c r="H734" s="208"/>
      <c r="I734" s="57" t="s">
        <v>42</v>
      </c>
      <c r="J734" s="58" t="str">
        <f>IF(H733&lt;&gt;"", VLOOKUP(H733,'Base de Datos'!$A$2:$D1268,3,FALSE()),"")</f>
        <v/>
      </c>
      <c r="K734" s="205"/>
      <c r="L734" s="208"/>
      <c r="M734" s="57" t="s">
        <v>42</v>
      </c>
      <c r="N734" s="58" t="str">
        <f>IF(L733&lt;&gt;"", VLOOKUP(L733,'Base de Datos'!$A$2:$D1268,3,FALSE()),"")</f>
        <v/>
      </c>
      <c r="O734" s="43"/>
      <c r="P734" s="130" t="s">
        <v>70</v>
      </c>
      <c r="Q734" s="131" t="s">
        <v>71</v>
      </c>
      <c r="R734" s="15"/>
      <c r="S734" s="229"/>
      <c r="T734" s="230"/>
      <c r="U734" s="59"/>
      <c r="V734" s="47"/>
      <c r="W734" s="229"/>
      <c r="X734" s="230"/>
      <c r="Y734" s="59"/>
      <c r="Z734" s="47"/>
      <c r="AA734" s="229"/>
      <c r="AB734" s="230"/>
      <c r="AC734" s="59"/>
      <c r="AD734" s="48"/>
      <c r="AE734" s="181"/>
      <c r="AF734" s="181"/>
      <c r="AG734" s="181"/>
      <c r="AH734" s="181"/>
      <c r="AI734" s="181"/>
      <c r="AJ734" s="181"/>
      <c r="AK734" s="181"/>
      <c r="AL734" s="181"/>
      <c r="AM734" s="48"/>
      <c r="AN734" s="53">
        <f>A719</f>
        <v>46344</v>
      </c>
      <c r="AO734" s="54" t="str">
        <f>G720</f>
        <v>Consultorio N° 2</v>
      </c>
      <c r="AP734" s="55">
        <f t="shared" ref="AP734:AQ734" si="501">G721</f>
        <v>0</v>
      </c>
      <c r="AQ734" s="55">
        <f t="shared" si="501"/>
        <v>0</v>
      </c>
      <c r="AR734" s="55">
        <f>Y721</f>
        <v>0</v>
      </c>
      <c r="AS734" s="55">
        <f>W721</f>
        <v>0</v>
      </c>
      <c r="AT734" s="55">
        <f>W722</f>
        <v>0</v>
      </c>
      <c r="AU734" s="55">
        <f>Y722</f>
        <v>0</v>
      </c>
      <c r="AV734" s="55">
        <f>W723</f>
        <v>0</v>
      </c>
      <c r="AW734" s="55">
        <f>Y723</f>
        <v>0</v>
      </c>
      <c r="AX734" s="55">
        <f>Y724</f>
        <v>0</v>
      </c>
      <c r="AY734" s="55">
        <f>J724</f>
        <v>0</v>
      </c>
      <c r="AZ734" s="56"/>
      <c r="BA734" s="56"/>
      <c r="BB734" s="56"/>
      <c r="BC734" s="56"/>
      <c r="BD734" s="56"/>
      <c r="BE734" s="56"/>
      <c r="BF734" s="56"/>
      <c r="BG734" s="56"/>
      <c r="BH734" s="56"/>
      <c r="BI734" s="56"/>
      <c r="BJ734" s="56"/>
      <c r="BK734" s="56"/>
      <c r="BL734" s="56"/>
      <c r="BM734" s="56"/>
      <c r="BN734" s="56"/>
    </row>
    <row r="735" spans="1:66" ht="11.25" customHeight="1">
      <c r="A735" s="220"/>
      <c r="B735" s="38"/>
      <c r="C735" s="205"/>
      <c r="D735" s="208"/>
      <c r="E735" s="57" t="s">
        <v>44</v>
      </c>
      <c r="F735" s="58" t="str">
        <f>IF(D733&lt;&gt;"", VLOOKUP(D733,'Base de Datos'!$A$2:$D1268,4,FALSE()),"")</f>
        <v/>
      </c>
      <c r="G735" s="205"/>
      <c r="H735" s="208"/>
      <c r="I735" s="57" t="s">
        <v>44</v>
      </c>
      <c r="J735" s="58" t="str">
        <f>IF(H733&lt;&gt;"", VLOOKUP(H733,'Base de Datos'!$A$2:$D1268,4,FALSE()),"")</f>
        <v/>
      </c>
      <c r="K735" s="205"/>
      <c r="L735" s="208"/>
      <c r="M735" s="57" t="s">
        <v>44</v>
      </c>
      <c r="N735" s="58" t="str">
        <f>IF(L733&lt;&gt;"", VLOOKUP(L733,'Base de Datos'!$A$2:$D1268,4,FALSE()),"")</f>
        <v/>
      </c>
      <c r="O735" s="43"/>
      <c r="P735" s="132" t="s">
        <v>73</v>
      </c>
      <c r="Q735" s="133" t="s">
        <v>74</v>
      </c>
      <c r="R735" s="15"/>
      <c r="S735" s="229"/>
      <c r="T735" s="230"/>
      <c r="U735" s="59"/>
      <c r="V735" s="47"/>
      <c r="W735" s="229"/>
      <c r="X735" s="230"/>
      <c r="Y735" s="59"/>
      <c r="Z735" s="47"/>
      <c r="AA735" s="229"/>
      <c r="AB735" s="230"/>
      <c r="AC735" s="59"/>
      <c r="AD735" s="48"/>
      <c r="AE735" s="181"/>
      <c r="AF735" s="181"/>
      <c r="AG735" s="181"/>
      <c r="AH735" s="181"/>
      <c r="AI735" s="181"/>
      <c r="AJ735" s="181"/>
      <c r="AK735" s="181"/>
      <c r="AL735" s="181"/>
      <c r="AM735" s="48"/>
      <c r="AN735" s="53">
        <f>A719</f>
        <v>46344</v>
      </c>
      <c r="AO735" s="54" t="str">
        <f>G720</f>
        <v>Consultorio N° 2</v>
      </c>
      <c r="AP735" s="55">
        <f t="shared" ref="AP735:AQ735" si="502">G725</f>
        <v>0</v>
      </c>
      <c r="AQ735" s="55">
        <f t="shared" si="502"/>
        <v>0</v>
      </c>
      <c r="AR735" s="55">
        <f>Y725</f>
        <v>0</v>
      </c>
      <c r="AS735" s="55">
        <f>W725</f>
        <v>0</v>
      </c>
      <c r="AT735" s="55">
        <f>W726</f>
        <v>0</v>
      </c>
      <c r="AU735" s="55">
        <f>Y726</f>
        <v>0</v>
      </c>
      <c r="AV735" s="55">
        <f>W727</f>
        <v>0</v>
      </c>
      <c r="AW735" s="55">
        <f>Y727</f>
        <v>0</v>
      </c>
      <c r="AX735" s="55">
        <f>Y728</f>
        <v>0</v>
      </c>
      <c r="AY735" s="55">
        <f>J728</f>
        <v>0</v>
      </c>
      <c r="AZ735" s="56"/>
      <c r="BA735" s="56"/>
      <c r="BB735" s="56"/>
      <c r="BC735" s="56"/>
      <c r="BD735" s="56"/>
      <c r="BE735" s="56"/>
      <c r="BF735" s="56"/>
      <c r="BG735" s="56"/>
      <c r="BH735" s="56"/>
      <c r="BI735" s="56"/>
      <c r="BJ735" s="56"/>
      <c r="BK735" s="56"/>
      <c r="BL735" s="56"/>
      <c r="BM735" s="56"/>
      <c r="BN735" s="56"/>
    </row>
    <row r="736" spans="1:66" ht="11.25" customHeight="1">
      <c r="A736" s="221"/>
      <c r="B736" s="38"/>
      <c r="C736" s="206"/>
      <c r="D736" s="209"/>
      <c r="E736" s="85" t="s">
        <v>46</v>
      </c>
      <c r="F736" s="86"/>
      <c r="G736" s="206"/>
      <c r="H736" s="209"/>
      <c r="I736" s="85" t="s">
        <v>46</v>
      </c>
      <c r="J736" s="108"/>
      <c r="K736" s="206"/>
      <c r="L736" s="209"/>
      <c r="M736" s="85" t="s">
        <v>46</v>
      </c>
      <c r="N736" s="108"/>
      <c r="O736" s="43"/>
      <c r="P736" s="137" t="s">
        <v>52</v>
      </c>
      <c r="Q736" s="138" t="s">
        <v>76</v>
      </c>
      <c r="R736" s="15"/>
      <c r="S736" s="227" t="str">
        <f>IF(OR(S733="Empleado",S733="Familiar"),"Nombre del Empleado","N° Factura")</f>
        <v>N° Factura</v>
      </c>
      <c r="T736" s="228"/>
      <c r="U736" s="89"/>
      <c r="V736" s="47"/>
      <c r="W736" s="227" t="str">
        <f>IF(OR(W733="Empleado",W733="Familiar"),"Nombre del Empleado","N° Factura")</f>
        <v>N° Factura</v>
      </c>
      <c r="X736" s="228"/>
      <c r="Y736" s="89"/>
      <c r="Z736" s="47"/>
      <c r="AA736" s="227" t="str">
        <f>IF(OR(AA733="Empleado",AA733="Familiar"),"Nombre del Empleado","N° Factura")</f>
        <v>N° Factura</v>
      </c>
      <c r="AB736" s="228"/>
      <c r="AC736" s="89"/>
      <c r="AD736" s="48"/>
      <c r="AE736" s="181"/>
      <c r="AF736" s="181"/>
      <c r="AG736" s="181"/>
      <c r="AH736" s="181"/>
      <c r="AI736" s="181"/>
      <c r="AJ736" s="181"/>
      <c r="AK736" s="181"/>
      <c r="AL736" s="181"/>
      <c r="AM736" s="48"/>
      <c r="AN736" s="53">
        <f>A719</f>
        <v>46344</v>
      </c>
      <c r="AO736" s="54" t="str">
        <f>G720</f>
        <v>Consultorio N° 2</v>
      </c>
      <c r="AP736" s="55">
        <f t="shared" ref="AP736:AQ736" si="503">G729</f>
        <v>0</v>
      </c>
      <c r="AQ736" s="55">
        <f t="shared" si="503"/>
        <v>0</v>
      </c>
      <c r="AR736" s="55">
        <f>Y729</f>
        <v>0</v>
      </c>
      <c r="AS736" s="55">
        <f>W729</f>
        <v>0</v>
      </c>
      <c r="AT736" s="55">
        <f>W730</f>
        <v>0</v>
      </c>
      <c r="AU736" s="55">
        <f>Y730</f>
        <v>0</v>
      </c>
      <c r="AV736" s="55">
        <f>W731</f>
        <v>0</v>
      </c>
      <c r="AW736" s="55">
        <f>Y731</f>
        <v>0</v>
      </c>
      <c r="AX736" s="55">
        <f>Y732</f>
        <v>0</v>
      </c>
      <c r="AY736" s="55">
        <f>J732</f>
        <v>0</v>
      </c>
      <c r="AZ736" s="56"/>
      <c r="BA736" s="56"/>
      <c r="BB736" s="56"/>
      <c r="BC736" s="56"/>
      <c r="BD736" s="56"/>
      <c r="BE736" s="56"/>
      <c r="BF736" s="56"/>
      <c r="BG736" s="56"/>
      <c r="BH736" s="56"/>
      <c r="BI736" s="56"/>
      <c r="BJ736" s="56"/>
      <c r="BK736" s="56"/>
      <c r="BL736" s="56"/>
      <c r="BM736" s="56"/>
      <c r="BN736" s="56"/>
    </row>
    <row r="737" spans="1:66" ht="11.25" customHeight="1">
      <c r="A737" s="222">
        <f>A733+$Q$13/1440</f>
        <v>0.5</v>
      </c>
      <c r="B737" s="38"/>
      <c r="C737" s="204"/>
      <c r="D737" s="207"/>
      <c r="E737" s="40" t="s">
        <v>36</v>
      </c>
      <c r="F737" s="42" t="str">
        <f>IF(D737&lt;&gt;"", VLOOKUP(D737,'Base de Datos'!$A$2:$D1268,2,FALSE()),"")</f>
        <v/>
      </c>
      <c r="G737" s="204"/>
      <c r="H737" s="216"/>
      <c r="I737" s="40" t="s">
        <v>36</v>
      </c>
      <c r="J737" s="42" t="str">
        <f>IF(H737&lt;&gt;"", VLOOKUP(H737,'Base de Datos'!$A$2:$D1268,2,FALSE()),"")</f>
        <v/>
      </c>
      <c r="K737" s="204"/>
      <c r="L737" s="216"/>
      <c r="M737" s="40" t="s">
        <v>36</v>
      </c>
      <c r="N737" s="42" t="str">
        <f>IF(L737&lt;&gt;"", VLOOKUP(L737,'Base de Datos'!$A$2:$D1268,2,FALSE()),"")</f>
        <v/>
      </c>
      <c r="O737" s="43"/>
      <c r="P737" s="141" t="s">
        <v>78</v>
      </c>
      <c r="Q737" s="142" t="s">
        <v>79</v>
      </c>
      <c r="R737" s="15"/>
      <c r="S737" s="45"/>
      <c r="T737" s="45" t="s">
        <v>37</v>
      </c>
      <c r="U737" s="46"/>
      <c r="V737" s="47"/>
      <c r="W737" s="45"/>
      <c r="X737" s="45" t="s">
        <v>37</v>
      </c>
      <c r="Y737" s="46"/>
      <c r="Z737" s="47"/>
      <c r="AA737" s="45"/>
      <c r="AB737" s="45" t="s">
        <v>37</v>
      </c>
      <c r="AC737" s="46"/>
      <c r="AD737" s="48"/>
      <c r="AE737" s="181"/>
      <c r="AF737" s="181"/>
      <c r="AG737" s="181"/>
      <c r="AH737" s="181"/>
      <c r="AI737" s="181"/>
      <c r="AJ737" s="181"/>
      <c r="AK737" s="181"/>
      <c r="AL737" s="181"/>
      <c r="AM737" s="48"/>
      <c r="AN737" s="53">
        <f>A719</f>
        <v>46344</v>
      </c>
      <c r="AO737" s="54" t="str">
        <f>G720</f>
        <v>Consultorio N° 2</v>
      </c>
      <c r="AP737" s="55">
        <f t="shared" ref="AP737:AQ737" si="504">G733</f>
        <v>0</v>
      </c>
      <c r="AQ737" s="55">
        <f t="shared" si="504"/>
        <v>0</v>
      </c>
      <c r="AR737" s="55">
        <f>Y733</f>
        <v>0</v>
      </c>
      <c r="AS737" s="55">
        <f>W733</f>
        <v>0</v>
      </c>
      <c r="AT737" s="55">
        <f>W734</f>
        <v>0</v>
      </c>
      <c r="AU737" s="55">
        <f>Y734</f>
        <v>0</v>
      </c>
      <c r="AV737" s="55">
        <f>W735</f>
        <v>0</v>
      </c>
      <c r="AW737" s="55">
        <f>Y735</f>
        <v>0</v>
      </c>
      <c r="AX737" s="55">
        <f>Y736</f>
        <v>0</v>
      </c>
      <c r="AY737" s="55">
        <f>J736</f>
        <v>0</v>
      </c>
      <c r="AZ737" s="56"/>
      <c r="BA737" s="56"/>
      <c r="BB737" s="56"/>
      <c r="BC737" s="56"/>
      <c r="BD737" s="56"/>
      <c r="BE737" s="56"/>
      <c r="BF737" s="56"/>
      <c r="BG737" s="56"/>
      <c r="BH737" s="56"/>
      <c r="BI737" s="56"/>
      <c r="BJ737" s="56"/>
      <c r="BK737" s="56"/>
      <c r="BL737" s="56"/>
      <c r="BM737" s="56"/>
      <c r="BN737" s="56"/>
    </row>
    <row r="738" spans="1:66" ht="11.25" customHeight="1">
      <c r="A738" s="220"/>
      <c r="B738" s="38"/>
      <c r="C738" s="205"/>
      <c r="D738" s="208"/>
      <c r="E738" s="57" t="s">
        <v>42</v>
      </c>
      <c r="F738" s="58" t="str">
        <f>IF(D737&lt;&gt;"", VLOOKUP(D737,'Base de Datos'!$A$2:$D1268,3,FALSE()),"")</f>
        <v/>
      </c>
      <c r="G738" s="205"/>
      <c r="H738" s="208"/>
      <c r="I738" s="57" t="s">
        <v>42</v>
      </c>
      <c r="J738" s="58" t="str">
        <f>IF(H737&lt;&gt;"", VLOOKUP(H737,'Base de Datos'!$A$2:$D1268,3,FALSE()),"")</f>
        <v/>
      </c>
      <c r="K738" s="205"/>
      <c r="L738" s="208"/>
      <c r="M738" s="57" t="s">
        <v>42</v>
      </c>
      <c r="N738" s="58" t="str">
        <f>IF(L737&lt;&gt;"", VLOOKUP(L737,'Base de Datos'!$A$2:$D1268,3,FALSE()),"")</f>
        <v/>
      </c>
      <c r="O738" s="43"/>
      <c r="P738" s="1"/>
      <c r="Q738" s="147"/>
      <c r="R738" s="15"/>
      <c r="S738" s="229"/>
      <c r="T738" s="230"/>
      <c r="U738" s="59"/>
      <c r="V738" s="47"/>
      <c r="W738" s="229"/>
      <c r="X738" s="230"/>
      <c r="Y738" s="59"/>
      <c r="Z738" s="47"/>
      <c r="AA738" s="229"/>
      <c r="AB738" s="230"/>
      <c r="AC738" s="59"/>
      <c r="AD738" s="48"/>
      <c r="AE738" s="181"/>
      <c r="AF738" s="181"/>
      <c r="AG738" s="181"/>
      <c r="AH738" s="181"/>
      <c r="AI738" s="181"/>
      <c r="AJ738" s="181"/>
      <c r="AK738" s="181"/>
      <c r="AL738" s="181"/>
      <c r="AM738" s="48"/>
      <c r="AN738" s="53">
        <f>A719</f>
        <v>46344</v>
      </c>
      <c r="AO738" s="149" t="str">
        <f>G720</f>
        <v>Consultorio N° 2</v>
      </c>
      <c r="AP738" s="55">
        <f t="shared" ref="AP738:AQ738" si="505">G737</f>
        <v>0</v>
      </c>
      <c r="AQ738" s="55">
        <f t="shared" si="505"/>
        <v>0</v>
      </c>
      <c r="AR738" s="55">
        <f>Y737</f>
        <v>0</v>
      </c>
      <c r="AS738" s="55">
        <f>W737</f>
        <v>0</v>
      </c>
      <c r="AT738" s="55">
        <f>W738</f>
        <v>0</v>
      </c>
      <c r="AU738" s="55">
        <f>Y738</f>
        <v>0</v>
      </c>
      <c r="AV738" s="55">
        <f>W739</f>
        <v>0</v>
      </c>
      <c r="AW738" s="55">
        <f>Y739</f>
        <v>0</v>
      </c>
      <c r="AX738" s="55">
        <f>Y740</f>
        <v>0</v>
      </c>
      <c r="AY738" s="55">
        <f>J740</f>
        <v>0</v>
      </c>
      <c r="AZ738" s="56"/>
      <c r="BA738" s="56"/>
      <c r="BB738" s="56"/>
      <c r="BC738" s="56"/>
      <c r="BD738" s="56"/>
      <c r="BE738" s="56"/>
      <c r="BF738" s="56"/>
      <c r="BG738" s="56"/>
      <c r="BH738" s="56"/>
      <c r="BI738" s="56"/>
      <c r="BJ738" s="56"/>
      <c r="BK738" s="56"/>
      <c r="BL738" s="56"/>
      <c r="BM738" s="56"/>
      <c r="BN738" s="56"/>
    </row>
    <row r="739" spans="1:66" ht="11.25" customHeight="1">
      <c r="A739" s="220"/>
      <c r="B739" s="38"/>
      <c r="C739" s="205"/>
      <c r="D739" s="208"/>
      <c r="E739" s="57" t="s">
        <v>44</v>
      </c>
      <c r="F739" s="58" t="str">
        <f>IF(D737&lt;&gt;"", VLOOKUP(D737,'Base de Datos'!$A$2:$D1268,4,FALSE()),"")</f>
        <v/>
      </c>
      <c r="G739" s="205"/>
      <c r="H739" s="208"/>
      <c r="I739" s="57" t="s">
        <v>44</v>
      </c>
      <c r="J739" s="58" t="str">
        <f>IF(H737&lt;&gt;"", VLOOKUP(H737,'Base de Datos'!$A$2:$D1268,4,FALSE()),"")</f>
        <v/>
      </c>
      <c r="K739" s="205"/>
      <c r="L739" s="208"/>
      <c r="M739" s="57" t="s">
        <v>44</v>
      </c>
      <c r="N739" s="58" t="str">
        <f>IF(L737&lt;&gt;"", VLOOKUP(L737,'Base de Datos'!$A$2:$D1268,4,FALSE()),"")</f>
        <v/>
      </c>
      <c r="O739" s="43"/>
      <c r="P739" s="1"/>
      <c r="Q739" s="150"/>
      <c r="R739" s="15"/>
      <c r="S739" s="229"/>
      <c r="T739" s="230"/>
      <c r="U739" s="59"/>
      <c r="V739" s="47"/>
      <c r="W739" s="229"/>
      <c r="X739" s="230"/>
      <c r="Y739" s="59"/>
      <c r="Z739" s="47"/>
      <c r="AA739" s="229"/>
      <c r="AB739" s="230"/>
      <c r="AC739" s="59"/>
      <c r="AD739" s="48"/>
      <c r="AE739" s="181"/>
      <c r="AF739" s="181"/>
      <c r="AG739" s="181"/>
      <c r="AH739" s="181"/>
      <c r="AI739" s="181"/>
      <c r="AJ739" s="181"/>
      <c r="AK739" s="181"/>
      <c r="AL739" s="181"/>
      <c r="AM739" s="48"/>
      <c r="AN739" s="53">
        <f>A719</f>
        <v>46344</v>
      </c>
      <c r="AO739" s="54" t="str">
        <f>G720</f>
        <v>Consultorio N° 2</v>
      </c>
      <c r="AP739" s="55">
        <f t="shared" ref="AP739:AQ739" si="506">G741</f>
        <v>0</v>
      </c>
      <c r="AQ739" s="55">
        <f t="shared" si="506"/>
        <v>0</v>
      </c>
      <c r="AR739" s="55">
        <f>Y741</f>
        <v>0</v>
      </c>
      <c r="AS739" s="55">
        <f>W741</f>
        <v>0</v>
      </c>
      <c r="AT739" s="55">
        <f>W742</f>
        <v>0</v>
      </c>
      <c r="AU739" s="55">
        <f>Y742</f>
        <v>0</v>
      </c>
      <c r="AV739" s="55">
        <f>W743</f>
        <v>0</v>
      </c>
      <c r="AW739" s="55">
        <f>Y743</f>
        <v>0</v>
      </c>
      <c r="AX739" s="55">
        <f>Y744</f>
        <v>0</v>
      </c>
      <c r="AY739" s="55">
        <f>J744</f>
        <v>0</v>
      </c>
      <c r="AZ739" s="56"/>
      <c r="BA739" s="56"/>
      <c r="BB739" s="56"/>
      <c r="BC739" s="56"/>
      <c r="BD739" s="56"/>
      <c r="BE739" s="56"/>
      <c r="BF739" s="56"/>
      <c r="BG739" s="56"/>
      <c r="BH739" s="56"/>
      <c r="BI739" s="56"/>
      <c r="BJ739" s="56"/>
      <c r="BK739" s="56"/>
      <c r="BL739" s="56"/>
      <c r="BM739" s="56"/>
      <c r="BN739" s="56"/>
    </row>
    <row r="740" spans="1:66" ht="11.25" customHeight="1">
      <c r="A740" s="221"/>
      <c r="B740" s="38"/>
      <c r="C740" s="206"/>
      <c r="D740" s="209"/>
      <c r="E740" s="85" t="s">
        <v>46</v>
      </c>
      <c r="F740" s="86"/>
      <c r="G740" s="206"/>
      <c r="H740" s="209"/>
      <c r="I740" s="85" t="s">
        <v>46</v>
      </c>
      <c r="J740" s="108"/>
      <c r="K740" s="206"/>
      <c r="L740" s="209"/>
      <c r="M740" s="85" t="s">
        <v>46</v>
      </c>
      <c r="N740" s="108"/>
      <c r="O740" s="43"/>
      <c r="P740" s="1"/>
      <c r="Q740" s="150"/>
      <c r="R740" s="15"/>
      <c r="S740" s="227" t="str">
        <f>IF(OR(S737="Empleado",S737="Familiar"),"Nombre del Empleado","N° Factura")</f>
        <v>N° Factura</v>
      </c>
      <c r="T740" s="228"/>
      <c r="U740" s="89"/>
      <c r="V740" s="47"/>
      <c r="W740" s="227" t="str">
        <f>IF(OR(W737="Empleado",W737="Familiar"),"Nombre del Empleado","N° Factura")</f>
        <v>N° Factura</v>
      </c>
      <c r="X740" s="228"/>
      <c r="Y740" s="89"/>
      <c r="Z740" s="47"/>
      <c r="AA740" s="227" t="str">
        <f>IF(OR(AA737="Empleado",AA737="Familiar"),"Nombre del Empleado","N° Factura")</f>
        <v>N° Factura</v>
      </c>
      <c r="AB740" s="228"/>
      <c r="AC740" s="89"/>
      <c r="AD740" s="48"/>
      <c r="AE740" s="181"/>
      <c r="AF740" s="181"/>
      <c r="AG740" s="181"/>
      <c r="AH740" s="181"/>
      <c r="AI740" s="181"/>
      <c r="AJ740" s="181"/>
      <c r="AK740" s="181"/>
      <c r="AL740" s="181"/>
      <c r="AM740" s="48"/>
      <c r="AN740" s="53">
        <f>A719</f>
        <v>46344</v>
      </c>
      <c r="AO740" s="54" t="str">
        <f>G720</f>
        <v>Consultorio N° 2</v>
      </c>
      <c r="AP740" s="55">
        <f t="shared" ref="AP740:AQ740" si="507">G745</f>
        <v>0</v>
      </c>
      <c r="AQ740" s="55">
        <f t="shared" si="507"/>
        <v>0</v>
      </c>
      <c r="AR740" s="55">
        <f>Y745</f>
        <v>0</v>
      </c>
      <c r="AS740" s="55">
        <f>W745</f>
        <v>0</v>
      </c>
      <c r="AT740" s="55">
        <f>W746</f>
        <v>0</v>
      </c>
      <c r="AU740" s="55">
        <f>Y746</f>
        <v>0</v>
      </c>
      <c r="AV740" s="55">
        <f>W747</f>
        <v>0</v>
      </c>
      <c r="AW740" s="55">
        <f>Y747</f>
        <v>0</v>
      </c>
      <c r="AX740" s="55">
        <f>Y748</f>
        <v>0</v>
      </c>
      <c r="AY740" s="55">
        <f>J748</f>
        <v>0</v>
      </c>
      <c r="AZ740" s="56"/>
      <c r="BA740" s="56"/>
      <c r="BB740" s="56"/>
      <c r="BC740" s="56"/>
      <c r="BD740" s="56"/>
      <c r="BE740" s="56"/>
      <c r="BF740" s="56"/>
      <c r="BG740" s="56"/>
      <c r="BH740" s="56"/>
      <c r="BI740" s="56"/>
      <c r="BJ740" s="56"/>
      <c r="BK740" s="56"/>
      <c r="BL740" s="56"/>
      <c r="BM740" s="56"/>
      <c r="BN740" s="56"/>
    </row>
    <row r="741" spans="1:66" ht="11.25" customHeight="1">
      <c r="A741" s="222">
        <f>A737+$Q$13/1440</f>
        <v>0.54166666666666663</v>
      </c>
      <c r="B741" s="38"/>
      <c r="C741" s="204"/>
      <c r="D741" s="207"/>
      <c r="E741" s="40" t="s">
        <v>36</v>
      </c>
      <c r="F741" s="42" t="str">
        <f>IF(D741&lt;&gt;"", VLOOKUP(D741,'Base de Datos'!$A$2:$D1268,2,FALSE()),"")</f>
        <v/>
      </c>
      <c r="G741" s="204"/>
      <c r="H741" s="216"/>
      <c r="I741" s="40" t="s">
        <v>36</v>
      </c>
      <c r="J741" s="42" t="str">
        <f>IF(H741&lt;&gt;"", VLOOKUP(H741,'Base de Datos'!$A$2:$D1268,2,FALSE()),"")</f>
        <v/>
      </c>
      <c r="K741" s="204"/>
      <c r="L741" s="216"/>
      <c r="M741" s="40" t="s">
        <v>36</v>
      </c>
      <c r="N741" s="42" t="str">
        <f>IF(L741&lt;&gt;"", VLOOKUP(L741,'Base de Datos'!$A$2:$D1268,2,FALSE()),"")</f>
        <v/>
      </c>
      <c r="O741" s="43"/>
      <c r="P741" s="1"/>
      <c r="Q741" s="150"/>
      <c r="R741" s="15"/>
      <c r="S741" s="45"/>
      <c r="T741" s="45" t="s">
        <v>37</v>
      </c>
      <c r="U741" s="46"/>
      <c r="V741" s="47"/>
      <c r="W741" s="45"/>
      <c r="X741" s="45" t="s">
        <v>37</v>
      </c>
      <c r="Y741" s="46"/>
      <c r="Z741" s="47"/>
      <c r="AA741" s="45"/>
      <c r="AB741" s="45" t="s">
        <v>37</v>
      </c>
      <c r="AC741" s="46"/>
      <c r="AD741" s="48"/>
      <c r="AE741" s="181"/>
      <c r="AF741" s="181"/>
      <c r="AG741" s="181"/>
      <c r="AH741" s="181"/>
      <c r="AI741" s="181"/>
      <c r="AJ741" s="181"/>
      <c r="AK741" s="181"/>
      <c r="AL741" s="181"/>
      <c r="AM741" s="48"/>
      <c r="AN741" s="53">
        <f>A719</f>
        <v>46344</v>
      </c>
      <c r="AO741" s="54" t="str">
        <f>G720</f>
        <v>Consultorio N° 2</v>
      </c>
      <c r="AP741" s="55">
        <f t="shared" ref="AP741:AQ741" si="508">G749</f>
        <v>0</v>
      </c>
      <c r="AQ741" s="55">
        <f t="shared" si="508"/>
        <v>0</v>
      </c>
      <c r="AR741" s="55">
        <f>Y749</f>
        <v>0</v>
      </c>
      <c r="AS741" s="55">
        <f>W749</f>
        <v>0</v>
      </c>
      <c r="AT741" s="55">
        <f>W750</f>
        <v>0</v>
      </c>
      <c r="AU741" s="55">
        <f>Y750</f>
        <v>0</v>
      </c>
      <c r="AV741" s="55">
        <f>W751</f>
        <v>0</v>
      </c>
      <c r="AW741" s="55">
        <f>Y751</f>
        <v>0</v>
      </c>
      <c r="AX741" s="55">
        <f>Y752</f>
        <v>0</v>
      </c>
      <c r="AY741" s="55">
        <f>J752</f>
        <v>0</v>
      </c>
      <c r="AZ741" s="56"/>
      <c r="BA741" s="56"/>
      <c r="BB741" s="56"/>
      <c r="BC741" s="56"/>
      <c r="BD741" s="56"/>
      <c r="BE741" s="56"/>
      <c r="BF741" s="56"/>
      <c r="BG741" s="56"/>
      <c r="BH741" s="56"/>
      <c r="BI741" s="56"/>
      <c r="BJ741" s="56"/>
      <c r="BK741" s="56"/>
      <c r="BL741" s="56"/>
      <c r="BM741" s="56"/>
      <c r="BN741" s="56"/>
    </row>
    <row r="742" spans="1:66" ht="11.25" customHeight="1">
      <c r="A742" s="220"/>
      <c r="B742" s="38"/>
      <c r="C742" s="205"/>
      <c r="D742" s="208"/>
      <c r="E742" s="57" t="s">
        <v>42</v>
      </c>
      <c r="F742" s="58" t="str">
        <f>IF(D741&lt;&gt;"", VLOOKUP(D741,'Base de Datos'!$A$2:$D1268,3,FALSE()),"")</f>
        <v/>
      </c>
      <c r="G742" s="205"/>
      <c r="H742" s="208"/>
      <c r="I742" s="57" t="s">
        <v>42</v>
      </c>
      <c r="J742" s="58" t="str">
        <f>IF(H741&lt;&gt;"", VLOOKUP(H741,'Base de Datos'!$A$2:$D1268,3,FALSE()),"")</f>
        <v/>
      </c>
      <c r="K742" s="205"/>
      <c r="L742" s="208"/>
      <c r="M742" s="57" t="s">
        <v>42</v>
      </c>
      <c r="N742" s="58" t="str">
        <f>IF(L741&lt;&gt;"", VLOOKUP(L741,'Base de Datos'!$A$2:$D1268,3,FALSE()),"")</f>
        <v/>
      </c>
      <c r="O742" s="43"/>
      <c r="P742" s="1"/>
      <c r="Q742" s="1"/>
      <c r="R742" s="15"/>
      <c r="S742" s="229"/>
      <c r="T742" s="230"/>
      <c r="U742" s="59"/>
      <c r="V742" s="47"/>
      <c r="W742" s="229"/>
      <c r="X742" s="230"/>
      <c r="Y742" s="59"/>
      <c r="Z742" s="47"/>
      <c r="AA742" s="229"/>
      <c r="AB742" s="230"/>
      <c r="AC742" s="59"/>
      <c r="AD742" s="48"/>
      <c r="AE742" s="181"/>
      <c r="AF742" s="181"/>
      <c r="AG742" s="181"/>
      <c r="AH742" s="181"/>
      <c r="AI742" s="181"/>
      <c r="AJ742" s="181"/>
      <c r="AK742" s="181"/>
      <c r="AL742" s="181"/>
      <c r="AM742" s="48"/>
      <c r="AN742" s="53">
        <f>A719</f>
        <v>46344</v>
      </c>
      <c r="AO742" s="54" t="str">
        <f>G720</f>
        <v>Consultorio N° 2</v>
      </c>
      <c r="AP742" s="55">
        <f t="shared" ref="AP742:AQ742" si="509">G753</f>
        <v>0</v>
      </c>
      <c r="AQ742" s="55">
        <f t="shared" si="509"/>
        <v>0</v>
      </c>
      <c r="AR742" s="55">
        <f>Y753</f>
        <v>0</v>
      </c>
      <c r="AS742" s="55">
        <f>W753</f>
        <v>0</v>
      </c>
      <c r="AT742" s="55">
        <f>W754</f>
        <v>0</v>
      </c>
      <c r="AU742" s="55">
        <f>Y754</f>
        <v>0</v>
      </c>
      <c r="AV742" s="55">
        <f>W755</f>
        <v>0</v>
      </c>
      <c r="AW742" s="55">
        <f>Y755</f>
        <v>0</v>
      </c>
      <c r="AX742" s="55">
        <f>Y756</f>
        <v>0</v>
      </c>
      <c r="AY742" s="55">
        <f>J756</f>
        <v>0</v>
      </c>
      <c r="AZ742" s="56"/>
      <c r="BA742" s="56"/>
      <c r="BB742" s="56"/>
      <c r="BC742" s="56"/>
      <c r="BD742" s="56"/>
      <c r="BE742" s="56"/>
      <c r="BF742" s="56"/>
      <c r="BG742" s="56"/>
      <c r="BH742" s="56"/>
      <c r="BI742" s="56"/>
      <c r="BJ742" s="56"/>
      <c r="BK742" s="56"/>
      <c r="BL742" s="56"/>
      <c r="BM742" s="56"/>
      <c r="BN742" s="56"/>
    </row>
    <row r="743" spans="1:66" ht="11.25" customHeight="1">
      <c r="A743" s="220"/>
      <c r="B743" s="38"/>
      <c r="C743" s="205"/>
      <c r="D743" s="208"/>
      <c r="E743" s="57" t="s">
        <v>44</v>
      </c>
      <c r="F743" s="58" t="str">
        <f>IF(D741&lt;&gt;"", VLOOKUP(D741,'Base de Datos'!$A$2:$D1268,4,FALSE()),"")</f>
        <v/>
      </c>
      <c r="G743" s="205"/>
      <c r="H743" s="208"/>
      <c r="I743" s="57" t="s">
        <v>44</v>
      </c>
      <c r="J743" s="58" t="str">
        <f>IF(H741&lt;&gt;"", VLOOKUP(H741,'Base de Datos'!$A$2:$D1268,4,FALSE()),"")</f>
        <v/>
      </c>
      <c r="K743" s="205"/>
      <c r="L743" s="208"/>
      <c r="M743" s="57" t="s">
        <v>44</v>
      </c>
      <c r="N743" s="58" t="str">
        <f>IF(L741&lt;&gt;"", VLOOKUP(L741,'Base de Datos'!$A$2:$D1268,4,FALSE()),"")</f>
        <v/>
      </c>
      <c r="O743" s="1"/>
      <c r="P743" s="1"/>
      <c r="Q743" s="1"/>
      <c r="R743" s="15"/>
      <c r="S743" s="229"/>
      <c r="T743" s="230"/>
      <c r="U743" s="59"/>
      <c r="V743" s="47"/>
      <c r="W743" s="229"/>
      <c r="X743" s="230"/>
      <c r="Y743" s="59"/>
      <c r="Z743" s="47"/>
      <c r="AA743" s="229"/>
      <c r="AB743" s="230"/>
      <c r="AC743" s="59"/>
      <c r="AD743" s="48"/>
      <c r="AE743" s="181"/>
      <c r="AF743" s="181"/>
      <c r="AG743" s="181"/>
      <c r="AH743" s="181"/>
      <c r="AI743" s="181"/>
      <c r="AJ743" s="181"/>
      <c r="AK743" s="181"/>
      <c r="AL743" s="181"/>
      <c r="AM743" s="48"/>
      <c r="AN743" s="53">
        <f>A719</f>
        <v>46344</v>
      </c>
      <c r="AO743" s="54" t="str">
        <f>G720</f>
        <v>Consultorio N° 2</v>
      </c>
      <c r="AP743" s="55">
        <f t="shared" ref="AP743:AQ743" si="510">G757</f>
        <v>0</v>
      </c>
      <c r="AQ743" s="55">
        <f t="shared" si="510"/>
        <v>0</v>
      </c>
      <c r="AR743" s="55">
        <f>Y757</f>
        <v>0</v>
      </c>
      <c r="AS743" s="55">
        <f>W757</f>
        <v>0</v>
      </c>
      <c r="AT743" s="55">
        <f>W758</f>
        <v>0</v>
      </c>
      <c r="AU743" s="55">
        <f>Y758</f>
        <v>0</v>
      </c>
      <c r="AV743" s="55">
        <f>W759</f>
        <v>0</v>
      </c>
      <c r="AW743" s="55">
        <f>Y759</f>
        <v>0</v>
      </c>
      <c r="AX743" s="55">
        <f>Y760</f>
        <v>0</v>
      </c>
      <c r="AY743" s="55">
        <f>J760</f>
        <v>0</v>
      </c>
      <c r="AZ743" s="56"/>
      <c r="BA743" s="56"/>
      <c r="BB743" s="56"/>
      <c r="BC743" s="56"/>
      <c r="BD743" s="56"/>
      <c r="BE743" s="56"/>
      <c r="BF743" s="56"/>
      <c r="BG743" s="56"/>
      <c r="BH743" s="56"/>
      <c r="BI743" s="56"/>
      <c r="BJ743" s="56"/>
      <c r="BK743" s="56"/>
      <c r="BL743" s="56"/>
      <c r="BM743" s="56"/>
      <c r="BN743" s="56"/>
    </row>
    <row r="744" spans="1:66" ht="11.25" customHeight="1">
      <c r="A744" s="221"/>
      <c r="B744" s="38"/>
      <c r="C744" s="206"/>
      <c r="D744" s="209"/>
      <c r="E744" s="85" t="s">
        <v>46</v>
      </c>
      <c r="F744" s="86"/>
      <c r="G744" s="206"/>
      <c r="H744" s="209"/>
      <c r="I744" s="85" t="s">
        <v>46</v>
      </c>
      <c r="J744" s="108"/>
      <c r="K744" s="206"/>
      <c r="L744" s="209"/>
      <c r="M744" s="85" t="s">
        <v>46</v>
      </c>
      <c r="N744" s="108"/>
      <c r="O744" s="43"/>
      <c r="P744" s="1"/>
      <c r="Q744" s="1"/>
      <c r="R744" s="15"/>
      <c r="S744" s="227" t="str">
        <f>IF(OR(S741="Empleado",S741="Familiar"),"Nombre del Empleado","N° Factura")</f>
        <v>N° Factura</v>
      </c>
      <c r="T744" s="228"/>
      <c r="U744" s="89"/>
      <c r="V744" s="47"/>
      <c r="W744" s="227" t="str">
        <f>IF(OR(W741="Empleado",W741="Familiar"),"Nombre del Empleado","N° Factura")</f>
        <v>N° Factura</v>
      </c>
      <c r="X744" s="228"/>
      <c r="Y744" s="89"/>
      <c r="Z744" s="47"/>
      <c r="AA744" s="227" t="str">
        <f>IF(OR(AA741="Empleado",AA741="Familiar"),"Nombre del Empleado","N° Factura")</f>
        <v>N° Factura</v>
      </c>
      <c r="AB744" s="228"/>
      <c r="AC744" s="89"/>
      <c r="AD744" s="48"/>
      <c r="AE744" s="181"/>
      <c r="AF744" s="181"/>
      <c r="AG744" s="181"/>
      <c r="AH744" s="181"/>
      <c r="AI744" s="181"/>
      <c r="AJ744" s="181"/>
      <c r="AK744" s="181"/>
      <c r="AL744" s="181"/>
      <c r="AM744" s="48"/>
      <c r="AN744" s="53">
        <f>A719</f>
        <v>46344</v>
      </c>
      <c r="AO744" s="54" t="str">
        <f>K720</f>
        <v>Consultorio N° 3</v>
      </c>
      <c r="AP744" s="55">
        <f t="shared" ref="AP744:AQ744" si="511">K721</f>
        <v>0</v>
      </c>
      <c r="AQ744" s="55">
        <f t="shared" si="511"/>
        <v>0</v>
      </c>
      <c r="AR744" s="55">
        <f>AC721</f>
        <v>0</v>
      </c>
      <c r="AS744" s="55">
        <f>AA721</f>
        <v>0</v>
      </c>
      <c r="AT744" s="55">
        <f>AA722</f>
        <v>0</v>
      </c>
      <c r="AU744" s="55">
        <f>AC722</f>
        <v>0</v>
      </c>
      <c r="AV744" s="55">
        <f>AA723</f>
        <v>0</v>
      </c>
      <c r="AW744" s="55">
        <f>AC723</f>
        <v>0</v>
      </c>
      <c r="AX744" s="55">
        <f>AC724</f>
        <v>0</v>
      </c>
      <c r="AY744" s="55">
        <f>N724</f>
        <v>0</v>
      </c>
      <c r="AZ744" s="56"/>
      <c r="BA744" s="56"/>
      <c r="BB744" s="56"/>
      <c r="BC744" s="56"/>
      <c r="BD744" s="56"/>
      <c r="BE744" s="56"/>
      <c r="BF744" s="56"/>
      <c r="BG744" s="56"/>
      <c r="BH744" s="56"/>
      <c r="BI744" s="56"/>
      <c r="BJ744" s="56"/>
      <c r="BK744" s="56"/>
      <c r="BL744" s="56"/>
      <c r="BM744" s="56"/>
      <c r="BN744" s="56"/>
    </row>
    <row r="745" spans="1:66" ht="11.25" customHeight="1">
      <c r="A745" s="222">
        <f>A741+$Q$13/1440</f>
        <v>0.58333333333333326</v>
      </c>
      <c r="B745" s="38"/>
      <c r="C745" s="204"/>
      <c r="D745" s="207"/>
      <c r="E745" s="40" t="s">
        <v>36</v>
      </c>
      <c r="F745" s="42" t="str">
        <f>IF(D745&lt;&gt;"", VLOOKUP(D745,'Base de Datos'!$A$2:$D1268,2,FALSE()),"")</f>
        <v/>
      </c>
      <c r="G745" s="204"/>
      <c r="H745" s="216"/>
      <c r="I745" s="40" t="s">
        <v>36</v>
      </c>
      <c r="J745" s="42" t="str">
        <f>IF(H745&lt;&gt;"", VLOOKUP(H745,'Base de Datos'!$A$2:$D1268,2,FALSE()),"")</f>
        <v/>
      </c>
      <c r="K745" s="204"/>
      <c r="L745" s="216"/>
      <c r="M745" s="40" t="s">
        <v>36</v>
      </c>
      <c r="N745" s="42" t="str">
        <f>IF(L745&lt;&gt;"", VLOOKUP(L745,'Base de Datos'!$A$2:$D1268,2,FALSE()),"")</f>
        <v/>
      </c>
      <c r="O745" s="43"/>
      <c r="P745" s="151"/>
      <c r="Q745" s="1"/>
      <c r="R745" s="15"/>
      <c r="S745" s="45"/>
      <c r="T745" s="45" t="s">
        <v>37</v>
      </c>
      <c r="U745" s="46"/>
      <c r="V745" s="47"/>
      <c r="W745" s="45"/>
      <c r="X745" s="45" t="s">
        <v>37</v>
      </c>
      <c r="Y745" s="46"/>
      <c r="Z745" s="47"/>
      <c r="AA745" s="45"/>
      <c r="AB745" s="45" t="s">
        <v>37</v>
      </c>
      <c r="AC745" s="46"/>
      <c r="AD745" s="48"/>
      <c r="AE745" s="181"/>
      <c r="AF745" s="181"/>
      <c r="AG745" s="181"/>
      <c r="AH745" s="181"/>
      <c r="AI745" s="181"/>
      <c r="AJ745" s="181"/>
      <c r="AK745" s="181"/>
      <c r="AL745" s="181"/>
      <c r="AM745" s="48"/>
      <c r="AN745" s="53">
        <f>A719</f>
        <v>46344</v>
      </c>
      <c r="AO745" s="54" t="str">
        <f>K720</f>
        <v>Consultorio N° 3</v>
      </c>
      <c r="AP745" s="55">
        <f t="shared" ref="AP745:AQ745" si="512">K725</f>
        <v>0</v>
      </c>
      <c r="AQ745" s="55">
        <f t="shared" si="512"/>
        <v>0</v>
      </c>
      <c r="AR745" s="55">
        <f>AC725</f>
        <v>0</v>
      </c>
      <c r="AS745" s="55">
        <f>AA725</f>
        <v>0</v>
      </c>
      <c r="AT745" s="55">
        <f>AA726</f>
        <v>0</v>
      </c>
      <c r="AU745" s="55">
        <f>AC726</f>
        <v>0</v>
      </c>
      <c r="AV745" s="55">
        <f>AA727</f>
        <v>0</v>
      </c>
      <c r="AW745" s="55">
        <f>AC727</f>
        <v>0</v>
      </c>
      <c r="AX745" s="55">
        <f>AC728</f>
        <v>0</v>
      </c>
      <c r="AY745" s="55">
        <f>N728</f>
        <v>0</v>
      </c>
      <c r="AZ745" s="56"/>
      <c r="BA745" s="56"/>
      <c r="BB745" s="56"/>
      <c r="BC745" s="56"/>
      <c r="BD745" s="56"/>
      <c r="BE745" s="56"/>
      <c r="BF745" s="56"/>
      <c r="BG745" s="56"/>
      <c r="BH745" s="56"/>
      <c r="BI745" s="56"/>
      <c r="BJ745" s="56"/>
      <c r="BK745" s="56"/>
      <c r="BL745" s="56"/>
      <c r="BM745" s="56"/>
      <c r="BN745" s="56"/>
    </row>
    <row r="746" spans="1:66" ht="11.25" customHeight="1">
      <c r="A746" s="220"/>
      <c r="B746" s="38"/>
      <c r="C746" s="205"/>
      <c r="D746" s="208"/>
      <c r="E746" s="57" t="s">
        <v>42</v>
      </c>
      <c r="F746" s="58" t="str">
        <f>IF(D745&lt;&gt;"", VLOOKUP(D745,'Base de Datos'!$A$2:$D1268,3,FALSE()),"")</f>
        <v/>
      </c>
      <c r="G746" s="205"/>
      <c r="H746" s="208"/>
      <c r="I746" s="57" t="s">
        <v>42</v>
      </c>
      <c r="J746" s="58" t="str">
        <f>IF(H745&lt;&gt;"", VLOOKUP(H745,'Base de Datos'!$A$2:$D1268,3,FALSE()),"")</f>
        <v/>
      </c>
      <c r="K746" s="205"/>
      <c r="L746" s="208"/>
      <c r="M746" s="57" t="s">
        <v>42</v>
      </c>
      <c r="N746" s="58" t="str">
        <f>IF(L745&lt;&gt;"", VLOOKUP(L745,'Base de Datos'!$A$2:$D1268,3,FALSE()),"")</f>
        <v/>
      </c>
      <c r="O746" s="43"/>
      <c r="P746" s="151"/>
      <c r="Q746" s="152"/>
      <c r="R746" s="15"/>
      <c r="S746" s="229"/>
      <c r="T746" s="230"/>
      <c r="U746" s="59"/>
      <c r="V746" s="47"/>
      <c r="W746" s="229"/>
      <c r="X746" s="230"/>
      <c r="Y746" s="59"/>
      <c r="Z746" s="47"/>
      <c r="AA746" s="229"/>
      <c r="AB746" s="230"/>
      <c r="AC746" s="59"/>
      <c r="AD746" s="48"/>
      <c r="AE746" s="181"/>
      <c r="AF746" s="181"/>
      <c r="AG746" s="181"/>
      <c r="AH746" s="181"/>
      <c r="AI746" s="181"/>
      <c r="AJ746" s="181"/>
      <c r="AK746" s="181"/>
      <c r="AL746" s="181"/>
      <c r="AM746" s="48"/>
      <c r="AN746" s="53">
        <f>A719</f>
        <v>46344</v>
      </c>
      <c r="AO746" s="54" t="str">
        <f>K720</f>
        <v>Consultorio N° 3</v>
      </c>
      <c r="AP746" s="55">
        <f t="shared" ref="AP746:AQ746" si="513">K729</f>
        <v>0</v>
      </c>
      <c r="AQ746" s="55">
        <f t="shared" si="513"/>
        <v>0</v>
      </c>
      <c r="AR746" s="55">
        <f>AC729</f>
        <v>0</v>
      </c>
      <c r="AS746" s="55">
        <f>AA729</f>
        <v>0</v>
      </c>
      <c r="AT746" s="55">
        <f>AA730</f>
        <v>0</v>
      </c>
      <c r="AU746" s="55">
        <f>AC730</f>
        <v>0</v>
      </c>
      <c r="AV746" s="55">
        <f>AA731</f>
        <v>0</v>
      </c>
      <c r="AW746" s="55">
        <f>AC731</f>
        <v>0</v>
      </c>
      <c r="AX746" s="55">
        <f>AC732</f>
        <v>0</v>
      </c>
      <c r="AY746" s="55">
        <f>N732</f>
        <v>0</v>
      </c>
      <c r="AZ746" s="56"/>
      <c r="BA746" s="56"/>
      <c r="BB746" s="56"/>
      <c r="BC746" s="56"/>
      <c r="BD746" s="56"/>
      <c r="BE746" s="56"/>
      <c r="BF746" s="56"/>
      <c r="BG746" s="56"/>
      <c r="BH746" s="56"/>
      <c r="BI746" s="56"/>
      <c r="BJ746" s="56"/>
      <c r="BK746" s="56"/>
      <c r="BL746" s="56"/>
      <c r="BM746" s="56"/>
      <c r="BN746" s="56"/>
    </row>
    <row r="747" spans="1:66" ht="11.25" customHeight="1">
      <c r="A747" s="220"/>
      <c r="B747" s="38"/>
      <c r="C747" s="205"/>
      <c r="D747" s="208"/>
      <c r="E747" s="57" t="s">
        <v>44</v>
      </c>
      <c r="F747" s="58" t="str">
        <f>IF(D745&lt;&gt;"", VLOOKUP(D745,'Base de Datos'!$A$2:$D1268,4,FALSE()),"")</f>
        <v/>
      </c>
      <c r="G747" s="205"/>
      <c r="H747" s="208"/>
      <c r="I747" s="57" t="s">
        <v>44</v>
      </c>
      <c r="J747" s="58" t="str">
        <f>IF(H745&lt;&gt;"", VLOOKUP(H745,'Base de Datos'!$A$2:$D1268,4,FALSE()),"")</f>
        <v/>
      </c>
      <c r="K747" s="205"/>
      <c r="L747" s="208"/>
      <c r="M747" s="57" t="s">
        <v>44</v>
      </c>
      <c r="N747" s="58" t="str">
        <f>IF(L745&lt;&gt;"", VLOOKUP(L745,'Base de Datos'!$A$2:$D1268,4,FALSE()),"")</f>
        <v/>
      </c>
      <c r="O747" s="43"/>
      <c r="P747" s="151"/>
      <c r="Q747" s="152"/>
      <c r="R747" s="15"/>
      <c r="S747" s="229"/>
      <c r="T747" s="230"/>
      <c r="U747" s="59"/>
      <c r="V747" s="47"/>
      <c r="W747" s="229"/>
      <c r="X747" s="230"/>
      <c r="Y747" s="59"/>
      <c r="Z747" s="47"/>
      <c r="AA747" s="229"/>
      <c r="AB747" s="230"/>
      <c r="AC747" s="59"/>
      <c r="AD747" s="48"/>
      <c r="AE747" s="181"/>
      <c r="AF747" s="181"/>
      <c r="AG747" s="181"/>
      <c r="AH747" s="181"/>
      <c r="AI747" s="181"/>
      <c r="AJ747" s="181"/>
      <c r="AK747" s="181"/>
      <c r="AL747" s="181"/>
      <c r="AM747" s="48"/>
      <c r="AN747" s="53">
        <f>A719</f>
        <v>46344</v>
      </c>
      <c r="AO747" s="54" t="str">
        <f>K720</f>
        <v>Consultorio N° 3</v>
      </c>
      <c r="AP747" s="55">
        <f t="shared" ref="AP747:AQ747" si="514">K733</f>
        <v>0</v>
      </c>
      <c r="AQ747" s="55">
        <f t="shared" si="514"/>
        <v>0</v>
      </c>
      <c r="AR747" s="55">
        <f>AC733</f>
        <v>0</v>
      </c>
      <c r="AS747" s="55">
        <f>AA733</f>
        <v>0</v>
      </c>
      <c r="AT747" s="55">
        <f>AA734</f>
        <v>0</v>
      </c>
      <c r="AU747" s="55">
        <f>AC734</f>
        <v>0</v>
      </c>
      <c r="AV747" s="55">
        <f>AA735</f>
        <v>0</v>
      </c>
      <c r="AW747" s="55">
        <f>AC735</f>
        <v>0</v>
      </c>
      <c r="AX747" s="55">
        <f>AC736</f>
        <v>0</v>
      </c>
      <c r="AY747" s="55">
        <f>N736</f>
        <v>0</v>
      </c>
      <c r="AZ747" s="56"/>
      <c r="BA747" s="56"/>
      <c r="BB747" s="56"/>
      <c r="BC747" s="56"/>
      <c r="BD747" s="56"/>
      <c r="BE747" s="56"/>
      <c r="BF747" s="56"/>
      <c r="BG747" s="56"/>
      <c r="BH747" s="56"/>
      <c r="BI747" s="56"/>
      <c r="BJ747" s="56"/>
      <c r="BK747" s="56"/>
      <c r="BL747" s="56"/>
      <c r="BM747" s="56"/>
      <c r="BN747" s="56"/>
    </row>
    <row r="748" spans="1:66" ht="11.25" customHeight="1">
      <c r="A748" s="221"/>
      <c r="B748" s="38"/>
      <c r="C748" s="206"/>
      <c r="D748" s="209"/>
      <c r="E748" s="85" t="s">
        <v>46</v>
      </c>
      <c r="F748" s="86"/>
      <c r="G748" s="206"/>
      <c r="H748" s="209"/>
      <c r="I748" s="85" t="s">
        <v>46</v>
      </c>
      <c r="J748" s="108"/>
      <c r="K748" s="206"/>
      <c r="L748" s="209"/>
      <c r="M748" s="85" t="s">
        <v>46</v>
      </c>
      <c r="N748" s="108"/>
      <c r="O748" s="43"/>
      <c r="P748" s="151"/>
      <c r="Q748" s="1"/>
      <c r="R748" s="15"/>
      <c r="S748" s="227" t="str">
        <f>IF(OR(S745="Empleado",S745="Familiar"),"Nombre del Empleado","N° Factura")</f>
        <v>N° Factura</v>
      </c>
      <c r="T748" s="228"/>
      <c r="U748" s="89"/>
      <c r="V748" s="47"/>
      <c r="W748" s="227" t="str">
        <f>IF(OR(W745="Empleado",W745="Familiar"),"Nombre del Empleado","N° Factura")</f>
        <v>N° Factura</v>
      </c>
      <c r="X748" s="228"/>
      <c r="Y748" s="89"/>
      <c r="Z748" s="47"/>
      <c r="AA748" s="227" t="str">
        <f>IF(OR(AA745="Empleado",AA745="Familiar"),"Nombre del Empleado","N° Factura")</f>
        <v>N° Factura</v>
      </c>
      <c r="AB748" s="228"/>
      <c r="AC748" s="89"/>
      <c r="AD748" s="48"/>
      <c r="AE748" s="181"/>
      <c r="AF748" s="181"/>
      <c r="AG748" s="181"/>
      <c r="AH748" s="181"/>
      <c r="AI748" s="181"/>
      <c r="AJ748" s="181"/>
      <c r="AK748" s="181"/>
      <c r="AL748" s="181"/>
      <c r="AM748" s="48"/>
      <c r="AN748" s="53">
        <f>A719</f>
        <v>46344</v>
      </c>
      <c r="AO748" s="54" t="str">
        <f>K720</f>
        <v>Consultorio N° 3</v>
      </c>
      <c r="AP748" s="55">
        <f t="shared" ref="AP748:AQ748" si="515">K737</f>
        <v>0</v>
      </c>
      <c r="AQ748" s="55">
        <f t="shared" si="515"/>
        <v>0</v>
      </c>
      <c r="AR748" s="55">
        <f>AC737</f>
        <v>0</v>
      </c>
      <c r="AS748" s="55">
        <f>AA737</f>
        <v>0</v>
      </c>
      <c r="AT748" s="55">
        <f>AA738</f>
        <v>0</v>
      </c>
      <c r="AU748" s="55">
        <f>AC738</f>
        <v>0</v>
      </c>
      <c r="AV748" s="55">
        <f>AA739</f>
        <v>0</v>
      </c>
      <c r="AW748" s="55">
        <f>AC739</f>
        <v>0</v>
      </c>
      <c r="AX748" s="55">
        <f>AC740</f>
        <v>0</v>
      </c>
      <c r="AY748" s="55">
        <f>N740</f>
        <v>0</v>
      </c>
      <c r="AZ748" s="56"/>
      <c r="BA748" s="56"/>
      <c r="BB748" s="56"/>
      <c r="BC748" s="56"/>
      <c r="BD748" s="56"/>
      <c r="BE748" s="56"/>
      <c r="BF748" s="56"/>
      <c r="BG748" s="56"/>
      <c r="BH748" s="56"/>
      <c r="BI748" s="56"/>
      <c r="BJ748" s="56"/>
      <c r="BK748" s="56"/>
      <c r="BL748" s="56"/>
      <c r="BM748" s="56"/>
      <c r="BN748" s="56"/>
    </row>
    <row r="749" spans="1:66" ht="11.25" customHeight="1">
      <c r="A749" s="222">
        <f>A745+$Q$13/1440</f>
        <v>0.62499999999999989</v>
      </c>
      <c r="B749" s="38"/>
      <c r="C749" s="204"/>
      <c r="D749" s="207"/>
      <c r="E749" s="40" t="s">
        <v>36</v>
      </c>
      <c r="F749" s="42" t="str">
        <f>IF(D749&lt;&gt;"", VLOOKUP(D749,'Base de Datos'!$A$2:$D1268,2,FALSE()),"")</f>
        <v/>
      </c>
      <c r="G749" s="204"/>
      <c r="H749" s="216"/>
      <c r="I749" s="40" t="s">
        <v>36</v>
      </c>
      <c r="J749" s="42" t="str">
        <f>IF(H749&lt;&gt;"", VLOOKUP(H749,'Base de Datos'!$A$2:$D1268,2,FALSE()),"")</f>
        <v/>
      </c>
      <c r="K749" s="204"/>
      <c r="L749" s="216"/>
      <c r="M749" s="40" t="s">
        <v>36</v>
      </c>
      <c r="N749" s="42" t="str">
        <f>IF(L749&lt;&gt;"", VLOOKUP(L749,'Base de Datos'!$A$2:$D1268,2,FALSE()),"")</f>
        <v/>
      </c>
      <c r="O749" s="43"/>
      <c r="P749" s="153"/>
      <c r="Q749" s="154"/>
      <c r="R749" s="15"/>
      <c r="S749" s="45"/>
      <c r="T749" s="45" t="s">
        <v>37</v>
      </c>
      <c r="U749" s="46"/>
      <c r="V749" s="47"/>
      <c r="W749" s="45"/>
      <c r="X749" s="45" t="s">
        <v>37</v>
      </c>
      <c r="Y749" s="46"/>
      <c r="Z749" s="47"/>
      <c r="AA749" s="45"/>
      <c r="AB749" s="45" t="s">
        <v>37</v>
      </c>
      <c r="AC749" s="46"/>
      <c r="AD749" s="48"/>
      <c r="AE749" s="181"/>
      <c r="AF749" s="181"/>
      <c r="AG749" s="181"/>
      <c r="AH749" s="181"/>
      <c r="AI749" s="181"/>
      <c r="AJ749" s="181"/>
      <c r="AK749" s="181"/>
      <c r="AL749" s="181"/>
      <c r="AM749" s="48"/>
      <c r="AN749" s="53">
        <f>A719</f>
        <v>46344</v>
      </c>
      <c r="AO749" s="54" t="str">
        <f>K720</f>
        <v>Consultorio N° 3</v>
      </c>
      <c r="AP749" s="55">
        <f t="shared" ref="AP749:AQ749" si="516">K741</f>
        <v>0</v>
      </c>
      <c r="AQ749" s="55">
        <f t="shared" si="516"/>
        <v>0</v>
      </c>
      <c r="AR749" s="55">
        <f>AC741</f>
        <v>0</v>
      </c>
      <c r="AS749" s="55">
        <f>AA741</f>
        <v>0</v>
      </c>
      <c r="AT749" s="55">
        <f>AA742</f>
        <v>0</v>
      </c>
      <c r="AU749" s="55">
        <f>AC742</f>
        <v>0</v>
      </c>
      <c r="AV749" s="55">
        <f>AA743</f>
        <v>0</v>
      </c>
      <c r="AW749" s="55">
        <f>AC743</f>
        <v>0</v>
      </c>
      <c r="AX749" s="55">
        <f>AC744</f>
        <v>0</v>
      </c>
      <c r="AY749" s="55">
        <f>N744</f>
        <v>0</v>
      </c>
      <c r="AZ749" s="56"/>
      <c r="BA749" s="56"/>
      <c r="BB749" s="56"/>
      <c r="BC749" s="56"/>
      <c r="BD749" s="56"/>
      <c r="BE749" s="56"/>
      <c r="BF749" s="56"/>
      <c r="BG749" s="56"/>
      <c r="BH749" s="56"/>
      <c r="BI749" s="56"/>
      <c r="BJ749" s="56"/>
      <c r="BK749" s="56"/>
      <c r="BL749" s="56"/>
      <c r="BM749" s="56"/>
      <c r="BN749" s="56"/>
    </row>
    <row r="750" spans="1:66" ht="11.25" customHeight="1">
      <c r="A750" s="220"/>
      <c r="B750" s="38"/>
      <c r="C750" s="205"/>
      <c r="D750" s="208"/>
      <c r="E750" s="57" t="s">
        <v>42</v>
      </c>
      <c r="F750" s="58" t="str">
        <f>IF(D749&lt;&gt;"", VLOOKUP(D749,'Base de Datos'!$A$2:$D1268,3,FALSE()),"")</f>
        <v/>
      </c>
      <c r="G750" s="205"/>
      <c r="H750" s="208"/>
      <c r="I750" s="57" t="s">
        <v>42</v>
      </c>
      <c r="J750" s="58" t="str">
        <f>IF(H749&lt;&gt;"", VLOOKUP(H749,'Base de Datos'!$A$2:$D1268,3,FALSE()),"")</f>
        <v/>
      </c>
      <c r="K750" s="205"/>
      <c r="L750" s="208"/>
      <c r="M750" s="57" t="s">
        <v>42</v>
      </c>
      <c r="N750" s="58" t="str">
        <f>IF(L749&lt;&gt;"", VLOOKUP(L749,'Base de Datos'!$A$2:$D1268,3,FALSE()),"")</f>
        <v/>
      </c>
      <c r="O750" s="43"/>
      <c r="P750" s="153"/>
      <c r="Q750" s="154"/>
      <c r="R750" s="15"/>
      <c r="S750" s="229"/>
      <c r="T750" s="230"/>
      <c r="U750" s="59"/>
      <c r="V750" s="47"/>
      <c r="W750" s="229"/>
      <c r="X750" s="230"/>
      <c r="Y750" s="59"/>
      <c r="Z750" s="47"/>
      <c r="AA750" s="229"/>
      <c r="AB750" s="230"/>
      <c r="AC750" s="59"/>
      <c r="AD750" s="48"/>
      <c r="AE750" s="181"/>
      <c r="AF750" s="181"/>
      <c r="AG750" s="181"/>
      <c r="AH750" s="181"/>
      <c r="AI750" s="181"/>
      <c r="AJ750" s="181"/>
      <c r="AK750" s="181"/>
      <c r="AL750" s="181"/>
      <c r="AM750" s="48"/>
      <c r="AN750" s="53">
        <f>A719</f>
        <v>46344</v>
      </c>
      <c r="AO750" s="54" t="str">
        <f>K720</f>
        <v>Consultorio N° 3</v>
      </c>
      <c r="AP750" s="55">
        <f t="shared" ref="AP750:AQ750" si="517">K745</f>
        <v>0</v>
      </c>
      <c r="AQ750" s="55">
        <f t="shared" si="517"/>
        <v>0</v>
      </c>
      <c r="AR750" s="55">
        <f>AC745</f>
        <v>0</v>
      </c>
      <c r="AS750" s="55">
        <f>AA745</f>
        <v>0</v>
      </c>
      <c r="AT750" s="55">
        <f>AA746</f>
        <v>0</v>
      </c>
      <c r="AU750" s="55">
        <f>AC746</f>
        <v>0</v>
      </c>
      <c r="AV750" s="55">
        <f>AA747</f>
        <v>0</v>
      </c>
      <c r="AW750" s="55">
        <f>AC747</f>
        <v>0</v>
      </c>
      <c r="AX750" s="55">
        <f>AC748</f>
        <v>0</v>
      </c>
      <c r="AY750" s="55">
        <f>N748</f>
        <v>0</v>
      </c>
      <c r="AZ750" s="56"/>
      <c r="BA750" s="56"/>
      <c r="BB750" s="56"/>
      <c r="BC750" s="56"/>
      <c r="BD750" s="56"/>
      <c r="BE750" s="56"/>
      <c r="BF750" s="56"/>
      <c r="BG750" s="56"/>
      <c r="BH750" s="56"/>
      <c r="BI750" s="56"/>
      <c r="BJ750" s="56"/>
      <c r="BK750" s="56"/>
      <c r="BL750" s="56"/>
      <c r="BM750" s="56"/>
      <c r="BN750" s="56"/>
    </row>
    <row r="751" spans="1:66" ht="11.25" customHeight="1">
      <c r="A751" s="220"/>
      <c r="B751" s="38"/>
      <c r="C751" s="205"/>
      <c r="D751" s="208"/>
      <c r="E751" s="57" t="s">
        <v>44</v>
      </c>
      <c r="F751" s="58" t="str">
        <f>IF(D749&lt;&gt;"", VLOOKUP(D749,'Base de Datos'!$A$2:$D1268,4,FALSE()),"")</f>
        <v/>
      </c>
      <c r="G751" s="205"/>
      <c r="H751" s="208"/>
      <c r="I751" s="57" t="s">
        <v>44</v>
      </c>
      <c r="J751" s="58" t="str">
        <f>IF(H749&lt;&gt;"", VLOOKUP(H749,'Base de Datos'!$A$2:$D1268,4,FALSE()),"")</f>
        <v/>
      </c>
      <c r="K751" s="205"/>
      <c r="L751" s="208"/>
      <c r="M751" s="57" t="s">
        <v>44</v>
      </c>
      <c r="N751" s="58" t="str">
        <f>IF(L749&lt;&gt;"", VLOOKUP(L749,'Base de Datos'!$A$2:$D1268,4,FALSE()),"")</f>
        <v/>
      </c>
      <c r="O751" s="43"/>
      <c r="P751" s="153"/>
      <c r="Q751" s="154"/>
      <c r="R751" s="15"/>
      <c r="S751" s="229"/>
      <c r="T751" s="230"/>
      <c r="U751" s="59"/>
      <c r="V751" s="47"/>
      <c r="W751" s="229"/>
      <c r="X751" s="230"/>
      <c r="Y751" s="59"/>
      <c r="Z751" s="47"/>
      <c r="AA751" s="229"/>
      <c r="AB751" s="230"/>
      <c r="AC751" s="59"/>
      <c r="AD751" s="48"/>
      <c r="AE751" s="181"/>
      <c r="AF751" s="181"/>
      <c r="AG751" s="181"/>
      <c r="AH751" s="181"/>
      <c r="AI751" s="181"/>
      <c r="AJ751" s="181"/>
      <c r="AK751" s="181"/>
      <c r="AL751" s="181"/>
      <c r="AM751" s="48"/>
      <c r="AN751" s="53">
        <f>A719</f>
        <v>46344</v>
      </c>
      <c r="AO751" s="54" t="str">
        <f>K720</f>
        <v>Consultorio N° 3</v>
      </c>
      <c r="AP751" s="55">
        <f t="shared" ref="AP751:AQ751" si="518">K749</f>
        <v>0</v>
      </c>
      <c r="AQ751" s="55">
        <f t="shared" si="518"/>
        <v>0</v>
      </c>
      <c r="AR751" s="55">
        <f>AC749</f>
        <v>0</v>
      </c>
      <c r="AS751" s="55">
        <f>AA749</f>
        <v>0</v>
      </c>
      <c r="AT751" s="55">
        <f>AA750</f>
        <v>0</v>
      </c>
      <c r="AU751" s="55">
        <f>AC750</f>
        <v>0</v>
      </c>
      <c r="AV751" s="55">
        <f>AA751</f>
        <v>0</v>
      </c>
      <c r="AW751" s="55">
        <f>AC751</f>
        <v>0</v>
      </c>
      <c r="AX751" s="55">
        <f>AC752</f>
        <v>0</v>
      </c>
      <c r="AY751" s="55">
        <f>N752</f>
        <v>0</v>
      </c>
      <c r="AZ751" s="56"/>
      <c r="BA751" s="56"/>
      <c r="BB751" s="56"/>
      <c r="BC751" s="56"/>
      <c r="BD751" s="56"/>
      <c r="BE751" s="56"/>
      <c r="BF751" s="56"/>
      <c r="BG751" s="56"/>
      <c r="BH751" s="56"/>
      <c r="BI751" s="56"/>
      <c r="BJ751" s="56"/>
      <c r="BK751" s="56"/>
      <c r="BL751" s="56"/>
      <c r="BM751" s="56"/>
      <c r="BN751" s="56"/>
    </row>
    <row r="752" spans="1:66" ht="11.25" customHeight="1">
      <c r="A752" s="221"/>
      <c r="B752" s="38"/>
      <c r="C752" s="206"/>
      <c r="D752" s="209"/>
      <c r="E752" s="85" t="s">
        <v>46</v>
      </c>
      <c r="F752" s="86"/>
      <c r="G752" s="206"/>
      <c r="H752" s="209"/>
      <c r="I752" s="85" t="s">
        <v>46</v>
      </c>
      <c r="J752" s="108"/>
      <c r="K752" s="206"/>
      <c r="L752" s="209"/>
      <c r="M752" s="85" t="s">
        <v>46</v>
      </c>
      <c r="N752" s="108"/>
      <c r="O752" s="43"/>
      <c r="P752" s="153"/>
      <c r="Q752" s="154"/>
      <c r="R752" s="15"/>
      <c r="S752" s="227" t="str">
        <f>IF(OR(S749="Empleado",S749="Familiar"),"Nombre del Empleado","N° Factura")</f>
        <v>N° Factura</v>
      </c>
      <c r="T752" s="228"/>
      <c r="U752" s="89"/>
      <c r="V752" s="47"/>
      <c r="W752" s="227" t="str">
        <f>IF(OR(W749="Empleado",W749="Familiar"),"Nombre del Empleado","N° Factura")</f>
        <v>N° Factura</v>
      </c>
      <c r="X752" s="228"/>
      <c r="Y752" s="89"/>
      <c r="Z752" s="47"/>
      <c r="AA752" s="227" t="str">
        <f>IF(OR(AA749="Empleado",AA749="Familiar"),"Nombre del Empleado","N° Factura")</f>
        <v>N° Factura</v>
      </c>
      <c r="AB752" s="228"/>
      <c r="AC752" s="89"/>
      <c r="AD752" s="48"/>
      <c r="AE752" s="181"/>
      <c r="AF752" s="181"/>
      <c r="AG752" s="181"/>
      <c r="AH752" s="181"/>
      <c r="AI752" s="181"/>
      <c r="AJ752" s="181"/>
      <c r="AK752" s="181"/>
      <c r="AL752" s="181"/>
      <c r="AM752" s="48"/>
      <c r="AN752" s="53">
        <f>A719</f>
        <v>46344</v>
      </c>
      <c r="AO752" s="54" t="str">
        <f>K720</f>
        <v>Consultorio N° 3</v>
      </c>
      <c r="AP752" s="55">
        <f t="shared" ref="AP752:AQ752" si="519">K753</f>
        <v>0</v>
      </c>
      <c r="AQ752" s="55">
        <f t="shared" si="519"/>
        <v>0</v>
      </c>
      <c r="AR752" s="55">
        <f>AC753</f>
        <v>0</v>
      </c>
      <c r="AS752" s="55">
        <f>AA753</f>
        <v>0</v>
      </c>
      <c r="AT752" s="55">
        <f>AA754</f>
        <v>0</v>
      </c>
      <c r="AU752" s="55">
        <f>AC754</f>
        <v>0</v>
      </c>
      <c r="AV752" s="55">
        <f>AA755</f>
        <v>0</v>
      </c>
      <c r="AW752" s="55">
        <f>AC755</f>
        <v>0</v>
      </c>
      <c r="AX752" s="55">
        <f>AC756</f>
        <v>0</v>
      </c>
      <c r="AY752" s="55">
        <f>N756</f>
        <v>0</v>
      </c>
      <c r="AZ752" s="56"/>
      <c r="BA752" s="56"/>
      <c r="BB752" s="56"/>
      <c r="BC752" s="56"/>
      <c r="BD752" s="56"/>
      <c r="BE752" s="56"/>
      <c r="BF752" s="56"/>
      <c r="BG752" s="56"/>
      <c r="BH752" s="56"/>
      <c r="BI752" s="56"/>
      <c r="BJ752" s="56"/>
      <c r="BK752" s="56"/>
      <c r="BL752" s="56"/>
      <c r="BM752" s="56"/>
      <c r="BN752" s="56"/>
    </row>
    <row r="753" spans="1:66" ht="11.25" customHeight="1">
      <c r="A753" s="222">
        <f>A749+$Q$13/1440</f>
        <v>0.66666666666666652</v>
      </c>
      <c r="B753" s="38"/>
      <c r="C753" s="204"/>
      <c r="D753" s="207"/>
      <c r="E753" s="40" t="s">
        <v>36</v>
      </c>
      <c r="F753" s="42" t="str">
        <f>IF(D753&lt;&gt;"", VLOOKUP(D753,'Base de Datos'!$A$2:$D1268,2,FALSE()),"")</f>
        <v/>
      </c>
      <c r="G753" s="204"/>
      <c r="H753" s="216"/>
      <c r="I753" s="40" t="s">
        <v>36</v>
      </c>
      <c r="J753" s="42" t="str">
        <f>IF(H753&lt;&gt;"", VLOOKUP(H753,'Base de Datos'!$A$2:$D1268,2,FALSE()),"")</f>
        <v/>
      </c>
      <c r="K753" s="204"/>
      <c r="L753" s="216"/>
      <c r="M753" s="40" t="s">
        <v>36</v>
      </c>
      <c r="N753" s="42" t="str">
        <f>IF(L753&lt;&gt;"", VLOOKUP(L753,'Base de Datos'!$A$2:$D1268,2,FALSE()),"")</f>
        <v/>
      </c>
      <c r="O753" s="43"/>
      <c r="P753" s="3"/>
      <c r="Q753" s="3"/>
      <c r="R753" s="15"/>
      <c r="S753" s="45"/>
      <c r="T753" s="45" t="s">
        <v>37</v>
      </c>
      <c r="U753" s="46"/>
      <c r="V753" s="47"/>
      <c r="W753" s="45"/>
      <c r="X753" s="45" t="s">
        <v>37</v>
      </c>
      <c r="Y753" s="46"/>
      <c r="Z753" s="47"/>
      <c r="AA753" s="45"/>
      <c r="AB753" s="45" t="s">
        <v>37</v>
      </c>
      <c r="AC753" s="46"/>
      <c r="AD753" s="48"/>
      <c r="AE753" s="181"/>
      <c r="AF753" s="181"/>
      <c r="AG753" s="181"/>
      <c r="AH753" s="181"/>
      <c r="AI753" s="181"/>
      <c r="AJ753" s="181"/>
      <c r="AK753" s="181"/>
      <c r="AL753" s="181"/>
      <c r="AM753" s="48"/>
      <c r="AN753" s="53">
        <f>A719</f>
        <v>46344</v>
      </c>
      <c r="AO753" s="54" t="str">
        <f>K720</f>
        <v>Consultorio N° 3</v>
      </c>
      <c r="AP753" s="55">
        <f t="shared" ref="AP753:AQ753" si="520">K757</f>
        <v>0</v>
      </c>
      <c r="AQ753" s="55">
        <f t="shared" si="520"/>
        <v>0</v>
      </c>
      <c r="AR753" s="55">
        <f>AC757</f>
        <v>0</v>
      </c>
      <c r="AS753" s="55">
        <f>AA757</f>
        <v>0</v>
      </c>
      <c r="AT753" s="55">
        <f>AA758</f>
        <v>0</v>
      </c>
      <c r="AU753" s="55">
        <f>AC758</f>
        <v>0</v>
      </c>
      <c r="AV753" s="55">
        <f>AA759</f>
        <v>0</v>
      </c>
      <c r="AW753" s="55">
        <f>AC759</f>
        <v>0</v>
      </c>
      <c r="AX753" s="55">
        <f>AC760</f>
        <v>0</v>
      </c>
      <c r="AY753" s="55">
        <f>N760</f>
        <v>0</v>
      </c>
      <c r="AZ753" s="56"/>
      <c r="BA753" s="56"/>
      <c r="BB753" s="56"/>
      <c r="BC753" s="56"/>
      <c r="BD753" s="56"/>
      <c r="BE753" s="56"/>
      <c r="BF753" s="56"/>
      <c r="BG753" s="56"/>
      <c r="BH753" s="56"/>
      <c r="BI753" s="56"/>
      <c r="BJ753" s="56"/>
      <c r="BK753" s="56"/>
      <c r="BL753" s="56"/>
      <c r="BM753" s="56"/>
      <c r="BN753" s="56"/>
    </row>
    <row r="754" spans="1:66" ht="11.25" customHeight="1">
      <c r="A754" s="220"/>
      <c r="B754" s="38"/>
      <c r="C754" s="205"/>
      <c r="D754" s="208"/>
      <c r="E754" s="57" t="s">
        <v>42</v>
      </c>
      <c r="F754" s="58" t="str">
        <f>IF(D753&lt;&gt;"", VLOOKUP(D753,'Base de Datos'!$A$2:$D1268,3,FALSE()),"")</f>
        <v/>
      </c>
      <c r="G754" s="205"/>
      <c r="H754" s="208"/>
      <c r="I754" s="57" t="s">
        <v>42</v>
      </c>
      <c r="J754" s="58" t="str">
        <f>IF(H753&lt;&gt;"", VLOOKUP(H753,'Base de Datos'!$A$2:$D1268,3,FALSE()),"")</f>
        <v/>
      </c>
      <c r="K754" s="205"/>
      <c r="L754" s="208"/>
      <c r="M754" s="57" t="s">
        <v>42</v>
      </c>
      <c r="N754" s="58" t="str">
        <f>IF(L753&lt;&gt;"", VLOOKUP(L753,'Base de Datos'!$A$2:$D1268,3,FALSE()),"")</f>
        <v/>
      </c>
      <c r="O754" s="43"/>
      <c r="P754" s="3"/>
      <c r="Q754" s="3"/>
      <c r="R754" s="15"/>
      <c r="S754" s="229"/>
      <c r="T754" s="230"/>
      <c r="U754" s="59"/>
      <c r="V754" s="47"/>
      <c r="W754" s="229"/>
      <c r="X754" s="230"/>
      <c r="Y754" s="59"/>
      <c r="Z754" s="47"/>
      <c r="AA754" s="229"/>
      <c r="AB754" s="230"/>
      <c r="AC754" s="59"/>
      <c r="AD754" s="48"/>
      <c r="AE754" s="235">
        <f>A719</f>
        <v>46344</v>
      </c>
      <c r="AF754" s="236"/>
      <c r="AG754" s="236"/>
      <c r="AH754" s="236"/>
      <c r="AI754" s="236"/>
      <c r="AJ754" s="236"/>
      <c r="AK754" s="236"/>
      <c r="AL754" s="237"/>
      <c r="AM754" s="48"/>
      <c r="AN754" s="155">
        <f>A719</f>
        <v>46344</v>
      </c>
      <c r="AO754" s="156" t="str">
        <f>K720</f>
        <v>Consultorio N° 3</v>
      </c>
      <c r="AP754" s="156">
        <f t="shared" ref="AP754:AQ754" si="521">K761</f>
        <v>0</v>
      </c>
      <c r="AQ754" s="156">
        <f t="shared" si="521"/>
        <v>0</v>
      </c>
      <c r="AR754" s="156">
        <f>AC761</f>
        <v>0</v>
      </c>
      <c r="AS754" s="156">
        <f>AA761</f>
        <v>0</v>
      </c>
      <c r="AT754" s="156">
        <f>AA762</f>
        <v>0</v>
      </c>
      <c r="AU754" s="156">
        <f>AC762</f>
        <v>0</v>
      </c>
      <c r="AV754" s="156">
        <f>AA763</f>
        <v>0</v>
      </c>
      <c r="AW754" s="156">
        <f>AC763</f>
        <v>0</v>
      </c>
      <c r="AX754" s="156">
        <f>AC764</f>
        <v>0</v>
      </c>
      <c r="AY754" s="156">
        <f>N764</f>
        <v>0</v>
      </c>
      <c r="AZ754" s="48"/>
      <c r="BA754" s="48"/>
      <c r="BB754" s="48"/>
      <c r="BC754" s="48"/>
      <c r="BD754" s="48"/>
      <c r="BE754" s="48"/>
      <c r="BF754" s="48"/>
      <c r="BG754" s="48"/>
      <c r="BH754" s="48"/>
      <c r="BI754" s="48"/>
      <c r="BJ754" s="48"/>
      <c r="BK754" s="48"/>
      <c r="BL754" s="48"/>
      <c r="BM754" s="48"/>
      <c r="BN754" s="48"/>
    </row>
    <row r="755" spans="1:66" ht="11.25" customHeight="1">
      <c r="A755" s="220"/>
      <c r="B755" s="38"/>
      <c r="C755" s="205"/>
      <c r="D755" s="208"/>
      <c r="E755" s="57" t="s">
        <v>44</v>
      </c>
      <c r="F755" s="58" t="str">
        <f>IF(D753&lt;&gt;"", VLOOKUP(D753,'Base de Datos'!$A$2:$D1268,4,FALSE()),"")</f>
        <v/>
      </c>
      <c r="G755" s="205"/>
      <c r="H755" s="208"/>
      <c r="I755" s="57" t="s">
        <v>44</v>
      </c>
      <c r="J755" s="58" t="str">
        <f>IF(H753&lt;&gt;"", VLOOKUP(H753,'Base de Datos'!$A$2:$D1268,4,FALSE()),"")</f>
        <v/>
      </c>
      <c r="K755" s="205"/>
      <c r="L755" s="208"/>
      <c r="M755" s="57" t="s">
        <v>44</v>
      </c>
      <c r="N755" s="58" t="str">
        <f>IF(L753&lt;&gt;"", VLOOKUP(L753,'Base de Datos'!$A$2:$D1268,4,FALSE()),"")</f>
        <v/>
      </c>
      <c r="O755" s="43"/>
      <c r="P755" s="3"/>
      <c r="Q755" s="3"/>
      <c r="R755" s="15"/>
      <c r="S755" s="229"/>
      <c r="T755" s="230"/>
      <c r="U755" s="59"/>
      <c r="V755" s="47"/>
      <c r="W755" s="229"/>
      <c r="X755" s="230"/>
      <c r="Y755" s="59"/>
      <c r="Z755" s="47"/>
      <c r="AA755" s="229"/>
      <c r="AB755" s="230"/>
      <c r="AC755" s="59"/>
      <c r="AD755" s="48"/>
      <c r="AE755" s="238" t="s">
        <v>20</v>
      </c>
      <c r="AF755" s="239"/>
      <c r="AG755" s="157" t="s">
        <v>21</v>
      </c>
      <c r="AH755" s="158" t="s">
        <v>22</v>
      </c>
      <c r="AI755" s="159" t="s">
        <v>23</v>
      </c>
      <c r="AJ755" s="159" t="s">
        <v>24</v>
      </c>
      <c r="AK755" s="159" t="s">
        <v>25</v>
      </c>
      <c r="AL755" s="160" t="s">
        <v>26</v>
      </c>
      <c r="AM755" s="48"/>
      <c r="AN755" s="155">
        <f>A719</f>
        <v>46344</v>
      </c>
      <c r="AO755" s="156" t="str">
        <f>K720</f>
        <v>Consultorio N° 3</v>
      </c>
      <c r="AP755" s="156">
        <f t="shared" ref="AP755:AQ755" si="522">K765</f>
        <v>0</v>
      </c>
      <c r="AQ755" s="156">
        <f t="shared" si="522"/>
        <v>0</v>
      </c>
      <c r="AR755" s="156">
        <f>AC765</f>
        <v>0</v>
      </c>
      <c r="AS755" s="156">
        <f>AA765</f>
        <v>0</v>
      </c>
      <c r="AT755" s="156">
        <f>AA766</f>
        <v>0</v>
      </c>
      <c r="AU755" s="156">
        <f>AC766</f>
        <v>0</v>
      </c>
      <c r="AV755" s="156">
        <f>AA767</f>
        <v>0</v>
      </c>
      <c r="AW755" s="156">
        <f>AC767</f>
        <v>0</v>
      </c>
      <c r="AX755" s="156">
        <f>AC768</f>
        <v>0</v>
      </c>
      <c r="AY755" s="156">
        <f>N768</f>
        <v>0</v>
      </c>
      <c r="AZ755" s="48"/>
      <c r="BA755" s="48"/>
      <c r="BB755" s="48"/>
      <c r="BC755" s="48"/>
      <c r="BD755" s="48"/>
      <c r="BE755" s="48"/>
      <c r="BF755" s="48"/>
      <c r="BG755" s="48"/>
      <c r="BH755" s="48"/>
      <c r="BI755" s="48"/>
      <c r="BJ755" s="48"/>
      <c r="BK755" s="48"/>
      <c r="BL755" s="48"/>
      <c r="BM755" s="48"/>
      <c r="BN755" s="48"/>
    </row>
    <row r="756" spans="1:66" ht="11.25" customHeight="1">
      <c r="A756" s="221"/>
      <c r="B756" s="38"/>
      <c r="C756" s="206"/>
      <c r="D756" s="209"/>
      <c r="E756" s="85" t="s">
        <v>46</v>
      </c>
      <c r="F756" s="86"/>
      <c r="G756" s="206"/>
      <c r="H756" s="209"/>
      <c r="I756" s="85" t="s">
        <v>46</v>
      </c>
      <c r="J756" s="108"/>
      <c r="K756" s="206"/>
      <c r="L756" s="209"/>
      <c r="M756" s="85" t="s">
        <v>46</v>
      </c>
      <c r="N756" s="108"/>
      <c r="O756" s="43"/>
      <c r="P756" s="3"/>
      <c r="Q756" s="3"/>
      <c r="R756" s="15"/>
      <c r="S756" s="227" t="str">
        <f>IF(OR(S753="Empleado",S753="Familiar"),"Nombre del Empleado","N° Factura")</f>
        <v>N° Factura</v>
      </c>
      <c r="T756" s="228"/>
      <c r="U756" s="89"/>
      <c r="V756" s="47"/>
      <c r="W756" s="227" t="str">
        <f>IF(OR(W753="Empleado",W753="Familiar"),"Nombre del Empleado","N° Factura")</f>
        <v>N° Factura</v>
      </c>
      <c r="X756" s="228"/>
      <c r="Y756" s="89"/>
      <c r="Z756" s="47"/>
      <c r="AA756" s="227" t="str">
        <f>IF(OR(AA753="Empleado",AA753="Familiar"),"Nombre del Empleado","N° Factura")</f>
        <v>N° Factura</v>
      </c>
      <c r="AB756" s="228"/>
      <c r="AC756" s="89"/>
      <c r="AD756" s="48"/>
      <c r="AE756" s="240" t="s">
        <v>38</v>
      </c>
      <c r="AF756" s="230"/>
      <c r="AG756" s="161">
        <f t="array" aca="1" ref="AG756" ca="1">COUNTIFS(AP721:AP761, "💲", AY721:AY761, INDIRECT("AE" &amp; ROW())) + COUNTIFS(AP721:AP761, "📦", AY721:AY761, INDIRECT("AE" &amp; ROW())) + COUNTIFS(AP721:AP761, "✅", AY721:AY761, INDIRECT("AE" &amp; ROW()))</f>
        <v>0</v>
      </c>
      <c r="AH756" s="162">
        <f t="array" aca="1" ref="AH756" ca="1">COUNTIFS(AP721:AP761, "💲", AY721:AY761, INDIRECT("AE" &amp; ROW())) + COUNTIFS(AP721:AP761, "📦", AY721:AY761, INDIRECT("AE" &amp; ROW()))</f>
        <v>0</v>
      </c>
      <c r="AI756" s="139">
        <f t="array" aca="1" ref="AI756" ca="1">SUMIFS(AR721:AR761, AY721:AY761, INDIRECT("AE" &amp; ROW()), AP721:AP761, "💲") + SUMIFS(AR721:AR761, AY721:AY761, INDIRECT("AE" &amp; ROW()), AP721:AP761, "📦")</f>
        <v>0</v>
      </c>
      <c r="AJ756" s="139">
        <f t="array" aca="1" ref="AJ756" ca="1">(
    SUMIFS(AR721:AR761, AY721:AY761, INDIRECT("AE" &amp; ROW()), AP721:AP761, "💲") +
    SUMIFS(AR721:AR761, AY721:AY761, INDIRECT("AE" &amp; ROW()), AP721:AP761, "📦")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
        SUMIFS(AR721:AR761, AY721:AY761, INDIRECT("AE" &amp; ROW()), AP721:AP761, "💲", AS721:AS761, "Familiar") +
        SUMIFS(AR721:AR761, AY721:AY761, INDIRECT("AE" &amp; ROW()), AP721:AP761, "📦", AS721:AS761, "Familiar")
    ) / 2
)  -
(
    (
        SUMIFS(AR721:AR761, AY721:AY761, INDIRECT("AE" &amp; ROW()), AP721:AP761, "💲", AS721:AS761, "Exonerado ADH") +
        SUMIFS(AR721:AR761, AY721:AY761, INDIRECT("AE" &amp; ROW()), AP721:AP761, "📦", AS721:AS761, "Exonerado ADH")
    ) / 2
)  -
(
    (
        SUMIFS(AR721:AR761, AY721:AY761, INDIRECT("AE" &amp; ROW()), AP721:AP761, "💲", AS721:AS761, "Exonerado Doctor") +
        SUMIFS(AR721:AR761, AY721:AY761, INDIRECT("AE" &amp; ROW()), AP721:AP761, "📦", AS721:AS761, "Exonerado Doctor")
    ) / 2
)</f>
        <v>0</v>
      </c>
      <c r="AK756" s="139">
        <f t="array" aca="1" ref="AK756" ca="1">(
    SUMIFS(AR721:AR761, AY721:AY761, INDIRECT("AE" &amp; ROW()), AP721:AP761, "💲") +
    SUMIFS(AR721:AR761, AY721:AY761, INDIRECT("AE" &amp; ROW()), AP721:AP761, "📦")
) -
(
    SUMIFS(AR721:AR761, AY721:AY761, INDIRECT("AE" &amp; ROW()), AP721:AP761, "💲", AS721:AS761, "Familiar") +
    SUMIFS(AR721:AR761, AY721:AY761, INDIRECT("AE" &amp; ROW()), AP721:AP761, "📦", AS721:AS761, "Familiar")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SUMIFS(AR721:AR761, AY721:AY761, INDIRECT("AE" &amp; ROW()), AP721:AP761, "💲", AS721:AS761, "Exonerado ADH") +
    SUMIFS(AR721:AR761, AY721:AY761, INDIRECT("AE" &amp; ROW()), AP721:AP761, "📦", AS721:AS761, "Exonerado ADH")
) -
(
    (
        SUMIFS(AR721:AR761, AY721:AY761, INDIRECT("AE" &amp; ROW()), AP721:AP761, "💲", AS721:AS761, "Exonerado Doctor") +
        SUMIFS(AR721:AR761, AY721:AY761, INDIRECT("AE" &amp; ROW()), AP721:AP761, "📦", AS721:AS761, "Exonerado Doctor")
    ) / 2
) -
(
    (
        SUMIFS(AR721:AR761, AY721:AY761, INDIRECT("AE" &amp; ROW()), AP721:AP761, "💲", AS721:AS761, "") +
        SUMIFS(AR721:AR761, AY721:AY761, INDIRECT("AE" &amp; ROW()), AP721:AP761, "📦", AS721:AS761, "")
    ) / 2
)</f>
        <v>0</v>
      </c>
      <c r="AL756" s="140">
        <f t="array" aca="1" ref="AL756" ca="1">(
    SUMIFS(AR721:AR761, AY721:AY761, INDIRECT("AE" &amp; ROW()), AP721:AP761, "💲") +
    SUMIFS(AR721:AR761, AY721:AY761, INDIRECT("AE" &amp; ROW()), AP721:AP761, "📦")
) -
(
    (
        SUMIFS(AR721:AR761, AY721:AY761, INDIRECT("AE" &amp; ROW()), AP721:AP761, "💲", AS721:AS761, "Familiar") +
        SUMIFS(AR721:AR761, AY721:AY761, INDIRECT("AE" &amp; ROW()), AP721:AP761, "📦", AS721:AS761, "Familiar")
    ) / 2
) -
(
    (
        SUMIFS(AR721:AR761, AY721:AY761, INDIRECT("AE" &amp; ROW()), AP721:AP761, "💲", AS721:AS761, "Participante") +
        SUMIFS(AR721:AR761, AY721:AY761, INDIRECT("AE" &amp; ROW()), AP721:AP761, "📦", AS721:AS761, "Participante")
    ) / 2
) -
(
    (
        SUMIFS(AR721:AR761, AY721:AY761, INDIRECT("AE" &amp; ROW()), AP721:AP761, "💲", AS721:AS761, "Empleado") +
        SUMIFS(AR721:AR761, AY721:AY761, INDIRECT("AE" &amp; ROW()), AP721:AP761, "📦", AS721:AS761, "Empleado")
    ) / 2
) -
(
    (
        SUMIFS(AR721:AR761, AY721:AY761, INDIRECT("AE" &amp; ROW()), AP721:AP761, "💲", AS721:AS761, "Exonerado ADH") +
        SUMIFS(AR721:AR761, AY721:AY761, INDIRECT("AE" &amp; ROW()), AP721:AP761, "📦", AS721:AS761, "Exonerado ADH")
    ) / 2
) -
(
    SUMIFS(AR721:AR761, AY721:AY761, INDIRECT("AE" &amp; ROW()), AP721:AP761, "💲", AS721:AS761, "Exonerado Doctor") +
    SUMIFS(AR721:AR761, AY721:AY761, INDIRECT("AE" &amp; ROW()), AP721:AP761, "📦", AS721:AS761, "Exonerado Doctor")
) -
(
    (
        SUMIFS(AR721:AR761, AY721:AY761, INDIRECT("AE" &amp; ROW()), AP721:AP761, "💲", AS721:AS761, "") +
        SUMIFS(AR721:AR761, AY721:AY761, INDIRECT("AE" &amp; ROW()), AP721:AP761, "📦", AS721:AS761, "")
    ) / 2
)</f>
        <v>0</v>
      </c>
      <c r="AM756" s="48"/>
      <c r="AN756" s="155">
        <f>A719</f>
        <v>46344</v>
      </c>
      <c r="AO756" s="156" t="str">
        <f>K720</f>
        <v>Consultorio N° 3</v>
      </c>
      <c r="AP756" s="156">
        <f t="shared" ref="AP756:AQ756" si="523">K769</f>
        <v>0</v>
      </c>
      <c r="AQ756" s="156">
        <f t="shared" si="523"/>
        <v>0</v>
      </c>
      <c r="AR756" s="156">
        <f>AC769</f>
        <v>0</v>
      </c>
      <c r="AS756" s="156">
        <f>AA769</f>
        <v>0</v>
      </c>
      <c r="AT756" s="156">
        <f>AA770</f>
        <v>0</v>
      </c>
      <c r="AU756" s="156">
        <f>AC770</f>
        <v>0</v>
      </c>
      <c r="AV756" s="156">
        <f>AA771</f>
        <v>0</v>
      </c>
      <c r="AW756" s="156">
        <f>AC771</f>
        <v>0</v>
      </c>
      <c r="AX756" s="156">
        <f>AC772</f>
        <v>0</v>
      </c>
      <c r="AY756" s="156">
        <f>N772</f>
        <v>0</v>
      </c>
      <c r="AZ756" s="48"/>
      <c r="BA756" s="48"/>
      <c r="BB756" s="48"/>
      <c r="BC756" s="48"/>
      <c r="BD756" s="48"/>
      <c r="BE756" s="48"/>
      <c r="BF756" s="48"/>
      <c r="BG756" s="48"/>
      <c r="BH756" s="48"/>
      <c r="BI756" s="48"/>
      <c r="BJ756" s="48"/>
      <c r="BK756" s="48"/>
      <c r="BL756" s="48"/>
      <c r="BM756" s="48"/>
      <c r="BN756" s="48"/>
    </row>
    <row r="757" spans="1:66" ht="11.25" customHeight="1">
      <c r="A757" s="222">
        <f>A753+$Q$13/1440</f>
        <v>0.70833333333333315</v>
      </c>
      <c r="B757" s="38"/>
      <c r="C757" s="204"/>
      <c r="D757" s="207"/>
      <c r="E757" s="40" t="s">
        <v>36</v>
      </c>
      <c r="F757" s="42" t="str">
        <f>IF(D757&lt;&gt;"", VLOOKUP(D757,'Base de Datos'!$A$2:$D1268,2,FALSE()),"")</f>
        <v/>
      </c>
      <c r="G757" s="204"/>
      <c r="H757" s="216"/>
      <c r="I757" s="40" t="s">
        <v>36</v>
      </c>
      <c r="J757" s="42" t="str">
        <f>IF(H757&lt;&gt;"", VLOOKUP(H757,'Base de Datos'!$A$2:$D1268,2,FALSE()),"")</f>
        <v/>
      </c>
      <c r="K757" s="204"/>
      <c r="L757" s="216"/>
      <c r="M757" s="40" t="s">
        <v>36</v>
      </c>
      <c r="N757" s="42" t="str">
        <f>IF(L757&lt;&gt;"", VLOOKUP(L757,'Base de Datos'!$A$2:$D1268,2,FALSE()),"")</f>
        <v/>
      </c>
      <c r="O757" s="43"/>
      <c r="P757" s="163"/>
      <c r="Q757" s="3"/>
      <c r="R757" s="15"/>
      <c r="S757" s="45"/>
      <c r="T757" s="45" t="s">
        <v>37</v>
      </c>
      <c r="U757" s="46"/>
      <c r="V757" s="47"/>
      <c r="W757" s="45"/>
      <c r="X757" s="45" t="s">
        <v>37</v>
      </c>
      <c r="Y757" s="46"/>
      <c r="Z757" s="47"/>
      <c r="AA757" s="45"/>
      <c r="AB757" s="45" t="s">
        <v>37</v>
      </c>
      <c r="AC757" s="46"/>
      <c r="AD757" s="48"/>
      <c r="AE757" s="240" t="s">
        <v>43</v>
      </c>
      <c r="AF757" s="230"/>
      <c r="AG757" s="161">
        <f t="array" aca="1" ref="AG757" ca="1">COUNTIFS(AP721:AP761, "💲", AY721:AY761, INDIRECT("AE" &amp; ROW())) + COUNTIFS(AP721:AP761, "📦", AY721:AY761, INDIRECT("AE" &amp; ROW())) + COUNTIFS(AP721:AP761, "✅", AY721:AY761, INDIRECT("AE" &amp; ROW()))</f>
        <v>0</v>
      </c>
      <c r="AH757" s="162">
        <f t="array" aca="1" ref="AH757" ca="1">COUNTIFS(AP721:AP761, "💲", AY721:AY761, INDIRECT("AE" &amp; ROW())) + COUNTIFS(AP721:AP761, "📦", AY721:AY761, INDIRECT("AE" &amp; ROW()))</f>
        <v>0</v>
      </c>
      <c r="AI757" s="139">
        <f t="array" aca="1" ref="AI757" ca="1">SUMIFS(AR721:AR761, AY721:AY761, INDIRECT("AE" &amp; ROW()), AP721:AP761, "💲") + SUMIFS(AR721:AR761, AY721:AY761, INDIRECT("AE" &amp; ROW()), AP721:AP761, "📦")</f>
        <v>0</v>
      </c>
      <c r="AJ757" s="139">
        <f t="array" aca="1" ref="AJ757" ca="1">(
    SUMIFS(AR721:AR761, AY721:AY761, INDIRECT("AE" &amp; ROW()), AP721:AP761, "💲") +
    SUMIFS(AR721:AR761, AY721:AY761, INDIRECT("AE" &amp; ROW()), AP721:AP761, "📦")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
        SUMIFS(AR721:AR761, AY721:AY761, INDIRECT("AE" &amp; ROW()), AP721:AP761, "💲", AS721:AS761, "Familiar") +
        SUMIFS(AR721:AR761, AY721:AY761, INDIRECT("AE" &amp; ROW()), AP721:AP761, "📦", AS721:AS761, "Familiar")
    ) / 2
)  -
(
    (
        SUMIFS(AR721:AR761, AY721:AY761, INDIRECT("AE" &amp; ROW()), AP721:AP761, "💲", AS721:AS761, "Exonerado ADH") +
        SUMIFS(AR721:AR761, AY721:AY761, INDIRECT("AE" &amp; ROW()), AP721:AP761, "📦", AS721:AS761, "Exonerado ADH")
    ) / 2
)  -
(
    (
        SUMIFS(AR721:AR761, AY721:AY761, INDIRECT("AE" &amp; ROW()), AP721:AP761, "💲", AS721:AS761, "Exonerado Doctor") +
        SUMIFS(AR721:AR761, AY721:AY761, INDIRECT("AE" &amp; ROW()), AP721:AP761, "📦", AS721:AS761, "Exonerado Doctor")
    ) / 2
)</f>
        <v>0</v>
      </c>
      <c r="AK757" s="139">
        <f t="array" aca="1" ref="AK757" ca="1">(
    SUMIFS(AR721:AR761, AY721:AY761, INDIRECT("AE" &amp; ROW()), AP721:AP761, "💲") +
    SUMIFS(AR721:AR761, AY721:AY761, INDIRECT("AE" &amp; ROW()), AP721:AP761, "📦")
) -
(
    SUMIFS(AR721:AR761, AY721:AY761, INDIRECT("AE" &amp; ROW()), AP721:AP761, "💲", AS721:AS761, "Familiar") +
    SUMIFS(AR721:AR761, AY721:AY761, INDIRECT("AE" &amp; ROW()), AP721:AP761, "📦", AS721:AS761, "Familiar")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SUMIFS(AR721:AR761, AY721:AY761, INDIRECT("AE" &amp; ROW()), AP721:AP761, "💲", AS721:AS761, "Exonerado ADH") +
    SUMIFS(AR721:AR761, AY721:AY761, INDIRECT("AE" &amp; ROW()), AP721:AP761, "📦", AS721:AS761, "Exonerado ADH")
) -
(
    (
        SUMIFS(AR721:AR761, AY721:AY761, INDIRECT("AE" &amp; ROW()), AP721:AP761, "💲", AS721:AS761, "Exonerado Doctor") +
        SUMIFS(AR721:AR761, AY721:AY761, INDIRECT("AE" &amp; ROW()), AP721:AP761, "📦", AS721:AS761, "Exonerado Doctor")
    ) / 2
) -
(
    (
        SUMIFS(AR721:AR761, AY721:AY761, INDIRECT("AE" &amp; ROW()), AP721:AP761, "💲", AS721:AS761, "") +
        SUMIFS(AR721:AR761, AY721:AY761, INDIRECT("AE" &amp; ROW()), AP721:AP761, "📦", AS721:AS761, "")
    ) / 2
)</f>
        <v>0</v>
      </c>
      <c r="AL757" s="140">
        <f t="array" aca="1" ref="AL757" ca="1">(
    SUMIFS(AR721:AR761, AY721:AY761, INDIRECT("AE" &amp; ROW()), AP721:AP761, "💲") +
    SUMIFS(AR721:AR761, AY721:AY761, INDIRECT("AE" &amp; ROW()), AP721:AP761, "📦")
) -
(
    (
        SUMIFS(AR721:AR761, AY721:AY761, INDIRECT("AE" &amp; ROW()), AP721:AP761, "💲", AS721:AS761, "Familiar") +
        SUMIFS(AR721:AR761, AY721:AY761, INDIRECT("AE" &amp; ROW()), AP721:AP761, "📦", AS721:AS761, "Familiar")
    ) / 2
) -
(
    (
        SUMIFS(AR721:AR761, AY721:AY761, INDIRECT("AE" &amp; ROW()), AP721:AP761, "💲", AS721:AS761, "Participante") +
        SUMIFS(AR721:AR761, AY721:AY761, INDIRECT("AE" &amp; ROW()), AP721:AP761, "📦", AS721:AS761, "Participante")
    ) / 2
) -
(
    (
        SUMIFS(AR721:AR761, AY721:AY761, INDIRECT("AE" &amp; ROW()), AP721:AP761, "💲", AS721:AS761, "Empleado") +
        SUMIFS(AR721:AR761, AY721:AY761, INDIRECT("AE" &amp; ROW()), AP721:AP761, "📦", AS721:AS761, "Empleado")
    ) / 2
) -
(
    (
        SUMIFS(AR721:AR761, AY721:AY761, INDIRECT("AE" &amp; ROW()), AP721:AP761, "💲", AS721:AS761, "Exonerado ADH") +
        SUMIFS(AR721:AR761, AY721:AY761, INDIRECT("AE" &amp; ROW()), AP721:AP761, "📦", AS721:AS761, "Exonerado ADH")
    ) / 2
) -
(
    SUMIFS(AR721:AR761, AY721:AY761, INDIRECT("AE" &amp; ROW()), AP721:AP761, "💲", AS721:AS761, "Exonerado Doctor") +
    SUMIFS(AR721:AR761, AY721:AY761, INDIRECT("AE" &amp; ROW()), AP721:AP761, "📦", AS721:AS761, "Exonerado Doctor")
) -
(
    (
        SUMIFS(AR721:AR761, AY721:AY761, INDIRECT("AE" &amp; ROW()), AP721:AP761, "💲", AS721:AS761, "") +
        SUMIFS(AR721:AR761, AY721:AY761, INDIRECT("AE" &amp; ROW()), AP721:AP761, "📦", AS721:AS761, "")
    ) / 2
)</f>
        <v>0</v>
      </c>
      <c r="AM757" s="48"/>
      <c r="AN757" s="156"/>
      <c r="AO757" s="156"/>
      <c r="AP757" s="156"/>
      <c r="AQ757" s="156">
        <f>L765</f>
        <v>0</v>
      </c>
      <c r="AR757" s="156"/>
      <c r="AS757" s="156"/>
      <c r="AT757" s="156"/>
      <c r="AU757" s="156"/>
      <c r="AV757" s="156"/>
      <c r="AW757" s="156"/>
      <c r="AX757" s="156"/>
      <c r="AY757" s="156">
        <f>N760</f>
        <v>0</v>
      </c>
      <c r="AZ757" s="48"/>
      <c r="BA757" s="48"/>
      <c r="BB757" s="48"/>
      <c r="BC757" s="48"/>
      <c r="BD757" s="48"/>
      <c r="BE757" s="48"/>
      <c r="BF757" s="48"/>
      <c r="BG757" s="48"/>
      <c r="BH757" s="48"/>
      <c r="BI757" s="48"/>
      <c r="BJ757" s="48"/>
      <c r="BK757" s="48"/>
      <c r="BL757" s="48"/>
      <c r="BM757" s="48"/>
      <c r="BN757" s="48"/>
    </row>
    <row r="758" spans="1:66" ht="11.25" customHeight="1">
      <c r="A758" s="220"/>
      <c r="B758" s="38"/>
      <c r="C758" s="205"/>
      <c r="D758" s="208"/>
      <c r="E758" s="57" t="s">
        <v>42</v>
      </c>
      <c r="F758" s="58" t="str">
        <f>IF(D757&lt;&gt;"", VLOOKUP(D757,'Base de Datos'!$A$2:$D1268,3,FALSE()),"")</f>
        <v/>
      </c>
      <c r="G758" s="205"/>
      <c r="H758" s="208"/>
      <c r="I758" s="57" t="s">
        <v>42</v>
      </c>
      <c r="J758" s="58" t="str">
        <f>IF(H757&lt;&gt;"", VLOOKUP(H757,'Base de Datos'!$A$2:$D1268,3,FALSE()),"")</f>
        <v/>
      </c>
      <c r="K758" s="205"/>
      <c r="L758" s="208"/>
      <c r="M758" s="57" t="s">
        <v>42</v>
      </c>
      <c r="N758" s="58" t="str">
        <f>IF(L757&lt;&gt;"", VLOOKUP(L757,'Base de Datos'!$A$2:$D1268,3,FALSE()),"")</f>
        <v/>
      </c>
      <c r="O758" s="43"/>
      <c r="P758" s="163"/>
      <c r="Q758" s="3"/>
      <c r="R758" s="15"/>
      <c r="S758" s="229"/>
      <c r="T758" s="230"/>
      <c r="U758" s="59"/>
      <c r="V758" s="47"/>
      <c r="W758" s="229"/>
      <c r="X758" s="230"/>
      <c r="Y758" s="59"/>
      <c r="Z758" s="47"/>
      <c r="AA758" s="229"/>
      <c r="AB758" s="230"/>
      <c r="AC758" s="59"/>
      <c r="AD758" s="48"/>
      <c r="AE758" s="240" t="s">
        <v>45</v>
      </c>
      <c r="AF758" s="230"/>
      <c r="AG758" s="161">
        <f t="array" aca="1" ref="AG758" ca="1">COUNTIFS(AP721:AP761, "💲", AY721:AY761, INDIRECT("AE" &amp; ROW())) + COUNTIFS(AP721:AP761, "📦", AY721:AY761, INDIRECT("AE" &amp; ROW())) + COUNTIFS(AP721:AP761, "✅", AY721:AY761, INDIRECT("AE" &amp; ROW()))</f>
        <v>0</v>
      </c>
      <c r="AH758" s="162">
        <f t="array" aca="1" ref="AH758" ca="1">COUNTIFS(AP721:AP761, "💲", AY721:AY761, INDIRECT("AE" &amp; ROW())) + COUNTIFS(AP721:AP761, "📦", AY721:AY761, INDIRECT("AE" &amp; ROW()))</f>
        <v>0</v>
      </c>
      <c r="AI758" s="139">
        <f t="array" aca="1" ref="AI758" ca="1">SUMIFS(AR721:AR761, AY721:AY761, INDIRECT("AE" &amp; ROW()), AP721:AP761, "💲") + SUMIFS(AR721:AR761, AY721:AY761, INDIRECT("AE" &amp; ROW()), AP721:AP761, "📦")</f>
        <v>0</v>
      </c>
      <c r="AJ758" s="139">
        <f t="array" aca="1" ref="AJ758" ca="1">(
    SUMIFS(AR721:AR761, AY721:AY761, INDIRECT("AE" &amp; ROW()), AP721:AP761, "💲") +
    SUMIFS(AR721:AR761, AY721:AY761, INDIRECT("AE" &amp; ROW()), AP721:AP761, "📦")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
        SUMIFS(AR721:AR761, AY721:AY761, INDIRECT("AE" &amp; ROW()), AP721:AP761, "💲", AS721:AS761, "Familiar") +
        SUMIFS(AR721:AR761, AY721:AY761, INDIRECT("AE" &amp; ROW()), AP721:AP761, "📦", AS721:AS761, "Familiar")
    ) / 2
)  -
(
    (
        SUMIFS(AR721:AR761, AY721:AY761, INDIRECT("AE" &amp; ROW()), AP721:AP761, "💲", AS721:AS761, "Exonerado ADH") +
        SUMIFS(AR721:AR761, AY721:AY761, INDIRECT("AE" &amp; ROW()), AP721:AP761, "📦", AS721:AS761, "Exonerado ADH")
    ) / 2
)  -
(
    (
        SUMIFS(AR721:AR761, AY721:AY761, INDIRECT("AE" &amp; ROW()), AP721:AP761, "💲", AS721:AS761, "Exonerado Doctor") +
        SUMIFS(AR721:AR761, AY721:AY761, INDIRECT("AE" &amp; ROW()), AP721:AP761, "📦", AS721:AS761, "Exonerado Doctor")
    ) / 2
)</f>
        <v>0</v>
      </c>
      <c r="AK758" s="139">
        <f t="array" aca="1" ref="AK758" ca="1">(
    SUMIFS(AR721:AR761, AY721:AY761, INDIRECT("AE" &amp; ROW()), AP721:AP761, "💲") +
    SUMIFS(AR721:AR761, AY721:AY761, INDIRECT("AE" &amp; ROW()), AP721:AP761, "📦")
) -
(
    SUMIFS(AR721:AR761, AY721:AY761, INDIRECT("AE" &amp; ROW()), AP721:AP761, "💲", AS721:AS761, "Familiar") +
    SUMIFS(AR721:AR761, AY721:AY761, INDIRECT("AE" &amp; ROW()), AP721:AP761, "📦", AS721:AS761, "Familiar")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SUMIFS(AR721:AR761, AY721:AY761, INDIRECT("AE" &amp; ROW()), AP721:AP761, "💲", AS721:AS761, "Exonerado ADH") +
    SUMIFS(AR721:AR761, AY721:AY761, INDIRECT("AE" &amp; ROW()), AP721:AP761, "📦", AS721:AS761, "Exonerado ADH")
) -
(
    (
        SUMIFS(AR721:AR761, AY721:AY761, INDIRECT("AE" &amp; ROW()), AP721:AP761, "💲", AS721:AS761, "Exonerado Doctor") +
        SUMIFS(AR721:AR761, AY721:AY761, INDIRECT("AE" &amp; ROW()), AP721:AP761, "📦", AS721:AS761, "Exonerado Doctor")
    ) / 2
) -
(
    (
        SUMIFS(AR721:AR761, AY721:AY761, INDIRECT("AE" &amp; ROW()), AP721:AP761, "💲", AS721:AS761, "") +
        SUMIFS(AR721:AR761, AY721:AY761, INDIRECT("AE" &amp; ROW()), AP721:AP761, "📦", AS721:AS761, "")
    ) / 2
)</f>
        <v>0</v>
      </c>
      <c r="AL758" s="140">
        <f t="array" aca="1" ref="AL758" ca="1">(
    SUMIFS(AR721:AR761, AY721:AY761, INDIRECT("AE" &amp; ROW()), AP721:AP761, "💲") +
    SUMIFS(AR721:AR761, AY721:AY761, INDIRECT("AE" &amp; ROW()), AP721:AP761, "📦")
) -
(
    (
        SUMIFS(AR721:AR761, AY721:AY761, INDIRECT("AE" &amp; ROW()), AP721:AP761, "💲", AS721:AS761, "Familiar") +
        SUMIFS(AR721:AR761, AY721:AY761, INDIRECT("AE" &amp; ROW()), AP721:AP761, "📦", AS721:AS761, "Familiar")
    ) / 2
) -
(
    (
        SUMIFS(AR721:AR761, AY721:AY761, INDIRECT("AE" &amp; ROW()), AP721:AP761, "💲", AS721:AS761, "Participante") +
        SUMIFS(AR721:AR761, AY721:AY761, INDIRECT("AE" &amp; ROW()), AP721:AP761, "📦", AS721:AS761, "Participante")
    ) / 2
) -
(
    (
        SUMIFS(AR721:AR761, AY721:AY761, INDIRECT("AE" &amp; ROW()), AP721:AP761, "💲", AS721:AS761, "Empleado") +
        SUMIFS(AR721:AR761, AY721:AY761, INDIRECT("AE" &amp; ROW()), AP721:AP761, "📦", AS721:AS761, "Empleado")
    ) / 2
) -
(
    (
        SUMIFS(AR721:AR761, AY721:AY761, INDIRECT("AE" &amp; ROW()), AP721:AP761, "💲", AS721:AS761, "Exonerado ADH") +
        SUMIFS(AR721:AR761, AY721:AY761, INDIRECT("AE" &amp; ROW()), AP721:AP761, "📦", AS721:AS761, "Exonerado ADH")
    ) / 2
) -
(
    SUMIFS(AR721:AR761, AY721:AY761, INDIRECT("AE" &amp; ROW()), AP721:AP761, "💲", AS721:AS761, "Exonerado Doctor") +
    SUMIFS(AR721:AR761, AY721:AY761, INDIRECT("AE" &amp; ROW()), AP721:AP761, "📦", AS721:AS761, "Exonerado Doctor")
) -
(
    (
        SUMIFS(AR721:AR761, AY721:AY761, INDIRECT("AE" &amp; ROW()), AP721:AP761, "💲", AS721:AS761, "") +
        SUMIFS(AR721:AR761, AY721:AY761, INDIRECT("AE" &amp; ROW()), AP721:AP761, "📦", AS721:AS761, "")
    ) / 2
)</f>
        <v>0</v>
      </c>
      <c r="AM758" s="48"/>
      <c r="AN758" s="156"/>
      <c r="AO758" s="156"/>
      <c r="AP758" s="156"/>
      <c r="AQ758" s="156">
        <f>L769</f>
        <v>0</v>
      </c>
      <c r="AR758" s="156"/>
      <c r="AS758" s="156"/>
      <c r="AT758" s="156"/>
      <c r="AU758" s="156"/>
      <c r="AV758" s="156"/>
      <c r="AW758" s="156"/>
      <c r="AX758" s="156"/>
      <c r="AY758" s="156">
        <f>N764</f>
        <v>0</v>
      </c>
      <c r="AZ758" s="48"/>
      <c r="BA758" s="48"/>
      <c r="BB758" s="48"/>
      <c r="BC758" s="48"/>
      <c r="BD758" s="48"/>
      <c r="BE758" s="48"/>
      <c r="BF758" s="48"/>
      <c r="BG758" s="48"/>
      <c r="BH758" s="48"/>
      <c r="BI758" s="48"/>
      <c r="BJ758" s="48"/>
      <c r="BK758" s="48"/>
      <c r="BL758" s="48"/>
      <c r="BM758" s="48"/>
      <c r="BN758" s="48"/>
    </row>
    <row r="759" spans="1:66" ht="11.25" customHeight="1">
      <c r="A759" s="220"/>
      <c r="B759" s="38"/>
      <c r="C759" s="205"/>
      <c r="D759" s="208"/>
      <c r="E759" s="57" t="s">
        <v>44</v>
      </c>
      <c r="F759" s="58" t="str">
        <f>IF(D757&lt;&gt;"", VLOOKUP(D757,'Base de Datos'!$A$2:$D1268,4,FALSE()),"")</f>
        <v/>
      </c>
      <c r="G759" s="205"/>
      <c r="H759" s="208"/>
      <c r="I759" s="57" t="s">
        <v>44</v>
      </c>
      <c r="J759" s="58" t="str">
        <f>IF(H757&lt;&gt;"", VLOOKUP(H757,'Base de Datos'!$A$2:$D1268,4,FALSE()),"")</f>
        <v/>
      </c>
      <c r="K759" s="205"/>
      <c r="L759" s="208"/>
      <c r="M759" s="57" t="s">
        <v>44</v>
      </c>
      <c r="N759" s="58" t="str">
        <f>IF(L757&lt;&gt;"", VLOOKUP(L757,'Base de Datos'!$A$2:$D1268,4,FALSE()),"")</f>
        <v/>
      </c>
      <c r="O759" s="43"/>
      <c r="P759" s="163"/>
      <c r="Q759" s="3"/>
      <c r="R759" s="15"/>
      <c r="S759" s="229"/>
      <c r="T759" s="230"/>
      <c r="U759" s="59"/>
      <c r="V759" s="47"/>
      <c r="W759" s="229"/>
      <c r="X759" s="230"/>
      <c r="Y759" s="59"/>
      <c r="Z759" s="47"/>
      <c r="AA759" s="229"/>
      <c r="AB759" s="230"/>
      <c r="AC759" s="59"/>
      <c r="AD759" s="48"/>
      <c r="AE759" s="240" t="s">
        <v>47</v>
      </c>
      <c r="AF759" s="230"/>
      <c r="AG759" s="161">
        <f t="array" aca="1" ref="AG759" ca="1">COUNTIFS(AP721:AP761, "💲", AY721:AY761, INDIRECT("AE" &amp; ROW())) + COUNTIFS(AP721:AP761, "📦", AY721:AY761, INDIRECT("AE" &amp; ROW())) + COUNTIFS(AP721:AP761, "✅", AY721:AY761, INDIRECT("AE" &amp; ROW()))</f>
        <v>0</v>
      </c>
      <c r="AH759" s="162">
        <f t="array" aca="1" ref="AH759" ca="1">COUNTIFS(AP721:AP761, "💲", AY721:AY761, INDIRECT("AE" &amp; ROW())) + COUNTIFS(AP721:AP761, "📦", AY721:AY761, INDIRECT("AE" &amp; ROW()))</f>
        <v>0</v>
      </c>
      <c r="AI759" s="139">
        <f t="array" aca="1" ref="AI759" ca="1">SUMIFS(AR721:AR761, AY721:AY761, INDIRECT("AE" &amp; ROW()), AP721:AP761, "💲") + SUMIFS(AR721:AR761, AY721:AY761, INDIRECT("AE" &amp; ROW()), AP721:AP761, "📦")</f>
        <v>0</v>
      </c>
      <c r="AJ759" s="139">
        <f t="array" aca="1" ref="AJ759" ca="1">(
    SUMIFS(AR721:AR761, AY721:AY761, INDIRECT("AE" &amp; ROW()), AP721:AP761, "💲") +
    SUMIFS(AR721:AR761, AY721:AY761, INDIRECT("AE" &amp; ROW()), AP721:AP761, "📦")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
        SUMIFS(AR721:AR761, AY721:AY761, INDIRECT("AE" &amp; ROW()), AP721:AP761, "💲", AS721:AS761, "Familiar") +
        SUMIFS(AR721:AR761, AY721:AY761, INDIRECT("AE" &amp; ROW()), AP721:AP761, "📦", AS721:AS761, "Familiar")
    ) / 2
)  -
(
    (
        SUMIFS(AR721:AR761, AY721:AY761, INDIRECT("AE" &amp; ROW()), AP721:AP761, "💲", AS721:AS761, "Exonerado ADH") +
        SUMIFS(AR721:AR761, AY721:AY761, INDIRECT("AE" &amp; ROW()), AP721:AP761, "📦", AS721:AS761, "Exonerado ADH")
    ) / 2
)  -
(
    (
        SUMIFS(AR721:AR761, AY721:AY761, INDIRECT("AE" &amp; ROW()), AP721:AP761, "💲", AS721:AS761, "Exonerado Doctor") +
        SUMIFS(AR721:AR761, AY721:AY761, INDIRECT("AE" &amp; ROW()), AP721:AP761, "📦", AS721:AS761, "Exonerado Doctor")
    ) / 2
)</f>
        <v>0</v>
      </c>
      <c r="AK759" s="139">
        <f t="array" aca="1" ref="AK759" ca="1">(
    SUMIFS(AR721:AR761, AY721:AY761, INDIRECT("AE" &amp; ROW()), AP721:AP761, "💲") +
    SUMIFS(AR721:AR761, AY721:AY761, INDIRECT("AE" &amp; ROW()), AP721:AP761, "📦")
) -
(
    SUMIFS(AR721:AR761, AY721:AY761, INDIRECT("AE" &amp; ROW()), AP721:AP761, "💲", AS721:AS761, "Familiar") +
    SUMIFS(AR721:AR761, AY721:AY761, INDIRECT("AE" &amp; ROW()), AP721:AP761, "📦", AS721:AS761, "Familiar")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SUMIFS(AR721:AR761, AY721:AY761, INDIRECT("AE" &amp; ROW()), AP721:AP761, "💲", AS721:AS761, "Exonerado ADH") +
    SUMIFS(AR721:AR761, AY721:AY761, INDIRECT("AE" &amp; ROW()), AP721:AP761, "📦", AS721:AS761, "Exonerado ADH")
) -
(
    (
        SUMIFS(AR721:AR761, AY721:AY761, INDIRECT("AE" &amp; ROW()), AP721:AP761, "💲", AS721:AS761, "Exonerado Doctor") +
        SUMIFS(AR721:AR761, AY721:AY761, INDIRECT("AE" &amp; ROW()), AP721:AP761, "📦", AS721:AS761, "Exonerado Doctor")
    ) / 2
) -
(
    (
        SUMIFS(AR721:AR761, AY721:AY761, INDIRECT("AE" &amp; ROW()), AP721:AP761, "💲", AS721:AS761, "") +
        SUMIFS(AR721:AR761, AY721:AY761, INDIRECT("AE" &amp; ROW()), AP721:AP761, "📦", AS721:AS761, "")
    ) / 2
)</f>
        <v>0</v>
      </c>
      <c r="AL759" s="140">
        <f t="array" aca="1" ref="AL759" ca="1">(
    SUMIFS(AR721:AR761, AY721:AY761, INDIRECT("AE" &amp; ROW()), AP721:AP761, "💲") +
    SUMIFS(AR721:AR761, AY721:AY761, INDIRECT("AE" &amp; ROW()), AP721:AP761, "📦")
) -
(
    (
        SUMIFS(AR721:AR761, AY721:AY761, INDIRECT("AE" &amp; ROW()), AP721:AP761, "💲", AS721:AS761, "Familiar") +
        SUMIFS(AR721:AR761, AY721:AY761, INDIRECT("AE" &amp; ROW()), AP721:AP761, "📦", AS721:AS761, "Familiar")
    ) / 2
) -
(
    (
        SUMIFS(AR721:AR761, AY721:AY761, INDIRECT("AE" &amp; ROW()), AP721:AP761, "💲", AS721:AS761, "Participante") +
        SUMIFS(AR721:AR761, AY721:AY761, INDIRECT("AE" &amp; ROW()), AP721:AP761, "📦", AS721:AS761, "Participante")
    ) / 2
) -
(
    (
        SUMIFS(AR721:AR761, AY721:AY761, INDIRECT("AE" &amp; ROW()), AP721:AP761, "💲", AS721:AS761, "Empleado") +
        SUMIFS(AR721:AR761, AY721:AY761, INDIRECT("AE" &amp; ROW()), AP721:AP761, "📦", AS721:AS761, "Empleado")
    ) / 2
) -
(
    (
        SUMIFS(AR721:AR761, AY721:AY761, INDIRECT("AE" &amp; ROW()), AP721:AP761, "💲", AS721:AS761, "Exonerado ADH") +
        SUMIFS(AR721:AR761, AY721:AY761, INDIRECT("AE" &amp; ROW()), AP721:AP761, "📦", AS721:AS761, "Exonerado ADH")
    ) / 2
) -
(
    SUMIFS(AR721:AR761, AY721:AY761, INDIRECT("AE" &amp; ROW()), AP721:AP761, "💲", AS721:AS761, "Exonerado Doctor") +
    SUMIFS(AR721:AR761, AY721:AY761, INDIRECT("AE" &amp; ROW()), AP721:AP761, "📦", AS721:AS761, "Exonerado Doctor")
) -
(
    (
        SUMIFS(AR721:AR761, AY721:AY761, INDIRECT("AE" &amp; ROW()), AP721:AP761, "💲", AS721:AS761, "") +
        SUMIFS(AR721:AR761, AY721:AY761, INDIRECT("AE" &amp; ROW()), AP721:AP761, "📦", AS721:AS761, "")
    ) / 2
)</f>
        <v>0</v>
      </c>
      <c r="AM759" s="48"/>
      <c r="AN759" s="156"/>
      <c r="AO759" s="156"/>
      <c r="AP759" s="156"/>
      <c r="AQ759" s="156"/>
      <c r="AR759" s="156"/>
      <c r="AS759" s="156"/>
      <c r="AT759" s="156"/>
      <c r="AU759" s="156"/>
      <c r="AV759" s="156"/>
      <c r="AW759" s="156"/>
      <c r="AX759" s="156"/>
      <c r="AY759" s="156">
        <f>N768</f>
        <v>0</v>
      </c>
      <c r="AZ759" s="48"/>
      <c r="BA759" s="48"/>
      <c r="BB759" s="48"/>
      <c r="BC759" s="48"/>
      <c r="BD759" s="48"/>
      <c r="BE759" s="48"/>
      <c r="BF759" s="48"/>
      <c r="BG759" s="48"/>
      <c r="BH759" s="48"/>
      <c r="BI759" s="48"/>
      <c r="BJ759" s="48"/>
      <c r="BK759" s="48"/>
      <c r="BL759" s="48"/>
      <c r="BM759" s="48"/>
      <c r="BN759" s="48"/>
    </row>
    <row r="760" spans="1:66" ht="11.25" customHeight="1">
      <c r="A760" s="221"/>
      <c r="B760" s="38"/>
      <c r="C760" s="206"/>
      <c r="D760" s="209"/>
      <c r="E760" s="85" t="s">
        <v>46</v>
      </c>
      <c r="F760" s="86"/>
      <c r="G760" s="206"/>
      <c r="H760" s="209"/>
      <c r="I760" s="85" t="s">
        <v>46</v>
      </c>
      <c r="J760" s="108"/>
      <c r="K760" s="206"/>
      <c r="L760" s="209"/>
      <c r="M760" s="85" t="s">
        <v>46</v>
      </c>
      <c r="N760" s="108"/>
      <c r="O760" s="43"/>
      <c r="P760" s="163"/>
      <c r="Q760" s="3"/>
      <c r="R760" s="15"/>
      <c r="S760" s="227" t="str">
        <f>IF(OR(S757="Empleado",S757="Familiar"),"Nombre del Empleado","N° Factura")</f>
        <v>N° Factura</v>
      </c>
      <c r="T760" s="228"/>
      <c r="U760" s="89"/>
      <c r="V760" s="47"/>
      <c r="W760" s="227" t="str">
        <f>IF(OR(W757="Empleado",W757="Familiar"),"Nombre del Empleado","N° Factura")</f>
        <v>N° Factura</v>
      </c>
      <c r="X760" s="228"/>
      <c r="Y760" s="89"/>
      <c r="Z760" s="47"/>
      <c r="AA760" s="227" t="str">
        <f>IF(OR(AA757="Empleado",AA757="Familiar"),"Nombre del Empleado","N° Factura")</f>
        <v>N° Factura</v>
      </c>
      <c r="AB760" s="228"/>
      <c r="AC760" s="111"/>
      <c r="AD760" s="48"/>
      <c r="AE760" s="240" t="s">
        <v>48</v>
      </c>
      <c r="AF760" s="230"/>
      <c r="AG760" s="161">
        <f t="array" aca="1" ref="AG760" ca="1">COUNTIFS(AP721:AP761, "💲", AY721:AY761, INDIRECT("AE" &amp; ROW())) + COUNTIFS(AP721:AP761, "📦", AY721:AY761, INDIRECT("AE" &amp; ROW())) + COUNTIFS(AP721:AP761, "✅", AY721:AY761, INDIRECT("AE" &amp; ROW()))</f>
        <v>0</v>
      </c>
      <c r="AH760" s="162">
        <f t="array" aca="1" ref="AH760" ca="1">COUNTIFS(AP721:AP761, "💲", AY721:AY761, INDIRECT("AE" &amp; ROW())) + COUNTIFS(AP721:AP761, "📦", AY721:AY761, INDIRECT("AE" &amp; ROW()))</f>
        <v>0</v>
      </c>
      <c r="AI760" s="139">
        <f t="array" aca="1" ref="AI760" ca="1">SUMIFS(AR721:AR761, AY721:AY761, INDIRECT("AE" &amp; ROW()), AP721:AP761, "💲") + SUMIFS(AR721:AR761, AY721:AY761, INDIRECT("AE" &amp; ROW()), AP721:AP761, "📦")</f>
        <v>0</v>
      </c>
      <c r="AJ760" s="139">
        <f t="array" aca="1" ref="AJ760" ca="1">(
    SUMIFS(AR721:AR761, AY721:AY761, INDIRECT("AE" &amp; ROW()), AP721:AP761, "💲") +
    SUMIFS(AR721:AR761, AY721:AY761, INDIRECT("AE" &amp; ROW()), AP721:AP761, "📦")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
        SUMIFS(AR721:AR761, AY721:AY761, INDIRECT("AE" &amp; ROW()), AP721:AP761, "💲", AS721:AS761, "Familiar") +
        SUMIFS(AR721:AR761, AY721:AY761, INDIRECT("AE" &amp; ROW()), AP721:AP761, "📦", AS721:AS761, "Familiar")
    ) / 2
)  -
(
    (
        SUMIFS(AR721:AR761, AY721:AY761, INDIRECT("AE" &amp; ROW()), AP721:AP761, "💲", AS721:AS761, "Exonerado ADH") +
        SUMIFS(AR721:AR761, AY721:AY761, INDIRECT("AE" &amp; ROW()), AP721:AP761, "📦", AS721:AS761, "Exonerado ADH")
    ) / 2
)  -
(
    (
        SUMIFS(AR721:AR761, AY721:AY761, INDIRECT("AE" &amp; ROW()), AP721:AP761, "💲", AS721:AS761, "Exonerado Doctor") +
        SUMIFS(AR721:AR761, AY721:AY761, INDIRECT("AE" &amp; ROW()), AP721:AP761, "📦", AS721:AS761, "Exonerado Doctor")
    ) / 2
)</f>
        <v>0</v>
      </c>
      <c r="AK760" s="139">
        <f t="array" aca="1" ref="AK760" ca="1">(
    SUMIFS(AR721:AR761, AY721:AY761, INDIRECT("AE" &amp; ROW()), AP721:AP761, "💲") +
    SUMIFS(AR721:AR761, AY721:AY761, INDIRECT("AE" &amp; ROW()), AP721:AP761, "📦")
) -
(
    SUMIFS(AR721:AR761, AY721:AY761, INDIRECT("AE" &amp; ROW()), AP721:AP761, "💲", AS721:AS761, "Familiar") +
    SUMIFS(AR721:AR761, AY721:AY761, INDIRECT("AE" &amp; ROW()), AP721:AP761, "📦", AS721:AS761, "Familiar")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SUMIFS(AR721:AR761, AY721:AY761, INDIRECT("AE" &amp; ROW()), AP721:AP761, "💲", AS721:AS761, "Exonerado ADH") +
    SUMIFS(AR721:AR761, AY721:AY761, INDIRECT("AE" &amp; ROW()), AP721:AP761, "📦", AS721:AS761, "Exonerado ADH")
) -
(
    (
        SUMIFS(AR721:AR761, AY721:AY761, INDIRECT("AE" &amp; ROW()), AP721:AP761, "💲", AS721:AS761, "Exonerado Doctor") +
        SUMIFS(AR721:AR761, AY721:AY761, INDIRECT("AE" &amp; ROW()), AP721:AP761, "📦", AS721:AS761, "Exonerado Doctor")
    ) / 2
) -
(
    (
        SUMIFS(AR721:AR761, AY721:AY761, INDIRECT("AE" &amp; ROW()), AP721:AP761, "💲", AS721:AS761, "") +
        SUMIFS(AR721:AR761, AY721:AY761, INDIRECT("AE" &amp; ROW()), AP721:AP761, "📦", AS721:AS761, "")
    ) / 2
)</f>
        <v>0</v>
      </c>
      <c r="AL760" s="140">
        <f t="array" aca="1" ref="AL760" ca="1">(
    SUMIFS(AR721:AR761, AY721:AY761, INDIRECT("AE" &amp; ROW()), AP721:AP761, "💲") +
    SUMIFS(AR721:AR761, AY721:AY761, INDIRECT("AE" &amp; ROW()), AP721:AP761, "📦")
) -
(
    (
        SUMIFS(AR721:AR761, AY721:AY761, INDIRECT("AE" &amp; ROW()), AP721:AP761, "💲", AS721:AS761, "Familiar") +
        SUMIFS(AR721:AR761, AY721:AY761, INDIRECT("AE" &amp; ROW()), AP721:AP761, "📦", AS721:AS761, "Familiar")
    ) / 2
) -
(
    (
        SUMIFS(AR721:AR761, AY721:AY761, INDIRECT("AE" &amp; ROW()), AP721:AP761, "💲", AS721:AS761, "Participante") +
        SUMIFS(AR721:AR761, AY721:AY761, INDIRECT("AE" &amp; ROW()), AP721:AP761, "📦", AS721:AS761, "Participante")
    ) / 2
) -
(
    (
        SUMIFS(AR721:AR761, AY721:AY761, INDIRECT("AE" &amp; ROW()), AP721:AP761, "💲", AS721:AS761, "Empleado") +
        SUMIFS(AR721:AR761, AY721:AY761, INDIRECT("AE" &amp; ROW()), AP721:AP761, "📦", AS721:AS761, "Empleado")
    ) / 2
) -
(
    (
        SUMIFS(AR721:AR761, AY721:AY761, INDIRECT("AE" &amp; ROW()), AP721:AP761, "💲", AS721:AS761, "Exonerado ADH") +
        SUMIFS(AR721:AR761, AY721:AY761, INDIRECT("AE" &amp; ROW()), AP721:AP761, "📦", AS721:AS761, "Exonerado ADH")
    ) / 2
) -
(
    SUMIFS(AR721:AR761, AY721:AY761, INDIRECT("AE" &amp; ROW()), AP721:AP761, "💲", AS721:AS761, "Exonerado Doctor") +
    SUMIFS(AR721:AR761, AY721:AY761, INDIRECT("AE" &amp; ROW()), AP721:AP761, "📦", AS721:AS761, "Exonerado Doctor")
) -
(
    (
        SUMIFS(AR721:AR761, AY721:AY761, INDIRECT("AE" &amp; ROW()), AP721:AP761, "💲", AS721:AS761, "") +
        SUMIFS(AR721:AR761, AY721:AY761, INDIRECT("AE" &amp; ROW()), AP721:AP761, "📦", AS721:AS761, "")
    ) / 2
)</f>
        <v>0</v>
      </c>
      <c r="AM760" s="48"/>
      <c r="AN760" s="156"/>
      <c r="AO760" s="156"/>
      <c r="AP760" s="156"/>
      <c r="AQ760" s="156"/>
      <c r="AR760" s="156"/>
      <c r="AS760" s="156"/>
      <c r="AT760" s="156"/>
      <c r="AU760" s="156"/>
      <c r="AV760" s="156"/>
      <c r="AW760" s="156"/>
      <c r="AX760" s="156"/>
      <c r="AY760" s="156">
        <f>N772</f>
        <v>0</v>
      </c>
      <c r="AZ760" s="48"/>
      <c r="BA760" s="48"/>
      <c r="BB760" s="48"/>
      <c r="BC760" s="48"/>
      <c r="BD760" s="48"/>
      <c r="BE760" s="48"/>
      <c r="BF760" s="48"/>
      <c r="BG760" s="48"/>
      <c r="BH760" s="48"/>
      <c r="BI760" s="48"/>
      <c r="BJ760" s="48"/>
      <c r="BK760" s="48"/>
      <c r="BL760" s="48"/>
      <c r="BM760" s="48"/>
      <c r="BN760" s="48"/>
    </row>
    <row r="761" spans="1:66" ht="11.25" customHeight="1">
      <c r="A761" s="222">
        <f>A757+$Q$13/1440</f>
        <v>0.74999999999999978</v>
      </c>
      <c r="B761" s="38"/>
      <c r="C761" s="204"/>
      <c r="D761" s="207"/>
      <c r="E761" s="40" t="s">
        <v>36</v>
      </c>
      <c r="F761" s="42" t="str">
        <f>IF(D761&lt;&gt;"", VLOOKUP(D761,'Base de Datos'!$A$2:$D1268,2,FALSE()),"")</f>
        <v/>
      </c>
      <c r="G761" s="204"/>
      <c r="H761" s="216"/>
      <c r="I761" s="40" t="s">
        <v>36</v>
      </c>
      <c r="J761" s="42" t="str">
        <f>IF(H761&lt;&gt;"", VLOOKUP(H761,'Base de Datos'!$A$2:$D1268,2,FALSE()),"")</f>
        <v/>
      </c>
      <c r="K761" s="204"/>
      <c r="L761" s="216"/>
      <c r="M761" s="40" t="s">
        <v>36</v>
      </c>
      <c r="N761" s="42" t="str">
        <f>IF(L761&lt;&gt;"", VLOOKUP(L761,'Base de Datos'!$A$2:$D1268,2,FALSE()),"")</f>
        <v/>
      </c>
      <c r="O761" s="43"/>
      <c r="P761" s="163"/>
      <c r="Q761" s="3"/>
      <c r="R761" s="15"/>
      <c r="S761" s="45"/>
      <c r="T761" s="45" t="s">
        <v>37</v>
      </c>
      <c r="U761" s="46"/>
      <c r="V761" s="47"/>
      <c r="W761" s="45"/>
      <c r="X761" s="45" t="s">
        <v>37</v>
      </c>
      <c r="Y761" s="46"/>
      <c r="Z761" s="47"/>
      <c r="AA761" s="45"/>
      <c r="AB761" s="45" t="s">
        <v>37</v>
      </c>
      <c r="AC761" s="46"/>
      <c r="AD761" s="48"/>
      <c r="AE761" s="240" t="s">
        <v>49</v>
      </c>
      <c r="AF761" s="230"/>
      <c r="AG761" s="161">
        <f t="array" aca="1" ref="AG761" ca="1">COUNTIFS(AP721:AP761, "💲", AY721:AY761, INDIRECT("AE" &amp; ROW())) + COUNTIFS(AP721:AP761, "📦", AY721:AY761, INDIRECT("AE" &amp; ROW())) + COUNTIFS(AP721:AP761, "✅", AY721:AY761, INDIRECT("AE" &amp; ROW()))</f>
        <v>0</v>
      </c>
      <c r="AH761" s="162">
        <f t="array" aca="1" ref="AH761" ca="1">COUNTIFS(AP721:AP761, "💲", AY721:AY761, INDIRECT("AE" &amp; ROW())) + COUNTIFS(AP721:AP761, "📦", AY721:AY761, INDIRECT("AE" &amp; ROW()))</f>
        <v>0</v>
      </c>
      <c r="AI761" s="139">
        <f t="array" aca="1" ref="AI761" ca="1">SUMIFS(AR721:AR761, AY721:AY761, INDIRECT("AE" &amp; ROW()), AP721:AP761, "💲") + SUMIFS(AR721:AR761, AY721:AY761, INDIRECT("AE" &amp; ROW()), AP721:AP761, "📦")</f>
        <v>0</v>
      </c>
      <c r="AJ761" s="139">
        <f t="array" aca="1" ref="AJ761" ca="1">(
    SUMIFS(AR721:AR761, AY721:AY761, INDIRECT("AE" &amp; ROW()), AP721:AP761, "💲") +
    SUMIFS(AR721:AR761, AY721:AY761, INDIRECT("AE" &amp; ROW()), AP721:AP761, "📦")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
        SUMIFS(AR721:AR761, AY721:AY761, INDIRECT("AE" &amp; ROW()), AP721:AP761, "💲", AS721:AS761, "Familiar") +
        SUMIFS(AR721:AR761, AY721:AY761, INDIRECT("AE" &amp; ROW()), AP721:AP761, "📦", AS721:AS761, "Familiar")
    ) / 2
)  -
(
    (
        SUMIFS(AR721:AR761, AY721:AY761, INDIRECT("AE" &amp; ROW()), AP721:AP761, "💲", AS721:AS761, "Exonerado ADH") +
        SUMIFS(AR721:AR761, AY721:AY761, INDIRECT("AE" &amp; ROW()), AP721:AP761, "📦", AS721:AS761, "Exonerado ADH")
    ) / 2
)  -
(
    (
        SUMIFS(AR721:AR761, AY721:AY761, INDIRECT("AE" &amp; ROW()), AP721:AP761, "💲", AS721:AS761, "Exonerado Doctor") +
        SUMIFS(AR721:AR761, AY721:AY761, INDIRECT("AE" &amp; ROW()), AP721:AP761, "📦", AS721:AS761, "Exonerado Doctor")
    ) / 2
)</f>
        <v>0</v>
      </c>
      <c r="AK761" s="139">
        <f t="array" aca="1" ref="AK761" ca="1">(
    SUMIFS(AR721:AR761, AY721:AY761, INDIRECT("AE" &amp; ROW()), AP721:AP761, "💲") +
    SUMIFS(AR721:AR761, AY721:AY761, INDIRECT("AE" &amp; ROW()), AP721:AP761, "📦")
) -
(
    SUMIFS(AR721:AR761, AY721:AY761, INDIRECT("AE" &amp; ROW()), AP721:AP761, "💲", AS721:AS761, "Familiar") +
    SUMIFS(AR721:AR761, AY721:AY761, INDIRECT("AE" &amp; ROW()), AP721:AP761, "📦", AS721:AS761, "Familiar")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SUMIFS(AR721:AR761, AY721:AY761, INDIRECT("AE" &amp; ROW()), AP721:AP761, "💲", AS721:AS761, "Exonerado ADH") +
    SUMIFS(AR721:AR761, AY721:AY761, INDIRECT("AE" &amp; ROW()), AP721:AP761, "📦", AS721:AS761, "Exonerado ADH")
) -
(
    (
        SUMIFS(AR721:AR761, AY721:AY761, INDIRECT("AE" &amp; ROW()), AP721:AP761, "💲", AS721:AS761, "Exonerado Doctor") +
        SUMIFS(AR721:AR761, AY721:AY761, INDIRECT("AE" &amp; ROW()), AP721:AP761, "📦", AS721:AS761, "Exonerado Doctor")
    ) / 2
) -
(
    (
        SUMIFS(AR721:AR761, AY721:AY761, INDIRECT("AE" &amp; ROW()), AP721:AP761, "💲", AS721:AS761, "") +
        SUMIFS(AR721:AR761, AY721:AY761, INDIRECT("AE" &amp; ROW()), AP721:AP761, "📦", AS721:AS761, "")
    ) / 2
)</f>
        <v>0</v>
      </c>
      <c r="AL761" s="140">
        <f t="array" aca="1" ref="AL761" ca="1">(
    SUMIFS(AR721:AR761, AY721:AY761, INDIRECT("AE" &amp; ROW()), AP721:AP761, "💲") +
    SUMIFS(AR721:AR761, AY721:AY761, INDIRECT("AE" &amp; ROW()), AP721:AP761, "📦")
) -
(
    (
        SUMIFS(AR721:AR761, AY721:AY761, INDIRECT("AE" &amp; ROW()), AP721:AP761, "💲", AS721:AS761, "Familiar") +
        SUMIFS(AR721:AR761, AY721:AY761, INDIRECT("AE" &amp; ROW()), AP721:AP761, "📦", AS721:AS761, "Familiar")
    ) / 2
) -
(
    (
        SUMIFS(AR721:AR761, AY721:AY761, INDIRECT("AE" &amp; ROW()), AP721:AP761, "💲", AS721:AS761, "Participante") +
        SUMIFS(AR721:AR761, AY721:AY761, INDIRECT("AE" &amp; ROW()), AP721:AP761, "📦", AS721:AS761, "Participante")
    ) / 2
) -
(
    (
        SUMIFS(AR721:AR761, AY721:AY761, INDIRECT("AE" &amp; ROW()), AP721:AP761, "💲", AS721:AS761, "Empleado") +
        SUMIFS(AR721:AR761, AY721:AY761, INDIRECT("AE" &amp; ROW()), AP721:AP761, "📦", AS721:AS761, "Empleado")
    ) / 2
) -
(
    (
        SUMIFS(AR721:AR761, AY721:AY761, INDIRECT("AE" &amp; ROW()), AP721:AP761, "💲", AS721:AS761, "Exonerado ADH") +
        SUMIFS(AR721:AR761, AY721:AY761, INDIRECT("AE" &amp; ROW()), AP721:AP761, "📦", AS721:AS761, "Exonerado ADH")
    ) / 2
) -
(
    SUMIFS(AR721:AR761, AY721:AY761, INDIRECT("AE" &amp; ROW()), AP721:AP761, "💲", AS721:AS761, "Exonerado Doctor") +
    SUMIFS(AR721:AR761, AY721:AY761, INDIRECT("AE" &amp; ROW()), AP721:AP761, "📦", AS721:AS761, "Exonerado Doctor")
) -
(
    (
        SUMIFS(AR721:AR761, AY721:AY761, INDIRECT("AE" &amp; ROW()), AP721:AP761, "💲", AS721:AS761, "") +
        SUMIFS(AR721:AR761, AY721:AY761, INDIRECT("AE" &amp; ROW()), AP721:AP761, "📦", AS721:AS761, "")
    ) / 2
)</f>
        <v>0</v>
      </c>
      <c r="AM761" s="48"/>
      <c r="AN761" s="156"/>
      <c r="AO761" s="156"/>
      <c r="AP761" s="156"/>
      <c r="AQ761" s="156"/>
      <c r="AR761" s="156"/>
      <c r="AS761" s="156"/>
      <c r="AT761" s="156"/>
      <c r="AU761" s="156"/>
      <c r="AV761" s="156"/>
      <c r="AW761" s="156"/>
      <c r="AX761" s="156"/>
      <c r="AY761" s="156"/>
      <c r="AZ761" s="48"/>
      <c r="BA761" s="48"/>
      <c r="BB761" s="48"/>
      <c r="BC761" s="48"/>
      <c r="BD761" s="48"/>
      <c r="BE761" s="48"/>
      <c r="BF761" s="48"/>
      <c r="BG761" s="48"/>
      <c r="BH761" s="48"/>
      <c r="BI761" s="48"/>
      <c r="BJ761" s="48"/>
      <c r="BK761" s="48"/>
      <c r="BL761" s="48"/>
      <c r="BM761" s="48"/>
      <c r="BN761" s="48"/>
    </row>
    <row r="762" spans="1:66" ht="11.25" customHeight="1">
      <c r="A762" s="220"/>
      <c r="B762" s="38"/>
      <c r="C762" s="205"/>
      <c r="D762" s="208"/>
      <c r="E762" s="57" t="s">
        <v>42</v>
      </c>
      <c r="F762" s="58" t="str">
        <f>IF(D761&lt;&gt;"", VLOOKUP(D761,'Base de Datos'!$A$2:$D1268,3,FALSE()),"")</f>
        <v/>
      </c>
      <c r="G762" s="205"/>
      <c r="H762" s="208"/>
      <c r="I762" s="57" t="s">
        <v>42</v>
      </c>
      <c r="J762" s="58" t="str">
        <f>IF(H761&lt;&gt;"", VLOOKUP(H761,'Base de Datos'!$A$2:$D1268,3,FALSE()),"")</f>
        <v/>
      </c>
      <c r="K762" s="205"/>
      <c r="L762" s="208"/>
      <c r="M762" s="57" t="s">
        <v>42</v>
      </c>
      <c r="N762" s="58" t="str">
        <f>IF(L761&lt;&gt;"", VLOOKUP(L761,'Base de Datos'!$A$2:$D1268,3,FALSE()),"")</f>
        <v/>
      </c>
      <c r="O762" s="43"/>
      <c r="P762" s="163"/>
      <c r="Q762" s="3"/>
      <c r="R762" s="15"/>
      <c r="S762" s="229"/>
      <c r="T762" s="230"/>
      <c r="U762" s="59"/>
      <c r="V762" s="47"/>
      <c r="W762" s="229"/>
      <c r="X762" s="230"/>
      <c r="Y762" s="59"/>
      <c r="Z762" s="47"/>
      <c r="AA762" s="229"/>
      <c r="AB762" s="230"/>
      <c r="AC762" s="59"/>
      <c r="AD762" s="48"/>
      <c r="AE762" s="240" t="s">
        <v>51</v>
      </c>
      <c r="AF762" s="230"/>
      <c r="AG762" s="161">
        <f t="array" aca="1" ref="AG762" ca="1">COUNTIFS(AP721:AP761, "💲", AY721:AY761, INDIRECT("AE" &amp; ROW())) + COUNTIFS(AP721:AP761, "📦", AY721:AY761, INDIRECT("AE" &amp; ROW())) + COUNTIFS(AP721:AP761, "✅", AY721:AY761, INDIRECT("AE" &amp; ROW()))</f>
        <v>0</v>
      </c>
      <c r="AH762" s="162">
        <f t="array" aca="1" ref="AH762" ca="1">COUNTIFS(AP721:AP761, "💲", AY721:AY761, INDIRECT("AE" &amp; ROW())) + COUNTIFS(AP721:AP761, "📦", AY721:AY761, INDIRECT("AE" &amp; ROW()))</f>
        <v>0</v>
      </c>
      <c r="AI762" s="139">
        <f t="array" aca="1" ref="AI762" ca="1">SUMIFS(AR721:AR761, AY721:AY761, INDIRECT("AE" &amp; ROW()), AP721:AP761, "💲") + SUMIFS(AR721:AR761, AY721:AY761, INDIRECT("AE" &amp; ROW()), AP721:AP761, "📦")</f>
        <v>0</v>
      </c>
      <c r="AJ762" s="139">
        <f t="array" aca="1" ref="AJ762" ca="1">(
    SUMIFS(AR721:AR761, AY721:AY761, INDIRECT("AE" &amp; ROW()), AP721:AP761, "💲") +
    SUMIFS(AR721:AR761, AY721:AY761, INDIRECT("AE" &amp; ROW()), AP721:AP761, "📦")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
        SUMIFS(AR721:AR761, AY721:AY761, INDIRECT("AE" &amp; ROW()), AP721:AP761, "💲", AS721:AS761, "Familiar") +
        SUMIFS(AR721:AR761, AY721:AY761, INDIRECT("AE" &amp; ROW()), AP721:AP761, "📦", AS721:AS761, "Familiar")
    ) / 2
)  -
(
    (
        SUMIFS(AR721:AR761, AY721:AY761, INDIRECT("AE" &amp; ROW()), AP721:AP761, "💲", AS721:AS761, "Exonerado ADH") +
        SUMIFS(AR721:AR761, AY721:AY761, INDIRECT("AE" &amp; ROW()), AP721:AP761, "📦", AS721:AS761, "Exonerado ADH")
    ) / 2
)  -
(
    (
        SUMIFS(AR721:AR761, AY721:AY761, INDIRECT("AE" &amp; ROW()), AP721:AP761, "💲", AS721:AS761, "Exonerado Doctor") +
        SUMIFS(AR721:AR761, AY721:AY761, INDIRECT("AE" &amp; ROW()), AP721:AP761, "📦", AS721:AS761, "Exonerado Doctor")
    ) / 2
)</f>
        <v>0</v>
      </c>
      <c r="AK762" s="139">
        <f t="array" aca="1" ref="AK762" ca="1">(
    SUMIFS(AR721:AR761, AY721:AY761, INDIRECT("AE" &amp; ROW()), AP721:AP761, "💲") +
    SUMIFS(AR721:AR761, AY721:AY761, INDIRECT("AE" &amp; ROW()), AP721:AP761, "📦")
) -
(
    SUMIFS(AR721:AR761, AY721:AY761, INDIRECT("AE" &amp; ROW()), AP721:AP761, "💲", AS721:AS761, "Familiar") +
    SUMIFS(AR721:AR761, AY721:AY761, INDIRECT("AE" &amp; ROW()), AP721:AP761, "📦", AS721:AS761, "Familiar")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SUMIFS(AR721:AR761, AY721:AY761, INDIRECT("AE" &amp; ROW()), AP721:AP761, "💲", AS721:AS761, "Exonerado ADH") +
    SUMIFS(AR721:AR761, AY721:AY761, INDIRECT("AE" &amp; ROW()), AP721:AP761, "📦", AS721:AS761, "Exonerado ADH")
) -
(
    (
        SUMIFS(AR721:AR761, AY721:AY761, INDIRECT("AE" &amp; ROW()), AP721:AP761, "💲", AS721:AS761, "Exonerado Doctor") +
        SUMIFS(AR721:AR761, AY721:AY761, INDIRECT("AE" &amp; ROW()), AP721:AP761, "📦", AS721:AS761, "Exonerado Doctor")
    ) / 2
) -
(
    (
        SUMIFS(AR721:AR761, AY721:AY761, INDIRECT("AE" &amp; ROW()), AP721:AP761, "💲", AS721:AS761, "") +
        SUMIFS(AR721:AR761, AY721:AY761, INDIRECT("AE" &amp; ROW()), AP721:AP761, "📦", AS721:AS761, "")
    ) / 2
)</f>
        <v>0</v>
      </c>
      <c r="AL762" s="140">
        <f t="array" aca="1" ref="AL762" ca="1">(
    SUMIFS(AR721:AR761, AY721:AY761, INDIRECT("AE" &amp; ROW()), AP721:AP761, "💲") +
    SUMIFS(AR721:AR761, AY721:AY761, INDIRECT("AE" &amp; ROW()), AP721:AP761, "📦")
) -
(
    (
        SUMIFS(AR721:AR761, AY721:AY761, INDIRECT("AE" &amp; ROW()), AP721:AP761, "💲", AS721:AS761, "Familiar") +
        SUMIFS(AR721:AR761, AY721:AY761, INDIRECT("AE" &amp; ROW()), AP721:AP761, "📦", AS721:AS761, "Familiar")
    ) / 2
) -
(
    (
        SUMIFS(AR721:AR761, AY721:AY761, INDIRECT("AE" &amp; ROW()), AP721:AP761, "💲", AS721:AS761, "Participante") +
        SUMIFS(AR721:AR761, AY721:AY761, INDIRECT("AE" &amp; ROW()), AP721:AP761, "📦", AS721:AS761, "Participante")
    ) / 2
) -
(
    (
        SUMIFS(AR721:AR761, AY721:AY761, INDIRECT("AE" &amp; ROW()), AP721:AP761, "💲", AS721:AS761, "Empleado") +
        SUMIFS(AR721:AR761, AY721:AY761, INDIRECT("AE" &amp; ROW()), AP721:AP761, "📦", AS721:AS761, "Empleado")
    ) / 2
) -
(
    (
        SUMIFS(AR721:AR761, AY721:AY761, INDIRECT("AE" &amp; ROW()), AP721:AP761, "💲", AS721:AS761, "Exonerado ADH") +
        SUMIFS(AR721:AR761, AY721:AY761, INDIRECT("AE" &amp; ROW()), AP721:AP761, "📦", AS721:AS761, "Exonerado ADH")
    ) / 2
) -
(
    SUMIFS(AR721:AR761, AY721:AY761, INDIRECT("AE" &amp; ROW()), AP721:AP761, "💲", AS721:AS761, "Exonerado Doctor") +
    SUMIFS(AR721:AR761, AY721:AY761, INDIRECT("AE" &amp; ROW()), AP721:AP761, "📦", AS721:AS761, "Exonerado Doctor")
) -
(
    (
        SUMIFS(AR721:AR761, AY721:AY761, INDIRECT("AE" &amp; ROW()), AP721:AP761, "💲", AS721:AS761, "") +
        SUMIFS(AR721:AR761, AY721:AY761, INDIRECT("AE" &amp; ROW()), AP721:AP761, "📦", AS721:AS761, "")
    ) / 2
)</f>
        <v>0</v>
      </c>
      <c r="AM762" s="48"/>
      <c r="AN762" s="48"/>
      <c r="AO762" s="48"/>
      <c r="AP762" s="48"/>
      <c r="AQ762" s="48"/>
      <c r="AR762" s="48"/>
      <c r="AS762" s="48"/>
      <c r="AT762" s="48"/>
      <c r="AU762" s="48"/>
      <c r="AV762" s="48"/>
      <c r="AW762" s="48"/>
      <c r="AX762" s="48"/>
      <c r="AY762" s="48"/>
      <c r="AZ762" s="48"/>
      <c r="BA762" s="48"/>
      <c r="BB762" s="48"/>
      <c r="BC762" s="48"/>
      <c r="BD762" s="48"/>
      <c r="BE762" s="48"/>
      <c r="BF762" s="48"/>
      <c r="BG762" s="48"/>
      <c r="BH762" s="48"/>
      <c r="BI762" s="48"/>
      <c r="BJ762" s="48"/>
      <c r="BK762" s="48"/>
      <c r="BL762" s="48"/>
      <c r="BM762" s="48"/>
      <c r="BN762" s="48"/>
    </row>
    <row r="763" spans="1:66" ht="11.25" customHeight="1">
      <c r="A763" s="220"/>
      <c r="B763" s="38"/>
      <c r="C763" s="205"/>
      <c r="D763" s="208"/>
      <c r="E763" s="57" t="s">
        <v>44</v>
      </c>
      <c r="F763" s="58" t="str">
        <f>IF(D761&lt;&gt;"", VLOOKUP(D761,'Base de Datos'!$A$2:$D1268,4,FALSE()),"")</f>
        <v/>
      </c>
      <c r="G763" s="205"/>
      <c r="H763" s="208"/>
      <c r="I763" s="57" t="s">
        <v>44</v>
      </c>
      <c r="J763" s="58" t="str">
        <f>IF(H761&lt;&gt;"", VLOOKUP(H761,'Base de Datos'!$A$2:$D1268,4,FALSE()),"")</f>
        <v/>
      </c>
      <c r="K763" s="205"/>
      <c r="L763" s="208"/>
      <c r="M763" s="57" t="s">
        <v>44</v>
      </c>
      <c r="N763" s="58" t="str">
        <f>IF(L761&lt;&gt;"", VLOOKUP(L761,'Base de Datos'!$A$2:$D1268,4,FALSE()),"")</f>
        <v/>
      </c>
      <c r="O763" s="43"/>
      <c r="P763" s="163"/>
      <c r="Q763" s="3"/>
      <c r="R763" s="15"/>
      <c r="S763" s="229"/>
      <c r="T763" s="230"/>
      <c r="U763" s="59"/>
      <c r="V763" s="47"/>
      <c r="W763" s="229"/>
      <c r="X763" s="230"/>
      <c r="Y763" s="59"/>
      <c r="Z763" s="47"/>
      <c r="AA763" s="229"/>
      <c r="AB763" s="230"/>
      <c r="AC763" s="59"/>
      <c r="AD763" s="48"/>
      <c r="AE763" s="240" t="s">
        <v>55</v>
      </c>
      <c r="AF763" s="230"/>
      <c r="AG763" s="161">
        <f t="array" aca="1" ref="AG763" ca="1">COUNTIFS(AP721:AP761, "💲", AY721:AY761, INDIRECT("AE" &amp; ROW())) + COUNTIFS(AP721:AP761, "📦", AY721:AY761, INDIRECT("AE" &amp; ROW())) + COUNTIFS(AP721:AP761, "✅", AY721:AY761, INDIRECT("AE" &amp; ROW()))</f>
        <v>0</v>
      </c>
      <c r="AH763" s="162">
        <f t="array" aca="1" ref="AH763" ca="1">COUNTIFS(AP721:AP761, "💲", AY721:AY761, INDIRECT("AE" &amp; ROW())) + COUNTIFS(AP721:AP761, "📦", AY721:AY761, INDIRECT("AE" &amp; ROW()))</f>
        <v>0</v>
      </c>
      <c r="AI763" s="139">
        <f t="array" aca="1" ref="AI763" ca="1">SUMIFS(AR721:AR761, AY721:AY761, INDIRECT("AE" &amp; ROW()), AP721:AP761, "💲") + SUMIFS(AR721:AR761, AY721:AY761, INDIRECT("AE" &amp; ROW()), AP721:AP761, "📦")</f>
        <v>0</v>
      </c>
      <c r="AJ763" s="139">
        <f t="array" aca="1" ref="AJ763" ca="1">(
    SUMIFS(AR721:AR761, AY721:AY761, INDIRECT("AE" &amp; ROW()), AP721:AP761, "💲") +
    SUMIFS(AR721:AR761, AY721:AY761, INDIRECT("AE" &amp; ROW()), AP721:AP761, "📦")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
        SUMIFS(AR721:AR761, AY721:AY761, INDIRECT("AE" &amp; ROW()), AP721:AP761, "💲", AS721:AS761, "Familiar") +
        SUMIFS(AR721:AR761, AY721:AY761, INDIRECT("AE" &amp; ROW()), AP721:AP761, "📦", AS721:AS761, "Familiar")
    ) / 2
)  -
(
    (
        SUMIFS(AR721:AR761, AY721:AY761, INDIRECT("AE" &amp; ROW()), AP721:AP761, "💲", AS721:AS761, "Exonerado ADH") +
        SUMIFS(AR721:AR761, AY721:AY761, INDIRECT("AE" &amp; ROW()), AP721:AP761, "📦", AS721:AS761, "Exonerado ADH")
    ) / 2
)  -
(
    (
        SUMIFS(AR721:AR761, AY721:AY761, INDIRECT("AE" &amp; ROW()), AP721:AP761, "💲", AS721:AS761, "Exonerado Doctor") +
        SUMIFS(AR721:AR761, AY721:AY761, INDIRECT("AE" &amp; ROW()), AP721:AP761, "📦", AS721:AS761, "Exonerado Doctor")
    ) / 2
)</f>
        <v>0</v>
      </c>
      <c r="AK763" s="139">
        <f t="array" aca="1" ref="AK763" ca="1">(
    SUMIFS(AR721:AR761, AY721:AY761, INDIRECT("AE" &amp; ROW()), AP721:AP761, "💲") +
    SUMIFS(AR721:AR761, AY721:AY761, INDIRECT("AE" &amp; ROW()), AP721:AP761, "📦")
) -
(
    SUMIFS(AR721:AR761, AY721:AY761, INDIRECT("AE" &amp; ROW()), AP721:AP761, "💲", AS721:AS761, "Familiar") +
    SUMIFS(AR721:AR761, AY721:AY761, INDIRECT("AE" &amp; ROW()), AP721:AP761, "📦", AS721:AS761, "Familiar")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SUMIFS(AR721:AR761, AY721:AY761, INDIRECT("AE" &amp; ROW()), AP721:AP761, "💲", AS721:AS761, "Exonerado ADH") +
    SUMIFS(AR721:AR761, AY721:AY761, INDIRECT("AE" &amp; ROW()), AP721:AP761, "📦", AS721:AS761, "Exonerado ADH")
) -
(
    (
        SUMIFS(AR721:AR761, AY721:AY761, INDIRECT("AE" &amp; ROW()), AP721:AP761, "💲", AS721:AS761, "Exonerado Doctor") +
        SUMIFS(AR721:AR761, AY721:AY761, INDIRECT("AE" &amp; ROW()), AP721:AP761, "📦", AS721:AS761, "Exonerado Doctor")
    ) / 2
) -
(
    (
        SUMIFS(AR721:AR761, AY721:AY761, INDIRECT("AE" &amp; ROW()), AP721:AP761, "💲", AS721:AS761, "") +
        SUMIFS(AR721:AR761, AY721:AY761, INDIRECT("AE" &amp; ROW()), AP721:AP761, "📦", AS721:AS761, "")
    ) / 2
)</f>
        <v>0</v>
      </c>
      <c r="AL763" s="140">
        <f t="array" aca="1" ref="AL763" ca="1">(
    SUMIFS(AR721:AR761, AY721:AY761, INDIRECT("AE" &amp; ROW()), AP721:AP761, "💲") +
    SUMIFS(AR721:AR761, AY721:AY761, INDIRECT("AE" &amp; ROW()), AP721:AP761, "📦")
) -
(
    (
        SUMIFS(AR721:AR761, AY721:AY761, INDIRECT("AE" &amp; ROW()), AP721:AP761, "💲", AS721:AS761, "Familiar") +
        SUMIFS(AR721:AR761, AY721:AY761, INDIRECT("AE" &amp; ROW()), AP721:AP761, "📦", AS721:AS761, "Familiar")
    ) / 2
) -
(
    (
        SUMIFS(AR721:AR761, AY721:AY761, INDIRECT("AE" &amp; ROW()), AP721:AP761, "💲", AS721:AS761, "Participante") +
        SUMIFS(AR721:AR761, AY721:AY761, INDIRECT("AE" &amp; ROW()), AP721:AP761, "📦", AS721:AS761, "Participante")
    ) / 2
) -
(
    (
        SUMIFS(AR721:AR761, AY721:AY761, INDIRECT("AE" &amp; ROW()), AP721:AP761, "💲", AS721:AS761, "Empleado") +
        SUMIFS(AR721:AR761, AY721:AY761, INDIRECT("AE" &amp; ROW()), AP721:AP761, "📦", AS721:AS761, "Empleado")
    ) / 2
) -
(
    (
        SUMIFS(AR721:AR761, AY721:AY761, INDIRECT("AE" &amp; ROW()), AP721:AP761, "💲", AS721:AS761, "Exonerado ADH") +
        SUMIFS(AR721:AR761, AY721:AY761, INDIRECT("AE" &amp; ROW()), AP721:AP761, "📦", AS721:AS761, "Exonerado ADH")
    ) / 2
) -
(
    SUMIFS(AR721:AR761, AY721:AY761, INDIRECT("AE" &amp; ROW()), AP721:AP761, "💲", AS721:AS761, "Exonerado Doctor") +
    SUMIFS(AR721:AR761, AY721:AY761, INDIRECT("AE" &amp; ROW()), AP721:AP761, "📦", AS721:AS761, "Exonerado Doctor")
) -
(
    (
        SUMIFS(AR721:AR761, AY721:AY761, INDIRECT("AE" &amp; ROW()), AP721:AP761, "💲", AS721:AS761, "") +
        SUMIFS(AR721:AR761, AY721:AY761, INDIRECT("AE" &amp; ROW()), AP721:AP761, "📦", AS721:AS761, "")
    ) / 2
)</f>
        <v>0</v>
      </c>
      <c r="AM763" s="48"/>
      <c r="AN763" s="48"/>
      <c r="AO763" s="48"/>
      <c r="AP763" s="48"/>
      <c r="AQ763" s="48"/>
      <c r="AR763" s="48"/>
      <c r="AS763" s="48"/>
      <c r="AT763" s="48"/>
      <c r="AU763" s="48"/>
      <c r="AV763" s="48"/>
      <c r="AW763" s="48"/>
      <c r="AX763" s="48"/>
      <c r="AY763" s="48"/>
      <c r="AZ763" s="48"/>
      <c r="BA763" s="48"/>
      <c r="BB763" s="48"/>
      <c r="BC763" s="48"/>
      <c r="BD763" s="48"/>
      <c r="BE763" s="48"/>
      <c r="BF763" s="48"/>
      <c r="BG763" s="48"/>
      <c r="BH763" s="48"/>
      <c r="BI763" s="48"/>
      <c r="BJ763" s="48"/>
      <c r="BK763" s="48"/>
      <c r="BL763" s="48"/>
      <c r="BM763" s="48"/>
      <c r="BN763" s="48"/>
    </row>
    <row r="764" spans="1:66" ht="11.25" customHeight="1">
      <c r="A764" s="221"/>
      <c r="B764" s="38"/>
      <c r="C764" s="206"/>
      <c r="D764" s="209"/>
      <c r="E764" s="85" t="s">
        <v>46</v>
      </c>
      <c r="F764" s="86"/>
      <c r="G764" s="206"/>
      <c r="H764" s="209"/>
      <c r="I764" s="85" t="s">
        <v>46</v>
      </c>
      <c r="J764" s="108"/>
      <c r="K764" s="206"/>
      <c r="L764" s="209"/>
      <c r="M764" s="85" t="s">
        <v>46</v>
      </c>
      <c r="N764" s="108"/>
      <c r="O764" s="43"/>
      <c r="P764" s="163"/>
      <c r="Q764" s="3"/>
      <c r="R764" s="15"/>
      <c r="S764" s="227" t="str">
        <f>IF(OR(S761="Empleado",S761="Familiar"),"Nombre del Empleado","N° Factura")</f>
        <v>N° Factura</v>
      </c>
      <c r="T764" s="228"/>
      <c r="U764" s="89"/>
      <c r="V764" s="47"/>
      <c r="W764" s="227" t="str">
        <f>IF(OR(W761="Empleado",W761="Familiar"),"Nombre del Empleado","N° Factura")</f>
        <v>N° Factura</v>
      </c>
      <c r="X764" s="228"/>
      <c r="Y764" s="89"/>
      <c r="Z764" s="47"/>
      <c r="AA764" s="227" t="str">
        <f>IF(OR(AA761="Empleado",AA761="Familiar"),"Nombre del Empleado","N° Factura")</f>
        <v>N° Factura</v>
      </c>
      <c r="AB764" s="228"/>
      <c r="AC764" s="89"/>
      <c r="AD764" s="48"/>
      <c r="AE764" s="240" t="s">
        <v>57</v>
      </c>
      <c r="AF764" s="230"/>
      <c r="AG764" s="161">
        <f t="array" aca="1" ref="AG764" ca="1">COUNTIFS(AP721:AP761, "💲", AY721:AY761, INDIRECT("AE" &amp; ROW())) + COUNTIFS(AP721:AP761, "📦", AY721:AY761, INDIRECT("AE" &amp; ROW())) + COUNTIFS(AP721:AP761, "✅", AY721:AY761, INDIRECT("AE" &amp; ROW()))</f>
        <v>0</v>
      </c>
      <c r="AH764" s="162">
        <f t="array" aca="1" ref="AH764" ca="1">COUNTIFS(AP721:AP761, "💲", AY721:AY761, INDIRECT("AE" &amp; ROW())) + COUNTIFS(AP721:AP761, "📦", AY721:AY761, INDIRECT("AE" &amp; ROW()))</f>
        <v>0</v>
      </c>
      <c r="AI764" s="139">
        <f t="array" aca="1" ref="AI764" ca="1">SUMIFS(AR721:AR761, AY721:AY761, INDIRECT("AE" &amp; ROW()), AP721:AP761, "💲") + SUMIFS(AR721:AR761, AY721:AY761, INDIRECT("AE" &amp; ROW()), AP721:AP761, "📦")</f>
        <v>0</v>
      </c>
      <c r="AJ764" s="139">
        <f t="array" aca="1" ref="AJ764" ca="1">(
    SUMIFS(AR721:AR761, AY721:AY761, INDIRECT("AE" &amp; ROW()), AP721:AP761, "💲") +
    SUMIFS(AR721:AR761, AY721:AY761, INDIRECT("AE" &amp; ROW()), AP721:AP761, "📦")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
        SUMIFS(AR721:AR761, AY721:AY761, INDIRECT("AE" &amp; ROW()), AP721:AP761, "💲", AS721:AS761, "Familiar") +
        SUMIFS(AR721:AR761, AY721:AY761, INDIRECT("AE" &amp; ROW()), AP721:AP761, "📦", AS721:AS761, "Familiar")
    ) / 2
)  -
(
    (
        SUMIFS(AR721:AR761, AY721:AY761, INDIRECT("AE" &amp; ROW()), AP721:AP761, "💲", AS721:AS761, "Exonerado ADH") +
        SUMIFS(AR721:AR761, AY721:AY761, INDIRECT("AE" &amp; ROW()), AP721:AP761, "📦", AS721:AS761, "Exonerado ADH")
    ) / 2
)  -
(
    (
        SUMIFS(AR721:AR761, AY721:AY761, INDIRECT("AE" &amp; ROW()), AP721:AP761, "💲", AS721:AS761, "Exonerado Doctor") +
        SUMIFS(AR721:AR761, AY721:AY761, INDIRECT("AE" &amp; ROW()), AP721:AP761, "📦", AS721:AS761, "Exonerado Doctor")
    ) / 2
)</f>
        <v>0</v>
      </c>
      <c r="AK764" s="139">
        <f t="array" aca="1" ref="AK764" ca="1">(
    SUMIFS(AR721:AR761, AY721:AY761, INDIRECT("AE" &amp; ROW()), AP721:AP761, "💲") +
    SUMIFS(AR721:AR761, AY721:AY761, INDIRECT("AE" &amp; ROW()), AP721:AP761, "📦")
) -
(
    SUMIFS(AR721:AR761, AY721:AY761, INDIRECT("AE" &amp; ROW()), AP721:AP761, "💲", AS721:AS761, "Familiar") +
    SUMIFS(AR721:AR761, AY721:AY761, INDIRECT("AE" &amp; ROW()), AP721:AP761, "📦", AS721:AS761, "Familiar")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SUMIFS(AR721:AR761, AY721:AY761, INDIRECT("AE" &amp; ROW()), AP721:AP761, "💲", AS721:AS761, "Exonerado ADH") +
    SUMIFS(AR721:AR761, AY721:AY761, INDIRECT("AE" &amp; ROW()), AP721:AP761, "📦", AS721:AS761, "Exonerado ADH")
) -
(
    (
        SUMIFS(AR721:AR761, AY721:AY761, INDIRECT("AE" &amp; ROW()), AP721:AP761, "💲", AS721:AS761, "Exonerado Doctor") +
        SUMIFS(AR721:AR761, AY721:AY761, INDIRECT("AE" &amp; ROW()), AP721:AP761, "📦", AS721:AS761, "Exonerado Doctor")
    ) / 2
) -
(
    (
        SUMIFS(AR721:AR761, AY721:AY761, INDIRECT("AE" &amp; ROW()), AP721:AP761, "💲", AS721:AS761, "") +
        SUMIFS(AR721:AR761, AY721:AY761, INDIRECT("AE" &amp; ROW()), AP721:AP761, "📦", AS721:AS761, "")
    ) / 2
)</f>
        <v>0</v>
      </c>
      <c r="AL764" s="140">
        <f t="array" aca="1" ref="AL764" ca="1">(
    SUMIFS(AR721:AR761, AY721:AY761, INDIRECT("AE" &amp; ROW()), AP721:AP761, "💲") +
    SUMIFS(AR721:AR761, AY721:AY761, INDIRECT("AE" &amp; ROW()), AP721:AP761, "📦")
) -
(
    (
        SUMIFS(AR721:AR761, AY721:AY761, INDIRECT("AE" &amp; ROW()), AP721:AP761, "💲", AS721:AS761, "Familiar") +
        SUMIFS(AR721:AR761, AY721:AY761, INDIRECT("AE" &amp; ROW()), AP721:AP761, "📦", AS721:AS761, "Familiar")
    ) / 2
) -
(
    (
        SUMIFS(AR721:AR761, AY721:AY761, INDIRECT("AE" &amp; ROW()), AP721:AP761, "💲", AS721:AS761, "Participante") +
        SUMIFS(AR721:AR761, AY721:AY761, INDIRECT("AE" &amp; ROW()), AP721:AP761, "📦", AS721:AS761, "Participante")
    ) / 2
) -
(
    (
        SUMIFS(AR721:AR761, AY721:AY761, INDIRECT("AE" &amp; ROW()), AP721:AP761, "💲", AS721:AS761, "Empleado") +
        SUMIFS(AR721:AR761, AY721:AY761, INDIRECT("AE" &amp; ROW()), AP721:AP761, "📦", AS721:AS761, "Empleado")
    ) / 2
) -
(
    (
        SUMIFS(AR721:AR761, AY721:AY761, INDIRECT("AE" &amp; ROW()), AP721:AP761, "💲", AS721:AS761, "Exonerado ADH") +
        SUMIFS(AR721:AR761, AY721:AY761, INDIRECT("AE" &amp; ROW()), AP721:AP761, "📦", AS721:AS761, "Exonerado ADH")
    ) / 2
) -
(
    SUMIFS(AR721:AR761, AY721:AY761, INDIRECT("AE" &amp; ROW()), AP721:AP761, "💲", AS721:AS761, "Exonerado Doctor") +
    SUMIFS(AR721:AR761, AY721:AY761, INDIRECT("AE" &amp; ROW()), AP721:AP761, "📦", AS721:AS761, "Exonerado Doctor")
) -
(
    (
        SUMIFS(AR721:AR761, AY721:AY761, INDIRECT("AE" &amp; ROW()), AP721:AP761, "💲", AS721:AS761, "") +
        SUMIFS(AR721:AR761, AY721:AY761, INDIRECT("AE" &amp; ROW()), AP721:AP761, "📦", AS721:AS761, "")
    ) / 2
)</f>
        <v>0</v>
      </c>
      <c r="AM764" s="48"/>
      <c r="AN764" s="48"/>
      <c r="AO764" s="48"/>
      <c r="AP764" s="48"/>
      <c r="AQ764" s="48"/>
      <c r="AR764" s="48"/>
      <c r="AS764" s="48"/>
      <c r="AT764" s="48"/>
      <c r="AU764" s="48"/>
      <c r="AV764" s="48"/>
      <c r="AW764" s="48"/>
      <c r="AX764" s="48"/>
      <c r="AY764" s="48"/>
      <c r="AZ764" s="48"/>
      <c r="BA764" s="48"/>
      <c r="BB764" s="48"/>
      <c r="BC764" s="48"/>
      <c r="BD764" s="48"/>
      <c r="BE764" s="48"/>
      <c r="BF764" s="48"/>
      <c r="BG764" s="48"/>
      <c r="BH764" s="48"/>
      <c r="BI764" s="48"/>
      <c r="BJ764" s="48"/>
      <c r="BK764" s="48"/>
      <c r="BL764" s="48"/>
      <c r="BM764" s="48"/>
      <c r="BN764" s="48"/>
    </row>
    <row r="765" spans="1:66" ht="11.25" customHeight="1">
      <c r="A765" s="222">
        <f>A761+$Q$13/1440</f>
        <v>0.79166666666666641</v>
      </c>
      <c r="B765" s="164"/>
      <c r="C765" s="204"/>
      <c r="D765" s="207"/>
      <c r="E765" s="177" t="s">
        <v>36</v>
      </c>
      <c r="F765" s="42" t="str">
        <f>IF(D765&lt;&gt;"", VLOOKUP(D765,'Base de Datos'!$A$2:$D1268,2,FALSE()),"")</f>
        <v/>
      </c>
      <c r="G765" s="204"/>
      <c r="H765" s="216"/>
      <c r="I765" s="177" t="s">
        <v>36</v>
      </c>
      <c r="J765" s="42" t="str">
        <f>IF(H765&lt;&gt;"", VLOOKUP(H765,'Base de Datos'!$A$2:$D1268,2,FALSE()),"")</f>
        <v/>
      </c>
      <c r="K765" s="204"/>
      <c r="L765" s="216"/>
      <c r="M765" s="177" t="s">
        <v>36</v>
      </c>
      <c r="N765" s="42" t="str">
        <f>IF(L765&lt;&gt;"", VLOOKUP(L765,'Base de Datos'!$A$2:$D1268,2,FALSE()),"")</f>
        <v/>
      </c>
      <c r="O765" s="165"/>
      <c r="P765" s="165"/>
      <c r="Q765" s="165"/>
      <c r="R765" s="166"/>
      <c r="S765" s="167"/>
      <c r="T765" s="45" t="s">
        <v>37</v>
      </c>
      <c r="U765" s="168"/>
      <c r="V765" s="169"/>
      <c r="W765" s="167"/>
      <c r="X765" s="45" t="s">
        <v>37</v>
      </c>
      <c r="Y765" s="168"/>
      <c r="Z765" s="169"/>
      <c r="AA765" s="167"/>
      <c r="AB765" s="45" t="s">
        <v>37</v>
      </c>
      <c r="AC765" s="168"/>
      <c r="AD765" s="56"/>
      <c r="AE765" s="240" t="s">
        <v>59</v>
      </c>
      <c r="AF765" s="230"/>
      <c r="AG765" s="161">
        <f t="array" aca="1" ref="AG765" ca="1">COUNTIFS(AP721:AP761, "💲", AY721:AY761, INDIRECT("AE" &amp; ROW())) + COUNTIFS(AP721:AP761, "📦", AY721:AY761, INDIRECT("AE" &amp; ROW())) + COUNTIFS(AP721:AP761, "✅", AY721:AY761, INDIRECT("AE" &amp; ROW()))</f>
        <v>0</v>
      </c>
      <c r="AH765" s="162">
        <f t="array" aca="1" ref="AH765" ca="1">COUNTIFS(AP721:AP761, "💲", AY721:AY761, INDIRECT("AE" &amp; ROW())) + COUNTIFS(AP721:AP761, "📦", AY721:AY761, INDIRECT("AE" &amp; ROW()))</f>
        <v>0</v>
      </c>
      <c r="AI765" s="139">
        <f t="array" aca="1" ref="AI765" ca="1">SUMIFS(AR721:AR761, AY721:AY761, INDIRECT("AE" &amp; ROW()), AP721:AP761, "💲") + SUMIFS(AR721:AR761, AY721:AY761, INDIRECT("AE" &amp; ROW()), AP721:AP761, "📦")</f>
        <v>0</v>
      </c>
      <c r="AJ765" s="139">
        <f t="array" aca="1" ref="AJ765" ca="1">(
    SUMIFS(AR721:AR761, AY721:AY761, INDIRECT("AE" &amp; ROW()), AP721:AP761, "💲") +
    SUMIFS(AR721:AR761, AY721:AY761, INDIRECT("AE" &amp; ROW()), AP721:AP761, "📦")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
        SUMIFS(AR721:AR761, AY721:AY761, INDIRECT("AE" &amp; ROW()), AP721:AP761, "💲", AS721:AS761, "Familiar") +
        SUMIFS(AR721:AR761, AY721:AY761, INDIRECT("AE" &amp; ROW()), AP721:AP761, "📦", AS721:AS761, "Familiar")
    ) / 2
)  -
(
    (
        SUMIFS(AR721:AR761, AY721:AY761, INDIRECT("AE" &amp; ROW()), AP721:AP761, "💲", AS721:AS761, "Exonerado ADH") +
        SUMIFS(AR721:AR761, AY721:AY761, INDIRECT("AE" &amp; ROW()), AP721:AP761, "📦", AS721:AS761, "Exonerado ADH")
    ) / 2
)  -
(
    (
        SUMIFS(AR721:AR761, AY721:AY761, INDIRECT("AE" &amp; ROW()), AP721:AP761, "💲", AS721:AS761, "Exonerado Doctor") +
        SUMIFS(AR721:AR761, AY721:AY761, INDIRECT("AE" &amp; ROW()), AP721:AP761, "📦", AS721:AS761, "Exonerado Doctor")
    ) / 2
)</f>
        <v>0</v>
      </c>
      <c r="AK765" s="139">
        <f t="array" aca="1" ref="AK765" ca="1">(
    SUMIFS(AR721:AR761, AY721:AY761, INDIRECT("AE" &amp; ROW()), AP721:AP761, "💲") +
    SUMIFS(AR721:AR761, AY721:AY761, INDIRECT("AE" &amp; ROW()), AP721:AP761, "📦")
) -
(
    SUMIFS(AR721:AR761, AY721:AY761, INDIRECT("AE" &amp; ROW()), AP721:AP761, "💲", AS721:AS761, "Familiar") +
    SUMIFS(AR721:AR761, AY721:AY761, INDIRECT("AE" &amp; ROW()), AP721:AP761, "📦", AS721:AS761, "Familiar")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SUMIFS(AR721:AR761, AY721:AY761, INDIRECT("AE" &amp; ROW()), AP721:AP761, "💲", AS721:AS761, "Exonerado ADH") +
    SUMIFS(AR721:AR761, AY721:AY761, INDIRECT("AE" &amp; ROW()), AP721:AP761, "📦", AS721:AS761, "Exonerado ADH")
) -
(
    (
        SUMIFS(AR721:AR761, AY721:AY761, INDIRECT("AE" &amp; ROW()), AP721:AP761, "💲", AS721:AS761, "Exonerado Doctor") +
        SUMIFS(AR721:AR761, AY721:AY761, INDIRECT("AE" &amp; ROW()), AP721:AP761, "📦", AS721:AS761, "Exonerado Doctor")
    ) / 2
) -
(
    (
        SUMIFS(AR721:AR761, AY721:AY761, INDIRECT("AE" &amp; ROW()), AP721:AP761, "💲", AS721:AS761, "") +
        SUMIFS(AR721:AR761, AY721:AY761, INDIRECT("AE" &amp; ROW()), AP721:AP761, "📦", AS721:AS761, "")
    ) / 2
)</f>
        <v>0</v>
      </c>
      <c r="AL765" s="140">
        <f t="array" aca="1" ref="AL765" ca="1">(
    SUMIFS(AR721:AR761, AY721:AY761, INDIRECT("AE" &amp; ROW()), AP721:AP761, "💲") +
    SUMIFS(AR721:AR761, AY721:AY761, INDIRECT("AE" &amp; ROW()), AP721:AP761, "📦")
) -
(
    (
        SUMIFS(AR721:AR761, AY721:AY761, INDIRECT("AE" &amp; ROW()), AP721:AP761, "💲", AS721:AS761, "Familiar") +
        SUMIFS(AR721:AR761, AY721:AY761, INDIRECT("AE" &amp; ROW()), AP721:AP761, "📦", AS721:AS761, "Familiar")
    ) / 2
) -
(
    (
        SUMIFS(AR721:AR761, AY721:AY761, INDIRECT("AE" &amp; ROW()), AP721:AP761, "💲", AS721:AS761, "Participante") +
        SUMIFS(AR721:AR761, AY721:AY761, INDIRECT("AE" &amp; ROW()), AP721:AP761, "📦", AS721:AS761, "Participante")
    ) / 2
) -
(
    (
        SUMIFS(AR721:AR761, AY721:AY761, INDIRECT("AE" &amp; ROW()), AP721:AP761, "💲", AS721:AS761, "Empleado") +
        SUMIFS(AR721:AR761, AY721:AY761, INDIRECT("AE" &amp; ROW()), AP721:AP761, "📦", AS721:AS761, "Empleado")
    ) / 2
) -
(
    (
        SUMIFS(AR721:AR761, AY721:AY761, INDIRECT("AE" &amp; ROW()), AP721:AP761, "💲", AS721:AS761, "Exonerado ADH") +
        SUMIFS(AR721:AR761, AY721:AY761, INDIRECT("AE" &amp; ROW()), AP721:AP761, "📦", AS721:AS761, "Exonerado ADH")
    ) / 2
) -
(
    SUMIFS(AR721:AR761, AY721:AY761, INDIRECT("AE" &amp; ROW()), AP721:AP761, "💲", AS721:AS761, "Exonerado Doctor") +
    SUMIFS(AR721:AR761, AY721:AY761, INDIRECT("AE" &amp; ROW()), AP721:AP761, "📦", AS721:AS761, "Exonerado Doctor")
) -
(
    (
        SUMIFS(AR721:AR761, AY721:AY761, INDIRECT("AE" &amp; ROW()), AP721:AP761, "💲", AS721:AS761, "") +
        SUMIFS(AR721:AR761, AY721:AY761, INDIRECT("AE" &amp; ROW()), AP721:AP761, "📦", AS721:AS761, "")
    ) / 2
)</f>
        <v>0</v>
      </c>
      <c r="AM765" s="56"/>
      <c r="AN765" s="56"/>
      <c r="AO765" s="56"/>
      <c r="AP765" s="56"/>
      <c r="AQ765" s="56"/>
      <c r="AR765" s="56"/>
      <c r="AS765" s="56"/>
      <c r="AT765" s="56"/>
      <c r="AU765" s="56"/>
      <c r="AV765" s="56"/>
      <c r="AW765" s="56"/>
      <c r="AX765" s="56"/>
      <c r="AY765" s="56"/>
      <c r="AZ765" s="56"/>
      <c r="BA765" s="56"/>
      <c r="BB765" s="56"/>
      <c r="BC765" s="56"/>
      <c r="BD765" s="56"/>
      <c r="BE765" s="56"/>
      <c r="BF765" s="56"/>
      <c r="BG765" s="56"/>
      <c r="BH765" s="56"/>
      <c r="BI765" s="56"/>
      <c r="BJ765" s="56"/>
      <c r="BK765" s="56"/>
      <c r="BL765" s="56"/>
      <c r="BM765" s="56"/>
      <c r="BN765" s="56"/>
    </row>
    <row r="766" spans="1:66" ht="11.25" customHeight="1">
      <c r="A766" s="220"/>
      <c r="B766" s="164"/>
      <c r="C766" s="205"/>
      <c r="D766" s="208"/>
      <c r="E766" s="178" t="s">
        <v>42</v>
      </c>
      <c r="F766" s="58" t="str">
        <f>IF(D765&lt;&gt;"", VLOOKUP(D765,'Base de Datos'!$A$2:$D1268,3,FALSE()),"")</f>
        <v/>
      </c>
      <c r="G766" s="205"/>
      <c r="H766" s="208"/>
      <c r="I766" s="178" t="s">
        <v>42</v>
      </c>
      <c r="J766" s="58" t="str">
        <f>IF(H765&lt;&gt;"", VLOOKUP(H765,'Base de Datos'!$A$2:$D1268,3,FALSE()),"")</f>
        <v/>
      </c>
      <c r="K766" s="205"/>
      <c r="L766" s="208"/>
      <c r="M766" s="178" t="s">
        <v>42</v>
      </c>
      <c r="N766" s="58" t="str">
        <f>IF(L765&lt;&gt;"", VLOOKUP(L765,'Base de Datos'!$A$2:$D1268,3,FALSE()),"")</f>
        <v/>
      </c>
      <c r="O766" s="165"/>
      <c r="P766" s="165"/>
      <c r="Q766" s="165"/>
      <c r="R766" s="166"/>
      <c r="S766" s="231"/>
      <c r="T766" s="230"/>
      <c r="U766" s="170"/>
      <c r="V766" s="169"/>
      <c r="W766" s="231"/>
      <c r="X766" s="230"/>
      <c r="Y766" s="170"/>
      <c r="Z766" s="169"/>
      <c r="AA766" s="231"/>
      <c r="AB766" s="230"/>
      <c r="AC766" s="170"/>
      <c r="AD766" s="56"/>
      <c r="AE766" s="240" t="s">
        <v>63</v>
      </c>
      <c r="AF766" s="230"/>
      <c r="AG766" s="161">
        <f t="array" aca="1" ref="AG766" ca="1">COUNTIFS(AP721:AP761, "💲", AY721:AY761, INDIRECT("AE" &amp; ROW())) + COUNTIFS(AP721:AP761, "📦", AY721:AY761, INDIRECT("AE" &amp; ROW())) + COUNTIFS(AP721:AP761, "✅", AY721:AY761, INDIRECT("AE" &amp; ROW()))</f>
        <v>0</v>
      </c>
      <c r="AH766" s="162">
        <f t="array" aca="1" ref="AH766" ca="1">COUNTIFS(AP721:AP761, "💲", AY721:AY761, INDIRECT("AE" &amp; ROW())) + COUNTIFS(AP721:AP761, "📦", AY721:AY761, INDIRECT("AE" &amp; ROW()))</f>
        <v>0</v>
      </c>
      <c r="AI766" s="139">
        <f t="array" aca="1" ref="AI766" ca="1">SUMIFS(AR721:AR761, AY721:AY761, INDIRECT("AE" &amp; ROW()), AP721:AP761, "💲") + SUMIFS(AR721:AR761, AY721:AY761, INDIRECT("AE" &amp; ROW()), AP721:AP761, "📦")</f>
        <v>0</v>
      </c>
      <c r="AJ766" s="139">
        <f t="array" aca="1" ref="AJ766" ca="1">(
    SUMIFS(AR721:AR761, AY721:AY761, INDIRECT("AE" &amp; ROW()), AP721:AP761, "💲") +
    SUMIFS(AR721:AR761, AY721:AY761, INDIRECT("AE" &amp; ROW()), AP721:AP761, "📦")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
        SUMIFS(AR721:AR761, AY721:AY761, INDIRECT("AE" &amp; ROW()), AP721:AP761, "💲", AS721:AS761, "Familiar") +
        SUMIFS(AR721:AR761, AY721:AY761, INDIRECT("AE" &amp; ROW()), AP721:AP761, "📦", AS721:AS761, "Familiar")
    ) / 2
)  -
(
    (
        SUMIFS(AR721:AR761, AY721:AY761, INDIRECT("AE" &amp; ROW()), AP721:AP761, "💲", AS721:AS761, "Exonerado ADH") +
        SUMIFS(AR721:AR761, AY721:AY761, INDIRECT("AE" &amp; ROW()), AP721:AP761, "📦", AS721:AS761, "Exonerado ADH")
    ) / 2
)  -
(
    (
        SUMIFS(AR721:AR761, AY721:AY761, INDIRECT("AE" &amp; ROW()), AP721:AP761, "💲", AS721:AS761, "Exonerado Doctor") +
        SUMIFS(AR721:AR761, AY721:AY761, INDIRECT("AE" &amp; ROW()), AP721:AP761, "📦", AS721:AS761, "Exonerado Doctor")
    ) / 2
)</f>
        <v>0</v>
      </c>
      <c r="AK766" s="139">
        <f t="array" aca="1" ref="AK766" ca="1">(
    SUMIFS(AR721:AR761, AY721:AY761, INDIRECT("AE" &amp; ROW()), AP721:AP761, "💲") +
    SUMIFS(AR721:AR761, AY721:AY761, INDIRECT("AE" &amp; ROW()), AP721:AP761, "📦")
) -
(
    SUMIFS(AR721:AR761, AY721:AY761, INDIRECT("AE" &amp; ROW()), AP721:AP761, "💲", AS721:AS761, "Familiar") +
    SUMIFS(AR721:AR761, AY721:AY761, INDIRECT("AE" &amp; ROW()), AP721:AP761, "📦", AS721:AS761, "Familiar")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SUMIFS(AR721:AR761, AY721:AY761, INDIRECT("AE" &amp; ROW()), AP721:AP761, "💲", AS721:AS761, "Exonerado ADH") +
    SUMIFS(AR721:AR761, AY721:AY761, INDIRECT("AE" &amp; ROW()), AP721:AP761, "📦", AS721:AS761, "Exonerado ADH")
) -
(
    (
        SUMIFS(AR721:AR761, AY721:AY761, INDIRECT("AE" &amp; ROW()), AP721:AP761, "💲", AS721:AS761, "Exonerado Doctor") +
        SUMIFS(AR721:AR761, AY721:AY761, INDIRECT("AE" &amp; ROW()), AP721:AP761, "📦", AS721:AS761, "Exonerado Doctor")
    ) / 2
) -
(
    (
        SUMIFS(AR721:AR761, AY721:AY761, INDIRECT("AE" &amp; ROW()), AP721:AP761, "💲", AS721:AS761, "") +
        SUMIFS(AR721:AR761, AY721:AY761, INDIRECT("AE" &amp; ROW()), AP721:AP761, "📦", AS721:AS761, "")
    ) / 2
)</f>
        <v>0</v>
      </c>
      <c r="AL766" s="140">
        <f t="array" aca="1" ref="AL766" ca="1">(
    SUMIFS(AR721:AR761, AY721:AY761, INDIRECT("AE" &amp; ROW()), AP721:AP761, "💲") +
    SUMIFS(AR721:AR761, AY721:AY761, INDIRECT("AE" &amp; ROW()), AP721:AP761, "📦")
) -
(
    (
        SUMIFS(AR721:AR761, AY721:AY761, INDIRECT("AE" &amp; ROW()), AP721:AP761, "💲", AS721:AS761, "Familiar") +
        SUMIFS(AR721:AR761, AY721:AY761, INDIRECT("AE" &amp; ROW()), AP721:AP761, "📦", AS721:AS761, "Familiar")
    ) / 2
) -
(
    (
        SUMIFS(AR721:AR761, AY721:AY761, INDIRECT("AE" &amp; ROW()), AP721:AP761, "💲", AS721:AS761, "Participante") +
        SUMIFS(AR721:AR761, AY721:AY761, INDIRECT("AE" &amp; ROW()), AP721:AP761, "📦", AS721:AS761, "Participante")
    ) / 2
) -
(
    (
        SUMIFS(AR721:AR761, AY721:AY761, INDIRECT("AE" &amp; ROW()), AP721:AP761, "💲", AS721:AS761, "Empleado") +
        SUMIFS(AR721:AR761, AY721:AY761, INDIRECT("AE" &amp; ROW()), AP721:AP761, "📦", AS721:AS761, "Empleado")
    ) / 2
) -
(
    (
        SUMIFS(AR721:AR761, AY721:AY761, INDIRECT("AE" &amp; ROW()), AP721:AP761, "💲", AS721:AS761, "Exonerado ADH") +
        SUMIFS(AR721:AR761, AY721:AY761, INDIRECT("AE" &amp; ROW()), AP721:AP761, "📦", AS721:AS761, "Exonerado ADH")
    ) / 2
) -
(
    SUMIFS(AR721:AR761, AY721:AY761, INDIRECT("AE" &amp; ROW()), AP721:AP761, "💲", AS721:AS761, "Exonerado Doctor") +
    SUMIFS(AR721:AR761, AY721:AY761, INDIRECT("AE" &amp; ROW()), AP721:AP761, "📦", AS721:AS761, "Exonerado Doctor")
) -
(
    (
        SUMIFS(AR721:AR761, AY721:AY761, INDIRECT("AE" &amp; ROW()), AP721:AP761, "💲", AS721:AS761, "") +
        SUMIFS(AR721:AR761, AY721:AY761, INDIRECT("AE" &amp; ROW()), AP721:AP761, "📦", AS721:AS761, "")
    ) / 2
)</f>
        <v>0</v>
      </c>
      <c r="AM766" s="56"/>
      <c r="AN766" s="56"/>
      <c r="AO766" s="56"/>
      <c r="AP766" s="56"/>
      <c r="AQ766" s="56"/>
      <c r="AR766" s="56"/>
      <c r="AS766" s="56"/>
      <c r="AT766" s="56"/>
      <c r="AU766" s="56"/>
      <c r="AV766" s="56"/>
      <c r="AW766" s="56"/>
      <c r="AX766" s="56"/>
      <c r="AY766" s="56"/>
      <c r="AZ766" s="56"/>
      <c r="BA766" s="56"/>
      <c r="BB766" s="56"/>
      <c r="BC766" s="56"/>
      <c r="BD766" s="56"/>
      <c r="BE766" s="56"/>
      <c r="BF766" s="56"/>
      <c r="BG766" s="56"/>
      <c r="BH766" s="56"/>
      <c r="BI766" s="56"/>
      <c r="BJ766" s="56"/>
      <c r="BK766" s="56"/>
      <c r="BL766" s="56"/>
      <c r="BM766" s="56"/>
      <c r="BN766" s="56"/>
    </row>
    <row r="767" spans="1:66" ht="11.25" customHeight="1">
      <c r="A767" s="220"/>
      <c r="B767" s="164"/>
      <c r="C767" s="205"/>
      <c r="D767" s="208"/>
      <c r="E767" s="178" t="s">
        <v>44</v>
      </c>
      <c r="F767" s="58" t="str">
        <f>IF(D765&lt;&gt;"", VLOOKUP(D765,'Base de Datos'!$A$2:$D1268,4,FALSE()),"")</f>
        <v/>
      </c>
      <c r="G767" s="205"/>
      <c r="H767" s="208"/>
      <c r="I767" s="178" t="s">
        <v>44</v>
      </c>
      <c r="J767" s="58" t="str">
        <f>IF(H765&lt;&gt;"", VLOOKUP(H765,'Base de Datos'!$A$2:$D1268,4,FALSE()),"")</f>
        <v/>
      </c>
      <c r="K767" s="205"/>
      <c r="L767" s="208"/>
      <c r="M767" s="178" t="s">
        <v>44</v>
      </c>
      <c r="N767" s="58" t="str">
        <f>IF(L765&lt;&gt;"", VLOOKUP(L765,'Base de Datos'!$A$2:$D1268,4,FALSE()),"")</f>
        <v/>
      </c>
      <c r="O767" s="165"/>
      <c r="P767" s="165"/>
      <c r="Q767" s="165"/>
      <c r="R767" s="166"/>
      <c r="S767" s="231"/>
      <c r="T767" s="230"/>
      <c r="U767" s="170"/>
      <c r="V767" s="169"/>
      <c r="W767" s="231"/>
      <c r="X767" s="230"/>
      <c r="Y767" s="170"/>
      <c r="Z767" s="169"/>
      <c r="AA767" s="231"/>
      <c r="AB767" s="230"/>
      <c r="AC767" s="170"/>
      <c r="AD767" s="56"/>
      <c r="AE767" s="240" t="s">
        <v>66</v>
      </c>
      <c r="AF767" s="230"/>
      <c r="AG767" s="161">
        <f t="array" aca="1" ref="AG767" ca="1">COUNTIFS(AP721:AP761, "💲", AY721:AY761, INDIRECT("AE" &amp; ROW())) + COUNTIFS(AP721:AP761, "📦", AY721:AY761, INDIRECT("AE" &amp; ROW())) + COUNTIFS(AP721:AP761, "✅", AY721:AY761, INDIRECT("AE" &amp; ROW()))</f>
        <v>0</v>
      </c>
      <c r="AH767" s="162">
        <f t="array" aca="1" ref="AH767" ca="1">COUNTIFS(AP721:AP761, "💲", AY721:AY761, INDIRECT("AE" &amp; ROW())) + COUNTIFS(AP721:AP761, "📦", AY721:AY761, INDIRECT("AE" &amp; ROW()))</f>
        <v>0</v>
      </c>
      <c r="AI767" s="139">
        <f t="array" aca="1" ref="AI767" ca="1">SUMIFS(AR721:AR761, AY721:AY761, INDIRECT("AE" &amp; ROW()), AP721:AP761, "💲") + SUMIFS(AR721:AR761, AY721:AY761, INDIRECT("AE" &amp; ROW()), AP721:AP761, "📦")</f>
        <v>0</v>
      </c>
      <c r="AJ767" s="139">
        <f t="array" aca="1" ref="AJ767" ca="1">(
    SUMIFS(AR721:AR761, AY721:AY761, INDIRECT("AE" &amp; ROW()), AP721:AP761, "💲") +
    SUMIFS(AR721:AR761, AY721:AY761, INDIRECT("AE" &amp; ROW()), AP721:AP761, "📦")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
        SUMIFS(AR721:AR761, AY721:AY761, INDIRECT("AE" &amp; ROW()), AP721:AP761, "💲", AS721:AS761, "Familiar") +
        SUMIFS(AR721:AR761, AY721:AY761, INDIRECT("AE" &amp; ROW()), AP721:AP761, "📦", AS721:AS761, "Familiar")
    ) / 2
)  -
(
    (
        SUMIFS(AR721:AR761, AY721:AY761, INDIRECT("AE" &amp; ROW()), AP721:AP761, "💲", AS721:AS761, "Exonerado ADH") +
        SUMIFS(AR721:AR761, AY721:AY761, INDIRECT("AE" &amp; ROW()), AP721:AP761, "📦", AS721:AS761, "Exonerado ADH")
    ) / 2
)  -
(
    (
        SUMIFS(AR721:AR761, AY721:AY761, INDIRECT("AE" &amp; ROW()), AP721:AP761, "💲", AS721:AS761, "Exonerado Doctor") +
        SUMIFS(AR721:AR761, AY721:AY761, INDIRECT("AE" &amp; ROW()), AP721:AP761, "📦", AS721:AS761, "Exonerado Doctor")
    ) / 2
)</f>
        <v>0</v>
      </c>
      <c r="AK767" s="139">
        <f t="array" aca="1" ref="AK767" ca="1">(
    SUMIFS(AR721:AR761, AY721:AY761, INDIRECT("AE" &amp; ROW()), AP721:AP761, "💲") +
    SUMIFS(AR721:AR761, AY721:AY761, INDIRECT("AE" &amp; ROW()), AP721:AP761, "📦")
) -
(
    SUMIFS(AR721:AR761, AY721:AY761, INDIRECT("AE" &amp; ROW()), AP721:AP761, "💲", AS721:AS761, "Familiar") +
    SUMIFS(AR721:AR761, AY721:AY761, INDIRECT("AE" &amp; ROW()), AP721:AP761, "📦", AS721:AS761, "Familiar")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SUMIFS(AR721:AR761, AY721:AY761, INDIRECT("AE" &amp; ROW()), AP721:AP761, "💲", AS721:AS761, "Exonerado ADH") +
    SUMIFS(AR721:AR761, AY721:AY761, INDIRECT("AE" &amp; ROW()), AP721:AP761, "📦", AS721:AS761, "Exonerado ADH")
) -
(
    (
        SUMIFS(AR721:AR761, AY721:AY761, INDIRECT("AE" &amp; ROW()), AP721:AP761, "💲", AS721:AS761, "Exonerado Doctor") +
        SUMIFS(AR721:AR761, AY721:AY761, INDIRECT("AE" &amp; ROW()), AP721:AP761, "📦", AS721:AS761, "Exonerado Doctor")
    ) / 2
) -
(
    (
        SUMIFS(AR721:AR761, AY721:AY761, INDIRECT("AE" &amp; ROW()), AP721:AP761, "💲", AS721:AS761, "") +
        SUMIFS(AR721:AR761, AY721:AY761, INDIRECT("AE" &amp; ROW()), AP721:AP761, "📦", AS721:AS761, "")
    ) / 2
)</f>
        <v>0</v>
      </c>
      <c r="AL767" s="140">
        <f t="array" aca="1" ref="AL767" ca="1">(
    SUMIFS(AR721:AR761, AY721:AY761, INDIRECT("AE" &amp; ROW()), AP721:AP761, "💲") +
    SUMIFS(AR721:AR761, AY721:AY761, INDIRECT("AE" &amp; ROW()), AP721:AP761, "📦")
) -
(
    (
        SUMIFS(AR721:AR761, AY721:AY761, INDIRECT("AE" &amp; ROW()), AP721:AP761, "💲", AS721:AS761, "Familiar") +
        SUMIFS(AR721:AR761, AY721:AY761, INDIRECT("AE" &amp; ROW()), AP721:AP761, "📦", AS721:AS761, "Familiar")
    ) / 2
) -
(
    (
        SUMIFS(AR721:AR761, AY721:AY761, INDIRECT("AE" &amp; ROW()), AP721:AP761, "💲", AS721:AS761, "Participante") +
        SUMIFS(AR721:AR761, AY721:AY761, INDIRECT("AE" &amp; ROW()), AP721:AP761, "📦", AS721:AS761, "Participante")
    ) / 2
) -
(
    (
        SUMIFS(AR721:AR761, AY721:AY761, INDIRECT("AE" &amp; ROW()), AP721:AP761, "💲", AS721:AS761, "Empleado") +
        SUMIFS(AR721:AR761, AY721:AY761, INDIRECT("AE" &amp; ROW()), AP721:AP761, "📦", AS721:AS761, "Empleado")
    ) / 2
) -
(
    (
        SUMIFS(AR721:AR761, AY721:AY761, INDIRECT("AE" &amp; ROW()), AP721:AP761, "💲", AS721:AS761, "Exonerado ADH") +
        SUMIFS(AR721:AR761, AY721:AY761, INDIRECT("AE" &amp; ROW()), AP721:AP761, "📦", AS721:AS761, "Exonerado ADH")
    ) / 2
) -
(
    SUMIFS(AR721:AR761, AY721:AY761, INDIRECT("AE" &amp; ROW()), AP721:AP761, "💲", AS721:AS761, "Exonerado Doctor") +
    SUMIFS(AR721:AR761, AY721:AY761, INDIRECT("AE" &amp; ROW()), AP721:AP761, "📦", AS721:AS761, "Exonerado Doctor")
) -
(
    (
        SUMIFS(AR721:AR761, AY721:AY761, INDIRECT("AE" &amp; ROW()), AP721:AP761, "💲", AS721:AS761, "") +
        SUMIFS(AR721:AR761, AY721:AY761, INDIRECT("AE" &amp; ROW()), AP721:AP761, "📦", AS721:AS761, "")
    ) / 2
)</f>
        <v>0</v>
      </c>
      <c r="AM767" s="56"/>
      <c r="AN767" s="56"/>
      <c r="AO767" s="56"/>
      <c r="AP767" s="56"/>
      <c r="AQ767" s="56"/>
      <c r="AR767" s="56"/>
      <c r="AS767" s="56"/>
      <c r="AT767" s="56"/>
      <c r="AU767" s="56"/>
      <c r="AV767" s="56"/>
      <c r="AW767" s="56"/>
      <c r="AX767" s="56"/>
      <c r="AY767" s="56"/>
      <c r="AZ767" s="56"/>
      <c r="BA767" s="56"/>
      <c r="BB767" s="56"/>
      <c r="BC767" s="56"/>
      <c r="BD767" s="56"/>
      <c r="BE767" s="56"/>
      <c r="BF767" s="56"/>
      <c r="BG767" s="56"/>
      <c r="BH767" s="56"/>
      <c r="BI767" s="56"/>
      <c r="BJ767" s="56"/>
      <c r="BK767" s="56"/>
      <c r="BL767" s="56"/>
      <c r="BM767" s="56"/>
      <c r="BN767" s="56"/>
    </row>
    <row r="768" spans="1:66" ht="11.25" customHeight="1">
      <c r="A768" s="221"/>
      <c r="B768" s="164"/>
      <c r="C768" s="206"/>
      <c r="D768" s="209"/>
      <c r="E768" s="179" t="s">
        <v>46</v>
      </c>
      <c r="F768" s="180"/>
      <c r="G768" s="206"/>
      <c r="H768" s="209"/>
      <c r="I768" s="179" t="s">
        <v>46</v>
      </c>
      <c r="J768" s="180"/>
      <c r="K768" s="206"/>
      <c r="L768" s="209"/>
      <c r="M768" s="179" t="s">
        <v>46</v>
      </c>
      <c r="N768" s="180"/>
      <c r="O768" s="165"/>
      <c r="P768" s="165"/>
      <c r="Q768" s="165"/>
      <c r="R768" s="166"/>
      <c r="S768" s="227" t="str">
        <f>IF(OR(S765="Empleado",S765="Familiar"),"Nombre del Empleado","N° Factura")</f>
        <v>N° Factura</v>
      </c>
      <c r="T768" s="228"/>
      <c r="U768" s="89"/>
      <c r="V768" s="169"/>
      <c r="W768" s="227" t="str">
        <f>IF(OR(W765="Empleado",W765="Familiar"),"Nombre del Empleado","N° Factura")</f>
        <v>N° Factura</v>
      </c>
      <c r="X768" s="228"/>
      <c r="Y768" s="89"/>
      <c r="Z768" s="169"/>
      <c r="AA768" s="227" t="str">
        <f>IF(OR(AA765="Empleado",AA765="Familiar"),"Nombre del Empleado","N° Factura")</f>
        <v>N° Factura</v>
      </c>
      <c r="AB768" s="228"/>
      <c r="AC768" s="89"/>
      <c r="AD768" s="56"/>
      <c r="AE768" s="240" t="s">
        <v>69</v>
      </c>
      <c r="AF768" s="230"/>
      <c r="AG768" s="161">
        <f t="array" aca="1" ref="AG768" ca="1">COUNTIFS(AP721:AP761, "💲", AY721:AY761, INDIRECT("AE" &amp; ROW())) + COUNTIFS(AP721:AP761, "📦", AY721:AY761, INDIRECT("AE" &amp; ROW())) + COUNTIFS(AP721:AP761, "✅", AY721:AY761, INDIRECT("AE" &amp; ROW()))</f>
        <v>0</v>
      </c>
      <c r="AH768" s="162">
        <f t="array" aca="1" ref="AH768" ca="1">COUNTIFS(AP721:AP761, "💲", AY721:AY761, INDIRECT("AE" &amp; ROW())) + COUNTIFS(AP721:AP761, "📦", AY721:AY761, INDIRECT("AE" &amp; ROW()))</f>
        <v>0</v>
      </c>
      <c r="AI768" s="139">
        <f t="array" aca="1" ref="AI768" ca="1">SUMIFS(AR721:AR761, AY721:AY761, INDIRECT("AE" &amp; ROW()), AP721:AP761, "💲") + SUMIFS(AR721:AR761, AY721:AY761, INDIRECT("AE" &amp; ROW()), AP721:AP761, "📦")</f>
        <v>0</v>
      </c>
      <c r="AJ768" s="66">
        <f t="array" aca="1" ref="AJ768" ca="1">(
    SUMIFS(AR721:AR761, AY721:AY761, INDIRECT("AE" &amp; ROW()), AP721:AP761, "💲") +
    SUMIFS(AR721:AR761, AY721:AY761, INDIRECT("AE" &amp; ROW()), AP721:AP761, "📦")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
        SUMIFS(AR721:AR761, AY721:AY761, INDIRECT("AE" &amp; ROW()), AP721:AP761, "💲", AS721:AS761, "Familiar") +
        SUMIFS(AR721:AR761, AY721:AY761, INDIRECT("AE" &amp; ROW()), AP721:AP761, "📦", AS721:AS761, "Familiar")
    ) / 2
)  -
(
    (
        SUMIFS(AR721:AR761, AY721:AY761, INDIRECT("AE" &amp; ROW()), AP721:AP761, "💲", AS721:AS761, "Exonerado ADH") +
        SUMIFS(AR721:AR761, AY721:AY761, INDIRECT("AE" &amp; ROW()), AP721:AP761, "📦", AS721:AS761, "Exonerado ADH")
    ) / 2
)  -
(
    (
        SUMIFS(AR721:AR761, AY721:AY761, INDIRECT("AE" &amp; ROW()), AP721:AP761, "💲", AS721:AS761, "Exonerado Doctor") +
        SUMIFS(AR721:AR761, AY721:AY761, INDIRECT("AE" &amp; ROW()), AP721:AP761, "📦", AS721:AS761, "Exonerado Doctor")
    ) / 2
)</f>
        <v>0</v>
      </c>
      <c r="AK768" s="139">
        <f t="array" aca="1" ref="AK768" ca="1">(
    SUMIFS(AR721:AR761, AY721:AY761, INDIRECT("AE" &amp; ROW()), AP721:AP761, "💲") +
    SUMIFS(AR721:AR761, AY721:AY761, INDIRECT("AE" &amp; ROW()), AP721:AP761, "📦")
) -
(
    SUMIFS(AR721:AR761, AY721:AY761, INDIRECT("AE" &amp; ROW()), AP721:AP761, "💲", AS721:AS761, "Familiar") +
    SUMIFS(AR721:AR761, AY721:AY761, INDIRECT("AE" &amp; ROW()), AP721:AP761, "📦", AS721:AS761, "Familiar")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SUMIFS(AR721:AR761, AY721:AY761, INDIRECT("AE" &amp; ROW()), AP721:AP761, "💲", AS721:AS761, "Exonerado ADH") +
    SUMIFS(AR721:AR761, AY721:AY761, INDIRECT("AE" &amp; ROW()), AP721:AP761, "📦", AS721:AS761, "Exonerado ADH")
) -
(
    (
        SUMIFS(AR721:AR761, AY721:AY761, INDIRECT("AE" &amp; ROW()), AP721:AP761, "💲", AS721:AS761, "Exonerado Doctor") +
        SUMIFS(AR721:AR761, AY721:AY761, INDIRECT("AE" &amp; ROW()), AP721:AP761, "📦", AS721:AS761, "Exonerado Doctor")
    ) / 2
) -
(
    (
        SUMIFS(AR721:AR761, AY721:AY761, INDIRECT("AE" &amp; ROW()), AP721:AP761, "💲", AS721:AS761, "") +
        SUMIFS(AR721:AR761, AY721:AY761, INDIRECT("AE" &amp; ROW()), AP721:AP761, "📦", AS721:AS761, "")
    ) / 2
)</f>
        <v>0</v>
      </c>
      <c r="AL768" s="140">
        <f t="array" aca="1" ref="AL768" ca="1">(
    SUMIFS(AR721:AR761, AY721:AY761, INDIRECT("AE" &amp; ROW()), AP721:AP761, "💲") +
    SUMIFS(AR721:AR761, AY721:AY761, INDIRECT("AE" &amp; ROW()), AP721:AP761, "📦")
) -
(
    (
        SUMIFS(AR721:AR761, AY721:AY761, INDIRECT("AE" &amp; ROW()), AP721:AP761, "💲", AS721:AS761, "Familiar") +
        SUMIFS(AR721:AR761, AY721:AY761, INDIRECT("AE" &amp; ROW()), AP721:AP761, "📦", AS721:AS761, "Familiar")
    ) / 2
) -
(
    (
        SUMIFS(AR721:AR761, AY721:AY761, INDIRECT("AE" &amp; ROW()), AP721:AP761, "💲", AS721:AS761, "Participante") +
        SUMIFS(AR721:AR761, AY721:AY761, INDIRECT("AE" &amp; ROW()), AP721:AP761, "📦", AS721:AS761, "Participante")
    ) / 2
) -
(
    (
        SUMIFS(AR721:AR761, AY721:AY761, INDIRECT("AE" &amp; ROW()), AP721:AP761, "💲", AS721:AS761, "Empleado") +
        SUMIFS(AR721:AR761, AY721:AY761, INDIRECT("AE" &amp; ROW()), AP721:AP761, "📦", AS721:AS761, "Empleado")
    ) / 2
) -
(
    (
        SUMIFS(AR721:AR761, AY721:AY761, INDIRECT("AE" &amp; ROW()), AP721:AP761, "💲", AS721:AS761, "Exonerado ADH") +
        SUMIFS(AR721:AR761, AY721:AY761, INDIRECT("AE" &amp; ROW()), AP721:AP761, "📦", AS721:AS761, "Exonerado ADH")
    ) / 2
) -
(
    SUMIFS(AR721:AR761, AY721:AY761, INDIRECT("AE" &amp; ROW()), AP721:AP761, "💲", AS721:AS761, "Exonerado Doctor") +
    SUMIFS(AR721:AR761, AY721:AY761, INDIRECT("AE" &amp; ROW()), AP721:AP761, "📦", AS721:AS761, "Exonerado Doctor")
) -
(
    (
        SUMIFS(AR721:AR761, AY721:AY761, INDIRECT("AE" &amp; ROW()), AP721:AP761, "💲", AS721:AS761, "") +
        SUMIFS(AR721:AR761, AY721:AY761, INDIRECT("AE" &amp; ROW()), AP721:AP761, "📦", AS721:AS761, "")
    ) / 2
)</f>
        <v>0</v>
      </c>
      <c r="AM768" s="56"/>
      <c r="AN768" s="56"/>
      <c r="AO768" s="56"/>
      <c r="AP768" s="56"/>
      <c r="AQ768" s="56"/>
      <c r="AR768" s="56"/>
      <c r="AS768" s="56"/>
      <c r="AT768" s="56"/>
      <c r="AU768" s="56"/>
      <c r="AV768" s="56"/>
      <c r="AW768" s="56"/>
      <c r="AX768" s="56"/>
      <c r="AY768" s="56"/>
      <c r="AZ768" s="56"/>
      <c r="BA768" s="56"/>
      <c r="BB768" s="56"/>
      <c r="BC768" s="56"/>
      <c r="BD768" s="56"/>
      <c r="BE768" s="56"/>
      <c r="BF768" s="56"/>
      <c r="BG768" s="56"/>
      <c r="BH768" s="56"/>
      <c r="BI768" s="56"/>
      <c r="BJ768" s="56"/>
      <c r="BK768" s="56"/>
      <c r="BL768" s="56"/>
      <c r="BM768" s="56"/>
      <c r="BN768" s="56"/>
    </row>
    <row r="769" spans="1:66" ht="11.25" customHeight="1">
      <c r="A769" s="222">
        <f>A765+$Q$13/1440</f>
        <v>0.83333333333333304</v>
      </c>
      <c r="B769" s="164"/>
      <c r="C769" s="204"/>
      <c r="D769" s="207"/>
      <c r="E769" s="177" t="s">
        <v>36</v>
      </c>
      <c r="F769" s="42" t="str">
        <f>IF(D769&lt;&gt;"", VLOOKUP(D769,'Base de Datos'!$A$2:$D1268,2,FALSE()),"")</f>
        <v/>
      </c>
      <c r="G769" s="175"/>
      <c r="H769" s="216"/>
      <c r="I769" s="177" t="s">
        <v>36</v>
      </c>
      <c r="J769" s="42" t="str">
        <f>IF(H769&lt;&gt;"", VLOOKUP(H769,'Base de Datos'!$A$2:$D1268,2,FALSE()),"")</f>
        <v/>
      </c>
      <c r="K769" s="204"/>
      <c r="L769" s="216"/>
      <c r="M769" s="177" t="s">
        <v>36</v>
      </c>
      <c r="N769" s="42" t="str">
        <f>IF(L769&lt;&gt;"", VLOOKUP(L769,'Base de Datos'!$A$2:$D1268,2,FALSE()),"")</f>
        <v/>
      </c>
      <c r="O769" s="165"/>
      <c r="P769" s="165"/>
      <c r="Q769" s="165"/>
      <c r="R769" s="166"/>
      <c r="S769" s="167"/>
      <c r="T769" s="45" t="s">
        <v>37</v>
      </c>
      <c r="U769" s="168"/>
      <c r="V769" s="169"/>
      <c r="W769" s="167"/>
      <c r="X769" s="45" t="s">
        <v>37</v>
      </c>
      <c r="Y769" s="168"/>
      <c r="Z769" s="169"/>
      <c r="AA769" s="167"/>
      <c r="AB769" s="45" t="s">
        <v>37</v>
      </c>
      <c r="AC769" s="168"/>
      <c r="AD769" s="56"/>
      <c r="AE769" s="232" t="s">
        <v>72</v>
      </c>
      <c r="AF769" s="230"/>
      <c r="AG769" s="90">
        <f t="array" aca="1" ref="AG769" ca="1">COUNTIFS(AP721:AP761, "💲", AY721:AY761, INDIRECT("AE" &amp; ROW())) + COUNTIFS(AP721:AP761, "📦", AY721:AY761, INDIRECT("AE" &amp; ROW())) + COUNTIFS(AP721:AP761, "✅", AY721:AY761, INDIRECT("AE" &amp; ROW()))</f>
        <v>0</v>
      </c>
      <c r="AH769" s="68">
        <f t="array" aca="1" ref="AH769" ca="1">COUNTIFS(AP721:AP761, "💲", AY721:AY761, INDIRECT("AE" &amp; ROW())) + COUNTIFS(AP721:AP761, "📦", AY721:AY761, INDIRECT("AE" &amp; ROW()))</f>
        <v>0</v>
      </c>
      <c r="AI769" s="139">
        <f t="array" aca="1" ref="AI769" ca="1">SUMIFS(AR721:AR761, AY721:AY761, INDIRECT("AE" &amp; ROW()), AP721:AP761, "💲") + SUMIFS(AR721:AR761, AY721:AY761, INDIRECT("AE" &amp; ROW()), AP721:AP761, "📦")</f>
        <v>0</v>
      </c>
      <c r="AJ769" s="139">
        <f t="array" aca="1" ref="AJ769" ca="1">(
    SUMIFS(AR721:AR761, AY721:AY761, INDIRECT("AE" &amp; ROW()), AP721:AP761, "💲") +
    SUMIFS(AR721:AR761, AY721:AY761, INDIRECT("AE" &amp; ROW()), AP721:AP761, "📦")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
        SUMIFS(AR721:AR761, AY721:AY761, INDIRECT("AE" &amp; ROW()), AP721:AP761, "💲", AS721:AS761, "Familiar") +
        SUMIFS(AR721:AR761, AY721:AY761, INDIRECT("AE" &amp; ROW()), AP721:AP761, "📦", AS721:AS761, "Familiar")
    ) / 2
)  -
(
    (
        SUMIFS(AR721:AR761, AY721:AY761, INDIRECT("AE" &amp; ROW()), AP721:AP761, "💲", AS721:AS761, "Exonerado ADH") +
        SUMIFS(AR721:AR761, AY721:AY761, INDIRECT("AE" &amp; ROW()), AP721:AP761, "📦", AS721:AS761, "Exonerado ADH")
    ) / 2
)  -
(
    (
        SUMIFS(AR721:AR761, AY721:AY761, INDIRECT("AE" &amp; ROW()), AP721:AP761, "💲", AS721:AS761, "Exonerado Doctor") +
        SUMIFS(AR721:AR761, AY721:AY761, INDIRECT("AE" &amp; ROW()), AP721:AP761, "📦", AS721:AS761, "Exonerado Doctor")
    ) / 2
)</f>
        <v>0</v>
      </c>
      <c r="AK769" s="139">
        <f t="array" aca="1" ref="AK769" ca="1">(
    SUMIFS(AR721:AR761, AY721:AY761, INDIRECT("AE" &amp; ROW()), AP721:AP761, "💲") +
    SUMIFS(AR721:AR761, AY721:AY761, INDIRECT("AE" &amp; ROW()), AP721:AP761, "📦")
) -
(
    SUMIFS(AR721:AR761, AY721:AY761, INDIRECT("AE" &amp; ROW()), AP721:AP761, "💲", AS721:AS761, "Familiar") +
    SUMIFS(AR721:AR761, AY721:AY761, INDIRECT("AE" &amp; ROW()), AP721:AP761, "📦", AS721:AS761, "Familiar")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SUMIFS(AR721:AR761, AY721:AY761, INDIRECT("AE" &amp; ROW()), AP721:AP761, "💲", AS721:AS761, "Exonerado ADH") +
    SUMIFS(AR721:AR761, AY721:AY761, INDIRECT("AE" &amp; ROW()), AP721:AP761, "📦", AS721:AS761, "Exonerado ADH")
) -
(
    (
        SUMIFS(AR721:AR761, AY721:AY761, INDIRECT("AE" &amp; ROW()), AP721:AP761, "💲", AS721:AS761, "Exonerado Doctor") +
        SUMIFS(AR721:AR761, AY721:AY761, INDIRECT("AE" &amp; ROW()), AP721:AP761, "📦", AS721:AS761, "Exonerado Doctor")
    ) / 2
) -
(
    (
        SUMIFS(AR721:AR761, AY721:AY761, INDIRECT("AE" &amp; ROW()), AP721:AP761, "💲", AS721:AS761, "") +
        SUMIFS(AR721:AR761, AY721:AY761, INDIRECT("AE" &amp; ROW()), AP721:AP761, "📦", AS721:AS761, "")
    ) / 2
)</f>
        <v>0</v>
      </c>
      <c r="AL769" s="140">
        <f t="array" aca="1" ref="AL769" ca="1">(
    SUMIFS(AR721:AR761, AY721:AY761, INDIRECT("AE" &amp; ROW()), AP721:AP761, "💲") +
    SUMIFS(AR721:AR761, AY721:AY761, INDIRECT("AE" &amp; ROW()), AP721:AP761, "📦")
) -
(
    (
        SUMIFS(AR721:AR761, AY721:AY761, INDIRECT("AE" &amp; ROW()), AP721:AP761, "💲", AS721:AS761, "Familiar") +
        SUMIFS(AR721:AR761, AY721:AY761, INDIRECT("AE" &amp; ROW()), AP721:AP761, "📦", AS721:AS761, "Familiar")
    ) / 2
) -
(
    (
        SUMIFS(AR721:AR761, AY721:AY761, INDIRECT("AE" &amp; ROW()), AP721:AP761, "💲", AS721:AS761, "Participante") +
        SUMIFS(AR721:AR761, AY721:AY761, INDIRECT("AE" &amp; ROW()), AP721:AP761, "📦", AS721:AS761, "Participante")
    ) / 2
) -
(
    (
        SUMIFS(AR721:AR761, AY721:AY761, INDIRECT("AE" &amp; ROW()), AP721:AP761, "💲", AS721:AS761, "Empleado") +
        SUMIFS(AR721:AR761, AY721:AY761, INDIRECT("AE" &amp; ROW()), AP721:AP761, "📦", AS721:AS761, "Empleado")
    ) / 2
) -
(
    (
        SUMIFS(AR721:AR761, AY721:AY761, INDIRECT("AE" &amp; ROW()), AP721:AP761, "💲", AS721:AS761, "Exonerado ADH") +
        SUMIFS(AR721:AR761, AY721:AY761, INDIRECT("AE" &amp; ROW()), AP721:AP761, "📦", AS721:AS761, "Exonerado ADH")
    ) / 2
) -
(
    SUMIFS(AR721:AR761, AY721:AY761, INDIRECT("AE" &amp; ROW()), AP721:AP761, "💲", AS721:AS761, "Exonerado Doctor") +
    SUMIFS(AR721:AR761, AY721:AY761, INDIRECT("AE" &amp; ROW()), AP721:AP761, "📦", AS721:AS761, "Exonerado Doctor")
) -
(
    (
        SUMIFS(AR721:AR761, AY721:AY761, INDIRECT("AE" &amp; ROW()), AP721:AP761, "💲", AS721:AS761, "") +
        SUMIFS(AR721:AR761, AY721:AY761, INDIRECT("AE" &amp; ROW()), AP721:AP761, "📦", AS721:AS761, "")
    ) / 2
)</f>
        <v>0</v>
      </c>
      <c r="AM769" s="56"/>
      <c r="AN769" s="56"/>
      <c r="AO769" s="56"/>
      <c r="AP769" s="56"/>
      <c r="AQ769" s="56"/>
      <c r="AR769" s="56"/>
      <c r="AS769" s="56"/>
      <c r="AT769" s="56"/>
      <c r="AU769" s="56"/>
      <c r="AV769" s="56"/>
      <c r="AW769" s="56"/>
      <c r="AX769" s="56"/>
      <c r="AY769" s="56"/>
      <c r="AZ769" s="56"/>
      <c r="BA769" s="56"/>
      <c r="BB769" s="56"/>
      <c r="BC769" s="56"/>
      <c r="BD769" s="56"/>
      <c r="BE769" s="56"/>
      <c r="BF769" s="56"/>
      <c r="BG769" s="56"/>
      <c r="BH769" s="56"/>
      <c r="BI769" s="56"/>
      <c r="BJ769" s="56"/>
      <c r="BK769" s="56"/>
      <c r="BL769" s="56"/>
      <c r="BM769" s="56"/>
      <c r="BN769" s="56"/>
    </row>
    <row r="770" spans="1:66" ht="11.25" customHeight="1">
      <c r="A770" s="220"/>
      <c r="B770" s="164"/>
      <c r="C770" s="205"/>
      <c r="D770" s="208"/>
      <c r="E770" s="178" t="s">
        <v>42</v>
      </c>
      <c r="F770" s="58" t="str">
        <f>IF(D769&lt;&gt;"", VLOOKUP(D769,'Base de Datos'!$A$2:$D1268,3,FALSE()),"")</f>
        <v/>
      </c>
      <c r="G770" s="58"/>
      <c r="H770" s="208"/>
      <c r="I770" s="178" t="s">
        <v>42</v>
      </c>
      <c r="J770" s="58" t="str">
        <f>IF(H769&lt;&gt;"", VLOOKUP(H769,'Base de Datos'!$A$2:$D1268,3,FALSE()),"")</f>
        <v/>
      </c>
      <c r="K770" s="205"/>
      <c r="L770" s="208"/>
      <c r="M770" s="178" t="s">
        <v>42</v>
      </c>
      <c r="N770" s="58" t="str">
        <f>IF(L769&lt;&gt;"", VLOOKUP(L769,'Base de Datos'!$A$2:$D1268,3,FALSE()),"")</f>
        <v/>
      </c>
      <c r="O770" s="165"/>
      <c r="P770" s="165"/>
      <c r="Q770" s="165"/>
      <c r="R770" s="166"/>
      <c r="S770" s="231"/>
      <c r="T770" s="230"/>
      <c r="U770" s="170"/>
      <c r="V770" s="169"/>
      <c r="W770" s="231"/>
      <c r="X770" s="230"/>
      <c r="Y770" s="170"/>
      <c r="Z770" s="169"/>
      <c r="AA770" s="231"/>
      <c r="AB770" s="230"/>
      <c r="AC770" s="170"/>
      <c r="AD770" s="56"/>
      <c r="AE770" s="232" t="s">
        <v>75</v>
      </c>
      <c r="AF770" s="230"/>
      <c r="AG770" s="90">
        <f t="array" aca="1" ref="AG770" ca="1">COUNTIFS(AP721:AP761, "💲", AY721:AY761, INDIRECT("AE" &amp; ROW())) + COUNTIFS(AP721:AP761, "📦", AY721:AY761, INDIRECT("AE" &amp; ROW())) + COUNTIFS(AP721:AP761, "✅", AY721:AY761, INDIRECT("AE" &amp; ROW()))</f>
        <v>0</v>
      </c>
      <c r="AH770" s="68">
        <f t="array" aca="1" ref="AH770" ca="1">COUNTIFS(AP721:AP761, "💲", AY721:AY761, INDIRECT("AE" &amp; ROW())) + COUNTIFS(AP721:AP761, "📦", AY721:AY761, INDIRECT("AE" &amp; ROW()))</f>
        <v>0</v>
      </c>
      <c r="AI770" s="139">
        <f t="array" aca="1" ref="AI770" ca="1">SUMIFS(AR721:AR761, AY721:AY761, INDIRECT("AE" &amp; ROW()), AP721:AP761, "💲") + SUMIFS(AR721:AR761, AY721:AY761, INDIRECT("AE" &amp; ROW()), AP721:AP761, "📦")</f>
        <v>0</v>
      </c>
      <c r="AJ770" s="139">
        <f t="array" aca="1" ref="AJ770" ca="1">(
    SUMIFS(AR721:AR761, AY721:AY761, INDIRECT("AE" &amp; ROW()), AP721:AP761, "💲") +
    SUMIFS(AR721:AR761, AY721:AY761, INDIRECT("AE" &amp; ROW()), AP721:AP761, "📦")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
        SUMIFS(AR721:AR761, AY721:AY761, INDIRECT("AE" &amp; ROW()), AP721:AP761, "💲", AS721:AS761, "Familiar") +
        SUMIFS(AR721:AR761, AY721:AY761, INDIRECT("AE" &amp; ROW()), AP721:AP761, "📦", AS721:AS761, "Familiar")
    ) / 2
)  -
(
    (
        SUMIFS(AR721:AR761, AY721:AY761, INDIRECT("AE" &amp; ROW()), AP721:AP761, "💲", AS721:AS761, "Exonerado ADH") +
        SUMIFS(AR721:AR761, AY721:AY761, INDIRECT("AE" &amp; ROW()), AP721:AP761, "📦", AS721:AS761, "Exonerado ADH")
    ) / 2
)  -
(
    (
        SUMIFS(AR721:AR761, AY721:AY761, INDIRECT("AE" &amp; ROW()), AP721:AP761, "💲", AS721:AS761, "Exonerado Doctor") +
        SUMIFS(AR721:AR761, AY721:AY761, INDIRECT("AE" &amp; ROW()), AP721:AP761, "📦", AS721:AS761, "Exonerado Doctor")
    ) / 2
)</f>
        <v>0</v>
      </c>
      <c r="AK770" s="139">
        <f t="array" aca="1" ref="AK770" ca="1">(
    SUMIFS(AR721:AR761, AY721:AY761, INDIRECT("AE" &amp; ROW()), AP721:AP761, "💲") +
    SUMIFS(AR721:AR761, AY721:AY761, INDIRECT("AE" &amp; ROW()), AP721:AP761, "📦")
) -
(
    SUMIFS(AR721:AR761, AY721:AY761, INDIRECT("AE" &amp; ROW()), AP721:AP761, "💲", AS721:AS761, "Familiar") +
    SUMIFS(AR721:AR761, AY721:AY761, INDIRECT("AE" &amp; ROW()), AP721:AP761, "📦", AS721:AS761, "Familiar")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SUMIFS(AR721:AR761, AY721:AY761, INDIRECT("AE" &amp; ROW()), AP721:AP761, "💲", AS721:AS761, "Exonerado ADH") +
    SUMIFS(AR721:AR761, AY721:AY761, INDIRECT("AE" &amp; ROW()), AP721:AP761, "📦", AS721:AS761, "Exonerado ADH")
) -
(
    (
        SUMIFS(AR721:AR761, AY721:AY761, INDIRECT("AE" &amp; ROW()), AP721:AP761, "💲", AS721:AS761, "Exonerado Doctor") +
        SUMIFS(AR721:AR761, AY721:AY761, INDIRECT("AE" &amp; ROW()), AP721:AP761, "📦", AS721:AS761, "Exonerado Doctor")
    ) / 2
) -
(
    (
        SUMIFS(AR721:AR761, AY721:AY761, INDIRECT("AE" &amp; ROW()), AP721:AP761, "💲", AS721:AS761, "") +
        SUMIFS(AR721:AR761, AY721:AY761, INDIRECT("AE" &amp; ROW()), AP721:AP761, "📦", AS721:AS761, "")
    ) / 2
)</f>
        <v>0</v>
      </c>
      <c r="AL770" s="140">
        <f t="array" aca="1" ref="AL770" ca="1">(
    SUMIFS(AR721:AR761, AY721:AY761, INDIRECT("AE" &amp; ROW()), AP721:AP761, "💲") +
    SUMIFS(AR721:AR761, AY721:AY761, INDIRECT("AE" &amp; ROW()), AP721:AP761, "📦")
) -
(
    (
        SUMIFS(AR721:AR761, AY721:AY761, INDIRECT("AE" &amp; ROW()), AP721:AP761, "💲", AS721:AS761, "Familiar") +
        SUMIFS(AR721:AR761, AY721:AY761, INDIRECT("AE" &amp; ROW()), AP721:AP761, "📦", AS721:AS761, "Familiar")
    ) / 2
) -
(
    (
        SUMIFS(AR721:AR761, AY721:AY761, INDIRECT("AE" &amp; ROW()), AP721:AP761, "💲", AS721:AS761, "Participante") +
        SUMIFS(AR721:AR761, AY721:AY761, INDIRECT("AE" &amp; ROW()), AP721:AP761, "📦", AS721:AS761, "Participante")
    ) / 2
) -
(
    (
        SUMIFS(AR721:AR761, AY721:AY761, INDIRECT("AE" &amp; ROW()), AP721:AP761, "💲", AS721:AS761, "Empleado") +
        SUMIFS(AR721:AR761, AY721:AY761, INDIRECT("AE" &amp; ROW()), AP721:AP761, "📦", AS721:AS761, "Empleado")
    ) / 2
) -
(
    (
        SUMIFS(AR721:AR761, AY721:AY761, INDIRECT("AE" &amp; ROW()), AP721:AP761, "💲", AS721:AS761, "Exonerado ADH") +
        SUMIFS(AR721:AR761, AY721:AY761, INDIRECT("AE" &amp; ROW()), AP721:AP761, "📦", AS721:AS761, "Exonerado ADH")
    ) / 2
) -
(
    SUMIFS(AR721:AR761, AY721:AY761, INDIRECT("AE" &amp; ROW()), AP721:AP761, "💲", AS721:AS761, "Exonerado Doctor") +
    SUMIFS(AR721:AR761, AY721:AY761, INDIRECT("AE" &amp; ROW()), AP721:AP761, "📦", AS721:AS761, "Exonerado Doctor")
) -
(
    (
        SUMIFS(AR721:AR761, AY721:AY761, INDIRECT("AE" &amp; ROW()), AP721:AP761, "💲", AS721:AS761, "") +
        SUMIFS(AR721:AR761, AY721:AY761, INDIRECT("AE" &amp; ROW()), AP721:AP761, "📦", AS721:AS761, "")
    ) / 2
)</f>
        <v>0</v>
      </c>
      <c r="AM770" s="56"/>
      <c r="AN770" s="56"/>
      <c r="AO770" s="56"/>
      <c r="AP770" s="56"/>
      <c r="AQ770" s="56"/>
      <c r="AR770" s="56"/>
      <c r="AS770" s="56"/>
      <c r="AT770" s="56"/>
      <c r="AU770" s="56"/>
      <c r="AV770" s="56"/>
      <c r="AW770" s="56"/>
      <c r="AX770" s="56"/>
      <c r="AY770" s="56"/>
      <c r="AZ770" s="56"/>
      <c r="BA770" s="56"/>
      <c r="BB770" s="56"/>
      <c r="BC770" s="56"/>
      <c r="BD770" s="56"/>
      <c r="BE770" s="56"/>
      <c r="BF770" s="56"/>
      <c r="BG770" s="56"/>
      <c r="BH770" s="56"/>
      <c r="BI770" s="56"/>
      <c r="BJ770" s="56"/>
      <c r="BK770" s="56"/>
      <c r="BL770" s="56"/>
      <c r="BM770" s="56"/>
      <c r="BN770" s="56"/>
    </row>
    <row r="771" spans="1:66" ht="11.25" customHeight="1">
      <c r="A771" s="220"/>
      <c r="B771" s="164"/>
      <c r="C771" s="205"/>
      <c r="D771" s="208"/>
      <c r="E771" s="178" t="s">
        <v>44</v>
      </c>
      <c r="F771" s="58" t="str">
        <f>IF(D769&lt;&gt;"", VLOOKUP(D769,'Base de Datos'!$A$2:$D1268,4,FALSE()),"")</f>
        <v/>
      </c>
      <c r="G771" s="176"/>
      <c r="H771" s="208"/>
      <c r="I771" s="178" t="s">
        <v>44</v>
      </c>
      <c r="J771" s="58" t="str">
        <f>IF(H769&lt;&gt;"", VLOOKUP(H769,'Base de Datos'!$A$2:$D1268,4,FALSE()),"")</f>
        <v/>
      </c>
      <c r="K771" s="205"/>
      <c r="L771" s="208"/>
      <c r="M771" s="178" t="s">
        <v>44</v>
      </c>
      <c r="N771" s="58" t="str">
        <f>IF(L769&lt;&gt;"", VLOOKUP(L769,'Base de Datos'!$A$2:$D1268,4,FALSE()),"")</f>
        <v/>
      </c>
      <c r="O771" s="165"/>
      <c r="P771" s="165"/>
      <c r="Q771" s="165"/>
      <c r="R771" s="166"/>
      <c r="S771" s="231"/>
      <c r="T771" s="230"/>
      <c r="U771" s="170"/>
      <c r="V771" s="169"/>
      <c r="W771" s="231"/>
      <c r="X771" s="230"/>
      <c r="Y771" s="170"/>
      <c r="Z771" s="169"/>
      <c r="AA771" s="231"/>
      <c r="AB771" s="230"/>
      <c r="AC771" s="170"/>
      <c r="AD771" s="56"/>
      <c r="AE771" s="232" t="s">
        <v>77</v>
      </c>
      <c r="AF771" s="230"/>
      <c r="AG771" s="90">
        <f t="array" aca="1" ref="AG771" ca="1">COUNTIFS(AP721:AP761, "💲", AY721:AY761, INDIRECT("AE" &amp; ROW())) + COUNTIFS(AP721:AP761, "📦", AY721:AY761, INDIRECT("AE" &amp; ROW())) + COUNTIFS(AP721:AP761, "✅", AY721:AY761, INDIRECT("AE" &amp; ROW()))</f>
        <v>0</v>
      </c>
      <c r="AH771" s="68">
        <f t="array" aca="1" ref="AH771" ca="1">COUNTIFS(AP721:AP761, "💲", AY721:AY761, INDIRECT("AE" &amp; ROW())) + COUNTIFS(AP721:AP761, "📦", AY721:AY761, INDIRECT("AE" &amp; ROW()))</f>
        <v>0</v>
      </c>
      <c r="AI771" s="139">
        <f t="array" aca="1" ref="AI771" ca="1">SUMIFS(AR721:AR761, AY721:AY761, INDIRECT("AE" &amp; ROW()), AP721:AP761, "💲") + SUMIFS(AR721:AR761, AY721:AY761, INDIRECT("AE" &amp; ROW()), AP721:AP761, "📦")</f>
        <v>0</v>
      </c>
      <c r="AJ771" s="139">
        <f t="array" aca="1" ref="AJ771" ca="1">(
    SUMIFS(AR721:AR761, AY721:AY761, INDIRECT("AE" &amp; ROW()), AP721:AP761, "💲") +
    SUMIFS(AR721:AR761, AY721:AY761, INDIRECT("AE" &amp; ROW()), AP721:AP761, "📦")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
        SUMIFS(AR721:AR761, AY721:AY761, INDIRECT("AE" &amp; ROW()), AP721:AP761, "💲", AS721:AS761, "Familiar") +
        SUMIFS(AR721:AR761, AY721:AY761, INDIRECT("AE" &amp; ROW()), AP721:AP761, "📦", AS721:AS761, "Familiar")
    ) / 2
)  -
(
    (
        SUMIFS(AR721:AR761, AY721:AY761, INDIRECT("AE" &amp; ROW()), AP721:AP761, "💲", AS721:AS761, "Exonerado ADH") +
        SUMIFS(AR721:AR761, AY721:AY761, INDIRECT("AE" &amp; ROW()), AP721:AP761, "📦", AS721:AS761, "Exonerado ADH")
    ) / 2
)  -
(
    (
        SUMIFS(AR721:AR761, AY721:AY761, INDIRECT("AE" &amp; ROW()), AP721:AP761, "💲", AS721:AS761, "Exonerado Doctor") +
        SUMIFS(AR721:AR761, AY721:AY761, INDIRECT("AE" &amp; ROW()), AP721:AP761, "📦", AS721:AS761, "Exonerado Doctor")
    ) / 2
)</f>
        <v>0</v>
      </c>
      <c r="AK771" s="139">
        <f t="array" aca="1" ref="AK771" ca="1">(
    SUMIFS(AR721:AR761, AY721:AY761, INDIRECT("AE" &amp; ROW()), AP721:AP761, "💲") +
    SUMIFS(AR721:AR761, AY721:AY761, INDIRECT("AE" &amp; ROW()), AP721:AP761, "📦")
) -
(
    SUMIFS(AR721:AR761, AY721:AY761, INDIRECT("AE" &amp; ROW()), AP721:AP761, "💲", AS721:AS761, "Familiar") +
    SUMIFS(AR721:AR761, AY721:AY761, INDIRECT("AE" &amp; ROW()), AP721:AP761, "📦", AS721:AS761, "Familiar")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SUMIFS(AR721:AR761, AY721:AY761, INDIRECT("AE" &amp; ROW()), AP721:AP761, "💲", AS721:AS761, "Exonerado ADH") +
    SUMIFS(AR721:AR761, AY721:AY761, INDIRECT("AE" &amp; ROW()), AP721:AP761, "📦", AS721:AS761, "Exonerado ADH")
) -
(
    (
        SUMIFS(AR721:AR761, AY721:AY761, INDIRECT("AE" &amp; ROW()), AP721:AP761, "💲", AS721:AS761, "Exonerado Doctor") +
        SUMIFS(AR721:AR761, AY721:AY761, INDIRECT("AE" &amp; ROW()), AP721:AP761, "📦", AS721:AS761, "Exonerado Doctor")
    ) / 2
) -
(
    (
        SUMIFS(AR721:AR761, AY721:AY761, INDIRECT("AE" &amp; ROW()), AP721:AP761, "💲", AS721:AS761, "") +
        SUMIFS(AR721:AR761, AY721:AY761, INDIRECT("AE" &amp; ROW()), AP721:AP761, "📦", AS721:AS761, "")
    ) / 2
)</f>
        <v>0</v>
      </c>
      <c r="AL771" s="140">
        <f t="array" aca="1" ref="AL771" ca="1">(
    SUMIFS(AR721:AR761, AY721:AY761, INDIRECT("AE" &amp; ROW()), AP721:AP761, "💲") +
    SUMIFS(AR721:AR761, AY721:AY761, INDIRECT("AE" &amp; ROW()), AP721:AP761, "📦")
) -
(
    (
        SUMIFS(AR721:AR761, AY721:AY761, INDIRECT("AE" &amp; ROW()), AP721:AP761, "💲", AS721:AS761, "Familiar") +
        SUMIFS(AR721:AR761, AY721:AY761, INDIRECT("AE" &amp; ROW()), AP721:AP761, "📦", AS721:AS761, "Familiar")
    ) / 2
) -
(
    (
        SUMIFS(AR721:AR761, AY721:AY761, INDIRECT("AE" &amp; ROW()), AP721:AP761, "💲", AS721:AS761, "Participante") +
        SUMIFS(AR721:AR761, AY721:AY761, INDIRECT("AE" &amp; ROW()), AP721:AP761, "📦", AS721:AS761, "Participante")
    ) / 2
) -
(
    (
        SUMIFS(AR721:AR761, AY721:AY761, INDIRECT("AE" &amp; ROW()), AP721:AP761, "💲", AS721:AS761, "Empleado") +
        SUMIFS(AR721:AR761, AY721:AY761, INDIRECT("AE" &amp; ROW()), AP721:AP761, "📦", AS721:AS761, "Empleado")
    ) / 2
) -
(
    (
        SUMIFS(AR721:AR761, AY721:AY761, INDIRECT("AE" &amp; ROW()), AP721:AP761, "💲", AS721:AS761, "Exonerado ADH") +
        SUMIFS(AR721:AR761, AY721:AY761, INDIRECT("AE" &amp; ROW()), AP721:AP761, "📦", AS721:AS761, "Exonerado ADH")
    ) / 2
) -
(
    SUMIFS(AR721:AR761, AY721:AY761, INDIRECT("AE" &amp; ROW()), AP721:AP761, "💲", AS721:AS761, "Exonerado Doctor") +
    SUMIFS(AR721:AR761, AY721:AY761, INDIRECT("AE" &amp; ROW()), AP721:AP761, "📦", AS721:AS761, "Exonerado Doctor")
) -
(
    (
        SUMIFS(AR721:AR761, AY721:AY761, INDIRECT("AE" &amp; ROW()), AP721:AP761, "💲", AS721:AS761, "") +
        SUMIFS(AR721:AR761, AY721:AY761, INDIRECT("AE" &amp; ROW()), AP721:AP761, "📦", AS721:AS761, "")
    ) / 2
)</f>
        <v>0</v>
      </c>
      <c r="AM771" s="56"/>
      <c r="AN771" s="56"/>
      <c r="AO771" s="56"/>
      <c r="AP771" s="56"/>
      <c r="AQ771" s="56"/>
      <c r="AR771" s="56"/>
      <c r="AS771" s="56"/>
      <c r="AT771" s="56"/>
      <c r="AU771" s="56"/>
      <c r="AV771" s="56"/>
      <c r="AW771" s="56"/>
      <c r="AX771" s="56"/>
      <c r="AY771" s="56"/>
      <c r="AZ771" s="56"/>
      <c r="BA771" s="56"/>
      <c r="BB771" s="56"/>
      <c r="BC771" s="56"/>
      <c r="BD771" s="56"/>
      <c r="BE771" s="56"/>
      <c r="BF771" s="56"/>
      <c r="BG771" s="56"/>
      <c r="BH771" s="56"/>
      <c r="BI771" s="56"/>
      <c r="BJ771" s="56"/>
      <c r="BK771" s="56"/>
      <c r="BL771" s="56"/>
      <c r="BM771" s="56"/>
      <c r="BN771" s="56"/>
    </row>
    <row r="772" spans="1:66" ht="11.25" customHeight="1">
      <c r="A772" s="221"/>
      <c r="B772" s="164"/>
      <c r="C772" s="206"/>
      <c r="D772" s="209"/>
      <c r="E772" s="179" t="s">
        <v>46</v>
      </c>
      <c r="F772" s="180"/>
      <c r="G772" s="203"/>
      <c r="H772" s="209"/>
      <c r="I772" s="179" t="s">
        <v>46</v>
      </c>
      <c r="J772" s="180"/>
      <c r="K772" s="206"/>
      <c r="L772" s="209"/>
      <c r="M772" s="179" t="s">
        <v>46</v>
      </c>
      <c r="N772" s="180"/>
      <c r="O772" s="165"/>
      <c r="P772" s="165"/>
      <c r="Q772" s="165"/>
      <c r="R772" s="166"/>
      <c r="S772" s="227" t="str">
        <f>IF(OR(S769="Empleado",S769="Familiar"),"Nombre del Empleado","N° Factura")</f>
        <v>N° Factura</v>
      </c>
      <c r="T772" s="228"/>
      <c r="U772" s="89"/>
      <c r="V772" s="169"/>
      <c r="W772" s="227" t="str">
        <f>IF(OR(W769="Empleado",W769="Familiar"),"Nombre del Empleado","N° Factura")</f>
        <v>N° Factura</v>
      </c>
      <c r="X772" s="228"/>
      <c r="Y772" s="89"/>
      <c r="Z772" s="169"/>
      <c r="AA772" s="227" t="str">
        <f>IF(OR(AA769="Empleado",AA769="Familiar"),"Nombre del Empleado","N° Factura")</f>
        <v>N° Factura</v>
      </c>
      <c r="AB772" s="228"/>
      <c r="AC772" s="89"/>
      <c r="AD772" s="56"/>
      <c r="AE772" s="233" t="s">
        <v>80</v>
      </c>
      <c r="AF772" s="228"/>
      <c r="AG772" s="143">
        <f t="array" aca="1" ref="AG772" ca="1">COUNTIFS(AP721:AP761, "💲", AY721:AY761, INDIRECT("AE" &amp; ROW())) + COUNTIFS(AP721:AP761, "📦", AY721:AY761, INDIRECT("AE" &amp; ROW())) + COUNTIFS(AP721:AP761, "✅", AY721:AY761, INDIRECT("AE" &amp; ROW()))</f>
        <v>0</v>
      </c>
      <c r="AH772" s="144">
        <f t="array" aca="1" ref="AH772" ca="1">COUNTIFS(AP721:AP761, "💲", AY721:AY761, INDIRECT("AE" &amp; ROW())) + COUNTIFS(AP721:AP761, "📦", AY721:AY761, INDIRECT("AE" &amp; ROW()))</f>
        <v>0</v>
      </c>
      <c r="AI772" s="145">
        <f t="array" aca="1" ref="AI772" ca="1">SUMIFS(AR721:AR761, AY721:AY761, INDIRECT("AE" &amp; ROW()), AP721:AP761, "💲") + SUMIFS(AR721:AR761, AY721:AY761, INDIRECT("AE" &amp; ROW()), AP721:AP761, "📦")</f>
        <v>0</v>
      </c>
      <c r="AJ772" s="145">
        <f t="array" aca="1" ref="AJ772" ca="1">(
    SUMIFS(AR721:AR761, AY721:AY761, INDIRECT("AE" &amp; ROW()), AP721:AP761, "💲") +
    SUMIFS(AR721:AR761, AY721:AY761, INDIRECT("AE" &amp; ROW()), AP721:AP761, "📦")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
        SUMIFS(AR721:AR761, AY721:AY761, INDIRECT("AE" &amp; ROW()), AP721:AP761, "💲", AS721:AS761, "Familiar") +
        SUMIFS(AR721:AR761, AY721:AY761, INDIRECT("AE" &amp; ROW()), AP721:AP761, "📦", AS721:AS761, "Familiar")
    ) / 2
)  -
(
    (
        SUMIFS(AR721:AR761, AY721:AY761, INDIRECT("AE" &amp; ROW()), AP721:AP761, "💲", AS721:AS761, "Exonerado ADH") +
        SUMIFS(AR721:AR761, AY721:AY761, INDIRECT("AE" &amp; ROW()), AP721:AP761, "📦", AS721:AS761, "Exonerado ADH")
    ) / 2
)  -
(
    (
        SUMIFS(AR721:AR761, AY721:AY761, INDIRECT("AE" &amp; ROW()), AP721:AP761, "💲", AS721:AS761, "Exonerado Doctor") +
        SUMIFS(AR721:AR761, AY721:AY761, INDIRECT("AE" &amp; ROW()), AP721:AP761, "📦", AS721:AS761, "Exonerado Doctor")
    ) / 2
)</f>
        <v>0</v>
      </c>
      <c r="AK772" s="145">
        <f t="array" aca="1" ref="AK772" ca="1">(
    SUMIFS(AR721:AR761, AY721:AY761, INDIRECT("AE" &amp; ROW()), AP721:AP761, "💲") +
    SUMIFS(AR721:AR761, AY721:AY761, INDIRECT("AE" &amp; ROW()), AP721:AP761, "📦")
) -
(
    SUMIFS(AR721:AR761, AY721:AY761, INDIRECT("AE" &amp; ROW()), AP721:AP761, "💲", AS721:AS761, "Familiar") +
    SUMIFS(AR721:AR761, AY721:AY761, INDIRECT("AE" &amp; ROW()), AP721:AP761, "📦", AS721:AS761, "Familiar")
) -
(
    SUMIFS(AR721:AR761, AY721:AY761, INDIRECT("AE" &amp; ROW()), AP721:AP761, "💲", AS721:AS761, "Participante") +
    SUMIFS(AR721:AR761, AY721:AY761, INDIRECT("AE" &amp; ROW()), AP721:AP761, "📦", AS721:AS761, "Participante")
)  -
(
    SUMIFS(AR721:AR761, AY721:AY761, INDIRECT("AE" &amp; ROW()), AP721:AP761, "💲", AS721:AS761, "Empleado") +
    SUMIFS(AR721:AR761, AY721:AY761, INDIRECT("AE" &amp; ROW()), AP721:AP761, "📦", AS721:AS761, "Empleado")
) -
(
    SUMIFS(AR721:AR761, AY721:AY761, INDIRECT("AE" &amp; ROW()), AP721:AP761, "💲", AS721:AS761, "Exonerado ADH") +
    SUMIFS(AR721:AR761, AY721:AY761, INDIRECT("AE" &amp; ROW()), AP721:AP761, "📦", AS721:AS761, "Exonerado ADH")
) -
(
    (
        SUMIFS(AR721:AR761, AY721:AY761, INDIRECT("AE" &amp; ROW()), AP721:AP761, "💲", AS721:AS761, "Exonerado Doctor") +
        SUMIFS(AR721:AR761, AY721:AY761, INDIRECT("AE" &amp; ROW()), AP721:AP761, "📦", AS721:AS761, "Exonerado Doctor")
    ) / 2
) -
(
    (
        SUMIFS(AR721:AR761, AY721:AY761, INDIRECT("AE" &amp; ROW()), AP721:AP761, "💲", AS721:AS761, "") +
        SUMIFS(AR721:AR761, AY721:AY761, INDIRECT("AE" &amp; ROW()), AP721:AP761, "📦", AS721:AS761, "")
    ) / 2
)</f>
        <v>0</v>
      </c>
      <c r="AL772" s="146">
        <f t="array" aca="1" ref="AL772" ca="1">(
    SUMIFS(AR721:AR761, AY721:AY761, INDIRECT("AE" &amp; ROW()), AP721:AP761, "💲") +
    SUMIFS(AR721:AR761, AY721:AY761, INDIRECT("AE" &amp; ROW()), AP721:AP761, "📦")
) -
(
    (
        SUMIFS(AR721:AR761, AY721:AY761, INDIRECT("AE" &amp; ROW()), AP721:AP761, "💲", AS721:AS761, "Familiar") +
        SUMIFS(AR721:AR761, AY721:AY761, INDIRECT("AE" &amp; ROW()), AP721:AP761, "📦", AS721:AS761, "Familiar")
    ) / 2
) -
(
    (
        SUMIFS(AR721:AR761, AY721:AY761, INDIRECT("AE" &amp; ROW()), AP721:AP761, "💲", AS721:AS761, "Participante") +
        SUMIFS(AR721:AR761, AY721:AY761, INDIRECT("AE" &amp; ROW()), AP721:AP761, "📦", AS721:AS761, "Participante")
    ) / 2
) -
(
    (
        SUMIFS(AR721:AR761, AY721:AY761, INDIRECT("AE" &amp; ROW()), AP721:AP761, "💲", AS721:AS761, "Empleado") +
        SUMIFS(AR721:AR761, AY721:AY761, INDIRECT("AE" &amp; ROW()), AP721:AP761, "📦", AS721:AS761, "Empleado")
    ) / 2
) -
(
    (
        SUMIFS(AR721:AR761, AY721:AY761, INDIRECT("AE" &amp; ROW()), AP721:AP761, "💲", AS721:AS761, "Exonerado ADH") +
        SUMIFS(AR721:AR761, AY721:AY761, INDIRECT("AE" &amp; ROW()), AP721:AP761, "📦", AS721:AS761, "Exonerado ADH")
    ) / 2
) -
(
    SUMIFS(AR721:AR761, AY721:AY761, INDIRECT("AE" &amp; ROW()), AP721:AP761, "💲", AS721:AS761, "Exonerado Doctor") +
    SUMIFS(AR721:AR761, AY721:AY761, INDIRECT("AE" &amp; ROW()), AP721:AP761, "📦", AS721:AS761, "Exonerado Doctor")
) -
(
    (
        SUMIFS(AR721:AR761, AY721:AY761, INDIRECT("AE" &amp; ROW()), AP721:AP761, "💲", AS721:AS761, "") +
        SUMIFS(AR721:AR761, AY721:AY761, INDIRECT("AE" &amp; ROW()), AP721:AP761, "📦", AS721:AS761, "")
    ) / 2
)</f>
        <v>0</v>
      </c>
      <c r="AM772" s="56"/>
      <c r="AN772" s="56"/>
      <c r="AO772" s="56"/>
      <c r="AP772" s="56"/>
      <c r="AQ772" s="56"/>
      <c r="AR772" s="56"/>
      <c r="AS772" s="56"/>
      <c r="AT772" s="56"/>
      <c r="AU772" s="56"/>
      <c r="AV772" s="56"/>
      <c r="AW772" s="56"/>
      <c r="AX772" s="56"/>
      <c r="AY772" s="56"/>
      <c r="AZ772" s="56"/>
      <c r="BA772" s="56"/>
      <c r="BB772" s="56"/>
      <c r="BC772" s="56"/>
      <c r="BD772" s="56"/>
      <c r="BE772" s="56"/>
      <c r="BF772" s="56"/>
      <c r="BG772" s="56"/>
      <c r="BH772" s="56"/>
      <c r="BI772" s="56"/>
      <c r="BJ772" s="56"/>
      <c r="BK772" s="56"/>
      <c r="BL772" s="56"/>
      <c r="BM772" s="56"/>
      <c r="BN772" s="56"/>
    </row>
    <row r="773" spans="1:66" ht="11.25" customHeight="1">
      <c r="A773" s="3"/>
      <c r="B773" s="3"/>
      <c r="C773" s="3"/>
      <c r="D773" s="3"/>
      <c r="E773" s="3"/>
      <c r="F773" s="3"/>
      <c r="G773" s="3"/>
      <c r="H773" s="3"/>
      <c r="I773" s="3"/>
      <c r="J773" s="3"/>
      <c r="K773" s="3"/>
      <c r="L773" s="3"/>
      <c r="M773" s="3"/>
      <c r="N773" s="3"/>
      <c r="O773" s="1"/>
      <c r="P773" s="3"/>
      <c r="Q773" s="3"/>
      <c r="R773" s="15"/>
      <c r="S773" s="16"/>
      <c r="T773" s="16"/>
      <c r="U773" s="173"/>
      <c r="V773" s="6"/>
      <c r="W773" s="16"/>
      <c r="X773" s="16"/>
      <c r="Y773" s="173"/>
      <c r="Z773" s="48"/>
      <c r="AA773" s="173"/>
      <c r="AB773" s="173"/>
      <c r="AC773" s="173"/>
      <c r="AD773" s="174"/>
      <c r="AI773" s="148">
        <f t="shared" ref="AI773:AL773" ca="1" si="524">SUM(AI758:AI771)</f>
        <v>0</v>
      </c>
      <c r="AJ773" s="148">
        <f t="shared" ca="1" si="524"/>
        <v>0</v>
      </c>
      <c r="AK773" s="148">
        <f t="shared" ca="1" si="524"/>
        <v>0</v>
      </c>
      <c r="AL773" s="148">
        <f t="shared" ca="1" si="524"/>
        <v>0</v>
      </c>
      <c r="AM773" s="174"/>
      <c r="AN773" s="174"/>
      <c r="AO773" s="174"/>
      <c r="AP773" s="174"/>
      <c r="AQ773" s="174"/>
      <c r="AR773" s="174"/>
      <c r="AS773" s="174"/>
      <c r="AT773" s="174"/>
      <c r="AU773" s="174"/>
      <c r="AV773" s="174"/>
      <c r="AW773" s="174"/>
      <c r="AX773" s="174"/>
      <c r="AY773" s="174"/>
      <c r="AZ773" s="174"/>
      <c r="BA773" s="174"/>
      <c r="BB773" s="174"/>
      <c r="BC773" s="174"/>
      <c r="BD773" s="174"/>
      <c r="BE773" s="122"/>
      <c r="BF773" s="122"/>
      <c r="BG773" s="122"/>
      <c r="BH773" s="122"/>
      <c r="BI773" s="122"/>
      <c r="BJ773" s="174"/>
      <c r="BK773" s="174"/>
      <c r="BL773" s="174"/>
      <c r="BM773" s="174"/>
      <c r="BN773" s="174"/>
    </row>
    <row r="774" spans="1:66" ht="15" customHeight="1">
      <c r="A774" s="210">
        <f>IF(WEEKDAY(A719)=6, WORKDAY(A719+1, 1), A719+1)</f>
        <v>46345</v>
      </c>
      <c r="B774" s="211"/>
      <c r="C774" s="211"/>
      <c r="D774" s="211"/>
      <c r="E774" s="211"/>
      <c r="F774" s="211"/>
      <c r="G774" s="211"/>
      <c r="H774" s="211"/>
      <c r="I774" s="211"/>
      <c r="J774" s="211"/>
      <c r="K774" s="211"/>
      <c r="L774" s="211"/>
      <c r="M774" s="211"/>
      <c r="N774" s="212"/>
      <c r="O774" s="1"/>
      <c r="P774" s="1"/>
      <c r="Q774" s="1"/>
      <c r="R774" s="15"/>
      <c r="S774" s="22"/>
      <c r="T774" s="22"/>
      <c r="U774" s="241"/>
      <c r="V774" s="242"/>
      <c r="W774" s="242"/>
      <c r="X774" s="242"/>
      <c r="Y774" s="242"/>
      <c r="Z774" s="23"/>
      <c r="AA774" s="23"/>
      <c r="AB774" s="23"/>
      <c r="AC774" s="23"/>
      <c r="AD774" s="24"/>
      <c r="AE774" s="181"/>
      <c r="AF774" s="181"/>
      <c r="AG774" s="181"/>
      <c r="AH774" s="181"/>
      <c r="AI774" s="181"/>
      <c r="AJ774" s="181"/>
      <c r="AK774" s="181"/>
      <c r="AL774" s="181"/>
      <c r="AM774" s="24"/>
      <c r="AN774" s="24"/>
      <c r="AO774" s="24"/>
      <c r="AP774" s="24"/>
      <c r="AQ774" s="24"/>
      <c r="AR774" s="24"/>
      <c r="AS774" s="24"/>
      <c r="AT774" s="24"/>
      <c r="AU774" s="24"/>
      <c r="AV774" s="24"/>
      <c r="AW774" s="24"/>
      <c r="AX774" s="24"/>
      <c r="AY774" s="24"/>
      <c r="AZ774" s="24"/>
      <c r="BA774" s="24"/>
      <c r="BB774" s="24"/>
      <c r="BC774" s="24"/>
      <c r="BD774" s="24"/>
      <c r="BE774" s="24"/>
      <c r="BF774" s="24"/>
      <c r="BG774" s="24"/>
      <c r="BH774" s="24"/>
      <c r="BI774" s="24"/>
      <c r="BJ774" s="24"/>
      <c r="BK774" s="24"/>
      <c r="BL774" s="24"/>
      <c r="BM774" s="24"/>
      <c r="BN774" s="24"/>
    </row>
    <row r="775" spans="1:66" ht="15" customHeight="1">
      <c r="A775" s="25" t="s">
        <v>15</v>
      </c>
      <c r="B775" s="25" t="s">
        <v>16</v>
      </c>
      <c r="C775" s="213" t="s">
        <v>17</v>
      </c>
      <c r="D775" s="214"/>
      <c r="E775" s="214"/>
      <c r="F775" s="215"/>
      <c r="G775" s="213" t="s">
        <v>18</v>
      </c>
      <c r="H775" s="214"/>
      <c r="I775" s="214"/>
      <c r="J775" s="215"/>
      <c r="K775" s="213" t="s">
        <v>19</v>
      </c>
      <c r="L775" s="214"/>
      <c r="M775" s="214"/>
      <c r="N775" s="215"/>
      <c r="O775" s="1"/>
      <c r="P775" s="1"/>
      <c r="Q775" s="1"/>
      <c r="R775" s="26"/>
      <c r="S775" s="234" t="s">
        <v>17</v>
      </c>
      <c r="T775" s="214"/>
      <c r="U775" s="215"/>
      <c r="V775" s="27"/>
      <c r="W775" s="234" t="s">
        <v>18</v>
      </c>
      <c r="X775" s="214"/>
      <c r="Y775" s="215"/>
      <c r="Z775" s="28"/>
      <c r="AA775" s="234" t="s">
        <v>19</v>
      </c>
      <c r="AB775" s="214"/>
      <c r="AC775" s="215"/>
      <c r="AD775" s="29"/>
      <c r="AE775" s="181"/>
      <c r="AF775" s="181"/>
      <c r="AG775" s="181"/>
      <c r="AH775" s="181"/>
      <c r="AI775" s="181"/>
      <c r="AJ775" s="181"/>
      <c r="AK775" s="181"/>
      <c r="AL775" s="181"/>
      <c r="AM775" s="29"/>
      <c r="AN775" s="34" t="s">
        <v>2</v>
      </c>
      <c r="AO775" s="34" t="s">
        <v>3</v>
      </c>
      <c r="AP775" s="34" t="s">
        <v>4</v>
      </c>
      <c r="AQ775" s="34" t="s">
        <v>5</v>
      </c>
      <c r="AR775" s="34" t="s">
        <v>6</v>
      </c>
      <c r="AS775" s="34" t="s">
        <v>7</v>
      </c>
      <c r="AT775" s="34" t="s">
        <v>27</v>
      </c>
      <c r="AU775" s="34" t="s">
        <v>28</v>
      </c>
      <c r="AV775" s="34" t="s">
        <v>29</v>
      </c>
      <c r="AW775" s="34" t="s">
        <v>30</v>
      </c>
      <c r="AX775" s="34" t="s">
        <v>12</v>
      </c>
      <c r="AY775" s="34" t="s">
        <v>20</v>
      </c>
      <c r="AZ775" s="35"/>
      <c r="BA775" s="35"/>
      <c r="BB775" s="35"/>
      <c r="BC775" s="35"/>
      <c r="BD775" s="35"/>
      <c r="BE775" s="35"/>
      <c r="BF775" s="35"/>
      <c r="BG775" s="35"/>
      <c r="BH775" s="35"/>
      <c r="BI775" s="35"/>
      <c r="BJ775" s="35"/>
      <c r="BK775" s="35"/>
      <c r="BL775" s="35"/>
      <c r="BM775" s="35"/>
      <c r="BN775" s="35"/>
    </row>
    <row r="776" spans="1:66" ht="11.25" customHeight="1">
      <c r="A776" s="219">
        <f>Q782</f>
        <v>0.33333333333333331</v>
      </c>
      <c r="B776" s="38"/>
      <c r="C776" s="204"/>
      <c r="D776" s="207"/>
      <c r="E776" s="40" t="s">
        <v>36</v>
      </c>
      <c r="F776" s="42" t="str">
        <f>IF(D776&lt;&gt;"", VLOOKUP(D776,'Base de Datos'!$A$2:$D1268,2,FALSE()),"")</f>
        <v/>
      </c>
      <c r="G776" s="204"/>
      <c r="H776" s="216"/>
      <c r="I776" s="40" t="s">
        <v>36</v>
      </c>
      <c r="J776" s="42" t="str">
        <f>IF(H776&lt;&gt;"", VLOOKUP(H776,'Base de Datos'!$A$2:$D1268,2,FALSE()),"")</f>
        <v/>
      </c>
      <c r="K776" s="204"/>
      <c r="L776" s="216"/>
      <c r="M776" s="40" t="s">
        <v>36</v>
      </c>
      <c r="N776" s="42" t="str">
        <f>IF(L776&lt;&gt;"", VLOOKUP(L776,'Base de Datos'!$A$2:$D1268,2,FALSE()),"")</f>
        <v/>
      </c>
      <c r="O776" s="43"/>
      <c r="P776" s="1"/>
      <c r="Q776" s="44"/>
      <c r="R776" s="15"/>
      <c r="S776" s="45"/>
      <c r="T776" s="45" t="s">
        <v>37</v>
      </c>
      <c r="U776" s="46"/>
      <c r="V776" s="47"/>
      <c r="W776" s="45"/>
      <c r="X776" s="45" t="s">
        <v>37</v>
      </c>
      <c r="Y776" s="46"/>
      <c r="Z776" s="47"/>
      <c r="AA776" s="45"/>
      <c r="AB776" s="45" t="s">
        <v>37</v>
      </c>
      <c r="AC776" s="46"/>
      <c r="AD776" s="48"/>
      <c r="AE776" s="181"/>
      <c r="AF776" s="181"/>
      <c r="AG776" s="181"/>
      <c r="AH776" s="181"/>
      <c r="AI776" s="181"/>
      <c r="AJ776" s="181"/>
      <c r="AK776" s="181"/>
      <c r="AL776" s="181"/>
      <c r="AM776" s="48"/>
      <c r="AN776" s="53">
        <f>A774</f>
        <v>46345</v>
      </c>
      <c r="AO776" s="54" t="str">
        <f>C775</f>
        <v>Consultorio N° 1</v>
      </c>
      <c r="AP776" s="55">
        <f t="shared" ref="AP776:AQ776" si="525">C776</f>
        <v>0</v>
      </c>
      <c r="AQ776" s="55">
        <f t="shared" si="525"/>
        <v>0</v>
      </c>
      <c r="AR776" s="55">
        <f>U776</f>
        <v>0</v>
      </c>
      <c r="AS776" s="55">
        <f>S776</f>
        <v>0</v>
      </c>
      <c r="AT776" s="55">
        <f>S777</f>
        <v>0</v>
      </c>
      <c r="AU776" s="55">
        <f>U777</f>
        <v>0</v>
      </c>
      <c r="AV776" s="55">
        <f>S778</f>
        <v>0</v>
      </c>
      <c r="AW776" s="55">
        <f>U778</f>
        <v>0</v>
      </c>
      <c r="AX776" s="55">
        <f>U779</f>
        <v>0</v>
      </c>
      <c r="AY776" s="55">
        <f>F779</f>
        <v>0</v>
      </c>
      <c r="AZ776" s="56"/>
      <c r="BA776" s="56"/>
      <c r="BB776" s="56"/>
      <c r="BC776" s="56"/>
      <c r="BD776" s="56"/>
      <c r="BE776" s="56"/>
      <c r="BF776" s="56"/>
      <c r="BG776" s="56"/>
      <c r="BH776" s="56"/>
      <c r="BI776" s="56"/>
      <c r="BJ776" s="56"/>
      <c r="BK776" s="56"/>
      <c r="BL776" s="56"/>
      <c r="BM776" s="56"/>
      <c r="BN776" s="56"/>
    </row>
    <row r="777" spans="1:66" ht="11.25" customHeight="1">
      <c r="A777" s="220"/>
      <c r="B777" s="38"/>
      <c r="C777" s="205"/>
      <c r="D777" s="208"/>
      <c r="E777" s="57" t="s">
        <v>42</v>
      </c>
      <c r="F777" s="58" t="str">
        <f>IF(D776&lt;&gt;"", VLOOKUP(D776,'Base de Datos'!$A$2:$D1268,3,FALSE()),"")</f>
        <v/>
      </c>
      <c r="G777" s="205"/>
      <c r="H777" s="208"/>
      <c r="I777" s="57" t="s">
        <v>42</v>
      </c>
      <c r="J777" s="58" t="str">
        <f>IF(H776&lt;&gt;"", VLOOKUP(H776,'Base de Datos'!$A$2:$D1268,3,FALSE()),"")</f>
        <v/>
      </c>
      <c r="K777" s="205"/>
      <c r="L777" s="208"/>
      <c r="M777" s="57" t="s">
        <v>42</v>
      </c>
      <c r="N777" s="58" t="str">
        <f>IF(L776&lt;&gt;"", VLOOKUP(L776,'Base de Datos'!$A$2:$D1268,3,FALSE()),"")</f>
        <v/>
      </c>
      <c r="O777" s="43"/>
      <c r="P777" s="1"/>
      <c r="Q777" s="44"/>
      <c r="R777" s="15"/>
      <c r="S777" s="229"/>
      <c r="T777" s="230"/>
      <c r="U777" s="59"/>
      <c r="V777" s="47"/>
      <c r="W777" s="229"/>
      <c r="X777" s="230"/>
      <c r="Y777" s="59"/>
      <c r="Z777" s="47"/>
      <c r="AA777" s="229"/>
      <c r="AB777" s="230"/>
      <c r="AC777" s="59"/>
      <c r="AD777" s="48"/>
      <c r="AE777" s="181"/>
      <c r="AF777" s="181"/>
      <c r="AG777" s="181"/>
      <c r="AH777" s="181"/>
      <c r="AI777" s="181"/>
      <c r="AJ777" s="181"/>
      <c r="AK777" s="181"/>
      <c r="AL777" s="181"/>
      <c r="AM777" s="48"/>
      <c r="AN777" s="53">
        <f>A774</f>
        <v>46345</v>
      </c>
      <c r="AO777" s="54" t="str">
        <f>C775</f>
        <v>Consultorio N° 1</v>
      </c>
      <c r="AP777" s="55">
        <f t="shared" ref="AP777:AQ777" si="526">C780</f>
        <v>0</v>
      </c>
      <c r="AQ777" s="55">
        <f t="shared" si="526"/>
        <v>0</v>
      </c>
      <c r="AR777" s="64">
        <f>U780</f>
        <v>0</v>
      </c>
      <c r="AS777" s="55">
        <f>S780</f>
        <v>0</v>
      </c>
      <c r="AT777" s="55">
        <f>S781</f>
        <v>0</v>
      </c>
      <c r="AU777" s="55">
        <f>U781</f>
        <v>0</v>
      </c>
      <c r="AV777" s="55">
        <f>S782</f>
        <v>0</v>
      </c>
      <c r="AW777" s="55">
        <f>U782</f>
        <v>0</v>
      </c>
      <c r="AX777" s="55">
        <f>U783</f>
        <v>0</v>
      </c>
      <c r="AY777" s="55">
        <f>F783</f>
        <v>0</v>
      </c>
      <c r="AZ777" s="56"/>
      <c r="BA777" s="56"/>
      <c r="BB777" s="56"/>
      <c r="BC777" s="56"/>
      <c r="BD777" s="56"/>
      <c r="BE777" s="56"/>
      <c r="BF777" s="56"/>
      <c r="BG777" s="56"/>
      <c r="BH777" s="56"/>
      <c r="BI777" s="56"/>
      <c r="BJ777" s="56"/>
      <c r="BK777" s="56"/>
      <c r="BL777" s="56"/>
      <c r="BM777" s="56"/>
      <c r="BN777" s="56"/>
    </row>
    <row r="778" spans="1:66" ht="11.25" customHeight="1">
      <c r="A778" s="220"/>
      <c r="B778" s="38"/>
      <c r="C778" s="205"/>
      <c r="D778" s="208"/>
      <c r="E778" s="57" t="s">
        <v>44</v>
      </c>
      <c r="F778" s="58" t="str">
        <f>IF(D776&lt;&gt;"", VLOOKUP(D776,'Base de Datos'!$A$2:$D1268,4,FALSE()),"")</f>
        <v/>
      </c>
      <c r="G778" s="205"/>
      <c r="H778" s="208"/>
      <c r="I778" s="57" t="s">
        <v>44</v>
      </c>
      <c r="J778" s="58" t="str">
        <f>IF(H776&lt;&gt;"", VLOOKUP(H776,'Base de Datos'!$A$2:$D1268,4,FALSE()),"")</f>
        <v/>
      </c>
      <c r="K778" s="205"/>
      <c r="L778" s="208"/>
      <c r="M778" s="57" t="s">
        <v>44</v>
      </c>
      <c r="N778" s="58" t="str">
        <f>IF(L776&lt;&gt;"", VLOOKUP(L776,'Base de Datos'!$A$2:$D1268,4,FALSE()),"")</f>
        <v/>
      </c>
      <c r="O778" s="43"/>
      <c r="P778" s="1"/>
      <c r="Q778" s="44"/>
      <c r="R778" s="15"/>
      <c r="S778" s="229"/>
      <c r="T778" s="230"/>
      <c r="U778" s="59"/>
      <c r="V778" s="47"/>
      <c r="W778" s="229"/>
      <c r="X778" s="230"/>
      <c r="Y778" s="59"/>
      <c r="Z778" s="47"/>
      <c r="AA778" s="229"/>
      <c r="AB778" s="230"/>
      <c r="AC778" s="59"/>
      <c r="AD778" s="48"/>
      <c r="AE778" s="181"/>
      <c r="AF778" s="181"/>
      <c r="AG778" s="181"/>
      <c r="AH778" s="181"/>
      <c r="AI778" s="181"/>
      <c r="AJ778" s="181"/>
      <c r="AK778" s="181"/>
      <c r="AL778" s="181"/>
      <c r="AM778" s="48"/>
      <c r="AN778" s="53">
        <f>A774</f>
        <v>46345</v>
      </c>
      <c r="AO778" s="54" t="str">
        <f>C775</f>
        <v>Consultorio N° 1</v>
      </c>
      <c r="AP778" s="55">
        <f t="shared" ref="AP778:AQ778" si="527">C784</f>
        <v>0</v>
      </c>
      <c r="AQ778" s="55">
        <f t="shared" si="527"/>
        <v>0</v>
      </c>
      <c r="AR778" s="64">
        <f>U784</f>
        <v>0</v>
      </c>
      <c r="AS778" s="55">
        <f>S784</f>
        <v>0</v>
      </c>
      <c r="AT778" s="55">
        <f>S785</f>
        <v>0</v>
      </c>
      <c r="AU778" s="55">
        <f>U785</f>
        <v>0</v>
      </c>
      <c r="AV778" s="55">
        <f>S786</f>
        <v>0</v>
      </c>
      <c r="AW778" s="55">
        <f>U786</f>
        <v>0</v>
      </c>
      <c r="AX778" s="55">
        <f>U787</f>
        <v>0</v>
      </c>
      <c r="AY778" s="55">
        <f>F787</f>
        <v>0</v>
      </c>
      <c r="AZ778" s="56"/>
      <c r="BA778" s="56"/>
      <c r="BB778" s="56"/>
      <c r="BC778" s="56"/>
      <c r="BD778" s="56"/>
      <c r="BE778" s="56"/>
      <c r="BF778" s="56"/>
      <c r="BG778" s="56"/>
      <c r="BH778" s="56"/>
      <c r="BI778" s="56"/>
      <c r="BJ778" s="56"/>
      <c r="BK778" s="56"/>
      <c r="BL778" s="56"/>
      <c r="BM778" s="56"/>
      <c r="BN778" s="56"/>
    </row>
    <row r="779" spans="1:66" ht="11.25" customHeight="1">
      <c r="A779" s="221"/>
      <c r="B779" s="38"/>
      <c r="C779" s="206"/>
      <c r="D779" s="209"/>
      <c r="E779" s="85" t="s">
        <v>46</v>
      </c>
      <c r="F779" s="86"/>
      <c r="G779" s="206"/>
      <c r="H779" s="209"/>
      <c r="I779" s="87" t="s">
        <v>46</v>
      </c>
      <c r="J779" s="88"/>
      <c r="K779" s="206"/>
      <c r="L779" s="209"/>
      <c r="M779" s="87" t="s">
        <v>46</v>
      </c>
      <c r="N779" s="88"/>
      <c r="O779" s="43"/>
      <c r="P779" s="1"/>
      <c r="Q779" s="44"/>
      <c r="R779" s="15"/>
      <c r="S779" s="227" t="str">
        <f>IF(OR(S776="Empleado",S776="Familiar"),"Nombre del Empleado","N° Factura")</f>
        <v>N° Factura</v>
      </c>
      <c r="T779" s="228"/>
      <c r="U779" s="89"/>
      <c r="V779" s="47"/>
      <c r="W779" s="227" t="str">
        <f>IF(OR(W776="Empleado",W776="Familiar"),"Nombre del Empleado","N° Factura")</f>
        <v>N° Factura</v>
      </c>
      <c r="X779" s="228"/>
      <c r="Y779" s="89"/>
      <c r="Z779" s="47"/>
      <c r="AA779" s="227" t="str">
        <f>IF(OR(AA776="Empleado",AA776="Familiar"),"Nombre del Empleado","N° Factura")</f>
        <v>N° Factura</v>
      </c>
      <c r="AB779" s="228"/>
      <c r="AC779" s="89"/>
      <c r="AD779" s="48"/>
      <c r="AE779" s="181"/>
      <c r="AF779" s="181"/>
      <c r="AG779" s="181"/>
      <c r="AH779" s="181"/>
      <c r="AI779" s="181"/>
      <c r="AJ779" s="181"/>
      <c r="AK779" s="181"/>
      <c r="AL779" s="181"/>
      <c r="AM779" s="48"/>
      <c r="AN779" s="53">
        <f>A774</f>
        <v>46345</v>
      </c>
      <c r="AO779" s="54" t="str">
        <f>C775</f>
        <v>Consultorio N° 1</v>
      </c>
      <c r="AP779" s="55">
        <f t="shared" ref="AP779:AQ779" si="528">C788</f>
        <v>0</v>
      </c>
      <c r="AQ779" s="55">
        <f t="shared" si="528"/>
        <v>0</v>
      </c>
      <c r="AR779" s="64">
        <f>U788</f>
        <v>0</v>
      </c>
      <c r="AS779" s="55">
        <f>S788</f>
        <v>0</v>
      </c>
      <c r="AT779" s="55">
        <f>S789</f>
        <v>0</v>
      </c>
      <c r="AU779" s="64">
        <f>U789</f>
        <v>0</v>
      </c>
      <c r="AV779" s="55">
        <f>S790</f>
        <v>0</v>
      </c>
      <c r="AW779" s="55">
        <f>U790</f>
        <v>0</v>
      </c>
      <c r="AX779" s="55">
        <f>U791</f>
        <v>0</v>
      </c>
      <c r="AY779" s="55">
        <f>F791</f>
        <v>0</v>
      </c>
      <c r="AZ779" s="56"/>
      <c r="BA779" s="56"/>
      <c r="BB779" s="56"/>
      <c r="BC779" s="56"/>
      <c r="BD779" s="56"/>
      <c r="BE779" s="56"/>
      <c r="BF779" s="56"/>
      <c r="BG779" s="56"/>
      <c r="BH779" s="56"/>
      <c r="BI779" s="56"/>
      <c r="BJ779" s="56"/>
      <c r="BK779" s="56"/>
      <c r="BL779" s="56"/>
      <c r="BM779" s="56"/>
      <c r="BN779" s="56"/>
    </row>
    <row r="780" spans="1:66" ht="11.25" customHeight="1">
      <c r="A780" s="222">
        <f>A776+$Q$13/1440</f>
        <v>0.375</v>
      </c>
      <c r="B780" s="38"/>
      <c r="C780" s="204"/>
      <c r="D780" s="207"/>
      <c r="E780" s="40" t="s">
        <v>36</v>
      </c>
      <c r="F780" s="42" t="str">
        <f>IF(D780&lt;&gt;"", VLOOKUP(D780,'Base de Datos'!$A$2:$D1268,2,FALSE()),"")</f>
        <v/>
      </c>
      <c r="G780" s="204"/>
      <c r="H780" s="216"/>
      <c r="I780" s="40" t="s">
        <v>36</v>
      </c>
      <c r="J780" s="42" t="str">
        <f>IF(H780&lt;&gt;"", VLOOKUP(H780,'Base de Datos'!$A$2:$D1268,2,FALSE()),"")</f>
        <v/>
      </c>
      <c r="K780" s="204"/>
      <c r="L780" s="216"/>
      <c r="M780" s="40" t="s">
        <v>36</v>
      </c>
      <c r="N780" s="42" t="str">
        <f>IF(L780&lt;&gt;"", VLOOKUP(L780,'Base de Datos'!$A$2:$D1268,2,FALSE()),"")</f>
        <v/>
      </c>
      <c r="O780" s="262" t="s">
        <v>32</v>
      </c>
      <c r="P780" s="242"/>
      <c r="Q780" s="263">
        <f ca="1">$N$2</f>
        <v>888.89089999999999</v>
      </c>
      <c r="R780" s="15"/>
      <c r="S780" s="45"/>
      <c r="T780" s="45" t="s">
        <v>37</v>
      </c>
      <c r="U780" s="103"/>
      <c r="V780" s="47"/>
      <c r="W780" s="45"/>
      <c r="X780" s="45" t="s">
        <v>37</v>
      </c>
      <c r="Y780" s="46"/>
      <c r="Z780" s="47"/>
      <c r="AA780" s="45"/>
      <c r="AB780" s="45" t="s">
        <v>37</v>
      </c>
      <c r="AC780" s="46"/>
      <c r="AD780" s="48"/>
      <c r="AE780" s="181"/>
      <c r="AF780" s="181"/>
      <c r="AG780" s="181"/>
      <c r="AH780" s="181"/>
      <c r="AI780" s="181"/>
      <c r="AJ780" s="181"/>
      <c r="AK780" s="181"/>
      <c r="AL780" s="181"/>
      <c r="AM780" s="48"/>
      <c r="AN780" s="53">
        <f>A774</f>
        <v>46345</v>
      </c>
      <c r="AO780" s="54" t="str">
        <f>C775</f>
        <v>Consultorio N° 1</v>
      </c>
      <c r="AP780" s="55">
        <f t="shared" ref="AP780:AQ780" si="529">C792</f>
        <v>0</v>
      </c>
      <c r="AQ780" s="55">
        <f t="shared" si="529"/>
        <v>0</v>
      </c>
      <c r="AR780" s="64">
        <f>U792</f>
        <v>0</v>
      </c>
      <c r="AS780" s="55">
        <f>S792</f>
        <v>0</v>
      </c>
      <c r="AT780" s="55">
        <f>S793</f>
        <v>0</v>
      </c>
      <c r="AU780" s="55">
        <f>U793</f>
        <v>0</v>
      </c>
      <c r="AV780" s="55">
        <f>S794</f>
        <v>0</v>
      </c>
      <c r="AW780" s="55">
        <f>U794</f>
        <v>0</v>
      </c>
      <c r="AX780" s="55">
        <f>U795</f>
        <v>0</v>
      </c>
      <c r="AY780" s="55">
        <f>F795</f>
        <v>0</v>
      </c>
      <c r="AZ780" s="56"/>
      <c r="BA780" s="56"/>
      <c r="BB780" s="56"/>
      <c r="BC780" s="56"/>
      <c r="BD780" s="56"/>
      <c r="BE780" s="56"/>
      <c r="BF780" s="56"/>
      <c r="BG780" s="56"/>
      <c r="BH780" s="56"/>
      <c r="BI780" s="56"/>
      <c r="BJ780" s="56"/>
      <c r="BK780" s="56"/>
      <c r="BL780" s="56"/>
      <c r="BM780" s="56"/>
      <c r="BN780" s="56"/>
    </row>
    <row r="781" spans="1:66" ht="11.25" customHeight="1">
      <c r="A781" s="220"/>
      <c r="B781" s="38"/>
      <c r="C781" s="205"/>
      <c r="D781" s="208"/>
      <c r="E781" s="57" t="s">
        <v>42</v>
      </c>
      <c r="F781" s="58" t="str">
        <f>IF(D780&lt;&gt;"", VLOOKUP(D780,'Base de Datos'!$A$2:$D1268,3,FALSE()),"")</f>
        <v/>
      </c>
      <c r="G781" s="205"/>
      <c r="H781" s="208"/>
      <c r="I781" s="57" t="s">
        <v>42</v>
      </c>
      <c r="J781" s="58" t="str">
        <f>IF(H780&lt;&gt;"", VLOOKUP(H780,'Base de Datos'!$A$2:$D1268,3,FALSE()),"")</f>
        <v/>
      </c>
      <c r="K781" s="205"/>
      <c r="L781" s="208"/>
      <c r="M781" s="57" t="s">
        <v>42</v>
      </c>
      <c r="N781" s="58" t="str">
        <f>IF(L780&lt;&gt;"", VLOOKUP(L780,'Base de Datos'!$A$2:$D1268,3,FALSE()),"")</f>
        <v/>
      </c>
      <c r="O781" s="242"/>
      <c r="P781" s="242"/>
      <c r="Q781" s="264"/>
      <c r="R781" s="15"/>
      <c r="S781" s="229"/>
      <c r="T781" s="230"/>
      <c r="U781" s="59"/>
      <c r="V781" s="47"/>
      <c r="W781" s="229"/>
      <c r="X781" s="230"/>
      <c r="Y781" s="59"/>
      <c r="Z781" s="47"/>
      <c r="AA781" s="229"/>
      <c r="AB781" s="230"/>
      <c r="AC781" s="59"/>
      <c r="AD781" s="48"/>
      <c r="AE781" s="181"/>
      <c r="AF781" s="181"/>
      <c r="AG781" s="181"/>
      <c r="AH781" s="181"/>
      <c r="AI781" s="181"/>
      <c r="AJ781" s="181"/>
      <c r="AK781" s="181"/>
      <c r="AL781" s="181"/>
      <c r="AM781" s="48"/>
      <c r="AN781" s="53">
        <f>A774</f>
        <v>46345</v>
      </c>
      <c r="AO781" s="54" t="str">
        <f>C775</f>
        <v>Consultorio N° 1</v>
      </c>
      <c r="AP781" s="55">
        <f t="shared" ref="AP781:AQ781" si="530">C796</f>
        <v>0</v>
      </c>
      <c r="AQ781" s="55">
        <f t="shared" si="530"/>
        <v>0</v>
      </c>
      <c r="AR781" s="55">
        <f>U796</f>
        <v>0</v>
      </c>
      <c r="AS781" s="55">
        <f>S796</f>
        <v>0</v>
      </c>
      <c r="AT781" s="55">
        <f>S797</f>
        <v>0</v>
      </c>
      <c r="AU781" s="55">
        <f>U797</f>
        <v>0</v>
      </c>
      <c r="AV781" s="55">
        <f>S798</f>
        <v>0</v>
      </c>
      <c r="AW781" s="55">
        <f>U798</f>
        <v>0</v>
      </c>
      <c r="AX781" s="55">
        <f>U799</f>
        <v>0</v>
      </c>
      <c r="AY781" s="55">
        <f>F799</f>
        <v>0</v>
      </c>
      <c r="AZ781" s="56"/>
      <c r="BA781" s="56"/>
      <c r="BB781" s="56"/>
      <c r="BC781" s="56"/>
      <c r="BD781" s="56"/>
      <c r="BE781" s="56"/>
      <c r="BF781" s="56"/>
      <c r="BG781" s="56"/>
      <c r="BH781" s="56"/>
      <c r="BI781" s="56"/>
      <c r="BJ781" s="56"/>
      <c r="BK781" s="56"/>
      <c r="BL781" s="56"/>
      <c r="BM781" s="56"/>
      <c r="BN781" s="56"/>
    </row>
    <row r="782" spans="1:66" ht="11.25" customHeight="1">
      <c r="A782" s="220"/>
      <c r="B782" s="38"/>
      <c r="C782" s="205"/>
      <c r="D782" s="208"/>
      <c r="E782" s="57" t="s">
        <v>44</v>
      </c>
      <c r="F782" s="58" t="str">
        <f>IF(D780&lt;&gt;"", VLOOKUP(D780,'Base de Datos'!$A$2:$D1268,4,FALSE()),"")</f>
        <v/>
      </c>
      <c r="G782" s="205"/>
      <c r="H782" s="208"/>
      <c r="I782" s="57" t="s">
        <v>44</v>
      </c>
      <c r="J782" s="58" t="str">
        <f>IF(H780&lt;&gt;"", VLOOKUP(H780,'Base de Datos'!$A$2:$D1268,4,FALSE()),"")</f>
        <v/>
      </c>
      <c r="K782" s="205"/>
      <c r="L782" s="208"/>
      <c r="M782" s="57" t="s">
        <v>44</v>
      </c>
      <c r="N782" s="58" t="str">
        <f>IF(L780&lt;&gt;"", VLOOKUP(L780,'Base de Datos'!$A$2:$D1268,4,FALSE()),"")</f>
        <v/>
      </c>
      <c r="O782" s="43"/>
      <c r="P782" s="104" t="s">
        <v>50</v>
      </c>
      <c r="Q782" s="110">
        <v>0.33333333333333331</v>
      </c>
      <c r="R782" s="15"/>
      <c r="S782" s="229"/>
      <c r="T782" s="230"/>
      <c r="U782" s="59"/>
      <c r="V782" s="47"/>
      <c r="W782" s="229"/>
      <c r="X782" s="230"/>
      <c r="Y782" s="59"/>
      <c r="Z782" s="47"/>
      <c r="AA782" s="229"/>
      <c r="AB782" s="230"/>
      <c r="AC782" s="59"/>
      <c r="AD782" s="48"/>
      <c r="AE782" s="181"/>
      <c r="AF782" s="181"/>
      <c r="AG782" s="181"/>
      <c r="AH782" s="181"/>
      <c r="AI782" s="181"/>
      <c r="AJ782" s="181"/>
      <c r="AK782" s="181"/>
      <c r="AL782" s="181"/>
      <c r="AM782" s="48"/>
      <c r="AN782" s="53">
        <f>A774</f>
        <v>46345</v>
      </c>
      <c r="AO782" s="54" t="str">
        <f>C775</f>
        <v>Consultorio N° 1</v>
      </c>
      <c r="AP782" s="55">
        <f t="shared" ref="AP782:AQ782" si="531">C800</f>
        <v>0</v>
      </c>
      <c r="AQ782" s="55">
        <f t="shared" si="531"/>
        <v>0</v>
      </c>
      <c r="AR782" s="55">
        <f>U800</f>
        <v>0</v>
      </c>
      <c r="AS782" s="55">
        <f>S800</f>
        <v>0</v>
      </c>
      <c r="AT782" s="55">
        <f>S801</f>
        <v>0</v>
      </c>
      <c r="AU782" s="55">
        <f>U801</f>
        <v>0</v>
      </c>
      <c r="AV782" s="55">
        <f>S802</f>
        <v>0</v>
      </c>
      <c r="AW782" s="55">
        <f>U802</f>
        <v>0</v>
      </c>
      <c r="AX782" s="55">
        <f>U803</f>
        <v>0</v>
      </c>
      <c r="AY782" s="55">
        <f>F803</f>
        <v>0</v>
      </c>
      <c r="AZ782" s="56"/>
      <c r="BA782" s="56"/>
      <c r="BB782" s="56"/>
      <c r="BC782" s="56"/>
      <c r="BD782" s="56"/>
      <c r="BE782" s="56"/>
      <c r="BF782" s="56"/>
      <c r="BG782" s="56"/>
      <c r="BH782" s="56"/>
      <c r="BI782" s="56"/>
      <c r="BJ782" s="56"/>
      <c r="BK782" s="56"/>
      <c r="BL782" s="56"/>
      <c r="BM782" s="56"/>
      <c r="BN782" s="56"/>
    </row>
    <row r="783" spans="1:66" ht="11.25" customHeight="1">
      <c r="A783" s="221"/>
      <c r="B783" s="38"/>
      <c r="C783" s="206"/>
      <c r="D783" s="209"/>
      <c r="E783" s="85" t="s">
        <v>46</v>
      </c>
      <c r="F783" s="107"/>
      <c r="G783" s="206"/>
      <c r="H783" s="209"/>
      <c r="I783" s="85" t="s">
        <v>46</v>
      </c>
      <c r="J783" s="108"/>
      <c r="K783" s="206"/>
      <c r="L783" s="209"/>
      <c r="M783" s="85" t="s">
        <v>46</v>
      </c>
      <c r="N783" s="108"/>
      <c r="O783" s="43"/>
      <c r="P783" s="104" t="s">
        <v>54</v>
      </c>
      <c r="Q783" s="109">
        <v>60</v>
      </c>
      <c r="R783" s="15"/>
      <c r="S783" s="227" t="str">
        <f>IF(OR(S780="Empleado",S780="Familiar"),"Nombre del Empleado","N° Factura")</f>
        <v>N° Factura</v>
      </c>
      <c r="T783" s="228"/>
      <c r="U783" s="89"/>
      <c r="V783" s="47"/>
      <c r="W783" s="227" t="str">
        <f>IF(OR(W780="Empleado",W780="Familiar"),"Nombre del Empleado","N° Factura")</f>
        <v>N° Factura</v>
      </c>
      <c r="X783" s="228"/>
      <c r="Y783" s="111"/>
      <c r="Z783" s="47"/>
      <c r="AA783" s="227" t="str">
        <f>IF(OR(AA780="Empleado",AA780="Familiar"),"Nombre del Empleado","N° Factura")</f>
        <v>N° Factura</v>
      </c>
      <c r="AB783" s="228"/>
      <c r="AC783" s="111"/>
      <c r="AD783" s="48"/>
      <c r="AE783" s="181"/>
      <c r="AF783" s="181"/>
      <c r="AG783" s="181"/>
      <c r="AH783" s="181"/>
      <c r="AI783" s="181"/>
      <c r="AJ783" s="181"/>
      <c r="AK783" s="181"/>
      <c r="AL783" s="181"/>
      <c r="AM783" s="48"/>
      <c r="AN783" s="53">
        <f>A774</f>
        <v>46345</v>
      </c>
      <c r="AO783" s="54" t="str">
        <f>C775</f>
        <v>Consultorio N° 1</v>
      </c>
      <c r="AP783" s="55">
        <f t="shared" ref="AP783:AQ783" si="532">C804</f>
        <v>0</v>
      </c>
      <c r="AQ783" s="55">
        <f t="shared" si="532"/>
        <v>0</v>
      </c>
      <c r="AR783" s="55">
        <f>U804</f>
        <v>0</v>
      </c>
      <c r="AS783" s="55">
        <f>S804</f>
        <v>0</v>
      </c>
      <c r="AT783" s="55">
        <f>S805</f>
        <v>0</v>
      </c>
      <c r="AU783" s="55">
        <f>U805</f>
        <v>0</v>
      </c>
      <c r="AV783" s="55">
        <f>S806</f>
        <v>0</v>
      </c>
      <c r="AW783" s="55">
        <f>U806</f>
        <v>0</v>
      </c>
      <c r="AX783" s="55">
        <f>U807</f>
        <v>0</v>
      </c>
      <c r="AY783" s="55">
        <f>F807</f>
        <v>0</v>
      </c>
      <c r="AZ783" s="56"/>
      <c r="BA783" s="56"/>
      <c r="BB783" s="56"/>
      <c r="BC783" s="56"/>
      <c r="BD783" s="56"/>
      <c r="BE783" s="56"/>
      <c r="BF783" s="56"/>
      <c r="BG783" s="56"/>
      <c r="BH783" s="56"/>
      <c r="BI783" s="56"/>
      <c r="BJ783" s="56"/>
      <c r="BK783" s="56"/>
      <c r="BL783" s="56"/>
      <c r="BM783" s="56"/>
      <c r="BN783" s="56"/>
    </row>
    <row r="784" spans="1:66" ht="11.25" customHeight="1">
      <c r="A784" s="222">
        <f>A780+$Q$13/1440</f>
        <v>0.41666666666666669</v>
      </c>
      <c r="B784" s="38"/>
      <c r="C784" s="204"/>
      <c r="D784" s="207"/>
      <c r="E784" s="40" t="s">
        <v>36</v>
      </c>
      <c r="F784" s="42" t="str">
        <f>IF(D784&lt;&gt;"", VLOOKUP(D784,'Base de Datos'!$A$2:$D1268,2,FALSE()),"")</f>
        <v/>
      </c>
      <c r="G784" s="218"/>
      <c r="H784" s="217"/>
      <c r="I784" s="118" t="s">
        <v>36</v>
      </c>
      <c r="J784" s="42" t="str">
        <f>IF(H784&lt;&gt;"", VLOOKUP(H784,'Base de Datos'!$A$2:$D1268,2,FALSE()),"")</f>
        <v/>
      </c>
      <c r="K784" s="218"/>
      <c r="L784" s="217"/>
      <c r="M784" s="118" t="s">
        <v>36</v>
      </c>
      <c r="N784" s="42" t="str">
        <f>IF(L784&lt;&gt;"", VLOOKUP(L784,'Base de Datos'!$A$2:$D1268,2,FALSE()),"")</f>
        <v/>
      </c>
      <c r="O784" s="43"/>
      <c r="P784" s="1"/>
      <c r="Q784" s="1"/>
      <c r="R784" s="15"/>
      <c r="S784" s="45"/>
      <c r="T784" s="45" t="s">
        <v>37</v>
      </c>
      <c r="U784" s="46"/>
      <c r="V784" s="47"/>
      <c r="W784" s="45"/>
      <c r="X784" s="45" t="s">
        <v>37</v>
      </c>
      <c r="Y784" s="46"/>
      <c r="Z784" s="47"/>
      <c r="AA784" s="45"/>
      <c r="AB784" s="45" t="s">
        <v>37</v>
      </c>
      <c r="AC784" s="46"/>
      <c r="AD784" s="48"/>
      <c r="AE784" s="181"/>
      <c r="AF784" s="181"/>
      <c r="AG784" s="181"/>
      <c r="AH784" s="181"/>
      <c r="AI784" s="181"/>
      <c r="AJ784" s="181"/>
      <c r="AK784" s="181"/>
      <c r="AL784" s="181"/>
      <c r="AM784" s="48"/>
      <c r="AN784" s="53">
        <f>A774</f>
        <v>46345</v>
      </c>
      <c r="AO784" s="54" t="str">
        <f>C775</f>
        <v>Consultorio N° 1</v>
      </c>
      <c r="AP784" s="55">
        <f t="shared" ref="AP784:AQ784" si="533">C808</f>
        <v>0</v>
      </c>
      <c r="AQ784" s="55">
        <f t="shared" si="533"/>
        <v>0</v>
      </c>
      <c r="AR784" s="55">
        <f>U808</f>
        <v>0</v>
      </c>
      <c r="AS784" s="55">
        <f>S808</f>
        <v>0</v>
      </c>
      <c r="AT784" s="55">
        <f>S809</f>
        <v>0</v>
      </c>
      <c r="AU784" s="55">
        <f>U809</f>
        <v>0</v>
      </c>
      <c r="AV784" s="55">
        <f>S810</f>
        <v>0</v>
      </c>
      <c r="AW784" s="55">
        <f>U810</f>
        <v>0</v>
      </c>
      <c r="AX784" s="55">
        <f>U811</f>
        <v>0</v>
      </c>
      <c r="AY784" s="55">
        <f>F811</f>
        <v>0</v>
      </c>
      <c r="AZ784" s="56"/>
      <c r="BA784" s="56"/>
      <c r="BB784" s="56"/>
      <c r="BC784" s="56"/>
      <c r="BD784" s="56"/>
      <c r="BE784" s="56"/>
      <c r="BF784" s="56"/>
      <c r="BG784" s="56"/>
      <c r="BH784" s="56"/>
      <c r="BI784" s="56"/>
      <c r="BJ784" s="56"/>
      <c r="BK784" s="56"/>
      <c r="BL784" s="56"/>
      <c r="BM784" s="56"/>
      <c r="BN784" s="56"/>
    </row>
    <row r="785" spans="1:66" ht="11.25" customHeight="1">
      <c r="A785" s="220"/>
      <c r="B785" s="38"/>
      <c r="C785" s="205"/>
      <c r="D785" s="208"/>
      <c r="E785" s="57" t="s">
        <v>42</v>
      </c>
      <c r="F785" s="58" t="str">
        <f>IF(D784&lt;&gt;"", VLOOKUP(D784,'Base de Datos'!$A$2:$D1268,3,FALSE()),"")</f>
        <v/>
      </c>
      <c r="G785" s="205"/>
      <c r="H785" s="208"/>
      <c r="I785" s="57" t="s">
        <v>42</v>
      </c>
      <c r="J785" s="58" t="str">
        <f>IF(H784&lt;&gt;"", VLOOKUP(H784,'Base de Datos'!$A$2:$D1268,3,FALSE()),"")</f>
        <v/>
      </c>
      <c r="K785" s="205"/>
      <c r="L785" s="208"/>
      <c r="M785" s="57" t="s">
        <v>42</v>
      </c>
      <c r="N785" s="58" t="str">
        <f>IF(L784&lt;&gt;"", VLOOKUP(L784,'Base de Datos'!$A$2:$D1268,3,FALSE()),"")</f>
        <v/>
      </c>
      <c r="O785" s="43"/>
      <c r="P785" s="119" t="s">
        <v>58</v>
      </c>
      <c r="Q785" s="44"/>
      <c r="R785" s="15"/>
      <c r="S785" s="229"/>
      <c r="T785" s="230"/>
      <c r="U785" s="59"/>
      <c r="V785" s="47"/>
      <c r="W785" s="229"/>
      <c r="X785" s="230"/>
      <c r="Y785" s="59"/>
      <c r="Z785" s="47"/>
      <c r="AA785" s="229"/>
      <c r="AB785" s="230"/>
      <c r="AC785" s="59"/>
      <c r="AD785" s="48"/>
      <c r="AE785" s="181"/>
      <c r="AF785" s="181"/>
      <c r="AG785" s="181"/>
      <c r="AH785" s="181"/>
      <c r="AI785" s="181"/>
      <c r="AJ785" s="181"/>
      <c r="AK785" s="181"/>
      <c r="AL785" s="181"/>
      <c r="AM785" s="48"/>
      <c r="AN785" s="53">
        <f>A774</f>
        <v>46345</v>
      </c>
      <c r="AO785" s="54" t="str">
        <f>C775</f>
        <v>Consultorio N° 1</v>
      </c>
      <c r="AP785" s="55">
        <f t="shared" ref="AP785:AQ785" si="534">C812</f>
        <v>0</v>
      </c>
      <c r="AQ785" s="55">
        <f t="shared" si="534"/>
        <v>0</v>
      </c>
      <c r="AR785" s="55">
        <f>U812</f>
        <v>0</v>
      </c>
      <c r="AS785" s="55">
        <f>S812</f>
        <v>0</v>
      </c>
      <c r="AT785" s="55">
        <f>S813</f>
        <v>0</v>
      </c>
      <c r="AU785" s="55">
        <f>U813</f>
        <v>0</v>
      </c>
      <c r="AV785" s="55">
        <f>S814</f>
        <v>0</v>
      </c>
      <c r="AW785" s="55">
        <f>U814</f>
        <v>0</v>
      </c>
      <c r="AX785" s="55">
        <f>U815</f>
        <v>0</v>
      </c>
      <c r="AY785" s="55">
        <f>F815</f>
        <v>0</v>
      </c>
      <c r="AZ785" s="56"/>
      <c r="BA785" s="56"/>
      <c r="BB785" s="56"/>
      <c r="BC785" s="56"/>
      <c r="BD785" s="56"/>
      <c r="BE785" s="56"/>
      <c r="BF785" s="56"/>
      <c r="BG785" s="56"/>
      <c r="BH785" s="56"/>
      <c r="BI785" s="56"/>
      <c r="BJ785" s="56"/>
      <c r="BK785" s="56"/>
      <c r="BL785" s="56"/>
      <c r="BM785" s="56"/>
      <c r="BN785" s="56"/>
    </row>
    <row r="786" spans="1:66" ht="11.25" customHeight="1">
      <c r="A786" s="220"/>
      <c r="B786" s="38"/>
      <c r="C786" s="205"/>
      <c r="D786" s="208"/>
      <c r="E786" s="57" t="s">
        <v>44</v>
      </c>
      <c r="F786" s="58" t="str">
        <f>IF(D784&lt;&gt;"", VLOOKUP(D784,'Base de Datos'!$A$2:$D1268,4,FALSE()),"")</f>
        <v/>
      </c>
      <c r="G786" s="205"/>
      <c r="H786" s="208"/>
      <c r="I786" s="57" t="s">
        <v>44</v>
      </c>
      <c r="J786" s="58" t="str">
        <f>IF(H784&lt;&gt;"", VLOOKUP(H784,'Base de Datos'!$A$2:$D1268,4,FALSE()),"")</f>
        <v/>
      </c>
      <c r="K786" s="205"/>
      <c r="L786" s="208"/>
      <c r="M786" s="57" t="s">
        <v>44</v>
      </c>
      <c r="N786" s="58" t="str">
        <f>IF(L784&lt;&gt;"", VLOOKUP(L784,'Base de Datos'!$A$2:$D1268,4,FALSE()),"")</f>
        <v/>
      </c>
      <c r="O786" s="43"/>
      <c r="P786" s="120" t="s">
        <v>61</v>
      </c>
      <c r="Q786" s="121" t="s">
        <v>62</v>
      </c>
      <c r="R786" s="15"/>
      <c r="S786" s="229"/>
      <c r="T786" s="230"/>
      <c r="U786" s="59"/>
      <c r="V786" s="47"/>
      <c r="W786" s="229"/>
      <c r="X786" s="230"/>
      <c r="Y786" s="59"/>
      <c r="Z786" s="47"/>
      <c r="AA786" s="229"/>
      <c r="AB786" s="230"/>
      <c r="AC786" s="59"/>
      <c r="AD786" s="48"/>
      <c r="AE786" s="181"/>
      <c r="AF786" s="181"/>
      <c r="AG786" s="181"/>
      <c r="AH786" s="181"/>
      <c r="AI786" s="181"/>
      <c r="AJ786" s="181"/>
      <c r="AK786" s="181"/>
      <c r="AL786" s="181"/>
      <c r="AM786" s="48"/>
      <c r="AN786" s="53">
        <f>A774</f>
        <v>46345</v>
      </c>
      <c r="AO786" s="54" t="s">
        <v>17</v>
      </c>
      <c r="AP786" s="55">
        <f t="shared" ref="AP786:AQ786" si="535">C816</f>
        <v>0</v>
      </c>
      <c r="AQ786" s="55">
        <f t="shared" si="535"/>
        <v>0</v>
      </c>
      <c r="AR786" s="55">
        <f>U816</f>
        <v>0</v>
      </c>
      <c r="AS786" s="55">
        <f>S816</f>
        <v>0</v>
      </c>
      <c r="AT786" s="55">
        <f>S817</f>
        <v>0</v>
      </c>
      <c r="AU786" s="55">
        <f>U817</f>
        <v>0</v>
      </c>
      <c r="AV786" s="55">
        <f>S818</f>
        <v>0</v>
      </c>
      <c r="AW786" s="55">
        <f>U818</f>
        <v>0</v>
      </c>
      <c r="AX786" s="55">
        <f>U819</f>
        <v>0</v>
      </c>
      <c r="AY786" s="55">
        <f>F819</f>
        <v>0</v>
      </c>
      <c r="AZ786" s="56"/>
      <c r="BA786" s="56"/>
      <c r="BB786" s="56"/>
      <c r="BC786" s="56"/>
      <c r="BD786" s="56"/>
      <c r="BE786" s="56"/>
      <c r="BF786" s="56"/>
      <c r="BG786" s="56"/>
      <c r="BH786" s="56"/>
      <c r="BI786" s="56"/>
      <c r="BJ786" s="56"/>
      <c r="BK786" s="56"/>
      <c r="BL786" s="56"/>
      <c r="BM786" s="56"/>
      <c r="BN786" s="56"/>
    </row>
    <row r="787" spans="1:66" ht="11.25" customHeight="1">
      <c r="A787" s="221"/>
      <c r="B787" s="38"/>
      <c r="C787" s="206"/>
      <c r="D787" s="209"/>
      <c r="E787" s="85" t="s">
        <v>46</v>
      </c>
      <c r="F787" s="86"/>
      <c r="G787" s="206"/>
      <c r="H787" s="209"/>
      <c r="I787" s="85" t="s">
        <v>46</v>
      </c>
      <c r="J787" s="108"/>
      <c r="K787" s="206"/>
      <c r="L787" s="209"/>
      <c r="M787" s="85" t="s">
        <v>46</v>
      </c>
      <c r="N787" s="108"/>
      <c r="O787" s="43"/>
      <c r="P787" s="123" t="s">
        <v>64</v>
      </c>
      <c r="Q787" s="124" t="s">
        <v>65</v>
      </c>
      <c r="R787" s="15"/>
      <c r="S787" s="227" t="str">
        <f>IF(OR(S784="Empleado",S784="Familiar"),"Nombre del Empleado","N° Factura")</f>
        <v>N° Factura</v>
      </c>
      <c r="T787" s="228"/>
      <c r="U787" s="89"/>
      <c r="V787" s="47"/>
      <c r="W787" s="227" t="str">
        <f>IF(OR(W784="Empleado",W784="Familiar"),"Nombre del Empleado","N° Factura")</f>
        <v>N° Factura</v>
      </c>
      <c r="X787" s="228"/>
      <c r="Y787" s="89"/>
      <c r="Z787" s="47"/>
      <c r="AA787" s="227" t="str">
        <f>IF(OR(AA784="Empleado",AA784="Familiar"),"Nombre del Empleado","N° Factura")</f>
        <v>N° Factura</v>
      </c>
      <c r="AB787" s="228"/>
      <c r="AC787" s="89"/>
      <c r="AD787" s="48"/>
      <c r="AE787" s="181"/>
      <c r="AF787" s="181"/>
      <c r="AG787" s="181"/>
      <c r="AH787" s="181"/>
      <c r="AI787" s="181"/>
      <c r="AJ787" s="181"/>
      <c r="AK787" s="181"/>
      <c r="AL787" s="181"/>
      <c r="AM787" s="48"/>
      <c r="AN787" s="53">
        <f>A774</f>
        <v>46345</v>
      </c>
      <c r="AO787" s="54" t="s">
        <v>17</v>
      </c>
      <c r="AP787" s="55">
        <f t="shared" ref="AP787:AQ787" si="536">C820</f>
        <v>0</v>
      </c>
      <c r="AQ787" s="55">
        <f t="shared" si="536"/>
        <v>0</v>
      </c>
      <c r="AR787" s="55">
        <f>U820</f>
        <v>0</v>
      </c>
      <c r="AS787" s="55">
        <f>S820</f>
        <v>0</v>
      </c>
      <c r="AT787" s="55">
        <f>S821</f>
        <v>0</v>
      </c>
      <c r="AU787" s="55">
        <f>U821</f>
        <v>0</v>
      </c>
      <c r="AV787" s="55">
        <f>S822</f>
        <v>0</v>
      </c>
      <c r="AW787" s="55">
        <f>U822</f>
        <v>0</v>
      </c>
      <c r="AX787" s="55">
        <f>U823</f>
        <v>0</v>
      </c>
      <c r="AY787" s="55">
        <f>F823</f>
        <v>0</v>
      </c>
      <c r="AZ787" s="56"/>
      <c r="BA787" s="56"/>
      <c r="BB787" s="56"/>
      <c r="BC787" s="56"/>
      <c r="BD787" s="56"/>
      <c r="BE787" s="56"/>
      <c r="BF787" s="56"/>
      <c r="BG787" s="56"/>
      <c r="BH787" s="56"/>
      <c r="BI787" s="56"/>
      <c r="BJ787" s="56"/>
      <c r="BK787" s="56"/>
      <c r="BL787" s="56"/>
      <c r="BM787" s="56"/>
      <c r="BN787" s="56"/>
    </row>
    <row r="788" spans="1:66" ht="11.25" customHeight="1">
      <c r="A788" s="222">
        <f>A784+$Q$13/1440</f>
        <v>0.45833333333333337</v>
      </c>
      <c r="B788" s="38"/>
      <c r="C788" s="204"/>
      <c r="D788" s="207"/>
      <c r="E788" s="40" t="s">
        <v>36</v>
      </c>
      <c r="F788" s="42" t="str">
        <f>IF(D788&lt;&gt;"", VLOOKUP(D788,'Base de Datos'!$A$2:$D1268,2,FALSE()),"")</f>
        <v/>
      </c>
      <c r="G788" s="204"/>
      <c r="H788" s="216"/>
      <c r="I788" s="40" t="s">
        <v>36</v>
      </c>
      <c r="J788" s="42" t="str">
        <f>IF(H788&lt;&gt;"", VLOOKUP(H788,'Base de Datos'!$A$2:$D1268,2,FALSE()),"")</f>
        <v/>
      </c>
      <c r="K788" s="204"/>
      <c r="L788" s="216"/>
      <c r="M788" s="40" t="s">
        <v>36</v>
      </c>
      <c r="N788" s="42" t="str">
        <f>IF(L788&lt;&gt;"", VLOOKUP(L788,'Base de Datos'!$A$2:$D1268,2,FALSE()),"")</f>
        <v/>
      </c>
      <c r="O788" s="43"/>
      <c r="P788" s="127" t="s">
        <v>67</v>
      </c>
      <c r="Q788" s="128" t="s">
        <v>68</v>
      </c>
      <c r="R788" s="15"/>
      <c r="S788" s="45"/>
      <c r="T788" s="45" t="s">
        <v>37</v>
      </c>
      <c r="U788" s="46"/>
      <c r="V788" s="47"/>
      <c r="W788" s="45"/>
      <c r="X788" s="45" t="s">
        <v>37</v>
      </c>
      <c r="Y788" s="46"/>
      <c r="Z788" s="47"/>
      <c r="AA788" s="45"/>
      <c r="AB788" s="45" t="s">
        <v>37</v>
      </c>
      <c r="AC788" s="46"/>
      <c r="AD788" s="48"/>
      <c r="AE788" s="181"/>
      <c r="AF788" s="181"/>
      <c r="AG788" s="181"/>
      <c r="AH788" s="181"/>
      <c r="AI788" s="181"/>
      <c r="AJ788" s="181"/>
      <c r="AK788" s="181"/>
      <c r="AL788" s="181"/>
      <c r="AM788" s="48"/>
      <c r="AN788" s="53">
        <f>A774</f>
        <v>46345</v>
      </c>
      <c r="AO788" s="54" t="s">
        <v>17</v>
      </c>
      <c r="AP788" s="55">
        <f t="shared" ref="AP788:AQ788" si="537">C824</f>
        <v>0</v>
      </c>
      <c r="AQ788" s="55">
        <f t="shared" si="537"/>
        <v>0</v>
      </c>
      <c r="AR788" s="55">
        <f>U824</f>
        <v>0</v>
      </c>
      <c r="AS788" s="55">
        <f>S824</f>
        <v>0</v>
      </c>
      <c r="AT788" s="55">
        <f>S825</f>
        <v>0</v>
      </c>
      <c r="AU788" s="55">
        <f>U825</f>
        <v>0</v>
      </c>
      <c r="AV788" s="55">
        <f>S826</f>
        <v>0</v>
      </c>
      <c r="AW788" s="55">
        <f>U826</f>
        <v>0</v>
      </c>
      <c r="AX788" s="55">
        <f>U827</f>
        <v>0</v>
      </c>
      <c r="AY788" s="55">
        <f>F827</f>
        <v>0</v>
      </c>
      <c r="AZ788" s="56"/>
      <c r="BA788" s="56"/>
      <c r="BB788" s="56"/>
      <c r="BC788" s="56"/>
      <c r="BD788" s="56"/>
      <c r="BE788" s="56"/>
      <c r="BF788" s="56"/>
      <c r="BG788" s="56"/>
      <c r="BH788" s="56"/>
      <c r="BI788" s="56"/>
      <c r="BJ788" s="56"/>
      <c r="BK788" s="56"/>
      <c r="BL788" s="56"/>
      <c r="BM788" s="56"/>
      <c r="BN788" s="56"/>
    </row>
    <row r="789" spans="1:66" ht="11.25" customHeight="1">
      <c r="A789" s="220"/>
      <c r="B789" s="38"/>
      <c r="C789" s="205"/>
      <c r="D789" s="208"/>
      <c r="E789" s="57" t="s">
        <v>42</v>
      </c>
      <c r="F789" s="58" t="str">
        <f>IF(D788&lt;&gt;"", VLOOKUP(D788,'Base de Datos'!$A$2:$D1268,3,FALSE()),"")</f>
        <v/>
      </c>
      <c r="G789" s="205"/>
      <c r="H789" s="208"/>
      <c r="I789" s="57" t="s">
        <v>42</v>
      </c>
      <c r="J789" s="58" t="str">
        <f>IF(H788&lt;&gt;"", VLOOKUP(H788,'Base de Datos'!$A$2:$D1268,3,FALSE()),"")</f>
        <v/>
      </c>
      <c r="K789" s="205"/>
      <c r="L789" s="208"/>
      <c r="M789" s="57" t="s">
        <v>42</v>
      </c>
      <c r="N789" s="58" t="str">
        <f>IF(L788&lt;&gt;"", VLOOKUP(L788,'Base de Datos'!$A$2:$D1268,3,FALSE()),"")</f>
        <v/>
      </c>
      <c r="O789" s="43"/>
      <c r="P789" s="130" t="s">
        <v>70</v>
      </c>
      <c r="Q789" s="131" t="s">
        <v>71</v>
      </c>
      <c r="R789" s="15"/>
      <c r="S789" s="229"/>
      <c r="T789" s="230"/>
      <c r="U789" s="59"/>
      <c r="V789" s="47"/>
      <c r="W789" s="229"/>
      <c r="X789" s="230"/>
      <c r="Y789" s="59"/>
      <c r="Z789" s="47"/>
      <c r="AA789" s="229"/>
      <c r="AB789" s="230"/>
      <c r="AC789" s="59"/>
      <c r="AD789" s="48"/>
      <c r="AE789" s="181"/>
      <c r="AF789" s="181"/>
      <c r="AG789" s="181"/>
      <c r="AH789" s="181"/>
      <c r="AI789" s="181"/>
      <c r="AJ789" s="181"/>
      <c r="AK789" s="181"/>
      <c r="AL789" s="181"/>
      <c r="AM789" s="48"/>
      <c r="AN789" s="53">
        <f>A774</f>
        <v>46345</v>
      </c>
      <c r="AO789" s="54" t="str">
        <f>G775</f>
        <v>Consultorio N° 2</v>
      </c>
      <c r="AP789" s="55">
        <f t="shared" ref="AP789:AQ789" si="538">G776</f>
        <v>0</v>
      </c>
      <c r="AQ789" s="55">
        <f t="shared" si="538"/>
        <v>0</v>
      </c>
      <c r="AR789" s="55">
        <f>Y776</f>
        <v>0</v>
      </c>
      <c r="AS789" s="55">
        <f>W776</f>
        <v>0</v>
      </c>
      <c r="AT789" s="55">
        <f>W777</f>
        <v>0</v>
      </c>
      <c r="AU789" s="55">
        <f>Y777</f>
        <v>0</v>
      </c>
      <c r="AV789" s="55">
        <f>W778</f>
        <v>0</v>
      </c>
      <c r="AW789" s="55">
        <f>Y778</f>
        <v>0</v>
      </c>
      <c r="AX789" s="55">
        <f>Y779</f>
        <v>0</v>
      </c>
      <c r="AY789" s="55">
        <f>J779</f>
        <v>0</v>
      </c>
      <c r="AZ789" s="56"/>
      <c r="BA789" s="56"/>
      <c r="BB789" s="56"/>
      <c r="BC789" s="56"/>
      <c r="BD789" s="56"/>
      <c r="BE789" s="56"/>
      <c r="BF789" s="56"/>
      <c r="BG789" s="56"/>
      <c r="BH789" s="56"/>
      <c r="BI789" s="56"/>
      <c r="BJ789" s="56"/>
      <c r="BK789" s="56"/>
      <c r="BL789" s="56"/>
      <c r="BM789" s="56"/>
      <c r="BN789" s="56"/>
    </row>
    <row r="790" spans="1:66" ht="11.25" customHeight="1">
      <c r="A790" s="220"/>
      <c r="B790" s="38"/>
      <c r="C790" s="205"/>
      <c r="D790" s="208"/>
      <c r="E790" s="57" t="s">
        <v>44</v>
      </c>
      <c r="F790" s="58" t="str">
        <f>IF(D788&lt;&gt;"", VLOOKUP(D788,'Base de Datos'!$A$2:$D1268,4,FALSE()),"")</f>
        <v/>
      </c>
      <c r="G790" s="205"/>
      <c r="H790" s="208"/>
      <c r="I790" s="57" t="s">
        <v>44</v>
      </c>
      <c r="J790" s="58" t="str">
        <f>IF(H788&lt;&gt;"", VLOOKUP(H788,'Base de Datos'!$A$2:$D1268,4,FALSE()),"")</f>
        <v/>
      </c>
      <c r="K790" s="205"/>
      <c r="L790" s="208"/>
      <c r="M790" s="57" t="s">
        <v>44</v>
      </c>
      <c r="N790" s="58" t="str">
        <f>IF(L788&lt;&gt;"", VLOOKUP(L788,'Base de Datos'!$A$2:$D1268,4,FALSE()),"")</f>
        <v/>
      </c>
      <c r="O790" s="43"/>
      <c r="P790" s="132" t="s">
        <v>73</v>
      </c>
      <c r="Q790" s="133" t="s">
        <v>74</v>
      </c>
      <c r="R790" s="15"/>
      <c r="S790" s="229"/>
      <c r="T790" s="230"/>
      <c r="U790" s="59"/>
      <c r="V790" s="47"/>
      <c r="W790" s="229"/>
      <c r="X790" s="230"/>
      <c r="Y790" s="59"/>
      <c r="Z790" s="47"/>
      <c r="AA790" s="229"/>
      <c r="AB790" s="230"/>
      <c r="AC790" s="59"/>
      <c r="AD790" s="48"/>
      <c r="AE790" s="181"/>
      <c r="AF790" s="181"/>
      <c r="AG790" s="181"/>
      <c r="AH790" s="181"/>
      <c r="AI790" s="181"/>
      <c r="AJ790" s="181"/>
      <c r="AK790" s="181"/>
      <c r="AL790" s="181"/>
      <c r="AM790" s="48"/>
      <c r="AN790" s="53">
        <f>A774</f>
        <v>46345</v>
      </c>
      <c r="AO790" s="54" t="str">
        <f>G775</f>
        <v>Consultorio N° 2</v>
      </c>
      <c r="AP790" s="55">
        <f t="shared" ref="AP790:AQ790" si="539">G780</f>
        <v>0</v>
      </c>
      <c r="AQ790" s="55">
        <f t="shared" si="539"/>
        <v>0</v>
      </c>
      <c r="AR790" s="55">
        <f>Y780</f>
        <v>0</v>
      </c>
      <c r="AS790" s="55">
        <f>W780</f>
        <v>0</v>
      </c>
      <c r="AT790" s="55">
        <f>W781</f>
        <v>0</v>
      </c>
      <c r="AU790" s="55">
        <f>Y781</f>
        <v>0</v>
      </c>
      <c r="AV790" s="55">
        <f>W782</f>
        <v>0</v>
      </c>
      <c r="AW790" s="55">
        <f>Y782</f>
        <v>0</v>
      </c>
      <c r="AX790" s="55">
        <f>Y783</f>
        <v>0</v>
      </c>
      <c r="AY790" s="55">
        <f>J783</f>
        <v>0</v>
      </c>
      <c r="AZ790" s="56"/>
      <c r="BA790" s="56"/>
      <c r="BB790" s="56"/>
      <c r="BC790" s="56"/>
      <c r="BD790" s="56"/>
      <c r="BE790" s="56"/>
      <c r="BF790" s="56"/>
      <c r="BG790" s="56"/>
      <c r="BH790" s="56"/>
      <c r="BI790" s="56"/>
      <c r="BJ790" s="56"/>
      <c r="BK790" s="56"/>
      <c r="BL790" s="56"/>
      <c r="BM790" s="56"/>
      <c r="BN790" s="56"/>
    </row>
    <row r="791" spans="1:66" ht="11.25" customHeight="1">
      <c r="A791" s="221"/>
      <c r="B791" s="38"/>
      <c r="C791" s="206"/>
      <c r="D791" s="209"/>
      <c r="E791" s="85" t="s">
        <v>46</v>
      </c>
      <c r="F791" s="86"/>
      <c r="G791" s="206"/>
      <c r="H791" s="209"/>
      <c r="I791" s="85" t="s">
        <v>46</v>
      </c>
      <c r="J791" s="108"/>
      <c r="K791" s="206"/>
      <c r="L791" s="209"/>
      <c r="M791" s="85" t="s">
        <v>46</v>
      </c>
      <c r="N791" s="108"/>
      <c r="O791" s="43"/>
      <c r="P791" s="137" t="s">
        <v>52</v>
      </c>
      <c r="Q791" s="138" t="s">
        <v>76</v>
      </c>
      <c r="R791" s="15"/>
      <c r="S791" s="227" t="str">
        <f>IF(OR(S788="Empleado",S788="Familiar"),"Nombre del Empleado","N° Factura")</f>
        <v>N° Factura</v>
      </c>
      <c r="T791" s="228"/>
      <c r="U791" s="89"/>
      <c r="V791" s="47"/>
      <c r="W791" s="227" t="str">
        <f>IF(OR(W788="Empleado",W788="Familiar"),"Nombre del Empleado","N° Factura")</f>
        <v>N° Factura</v>
      </c>
      <c r="X791" s="228"/>
      <c r="Y791" s="89"/>
      <c r="Z791" s="47"/>
      <c r="AA791" s="227" t="str">
        <f>IF(OR(AA788="Empleado",AA788="Familiar"),"Nombre del Empleado","N° Factura")</f>
        <v>N° Factura</v>
      </c>
      <c r="AB791" s="228"/>
      <c r="AC791" s="89"/>
      <c r="AD791" s="48"/>
      <c r="AE791" s="181"/>
      <c r="AF791" s="181"/>
      <c r="AG791" s="181"/>
      <c r="AH791" s="181"/>
      <c r="AI791" s="181"/>
      <c r="AJ791" s="181"/>
      <c r="AK791" s="181"/>
      <c r="AL791" s="181"/>
      <c r="AM791" s="48"/>
      <c r="AN791" s="53">
        <f>A774</f>
        <v>46345</v>
      </c>
      <c r="AO791" s="54" t="str">
        <f>G775</f>
        <v>Consultorio N° 2</v>
      </c>
      <c r="AP791" s="55">
        <f t="shared" ref="AP791:AQ791" si="540">G784</f>
        <v>0</v>
      </c>
      <c r="AQ791" s="55">
        <f t="shared" si="540"/>
        <v>0</v>
      </c>
      <c r="AR791" s="55">
        <f>Y784</f>
        <v>0</v>
      </c>
      <c r="AS791" s="55">
        <f>W784</f>
        <v>0</v>
      </c>
      <c r="AT791" s="55">
        <f>W785</f>
        <v>0</v>
      </c>
      <c r="AU791" s="55">
        <f>Y785</f>
        <v>0</v>
      </c>
      <c r="AV791" s="55">
        <f>W786</f>
        <v>0</v>
      </c>
      <c r="AW791" s="55">
        <f>Y786</f>
        <v>0</v>
      </c>
      <c r="AX791" s="55">
        <f>Y787</f>
        <v>0</v>
      </c>
      <c r="AY791" s="55">
        <f>J787</f>
        <v>0</v>
      </c>
      <c r="AZ791" s="56"/>
      <c r="BA791" s="56"/>
      <c r="BB791" s="56"/>
      <c r="BC791" s="56"/>
      <c r="BD791" s="56"/>
      <c r="BE791" s="56"/>
      <c r="BF791" s="56"/>
      <c r="BG791" s="56"/>
      <c r="BH791" s="56"/>
      <c r="BI791" s="56"/>
      <c r="BJ791" s="56"/>
      <c r="BK791" s="56"/>
      <c r="BL791" s="56"/>
      <c r="BM791" s="56"/>
      <c r="BN791" s="56"/>
    </row>
    <row r="792" spans="1:66" ht="11.25" customHeight="1">
      <c r="A792" s="222">
        <f>A788+$Q$13/1440</f>
        <v>0.5</v>
      </c>
      <c r="B792" s="38"/>
      <c r="C792" s="204"/>
      <c r="D792" s="207"/>
      <c r="E792" s="40" t="s">
        <v>36</v>
      </c>
      <c r="F792" s="42" t="str">
        <f>IF(D792&lt;&gt;"", VLOOKUP(D792,'Base de Datos'!$A$2:$D1268,2,FALSE()),"")</f>
        <v/>
      </c>
      <c r="G792" s="204"/>
      <c r="H792" s="216"/>
      <c r="I792" s="40" t="s">
        <v>36</v>
      </c>
      <c r="J792" s="42" t="str">
        <f>IF(H792&lt;&gt;"", VLOOKUP(H792,'Base de Datos'!$A$2:$D1268,2,FALSE()),"")</f>
        <v/>
      </c>
      <c r="K792" s="204"/>
      <c r="L792" s="216"/>
      <c r="M792" s="40" t="s">
        <v>36</v>
      </c>
      <c r="N792" s="42" t="str">
        <f>IF(L792&lt;&gt;"", VLOOKUP(L792,'Base de Datos'!$A$2:$D1268,2,FALSE()),"")</f>
        <v/>
      </c>
      <c r="O792" s="43"/>
      <c r="P792" s="141" t="s">
        <v>78</v>
      </c>
      <c r="Q792" s="142" t="s">
        <v>79</v>
      </c>
      <c r="R792" s="15"/>
      <c r="S792" s="45"/>
      <c r="T792" s="45" t="s">
        <v>37</v>
      </c>
      <c r="U792" s="46"/>
      <c r="V792" s="47"/>
      <c r="W792" s="45"/>
      <c r="X792" s="45" t="s">
        <v>37</v>
      </c>
      <c r="Y792" s="46"/>
      <c r="Z792" s="47"/>
      <c r="AA792" s="45"/>
      <c r="AB792" s="45" t="s">
        <v>37</v>
      </c>
      <c r="AC792" s="46"/>
      <c r="AD792" s="48"/>
      <c r="AE792" s="181"/>
      <c r="AF792" s="181"/>
      <c r="AG792" s="181"/>
      <c r="AH792" s="181"/>
      <c r="AI792" s="181"/>
      <c r="AJ792" s="181"/>
      <c r="AK792" s="181"/>
      <c r="AL792" s="181"/>
      <c r="AM792" s="48"/>
      <c r="AN792" s="53">
        <f>A774</f>
        <v>46345</v>
      </c>
      <c r="AO792" s="54" t="str">
        <f>G775</f>
        <v>Consultorio N° 2</v>
      </c>
      <c r="AP792" s="55">
        <f t="shared" ref="AP792:AQ792" si="541">G788</f>
        <v>0</v>
      </c>
      <c r="AQ792" s="55">
        <f t="shared" si="541"/>
        <v>0</v>
      </c>
      <c r="AR792" s="55">
        <f>Y788</f>
        <v>0</v>
      </c>
      <c r="AS792" s="55">
        <f>W788</f>
        <v>0</v>
      </c>
      <c r="AT792" s="55">
        <f>W789</f>
        <v>0</v>
      </c>
      <c r="AU792" s="55">
        <f>Y789</f>
        <v>0</v>
      </c>
      <c r="AV792" s="55">
        <f>W790</f>
        <v>0</v>
      </c>
      <c r="AW792" s="55">
        <f>Y790</f>
        <v>0</v>
      </c>
      <c r="AX792" s="55">
        <f>Y791</f>
        <v>0</v>
      </c>
      <c r="AY792" s="55">
        <f>J791</f>
        <v>0</v>
      </c>
      <c r="AZ792" s="56"/>
      <c r="BA792" s="56"/>
      <c r="BB792" s="56"/>
      <c r="BC792" s="56"/>
      <c r="BD792" s="56"/>
      <c r="BE792" s="56"/>
      <c r="BF792" s="56"/>
      <c r="BG792" s="56"/>
      <c r="BH792" s="56"/>
      <c r="BI792" s="56"/>
      <c r="BJ792" s="56"/>
      <c r="BK792" s="56"/>
      <c r="BL792" s="56"/>
      <c r="BM792" s="56"/>
      <c r="BN792" s="56"/>
    </row>
    <row r="793" spans="1:66" ht="11.25" customHeight="1">
      <c r="A793" s="220"/>
      <c r="B793" s="38"/>
      <c r="C793" s="205"/>
      <c r="D793" s="208"/>
      <c r="E793" s="57" t="s">
        <v>42</v>
      </c>
      <c r="F793" s="58" t="str">
        <f>IF(D792&lt;&gt;"", VLOOKUP(D792,'Base de Datos'!$A$2:$D1268,3,FALSE()),"")</f>
        <v/>
      </c>
      <c r="G793" s="205"/>
      <c r="H793" s="208"/>
      <c r="I793" s="57" t="s">
        <v>42</v>
      </c>
      <c r="J793" s="58" t="str">
        <f>IF(H792&lt;&gt;"", VLOOKUP(H792,'Base de Datos'!$A$2:$D1268,3,FALSE()),"")</f>
        <v/>
      </c>
      <c r="K793" s="205"/>
      <c r="L793" s="208"/>
      <c r="M793" s="57" t="s">
        <v>42</v>
      </c>
      <c r="N793" s="58" t="str">
        <f>IF(L792&lt;&gt;"", VLOOKUP(L792,'Base de Datos'!$A$2:$D1268,3,FALSE()),"")</f>
        <v/>
      </c>
      <c r="O793" s="43"/>
      <c r="P793" s="1"/>
      <c r="Q793" s="147"/>
      <c r="R793" s="15"/>
      <c r="S793" s="229"/>
      <c r="T793" s="230"/>
      <c r="U793" s="59"/>
      <c r="V793" s="47"/>
      <c r="W793" s="229"/>
      <c r="X793" s="230"/>
      <c r="Y793" s="59"/>
      <c r="Z793" s="47"/>
      <c r="AA793" s="229"/>
      <c r="AB793" s="230"/>
      <c r="AC793" s="59"/>
      <c r="AD793" s="48"/>
      <c r="AE793" s="181"/>
      <c r="AF793" s="181"/>
      <c r="AG793" s="181"/>
      <c r="AH793" s="181"/>
      <c r="AI793" s="181"/>
      <c r="AJ793" s="181"/>
      <c r="AK793" s="181"/>
      <c r="AL793" s="181"/>
      <c r="AM793" s="48"/>
      <c r="AN793" s="53">
        <f>A774</f>
        <v>46345</v>
      </c>
      <c r="AO793" s="149" t="str">
        <f>G775</f>
        <v>Consultorio N° 2</v>
      </c>
      <c r="AP793" s="55">
        <f t="shared" ref="AP793:AQ793" si="542">G792</f>
        <v>0</v>
      </c>
      <c r="AQ793" s="55">
        <f t="shared" si="542"/>
        <v>0</v>
      </c>
      <c r="AR793" s="55">
        <f>Y792</f>
        <v>0</v>
      </c>
      <c r="AS793" s="55">
        <f>W792</f>
        <v>0</v>
      </c>
      <c r="AT793" s="55">
        <f>W793</f>
        <v>0</v>
      </c>
      <c r="AU793" s="55">
        <f>Y793</f>
        <v>0</v>
      </c>
      <c r="AV793" s="55">
        <f>W794</f>
        <v>0</v>
      </c>
      <c r="AW793" s="55">
        <f>Y794</f>
        <v>0</v>
      </c>
      <c r="AX793" s="55">
        <f>Y795</f>
        <v>0</v>
      </c>
      <c r="AY793" s="55">
        <f>J795</f>
        <v>0</v>
      </c>
      <c r="AZ793" s="56"/>
      <c r="BA793" s="56"/>
      <c r="BB793" s="56"/>
      <c r="BC793" s="56"/>
      <c r="BD793" s="56"/>
      <c r="BE793" s="56"/>
      <c r="BF793" s="56"/>
      <c r="BG793" s="56"/>
      <c r="BH793" s="56"/>
      <c r="BI793" s="56"/>
      <c r="BJ793" s="56"/>
      <c r="BK793" s="56"/>
      <c r="BL793" s="56"/>
      <c r="BM793" s="56"/>
      <c r="BN793" s="56"/>
    </row>
    <row r="794" spans="1:66" ht="11.25" customHeight="1">
      <c r="A794" s="220"/>
      <c r="B794" s="38"/>
      <c r="C794" s="205"/>
      <c r="D794" s="208"/>
      <c r="E794" s="57" t="s">
        <v>44</v>
      </c>
      <c r="F794" s="58" t="str">
        <f>IF(D792&lt;&gt;"", VLOOKUP(D792,'Base de Datos'!$A$2:$D1268,4,FALSE()),"")</f>
        <v/>
      </c>
      <c r="G794" s="205"/>
      <c r="H794" s="208"/>
      <c r="I794" s="57" t="s">
        <v>44</v>
      </c>
      <c r="J794" s="58" t="str">
        <f>IF(H792&lt;&gt;"", VLOOKUP(H792,'Base de Datos'!$A$2:$D1268,4,FALSE()),"")</f>
        <v/>
      </c>
      <c r="K794" s="205"/>
      <c r="L794" s="208"/>
      <c r="M794" s="57" t="s">
        <v>44</v>
      </c>
      <c r="N794" s="58" t="str">
        <f>IF(L792&lt;&gt;"", VLOOKUP(L792,'Base de Datos'!$A$2:$D1268,4,FALSE()),"")</f>
        <v/>
      </c>
      <c r="O794" s="43"/>
      <c r="P794" s="1"/>
      <c r="Q794" s="150"/>
      <c r="R794" s="15"/>
      <c r="S794" s="229"/>
      <c r="T794" s="230"/>
      <c r="U794" s="59"/>
      <c r="V794" s="47"/>
      <c r="W794" s="229"/>
      <c r="X794" s="230"/>
      <c r="Y794" s="59"/>
      <c r="Z794" s="47"/>
      <c r="AA794" s="229"/>
      <c r="AB794" s="230"/>
      <c r="AC794" s="59"/>
      <c r="AD794" s="48"/>
      <c r="AE794" s="181"/>
      <c r="AF794" s="181"/>
      <c r="AG794" s="181"/>
      <c r="AH794" s="181"/>
      <c r="AI794" s="181"/>
      <c r="AJ794" s="181"/>
      <c r="AK794" s="181"/>
      <c r="AL794" s="181"/>
      <c r="AM794" s="48"/>
      <c r="AN794" s="53">
        <f>A774</f>
        <v>46345</v>
      </c>
      <c r="AO794" s="54" t="str">
        <f>G775</f>
        <v>Consultorio N° 2</v>
      </c>
      <c r="AP794" s="55">
        <f t="shared" ref="AP794:AQ794" si="543">G796</f>
        <v>0</v>
      </c>
      <c r="AQ794" s="55">
        <f t="shared" si="543"/>
        <v>0</v>
      </c>
      <c r="AR794" s="55">
        <f>Y796</f>
        <v>0</v>
      </c>
      <c r="AS794" s="55">
        <f>W796</f>
        <v>0</v>
      </c>
      <c r="AT794" s="55">
        <f>W797</f>
        <v>0</v>
      </c>
      <c r="AU794" s="55">
        <f>Y797</f>
        <v>0</v>
      </c>
      <c r="AV794" s="55">
        <f>W798</f>
        <v>0</v>
      </c>
      <c r="AW794" s="55">
        <f>Y798</f>
        <v>0</v>
      </c>
      <c r="AX794" s="55">
        <f>Y799</f>
        <v>0</v>
      </c>
      <c r="AY794" s="55">
        <f>J799</f>
        <v>0</v>
      </c>
      <c r="AZ794" s="56"/>
      <c r="BA794" s="56"/>
      <c r="BB794" s="56"/>
      <c r="BC794" s="56"/>
      <c r="BD794" s="56"/>
      <c r="BE794" s="56"/>
      <c r="BF794" s="56"/>
      <c r="BG794" s="56"/>
      <c r="BH794" s="56"/>
      <c r="BI794" s="56"/>
      <c r="BJ794" s="56"/>
      <c r="BK794" s="56"/>
      <c r="BL794" s="56"/>
      <c r="BM794" s="56"/>
      <c r="BN794" s="56"/>
    </row>
    <row r="795" spans="1:66" ht="11.25" customHeight="1">
      <c r="A795" s="221"/>
      <c r="B795" s="38"/>
      <c r="C795" s="206"/>
      <c r="D795" s="209"/>
      <c r="E795" s="85" t="s">
        <v>46</v>
      </c>
      <c r="F795" s="86"/>
      <c r="G795" s="206"/>
      <c r="H795" s="209"/>
      <c r="I795" s="85" t="s">
        <v>46</v>
      </c>
      <c r="J795" s="108"/>
      <c r="K795" s="206"/>
      <c r="L795" s="209"/>
      <c r="M795" s="85" t="s">
        <v>46</v>
      </c>
      <c r="N795" s="108"/>
      <c r="O795" s="43"/>
      <c r="P795" s="1"/>
      <c r="Q795" s="150"/>
      <c r="R795" s="15"/>
      <c r="S795" s="227" t="str">
        <f>IF(OR(S792="Empleado",S792="Familiar"),"Nombre del Empleado","N° Factura")</f>
        <v>N° Factura</v>
      </c>
      <c r="T795" s="228"/>
      <c r="U795" s="89"/>
      <c r="V795" s="47"/>
      <c r="W795" s="227" t="str">
        <f>IF(OR(W792="Empleado",W792="Familiar"),"Nombre del Empleado","N° Factura")</f>
        <v>N° Factura</v>
      </c>
      <c r="X795" s="228"/>
      <c r="Y795" s="89"/>
      <c r="Z795" s="47"/>
      <c r="AA795" s="227" t="str">
        <f>IF(OR(AA792="Empleado",AA792="Familiar"),"Nombre del Empleado","N° Factura")</f>
        <v>N° Factura</v>
      </c>
      <c r="AB795" s="228"/>
      <c r="AC795" s="89"/>
      <c r="AD795" s="48"/>
      <c r="AE795" s="181"/>
      <c r="AF795" s="181"/>
      <c r="AG795" s="181"/>
      <c r="AH795" s="181"/>
      <c r="AI795" s="181"/>
      <c r="AJ795" s="181"/>
      <c r="AK795" s="181"/>
      <c r="AL795" s="181"/>
      <c r="AM795" s="48"/>
      <c r="AN795" s="53">
        <f>A774</f>
        <v>46345</v>
      </c>
      <c r="AO795" s="54" t="str">
        <f>G775</f>
        <v>Consultorio N° 2</v>
      </c>
      <c r="AP795" s="55">
        <f t="shared" ref="AP795:AQ795" si="544">G800</f>
        <v>0</v>
      </c>
      <c r="AQ795" s="55">
        <f t="shared" si="544"/>
        <v>0</v>
      </c>
      <c r="AR795" s="55">
        <f>Y800</f>
        <v>0</v>
      </c>
      <c r="AS795" s="55">
        <f>W800</f>
        <v>0</v>
      </c>
      <c r="AT795" s="55">
        <f>W801</f>
        <v>0</v>
      </c>
      <c r="AU795" s="55">
        <f>Y801</f>
        <v>0</v>
      </c>
      <c r="AV795" s="55">
        <f>W802</f>
        <v>0</v>
      </c>
      <c r="AW795" s="55">
        <f>Y802</f>
        <v>0</v>
      </c>
      <c r="AX795" s="55">
        <f>Y803</f>
        <v>0</v>
      </c>
      <c r="AY795" s="55">
        <f>J803</f>
        <v>0</v>
      </c>
      <c r="AZ795" s="56"/>
      <c r="BA795" s="56"/>
      <c r="BB795" s="56"/>
      <c r="BC795" s="56"/>
      <c r="BD795" s="56"/>
      <c r="BE795" s="56"/>
      <c r="BF795" s="56"/>
      <c r="BG795" s="56"/>
      <c r="BH795" s="56"/>
      <c r="BI795" s="56"/>
      <c r="BJ795" s="56"/>
      <c r="BK795" s="56"/>
      <c r="BL795" s="56"/>
      <c r="BM795" s="56"/>
      <c r="BN795" s="56"/>
    </row>
    <row r="796" spans="1:66" ht="11.25" customHeight="1">
      <c r="A796" s="222">
        <f>A792+$Q$13/1440</f>
        <v>0.54166666666666663</v>
      </c>
      <c r="B796" s="38"/>
      <c r="C796" s="204"/>
      <c r="D796" s="207"/>
      <c r="E796" s="40" t="s">
        <v>36</v>
      </c>
      <c r="F796" s="42" t="str">
        <f>IF(D796&lt;&gt;"", VLOOKUP(D796,'Base de Datos'!$A$2:$D1268,2,FALSE()),"")</f>
        <v/>
      </c>
      <c r="G796" s="204"/>
      <c r="H796" s="216"/>
      <c r="I796" s="40" t="s">
        <v>36</v>
      </c>
      <c r="J796" s="42" t="str">
        <f>IF(H796&lt;&gt;"", VLOOKUP(H796,'Base de Datos'!$A$2:$D1268,2,FALSE()),"")</f>
        <v/>
      </c>
      <c r="K796" s="204"/>
      <c r="L796" s="216"/>
      <c r="M796" s="40" t="s">
        <v>36</v>
      </c>
      <c r="N796" s="42" t="str">
        <f>IF(L796&lt;&gt;"", VLOOKUP(L796,'Base de Datos'!$A$2:$D1268,2,FALSE()),"")</f>
        <v/>
      </c>
      <c r="O796" s="43"/>
      <c r="P796" s="1"/>
      <c r="Q796" s="150"/>
      <c r="R796" s="15"/>
      <c r="S796" s="45"/>
      <c r="T796" s="45" t="s">
        <v>37</v>
      </c>
      <c r="U796" s="46"/>
      <c r="V796" s="47"/>
      <c r="W796" s="45"/>
      <c r="X796" s="45" t="s">
        <v>37</v>
      </c>
      <c r="Y796" s="46"/>
      <c r="Z796" s="47"/>
      <c r="AA796" s="45"/>
      <c r="AB796" s="45" t="s">
        <v>37</v>
      </c>
      <c r="AC796" s="46"/>
      <c r="AD796" s="48"/>
      <c r="AE796" s="181"/>
      <c r="AF796" s="181"/>
      <c r="AG796" s="181"/>
      <c r="AH796" s="181"/>
      <c r="AI796" s="181"/>
      <c r="AJ796" s="181"/>
      <c r="AK796" s="181"/>
      <c r="AL796" s="181"/>
      <c r="AM796" s="48"/>
      <c r="AN796" s="53">
        <f>A774</f>
        <v>46345</v>
      </c>
      <c r="AO796" s="54" t="str">
        <f>G775</f>
        <v>Consultorio N° 2</v>
      </c>
      <c r="AP796" s="55">
        <f t="shared" ref="AP796:AQ796" si="545">G804</f>
        <v>0</v>
      </c>
      <c r="AQ796" s="55">
        <f t="shared" si="545"/>
        <v>0</v>
      </c>
      <c r="AR796" s="55">
        <f>Y804</f>
        <v>0</v>
      </c>
      <c r="AS796" s="55">
        <f>W804</f>
        <v>0</v>
      </c>
      <c r="AT796" s="55">
        <f>W805</f>
        <v>0</v>
      </c>
      <c r="AU796" s="55">
        <f>Y805</f>
        <v>0</v>
      </c>
      <c r="AV796" s="55">
        <f>W806</f>
        <v>0</v>
      </c>
      <c r="AW796" s="55">
        <f>Y806</f>
        <v>0</v>
      </c>
      <c r="AX796" s="55">
        <f>Y807</f>
        <v>0</v>
      </c>
      <c r="AY796" s="55">
        <f>J807</f>
        <v>0</v>
      </c>
      <c r="AZ796" s="56"/>
      <c r="BA796" s="56"/>
      <c r="BB796" s="56"/>
      <c r="BC796" s="56"/>
      <c r="BD796" s="56"/>
      <c r="BE796" s="56"/>
      <c r="BF796" s="56"/>
      <c r="BG796" s="56"/>
      <c r="BH796" s="56"/>
      <c r="BI796" s="56"/>
      <c r="BJ796" s="56"/>
      <c r="BK796" s="56"/>
      <c r="BL796" s="56"/>
      <c r="BM796" s="56"/>
      <c r="BN796" s="56"/>
    </row>
    <row r="797" spans="1:66" ht="11.25" customHeight="1">
      <c r="A797" s="220"/>
      <c r="B797" s="38"/>
      <c r="C797" s="205"/>
      <c r="D797" s="208"/>
      <c r="E797" s="57" t="s">
        <v>42</v>
      </c>
      <c r="F797" s="58" t="str">
        <f>IF(D796&lt;&gt;"", VLOOKUP(D796,'Base de Datos'!$A$2:$D1268,3,FALSE()),"")</f>
        <v/>
      </c>
      <c r="G797" s="205"/>
      <c r="H797" s="208"/>
      <c r="I797" s="57" t="s">
        <v>42</v>
      </c>
      <c r="J797" s="58" t="str">
        <f>IF(H796&lt;&gt;"", VLOOKUP(H796,'Base de Datos'!$A$2:$D1268,3,FALSE()),"")</f>
        <v/>
      </c>
      <c r="K797" s="205"/>
      <c r="L797" s="208"/>
      <c r="M797" s="57" t="s">
        <v>42</v>
      </c>
      <c r="N797" s="58" t="str">
        <f>IF(L796&lt;&gt;"", VLOOKUP(L796,'Base de Datos'!$A$2:$D1268,3,FALSE()),"")</f>
        <v/>
      </c>
      <c r="O797" s="43"/>
      <c r="P797" s="1"/>
      <c r="Q797" s="1"/>
      <c r="R797" s="15"/>
      <c r="S797" s="229"/>
      <c r="T797" s="230"/>
      <c r="U797" s="59"/>
      <c r="V797" s="47"/>
      <c r="W797" s="229"/>
      <c r="X797" s="230"/>
      <c r="Y797" s="59"/>
      <c r="Z797" s="47"/>
      <c r="AA797" s="229"/>
      <c r="AB797" s="230"/>
      <c r="AC797" s="59"/>
      <c r="AD797" s="48"/>
      <c r="AE797" s="181"/>
      <c r="AF797" s="181"/>
      <c r="AG797" s="181"/>
      <c r="AH797" s="181"/>
      <c r="AI797" s="181"/>
      <c r="AJ797" s="181"/>
      <c r="AK797" s="181"/>
      <c r="AL797" s="181"/>
      <c r="AM797" s="48"/>
      <c r="AN797" s="53">
        <f>A774</f>
        <v>46345</v>
      </c>
      <c r="AO797" s="54" t="str">
        <f>G775</f>
        <v>Consultorio N° 2</v>
      </c>
      <c r="AP797" s="55">
        <f t="shared" ref="AP797:AQ797" si="546">G808</f>
        <v>0</v>
      </c>
      <c r="AQ797" s="55">
        <f t="shared" si="546"/>
        <v>0</v>
      </c>
      <c r="AR797" s="55">
        <f>Y808</f>
        <v>0</v>
      </c>
      <c r="AS797" s="55">
        <f>W808</f>
        <v>0</v>
      </c>
      <c r="AT797" s="55">
        <f>W809</f>
        <v>0</v>
      </c>
      <c r="AU797" s="55">
        <f>Y809</f>
        <v>0</v>
      </c>
      <c r="AV797" s="55">
        <f>W810</f>
        <v>0</v>
      </c>
      <c r="AW797" s="55">
        <f>Y810</f>
        <v>0</v>
      </c>
      <c r="AX797" s="55">
        <f>Y811</f>
        <v>0</v>
      </c>
      <c r="AY797" s="55">
        <f>J811</f>
        <v>0</v>
      </c>
      <c r="AZ797" s="56"/>
      <c r="BA797" s="56"/>
      <c r="BB797" s="56"/>
      <c r="BC797" s="56"/>
      <c r="BD797" s="56"/>
      <c r="BE797" s="56"/>
      <c r="BF797" s="56"/>
      <c r="BG797" s="56"/>
      <c r="BH797" s="56"/>
      <c r="BI797" s="56"/>
      <c r="BJ797" s="56"/>
      <c r="BK797" s="56"/>
      <c r="BL797" s="56"/>
      <c r="BM797" s="56"/>
      <c r="BN797" s="56"/>
    </row>
    <row r="798" spans="1:66" ht="11.25" customHeight="1">
      <c r="A798" s="220"/>
      <c r="B798" s="38"/>
      <c r="C798" s="205"/>
      <c r="D798" s="208"/>
      <c r="E798" s="57" t="s">
        <v>44</v>
      </c>
      <c r="F798" s="58" t="str">
        <f>IF(D796&lt;&gt;"", VLOOKUP(D796,'Base de Datos'!$A$2:$D1268,4,FALSE()),"")</f>
        <v/>
      </c>
      <c r="G798" s="205"/>
      <c r="H798" s="208"/>
      <c r="I798" s="57" t="s">
        <v>44</v>
      </c>
      <c r="J798" s="58" t="str">
        <f>IF(H796&lt;&gt;"", VLOOKUP(H796,'Base de Datos'!$A$2:$D1268,4,FALSE()),"")</f>
        <v/>
      </c>
      <c r="K798" s="205"/>
      <c r="L798" s="208"/>
      <c r="M798" s="57" t="s">
        <v>44</v>
      </c>
      <c r="N798" s="58" t="str">
        <f>IF(L796&lt;&gt;"", VLOOKUP(L796,'Base de Datos'!$A$2:$D1268,4,FALSE()),"")</f>
        <v/>
      </c>
      <c r="O798" s="1"/>
      <c r="P798" s="1"/>
      <c r="Q798" s="1"/>
      <c r="R798" s="15"/>
      <c r="S798" s="229"/>
      <c r="T798" s="230"/>
      <c r="U798" s="59"/>
      <c r="V798" s="47"/>
      <c r="W798" s="229"/>
      <c r="X798" s="230"/>
      <c r="Y798" s="59"/>
      <c r="Z798" s="47"/>
      <c r="AA798" s="229"/>
      <c r="AB798" s="230"/>
      <c r="AC798" s="59"/>
      <c r="AD798" s="48"/>
      <c r="AE798" s="181"/>
      <c r="AF798" s="181"/>
      <c r="AG798" s="181"/>
      <c r="AH798" s="181"/>
      <c r="AI798" s="181"/>
      <c r="AJ798" s="181"/>
      <c r="AK798" s="181"/>
      <c r="AL798" s="181"/>
      <c r="AM798" s="48"/>
      <c r="AN798" s="53">
        <f>A774</f>
        <v>46345</v>
      </c>
      <c r="AO798" s="54" t="str">
        <f>G775</f>
        <v>Consultorio N° 2</v>
      </c>
      <c r="AP798" s="55">
        <f t="shared" ref="AP798:AQ798" si="547">G812</f>
        <v>0</v>
      </c>
      <c r="AQ798" s="55">
        <f t="shared" si="547"/>
        <v>0</v>
      </c>
      <c r="AR798" s="55">
        <f>Y812</f>
        <v>0</v>
      </c>
      <c r="AS798" s="55">
        <f>W812</f>
        <v>0</v>
      </c>
      <c r="AT798" s="55">
        <f>W813</f>
        <v>0</v>
      </c>
      <c r="AU798" s="55">
        <f>Y813</f>
        <v>0</v>
      </c>
      <c r="AV798" s="55">
        <f>W814</f>
        <v>0</v>
      </c>
      <c r="AW798" s="55">
        <f>Y814</f>
        <v>0</v>
      </c>
      <c r="AX798" s="55">
        <f>Y815</f>
        <v>0</v>
      </c>
      <c r="AY798" s="55">
        <f>J815</f>
        <v>0</v>
      </c>
      <c r="AZ798" s="56"/>
      <c r="BA798" s="56"/>
      <c r="BB798" s="56"/>
      <c r="BC798" s="56"/>
      <c r="BD798" s="56"/>
      <c r="BE798" s="56"/>
      <c r="BF798" s="56"/>
      <c r="BG798" s="56"/>
      <c r="BH798" s="56"/>
      <c r="BI798" s="56"/>
      <c r="BJ798" s="56"/>
      <c r="BK798" s="56"/>
      <c r="BL798" s="56"/>
      <c r="BM798" s="56"/>
      <c r="BN798" s="56"/>
    </row>
    <row r="799" spans="1:66" ht="11.25" customHeight="1">
      <c r="A799" s="221"/>
      <c r="B799" s="38"/>
      <c r="C799" s="206"/>
      <c r="D799" s="209"/>
      <c r="E799" s="85" t="s">
        <v>46</v>
      </c>
      <c r="F799" s="86"/>
      <c r="G799" s="206"/>
      <c r="H799" s="209"/>
      <c r="I799" s="85" t="s">
        <v>46</v>
      </c>
      <c r="J799" s="108"/>
      <c r="K799" s="206"/>
      <c r="L799" s="209"/>
      <c r="M799" s="85" t="s">
        <v>46</v>
      </c>
      <c r="N799" s="108"/>
      <c r="O799" s="43"/>
      <c r="P799" s="1"/>
      <c r="Q799" s="1"/>
      <c r="R799" s="15"/>
      <c r="S799" s="227" t="str">
        <f>IF(OR(S796="Empleado",S796="Familiar"),"Nombre del Empleado","N° Factura")</f>
        <v>N° Factura</v>
      </c>
      <c r="T799" s="228"/>
      <c r="U799" s="89"/>
      <c r="V799" s="47"/>
      <c r="W799" s="227" t="str">
        <f>IF(OR(W796="Empleado",W796="Familiar"),"Nombre del Empleado","N° Factura")</f>
        <v>N° Factura</v>
      </c>
      <c r="X799" s="228"/>
      <c r="Y799" s="89"/>
      <c r="Z799" s="47"/>
      <c r="AA799" s="227" t="str">
        <f>IF(OR(AA796="Empleado",AA796="Familiar"),"Nombre del Empleado","N° Factura")</f>
        <v>N° Factura</v>
      </c>
      <c r="AB799" s="228"/>
      <c r="AC799" s="89"/>
      <c r="AD799" s="48"/>
      <c r="AE799" s="181"/>
      <c r="AF799" s="181"/>
      <c r="AG799" s="181"/>
      <c r="AH799" s="181"/>
      <c r="AI799" s="181"/>
      <c r="AJ799" s="181"/>
      <c r="AK799" s="181"/>
      <c r="AL799" s="181"/>
      <c r="AM799" s="48"/>
      <c r="AN799" s="53">
        <f>A774</f>
        <v>46345</v>
      </c>
      <c r="AO799" s="54" t="str">
        <f>K775</f>
        <v>Consultorio N° 3</v>
      </c>
      <c r="AP799" s="55">
        <f t="shared" ref="AP799:AQ799" si="548">K776</f>
        <v>0</v>
      </c>
      <c r="AQ799" s="55">
        <f t="shared" si="548"/>
        <v>0</v>
      </c>
      <c r="AR799" s="55">
        <f>AC776</f>
        <v>0</v>
      </c>
      <c r="AS799" s="55">
        <f>AA776</f>
        <v>0</v>
      </c>
      <c r="AT799" s="55">
        <f>AA777</f>
        <v>0</v>
      </c>
      <c r="AU799" s="55">
        <f>AC777</f>
        <v>0</v>
      </c>
      <c r="AV799" s="55">
        <f>AA778</f>
        <v>0</v>
      </c>
      <c r="AW799" s="55">
        <f>AC778</f>
        <v>0</v>
      </c>
      <c r="AX799" s="55">
        <f>AC779</f>
        <v>0</v>
      </c>
      <c r="AY799" s="55">
        <f>N779</f>
        <v>0</v>
      </c>
      <c r="AZ799" s="56"/>
      <c r="BA799" s="56"/>
      <c r="BB799" s="56"/>
      <c r="BC799" s="56"/>
      <c r="BD799" s="56"/>
      <c r="BE799" s="56"/>
      <c r="BF799" s="56"/>
      <c r="BG799" s="56"/>
      <c r="BH799" s="56"/>
      <c r="BI799" s="56"/>
      <c r="BJ799" s="56"/>
      <c r="BK799" s="56"/>
      <c r="BL799" s="56"/>
      <c r="BM799" s="56"/>
      <c r="BN799" s="56"/>
    </row>
    <row r="800" spans="1:66" ht="11.25" customHeight="1">
      <c r="A800" s="222">
        <f>A796+$Q$13/1440</f>
        <v>0.58333333333333326</v>
      </c>
      <c r="B800" s="38"/>
      <c r="C800" s="204"/>
      <c r="D800" s="207"/>
      <c r="E800" s="40" t="s">
        <v>36</v>
      </c>
      <c r="F800" s="42" t="str">
        <f>IF(D800&lt;&gt;"", VLOOKUP(D800,'Base de Datos'!$A$2:$D1268,2,FALSE()),"")</f>
        <v/>
      </c>
      <c r="G800" s="204"/>
      <c r="H800" s="216"/>
      <c r="I800" s="40" t="s">
        <v>36</v>
      </c>
      <c r="J800" s="42" t="str">
        <f>IF(H800&lt;&gt;"", VLOOKUP(H800,'Base de Datos'!$A$2:$D1268,2,FALSE()),"")</f>
        <v/>
      </c>
      <c r="K800" s="204"/>
      <c r="L800" s="216"/>
      <c r="M800" s="40" t="s">
        <v>36</v>
      </c>
      <c r="N800" s="42" t="str">
        <f>IF(L800&lt;&gt;"", VLOOKUP(L800,'Base de Datos'!$A$2:$D1268,2,FALSE()),"")</f>
        <v/>
      </c>
      <c r="O800" s="43"/>
      <c r="P800" s="151"/>
      <c r="Q800" s="1"/>
      <c r="R800" s="15"/>
      <c r="S800" s="45"/>
      <c r="T800" s="45" t="s">
        <v>37</v>
      </c>
      <c r="U800" s="46"/>
      <c r="V800" s="47"/>
      <c r="W800" s="45"/>
      <c r="X800" s="45" t="s">
        <v>37</v>
      </c>
      <c r="Y800" s="46"/>
      <c r="Z800" s="47"/>
      <c r="AA800" s="45"/>
      <c r="AB800" s="45" t="s">
        <v>37</v>
      </c>
      <c r="AC800" s="46"/>
      <c r="AD800" s="48"/>
      <c r="AE800" s="181"/>
      <c r="AF800" s="181"/>
      <c r="AG800" s="181"/>
      <c r="AH800" s="181"/>
      <c r="AI800" s="181"/>
      <c r="AJ800" s="181"/>
      <c r="AK800" s="181"/>
      <c r="AL800" s="181"/>
      <c r="AM800" s="48"/>
      <c r="AN800" s="53">
        <f>A774</f>
        <v>46345</v>
      </c>
      <c r="AO800" s="54" t="str">
        <f>K775</f>
        <v>Consultorio N° 3</v>
      </c>
      <c r="AP800" s="55">
        <f t="shared" ref="AP800:AQ800" si="549">K780</f>
        <v>0</v>
      </c>
      <c r="AQ800" s="55">
        <f t="shared" si="549"/>
        <v>0</v>
      </c>
      <c r="AR800" s="55">
        <f>AC780</f>
        <v>0</v>
      </c>
      <c r="AS800" s="55">
        <f>AA780</f>
        <v>0</v>
      </c>
      <c r="AT800" s="55">
        <f>AA781</f>
        <v>0</v>
      </c>
      <c r="AU800" s="55">
        <f>AC781</f>
        <v>0</v>
      </c>
      <c r="AV800" s="55">
        <f>AA782</f>
        <v>0</v>
      </c>
      <c r="AW800" s="55">
        <f>AC782</f>
        <v>0</v>
      </c>
      <c r="AX800" s="55">
        <f>AC783</f>
        <v>0</v>
      </c>
      <c r="AY800" s="55">
        <f>N783</f>
        <v>0</v>
      </c>
      <c r="AZ800" s="56"/>
      <c r="BA800" s="56"/>
      <c r="BB800" s="56"/>
      <c r="BC800" s="56"/>
      <c r="BD800" s="56"/>
      <c r="BE800" s="56"/>
      <c r="BF800" s="56"/>
      <c r="BG800" s="56"/>
      <c r="BH800" s="56"/>
      <c r="BI800" s="56"/>
      <c r="BJ800" s="56"/>
      <c r="BK800" s="56"/>
      <c r="BL800" s="56"/>
      <c r="BM800" s="56"/>
      <c r="BN800" s="56"/>
    </row>
    <row r="801" spans="1:66" ht="11.25" customHeight="1">
      <c r="A801" s="220"/>
      <c r="B801" s="38"/>
      <c r="C801" s="205"/>
      <c r="D801" s="208"/>
      <c r="E801" s="57" t="s">
        <v>42</v>
      </c>
      <c r="F801" s="58" t="str">
        <f>IF(D800&lt;&gt;"", VLOOKUP(D800,'Base de Datos'!$A$2:$D1268,3,FALSE()),"")</f>
        <v/>
      </c>
      <c r="G801" s="205"/>
      <c r="H801" s="208"/>
      <c r="I801" s="57" t="s">
        <v>42</v>
      </c>
      <c r="J801" s="58" t="str">
        <f>IF(H800&lt;&gt;"", VLOOKUP(H800,'Base de Datos'!$A$2:$D1268,3,FALSE()),"")</f>
        <v/>
      </c>
      <c r="K801" s="205"/>
      <c r="L801" s="208"/>
      <c r="M801" s="57" t="s">
        <v>42</v>
      </c>
      <c r="N801" s="58" t="str">
        <f>IF(L800&lt;&gt;"", VLOOKUP(L800,'Base de Datos'!$A$2:$D1268,3,FALSE()),"")</f>
        <v/>
      </c>
      <c r="O801" s="43"/>
      <c r="P801" s="151"/>
      <c r="Q801" s="152"/>
      <c r="R801" s="15"/>
      <c r="S801" s="229"/>
      <c r="T801" s="230"/>
      <c r="U801" s="59"/>
      <c r="V801" s="47"/>
      <c r="W801" s="229"/>
      <c r="X801" s="230"/>
      <c r="Y801" s="59"/>
      <c r="Z801" s="47"/>
      <c r="AA801" s="229"/>
      <c r="AB801" s="230"/>
      <c r="AC801" s="59"/>
      <c r="AD801" s="48"/>
      <c r="AE801" s="181"/>
      <c r="AF801" s="181"/>
      <c r="AG801" s="181"/>
      <c r="AH801" s="181"/>
      <c r="AI801" s="181"/>
      <c r="AJ801" s="181"/>
      <c r="AK801" s="181"/>
      <c r="AL801" s="181"/>
      <c r="AM801" s="48"/>
      <c r="AN801" s="53">
        <f>A774</f>
        <v>46345</v>
      </c>
      <c r="AO801" s="54" t="str">
        <f>K775</f>
        <v>Consultorio N° 3</v>
      </c>
      <c r="AP801" s="55">
        <f t="shared" ref="AP801:AQ801" si="550">K784</f>
        <v>0</v>
      </c>
      <c r="AQ801" s="55">
        <f t="shared" si="550"/>
        <v>0</v>
      </c>
      <c r="AR801" s="55">
        <f>AC784</f>
        <v>0</v>
      </c>
      <c r="AS801" s="55">
        <f>AA784</f>
        <v>0</v>
      </c>
      <c r="AT801" s="55">
        <f>AA785</f>
        <v>0</v>
      </c>
      <c r="AU801" s="55">
        <f>AC785</f>
        <v>0</v>
      </c>
      <c r="AV801" s="55">
        <f>AA786</f>
        <v>0</v>
      </c>
      <c r="AW801" s="55">
        <f>AC786</f>
        <v>0</v>
      </c>
      <c r="AX801" s="55">
        <f>AC787</f>
        <v>0</v>
      </c>
      <c r="AY801" s="55">
        <f>N787</f>
        <v>0</v>
      </c>
      <c r="AZ801" s="56"/>
      <c r="BA801" s="56"/>
      <c r="BB801" s="56"/>
      <c r="BC801" s="56"/>
      <c r="BD801" s="56"/>
      <c r="BE801" s="56"/>
      <c r="BF801" s="56"/>
      <c r="BG801" s="56"/>
      <c r="BH801" s="56"/>
      <c r="BI801" s="56"/>
      <c r="BJ801" s="56"/>
      <c r="BK801" s="56"/>
      <c r="BL801" s="56"/>
      <c r="BM801" s="56"/>
      <c r="BN801" s="56"/>
    </row>
    <row r="802" spans="1:66" ht="11.25" customHeight="1">
      <c r="A802" s="220"/>
      <c r="B802" s="38"/>
      <c r="C802" s="205"/>
      <c r="D802" s="208"/>
      <c r="E802" s="57" t="s">
        <v>44</v>
      </c>
      <c r="F802" s="58" t="str">
        <f>IF(D800&lt;&gt;"", VLOOKUP(D800,'Base de Datos'!$A$2:$D1268,4,FALSE()),"")</f>
        <v/>
      </c>
      <c r="G802" s="205"/>
      <c r="H802" s="208"/>
      <c r="I802" s="57" t="s">
        <v>44</v>
      </c>
      <c r="J802" s="58" t="str">
        <f>IF(H800&lt;&gt;"", VLOOKUP(H800,'Base de Datos'!$A$2:$D1268,4,FALSE()),"")</f>
        <v/>
      </c>
      <c r="K802" s="205"/>
      <c r="L802" s="208"/>
      <c r="M802" s="57" t="s">
        <v>44</v>
      </c>
      <c r="N802" s="58" t="str">
        <f>IF(L800&lt;&gt;"", VLOOKUP(L800,'Base de Datos'!$A$2:$D1268,4,FALSE()),"")</f>
        <v/>
      </c>
      <c r="O802" s="43"/>
      <c r="P802" s="151"/>
      <c r="Q802" s="152"/>
      <c r="R802" s="15"/>
      <c r="S802" s="229"/>
      <c r="T802" s="230"/>
      <c r="U802" s="59"/>
      <c r="V802" s="47"/>
      <c r="W802" s="229"/>
      <c r="X802" s="230"/>
      <c r="Y802" s="59"/>
      <c r="Z802" s="47"/>
      <c r="AA802" s="229"/>
      <c r="AB802" s="230"/>
      <c r="AC802" s="59"/>
      <c r="AD802" s="48"/>
      <c r="AE802" s="181"/>
      <c r="AF802" s="181"/>
      <c r="AG802" s="181"/>
      <c r="AH802" s="181"/>
      <c r="AI802" s="181"/>
      <c r="AJ802" s="181"/>
      <c r="AK802" s="181"/>
      <c r="AL802" s="181"/>
      <c r="AM802" s="48"/>
      <c r="AN802" s="53">
        <f>A774</f>
        <v>46345</v>
      </c>
      <c r="AO802" s="54" t="str">
        <f>K775</f>
        <v>Consultorio N° 3</v>
      </c>
      <c r="AP802" s="55">
        <f t="shared" ref="AP802:AQ802" si="551">K788</f>
        <v>0</v>
      </c>
      <c r="AQ802" s="55">
        <f t="shared" si="551"/>
        <v>0</v>
      </c>
      <c r="AR802" s="55">
        <f>AC788</f>
        <v>0</v>
      </c>
      <c r="AS802" s="55">
        <f>AA788</f>
        <v>0</v>
      </c>
      <c r="AT802" s="55">
        <f>AA789</f>
        <v>0</v>
      </c>
      <c r="AU802" s="55">
        <f>AC789</f>
        <v>0</v>
      </c>
      <c r="AV802" s="55">
        <f>AA790</f>
        <v>0</v>
      </c>
      <c r="AW802" s="55">
        <f>AC790</f>
        <v>0</v>
      </c>
      <c r="AX802" s="55">
        <f>AC791</f>
        <v>0</v>
      </c>
      <c r="AY802" s="55">
        <f>N791</f>
        <v>0</v>
      </c>
      <c r="AZ802" s="56"/>
      <c r="BA802" s="56"/>
      <c r="BB802" s="56"/>
      <c r="BC802" s="56"/>
      <c r="BD802" s="56"/>
      <c r="BE802" s="56"/>
      <c r="BF802" s="56"/>
      <c r="BG802" s="56"/>
      <c r="BH802" s="56"/>
      <c r="BI802" s="56"/>
      <c r="BJ802" s="56"/>
      <c r="BK802" s="56"/>
      <c r="BL802" s="56"/>
      <c r="BM802" s="56"/>
      <c r="BN802" s="56"/>
    </row>
    <row r="803" spans="1:66" ht="11.25" customHeight="1">
      <c r="A803" s="221"/>
      <c r="B803" s="38"/>
      <c r="C803" s="206"/>
      <c r="D803" s="209"/>
      <c r="E803" s="85" t="s">
        <v>46</v>
      </c>
      <c r="F803" s="86"/>
      <c r="G803" s="206"/>
      <c r="H803" s="209"/>
      <c r="I803" s="85" t="s">
        <v>46</v>
      </c>
      <c r="J803" s="108"/>
      <c r="K803" s="206"/>
      <c r="L803" s="209"/>
      <c r="M803" s="85" t="s">
        <v>46</v>
      </c>
      <c r="N803" s="108"/>
      <c r="O803" s="43"/>
      <c r="P803" s="151"/>
      <c r="Q803" s="1"/>
      <c r="R803" s="15"/>
      <c r="S803" s="227" t="str">
        <f>IF(OR(S800="Empleado",S800="Familiar"),"Nombre del Empleado","N° Factura")</f>
        <v>N° Factura</v>
      </c>
      <c r="T803" s="228"/>
      <c r="U803" s="89"/>
      <c r="V803" s="47"/>
      <c r="W803" s="227" t="str">
        <f>IF(OR(W800="Empleado",W800="Familiar"),"Nombre del Empleado","N° Factura")</f>
        <v>N° Factura</v>
      </c>
      <c r="X803" s="228"/>
      <c r="Y803" s="89"/>
      <c r="Z803" s="47"/>
      <c r="AA803" s="227" t="str">
        <f>IF(OR(AA800="Empleado",AA800="Familiar"),"Nombre del Empleado","N° Factura")</f>
        <v>N° Factura</v>
      </c>
      <c r="AB803" s="228"/>
      <c r="AC803" s="89"/>
      <c r="AD803" s="48"/>
      <c r="AE803" s="181"/>
      <c r="AF803" s="181"/>
      <c r="AG803" s="181"/>
      <c r="AH803" s="181"/>
      <c r="AI803" s="181"/>
      <c r="AJ803" s="181"/>
      <c r="AK803" s="181"/>
      <c r="AL803" s="181"/>
      <c r="AM803" s="48"/>
      <c r="AN803" s="53">
        <f>A774</f>
        <v>46345</v>
      </c>
      <c r="AO803" s="54" t="str">
        <f>K775</f>
        <v>Consultorio N° 3</v>
      </c>
      <c r="AP803" s="55">
        <f t="shared" ref="AP803:AQ803" si="552">K792</f>
        <v>0</v>
      </c>
      <c r="AQ803" s="55">
        <f t="shared" si="552"/>
        <v>0</v>
      </c>
      <c r="AR803" s="55">
        <f>AC792</f>
        <v>0</v>
      </c>
      <c r="AS803" s="55">
        <f>AA792</f>
        <v>0</v>
      </c>
      <c r="AT803" s="55">
        <f>AA793</f>
        <v>0</v>
      </c>
      <c r="AU803" s="55">
        <f>AC793</f>
        <v>0</v>
      </c>
      <c r="AV803" s="55">
        <f>AA794</f>
        <v>0</v>
      </c>
      <c r="AW803" s="55">
        <f>AC794</f>
        <v>0</v>
      </c>
      <c r="AX803" s="55">
        <f>AC795</f>
        <v>0</v>
      </c>
      <c r="AY803" s="55">
        <f>N795</f>
        <v>0</v>
      </c>
      <c r="AZ803" s="56"/>
      <c r="BA803" s="56"/>
      <c r="BB803" s="56"/>
      <c r="BC803" s="56"/>
      <c r="BD803" s="56"/>
      <c r="BE803" s="56"/>
      <c r="BF803" s="56"/>
      <c r="BG803" s="56"/>
      <c r="BH803" s="56"/>
      <c r="BI803" s="56"/>
      <c r="BJ803" s="56"/>
      <c r="BK803" s="56"/>
      <c r="BL803" s="56"/>
      <c r="BM803" s="56"/>
      <c r="BN803" s="56"/>
    </row>
    <row r="804" spans="1:66" ht="11.25" customHeight="1">
      <c r="A804" s="222">
        <f>A800+$Q$13/1440</f>
        <v>0.62499999999999989</v>
      </c>
      <c r="B804" s="38"/>
      <c r="C804" s="204"/>
      <c r="D804" s="207"/>
      <c r="E804" s="40" t="s">
        <v>36</v>
      </c>
      <c r="F804" s="42" t="str">
        <f>IF(D804&lt;&gt;"", VLOOKUP(D804,'Base de Datos'!$A$2:$D1268,2,FALSE()),"")</f>
        <v/>
      </c>
      <c r="G804" s="204"/>
      <c r="H804" s="216"/>
      <c r="I804" s="40" t="s">
        <v>36</v>
      </c>
      <c r="J804" s="42" t="str">
        <f>IF(H804&lt;&gt;"", VLOOKUP(H804,'Base de Datos'!$A$2:$D1268,2,FALSE()),"")</f>
        <v/>
      </c>
      <c r="K804" s="204"/>
      <c r="L804" s="216"/>
      <c r="M804" s="40" t="s">
        <v>36</v>
      </c>
      <c r="N804" s="42" t="str">
        <f>IF(L804&lt;&gt;"", VLOOKUP(L804,'Base de Datos'!$A$2:$D1268,2,FALSE()),"")</f>
        <v/>
      </c>
      <c r="O804" s="43"/>
      <c r="P804" s="153"/>
      <c r="Q804" s="154"/>
      <c r="R804" s="15"/>
      <c r="S804" s="45"/>
      <c r="T804" s="45" t="s">
        <v>37</v>
      </c>
      <c r="U804" s="46"/>
      <c r="V804" s="47"/>
      <c r="W804" s="45"/>
      <c r="X804" s="45" t="s">
        <v>37</v>
      </c>
      <c r="Y804" s="46"/>
      <c r="Z804" s="47"/>
      <c r="AA804" s="45"/>
      <c r="AB804" s="45" t="s">
        <v>37</v>
      </c>
      <c r="AC804" s="46"/>
      <c r="AD804" s="48"/>
      <c r="AE804" s="181"/>
      <c r="AF804" s="181"/>
      <c r="AG804" s="181"/>
      <c r="AH804" s="181"/>
      <c r="AI804" s="181"/>
      <c r="AJ804" s="181"/>
      <c r="AK804" s="181"/>
      <c r="AL804" s="181"/>
      <c r="AM804" s="48"/>
      <c r="AN804" s="53">
        <f>A774</f>
        <v>46345</v>
      </c>
      <c r="AO804" s="54" t="str">
        <f>K775</f>
        <v>Consultorio N° 3</v>
      </c>
      <c r="AP804" s="55">
        <f t="shared" ref="AP804:AQ804" si="553">K796</f>
        <v>0</v>
      </c>
      <c r="AQ804" s="55">
        <f t="shared" si="553"/>
        <v>0</v>
      </c>
      <c r="AR804" s="55">
        <f>AC796</f>
        <v>0</v>
      </c>
      <c r="AS804" s="55">
        <f>AA796</f>
        <v>0</v>
      </c>
      <c r="AT804" s="55">
        <f>AA797</f>
        <v>0</v>
      </c>
      <c r="AU804" s="55">
        <f>AC797</f>
        <v>0</v>
      </c>
      <c r="AV804" s="55">
        <f>AA798</f>
        <v>0</v>
      </c>
      <c r="AW804" s="55">
        <f>AC798</f>
        <v>0</v>
      </c>
      <c r="AX804" s="55">
        <f>AC799</f>
        <v>0</v>
      </c>
      <c r="AY804" s="55">
        <f>N799</f>
        <v>0</v>
      </c>
      <c r="AZ804" s="56"/>
      <c r="BA804" s="56"/>
      <c r="BB804" s="56"/>
      <c r="BC804" s="56"/>
      <c r="BD804" s="56"/>
      <c r="BE804" s="56"/>
      <c r="BF804" s="56"/>
      <c r="BG804" s="56"/>
      <c r="BH804" s="56"/>
      <c r="BI804" s="56"/>
      <c r="BJ804" s="56"/>
      <c r="BK804" s="56"/>
      <c r="BL804" s="56"/>
      <c r="BM804" s="56"/>
      <c r="BN804" s="56"/>
    </row>
    <row r="805" spans="1:66" ht="11.25" customHeight="1">
      <c r="A805" s="220"/>
      <c r="B805" s="38"/>
      <c r="C805" s="205"/>
      <c r="D805" s="208"/>
      <c r="E805" s="57" t="s">
        <v>42</v>
      </c>
      <c r="F805" s="58" t="str">
        <f>IF(D804&lt;&gt;"", VLOOKUP(D804,'Base de Datos'!$A$2:$D1268,3,FALSE()),"")</f>
        <v/>
      </c>
      <c r="G805" s="205"/>
      <c r="H805" s="208"/>
      <c r="I805" s="57" t="s">
        <v>42</v>
      </c>
      <c r="J805" s="58" t="str">
        <f>IF(H804&lt;&gt;"", VLOOKUP(H804,'Base de Datos'!$A$2:$D1268,3,FALSE()),"")</f>
        <v/>
      </c>
      <c r="K805" s="205"/>
      <c r="L805" s="208"/>
      <c r="M805" s="57" t="s">
        <v>42</v>
      </c>
      <c r="N805" s="58" t="str">
        <f>IF(L804&lt;&gt;"", VLOOKUP(L804,'Base de Datos'!$A$2:$D1268,3,FALSE()),"")</f>
        <v/>
      </c>
      <c r="O805" s="43"/>
      <c r="P805" s="153"/>
      <c r="Q805" s="154"/>
      <c r="R805" s="15"/>
      <c r="S805" s="229"/>
      <c r="T805" s="230"/>
      <c r="U805" s="59"/>
      <c r="V805" s="47"/>
      <c r="W805" s="229"/>
      <c r="X805" s="230"/>
      <c r="Y805" s="59"/>
      <c r="Z805" s="47"/>
      <c r="AA805" s="229"/>
      <c r="AB805" s="230"/>
      <c r="AC805" s="59"/>
      <c r="AD805" s="48"/>
      <c r="AE805" s="181"/>
      <c r="AF805" s="181"/>
      <c r="AG805" s="181"/>
      <c r="AH805" s="181"/>
      <c r="AI805" s="181"/>
      <c r="AJ805" s="181"/>
      <c r="AK805" s="181"/>
      <c r="AL805" s="181"/>
      <c r="AM805" s="48"/>
      <c r="AN805" s="53">
        <f>A774</f>
        <v>46345</v>
      </c>
      <c r="AO805" s="54" t="str">
        <f>K775</f>
        <v>Consultorio N° 3</v>
      </c>
      <c r="AP805" s="55">
        <f t="shared" ref="AP805:AQ805" si="554">K800</f>
        <v>0</v>
      </c>
      <c r="AQ805" s="55">
        <f t="shared" si="554"/>
        <v>0</v>
      </c>
      <c r="AR805" s="55">
        <f>AC800</f>
        <v>0</v>
      </c>
      <c r="AS805" s="55">
        <f>AA800</f>
        <v>0</v>
      </c>
      <c r="AT805" s="55">
        <f>AA801</f>
        <v>0</v>
      </c>
      <c r="AU805" s="55">
        <f>AC801</f>
        <v>0</v>
      </c>
      <c r="AV805" s="55">
        <f>AA802</f>
        <v>0</v>
      </c>
      <c r="AW805" s="55">
        <f>AC802</f>
        <v>0</v>
      </c>
      <c r="AX805" s="55">
        <f>AC803</f>
        <v>0</v>
      </c>
      <c r="AY805" s="55">
        <f>N803</f>
        <v>0</v>
      </c>
      <c r="AZ805" s="56"/>
      <c r="BA805" s="56"/>
      <c r="BB805" s="56"/>
      <c r="BC805" s="56"/>
      <c r="BD805" s="56"/>
      <c r="BE805" s="56"/>
      <c r="BF805" s="56"/>
      <c r="BG805" s="56"/>
      <c r="BH805" s="56"/>
      <c r="BI805" s="56"/>
      <c r="BJ805" s="56"/>
      <c r="BK805" s="56"/>
      <c r="BL805" s="56"/>
      <c r="BM805" s="56"/>
      <c r="BN805" s="56"/>
    </row>
    <row r="806" spans="1:66" ht="11.25" customHeight="1">
      <c r="A806" s="220"/>
      <c r="B806" s="38"/>
      <c r="C806" s="205"/>
      <c r="D806" s="208"/>
      <c r="E806" s="57" t="s">
        <v>44</v>
      </c>
      <c r="F806" s="58" t="str">
        <f>IF(D804&lt;&gt;"", VLOOKUP(D804,'Base de Datos'!$A$2:$D1268,4,FALSE()),"")</f>
        <v/>
      </c>
      <c r="G806" s="205"/>
      <c r="H806" s="208"/>
      <c r="I806" s="57" t="s">
        <v>44</v>
      </c>
      <c r="J806" s="58" t="str">
        <f>IF(H804&lt;&gt;"", VLOOKUP(H804,'Base de Datos'!$A$2:$D1268,4,FALSE()),"")</f>
        <v/>
      </c>
      <c r="K806" s="205"/>
      <c r="L806" s="208"/>
      <c r="M806" s="57" t="s">
        <v>44</v>
      </c>
      <c r="N806" s="58" t="str">
        <f>IF(L804&lt;&gt;"", VLOOKUP(L804,'Base de Datos'!$A$2:$D1268,4,FALSE()),"")</f>
        <v/>
      </c>
      <c r="O806" s="43"/>
      <c r="P806" s="153"/>
      <c r="Q806" s="154"/>
      <c r="R806" s="15"/>
      <c r="S806" s="229"/>
      <c r="T806" s="230"/>
      <c r="U806" s="59"/>
      <c r="V806" s="47"/>
      <c r="W806" s="229"/>
      <c r="X806" s="230"/>
      <c r="Y806" s="59"/>
      <c r="Z806" s="47"/>
      <c r="AA806" s="229"/>
      <c r="AB806" s="230"/>
      <c r="AC806" s="59"/>
      <c r="AD806" s="48"/>
      <c r="AE806" s="181"/>
      <c r="AF806" s="181"/>
      <c r="AG806" s="181"/>
      <c r="AH806" s="181"/>
      <c r="AI806" s="181"/>
      <c r="AJ806" s="181"/>
      <c r="AK806" s="181"/>
      <c r="AL806" s="181"/>
      <c r="AM806" s="48"/>
      <c r="AN806" s="53">
        <f>A774</f>
        <v>46345</v>
      </c>
      <c r="AO806" s="54" t="str">
        <f>K775</f>
        <v>Consultorio N° 3</v>
      </c>
      <c r="AP806" s="55">
        <f t="shared" ref="AP806:AQ806" si="555">K804</f>
        <v>0</v>
      </c>
      <c r="AQ806" s="55">
        <f t="shared" si="555"/>
        <v>0</v>
      </c>
      <c r="AR806" s="55">
        <f>AC804</f>
        <v>0</v>
      </c>
      <c r="AS806" s="55">
        <f>AA804</f>
        <v>0</v>
      </c>
      <c r="AT806" s="55">
        <f>AA805</f>
        <v>0</v>
      </c>
      <c r="AU806" s="55">
        <f>AC805</f>
        <v>0</v>
      </c>
      <c r="AV806" s="55">
        <f>AA806</f>
        <v>0</v>
      </c>
      <c r="AW806" s="55">
        <f>AC806</f>
        <v>0</v>
      </c>
      <c r="AX806" s="55">
        <f>AC807</f>
        <v>0</v>
      </c>
      <c r="AY806" s="55">
        <f>N807</f>
        <v>0</v>
      </c>
      <c r="AZ806" s="56"/>
      <c r="BA806" s="56"/>
      <c r="BB806" s="56"/>
      <c r="BC806" s="56"/>
      <c r="BD806" s="56"/>
      <c r="BE806" s="56"/>
      <c r="BF806" s="56"/>
      <c r="BG806" s="56"/>
      <c r="BH806" s="56"/>
      <c r="BI806" s="56"/>
      <c r="BJ806" s="56"/>
      <c r="BK806" s="56"/>
      <c r="BL806" s="56"/>
      <c r="BM806" s="56"/>
      <c r="BN806" s="56"/>
    </row>
    <row r="807" spans="1:66" ht="11.25" customHeight="1">
      <c r="A807" s="221"/>
      <c r="B807" s="38"/>
      <c r="C807" s="206"/>
      <c r="D807" s="209"/>
      <c r="E807" s="85" t="s">
        <v>46</v>
      </c>
      <c r="F807" s="86"/>
      <c r="G807" s="206"/>
      <c r="H807" s="209"/>
      <c r="I807" s="85" t="s">
        <v>46</v>
      </c>
      <c r="J807" s="108"/>
      <c r="K807" s="206"/>
      <c r="L807" s="209"/>
      <c r="M807" s="85" t="s">
        <v>46</v>
      </c>
      <c r="N807" s="108"/>
      <c r="O807" s="43"/>
      <c r="P807" s="153"/>
      <c r="Q807" s="154"/>
      <c r="R807" s="15"/>
      <c r="S807" s="227" t="str">
        <f>IF(OR(S804="Empleado",S804="Familiar"),"Nombre del Empleado","N° Factura")</f>
        <v>N° Factura</v>
      </c>
      <c r="T807" s="228"/>
      <c r="U807" s="89"/>
      <c r="V807" s="47"/>
      <c r="W807" s="227" t="str">
        <f>IF(OR(W804="Empleado",W804="Familiar"),"Nombre del Empleado","N° Factura")</f>
        <v>N° Factura</v>
      </c>
      <c r="X807" s="228"/>
      <c r="Y807" s="89"/>
      <c r="Z807" s="47"/>
      <c r="AA807" s="227" t="str">
        <f>IF(OR(AA804="Empleado",AA804="Familiar"),"Nombre del Empleado","N° Factura")</f>
        <v>N° Factura</v>
      </c>
      <c r="AB807" s="228"/>
      <c r="AC807" s="89"/>
      <c r="AD807" s="48"/>
      <c r="AE807" s="181"/>
      <c r="AF807" s="181"/>
      <c r="AG807" s="181"/>
      <c r="AH807" s="181"/>
      <c r="AI807" s="181"/>
      <c r="AJ807" s="181"/>
      <c r="AK807" s="181"/>
      <c r="AL807" s="181"/>
      <c r="AM807" s="48"/>
      <c r="AN807" s="53">
        <f>A774</f>
        <v>46345</v>
      </c>
      <c r="AO807" s="54" t="str">
        <f>K775</f>
        <v>Consultorio N° 3</v>
      </c>
      <c r="AP807" s="55">
        <f t="shared" ref="AP807:AQ807" si="556">K808</f>
        <v>0</v>
      </c>
      <c r="AQ807" s="55">
        <f t="shared" si="556"/>
        <v>0</v>
      </c>
      <c r="AR807" s="55">
        <f>AC808</f>
        <v>0</v>
      </c>
      <c r="AS807" s="55">
        <f>AA808</f>
        <v>0</v>
      </c>
      <c r="AT807" s="55">
        <f>AA809</f>
        <v>0</v>
      </c>
      <c r="AU807" s="55">
        <f>AC809</f>
        <v>0</v>
      </c>
      <c r="AV807" s="55">
        <f>AA810</f>
        <v>0</v>
      </c>
      <c r="AW807" s="55">
        <f>AC810</f>
        <v>0</v>
      </c>
      <c r="AX807" s="55">
        <f>AC811</f>
        <v>0</v>
      </c>
      <c r="AY807" s="55">
        <f>N811</f>
        <v>0</v>
      </c>
      <c r="AZ807" s="56"/>
      <c r="BA807" s="56"/>
      <c r="BB807" s="56"/>
      <c r="BC807" s="56"/>
      <c r="BD807" s="56"/>
      <c r="BE807" s="56"/>
      <c r="BF807" s="56"/>
      <c r="BG807" s="56"/>
      <c r="BH807" s="56"/>
      <c r="BI807" s="56"/>
      <c r="BJ807" s="56"/>
      <c r="BK807" s="56"/>
      <c r="BL807" s="56"/>
      <c r="BM807" s="56"/>
      <c r="BN807" s="56"/>
    </row>
    <row r="808" spans="1:66" ht="11.25" customHeight="1">
      <c r="A808" s="222">
        <f>A804+$Q$13/1440</f>
        <v>0.66666666666666652</v>
      </c>
      <c r="B808" s="38"/>
      <c r="C808" s="204"/>
      <c r="D808" s="207"/>
      <c r="E808" s="40" t="s">
        <v>36</v>
      </c>
      <c r="F808" s="42" t="str">
        <f>IF(D808&lt;&gt;"", VLOOKUP(D808,'Base de Datos'!$A$2:$D1268,2,FALSE()),"")</f>
        <v/>
      </c>
      <c r="G808" s="204"/>
      <c r="H808" s="216"/>
      <c r="I808" s="40" t="s">
        <v>36</v>
      </c>
      <c r="J808" s="42" t="str">
        <f>IF(H808&lt;&gt;"", VLOOKUP(H808,'Base de Datos'!$A$2:$D1268,2,FALSE()),"")</f>
        <v/>
      </c>
      <c r="K808" s="204"/>
      <c r="L808" s="216"/>
      <c r="M808" s="40" t="s">
        <v>36</v>
      </c>
      <c r="N808" s="42" t="str">
        <f>IF(L808&lt;&gt;"", VLOOKUP(L808,'Base de Datos'!$A$2:$D1268,2,FALSE()),"")</f>
        <v/>
      </c>
      <c r="O808" s="43"/>
      <c r="P808" s="3"/>
      <c r="Q808" s="3"/>
      <c r="R808" s="15"/>
      <c r="S808" s="45"/>
      <c r="T808" s="45" t="s">
        <v>37</v>
      </c>
      <c r="U808" s="46"/>
      <c r="V808" s="47"/>
      <c r="W808" s="45"/>
      <c r="X808" s="45" t="s">
        <v>37</v>
      </c>
      <c r="Y808" s="46"/>
      <c r="Z808" s="47"/>
      <c r="AA808" s="45"/>
      <c r="AB808" s="45" t="s">
        <v>37</v>
      </c>
      <c r="AC808" s="46"/>
      <c r="AD808" s="48"/>
      <c r="AE808" s="181"/>
      <c r="AF808" s="181"/>
      <c r="AG808" s="181"/>
      <c r="AH808" s="181"/>
      <c r="AI808" s="181"/>
      <c r="AJ808" s="181"/>
      <c r="AK808" s="181"/>
      <c r="AL808" s="181"/>
      <c r="AM808" s="48"/>
      <c r="AN808" s="53">
        <f>A774</f>
        <v>46345</v>
      </c>
      <c r="AO808" s="54" t="str">
        <f>K775</f>
        <v>Consultorio N° 3</v>
      </c>
      <c r="AP808" s="55">
        <f t="shared" ref="AP808:AQ808" si="557">K812</f>
        <v>0</v>
      </c>
      <c r="AQ808" s="55">
        <f t="shared" si="557"/>
        <v>0</v>
      </c>
      <c r="AR808" s="55">
        <f>AC812</f>
        <v>0</v>
      </c>
      <c r="AS808" s="55">
        <f>AA812</f>
        <v>0</v>
      </c>
      <c r="AT808" s="55">
        <f>AA813</f>
        <v>0</v>
      </c>
      <c r="AU808" s="55">
        <f>AC813</f>
        <v>0</v>
      </c>
      <c r="AV808" s="55">
        <f>AA814</f>
        <v>0</v>
      </c>
      <c r="AW808" s="55">
        <f>AC814</f>
        <v>0</v>
      </c>
      <c r="AX808" s="55">
        <f>AC815</f>
        <v>0</v>
      </c>
      <c r="AY808" s="55">
        <f>N815</f>
        <v>0</v>
      </c>
      <c r="AZ808" s="56"/>
      <c r="BA808" s="56"/>
      <c r="BB808" s="56"/>
      <c r="BC808" s="56"/>
      <c r="BD808" s="56"/>
      <c r="BE808" s="56"/>
      <c r="BF808" s="56"/>
      <c r="BG808" s="56"/>
      <c r="BH808" s="56"/>
      <c r="BI808" s="56"/>
      <c r="BJ808" s="56"/>
      <c r="BK808" s="56"/>
      <c r="BL808" s="56"/>
      <c r="BM808" s="56"/>
      <c r="BN808" s="56"/>
    </row>
    <row r="809" spans="1:66" ht="11.25" customHeight="1">
      <c r="A809" s="220"/>
      <c r="B809" s="38"/>
      <c r="C809" s="205"/>
      <c r="D809" s="208"/>
      <c r="E809" s="57" t="s">
        <v>42</v>
      </c>
      <c r="F809" s="58" t="str">
        <f>IF(D808&lt;&gt;"", VLOOKUP(D808,'Base de Datos'!$A$2:$D1268,3,FALSE()),"")</f>
        <v/>
      </c>
      <c r="G809" s="205"/>
      <c r="H809" s="208"/>
      <c r="I809" s="57" t="s">
        <v>42</v>
      </c>
      <c r="J809" s="58" t="str">
        <f>IF(H808&lt;&gt;"", VLOOKUP(H808,'Base de Datos'!$A$2:$D1268,3,FALSE()),"")</f>
        <v/>
      </c>
      <c r="K809" s="205"/>
      <c r="L809" s="208"/>
      <c r="M809" s="57" t="s">
        <v>42</v>
      </c>
      <c r="N809" s="58" t="str">
        <f>IF(L808&lt;&gt;"", VLOOKUP(L808,'Base de Datos'!$A$2:$D1268,3,FALSE()),"")</f>
        <v/>
      </c>
      <c r="O809" s="43"/>
      <c r="P809" s="3"/>
      <c r="Q809" s="3"/>
      <c r="R809" s="15"/>
      <c r="S809" s="229"/>
      <c r="T809" s="230"/>
      <c r="U809" s="59"/>
      <c r="V809" s="47"/>
      <c r="W809" s="229"/>
      <c r="X809" s="230"/>
      <c r="Y809" s="59"/>
      <c r="Z809" s="47"/>
      <c r="AA809" s="229"/>
      <c r="AB809" s="230"/>
      <c r="AC809" s="59"/>
      <c r="AD809" s="48"/>
      <c r="AE809" s="235">
        <f>A774</f>
        <v>46345</v>
      </c>
      <c r="AF809" s="236"/>
      <c r="AG809" s="236"/>
      <c r="AH809" s="236"/>
      <c r="AI809" s="236"/>
      <c r="AJ809" s="236"/>
      <c r="AK809" s="236"/>
      <c r="AL809" s="237"/>
      <c r="AM809" s="48"/>
      <c r="AN809" s="155">
        <f>A774</f>
        <v>46345</v>
      </c>
      <c r="AO809" s="156" t="str">
        <f>K775</f>
        <v>Consultorio N° 3</v>
      </c>
      <c r="AP809" s="156">
        <f t="shared" ref="AP809:AQ809" si="558">K816</f>
        <v>0</v>
      </c>
      <c r="AQ809" s="156">
        <f t="shared" si="558"/>
        <v>0</v>
      </c>
      <c r="AR809" s="156">
        <f>AC816</f>
        <v>0</v>
      </c>
      <c r="AS809" s="156">
        <f>AA816</f>
        <v>0</v>
      </c>
      <c r="AT809" s="156">
        <f>AA817</f>
        <v>0</v>
      </c>
      <c r="AU809" s="156">
        <f>AC817</f>
        <v>0</v>
      </c>
      <c r="AV809" s="156">
        <f>AA818</f>
        <v>0</v>
      </c>
      <c r="AW809" s="156">
        <f>AC818</f>
        <v>0</v>
      </c>
      <c r="AX809" s="156">
        <f>AC819</f>
        <v>0</v>
      </c>
      <c r="AY809" s="156">
        <f>N819</f>
        <v>0</v>
      </c>
      <c r="AZ809" s="48"/>
      <c r="BA809" s="48"/>
      <c r="BB809" s="48"/>
      <c r="BC809" s="48"/>
      <c r="BD809" s="48"/>
      <c r="BE809" s="48"/>
      <c r="BF809" s="48"/>
      <c r="BG809" s="48"/>
      <c r="BH809" s="48"/>
      <c r="BI809" s="48"/>
      <c r="BJ809" s="48"/>
      <c r="BK809" s="48"/>
      <c r="BL809" s="48"/>
      <c r="BM809" s="48"/>
      <c r="BN809" s="48"/>
    </row>
    <row r="810" spans="1:66" ht="11.25" customHeight="1">
      <c r="A810" s="220"/>
      <c r="B810" s="38"/>
      <c r="C810" s="205"/>
      <c r="D810" s="208"/>
      <c r="E810" s="57" t="s">
        <v>44</v>
      </c>
      <c r="F810" s="58" t="str">
        <f>IF(D808&lt;&gt;"", VLOOKUP(D808,'Base de Datos'!$A$2:$D1268,4,FALSE()),"")</f>
        <v/>
      </c>
      <c r="G810" s="205"/>
      <c r="H810" s="208"/>
      <c r="I810" s="57" t="s">
        <v>44</v>
      </c>
      <c r="J810" s="58" t="str">
        <f>IF(H808&lt;&gt;"", VLOOKUP(H808,'Base de Datos'!$A$2:$D1268,4,FALSE()),"")</f>
        <v/>
      </c>
      <c r="K810" s="205"/>
      <c r="L810" s="208"/>
      <c r="M810" s="57" t="s">
        <v>44</v>
      </c>
      <c r="N810" s="58" t="str">
        <f>IF(L808&lt;&gt;"", VLOOKUP(L808,'Base de Datos'!$A$2:$D1268,4,FALSE()),"")</f>
        <v/>
      </c>
      <c r="O810" s="43"/>
      <c r="P810" s="3"/>
      <c r="Q810" s="3"/>
      <c r="R810" s="15"/>
      <c r="S810" s="229"/>
      <c r="T810" s="230"/>
      <c r="U810" s="59"/>
      <c r="V810" s="47"/>
      <c r="W810" s="229"/>
      <c r="X810" s="230"/>
      <c r="Y810" s="59"/>
      <c r="Z810" s="47"/>
      <c r="AA810" s="229"/>
      <c r="AB810" s="230"/>
      <c r="AC810" s="59"/>
      <c r="AD810" s="48"/>
      <c r="AE810" s="238" t="s">
        <v>20</v>
      </c>
      <c r="AF810" s="239"/>
      <c r="AG810" s="157" t="s">
        <v>21</v>
      </c>
      <c r="AH810" s="158" t="s">
        <v>22</v>
      </c>
      <c r="AI810" s="159" t="s">
        <v>23</v>
      </c>
      <c r="AJ810" s="159" t="s">
        <v>24</v>
      </c>
      <c r="AK810" s="159" t="s">
        <v>25</v>
      </c>
      <c r="AL810" s="160" t="s">
        <v>26</v>
      </c>
      <c r="AM810" s="48"/>
      <c r="AN810" s="155">
        <f>A774</f>
        <v>46345</v>
      </c>
      <c r="AO810" s="156" t="str">
        <f>K775</f>
        <v>Consultorio N° 3</v>
      </c>
      <c r="AP810" s="156">
        <f t="shared" ref="AP810:AQ810" si="559">K820</f>
        <v>0</v>
      </c>
      <c r="AQ810" s="156">
        <f t="shared" si="559"/>
        <v>0</v>
      </c>
      <c r="AR810" s="156">
        <f>AC820</f>
        <v>0</v>
      </c>
      <c r="AS810" s="156">
        <f>AA820</f>
        <v>0</v>
      </c>
      <c r="AT810" s="156">
        <f>AA821</f>
        <v>0</v>
      </c>
      <c r="AU810" s="156">
        <f>AC821</f>
        <v>0</v>
      </c>
      <c r="AV810" s="156">
        <f>AA822</f>
        <v>0</v>
      </c>
      <c r="AW810" s="156">
        <f>AC822</f>
        <v>0</v>
      </c>
      <c r="AX810" s="156">
        <f>AC823</f>
        <v>0</v>
      </c>
      <c r="AY810" s="156">
        <f>N823</f>
        <v>0</v>
      </c>
      <c r="AZ810" s="48"/>
      <c r="BA810" s="48"/>
      <c r="BB810" s="48"/>
      <c r="BC810" s="48"/>
      <c r="BD810" s="48"/>
      <c r="BE810" s="48"/>
      <c r="BF810" s="48"/>
      <c r="BG810" s="48"/>
      <c r="BH810" s="48"/>
      <c r="BI810" s="48"/>
      <c r="BJ810" s="48"/>
      <c r="BK810" s="48"/>
      <c r="BL810" s="48"/>
      <c r="BM810" s="48"/>
      <c r="BN810" s="48"/>
    </row>
    <row r="811" spans="1:66" ht="11.25" customHeight="1">
      <c r="A811" s="221"/>
      <c r="B811" s="38"/>
      <c r="C811" s="206"/>
      <c r="D811" s="209"/>
      <c r="E811" s="85" t="s">
        <v>46</v>
      </c>
      <c r="F811" s="86"/>
      <c r="G811" s="206"/>
      <c r="H811" s="209"/>
      <c r="I811" s="85" t="s">
        <v>46</v>
      </c>
      <c r="J811" s="108"/>
      <c r="K811" s="206"/>
      <c r="L811" s="209"/>
      <c r="M811" s="85" t="s">
        <v>46</v>
      </c>
      <c r="N811" s="108"/>
      <c r="O811" s="43"/>
      <c r="P811" s="3"/>
      <c r="Q811" s="3"/>
      <c r="R811" s="15"/>
      <c r="S811" s="227" t="str">
        <f>IF(OR(S808="Empleado",S808="Familiar"),"Nombre del Empleado","N° Factura")</f>
        <v>N° Factura</v>
      </c>
      <c r="T811" s="228"/>
      <c r="U811" s="89"/>
      <c r="V811" s="47"/>
      <c r="W811" s="227" t="str">
        <f>IF(OR(W808="Empleado",W808="Familiar"),"Nombre del Empleado","N° Factura")</f>
        <v>N° Factura</v>
      </c>
      <c r="X811" s="228"/>
      <c r="Y811" s="89"/>
      <c r="Z811" s="47"/>
      <c r="AA811" s="227" t="str">
        <f>IF(OR(AA808="Empleado",AA808="Familiar"),"Nombre del Empleado","N° Factura")</f>
        <v>N° Factura</v>
      </c>
      <c r="AB811" s="228"/>
      <c r="AC811" s="89"/>
      <c r="AD811" s="48"/>
      <c r="AE811" s="240" t="s">
        <v>38</v>
      </c>
      <c r="AF811" s="230"/>
      <c r="AG811" s="161">
        <f t="array" aca="1" ref="AG811" ca="1">COUNTIFS(AP776:AP816, "💲", AY776:AY816, INDIRECT("AE" &amp; ROW())) + COUNTIFS(AP776:AP816, "📦", AY776:AY816, INDIRECT("AE" &amp; ROW())) + COUNTIFS(AP776:AP816, "✅", AY776:AY816, INDIRECT("AE" &amp; ROW()))</f>
        <v>0</v>
      </c>
      <c r="AH811" s="162">
        <f t="array" aca="1" ref="AH811" ca="1">COUNTIFS(AP776:AP816, "💲", AY776:AY816, INDIRECT("AE" &amp; ROW())) + COUNTIFS(AP776:AP816, "📦", AY776:AY816, INDIRECT("AE" &amp; ROW()))</f>
        <v>0</v>
      </c>
      <c r="AI811" s="139">
        <f t="array" aca="1" ref="AI811" ca="1">SUMIFS(AR776:AR816, AY776:AY816, INDIRECT("AE" &amp; ROW()), AP776:AP816, "💲") + SUMIFS(AR776:AR816, AY776:AY816, INDIRECT("AE" &amp; ROW()), AP776:AP816, "📦")</f>
        <v>0</v>
      </c>
      <c r="AJ811" s="139">
        <f t="array" aca="1" ref="AJ811" ca="1">(
    SUMIFS(AR776:AR816, AY776:AY816, INDIRECT("AE" &amp; ROW()), AP776:AP816, "💲") +
    SUMIFS(AR776:AR816, AY776:AY816, INDIRECT("AE" &amp; ROW()), AP776:AP816, "📦")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
        SUMIFS(AR776:AR816, AY776:AY816, INDIRECT("AE" &amp; ROW()), AP776:AP816, "💲", AS776:AS816, "Familiar") +
        SUMIFS(AR776:AR816, AY776:AY816, INDIRECT("AE" &amp; ROW()), AP776:AP816, "📦", AS776:AS816, "Familiar")
    ) / 2
)  -
(
    (
        SUMIFS(AR776:AR816, AY776:AY816, INDIRECT("AE" &amp; ROW()), AP776:AP816, "💲", AS776:AS816, "Exonerado ADH") +
        SUMIFS(AR776:AR816, AY776:AY816, INDIRECT("AE" &amp; ROW()), AP776:AP816, "📦", AS776:AS816, "Exonerado ADH")
    ) / 2
)  -
(
    (
        SUMIFS(AR776:AR816, AY776:AY816, INDIRECT("AE" &amp; ROW()), AP776:AP816, "💲", AS776:AS816, "Exonerado Doctor") +
        SUMIFS(AR776:AR816, AY776:AY816, INDIRECT("AE" &amp; ROW()), AP776:AP816, "📦", AS776:AS816, "Exonerado Doctor")
    ) / 2
)</f>
        <v>0</v>
      </c>
      <c r="AK811" s="139">
        <f t="array" aca="1" ref="AK811" ca="1">(
    SUMIFS(AR776:AR816, AY776:AY816, INDIRECT("AE" &amp; ROW()), AP776:AP816, "💲") +
    SUMIFS(AR776:AR816, AY776:AY816, INDIRECT("AE" &amp; ROW()), AP776:AP816, "📦")
) -
(
    SUMIFS(AR776:AR816, AY776:AY816, INDIRECT("AE" &amp; ROW()), AP776:AP816, "💲", AS776:AS816, "Familiar") +
    SUMIFS(AR776:AR816, AY776:AY816, INDIRECT("AE" &amp; ROW()), AP776:AP816, "📦", AS776:AS816, "Familiar")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SUMIFS(AR776:AR816, AY776:AY816, INDIRECT("AE" &amp; ROW()), AP776:AP816, "💲", AS776:AS816, "Exonerado ADH") +
    SUMIFS(AR776:AR816, AY776:AY816, INDIRECT("AE" &amp; ROW()), AP776:AP816, "📦", AS776:AS816, "Exonerado ADH")
) -
(
    (
        SUMIFS(AR776:AR816, AY776:AY816, INDIRECT("AE" &amp; ROW()), AP776:AP816, "💲", AS776:AS816, "Exonerado Doctor") +
        SUMIFS(AR776:AR816, AY776:AY816, INDIRECT("AE" &amp; ROW()), AP776:AP816, "📦", AS776:AS816, "Exonerado Doctor")
    ) / 2
) -
(
    (
        SUMIFS(AR776:AR816, AY776:AY816, INDIRECT("AE" &amp; ROW()), AP776:AP816, "💲", AS776:AS816, "") +
        SUMIFS(AR776:AR816, AY776:AY816, INDIRECT("AE" &amp; ROW()), AP776:AP816, "📦", AS776:AS816, "")
    ) / 2
)</f>
        <v>0</v>
      </c>
      <c r="AL811" s="140">
        <f t="array" aca="1" ref="AL811" ca="1">(
    SUMIFS(AR776:AR816, AY776:AY816, INDIRECT("AE" &amp; ROW()), AP776:AP816, "💲") +
    SUMIFS(AR776:AR816, AY776:AY816, INDIRECT("AE" &amp; ROW()), AP776:AP816, "📦")
) -
(
    (
        SUMIFS(AR776:AR816, AY776:AY816, INDIRECT("AE" &amp; ROW()), AP776:AP816, "💲", AS776:AS816, "Familiar") +
        SUMIFS(AR776:AR816, AY776:AY816, INDIRECT("AE" &amp; ROW()), AP776:AP816, "📦", AS776:AS816, "Familiar")
    ) / 2
) -
(
    (
        SUMIFS(AR776:AR816, AY776:AY816, INDIRECT("AE" &amp; ROW()), AP776:AP816, "💲", AS776:AS816, "Participante") +
        SUMIFS(AR776:AR816, AY776:AY816, INDIRECT("AE" &amp; ROW()), AP776:AP816, "📦", AS776:AS816, "Participante")
    ) / 2
) -
(
    (
        SUMIFS(AR776:AR816, AY776:AY816, INDIRECT("AE" &amp; ROW()), AP776:AP816, "💲", AS776:AS816, "Empleado") +
        SUMIFS(AR776:AR816, AY776:AY816, INDIRECT("AE" &amp; ROW()), AP776:AP816, "📦", AS776:AS816, "Empleado")
    ) / 2
) -
(
    (
        SUMIFS(AR776:AR816, AY776:AY816, INDIRECT("AE" &amp; ROW()), AP776:AP816, "💲", AS776:AS816, "Exonerado ADH") +
        SUMIFS(AR776:AR816, AY776:AY816, INDIRECT("AE" &amp; ROW()), AP776:AP816, "📦", AS776:AS816, "Exonerado ADH")
    ) / 2
) -
(
    SUMIFS(AR776:AR816, AY776:AY816, INDIRECT("AE" &amp; ROW()), AP776:AP816, "💲", AS776:AS816, "Exonerado Doctor") +
    SUMIFS(AR776:AR816, AY776:AY816, INDIRECT("AE" &amp; ROW()), AP776:AP816, "📦", AS776:AS816, "Exonerado Doctor")
) -
(
    (
        SUMIFS(AR776:AR816, AY776:AY816, INDIRECT("AE" &amp; ROW()), AP776:AP816, "💲", AS776:AS816, "") +
        SUMIFS(AR776:AR816, AY776:AY816, INDIRECT("AE" &amp; ROW()), AP776:AP816, "📦", AS776:AS816, "")
    ) / 2
)</f>
        <v>0</v>
      </c>
      <c r="AM811" s="48"/>
      <c r="AN811" s="155">
        <f>A774</f>
        <v>46345</v>
      </c>
      <c r="AO811" s="156" t="str">
        <f>K775</f>
        <v>Consultorio N° 3</v>
      </c>
      <c r="AP811" s="156">
        <f t="shared" ref="AP811:AQ811" si="560">K824</f>
        <v>0</v>
      </c>
      <c r="AQ811" s="156">
        <f t="shared" si="560"/>
        <v>0</v>
      </c>
      <c r="AR811" s="156">
        <f>AC824</f>
        <v>0</v>
      </c>
      <c r="AS811" s="156">
        <f>AA824</f>
        <v>0</v>
      </c>
      <c r="AT811" s="156">
        <f>AA825</f>
        <v>0</v>
      </c>
      <c r="AU811" s="156">
        <f>AC825</f>
        <v>0</v>
      </c>
      <c r="AV811" s="156">
        <f>AA826</f>
        <v>0</v>
      </c>
      <c r="AW811" s="156">
        <f>AC826</f>
        <v>0</v>
      </c>
      <c r="AX811" s="156">
        <f>AC827</f>
        <v>0</v>
      </c>
      <c r="AY811" s="156">
        <f>N827</f>
        <v>0</v>
      </c>
      <c r="AZ811" s="48"/>
      <c r="BA811" s="48"/>
      <c r="BB811" s="48"/>
      <c r="BC811" s="48"/>
      <c r="BD811" s="48"/>
      <c r="BE811" s="48"/>
      <c r="BF811" s="48"/>
      <c r="BG811" s="48"/>
      <c r="BH811" s="48"/>
      <c r="BI811" s="48"/>
      <c r="BJ811" s="48"/>
      <c r="BK811" s="48"/>
      <c r="BL811" s="48"/>
      <c r="BM811" s="48"/>
      <c r="BN811" s="48"/>
    </row>
    <row r="812" spans="1:66" ht="11.25" customHeight="1">
      <c r="A812" s="222">
        <f>A808+$Q$13/1440</f>
        <v>0.70833333333333315</v>
      </c>
      <c r="B812" s="38"/>
      <c r="C812" s="204"/>
      <c r="D812" s="207"/>
      <c r="E812" s="40" t="s">
        <v>36</v>
      </c>
      <c r="F812" s="42" t="str">
        <f>IF(D812&lt;&gt;"", VLOOKUP(D812,'Base de Datos'!$A$2:$D1268,2,FALSE()),"")</f>
        <v/>
      </c>
      <c r="G812" s="204"/>
      <c r="H812" s="216"/>
      <c r="I812" s="40" t="s">
        <v>36</v>
      </c>
      <c r="J812" s="42" t="str">
        <f>IF(H812&lt;&gt;"", VLOOKUP(H812,'Base de Datos'!$A$2:$D1268,2,FALSE()),"")</f>
        <v/>
      </c>
      <c r="K812" s="204"/>
      <c r="L812" s="216"/>
      <c r="M812" s="40" t="s">
        <v>36</v>
      </c>
      <c r="N812" s="42" t="str">
        <f>IF(L812&lt;&gt;"", VLOOKUP(L812,'Base de Datos'!$A$2:$D1268,2,FALSE()),"")</f>
        <v/>
      </c>
      <c r="O812" s="43"/>
      <c r="P812" s="163"/>
      <c r="Q812" s="3"/>
      <c r="R812" s="15"/>
      <c r="S812" s="45"/>
      <c r="T812" s="45" t="s">
        <v>37</v>
      </c>
      <c r="U812" s="46"/>
      <c r="V812" s="47"/>
      <c r="W812" s="45"/>
      <c r="X812" s="45" t="s">
        <v>37</v>
      </c>
      <c r="Y812" s="46"/>
      <c r="Z812" s="47"/>
      <c r="AA812" s="45"/>
      <c r="AB812" s="45" t="s">
        <v>37</v>
      </c>
      <c r="AC812" s="46"/>
      <c r="AD812" s="48"/>
      <c r="AE812" s="240" t="s">
        <v>43</v>
      </c>
      <c r="AF812" s="230"/>
      <c r="AG812" s="161">
        <f t="array" aca="1" ref="AG812" ca="1">COUNTIFS(AP776:AP816, "💲", AY776:AY816, INDIRECT("AE" &amp; ROW())) + COUNTIFS(AP776:AP816, "📦", AY776:AY816, INDIRECT("AE" &amp; ROW())) + COUNTIFS(AP776:AP816, "✅", AY776:AY816, INDIRECT("AE" &amp; ROW()))</f>
        <v>0</v>
      </c>
      <c r="AH812" s="162">
        <f t="array" aca="1" ref="AH812" ca="1">COUNTIFS(AP776:AP816, "💲", AY776:AY816, INDIRECT("AE" &amp; ROW())) + COUNTIFS(AP776:AP816, "📦", AY776:AY816, INDIRECT("AE" &amp; ROW()))</f>
        <v>0</v>
      </c>
      <c r="AI812" s="139">
        <f t="array" aca="1" ref="AI812" ca="1">SUMIFS(AR776:AR816, AY776:AY816, INDIRECT("AE" &amp; ROW()), AP776:AP816, "💲") + SUMIFS(AR776:AR816, AY776:AY816, INDIRECT("AE" &amp; ROW()), AP776:AP816, "📦")</f>
        <v>0</v>
      </c>
      <c r="AJ812" s="139">
        <f t="array" aca="1" ref="AJ812" ca="1">(
    SUMIFS(AR776:AR816, AY776:AY816, INDIRECT("AE" &amp; ROW()), AP776:AP816, "💲") +
    SUMIFS(AR776:AR816, AY776:AY816, INDIRECT("AE" &amp; ROW()), AP776:AP816, "📦")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
        SUMIFS(AR776:AR816, AY776:AY816, INDIRECT("AE" &amp; ROW()), AP776:AP816, "💲", AS776:AS816, "Familiar") +
        SUMIFS(AR776:AR816, AY776:AY816, INDIRECT("AE" &amp; ROW()), AP776:AP816, "📦", AS776:AS816, "Familiar")
    ) / 2
)  -
(
    (
        SUMIFS(AR776:AR816, AY776:AY816, INDIRECT("AE" &amp; ROW()), AP776:AP816, "💲", AS776:AS816, "Exonerado ADH") +
        SUMIFS(AR776:AR816, AY776:AY816, INDIRECT("AE" &amp; ROW()), AP776:AP816, "📦", AS776:AS816, "Exonerado ADH")
    ) / 2
)  -
(
    (
        SUMIFS(AR776:AR816, AY776:AY816, INDIRECT("AE" &amp; ROW()), AP776:AP816, "💲", AS776:AS816, "Exonerado Doctor") +
        SUMIFS(AR776:AR816, AY776:AY816, INDIRECT("AE" &amp; ROW()), AP776:AP816, "📦", AS776:AS816, "Exonerado Doctor")
    ) / 2
)</f>
        <v>0</v>
      </c>
      <c r="AK812" s="139">
        <f t="array" aca="1" ref="AK812" ca="1">(
    SUMIFS(AR776:AR816, AY776:AY816, INDIRECT("AE" &amp; ROW()), AP776:AP816, "💲") +
    SUMIFS(AR776:AR816, AY776:AY816, INDIRECT("AE" &amp; ROW()), AP776:AP816, "📦")
) -
(
    SUMIFS(AR776:AR816, AY776:AY816, INDIRECT("AE" &amp; ROW()), AP776:AP816, "💲", AS776:AS816, "Familiar") +
    SUMIFS(AR776:AR816, AY776:AY816, INDIRECT("AE" &amp; ROW()), AP776:AP816, "📦", AS776:AS816, "Familiar")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SUMIFS(AR776:AR816, AY776:AY816, INDIRECT("AE" &amp; ROW()), AP776:AP816, "💲", AS776:AS816, "Exonerado ADH") +
    SUMIFS(AR776:AR816, AY776:AY816, INDIRECT("AE" &amp; ROW()), AP776:AP816, "📦", AS776:AS816, "Exonerado ADH")
) -
(
    (
        SUMIFS(AR776:AR816, AY776:AY816, INDIRECT("AE" &amp; ROW()), AP776:AP816, "💲", AS776:AS816, "Exonerado Doctor") +
        SUMIFS(AR776:AR816, AY776:AY816, INDIRECT("AE" &amp; ROW()), AP776:AP816, "📦", AS776:AS816, "Exonerado Doctor")
    ) / 2
) -
(
    (
        SUMIFS(AR776:AR816, AY776:AY816, INDIRECT("AE" &amp; ROW()), AP776:AP816, "💲", AS776:AS816, "") +
        SUMIFS(AR776:AR816, AY776:AY816, INDIRECT("AE" &amp; ROW()), AP776:AP816, "📦", AS776:AS816, "")
    ) / 2
)</f>
        <v>0</v>
      </c>
      <c r="AL812" s="140">
        <f t="array" aca="1" ref="AL812" ca="1">(
    SUMIFS(AR776:AR816, AY776:AY816, INDIRECT("AE" &amp; ROW()), AP776:AP816, "💲") +
    SUMIFS(AR776:AR816, AY776:AY816, INDIRECT("AE" &amp; ROW()), AP776:AP816, "📦")
) -
(
    (
        SUMIFS(AR776:AR816, AY776:AY816, INDIRECT("AE" &amp; ROW()), AP776:AP816, "💲", AS776:AS816, "Familiar") +
        SUMIFS(AR776:AR816, AY776:AY816, INDIRECT("AE" &amp; ROW()), AP776:AP816, "📦", AS776:AS816, "Familiar")
    ) / 2
) -
(
    (
        SUMIFS(AR776:AR816, AY776:AY816, INDIRECT("AE" &amp; ROW()), AP776:AP816, "💲", AS776:AS816, "Participante") +
        SUMIFS(AR776:AR816, AY776:AY816, INDIRECT("AE" &amp; ROW()), AP776:AP816, "📦", AS776:AS816, "Participante")
    ) / 2
) -
(
    (
        SUMIFS(AR776:AR816, AY776:AY816, INDIRECT("AE" &amp; ROW()), AP776:AP816, "💲", AS776:AS816, "Empleado") +
        SUMIFS(AR776:AR816, AY776:AY816, INDIRECT("AE" &amp; ROW()), AP776:AP816, "📦", AS776:AS816, "Empleado")
    ) / 2
) -
(
    (
        SUMIFS(AR776:AR816, AY776:AY816, INDIRECT("AE" &amp; ROW()), AP776:AP816, "💲", AS776:AS816, "Exonerado ADH") +
        SUMIFS(AR776:AR816, AY776:AY816, INDIRECT("AE" &amp; ROW()), AP776:AP816, "📦", AS776:AS816, "Exonerado ADH")
    ) / 2
) -
(
    SUMIFS(AR776:AR816, AY776:AY816, INDIRECT("AE" &amp; ROW()), AP776:AP816, "💲", AS776:AS816, "Exonerado Doctor") +
    SUMIFS(AR776:AR816, AY776:AY816, INDIRECT("AE" &amp; ROW()), AP776:AP816, "📦", AS776:AS816, "Exonerado Doctor")
) -
(
    (
        SUMIFS(AR776:AR816, AY776:AY816, INDIRECT("AE" &amp; ROW()), AP776:AP816, "💲", AS776:AS816, "") +
        SUMIFS(AR776:AR816, AY776:AY816, INDIRECT("AE" &amp; ROW()), AP776:AP816, "📦", AS776:AS816, "")
    ) / 2
)</f>
        <v>0</v>
      </c>
      <c r="AM812" s="48"/>
      <c r="AN812" s="156"/>
      <c r="AO812" s="156"/>
      <c r="AP812" s="156"/>
      <c r="AQ812" s="156">
        <f>L820</f>
        <v>0</v>
      </c>
      <c r="AR812" s="156"/>
      <c r="AS812" s="156"/>
      <c r="AT812" s="156"/>
      <c r="AU812" s="156"/>
      <c r="AV812" s="156"/>
      <c r="AW812" s="156"/>
      <c r="AX812" s="156"/>
      <c r="AY812" s="156">
        <f>N815</f>
        <v>0</v>
      </c>
      <c r="AZ812" s="48"/>
      <c r="BA812" s="48"/>
      <c r="BB812" s="48"/>
      <c r="BC812" s="48"/>
      <c r="BD812" s="48"/>
      <c r="BE812" s="48"/>
      <c r="BF812" s="48"/>
      <c r="BG812" s="48"/>
      <c r="BH812" s="48"/>
      <c r="BI812" s="48"/>
      <c r="BJ812" s="48"/>
      <c r="BK812" s="48"/>
      <c r="BL812" s="48"/>
      <c r="BM812" s="48"/>
      <c r="BN812" s="48"/>
    </row>
    <row r="813" spans="1:66" ht="11.25" customHeight="1">
      <c r="A813" s="220"/>
      <c r="B813" s="38"/>
      <c r="C813" s="205"/>
      <c r="D813" s="208"/>
      <c r="E813" s="57" t="s">
        <v>42</v>
      </c>
      <c r="F813" s="58" t="str">
        <f>IF(D812&lt;&gt;"", VLOOKUP(D812,'Base de Datos'!$A$2:$D1268,3,FALSE()),"")</f>
        <v/>
      </c>
      <c r="G813" s="205"/>
      <c r="H813" s="208"/>
      <c r="I813" s="57" t="s">
        <v>42</v>
      </c>
      <c r="J813" s="58" t="str">
        <f>IF(H812&lt;&gt;"", VLOOKUP(H812,'Base de Datos'!$A$2:$D1268,3,FALSE()),"")</f>
        <v/>
      </c>
      <c r="K813" s="205"/>
      <c r="L813" s="208"/>
      <c r="M813" s="57" t="s">
        <v>42</v>
      </c>
      <c r="N813" s="58" t="str">
        <f>IF(L812&lt;&gt;"", VLOOKUP(L812,'Base de Datos'!$A$2:$D1268,3,FALSE()),"")</f>
        <v/>
      </c>
      <c r="O813" s="43"/>
      <c r="P813" s="163"/>
      <c r="Q813" s="3"/>
      <c r="R813" s="15"/>
      <c r="S813" s="229"/>
      <c r="T813" s="230"/>
      <c r="U813" s="59"/>
      <c r="V813" s="47"/>
      <c r="W813" s="229"/>
      <c r="X813" s="230"/>
      <c r="Y813" s="59"/>
      <c r="Z813" s="47"/>
      <c r="AA813" s="229"/>
      <c r="AB813" s="230"/>
      <c r="AC813" s="59"/>
      <c r="AD813" s="48"/>
      <c r="AE813" s="240" t="s">
        <v>45</v>
      </c>
      <c r="AF813" s="230"/>
      <c r="AG813" s="161">
        <f t="array" aca="1" ref="AG813" ca="1">COUNTIFS(AP776:AP816, "💲", AY776:AY816, INDIRECT("AE" &amp; ROW())) + COUNTIFS(AP776:AP816, "📦", AY776:AY816, INDIRECT("AE" &amp; ROW())) + COUNTIFS(AP776:AP816, "✅", AY776:AY816, INDIRECT("AE" &amp; ROW()))</f>
        <v>0</v>
      </c>
      <c r="AH813" s="162">
        <f t="array" aca="1" ref="AH813" ca="1">COUNTIFS(AP776:AP816, "💲", AY776:AY816, INDIRECT("AE" &amp; ROW())) + COUNTIFS(AP776:AP816, "📦", AY776:AY816, INDIRECT("AE" &amp; ROW()))</f>
        <v>0</v>
      </c>
      <c r="AI813" s="139">
        <f t="array" aca="1" ref="AI813" ca="1">SUMIFS(AR776:AR816, AY776:AY816, INDIRECT("AE" &amp; ROW()), AP776:AP816, "💲") + SUMIFS(AR776:AR816, AY776:AY816, INDIRECT("AE" &amp; ROW()), AP776:AP816, "📦")</f>
        <v>0</v>
      </c>
      <c r="AJ813" s="139">
        <f t="array" aca="1" ref="AJ813" ca="1">(
    SUMIFS(AR776:AR816, AY776:AY816, INDIRECT("AE" &amp; ROW()), AP776:AP816, "💲") +
    SUMIFS(AR776:AR816, AY776:AY816, INDIRECT("AE" &amp; ROW()), AP776:AP816, "📦")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
        SUMIFS(AR776:AR816, AY776:AY816, INDIRECT("AE" &amp; ROW()), AP776:AP816, "💲", AS776:AS816, "Familiar") +
        SUMIFS(AR776:AR816, AY776:AY816, INDIRECT("AE" &amp; ROW()), AP776:AP816, "📦", AS776:AS816, "Familiar")
    ) / 2
)  -
(
    (
        SUMIFS(AR776:AR816, AY776:AY816, INDIRECT("AE" &amp; ROW()), AP776:AP816, "💲", AS776:AS816, "Exonerado ADH") +
        SUMIFS(AR776:AR816, AY776:AY816, INDIRECT("AE" &amp; ROW()), AP776:AP816, "📦", AS776:AS816, "Exonerado ADH")
    ) / 2
)  -
(
    (
        SUMIFS(AR776:AR816, AY776:AY816, INDIRECT("AE" &amp; ROW()), AP776:AP816, "💲", AS776:AS816, "Exonerado Doctor") +
        SUMIFS(AR776:AR816, AY776:AY816, INDIRECT("AE" &amp; ROW()), AP776:AP816, "📦", AS776:AS816, "Exonerado Doctor")
    ) / 2
)</f>
        <v>0</v>
      </c>
      <c r="AK813" s="139">
        <f t="array" aca="1" ref="AK813" ca="1">(
    SUMIFS(AR776:AR816, AY776:AY816, INDIRECT("AE" &amp; ROW()), AP776:AP816, "💲") +
    SUMIFS(AR776:AR816, AY776:AY816, INDIRECT("AE" &amp; ROW()), AP776:AP816, "📦")
) -
(
    SUMIFS(AR776:AR816, AY776:AY816, INDIRECT("AE" &amp; ROW()), AP776:AP816, "💲", AS776:AS816, "Familiar") +
    SUMIFS(AR776:AR816, AY776:AY816, INDIRECT("AE" &amp; ROW()), AP776:AP816, "📦", AS776:AS816, "Familiar")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SUMIFS(AR776:AR816, AY776:AY816, INDIRECT("AE" &amp; ROW()), AP776:AP816, "💲", AS776:AS816, "Exonerado ADH") +
    SUMIFS(AR776:AR816, AY776:AY816, INDIRECT("AE" &amp; ROW()), AP776:AP816, "📦", AS776:AS816, "Exonerado ADH")
) -
(
    (
        SUMIFS(AR776:AR816, AY776:AY816, INDIRECT("AE" &amp; ROW()), AP776:AP816, "💲", AS776:AS816, "Exonerado Doctor") +
        SUMIFS(AR776:AR816, AY776:AY816, INDIRECT("AE" &amp; ROW()), AP776:AP816, "📦", AS776:AS816, "Exonerado Doctor")
    ) / 2
) -
(
    (
        SUMIFS(AR776:AR816, AY776:AY816, INDIRECT("AE" &amp; ROW()), AP776:AP816, "💲", AS776:AS816, "") +
        SUMIFS(AR776:AR816, AY776:AY816, INDIRECT("AE" &amp; ROW()), AP776:AP816, "📦", AS776:AS816, "")
    ) / 2
)</f>
        <v>0</v>
      </c>
      <c r="AL813" s="140">
        <f t="array" aca="1" ref="AL813" ca="1">(
    SUMIFS(AR776:AR816, AY776:AY816, INDIRECT("AE" &amp; ROW()), AP776:AP816, "💲") +
    SUMIFS(AR776:AR816, AY776:AY816, INDIRECT("AE" &amp; ROW()), AP776:AP816, "📦")
) -
(
    (
        SUMIFS(AR776:AR816, AY776:AY816, INDIRECT("AE" &amp; ROW()), AP776:AP816, "💲", AS776:AS816, "Familiar") +
        SUMIFS(AR776:AR816, AY776:AY816, INDIRECT("AE" &amp; ROW()), AP776:AP816, "📦", AS776:AS816, "Familiar")
    ) / 2
) -
(
    (
        SUMIFS(AR776:AR816, AY776:AY816, INDIRECT("AE" &amp; ROW()), AP776:AP816, "💲", AS776:AS816, "Participante") +
        SUMIFS(AR776:AR816, AY776:AY816, INDIRECT("AE" &amp; ROW()), AP776:AP816, "📦", AS776:AS816, "Participante")
    ) / 2
) -
(
    (
        SUMIFS(AR776:AR816, AY776:AY816, INDIRECT("AE" &amp; ROW()), AP776:AP816, "💲", AS776:AS816, "Empleado") +
        SUMIFS(AR776:AR816, AY776:AY816, INDIRECT("AE" &amp; ROW()), AP776:AP816, "📦", AS776:AS816, "Empleado")
    ) / 2
) -
(
    (
        SUMIFS(AR776:AR816, AY776:AY816, INDIRECT("AE" &amp; ROW()), AP776:AP816, "💲", AS776:AS816, "Exonerado ADH") +
        SUMIFS(AR776:AR816, AY776:AY816, INDIRECT("AE" &amp; ROW()), AP776:AP816, "📦", AS776:AS816, "Exonerado ADH")
    ) / 2
) -
(
    SUMIFS(AR776:AR816, AY776:AY816, INDIRECT("AE" &amp; ROW()), AP776:AP816, "💲", AS776:AS816, "Exonerado Doctor") +
    SUMIFS(AR776:AR816, AY776:AY816, INDIRECT("AE" &amp; ROW()), AP776:AP816, "📦", AS776:AS816, "Exonerado Doctor")
) -
(
    (
        SUMIFS(AR776:AR816, AY776:AY816, INDIRECT("AE" &amp; ROW()), AP776:AP816, "💲", AS776:AS816, "") +
        SUMIFS(AR776:AR816, AY776:AY816, INDIRECT("AE" &amp; ROW()), AP776:AP816, "📦", AS776:AS816, "")
    ) / 2
)</f>
        <v>0</v>
      </c>
      <c r="AM813" s="48"/>
      <c r="AN813" s="156"/>
      <c r="AO813" s="156"/>
      <c r="AP813" s="156"/>
      <c r="AQ813" s="156">
        <f>L824</f>
        <v>0</v>
      </c>
      <c r="AR813" s="156"/>
      <c r="AS813" s="156"/>
      <c r="AT813" s="156"/>
      <c r="AU813" s="156"/>
      <c r="AV813" s="156"/>
      <c r="AW813" s="156"/>
      <c r="AX813" s="156"/>
      <c r="AY813" s="156">
        <f>N819</f>
        <v>0</v>
      </c>
      <c r="AZ813" s="48"/>
      <c r="BA813" s="48"/>
      <c r="BB813" s="48"/>
      <c r="BC813" s="48"/>
      <c r="BD813" s="48"/>
      <c r="BE813" s="48"/>
      <c r="BF813" s="48"/>
      <c r="BG813" s="48"/>
      <c r="BH813" s="48"/>
      <c r="BI813" s="48"/>
      <c r="BJ813" s="48"/>
      <c r="BK813" s="48"/>
      <c r="BL813" s="48"/>
      <c r="BM813" s="48"/>
      <c r="BN813" s="48"/>
    </row>
    <row r="814" spans="1:66" ht="11.25" customHeight="1">
      <c r="A814" s="220"/>
      <c r="B814" s="38"/>
      <c r="C814" s="205"/>
      <c r="D814" s="208"/>
      <c r="E814" s="57" t="s">
        <v>44</v>
      </c>
      <c r="F814" s="58" t="str">
        <f>IF(D812&lt;&gt;"", VLOOKUP(D812,'Base de Datos'!$A$2:$D1268,4,FALSE()),"")</f>
        <v/>
      </c>
      <c r="G814" s="205"/>
      <c r="H814" s="208"/>
      <c r="I814" s="57" t="s">
        <v>44</v>
      </c>
      <c r="J814" s="58" t="str">
        <f>IF(H812&lt;&gt;"", VLOOKUP(H812,'Base de Datos'!$A$2:$D1268,4,FALSE()),"")</f>
        <v/>
      </c>
      <c r="K814" s="205"/>
      <c r="L814" s="208"/>
      <c r="M814" s="57" t="s">
        <v>44</v>
      </c>
      <c r="N814" s="58" t="str">
        <f>IF(L812&lt;&gt;"", VLOOKUP(L812,'Base de Datos'!$A$2:$D1268,4,FALSE()),"")</f>
        <v/>
      </c>
      <c r="O814" s="43"/>
      <c r="P814" s="163"/>
      <c r="Q814" s="3"/>
      <c r="R814" s="15"/>
      <c r="S814" s="229"/>
      <c r="T814" s="230"/>
      <c r="U814" s="59"/>
      <c r="V814" s="47"/>
      <c r="W814" s="229"/>
      <c r="X814" s="230"/>
      <c r="Y814" s="59"/>
      <c r="Z814" s="47"/>
      <c r="AA814" s="229"/>
      <c r="AB814" s="230"/>
      <c r="AC814" s="59"/>
      <c r="AD814" s="48"/>
      <c r="AE814" s="240" t="s">
        <v>47</v>
      </c>
      <c r="AF814" s="230"/>
      <c r="AG814" s="161">
        <f t="array" aca="1" ref="AG814" ca="1">COUNTIFS(AP776:AP816, "💲", AY776:AY816, INDIRECT("AE" &amp; ROW())) + COUNTIFS(AP776:AP816, "📦", AY776:AY816, INDIRECT("AE" &amp; ROW())) + COUNTIFS(AP776:AP816, "✅", AY776:AY816, INDIRECT("AE" &amp; ROW()))</f>
        <v>0</v>
      </c>
      <c r="AH814" s="162">
        <f t="array" aca="1" ref="AH814" ca="1">COUNTIFS(AP776:AP816, "💲", AY776:AY816, INDIRECT("AE" &amp; ROW())) + COUNTIFS(AP776:AP816, "📦", AY776:AY816, INDIRECT("AE" &amp; ROW()))</f>
        <v>0</v>
      </c>
      <c r="AI814" s="139">
        <f t="array" aca="1" ref="AI814" ca="1">SUMIFS(AR776:AR816, AY776:AY816, INDIRECT("AE" &amp; ROW()), AP776:AP816, "💲") + SUMIFS(AR776:AR816, AY776:AY816, INDIRECT("AE" &amp; ROW()), AP776:AP816, "📦")</f>
        <v>0</v>
      </c>
      <c r="AJ814" s="139">
        <f t="array" aca="1" ref="AJ814" ca="1">(
    SUMIFS(AR776:AR816, AY776:AY816, INDIRECT("AE" &amp; ROW()), AP776:AP816, "💲") +
    SUMIFS(AR776:AR816, AY776:AY816, INDIRECT("AE" &amp; ROW()), AP776:AP816, "📦")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
        SUMIFS(AR776:AR816, AY776:AY816, INDIRECT("AE" &amp; ROW()), AP776:AP816, "💲", AS776:AS816, "Familiar") +
        SUMIFS(AR776:AR816, AY776:AY816, INDIRECT("AE" &amp; ROW()), AP776:AP816, "📦", AS776:AS816, "Familiar")
    ) / 2
)  -
(
    (
        SUMIFS(AR776:AR816, AY776:AY816, INDIRECT("AE" &amp; ROW()), AP776:AP816, "💲", AS776:AS816, "Exonerado ADH") +
        SUMIFS(AR776:AR816, AY776:AY816, INDIRECT("AE" &amp; ROW()), AP776:AP816, "📦", AS776:AS816, "Exonerado ADH")
    ) / 2
)  -
(
    (
        SUMIFS(AR776:AR816, AY776:AY816, INDIRECT("AE" &amp; ROW()), AP776:AP816, "💲", AS776:AS816, "Exonerado Doctor") +
        SUMIFS(AR776:AR816, AY776:AY816, INDIRECT("AE" &amp; ROW()), AP776:AP816, "📦", AS776:AS816, "Exonerado Doctor")
    ) / 2
)</f>
        <v>0</v>
      </c>
      <c r="AK814" s="139">
        <f t="array" aca="1" ref="AK814" ca="1">(
    SUMIFS(AR776:AR816, AY776:AY816, INDIRECT("AE" &amp; ROW()), AP776:AP816, "💲") +
    SUMIFS(AR776:AR816, AY776:AY816, INDIRECT("AE" &amp; ROW()), AP776:AP816, "📦")
) -
(
    SUMIFS(AR776:AR816, AY776:AY816, INDIRECT("AE" &amp; ROW()), AP776:AP816, "💲", AS776:AS816, "Familiar") +
    SUMIFS(AR776:AR816, AY776:AY816, INDIRECT("AE" &amp; ROW()), AP776:AP816, "📦", AS776:AS816, "Familiar")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SUMIFS(AR776:AR816, AY776:AY816, INDIRECT("AE" &amp; ROW()), AP776:AP816, "💲", AS776:AS816, "Exonerado ADH") +
    SUMIFS(AR776:AR816, AY776:AY816, INDIRECT("AE" &amp; ROW()), AP776:AP816, "📦", AS776:AS816, "Exonerado ADH")
) -
(
    (
        SUMIFS(AR776:AR816, AY776:AY816, INDIRECT("AE" &amp; ROW()), AP776:AP816, "💲", AS776:AS816, "Exonerado Doctor") +
        SUMIFS(AR776:AR816, AY776:AY816, INDIRECT("AE" &amp; ROW()), AP776:AP816, "📦", AS776:AS816, "Exonerado Doctor")
    ) / 2
) -
(
    (
        SUMIFS(AR776:AR816, AY776:AY816, INDIRECT("AE" &amp; ROW()), AP776:AP816, "💲", AS776:AS816, "") +
        SUMIFS(AR776:AR816, AY776:AY816, INDIRECT("AE" &amp; ROW()), AP776:AP816, "📦", AS776:AS816, "")
    ) / 2
)</f>
        <v>0</v>
      </c>
      <c r="AL814" s="140">
        <f t="array" aca="1" ref="AL814" ca="1">(
    SUMIFS(AR776:AR816, AY776:AY816, INDIRECT("AE" &amp; ROW()), AP776:AP816, "💲") +
    SUMIFS(AR776:AR816, AY776:AY816, INDIRECT("AE" &amp; ROW()), AP776:AP816, "📦")
) -
(
    (
        SUMIFS(AR776:AR816, AY776:AY816, INDIRECT("AE" &amp; ROW()), AP776:AP816, "💲", AS776:AS816, "Familiar") +
        SUMIFS(AR776:AR816, AY776:AY816, INDIRECT("AE" &amp; ROW()), AP776:AP816, "📦", AS776:AS816, "Familiar")
    ) / 2
) -
(
    (
        SUMIFS(AR776:AR816, AY776:AY816, INDIRECT("AE" &amp; ROW()), AP776:AP816, "💲", AS776:AS816, "Participante") +
        SUMIFS(AR776:AR816, AY776:AY816, INDIRECT("AE" &amp; ROW()), AP776:AP816, "📦", AS776:AS816, "Participante")
    ) / 2
) -
(
    (
        SUMIFS(AR776:AR816, AY776:AY816, INDIRECT("AE" &amp; ROW()), AP776:AP816, "💲", AS776:AS816, "Empleado") +
        SUMIFS(AR776:AR816, AY776:AY816, INDIRECT("AE" &amp; ROW()), AP776:AP816, "📦", AS776:AS816, "Empleado")
    ) / 2
) -
(
    (
        SUMIFS(AR776:AR816, AY776:AY816, INDIRECT("AE" &amp; ROW()), AP776:AP816, "💲", AS776:AS816, "Exonerado ADH") +
        SUMIFS(AR776:AR816, AY776:AY816, INDIRECT("AE" &amp; ROW()), AP776:AP816, "📦", AS776:AS816, "Exonerado ADH")
    ) / 2
) -
(
    SUMIFS(AR776:AR816, AY776:AY816, INDIRECT("AE" &amp; ROW()), AP776:AP816, "💲", AS776:AS816, "Exonerado Doctor") +
    SUMIFS(AR776:AR816, AY776:AY816, INDIRECT("AE" &amp; ROW()), AP776:AP816, "📦", AS776:AS816, "Exonerado Doctor")
) -
(
    (
        SUMIFS(AR776:AR816, AY776:AY816, INDIRECT("AE" &amp; ROW()), AP776:AP816, "💲", AS776:AS816, "") +
        SUMIFS(AR776:AR816, AY776:AY816, INDIRECT("AE" &amp; ROW()), AP776:AP816, "📦", AS776:AS816, "")
    ) / 2
)</f>
        <v>0</v>
      </c>
      <c r="AM814" s="48"/>
      <c r="AN814" s="156"/>
      <c r="AO814" s="156"/>
      <c r="AP814" s="156"/>
      <c r="AQ814" s="156"/>
      <c r="AR814" s="156"/>
      <c r="AS814" s="156"/>
      <c r="AT814" s="156"/>
      <c r="AU814" s="156"/>
      <c r="AV814" s="156"/>
      <c r="AW814" s="156"/>
      <c r="AX814" s="156"/>
      <c r="AY814" s="156">
        <f>N823</f>
        <v>0</v>
      </c>
      <c r="AZ814" s="48"/>
      <c r="BA814" s="48"/>
      <c r="BB814" s="48"/>
      <c r="BC814" s="48"/>
      <c r="BD814" s="48"/>
      <c r="BE814" s="48"/>
      <c r="BF814" s="48"/>
      <c r="BG814" s="48"/>
      <c r="BH814" s="48"/>
      <c r="BI814" s="48"/>
      <c r="BJ814" s="48"/>
      <c r="BK814" s="48"/>
      <c r="BL814" s="48"/>
      <c r="BM814" s="48"/>
      <c r="BN814" s="48"/>
    </row>
    <row r="815" spans="1:66" ht="11.25" customHeight="1">
      <c r="A815" s="221"/>
      <c r="B815" s="38"/>
      <c r="C815" s="206"/>
      <c r="D815" s="209"/>
      <c r="E815" s="85" t="s">
        <v>46</v>
      </c>
      <c r="F815" s="86"/>
      <c r="G815" s="206"/>
      <c r="H815" s="209"/>
      <c r="I815" s="85" t="s">
        <v>46</v>
      </c>
      <c r="J815" s="108"/>
      <c r="K815" s="206"/>
      <c r="L815" s="209"/>
      <c r="M815" s="85" t="s">
        <v>46</v>
      </c>
      <c r="N815" s="108"/>
      <c r="O815" s="43"/>
      <c r="P815" s="163"/>
      <c r="Q815" s="3"/>
      <c r="R815" s="15"/>
      <c r="S815" s="227" t="str">
        <f>IF(OR(S812="Empleado",S812="Familiar"),"Nombre del Empleado","N° Factura")</f>
        <v>N° Factura</v>
      </c>
      <c r="T815" s="228"/>
      <c r="U815" s="89"/>
      <c r="V815" s="47"/>
      <c r="W815" s="227" t="str">
        <f>IF(OR(W812="Empleado",W812="Familiar"),"Nombre del Empleado","N° Factura")</f>
        <v>N° Factura</v>
      </c>
      <c r="X815" s="228"/>
      <c r="Y815" s="89"/>
      <c r="Z815" s="47"/>
      <c r="AA815" s="227" t="str">
        <f>IF(OR(AA812="Empleado",AA812="Familiar"),"Nombre del Empleado","N° Factura")</f>
        <v>N° Factura</v>
      </c>
      <c r="AB815" s="228"/>
      <c r="AC815" s="111"/>
      <c r="AD815" s="48"/>
      <c r="AE815" s="240" t="s">
        <v>48</v>
      </c>
      <c r="AF815" s="230"/>
      <c r="AG815" s="161">
        <f t="array" aca="1" ref="AG815" ca="1">COUNTIFS(AP776:AP816, "💲", AY776:AY816, INDIRECT("AE" &amp; ROW())) + COUNTIFS(AP776:AP816, "📦", AY776:AY816, INDIRECT("AE" &amp; ROW())) + COUNTIFS(AP776:AP816, "✅", AY776:AY816, INDIRECT("AE" &amp; ROW()))</f>
        <v>0</v>
      </c>
      <c r="AH815" s="162">
        <f t="array" aca="1" ref="AH815" ca="1">COUNTIFS(AP776:AP816, "💲", AY776:AY816, INDIRECT("AE" &amp; ROW())) + COUNTIFS(AP776:AP816, "📦", AY776:AY816, INDIRECT("AE" &amp; ROW()))</f>
        <v>0</v>
      </c>
      <c r="AI815" s="139">
        <f t="array" aca="1" ref="AI815" ca="1">SUMIFS(AR776:AR816, AY776:AY816, INDIRECT("AE" &amp; ROW()), AP776:AP816, "💲") + SUMIFS(AR776:AR816, AY776:AY816, INDIRECT("AE" &amp; ROW()), AP776:AP816, "📦")</f>
        <v>0</v>
      </c>
      <c r="AJ815" s="139">
        <f t="array" aca="1" ref="AJ815" ca="1">(
    SUMIFS(AR776:AR816, AY776:AY816, INDIRECT("AE" &amp; ROW()), AP776:AP816, "💲") +
    SUMIFS(AR776:AR816, AY776:AY816, INDIRECT("AE" &amp; ROW()), AP776:AP816, "📦")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
        SUMIFS(AR776:AR816, AY776:AY816, INDIRECT("AE" &amp; ROW()), AP776:AP816, "💲", AS776:AS816, "Familiar") +
        SUMIFS(AR776:AR816, AY776:AY816, INDIRECT("AE" &amp; ROW()), AP776:AP816, "📦", AS776:AS816, "Familiar")
    ) / 2
)  -
(
    (
        SUMIFS(AR776:AR816, AY776:AY816, INDIRECT("AE" &amp; ROW()), AP776:AP816, "💲", AS776:AS816, "Exonerado ADH") +
        SUMIFS(AR776:AR816, AY776:AY816, INDIRECT("AE" &amp; ROW()), AP776:AP816, "📦", AS776:AS816, "Exonerado ADH")
    ) / 2
)  -
(
    (
        SUMIFS(AR776:AR816, AY776:AY816, INDIRECT("AE" &amp; ROW()), AP776:AP816, "💲", AS776:AS816, "Exonerado Doctor") +
        SUMIFS(AR776:AR816, AY776:AY816, INDIRECT("AE" &amp; ROW()), AP776:AP816, "📦", AS776:AS816, "Exonerado Doctor")
    ) / 2
)</f>
        <v>0</v>
      </c>
      <c r="AK815" s="139">
        <f t="array" aca="1" ref="AK815" ca="1">(
    SUMIFS(AR776:AR816, AY776:AY816, INDIRECT("AE" &amp; ROW()), AP776:AP816, "💲") +
    SUMIFS(AR776:AR816, AY776:AY816, INDIRECT("AE" &amp; ROW()), AP776:AP816, "📦")
) -
(
    SUMIFS(AR776:AR816, AY776:AY816, INDIRECT("AE" &amp; ROW()), AP776:AP816, "💲", AS776:AS816, "Familiar") +
    SUMIFS(AR776:AR816, AY776:AY816, INDIRECT("AE" &amp; ROW()), AP776:AP816, "📦", AS776:AS816, "Familiar")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SUMIFS(AR776:AR816, AY776:AY816, INDIRECT("AE" &amp; ROW()), AP776:AP816, "💲", AS776:AS816, "Exonerado ADH") +
    SUMIFS(AR776:AR816, AY776:AY816, INDIRECT("AE" &amp; ROW()), AP776:AP816, "📦", AS776:AS816, "Exonerado ADH")
) -
(
    (
        SUMIFS(AR776:AR816, AY776:AY816, INDIRECT("AE" &amp; ROW()), AP776:AP816, "💲", AS776:AS816, "Exonerado Doctor") +
        SUMIFS(AR776:AR816, AY776:AY816, INDIRECT("AE" &amp; ROW()), AP776:AP816, "📦", AS776:AS816, "Exonerado Doctor")
    ) / 2
) -
(
    (
        SUMIFS(AR776:AR816, AY776:AY816, INDIRECT("AE" &amp; ROW()), AP776:AP816, "💲", AS776:AS816, "") +
        SUMIFS(AR776:AR816, AY776:AY816, INDIRECT("AE" &amp; ROW()), AP776:AP816, "📦", AS776:AS816, "")
    ) / 2
)</f>
        <v>0</v>
      </c>
      <c r="AL815" s="140">
        <f t="array" aca="1" ref="AL815" ca="1">(
    SUMIFS(AR776:AR816, AY776:AY816, INDIRECT("AE" &amp; ROW()), AP776:AP816, "💲") +
    SUMIFS(AR776:AR816, AY776:AY816, INDIRECT("AE" &amp; ROW()), AP776:AP816, "📦")
) -
(
    (
        SUMIFS(AR776:AR816, AY776:AY816, INDIRECT("AE" &amp; ROW()), AP776:AP816, "💲", AS776:AS816, "Familiar") +
        SUMIFS(AR776:AR816, AY776:AY816, INDIRECT("AE" &amp; ROW()), AP776:AP816, "📦", AS776:AS816, "Familiar")
    ) / 2
) -
(
    (
        SUMIFS(AR776:AR816, AY776:AY816, INDIRECT("AE" &amp; ROW()), AP776:AP816, "💲", AS776:AS816, "Participante") +
        SUMIFS(AR776:AR816, AY776:AY816, INDIRECT("AE" &amp; ROW()), AP776:AP816, "📦", AS776:AS816, "Participante")
    ) / 2
) -
(
    (
        SUMIFS(AR776:AR816, AY776:AY816, INDIRECT("AE" &amp; ROW()), AP776:AP816, "💲", AS776:AS816, "Empleado") +
        SUMIFS(AR776:AR816, AY776:AY816, INDIRECT("AE" &amp; ROW()), AP776:AP816, "📦", AS776:AS816, "Empleado")
    ) / 2
) -
(
    (
        SUMIFS(AR776:AR816, AY776:AY816, INDIRECT("AE" &amp; ROW()), AP776:AP816, "💲", AS776:AS816, "Exonerado ADH") +
        SUMIFS(AR776:AR816, AY776:AY816, INDIRECT("AE" &amp; ROW()), AP776:AP816, "📦", AS776:AS816, "Exonerado ADH")
    ) / 2
) -
(
    SUMIFS(AR776:AR816, AY776:AY816, INDIRECT("AE" &amp; ROW()), AP776:AP816, "💲", AS776:AS816, "Exonerado Doctor") +
    SUMIFS(AR776:AR816, AY776:AY816, INDIRECT("AE" &amp; ROW()), AP776:AP816, "📦", AS776:AS816, "Exonerado Doctor")
) -
(
    (
        SUMIFS(AR776:AR816, AY776:AY816, INDIRECT("AE" &amp; ROW()), AP776:AP816, "💲", AS776:AS816, "") +
        SUMIFS(AR776:AR816, AY776:AY816, INDIRECT("AE" &amp; ROW()), AP776:AP816, "📦", AS776:AS816, "")
    ) / 2
)</f>
        <v>0</v>
      </c>
      <c r="AM815" s="48"/>
      <c r="AN815" s="156"/>
      <c r="AO815" s="156"/>
      <c r="AP815" s="156"/>
      <c r="AQ815" s="156"/>
      <c r="AR815" s="156"/>
      <c r="AS815" s="156"/>
      <c r="AT815" s="156"/>
      <c r="AU815" s="156"/>
      <c r="AV815" s="156"/>
      <c r="AW815" s="156"/>
      <c r="AX815" s="156"/>
      <c r="AY815" s="156">
        <f>N827</f>
        <v>0</v>
      </c>
      <c r="AZ815" s="48"/>
      <c r="BA815" s="48"/>
      <c r="BB815" s="48"/>
      <c r="BC815" s="48"/>
      <c r="BD815" s="48"/>
      <c r="BE815" s="48"/>
      <c r="BF815" s="48"/>
      <c r="BG815" s="48"/>
      <c r="BH815" s="48"/>
      <c r="BI815" s="48"/>
      <c r="BJ815" s="48"/>
      <c r="BK815" s="48"/>
      <c r="BL815" s="48"/>
      <c r="BM815" s="48"/>
      <c r="BN815" s="48"/>
    </row>
    <row r="816" spans="1:66" ht="11.25" customHeight="1">
      <c r="A816" s="222">
        <f>A812+$Q$13/1440</f>
        <v>0.74999999999999978</v>
      </c>
      <c r="B816" s="38"/>
      <c r="C816" s="204"/>
      <c r="D816" s="207"/>
      <c r="E816" s="40" t="s">
        <v>36</v>
      </c>
      <c r="F816" s="42" t="str">
        <f>IF(D816&lt;&gt;"", VLOOKUP(D816,'Base de Datos'!$A$2:$D1268,2,FALSE()),"")</f>
        <v/>
      </c>
      <c r="G816" s="204"/>
      <c r="H816" s="216"/>
      <c r="I816" s="40" t="s">
        <v>36</v>
      </c>
      <c r="J816" s="42" t="str">
        <f>IF(H816&lt;&gt;"", VLOOKUP(H816,'Base de Datos'!$A$2:$D1268,2,FALSE()),"")</f>
        <v/>
      </c>
      <c r="K816" s="204"/>
      <c r="L816" s="216"/>
      <c r="M816" s="40" t="s">
        <v>36</v>
      </c>
      <c r="N816" s="42" t="str">
        <f>IF(L816&lt;&gt;"", VLOOKUP(L816,'Base de Datos'!$A$2:$D1268,2,FALSE()),"")</f>
        <v/>
      </c>
      <c r="O816" s="43"/>
      <c r="P816" s="163"/>
      <c r="Q816" s="3"/>
      <c r="R816" s="15"/>
      <c r="S816" s="45"/>
      <c r="T816" s="45" t="s">
        <v>37</v>
      </c>
      <c r="U816" s="46"/>
      <c r="V816" s="47"/>
      <c r="W816" s="45"/>
      <c r="X816" s="45" t="s">
        <v>37</v>
      </c>
      <c r="Y816" s="46"/>
      <c r="Z816" s="47"/>
      <c r="AA816" s="45"/>
      <c r="AB816" s="45" t="s">
        <v>37</v>
      </c>
      <c r="AC816" s="46"/>
      <c r="AD816" s="48"/>
      <c r="AE816" s="240" t="s">
        <v>49</v>
      </c>
      <c r="AF816" s="230"/>
      <c r="AG816" s="161">
        <f t="array" aca="1" ref="AG816" ca="1">COUNTIFS(AP776:AP816, "💲", AY776:AY816, INDIRECT("AE" &amp; ROW())) + COUNTIFS(AP776:AP816, "📦", AY776:AY816, INDIRECT("AE" &amp; ROW())) + COUNTIFS(AP776:AP816, "✅", AY776:AY816, INDIRECT("AE" &amp; ROW()))</f>
        <v>0</v>
      </c>
      <c r="AH816" s="162">
        <f t="array" aca="1" ref="AH816" ca="1">COUNTIFS(AP776:AP816, "💲", AY776:AY816, INDIRECT("AE" &amp; ROW())) + COUNTIFS(AP776:AP816, "📦", AY776:AY816, INDIRECT("AE" &amp; ROW()))</f>
        <v>0</v>
      </c>
      <c r="AI816" s="139">
        <f t="array" aca="1" ref="AI816" ca="1">SUMIFS(AR776:AR816, AY776:AY816, INDIRECT("AE" &amp; ROW()), AP776:AP816, "💲") + SUMIFS(AR776:AR816, AY776:AY816, INDIRECT("AE" &amp; ROW()), AP776:AP816, "📦")</f>
        <v>0</v>
      </c>
      <c r="AJ816" s="139">
        <f t="array" aca="1" ref="AJ816" ca="1">(
    SUMIFS(AR776:AR816, AY776:AY816, INDIRECT("AE" &amp; ROW()), AP776:AP816, "💲") +
    SUMIFS(AR776:AR816, AY776:AY816, INDIRECT("AE" &amp; ROW()), AP776:AP816, "📦")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
        SUMIFS(AR776:AR816, AY776:AY816, INDIRECT("AE" &amp; ROW()), AP776:AP816, "💲", AS776:AS816, "Familiar") +
        SUMIFS(AR776:AR816, AY776:AY816, INDIRECT("AE" &amp; ROW()), AP776:AP816, "📦", AS776:AS816, "Familiar")
    ) / 2
)  -
(
    (
        SUMIFS(AR776:AR816, AY776:AY816, INDIRECT("AE" &amp; ROW()), AP776:AP816, "💲", AS776:AS816, "Exonerado ADH") +
        SUMIFS(AR776:AR816, AY776:AY816, INDIRECT("AE" &amp; ROW()), AP776:AP816, "📦", AS776:AS816, "Exonerado ADH")
    ) / 2
)  -
(
    (
        SUMIFS(AR776:AR816, AY776:AY816, INDIRECT("AE" &amp; ROW()), AP776:AP816, "💲", AS776:AS816, "Exonerado Doctor") +
        SUMIFS(AR776:AR816, AY776:AY816, INDIRECT("AE" &amp; ROW()), AP776:AP816, "📦", AS776:AS816, "Exonerado Doctor")
    ) / 2
)</f>
        <v>0</v>
      </c>
      <c r="AK816" s="139">
        <f t="array" aca="1" ref="AK816" ca="1">(
    SUMIFS(AR776:AR816, AY776:AY816, INDIRECT("AE" &amp; ROW()), AP776:AP816, "💲") +
    SUMIFS(AR776:AR816, AY776:AY816, INDIRECT("AE" &amp; ROW()), AP776:AP816, "📦")
) -
(
    SUMIFS(AR776:AR816, AY776:AY816, INDIRECT("AE" &amp; ROW()), AP776:AP816, "💲", AS776:AS816, "Familiar") +
    SUMIFS(AR776:AR816, AY776:AY816, INDIRECT("AE" &amp; ROW()), AP776:AP816, "📦", AS776:AS816, "Familiar")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SUMIFS(AR776:AR816, AY776:AY816, INDIRECT("AE" &amp; ROW()), AP776:AP816, "💲", AS776:AS816, "Exonerado ADH") +
    SUMIFS(AR776:AR816, AY776:AY816, INDIRECT("AE" &amp; ROW()), AP776:AP816, "📦", AS776:AS816, "Exonerado ADH")
) -
(
    (
        SUMIFS(AR776:AR816, AY776:AY816, INDIRECT("AE" &amp; ROW()), AP776:AP816, "💲", AS776:AS816, "Exonerado Doctor") +
        SUMIFS(AR776:AR816, AY776:AY816, INDIRECT("AE" &amp; ROW()), AP776:AP816, "📦", AS776:AS816, "Exonerado Doctor")
    ) / 2
) -
(
    (
        SUMIFS(AR776:AR816, AY776:AY816, INDIRECT("AE" &amp; ROW()), AP776:AP816, "💲", AS776:AS816, "") +
        SUMIFS(AR776:AR816, AY776:AY816, INDIRECT("AE" &amp; ROW()), AP776:AP816, "📦", AS776:AS816, "")
    ) / 2
)</f>
        <v>0</v>
      </c>
      <c r="AL816" s="140">
        <f t="array" aca="1" ref="AL816" ca="1">(
    SUMIFS(AR776:AR816, AY776:AY816, INDIRECT("AE" &amp; ROW()), AP776:AP816, "💲") +
    SUMIFS(AR776:AR816, AY776:AY816, INDIRECT("AE" &amp; ROW()), AP776:AP816, "📦")
) -
(
    (
        SUMIFS(AR776:AR816, AY776:AY816, INDIRECT("AE" &amp; ROW()), AP776:AP816, "💲", AS776:AS816, "Familiar") +
        SUMIFS(AR776:AR816, AY776:AY816, INDIRECT("AE" &amp; ROW()), AP776:AP816, "📦", AS776:AS816, "Familiar")
    ) / 2
) -
(
    (
        SUMIFS(AR776:AR816, AY776:AY816, INDIRECT("AE" &amp; ROW()), AP776:AP816, "💲", AS776:AS816, "Participante") +
        SUMIFS(AR776:AR816, AY776:AY816, INDIRECT("AE" &amp; ROW()), AP776:AP816, "📦", AS776:AS816, "Participante")
    ) / 2
) -
(
    (
        SUMIFS(AR776:AR816, AY776:AY816, INDIRECT("AE" &amp; ROW()), AP776:AP816, "💲", AS776:AS816, "Empleado") +
        SUMIFS(AR776:AR816, AY776:AY816, INDIRECT("AE" &amp; ROW()), AP776:AP816, "📦", AS776:AS816, "Empleado")
    ) / 2
) -
(
    (
        SUMIFS(AR776:AR816, AY776:AY816, INDIRECT("AE" &amp; ROW()), AP776:AP816, "💲", AS776:AS816, "Exonerado ADH") +
        SUMIFS(AR776:AR816, AY776:AY816, INDIRECT("AE" &amp; ROW()), AP776:AP816, "📦", AS776:AS816, "Exonerado ADH")
    ) / 2
) -
(
    SUMIFS(AR776:AR816, AY776:AY816, INDIRECT("AE" &amp; ROW()), AP776:AP816, "💲", AS776:AS816, "Exonerado Doctor") +
    SUMIFS(AR776:AR816, AY776:AY816, INDIRECT("AE" &amp; ROW()), AP776:AP816, "📦", AS776:AS816, "Exonerado Doctor")
) -
(
    (
        SUMIFS(AR776:AR816, AY776:AY816, INDIRECT("AE" &amp; ROW()), AP776:AP816, "💲", AS776:AS816, "") +
        SUMIFS(AR776:AR816, AY776:AY816, INDIRECT("AE" &amp; ROW()), AP776:AP816, "📦", AS776:AS816, "")
    ) / 2
)</f>
        <v>0</v>
      </c>
      <c r="AM816" s="48"/>
      <c r="AN816" s="156"/>
      <c r="AO816" s="156"/>
      <c r="AP816" s="156"/>
      <c r="AQ816" s="156"/>
      <c r="AR816" s="156"/>
      <c r="AS816" s="156"/>
      <c r="AT816" s="156"/>
      <c r="AU816" s="156"/>
      <c r="AV816" s="156"/>
      <c r="AW816" s="156"/>
      <c r="AX816" s="156"/>
      <c r="AY816" s="156"/>
      <c r="AZ816" s="48"/>
      <c r="BA816" s="48"/>
      <c r="BB816" s="48"/>
      <c r="BC816" s="48"/>
      <c r="BD816" s="48"/>
      <c r="BE816" s="48"/>
      <c r="BF816" s="48"/>
      <c r="BG816" s="48"/>
      <c r="BH816" s="48"/>
      <c r="BI816" s="48"/>
      <c r="BJ816" s="48"/>
      <c r="BK816" s="48"/>
      <c r="BL816" s="48"/>
      <c r="BM816" s="48"/>
      <c r="BN816" s="48"/>
    </row>
    <row r="817" spans="1:66" ht="11.25" customHeight="1">
      <c r="A817" s="220"/>
      <c r="B817" s="38"/>
      <c r="C817" s="205"/>
      <c r="D817" s="208"/>
      <c r="E817" s="57" t="s">
        <v>42</v>
      </c>
      <c r="F817" s="58" t="str">
        <f>IF(D816&lt;&gt;"", VLOOKUP(D816,'Base de Datos'!$A$2:$D1268,3,FALSE()),"")</f>
        <v/>
      </c>
      <c r="G817" s="205"/>
      <c r="H817" s="208"/>
      <c r="I817" s="57" t="s">
        <v>42</v>
      </c>
      <c r="J817" s="58" t="str">
        <f>IF(H816&lt;&gt;"", VLOOKUP(H816,'Base de Datos'!$A$2:$D1268,3,FALSE()),"")</f>
        <v/>
      </c>
      <c r="K817" s="205"/>
      <c r="L817" s="208"/>
      <c r="M817" s="57" t="s">
        <v>42</v>
      </c>
      <c r="N817" s="58" t="str">
        <f>IF(L816&lt;&gt;"", VLOOKUP(L816,'Base de Datos'!$A$2:$D1268,3,FALSE()),"")</f>
        <v/>
      </c>
      <c r="O817" s="43"/>
      <c r="P817" s="163"/>
      <c r="Q817" s="3"/>
      <c r="R817" s="15"/>
      <c r="S817" s="229"/>
      <c r="T817" s="230"/>
      <c r="U817" s="59"/>
      <c r="V817" s="47"/>
      <c r="W817" s="229"/>
      <c r="X817" s="230"/>
      <c r="Y817" s="59"/>
      <c r="Z817" s="47"/>
      <c r="AA817" s="229"/>
      <c r="AB817" s="230"/>
      <c r="AC817" s="59"/>
      <c r="AD817" s="48"/>
      <c r="AE817" s="240" t="s">
        <v>51</v>
      </c>
      <c r="AF817" s="230"/>
      <c r="AG817" s="161">
        <f t="array" aca="1" ref="AG817" ca="1">COUNTIFS(AP776:AP816, "💲", AY776:AY816, INDIRECT("AE" &amp; ROW())) + COUNTIFS(AP776:AP816, "📦", AY776:AY816, INDIRECT("AE" &amp; ROW())) + COUNTIFS(AP776:AP816, "✅", AY776:AY816, INDIRECT("AE" &amp; ROW()))</f>
        <v>0</v>
      </c>
      <c r="AH817" s="162">
        <f t="array" aca="1" ref="AH817" ca="1">COUNTIFS(AP776:AP816, "💲", AY776:AY816, INDIRECT("AE" &amp; ROW())) + COUNTIFS(AP776:AP816, "📦", AY776:AY816, INDIRECT("AE" &amp; ROW()))</f>
        <v>0</v>
      </c>
      <c r="AI817" s="139">
        <f t="array" aca="1" ref="AI817" ca="1">SUMIFS(AR776:AR816, AY776:AY816, INDIRECT("AE" &amp; ROW()), AP776:AP816, "💲") + SUMIFS(AR776:AR816, AY776:AY816, INDIRECT("AE" &amp; ROW()), AP776:AP816, "📦")</f>
        <v>0</v>
      </c>
      <c r="AJ817" s="139">
        <f t="array" aca="1" ref="AJ817" ca="1">(
    SUMIFS(AR776:AR816, AY776:AY816, INDIRECT("AE" &amp; ROW()), AP776:AP816, "💲") +
    SUMIFS(AR776:AR816, AY776:AY816, INDIRECT("AE" &amp; ROW()), AP776:AP816, "📦")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
        SUMIFS(AR776:AR816, AY776:AY816, INDIRECT("AE" &amp; ROW()), AP776:AP816, "💲", AS776:AS816, "Familiar") +
        SUMIFS(AR776:AR816, AY776:AY816, INDIRECT("AE" &amp; ROW()), AP776:AP816, "📦", AS776:AS816, "Familiar")
    ) / 2
)  -
(
    (
        SUMIFS(AR776:AR816, AY776:AY816, INDIRECT("AE" &amp; ROW()), AP776:AP816, "💲", AS776:AS816, "Exonerado ADH") +
        SUMIFS(AR776:AR816, AY776:AY816, INDIRECT("AE" &amp; ROW()), AP776:AP816, "📦", AS776:AS816, "Exonerado ADH")
    ) / 2
)  -
(
    (
        SUMIFS(AR776:AR816, AY776:AY816, INDIRECT("AE" &amp; ROW()), AP776:AP816, "💲", AS776:AS816, "Exonerado Doctor") +
        SUMIFS(AR776:AR816, AY776:AY816, INDIRECT("AE" &amp; ROW()), AP776:AP816, "📦", AS776:AS816, "Exonerado Doctor")
    ) / 2
)</f>
        <v>0</v>
      </c>
      <c r="AK817" s="139">
        <f t="array" aca="1" ref="AK817" ca="1">(
    SUMIFS(AR776:AR816, AY776:AY816, INDIRECT("AE" &amp; ROW()), AP776:AP816, "💲") +
    SUMIFS(AR776:AR816, AY776:AY816, INDIRECT("AE" &amp; ROW()), AP776:AP816, "📦")
) -
(
    SUMIFS(AR776:AR816, AY776:AY816, INDIRECT("AE" &amp; ROW()), AP776:AP816, "💲", AS776:AS816, "Familiar") +
    SUMIFS(AR776:AR816, AY776:AY816, INDIRECT("AE" &amp; ROW()), AP776:AP816, "📦", AS776:AS816, "Familiar")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SUMIFS(AR776:AR816, AY776:AY816, INDIRECT("AE" &amp; ROW()), AP776:AP816, "💲", AS776:AS816, "Exonerado ADH") +
    SUMIFS(AR776:AR816, AY776:AY816, INDIRECT("AE" &amp; ROW()), AP776:AP816, "📦", AS776:AS816, "Exonerado ADH")
) -
(
    (
        SUMIFS(AR776:AR816, AY776:AY816, INDIRECT("AE" &amp; ROW()), AP776:AP816, "💲", AS776:AS816, "Exonerado Doctor") +
        SUMIFS(AR776:AR816, AY776:AY816, INDIRECT("AE" &amp; ROW()), AP776:AP816, "📦", AS776:AS816, "Exonerado Doctor")
    ) / 2
) -
(
    (
        SUMIFS(AR776:AR816, AY776:AY816, INDIRECT("AE" &amp; ROW()), AP776:AP816, "💲", AS776:AS816, "") +
        SUMIFS(AR776:AR816, AY776:AY816, INDIRECT("AE" &amp; ROW()), AP776:AP816, "📦", AS776:AS816, "")
    ) / 2
)</f>
        <v>0</v>
      </c>
      <c r="AL817" s="140">
        <f t="array" aca="1" ref="AL817" ca="1">(
    SUMIFS(AR776:AR816, AY776:AY816, INDIRECT("AE" &amp; ROW()), AP776:AP816, "💲") +
    SUMIFS(AR776:AR816, AY776:AY816, INDIRECT("AE" &amp; ROW()), AP776:AP816, "📦")
) -
(
    (
        SUMIFS(AR776:AR816, AY776:AY816, INDIRECT("AE" &amp; ROW()), AP776:AP816, "💲", AS776:AS816, "Familiar") +
        SUMIFS(AR776:AR816, AY776:AY816, INDIRECT("AE" &amp; ROW()), AP776:AP816, "📦", AS776:AS816, "Familiar")
    ) / 2
) -
(
    (
        SUMIFS(AR776:AR816, AY776:AY816, INDIRECT("AE" &amp; ROW()), AP776:AP816, "💲", AS776:AS816, "Participante") +
        SUMIFS(AR776:AR816, AY776:AY816, INDIRECT("AE" &amp; ROW()), AP776:AP816, "📦", AS776:AS816, "Participante")
    ) / 2
) -
(
    (
        SUMIFS(AR776:AR816, AY776:AY816, INDIRECT("AE" &amp; ROW()), AP776:AP816, "💲", AS776:AS816, "Empleado") +
        SUMIFS(AR776:AR816, AY776:AY816, INDIRECT("AE" &amp; ROW()), AP776:AP816, "📦", AS776:AS816, "Empleado")
    ) / 2
) -
(
    (
        SUMIFS(AR776:AR816, AY776:AY816, INDIRECT("AE" &amp; ROW()), AP776:AP816, "💲", AS776:AS816, "Exonerado ADH") +
        SUMIFS(AR776:AR816, AY776:AY816, INDIRECT("AE" &amp; ROW()), AP776:AP816, "📦", AS776:AS816, "Exonerado ADH")
    ) / 2
) -
(
    SUMIFS(AR776:AR816, AY776:AY816, INDIRECT("AE" &amp; ROW()), AP776:AP816, "💲", AS776:AS816, "Exonerado Doctor") +
    SUMIFS(AR776:AR816, AY776:AY816, INDIRECT("AE" &amp; ROW()), AP776:AP816, "📦", AS776:AS816, "Exonerado Doctor")
) -
(
    (
        SUMIFS(AR776:AR816, AY776:AY816, INDIRECT("AE" &amp; ROW()), AP776:AP816, "💲", AS776:AS816, "") +
        SUMIFS(AR776:AR816, AY776:AY816, INDIRECT("AE" &amp; ROW()), AP776:AP816, "📦", AS776:AS816, "")
    ) / 2
)</f>
        <v>0</v>
      </c>
      <c r="AM817" s="48"/>
      <c r="AN817" s="48"/>
      <c r="AO817" s="48"/>
      <c r="AP817" s="48"/>
      <c r="AQ817" s="48"/>
      <c r="AR817" s="48"/>
      <c r="AS817" s="48"/>
      <c r="AT817" s="48"/>
      <c r="AU817" s="48"/>
      <c r="AV817" s="48"/>
      <c r="AW817" s="48"/>
      <c r="AX817" s="48"/>
      <c r="AY817" s="48"/>
      <c r="AZ817" s="48"/>
      <c r="BA817" s="48"/>
      <c r="BB817" s="48"/>
      <c r="BC817" s="48"/>
      <c r="BD817" s="48"/>
      <c r="BE817" s="48"/>
      <c r="BF817" s="48"/>
      <c r="BG817" s="48"/>
      <c r="BH817" s="48"/>
      <c r="BI817" s="48"/>
      <c r="BJ817" s="48"/>
      <c r="BK817" s="48"/>
      <c r="BL817" s="48"/>
      <c r="BM817" s="48"/>
      <c r="BN817" s="48"/>
    </row>
    <row r="818" spans="1:66" ht="11.25" customHeight="1">
      <c r="A818" s="220"/>
      <c r="B818" s="38"/>
      <c r="C818" s="205"/>
      <c r="D818" s="208"/>
      <c r="E818" s="57" t="s">
        <v>44</v>
      </c>
      <c r="F818" s="58" t="str">
        <f>IF(D816&lt;&gt;"", VLOOKUP(D816,'Base de Datos'!$A$2:$D1268,4,FALSE()),"")</f>
        <v/>
      </c>
      <c r="G818" s="205"/>
      <c r="H818" s="208"/>
      <c r="I818" s="57" t="s">
        <v>44</v>
      </c>
      <c r="J818" s="58" t="str">
        <f>IF(H816&lt;&gt;"", VLOOKUP(H816,'Base de Datos'!$A$2:$D1268,4,FALSE()),"")</f>
        <v/>
      </c>
      <c r="K818" s="205"/>
      <c r="L818" s="208"/>
      <c r="M818" s="57" t="s">
        <v>44</v>
      </c>
      <c r="N818" s="58" t="str">
        <f>IF(L816&lt;&gt;"", VLOOKUP(L816,'Base de Datos'!$A$2:$D1268,4,FALSE()),"")</f>
        <v/>
      </c>
      <c r="O818" s="43"/>
      <c r="P818" s="163"/>
      <c r="Q818" s="3"/>
      <c r="R818" s="15"/>
      <c r="S818" s="229"/>
      <c r="T818" s="230"/>
      <c r="U818" s="59"/>
      <c r="V818" s="47"/>
      <c r="W818" s="229"/>
      <c r="X818" s="230"/>
      <c r="Y818" s="59"/>
      <c r="Z818" s="47"/>
      <c r="AA818" s="229"/>
      <c r="AB818" s="230"/>
      <c r="AC818" s="59"/>
      <c r="AD818" s="48"/>
      <c r="AE818" s="240" t="s">
        <v>55</v>
      </c>
      <c r="AF818" s="230"/>
      <c r="AG818" s="161">
        <f t="array" aca="1" ref="AG818" ca="1">COUNTIFS(AP776:AP816, "💲", AY776:AY816, INDIRECT("AE" &amp; ROW())) + COUNTIFS(AP776:AP816, "📦", AY776:AY816, INDIRECT("AE" &amp; ROW())) + COUNTIFS(AP776:AP816, "✅", AY776:AY816, INDIRECT("AE" &amp; ROW()))</f>
        <v>0</v>
      </c>
      <c r="AH818" s="162">
        <f t="array" aca="1" ref="AH818" ca="1">COUNTIFS(AP776:AP816, "💲", AY776:AY816, INDIRECT("AE" &amp; ROW())) + COUNTIFS(AP776:AP816, "📦", AY776:AY816, INDIRECT("AE" &amp; ROW()))</f>
        <v>0</v>
      </c>
      <c r="AI818" s="139">
        <f t="array" aca="1" ref="AI818" ca="1">SUMIFS(AR776:AR816, AY776:AY816, INDIRECT("AE" &amp; ROW()), AP776:AP816, "💲") + SUMIFS(AR776:AR816, AY776:AY816, INDIRECT("AE" &amp; ROW()), AP776:AP816, "📦")</f>
        <v>0</v>
      </c>
      <c r="AJ818" s="139">
        <f t="array" aca="1" ref="AJ818" ca="1">(
    SUMIFS(AR776:AR816, AY776:AY816, INDIRECT("AE" &amp; ROW()), AP776:AP816, "💲") +
    SUMIFS(AR776:AR816, AY776:AY816, INDIRECT("AE" &amp; ROW()), AP776:AP816, "📦")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
        SUMIFS(AR776:AR816, AY776:AY816, INDIRECT("AE" &amp; ROW()), AP776:AP816, "💲", AS776:AS816, "Familiar") +
        SUMIFS(AR776:AR816, AY776:AY816, INDIRECT("AE" &amp; ROW()), AP776:AP816, "📦", AS776:AS816, "Familiar")
    ) / 2
)  -
(
    (
        SUMIFS(AR776:AR816, AY776:AY816, INDIRECT("AE" &amp; ROW()), AP776:AP816, "💲", AS776:AS816, "Exonerado ADH") +
        SUMIFS(AR776:AR816, AY776:AY816, INDIRECT("AE" &amp; ROW()), AP776:AP816, "📦", AS776:AS816, "Exonerado ADH")
    ) / 2
)  -
(
    (
        SUMIFS(AR776:AR816, AY776:AY816, INDIRECT("AE" &amp; ROW()), AP776:AP816, "💲", AS776:AS816, "Exonerado Doctor") +
        SUMIFS(AR776:AR816, AY776:AY816, INDIRECT("AE" &amp; ROW()), AP776:AP816, "📦", AS776:AS816, "Exonerado Doctor")
    ) / 2
)</f>
        <v>0</v>
      </c>
      <c r="AK818" s="139">
        <f t="array" aca="1" ref="AK818" ca="1">(
    SUMIFS(AR776:AR816, AY776:AY816, INDIRECT("AE" &amp; ROW()), AP776:AP816, "💲") +
    SUMIFS(AR776:AR816, AY776:AY816, INDIRECT("AE" &amp; ROW()), AP776:AP816, "📦")
) -
(
    SUMIFS(AR776:AR816, AY776:AY816, INDIRECT("AE" &amp; ROW()), AP776:AP816, "💲", AS776:AS816, "Familiar") +
    SUMIFS(AR776:AR816, AY776:AY816, INDIRECT("AE" &amp; ROW()), AP776:AP816, "📦", AS776:AS816, "Familiar")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SUMIFS(AR776:AR816, AY776:AY816, INDIRECT("AE" &amp; ROW()), AP776:AP816, "💲", AS776:AS816, "Exonerado ADH") +
    SUMIFS(AR776:AR816, AY776:AY816, INDIRECT("AE" &amp; ROW()), AP776:AP816, "📦", AS776:AS816, "Exonerado ADH")
) -
(
    (
        SUMIFS(AR776:AR816, AY776:AY816, INDIRECT("AE" &amp; ROW()), AP776:AP816, "💲", AS776:AS816, "Exonerado Doctor") +
        SUMIFS(AR776:AR816, AY776:AY816, INDIRECT("AE" &amp; ROW()), AP776:AP816, "📦", AS776:AS816, "Exonerado Doctor")
    ) / 2
) -
(
    (
        SUMIFS(AR776:AR816, AY776:AY816, INDIRECT("AE" &amp; ROW()), AP776:AP816, "💲", AS776:AS816, "") +
        SUMIFS(AR776:AR816, AY776:AY816, INDIRECT("AE" &amp; ROW()), AP776:AP816, "📦", AS776:AS816, "")
    ) / 2
)</f>
        <v>0</v>
      </c>
      <c r="AL818" s="140">
        <f t="array" aca="1" ref="AL818" ca="1">(
    SUMIFS(AR776:AR816, AY776:AY816, INDIRECT("AE" &amp; ROW()), AP776:AP816, "💲") +
    SUMIFS(AR776:AR816, AY776:AY816, INDIRECT("AE" &amp; ROW()), AP776:AP816, "📦")
) -
(
    (
        SUMIFS(AR776:AR816, AY776:AY816, INDIRECT("AE" &amp; ROW()), AP776:AP816, "💲", AS776:AS816, "Familiar") +
        SUMIFS(AR776:AR816, AY776:AY816, INDIRECT("AE" &amp; ROW()), AP776:AP816, "📦", AS776:AS816, "Familiar")
    ) / 2
) -
(
    (
        SUMIFS(AR776:AR816, AY776:AY816, INDIRECT("AE" &amp; ROW()), AP776:AP816, "💲", AS776:AS816, "Participante") +
        SUMIFS(AR776:AR816, AY776:AY816, INDIRECT("AE" &amp; ROW()), AP776:AP816, "📦", AS776:AS816, "Participante")
    ) / 2
) -
(
    (
        SUMIFS(AR776:AR816, AY776:AY816, INDIRECT("AE" &amp; ROW()), AP776:AP816, "💲", AS776:AS816, "Empleado") +
        SUMIFS(AR776:AR816, AY776:AY816, INDIRECT("AE" &amp; ROW()), AP776:AP816, "📦", AS776:AS816, "Empleado")
    ) / 2
) -
(
    (
        SUMIFS(AR776:AR816, AY776:AY816, INDIRECT("AE" &amp; ROW()), AP776:AP816, "💲", AS776:AS816, "Exonerado ADH") +
        SUMIFS(AR776:AR816, AY776:AY816, INDIRECT("AE" &amp; ROW()), AP776:AP816, "📦", AS776:AS816, "Exonerado ADH")
    ) / 2
) -
(
    SUMIFS(AR776:AR816, AY776:AY816, INDIRECT("AE" &amp; ROW()), AP776:AP816, "💲", AS776:AS816, "Exonerado Doctor") +
    SUMIFS(AR776:AR816, AY776:AY816, INDIRECT("AE" &amp; ROW()), AP776:AP816, "📦", AS776:AS816, "Exonerado Doctor")
) -
(
    (
        SUMIFS(AR776:AR816, AY776:AY816, INDIRECT("AE" &amp; ROW()), AP776:AP816, "💲", AS776:AS816, "") +
        SUMIFS(AR776:AR816, AY776:AY816, INDIRECT("AE" &amp; ROW()), AP776:AP816, "📦", AS776:AS816, "")
    ) / 2
)</f>
        <v>0</v>
      </c>
      <c r="AM818" s="48"/>
      <c r="AN818" s="48"/>
      <c r="AO818" s="48"/>
      <c r="AP818" s="48"/>
      <c r="AQ818" s="48"/>
      <c r="AR818" s="48"/>
      <c r="AS818" s="48"/>
      <c r="AT818" s="48"/>
      <c r="AU818" s="48"/>
      <c r="AV818" s="48"/>
      <c r="AW818" s="48"/>
      <c r="AX818" s="48"/>
      <c r="AY818" s="48"/>
      <c r="AZ818" s="48"/>
      <c r="BA818" s="48"/>
      <c r="BB818" s="48"/>
      <c r="BC818" s="48"/>
      <c r="BD818" s="48"/>
      <c r="BE818" s="48"/>
      <c r="BF818" s="48"/>
      <c r="BG818" s="48"/>
      <c r="BH818" s="48"/>
      <c r="BI818" s="48"/>
      <c r="BJ818" s="48"/>
      <c r="BK818" s="48"/>
      <c r="BL818" s="48"/>
      <c r="BM818" s="48"/>
      <c r="BN818" s="48"/>
    </row>
    <row r="819" spans="1:66" ht="11.25" customHeight="1">
      <c r="A819" s="221"/>
      <c r="B819" s="38"/>
      <c r="C819" s="206"/>
      <c r="D819" s="209"/>
      <c r="E819" s="85" t="s">
        <v>46</v>
      </c>
      <c r="F819" s="86"/>
      <c r="G819" s="206"/>
      <c r="H819" s="209"/>
      <c r="I819" s="85" t="s">
        <v>46</v>
      </c>
      <c r="J819" s="108"/>
      <c r="K819" s="206"/>
      <c r="L819" s="209"/>
      <c r="M819" s="85" t="s">
        <v>46</v>
      </c>
      <c r="N819" s="108"/>
      <c r="O819" s="43"/>
      <c r="P819" s="163"/>
      <c r="Q819" s="3"/>
      <c r="R819" s="15"/>
      <c r="S819" s="227" t="str">
        <f>IF(OR(S816="Empleado",S816="Familiar"),"Nombre del Empleado","N° Factura")</f>
        <v>N° Factura</v>
      </c>
      <c r="T819" s="228"/>
      <c r="U819" s="89"/>
      <c r="V819" s="47"/>
      <c r="W819" s="227" t="str">
        <f>IF(OR(W816="Empleado",W816="Familiar"),"Nombre del Empleado","N° Factura")</f>
        <v>N° Factura</v>
      </c>
      <c r="X819" s="228"/>
      <c r="Y819" s="89"/>
      <c r="Z819" s="47"/>
      <c r="AA819" s="227" t="str">
        <f>IF(OR(AA816="Empleado",AA816="Familiar"),"Nombre del Empleado","N° Factura")</f>
        <v>N° Factura</v>
      </c>
      <c r="AB819" s="228"/>
      <c r="AC819" s="89"/>
      <c r="AD819" s="48"/>
      <c r="AE819" s="240" t="s">
        <v>57</v>
      </c>
      <c r="AF819" s="230"/>
      <c r="AG819" s="161">
        <f t="array" aca="1" ref="AG819" ca="1">COUNTIFS(AP776:AP816, "💲", AY776:AY816, INDIRECT("AE" &amp; ROW())) + COUNTIFS(AP776:AP816, "📦", AY776:AY816, INDIRECT("AE" &amp; ROW())) + COUNTIFS(AP776:AP816, "✅", AY776:AY816, INDIRECT("AE" &amp; ROW()))</f>
        <v>0</v>
      </c>
      <c r="AH819" s="162">
        <f t="array" aca="1" ref="AH819" ca="1">COUNTIFS(AP776:AP816, "💲", AY776:AY816, INDIRECT("AE" &amp; ROW())) + COUNTIFS(AP776:AP816, "📦", AY776:AY816, INDIRECT("AE" &amp; ROW()))</f>
        <v>0</v>
      </c>
      <c r="AI819" s="139">
        <f t="array" aca="1" ref="AI819" ca="1">SUMIFS(AR776:AR816, AY776:AY816, INDIRECT("AE" &amp; ROW()), AP776:AP816, "💲") + SUMIFS(AR776:AR816, AY776:AY816, INDIRECT("AE" &amp; ROW()), AP776:AP816, "📦")</f>
        <v>0</v>
      </c>
      <c r="AJ819" s="139">
        <f t="array" aca="1" ref="AJ819" ca="1">(
    SUMIFS(AR776:AR816, AY776:AY816, INDIRECT("AE" &amp; ROW()), AP776:AP816, "💲") +
    SUMIFS(AR776:AR816, AY776:AY816, INDIRECT("AE" &amp; ROW()), AP776:AP816, "📦")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
        SUMIFS(AR776:AR816, AY776:AY816, INDIRECT("AE" &amp; ROW()), AP776:AP816, "💲", AS776:AS816, "Familiar") +
        SUMIFS(AR776:AR816, AY776:AY816, INDIRECT("AE" &amp; ROW()), AP776:AP816, "📦", AS776:AS816, "Familiar")
    ) / 2
)  -
(
    (
        SUMIFS(AR776:AR816, AY776:AY816, INDIRECT("AE" &amp; ROW()), AP776:AP816, "💲", AS776:AS816, "Exonerado ADH") +
        SUMIFS(AR776:AR816, AY776:AY816, INDIRECT("AE" &amp; ROW()), AP776:AP816, "📦", AS776:AS816, "Exonerado ADH")
    ) / 2
)  -
(
    (
        SUMIFS(AR776:AR816, AY776:AY816, INDIRECT("AE" &amp; ROW()), AP776:AP816, "💲", AS776:AS816, "Exonerado Doctor") +
        SUMIFS(AR776:AR816, AY776:AY816, INDIRECT("AE" &amp; ROW()), AP776:AP816, "📦", AS776:AS816, "Exonerado Doctor")
    ) / 2
)</f>
        <v>0</v>
      </c>
      <c r="AK819" s="139">
        <f t="array" aca="1" ref="AK819" ca="1">(
    SUMIFS(AR776:AR816, AY776:AY816, INDIRECT("AE" &amp; ROW()), AP776:AP816, "💲") +
    SUMIFS(AR776:AR816, AY776:AY816, INDIRECT("AE" &amp; ROW()), AP776:AP816, "📦")
) -
(
    SUMIFS(AR776:AR816, AY776:AY816, INDIRECT("AE" &amp; ROW()), AP776:AP816, "💲", AS776:AS816, "Familiar") +
    SUMIFS(AR776:AR816, AY776:AY816, INDIRECT("AE" &amp; ROW()), AP776:AP816, "📦", AS776:AS816, "Familiar")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SUMIFS(AR776:AR816, AY776:AY816, INDIRECT("AE" &amp; ROW()), AP776:AP816, "💲", AS776:AS816, "Exonerado ADH") +
    SUMIFS(AR776:AR816, AY776:AY816, INDIRECT("AE" &amp; ROW()), AP776:AP816, "📦", AS776:AS816, "Exonerado ADH")
) -
(
    (
        SUMIFS(AR776:AR816, AY776:AY816, INDIRECT("AE" &amp; ROW()), AP776:AP816, "💲", AS776:AS816, "Exonerado Doctor") +
        SUMIFS(AR776:AR816, AY776:AY816, INDIRECT("AE" &amp; ROW()), AP776:AP816, "📦", AS776:AS816, "Exonerado Doctor")
    ) / 2
) -
(
    (
        SUMIFS(AR776:AR816, AY776:AY816, INDIRECT("AE" &amp; ROW()), AP776:AP816, "💲", AS776:AS816, "") +
        SUMIFS(AR776:AR816, AY776:AY816, INDIRECT("AE" &amp; ROW()), AP776:AP816, "📦", AS776:AS816, "")
    ) / 2
)</f>
        <v>0</v>
      </c>
      <c r="AL819" s="140">
        <f t="array" aca="1" ref="AL819" ca="1">(
    SUMIFS(AR776:AR816, AY776:AY816, INDIRECT("AE" &amp; ROW()), AP776:AP816, "💲") +
    SUMIFS(AR776:AR816, AY776:AY816, INDIRECT("AE" &amp; ROW()), AP776:AP816, "📦")
) -
(
    (
        SUMIFS(AR776:AR816, AY776:AY816, INDIRECT("AE" &amp; ROW()), AP776:AP816, "💲", AS776:AS816, "Familiar") +
        SUMIFS(AR776:AR816, AY776:AY816, INDIRECT("AE" &amp; ROW()), AP776:AP816, "📦", AS776:AS816, "Familiar")
    ) / 2
) -
(
    (
        SUMIFS(AR776:AR816, AY776:AY816, INDIRECT("AE" &amp; ROW()), AP776:AP816, "💲", AS776:AS816, "Participante") +
        SUMIFS(AR776:AR816, AY776:AY816, INDIRECT("AE" &amp; ROW()), AP776:AP816, "📦", AS776:AS816, "Participante")
    ) / 2
) -
(
    (
        SUMIFS(AR776:AR816, AY776:AY816, INDIRECT("AE" &amp; ROW()), AP776:AP816, "💲", AS776:AS816, "Empleado") +
        SUMIFS(AR776:AR816, AY776:AY816, INDIRECT("AE" &amp; ROW()), AP776:AP816, "📦", AS776:AS816, "Empleado")
    ) / 2
) -
(
    (
        SUMIFS(AR776:AR816, AY776:AY816, INDIRECT("AE" &amp; ROW()), AP776:AP816, "💲", AS776:AS816, "Exonerado ADH") +
        SUMIFS(AR776:AR816, AY776:AY816, INDIRECT("AE" &amp; ROW()), AP776:AP816, "📦", AS776:AS816, "Exonerado ADH")
    ) / 2
) -
(
    SUMIFS(AR776:AR816, AY776:AY816, INDIRECT("AE" &amp; ROW()), AP776:AP816, "💲", AS776:AS816, "Exonerado Doctor") +
    SUMIFS(AR776:AR816, AY776:AY816, INDIRECT("AE" &amp; ROW()), AP776:AP816, "📦", AS776:AS816, "Exonerado Doctor")
) -
(
    (
        SUMIFS(AR776:AR816, AY776:AY816, INDIRECT("AE" &amp; ROW()), AP776:AP816, "💲", AS776:AS816, "") +
        SUMIFS(AR776:AR816, AY776:AY816, INDIRECT("AE" &amp; ROW()), AP776:AP816, "📦", AS776:AS816, "")
    ) / 2
)</f>
        <v>0</v>
      </c>
      <c r="AM819" s="48"/>
      <c r="AN819" s="48"/>
      <c r="AO819" s="48"/>
      <c r="AP819" s="48"/>
      <c r="AQ819" s="48"/>
      <c r="AR819" s="48"/>
      <c r="AS819" s="48"/>
      <c r="AT819" s="48"/>
      <c r="AU819" s="48"/>
      <c r="AV819" s="48"/>
      <c r="AW819" s="48"/>
      <c r="AX819" s="48"/>
      <c r="AY819" s="48"/>
      <c r="AZ819" s="48"/>
      <c r="BA819" s="48"/>
      <c r="BB819" s="48"/>
      <c r="BC819" s="48"/>
      <c r="BD819" s="48"/>
      <c r="BE819" s="48"/>
      <c r="BF819" s="48"/>
      <c r="BG819" s="48"/>
      <c r="BH819" s="48"/>
      <c r="BI819" s="48"/>
      <c r="BJ819" s="48"/>
      <c r="BK819" s="48"/>
      <c r="BL819" s="48"/>
      <c r="BM819" s="48"/>
      <c r="BN819" s="48"/>
    </row>
    <row r="820" spans="1:66" ht="11.25" customHeight="1">
      <c r="A820" s="222">
        <f>A816+$Q$13/1440</f>
        <v>0.79166666666666641</v>
      </c>
      <c r="B820" s="164"/>
      <c r="C820" s="204"/>
      <c r="D820" s="207"/>
      <c r="E820" s="177" t="s">
        <v>36</v>
      </c>
      <c r="F820" s="42" t="str">
        <f>IF(D820&lt;&gt;"", VLOOKUP(D820,'Base de Datos'!$A$2:$D1268,2,FALSE()),"")</f>
        <v/>
      </c>
      <c r="G820" s="204"/>
      <c r="H820" s="216"/>
      <c r="I820" s="177" t="s">
        <v>36</v>
      </c>
      <c r="J820" s="42" t="str">
        <f>IF(H820&lt;&gt;"", VLOOKUP(H820,'Base de Datos'!$A$2:$D1268,2,FALSE()),"")</f>
        <v/>
      </c>
      <c r="K820" s="204"/>
      <c r="L820" s="216"/>
      <c r="M820" s="177" t="s">
        <v>36</v>
      </c>
      <c r="N820" s="42" t="str">
        <f>IF(L820&lt;&gt;"", VLOOKUP(L820,'Base de Datos'!$A$2:$D1268,2,FALSE()),"")</f>
        <v/>
      </c>
      <c r="O820" s="165"/>
      <c r="P820" s="165"/>
      <c r="Q820" s="165"/>
      <c r="R820" s="166"/>
      <c r="S820" s="167"/>
      <c r="T820" s="45" t="s">
        <v>37</v>
      </c>
      <c r="U820" s="168"/>
      <c r="V820" s="169"/>
      <c r="W820" s="167"/>
      <c r="X820" s="45" t="s">
        <v>37</v>
      </c>
      <c r="Y820" s="168"/>
      <c r="Z820" s="169"/>
      <c r="AA820" s="167"/>
      <c r="AB820" s="45" t="s">
        <v>37</v>
      </c>
      <c r="AC820" s="168"/>
      <c r="AD820" s="56"/>
      <c r="AE820" s="240" t="s">
        <v>59</v>
      </c>
      <c r="AF820" s="230"/>
      <c r="AG820" s="161">
        <f t="array" aca="1" ref="AG820" ca="1">COUNTIFS(AP776:AP816, "💲", AY776:AY816, INDIRECT("AE" &amp; ROW())) + COUNTIFS(AP776:AP816, "📦", AY776:AY816, INDIRECT("AE" &amp; ROW())) + COUNTIFS(AP776:AP816, "✅", AY776:AY816, INDIRECT("AE" &amp; ROW()))</f>
        <v>0</v>
      </c>
      <c r="AH820" s="162">
        <f t="array" aca="1" ref="AH820" ca="1">COUNTIFS(AP776:AP816, "💲", AY776:AY816, INDIRECT("AE" &amp; ROW())) + COUNTIFS(AP776:AP816, "📦", AY776:AY816, INDIRECT("AE" &amp; ROW()))</f>
        <v>0</v>
      </c>
      <c r="AI820" s="139">
        <f t="array" aca="1" ref="AI820" ca="1">SUMIFS(AR776:AR816, AY776:AY816, INDIRECT("AE" &amp; ROW()), AP776:AP816, "💲") + SUMIFS(AR776:AR816, AY776:AY816, INDIRECT("AE" &amp; ROW()), AP776:AP816, "📦")</f>
        <v>0</v>
      </c>
      <c r="AJ820" s="139">
        <f t="array" aca="1" ref="AJ820" ca="1">(
    SUMIFS(AR776:AR816, AY776:AY816, INDIRECT("AE" &amp; ROW()), AP776:AP816, "💲") +
    SUMIFS(AR776:AR816, AY776:AY816, INDIRECT("AE" &amp; ROW()), AP776:AP816, "📦")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
        SUMIFS(AR776:AR816, AY776:AY816, INDIRECT("AE" &amp; ROW()), AP776:AP816, "💲", AS776:AS816, "Familiar") +
        SUMIFS(AR776:AR816, AY776:AY816, INDIRECT("AE" &amp; ROW()), AP776:AP816, "📦", AS776:AS816, "Familiar")
    ) / 2
)  -
(
    (
        SUMIFS(AR776:AR816, AY776:AY816, INDIRECT("AE" &amp; ROW()), AP776:AP816, "💲", AS776:AS816, "Exonerado ADH") +
        SUMIFS(AR776:AR816, AY776:AY816, INDIRECT("AE" &amp; ROW()), AP776:AP816, "📦", AS776:AS816, "Exonerado ADH")
    ) / 2
)  -
(
    (
        SUMIFS(AR776:AR816, AY776:AY816, INDIRECT("AE" &amp; ROW()), AP776:AP816, "💲", AS776:AS816, "Exonerado Doctor") +
        SUMIFS(AR776:AR816, AY776:AY816, INDIRECT("AE" &amp; ROW()), AP776:AP816, "📦", AS776:AS816, "Exonerado Doctor")
    ) / 2
)</f>
        <v>0</v>
      </c>
      <c r="AK820" s="139">
        <f t="array" aca="1" ref="AK820" ca="1">(
    SUMIFS(AR776:AR816, AY776:AY816, INDIRECT("AE" &amp; ROW()), AP776:AP816, "💲") +
    SUMIFS(AR776:AR816, AY776:AY816, INDIRECT("AE" &amp; ROW()), AP776:AP816, "📦")
) -
(
    SUMIFS(AR776:AR816, AY776:AY816, INDIRECT("AE" &amp; ROW()), AP776:AP816, "💲", AS776:AS816, "Familiar") +
    SUMIFS(AR776:AR816, AY776:AY816, INDIRECT("AE" &amp; ROW()), AP776:AP816, "📦", AS776:AS816, "Familiar")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SUMIFS(AR776:AR816, AY776:AY816, INDIRECT("AE" &amp; ROW()), AP776:AP816, "💲", AS776:AS816, "Exonerado ADH") +
    SUMIFS(AR776:AR816, AY776:AY816, INDIRECT("AE" &amp; ROW()), AP776:AP816, "📦", AS776:AS816, "Exonerado ADH")
) -
(
    (
        SUMIFS(AR776:AR816, AY776:AY816, INDIRECT("AE" &amp; ROW()), AP776:AP816, "💲", AS776:AS816, "Exonerado Doctor") +
        SUMIFS(AR776:AR816, AY776:AY816, INDIRECT("AE" &amp; ROW()), AP776:AP816, "📦", AS776:AS816, "Exonerado Doctor")
    ) / 2
) -
(
    (
        SUMIFS(AR776:AR816, AY776:AY816, INDIRECT("AE" &amp; ROW()), AP776:AP816, "💲", AS776:AS816, "") +
        SUMIFS(AR776:AR816, AY776:AY816, INDIRECT("AE" &amp; ROW()), AP776:AP816, "📦", AS776:AS816, "")
    ) / 2
)</f>
        <v>0</v>
      </c>
      <c r="AL820" s="140">
        <f t="array" aca="1" ref="AL820" ca="1">(
    SUMIFS(AR776:AR816, AY776:AY816, INDIRECT("AE" &amp; ROW()), AP776:AP816, "💲") +
    SUMIFS(AR776:AR816, AY776:AY816, INDIRECT("AE" &amp; ROW()), AP776:AP816, "📦")
) -
(
    (
        SUMIFS(AR776:AR816, AY776:AY816, INDIRECT("AE" &amp; ROW()), AP776:AP816, "💲", AS776:AS816, "Familiar") +
        SUMIFS(AR776:AR816, AY776:AY816, INDIRECT("AE" &amp; ROW()), AP776:AP816, "📦", AS776:AS816, "Familiar")
    ) / 2
) -
(
    (
        SUMIFS(AR776:AR816, AY776:AY816, INDIRECT("AE" &amp; ROW()), AP776:AP816, "💲", AS776:AS816, "Participante") +
        SUMIFS(AR776:AR816, AY776:AY816, INDIRECT("AE" &amp; ROW()), AP776:AP816, "📦", AS776:AS816, "Participante")
    ) / 2
) -
(
    (
        SUMIFS(AR776:AR816, AY776:AY816, INDIRECT("AE" &amp; ROW()), AP776:AP816, "💲", AS776:AS816, "Empleado") +
        SUMIFS(AR776:AR816, AY776:AY816, INDIRECT("AE" &amp; ROW()), AP776:AP816, "📦", AS776:AS816, "Empleado")
    ) / 2
) -
(
    (
        SUMIFS(AR776:AR816, AY776:AY816, INDIRECT("AE" &amp; ROW()), AP776:AP816, "💲", AS776:AS816, "Exonerado ADH") +
        SUMIFS(AR776:AR816, AY776:AY816, INDIRECT("AE" &amp; ROW()), AP776:AP816, "📦", AS776:AS816, "Exonerado ADH")
    ) / 2
) -
(
    SUMIFS(AR776:AR816, AY776:AY816, INDIRECT("AE" &amp; ROW()), AP776:AP816, "💲", AS776:AS816, "Exonerado Doctor") +
    SUMIFS(AR776:AR816, AY776:AY816, INDIRECT("AE" &amp; ROW()), AP776:AP816, "📦", AS776:AS816, "Exonerado Doctor")
) -
(
    (
        SUMIFS(AR776:AR816, AY776:AY816, INDIRECT("AE" &amp; ROW()), AP776:AP816, "💲", AS776:AS816, "") +
        SUMIFS(AR776:AR816, AY776:AY816, INDIRECT("AE" &amp; ROW()), AP776:AP816, "📦", AS776:AS816, "")
    ) / 2
)</f>
        <v>0</v>
      </c>
      <c r="AM820" s="56"/>
      <c r="AN820" s="56"/>
      <c r="AO820" s="56"/>
      <c r="AP820" s="56"/>
      <c r="AQ820" s="56"/>
      <c r="AR820" s="56"/>
      <c r="AS820" s="56"/>
      <c r="AT820" s="56"/>
      <c r="AU820" s="56"/>
      <c r="AV820" s="56"/>
      <c r="AW820" s="56"/>
      <c r="AX820" s="56"/>
      <c r="AY820" s="56"/>
      <c r="AZ820" s="56"/>
      <c r="BA820" s="56"/>
      <c r="BB820" s="56"/>
      <c r="BC820" s="56"/>
      <c r="BD820" s="56"/>
      <c r="BE820" s="56"/>
      <c r="BF820" s="56"/>
      <c r="BG820" s="56"/>
      <c r="BH820" s="56"/>
      <c r="BI820" s="56"/>
      <c r="BJ820" s="56"/>
      <c r="BK820" s="56"/>
      <c r="BL820" s="56"/>
      <c r="BM820" s="56"/>
      <c r="BN820" s="56"/>
    </row>
    <row r="821" spans="1:66" ht="11.25" customHeight="1">
      <c r="A821" s="220"/>
      <c r="B821" s="164"/>
      <c r="C821" s="205"/>
      <c r="D821" s="208"/>
      <c r="E821" s="178" t="s">
        <v>42</v>
      </c>
      <c r="F821" s="58" t="str">
        <f>IF(D820&lt;&gt;"", VLOOKUP(D820,'Base de Datos'!$A$2:$D1268,3,FALSE()),"")</f>
        <v/>
      </c>
      <c r="G821" s="205"/>
      <c r="H821" s="208"/>
      <c r="I821" s="178" t="s">
        <v>42</v>
      </c>
      <c r="J821" s="58" t="str">
        <f>IF(H820&lt;&gt;"", VLOOKUP(H820,'Base de Datos'!$A$2:$D1268,3,FALSE()),"")</f>
        <v/>
      </c>
      <c r="K821" s="205"/>
      <c r="L821" s="208"/>
      <c r="M821" s="178" t="s">
        <v>42</v>
      </c>
      <c r="N821" s="58" t="str">
        <f>IF(L820&lt;&gt;"", VLOOKUP(L820,'Base de Datos'!$A$2:$D1268,3,FALSE()),"")</f>
        <v/>
      </c>
      <c r="O821" s="165"/>
      <c r="P821" s="165"/>
      <c r="Q821" s="165"/>
      <c r="R821" s="166"/>
      <c r="S821" s="231"/>
      <c r="T821" s="230"/>
      <c r="U821" s="170"/>
      <c r="V821" s="169"/>
      <c r="W821" s="231"/>
      <c r="X821" s="230"/>
      <c r="Y821" s="170"/>
      <c r="Z821" s="169"/>
      <c r="AA821" s="231"/>
      <c r="AB821" s="230"/>
      <c r="AC821" s="170"/>
      <c r="AD821" s="56"/>
      <c r="AE821" s="240" t="s">
        <v>63</v>
      </c>
      <c r="AF821" s="230"/>
      <c r="AG821" s="161">
        <f t="array" aca="1" ref="AG821" ca="1">COUNTIFS(AP776:AP816, "💲", AY776:AY816, INDIRECT("AE" &amp; ROW())) + COUNTIFS(AP776:AP816, "📦", AY776:AY816, INDIRECT("AE" &amp; ROW())) + COUNTIFS(AP776:AP816, "✅", AY776:AY816, INDIRECT("AE" &amp; ROW()))</f>
        <v>0</v>
      </c>
      <c r="AH821" s="162">
        <f t="array" aca="1" ref="AH821" ca="1">COUNTIFS(AP776:AP816, "💲", AY776:AY816, INDIRECT("AE" &amp; ROW())) + COUNTIFS(AP776:AP816, "📦", AY776:AY816, INDIRECT("AE" &amp; ROW()))</f>
        <v>0</v>
      </c>
      <c r="AI821" s="139">
        <f t="array" aca="1" ref="AI821" ca="1">SUMIFS(AR776:AR816, AY776:AY816, INDIRECT("AE" &amp; ROW()), AP776:AP816, "💲") + SUMIFS(AR776:AR816, AY776:AY816, INDIRECT("AE" &amp; ROW()), AP776:AP816, "📦")</f>
        <v>0</v>
      </c>
      <c r="AJ821" s="139">
        <f t="array" aca="1" ref="AJ821" ca="1">(
    SUMIFS(AR776:AR816, AY776:AY816, INDIRECT("AE" &amp; ROW()), AP776:AP816, "💲") +
    SUMIFS(AR776:AR816, AY776:AY816, INDIRECT("AE" &amp; ROW()), AP776:AP816, "📦")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
        SUMIFS(AR776:AR816, AY776:AY816, INDIRECT("AE" &amp; ROW()), AP776:AP816, "💲", AS776:AS816, "Familiar") +
        SUMIFS(AR776:AR816, AY776:AY816, INDIRECT("AE" &amp; ROW()), AP776:AP816, "📦", AS776:AS816, "Familiar")
    ) / 2
)  -
(
    (
        SUMIFS(AR776:AR816, AY776:AY816, INDIRECT("AE" &amp; ROW()), AP776:AP816, "💲", AS776:AS816, "Exonerado ADH") +
        SUMIFS(AR776:AR816, AY776:AY816, INDIRECT("AE" &amp; ROW()), AP776:AP816, "📦", AS776:AS816, "Exonerado ADH")
    ) / 2
)  -
(
    (
        SUMIFS(AR776:AR816, AY776:AY816, INDIRECT("AE" &amp; ROW()), AP776:AP816, "💲", AS776:AS816, "Exonerado Doctor") +
        SUMIFS(AR776:AR816, AY776:AY816, INDIRECT("AE" &amp; ROW()), AP776:AP816, "📦", AS776:AS816, "Exonerado Doctor")
    ) / 2
)</f>
        <v>0</v>
      </c>
      <c r="AK821" s="139">
        <f t="array" aca="1" ref="AK821" ca="1">(
    SUMIFS(AR776:AR816, AY776:AY816, INDIRECT("AE" &amp; ROW()), AP776:AP816, "💲") +
    SUMIFS(AR776:AR816, AY776:AY816, INDIRECT("AE" &amp; ROW()), AP776:AP816, "📦")
) -
(
    SUMIFS(AR776:AR816, AY776:AY816, INDIRECT("AE" &amp; ROW()), AP776:AP816, "💲", AS776:AS816, "Familiar") +
    SUMIFS(AR776:AR816, AY776:AY816, INDIRECT("AE" &amp; ROW()), AP776:AP816, "📦", AS776:AS816, "Familiar")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SUMIFS(AR776:AR816, AY776:AY816, INDIRECT("AE" &amp; ROW()), AP776:AP816, "💲", AS776:AS816, "Exonerado ADH") +
    SUMIFS(AR776:AR816, AY776:AY816, INDIRECT("AE" &amp; ROW()), AP776:AP816, "📦", AS776:AS816, "Exonerado ADH")
) -
(
    (
        SUMIFS(AR776:AR816, AY776:AY816, INDIRECT("AE" &amp; ROW()), AP776:AP816, "💲", AS776:AS816, "Exonerado Doctor") +
        SUMIFS(AR776:AR816, AY776:AY816, INDIRECT("AE" &amp; ROW()), AP776:AP816, "📦", AS776:AS816, "Exonerado Doctor")
    ) / 2
) -
(
    (
        SUMIFS(AR776:AR816, AY776:AY816, INDIRECT("AE" &amp; ROW()), AP776:AP816, "💲", AS776:AS816, "") +
        SUMIFS(AR776:AR816, AY776:AY816, INDIRECT("AE" &amp; ROW()), AP776:AP816, "📦", AS776:AS816, "")
    ) / 2
)</f>
        <v>0</v>
      </c>
      <c r="AL821" s="140">
        <f t="array" aca="1" ref="AL821" ca="1">(
    SUMIFS(AR776:AR816, AY776:AY816, INDIRECT("AE" &amp; ROW()), AP776:AP816, "💲") +
    SUMIFS(AR776:AR816, AY776:AY816, INDIRECT("AE" &amp; ROW()), AP776:AP816, "📦")
) -
(
    (
        SUMIFS(AR776:AR816, AY776:AY816, INDIRECT("AE" &amp; ROW()), AP776:AP816, "💲", AS776:AS816, "Familiar") +
        SUMIFS(AR776:AR816, AY776:AY816, INDIRECT("AE" &amp; ROW()), AP776:AP816, "📦", AS776:AS816, "Familiar")
    ) / 2
) -
(
    (
        SUMIFS(AR776:AR816, AY776:AY816, INDIRECT("AE" &amp; ROW()), AP776:AP816, "💲", AS776:AS816, "Participante") +
        SUMIFS(AR776:AR816, AY776:AY816, INDIRECT("AE" &amp; ROW()), AP776:AP816, "📦", AS776:AS816, "Participante")
    ) / 2
) -
(
    (
        SUMIFS(AR776:AR816, AY776:AY816, INDIRECT("AE" &amp; ROW()), AP776:AP816, "💲", AS776:AS816, "Empleado") +
        SUMIFS(AR776:AR816, AY776:AY816, INDIRECT("AE" &amp; ROW()), AP776:AP816, "📦", AS776:AS816, "Empleado")
    ) / 2
) -
(
    (
        SUMIFS(AR776:AR816, AY776:AY816, INDIRECT("AE" &amp; ROW()), AP776:AP816, "💲", AS776:AS816, "Exonerado ADH") +
        SUMIFS(AR776:AR816, AY776:AY816, INDIRECT("AE" &amp; ROW()), AP776:AP816, "📦", AS776:AS816, "Exonerado ADH")
    ) / 2
) -
(
    SUMIFS(AR776:AR816, AY776:AY816, INDIRECT("AE" &amp; ROW()), AP776:AP816, "💲", AS776:AS816, "Exonerado Doctor") +
    SUMIFS(AR776:AR816, AY776:AY816, INDIRECT("AE" &amp; ROW()), AP776:AP816, "📦", AS776:AS816, "Exonerado Doctor")
) -
(
    (
        SUMIFS(AR776:AR816, AY776:AY816, INDIRECT("AE" &amp; ROW()), AP776:AP816, "💲", AS776:AS816, "") +
        SUMIFS(AR776:AR816, AY776:AY816, INDIRECT("AE" &amp; ROW()), AP776:AP816, "📦", AS776:AS816, "")
    ) / 2
)</f>
        <v>0</v>
      </c>
      <c r="AM821" s="56"/>
      <c r="AN821" s="56"/>
      <c r="AO821" s="56"/>
      <c r="AP821" s="56"/>
      <c r="AQ821" s="56"/>
      <c r="AR821" s="56"/>
      <c r="AS821" s="56"/>
      <c r="AT821" s="56"/>
      <c r="AU821" s="56"/>
      <c r="AV821" s="56"/>
      <c r="AW821" s="56"/>
      <c r="AX821" s="56"/>
      <c r="AY821" s="56"/>
      <c r="AZ821" s="56"/>
      <c r="BA821" s="56"/>
      <c r="BB821" s="56"/>
      <c r="BC821" s="56"/>
      <c r="BD821" s="56"/>
      <c r="BE821" s="56"/>
      <c r="BF821" s="56"/>
      <c r="BG821" s="56"/>
      <c r="BH821" s="56"/>
      <c r="BI821" s="56"/>
      <c r="BJ821" s="56"/>
      <c r="BK821" s="56"/>
      <c r="BL821" s="56"/>
      <c r="BM821" s="56"/>
      <c r="BN821" s="56"/>
    </row>
    <row r="822" spans="1:66" ht="11.25" customHeight="1">
      <c r="A822" s="220"/>
      <c r="B822" s="164"/>
      <c r="C822" s="205"/>
      <c r="D822" s="208"/>
      <c r="E822" s="178" t="s">
        <v>44</v>
      </c>
      <c r="F822" s="58" t="str">
        <f>IF(D820&lt;&gt;"", VLOOKUP(D820,'Base de Datos'!$A$2:$D1268,4,FALSE()),"")</f>
        <v/>
      </c>
      <c r="G822" s="205"/>
      <c r="H822" s="208"/>
      <c r="I822" s="178" t="s">
        <v>44</v>
      </c>
      <c r="J822" s="58" t="str">
        <f>IF(H820&lt;&gt;"", VLOOKUP(H820,'Base de Datos'!$A$2:$D1268,4,FALSE()),"")</f>
        <v/>
      </c>
      <c r="K822" s="205"/>
      <c r="L822" s="208"/>
      <c r="M822" s="178" t="s">
        <v>44</v>
      </c>
      <c r="N822" s="58" t="str">
        <f>IF(L820&lt;&gt;"", VLOOKUP(L820,'Base de Datos'!$A$2:$D1268,4,FALSE()),"")</f>
        <v/>
      </c>
      <c r="O822" s="165"/>
      <c r="P822" s="165"/>
      <c r="Q822" s="165"/>
      <c r="R822" s="166"/>
      <c r="S822" s="231"/>
      <c r="T822" s="230"/>
      <c r="U822" s="170"/>
      <c r="V822" s="169"/>
      <c r="W822" s="231"/>
      <c r="X822" s="230"/>
      <c r="Y822" s="170"/>
      <c r="Z822" s="169"/>
      <c r="AA822" s="231"/>
      <c r="AB822" s="230"/>
      <c r="AC822" s="170"/>
      <c r="AD822" s="56"/>
      <c r="AE822" s="240" t="s">
        <v>66</v>
      </c>
      <c r="AF822" s="230"/>
      <c r="AG822" s="161">
        <f t="array" aca="1" ref="AG822" ca="1">COUNTIFS(AP776:AP816, "💲", AY776:AY816, INDIRECT("AE" &amp; ROW())) + COUNTIFS(AP776:AP816, "📦", AY776:AY816, INDIRECT("AE" &amp; ROW())) + COUNTIFS(AP776:AP816, "✅", AY776:AY816, INDIRECT("AE" &amp; ROW()))</f>
        <v>0</v>
      </c>
      <c r="AH822" s="162">
        <f t="array" aca="1" ref="AH822" ca="1">COUNTIFS(AP776:AP816, "💲", AY776:AY816, INDIRECT("AE" &amp; ROW())) + COUNTIFS(AP776:AP816, "📦", AY776:AY816, INDIRECT("AE" &amp; ROW()))</f>
        <v>0</v>
      </c>
      <c r="AI822" s="139">
        <f t="array" aca="1" ref="AI822" ca="1">SUMIFS(AR776:AR816, AY776:AY816, INDIRECT("AE" &amp; ROW()), AP776:AP816, "💲") + SUMIFS(AR776:AR816, AY776:AY816, INDIRECT("AE" &amp; ROW()), AP776:AP816, "📦")</f>
        <v>0</v>
      </c>
      <c r="AJ822" s="139">
        <f t="array" aca="1" ref="AJ822" ca="1">(
    SUMIFS(AR776:AR816, AY776:AY816, INDIRECT("AE" &amp; ROW()), AP776:AP816, "💲") +
    SUMIFS(AR776:AR816, AY776:AY816, INDIRECT("AE" &amp; ROW()), AP776:AP816, "📦")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
        SUMIFS(AR776:AR816, AY776:AY816, INDIRECT("AE" &amp; ROW()), AP776:AP816, "💲", AS776:AS816, "Familiar") +
        SUMIFS(AR776:AR816, AY776:AY816, INDIRECT("AE" &amp; ROW()), AP776:AP816, "📦", AS776:AS816, "Familiar")
    ) / 2
)  -
(
    (
        SUMIFS(AR776:AR816, AY776:AY816, INDIRECT("AE" &amp; ROW()), AP776:AP816, "💲", AS776:AS816, "Exonerado ADH") +
        SUMIFS(AR776:AR816, AY776:AY816, INDIRECT("AE" &amp; ROW()), AP776:AP816, "📦", AS776:AS816, "Exonerado ADH")
    ) / 2
)  -
(
    (
        SUMIFS(AR776:AR816, AY776:AY816, INDIRECT("AE" &amp; ROW()), AP776:AP816, "💲", AS776:AS816, "Exonerado Doctor") +
        SUMIFS(AR776:AR816, AY776:AY816, INDIRECT("AE" &amp; ROW()), AP776:AP816, "📦", AS776:AS816, "Exonerado Doctor")
    ) / 2
)</f>
        <v>0</v>
      </c>
      <c r="AK822" s="139">
        <f t="array" aca="1" ref="AK822" ca="1">(
    SUMIFS(AR776:AR816, AY776:AY816, INDIRECT("AE" &amp; ROW()), AP776:AP816, "💲") +
    SUMIFS(AR776:AR816, AY776:AY816, INDIRECT("AE" &amp; ROW()), AP776:AP816, "📦")
) -
(
    SUMIFS(AR776:AR816, AY776:AY816, INDIRECT("AE" &amp; ROW()), AP776:AP816, "💲", AS776:AS816, "Familiar") +
    SUMIFS(AR776:AR816, AY776:AY816, INDIRECT("AE" &amp; ROW()), AP776:AP816, "📦", AS776:AS816, "Familiar")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SUMIFS(AR776:AR816, AY776:AY816, INDIRECT("AE" &amp; ROW()), AP776:AP816, "💲", AS776:AS816, "Exonerado ADH") +
    SUMIFS(AR776:AR816, AY776:AY816, INDIRECT("AE" &amp; ROW()), AP776:AP816, "📦", AS776:AS816, "Exonerado ADH")
) -
(
    (
        SUMIFS(AR776:AR816, AY776:AY816, INDIRECT("AE" &amp; ROW()), AP776:AP816, "💲", AS776:AS816, "Exonerado Doctor") +
        SUMIFS(AR776:AR816, AY776:AY816, INDIRECT("AE" &amp; ROW()), AP776:AP816, "📦", AS776:AS816, "Exonerado Doctor")
    ) / 2
) -
(
    (
        SUMIFS(AR776:AR816, AY776:AY816, INDIRECT("AE" &amp; ROW()), AP776:AP816, "💲", AS776:AS816, "") +
        SUMIFS(AR776:AR816, AY776:AY816, INDIRECT("AE" &amp; ROW()), AP776:AP816, "📦", AS776:AS816, "")
    ) / 2
)</f>
        <v>0</v>
      </c>
      <c r="AL822" s="140">
        <f t="array" aca="1" ref="AL822" ca="1">(
    SUMIFS(AR776:AR816, AY776:AY816, INDIRECT("AE" &amp; ROW()), AP776:AP816, "💲") +
    SUMIFS(AR776:AR816, AY776:AY816, INDIRECT("AE" &amp; ROW()), AP776:AP816, "📦")
) -
(
    (
        SUMIFS(AR776:AR816, AY776:AY816, INDIRECT("AE" &amp; ROW()), AP776:AP816, "💲", AS776:AS816, "Familiar") +
        SUMIFS(AR776:AR816, AY776:AY816, INDIRECT("AE" &amp; ROW()), AP776:AP816, "📦", AS776:AS816, "Familiar")
    ) / 2
) -
(
    (
        SUMIFS(AR776:AR816, AY776:AY816, INDIRECT("AE" &amp; ROW()), AP776:AP816, "💲", AS776:AS816, "Participante") +
        SUMIFS(AR776:AR816, AY776:AY816, INDIRECT("AE" &amp; ROW()), AP776:AP816, "📦", AS776:AS816, "Participante")
    ) / 2
) -
(
    (
        SUMIFS(AR776:AR816, AY776:AY816, INDIRECT("AE" &amp; ROW()), AP776:AP816, "💲", AS776:AS816, "Empleado") +
        SUMIFS(AR776:AR816, AY776:AY816, INDIRECT("AE" &amp; ROW()), AP776:AP816, "📦", AS776:AS816, "Empleado")
    ) / 2
) -
(
    (
        SUMIFS(AR776:AR816, AY776:AY816, INDIRECT("AE" &amp; ROW()), AP776:AP816, "💲", AS776:AS816, "Exonerado ADH") +
        SUMIFS(AR776:AR816, AY776:AY816, INDIRECT("AE" &amp; ROW()), AP776:AP816, "📦", AS776:AS816, "Exonerado ADH")
    ) / 2
) -
(
    SUMIFS(AR776:AR816, AY776:AY816, INDIRECT("AE" &amp; ROW()), AP776:AP816, "💲", AS776:AS816, "Exonerado Doctor") +
    SUMIFS(AR776:AR816, AY776:AY816, INDIRECT("AE" &amp; ROW()), AP776:AP816, "📦", AS776:AS816, "Exonerado Doctor")
) -
(
    (
        SUMIFS(AR776:AR816, AY776:AY816, INDIRECT("AE" &amp; ROW()), AP776:AP816, "💲", AS776:AS816, "") +
        SUMIFS(AR776:AR816, AY776:AY816, INDIRECT("AE" &amp; ROW()), AP776:AP816, "📦", AS776:AS816, "")
    ) / 2
)</f>
        <v>0</v>
      </c>
      <c r="AM822" s="56"/>
      <c r="AN822" s="56"/>
      <c r="AO822" s="56"/>
      <c r="AP822" s="56"/>
      <c r="AQ822" s="56"/>
      <c r="AR822" s="56"/>
      <c r="AS822" s="56"/>
      <c r="AT822" s="56"/>
      <c r="AU822" s="56"/>
      <c r="AV822" s="56"/>
      <c r="AW822" s="56"/>
      <c r="AX822" s="56"/>
      <c r="AY822" s="56"/>
      <c r="AZ822" s="56"/>
      <c r="BA822" s="56"/>
      <c r="BB822" s="56"/>
      <c r="BC822" s="56"/>
      <c r="BD822" s="56"/>
      <c r="BE822" s="56"/>
      <c r="BF822" s="56"/>
      <c r="BG822" s="56"/>
      <c r="BH822" s="56"/>
      <c r="BI822" s="56"/>
      <c r="BJ822" s="56"/>
      <c r="BK822" s="56"/>
      <c r="BL822" s="56"/>
      <c r="BM822" s="56"/>
      <c r="BN822" s="56"/>
    </row>
    <row r="823" spans="1:66" ht="11.25" customHeight="1">
      <c r="A823" s="221"/>
      <c r="B823" s="164"/>
      <c r="C823" s="206"/>
      <c r="D823" s="209"/>
      <c r="E823" s="179" t="s">
        <v>46</v>
      </c>
      <c r="F823" s="180"/>
      <c r="G823" s="206"/>
      <c r="H823" s="209"/>
      <c r="I823" s="179" t="s">
        <v>46</v>
      </c>
      <c r="J823" s="180"/>
      <c r="K823" s="206"/>
      <c r="L823" s="209"/>
      <c r="M823" s="179" t="s">
        <v>46</v>
      </c>
      <c r="N823" s="180"/>
      <c r="O823" s="165"/>
      <c r="P823" s="165"/>
      <c r="Q823" s="165"/>
      <c r="R823" s="166"/>
      <c r="S823" s="227" t="str">
        <f>IF(OR(S820="Empleado",S820="Familiar"),"Nombre del Empleado","N° Factura")</f>
        <v>N° Factura</v>
      </c>
      <c r="T823" s="228"/>
      <c r="U823" s="89"/>
      <c r="V823" s="169"/>
      <c r="W823" s="227" t="str">
        <f>IF(OR(W820="Empleado",W820="Familiar"),"Nombre del Empleado","N° Factura")</f>
        <v>N° Factura</v>
      </c>
      <c r="X823" s="228"/>
      <c r="Y823" s="89"/>
      <c r="Z823" s="169"/>
      <c r="AA823" s="227" t="str">
        <f>IF(OR(AA820="Empleado",AA820="Familiar"),"Nombre del Empleado","N° Factura")</f>
        <v>N° Factura</v>
      </c>
      <c r="AB823" s="228"/>
      <c r="AC823" s="89"/>
      <c r="AD823" s="56"/>
      <c r="AE823" s="240" t="s">
        <v>69</v>
      </c>
      <c r="AF823" s="230"/>
      <c r="AG823" s="161">
        <f t="array" aca="1" ref="AG823" ca="1">COUNTIFS(AP776:AP816, "💲", AY776:AY816, INDIRECT("AE" &amp; ROW())) + COUNTIFS(AP776:AP816, "📦", AY776:AY816, INDIRECT("AE" &amp; ROW())) + COUNTIFS(AP776:AP816, "✅", AY776:AY816, INDIRECT("AE" &amp; ROW()))</f>
        <v>0</v>
      </c>
      <c r="AH823" s="162">
        <f t="array" aca="1" ref="AH823" ca="1">COUNTIFS(AP776:AP816, "💲", AY776:AY816, INDIRECT("AE" &amp; ROW())) + COUNTIFS(AP776:AP816, "📦", AY776:AY816, INDIRECT("AE" &amp; ROW()))</f>
        <v>0</v>
      </c>
      <c r="AI823" s="139">
        <f t="array" aca="1" ref="AI823" ca="1">SUMIFS(AR776:AR816, AY776:AY816, INDIRECT("AE" &amp; ROW()), AP776:AP816, "💲") + SUMIFS(AR776:AR816, AY776:AY816, INDIRECT("AE" &amp; ROW()), AP776:AP816, "📦")</f>
        <v>0</v>
      </c>
      <c r="AJ823" s="66">
        <f t="array" aca="1" ref="AJ823" ca="1">(
    SUMIFS(AR776:AR816, AY776:AY816, INDIRECT("AE" &amp; ROW()), AP776:AP816, "💲") +
    SUMIFS(AR776:AR816, AY776:AY816, INDIRECT("AE" &amp; ROW()), AP776:AP816, "📦")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
        SUMIFS(AR776:AR816, AY776:AY816, INDIRECT("AE" &amp; ROW()), AP776:AP816, "💲", AS776:AS816, "Familiar") +
        SUMIFS(AR776:AR816, AY776:AY816, INDIRECT("AE" &amp; ROW()), AP776:AP816, "📦", AS776:AS816, "Familiar")
    ) / 2
)  -
(
    (
        SUMIFS(AR776:AR816, AY776:AY816, INDIRECT("AE" &amp; ROW()), AP776:AP816, "💲", AS776:AS816, "Exonerado ADH") +
        SUMIFS(AR776:AR816, AY776:AY816, INDIRECT("AE" &amp; ROW()), AP776:AP816, "📦", AS776:AS816, "Exonerado ADH")
    ) / 2
)  -
(
    (
        SUMIFS(AR776:AR816, AY776:AY816, INDIRECT("AE" &amp; ROW()), AP776:AP816, "💲", AS776:AS816, "Exonerado Doctor") +
        SUMIFS(AR776:AR816, AY776:AY816, INDIRECT("AE" &amp; ROW()), AP776:AP816, "📦", AS776:AS816, "Exonerado Doctor")
    ) / 2
)</f>
        <v>0</v>
      </c>
      <c r="AK823" s="139">
        <f t="array" aca="1" ref="AK823" ca="1">(
    SUMIFS(AR776:AR816, AY776:AY816, INDIRECT("AE" &amp; ROW()), AP776:AP816, "💲") +
    SUMIFS(AR776:AR816, AY776:AY816, INDIRECT("AE" &amp; ROW()), AP776:AP816, "📦")
) -
(
    SUMIFS(AR776:AR816, AY776:AY816, INDIRECT("AE" &amp; ROW()), AP776:AP816, "💲", AS776:AS816, "Familiar") +
    SUMIFS(AR776:AR816, AY776:AY816, INDIRECT("AE" &amp; ROW()), AP776:AP816, "📦", AS776:AS816, "Familiar")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SUMIFS(AR776:AR816, AY776:AY816, INDIRECT("AE" &amp; ROW()), AP776:AP816, "💲", AS776:AS816, "Exonerado ADH") +
    SUMIFS(AR776:AR816, AY776:AY816, INDIRECT("AE" &amp; ROW()), AP776:AP816, "📦", AS776:AS816, "Exonerado ADH")
) -
(
    (
        SUMIFS(AR776:AR816, AY776:AY816, INDIRECT("AE" &amp; ROW()), AP776:AP816, "💲", AS776:AS816, "Exonerado Doctor") +
        SUMIFS(AR776:AR816, AY776:AY816, INDIRECT("AE" &amp; ROW()), AP776:AP816, "📦", AS776:AS816, "Exonerado Doctor")
    ) / 2
) -
(
    (
        SUMIFS(AR776:AR816, AY776:AY816, INDIRECT("AE" &amp; ROW()), AP776:AP816, "💲", AS776:AS816, "") +
        SUMIFS(AR776:AR816, AY776:AY816, INDIRECT("AE" &amp; ROW()), AP776:AP816, "📦", AS776:AS816, "")
    ) / 2
)</f>
        <v>0</v>
      </c>
      <c r="AL823" s="140">
        <f t="array" aca="1" ref="AL823" ca="1">(
    SUMIFS(AR776:AR816, AY776:AY816, INDIRECT("AE" &amp; ROW()), AP776:AP816, "💲") +
    SUMIFS(AR776:AR816, AY776:AY816, INDIRECT("AE" &amp; ROW()), AP776:AP816, "📦")
) -
(
    (
        SUMIFS(AR776:AR816, AY776:AY816, INDIRECT("AE" &amp; ROW()), AP776:AP816, "💲", AS776:AS816, "Familiar") +
        SUMIFS(AR776:AR816, AY776:AY816, INDIRECT("AE" &amp; ROW()), AP776:AP816, "📦", AS776:AS816, "Familiar")
    ) / 2
) -
(
    (
        SUMIFS(AR776:AR816, AY776:AY816, INDIRECT("AE" &amp; ROW()), AP776:AP816, "💲", AS776:AS816, "Participante") +
        SUMIFS(AR776:AR816, AY776:AY816, INDIRECT("AE" &amp; ROW()), AP776:AP816, "📦", AS776:AS816, "Participante")
    ) / 2
) -
(
    (
        SUMIFS(AR776:AR816, AY776:AY816, INDIRECT("AE" &amp; ROW()), AP776:AP816, "💲", AS776:AS816, "Empleado") +
        SUMIFS(AR776:AR816, AY776:AY816, INDIRECT("AE" &amp; ROW()), AP776:AP816, "📦", AS776:AS816, "Empleado")
    ) / 2
) -
(
    (
        SUMIFS(AR776:AR816, AY776:AY816, INDIRECT("AE" &amp; ROW()), AP776:AP816, "💲", AS776:AS816, "Exonerado ADH") +
        SUMIFS(AR776:AR816, AY776:AY816, INDIRECT("AE" &amp; ROW()), AP776:AP816, "📦", AS776:AS816, "Exonerado ADH")
    ) / 2
) -
(
    SUMIFS(AR776:AR816, AY776:AY816, INDIRECT("AE" &amp; ROW()), AP776:AP816, "💲", AS776:AS816, "Exonerado Doctor") +
    SUMIFS(AR776:AR816, AY776:AY816, INDIRECT("AE" &amp; ROW()), AP776:AP816, "📦", AS776:AS816, "Exonerado Doctor")
) -
(
    (
        SUMIFS(AR776:AR816, AY776:AY816, INDIRECT("AE" &amp; ROW()), AP776:AP816, "💲", AS776:AS816, "") +
        SUMIFS(AR776:AR816, AY776:AY816, INDIRECT("AE" &amp; ROW()), AP776:AP816, "📦", AS776:AS816, "")
    ) / 2
)</f>
        <v>0</v>
      </c>
      <c r="AM823" s="56"/>
      <c r="AN823" s="56"/>
      <c r="AO823" s="56"/>
      <c r="AP823" s="56"/>
      <c r="AQ823" s="56"/>
      <c r="AR823" s="56"/>
      <c r="AS823" s="56"/>
      <c r="AT823" s="56"/>
      <c r="AU823" s="56"/>
      <c r="AV823" s="56"/>
      <c r="AW823" s="56"/>
      <c r="AX823" s="56"/>
      <c r="AY823" s="56"/>
      <c r="AZ823" s="56"/>
      <c r="BA823" s="56"/>
      <c r="BB823" s="56"/>
      <c r="BC823" s="56"/>
      <c r="BD823" s="56"/>
      <c r="BE823" s="56"/>
      <c r="BF823" s="56"/>
      <c r="BG823" s="56"/>
      <c r="BH823" s="56"/>
      <c r="BI823" s="56"/>
      <c r="BJ823" s="56"/>
      <c r="BK823" s="56"/>
      <c r="BL823" s="56"/>
      <c r="BM823" s="56"/>
      <c r="BN823" s="56"/>
    </row>
    <row r="824" spans="1:66" ht="11.25" customHeight="1">
      <c r="A824" s="222">
        <f>A820+$Q$13/1440</f>
        <v>0.83333333333333304</v>
      </c>
      <c r="B824" s="164"/>
      <c r="C824" s="204"/>
      <c r="D824" s="207"/>
      <c r="E824" s="177" t="s">
        <v>36</v>
      </c>
      <c r="F824" s="42" t="str">
        <f>IF(D824&lt;&gt;"", VLOOKUP(D824,'Base de Datos'!$A$2:$D1268,2,FALSE()),"")</f>
        <v/>
      </c>
      <c r="G824" s="204"/>
      <c r="H824" s="216"/>
      <c r="I824" s="177" t="s">
        <v>36</v>
      </c>
      <c r="J824" s="42" t="str">
        <f>IF(H824&lt;&gt;"", VLOOKUP(H824,'Base de Datos'!$A$2:$D1268,2,FALSE()),"")</f>
        <v/>
      </c>
      <c r="K824" s="204"/>
      <c r="L824" s="216"/>
      <c r="M824" s="177" t="s">
        <v>36</v>
      </c>
      <c r="N824" s="42" t="str">
        <f>IF(L824&lt;&gt;"", VLOOKUP(L824,'Base de Datos'!$A$2:$D1268,2,FALSE()),"")</f>
        <v/>
      </c>
      <c r="O824" s="165"/>
      <c r="P824" s="165"/>
      <c r="Q824" s="165"/>
      <c r="R824" s="166"/>
      <c r="S824" s="167"/>
      <c r="T824" s="45" t="s">
        <v>37</v>
      </c>
      <c r="U824" s="168"/>
      <c r="V824" s="169"/>
      <c r="W824" s="167"/>
      <c r="X824" s="45" t="s">
        <v>37</v>
      </c>
      <c r="Y824" s="168"/>
      <c r="Z824" s="169"/>
      <c r="AA824" s="167"/>
      <c r="AB824" s="45" t="s">
        <v>37</v>
      </c>
      <c r="AC824" s="168"/>
      <c r="AD824" s="56"/>
      <c r="AE824" s="232" t="s">
        <v>72</v>
      </c>
      <c r="AF824" s="230"/>
      <c r="AG824" s="90">
        <f t="array" aca="1" ref="AG824" ca="1">COUNTIFS(AP776:AP816, "💲", AY776:AY816, INDIRECT("AE" &amp; ROW())) + COUNTIFS(AP776:AP816, "📦", AY776:AY816, INDIRECT("AE" &amp; ROW())) + COUNTIFS(AP776:AP816, "✅", AY776:AY816, INDIRECT("AE" &amp; ROW()))</f>
        <v>0</v>
      </c>
      <c r="AH824" s="68">
        <f t="array" aca="1" ref="AH824" ca="1">COUNTIFS(AP776:AP816, "💲", AY776:AY816, INDIRECT("AE" &amp; ROW())) + COUNTIFS(AP776:AP816, "📦", AY776:AY816, INDIRECT("AE" &amp; ROW()))</f>
        <v>0</v>
      </c>
      <c r="AI824" s="139">
        <f t="array" aca="1" ref="AI824" ca="1">SUMIFS(AR776:AR816, AY776:AY816, INDIRECT("AE" &amp; ROW()), AP776:AP816, "💲") + SUMIFS(AR776:AR816, AY776:AY816, INDIRECT("AE" &amp; ROW()), AP776:AP816, "📦")</f>
        <v>0</v>
      </c>
      <c r="AJ824" s="139">
        <f t="array" aca="1" ref="AJ824" ca="1">(
    SUMIFS(AR776:AR816, AY776:AY816, INDIRECT("AE" &amp; ROW()), AP776:AP816, "💲") +
    SUMIFS(AR776:AR816, AY776:AY816, INDIRECT("AE" &amp; ROW()), AP776:AP816, "📦")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
        SUMIFS(AR776:AR816, AY776:AY816, INDIRECT("AE" &amp; ROW()), AP776:AP816, "💲", AS776:AS816, "Familiar") +
        SUMIFS(AR776:AR816, AY776:AY816, INDIRECT("AE" &amp; ROW()), AP776:AP816, "📦", AS776:AS816, "Familiar")
    ) / 2
)  -
(
    (
        SUMIFS(AR776:AR816, AY776:AY816, INDIRECT("AE" &amp; ROW()), AP776:AP816, "💲", AS776:AS816, "Exonerado ADH") +
        SUMIFS(AR776:AR816, AY776:AY816, INDIRECT("AE" &amp; ROW()), AP776:AP816, "📦", AS776:AS816, "Exonerado ADH")
    ) / 2
)  -
(
    (
        SUMIFS(AR776:AR816, AY776:AY816, INDIRECT("AE" &amp; ROW()), AP776:AP816, "💲", AS776:AS816, "Exonerado Doctor") +
        SUMIFS(AR776:AR816, AY776:AY816, INDIRECT("AE" &amp; ROW()), AP776:AP816, "📦", AS776:AS816, "Exonerado Doctor")
    ) / 2
)</f>
        <v>0</v>
      </c>
      <c r="AK824" s="139">
        <f t="array" aca="1" ref="AK824" ca="1">(
    SUMIFS(AR776:AR816, AY776:AY816, INDIRECT("AE" &amp; ROW()), AP776:AP816, "💲") +
    SUMIFS(AR776:AR816, AY776:AY816, INDIRECT("AE" &amp; ROW()), AP776:AP816, "📦")
) -
(
    SUMIFS(AR776:AR816, AY776:AY816, INDIRECT("AE" &amp; ROW()), AP776:AP816, "💲", AS776:AS816, "Familiar") +
    SUMIFS(AR776:AR816, AY776:AY816, INDIRECT("AE" &amp; ROW()), AP776:AP816, "📦", AS776:AS816, "Familiar")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SUMIFS(AR776:AR816, AY776:AY816, INDIRECT("AE" &amp; ROW()), AP776:AP816, "💲", AS776:AS816, "Exonerado ADH") +
    SUMIFS(AR776:AR816, AY776:AY816, INDIRECT("AE" &amp; ROW()), AP776:AP816, "📦", AS776:AS816, "Exonerado ADH")
) -
(
    (
        SUMIFS(AR776:AR816, AY776:AY816, INDIRECT("AE" &amp; ROW()), AP776:AP816, "💲", AS776:AS816, "Exonerado Doctor") +
        SUMIFS(AR776:AR816, AY776:AY816, INDIRECT("AE" &amp; ROW()), AP776:AP816, "📦", AS776:AS816, "Exonerado Doctor")
    ) / 2
) -
(
    (
        SUMIFS(AR776:AR816, AY776:AY816, INDIRECT("AE" &amp; ROW()), AP776:AP816, "💲", AS776:AS816, "") +
        SUMIFS(AR776:AR816, AY776:AY816, INDIRECT("AE" &amp; ROW()), AP776:AP816, "📦", AS776:AS816, "")
    ) / 2
)</f>
        <v>0</v>
      </c>
      <c r="AL824" s="140">
        <f t="array" aca="1" ref="AL824" ca="1">(
    SUMIFS(AR776:AR816, AY776:AY816, INDIRECT("AE" &amp; ROW()), AP776:AP816, "💲") +
    SUMIFS(AR776:AR816, AY776:AY816, INDIRECT("AE" &amp; ROW()), AP776:AP816, "📦")
) -
(
    (
        SUMIFS(AR776:AR816, AY776:AY816, INDIRECT("AE" &amp; ROW()), AP776:AP816, "💲", AS776:AS816, "Familiar") +
        SUMIFS(AR776:AR816, AY776:AY816, INDIRECT("AE" &amp; ROW()), AP776:AP816, "📦", AS776:AS816, "Familiar")
    ) / 2
) -
(
    (
        SUMIFS(AR776:AR816, AY776:AY816, INDIRECT("AE" &amp; ROW()), AP776:AP816, "💲", AS776:AS816, "Participante") +
        SUMIFS(AR776:AR816, AY776:AY816, INDIRECT("AE" &amp; ROW()), AP776:AP816, "📦", AS776:AS816, "Participante")
    ) / 2
) -
(
    (
        SUMIFS(AR776:AR816, AY776:AY816, INDIRECT("AE" &amp; ROW()), AP776:AP816, "💲", AS776:AS816, "Empleado") +
        SUMIFS(AR776:AR816, AY776:AY816, INDIRECT("AE" &amp; ROW()), AP776:AP816, "📦", AS776:AS816, "Empleado")
    ) / 2
) -
(
    (
        SUMIFS(AR776:AR816, AY776:AY816, INDIRECT("AE" &amp; ROW()), AP776:AP816, "💲", AS776:AS816, "Exonerado ADH") +
        SUMIFS(AR776:AR816, AY776:AY816, INDIRECT("AE" &amp; ROW()), AP776:AP816, "📦", AS776:AS816, "Exonerado ADH")
    ) / 2
) -
(
    SUMIFS(AR776:AR816, AY776:AY816, INDIRECT("AE" &amp; ROW()), AP776:AP816, "💲", AS776:AS816, "Exonerado Doctor") +
    SUMIFS(AR776:AR816, AY776:AY816, INDIRECT("AE" &amp; ROW()), AP776:AP816, "📦", AS776:AS816, "Exonerado Doctor")
) -
(
    (
        SUMIFS(AR776:AR816, AY776:AY816, INDIRECT("AE" &amp; ROW()), AP776:AP816, "💲", AS776:AS816, "") +
        SUMIFS(AR776:AR816, AY776:AY816, INDIRECT("AE" &amp; ROW()), AP776:AP816, "📦", AS776:AS816, "")
    ) / 2
)</f>
        <v>0</v>
      </c>
      <c r="AM824" s="56"/>
      <c r="AN824" s="56"/>
      <c r="AO824" s="56"/>
      <c r="AP824" s="56"/>
      <c r="AQ824" s="56"/>
      <c r="AR824" s="56"/>
      <c r="AS824" s="56"/>
      <c r="AT824" s="56"/>
      <c r="AU824" s="56"/>
      <c r="AV824" s="56"/>
      <c r="AW824" s="56"/>
      <c r="AX824" s="56"/>
      <c r="AY824" s="56"/>
      <c r="AZ824" s="56"/>
      <c r="BA824" s="56"/>
      <c r="BB824" s="56"/>
      <c r="BC824" s="56"/>
      <c r="BD824" s="56"/>
      <c r="BE824" s="56"/>
      <c r="BF824" s="56"/>
      <c r="BG824" s="56"/>
      <c r="BH824" s="56"/>
      <c r="BI824" s="56"/>
      <c r="BJ824" s="56"/>
      <c r="BK824" s="56"/>
      <c r="BL824" s="56"/>
      <c r="BM824" s="56"/>
      <c r="BN824" s="56"/>
    </row>
    <row r="825" spans="1:66" ht="11.25" customHeight="1">
      <c r="A825" s="220"/>
      <c r="B825" s="164"/>
      <c r="C825" s="205"/>
      <c r="D825" s="208"/>
      <c r="E825" s="178" t="s">
        <v>42</v>
      </c>
      <c r="F825" s="58" t="str">
        <f>IF(D824&lt;&gt;"", VLOOKUP(D824,'Base de Datos'!$A$2:$D1268,3,FALSE()),"")</f>
        <v/>
      </c>
      <c r="G825" s="205"/>
      <c r="H825" s="208"/>
      <c r="I825" s="178" t="s">
        <v>42</v>
      </c>
      <c r="J825" s="58" t="str">
        <f>IF(H824&lt;&gt;"", VLOOKUP(H824,'Base de Datos'!$A$2:$D1268,3,FALSE()),"")</f>
        <v/>
      </c>
      <c r="K825" s="205"/>
      <c r="L825" s="208"/>
      <c r="M825" s="178" t="s">
        <v>42</v>
      </c>
      <c r="N825" s="58" t="str">
        <f>IF(L824&lt;&gt;"", VLOOKUP(L824,'Base de Datos'!$A$2:$D1268,3,FALSE()),"")</f>
        <v/>
      </c>
      <c r="O825" s="165"/>
      <c r="P825" s="165"/>
      <c r="Q825" s="165"/>
      <c r="R825" s="166"/>
      <c r="S825" s="231"/>
      <c r="T825" s="230"/>
      <c r="U825" s="170"/>
      <c r="V825" s="169"/>
      <c r="W825" s="231"/>
      <c r="X825" s="230"/>
      <c r="Y825" s="170"/>
      <c r="Z825" s="169"/>
      <c r="AA825" s="231"/>
      <c r="AB825" s="230"/>
      <c r="AC825" s="170"/>
      <c r="AD825" s="56"/>
      <c r="AE825" s="232" t="s">
        <v>75</v>
      </c>
      <c r="AF825" s="230"/>
      <c r="AG825" s="90">
        <f t="array" aca="1" ref="AG825" ca="1">COUNTIFS(AP776:AP816, "💲", AY776:AY816, INDIRECT("AE" &amp; ROW())) + COUNTIFS(AP776:AP816, "📦", AY776:AY816, INDIRECT("AE" &amp; ROW())) + COUNTIFS(AP776:AP816, "✅", AY776:AY816, INDIRECT("AE" &amp; ROW()))</f>
        <v>0</v>
      </c>
      <c r="AH825" s="68">
        <f t="array" aca="1" ref="AH825" ca="1">COUNTIFS(AP776:AP816, "💲", AY776:AY816, INDIRECT("AE" &amp; ROW())) + COUNTIFS(AP776:AP816, "📦", AY776:AY816, INDIRECT("AE" &amp; ROW()))</f>
        <v>0</v>
      </c>
      <c r="AI825" s="139">
        <f t="array" aca="1" ref="AI825" ca="1">SUMIFS(AR776:AR816, AY776:AY816, INDIRECT("AE" &amp; ROW()), AP776:AP816, "💲") + SUMIFS(AR776:AR816, AY776:AY816, INDIRECT("AE" &amp; ROW()), AP776:AP816, "📦")</f>
        <v>0</v>
      </c>
      <c r="AJ825" s="139">
        <f t="array" aca="1" ref="AJ825" ca="1">(
    SUMIFS(AR776:AR816, AY776:AY816, INDIRECT("AE" &amp; ROW()), AP776:AP816, "💲") +
    SUMIFS(AR776:AR816, AY776:AY816, INDIRECT("AE" &amp; ROW()), AP776:AP816, "📦")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
        SUMIFS(AR776:AR816, AY776:AY816, INDIRECT("AE" &amp; ROW()), AP776:AP816, "💲", AS776:AS816, "Familiar") +
        SUMIFS(AR776:AR816, AY776:AY816, INDIRECT("AE" &amp; ROW()), AP776:AP816, "📦", AS776:AS816, "Familiar")
    ) / 2
)  -
(
    (
        SUMIFS(AR776:AR816, AY776:AY816, INDIRECT("AE" &amp; ROW()), AP776:AP816, "💲", AS776:AS816, "Exonerado ADH") +
        SUMIFS(AR776:AR816, AY776:AY816, INDIRECT("AE" &amp; ROW()), AP776:AP816, "📦", AS776:AS816, "Exonerado ADH")
    ) / 2
)  -
(
    (
        SUMIFS(AR776:AR816, AY776:AY816, INDIRECT("AE" &amp; ROW()), AP776:AP816, "💲", AS776:AS816, "Exonerado Doctor") +
        SUMIFS(AR776:AR816, AY776:AY816, INDIRECT("AE" &amp; ROW()), AP776:AP816, "📦", AS776:AS816, "Exonerado Doctor")
    ) / 2
)</f>
        <v>0</v>
      </c>
      <c r="AK825" s="139">
        <f t="array" aca="1" ref="AK825" ca="1">(
    SUMIFS(AR776:AR816, AY776:AY816, INDIRECT("AE" &amp; ROW()), AP776:AP816, "💲") +
    SUMIFS(AR776:AR816, AY776:AY816, INDIRECT("AE" &amp; ROW()), AP776:AP816, "📦")
) -
(
    SUMIFS(AR776:AR816, AY776:AY816, INDIRECT("AE" &amp; ROW()), AP776:AP816, "💲", AS776:AS816, "Familiar") +
    SUMIFS(AR776:AR816, AY776:AY816, INDIRECT("AE" &amp; ROW()), AP776:AP816, "📦", AS776:AS816, "Familiar")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SUMIFS(AR776:AR816, AY776:AY816, INDIRECT("AE" &amp; ROW()), AP776:AP816, "💲", AS776:AS816, "Exonerado ADH") +
    SUMIFS(AR776:AR816, AY776:AY816, INDIRECT("AE" &amp; ROW()), AP776:AP816, "📦", AS776:AS816, "Exonerado ADH")
) -
(
    (
        SUMIFS(AR776:AR816, AY776:AY816, INDIRECT("AE" &amp; ROW()), AP776:AP816, "💲", AS776:AS816, "Exonerado Doctor") +
        SUMIFS(AR776:AR816, AY776:AY816, INDIRECT("AE" &amp; ROW()), AP776:AP816, "📦", AS776:AS816, "Exonerado Doctor")
    ) / 2
) -
(
    (
        SUMIFS(AR776:AR816, AY776:AY816, INDIRECT("AE" &amp; ROW()), AP776:AP816, "💲", AS776:AS816, "") +
        SUMIFS(AR776:AR816, AY776:AY816, INDIRECT("AE" &amp; ROW()), AP776:AP816, "📦", AS776:AS816, "")
    ) / 2
)</f>
        <v>0</v>
      </c>
      <c r="AL825" s="140">
        <f t="array" aca="1" ref="AL825" ca="1">(
    SUMIFS(AR776:AR816, AY776:AY816, INDIRECT("AE" &amp; ROW()), AP776:AP816, "💲") +
    SUMIFS(AR776:AR816, AY776:AY816, INDIRECT("AE" &amp; ROW()), AP776:AP816, "📦")
) -
(
    (
        SUMIFS(AR776:AR816, AY776:AY816, INDIRECT("AE" &amp; ROW()), AP776:AP816, "💲", AS776:AS816, "Familiar") +
        SUMIFS(AR776:AR816, AY776:AY816, INDIRECT("AE" &amp; ROW()), AP776:AP816, "📦", AS776:AS816, "Familiar")
    ) / 2
) -
(
    (
        SUMIFS(AR776:AR816, AY776:AY816, INDIRECT("AE" &amp; ROW()), AP776:AP816, "💲", AS776:AS816, "Participante") +
        SUMIFS(AR776:AR816, AY776:AY816, INDIRECT("AE" &amp; ROW()), AP776:AP816, "📦", AS776:AS816, "Participante")
    ) / 2
) -
(
    (
        SUMIFS(AR776:AR816, AY776:AY816, INDIRECT("AE" &amp; ROW()), AP776:AP816, "💲", AS776:AS816, "Empleado") +
        SUMIFS(AR776:AR816, AY776:AY816, INDIRECT("AE" &amp; ROW()), AP776:AP816, "📦", AS776:AS816, "Empleado")
    ) / 2
) -
(
    (
        SUMIFS(AR776:AR816, AY776:AY816, INDIRECT("AE" &amp; ROW()), AP776:AP816, "💲", AS776:AS816, "Exonerado ADH") +
        SUMIFS(AR776:AR816, AY776:AY816, INDIRECT("AE" &amp; ROW()), AP776:AP816, "📦", AS776:AS816, "Exonerado ADH")
    ) / 2
) -
(
    SUMIFS(AR776:AR816, AY776:AY816, INDIRECT("AE" &amp; ROW()), AP776:AP816, "💲", AS776:AS816, "Exonerado Doctor") +
    SUMIFS(AR776:AR816, AY776:AY816, INDIRECT("AE" &amp; ROW()), AP776:AP816, "📦", AS776:AS816, "Exonerado Doctor")
) -
(
    (
        SUMIFS(AR776:AR816, AY776:AY816, INDIRECT("AE" &amp; ROW()), AP776:AP816, "💲", AS776:AS816, "") +
        SUMIFS(AR776:AR816, AY776:AY816, INDIRECT("AE" &amp; ROW()), AP776:AP816, "📦", AS776:AS816, "")
    ) / 2
)</f>
        <v>0</v>
      </c>
      <c r="AM825" s="56"/>
      <c r="AN825" s="56"/>
      <c r="AO825" s="56"/>
      <c r="AP825" s="56"/>
      <c r="AQ825" s="56"/>
      <c r="AR825" s="56"/>
      <c r="AS825" s="56"/>
      <c r="AT825" s="56"/>
      <c r="AU825" s="56"/>
      <c r="AV825" s="56"/>
      <c r="AW825" s="56"/>
      <c r="AX825" s="56"/>
      <c r="AY825" s="56"/>
      <c r="AZ825" s="56"/>
      <c r="BA825" s="56"/>
      <c r="BB825" s="56"/>
      <c r="BC825" s="56"/>
      <c r="BD825" s="56"/>
      <c r="BE825" s="56"/>
      <c r="BF825" s="56"/>
      <c r="BG825" s="56"/>
      <c r="BH825" s="56"/>
      <c r="BI825" s="56"/>
      <c r="BJ825" s="56"/>
      <c r="BK825" s="56"/>
      <c r="BL825" s="56"/>
      <c r="BM825" s="56"/>
      <c r="BN825" s="56"/>
    </row>
    <row r="826" spans="1:66" ht="11.25" customHeight="1">
      <c r="A826" s="220"/>
      <c r="B826" s="164"/>
      <c r="C826" s="205"/>
      <c r="D826" s="208"/>
      <c r="E826" s="178" t="s">
        <v>44</v>
      </c>
      <c r="F826" s="58" t="str">
        <f>IF(D824&lt;&gt;"", VLOOKUP(D824,'Base de Datos'!$A$2:$D1268,4,FALSE()),"")</f>
        <v/>
      </c>
      <c r="G826" s="205"/>
      <c r="H826" s="208"/>
      <c r="I826" s="178" t="s">
        <v>44</v>
      </c>
      <c r="J826" s="58" t="str">
        <f>IF(H824&lt;&gt;"", VLOOKUP(H824,'Base de Datos'!$A$2:$D1268,4,FALSE()),"")</f>
        <v/>
      </c>
      <c r="K826" s="205"/>
      <c r="L826" s="208"/>
      <c r="M826" s="178" t="s">
        <v>44</v>
      </c>
      <c r="N826" s="58" t="str">
        <f>IF(L824&lt;&gt;"", VLOOKUP(L824,'Base de Datos'!$A$2:$D1268,4,FALSE()),"")</f>
        <v/>
      </c>
      <c r="O826" s="165"/>
      <c r="P826" s="165"/>
      <c r="Q826" s="165"/>
      <c r="R826" s="166"/>
      <c r="S826" s="231"/>
      <c r="T826" s="230"/>
      <c r="U826" s="170"/>
      <c r="V826" s="169"/>
      <c r="W826" s="231"/>
      <c r="X826" s="230"/>
      <c r="Y826" s="170"/>
      <c r="Z826" s="169"/>
      <c r="AA826" s="231"/>
      <c r="AB826" s="230"/>
      <c r="AC826" s="170"/>
      <c r="AD826" s="56"/>
      <c r="AE826" s="232" t="s">
        <v>77</v>
      </c>
      <c r="AF826" s="230"/>
      <c r="AG826" s="90">
        <f t="array" aca="1" ref="AG826" ca="1">COUNTIFS(AP776:AP816, "💲", AY776:AY816, INDIRECT("AE" &amp; ROW())) + COUNTIFS(AP776:AP816, "📦", AY776:AY816, INDIRECT("AE" &amp; ROW())) + COUNTIFS(AP776:AP816, "✅", AY776:AY816, INDIRECT("AE" &amp; ROW()))</f>
        <v>0</v>
      </c>
      <c r="AH826" s="68">
        <f t="array" aca="1" ref="AH826" ca="1">COUNTIFS(AP776:AP816, "💲", AY776:AY816, INDIRECT("AE" &amp; ROW())) + COUNTIFS(AP776:AP816, "📦", AY776:AY816, INDIRECT("AE" &amp; ROW()))</f>
        <v>0</v>
      </c>
      <c r="AI826" s="139">
        <f t="array" aca="1" ref="AI826" ca="1">SUMIFS(AR776:AR816, AY776:AY816, INDIRECT("AE" &amp; ROW()), AP776:AP816, "💲") + SUMIFS(AR776:AR816, AY776:AY816, INDIRECT("AE" &amp; ROW()), AP776:AP816, "📦")</f>
        <v>0</v>
      </c>
      <c r="AJ826" s="139">
        <f t="array" aca="1" ref="AJ826" ca="1">(
    SUMIFS(AR776:AR816, AY776:AY816, INDIRECT("AE" &amp; ROW()), AP776:AP816, "💲") +
    SUMIFS(AR776:AR816, AY776:AY816, INDIRECT("AE" &amp; ROW()), AP776:AP816, "📦")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
        SUMIFS(AR776:AR816, AY776:AY816, INDIRECT("AE" &amp; ROW()), AP776:AP816, "💲", AS776:AS816, "Familiar") +
        SUMIFS(AR776:AR816, AY776:AY816, INDIRECT("AE" &amp; ROW()), AP776:AP816, "📦", AS776:AS816, "Familiar")
    ) / 2
)  -
(
    (
        SUMIFS(AR776:AR816, AY776:AY816, INDIRECT("AE" &amp; ROW()), AP776:AP816, "💲", AS776:AS816, "Exonerado ADH") +
        SUMIFS(AR776:AR816, AY776:AY816, INDIRECT("AE" &amp; ROW()), AP776:AP816, "📦", AS776:AS816, "Exonerado ADH")
    ) / 2
)  -
(
    (
        SUMIFS(AR776:AR816, AY776:AY816, INDIRECT("AE" &amp; ROW()), AP776:AP816, "💲", AS776:AS816, "Exonerado Doctor") +
        SUMIFS(AR776:AR816, AY776:AY816, INDIRECT("AE" &amp; ROW()), AP776:AP816, "📦", AS776:AS816, "Exonerado Doctor")
    ) / 2
)</f>
        <v>0</v>
      </c>
      <c r="AK826" s="139">
        <f t="array" aca="1" ref="AK826" ca="1">(
    SUMIFS(AR776:AR816, AY776:AY816, INDIRECT("AE" &amp; ROW()), AP776:AP816, "💲") +
    SUMIFS(AR776:AR816, AY776:AY816, INDIRECT("AE" &amp; ROW()), AP776:AP816, "📦")
) -
(
    SUMIFS(AR776:AR816, AY776:AY816, INDIRECT("AE" &amp; ROW()), AP776:AP816, "💲", AS776:AS816, "Familiar") +
    SUMIFS(AR776:AR816, AY776:AY816, INDIRECT("AE" &amp; ROW()), AP776:AP816, "📦", AS776:AS816, "Familiar")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SUMIFS(AR776:AR816, AY776:AY816, INDIRECT("AE" &amp; ROW()), AP776:AP816, "💲", AS776:AS816, "Exonerado ADH") +
    SUMIFS(AR776:AR816, AY776:AY816, INDIRECT("AE" &amp; ROW()), AP776:AP816, "📦", AS776:AS816, "Exonerado ADH")
) -
(
    (
        SUMIFS(AR776:AR816, AY776:AY816, INDIRECT("AE" &amp; ROW()), AP776:AP816, "💲", AS776:AS816, "Exonerado Doctor") +
        SUMIFS(AR776:AR816, AY776:AY816, INDIRECT("AE" &amp; ROW()), AP776:AP816, "📦", AS776:AS816, "Exonerado Doctor")
    ) / 2
) -
(
    (
        SUMIFS(AR776:AR816, AY776:AY816, INDIRECT("AE" &amp; ROW()), AP776:AP816, "💲", AS776:AS816, "") +
        SUMIFS(AR776:AR816, AY776:AY816, INDIRECT("AE" &amp; ROW()), AP776:AP816, "📦", AS776:AS816, "")
    ) / 2
)</f>
        <v>0</v>
      </c>
      <c r="AL826" s="140">
        <f t="array" aca="1" ref="AL826" ca="1">(
    SUMIFS(AR776:AR816, AY776:AY816, INDIRECT("AE" &amp; ROW()), AP776:AP816, "💲") +
    SUMIFS(AR776:AR816, AY776:AY816, INDIRECT("AE" &amp; ROW()), AP776:AP816, "📦")
) -
(
    (
        SUMIFS(AR776:AR816, AY776:AY816, INDIRECT("AE" &amp; ROW()), AP776:AP816, "💲", AS776:AS816, "Familiar") +
        SUMIFS(AR776:AR816, AY776:AY816, INDIRECT("AE" &amp; ROW()), AP776:AP816, "📦", AS776:AS816, "Familiar")
    ) / 2
) -
(
    (
        SUMIFS(AR776:AR816, AY776:AY816, INDIRECT("AE" &amp; ROW()), AP776:AP816, "💲", AS776:AS816, "Participante") +
        SUMIFS(AR776:AR816, AY776:AY816, INDIRECT("AE" &amp; ROW()), AP776:AP816, "📦", AS776:AS816, "Participante")
    ) / 2
) -
(
    (
        SUMIFS(AR776:AR816, AY776:AY816, INDIRECT("AE" &amp; ROW()), AP776:AP816, "💲", AS776:AS816, "Empleado") +
        SUMIFS(AR776:AR816, AY776:AY816, INDIRECT("AE" &amp; ROW()), AP776:AP816, "📦", AS776:AS816, "Empleado")
    ) / 2
) -
(
    (
        SUMIFS(AR776:AR816, AY776:AY816, INDIRECT("AE" &amp; ROW()), AP776:AP816, "💲", AS776:AS816, "Exonerado ADH") +
        SUMIFS(AR776:AR816, AY776:AY816, INDIRECT("AE" &amp; ROW()), AP776:AP816, "📦", AS776:AS816, "Exonerado ADH")
    ) / 2
) -
(
    SUMIFS(AR776:AR816, AY776:AY816, INDIRECT("AE" &amp; ROW()), AP776:AP816, "💲", AS776:AS816, "Exonerado Doctor") +
    SUMIFS(AR776:AR816, AY776:AY816, INDIRECT("AE" &amp; ROW()), AP776:AP816, "📦", AS776:AS816, "Exonerado Doctor")
) -
(
    (
        SUMIFS(AR776:AR816, AY776:AY816, INDIRECT("AE" &amp; ROW()), AP776:AP816, "💲", AS776:AS816, "") +
        SUMIFS(AR776:AR816, AY776:AY816, INDIRECT("AE" &amp; ROW()), AP776:AP816, "📦", AS776:AS816, "")
    ) / 2
)</f>
        <v>0</v>
      </c>
      <c r="AM826" s="56"/>
      <c r="AN826" s="56"/>
      <c r="AO826" s="56"/>
      <c r="AP826" s="56"/>
      <c r="AQ826" s="56"/>
      <c r="AR826" s="56"/>
      <c r="AS826" s="56"/>
      <c r="AT826" s="56"/>
      <c r="AU826" s="56"/>
      <c r="AV826" s="56"/>
      <c r="AW826" s="56"/>
      <c r="AX826" s="56"/>
      <c r="AY826" s="56"/>
      <c r="AZ826" s="56"/>
      <c r="BA826" s="56"/>
      <c r="BB826" s="56"/>
      <c r="BC826" s="56"/>
      <c r="BD826" s="56"/>
      <c r="BE826" s="56"/>
      <c r="BF826" s="56"/>
      <c r="BG826" s="56"/>
      <c r="BH826" s="56"/>
      <c r="BI826" s="56"/>
      <c r="BJ826" s="56"/>
      <c r="BK826" s="56"/>
      <c r="BL826" s="56"/>
      <c r="BM826" s="56"/>
      <c r="BN826" s="56"/>
    </row>
    <row r="827" spans="1:66" ht="11.25" customHeight="1">
      <c r="A827" s="221"/>
      <c r="B827" s="164"/>
      <c r="C827" s="206"/>
      <c r="D827" s="209"/>
      <c r="E827" s="179" t="s">
        <v>46</v>
      </c>
      <c r="F827" s="180"/>
      <c r="G827" s="206"/>
      <c r="H827" s="209"/>
      <c r="I827" s="179" t="s">
        <v>46</v>
      </c>
      <c r="J827" s="180"/>
      <c r="K827" s="206"/>
      <c r="L827" s="209"/>
      <c r="M827" s="179" t="s">
        <v>46</v>
      </c>
      <c r="N827" s="180"/>
      <c r="O827" s="165"/>
      <c r="P827" s="165"/>
      <c r="Q827" s="165"/>
      <c r="R827" s="166"/>
      <c r="S827" s="227" t="str">
        <f>IF(OR(S824="Empleado",S824="Familiar"),"Nombre del Empleado","N° Factura")</f>
        <v>N° Factura</v>
      </c>
      <c r="T827" s="228"/>
      <c r="U827" s="89"/>
      <c r="V827" s="169"/>
      <c r="W827" s="227" t="str">
        <f>IF(OR(W824="Empleado",W824="Familiar"),"Nombre del Empleado","N° Factura")</f>
        <v>N° Factura</v>
      </c>
      <c r="X827" s="228"/>
      <c r="Y827" s="89"/>
      <c r="Z827" s="169"/>
      <c r="AA827" s="227" t="str">
        <f>IF(OR(AA824="Empleado",AA824="Familiar"),"Nombre del Empleado","N° Factura")</f>
        <v>N° Factura</v>
      </c>
      <c r="AB827" s="228"/>
      <c r="AC827" s="89"/>
      <c r="AD827" s="56"/>
      <c r="AE827" s="233" t="s">
        <v>80</v>
      </c>
      <c r="AF827" s="228"/>
      <c r="AG827" s="143">
        <f t="array" aca="1" ref="AG827" ca="1">COUNTIFS(AP776:AP816, "💲", AY776:AY816, INDIRECT("AE" &amp; ROW())) + COUNTIFS(AP776:AP816, "📦", AY776:AY816, INDIRECT("AE" &amp; ROW())) + COUNTIFS(AP776:AP816, "✅", AY776:AY816, INDIRECT("AE" &amp; ROW()))</f>
        <v>0</v>
      </c>
      <c r="AH827" s="144">
        <f t="array" aca="1" ref="AH827" ca="1">COUNTIFS(AP776:AP816, "💲", AY776:AY816, INDIRECT("AE" &amp; ROW())) + COUNTIFS(AP776:AP816, "📦", AY776:AY816, INDIRECT("AE" &amp; ROW()))</f>
        <v>0</v>
      </c>
      <c r="AI827" s="145">
        <f t="array" aca="1" ref="AI827" ca="1">SUMIFS(AR776:AR816, AY776:AY816, INDIRECT("AE" &amp; ROW()), AP776:AP816, "💲") + SUMIFS(AR776:AR816, AY776:AY816, INDIRECT("AE" &amp; ROW()), AP776:AP816, "📦")</f>
        <v>0</v>
      </c>
      <c r="AJ827" s="145">
        <f t="array" aca="1" ref="AJ827" ca="1">(
    SUMIFS(AR776:AR816, AY776:AY816, INDIRECT("AE" &amp; ROW()), AP776:AP816, "💲") +
    SUMIFS(AR776:AR816, AY776:AY816, INDIRECT("AE" &amp; ROW()), AP776:AP816, "📦")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
        SUMIFS(AR776:AR816, AY776:AY816, INDIRECT("AE" &amp; ROW()), AP776:AP816, "💲", AS776:AS816, "Familiar") +
        SUMIFS(AR776:AR816, AY776:AY816, INDIRECT("AE" &amp; ROW()), AP776:AP816, "📦", AS776:AS816, "Familiar")
    ) / 2
)  -
(
    (
        SUMIFS(AR776:AR816, AY776:AY816, INDIRECT("AE" &amp; ROW()), AP776:AP816, "💲", AS776:AS816, "Exonerado ADH") +
        SUMIFS(AR776:AR816, AY776:AY816, INDIRECT("AE" &amp; ROW()), AP776:AP816, "📦", AS776:AS816, "Exonerado ADH")
    ) / 2
)  -
(
    (
        SUMIFS(AR776:AR816, AY776:AY816, INDIRECT("AE" &amp; ROW()), AP776:AP816, "💲", AS776:AS816, "Exonerado Doctor") +
        SUMIFS(AR776:AR816, AY776:AY816, INDIRECT("AE" &amp; ROW()), AP776:AP816, "📦", AS776:AS816, "Exonerado Doctor")
    ) / 2
)</f>
        <v>0</v>
      </c>
      <c r="AK827" s="145">
        <f t="array" aca="1" ref="AK827" ca="1">(
    SUMIFS(AR776:AR816, AY776:AY816, INDIRECT("AE" &amp; ROW()), AP776:AP816, "💲") +
    SUMIFS(AR776:AR816, AY776:AY816, INDIRECT("AE" &amp; ROW()), AP776:AP816, "📦")
) -
(
    SUMIFS(AR776:AR816, AY776:AY816, INDIRECT("AE" &amp; ROW()), AP776:AP816, "💲", AS776:AS816, "Familiar") +
    SUMIFS(AR776:AR816, AY776:AY816, INDIRECT("AE" &amp; ROW()), AP776:AP816, "📦", AS776:AS816, "Familiar")
) -
(
    SUMIFS(AR776:AR816, AY776:AY816, INDIRECT("AE" &amp; ROW()), AP776:AP816, "💲", AS776:AS816, "Participante") +
    SUMIFS(AR776:AR816, AY776:AY816, INDIRECT("AE" &amp; ROW()), AP776:AP816, "📦", AS776:AS816, "Participante")
)  -
(
    SUMIFS(AR776:AR816, AY776:AY816, INDIRECT("AE" &amp; ROW()), AP776:AP816, "💲", AS776:AS816, "Empleado") +
    SUMIFS(AR776:AR816, AY776:AY816, INDIRECT("AE" &amp; ROW()), AP776:AP816, "📦", AS776:AS816, "Empleado")
) -
(
    SUMIFS(AR776:AR816, AY776:AY816, INDIRECT("AE" &amp; ROW()), AP776:AP816, "💲", AS776:AS816, "Exonerado ADH") +
    SUMIFS(AR776:AR816, AY776:AY816, INDIRECT("AE" &amp; ROW()), AP776:AP816, "📦", AS776:AS816, "Exonerado ADH")
) -
(
    (
        SUMIFS(AR776:AR816, AY776:AY816, INDIRECT("AE" &amp; ROW()), AP776:AP816, "💲", AS776:AS816, "Exonerado Doctor") +
        SUMIFS(AR776:AR816, AY776:AY816, INDIRECT("AE" &amp; ROW()), AP776:AP816, "📦", AS776:AS816, "Exonerado Doctor")
    ) / 2
) -
(
    (
        SUMIFS(AR776:AR816, AY776:AY816, INDIRECT("AE" &amp; ROW()), AP776:AP816, "💲", AS776:AS816, "") +
        SUMIFS(AR776:AR816, AY776:AY816, INDIRECT("AE" &amp; ROW()), AP776:AP816, "📦", AS776:AS816, "")
    ) / 2
)</f>
        <v>0</v>
      </c>
      <c r="AL827" s="146">
        <f t="array" aca="1" ref="AL827" ca="1">(
    SUMIFS(AR776:AR816, AY776:AY816, INDIRECT("AE" &amp; ROW()), AP776:AP816, "💲") +
    SUMIFS(AR776:AR816, AY776:AY816, INDIRECT("AE" &amp; ROW()), AP776:AP816, "📦")
) -
(
    (
        SUMIFS(AR776:AR816, AY776:AY816, INDIRECT("AE" &amp; ROW()), AP776:AP816, "💲", AS776:AS816, "Familiar") +
        SUMIFS(AR776:AR816, AY776:AY816, INDIRECT("AE" &amp; ROW()), AP776:AP816, "📦", AS776:AS816, "Familiar")
    ) / 2
) -
(
    (
        SUMIFS(AR776:AR816, AY776:AY816, INDIRECT("AE" &amp; ROW()), AP776:AP816, "💲", AS776:AS816, "Participante") +
        SUMIFS(AR776:AR816, AY776:AY816, INDIRECT("AE" &amp; ROW()), AP776:AP816, "📦", AS776:AS816, "Participante")
    ) / 2
) -
(
    (
        SUMIFS(AR776:AR816, AY776:AY816, INDIRECT("AE" &amp; ROW()), AP776:AP816, "💲", AS776:AS816, "Empleado") +
        SUMIFS(AR776:AR816, AY776:AY816, INDIRECT("AE" &amp; ROW()), AP776:AP816, "📦", AS776:AS816, "Empleado")
    ) / 2
) -
(
    (
        SUMIFS(AR776:AR816, AY776:AY816, INDIRECT("AE" &amp; ROW()), AP776:AP816, "💲", AS776:AS816, "Exonerado ADH") +
        SUMIFS(AR776:AR816, AY776:AY816, INDIRECT("AE" &amp; ROW()), AP776:AP816, "📦", AS776:AS816, "Exonerado ADH")
    ) / 2
) -
(
    SUMIFS(AR776:AR816, AY776:AY816, INDIRECT("AE" &amp; ROW()), AP776:AP816, "💲", AS776:AS816, "Exonerado Doctor") +
    SUMIFS(AR776:AR816, AY776:AY816, INDIRECT("AE" &amp; ROW()), AP776:AP816, "📦", AS776:AS816, "Exonerado Doctor")
) -
(
    (
        SUMIFS(AR776:AR816, AY776:AY816, INDIRECT("AE" &amp; ROW()), AP776:AP816, "💲", AS776:AS816, "") +
        SUMIFS(AR776:AR816, AY776:AY816, INDIRECT("AE" &amp; ROW()), AP776:AP816, "📦", AS776:AS816, "")
    ) / 2
)</f>
        <v>0</v>
      </c>
      <c r="AM827" s="56"/>
      <c r="AN827" s="56"/>
      <c r="AO827" s="56"/>
      <c r="AP827" s="56"/>
      <c r="AQ827" s="56"/>
      <c r="AR827" s="56"/>
      <c r="AS827" s="56"/>
      <c r="AT827" s="56"/>
      <c r="AU827" s="56"/>
      <c r="AV827" s="56"/>
      <c r="AW827" s="56"/>
      <c r="AX827" s="56"/>
      <c r="AY827" s="56"/>
      <c r="AZ827" s="56"/>
      <c r="BA827" s="56"/>
      <c r="BB827" s="56"/>
      <c r="BC827" s="56"/>
      <c r="BD827" s="56"/>
      <c r="BE827" s="56"/>
      <c r="BF827" s="56"/>
      <c r="BG827" s="56"/>
      <c r="BH827" s="56"/>
      <c r="BI827" s="56"/>
      <c r="BJ827" s="56"/>
      <c r="BK827" s="56"/>
      <c r="BL827" s="56"/>
      <c r="BM827" s="56"/>
      <c r="BN827" s="56"/>
    </row>
    <row r="828" spans="1:66" ht="11.25" customHeight="1">
      <c r="A828" s="3"/>
      <c r="B828" s="3"/>
      <c r="C828" s="3"/>
      <c r="D828" s="3"/>
      <c r="E828" s="3"/>
      <c r="F828" s="3"/>
      <c r="G828" s="3"/>
      <c r="H828" s="3"/>
      <c r="I828" s="3"/>
      <c r="J828" s="3"/>
      <c r="K828" s="3"/>
      <c r="L828" s="3"/>
      <c r="M828" s="3"/>
      <c r="N828" s="3"/>
      <c r="O828" s="1"/>
      <c r="P828" s="3"/>
      <c r="Q828" s="3"/>
      <c r="R828" s="15"/>
      <c r="S828" s="16"/>
      <c r="T828" s="16"/>
      <c r="U828" s="173"/>
      <c r="V828" s="6"/>
      <c r="W828" s="16"/>
      <c r="X828" s="16"/>
      <c r="Y828" s="173"/>
      <c r="Z828" s="48"/>
      <c r="AA828" s="173"/>
      <c r="AB828" s="173"/>
      <c r="AC828" s="173"/>
      <c r="AD828" s="174"/>
      <c r="AI828" s="148">
        <f t="shared" ref="AI828:AL828" ca="1" si="561">SUM(AI813:AI826)</f>
        <v>0</v>
      </c>
      <c r="AJ828" s="148">
        <f t="shared" ca="1" si="561"/>
        <v>0</v>
      </c>
      <c r="AK828" s="148">
        <f t="shared" ca="1" si="561"/>
        <v>0</v>
      </c>
      <c r="AL828" s="148">
        <f t="shared" ca="1" si="561"/>
        <v>0</v>
      </c>
      <c r="AM828" s="174"/>
      <c r="AN828" s="174"/>
      <c r="AO828" s="174"/>
      <c r="AP828" s="174"/>
      <c r="AQ828" s="174"/>
      <c r="AR828" s="174"/>
      <c r="AS828" s="174"/>
      <c r="AT828" s="174"/>
      <c r="AU828" s="174"/>
      <c r="AV828" s="174"/>
      <c r="AW828" s="174"/>
      <c r="AX828" s="174"/>
      <c r="AY828" s="174"/>
      <c r="AZ828" s="174"/>
      <c r="BA828" s="174"/>
      <c r="BB828" s="174"/>
      <c r="BC828" s="174"/>
      <c r="BD828" s="174"/>
      <c r="BE828" s="122"/>
      <c r="BF828" s="122"/>
      <c r="BG828" s="122"/>
      <c r="BH828" s="122"/>
      <c r="BI828" s="122"/>
      <c r="BJ828" s="174"/>
      <c r="BK828" s="174"/>
      <c r="BL828" s="174"/>
      <c r="BM828" s="174"/>
      <c r="BN828" s="174"/>
    </row>
    <row r="829" spans="1:66" ht="15" customHeight="1">
      <c r="A829" s="210">
        <f>IF(WEEKDAY(A774)=6, WORKDAY(A774+1, 1), A774+1)</f>
        <v>46346</v>
      </c>
      <c r="B829" s="211"/>
      <c r="C829" s="211"/>
      <c r="D829" s="211"/>
      <c r="E829" s="211"/>
      <c r="F829" s="211"/>
      <c r="G829" s="211"/>
      <c r="H829" s="211"/>
      <c r="I829" s="211"/>
      <c r="J829" s="211"/>
      <c r="K829" s="211"/>
      <c r="L829" s="211"/>
      <c r="M829" s="211"/>
      <c r="N829" s="212"/>
      <c r="O829" s="1"/>
      <c r="P829" s="1"/>
      <c r="Q829" s="1"/>
      <c r="R829" s="15"/>
      <c r="S829" s="22"/>
      <c r="T829" s="22"/>
      <c r="U829" s="241"/>
      <c r="V829" s="242"/>
      <c r="W829" s="242"/>
      <c r="X829" s="242"/>
      <c r="Y829" s="242"/>
      <c r="Z829" s="23"/>
      <c r="AA829" s="23"/>
      <c r="AB829" s="23"/>
      <c r="AC829" s="23"/>
      <c r="AD829" s="24"/>
      <c r="AE829" s="181"/>
      <c r="AF829" s="181"/>
      <c r="AG829" s="181"/>
      <c r="AH829" s="181"/>
      <c r="AI829" s="181"/>
      <c r="AJ829" s="181"/>
      <c r="AK829" s="181"/>
      <c r="AL829" s="181"/>
      <c r="AM829" s="24"/>
      <c r="AN829" s="24"/>
      <c r="AO829" s="24"/>
      <c r="AP829" s="24"/>
      <c r="AQ829" s="24"/>
      <c r="AR829" s="24"/>
      <c r="AS829" s="24"/>
      <c r="AT829" s="24"/>
      <c r="AU829" s="24"/>
      <c r="AV829" s="24"/>
      <c r="AW829" s="24"/>
      <c r="AX829" s="24"/>
      <c r="AY829" s="24"/>
      <c r="AZ829" s="24"/>
      <c r="BA829" s="24"/>
      <c r="BB829" s="24"/>
      <c r="BC829" s="24"/>
      <c r="BD829" s="24"/>
      <c r="BE829" s="24"/>
      <c r="BF829" s="24"/>
      <c r="BG829" s="24"/>
      <c r="BH829" s="24"/>
      <c r="BI829" s="24"/>
      <c r="BJ829" s="24"/>
      <c r="BK829" s="24"/>
      <c r="BL829" s="24"/>
      <c r="BM829" s="24"/>
      <c r="BN829" s="24"/>
    </row>
    <row r="830" spans="1:66" ht="15" customHeight="1">
      <c r="A830" s="25" t="s">
        <v>15</v>
      </c>
      <c r="B830" s="25" t="s">
        <v>16</v>
      </c>
      <c r="C830" s="213" t="s">
        <v>17</v>
      </c>
      <c r="D830" s="214"/>
      <c r="E830" s="214"/>
      <c r="F830" s="215"/>
      <c r="G830" s="213" t="s">
        <v>18</v>
      </c>
      <c r="H830" s="214"/>
      <c r="I830" s="214"/>
      <c r="J830" s="215"/>
      <c r="K830" s="213" t="s">
        <v>19</v>
      </c>
      <c r="L830" s="214"/>
      <c r="M830" s="214"/>
      <c r="N830" s="215"/>
      <c r="O830" s="1"/>
      <c r="P830" s="1"/>
      <c r="Q830" s="1"/>
      <c r="R830" s="26"/>
      <c r="S830" s="234" t="s">
        <v>17</v>
      </c>
      <c r="T830" s="214"/>
      <c r="U830" s="215"/>
      <c r="V830" s="27"/>
      <c r="W830" s="234" t="s">
        <v>18</v>
      </c>
      <c r="X830" s="214"/>
      <c r="Y830" s="215"/>
      <c r="Z830" s="28"/>
      <c r="AA830" s="234" t="s">
        <v>19</v>
      </c>
      <c r="AB830" s="214"/>
      <c r="AC830" s="215"/>
      <c r="AD830" s="29"/>
      <c r="AE830" s="181"/>
      <c r="AF830" s="181"/>
      <c r="AG830" s="181"/>
      <c r="AH830" s="181"/>
      <c r="AI830" s="181"/>
      <c r="AJ830" s="181"/>
      <c r="AK830" s="181"/>
      <c r="AL830" s="181"/>
      <c r="AM830" s="29"/>
      <c r="AN830" s="34" t="s">
        <v>2</v>
      </c>
      <c r="AO830" s="34" t="s">
        <v>3</v>
      </c>
      <c r="AP830" s="34" t="s">
        <v>4</v>
      </c>
      <c r="AQ830" s="34" t="s">
        <v>5</v>
      </c>
      <c r="AR830" s="34" t="s">
        <v>6</v>
      </c>
      <c r="AS830" s="34" t="s">
        <v>7</v>
      </c>
      <c r="AT830" s="34" t="s">
        <v>27</v>
      </c>
      <c r="AU830" s="34" t="s">
        <v>28</v>
      </c>
      <c r="AV830" s="34" t="s">
        <v>29</v>
      </c>
      <c r="AW830" s="34" t="s">
        <v>30</v>
      </c>
      <c r="AX830" s="34" t="s">
        <v>12</v>
      </c>
      <c r="AY830" s="34" t="s">
        <v>20</v>
      </c>
      <c r="AZ830" s="35"/>
      <c r="BA830" s="35"/>
      <c r="BB830" s="35"/>
      <c r="BC830" s="35"/>
      <c r="BD830" s="35"/>
      <c r="BE830" s="35"/>
      <c r="BF830" s="35"/>
      <c r="BG830" s="35"/>
      <c r="BH830" s="35"/>
      <c r="BI830" s="35"/>
      <c r="BJ830" s="35"/>
      <c r="BK830" s="35"/>
      <c r="BL830" s="35"/>
      <c r="BM830" s="35"/>
      <c r="BN830" s="35"/>
    </row>
    <row r="831" spans="1:66" ht="11.25" customHeight="1">
      <c r="A831" s="219">
        <f>Q837</f>
        <v>0.33333333333333331</v>
      </c>
      <c r="B831" s="38"/>
      <c r="C831" s="204"/>
      <c r="D831" s="207"/>
      <c r="E831" s="40" t="s">
        <v>36</v>
      </c>
      <c r="F831" s="42" t="str">
        <f>IF(D831&lt;&gt;"", VLOOKUP(D831,'Base de Datos'!$A$2:$D1268,2,FALSE()),"")</f>
        <v/>
      </c>
      <c r="G831" s="204"/>
      <c r="H831" s="216"/>
      <c r="I831" s="40" t="s">
        <v>36</v>
      </c>
      <c r="J831" s="42" t="str">
        <f>IF(H831&lt;&gt;"", VLOOKUP(H831,'Base de Datos'!$A$2:$D1268,2,FALSE()),"")</f>
        <v/>
      </c>
      <c r="K831" s="204"/>
      <c r="L831" s="216"/>
      <c r="M831" s="40" t="s">
        <v>36</v>
      </c>
      <c r="N831" s="42" t="str">
        <f>IF(L831&lt;&gt;"", VLOOKUP(L831,'Base de Datos'!$A$2:$D1268,2,FALSE()),"")</f>
        <v/>
      </c>
      <c r="O831" s="43"/>
      <c r="P831" s="1"/>
      <c r="Q831" s="44"/>
      <c r="R831" s="15"/>
      <c r="S831" s="45"/>
      <c r="T831" s="45" t="s">
        <v>37</v>
      </c>
      <c r="U831" s="46"/>
      <c r="V831" s="47"/>
      <c r="W831" s="45"/>
      <c r="X831" s="45" t="s">
        <v>37</v>
      </c>
      <c r="Y831" s="46"/>
      <c r="Z831" s="47"/>
      <c r="AA831" s="45"/>
      <c r="AB831" s="45" t="s">
        <v>37</v>
      </c>
      <c r="AC831" s="46"/>
      <c r="AD831" s="48"/>
      <c r="AE831" s="181"/>
      <c r="AF831" s="181"/>
      <c r="AG831" s="181"/>
      <c r="AH831" s="181"/>
      <c r="AI831" s="181"/>
      <c r="AJ831" s="181"/>
      <c r="AK831" s="181"/>
      <c r="AL831" s="181"/>
      <c r="AM831" s="48"/>
      <c r="AN831" s="53">
        <f>A829</f>
        <v>46346</v>
      </c>
      <c r="AO831" s="54" t="str">
        <f>C830</f>
        <v>Consultorio N° 1</v>
      </c>
      <c r="AP831" s="55">
        <f t="shared" ref="AP831:AQ831" si="562">C831</f>
        <v>0</v>
      </c>
      <c r="AQ831" s="55">
        <f t="shared" si="562"/>
        <v>0</v>
      </c>
      <c r="AR831" s="55">
        <f>U831</f>
        <v>0</v>
      </c>
      <c r="AS831" s="55">
        <f>S831</f>
        <v>0</v>
      </c>
      <c r="AT831" s="55">
        <f>S832</f>
        <v>0</v>
      </c>
      <c r="AU831" s="55">
        <f>U832</f>
        <v>0</v>
      </c>
      <c r="AV831" s="55">
        <f>S833</f>
        <v>0</v>
      </c>
      <c r="AW831" s="55">
        <f>U833</f>
        <v>0</v>
      </c>
      <c r="AX831" s="55">
        <f>U834</f>
        <v>0</v>
      </c>
      <c r="AY831" s="55">
        <f>F834</f>
        <v>0</v>
      </c>
      <c r="AZ831" s="56"/>
      <c r="BA831" s="56"/>
      <c r="BB831" s="56"/>
      <c r="BC831" s="56"/>
      <c r="BD831" s="56"/>
      <c r="BE831" s="56"/>
      <c r="BF831" s="56"/>
      <c r="BG831" s="56"/>
      <c r="BH831" s="56"/>
      <c r="BI831" s="56"/>
      <c r="BJ831" s="56"/>
      <c r="BK831" s="56"/>
      <c r="BL831" s="56"/>
      <c r="BM831" s="56"/>
      <c r="BN831" s="56"/>
    </row>
    <row r="832" spans="1:66" ht="11.25" customHeight="1">
      <c r="A832" s="220"/>
      <c r="B832" s="38"/>
      <c r="C832" s="205"/>
      <c r="D832" s="208"/>
      <c r="E832" s="57" t="s">
        <v>42</v>
      </c>
      <c r="F832" s="58" t="str">
        <f>IF(D831&lt;&gt;"", VLOOKUP(D831,'Base de Datos'!$A$2:$D1268,3,FALSE()),"")</f>
        <v/>
      </c>
      <c r="G832" s="205"/>
      <c r="H832" s="208"/>
      <c r="I832" s="57" t="s">
        <v>42</v>
      </c>
      <c r="J832" s="58" t="str">
        <f>IF(H831&lt;&gt;"", VLOOKUP(H831,'Base de Datos'!$A$2:$D1268,3,FALSE()),"")</f>
        <v/>
      </c>
      <c r="K832" s="205"/>
      <c r="L832" s="208"/>
      <c r="M832" s="57" t="s">
        <v>42</v>
      </c>
      <c r="N832" s="58" t="str">
        <f>IF(L831&lt;&gt;"", VLOOKUP(L831,'Base de Datos'!$A$2:$D1268,3,FALSE()),"")</f>
        <v/>
      </c>
      <c r="O832" s="43"/>
      <c r="P832" s="1"/>
      <c r="Q832" s="44"/>
      <c r="R832" s="15"/>
      <c r="S832" s="229"/>
      <c r="T832" s="230"/>
      <c r="U832" s="59"/>
      <c r="V832" s="47"/>
      <c r="W832" s="229"/>
      <c r="X832" s="230"/>
      <c r="Y832" s="59"/>
      <c r="Z832" s="47"/>
      <c r="AA832" s="229"/>
      <c r="AB832" s="230"/>
      <c r="AC832" s="59"/>
      <c r="AD832" s="48"/>
      <c r="AE832" s="181"/>
      <c r="AF832" s="181"/>
      <c r="AG832" s="181"/>
      <c r="AH832" s="181"/>
      <c r="AI832" s="181"/>
      <c r="AJ832" s="181"/>
      <c r="AK832" s="181"/>
      <c r="AL832" s="181"/>
      <c r="AM832" s="48"/>
      <c r="AN832" s="53">
        <f>A829</f>
        <v>46346</v>
      </c>
      <c r="AO832" s="54" t="str">
        <f>C830</f>
        <v>Consultorio N° 1</v>
      </c>
      <c r="AP832" s="55">
        <f t="shared" ref="AP832:AQ832" si="563">C835</f>
        <v>0</v>
      </c>
      <c r="AQ832" s="55">
        <f t="shared" si="563"/>
        <v>0</v>
      </c>
      <c r="AR832" s="64">
        <f>U835</f>
        <v>0</v>
      </c>
      <c r="AS832" s="55">
        <f>S835</f>
        <v>0</v>
      </c>
      <c r="AT832" s="55">
        <f>S836</f>
        <v>0</v>
      </c>
      <c r="AU832" s="55">
        <f>U836</f>
        <v>0</v>
      </c>
      <c r="AV832" s="55">
        <f>S837</f>
        <v>0</v>
      </c>
      <c r="AW832" s="55">
        <f>U837</f>
        <v>0</v>
      </c>
      <c r="AX832" s="55">
        <f>U838</f>
        <v>0</v>
      </c>
      <c r="AY832" s="55">
        <f>F838</f>
        <v>0</v>
      </c>
      <c r="AZ832" s="56"/>
      <c r="BA832" s="56"/>
      <c r="BB832" s="56"/>
      <c r="BC832" s="56"/>
      <c r="BD832" s="56"/>
      <c r="BE832" s="56"/>
      <c r="BF832" s="56"/>
      <c r="BG832" s="56"/>
      <c r="BH832" s="56"/>
      <c r="BI832" s="56"/>
      <c r="BJ832" s="56"/>
      <c r="BK832" s="56"/>
      <c r="BL832" s="56"/>
      <c r="BM832" s="56"/>
      <c r="BN832" s="56"/>
    </row>
    <row r="833" spans="1:66" ht="11.25" customHeight="1">
      <c r="A833" s="220"/>
      <c r="B833" s="38"/>
      <c r="C833" s="205"/>
      <c r="D833" s="208"/>
      <c r="E833" s="57" t="s">
        <v>44</v>
      </c>
      <c r="F833" s="58" t="str">
        <f>IF(D831&lt;&gt;"", VLOOKUP(D831,'Base de Datos'!$A$2:$D1268,4,FALSE()),"")</f>
        <v/>
      </c>
      <c r="G833" s="205"/>
      <c r="H833" s="208"/>
      <c r="I833" s="57" t="s">
        <v>44</v>
      </c>
      <c r="J833" s="58" t="str">
        <f>IF(H831&lt;&gt;"", VLOOKUP(H831,'Base de Datos'!$A$2:$D1268,4,FALSE()),"")</f>
        <v/>
      </c>
      <c r="K833" s="205"/>
      <c r="L833" s="208"/>
      <c r="M833" s="57" t="s">
        <v>44</v>
      </c>
      <c r="N833" s="58" t="str">
        <f>IF(L831&lt;&gt;"", VLOOKUP(L831,'Base de Datos'!$A$2:$D1268,4,FALSE()),"")</f>
        <v/>
      </c>
      <c r="O833" s="43"/>
      <c r="P833" s="1"/>
      <c r="Q833" s="44"/>
      <c r="R833" s="15"/>
      <c r="S833" s="229"/>
      <c r="T833" s="230"/>
      <c r="U833" s="59"/>
      <c r="V833" s="47"/>
      <c r="W833" s="229"/>
      <c r="X833" s="230"/>
      <c r="Y833" s="59"/>
      <c r="Z833" s="47"/>
      <c r="AA833" s="229"/>
      <c r="AB833" s="230"/>
      <c r="AC833" s="59"/>
      <c r="AD833" s="48"/>
      <c r="AE833" s="181"/>
      <c r="AF833" s="181"/>
      <c r="AG833" s="181"/>
      <c r="AH833" s="181"/>
      <c r="AI833" s="181"/>
      <c r="AJ833" s="181"/>
      <c r="AK833" s="181"/>
      <c r="AL833" s="181"/>
      <c r="AM833" s="48"/>
      <c r="AN833" s="53">
        <f>A829</f>
        <v>46346</v>
      </c>
      <c r="AO833" s="54" t="str">
        <f>C830</f>
        <v>Consultorio N° 1</v>
      </c>
      <c r="AP833" s="55">
        <f t="shared" ref="AP833:AQ833" si="564">C839</f>
        <v>0</v>
      </c>
      <c r="AQ833" s="55">
        <f t="shared" si="564"/>
        <v>0</v>
      </c>
      <c r="AR833" s="64">
        <f>U839</f>
        <v>0</v>
      </c>
      <c r="AS833" s="55">
        <f>S839</f>
        <v>0</v>
      </c>
      <c r="AT833" s="55">
        <f>S840</f>
        <v>0</v>
      </c>
      <c r="AU833" s="55">
        <f>U840</f>
        <v>0</v>
      </c>
      <c r="AV833" s="55">
        <f>S841</f>
        <v>0</v>
      </c>
      <c r="AW833" s="55">
        <f>U841</f>
        <v>0</v>
      </c>
      <c r="AX833" s="55">
        <f>U842</f>
        <v>0</v>
      </c>
      <c r="AY833" s="55">
        <f>F842</f>
        <v>0</v>
      </c>
      <c r="AZ833" s="56"/>
      <c r="BA833" s="56"/>
      <c r="BB833" s="56"/>
      <c r="BC833" s="56"/>
      <c r="BD833" s="56"/>
      <c r="BE833" s="56"/>
      <c r="BF833" s="56"/>
      <c r="BG833" s="56"/>
      <c r="BH833" s="56"/>
      <c r="BI833" s="56"/>
      <c r="BJ833" s="56"/>
      <c r="BK833" s="56"/>
      <c r="BL833" s="56"/>
      <c r="BM833" s="56"/>
      <c r="BN833" s="56"/>
    </row>
    <row r="834" spans="1:66" ht="11.25" customHeight="1">
      <c r="A834" s="221"/>
      <c r="B834" s="38"/>
      <c r="C834" s="206"/>
      <c r="D834" s="209"/>
      <c r="E834" s="85" t="s">
        <v>46</v>
      </c>
      <c r="F834" s="86"/>
      <c r="G834" s="206"/>
      <c r="H834" s="209"/>
      <c r="I834" s="87" t="s">
        <v>46</v>
      </c>
      <c r="J834" s="88"/>
      <c r="K834" s="206"/>
      <c r="L834" s="209"/>
      <c r="M834" s="87" t="s">
        <v>46</v>
      </c>
      <c r="N834" s="88"/>
      <c r="O834" s="43"/>
      <c r="P834" s="1"/>
      <c r="Q834" s="44"/>
      <c r="R834" s="15"/>
      <c r="S834" s="227" t="str">
        <f>IF(OR(S831="Empleado",S831="Familiar"),"Nombre del Empleado","N° Factura")</f>
        <v>N° Factura</v>
      </c>
      <c r="T834" s="228"/>
      <c r="U834" s="89"/>
      <c r="V834" s="47"/>
      <c r="W834" s="227" t="str">
        <f>IF(OR(W831="Empleado",W831="Familiar"),"Nombre del Empleado","N° Factura")</f>
        <v>N° Factura</v>
      </c>
      <c r="X834" s="228"/>
      <c r="Y834" s="89"/>
      <c r="Z834" s="47"/>
      <c r="AA834" s="227" t="str">
        <f>IF(OR(AA831="Empleado",AA831="Familiar"),"Nombre del Empleado","N° Factura")</f>
        <v>N° Factura</v>
      </c>
      <c r="AB834" s="228"/>
      <c r="AC834" s="89"/>
      <c r="AD834" s="48"/>
      <c r="AE834" s="181"/>
      <c r="AF834" s="181"/>
      <c r="AG834" s="181"/>
      <c r="AH834" s="181"/>
      <c r="AI834" s="181"/>
      <c r="AJ834" s="181"/>
      <c r="AK834" s="181"/>
      <c r="AL834" s="181"/>
      <c r="AM834" s="48"/>
      <c r="AN834" s="53">
        <f>A829</f>
        <v>46346</v>
      </c>
      <c r="AO834" s="54" t="str">
        <f>C830</f>
        <v>Consultorio N° 1</v>
      </c>
      <c r="AP834" s="55">
        <f t="shared" ref="AP834:AQ834" si="565">C843</f>
        <v>0</v>
      </c>
      <c r="AQ834" s="55">
        <f t="shared" si="565"/>
        <v>0</v>
      </c>
      <c r="AR834" s="64">
        <f>U843</f>
        <v>0</v>
      </c>
      <c r="AS834" s="55">
        <f>S843</f>
        <v>0</v>
      </c>
      <c r="AT834" s="55">
        <f>S844</f>
        <v>0</v>
      </c>
      <c r="AU834" s="64">
        <f>U844</f>
        <v>0</v>
      </c>
      <c r="AV834" s="55">
        <f>S845</f>
        <v>0</v>
      </c>
      <c r="AW834" s="55">
        <f>U845</f>
        <v>0</v>
      </c>
      <c r="AX834" s="55">
        <f>U846</f>
        <v>0</v>
      </c>
      <c r="AY834" s="55">
        <f>F846</f>
        <v>0</v>
      </c>
      <c r="AZ834" s="56"/>
      <c r="BA834" s="56"/>
      <c r="BB834" s="56"/>
      <c r="BC834" s="56"/>
      <c r="BD834" s="56"/>
      <c r="BE834" s="56"/>
      <c r="BF834" s="56"/>
      <c r="BG834" s="56"/>
      <c r="BH834" s="56"/>
      <c r="BI834" s="56"/>
      <c r="BJ834" s="56"/>
      <c r="BK834" s="56"/>
      <c r="BL834" s="56"/>
      <c r="BM834" s="56"/>
      <c r="BN834" s="56"/>
    </row>
    <row r="835" spans="1:66" ht="11.25" customHeight="1">
      <c r="A835" s="222">
        <f>A831+$Q$13/1440</f>
        <v>0.375</v>
      </c>
      <c r="B835" s="38"/>
      <c r="C835" s="204"/>
      <c r="D835" s="207"/>
      <c r="E835" s="40" t="s">
        <v>36</v>
      </c>
      <c r="F835" s="42" t="str">
        <f>IF(D835&lt;&gt;"", VLOOKUP(D835,'Base de Datos'!$A$2:$D1268,2,FALSE()),"")</f>
        <v/>
      </c>
      <c r="G835" s="204"/>
      <c r="H835" s="216"/>
      <c r="I835" s="40" t="s">
        <v>36</v>
      </c>
      <c r="J835" s="42" t="str">
        <f>IF(H835&lt;&gt;"", VLOOKUP(H835,'Base de Datos'!$A$2:$D1268,2,FALSE()),"")</f>
        <v/>
      </c>
      <c r="K835" s="204"/>
      <c r="L835" s="216"/>
      <c r="M835" s="40" t="s">
        <v>36</v>
      </c>
      <c r="N835" s="42" t="str">
        <f>IF(L835&lt;&gt;"", VLOOKUP(L835,'Base de Datos'!$A$2:$D1268,2,FALSE()),"")</f>
        <v/>
      </c>
      <c r="O835" s="262" t="s">
        <v>32</v>
      </c>
      <c r="P835" s="242"/>
      <c r="Q835" s="263">
        <f ca="1">$N$2</f>
        <v>888.89089999999999</v>
      </c>
      <c r="R835" s="15"/>
      <c r="S835" s="45"/>
      <c r="T835" s="45" t="s">
        <v>37</v>
      </c>
      <c r="U835" s="103"/>
      <c r="V835" s="47"/>
      <c r="W835" s="45"/>
      <c r="X835" s="45" t="s">
        <v>37</v>
      </c>
      <c r="Y835" s="46"/>
      <c r="Z835" s="47"/>
      <c r="AA835" s="45"/>
      <c r="AB835" s="45" t="s">
        <v>37</v>
      </c>
      <c r="AC835" s="46"/>
      <c r="AD835" s="48"/>
      <c r="AE835" s="181"/>
      <c r="AF835" s="181"/>
      <c r="AG835" s="181"/>
      <c r="AH835" s="181"/>
      <c r="AI835" s="181"/>
      <c r="AJ835" s="181"/>
      <c r="AK835" s="181"/>
      <c r="AL835" s="181"/>
      <c r="AM835" s="48"/>
      <c r="AN835" s="53">
        <f>A829</f>
        <v>46346</v>
      </c>
      <c r="AO835" s="54" t="str">
        <f>C830</f>
        <v>Consultorio N° 1</v>
      </c>
      <c r="AP835" s="55">
        <f t="shared" ref="AP835:AQ835" si="566">C847</f>
        <v>0</v>
      </c>
      <c r="AQ835" s="55">
        <f t="shared" si="566"/>
        <v>0</v>
      </c>
      <c r="AR835" s="64">
        <f>U847</f>
        <v>0</v>
      </c>
      <c r="AS835" s="55">
        <f>S847</f>
        <v>0</v>
      </c>
      <c r="AT835" s="55">
        <f>S848</f>
        <v>0</v>
      </c>
      <c r="AU835" s="55">
        <f>U848</f>
        <v>0</v>
      </c>
      <c r="AV835" s="55">
        <f>S849</f>
        <v>0</v>
      </c>
      <c r="AW835" s="55">
        <f>U849</f>
        <v>0</v>
      </c>
      <c r="AX835" s="55">
        <f>U850</f>
        <v>0</v>
      </c>
      <c r="AY835" s="55">
        <f>F850</f>
        <v>0</v>
      </c>
      <c r="AZ835" s="56"/>
      <c r="BA835" s="56"/>
      <c r="BB835" s="56"/>
      <c r="BC835" s="56"/>
      <c r="BD835" s="56"/>
      <c r="BE835" s="56"/>
      <c r="BF835" s="56"/>
      <c r="BG835" s="56"/>
      <c r="BH835" s="56"/>
      <c r="BI835" s="56"/>
      <c r="BJ835" s="56"/>
      <c r="BK835" s="56"/>
      <c r="BL835" s="56"/>
      <c r="BM835" s="56"/>
      <c r="BN835" s="56"/>
    </row>
    <row r="836" spans="1:66" ht="11.25" customHeight="1">
      <c r="A836" s="220"/>
      <c r="B836" s="38"/>
      <c r="C836" s="205"/>
      <c r="D836" s="208"/>
      <c r="E836" s="57" t="s">
        <v>42</v>
      </c>
      <c r="F836" s="58" t="str">
        <f>IF(D835&lt;&gt;"", VLOOKUP(D835,'Base de Datos'!$A$2:$D1268,3,FALSE()),"")</f>
        <v/>
      </c>
      <c r="G836" s="205"/>
      <c r="H836" s="208"/>
      <c r="I836" s="57" t="s">
        <v>42</v>
      </c>
      <c r="J836" s="58" t="str">
        <f>IF(H835&lt;&gt;"", VLOOKUP(H835,'Base de Datos'!$A$2:$D1268,3,FALSE()),"")</f>
        <v/>
      </c>
      <c r="K836" s="205"/>
      <c r="L836" s="208"/>
      <c r="M836" s="57" t="s">
        <v>42</v>
      </c>
      <c r="N836" s="58" t="str">
        <f>IF(L835&lt;&gt;"", VLOOKUP(L835,'Base de Datos'!$A$2:$D1268,3,FALSE()),"")</f>
        <v/>
      </c>
      <c r="O836" s="242"/>
      <c r="P836" s="242"/>
      <c r="Q836" s="264"/>
      <c r="R836" s="15"/>
      <c r="S836" s="229"/>
      <c r="T836" s="230"/>
      <c r="U836" s="59"/>
      <c r="V836" s="47"/>
      <c r="W836" s="229"/>
      <c r="X836" s="230"/>
      <c r="Y836" s="59"/>
      <c r="Z836" s="47"/>
      <c r="AA836" s="229"/>
      <c r="AB836" s="230"/>
      <c r="AC836" s="59"/>
      <c r="AD836" s="48"/>
      <c r="AE836" s="181"/>
      <c r="AF836" s="181"/>
      <c r="AG836" s="181"/>
      <c r="AH836" s="181"/>
      <c r="AI836" s="181"/>
      <c r="AJ836" s="181"/>
      <c r="AK836" s="181"/>
      <c r="AL836" s="181"/>
      <c r="AM836" s="48"/>
      <c r="AN836" s="53">
        <f>A829</f>
        <v>46346</v>
      </c>
      <c r="AO836" s="54" t="str">
        <f>C830</f>
        <v>Consultorio N° 1</v>
      </c>
      <c r="AP836" s="55">
        <f t="shared" ref="AP836:AQ836" si="567">C851</f>
        <v>0</v>
      </c>
      <c r="AQ836" s="55">
        <f t="shared" si="567"/>
        <v>0</v>
      </c>
      <c r="AR836" s="55">
        <f>U851</f>
        <v>0</v>
      </c>
      <c r="AS836" s="55">
        <f>S851</f>
        <v>0</v>
      </c>
      <c r="AT836" s="55">
        <f>S852</f>
        <v>0</v>
      </c>
      <c r="AU836" s="55">
        <f>U852</f>
        <v>0</v>
      </c>
      <c r="AV836" s="55">
        <f>S853</f>
        <v>0</v>
      </c>
      <c r="AW836" s="55">
        <f>U853</f>
        <v>0</v>
      </c>
      <c r="AX836" s="55">
        <f>U854</f>
        <v>0</v>
      </c>
      <c r="AY836" s="55">
        <f>F854</f>
        <v>0</v>
      </c>
      <c r="AZ836" s="56"/>
      <c r="BA836" s="56"/>
      <c r="BB836" s="56"/>
      <c r="BC836" s="56"/>
      <c r="BD836" s="56"/>
      <c r="BE836" s="56"/>
      <c r="BF836" s="56"/>
      <c r="BG836" s="56"/>
      <c r="BH836" s="56"/>
      <c r="BI836" s="56"/>
      <c r="BJ836" s="56"/>
      <c r="BK836" s="56"/>
      <c r="BL836" s="56"/>
      <c r="BM836" s="56"/>
      <c r="BN836" s="56"/>
    </row>
    <row r="837" spans="1:66" ht="11.25" customHeight="1">
      <c r="A837" s="220"/>
      <c r="B837" s="38"/>
      <c r="C837" s="205"/>
      <c r="D837" s="208"/>
      <c r="E837" s="57" t="s">
        <v>44</v>
      </c>
      <c r="F837" s="58" t="str">
        <f>IF(D835&lt;&gt;"", VLOOKUP(D835,'Base de Datos'!$A$2:$D1268,4,FALSE()),"")</f>
        <v/>
      </c>
      <c r="G837" s="205"/>
      <c r="H837" s="208"/>
      <c r="I837" s="57" t="s">
        <v>44</v>
      </c>
      <c r="J837" s="58" t="str">
        <f>IF(H835&lt;&gt;"", VLOOKUP(H835,'Base de Datos'!$A$2:$D1268,4,FALSE()),"")</f>
        <v/>
      </c>
      <c r="K837" s="205"/>
      <c r="L837" s="208"/>
      <c r="M837" s="57" t="s">
        <v>44</v>
      </c>
      <c r="N837" s="58" t="str">
        <f>IF(L835&lt;&gt;"", VLOOKUP(L835,'Base de Datos'!$A$2:$D1268,4,FALSE()),"")</f>
        <v/>
      </c>
      <c r="O837" s="43"/>
      <c r="P837" s="104" t="s">
        <v>50</v>
      </c>
      <c r="Q837" s="110">
        <v>0.33333333333333331</v>
      </c>
      <c r="R837" s="15"/>
      <c r="S837" s="229"/>
      <c r="T837" s="230"/>
      <c r="U837" s="59"/>
      <c r="V837" s="47"/>
      <c r="W837" s="229"/>
      <c r="X837" s="230"/>
      <c r="Y837" s="59"/>
      <c r="Z837" s="47"/>
      <c r="AA837" s="229"/>
      <c r="AB837" s="230"/>
      <c r="AC837" s="59"/>
      <c r="AD837" s="48"/>
      <c r="AE837" s="181"/>
      <c r="AF837" s="181"/>
      <c r="AG837" s="181"/>
      <c r="AH837" s="181"/>
      <c r="AI837" s="181"/>
      <c r="AJ837" s="181"/>
      <c r="AK837" s="181"/>
      <c r="AL837" s="181"/>
      <c r="AM837" s="48"/>
      <c r="AN837" s="53">
        <f>A829</f>
        <v>46346</v>
      </c>
      <c r="AO837" s="54" t="str">
        <f>C830</f>
        <v>Consultorio N° 1</v>
      </c>
      <c r="AP837" s="55">
        <f t="shared" ref="AP837:AQ837" si="568">C855</f>
        <v>0</v>
      </c>
      <c r="AQ837" s="55">
        <f t="shared" si="568"/>
        <v>0</v>
      </c>
      <c r="AR837" s="55">
        <f>U855</f>
        <v>0</v>
      </c>
      <c r="AS837" s="55">
        <f>S855</f>
        <v>0</v>
      </c>
      <c r="AT837" s="55">
        <f>S856</f>
        <v>0</v>
      </c>
      <c r="AU837" s="55">
        <f>U856</f>
        <v>0</v>
      </c>
      <c r="AV837" s="55">
        <f>S857</f>
        <v>0</v>
      </c>
      <c r="AW837" s="55">
        <f>U857</f>
        <v>0</v>
      </c>
      <c r="AX837" s="55">
        <f>U858</f>
        <v>0</v>
      </c>
      <c r="AY837" s="55">
        <f>F858</f>
        <v>0</v>
      </c>
      <c r="AZ837" s="56"/>
      <c r="BA837" s="56"/>
      <c r="BB837" s="56"/>
      <c r="BC837" s="56"/>
      <c r="BD837" s="56"/>
      <c r="BE837" s="56"/>
      <c r="BF837" s="56"/>
      <c r="BG837" s="56"/>
      <c r="BH837" s="56"/>
      <c r="BI837" s="56"/>
      <c r="BJ837" s="56"/>
      <c r="BK837" s="56"/>
      <c r="BL837" s="56"/>
      <c r="BM837" s="56"/>
      <c r="BN837" s="56"/>
    </row>
    <row r="838" spans="1:66" ht="11.25" customHeight="1">
      <c r="A838" s="221"/>
      <c r="B838" s="38"/>
      <c r="C838" s="206"/>
      <c r="D838" s="209"/>
      <c r="E838" s="85" t="s">
        <v>46</v>
      </c>
      <c r="F838" s="107"/>
      <c r="G838" s="206"/>
      <c r="H838" s="209"/>
      <c r="I838" s="85" t="s">
        <v>46</v>
      </c>
      <c r="J838" s="108"/>
      <c r="K838" s="206"/>
      <c r="L838" s="209"/>
      <c r="M838" s="85" t="s">
        <v>46</v>
      </c>
      <c r="N838" s="108"/>
      <c r="O838" s="43"/>
      <c r="P838" s="104" t="s">
        <v>54</v>
      </c>
      <c r="Q838" s="109">
        <v>60</v>
      </c>
      <c r="R838" s="15"/>
      <c r="S838" s="227" t="str">
        <f>IF(OR(S835="Empleado",S835="Familiar"),"Nombre del Empleado","N° Factura")</f>
        <v>N° Factura</v>
      </c>
      <c r="T838" s="228"/>
      <c r="U838" s="89"/>
      <c r="V838" s="47"/>
      <c r="W838" s="227" t="str">
        <f>IF(OR(W835="Empleado",W835="Familiar"),"Nombre del Empleado","N° Factura")</f>
        <v>N° Factura</v>
      </c>
      <c r="X838" s="228"/>
      <c r="Y838" s="111"/>
      <c r="Z838" s="47"/>
      <c r="AA838" s="227" t="str">
        <f>IF(OR(AA835="Empleado",AA835="Familiar"),"Nombre del Empleado","N° Factura")</f>
        <v>N° Factura</v>
      </c>
      <c r="AB838" s="228"/>
      <c r="AC838" s="111"/>
      <c r="AD838" s="48"/>
      <c r="AE838" s="181"/>
      <c r="AF838" s="181"/>
      <c r="AG838" s="181"/>
      <c r="AH838" s="181"/>
      <c r="AI838" s="181"/>
      <c r="AJ838" s="181"/>
      <c r="AK838" s="181"/>
      <c r="AL838" s="181"/>
      <c r="AM838" s="48"/>
      <c r="AN838" s="53">
        <f>A829</f>
        <v>46346</v>
      </c>
      <c r="AO838" s="54" t="str">
        <f>C830</f>
        <v>Consultorio N° 1</v>
      </c>
      <c r="AP838" s="55">
        <f t="shared" ref="AP838:AQ838" si="569">C859</f>
        <v>0</v>
      </c>
      <c r="AQ838" s="55">
        <f t="shared" si="569"/>
        <v>0</v>
      </c>
      <c r="AR838" s="55">
        <f>U859</f>
        <v>0</v>
      </c>
      <c r="AS838" s="55">
        <f>S859</f>
        <v>0</v>
      </c>
      <c r="AT838" s="55">
        <f>S860</f>
        <v>0</v>
      </c>
      <c r="AU838" s="55">
        <f>U860</f>
        <v>0</v>
      </c>
      <c r="AV838" s="55">
        <f>S861</f>
        <v>0</v>
      </c>
      <c r="AW838" s="55">
        <f>U861</f>
        <v>0</v>
      </c>
      <c r="AX838" s="55">
        <f>U862</f>
        <v>0</v>
      </c>
      <c r="AY838" s="55">
        <f>F862</f>
        <v>0</v>
      </c>
      <c r="AZ838" s="56"/>
      <c r="BA838" s="56"/>
      <c r="BB838" s="56"/>
      <c r="BC838" s="56"/>
      <c r="BD838" s="56"/>
      <c r="BE838" s="56"/>
      <c r="BF838" s="56"/>
      <c r="BG838" s="56"/>
      <c r="BH838" s="56"/>
      <c r="BI838" s="56"/>
      <c r="BJ838" s="56"/>
      <c r="BK838" s="56"/>
      <c r="BL838" s="56"/>
      <c r="BM838" s="56"/>
      <c r="BN838" s="56"/>
    </row>
    <row r="839" spans="1:66" ht="11.25" customHeight="1">
      <c r="A839" s="222">
        <f>A835+$Q$13/1440</f>
        <v>0.41666666666666669</v>
      </c>
      <c r="B839" s="38"/>
      <c r="C839" s="204"/>
      <c r="D839" s="207"/>
      <c r="E839" s="40" t="s">
        <v>36</v>
      </c>
      <c r="F839" s="42" t="str">
        <f>IF(D839&lt;&gt;"", VLOOKUP(D839,'Base de Datos'!$A$2:$D1268,2,FALSE()),"")</f>
        <v/>
      </c>
      <c r="G839" s="218"/>
      <c r="H839" s="217"/>
      <c r="I839" s="118" t="s">
        <v>36</v>
      </c>
      <c r="J839" s="42" t="str">
        <f>IF(H839&lt;&gt;"", VLOOKUP(H839,'Base de Datos'!$A$2:$D1268,2,FALSE()),"")</f>
        <v/>
      </c>
      <c r="K839" s="218"/>
      <c r="L839" s="217"/>
      <c r="M839" s="118" t="s">
        <v>36</v>
      </c>
      <c r="N839" s="42" t="str">
        <f>IF(L839&lt;&gt;"", VLOOKUP(L839,'Base de Datos'!$A$2:$D1268,2,FALSE()),"")</f>
        <v/>
      </c>
      <c r="O839" s="43"/>
      <c r="P839" s="1"/>
      <c r="Q839" s="1"/>
      <c r="R839" s="15"/>
      <c r="S839" s="45"/>
      <c r="T839" s="45" t="s">
        <v>37</v>
      </c>
      <c r="U839" s="46"/>
      <c r="V839" s="47"/>
      <c r="W839" s="45"/>
      <c r="X839" s="45" t="s">
        <v>37</v>
      </c>
      <c r="Y839" s="46"/>
      <c r="Z839" s="47"/>
      <c r="AA839" s="45"/>
      <c r="AB839" s="45" t="s">
        <v>37</v>
      </c>
      <c r="AC839" s="46"/>
      <c r="AD839" s="48"/>
      <c r="AE839" s="181"/>
      <c r="AF839" s="181"/>
      <c r="AG839" s="181"/>
      <c r="AH839" s="181"/>
      <c r="AI839" s="181"/>
      <c r="AJ839" s="181"/>
      <c r="AK839" s="181"/>
      <c r="AL839" s="181"/>
      <c r="AM839" s="48"/>
      <c r="AN839" s="53">
        <f>A829</f>
        <v>46346</v>
      </c>
      <c r="AO839" s="54" t="str">
        <f>C830</f>
        <v>Consultorio N° 1</v>
      </c>
      <c r="AP839" s="55">
        <f t="shared" ref="AP839:AQ839" si="570">C863</f>
        <v>0</v>
      </c>
      <c r="AQ839" s="55">
        <f t="shared" si="570"/>
        <v>0</v>
      </c>
      <c r="AR839" s="55">
        <f>U863</f>
        <v>0</v>
      </c>
      <c r="AS839" s="55">
        <f>S863</f>
        <v>0</v>
      </c>
      <c r="AT839" s="55">
        <f>S864</f>
        <v>0</v>
      </c>
      <c r="AU839" s="55">
        <f>U864</f>
        <v>0</v>
      </c>
      <c r="AV839" s="55">
        <f>S865</f>
        <v>0</v>
      </c>
      <c r="AW839" s="55">
        <f>U865</f>
        <v>0</v>
      </c>
      <c r="AX839" s="55">
        <f>U866</f>
        <v>0</v>
      </c>
      <c r="AY839" s="55">
        <f>F866</f>
        <v>0</v>
      </c>
      <c r="AZ839" s="56"/>
      <c r="BA839" s="56"/>
      <c r="BB839" s="56"/>
      <c r="BC839" s="56"/>
      <c r="BD839" s="56"/>
      <c r="BE839" s="56"/>
      <c r="BF839" s="56"/>
      <c r="BG839" s="56"/>
      <c r="BH839" s="56"/>
      <c r="BI839" s="56"/>
      <c r="BJ839" s="56"/>
      <c r="BK839" s="56"/>
      <c r="BL839" s="56"/>
      <c r="BM839" s="56"/>
      <c r="BN839" s="56"/>
    </row>
    <row r="840" spans="1:66" ht="11.25" customHeight="1">
      <c r="A840" s="220"/>
      <c r="B840" s="38"/>
      <c r="C840" s="205"/>
      <c r="D840" s="208"/>
      <c r="E840" s="57" t="s">
        <v>42</v>
      </c>
      <c r="F840" s="58" t="str">
        <f>IF(D839&lt;&gt;"", VLOOKUP(D839,'Base de Datos'!$A$2:$D1268,3,FALSE()),"")</f>
        <v/>
      </c>
      <c r="G840" s="205"/>
      <c r="H840" s="208"/>
      <c r="I840" s="57" t="s">
        <v>42</v>
      </c>
      <c r="J840" s="58" t="str">
        <f>IF(H839&lt;&gt;"", VLOOKUP(H839,'Base de Datos'!$A$2:$D1268,3,FALSE()),"")</f>
        <v/>
      </c>
      <c r="K840" s="205"/>
      <c r="L840" s="208"/>
      <c r="M840" s="57" t="s">
        <v>42</v>
      </c>
      <c r="N840" s="58" t="str">
        <f>IF(L839&lt;&gt;"", VLOOKUP(L839,'Base de Datos'!$A$2:$D1268,3,FALSE()),"")</f>
        <v/>
      </c>
      <c r="O840" s="43"/>
      <c r="P840" s="119" t="s">
        <v>58</v>
      </c>
      <c r="Q840" s="44"/>
      <c r="R840" s="15"/>
      <c r="S840" s="229"/>
      <c r="T840" s="230"/>
      <c r="U840" s="59"/>
      <c r="V840" s="47"/>
      <c r="W840" s="229"/>
      <c r="X840" s="230"/>
      <c r="Y840" s="59"/>
      <c r="Z840" s="47"/>
      <c r="AA840" s="229"/>
      <c r="AB840" s="230"/>
      <c r="AC840" s="59"/>
      <c r="AD840" s="48"/>
      <c r="AE840" s="181"/>
      <c r="AF840" s="181"/>
      <c r="AG840" s="181"/>
      <c r="AH840" s="181"/>
      <c r="AI840" s="181"/>
      <c r="AJ840" s="181"/>
      <c r="AK840" s="181"/>
      <c r="AL840" s="181"/>
      <c r="AM840" s="48"/>
      <c r="AN840" s="53">
        <f>A829</f>
        <v>46346</v>
      </c>
      <c r="AO840" s="54" t="str">
        <f>C830</f>
        <v>Consultorio N° 1</v>
      </c>
      <c r="AP840" s="55">
        <f t="shared" ref="AP840:AQ840" si="571">C867</f>
        <v>0</v>
      </c>
      <c r="AQ840" s="55">
        <f t="shared" si="571"/>
        <v>0</v>
      </c>
      <c r="AR840" s="55">
        <f>U867</f>
        <v>0</v>
      </c>
      <c r="AS840" s="55">
        <f>S867</f>
        <v>0</v>
      </c>
      <c r="AT840" s="55">
        <f>S868</f>
        <v>0</v>
      </c>
      <c r="AU840" s="55">
        <f>U868</f>
        <v>0</v>
      </c>
      <c r="AV840" s="55">
        <f>S869</f>
        <v>0</v>
      </c>
      <c r="AW840" s="55">
        <f>U869</f>
        <v>0</v>
      </c>
      <c r="AX840" s="55">
        <f>U870</f>
        <v>0</v>
      </c>
      <c r="AY840" s="55">
        <f>F870</f>
        <v>0</v>
      </c>
      <c r="AZ840" s="56"/>
      <c r="BA840" s="56"/>
      <c r="BB840" s="56"/>
      <c r="BC840" s="56"/>
      <c r="BD840" s="56"/>
      <c r="BE840" s="56"/>
      <c r="BF840" s="56"/>
      <c r="BG840" s="56"/>
      <c r="BH840" s="56"/>
      <c r="BI840" s="56"/>
      <c r="BJ840" s="56"/>
      <c r="BK840" s="56"/>
      <c r="BL840" s="56"/>
      <c r="BM840" s="56"/>
      <c r="BN840" s="56"/>
    </row>
    <row r="841" spans="1:66" ht="11.25" customHeight="1">
      <c r="A841" s="220"/>
      <c r="B841" s="38"/>
      <c r="C841" s="205"/>
      <c r="D841" s="208"/>
      <c r="E841" s="57" t="s">
        <v>44</v>
      </c>
      <c r="F841" s="58" t="str">
        <f>IF(D839&lt;&gt;"", VLOOKUP(D839,'Base de Datos'!$A$2:$D1268,4,FALSE()),"")</f>
        <v/>
      </c>
      <c r="G841" s="205"/>
      <c r="H841" s="208"/>
      <c r="I841" s="57" t="s">
        <v>44</v>
      </c>
      <c r="J841" s="58" t="str">
        <f>IF(H839&lt;&gt;"", VLOOKUP(H839,'Base de Datos'!$A$2:$D1268,4,FALSE()),"")</f>
        <v/>
      </c>
      <c r="K841" s="205"/>
      <c r="L841" s="208"/>
      <c r="M841" s="57" t="s">
        <v>44</v>
      </c>
      <c r="N841" s="58" t="str">
        <f>IF(L839&lt;&gt;"", VLOOKUP(L839,'Base de Datos'!$A$2:$D1268,4,FALSE()),"")</f>
        <v/>
      </c>
      <c r="O841" s="43"/>
      <c r="P841" s="120" t="s">
        <v>61</v>
      </c>
      <c r="Q841" s="121" t="s">
        <v>62</v>
      </c>
      <c r="R841" s="15"/>
      <c r="S841" s="229"/>
      <c r="T841" s="230"/>
      <c r="U841" s="59"/>
      <c r="V841" s="47"/>
      <c r="W841" s="229"/>
      <c r="X841" s="230"/>
      <c r="Y841" s="59"/>
      <c r="Z841" s="47"/>
      <c r="AA841" s="229"/>
      <c r="AB841" s="230"/>
      <c r="AC841" s="59"/>
      <c r="AD841" s="48"/>
      <c r="AE841" s="181"/>
      <c r="AF841" s="181"/>
      <c r="AG841" s="181"/>
      <c r="AH841" s="181"/>
      <c r="AI841" s="181"/>
      <c r="AJ841" s="181"/>
      <c r="AK841" s="181"/>
      <c r="AL841" s="181"/>
      <c r="AM841" s="48"/>
      <c r="AN841" s="53">
        <f>A829</f>
        <v>46346</v>
      </c>
      <c r="AO841" s="54" t="s">
        <v>17</v>
      </c>
      <c r="AP841" s="55">
        <f t="shared" ref="AP841:AQ841" si="572">C871</f>
        <v>0</v>
      </c>
      <c r="AQ841" s="55">
        <f t="shared" si="572"/>
        <v>0</v>
      </c>
      <c r="AR841" s="55">
        <f>U871</f>
        <v>0</v>
      </c>
      <c r="AS841" s="55">
        <f>S871</f>
        <v>0</v>
      </c>
      <c r="AT841" s="55">
        <f>S872</f>
        <v>0</v>
      </c>
      <c r="AU841" s="55">
        <f>U872</f>
        <v>0</v>
      </c>
      <c r="AV841" s="55">
        <f>S873</f>
        <v>0</v>
      </c>
      <c r="AW841" s="55">
        <f>U873</f>
        <v>0</v>
      </c>
      <c r="AX841" s="55">
        <f>U874</f>
        <v>0</v>
      </c>
      <c r="AY841" s="55">
        <f>F874</f>
        <v>0</v>
      </c>
      <c r="AZ841" s="56"/>
      <c r="BA841" s="56"/>
      <c r="BB841" s="56"/>
      <c r="BC841" s="56"/>
      <c r="BD841" s="56"/>
      <c r="BE841" s="56"/>
      <c r="BF841" s="56"/>
      <c r="BG841" s="56"/>
      <c r="BH841" s="56"/>
      <c r="BI841" s="56"/>
      <c r="BJ841" s="56"/>
      <c r="BK841" s="56"/>
      <c r="BL841" s="56"/>
      <c r="BM841" s="56"/>
      <c r="BN841" s="56"/>
    </row>
    <row r="842" spans="1:66" ht="11.25" customHeight="1">
      <c r="A842" s="221"/>
      <c r="B842" s="38"/>
      <c r="C842" s="206"/>
      <c r="D842" s="209"/>
      <c r="E842" s="85" t="s">
        <v>46</v>
      </c>
      <c r="F842" s="86"/>
      <c r="G842" s="206"/>
      <c r="H842" s="209"/>
      <c r="I842" s="85" t="s">
        <v>46</v>
      </c>
      <c r="J842" s="108"/>
      <c r="K842" s="206"/>
      <c r="L842" s="209"/>
      <c r="M842" s="85" t="s">
        <v>46</v>
      </c>
      <c r="N842" s="108"/>
      <c r="O842" s="43"/>
      <c r="P842" s="123" t="s">
        <v>64</v>
      </c>
      <c r="Q842" s="124" t="s">
        <v>65</v>
      </c>
      <c r="R842" s="15"/>
      <c r="S842" s="227" t="str">
        <f>IF(OR(S839="Empleado",S839="Familiar"),"Nombre del Empleado","N° Factura")</f>
        <v>N° Factura</v>
      </c>
      <c r="T842" s="228"/>
      <c r="U842" s="89"/>
      <c r="V842" s="47"/>
      <c r="W842" s="227" t="str">
        <f>IF(OR(W839="Empleado",W839="Familiar"),"Nombre del Empleado","N° Factura")</f>
        <v>N° Factura</v>
      </c>
      <c r="X842" s="228"/>
      <c r="Y842" s="89"/>
      <c r="Z842" s="47"/>
      <c r="AA842" s="227" t="str">
        <f>IF(OR(AA839="Empleado",AA839="Familiar"),"Nombre del Empleado","N° Factura")</f>
        <v>N° Factura</v>
      </c>
      <c r="AB842" s="228"/>
      <c r="AC842" s="89"/>
      <c r="AD842" s="48"/>
      <c r="AE842" s="181"/>
      <c r="AF842" s="181"/>
      <c r="AG842" s="181"/>
      <c r="AH842" s="181"/>
      <c r="AI842" s="181"/>
      <c r="AJ842" s="181"/>
      <c r="AK842" s="181"/>
      <c r="AL842" s="181"/>
      <c r="AM842" s="48"/>
      <c r="AN842" s="53">
        <f>A829</f>
        <v>46346</v>
      </c>
      <c r="AO842" s="54" t="s">
        <v>17</v>
      </c>
      <c r="AP842" s="55">
        <f t="shared" ref="AP842:AQ842" si="573">C875</f>
        <v>0</v>
      </c>
      <c r="AQ842" s="55">
        <f t="shared" si="573"/>
        <v>0</v>
      </c>
      <c r="AR842" s="55">
        <f>U875</f>
        <v>0</v>
      </c>
      <c r="AS842" s="55">
        <f>S875</f>
        <v>0</v>
      </c>
      <c r="AT842" s="55">
        <f>S876</f>
        <v>0</v>
      </c>
      <c r="AU842" s="55">
        <f>U876</f>
        <v>0</v>
      </c>
      <c r="AV842" s="55">
        <f>S877</f>
        <v>0</v>
      </c>
      <c r="AW842" s="55">
        <f>U877</f>
        <v>0</v>
      </c>
      <c r="AX842" s="55">
        <f>U878</f>
        <v>0</v>
      </c>
      <c r="AY842" s="55">
        <f>F878</f>
        <v>0</v>
      </c>
      <c r="AZ842" s="56"/>
      <c r="BA842" s="56"/>
      <c r="BB842" s="56"/>
      <c r="BC842" s="56"/>
      <c r="BD842" s="56"/>
      <c r="BE842" s="56"/>
      <c r="BF842" s="56"/>
      <c r="BG842" s="56"/>
      <c r="BH842" s="56"/>
      <c r="BI842" s="56"/>
      <c r="BJ842" s="56"/>
      <c r="BK842" s="56"/>
      <c r="BL842" s="56"/>
      <c r="BM842" s="56"/>
      <c r="BN842" s="56"/>
    </row>
    <row r="843" spans="1:66" ht="11.25" customHeight="1">
      <c r="A843" s="222">
        <f>A839+$Q$13/1440</f>
        <v>0.45833333333333337</v>
      </c>
      <c r="B843" s="38"/>
      <c r="C843" s="204"/>
      <c r="D843" s="207"/>
      <c r="E843" s="40" t="s">
        <v>36</v>
      </c>
      <c r="F843" s="42" t="str">
        <f>IF(D843&lt;&gt;"", VLOOKUP(D843,'Base de Datos'!$A$2:$D1268,2,FALSE()),"")</f>
        <v/>
      </c>
      <c r="G843" s="204"/>
      <c r="H843" s="216"/>
      <c r="I843" s="40" t="s">
        <v>36</v>
      </c>
      <c r="J843" s="42" t="str">
        <f>IF(H843&lt;&gt;"", VLOOKUP(H843,'Base de Datos'!$A$2:$D1268,2,FALSE()),"")</f>
        <v/>
      </c>
      <c r="K843" s="204"/>
      <c r="L843" s="216"/>
      <c r="M843" s="40" t="s">
        <v>36</v>
      </c>
      <c r="N843" s="42" t="str">
        <f>IF(L843&lt;&gt;"", VLOOKUP(L843,'Base de Datos'!$A$2:$D1268,2,FALSE()),"")</f>
        <v/>
      </c>
      <c r="O843" s="43"/>
      <c r="P843" s="127" t="s">
        <v>67</v>
      </c>
      <c r="Q843" s="128" t="s">
        <v>68</v>
      </c>
      <c r="R843" s="15"/>
      <c r="S843" s="45"/>
      <c r="T843" s="45" t="s">
        <v>37</v>
      </c>
      <c r="U843" s="46"/>
      <c r="V843" s="47"/>
      <c r="W843" s="45"/>
      <c r="X843" s="45" t="s">
        <v>37</v>
      </c>
      <c r="Y843" s="46"/>
      <c r="Z843" s="47"/>
      <c r="AA843" s="45"/>
      <c r="AB843" s="45" t="s">
        <v>37</v>
      </c>
      <c r="AC843" s="46"/>
      <c r="AD843" s="48"/>
      <c r="AE843" s="181"/>
      <c r="AF843" s="181"/>
      <c r="AG843" s="181"/>
      <c r="AH843" s="181"/>
      <c r="AI843" s="181"/>
      <c r="AJ843" s="181"/>
      <c r="AK843" s="181"/>
      <c r="AL843" s="181"/>
      <c r="AM843" s="48"/>
      <c r="AN843" s="53">
        <f>A829</f>
        <v>46346</v>
      </c>
      <c r="AO843" s="54" t="s">
        <v>17</v>
      </c>
      <c r="AP843" s="55">
        <f t="shared" ref="AP843:AQ843" si="574">C879</f>
        <v>0</v>
      </c>
      <c r="AQ843" s="55">
        <f t="shared" si="574"/>
        <v>0</v>
      </c>
      <c r="AR843" s="55">
        <f>U879</f>
        <v>0</v>
      </c>
      <c r="AS843" s="55">
        <f>S879</f>
        <v>0</v>
      </c>
      <c r="AT843" s="55">
        <f>S880</f>
        <v>0</v>
      </c>
      <c r="AU843" s="55">
        <f>U880</f>
        <v>0</v>
      </c>
      <c r="AV843" s="55">
        <f>S881</f>
        <v>0</v>
      </c>
      <c r="AW843" s="55">
        <f>U881</f>
        <v>0</v>
      </c>
      <c r="AX843" s="55">
        <f>U882</f>
        <v>0</v>
      </c>
      <c r="AY843" s="55">
        <f>F882</f>
        <v>0</v>
      </c>
      <c r="AZ843" s="56"/>
      <c r="BA843" s="56"/>
      <c r="BB843" s="56"/>
      <c r="BC843" s="56"/>
      <c r="BD843" s="56"/>
      <c r="BE843" s="56"/>
      <c r="BF843" s="56"/>
      <c r="BG843" s="56"/>
      <c r="BH843" s="56"/>
      <c r="BI843" s="56"/>
      <c r="BJ843" s="56"/>
      <c r="BK843" s="56"/>
      <c r="BL843" s="56"/>
      <c r="BM843" s="56"/>
      <c r="BN843" s="56"/>
    </row>
    <row r="844" spans="1:66" ht="11.25" customHeight="1">
      <c r="A844" s="220"/>
      <c r="B844" s="38"/>
      <c r="C844" s="205"/>
      <c r="D844" s="208"/>
      <c r="E844" s="57" t="s">
        <v>42</v>
      </c>
      <c r="F844" s="58" t="str">
        <f>IF(D843&lt;&gt;"", VLOOKUP(D843,'Base de Datos'!$A$2:$D1268,3,FALSE()),"")</f>
        <v/>
      </c>
      <c r="G844" s="205"/>
      <c r="H844" s="208"/>
      <c r="I844" s="57" t="s">
        <v>42</v>
      </c>
      <c r="J844" s="58" t="str">
        <f>IF(H843&lt;&gt;"", VLOOKUP(H843,'Base de Datos'!$A$2:$D1268,3,FALSE()),"")</f>
        <v/>
      </c>
      <c r="K844" s="205"/>
      <c r="L844" s="208"/>
      <c r="M844" s="57" t="s">
        <v>42</v>
      </c>
      <c r="N844" s="58" t="str">
        <f>IF(L843&lt;&gt;"", VLOOKUP(L843,'Base de Datos'!$A$2:$D1268,3,FALSE()),"")</f>
        <v/>
      </c>
      <c r="O844" s="43"/>
      <c r="P844" s="130" t="s">
        <v>70</v>
      </c>
      <c r="Q844" s="131" t="s">
        <v>71</v>
      </c>
      <c r="R844" s="15"/>
      <c r="S844" s="229"/>
      <c r="T844" s="230"/>
      <c r="U844" s="59"/>
      <c r="V844" s="47"/>
      <c r="W844" s="229"/>
      <c r="X844" s="230"/>
      <c r="Y844" s="59"/>
      <c r="Z844" s="47"/>
      <c r="AA844" s="229"/>
      <c r="AB844" s="230"/>
      <c r="AC844" s="59"/>
      <c r="AD844" s="48"/>
      <c r="AE844" s="181"/>
      <c r="AF844" s="181"/>
      <c r="AG844" s="181"/>
      <c r="AH844" s="181"/>
      <c r="AI844" s="181"/>
      <c r="AJ844" s="181"/>
      <c r="AK844" s="181"/>
      <c r="AL844" s="181"/>
      <c r="AM844" s="48"/>
      <c r="AN844" s="53">
        <f>A829</f>
        <v>46346</v>
      </c>
      <c r="AO844" s="54" t="str">
        <f>G830</f>
        <v>Consultorio N° 2</v>
      </c>
      <c r="AP844" s="55">
        <f t="shared" ref="AP844:AQ844" si="575">G831</f>
        <v>0</v>
      </c>
      <c r="AQ844" s="55">
        <f t="shared" si="575"/>
        <v>0</v>
      </c>
      <c r="AR844" s="55">
        <f>Y831</f>
        <v>0</v>
      </c>
      <c r="AS844" s="55">
        <f>W831</f>
        <v>0</v>
      </c>
      <c r="AT844" s="55">
        <f>W832</f>
        <v>0</v>
      </c>
      <c r="AU844" s="55">
        <f>Y832</f>
        <v>0</v>
      </c>
      <c r="AV844" s="55">
        <f>W833</f>
        <v>0</v>
      </c>
      <c r="AW844" s="55">
        <f>Y833</f>
        <v>0</v>
      </c>
      <c r="AX844" s="55">
        <f>Y834</f>
        <v>0</v>
      </c>
      <c r="AY844" s="55">
        <f>J834</f>
        <v>0</v>
      </c>
      <c r="AZ844" s="56"/>
      <c r="BA844" s="56"/>
      <c r="BB844" s="56"/>
      <c r="BC844" s="56"/>
      <c r="BD844" s="56"/>
      <c r="BE844" s="56"/>
      <c r="BF844" s="56"/>
      <c r="BG844" s="56"/>
      <c r="BH844" s="56"/>
      <c r="BI844" s="56"/>
      <c r="BJ844" s="56"/>
      <c r="BK844" s="56"/>
      <c r="BL844" s="56"/>
      <c r="BM844" s="56"/>
      <c r="BN844" s="56"/>
    </row>
    <row r="845" spans="1:66" ht="11.25" customHeight="1">
      <c r="A845" s="220"/>
      <c r="B845" s="38"/>
      <c r="C845" s="205"/>
      <c r="D845" s="208"/>
      <c r="E845" s="57" t="s">
        <v>44</v>
      </c>
      <c r="F845" s="58" t="str">
        <f>IF(D843&lt;&gt;"", VLOOKUP(D843,'Base de Datos'!$A$2:$D1268,4,FALSE()),"")</f>
        <v/>
      </c>
      <c r="G845" s="205"/>
      <c r="H845" s="208"/>
      <c r="I845" s="57" t="s">
        <v>44</v>
      </c>
      <c r="J845" s="58" t="str">
        <f>IF(H843&lt;&gt;"", VLOOKUP(H843,'Base de Datos'!$A$2:$D1268,4,FALSE()),"")</f>
        <v/>
      </c>
      <c r="K845" s="205"/>
      <c r="L845" s="208"/>
      <c r="M845" s="57" t="s">
        <v>44</v>
      </c>
      <c r="N845" s="58" t="str">
        <f>IF(L843&lt;&gt;"", VLOOKUP(L843,'Base de Datos'!$A$2:$D1268,4,FALSE()),"")</f>
        <v/>
      </c>
      <c r="O845" s="43"/>
      <c r="P845" s="132" t="s">
        <v>73</v>
      </c>
      <c r="Q845" s="133" t="s">
        <v>74</v>
      </c>
      <c r="R845" s="15"/>
      <c r="S845" s="229"/>
      <c r="T845" s="230"/>
      <c r="U845" s="59"/>
      <c r="V845" s="47"/>
      <c r="W845" s="229"/>
      <c r="X845" s="230"/>
      <c r="Y845" s="59" t="s">
        <v>1</v>
      </c>
      <c r="Z845" s="47"/>
      <c r="AA845" s="229"/>
      <c r="AB845" s="230"/>
      <c r="AC845" s="59"/>
      <c r="AD845" s="48"/>
      <c r="AE845" s="181"/>
      <c r="AF845" s="181"/>
      <c r="AG845" s="181"/>
      <c r="AH845" s="181"/>
      <c r="AI845" s="181"/>
      <c r="AJ845" s="181"/>
      <c r="AK845" s="181"/>
      <c r="AL845" s="181"/>
      <c r="AM845" s="48"/>
      <c r="AN845" s="53">
        <f>A829</f>
        <v>46346</v>
      </c>
      <c r="AO845" s="54" t="str">
        <f>G830</f>
        <v>Consultorio N° 2</v>
      </c>
      <c r="AP845" s="55">
        <f t="shared" ref="AP845:AQ845" si="576">G835</f>
        <v>0</v>
      </c>
      <c r="AQ845" s="55">
        <f t="shared" si="576"/>
        <v>0</v>
      </c>
      <c r="AR845" s="55">
        <f>Y835</f>
        <v>0</v>
      </c>
      <c r="AS845" s="55">
        <f>W835</f>
        <v>0</v>
      </c>
      <c r="AT845" s="55">
        <f>W836</f>
        <v>0</v>
      </c>
      <c r="AU845" s="55">
        <f>Y836</f>
        <v>0</v>
      </c>
      <c r="AV845" s="55">
        <f>W837</f>
        <v>0</v>
      </c>
      <c r="AW845" s="55">
        <f>Y837</f>
        <v>0</v>
      </c>
      <c r="AX845" s="55">
        <f>Y838</f>
        <v>0</v>
      </c>
      <c r="AY845" s="55">
        <f>J838</f>
        <v>0</v>
      </c>
      <c r="AZ845" s="56"/>
      <c r="BA845" s="56"/>
      <c r="BB845" s="56"/>
      <c r="BC845" s="56"/>
      <c r="BD845" s="56"/>
      <c r="BE845" s="56"/>
      <c r="BF845" s="56"/>
      <c r="BG845" s="56"/>
      <c r="BH845" s="56"/>
      <c r="BI845" s="56"/>
      <c r="BJ845" s="56"/>
      <c r="BK845" s="56"/>
      <c r="BL845" s="56"/>
      <c r="BM845" s="56"/>
      <c r="BN845" s="56"/>
    </row>
    <row r="846" spans="1:66" ht="11.25" customHeight="1">
      <c r="A846" s="221"/>
      <c r="B846" s="38"/>
      <c r="C846" s="206"/>
      <c r="D846" s="209"/>
      <c r="E846" s="85" t="s">
        <v>46</v>
      </c>
      <c r="F846" s="86"/>
      <c r="G846" s="206"/>
      <c r="H846" s="209"/>
      <c r="I846" s="85" t="s">
        <v>46</v>
      </c>
      <c r="J846" s="108"/>
      <c r="K846" s="206"/>
      <c r="L846" s="209"/>
      <c r="M846" s="85" t="s">
        <v>46</v>
      </c>
      <c r="N846" s="108"/>
      <c r="O846" s="43"/>
      <c r="P846" s="137" t="s">
        <v>52</v>
      </c>
      <c r="Q846" s="138" t="s">
        <v>76</v>
      </c>
      <c r="R846" s="15"/>
      <c r="S846" s="227" t="str">
        <f>IF(OR(S843="Empleado",S843="Familiar"),"Nombre del Empleado","N° Factura")</f>
        <v>N° Factura</v>
      </c>
      <c r="T846" s="228"/>
      <c r="U846" s="89"/>
      <c r="V846" s="47"/>
      <c r="W846" s="227" t="str">
        <f>IF(OR(W843="Empleado",W843="Familiar"),"Nombre del Empleado","N° Factura")</f>
        <v>N° Factura</v>
      </c>
      <c r="X846" s="228"/>
      <c r="Y846" s="89"/>
      <c r="Z846" s="47"/>
      <c r="AA846" s="227" t="str">
        <f>IF(OR(AA843="Empleado",AA843="Familiar"),"Nombre del Empleado","N° Factura")</f>
        <v>N° Factura</v>
      </c>
      <c r="AB846" s="228"/>
      <c r="AC846" s="89"/>
      <c r="AD846" s="48"/>
      <c r="AE846" s="181"/>
      <c r="AF846" s="181"/>
      <c r="AG846" s="181"/>
      <c r="AH846" s="181"/>
      <c r="AI846" s="181"/>
      <c r="AJ846" s="181"/>
      <c r="AK846" s="181"/>
      <c r="AL846" s="181"/>
      <c r="AM846" s="48"/>
      <c r="AN846" s="53">
        <f>A829</f>
        <v>46346</v>
      </c>
      <c r="AO846" s="54" t="str">
        <f>G830</f>
        <v>Consultorio N° 2</v>
      </c>
      <c r="AP846" s="55">
        <f t="shared" ref="AP846:AQ846" si="577">G839</f>
        <v>0</v>
      </c>
      <c r="AQ846" s="55">
        <f t="shared" si="577"/>
        <v>0</v>
      </c>
      <c r="AR846" s="55">
        <f>Y839</f>
        <v>0</v>
      </c>
      <c r="AS846" s="55">
        <f>W839</f>
        <v>0</v>
      </c>
      <c r="AT846" s="55">
        <f>W840</f>
        <v>0</v>
      </c>
      <c r="AU846" s="55">
        <f>Y840</f>
        <v>0</v>
      </c>
      <c r="AV846" s="55">
        <f>W841</f>
        <v>0</v>
      </c>
      <c r="AW846" s="55">
        <f>Y841</f>
        <v>0</v>
      </c>
      <c r="AX846" s="55">
        <f>Y842</f>
        <v>0</v>
      </c>
      <c r="AY846" s="55">
        <f>J842</f>
        <v>0</v>
      </c>
      <c r="AZ846" s="56"/>
      <c r="BA846" s="56"/>
      <c r="BB846" s="56"/>
      <c r="BC846" s="56"/>
      <c r="BD846" s="56"/>
      <c r="BE846" s="56"/>
      <c r="BF846" s="56"/>
      <c r="BG846" s="56"/>
      <c r="BH846" s="56"/>
      <c r="BI846" s="56"/>
      <c r="BJ846" s="56"/>
      <c r="BK846" s="56"/>
      <c r="BL846" s="56"/>
      <c r="BM846" s="56"/>
      <c r="BN846" s="56"/>
    </row>
    <row r="847" spans="1:66" ht="11.25" customHeight="1">
      <c r="A847" s="222">
        <f>A843+$Q$13/1440</f>
        <v>0.5</v>
      </c>
      <c r="B847" s="38"/>
      <c r="C847" s="204"/>
      <c r="D847" s="207"/>
      <c r="E847" s="40" t="s">
        <v>36</v>
      </c>
      <c r="F847" s="42" t="str">
        <f>IF(D847&lt;&gt;"", VLOOKUP(D847,'Base de Datos'!$A$2:$D1268,2,FALSE()),"")</f>
        <v/>
      </c>
      <c r="G847" s="204"/>
      <c r="H847" s="216"/>
      <c r="I847" s="40" t="s">
        <v>36</v>
      </c>
      <c r="J847" s="42" t="str">
        <f>IF(H847&lt;&gt;"", VLOOKUP(H847,'Base de Datos'!$A$2:$D1268,2,FALSE()),"")</f>
        <v/>
      </c>
      <c r="K847" s="204"/>
      <c r="L847" s="216"/>
      <c r="M847" s="40" t="s">
        <v>36</v>
      </c>
      <c r="N847" s="42" t="str">
        <f>IF(L847&lt;&gt;"", VLOOKUP(L847,'Base de Datos'!$A$2:$D1268,2,FALSE()),"")</f>
        <v/>
      </c>
      <c r="O847" s="43"/>
      <c r="P847" s="141" t="s">
        <v>78</v>
      </c>
      <c r="Q847" s="142" t="s">
        <v>79</v>
      </c>
      <c r="R847" s="15"/>
      <c r="S847" s="45"/>
      <c r="T847" s="45" t="s">
        <v>37</v>
      </c>
      <c r="U847" s="46"/>
      <c r="V847" s="47"/>
      <c r="W847" s="45"/>
      <c r="X847" s="45" t="s">
        <v>37</v>
      </c>
      <c r="Y847" s="46"/>
      <c r="Z847" s="47"/>
      <c r="AA847" s="45"/>
      <c r="AB847" s="45" t="s">
        <v>37</v>
      </c>
      <c r="AC847" s="46"/>
      <c r="AD847" s="48"/>
      <c r="AE847" s="181"/>
      <c r="AF847" s="181"/>
      <c r="AG847" s="181"/>
      <c r="AH847" s="181"/>
      <c r="AI847" s="181"/>
      <c r="AJ847" s="181"/>
      <c r="AK847" s="181"/>
      <c r="AL847" s="181"/>
      <c r="AM847" s="48"/>
      <c r="AN847" s="53">
        <f>A829</f>
        <v>46346</v>
      </c>
      <c r="AO847" s="54" t="str">
        <f>G830</f>
        <v>Consultorio N° 2</v>
      </c>
      <c r="AP847" s="55">
        <f t="shared" ref="AP847:AQ847" si="578">G843</f>
        <v>0</v>
      </c>
      <c r="AQ847" s="55">
        <f t="shared" si="578"/>
        <v>0</v>
      </c>
      <c r="AR847" s="55">
        <f>Y843</f>
        <v>0</v>
      </c>
      <c r="AS847" s="55">
        <f>W843</f>
        <v>0</v>
      </c>
      <c r="AT847" s="55">
        <f>W844</f>
        <v>0</v>
      </c>
      <c r="AU847" s="55">
        <f>Y844</f>
        <v>0</v>
      </c>
      <c r="AV847" s="55">
        <f>W845</f>
        <v>0</v>
      </c>
      <c r="AW847" s="55" t="str">
        <f>Y845</f>
        <v xml:space="preserve"> </v>
      </c>
      <c r="AX847" s="55">
        <f>Y846</f>
        <v>0</v>
      </c>
      <c r="AY847" s="55">
        <f>J846</f>
        <v>0</v>
      </c>
      <c r="AZ847" s="56"/>
      <c r="BA847" s="56"/>
      <c r="BB847" s="56"/>
      <c r="BC847" s="56"/>
      <c r="BD847" s="56"/>
      <c r="BE847" s="56"/>
      <c r="BF847" s="56"/>
      <c r="BG847" s="56"/>
      <c r="BH847" s="56"/>
      <c r="BI847" s="56"/>
      <c r="BJ847" s="56"/>
      <c r="BK847" s="56"/>
      <c r="BL847" s="56"/>
      <c r="BM847" s="56"/>
      <c r="BN847" s="56"/>
    </row>
    <row r="848" spans="1:66" ht="11.25" customHeight="1">
      <c r="A848" s="220"/>
      <c r="B848" s="38"/>
      <c r="C848" s="205"/>
      <c r="D848" s="208"/>
      <c r="E848" s="57" t="s">
        <v>42</v>
      </c>
      <c r="F848" s="58" t="str">
        <f>IF(D847&lt;&gt;"", VLOOKUP(D847,'Base de Datos'!$A$2:$D1268,3,FALSE()),"")</f>
        <v/>
      </c>
      <c r="G848" s="205"/>
      <c r="H848" s="208"/>
      <c r="I848" s="57" t="s">
        <v>42</v>
      </c>
      <c r="J848" s="58" t="str">
        <f>IF(H847&lt;&gt;"", VLOOKUP(H847,'Base de Datos'!$A$2:$D1268,3,FALSE()),"")</f>
        <v/>
      </c>
      <c r="K848" s="205"/>
      <c r="L848" s="208"/>
      <c r="M848" s="57" t="s">
        <v>42</v>
      </c>
      <c r="N848" s="58" t="str">
        <f>IF(L847&lt;&gt;"", VLOOKUP(L847,'Base de Datos'!$A$2:$D1268,3,FALSE()),"")</f>
        <v/>
      </c>
      <c r="O848" s="43"/>
      <c r="P848" s="1"/>
      <c r="Q848" s="147"/>
      <c r="R848" s="15"/>
      <c r="S848" s="229"/>
      <c r="T848" s="230"/>
      <c r="U848" s="59"/>
      <c r="V848" s="47"/>
      <c r="W848" s="229"/>
      <c r="X848" s="230"/>
      <c r="Y848" s="59"/>
      <c r="Z848" s="47"/>
      <c r="AA848" s="229"/>
      <c r="AB848" s="230"/>
      <c r="AC848" s="59"/>
      <c r="AD848" s="48"/>
      <c r="AE848" s="181"/>
      <c r="AF848" s="181"/>
      <c r="AG848" s="181"/>
      <c r="AH848" s="181"/>
      <c r="AI848" s="181"/>
      <c r="AJ848" s="181"/>
      <c r="AK848" s="181"/>
      <c r="AL848" s="181"/>
      <c r="AM848" s="48"/>
      <c r="AN848" s="53">
        <f>A829</f>
        <v>46346</v>
      </c>
      <c r="AO848" s="149" t="str">
        <f>G830</f>
        <v>Consultorio N° 2</v>
      </c>
      <c r="AP848" s="55">
        <f t="shared" ref="AP848:AQ848" si="579">G847</f>
        <v>0</v>
      </c>
      <c r="AQ848" s="55">
        <f t="shared" si="579"/>
        <v>0</v>
      </c>
      <c r="AR848" s="55">
        <f>Y847</f>
        <v>0</v>
      </c>
      <c r="AS848" s="55">
        <f>W847</f>
        <v>0</v>
      </c>
      <c r="AT848" s="55">
        <f>W848</f>
        <v>0</v>
      </c>
      <c r="AU848" s="55">
        <f>Y848</f>
        <v>0</v>
      </c>
      <c r="AV848" s="55">
        <f>W849</f>
        <v>0</v>
      </c>
      <c r="AW848" s="55">
        <f>Y849</f>
        <v>0</v>
      </c>
      <c r="AX848" s="55">
        <f>Y850</f>
        <v>0</v>
      </c>
      <c r="AY848" s="55">
        <f>J850</f>
        <v>0</v>
      </c>
      <c r="AZ848" s="56"/>
      <c r="BA848" s="56"/>
      <c r="BB848" s="56"/>
      <c r="BC848" s="56"/>
      <c r="BD848" s="56"/>
      <c r="BE848" s="56"/>
      <c r="BF848" s="56"/>
      <c r="BG848" s="56"/>
      <c r="BH848" s="56"/>
      <c r="BI848" s="56"/>
      <c r="BJ848" s="56"/>
      <c r="BK848" s="56"/>
      <c r="BL848" s="56"/>
      <c r="BM848" s="56"/>
      <c r="BN848" s="56"/>
    </row>
    <row r="849" spans="1:66" ht="11.25" customHeight="1">
      <c r="A849" s="220"/>
      <c r="B849" s="38"/>
      <c r="C849" s="205"/>
      <c r="D849" s="208"/>
      <c r="E849" s="57" t="s">
        <v>44</v>
      </c>
      <c r="F849" s="58" t="str">
        <f>IF(D847&lt;&gt;"", VLOOKUP(D847,'Base de Datos'!$A$2:$D1268,4,FALSE()),"")</f>
        <v/>
      </c>
      <c r="G849" s="205"/>
      <c r="H849" s="208"/>
      <c r="I849" s="57" t="s">
        <v>44</v>
      </c>
      <c r="J849" s="58" t="str">
        <f>IF(H847&lt;&gt;"", VLOOKUP(H847,'Base de Datos'!$A$2:$D1268,4,FALSE()),"")</f>
        <v/>
      </c>
      <c r="K849" s="205"/>
      <c r="L849" s="208"/>
      <c r="M849" s="57" t="s">
        <v>44</v>
      </c>
      <c r="N849" s="58" t="str">
        <f>IF(L847&lt;&gt;"", VLOOKUP(L847,'Base de Datos'!$A$2:$D1268,4,FALSE()),"")</f>
        <v/>
      </c>
      <c r="O849" s="43"/>
      <c r="P849" s="1"/>
      <c r="Q849" s="150"/>
      <c r="R849" s="15"/>
      <c r="S849" s="229"/>
      <c r="T849" s="230"/>
      <c r="U849" s="59"/>
      <c r="V849" s="47"/>
      <c r="W849" s="229"/>
      <c r="X849" s="230"/>
      <c r="Y849" s="59"/>
      <c r="Z849" s="47"/>
      <c r="AA849" s="229"/>
      <c r="AB849" s="230"/>
      <c r="AC849" s="59"/>
      <c r="AD849" s="48"/>
      <c r="AE849" s="181"/>
      <c r="AF849" s="181"/>
      <c r="AG849" s="181"/>
      <c r="AH849" s="181"/>
      <c r="AI849" s="181"/>
      <c r="AJ849" s="181"/>
      <c r="AK849" s="181"/>
      <c r="AL849" s="181"/>
      <c r="AM849" s="48"/>
      <c r="AN849" s="53">
        <f>A829</f>
        <v>46346</v>
      </c>
      <c r="AO849" s="54" t="str">
        <f>G830</f>
        <v>Consultorio N° 2</v>
      </c>
      <c r="AP849" s="55">
        <f t="shared" ref="AP849:AQ849" si="580">G851</f>
        <v>0</v>
      </c>
      <c r="AQ849" s="55">
        <f t="shared" si="580"/>
        <v>0</v>
      </c>
      <c r="AR849" s="55">
        <f>Y851</f>
        <v>0</v>
      </c>
      <c r="AS849" s="55">
        <f>W851</f>
        <v>0</v>
      </c>
      <c r="AT849" s="55">
        <f>W852</f>
        <v>0</v>
      </c>
      <c r="AU849" s="55">
        <f>Y852</f>
        <v>0</v>
      </c>
      <c r="AV849" s="55">
        <f>W853</f>
        <v>0</v>
      </c>
      <c r="AW849" s="55">
        <f>Y853</f>
        <v>0</v>
      </c>
      <c r="AX849" s="55">
        <f>Y854</f>
        <v>0</v>
      </c>
      <c r="AY849" s="55">
        <f>J854</f>
        <v>0</v>
      </c>
      <c r="AZ849" s="56"/>
      <c r="BA849" s="56"/>
      <c r="BB849" s="56"/>
      <c r="BC849" s="56"/>
      <c r="BD849" s="56"/>
      <c r="BE849" s="56"/>
      <c r="BF849" s="56"/>
      <c r="BG849" s="56"/>
      <c r="BH849" s="56"/>
      <c r="BI849" s="56"/>
      <c r="BJ849" s="56"/>
      <c r="BK849" s="56"/>
      <c r="BL849" s="56"/>
      <c r="BM849" s="56"/>
      <c r="BN849" s="56"/>
    </row>
    <row r="850" spans="1:66" ht="11.25" customHeight="1">
      <c r="A850" s="221"/>
      <c r="B850" s="38"/>
      <c r="C850" s="206"/>
      <c r="D850" s="209"/>
      <c r="E850" s="85" t="s">
        <v>46</v>
      </c>
      <c r="F850" s="86"/>
      <c r="G850" s="206"/>
      <c r="H850" s="209"/>
      <c r="I850" s="85" t="s">
        <v>46</v>
      </c>
      <c r="J850" s="108"/>
      <c r="K850" s="206"/>
      <c r="L850" s="209"/>
      <c r="M850" s="85" t="s">
        <v>46</v>
      </c>
      <c r="N850" s="108"/>
      <c r="O850" s="43"/>
      <c r="P850" s="1"/>
      <c r="Q850" s="150"/>
      <c r="R850" s="15"/>
      <c r="S850" s="227" t="str">
        <f>IF(OR(S847="Empleado",S847="Familiar"),"Nombre del Empleado","N° Factura")</f>
        <v>N° Factura</v>
      </c>
      <c r="T850" s="228"/>
      <c r="U850" s="89"/>
      <c r="V850" s="47"/>
      <c r="W850" s="227" t="str">
        <f>IF(OR(W847="Empleado",W847="Familiar"),"Nombre del Empleado","N° Factura")</f>
        <v>N° Factura</v>
      </c>
      <c r="X850" s="228"/>
      <c r="Y850" s="89"/>
      <c r="Z850" s="47"/>
      <c r="AA850" s="227" t="str">
        <f>IF(OR(AA847="Empleado",AA847="Familiar"),"Nombre del Empleado","N° Factura")</f>
        <v>N° Factura</v>
      </c>
      <c r="AB850" s="228"/>
      <c r="AC850" s="89"/>
      <c r="AD850" s="48"/>
      <c r="AE850" s="181"/>
      <c r="AF850" s="181"/>
      <c r="AG850" s="181"/>
      <c r="AH850" s="181"/>
      <c r="AI850" s="181"/>
      <c r="AJ850" s="181"/>
      <c r="AK850" s="181"/>
      <c r="AL850" s="181"/>
      <c r="AM850" s="48"/>
      <c r="AN850" s="53">
        <f>A829</f>
        <v>46346</v>
      </c>
      <c r="AO850" s="54" t="str">
        <f>G830</f>
        <v>Consultorio N° 2</v>
      </c>
      <c r="AP850" s="55">
        <f t="shared" ref="AP850:AQ850" si="581">G855</f>
        <v>0</v>
      </c>
      <c r="AQ850" s="55">
        <f t="shared" si="581"/>
        <v>0</v>
      </c>
      <c r="AR850" s="55">
        <f>Y855</f>
        <v>0</v>
      </c>
      <c r="AS850" s="55">
        <f>W855</f>
        <v>0</v>
      </c>
      <c r="AT850" s="55">
        <f>W856</f>
        <v>0</v>
      </c>
      <c r="AU850" s="55">
        <f>Y856</f>
        <v>0</v>
      </c>
      <c r="AV850" s="55">
        <f>W857</f>
        <v>0</v>
      </c>
      <c r="AW850" s="55">
        <f>Y857</f>
        <v>0</v>
      </c>
      <c r="AX850" s="55">
        <f>Y858</f>
        <v>0</v>
      </c>
      <c r="AY850" s="55">
        <f>J858</f>
        <v>0</v>
      </c>
      <c r="AZ850" s="56"/>
      <c r="BA850" s="56"/>
      <c r="BB850" s="56"/>
      <c r="BC850" s="56"/>
      <c r="BD850" s="56"/>
      <c r="BE850" s="56"/>
      <c r="BF850" s="56"/>
      <c r="BG850" s="56"/>
      <c r="BH850" s="56"/>
      <c r="BI850" s="56"/>
      <c r="BJ850" s="56"/>
      <c r="BK850" s="56"/>
      <c r="BL850" s="56"/>
      <c r="BM850" s="56"/>
      <c r="BN850" s="56"/>
    </row>
    <row r="851" spans="1:66" ht="11.25" customHeight="1">
      <c r="A851" s="222">
        <f>A847+$Q$13/1440</f>
        <v>0.54166666666666663</v>
      </c>
      <c r="B851" s="38"/>
      <c r="C851" s="204"/>
      <c r="D851" s="207"/>
      <c r="E851" s="40" t="s">
        <v>36</v>
      </c>
      <c r="F851" s="42" t="str">
        <f>IF(D851&lt;&gt;"", VLOOKUP(D851,'Base de Datos'!$A$2:$D1268,2,FALSE()),"")</f>
        <v/>
      </c>
      <c r="G851" s="204"/>
      <c r="H851" s="216"/>
      <c r="I851" s="40" t="s">
        <v>36</v>
      </c>
      <c r="J851" s="42" t="str">
        <f>IF(H851&lt;&gt;"", VLOOKUP(H851,'Base de Datos'!$A$2:$D1268,2,FALSE()),"")</f>
        <v/>
      </c>
      <c r="K851" s="204"/>
      <c r="L851" s="216"/>
      <c r="M851" s="40" t="s">
        <v>36</v>
      </c>
      <c r="N851" s="42" t="str">
        <f>IF(L851&lt;&gt;"", VLOOKUP(L851,'Base de Datos'!$A$2:$D1268,2,FALSE()),"")</f>
        <v/>
      </c>
      <c r="O851" s="43"/>
      <c r="P851" s="1"/>
      <c r="Q851" s="150"/>
      <c r="R851" s="15"/>
      <c r="S851" s="45"/>
      <c r="T851" s="45" t="s">
        <v>37</v>
      </c>
      <c r="U851" s="46"/>
      <c r="V851" s="47"/>
      <c r="W851" s="45"/>
      <c r="X851" s="45" t="s">
        <v>37</v>
      </c>
      <c r="Y851" s="46"/>
      <c r="Z851" s="47"/>
      <c r="AA851" s="45"/>
      <c r="AB851" s="45" t="s">
        <v>37</v>
      </c>
      <c r="AC851" s="46"/>
      <c r="AD851" s="48"/>
      <c r="AE851" s="181"/>
      <c r="AF851" s="181"/>
      <c r="AG851" s="181"/>
      <c r="AH851" s="181"/>
      <c r="AI851" s="181"/>
      <c r="AJ851" s="181"/>
      <c r="AK851" s="181"/>
      <c r="AL851" s="181"/>
      <c r="AM851" s="48"/>
      <c r="AN851" s="53">
        <f>A829</f>
        <v>46346</v>
      </c>
      <c r="AO851" s="54" t="str">
        <f>G830</f>
        <v>Consultorio N° 2</v>
      </c>
      <c r="AP851" s="55">
        <f t="shared" ref="AP851:AQ851" si="582">G859</f>
        <v>0</v>
      </c>
      <c r="AQ851" s="55">
        <f t="shared" si="582"/>
        <v>0</v>
      </c>
      <c r="AR851" s="55">
        <f>Y859</f>
        <v>0</v>
      </c>
      <c r="AS851" s="55">
        <f>W859</f>
        <v>0</v>
      </c>
      <c r="AT851" s="55">
        <f>W860</f>
        <v>0</v>
      </c>
      <c r="AU851" s="55">
        <f>Y860</f>
        <v>0</v>
      </c>
      <c r="AV851" s="55">
        <f>W861</f>
        <v>0</v>
      </c>
      <c r="AW851" s="55">
        <f>Y861</f>
        <v>0</v>
      </c>
      <c r="AX851" s="55">
        <f>Y862</f>
        <v>0</v>
      </c>
      <c r="AY851" s="55">
        <f>J862</f>
        <v>0</v>
      </c>
      <c r="AZ851" s="56"/>
      <c r="BA851" s="56"/>
      <c r="BB851" s="56"/>
      <c r="BC851" s="56"/>
      <c r="BD851" s="56"/>
      <c r="BE851" s="56"/>
      <c r="BF851" s="56"/>
      <c r="BG851" s="56"/>
      <c r="BH851" s="56"/>
      <c r="BI851" s="56"/>
      <c r="BJ851" s="56"/>
      <c r="BK851" s="56"/>
      <c r="BL851" s="56"/>
      <c r="BM851" s="56"/>
      <c r="BN851" s="56"/>
    </row>
    <row r="852" spans="1:66" ht="11.25" customHeight="1">
      <c r="A852" s="220"/>
      <c r="B852" s="38"/>
      <c r="C852" s="205"/>
      <c r="D852" s="208"/>
      <c r="E852" s="57" t="s">
        <v>42</v>
      </c>
      <c r="F852" s="58" t="str">
        <f>IF(D851&lt;&gt;"", VLOOKUP(D851,'Base de Datos'!$A$2:$D1268,3,FALSE()),"")</f>
        <v/>
      </c>
      <c r="G852" s="205"/>
      <c r="H852" s="208"/>
      <c r="I852" s="57" t="s">
        <v>42</v>
      </c>
      <c r="J852" s="58" t="str">
        <f>IF(H851&lt;&gt;"", VLOOKUP(H851,'Base de Datos'!$A$2:$D1268,3,FALSE()),"")</f>
        <v/>
      </c>
      <c r="K852" s="205"/>
      <c r="L852" s="208"/>
      <c r="M852" s="57" t="s">
        <v>42</v>
      </c>
      <c r="N852" s="58" t="str">
        <f>IF(L851&lt;&gt;"", VLOOKUP(L851,'Base de Datos'!$A$2:$D1268,3,FALSE()),"")</f>
        <v/>
      </c>
      <c r="O852" s="43"/>
      <c r="P852" s="1"/>
      <c r="Q852" s="1"/>
      <c r="R852" s="15"/>
      <c r="S852" s="229"/>
      <c r="T852" s="230"/>
      <c r="U852" s="59"/>
      <c r="V852" s="47"/>
      <c r="W852" s="229"/>
      <c r="X852" s="230"/>
      <c r="Y852" s="59"/>
      <c r="Z852" s="47"/>
      <c r="AA852" s="229"/>
      <c r="AB852" s="230"/>
      <c r="AC852" s="59"/>
      <c r="AD852" s="48"/>
      <c r="AE852" s="181"/>
      <c r="AF852" s="181"/>
      <c r="AG852" s="181"/>
      <c r="AH852" s="181"/>
      <c r="AI852" s="181"/>
      <c r="AJ852" s="181"/>
      <c r="AK852" s="181"/>
      <c r="AL852" s="181"/>
      <c r="AM852" s="48"/>
      <c r="AN852" s="53">
        <f>A829</f>
        <v>46346</v>
      </c>
      <c r="AO852" s="54" t="str">
        <f>G830</f>
        <v>Consultorio N° 2</v>
      </c>
      <c r="AP852" s="55">
        <f t="shared" ref="AP852:AQ852" si="583">G863</f>
        <v>0</v>
      </c>
      <c r="AQ852" s="55">
        <f t="shared" si="583"/>
        <v>0</v>
      </c>
      <c r="AR852" s="55">
        <f>Y863</f>
        <v>0</v>
      </c>
      <c r="AS852" s="55">
        <f>W863</f>
        <v>0</v>
      </c>
      <c r="AT852" s="55">
        <f>W864</f>
        <v>0</v>
      </c>
      <c r="AU852" s="55">
        <f>Y864</f>
        <v>0</v>
      </c>
      <c r="AV852" s="55">
        <f>W865</f>
        <v>0</v>
      </c>
      <c r="AW852" s="55">
        <f>Y865</f>
        <v>0</v>
      </c>
      <c r="AX852" s="55">
        <f>Y866</f>
        <v>0</v>
      </c>
      <c r="AY852" s="55">
        <f>J866</f>
        <v>0</v>
      </c>
      <c r="AZ852" s="56"/>
      <c r="BA852" s="56"/>
      <c r="BB852" s="56"/>
      <c r="BC852" s="56"/>
      <c r="BD852" s="56"/>
      <c r="BE852" s="56"/>
      <c r="BF852" s="56"/>
      <c r="BG852" s="56"/>
      <c r="BH852" s="56"/>
      <c r="BI852" s="56"/>
      <c r="BJ852" s="56"/>
      <c r="BK852" s="56"/>
      <c r="BL852" s="56"/>
      <c r="BM852" s="56"/>
      <c r="BN852" s="56"/>
    </row>
    <row r="853" spans="1:66" ht="11.25" customHeight="1">
      <c r="A853" s="220"/>
      <c r="B853" s="38"/>
      <c r="C853" s="205"/>
      <c r="D853" s="208"/>
      <c r="E853" s="57" t="s">
        <v>44</v>
      </c>
      <c r="F853" s="58" t="str">
        <f>IF(D851&lt;&gt;"", VLOOKUP(D851,'Base de Datos'!$A$2:$D1268,4,FALSE()),"")</f>
        <v/>
      </c>
      <c r="G853" s="205"/>
      <c r="H853" s="208"/>
      <c r="I853" s="57" t="s">
        <v>44</v>
      </c>
      <c r="J853" s="58" t="str">
        <f>IF(H851&lt;&gt;"", VLOOKUP(H851,'Base de Datos'!$A$2:$D1268,4,FALSE()),"")</f>
        <v/>
      </c>
      <c r="K853" s="205"/>
      <c r="L853" s="208"/>
      <c r="M853" s="57" t="s">
        <v>44</v>
      </c>
      <c r="N853" s="58" t="str">
        <f>IF(L851&lt;&gt;"", VLOOKUP(L851,'Base de Datos'!$A$2:$D1268,4,FALSE()),"")</f>
        <v/>
      </c>
      <c r="O853" s="1"/>
      <c r="P853" s="1"/>
      <c r="Q853" s="1"/>
      <c r="R853" s="15"/>
      <c r="S853" s="229"/>
      <c r="T853" s="230"/>
      <c r="U853" s="59"/>
      <c r="V853" s="47"/>
      <c r="W853" s="229"/>
      <c r="X853" s="230"/>
      <c r="Y853" s="59"/>
      <c r="Z853" s="47"/>
      <c r="AA853" s="229"/>
      <c r="AB853" s="230"/>
      <c r="AC853" s="59"/>
      <c r="AD853" s="48"/>
      <c r="AE853" s="181"/>
      <c r="AF853" s="181"/>
      <c r="AG853" s="181"/>
      <c r="AH853" s="181"/>
      <c r="AI853" s="181"/>
      <c r="AJ853" s="181"/>
      <c r="AK853" s="181"/>
      <c r="AL853" s="181"/>
      <c r="AM853" s="48"/>
      <c r="AN853" s="53">
        <f>A829</f>
        <v>46346</v>
      </c>
      <c r="AO853" s="54" t="str">
        <f>G830</f>
        <v>Consultorio N° 2</v>
      </c>
      <c r="AP853" s="55">
        <f t="shared" ref="AP853:AQ853" si="584">G867</f>
        <v>0</v>
      </c>
      <c r="AQ853" s="55">
        <f t="shared" si="584"/>
        <v>0</v>
      </c>
      <c r="AR853" s="55">
        <f>Y867</f>
        <v>0</v>
      </c>
      <c r="AS853" s="55">
        <f>W867</f>
        <v>0</v>
      </c>
      <c r="AT853" s="55">
        <f>W868</f>
        <v>0</v>
      </c>
      <c r="AU853" s="55">
        <f>Y868</f>
        <v>0</v>
      </c>
      <c r="AV853" s="55">
        <f>W869</f>
        <v>0</v>
      </c>
      <c r="AW853" s="55">
        <f>Y869</f>
        <v>0</v>
      </c>
      <c r="AX853" s="55">
        <f>Y870</f>
        <v>0</v>
      </c>
      <c r="AY853" s="55">
        <f>J870</f>
        <v>0</v>
      </c>
      <c r="AZ853" s="56"/>
      <c r="BA853" s="56"/>
      <c r="BB853" s="56"/>
      <c r="BC853" s="56"/>
      <c r="BD853" s="56"/>
      <c r="BE853" s="56"/>
      <c r="BF853" s="56"/>
      <c r="BG853" s="56"/>
      <c r="BH853" s="56"/>
      <c r="BI853" s="56"/>
      <c r="BJ853" s="56"/>
      <c r="BK853" s="56"/>
      <c r="BL853" s="56"/>
      <c r="BM853" s="56"/>
      <c r="BN853" s="56"/>
    </row>
    <row r="854" spans="1:66" ht="11.25" customHeight="1">
      <c r="A854" s="221"/>
      <c r="B854" s="38"/>
      <c r="C854" s="206"/>
      <c r="D854" s="209"/>
      <c r="E854" s="85" t="s">
        <v>46</v>
      </c>
      <c r="F854" s="86"/>
      <c r="G854" s="206"/>
      <c r="H854" s="209"/>
      <c r="I854" s="85" t="s">
        <v>46</v>
      </c>
      <c r="J854" s="108"/>
      <c r="K854" s="206"/>
      <c r="L854" s="209"/>
      <c r="M854" s="85" t="s">
        <v>46</v>
      </c>
      <c r="N854" s="108"/>
      <c r="O854" s="43"/>
      <c r="P854" s="1"/>
      <c r="Q854" s="1"/>
      <c r="R854" s="15"/>
      <c r="S854" s="227" t="str">
        <f>IF(OR(S851="Empleado",S851="Familiar"),"Nombre del Empleado","N° Factura")</f>
        <v>N° Factura</v>
      </c>
      <c r="T854" s="228"/>
      <c r="U854" s="89"/>
      <c r="V854" s="47"/>
      <c r="W854" s="227" t="str">
        <f>IF(OR(W851="Empleado",W851="Familiar"),"Nombre del Empleado","N° Factura")</f>
        <v>N° Factura</v>
      </c>
      <c r="X854" s="228"/>
      <c r="Y854" s="89"/>
      <c r="Z854" s="47"/>
      <c r="AA854" s="227" t="str">
        <f>IF(OR(AA851="Empleado",AA851="Familiar"),"Nombre del Empleado","N° Factura")</f>
        <v>N° Factura</v>
      </c>
      <c r="AB854" s="228"/>
      <c r="AC854" s="89"/>
      <c r="AD854" s="48"/>
      <c r="AE854" s="181"/>
      <c r="AF854" s="181"/>
      <c r="AG854" s="181"/>
      <c r="AH854" s="181"/>
      <c r="AI854" s="181"/>
      <c r="AJ854" s="181"/>
      <c r="AK854" s="181"/>
      <c r="AL854" s="181"/>
      <c r="AM854" s="48"/>
      <c r="AN854" s="53">
        <f>A829</f>
        <v>46346</v>
      </c>
      <c r="AO854" s="54" t="str">
        <f>K830</f>
        <v>Consultorio N° 3</v>
      </c>
      <c r="AP854" s="55">
        <f t="shared" ref="AP854:AQ854" si="585">K831</f>
        <v>0</v>
      </c>
      <c r="AQ854" s="55">
        <f t="shared" si="585"/>
        <v>0</v>
      </c>
      <c r="AR854" s="55">
        <f>AC831</f>
        <v>0</v>
      </c>
      <c r="AS854" s="55">
        <f>AA831</f>
        <v>0</v>
      </c>
      <c r="AT854" s="55">
        <f>AA832</f>
        <v>0</v>
      </c>
      <c r="AU854" s="55">
        <f>AC832</f>
        <v>0</v>
      </c>
      <c r="AV854" s="55">
        <f>AA833</f>
        <v>0</v>
      </c>
      <c r="AW854" s="55">
        <f>AC833</f>
        <v>0</v>
      </c>
      <c r="AX854" s="55">
        <f>AC834</f>
        <v>0</v>
      </c>
      <c r="AY854" s="55">
        <f>N834</f>
        <v>0</v>
      </c>
      <c r="AZ854" s="56"/>
      <c r="BA854" s="56"/>
      <c r="BB854" s="56"/>
      <c r="BC854" s="56"/>
      <c r="BD854" s="56"/>
      <c r="BE854" s="56"/>
      <c r="BF854" s="56"/>
      <c r="BG854" s="56"/>
      <c r="BH854" s="56"/>
      <c r="BI854" s="56"/>
      <c r="BJ854" s="56"/>
      <c r="BK854" s="56"/>
      <c r="BL854" s="56"/>
      <c r="BM854" s="56"/>
      <c r="BN854" s="56"/>
    </row>
    <row r="855" spans="1:66" ht="11.25" customHeight="1">
      <c r="A855" s="222">
        <f>A851+$Q$13/1440</f>
        <v>0.58333333333333326</v>
      </c>
      <c r="B855" s="38"/>
      <c r="C855" s="204"/>
      <c r="D855" s="207"/>
      <c r="E855" s="40" t="s">
        <v>36</v>
      </c>
      <c r="F855" s="42" t="str">
        <f>IF(D855&lt;&gt;"", VLOOKUP(D855,'Base de Datos'!$A$2:$D1268,2,FALSE()),"")</f>
        <v/>
      </c>
      <c r="G855" s="204"/>
      <c r="H855" s="216"/>
      <c r="I855" s="40" t="s">
        <v>36</v>
      </c>
      <c r="J855" s="42" t="str">
        <f>IF(H855&lt;&gt;"", VLOOKUP(H855,'Base de Datos'!$A$2:$D1268,2,FALSE()),"")</f>
        <v/>
      </c>
      <c r="K855" s="204"/>
      <c r="L855" s="216"/>
      <c r="M855" s="40" t="s">
        <v>36</v>
      </c>
      <c r="N855" s="42" t="str">
        <f>IF(L855&lt;&gt;"", VLOOKUP(L855,'Base de Datos'!$A$2:$D1268,2,FALSE()),"")</f>
        <v/>
      </c>
      <c r="O855" s="43"/>
      <c r="P855" s="151"/>
      <c r="Q855" s="1"/>
      <c r="R855" s="15"/>
      <c r="S855" s="45"/>
      <c r="T855" s="45" t="s">
        <v>37</v>
      </c>
      <c r="U855" s="46"/>
      <c r="V855" s="47"/>
      <c r="W855" s="45"/>
      <c r="X855" s="45" t="s">
        <v>37</v>
      </c>
      <c r="Y855" s="46"/>
      <c r="Z855" s="47"/>
      <c r="AA855" s="45"/>
      <c r="AB855" s="45" t="s">
        <v>37</v>
      </c>
      <c r="AC855" s="46"/>
      <c r="AD855" s="48"/>
      <c r="AE855" s="181"/>
      <c r="AF855" s="181"/>
      <c r="AG855" s="181"/>
      <c r="AH855" s="181"/>
      <c r="AI855" s="181"/>
      <c r="AJ855" s="181"/>
      <c r="AK855" s="181"/>
      <c r="AL855" s="181"/>
      <c r="AM855" s="48"/>
      <c r="AN855" s="53">
        <f>A829</f>
        <v>46346</v>
      </c>
      <c r="AO855" s="54" t="str">
        <f>K830</f>
        <v>Consultorio N° 3</v>
      </c>
      <c r="AP855" s="55">
        <f t="shared" ref="AP855:AQ855" si="586">K835</f>
        <v>0</v>
      </c>
      <c r="AQ855" s="55">
        <f t="shared" si="586"/>
        <v>0</v>
      </c>
      <c r="AR855" s="55">
        <f>AC835</f>
        <v>0</v>
      </c>
      <c r="AS855" s="55">
        <f>AA835</f>
        <v>0</v>
      </c>
      <c r="AT855" s="55">
        <f>AA836</f>
        <v>0</v>
      </c>
      <c r="AU855" s="55">
        <f>AC836</f>
        <v>0</v>
      </c>
      <c r="AV855" s="55">
        <f>AA837</f>
        <v>0</v>
      </c>
      <c r="AW855" s="55">
        <f>AC837</f>
        <v>0</v>
      </c>
      <c r="AX855" s="55">
        <f>AC838</f>
        <v>0</v>
      </c>
      <c r="AY855" s="55">
        <f>N838</f>
        <v>0</v>
      </c>
      <c r="AZ855" s="56"/>
      <c r="BA855" s="56"/>
      <c r="BB855" s="56"/>
      <c r="BC855" s="56"/>
      <c r="BD855" s="56"/>
      <c r="BE855" s="56"/>
      <c r="BF855" s="56"/>
      <c r="BG855" s="56"/>
      <c r="BH855" s="56"/>
      <c r="BI855" s="56"/>
      <c r="BJ855" s="56"/>
      <c r="BK855" s="56"/>
      <c r="BL855" s="56"/>
      <c r="BM855" s="56"/>
      <c r="BN855" s="56"/>
    </row>
    <row r="856" spans="1:66" ht="11.25" customHeight="1">
      <c r="A856" s="220"/>
      <c r="B856" s="38"/>
      <c r="C856" s="205"/>
      <c r="D856" s="208"/>
      <c r="E856" s="57" t="s">
        <v>42</v>
      </c>
      <c r="F856" s="58" t="str">
        <f>IF(D855&lt;&gt;"", VLOOKUP(D855,'Base de Datos'!$A$2:$D1268,3,FALSE()),"")</f>
        <v/>
      </c>
      <c r="G856" s="205"/>
      <c r="H856" s="208"/>
      <c r="I856" s="57" t="s">
        <v>42</v>
      </c>
      <c r="J856" s="58" t="str">
        <f>IF(H855&lt;&gt;"", VLOOKUP(H855,'Base de Datos'!$A$2:$D1268,3,FALSE()),"")</f>
        <v/>
      </c>
      <c r="K856" s="205"/>
      <c r="L856" s="208"/>
      <c r="M856" s="57" t="s">
        <v>42</v>
      </c>
      <c r="N856" s="58" t="str">
        <f>IF(L855&lt;&gt;"", VLOOKUP(L855,'Base de Datos'!$A$2:$D1268,3,FALSE()),"")</f>
        <v/>
      </c>
      <c r="O856" s="43"/>
      <c r="P856" s="151"/>
      <c r="Q856" s="152"/>
      <c r="R856" s="15"/>
      <c r="S856" s="229"/>
      <c r="T856" s="230"/>
      <c r="U856" s="59"/>
      <c r="V856" s="47"/>
      <c r="W856" s="229"/>
      <c r="X856" s="230"/>
      <c r="Y856" s="59"/>
      <c r="Z856" s="47"/>
      <c r="AA856" s="229"/>
      <c r="AB856" s="230"/>
      <c r="AC856" s="59"/>
      <c r="AD856" s="48"/>
      <c r="AE856" s="181"/>
      <c r="AF856" s="181"/>
      <c r="AG856" s="181"/>
      <c r="AH856" s="181"/>
      <c r="AI856" s="181"/>
      <c r="AJ856" s="181"/>
      <c r="AK856" s="181"/>
      <c r="AL856" s="181"/>
      <c r="AM856" s="48"/>
      <c r="AN856" s="53">
        <f>A829</f>
        <v>46346</v>
      </c>
      <c r="AO856" s="54" t="str">
        <f>K830</f>
        <v>Consultorio N° 3</v>
      </c>
      <c r="AP856" s="55">
        <f t="shared" ref="AP856:AQ856" si="587">K839</f>
        <v>0</v>
      </c>
      <c r="AQ856" s="55">
        <f t="shared" si="587"/>
        <v>0</v>
      </c>
      <c r="AR856" s="55">
        <f>AC839</f>
        <v>0</v>
      </c>
      <c r="AS856" s="55">
        <f>AA839</f>
        <v>0</v>
      </c>
      <c r="AT856" s="55">
        <f>AA840</f>
        <v>0</v>
      </c>
      <c r="AU856" s="55">
        <f>AC840</f>
        <v>0</v>
      </c>
      <c r="AV856" s="55">
        <f>AA841</f>
        <v>0</v>
      </c>
      <c r="AW856" s="55">
        <f>AC841</f>
        <v>0</v>
      </c>
      <c r="AX856" s="55">
        <f>AC842</f>
        <v>0</v>
      </c>
      <c r="AY856" s="55">
        <f>N842</f>
        <v>0</v>
      </c>
      <c r="AZ856" s="56"/>
      <c r="BA856" s="56"/>
      <c r="BB856" s="56"/>
      <c r="BC856" s="56"/>
      <c r="BD856" s="56"/>
      <c r="BE856" s="56"/>
      <c r="BF856" s="56"/>
      <c r="BG856" s="56"/>
      <c r="BH856" s="56"/>
      <c r="BI856" s="56"/>
      <c r="BJ856" s="56"/>
      <c r="BK856" s="56"/>
      <c r="BL856" s="56"/>
      <c r="BM856" s="56"/>
      <c r="BN856" s="56"/>
    </row>
    <row r="857" spans="1:66" ht="11.25" customHeight="1">
      <c r="A857" s="220"/>
      <c r="B857" s="38"/>
      <c r="C857" s="205"/>
      <c r="D857" s="208"/>
      <c r="E857" s="57" t="s">
        <v>44</v>
      </c>
      <c r="F857" s="58" t="str">
        <f>IF(D855&lt;&gt;"", VLOOKUP(D855,'Base de Datos'!$A$2:$D1268,4,FALSE()),"")</f>
        <v/>
      </c>
      <c r="G857" s="205"/>
      <c r="H857" s="208"/>
      <c r="I857" s="57" t="s">
        <v>44</v>
      </c>
      <c r="J857" s="58" t="str">
        <f>IF(H855&lt;&gt;"", VLOOKUP(H855,'Base de Datos'!$A$2:$D1268,4,FALSE()),"")</f>
        <v/>
      </c>
      <c r="K857" s="205"/>
      <c r="L857" s="208"/>
      <c r="M857" s="57" t="s">
        <v>44</v>
      </c>
      <c r="N857" s="58" t="str">
        <f>IF(L855&lt;&gt;"", VLOOKUP(L855,'Base de Datos'!$A$2:$D1268,4,FALSE()),"")</f>
        <v/>
      </c>
      <c r="O857" s="43"/>
      <c r="P857" s="151"/>
      <c r="Q857" s="152"/>
      <c r="R857" s="15"/>
      <c r="S857" s="229"/>
      <c r="T857" s="230"/>
      <c r="U857" s="59"/>
      <c r="V857" s="47"/>
      <c r="W857" s="229"/>
      <c r="X857" s="230"/>
      <c r="Y857" s="59"/>
      <c r="Z857" s="47"/>
      <c r="AA857" s="229"/>
      <c r="AB857" s="230"/>
      <c r="AC857" s="59"/>
      <c r="AD857" s="48"/>
      <c r="AE857" s="181"/>
      <c r="AF857" s="181"/>
      <c r="AG857" s="181"/>
      <c r="AH857" s="181"/>
      <c r="AI857" s="181"/>
      <c r="AJ857" s="181"/>
      <c r="AK857" s="181"/>
      <c r="AL857" s="181"/>
      <c r="AM857" s="48"/>
      <c r="AN857" s="53">
        <f>A829</f>
        <v>46346</v>
      </c>
      <c r="AO857" s="54" t="str">
        <f>K830</f>
        <v>Consultorio N° 3</v>
      </c>
      <c r="AP857" s="55">
        <f t="shared" ref="AP857:AQ857" si="588">K843</f>
        <v>0</v>
      </c>
      <c r="AQ857" s="55">
        <f t="shared" si="588"/>
        <v>0</v>
      </c>
      <c r="AR857" s="55">
        <f>AC843</f>
        <v>0</v>
      </c>
      <c r="AS857" s="55">
        <f>AA843</f>
        <v>0</v>
      </c>
      <c r="AT857" s="55">
        <f>AA844</f>
        <v>0</v>
      </c>
      <c r="AU857" s="55">
        <f>AC844</f>
        <v>0</v>
      </c>
      <c r="AV857" s="55">
        <f>AA845</f>
        <v>0</v>
      </c>
      <c r="AW857" s="55">
        <f>AC845</f>
        <v>0</v>
      </c>
      <c r="AX857" s="55">
        <f>AC846</f>
        <v>0</v>
      </c>
      <c r="AY857" s="55">
        <f>N846</f>
        <v>0</v>
      </c>
      <c r="AZ857" s="56"/>
      <c r="BA857" s="56"/>
      <c r="BB857" s="56"/>
      <c r="BC857" s="56"/>
      <c r="BD857" s="56"/>
      <c r="BE857" s="56"/>
      <c r="BF857" s="56"/>
      <c r="BG857" s="56"/>
      <c r="BH857" s="56"/>
      <c r="BI857" s="56"/>
      <c r="BJ857" s="56"/>
      <c r="BK857" s="56"/>
      <c r="BL857" s="56"/>
      <c r="BM857" s="56"/>
      <c r="BN857" s="56"/>
    </row>
    <row r="858" spans="1:66" ht="11.25" customHeight="1">
      <c r="A858" s="221"/>
      <c r="B858" s="38"/>
      <c r="C858" s="206"/>
      <c r="D858" s="209"/>
      <c r="E858" s="85" t="s">
        <v>46</v>
      </c>
      <c r="F858" s="86"/>
      <c r="G858" s="206"/>
      <c r="H858" s="209"/>
      <c r="I858" s="85" t="s">
        <v>46</v>
      </c>
      <c r="J858" s="108"/>
      <c r="K858" s="206"/>
      <c r="L858" s="209"/>
      <c r="M858" s="85" t="s">
        <v>46</v>
      </c>
      <c r="N858" s="108"/>
      <c r="O858" s="43"/>
      <c r="P858" s="151"/>
      <c r="Q858" s="1"/>
      <c r="R858" s="15"/>
      <c r="S858" s="227" t="str">
        <f>IF(OR(S855="Empleado",S855="Familiar"),"Nombre del Empleado","N° Factura")</f>
        <v>N° Factura</v>
      </c>
      <c r="T858" s="228"/>
      <c r="U858" s="89"/>
      <c r="V858" s="47"/>
      <c r="W858" s="227" t="str">
        <f>IF(OR(W855="Empleado",W855="Familiar"),"Nombre del Empleado","N° Factura")</f>
        <v>N° Factura</v>
      </c>
      <c r="X858" s="228"/>
      <c r="Y858" s="89"/>
      <c r="Z858" s="47"/>
      <c r="AA858" s="227" t="str">
        <f>IF(OR(AA855="Empleado",AA855="Familiar"),"Nombre del Empleado","N° Factura")</f>
        <v>N° Factura</v>
      </c>
      <c r="AB858" s="228"/>
      <c r="AC858" s="89"/>
      <c r="AD858" s="48"/>
      <c r="AE858" s="181"/>
      <c r="AF858" s="181"/>
      <c r="AG858" s="181"/>
      <c r="AH858" s="181"/>
      <c r="AI858" s="181"/>
      <c r="AJ858" s="181"/>
      <c r="AK858" s="181"/>
      <c r="AL858" s="181"/>
      <c r="AM858" s="48"/>
      <c r="AN858" s="53">
        <f>A829</f>
        <v>46346</v>
      </c>
      <c r="AO858" s="54" t="str">
        <f>K830</f>
        <v>Consultorio N° 3</v>
      </c>
      <c r="AP858" s="55">
        <f t="shared" ref="AP858:AQ858" si="589">K847</f>
        <v>0</v>
      </c>
      <c r="AQ858" s="55">
        <f t="shared" si="589"/>
        <v>0</v>
      </c>
      <c r="AR858" s="55">
        <f>AC847</f>
        <v>0</v>
      </c>
      <c r="AS858" s="55">
        <f>AA847</f>
        <v>0</v>
      </c>
      <c r="AT858" s="55">
        <f>AA848</f>
        <v>0</v>
      </c>
      <c r="AU858" s="55">
        <f>AC848</f>
        <v>0</v>
      </c>
      <c r="AV858" s="55">
        <f>AA849</f>
        <v>0</v>
      </c>
      <c r="AW858" s="55">
        <f>AC849</f>
        <v>0</v>
      </c>
      <c r="AX858" s="55">
        <f>AC850</f>
        <v>0</v>
      </c>
      <c r="AY858" s="55">
        <f>N850</f>
        <v>0</v>
      </c>
      <c r="AZ858" s="56"/>
      <c r="BA858" s="56"/>
      <c r="BB858" s="56"/>
      <c r="BC858" s="56"/>
      <c r="BD858" s="56"/>
      <c r="BE858" s="56"/>
      <c r="BF858" s="56"/>
      <c r="BG858" s="56"/>
      <c r="BH858" s="56"/>
      <c r="BI858" s="56"/>
      <c r="BJ858" s="56"/>
      <c r="BK858" s="56"/>
      <c r="BL858" s="56"/>
      <c r="BM858" s="56"/>
      <c r="BN858" s="56"/>
    </row>
    <row r="859" spans="1:66" ht="11.25" customHeight="1">
      <c r="A859" s="222">
        <f>A855+$Q$13/1440</f>
        <v>0.62499999999999989</v>
      </c>
      <c r="B859" s="38"/>
      <c r="C859" s="204"/>
      <c r="D859" s="207"/>
      <c r="E859" s="40" t="s">
        <v>36</v>
      </c>
      <c r="F859" s="42" t="str">
        <f>IF(D859&lt;&gt;"", VLOOKUP(D859,'Base de Datos'!$A$2:$D1268,2,FALSE()),"")</f>
        <v/>
      </c>
      <c r="G859" s="204"/>
      <c r="H859" s="216"/>
      <c r="I859" s="40" t="s">
        <v>36</v>
      </c>
      <c r="J859" s="42" t="str">
        <f>IF(H859&lt;&gt;"", VLOOKUP(H859,'Base de Datos'!$A$2:$D1268,2,FALSE()),"")</f>
        <v/>
      </c>
      <c r="K859" s="204"/>
      <c r="L859" s="216"/>
      <c r="M859" s="40" t="s">
        <v>36</v>
      </c>
      <c r="N859" s="42" t="str">
        <f>IF(L859&lt;&gt;"", VLOOKUP(L859,'Base de Datos'!$A$2:$D1268,2,FALSE()),"")</f>
        <v/>
      </c>
      <c r="O859" s="43"/>
      <c r="P859" s="153"/>
      <c r="Q859" s="154"/>
      <c r="R859" s="15"/>
      <c r="S859" s="45"/>
      <c r="T859" s="45" t="s">
        <v>37</v>
      </c>
      <c r="U859" s="46"/>
      <c r="V859" s="47"/>
      <c r="W859" s="45"/>
      <c r="X859" s="45" t="s">
        <v>37</v>
      </c>
      <c r="Y859" s="46"/>
      <c r="Z859" s="47"/>
      <c r="AA859" s="45"/>
      <c r="AB859" s="45" t="s">
        <v>37</v>
      </c>
      <c r="AC859" s="46"/>
      <c r="AD859" s="48"/>
      <c r="AE859" s="181"/>
      <c r="AF859" s="181"/>
      <c r="AG859" s="181"/>
      <c r="AH859" s="181"/>
      <c r="AI859" s="181"/>
      <c r="AJ859" s="181"/>
      <c r="AK859" s="181"/>
      <c r="AL859" s="181"/>
      <c r="AM859" s="48"/>
      <c r="AN859" s="53">
        <f>A829</f>
        <v>46346</v>
      </c>
      <c r="AO859" s="54" t="str">
        <f>K830</f>
        <v>Consultorio N° 3</v>
      </c>
      <c r="AP859" s="55">
        <f t="shared" ref="AP859:AQ859" si="590">K851</f>
        <v>0</v>
      </c>
      <c r="AQ859" s="55">
        <f t="shared" si="590"/>
        <v>0</v>
      </c>
      <c r="AR859" s="55">
        <f>AC851</f>
        <v>0</v>
      </c>
      <c r="AS859" s="55">
        <f>AA851</f>
        <v>0</v>
      </c>
      <c r="AT859" s="55">
        <f>AA852</f>
        <v>0</v>
      </c>
      <c r="AU859" s="55">
        <f>AC852</f>
        <v>0</v>
      </c>
      <c r="AV859" s="55">
        <f>AA853</f>
        <v>0</v>
      </c>
      <c r="AW859" s="55">
        <f>AC853</f>
        <v>0</v>
      </c>
      <c r="AX859" s="55">
        <f>AC854</f>
        <v>0</v>
      </c>
      <c r="AY859" s="55">
        <f>N854</f>
        <v>0</v>
      </c>
      <c r="AZ859" s="56"/>
      <c r="BA859" s="56"/>
      <c r="BB859" s="56"/>
      <c r="BC859" s="56"/>
      <c r="BD859" s="56"/>
      <c r="BE859" s="56"/>
      <c r="BF859" s="56"/>
      <c r="BG859" s="56"/>
      <c r="BH859" s="56"/>
      <c r="BI859" s="56"/>
      <c r="BJ859" s="56"/>
      <c r="BK859" s="56"/>
      <c r="BL859" s="56"/>
      <c r="BM859" s="56"/>
      <c r="BN859" s="56"/>
    </row>
    <row r="860" spans="1:66" ht="11.25" customHeight="1">
      <c r="A860" s="220"/>
      <c r="B860" s="38"/>
      <c r="C860" s="205"/>
      <c r="D860" s="208"/>
      <c r="E860" s="57" t="s">
        <v>42</v>
      </c>
      <c r="F860" s="58" t="str">
        <f>IF(D859&lt;&gt;"", VLOOKUP(D859,'Base de Datos'!$A$2:$D1268,3,FALSE()),"")</f>
        <v/>
      </c>
      <c r="G860" s="205"/>
      <c r="H860" s="208"/>
      <c r="I860" s="57" t="s">
        <v>42</v>
      </c>
      <c r="J860" s="58" t="str">
        <f>IF(H859&lt;&gt;"", VLOOKUP(H859,'Base de Datos'!$A$2:$D1268,3,FALSE()),"")</f>
        <v/>
      </c>
      <c r="K860" s="205"/>
      <c r="L860" s="208"/>
      <c r="M860" s="57" t="s">
        <v>42</v>
      </c>
      <c r="N860" s="58" t="str">
        <f>IF(L859&lt;&gt;"", VLOOKUP(L859,'Base de Datos'!$A$2:$D1268,3,FALSE()),"")</f>
        <v/>
      </c>
      <c r="O860" s="43"/>
      <c r="P860" s="153"/>
      <c r="Q860" s="154"/>
      <c r="R860" s="15"/>
      <c r="S860" s="229"/>
      <c r="T860" s="230"/>
      <c r="U860" s="59"/>
      <c r="V860" s="47"/>
      <c r="W860" s="229"/>
      <c r="X860" s="230"/>
      <c r="Y860" s="59"/>
      <c r="Z860" s="47"/>
      <c r="AA860" s="229"/>
      <c r="AB860" s="230"/>
      <c r="AC860" s="59"/>
      <c r="AD860" s="48"/>
      <c r="AE860" s="181"/>
      <c r="AF860" s="181"/>
      <c r="AG860" s="181"/>
      <c r="AH860" s="181"/>
      <c r="AI860" s="181"/>
      <c r="AJ860" s="181"/>
      <c r="AK860" s="181"/>
      <c r="AL860" s="181"/>
      <c r="AM860" s="48"/>
      <c r="AN860" s="53">
        <f>A829</f>
        <v>46346</v>
      </c>
      <c r="AO860" s="54" t="str">
        <f>K830</f>
        <v>Consultorio N° 3</v>
      </c>
      <c r="AP860" s="55">
        <f t="shared" ref="AP860:AQ860" si="591">K855</f>
        <v>0</v>
      </c>
      <c r="AQ860" s="55">
        <f t="shared" si="591"/>
        <v>0</v>
      </c>
      <c r="AR860" s="55">
        <f>AC855</f>
        <v>0</v>
      </c>
      <c r="AS860" s="55">
        <f>AA855</f>
        <v>0</v>
      </c>
      <c r="AT860" s="55">
        <f>AA856</f>
        <v>0</v>
      </c>
      <c r="AU860" s="55">
        <f>AC856</f>
        <v>0</v>
      </c>
      <c r="AV860" s="55">
        <f>AA857</f>
        <v>0</v>
      </c>
      <c r="AW860" s="55">
        <f>AC857</f>
        <v>0</v>
      </c>
      <c r="AX860" s="55">
        <f>AC858</f>
        <v>0</v>
      </c>
      <c r="AY860" s="55">
        <f>N858</f>
        <v>0</v>
      </c>
      <c r="AZ860" s="56"/>
      <c r="BA860" s="56"/>
      <c r="BB860" s="56"/>
      <c r="BC860" s="56"/>
      <c r="BD860" s="56"/>
      <c r="BE860" s="56"/>
      <c r="BF860" s="56"/>
      <c r="BG860" s="56"/>
      <c r="BH860" s="56"/>
      <c r="BI860" s="56"/>
      <c r="BJ860" s="56"/>
      <c r="BK860" s="56"/>
      <c r="BL860" s="56"/>
      <c r="BM860" s="56"/>
      <c r="BN860" s="56"/>
    </row>
    <row r="861" spans="1:66" ht="11.25" customHeight="1">
      <c r="A861" s="220"/>
      <c r="B861" s="38"/>
      <c r="C861" s="205"/>
      <c r="D861" s="208"/>
      <c r="E861" s="57" t="s">
        <v>44</v>
      </c>
      <c r="F861" s="58" t="str">
        <f>IF(D859&lt;&gt;"", VLOOKUP(D859,'Base de Datos'!$A$2:$D1268,4,FALSE()),"")</f>
        <v/>
      </c>
      <c r="G861" s="205"/>
      <c r="H861" s="208"/>
      <c r="I861" s="57" t="s">
        <v>44</v>
      </c>
      <c r="J861" s="58" t="str">
        <f>IF(H859&lt;&gt;"", VLOOKUP(H859,'Base de Datos'!$A$2:$D1268,4,FALSE()),"")</f>
        <v/>
      </c>
      <c r="K861" s="205"/>
      <c r="L861" s="208"/>
      <c r="M861" s="57" t="s">
        <v>44</v>
      </c>
      <c r="N861" s="58" t="str">
        <f>IF(L859&lt;&gt;"", VLOOKUP(L859,'Base de Datos'!$A$2:$D1268,4,FALSE()),"")</f>
        <v/>
      </c>
      <c r="O861" s="43"/>
      <c r="P861" s="153"/>
      <c r="Q861" s="154"/>
      <c r="R861" s="15"/>
      <c r="S861" s="229"/>
      <c r="T861" s="230"/>
      <c r="U861" s="59"/>
      <c r="V861" s="47"/>
      <c r="W861" s="229"/>
      <c r="X861" s="230"/>
      <c r="Y861" s="59"/>
      <c r="Z861" s="47"/>
      <c r="AA861" s="229"/>
      <c r="AB861" s="230"/>
      <c r="AC861" s="59"/>
      <c r="AD861" s="48"/>
      <c r="AE861" s="181"/>
      <c r="AF861" s="181"/>
      <c r="AG861" s="181"/>
      <c r="AH861" s="181"/>
      <c r="AI861" s="181"/>
      <c r="AJ861" s="181"/>
      <c r="AK861" s="181"/>
      <c r="AL861" s="181"/>
      <c r="AM861" s="48"/>
      <c r="AN861" s="53">
        <f>A829</f>
        <v>46346</v>
      </c>
      <c r="AO861" s="54" t="str">
        <f>K830</f>
        <v>Consultorio N° 3</v>
      </c>
      <c r="AP861" s="55">
        <f t="shared" ref="AP861:AQ861" si="592">K859</f>
        <v>0</v>
      </c>
      <c r="AQ861" s="55">
        <f t="shared" si="592"/>
        <v>0</v>
      </c>
      <c r="AR861" s="55">
        <f>AC859</f>
        <v>0</v>
      </c>
      <c r="AS861" s="55">
        <f>AA859</f>
        <v>0</v>
      </c>
      <c r="AT861" s="55">
        <f>AA860</f>
        <v>0</v>
      </c>
      <c r="AU861" s="55">
        <f>AC860</f>
        <v>0</v>
      </c>
      <c r="AV861" s="55">
        <f>AA861</f>
        <v>0</v>
      </c>
      <c r="AW861" s="55">
        <f>AC861</f>
        <v>0</v>
      </c>
      <c r="AX861" s="55">
        <f>AC862</f>
        <v>0</v>
      </c>
      <c r="AY861" s="55">
        <f>N862</f>
        <v>0</v>
      </c>
      <c r="AZ861" s="56"/>
      <c r="BA861" s="56"/>
      <c r="BB861" s="56"/>
      <c r="BC861" s="56"/>
      <c r="BD861" s="56"/>
      <c r="BE861" s="56"/>
      <c r="BF861" s="56"/>
      <c r="BG861" s="56"/>
      <c r="BH861" s="56"/>
      <c r="BI861" s="56"/>
      <c r="BJ861" s="56"/>
      <c r="BK861" s="56"/>
      <c r="BL861" s="56"/>
      <c r="BM861" s="56"/>
      <c r="BN861" s="56"/>
    </row>
    <row r="862" spans="1:66" ht="11.25" customHeight="1">
      <c r="A862" s="221"/>
      <c r="B862" s="38"/>
      <c r="C862" s="206"/>
      <c r="D862" s="209"/>
      <c r="E862" s="85" t="s">
        <v>46</v>
      </c>
      <c r="F862" s="86"/>
      <c r="G862" s="206"/>
      <c r="H862" s="209"/>
      <c r="I862" s="85" t="s">
        <v>46</v>
      </c>
      <c r="J862" s="108"/>
      <c r="K862" s="206"/>
      <c r="L862" s="209"/>
      <c r="M862" s="85" t="s">
        <v>46</v>
      </c>
      <c r="N862" s="108"/>
      <c r="O862" s="43"/>
      <c r="P862" s="153"/>
      <c r="Q862" s="154"/>
      <c r="R862" s="15"/>
      <c r="S862" s="227" t="str">
        <f>IF(OR(S859="Empleado",S859="Familiar"),"Nombre del Empleado","N° Factura")</f>
        <v>N° Factura</v>
      </c>
      <c r="T862" s="228"/>
      <c r="U862" s="89"/>
      <c r="V862" s="47"/>
      <c r="W862" s="227" t="str">
        <f>IF(OR(W859="Empleado",W859="Familiar"),"Nombre del Empleado","N° Factura")</f>
        <v>N° Factura</v>
      </c>
      <c r="X862" s="228"/>
      <c r="Y862" s="89"/>
      <c r="Z862" s="47"/>
      <c r="AA862" s="227" t="str">
        <f>IF(OR(AA859="Empleado",AA859="Familiar"),"Nombre del Empleado","N° Factura")</f>
        <v>N° Factura</v>
      </c>
      <c r="AB862" s="228"/>
      <c r="AC862" s="89"/>
      <c r="AD862" s="48"/>
      <c r="AE862" s="181"/>
      <c r="AF862" s="181"/>
      <c r="AG862" s="181"/>
      <c r="AH862" s="181"/>
      <c r="AI862" s="181"/>
      <c r="AJ862" s="181"/>
      <c r="AK862" s="181"/>
      <c r="AL862" s="181"/>
      <c r="AM862" s="48"/>
      <c r="AN862" s="53">
        <f>A829</f>
        <v>46346</v>
      </c>
      <c r="AO862" s="54" t="str">
        <f>K830</f>
        <v>Consultorio N° 3</v>
      </c>
      <c r="AP862" s="55">
        <f t="shared" ref="AP862:AQ862" si="593">K863</f>
        <v>0</v>
      </c>
      <c r="AQ862" s="55">
        <f t="shared" si="593"/>
        <v>0</v>
      </c>
      <c r="AR862" s="55">
        <f>AC863</f>
        <v>0</v>
      </c>
      <c r="AS862" s="55">
        <f>AA863</f>
        <v>0</v>
      </c>
      <c r="AT862" s="55">
        <f>AA864</f>
        <v>0</v>
      </c>
      <c r="AU862" s="55">
        <f>AC864</f>
        <v>0</v>
      </c>
      <c r="AV862" s="55">
        <f>AA865</f>
        <v>0</v>
      </c>
      <c r="AW862" s="55">
        <f>AC865</f>
        <v>0</v>
      </c>
      <c r="AX862" s="55">
        <f>AC866</f>
        <v>0</v>
      </c>
      <c r="AY862" s="55">
        <f>N866</f>
        <v>0</v>
      </c>
      <c r="AZ862" s="56"/>
      <c r="BA862" s="56"/>
      <c r="BB862" s="56"/>
      <c r="BC862" s="56"/>
      <c r="BD862" s="56"/>
      <c r="BE862" s="56"/>
      <c r="BF862" s="56"/>
      <c r="BG862" s="56"/>
      <c r="BH862" s="56"/>
      <c r="BI862" s="56"/>
      <c r="BJ862" s="56"/>
      <c r="BK862" s="56"/>
      <c r="BL862" s="56"/>
      <c r="BM862" s="56"/>
      <c r="BN862" s="56"/>
    </row>
    <row r="863" spans="1:66" ht="11.25" customHeight="1">
      <c r="A863" s="222">
        <f>A859+$Q$13/1440</f>
        <v>0.66666666666666652</v>
      </c>
      <c r="B863" s="38"/>
      <c r="C863" s="204"/>
      <c r="D863" s="207"/>
      <c r="E863" s="40" t="s">
        <v>36</v>
      </c>
      <c r="F863" s="42" t="str">
        <f>IF(D863&lt;&gt;"", VLOOKUP(D863,'Base de Datos'!$A$2:$D1268,2,FALSE()),"")</f>
        <v/>
      </c>
      <c r="G863" s="204"/>
      <c r="H863" s="216"/>
      <c r="I863" s="40" t="s">
        <v>36</v>
      </c>
      <c r="J863" s="42" t="str">
        <f>IF(H863&lt;&gt;"", VLOOKUP(H863,'Base de Datos'!$A$2:$D1268,2,FALSE()),"")</f>
        <v/>
      </c>
      <c r="K863" s="204"/>
      <c r="L863" s="216"/>
      <c r="M863" s="40" t="s">
        <v>36</v>
      </c>
      <c r="N863" s="42" t="str">
        <f>IF(L863&lt;&gt;"", VLOOKUP(L863,'Base de Datos'!$A$2:$D1268,2,FALSE()),"")</f>
        <v/>
      </c>
      <c r="O863" s="43"/>
      <c r="P863" s="3"/>
      <c r="Q863" s="3"/>
      <c r="R863" s="15"/>
      <c r="S863" s="45"/>
      <c r="T863" s="45" t="s">
        <v>37</v>
      </c>
      <c r="U863" s="46"/>
      <c r="V863" s="47"/>
      <c r="W863" s="45"/>
      <c r="X863" s="45" t="s">
        <v>37</v>
      </c>
      <c r="Y863" s="46"/>
      <c r="Z863" s="47"/>
      <c r="AA863" s="45"/>
      <c r="AB863" s="45" t="s">
        <v>37</v>
      </c>
      <c r="AC863" s="46"/>
      <c r="AD863" s="48"/>
      <c r="AE863" s="181"/>
      <c r="AF863" s="181"/>
      <c r="AG863" s="181"/>
      <c r="AH863" s="181"/>
      <c r="AI863" s="181"/>
      <c r="AJ863" s="181"/>
      <c r="AK863" s="181"/>
      <c r="AL863" s="181"/>
      <c r="AM863" s="48"/>
      <c r="AN863" s="53">
        <f>A829</f>
        <v>46346</v>
      </c>
      <c r="AO863" s="54" t="str">
        <f>K830</f>
        <v>Consultorio N° 3</v>
      </c>
      <c r="AP863" s="55">
        <f t="shared" ref="AP863:AQ863" si="594">K867</f>
        <v>0</v>
      </c>
      <c r="AQ863" s="55">
        <f t="shared" si="594"/>
        <v>0</v>
      </c>
      <c r="AR863" s="55">
        <f>AC867</f>
        <v>0</v>
      </c>
      <c r="AS863" s="55">
        <f>AA867</f>
        <v>0</v>
      </c>
      <c r="AT863" s="55">
        <f>AA868</f>
        <v>0</v>
      </c>
      <c r="AU863" s="55">
        <f>AC868</f>
        <v>0</v>
      </c>
      <c r="AV863" s="55">
        <f>AA869</f>
        <v>0</v>
      </c>
      <c r="AW863" s="55">
        <f>AC869</f>
        <v>0</v>
      </c>
      <c r="AX863" s="55">
        <f>AC870</f>
        <v>0</v>
      </c>
      <c r="AY863" s="55">
        <f>N870</f>
        <v>0</v>
      </c>
      <c r="AZ863" s="56"/>
      <c r="BA863" s="56"/>
      <c r="BB863" s="56"/>
      <c r="BC863" s="56"/>
      <c r="BD863" s="56"/>
      <c r="BE863" s="56"/>
      <c r="BF863" s="56"/>
      <c r="BG863" s="56"/>
      <c r="BH863" s="56"/>
      <c r="BI863" s="56"/>
      <c r="BJ863" s="56"/>
      <c r="BK863" s="56"/>
      <c r="BL863" s="56"/>
      <c r="BM863" s="56"/>
      <c r="BN863" s="56"/>
    </row>
    <row r="864" spans="1:66" ht="11.25" customHeight="1">
      <c r="A864" s="220"/>
      <c r="B864" s="38"/>
      <c r="C864" s="205"/>
      <c r="D864" s="208"/>
      <c r="E864" s="57" t="s">
        <v>42</v>
      </c>
      <c r="F864" s="58" t="str">
        <f>IF(D863&lt;&gt;"", VLOOKUP(D863,'Base de Datos'!$A$2:$D1268,3,FALSE()),"")</f>
        <v/>
      </c>
      <c r="G864" s="205"/>
      <c r="H864" s="208"/>
      <c r="I864" s="57" t="s">
        <v>42</v>
      </c>
      <c r="J864" s="58" t="str">
        <f>IF(H863&lt;&gt;"", VLOOKUP(H863,'Base de Datos'!$A$2:$D1268,3,FALSE()),"")</f>
        <v/>
      </c>
      <c r="K864" s="205"/>
      <c r="L864" s="208"/>
      <c r="M864" s="57" t="s">
        <v>42</v>
      </c>
      <c r="N864" s="58" t="str">
        <f>IF(L863&lt;&gt;"", VLOOKUP(L863,'Base de Datos'!$A$2:$D1268,3,FALSE()),"")</f>
        <v/>
      </c>
      <c r="O864" s="43"/>
      <c r="P864" s="3"/>
      <c r="Q864" s="3"/>
      <c r="R864" s="15"/>
      <c r="S864" s="229"/>
      <c r="T864" s="230"/>
      <c r="U864" s="59"/>
      <c r="V864" s="47"/>
      <c r="W864" s="229"/>
      <c r="X864" s="230"/>
      <c r="Y864" s="59"/>
      <c r="Z864" s="47"/>
      <c r="AA864" s="229"/>
      <c r="AB864" s="230"/>
      <c r="AC864" s="59"/>
      <c r="AD864" s="48"/>
      <c r="AE864" s="235">
        <f>A829</f>
        <v>46346</v>
      </c>
      <c r="AF864" s="236"/>
      <c r="AG864" s="236"/>
      <c r="AH864" s="236"/>
      <c r="AI864" s="236"/>
      <c r="AJ864" s="236"/>
      <c r="AK864" s="236"/>
      <c r="AL864" s="237"/>
      <c r="AM864" s="48"/>
      <c r="AN864" s="155">
        <f>A829</f>
        <v>46346</v>
      </c>
      <c r="AO864" s="156" t="str">
        <f>K830</f>
        <v>Consultorio N° 3</v>
      </c>
      <c r="AP864" s="156">
        <f t="shared" ref="AP864:AQ864" si="595">K871</f>
        <v>0</v>
      </c>
      <c r="AQ864" s="156">
        <f t="shared" si="595"/>
        <v>0</v>
      </c>
      <c r="AR864" s="156">
        <f>AC871</f>
        <v>0</v>
      </c>
      <c r="AS864" s="156">
        <f>AA871</f>
        <v>0</v>
      </c>
      <c r="AT864" s="156">
        <f>AA872</f>
        <v>0</v>
      </c>
      <c r="AU864" s="156">
        <f>AC872</f>
        <v>0</v>
      </c>
      <c r="AV864" s="156">
        <f>AA873</f>
        <v>0</v>
      </c>
      <c r="AW864" s="156">
        <f>AC873</f>
        <v>0</v>
      </c>
      <c r="AX864" s="156">
        <f>AC874</f>
        <v>0</v>
      </c>
      <c r="AY864" s="156">
        <f>N874</f>
        <v>0</v>
      </c>
      <c r="AZ864" s="48"/>
      <c r="BA864" s="48"/>
      <c r="BB864" s="48"/>
      <c r="BC864" s="48"/>
      <c r="BD864" s="48"/>
      <c r="BE864" s="48"/>
      <c r="BF864" s="48"/>
      <c r="BG864" s="48"/>
      <c r="BH864" s="48"/>
      <c r="BI864" s="48"/>
      <c r="BJ864" s="48"/>
      <c r="BK864" s="48"/>
      <c r="BL864" s="48"/>
      <c r="BM864" s="48"/>
      <c r="BN864" s="48"/>
    </row>
    <row r="865" spans="1:66" ht="11.25" customHeight="1">
      <c r="A865" s="220"/>
      <c r="B865" s="38"/>
      <c r="C865" s="205"/>
      <c r="D865" s="208"/>
      <c r="E865" s="57" t="s">
        <v>44</v>
      </c>
      <c r="F865" s="58" t="str">
        <f>IF(D863&lt;&gt;"", VLOOKUP(D863,'Base de Datos'!$A$2:$D1268,4,FALSE()),"")</f>
        <v/>
      </c>
      <c r="G865" s="205"/>
      <c r="H865" s="208"/>
      <c r="I865" s="57" t="s">
        <v>44</v>
      </c>
      <c r="J865" s="58" t="str">
        <f>IF(H863&lt;&gt;"", VLOOKUP(H863,'Base de Datos'!$A$2:$D1268,4,FALSE()),"")</f>
        <v/>
      </c>
      <c r="K865" s="205"/>
      <c r="L865" s="208"/>
      <c r="M865" s="57" t="s">
        <v>44</v>
      </c>
      <c r="N865" s="58" t="str">
        <f>IF(L863&lt;&gt;"", VLOOKUP(L863,'Base de Datos'!$A$2:$D1268,4,FALSE()),"")</f>
        <v/>
      </c>
      <c r="O865" s="43"/>
      <c r="P865" s="3"/>
      <c r="Q865" s="3"/>
      <c r="R865" s="15"/>
      <c r="S865" s="229"/>
      <c r="T865" s="230"/>
      <c r="U865" s="59"/>
      <c r="V865" s="47"/>
      <c r="W865" s="229"/>
      <c r="X865" s="230"/>
      <c r="Y865" s="59"/>
      <c r="Z865" s="47"/>
      <c r="AA865" s="229"/>
      <c r="AB865" s="230"/>
      <c r="AC865" s="59"/>
      <c r="AD865" s="48"/>
      <c r="AE865" s="238" t="s">
        <v>20</v>
      </c>
      <c r="AF865" s="239"/>
      <c r="AG865" s="157" t="s">
        <v>21</v>
      </c>
      <c r="AH865" s="158" t="s">
        <v>22</v>
      </c>
      <c r="AI865" s="159" t="s">
        <v>23</v>
      </c>
      <c r="AJ865" s="159" t="s">
        <v>24</v>
      </c>
      <c r="AK865" s="159" t="s">
        <v>25</v>
      </c>
      <c r="AL865" s="160" t="s">
        <v>26</v>
      </c>
      <c r="AM865" s="48"/>
      <c r="AN865" s="155">
        <f>A829</f>
        <v>46346</v>
      </c>
      <c r="AO865" s="156" t="str">
        <f>K830</f>
        <v>Consultorio N° 3</v>
      </c>
      <c r="AP865" s="156">
        <f t="shared" ref="AP865:AQ865" si="596">K875</f>
        <v>0</v>
      </c>
      <c r="AQ865" s="156">
        <f t="shared" si="596"/>
        <v>0</v>
      </c>
      <c r="AR865" s="156">
        <f>AC875</f>
        <v>0</v>
      </c>
      <c r="AS865" s="156">
        <f>AA875</f>
        <v>0</v>
      </c>
      <c r="AT865" s="156">
        <f>AA876</f>
        <v>0</v>
      </c>
      <c r="AU865" s="156">
        <f>AC876</f>
        <v>0</v>
      </c>
      <c r="AV865" s="156">
        <f>AA877</f>
        <v>0</v>
      </c>
      <c r="AW865" s="156">
        <f>AC877</f>
        <v>0</v>
      </c>
      <c r="AX865" s="156">
        <f>AC878</f>
        <v>0</v>
      </c>
      <c r="AY865" s="156">
        <f>N878</f>
        <v>0</v>
      </c>
      <c r="AZ865" s="48"/>
      <c r="BA865" s="48"/>
      <c r="BB865" s="48"/>
      <c r="BC865" s="48"/>
      <c r="BD865" s="48"/>
      <c r="BE865" s="48"/>
      <c r="BF865" s="48"/>
      <c r="BG865" s="48"/>
      <c r="BH865" s="48"/>
      <c r="BI865" s="48"/>
      <c r="BJ865" s="48"/>
      <c r="BK865" s="48"/>
      <c r="BL865" s="48"/>
      <c r="BM865" s="48"/>
      <c r="BN865" s="48"/>
    </row>
    <row r="866" spans="1:66" ht="11.25" customHeight="1">
      <c r="A866" s="221"/>
      <c r="B866" s="38"/>
      <c r="C866" s="206"/>
      <c r="D866" s="209"/>
      <c r="E866" s="85" t="s">
        <v>46</v>
      </c>
      <c r="F866" s="86"/>
      <c r="G866" s="206"/>
      <c r="H866" s="209"/>
      <c r="I866" s="85" t="s">
        <v>46</v>
      </c>
      <c r="J866" s="108"/>
      <c r="K866" s="206"/>
      <c r="L866" s="209"/>
      <c r="M866" s="85" t="s">
        <v>46</v>
      </c>
      <c r="N866" s="108"/>
      <c r="O866" s="43"/>
      <c r="P866" s="3"/>
      <c r="Q866" s="3"/>
      <c r="R866" s="15"/>
      <c r="S866" s="227" t="str">
        <f>IF(OR(S863="Empleado",S863="Familiar"),"Nombre del Empleado","N° Factura")</f>
        <v>N° Factura</v>
      </c>
      <c r="T866" s="228"/>
      <c r="U866" s="89"/>
      <c r="V866" s="47"/>
      <c r="W866" s="227" t="str">
        <f>IF(OR(W863="Empleado",W863="Familiar"),"Nombre del Empleado","N° Factura")</f>
        <v>N° Factura</v>
      </c>
      <c r="X866" s="228"/>
      <c r="Y866" s="89"/>
      <c r="Z866" s="47"/>
      <c r="AA866" s="227" t="str">
        <f>IF(OR(AA863="Empleado",AA863="Familiar"),"Nombre del Empleado","N° Factura")</f>
        <v>N° Factura</v>
      </c>
      <c r="AB866" s="228"/>
      <c r="AC866" s="89"/>
      <c r="AD866" s="48"/>
      <c r="AE866" s="240" t="s">
        <v>38</v>
      </c>
      <c r="AF866" s="230"/>
      <c r="AG866" s="161">
        <f t="array" aca="1" ref="AG866" ca="1">COUNTIFS(AP831:AP871, "💲", AY831:AY871, INDIRECT("AE" &amp; ROW())) + COUNTIFS(AP831:AP871, "📦", AY831:AY871, INDIRECT("AE" &amp; ROW())) + COUNTIFS(AP831:AP871, "✅", AY831:AY871, INDIRECT("AE" &amp; ROW()))</f>
        <v>0</v>
      </c>
      <c r="AH866" s="162">
        <f t="array" aca="1" ref="AH866" ca="1">COUNTIFS(AP831:AP871, "💲", AY831:AY871, INDIRECT("AE" &amp; ROW())) + COUNTIFS(AP831:AP871, "📦", AY831:AY871, INDIRECT("AE" &amp; ROW()))</f>
        <v>0</v>
      </c>
      <c r="AI866" s="139">
        <f t="array" aca="1" ref="AI866" ca="1">SUMIFS(AR831:AR871, AY831:AY871, INDIRECT("AE" &amp; ROW()), AP831:AP871, "💲") + SUMIFS(AR831:AR871, AY831:AY871, INDIRECT("AE" &amp; ROW()), AP831:AP871, "📦")</f>
        <v>0</v>
      </c>
      <c r="AJ866" s="139">
        <f t="array" aca="1" ref="AJ866" ca="1">(
    SUMIFS(AR831:AR871, AY831:AY871, INDIRECT("AE" &amp; ROW()), AP831:AP871, "💲") +
    SUMIFS(AR831:AR871, AY831:AY871, INDIRECT("AE" &amp; ROW()), AP831:AP871, "📦")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
        SUMIFS(AR831:AR871, AY831:AY871, INDIRECT("AE" &amp; ROW()), AP831:AP871, "💲", AS831:AS871, "Familiar") +
        SUMIFS(AR831:AR871, AY831:AY871, INDIRECT("AE" &amp; ROW()), AP831:AP871, "📦", AS831:AS871, "Familiar")
    ) / 2
)  -
(
    (
        SUMIFS(AR831:AR871, AY831:AY871, INDIRECT("AE" &amp; ROW()), AP831:AP871, "💲", AS831:AS871, "Exonerado ADH") +
        SUMIFS(AR831:AR871, AY831:AY871, INDIRECT("AE" &amp; ROW()), AP831:AP871, "📦", AS831:AS871, "Exonerado ADH")
    ) / 2
)  -
(
    (
        SUMIFS(AR831:AR871, AY831:AY871, INDIRECT("AE" &amp; ROW()), AP831:AP871, "💲", AS831:AS871, "Exonerado Doctor") +
        SUMIFS(AR831:AR871, AY831:AY871, INDIRECT("AE" &amp; ROW()), AP831:AP871, "📦", AS831:AS871, "Exonerado Doctor")
    ) / 2
)</f>
        <v>0</v>
      </c>
      <c r="AK866" s="139">
        <f t="array" aca="1" ref="AK866" ca="1">(
    SUMIFS(AR831:AR871, AY831:AY871, INDIRECT("AE" &amp; ROW()), AP831:AP871, "💲") +
    SUMIFS(AR831:AR871, AY831:AY871, INDIRECT("AE" &amp; ROW()), AP831:AP871, "📦")
) -
(
    SUMIFS(AR831:AR871, AY831:AY871, INDIRECT("AE" &amp; ROW()), AP831:AP871, "💲", AS831:AS871, "Familiar") +
    SUMIFS(AR831:AR871, AY831:AY871, INDIRECT("AE" &amp; ROW()), AP831:AP871, "📦", AS831:AS871, "Familiar")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SUMIFS(AR831:AR871, AY831:AY871, INDIRECT("AE" &amp; ROW()), AP831:AP871, "💲", AS831:AS871, "Exonerado ADH") +
    SUMIFS(AR831:AR871, AY831:AY871, INDIRECT("AE" &amp; ROW()), AP831:AP871, "📦", AS831:AS871, "Exonerado ADH")
) -
(
    (
        SUMIFS(AR831:AR871, AY831:AY871, INDIRECT("AE" &amp; ROW()), AP831:AP871, "💲", AS831:AS871, "Exonerado Doctor") +
        SUMIFS(AR831:AR871, AY831:AY871, INDIRECT("AE" &amp; ROW()), AP831:AP871, "📦", AS831:AS871, "Exonerado Doctor")
    ) / 2
) -
(
    (
        SUMIFS(AR831:AR871, AY831:AY871, INDIRECT("AE" &amp; ROW()), AP831:AP871, "💲", AS831:AS871, "") +
        SUMIFS(AR831:AR871, AY831:AY871, INDIRECT("AE" &amp; ROW()), AP831:AP871, "📦", AS831:AS871, "")
    ) / 2
)</f>
        <v>0</v>
      </c>
      <c r="AL866" s="140">
        <f t="array" aca="1" ref="AL866" ca="1">(
    SUMIFS(AR831:AR871, AY831:AY871, INDIRECT("AE" &amp; ROW()), AP831:AP871, "💲") +
    SUMIFS(AR831:AR871, AY831:AY871, INDIRECT("AE" &amp; ROW()), AP831:AP871, "📦")
) -
(
    (
        SUMIFS(AR831:AR871, AY831:AY871, INDIRECT("AE" &amp; ROW()), AP831:AP871, "💲", AS831:AS871, "Familiar") +
        SUMIFS(AR831:AR871, AY831:AY871, INDIRECT("AE" &amp; ROW()), AP831:AP871, "📦", AS831:AS871, "Familiar")
    ) / 2
) -
(
    (
        SUMIFS(AR831:AR871, AY831:AY871, INDIRECT("AE" &amp; ROW()), AP831:AP871, "💲", AS831:AS871, "Participante") +
        SUMIFS(AR831:AR871, AY831:AY871, INDIRECT("AE" &amp; ROW()), AP831:AP871, "📦", AS831:AS871, "Participante")
    ) / 2
) -
(
    (
        SUMIFS(AR831:AR871, AY831:AY871, INDIRECT("AE" &amp; ROW()), AP831:AP871, "💲", AS831:AS871, "Empleado") +
        SUMIFS(AR831:AR871, AY831:AY871, INDIRECT("AE" &amp; ROW()), AP831:AP871, "📦", AS831:AS871, "Empleado")
    ) / 2
) -
(
    (
        SUMIFS(AR831:AR871, AY831:AY871, INDIRECT("AE" &amp; ROW()), AP831:AP871, "💲", AS831:AS871, "Exonerado ADH") +
        SUMIFS(AR831:AR871, AY831:AY871, INDIRECT("AE" &amp; ROW()), AP831:AP871, "📦", AS831:AS871, "Exonerado ADH")
    ) / 2
) -
(
    SUMIFS(AR831:AR871, AY831:AY871, INDIRECT("AE" &amp; ROW()), AP831:AP871, "💲", AS831:AS871, "Exonerado Doctor") +
    SUMIFS(AR831:AR871, AY831:AY871, INDIRECT("AE" &amp; ROW()), AP831:AP871, "📦", AS831:AS871, "Exonerado Doctor")
) -
(
    (
        SUMIFS(AR831:AR871, AY831:AY871, INDIRECT("AE" &amp; ROW()), AP831:AP871, "💲", AS831:AS871, "") +
        SUMIFS(AR831:AR871, AY831:AY871, INDIRECT("AE" &amp; ROW()), AP831:AP871, "📦", AS831:AS871, "")
    ) / 2
)</f>
        <v>0</v>
      </c>
      <c r="AM866" s="48"/>
      <c r="AN866" s="155">
        <f>A829</f>
        <v>46346</v>
      </c>
      <c r="AO866" s="156" t="str">
        <f>K830</f>
        <v>Consultorio N° 3</v>
      </c>
      <c r="AP866" s="156">
        <f t="shared" ref="AP866:AQ866" si="597">K879</f>
        <v>0</v>
      </c>
      <c r="AQ866" s="156">
        <f t="shared" si="597"/>
        <v>0</v>
      </c>
      <c r="AR866" s="156">
        <f>AC879</f>
        <v>0</v>
      </c>
      <c r="AS866" s="156">
        <f>AA879</f>
        <v>0</v>
      </c>
      <c r="AT866" s="156">
        <f>AA880</f>
        <v>0</v>
      </c>
      <c r="AU866" s="156">
        <f>AC880</f>
        <v>0</v>
      </c>
      <c r="AV866" s="156">
        <f>AA881</f>
        <v>0</v>
      </c>
      <c r="AW866" s="156">
        <f>AC881</f>
        <v>0</v>
      </c>
      <c r="AX866" s="156">
        <f>AC882</f>
        <v>0</v>
      </c>
      <c r="AY866" s="156">
        <f>N882</f>
        <v>0</v>
      </c>
      <c r="AZ866" s="48"/>
      <c r="BA866" s="48"/>
      <c r="BB866" s="48"/>
      <c r="BC866" s="48"/>
      <c r="BD866" s="48"/>
      <c r="BE866" s="48"/>
      <c r="BF866" s="48"/>
      <c r="BG866" s="48"/>
      <c r="BH866" s="48"/>
      <c r="BI866" s="48"/>
      <c r="BJ866" s="48"/>
      <c r="BK866" s="48"/>
      <c r="BL866" s="48"/>
      <c r="BM866" s="48"/>
      <c r="BN866" s="48"/>
    </row>
    <row r="867" spans="1:66" ht="11.25" customHeight="1">
      <c r="A867" s="222">
        <f>A863+$Q$13/1440</f>
        <v>0.70833333333333315</v>
      </c>
      <c r="B867" s="38"/>
      <c r="C867" s="204"/>
      <c r="D867" s="207"/>
      <c r="E867" s="40" t="s">
        <v>36</v>
      </c>
      <c r="F867" s="42" t="str">
        <f>IF(D867&lt;&gt;"", VLOOKUP(D867,'Base de Datos'!$A$2:$D1268,2,FALSE()),"")</f>
        <v/>
      </c>
      <c r="G867" s="204"/>
      <c r="H867" s="216"/>
      <c r="I867" s="40" t="s">
        <v>36</v>
      </c>
      <c r="J867" s="42" t="str">
        <f>IF(H867&lt;&gt;"", VLOOKUP(H867,'Base de Datos'!$A$2:$D1268,2,FALSE()),"")</f>
        <v/>
      </c>
      <c r="K867" s="204"/>
      <c r="L867" s="216"/>
      <c r="M867" s="40" t="s">
        <v>36</v>
      </c>
      <c r="N867" s="42" t="str">
        <f>IF(L867&lt;&gt;"", VLOOKUP(L867,'Base de Datos'!$A$2:$D1268,2,FALSE()),"")</f>
        <v/>
      </c>
      <c r="O867" s="43"/>
      <c r="P867" s="163"/>
      <c r="Q867" s="3"/>
      <c r="R867" s="15"/>
      <c r="S867" s="45"/>
      <c r="T867" s="45" t="s">
        <v>37</v>
      </c>
      <c r="U867" s="46"/>
      <c r="V867" s="47"/>
      <c r="W867" s="45"/>
      <c r="X867" s="45" t="s">
        <v>37</v>
      </c>
      <c r="Y867" s="46"/>
      <c r="Z867" s="47"/>
      <c r="AA867" s="45"/>
      <c r="AB867" s="45" t="s">
        <v>37</v>
      </c>
      <c r="AC867" s="46"/>
      <c r="AD867" s="48"/>
      <c r="AE867" s="240" t="s">
        <v>43</v>
      </c>
      <c r="AF867" s="230"/>
      <c r="AG867" s="161">
        <f t="array" aca="1" ref="AG867" ca="1">COUNTIFS(AP831:AP871, "💲", AY831:AY871, INDIRECT("AE" &amp; ROW())) + COUNTIFS(AP831:AP871, "📦", AY831:AY871, INDIRECT("AE" &amp; ROW())) + COUNTIFS(AP831:AP871, "✅", AY831:AY871, INDIRECT("AE" &amp; ROW()))</f>
        <v>0</v>
      </c>
      <c r="AH867" s="162">
        <f t="array" aca="1" ref="AH867" ca="1">COUNTIFS(AP831:AP871, "💲", AY831:AY871, INDIRECT("AE" &amp; ROW())) + COUNTIFS(AP831:AP871, "📦", AY831:AY871, INDIRECT("AE" &amp; ROW()))</f>
        <v>0</v>
      </c>
      <c r="AI867" s="139">
        <f t="array" aca="1" ref="AI867" ca="1">SUMIFS(AR831:AR871, AY831:AY871, INDIRECT("AE" &amp; ROW()), AP831:AP871, "💲") + SUMIFS(AR831:AR871, AY831:AY871, INDIRECT("AE" &amp; ROW()), AP831:AP871, "📦")</f>
        <v>0</v>
      </c>
      <c r="AJ867" s="139">
        <f t="array" aca="1" ref="AJ867" ca="1">(
    SUMIFS(AR831:AR871, AY831:AY871, INDIRECT("AE" &amp; ROW()), AP831:AP871, "💲") +
    SUMIFS(AR831:AR871, AY831:AY871, INDIRECT("AE" &amp; ROW()), AP831:AP871, "📦")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
        SUMIFS(AR831:AR871, AY831:AY871, INDIRECT("AE" &amp; ROW()), AP831:AP871, "💲", AS831:AS871, "Familiar") +
        SUMIFS(AR831:AR871, AY831:AY871, INDIRECT("AE" &amp; ROW()), AP831:AP871, "📦", AS831:AS871, "Familiar")
    ) / 2
)  -
(
    (
        SUMIFS(AR831:AR871, AY831:AY871, INDIRECT("AE" &amp; ROW()), AP831:AP871, "💲", AS831:AS871, "Exonerado ADH") +
        SUMIFS(AR831:AR871, AY831:AY871, INDIRECT("AE" &amp; ROW()), AP831:AP871, "📦", AS831:AS871, "Exonerado ADH")
    ) / 2
)  -
(
    (
        SUMIFS(AR831:AR871, AY831:AY871, INDIRECT("AE" &amp; ROW()), AP831:AP871, "💲", AS831:AS871, "Exonerado Doctor") +
        SUMIFS(AR831:AR871, AY831:AY871, INDIRECT("AE" &amp; ROW()), AP831:AP871, "📦", AS831:AS871, "Exonerado Doctor")
    ) / 2
)</f>
        <v>0</v>
      </c>
      <c r="AK867" s="139">
        <f t="array" aca="1" ref="AK867" ca="1">(
    SUMIFS(AR831:AR871, AY831:AY871, INDIRECT("AE" &amp; ROW()), AP831:AP871, "💲") +
    SUMIFS(AR831:AR871, AY831:AY871, INDIRECT("AE" &amp; ROW()), AP831:AP871, "📦")
) -
(
    SUMIFS(AR831:AR871, AY831:AY871, INDIRECT("AE" &amp; ROW()), AP831:AP871, "💲", AS831:AS871, "Familiar") +
    SUMIFS(AR831:AR871, AY831:AY871, INDIRECT("AE" &amp; ROW()), AP831:AP871, "📦", AS831:AS871, "Familiar")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SUMIFS(AR831:AR871, AY831:AY871, INDIRECT("AE" &amp; ROW()), AP831:AP871, "💲", AS831:AS871, "Exonerado ADH") +
    SUMIFS(AR831:AR871, AY831:AY871, INDIRECT("AE" &amp; ROW()), AP831:AP871, "📦", AS831:AS871, "Exonerado ADH")
) -
(
    (
        SUMIFS(AR831:AR871, AY831:AY871, INDIRECT("AE" &amp; ROW()), AP831:AP871, "💲", AS831:AS871, "Exonerado Doctor") +
        SUMIFS(AR831:AR871, AY831:AY871, INDIRECT("AE" &amp; ROW()), AP831:AP871, "📦", AS831:AS871, "Exonerado Doctor")
    ) / 2
) -
(
    (
        SUMIFS(AR831:AR871, AY831:AY871, INDIRECT("AE" &amp; ROW()), AP831:AP871, "💲", AS831:AS871, "") +
        SUMIFS(AR831:AR871, AY831:AY871, INDIRECT("AE" &amp; ROW()), AP831:AP871, "📦", AS831:AS871, "")
    ) / 2
)</f>
        <v>0</v>
      </c>
      <c r="AL867" s="140">
        <f t="array" aca="1" ref="AL867" ca="1">(
    SUMIFS(AR831:AR871, AY831:AY871, INDIRECT("AE" &amp; ROW()), AP831:AP871, "💲") +
    SUMIFS(AR831:AR871, AY831:AY871, INDIRECT("AE" &amp; ROW()), AP831:AP871, "📦")
) -
(
    (
        SUMIFS(AR831:AR871, AY831:AY871, INDIRECT("AE" &amp; ROW()), AP831:AP871, "💲", AS831:AS871, "Familiar") +
        SUMIFS(AR831:AR871, AY831:AY871, INDIRECT("AE" &amp; ROW()), AP831:AP871, "📦", AS831:AS871, "Familiar")
    ) / 2
) -
(
    (
        SUMIFS(AR831:AR871, AY831:AY871, INDIRECT("AE" &amp; ROW()), AP831:AP871, "💲", AS831:AS871, "Participante") +
        SUMIFS(AR831:AR871, AY831:AY871, INDIRECT("AE" &amp; ROW()), AP831:AP871, "📦", AS831:AS871, "Participante")
    ) / 2
) -
(
    (
        SUMIFS(AR831:AR871, AY831:AY871, INDIRECT("AE" &amp; ROW()), AP831:AP871, "💲", AS831:AS871, "Empleado") +
        SUMIFS(AR831:AR871, AY831:AY871, INDIRECT("AE" &amp; ROW()), AP831:AP871, "📦", AS831:AS871, "Empleado")
    ) / 2
) -
(
    (
        SUMIFS(AR831:AR871, AY831:AY871, INDIRECT("AE" &amp; ROW()), AP831:AP871, "💲", AS831:AS871, "Exonerado ADH") +
        SUMIFS(AR831:AR871, AY831:AY871, INDIRECT("AE" &amp; ROW()), AP831:AP871, "📦", AS831:AS871, "Exonerado ADH")
    ) / 2
) -
(
    SUMIFS(AR831:AR871, AY831:AY871, INDIRECT("AE" &amp; ROW()), AP831:AP871, "💲", AS831:AS871, "Exonerado Doctor") +
    SUMIFS(AR831:AR871, AY831:AY871, INDIRECT("AE" &amp; ROW()), AP831:AP871, "📦", AS831:AS871, "Exonerado Doctor")
) -
(
    (
        SUMIFS(AR831:AR871, AY831:AY871, INDIRECT("AE" &amp; ROW()), AP831:AP871, "💲", AS831:AS871, "") +
        SUMIFS(AR831:AR871, AY831:AY871, INDIRECT("AE" &amp; ROW()), AP831:AP871, "📦", AS831:AS871, "")
    ) / 2
)</f>
        <v>0</v>
      </c>
      <c r="AM867" s="48"/>
      <c r="AN867" s="156"/>
      <c r="AO867" s="156"/>
      <c r="AP867" s="156"/>
      <c r="AQ867" s="156">
        <f>L875</f>
        <v>0</v>
      </c>
      <c r="AR867" s="156"/>
      <c r="AS867" s="156"/>
      <c r="AT867" s="156"/>
      <c r="AU867" s="156"/>
      <c r="AV867" s="156"/>
      <c r="AW867" s="156"/>
      <c r="AX867" s="156"/>
      <c r="AY867" s="156">
        <f>N870</f>
        <v>0</v>
      </c>
      <c r="AZ867" s="48"/>
      <c r="BA867" s="48"/>
      <c r="BB867" s="48"/>
      <c r="BC867" s="48"/>
      <c r="BD867" s="48"/>
      <c r="BE867" s="48"/>
      <c r="BF867" s="48"/>
      <c r="BG867" s="48"/>
      <c r="BH867" s="48"/>
      <c r="BI867" s="48"/>
      <c r="BJ867" s="48"/>
      <c r="BK867" s="48"/>
      <c r="BL867" s="48"/>
      <c r="BM867" s="48"/>
      <c r="BN867" s="48"/>
    </row>
    <row r="868" spans="1:66" ht="11.25" customHeight="1">
      <c r="A868" s="220"/>
      <c r="B868" s="38"/>
      <c r="C868" s="205"/>
      <c r="D868" s="208"/>
      <c r="E868" s="57" t="s">
        <v>42</v>
      </c>
      <c r="F868" s="58" t="str">
        <f>IF(D867&lt;&gt;"", VLOOKUP(D867,'Base de Datos'!$A$2:$D1268,3,FALSE()),"")</f>
        <v/>
      </c>
      <c r="G868" s="205"/>
      <c r="H868" s="208"/>
      <c r="I868" s="57" t="s">
        <v>42</v>
      </c>
      <c r="J868" s="58" t="str">
        <f>IF(H867&lt;&gt;"", VLOOKUP(H867,'Base de Datos'!$A$2:$D1268,3,FALSE()),"")</f>
        <v/>
      </c>
      <c r="K868" s="205"/>
      <c r="L868" s="208"/>
      <c r="M868" s="57" t="s">
        <v>42</v>
      </c>
      <c r="N868" s="58" t="str">
        <f>IF(L867&lt;&gt;"", VLOOKUP(L867,'Base de Datos'!$A$2:$D1268,3,FALSE()),"")</f>
        <v/>
      </c>
      <c r="O868" s="43"/>
      <c r="P868" s="163"/>
      <c r="Q868" s="3"/>
      <c r="R868" s="15"/>
      <c r="S868" s="229"/>
      <c r="T868" s="230"/>
      <c r="U868" s="59"/>
      <c r="V868" s="47"/>
      <c r="W868" s="229"/>
      <c r="X868" s="230"/>
      <c r="Y868" s="59"/>
      <c r="Z868" s="47"/>
      <c r="AA868" s="229"/>
      <c r="AB868" s="230"/>
      <c r="AC868" s="59"/>
      <c r="AD868" s="48"/>
      <c r="AE868" s="240" t="s">
        <v>45</v>
      </c>
      <c r="AF868" s="230"/>
      <c r="AG868" s="161">
        <f t="array" aca="1" ref="AG868" ca="1">COUNTIFS(AP831:AP871, "💲", AY831:AY871, INDIRECT("AE" &amp; ROW())) + COUNTIFS(AP831:AP871, "📦", AY831:AY871, INDIRECT("AE" &amp; ROW())) + COUNTIFS(AP831:AP871, "✅", AY831:AY871, INDIRECT("AE" &amp; ROW()))</f>
        <v>0</v>
      </c>
      <c r="AH868" s="162">
        <f t="array" aca="1" ref="AH868" ca="1">COUNTIFS(AP831:AP871, "💲", AY831:AY871, INDIRECT("AE" &amp; ROW())) + COUNTIFS(AP831:AP871, "📦", AY831:AY871, INDIRECT("AE" &amp; ROW()))</f>
        <v>0</v>
      </c>
      <c r="AI868" s="139">
        <f t="array" aca="1" ref="AI868" ca="1">SUMIFS(AR831:AR871, AY831:AY871, INDIRECT("AE" &amp; ROW()), AP831:AP871, "💲") + SUMIFS(AR831:AR871, AY831:AY871, INDIRECT("AE" &amp; ROW()), AP831:AP871, "📦")</f>
        <v>0</v>
      </c>
      <c r="AJ868" s="139">
        <f t="array" aca="1" ref="AJ868" ca="1">(
    SUMIFS(AR831:AR871, AY831:AY871, INDIRECT("AE" &amp; ROW()), AP831:AP871, "💲") +
    SUMIFS(AR831:AR871, AY831:AY871, INDIRECT("AE" &amp; ROW()), AP831:AP871, "📦")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
        SUMIFS(AR831:AR871, AY831:AY871, INDIRECT("AE" &amp; ROW()), AP831:AP871, "💲", AS831:AS871, "Familiar") +
        SUMIFS(AR831:AR871, AY831:AY871, INDIRECT("AE" &amp; ROW()), AP831:AP871, "📦", AS831:AS871, "Familiar")
    ) / 2
)  -
(
    (
        SUMIFS(AR831:AR871, AY831:AY871, INDIRECT("AE" &amp; ROW()), AP831:AP871, "💲", AS831:AS871, "Exonerado ADH") +
        SUMIFS(AR831:AR871, AY831:AY871, INDIRECT("AE" &amp; ROW()), AP831:AP871, "📦", AS831:AS871, "Exonerado ADH")
    ) / 2
)  -
(
    (
        SUMIFS(AR831:AR871, AY831:AY871, INDIRECT("AE" &amp; ROW()), AP831:AP871, "💲", AS831:AS871, "Exonerado Doctor") +
        SUMIFS(AR831:AR871, AY831:AY871, INDIRECT("AE" &amp; ROW()), AP831:AP871, "📦", AS831:AS871, "Exonerado Doctor")
    ) / 2
)</f>
        <v>0</v>
      </c>
      <c r="AK868" s="139">
        <f t="array" aca="1" ref="AK868" ca="1">(
    SUMIFS(AR831:AR871, AY831:AY871, INDIRECT("AE" &amp; ROW()), AP831:AP871, "💲") +
    SUMIFS(AR831:AR871, AY831:AY871, INDIRECT("AE" &amp; ROW()), AP831:AP871, "📦")
) -
(
    SUMIFS(AR831:AR871, AY831:AY871, INDIRECT("AE" &amp; ROW()), AP831:AP871, "💲", AS831:AS871, "Familiar") +
    SUMIFS(AR831:AR871, AY831:AY871, INDIRECT("AE" &amp; ROW()), AP831:AP871, "📦", AS831:AS871, "Familiar")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SUMIFS(AR831:AR871, AY831:AY871, INDIRECT("AE" &amp; ROW()), AP831:AP871, "💲", AS831:AS871, "Exonerado ADH") +
    SUMIFS(AR831:AR871, AY831:AY871, INDIRECT("AE" &amp; ROW()), AP831:AP871, "📦", AS831:AS871, "Exonerado ADH")
) -
(
    (
        SUMIFS(AR831:AR871, AY831:AY871, INDIRECT("AE" &amp; ROW()), AP831:AP871, "💲", AS831:AS871, "Exonerado Doctor") +
        SUMIFS(AR831:AR871, AY831:AY871, INDIRECT("AE" &amp; ROW()), AP831:AP871, "📦", AS831:AS871, "Exonerado Doctor")
    ) / 2
) -
(
    (
        SUMIFS(AR831:AR871, AY831:AY871, INDIRECT("AE" &amp; ROW()), AP831:AP871, "💲", AS831:AS871, "") +
        SUMIFS(AR831:AR871, AY831:AY871, INDIRECT("AE" &amp; ROW()), AP831:AP871, "📦", AS831:AS871, "")
    ) / 2
)</f>
        <v>0</v>
      </c>
      <c r="AL868" s="140">
        <f t="array" aca="1" ref="AL868" ca="1">(
    SUMIFS(AR831:AR871, AY831:AY871, INDIRECT("AE" &amp; ROW()), AP831:AP871, "💲") +
    SUMIFS(AR831:AR871, AY831:AY871, INDIRECT("AE" &amp; ROW()), AP831:AP871, "📦")
) -
(
    (
        SUMIFS(AR831:AR871, AY831:AY871, INDIRECT("AE" &amp; ROW()), AP831:AP871, "💲", AS831:AS871, "Familiar") +
        SUMIFS(AR831:AR871, AY831:AY871, INDIRECT("AE" &amp; ROW()), AP831:AP871, "📦", AS831:AS871, "Familiar")
    ) / 2
) -
(
    (
        SUMIFS(AR831:AR871, AY831:AY871, INDIRECT("AE" &amp; ROW()), AP831:AP871, "💲", AS831:AS871, "Participante") +
        SUMIFS(AR831:AR871, AY831:AY871, INDIRECT("AE" &amp; ROW()), AP831:AP871, "📦", AS831:AS871, "Participante")
    ) / 2
) -
(
    (
        SUMIFS(AR831:AR871, AY831:AY871, INDIRECT("AE" &amp; ROW()), AP831:AP871, "💲", AS831:AS871, "Empleado") +
        SUMIFS(AR831:AR871, AY831:AY871, INDIRECT("AE" &amp; ROW()), AP831:AP871, "📦", AS831:AS871, "Empleado")
    ) / 2
) -
(
    (
        SUMIFS(AR831:AR871, AY831:AY871, INDIRECT("AE" &amp; ROW()), AP831:AP871, "💲", AS831:AS871, "Exonerado ADH") +
        SUMIFS(AR831:AR871, AY831:AY871, INDIRECT("AE" &amp; ROW()), AP831:AP871, "📦", AS831:AS871, "Exonerado ADH")
    ) / 2
) -
(
    SUMIFS(AR831:AR871, AY831:AY871, INDIRECT("AE" &amp; ROW()), AP831:AP871, "💲", AS831:AS871, "Exonerado Doctor") +
    SUMIFS(AR831:AR871, AY831:AY871, INDIRECT("AE" &amp; ROW()), AP831:AP871, "📦", AS831:AS871, "Exonerado Doctor")
) -
(
    (
        SUMIFS(AR831:AR871, AY831:AY871, INDIRECT("AE" &amp; ROW()), AP831:AP871, "💲", AS831:AS871, "") +
        SUMIFS(AR831:AR871, AY831:AY871, INDIRECT("AE" &amp; ROW()), AP831:AP871, "📦", AS831:AS871, "")
    ) / 2
)</f>
        <v>0</v>
      </c>
      <c r="AM868" s="48"/>
      <c r="AN868" s="156"/>
      <c r="AO868" s="156"/>
      <c r="AP868" s="156"/>
      <c r="AQ868" s="156">
        <f>L879</f>
        <v>0</v>
      </c>
      <c r="AR868" s="156"/>
      <c r="AS868" s="156"/>
      <c r="AT868" s="156"/>
      <c r="AU868" s="156"/>
      <c r="AV868" s="156"/>
      <c r="AW868" s="156"/>
      <c r="AX868" s="156"/>
      <c r="AY868" s="156">
        <f>N874</f>
        <v>0</v>
      </c>
      <c r="AZ868" s="48"/>
      <c r="BA868" s="48"/>
      <c r="BB868" s="48"/>
      <c r="BC868" s="48"/>
      <c r="BD868" s="48"/>
      <c r="BE868" s="48"/>
      <c r="BF868" s="48"/>
      <c r="BG868" s="48"/>
      <c r="BH868" s="48"/>
      <c r="BI868" s="48"/>
      <c r="BJ868" s="48"/>
      <c r="BK868" s="48"/>
      <c r="BL868" s="48"/>
      <c r="BM868" s="48"/>
      <c r="BN868" s="48"/>
    </row>
    <row r="869" spans="1:66" ht="11.25" customHeight="1">
      <c r="A869" s="220"/>
      <c r="B869" s="38"/>
      <c r="C869" s="205"/>
      <c r="D869" s="208"/>
      <c r="E869" s="57" t="s">
        <v>44</v>
      </c>
      <c r="F869" s="58" t="str">
        <f>IF(D867&lt;&gt;"", VLOOKUP(D867,'Base de Datos'!$A$2:$D1268,4,FALSE()),"")</f>
        <v/>
      </c>
      <c r="G869" s="205"/>
      <c r="H869" s="208"/>
      <c r="I869" s="57" t="s">
        <v>44</v>
      </c>
      <c r="J869" s="58" t="str">
        <f>IF(H867&lt;&gt;"", VLOOKUP(H867,'Base de Datos'!$A$2:$D1268,4,FALSE()),"")</f>
        <v/>
      </c>
      <c r="K869" s="205"/>
      <c r="L869" s="208"/>
      <c r="M869" s="57" t="s">
        <v>44</v>
      </c>
      <c r="N869" s="58" t="str">
        <f>IF(L867&lt;&gt;"", VLOOKUP(L867,'Base de Datos'!$A$2:$D1268,4,FALSE()),"")</f>
        <v/>
      </c>
      <c r="O869" s="43"/>
      <c r="P869" s="163"/>
      <c r="Q869" s="3"/>
      <c r="R869" s="15"/>
      <c r="S869" s="229"/>
      <c r="T869" s="230"/>
      <c r="U869" s="59"/>
      <c r="V869" s="47"/>
      <c r="W869" s="229"/>
      <c r="X869" s="230"/>
      <c r="Y869" s="59"/>
      <c r="Z869" s="47"/>
      <c r="AA869" s="229"/>
      <c r="AB869" s="230"/>
      <c r="AC869" s="59"/>
      <c r="AD869" s="48"/>
      <c r="AE869" s="240" t="s">
        <v>47</v>
      </c>
      <c r="AF869" s="230"/>
      <c r="AG869" s="161">
        <f t="array" aca="1" ref="AG869" ca="1">COUNTIFS(AP831:AP871, "💲", AY831:AY871, INDIRECT("AE" &amp; ROW())) + COUNTIFS(AP831:AP871, "📦", AY831:AY871, INDIRECT("AE" &amp; ROW())) + COUNTIFS(AP831:AP871, "✅", AY831:AY871, INDIRECT("AE" &amp; ROW()))</f>
        <v>0</v>
      </c>
      <c r="AH869" s="162">
        <f t="array" aca="1" ref="AH869" ca="1">COUNTIFS(AP831:AP871, "💲", AY831:AY871, INDIRECT("AE" &amp; ROW())) + COUNTIFS(AP831:AP871, "📦", AY831:AY871, INDIRECT("AE" &amp; ROW()))</f>
        <v>0</v>
      </c>
      <c r="AI869" s="139">
        <f t="array" aca="1" ref="AI869" ca="1">SUMIFS(AR831:AR871, AY831:AY871, INDIRECT("AE" &amp; ROW()), AP831:AP871, "💲") + SUMIFS(AR831:AR871, AY831:AY871, INDIRECT("AE" &amp; ROW()), AP831:AP871, "📦")</f>
        <v>0</v>
      </c>
      <c r="AJ869" s="139">
        <f t="array" aca="1" ref="AJ869" ca="1">(
    SUMIFS(AR831:AR871, AY831:AY871, INDIRECT("AE" &amp; ROW()), AP831:AP871, "💲") +
    SUMIFS(AR831:AR871, AY831:AY871, INDIRECT("AE" &amp; ROW()), AP831:AP871, "📦")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
        SUMIFS(AR831:AR871, AY831:AY871, INDIRECT("AE" &amp; ROW()), AP831:AP871, "💲", AS831:AS871, "Familiar") +
        SUMIFS(AR831:AR871, AY831:AY871, INDIRECT("AE" &amp; ROW()), AP831:AP871, "📦", AS831:AS871, "Familiar")
    ) / 2
)  -
(
    (
        SUMIFS(AR831:AR871, AY831:AY871, INDIRECT("AE" &amp; ROW()), AP831:AP871, "💲", AS831:AS871, "Exonerado ADH") +
        SUMIFS(AR831:AR871, AY831:AY871, INDIRECT("AE" &amp; ROW()), AP831:AP871, "📦", AS831:AS871, "Exonerado ADH")
    ) / 2
)  -
(
    (
        SUMIFS(AR831:AR871, AY831:AY871, INDIRECT("AE" &amp; ROW()), AP831:AP871, "💲", AS831:AS871, "Exonerado Doctor") +
        SUMIFS(AR831:AR871, AY831:AY871, INDIRECT("AE" &amp; ROW()), AP831:AP871, "📦", AS831:AS871, "Exonerado Doctor")
    ) / 2
)</f>
        <v>0</v>
      </c>
      <c r="AK869" s="139">
        <f t="array" aca="1" ref="AK869" ca="1">(
    SUMIFS(AR831:AR871, AY831:AY871, INDIRECT("AE" &amp; ROW()), AP831:AP871, "💲") +
    SUMIFS(AR831:AR871, AY831:AY871, INDIRECT("AE" &amp; ROW()), AP831:AP871, "📦")
) -
(
    SUMIFS(AR831:AR871, AY831:AY871, INDIRECT("AE" &amp; ROW()), AP831:AP871, "💲", AS831:AS871, "Familiar") +
    SUMIFS(AR831:AR871, AY831:AY871, INDIRECT("AE" &amp; ROW()), AP831:AP871, "📦", AS831:AS871, "Familiar")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SUMIFS(AR831:AR871, AY831:AY871, INDIRECT("AE" &amp; ROW()), AP831:AP871, "💲", AS831:AS871, "Exonerado ADH") +
    SUMIFS(AR831:AR871, AY831:AY871, INDIRECT("AE" &amp; ROW()), AP831:AP871, "📦", AS831:AS871, "Exonerado ADH")
) -
(
    (
        SUMIFS(AR831:AR871, AY831:AY871, INDIRECT("AE" &amp; ROW()), AP831:AP871, "💲", AS831:AS871, "Exonerado Doctor") +
        SUMIFS(AR831:AR871, AY831:AY871, INDIRECT("AE" &amp; ROW()), AP831:AP871, "📦", AS831:AS871, "Exonerado Doctor")
    ) / 2
) -
(
    (
        SUMIFS(AR831:AR871, AY831:AY871, INDIRECT("AE" &amp; ROW()), AP831:AP871, "💲", AS831:AS871, "") +
        SUMIFS(AR831:AR871, AY831:AY871, INDIRECT("AE" &amp; ROW()), AP831:AP871, "📦", AS831:AS871, "")
    ) / 2
)</f>
        <v>0</v>
      </c>
      <c r="AL869" s="140">
        <f t="array" aca="1" ref="AL869" ca="1">(
    SUMIFS(AR831:AR871, AY831:AY871, INDIRECT("AE" &amp; ROW()), AP831:AP871, "💲") +
    SUMIFS(AR831:AR871, AY831:AY871, INDIRECT("AE" &amp; ROW()), AP831:AP871, "📦")
) -
(
    (
        SUMIFS(AR831:AR871, AY831:AY871, INDIRECT("AE" &amp; ROW()), AP831:AP871, "💲", AS831:AS871, "Familiar") +
        SUMIFS(AR831:AR871, AY831:AY871, INDIRECT("AE" &amp; ROW()), AP831:AP871, "📦", AS831:AS871, "Familiar")
    ) / 2
) -
(
    (
        SUMIFS(AR831:AR871, AY831:AY871, INDIRECT("AE" &amp; ROW()), AP831:AP871, "💲", AS831:AS871, "Participante") +
        SUMIFS(AR831:AR871, AY831:AY871, INDIRECT("AE" &amp; ROW()), AP831:AP871, "📦", AS831:AS871, "Participante")
    ) / 2
) -
(
    (
        SUMIFS(AR831:AR871, AY831:AY871, INDIRECT("AE" &amp; ROW()), AP831:AP871, "💲", AS831:AS871, "Empleado") +
        SUMIFS(AR831:AR871, AY831:AY871, INDIRECT("AE" &amp; ROW()), AP831:AP871, "📦", AS831:AS871, "Empleado")
    ) / 2
) -
(
    (
        SUMIFS(AR831:AR871, AY831:AY871, INDIRECT("AE" &amp; ROW()), AP831:AP871, "💲", AS831:AS871, "Exonerado ADH") +
        SUMIFS(AR831:AR871, AY831:AY871, INDIRECT("AE" &amp; ROW()), AP831:AP871, "📦", AS831:AS871, "Exonerado ADH")
    ) / 2
) -
(
    SUMIFS(AR831:AR871, AY831:AY871, INDIRECT("AE" &amp; ROW()), AP831:AP871, "💲", AS831:AS871, "Exonerado Doctor") +
    SUMIFS(AR831:AR871, AY831:AY871, INDIRECT("AE" &amp; ROW()), AP831:AP871, "📦", AS831:AS871, "Exonerado Doctor")
) -
(
    (
        SUMIFS(AR831:AR871, AY831:AY871, INDIRECT("AE" &amp; ROW()), AP831:AP871, "💲", AS831:AS871, "") +
        SUMIFS(AR831:AR871, AY831:AY871, INDIRECT("AE" &amp; ROW()), AP831:AP871, "📦", AS831:AS871, "")
    ) / 2
)</f>
        <v>0</v>
      </c>
      <c r="AM869" s="48"/>
      <c r="AN869" s="156"/>
      <c r="AO869" s="156"/>
      <c r="AP869" s="156"/>
      <c r="AQ869" s="156"/>
      <c r="AR869" s="156"/>
      <c r="AS869" s="156"/>
      <c r="AT869" s="156"/>
      <c r="AU869" s="156"/>
      <c r="AV869" s="156"/>
      <c r="AW869" s="156"/>
      <c r="AX869" s="156"/>
      <c r="AY869" s="156">
        <f>N878</f>
        <v>0</v>
      </c>
      <c r="AZ869" s="48"/>
      <c r="BA869" s="48"/>
      <c r="BB869" s="48"/>
      <c r="BC869" s="48"/>
      <c r="BD869" s="48"/>
      <c r="BE869" s="48"/>
      <c r="BF869" s="48"/>
      <c r="BG869" s="48"/>
      <c r="BH869" s="48"/>
      <c r="BI869" s="48"/>
      <c r="BJ869" s="48"/>
      <c r="BK869" s="48"/>
      <c r="BL869" s="48"/>
      <c r="BM869" s="48"/>
      <c r="BN869" s="48"/>
    </row>
    <row r="870" spans="1:66" ht="11.25" customHeight="1">
      <c r="A870" s="221"/>
      <c r="B870" s="38"/>
      <c r="C870" s="206"/>
      <c r="D870" s="209"/>
      <c r="E870" s="85" t="s">
        <v>46</v>
      </c>
      <c r="F870" s="86"/>
      <c r="G870" s="206"/>
      <c r="H870" s="209"/>
      <c r="I870" s="85" t="s">
        <v>46</v>
      </c>
      <c r="J870" s="108"/>
      <c r="K870" s="206"/>
      <c r="L870" s="209"/>
      <c r="M870" s="85" t="s">
        <v>46</v>
      </c>
      <c r="N870" s="108"/>
      <c r="O870" s="43"/>
      <c r="P870" s="163"/>
      <c r="Q870" s="3"/>
      <c r="R870" s="15"/>
      <c r="S870" s="227" t="str">
        <f>IF(OR(S867="Empleado",S867="Familiar"),"Nombre del Empleado","N° Factura")</f>
        <v>N° Factura</v>
      </c>
      <c r="T870" s="228"/>
      <c r="U870" s="89"/>
      <c r="V870" s="47"/>
      <c r="W870" s="227" t="str">
        <f>IF(OR(W867="Empleado",W867="Familiar"),"Nombre del Empleado","N° Factura")</f>
        <v>N° Factura</v>
      </c>
      <c r="X870" s="228"/>
      <c r="Y870" s="89"/>
      <c r="Z870" s="47"/>
      <c r="AA870" s="227" t="str">
        <f>IF(OR(AA867="Empleado",AA867="Familiar"),"Nombre del Empleado","N° Factura")</f>
        <v>N° Factura</v>
      </c>
      <c r="AB870" s="228"/>
      <c r="AC870" s="111"/>
      <c r="AD870" s="48"/>
      <c r="AE870" s="240" t="s">
        <v>48</v>
      </c>
      <c r="AF870" s="230"/>
      <c r="AG870" s="161">
        <f t="array" aca="1" ref="AG870" ca="1">COUNTIFS(AP831:AP871, "💲", AY831:AY871, INDIRECT("AE" &amp; ROW())) + COUNTIFS(AP831:AP871, "📦", AY831:AY871, INDIRECT("AE" &amp; ROW())) + COUNTIFS(AP831:AP871, "✅", AY831:AY871, INDIRECT("AE" &amp; ROW()))</f>
        <v>0</v>
      </c>
      <c r="AH870" s="162">
        <f t="array" aca="1" ref="AH870" ca="1">COUNTIFS(AP831:AP871, "💲", AY831:AY871, INDIRECT("AE" &amp; ROW())) + COUNTIFS(AP831:AP871, "📦", AY831:AY871, INDIRECT("AE" &amp; ROW()))</f>
        <v>0</v>
      </c>
      <c r="AI870" s="139">
        <f t="array" aca="1" ref="AI870" ca="1">SUMIFS(AR831:AR871, AY831:AY871, INDIRECT("AE" &amp; ROW()), AP831:AP871, "💲") + SUMIFS(AR831:AR871, AY831:AY871, INDIRECT("AE" &amp; ROW()), AP831:AP871, "📦")</f>
        <v>0</v>
      </c>
      <c r="AJ870" s="139">
        <f t="array" aca="1" ref="AJ870" ca="1">(
    SUMIFS(AR831:AR871, AY831:AY871, INDIRECT("AE" &amp; ROW()), AP831:AP871, "💲") +
    SUMIFS(AR831:AR871, AY831:AY871, INDIRECT("AE" &amp; ROW()), AP831:AP871, "📦")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
        SUMIFS(AR831:AR871, AY831:AY871, INDIRECT("AE" &amp; ROW()), AP831:AP871, "💲", AS831:AS871, "Familiar") +
        SUMIFS(AR831:AR871, AY831:AY871, INDIRECT("AE" &amp; ROW()), AP831:AP871, "📦", AS831:AS871, "Familiar")
    ) / 2
)  -
(
    (
        SUMIFS(AR831:AR871, AY831:AY871, INDIRECT("AE" &amp; ROW()), AP831:AP871, "💲", AS831:AS871, "Exonerado ADH") +
        SUMIFS(AR831:AR871, AY831:AY871, INDIRECT("AE" &amp; ROW()), AP831:AP871, "📦", AS831:AS871, "Exonerado ADH")
    ) / 2
)  -
(
    (
        SUMIFS(AR831:AR871, AY831:AY871, INDIRECT("AE" &amp; ROW()), AP831:AP871, "💲", AS831:AS871, "Exonerado Doctor") +
        SUMIFS(AR831:AR871, AY831:AY871, INDIRECT("AE" &amp; ROW()), AP831:AP871, "📦", AS831:AS871, "Exonerado Doctor")
    ) / 2
)</f>
        <v>0</v>
      </c>
      <c r="AK870" s="139">
        <f t="array" aca="1" ref="AK870" ca="1">(
    SUMIFS(AR831:AR871, AY831:AY871, INDIRECT("AE" &amp; ROW()), AP831:AP871, "💲") +
    SUMIFS(AR831:AR871, AY831:AY871, INDIRECT("AE" &amp; ROW()), AP831:AP871, "📦")
) -
(
    SUMIFS(AR831:AR871, AY831:AY871, INDIRECT("AE" &amp; ROW()), AP831:AP871, "💲", AS831:AS871, "Familiar") +
    SUMIFS(AR831:AR871, AY831:AY871, INDIRECT("AE" &amp; ROW()), AP831:AP871, "📦", AS831:AS871, "Familiar")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SUMIFS(AR831:AR871, AY831:AY871, INDIRECT("AE" &amp; ROW()), AP831:AP871, "💲", AS831:AS871, "Exonerado ADH") +
    SUMIFS(AR831:AR871, AY831:AY871, INDIRECT("AE" &amp; ROW()), AP831:AP871, "📦", AS831:AS871, "Exonerado ADH")
) -
(
    (
        SUMIFS(AR831:AR871, AY831:AY871, INDIRECT("AE" &amp; ROW()), AP831:AP871, "💲", AS831:AS871, "Exonerado Doctor") +
        SUMIFS(AR831:AR871, AY831:AY871, INDIRECT("AE" &amp; ROW()), AP831:AP871, "📦", AS831:AS871, "Exonerado Doctor")
    ) / 2
) -
(
    (
        SUMIFS(AR831:AR871, AY831:AY871, INDIRECT("AE" &amp; ROW()), AP831:AP871, "💲", AS831:AS871, "") +
        SUMIFS(AR831:AR871, AY831:AY871, INDIRECT("AE" &amp; ROW()), AP831:AP871, "📦", AS831:AS871, "")
    ) / 2
)</f>
        <v>0</v>
      </c>
      <c r="AL870" s="140">
        <f t="array" aca="1" ref="AL870" ca="1">(
    SUMIFS(AR831:AR871, AY831:AY871, INDIRECT("AE" &amp; ROW()), AP831:AP871, "💲") +
    SUMIFS(AR831:AR871, AY831:AY871, INDIRECT("AE" &amp; ROW()), AP831:AP871, "📦")
) -
(
    (
        SUMIFS(AR831:AR871, AY831:AY871, INDIRECT("AE" &amp; ROW()), AP831:AP871, "💲", AS831:AS871, "Familiar") +
        SUMIFS(AR831:AR871, AY831:AY871, INDIRECT("AE" &amp; ROW()), AP831:AP871, "📦", AS831:AS871, "Familiar")
    ) / 2
) -
(
    (
        SUMIFS(AR831:AR871, AY831:AY871, INDIRECT("AE" &amp; ROW()), AP831:AP871, "💲", AS831:AS871, "Participante") +
        SUMIFS(AR831:AR871, AY831:AY871, INDIRECT("AE" &amp; ROW()), AP831:AP871, "📦", AS831:AS871, "Participante")
    ) / 2
) -
(
    (
        SUMIFS(AR831:AR871, AY831:AY871, INDIRECT("AE" &amp; ROW()), AP831:AP871, "💲", AS831:AS871, "Empleado") +
        SUMIFS(AR831:AR871, AY831:AY871, INDIRECT("AE" &amp; ROW()), AP831:AP871, "📦", AS831:AS871, "Empleado")
    ) / 2
) -
(
    (
        SUMIFS(AR831:AR871, AY831:AY871, INDIRECT("AE" &amp; ROW()), AP831:AP871, "💲", AS831:AS871, "Exonerado ADH") +
        SUMIFS(AR831:AR871, AY831:AY871, INDIRECT("AE" &amp; ROW()), AP831:AP871, "📦", AS831:AS871, "Exonerado ADH")
    ) / 2
) -
(
    SUMIFS(AR831:AR871, AY831:AY871, INDIRECT("AE" &amp; ROW()), AP831:AP871, "💲", AS831:AS871, "Exonerado Doctor") +
    SUMIFS(AR831:AR871, AY831:AY871, INDIRECT("AE" &amp; ROW()), AP831:AP871, "📦", AS831:AS871, "Exonerado Doctor")
) -
(
    (
        SUMIFS(AR831:AR871, AY831:AY871, INDIRECT("AE" &amp; ROW()), AP831:AP871, "💲", AS831:AS871, "") +
        SUMIFS(AR831:AR871, AY831:AY871, INDIRECT("AE" &amp; ROW()), AP831:AP871, "📦", AS831:AS871, "")
    ) / 2
)</f>
        <v>0</v>
      </c>
      <c r="AM870" s="48"/>
      <c r="AN870" s="156"/>
      <c r="AO870" s="156"/>
      <c r="AP870" s="156"/>
      <c r="AQ870" s="156"/>
      <c r="AR870" s="156"/>
      <c r="AS870" s="156"/>
      <c r="AT870" s="156"/>
      <c r="AU870" s="156"/>
      <c r="AV870" s="156"/>
      <c r="AW870" s="156"/>
      <c r="AX870" s="156"/>
      <c r="AY870" s="156">
        <f>N882</f>
        <v>0</v>
      </c>
      <c r="AZ870" s="48"/>
      <c r="BA870" s="48"/>
      <c r="BB870" s="48"/>
      <c r="BC870" s="48"/>
      <c r="BD870" s="48"/>
      <c r="BE870" s="48"/>
      <c r="BF870" s="48"/>
      <c r="BG870" s="48"/>
      <c r="BH870" s="48"/>
      <c r="BI870" s="48"/>
      <c r="BJ870" s="48"/>
      <c r="BK870" s="48"/>
      <c r="BL870" s="48"/>
      <c r="BM870" s="48"/>
      <c r="BN870" s="48"/>
    </row>
    <row r="871" spans="1:66" ht="11.25" customHeight="1">
      <c r="A871" s="222">
        <f>A867+$Q$13/1440</f>
        <v>0.74999999999999978</v>
      </c>
      <c r="B871" s="38"/>
      <c r="C871" s="204"/>
      <c r="D871" s="207"/>
      <c r="E871" s="40" t="s">
        <v>36</v>
      </c>
      <c r="F871" s="42" t="str">
        <f>IF(D871&lt;&gt;"", VLOOKUP(D871,'Base de Datos'!$A$2:$D1268,2,FALSE()),"")</f>
        <v/>
      </c>
      <c r="G871" s="204"/>
      <c r="H871" s="216"/>
      <c r="I871" s="40" t="s">
        <v>36</v>
      </c>
      <c r="J871" s="42" t="str">
        <f>IF(H871&lt;&gt;"", VLOOKUP(H871,'Base de Datos'!$A$2:$D1268,2,FALSE()),"")</f>
        <v/>
      </c>
      <c r="K871" s="204"/>
      <c r="L871" s="216"/>
      <c r="M871" s="40" t="s">
        <v>36</v>
      </c>
      <c r="N871" s="42" t="str">
        <f>IF(L871&lt;&gt;"", VLOOKUP(L871,'Base de Datos'!$A$2:$D1268,2,FALSE()),"")</f>
        <v/>
      </c>
      <c r="O871" s="43"/>
      <c r="P871" s="163"/>
      <c r="Q871" s="3"/>
      <c r="R871" s="15"/>
      <c r="S871" s="45"/>
      <c r="T871" s="45" t="s">
        <v>37</v>
      </c>
      <c r="U871" s="46"/>
      <c r="V871" s="47"/>
      <c r="W871" s="45"/>
      <c r="X871" s="45" t="s">
        <v>37</v>
      </c>
      <c r="Y871" s="46"/>
      <c r="Z871" s="47"/>
      <c r="AA871" s="45"/>
      <c r="AB871" s="45" t="s">
        <v>37</v>
      </c>
      <c r="AC871" s="46"/>
      <c r="AD871" s="48"/>
      <c r="AE871" s="240" t="s">
        <v>49</v>
      </c>
      <c r="AF871" s="230"/>
      <c r="AG871" s="161">
        <f t="array" aca="1" ref="AG871" ca="1">COUNTIFS(AP831:AP871, "💲", AY831:AY871, INDIRECT("AE" &amp; ROW())) + COUNTIFS(AP831:AP871, "📦", AY831:AY871, INDIRECT("AE" &amp; ROW())) + COUNTIFS(AP831:AP871, "✅", AY831:AY871, INDIRECT("AE" &amp; ROW()))</f>
        <v>0</v>
      </c>
      <c r="AH871" s="162">
        <f t="array" aca="1" ref="AH871" ca="1">COUNTIFS(AP831:AP871, "💲", AY831:AY871, INDIRECT("AE" &amp; ROW())) + COUNTIFS(AP831:AP871, "📦", AY831:AY871, INDIRECT("AE" &amp; ROW()))</f>
        <v>0</v>
      </c>
      <c r="AI871" s="139">
        <f t="array" aca="1" ref="AI871" ca="1">SUMIFS(AR831:AR871, AY831:AY871, INDIRECT("AE" &amp; ROW()), AP831:AP871, "💲") + SUMIFS(AR831:AR871, AY831:AY871, INDIRECT("AE" &amp; ROW()), AP831:AP871, "📦")</f>
        <v>0</v>
      </c>
      <c r="AJ871" s="139">
        <f t="array" aca="1" ref="AJ871" ca="1">(
    SUMIFS(AR831:AR871, AY831:AY871, INDIRECT("AE" &amp; ROW()), AP831:AP871, "💲") +
    SUMIFS(AR831:AR871, AY831:AY871, INDIRECT("AE" &amp; ROW()), AP831:AP871, "📦")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
        SUMIFS(AR831:AR871, AY831:AY871, INDIRECT("AE" &amp; ROW()), AP831:AP871, "💲", AS831:AS871, "Familiar") +
        SUMIFS(AR831:AR871, AY831:AY871, INDIRECT("AE" &amp; ROW()), AP831:AP871, "📦", AS831:AS871, "Familiar")
    ) / 2
)  -
(
    (
        SUMIFS(AR831:AR871, AY831:AY871, INDIRECT("AE" &amp; ROW()), AP831:AP871, "💲", AS831:AS871, "Exonerado ADH") +
        SUMIFS(AR831:AR871, AY831:AY871, INDIRECT("AE" &amp; ROW()), AP831:AP871, "📦", AS831:AS871, "Exonerado ADH")
    ) / 2
)  -
(
    (
        SUMIFS(AR831:AR871, AY831:AY871, INDIRECT("AE" &amp; ROW()), AP831:AP871, "💲", AS831:AS871, "Exonerado Doctor") +
        SUMIFS(AR831:AR871, AY831:AY871, INDIRECT("AE" &amp; ROW()), AP831:AP871, "📦", AS831:AS871, "Exonerado Doctor")
    ) / 2
)</f>
        <v>0</v>
      </c>
      <c r="AK871" s="139">
        <f t="array" aca="1" ref="AK871" ca="1">(
    SUMIFS(AR831:AR871, AY831:AY871, INDIRECT("AE" &amp; ROW()), AP831:AP871, "💲") +
    SUMIFS(AR831:AR871, AY831:AY871, INDIRECT("AE" &amp; ROW()), AP831:AP871, "📦")
) -
(
    SUMIFS(AR831:AR871, AY831:AY871, INDIRECT("AE" &amp; ROW()), AP831:AP871, "💲", AS831:AS871, "Familiar") +
    SUMIFS(AR831:AR871, AY831:AY871, INDIRECT("AE" &amp; ROW()), AP831:AP871, "📦", AS831:AS871, "Familiar")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SUMIFS(AR831:AR871, AY831:AY871, INDIRECT("AE" &amp; ROW()), AP831:AP871, "💲", AS831:AS871, "Exonerado ADH") +
    SUMIFS(AR831:AR871, AY831:AY871, INDIRECT("AE" &amp; ROW()), AP831:AP871, "📦", AS831:AS871, "Exonerado ADH")
) -
(
    (
        SUMIFS(AR831:AR871, AY831:AY871, INDIRECT("AE" &amp; ROW()), AP831:AP871, "💲", AS831:AS871, "Exonerado Doctor") +
        SUMIFS(AR831:AR871, AY831:AY871, INDIRECT("AE" &amp; ROW()), AP831:AP871, "📦", AS831:AS871, "Exonerado Doctor")
    ) / 2
) -
(
    (
        SUMIFS(AR831:AR871, AY831:AY871, INDIRECT("AE" &amp; ROW()), AP831:AP871, "💲", AS831:AS871, "") +
        SUMIFS(AR831:AR871, AY831:AY871, INDIRECT("AE" &amp; ROW()), AP831:AP871, "📦", AS831:AS871, "")
    ) / 2
)</f>
        <v>0</v>
      </c>
      <c r="AL871" s="140">
        <f t="array" aca="1" ref="AL871" ca="1">(
    SUMIFS(AR831:AR871, AY831:AY871, INDIRECT("AE" &amp; ROW()), AP831:AP871, "💲") +
    SUMIFS(AR831:AR871, AY831:AY871, INDIRECT("AE" &amp; ROW()), AP831:AP871, "📦")
) -
(
    (
        SUMIFS(AR831:AR871, AY831:AY871, INDIRECT("AE" &amp; ROW()), AP831:AP871, "💲", AS831:AS871, "Familiar") +
        SUMIFS(AR831:AR871, AY831:AY871, INDIRECT("AE" &amp; ROW()), AP831:AP871, "📦", AS831:AS871, "Familiar")
    ) / 2
) -
(
    (
        SUMIFS(AR831:AR871, AY831:AY871, INDIRECT("AE" &amp; ROW()), AP831:AP871, "💲", AS831:AS871, "Participante") +
        SUMIFS(AR831:AR871, AY831:AY871, INDIRECT("AE" &amp; ROW()), AP831:AP871, "📦", AS831:AS871, "Participante")
    ) / 2
) -
(
    (
        SUMIFS(AR831:AR871, AY831:AY871, INDIRECT("AE" &amp; ROW()), AP831:AP871, "💲", AS831:AS871, "Empleado") +
        SUMIFS(AR831:AR871, AY831:AY871, INDIRECT("AE" &amp; ROW()), AP831:AP871, "📦", AS831:AS871, "Empleado")
    ) / 2
) -
(
    (
        SUMIFS(AR831:AR871, AY831:AY871, INDIRECT("AE" &amp; ROW()), AP831:AP871, "💲", AS831:AS871, "Exonerado ADH") +
        SUMIFS(AR831:AR871, AY831:AY871, INDIRECT("AE" &amp; ROW()), AP831:AP871, "📦", AS831:AS871, "Exonerado ADH")
    ) / 2
) -
(
    SUMIFS(AR831:AR871, AY831:AY871, INDIRECT("AE" &amp; ROW()), AP831:AP871, "💲", AS831:AS871, "Exonerado Doctor") +
    SUMIFS(AR831:AR871, AY831:AY871, INDIRECT("AE" &amp; ROW()), AP831:AP871, "📦", AS831:AS871, "Exonerado Doctor")
) -
(
    (
        SUMIFS(AR831:AR871, AY831:AY871, INDIRECT("AE" &amp; ROW()), AP831:AP871, "💲", AS831:AS871, "") +
        SUMIFS(AR831:AR871, AY831:AY871, INDIRECT("AE" &amp; ROW()), AP831:AP871, "📦", AS831:AS871, "")
    ) / 2
)</f>
        <v>0</v>
      </c>
      <c r="AM871" s="48"/>
      <c r="AN871" s="156"/>
      <c r="AO871" s="156"/>
      <c r="AP871" s="156"/>
      <c r="AQ871" s="156"/>
      <c r="AR871" s="156"/>
      <c r="AS871" s="156"/>
      <c r="AT871" s="156"/>
      <c r="AU871" s="156"/>
      <c r="AV871" s="156"/>
      <c r="AW871" s="156"/>
      <c r="AX871" s="156"/>
      <c r="AY871" s="156"/>
      <c r="AZ871" s="48"/>
      <c r="BA871" s="48"/>
      <c r="BB871" s="48"/>
      <c r="BC871" s="48"/>
      <c r="BD871" s="48"/>
      <c r="BE871" s="48"/>
      <c r="BF871" s="48"/>
      <c r="BG871" s="48"/>
      <c r="BH871" s="48"/>
      <c r="BI871" s="48"/>
      <c r="BJ871" s="48"/>
      <c r="BK871" s="48"/>
      <c r="BL871" s="48"/>
      <c r="BM871" s="48"/>
      <c r="BN871" s="48"/>
    </row>
    <row r="872" spans="1:66" ht="11.25" customHeight="1">
      <c r="A872" s="220"/>
      <c r="B872" s="38"/>
      <c r="C872" s="205"/>
      <c r="D872" s="208"/>
      <c r="E872" s="57" t="s">
        <v>42</v>
      </c>
      <c r="F872" s="58" t="str">
        <f>IF(D871&lt;&gt;"", VLOOKUP(D871,'Base de Datos'!$A$2:$D1268,3,FALSE()),"")</f>
        <v/>
      </c>
      <c r="G872" s="205"/>
      <c r="H872" s="208"/>
      <c r="I872" s="57" t="s">
        <v>42</v>
      </c>
      <c r="J872" s="58" t="str">
        <f>IF(H871&lt;&gt;"", VLOOKUP(H871,'Base de Datos'!$A$2:$D1268,3,FALSE()),"")</f>
        <v/>
      </c>
      <c r="K872" s="205"/>
      <c r="L872" s="208"/>
      <c r="M872" s="57" t="s">
        <v>42</v>
      </c>
      <c r="N872" s="58" t="str">
        <f>IF(L871&lt;&gt;"", VLOOKUP(L871,'Base de Datos'!$A$2:$D1268,3,FALSE()),"")</f>
        <v/>
      </c>
      <c r="O872" s="43"/>
      <c r="P872" s="163"/>
      <c r="Q872" s="3"/>
      <c r="R872" s="15"/>
      <c r="S872" s="229"/>
      <c r="T872" s="230"/>
      <c r="U872" s="59"/>
      <c r="V872" s="47"/>
      <c r="W872" s="229"/>
      <c r="X872" s="230"/>
      <c r="Y872" s="59"/>
      <c r="Z872" s="47"/>
      <c r="AA872" s="229"/>
      <c r="AB872" s="230"/>
      <c r="AC872" s="59"/>
      <c r="AD872" s="48"/>
      <c r="AE872" s="240" t="s">
        <v>51</v>
      </c>
      <c r="AF872" s="230"/>
      <c r="AG872" s="161">
        <f t="array" aca="1" ref="AG872" ca="1">COUNTIFS(AP831:AP871, "💲", AY831:AY871, INDIRECT("AE" &amp; ROW())) + COUNTIFS(AP831:AP871, "📦", AY831:AY871, INDIRECT("AE" &amp; ROW())) + COUNTIFS(AP831:AP871, "✅", AY831:AY871, INDIRECT("AE" &amp; ROW()))</f>
        <v>0</v>
      </c>
      <c r="AH872" s="162">
        <f t="array" aca="1" ref="AH872" ca="1">COUNTIFS(AP831:AP871, "💲", AY831:AY871, INDIRECT("AE" &amp; ROW())) + COUNTIFS(AP831:AP871, "📦", AY831:AY871, INDIRECT("AE" &amp; ROW()))</f>
        <v>0</v>
      </c>
      <c r="AI872" s="139">
        <f t="array" aca="1" ref="AI872" ca="1">SUMIFS(AR831:AR871, AY831:AY871, INDIRECT("AE" &amp; ROW()), AP831:AP871, "💲") + SUMIFS(AR831:AR871, AY831:AY871, INDIRECT("AE" &amp; ROW()), AP831:AP871, "📦")</f>
        <v>0</v>
      </c>
      <c r="AJ872" s="139">
        <f t="array" aca="1" ref="AJ872" ca="1">(
    SUMIFS(AR831:AR871, AY831:AY871, INDIRECT("AE" &amp; ROW()), AP831:AP871, "💲") +
    SUMIFS(AR831:AR871, AY831:AY871, INDIRECT("AE" &amp; ROW()), AP831:AP871, "📦")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
        SUMIFS(AR831:AR871, AY831:AY871, INDIRECT("AE" &amp; ROW()), AP831:AP871, "💲", AS831:AS871, "Familiar") +
        SUMIFS(AR831:AR871, AY831:AY871, INDIRECT("AE" &amp; ROW()), AP831:AP871, "📦", AS831:AS871, "Familiar")
    ) / 2
)  -
(
    (
        SUMIFS(AR831:AR871, AY831:AY871, INDIRECT("AE" &amp; ROW()), AP831:AP871, "💲", AS831:AS871, "Exonerado ADH") +
        SUMIFS(AR831:AR871, AY831:AY871, INDIRECT("AE" &amp; ROW()), AP831:AP871, "📦", AS831:AS871, "Exonerado ADH")
    ) / 2
)  -
(
    (
        SUMIFS(AR831:AR871, AY831:AY871, INDIRECT("AE" &amp; ROW()), AP831:AP871, "💲", AS831:AS871, "Exonerado Doctor") +
        SUMIFS(AR831:AR871, AY831:AY871, INDIRECT("AE" &amp; ROW()), AP831:AP871, "📦", AS831:AS871, "Exonerado Doctor")
    ) / 2
)</f>
        <v>0</v>
      </c>
      <c r="AK872" s="139">
        <f t="array" aca="1" ref="AK872" ca="1">(
    SUMIFS(AR831:AR871, AY831:AY871, INDIRECT("AE" &amp; ROW()), AP831:AP871, "💲") +
    SUMIFS(AR831:AR871, AY831:AY871, INDIRECT("AE" &amp; ROW()), AP831:AP871, "📦")
) -
(
    SUMIFS(AR831:AR871, AY831:AY871, INDIRECT("AE" &amp; ROW()), AP831:AP871, "💲", AS831:AS871, "Familiar") +
    SUMIFS(AR831:AR871, AY831:AY871, INDIRECT("AE" &amp; ROW()), AP831:AP871, "📦", AS831:AS871, "Familiar")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SUMIFS(AR831:AR871, AY831:AY871, INDIRECT("AE" &amp; ROW()), AP831:AP871, "💲", AS831:AS871, "Exonerado ADH") +
    SUMIFS(AR831:AR871, AY831:AY871, INDIRECT("AE" &amp; ROW()), AP831:AP871, "📦", AS831:AS871, "Exonerado ADH")
) -
(
    (
        SUMIFS(AR831:AR871, AY831:AY871, INDIRECT("AE" &amp; ROW()), AP831:AP871, "💲", AS831:AS871, "Exonerado Doctor") +
        SUMIFS(AR831:AR871, AY831:AY871, INDIRECT("AE" &amp; ROW()), AP831:AP871, "📦", AS831:AS871, "Exonerado Doctor")
    ) / 2
) -
(
    (
        SUMIFS(AR831:AR871, AY831:AY871, INDIRECT("AE" &amp; ROW()), AP831:AP871, "💲", AS831:AS871, "") +
        SUMIFS(AR831:AR871, AY831:AY871, INDIRECT("AE" &amp; ROW()), AP831:AP871, "📦", AS831:AS871, "")
    ) / 2
)</f>
        <v>0</v>
      </c>
      <c r="AL872" s="140">
        <f t="array" aca="1" ref="AL872" ca="1">(
    SUMIFS(AR831:AR871, AY831:AY871, INDIRECT("AE" &amp; ROW()), AP831:AP871, "💲") +
    SUMIFS(AR831:AR871, AY831:AY871, INDIRECT("AE" &amp; ROW()), AP831:AP871, "📦")
) -
(
    (
        SUMIFS(AR831:AR871, AY831:AY871, INDIRECT("AE" &amp; ROW()), AP831:AP871, "💲", AS831:AS871, "Familiar") +
        SUMIFS(AR831:AR871, AY831:AY871, INDIRECT("AE" &amp; ROW()), AP831:AP871, "📦", AS831:AS871, "Familiar")
    ) / 2
) -
(
    (
        SUMIFS(AR831:AR871, AY831:AY871, INDIRECT("AE" &amp; ROW()), AP831:AP871, "💲", AS831:AS871, "Participante") +
        SUMIFS(AR831:AR871, AY831:AY871, INDIRECT("AE" &amp; ROW()), AP831:AP871, "📦", AS831:AS871, "Participante")
    ) / 2
) -
(
    (
        SUMIFS(AR831:AR871, AY831:AY871, INDIRECT("AE" &amp; ROW()), AP831:AP871, "💲", AS831:AS871, "Empleado") +
        SUMIFS(AR831:AR871, AY831:AY871, INDIRECT("AE" &amp; ROW()), AP831:AP871, "📦", AS831:AS871, "Empleado")
    ) / 2
) -
(
    (
        SUMIFS(AR831:AR871, AY831:AY871, INDIRECT("AE" &amp; ROW()), AP831:AP871, "💲", AS831:AS871, "Exonerado ADH") +
        SUMIFS(AR831:AR871, AY831:AY871, INDIRECT("AE" &amp; ROW()), AP831:AP871, "📦", AS831:AS871, "Exonerado ADH")
    ) / 2
) -
(
    SUMIFS(AR831:AR871, AY831:AY871, INDIRECT("AE" &amp; ROW()), AP831:AP871, "💲", AS831:AS871, "Exonerado Doctor") +
    SUMIFS(AR831:AR871, AY831:AY871, INDIRECT("AE" &amp; ROW()), AP831:AP871, "📦", AS831:AS871, "Exonerado Doctor")
) -
(
    (
        SUMIFS(AR831:AR871, AY831:AY871, INDIRECT("AE" &amp; ROW()), AP831:AP871, "💲", AS831:AS871, "") +
        SUMIFS(AR831:AR871, AY831:AY871, INDIRECT("AE" &amp; ROW()), AP831:AP871, "📦", AS831:AS871, "")
    ) / 2
)</f>
        <v>0</v>
      </c>
      <c r="AM872" s="48"/>
      <c r="AN872" s="48"/>
      <c r="AO872" s="48"/>
      <c r="AP872" s="48"/>
      <c r="AQ872" s="48"/>
      <c r="AR872" s="48"/>
      <c r="AS872" s="48"/>
      <c r="AT872" s="48"/>
      <c r="AU872" s="48"/>
      <c r="AV872" s="48"/>
      <c r="AW872" s="48"/>
      <c r="AX872" s="48"/>
      <c r="AY872" s="48"/>
      <c r="AZ872" s="48"/>
      <c r="BA872" s="48"/>
      <c r="BB872" s="48"/>
      <c r="BC872" s="48"/>
      <c r="BD872" s="48"/>
      <c r="BE872" s="48"/>
      <c r="BF872" s="48"/>
      <c r="BG872" s="48"/>
      <c r="BH872" s="48"/>
      <c r="BI872" s="48"/>
      <c r="BJ872" s="48"/>
      <c r="BK872" s="48"/>
      <c r="BL872" s="48"/>
      <c r="BM872" s="48"/>
      <c r="BN872" s="48"/>
    </row>
    <row r="873" spans="1:66" ht="11.25" customHeight="1">
      <c r="A873" s="220"/>
      <c r="B873" s="38"/>
      <c r="C873" s="205"/>
      <c r="D873" s="208"/>
      <c r="E873" s="57" t="s">
        <v>44</v>
      </c>
      <c r="F873" s="58" t="str">
        <f>IF(D871&lt;&gt;"", VLOOKUP(D871,'Base de Datos'!$A$2:$D1268,4,FALSE()),"")</f>
        <v/>
      </c>
      <c r="G873" s="205"/>
      <c r="H873" s="208"/>
      <c r="I873" s="57" t="s">
        <v>44</v>
      </c>
      <c r="J873" s="58" t="str">
        <f>IF(H871&lt;&gt;"", VLOOKUP(H871,'Base de Datos'!$A$2:$D1268,4,FALSE()),"")</f>
        <v/>
      </c>
      <c r="K873" s="205"/>
      <c r="L873" s="208"/>
      <c r="M873" s="57" t="s">
        <v>44</v>
      </c>
      <c r="N873" s="58" t="str">
        <f>IF(L871&lt;&gt;"", VLOOKUP(L871,'Base de Datos'!$A$2:$D1268,4,FALSE()),"")</f>
        <v/>
      </c>
      <c r="O873" s="43"/>
      <c r="P873" s="163"/>
      <c r="Q873" s="3"/>
      <c r="R873" s="15"/>
      <c r="S873" s="229"/>
      <c r="T873" s="230"/>
      <c r="U873" s="59"/>
      <c r="V873" s="47"/>
      <c r="W873" s="229"/>
      <c r="X873" s="230"/>
      <c r="Y873" s="59"/>
      <c r="Z873" s="47"/>
      <c r="AA873" s="229"/>
      <c r="AB873" s="230"/>
      <c r="AC873" s="59"/>
      <c r="AD873" s="48"/>
      <c r="AE873" s="240" t="s">
        <v>55</v>
      </c>
      <c r="AF873" s="230"/>
      <c r="AG873" s="161">
        <f t="array" aca="1" ref="AG873" ca="1">COUNTIFS(AP831:AP871, "💲", AY831:AY871, INDIRECT("AE" &amp; ROW())) + COUNTIFS(AP831:AP871, "📦", AY831:AY871, INDIRECT("AE" &amp; ROW())) + COUNTIFS(AP831:AP871, "✅", AY831:AY871, INDIRECT("AE" &amp; ROW()))</f>
        <v>0</v>
      </c>
      <c r="AH873" s="162">
        <f t="array" aca="1" ref="AH873" ca="1">COUNTIFS(AP831:AP871, "💲", AY831:AY871, INDIRECT("AE" &amp; ROW())) + COUNTIFS(AP831:AP871, "📦", AY831:AY871, INDIRECT("AE" &amp; ROW()))</f>
        <v>0</v>
      </c>
      <c r="AI873" s="139">
        <f t="array" aca="1" ref="AI873" ca="1">SUMIFS(AR831:AR871, AY831:AY871, INDIRECT("AE" &amp; ROW()), AP831:AP871, "💲") + SUMIFS(AR831:AR871, AY831:AY871, INDIRECT("AE" &amp; ROW()), AP831:AP871, "📦")</f>
        <v>0</v>
      </c>
      <c r="AJ873" s="139">
        <f t="array" aca="1" ref="AJ873" ca="1">(
    SUMIFS(AR831:AR871, AY831:AY871, INDIRECT("AE" &amp; ROW()), AP831:AP871, "💲") +
    SUMIFS(AR831:AR871, AY831:AY871, INDIRECT("AE" &amp; ROW()), AP831:AP871, "📦")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
        SUMIFS(AR831:AR871, AY831:AY871, INDIRECT("AE" &amp; ROW()), AP831:AP871, "💲", AS831:AS871, "Familiar") +
        SUMIFS(AR831:AR871, AY831:AY871, INDIRECT("AE" &amp; ROW()), AP831:AP871, "📦", AS831:AS871, "Familiar")
    ) / 2
)  -
(
    (
        SUMIFS(AR831:AR871, AY831:AY871, INDIRECT("AE" &amp; ROW()), AP831:AP871, "💲", AS831:AS871, "Exonerado ADH") +
        SUMIFS(AR831:AR871, AY831:AY871, INDIRECT("AE" &amp; ROW()), AP831:AP871, "📦", AS831:AS871, "Exonerado ADH")
    ) / 2
)  -
(
    (
        SUMIFS(AR831:AR871, AY831:AY871, INDIRECT("AE" &amp; ROW()), AP831:AP871, "💲", AS831:AS871, "Exonerado Doctor") +
        SUMIFS(AR831:AR871, AY831:AY871, INDIRECT("AE" &amp; ROW()), AP831:AP871, "📦", AS831:AS871, "Exonerado Doctor")
    ) / 2
)</f>
        <v>0</v>
      </c>
      <c r="AK873" s="139">
        <f t="array" aca="1" ref="AK873" ca="1">(
    SUMIFS(AR831:AR871, AY831:AY871, INDIRECT("AE" &amp; ROW()), AP831:AP871, "💲") +
    SUMIFS(AR831:AR871, AY831:AY871, INDIRECT("AE" &amp; ROW()), AP831:AP871, "📦")
) -
(
    SUMIFS(AR831:AR871, AY831:AY871, INDIRECT("AE" &amp; ROW()), AP831:AP871, "💲", AS831:AS871, "Familiar") +
    SUMIFS(AR831:AR871, AY831:AY871, INDIRECT("AE" &amp; ROW()), AP831:AP871, "📦", AS831:AS871, "Familiar")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SUMIFS(AR831:AR871, AY831:AY871, INDIRECT("AE" &amp; ROW()), AP831:AP871, "💲", AS831:AS871, "Exonerado ADH") +
    SUMIFS(AR831:AR871, AY831:AY871, INDIRECT("AE" &amp; ROW()), AP831:AP871, "📦", AS831:AS871, "Exonerado ADH")
) -
(
    (
        SUMIFS(AR831:AR871, AY831:AY871, INDIRECT("AE" &amp; ROW()), AP831:AP871, "💲", AS831:AS871, "Exonerado Doctor") +
        SUMIFS(AR831:AR871, AY831:AY871, INDIRECT("AE" &amp; ROW()), AP831:AP871, "📦", AS831:AS871, "Exonerado Doctor")
    ) / 2
) -
(
    (
        SUMIFS(AR831:AR871, AY831:AY871, INDIRECT("AE" &amp; ROW()), AP831:AP871, "💲", AS831:AS871, "") +
        SUMIFS(AR831:AR871, AY831:AY871, INDIRECT("AE" &amp; ROW()), AP831:AP871, "📦", AS831:AS871, "")
    ) / 2
)</f>
        <v>0</v>
      </c>
      <c r="AL873" s="140">
        <f t="array" aca="1" ref="AL873" ca="1">(
    SUMIFS(AR831:AR871, AY831:AY871, INDIRECT("AE" &amp; ROW()), AP831:AP871, "💲") +
    SUMIFS(AR831:AR871, AY831:AY871, INDIRECT("AE" &amp; ROW()), AP831:AP871, "📦")
) -
(
    (
        SUMIFS(AR831:AR871, AY831:AY871, INDIRECT("AE" &amp; ROW()), AP831:AP871, "💲", AS831:AS871, "Familiar") +
        SUMIFS(AR831:AR871, AY831:AY871, INDIRECT("AE" &amp; ROW()), AP831:AP871, "📦", AS831:AS871, "Familiar")
    ) / 2
) -
(
    (
        SUMIFS(AR831:AR871, AY831:AY871, INDIRECT("AE" &amp; ROW()), AP831:AP871, "💲", AS831:AS871, "Participante") +
        SUMIFS(AR831:AR871, AY831:AY871, INDIRECT("AE" &amp; ROW()), AP831:AP871, "📦", AS831:AS871, "Participante")
    ) / 2
) -
(
    (
        SUMIFS(AR831:AR871, AY831:AY871, INDIRECT("AE" &amp; ROW()), AP831:AP871, "💲", AS831:AS871, "Empleado") +
        SUMIFS(AR831:AR871, AY831:AY871, INDIRECT("AE" &amp; ROW()), AP831:AP871, "📦", AS831:AS871, "Empleado")
    ) / 2
) -
(
    (
        SUMIFS(AR831:AR871, AY831:AY871, INDIRECT("AE" &amp; ROW()), AP831:AP871, "💲", AS831:AS871, "Exonerado ADH") +
        SUMIFS(AR831:AR871, AY831:AY871, INDIRECT("AE" &amp; ROW()), AP831:AP871, "📦", AS831:AS871, "Exonerado ADH")
    ) / 2
) -
(
    SUMIFS(AR831:AR871, AY831:AY871, INDIRECT("AE" &amp; ROW()), AP831:AP871, "💲", AS831:AS871, "Exonerado Doctor") +
    SUMIFS(AR831:AR871, AY831:AY871, INDIRECT("AE" &amp; ROW()), AP831:AP871, "📦", AS831:AS871, "Exonerado Doctor")
) -
(
    (
        SUMIFS(AR831:AR871, AY831:AY871, INDIRECT("AE" &amp; ROW()), AP831:AP871, "💲", AS831:AS871, "") +
        SUMIFS(AR831:AR871, AY831:AY871, INDIRECT("AE" &amp; ROW()), AP831:AP871, "📦", AS831:AS871, "")
    ) / 2
)</f>
        <v>0</v>
      </c>
      <c r="AM873" s="48"/>
      <c r="AN873" s="48"/>
      <c r="AO873" s="48"/>
      <c r="AP873" s="48"/>
      <c r="AQ873" s="48"/>
      <c r="AR873" s="48"/>
      <c r="AS873" s="48"/>
      <c r="AT873" s="48"/>
      <c r="AU873" s="48"/>
      <c r="AV873" s="48"/>
      <c r="AW873" s="48"/>
      <c r="AX873" s="48"/>
      <c r="AY873" s="48"/>
      <c r="AZ873" s="48"/>
      <c r="BA873" s="48"/>
      <c r="BB873" s="48"/>
      <c r="BC873" s="48"/>
      <c r="BD873" s="48"/>
      <c r="BE873" s="48"/>
      <c r="BF873" s="48"/>
      <c r="BG873" s="48"/>
      <c r="BH873" s="48"/>
      <c r="BI873" s="48"/>
      <c r="BJ873" s="48"/>
      <c r="BK873" s="48"/>
      <c r="BL873" s="48"/>
      <c r="BM873" s="48"/>
      <c r="BN873" s="48"/>
    </row>
    <row r="874" spans="1:66" ht="11.25" customHeight="1">
      <c r="A874" s="221"/>
      <c r="B874" s="38"/>
      <c r="C874" s="206"/>
      <c r="D874" s="209"/>
      <c r="E874" s="85" t="s">
        <v>46</v>
      </c>
      <c r="F874" s="86"/>
      <c r="G874" s="206"/>
      <c r="H874" s="209"/>
      <c r="I874" s="85" t="s">
        <v>46</v>
      </c>
      <c r="J874" s="108"/>
      <c r="K874" s="206"/>
      <c r="L874" s="209"/>
      <c r="M874" s="85" t="s">
        <v>46</v>
      </c>
      <c r="N874" s="108"/>
      <c r="O874" s="43"/>
      <c r="P874" s="163"/>
      <c r="Q874" s="3"/>
      <c r="R874" s="15"/>
      <c r="S874" s="227" t="str">
        <f>IF(OR(S871="Empleado",S871="Familiar"),"Nombre del Empleado","N° Factura")</f>
        <v>N° Factura</v>
      </c>
      <c r="T874" s="228"/>
      <c r="U874" s="89"/>
      <c r="V874" s="47"/>
      <c r="W874" s="227" t="str">
        <f>IF(OR(W871="Empleado",W871="Familiar"),"Nombre del Empleado","N° Factura")</f>
        <v>N° Factura</v>
      </c>
      <c r="X874" s="228"/>
      <c r="Y874" s="89"/>
      <c r="Z874" s="47"/>
      <c r="AA874" s="227" t="str">
        <f>IF(OR(AA871="Empleado",AA871="Familiar"),"Nombre del Empleado","N° Factura")</f>
        <v>N° Factura</v>
      </c>
      <c r="AB874" s="228"/>
      <c r="AC874" s="89"/>
      <c r="AD874" s="48"/>
      <c r="AE874" s="240" t="s">
        <v>57</v>
      </c>
      <c r="AF874" s="230"/>
      <c r="AG874" s="161">
        <f t="array" aca="1" ref="AG874" ca="1">COUNTIFS(AP831:AP871, "💲", AY831:AY871, INDIRECT("AE" &amp; ROW())) + COUNTIFS(AP831:AP871, "📦", AY831:AY871, INDIRECT("AE" &amp; ROW())) + COUNTIFS(AP831:AP871, "✅", AY831:AY871, INDIRECT("AE" &amp; ROW()))</f>
        <v>0</v>
      </c>
      <c r="AH874" s="162">
        <f t="array" aca="1" ref="AH874" ca="1">COUNTIFS(AP831:AP871, "💲", AY831:AY871, INDIRECT("AE" &amp; ROW())) + COUNTIFS(AP831:AP871, "📦", AY831:AY871, INDIRECT("AE" &amp; ROW()))</f>
        <v>0</v>
      </c>
      <c r="AI874" s="139">
        <f t="array" aca="1" ref="AI874" ca="1">SUMIFS(AR831:AR871, AY831:AY871, INDIRECT("AE" &amp; ROW()), AP831:AP871, "💲") + SUMIFS(AR831:AR871, AY831:AY871, INDIRECT("AE" &amp; ROW()), AP831:AP871, "📦")</f>
        <v>0</v>
      </c>
      <c r="AJ874" s="139">
        <f t="array" aca="1" ref="AJ874" ca="1">(
    SUMIFS(AR831:AR871, AY831:AY871, INDIRECT("AE" &amp; ROW()), AP831:AP871, "💲") +
    SUMIFS(AR831:AR871, AY831:AY871, INDIRECT("AE" &amp; ROW()), AP831:AP871, "📦")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
        SUMIFS(AR831:AR871, AY831:AY871, INDIRECT("AE" &amp; ROW()), AP831:AP871, "💲", AS831:AS871, "Familiar") +
        SUMIFS(AR831:AR871, AY831:AY871, INDIRECT("AE" &amp; ROW()), AP831:AP871, "📦", AS831:AS871, "Familiar")
    ) / 2
)  -
(
    (
        SUMIFS(AR831:AR871, AY831:AY871, INDIRECT("AE" &amp; ROW()), AP831:AP871, "💲", AS831:AS871, "Exonerado ADH") +
        SUMIFS(AR831:AR871, AY831:AY871, INDIRECT("AE" &amp; ROW()), AP831:AP871, "📦", AS831:AS871, "Exonerado ADH")
    ) / 2
)  -
(
    (
        SUMIFS(AR831:AR871, AY831:AY871, INDIRECT("AE" &amp; ROW()), AP831:AP871, "💲", AS831:AS871, "Exonerado Doctor") +
        SUMIFS(AR831:AR871, AY831:AY871, INDIRECT("AE" &amp; ROW()), AP831:AP871, "📦", AS831:AS871, "Exonerado Doctor")
    ) / 2
)</f>
        <v>0</v>
      </c>
      <c r="AK874" s="139">
        <f t="array" aca="1" ref="AK874" ca="1">(
    SUMIFS(AR831:AR871, AY831:AY871, INDIRECT("AE" &amp; ROW()), AP831:AP871, "💲") +
    SUMIFS(AR831:AR871, AY831:AY871, INDIRECT("AE" &amp; ROW()), AP831:AP871, "📦")
) -
(
    SUMIFS(AR831:AR871, AY831:AY871, INDIRECT("AE" &amp; ROW()), AP831:AP871, "💲", AS831:AS871, "Familiar") +
    SUMIFS(AR831:AR871, AY831:AY871, INDIRECT("AE" &amp; ROW()), AP831:AP871, "📦", AS831:AS871, "Familiar")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SUMIFS(AR831:AR871, AY831:AY871, INDIRECT("AE" &amp; ROW()), AP831:AP871, "💲", AS831:AS871, "Exonerado ADH") +
    SUMIFS(AR831:AR871, AY831:AY871, INDIRECT("AE" &amp; ROW()), AP831:AP871, "📦", AS831:AS871, "Exonerado ADH")
) -
(
    (
        SUMIFS(AR831:AR871, AY831:AY871, INDIRECT("AE" &amp; ROW()), AP831:AP871, "💲", AS831:AS871, "Exonerado Doctor") +
        SUMIFS(AR831:AR871, AY831:AY871, INDIRECT("AE" &amp; ROW()), AP831:AP871, "📦", AS831:AS871, "Exonerado Doctor")
    ) / 2
) -
(
    (
        SUMIFS(AR831:AR871, AY831:AY871, INDIRECT("AE" &amp; ROW()), AP831:AP871, "💲", AS831:AS871, "") +
        SUMIFS(AR831:AR871, AY831:AY871, INDIRECT("AE" &amp; ROW()), AP831:AP871, "📦", AS831:AS871, "")
    ) / 2
)</f>
        <v>0</v>
      </c>
      <c r="AL874" s="140">
        <f t="array" aca="1" ref="AL874" ca="1">(
    SUMIFS(AR831:AR871, AY831:AY871, INDIRECT("AE" &amp; ROW()), AP831:AP871, "💲") +
    SUMIFS(AR831:AR871, AY831:AY871, INDIRECT("AE" &amp; ROW()), AP831:AP871, "📦")
) -
(
    (
        SUMIFS(AR831:AR871, AY831:AY871, INDIRECT("AE" &amp; ROW()), AP831:AP871, "💲", AS831:AS871, "Familiar") +
        SUMIFS(AR831:AR871, AY831:AY871, INDIRECT("AE" &amp; ROW()), AP831:AP871, "📦", AS831:AS871, "Familiar")
    ) / 2
) -
(
    (
        SUMIFS(AR831:AR871, AY831:AY871, INDIRECT("AE" &amp; ROW()), AP831:AP871, "💲", AS831:AS871, "Participante") +
        SUMIFS(AR831:AR871, AY831:AY871, INDIRECT("AE" &amp; ROW()), AP831:AP871, "📦", AS831:AS871, "Participante")
    ) / 2
) -
(
    (
        SUMIFS(AR831:AR871, AY831:AY871, INDIRECT("AE" &amp; ROW()), AP831:AP871, "💲", AS831:AS871, "Empleado") +
        SUMIFS(AR831:AR871, AY831:AY871, INDIRECT("AE" &amp; ROW()), AP831:AP871, "📦", AS831:AS871, "Empleado")
    ) / 2
) -
(
    (
        SUMIFS(AR831:AR871, AY831:AY871, INDIRECT("AE" &amp; ROW()), AP831:AP871, "💲", AS831:AS871, "Exonerado ADH") +
        SUMIFS(AR831:AR871, AY831:AY871, INDIRECT("AE" &amp; ROW()), AP831:AP871, "📦", AS831:AS871, "Exonerado ADH")
    ) / 2
) -
(
    SUMIFS(AR831:AR871, AY831:AY871, INDIRECT("AE" &amp; ROW()), AP831:AP871, "💲", AS831:AS871, "Exonerado Doctor") +
    SUMIFS(AR831:AR871, AY831:AY871, INDIRECT("AE" &amp; ROW()), AP831:AP871, "📦", AS831:AS871, "Exonerado Doctor")
) -
(
    (
        SUMIFS(AR831:AR871, AY831:AY871, INDIRECT("AE" &amp; ROW()), AP831:AP871, "💲", AS831:AS871, "") +
        SUMIFS(AR831:AR871, AY831:AY871, INDIRECT("AE" &amp; ROW()), AP831:AP871, "📦", AS831:AS871, "")
    ) / 2
)</f>
        <v>0</v>
      </c>
      <c r="AM874" s="48"/>
      <c r="AN874" s="48"/>
      <c r="AO874" s="48"/>
      <c r="AP874" s="48"/>
      <c r="AQ874" s="48"/>
      <c r="AR874" s="48"/>
      <c r="AS874" s="48"/>
      <c r="AT874" s="48"/>
      <c r="AU874" s="48"/>
      <c r="AV874" s="48"/>
      <c r="AW874" s="48"/>
      <c r="AX874" s="48"/>
      <c r="AY874" s="48"/>
      <c r="AZ874" s="48"/>
      <c r="BA874" s="48"/>
      <c r="BB874" s="48"/>
      <c r="BC874" s="48"/>
      <c r="BD874" s="48"/>
      <c r="BE874" s="48"/>
      <c r="BF874" s="48"/>
      <c r="BG874" s="48"/>
      <c r="BH874" s="48"/>
      <c r="BI874" s="48"/>
      <c r="BJ874" s="48"/>
      <c r="BK874" s="48"/>
      <c r="BL874" s="48"/>
      <c r="BM874" s="48"/>
      <c r="BN874" s="48"/>
    </row>
    <row r="875" spans="1:66" ht="11.25" customHeight="1">
      <c r="A875" s="222">
        <f>A871+$Q$13/1440</f>
        <v>0.79166666666666641</v>
      </c>
      <c r="B875" s="164"/>
      <c r="C875" s="204"/>
      <c r="D875" s="207"/>
      <c r="E875" s="177" t="s">
        <v>36</v>
      </c>
      <c r="F875" s="42" t="str">
        <f>IF(D875&lt;&gt;"", VLOOKUP(D875,'Base de Datos'!$A$2:$D1268,2,FALSE()),"")</f>
        <v/>
      </c>
      <c r="G875" s="204"/>
      <c r="H875" s="216"/>
      <c r="I875" s="177" t="s">
        <v>36</v>
      </c>
      <c r="J875" s="42" t="str">
        <f>IF(H875&lt;&gt;"", VLOOKUP(H875,'Base de Datos'!$A$2:$D1268,2,FALSE()),"")</f>
        <v/>
      </c>
      <c r="K875" s="204"/>
      <c r="L875" s="216"/>
      <c r="M875" s="177" t="s">
        <v>36</v>
      </c>
      <c r="N875" s="42" t="str">
        <f>IF(L875&lt;&gt;"", VLOOKUP(L875,'Base de Datos'!$A$2:$D1268,2,FALSE()),"")</f>
        <v/>
      </c>
      <c r="O875" s="165"/>
      <c r="P875" s="165"/>
      <c r="Q875" s="165"/>
      <c r="R875" s="166"/>
      <c r="S875" s="167"/>
      <c r="T875" s="45" t="s">
        <v>37</v>
      </c>
      <c r="U875" s="168"/>
      <c r="V875" s="169"/>
      <c r="W875" s="167"/>
      <c r="X875" s="45" t="s">
        <v>37</v>
      </c>
      <c r="Y875" s="168"/>
      <c r="Z875" s="169"/>
      <c r="AA875" s="167"/>
      <c r="AB875" s="45" t="s">
        <v>37</v>
      </c>
      <c r="AC875" s="168"/>
      <c r="AD875" s="56"/>
      <c r="AE875" s="240" t="s">
        <v>59</v>
      </c>
      <c r="AF875" s="230"/>
      <c r="AG875" s="161">
        <f t="array" aca="1" ref="AG875" ca="1">COUNTIFS(AP831:AP871, "💲", AY831:AY871, INDIRECT("AE" &amp; ROW())) + COUNTIFS(AP831:AP871, "📦", AY831:AY871, INDIRECT("AE" &amp; ROW())) + COUNTIFS(AP831:AP871, "✅", AY831:AY871, INDIRECT("AE" &amp; ROW()))</f>
        <v>0</v>
      </c>
      <c r="AH875" s="162">
        <f t="array" aca="1" ref="AH875" ca="1">COUNTIFS(AP831:AP871, "💲", AY831:AY871, INDIRECT("AE" &amp; ROW())) + COUNTIFS(AP831:AP871, "📦", AY831:AY871, INDIRECT("AE" &amp; ROW()))</f>
        <v>0</v>
      </c>
      <c r="AI875" s="139">
        <f t="array" aca="1" ref="AI875" ca="1">SUMIFS(AR831:AR871, AY831:AY871, INDIRECT("AE" &amp; ROW()), AP831:AP871, "💲") + SUMIFS(AR831:AR871, AY831:AY871, INDIRECT("AE" &amp; ROW()), AP831:AP871, "📦")</f>
        <v>0</v>
      </c>
      <c r="AJ875" s="139">
        <f t="array" aca="1" ref="AJ875" ca="1">(
    SUMIFS(AR831:AR871, AY831:AY871, INDIRECT("AE" &amp; ROW()), AP831:AP871, "💲") +
    SUMIFS(AR831:AR871, AY831:AY871, INDIRECT("AE" &amp; ROW()), AP831:AP871, "📦")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
        SUMIFS(AR831:AR871, AY831:AY871, INDIRECT("AE" &amp; ROW()), AP831:AP871, "💲", AS831:AS871, "Familiar") +
        SUMIFS(AR831:AR871, AY831:AY871, INDIRECT("AE" &amp; ROW()), AP831:AP871, "📦", AS831:AS871, "Familiar")
    ) / 2
)  -
(
    (
        SUMIFS(AR831:AR871, AY831:AY871, INDIRECT("AE" &amp; ROW()), AP831:AP871, "💲", AS831:AS871, "Exonerado ADH") +
        SUMIFS(AR831:AR871, AY831:AY871, INDIRECT("AE" &amp; ROW()), AP831:AP871, "📦", AS831:AS871, "Exonerado ADH")
    ) / 2
)  -
(
    (
        SUMIFS(AR831:AR871, AY831:AY871, INDIRECT("AE" &amp; ROW()), AP831:AP871, "💲", AS831:AS871, "Exonerado Doctor") +
        SUMIFS(AR831:AR871, AY831:AY871, INDIRECT("AE" &amp; ROW()), AP831:AP871, "📦", AS831:AS871, "Exonerado Doctor")
    ) / 2
)</f>
        <v>0</v>
      </c>
      <c r="AK875" s="139">
        <f t="array" aca="1" ref="AK875" ca="1">(
    SUMIFS(AR831:AR871, AY831:AY871, INDIRECT("AE" &amp; ROW()), AP831:AP871, "💲") +
    SUMIFS(AR831:AR871, AY831:AY871, INDIRECT("AE" &amp; ROW()), AP831:AP871, "📦")
) -
(
    SUMIFS(AR831:AR871, AY831:AY871, INDIRECT("AE" &amp; ROW()), AP831:AP871, "💲", AS831:AS871, "Familiar") +
    SUMIFS(AR831:AR871, AY831:AY871, INDIRECT("AE" &amp; ROW()), AP831:AP871, "📦", AS831:AS871, "Familiar")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SUMIFS(AR831:AR871, AY831:AY871, INDIRECT("AE" &amp; ROW()), AP831:AP871, "💲", AS831:AS871, "Exonerado ADH") +
    SUMIFS(AR831:AR871, AY831:AY871, INDIRECT("AE" &amp; ROW()), AP831:AP871, "📦", AS831:AS871, "Exonerado ADH")
) -
(
    (
        SUMIFS(AR831:AR871, AY831:AY871, INDIRECT("AE" &amp; ROW()), AP831:AP871, "💲", AS831:AS871, "Exonerado Doctor") +
        SUMIFS(AR831:AR871, AY831:AY871, INDIRECT("AE" &amp; ROW()), AP831:AP871, "📦", AS831:AS871, "Exonerado Doctor")
    ) / 2
) -
(
    (
        SUMIFS(AR831:AR871, AY831:AY871, INDIRECT("AE" &amp; ROW()), AP831:AP871, "💲", AS831:AS871, "") +
        SUMIFS(AR831:AR871, AY831:AY871, INDIRECT("AE" &amp; ROW()), AP831:AP871, "📦", AS831:AS871, "")
    ) / 2
)</f>
        <v>0</v>
      </c>
      <c r="AL875" s="140">
        <f t="array" aca="1" ref="AL875" ca="1">(
    SUMIFS(AR831:AR871, AY831:AY871, INDIRECT("AE" &amp; ROW()), AP831:AP871, "💲") +
    SUMIFS(AR831:AR871, AY831:AY871, INDIRECT("AE" &amp; ROW()), AP831:AP871, "📦")
) -
(
    (
        SUMIFS(AR831:AR871, AY831:AY871, INDIRECT("AE" &amp; ROW()), AP831:AP871, "💲", AS831:AS871, "Familiar") +
        SUMIFS(AR831:AR871, AY831:AY871, INDIRECT("AE" &amp; ROW()), AP831:AP871, "📦", AS831:AS871, "Familiar")
    ) / 2
) -
(
    (
        SUMIFS(AR831:AR871, AY831:AY871, INDIRECT("AE" &amp; ROW()), AP831:AP871, "💲", AS831:AS871, "Participante") +
        SUMIFS(AR831:AR871, AY831:AY871, INDIRECT("AE" &amp; ROW()), AP831:AP871, "📦", AS831:AS871, "Participante")
    ) / 2
) -
(
    (
        SUMIFS(AR831:AR871, AY831:AY871, INDIRECT("AE" &amp; ROW()), AP831:AP871, "💲", AS831:AS871, "Empleado") +
        SUMIFS(AR831:AR871, AY831:AY871, INDIRECT("AE" &amp; ROW()), AP831:AP871, "📦", AS831:AS871, "Empleado")
    ) / 2
) -
(
    (
        SUMIFS(AR831:AR871, AY831:AY871, INDIRECT("AE" &amp; ROW()), AP831:AP871, "💲", AS831:AS871, "Exonerado ADH") +
        SUMIFS(AR831:AR871, AY831:AY871, INDIRECT("AE" &amp; ROW()), AP831:AP871, "📦", AS831:AS871, "Exonerado ADH")
    ) / 2
) -
(
    SUMIFS(AR831:AR871, AY831:AY871, INDIRECT("AE" &amp; ROW()), AP831:AP871, "💲", AS831:AS871, "Exonerado Doctor") +
    SUMIFS(AR831:AR871, AY831:AY871, INDIRECT("AE" &amp; ROW()), AP831:AP871, "📦", AS831:AS871, "Exonerado Doctor")
) -
(
    (
        SUMIFS(AR831:AR871, AY831:AY871, INDIRECT("AE" &amp; ROW()), AP831:AP871, "💲", AS831:AS871, "") +
        SUMIFS(AR831:AR871, AY831:AY871, INDIRECT("AE" &amp; ROW()), AP831:AP871, "📦", AS831:AS871, "")
    ) / 2
)</f>
        <v>0</v>
      </c>
      <c r="AM875" s="56"/>
      <c r="AN875" s="56"/>
      <c r="AO875" s="56"/>
      <c r="AP875" s="56"/>
      <c r="AQ875" s="56"/>
      <c r="AR875" s="56"/>
      <c r="AS875" s="56"/>
      <c r="AT875" s="56"/>
      <c r="AU875" s="56"/>
      <c r="AV875" s="56"/>
      <c r="AW875" s="56"/>
      <c r="AX875" s="56"/>
      <c r="AY875" s="56"/>
      <c r="AZ875" s="56"/>
      <c r="BA875" s="56"/>
      <c r="BB875" s="56"/>
      <c r="BC875" s="56"/>
      <c r="BD875" s="56"/>
      <c r="BE875" s="56"/>
      <c r="BF875" s="56"/>
      <c r="BG875" s="56"/>
      <c r="BH875" s="56"/>
      <c r="BI875" s="56"/>
      <c r="BJ875" s="56"/>
      <c r="BK875" s="56"/>
      <c r="BL875" s="56"/>
      <c r="BM875" s="56"/>
      <c r="BN875" s="56"/>
    </row>
    <row r="876" spans="1:66" ht="11.25" customHeight="1">
      <c r="A876" s="220"/>
      <c r="B876" s="164"/>
      <c r="C876" s="205"/>
      <c r="D876" s="208"/>
      <c r="E876" s="178" t="s">
        <v>42</v>
      </c>
      <c r="F876" s="58" t="str">
        <f>IF(D875&lt;&gt;"", VLOOKUP(D875,'Base de Datos'!$A$2:$D1268,3,FALSE()),"")</f>
        <v/>
      </c>
      <c r="G876" s="205"/>
      <c r="H876" s="208"/>
      <c r="I876" s="178" t="s">
        <v>42</v>
      </c>
      <c r="J876" s="58" t="str">
        <f>IF(H875&lt;&gt;"", VLOOKUP(H875,'Base de Datos'!$A$2:$D1268,3,FALSE()),"")</f>
        <v/>
      </c>
      <c r="K876" s="205"/>
      <c r="L876" s="208"/>
      <c r="M876" s="178" t="s">
        <v>42</v>
      </c>
      <c r="N876" s="58" t="str">
        <f>IF(L875&lt;&gt;"", VLOOKUP(L875,'Base de Datos'!$A$2:$D1268,3,FALSE()),"")</f>
        <v/>
      </c>
      <c r="O876" s="165"/>
      <c r="P876" s="165"/>
      <c r="Q876" s="165"/>
      <c r="R876" s="166"/>
      <c r="S876" s="231"/>
      <c r="T876" s="230"/>
      <c r="U876" s="170"/>
      <c r="V876" s="169"/>
      <c r="W876" s="231"/>
      <c r="X876" s="230"/>
      <c r="Y876" s="170"/>
      <c r="Z876" s="169"/>
      <c r="AA876" s="231"/>
      <c r="AB876" s="230"/>
      <c r="AC876" s="170"/>
      <c r="AD876" s="56"/>
      <c r="AE876" s="240" t="s">
        <v>63</v>
      </c>
      <c r="AF876" s="230"/>
      <c r="AG876" s="161">
        <f t="array" aca="1" ref="AG876" ca="1">COUNTIFS(AP831:AP871, "💲", AY831:AY871, INDIRECT("AE" &amp; ROW())) + COUNTIFS(AP831:AP871, "📦", AY831:AY871, INDIRECT("AE" &amp; ROW())) + COUNTIFS(AP831:AP871, "✅", AY831:AY871, INDIRECT("AE" &amp; ROW()))</f>
        <v>0</v>
      </c>
      <c r="AH876" s="162">
        <f t="array" aca="1" ref="AH876" ca="1">COUNTIFS(AP831:AP871, "💲", AY831:AY871, INDIRECT("AE" &amp; ROW())) + COUNTIFS(AP831:AP871, "📦", AY831:AY871, INDIRECT("AE" &amp; ROW()))</f>
        <v>0</v>
      </c>
      <c r="AI876" s="139">
        <f t="array" aca="1" ref="AI876" ca="1">SUMIFS(AR831:AR871, AY831:AY871, INDIRECT("AE" &amp; ROW()), AP831:AP871, "💲") + SUMIFS(AR831:AR871, AY831:AY871, INDIRECT("AE" &amp; ROW()), AP831:AP871, "📦")</f>
        <v>0</v>
      </c>
      <c r="AJ876" s="139">
        <f t="array" aca="1" ref="AJ876" ca="1">(
    SUMIFS(AR831:AR871, AY831:AY871, INDIRECT("AE" &amp; ROW()), AP831:AP871, "💲") +
    SUMIFS(AR831:AR871, AY831:AY871, INDIRECT("AE" &amp; ROW()), AP831:AP871, "📦")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
        SUMIFS(AR831:AR871, AY831:AY871, INDIRECT("AE" &amp; ROW()), AP831:AP871, "💲", AS831:AS871, "Familiar") +
        SUMIFS(AR831:AR871, AY831:AY871, INDIRECT("AE" &amp; ROW()), AP831:AP871, "📦", AS831:AS871, "Familiar")
    ) / 2
)  -
(
    (
        SUMIFS(AR831:AR871, AY831:AY871, INDIRECT("AE" &amp; ROW()), AP831:AP871, "💲", AS831:AS871, "Exonerado ADH") +
        SUMIFS(AR831:AR871, AY831:AY871, INDIRECT("AE" &amp; ROW()), AP831:AP871, "📦", AS831:AS871, "Exonerado ADH")
    ) / 2
)  -
(
    (
        SUMIFS(AR831:AR871, AY831:AY871, INDIRECT("AE" &amp; ROW()), AP831:AP871, "💲", AS831:AS871, "Exonerado Doctor") +
        SUMIFS(AR831:AR871, AY831:AY871, INDIRECT("AE" &amp; ROW()), AP831:AP871, "📦", AS831:AS871, "Exonerado Doctor")
    ) / 2
)</f>
        <v>0</v>
      </c>
      <c r="AK876" s="139">
        <f t="array" aca="1" ref="AK876" ca="1">(
    SUMIFS(AR831:AR871, AY831:AY871, INDIRECT("AE" &amp; ROW()), AP831:AP871, "💲") +
    SUMIFS(AR831:AR871, AY831:AY871, INDIRECT("AE" &amp; ROW()), AP831:AP871, "📦")
) -
(
    SUMIFS(AR831:AR871, AY831:AY871, INDIRECT("AE" &amp; ROW()), AP831:AP871, "💲", AS831:AS871, "Familiar") +
    SUMIFS(AR831:AR871, AY831:AY871, INDIRECT("AE" &amp; ROW()), AP831:AP871, "📦", AS831:AS871, "Familiar")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SUMIFS(AR831:AR871, AY831:AY871, INDIRECT("AE" &amp; ROW()), AP831:AP871, "💲", AS831:AS871, "Exonerado ADH") +
    SUMIFS(AR831:AR871, AY831:AY871, INDIRECT("AE" &amp; ROW()), AP831:AP871, "📦", AS831:AS871, "Exonerado ADH")
) -
(
    (
        SUMIFS(AR831:AR871, AY831:AY871, INDIRECT("AE" &amp; ROW()), AP831:AP871, "💲", AS831:AS871, "Exonerado Doctor") +
        SUMIFS(AR831:AR871, AY831:AY871, INDIRECT("AE" &amp; ROW()), AP831:AP871, "📦", AS831:AS871, "Exonerado Doctor")
    ) / 2
) -
(
    (
        SUMIFS(AR831:AR871, AY831:AY871, INDIRECT("AE" &amp; ROW()), AP831:AP871, "💲", AS831:AS871, "") +
        SUMIFS(AR831:AR871, AY831:AY871, INDIRECT("AE" &amp; ROW()), AP831:AP871, "📦", AS831:AS871, "")
    ) / 2
)</f>
        <v>0</v>
      </c>
      <c r="AL876" s="140">
        <f t="array" aca="1" ref="AL876" ca="1">(
    SUMIFS(AR831:AR871, AY831:AY871, INDIRECT("AE" &amp; ROW()), AP831:AP871, "💲") +
    SUMIFS(AR831:AR871, AY831:AY871, INDIRECT("AE" &amp; ROW()), AP831:AP871, "📦")
) -
(
    (
        SUMIFS(AR831:AR871, AY831:AY871, INDIRECT("AE" &amp; ROW()), AP831:AP871, "💲", AS831:AS871, "Familiar") +
        SUMIFS(AR831:AR871, AY831:AY871, INDIRECT("AE" &amp; ROW()), AP831:AP871, "📦", AS831:AS871, "Familiar")
    ) / 2
) -
(
    (
        SUMIFS(AR831:AR871, AY831:AY871, INDIRECT("AE" &amp; ROW()), AP831:AP871, "💲", AS831:AS871, "Participante") +
        SUMIFS(AR831:AR871, AY831:AY871, INDIRECT("AE" &amp; ROW()), AP831:AP871, "📦", AS831:AS871, "Participante")
    ) / 2
) -
(
    (
        SUMIFS(AR831:AR871, AY831:AY871, INDIRECT("AE" &amp; ROW()), AP831:AP871, "💲", AS831:AS871, "Empleado") +
        SUMIFS(AR831:AR871, AY831:AY871, INDIRECT("AE" &amp; ROW()), AP831:AP871, "📦", AS831:AS871, "Empleado")
    ) / 2
) -
(
    (
        SUMIFS(AR831:AR871, AY831:AY871, INDIRECT("AE" &amp; ROW()), AP831:AP871, "💲", AS831:AS871, "Exonerado ADH") +
        SUMIFS(AR831:AR871, AY831:AY871, INDIRECT("AE" &amp; ROW()), AP831:AP871, "📦", AS831:AS871, "Exonerado ADH")
    ) / 2
) -
(
    SUMIFS(AR831:AR871, AY831:AY871, INDIRECT("AE" &amp; ROW()), AP831:AP871, "💲", AS831:AS871, "Exonerado Doctor") +
    SUMIFS(AR831:AR871, AY831:AY871, INDIRECT("AE" &amp; ROW()), AP831:AP871, "📦", AS831:AS871, "Exonerado Doctor")
) -
(
    (
        SUMIFS(AR831:AR871, AY831:AY871, INDIRECT("AE" &amp; ROW()), AP831:AP871, "💲", AS831:AS871, "") +
        SUMIFS(AR831:AR871, AY831:AY871, INDIRECT("AE" &amp; ROW()), AP831:AP871, "📦", AS831:AS871, "")
    ) / 2
)</f>
        <v>0</v>
      </c>
      <c r="AM876" s="56"/>
      <c r="AN876" s="56"/>
      <c r="AO876" s="56"/>
      <c r="AP876" s="56"/>
      <c r="AQ876" s="56"/>
      <c r="AR876" s="56"/>
      <c r="AS876" s="56"/>
      <c r="AT876" s="56"/>
      <c r="AU876" s="56"/>
      <c r="AV876" s="56"/>
      <c r="AW876" s="56"/>
      <c r="AX876" s="56"/>
      <c r="AY876" s="56"/>
      <c r="AZ876" s="56"/>
      <c r="BA876" s="56"/>
      <c r="BB876" s="56"/>
      <c r="BC876" s="56"/>
      <c r="BD876" s="56"/>
      <c r="BE876" s="56"/>
      <c r="BF876" s="56"/>
      <c r="BG876" s="56"/>
      <c r="BH876" s="56"/>
      <c r="BI876" s="56"/>
      <c r="BJ876" s="56"/>
      <c r="BK876" s="56"/>
      <c r="BL876" s="56"/>
      <c r="BM876" s="56"/>
      <c r="BN876" s="56"/>
    </row>
    <row r="877" spans="1:66" ht="11.25" customHeight="1">
      <c r="A877" s="220"/>
      <c r="B877" s="164"/>
      <c r="C877" s="205"/>
      <c r="D877" s="208"/>
      <c r="E877" s="178" t="s">
        <v>44</v>
      </c>
      <c r="F877" s="58" t="str">
        <f>IF(D875&lt;&gt;"", VLOOKUP(D875,'Base de Datos'!$A$2:$D1268,4,FALSE()),"")</f>
        <v/>
      </c>
      <c r="G877" s="205"/>
      <c r="H877" s="208"/>
      <c r="I877" s="178" t="s">
        <v>44</v>
      </c>
      <c r="J877" s="58" t="str">
        <f>IF(H875&lt;&gt;"", VLOOKUP(H875,'Base de Datos'!$A$2:$D1268,4,FALSE()),"")</f>
        <v/>
      </c>
      <c r="K877" s="205"/>
      <c r="L877" s="208"/>
      <c r="M877" s="178" t="s">
        <v>44</v>
      </c>
      <c r="N877" s="58" t="str">
        <f>IF(L875&lt;&gt;"", VLOOKUP(L875,'Base de Datos'!$A$2:$D1268,4,FALSE()),"")</f>
        <v/>
      </c>
      <c r="O877" s="165"/>
      <c r="P877" s="165"/>
      <c r="Q877" s="165"/>
      <c r="R877" s="166"/>
      <c r="S877" s="231"/>
      <c r="T877" s="230"/>
      <c r="U877" s="170"/>
      <c r="V877" s="169"/>
      <c r="W877" s="231"/>
      <c r="X877" s="230"/>
      <c r="Y877" s="170"/>
      <c r="Z877" s="169"/>
      <c r="AA877" s="231"/>
      <c r="AB877" s="230"/>
      <c r="AC877" s="170"/>
      <c r="AD877" s="56"/>
      <c r="AE877" s="240" t="s">
        <v>66</v>
      </c>
      <c r="AF877" s="230"/>
      <c r="AG877" s="161">
        <f t="array" aca="1" ref="AG877" ca="1">COUNTIFS(AP831:AP871, "💲", AY831:AY871, INDIRECT("AE" &amp; ROW())) + COUNTIFS(AP831:AP871, "📦", AY831:AY871, INDIRECT("AE" &amp; ROW())) + COUNTIFS(AP831:AP871, "✅", AY831:AY871, INDIRECT("AE" &amp; ROW()))</f>
        <v>0</v>
      </c>
      <c r="AH877" s="162">
        <f t="array" aca="1" ref="AH877" ca="1">COUNTIFS(AP831:AP871, "💲", AY831:AY871, INDIRECT("AE" &amp; ROW())) + COUNTIFS(AP831:AP871, "📦", AY831:AY871, INDIRECT("AE" &amp; ROW()))</f>
        <v>0</v>
      </c>
      <c r="AI877" s="139">
        <f t="array" aca="1" ref="AI877" ca="1">SUMIFS(AR831:AR871, AY831:AY871, INDIRECT("AE" &amp; ROW()), AP831:AP871, "💲") + SUMIFS(AR831:AR871, AY831:AY871, INDIRECT("AE" &amp; ROW()), AP831:AP871, "📦")</f>
        <v>0</v>
      </c>
      <c r="AJ877" s="139">
        <f t="array" aca="1" ref="AJ877" ca="1">(
    SUMIFS(AR831:AR871, AY831:AY871, INDIRECT("AE" &amp; ROW()), AP831:AP871, "💲") +
    SUMIFS(AR831:AR871, AY831:AY871, INDIRECT("AE" &amp; ROW()), AP831:AP871, "📦")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
        SUMIFS(AR831:AR871, AY831:AY871, INDIRECT("AE" &amp; ROW()), AP831:AP871, "💲", AS831:AS871, "Familiar") +
        SUMIFS(AR831:AR871, AY831:AY871, INDIRECT("AE" &amp; ROW()), AP831:AP871, "📦", AS831:AS871, "Familiar")
    ) / 2
)  -
(
    (
        SUMIFS(AR831:AR871, AY831:AY871, INDIRECT("AE" &amp; ROW()), AP831:AP871, "💲", AS831:AS871, "Exonerado ADH") +
        SUMIFS(AR831:AR871, AY831:AY871, INDIRECT("AE" &amp; ROW()), AP831:AP871, "📦", AS831:AS871, "Exonerado ADH")
    ) / 2
)  -
(
    (
        SUMIFS(AR831:AR871, AY831:AY871, INDIRECT("AE" &amp; ROW()), AP831:AP871, "💲", AS831:AS871, "Exonerado Doctor") +
        SUMIFS(AR831:AR871, AY831:AY871, INDIRECT("AE" &amp; ROW()), AP831:AP871, "📦", AS831:AS871, "Exonerado Doctor")
    ) / 2
)</f>
        <v>0</v>
      </c>
      <c r="AK877" s="139">
        <f t="array" aca="1" ref="AK877" ca="1">(
    SUMIFS(AR831:AR871, AY831:AY871, INDIRECT("AE" &amp; ROW()), AP831:AP871, "💲") +
    SUMIFS(AR831:AR871, AY831:AY871, INDIRECT("AE" &amp; ROW()), AP831:AP871, "📦")
) -
(
    SUMIFS(AR831:AR871, AY831:AY871, INDIRECT("AE" &amp; ROW()), AP831:AP871, "💲", AS831:AS871, "Familiar") +
    SUMIFS(AR831:AR871, AY831:AY871, INDIRECT("AE" &amp; ROW()), AP831:AP871, "📦", AS831:AS871, "Familiar")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SUMIFS(AR831:AR871, AY831:AY871, INDIRECT("AE" &amp; ROW()), AP831:AP871, "💲", AS831:AS871, "Exonerado ADH") +
    SUMIFS(AR831:AR871, AY831:AY871, INDIRECT("AE" &amp; ROW()), AP831:AP871, "📦", AS831:AS871, "Exonerado ADH")
) -
(
    (
        SUMIFS(AR831:AR871, AY831:AY871, INDIRECT("AE" &amp; ROW()), AP831:AP871, "💲", AS831:AS871, "Exonerado Doctor") +
        SUMIFS(AR831:AR871, AY831:AY871, INDIRECT("AE" &amp; ROW()), AP831:AP871, "📦", AS831:AS871, "Exonerado Doctor")
    ) / 2
) -
(
    (
        SUMIFS(AR831:AR871, AY831:AY871, INDIRECT("AE" &amp; ROW()), AP831:AP871, "💲", AS831:AS871, "") +
        SUMIFS(AR831:AR871, AY831:AY871, INDIRECT("AE" &amp; ROW()), AP831:AP871, "📦", AS831:AS871, "")
    ) / 2
)</f>
        <v>0</v>
      </c>
      <c r="AL877" s="140">
        <f t="array" aca="1" ref="AL877" ca="1">(
    SUMIFS(AR831:AR871, AY831:AY871, INDIRECT("AE" &amp; ROW()), AP831:AP871, "💲") +
    SUMIFS(AR831:AR871, AY831:AY871, INDIRECT("AE" &amp; ROW()), AP831:AP871, "📦")
) -
(
    (
        SUMIFS(AR831:AR871, AY831:AY871, INDIRECT("AE" &amp; ROW()), AP831:AP871, "💲", AS831:AS871, "Familiar") +
        SUMIFS(AR831:AR871, AY831:AY871, INDIRECT("AE" &amp; ROW()), AP831:AP871, "📦", AS831:AS871, "Familiar")
    ) / 2
) -
(
    (
        SUMIFS(AR831:AR871, AY831:AY871, INDIRECT("AE" &amp; ROW()), AP831:AP871, "💲", AS831:AS871, "Participante") +
        SUMIFS(AR831:AR871, AY831:AY871, INDIRECT("AE" &amp; ROW()), AP831:AP871, "📦", AS831:AS871, "Participante")
    ) / 2
) -
(
    (
        SUMIFS(AR831:AR871, AY831:AY871, INDIRECT("AE" &amp; ROW()), AP831:AP871, "💲", AS831:AS871, "Empleado") +
        SUMIFS(AR831:AR871, AY831:AY871, INDIRECT("AE" &amp; ROW()), AP831:AP871, "📦", AS831:AS871, "Empleado")
    ) / 2
) -
(
    (
        SUMIFS(AR831:AR871, AY831:AY871, INDIRECT("AE" &amp; ROW()), AP831:AP871, "💲", AS831:AS871, "Exonerado ADH") +
        SUMIFS(AR831:AR871, AY831:AY871, INDIRECT("AE" &amp; ROW()), AP831:AP871, "📦", AS831:AS871, "Exonerado ADH")
    ) / 2
) -
(
    SUMIFS(AR831:AR871, AY831:AY871, INDIRECT("AE" &amp; ROW()), AP831:AP871, "💲", AS831:AS871, "Exonerado Doctor") +
    SUMIFS(AR831:AR871, AY831:AY871, INDIRECT("AE" &amp; ROW()), AP831:AP871, "📦", AS831:AS871, "Exonerado Doctor")
) -
(
    (
        SUMIFS(AR831:AR871, AY831:AY871, INDIRECT("AE" &amp; ROW()), AP831:AP871, "💲", AS831:AS871, "") +
        SUMIFS(AR831:AR871, AY831:AY871, INDIRECT("AE" &amp; ROW()), AP831:AP871, "📦", AS831:AS871, "")
    ) / 2
)</f>
        <v>0</v>
      </c>
      <c r="AM877" s="56"/>
      <c r="AN877" s="56"/>
      <c r="AO877" s="56"/>
      <c r="AP877" s="56"/>
      <c r="AQ877" s="56"/>
      <c r="AR877" s="56"/>
      <c r="AS877" s="56"/>
      <c r="AT877" s="56"/>
      <c r="AU877" s="56"/>
      <c r="AV877" s="56"/>
      <c r="AW877" s="56"/>
      <c r="AX877" s="56"/>
      <c r="AY877" s="56"/>
      <c r="AZ877" s="56"/>
      <c r="BA877" s="56"/>
      <c r="BB877" s="56"/>
      <c r="BC877" s="56"/>
      <c r="BD877" s="56"/>
      <c r="BE877" s="56"/>
      <c r="BF877" s="56"/>
      <c r="BG877" s="56"/>
      <c r="BH877" s="56"/>
      <c r="BI877" s="56"/>
      <c r="BJ877" s="56"/>
      <c r="BK877" s="56"/>
      <c r="BL877" s="56"/>
      <c r="BM877" s="56"/>
      <c r="BN877" s="56"/>
    </row>
    <row r="878" spans="1:66" ht="11.25" customHeight="1">
      <c r="A878" s="221"/>
      <c r="B878" s="164"/>
      <c r="C878" s="206"/>
      <c r="D878" s="209"/>
      <c r="E878" s="179" t="s">
        <v>46</v>
      </c>
      <c r="F878" s="180"/>
      <c r="G878" s="206"/>
      <c r="H878" s="209"/>
      <c r="I878" s="179" t="s">
        <v>46</v>
      </c>
      <c r="J878" s="180"/>
      <c r="K878" s="206"/>
      <c r="L878" s="209"/>
      <c r="M878" s="179" t="s">
        <v>46</v>
      </c>
      <c r="N878" s="180"/>
      <c r="O878" s="165"/>
      <c r="P878" s="165"/>
      <c r="Q878" s="165"/>
      <c r="R878" s="166"/>
      <c r="S878" s="227" t="str">
        <f>IF(OR(S875="Empleado",S875="Familiar"),"Nombre del Empleado","N° Factura")</f>
        <v>N° Factura</v>
      </c>
      <c r="T878" s="228"/>
      <c r="U878" s="89"/>
      <c r="V878" s="169"/>
      <c r="W878" s="227" t="str">
        <f>IF(OR(W875="Empleado",W875="Familiar"),"Nombre del Empleado","N° Factura")</f>
        <v>N° Factura</v>
      </c>
      <c r="X878" s="228"/>
      <c r="Y878" s="89"/>
      <c r="Z878" s="169"/>
      <c r="AA878" s="227" t="str">
        <f>IF(OR(AA875="Empleado",AA875="Familiar"),"Nombre del Empleado","N° Factura")</f>
        <v>N° Factura</v>
      </c>
      <c r="AB878" s="228"/>
      <c r="AC878" s="89"/>
      <c r="AD878" s="56"/>
      <c r="AE878" s="240" t="s">
        <v>69</v>
      </c>
      <c r="AF878" s="230"/>
      <c r="AG878" s="161">
        <f t="array" aca="1" ref="AG878" ca="1">COUNTIFS(AP831:AP871, "💲", AY831:AY871, INDIRECT("AE" &amp; ROW())) + COUNTIFS(AP831:AP871, "📦", AY831:AY871, INDIRECT("AE" &amp; ROW())) + COUNTIFS(AP831:AP871, "✅", AY831:AY871, INDIRECT("AE" &amp; ROW()))</f>
        <v>0</v>
      </c>
      <c r="AH878" s="162">
        <f t="array" aca="1" ref="AH878" ca="1">COUNTIFS(AP831:AP871, "💲", AY831:AY871, INDIRECT("AE" &amp; ROW())) + COUNTIFS(AP831:AP871, "📦", AY831:AY871, INDIRECT("AE" &amp; ROW()))</f>
        <v>0</v>
      </c>
      <c r="AI878" s="139">
        <f t="array" aca="1" ref="AI878" ca="1">SUMIFS(AR831:AR871, AY831:AY871, INDIRECT("AE" &amp; ROW()), AP831:AP871, "💲") + SUMIFS(AR831:AR871, AY831:AY871, INDIRECT("AE" &amp; ROW()), AP831:AP871, "📦")</f>
        <v>0</v>
      </c>
      <c r="AJ878" s="66">
        <f t="array" aca="1" ref="AJ878" ca="1">(
    SUMIFS(AR831:AR871, AY831:AY871, INDIRECT("AE" &amp; ROW()), AP831:AP871, "💲") +
    SUMIFS(AR831:AR871, AY831:AY871, INDIRECT("AE" &amp; ROW()), AP831:AP871, "📦")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
        SUMIFS(AR831:AR871, AY831:AY871, INDIRECT("AE" &amp; ROW()), AP831:AP871, "💲", AS831:AS871, "Familiar") +
        SUMIFS(AR831:AR871, AY831:AY871, INDIRECT("AE" &amp; ROW()), AP831:AP871, "📦", AS831:AS871, "Familiar")
    ) / 2
)  -
(
    (
        SUMIFS(AR831:AR871, AY831:AY871, INDIRECT("AE" &amp; ROW()), AP831:AP871, "💲", AS831:AS871, "Exonerado ADH") +
        SUMIFS(AR831:AR871, AY831:AY871, INDIRECT("AE" &amp; ROW()), AP831:AP871, "📦", AS831:AS871, "Exonerado ADH")
    ) / 2
)  -
(
    (
        SUMIFS(AR831:AR871, AY831:AY871, INDIRECT("AE" &amp; ROW()), AP831:AP871, "💲", AS831:AS871, "Exonerado Doctor") +
        SUMIFS(AR831:AR871, AY831:AY871, INDIRECT("AE" &amp; ROW()), AP831:AP871, "📦", AS831:AS871, "Exonerado Doctor")
    ) / 2
)</f>
        <v>0</v>
      </c>
      <c r="AK878" s="139">
        <f t="array" aca="1" ref="AK878" ca="1">(
    SUMIFS(AR831:AR871, AY831:AY871, INDIRECT("AE" &amp; ROW()), AP831:AP871, "💲") +
    SUMIFS(AR831:AR871, AY831:AY871, INDIRECT("AE" &amp; ROW()), AP831:AP871, "📦")
) -
(
    SUMIFS(AR831:AR871, AY831:AY871, INDIRECT("AE" &amp; ROW()), AP831:AP871, "💲", AS831:AS871, "Familiar") +
    SUMIFS(AR831:AR871, AY831:AY871, INDIRECT("AE" &amp; ROW()), AP831:AP871, "📦", AS831:AS871, "Familiar")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SUMIFS(AR831:AR871, AY831:AY871, INDIRECT("AE" &amp; ROW()), AP831:AP871, "💲", AS831:AS871, "Exonerado ADH") +
    SUMIFS(AR831:AR871, AY831:AY871, INDIRECT("AE" &amp; ROW()), AP831:AP871, "📦", AS831:AS871, "Exonerado ADH")
) -
(
    (
        SUMIFS(AR831:AR871, AY831:AY871, INDIRECT("AE" &amp; ROW()), AP831:AP871, "💲", AS831:AS871, "Exonerado Doctor") +
        SUMIFS(AR831:AR871, AY831:AY871, INDIRECT("AE" &amp; ROW()), AP831:AP871, "📦", AS831:AS871, "Exonerado Doctor")
    ) / 2
) -
(
    (
        SUMIFS(AR831:AR871, AY831:AY871, INDIRECT("AE" &amp; ROW()), AP831:AP871, "💲", AS831:AS871, "") +
        SUMIFS(AR831:AR871, AY831:AY871, INDIRECT("AE" &amp; ROW()), AP831:AP871, "📦", AS831:AS871, "")
    ) / 2
)</f>
        <v>0</v>
      </c>
      <c r="AL878" s="140">
        <f t="array" aca="1" ref="AL878" ca="1">(
    SUMIFS(AR831:AR871, AY831:AY871, INDIRECT("AE" &amp; ROW()), AP831:AP871, "💲") +
    SUMIFS(AR831:AR871, AY831:AY871, INDIRECT("AE" &amp; ROW()), AP831:AP871, "📦")
) -
(
    (
        SUMIFS(AR831:AR871, AY831:AY871, INDIRECT("AE" &amp; ROW()), AP831:AP871, "💲", AS831:AS871, "Familiar") +
        SUMIFS(AR831:AR871, AY831:AY871, INDIRECT("AE" &amp; ROW()), AP831:AP871, "📦", AS831:AS871, "Familiar")
    ) / 2
) -
(
    (
        SUMIFS(AR831:AR871, AY831:AY871, INDIRECT("AE" &amp; ROW()), AP831:AP871, "💲", AS831:AS871, "Participante") +
        SUMIFS(AR831:AR871, AY831:AY871, INDIRECT("AE" &amp; ROW()), AP831:AP871, "📦", AS831:AS871, "Participante")
    ) / 2
) -
(
    (
        SUMIFS(AR831:AR871, AY831:AY871, INDIRECT("AE" &amp; ROW()), AP831:AP871, "💲", AS831:AS871, "Empleado") +
        SUMIFS(AR831:AR871, AY831:AY871, INDIRECT("AE" &amp; ROW()), AP831:AP871, "📦", AS831:AS871, "Empleado")
    ) / 2
) -
(
    (
        SUMIFS(AR831:AR871, AY831:AY871, INDIRECT("AE" &amp; ROW()), AP831:AP871, "💲", AS831:AS871, "Exonerado ADH") +
        SUMIFS(AR831:AR871, AY831:AY871, INDIRECT("AE" &amp; ROW()), AP831:AP871, "📦", AS831:AS871, "Exonerado ADH")
    ) / 2
) -
(
    SUMIFS(AR831:AR871, AY831:AY871, INDIRECT("AE" &amp; ROW()), AP831:AP871, "💲", AS831:AS871, "Exonerado Doctor") +
    SUMIFS(AR831:AR871, AY831:AY871, INDIRECT("AE" &amp; ROW()), AP831:AP871, "📦", AS831:AS871, "Exonerado Doctor")
) -
(
    (
        SUMIFS(AR831:AR871, AY831:AY871, INDIRECT("AE" &amp; ROW()), AP831:AP871, "💲", AS831:AS871, "") +
        SUMIFS(AR831:AR871, AY831:AY871, INDIRECT("AE" &amp; ROW()), AP831:AP871, "📦", AS831:AS871, "")
    ) / 2
)</f>
        <v>0</v>
      </c>
      <c r="AM878" s="56"/>
      <c r="AN878" s="56"/>
      <c r="AO878" s="56"/>
      <c r="AP878" s="56"/>
      <c r="AQ878" s="56"/>
      <c r="AR878" s="56"/>
      <c r="AS878" s="56"/>
      <c r="AT878" s="56"/>
      <c r="AU878" s="56"/>
      <c r="AV878" s="56"/>
      <c r="AW878" s="56"/>
      <c r="AX878" s="56"/>
      <c r="AY878" s="56"/>
      <c r="AZ878" s="56"/>
      <c r="BA878" s="56"/>
      <c r="BB878" s="56"/>
      <c r="BC878" s="56"/>
      <c r="BD878" s="56"/>
      <c r="BE878" s="56"/>
      <c r="BF878" s="56"/>
      <c r="BG878" s="56"/>
      <c r="BH878" s="56"/>
      <c r="BI878" s="56"/>
      <c r="BJ878" s="56"/>
      <c r="BK878" s="56"/>
      <c r="BL878" s="56"/>
      <c r="BM878" s="56"/>
      <c r="BN878" s="56"/>
    </row>
    <row r="879" spans="1:66" ht="11.25" customHeight="1">
      <c r="A879" s="222">
        <f>A875+$Q$13/1440</f>
        <v>0.83333333333333304</v>
      </c>
      <c r="B879" s="164"/>
      <c r="C879" s="204"/>
      <c r="D879" s="207"/>
      <c r="E879" s="177" t="s">
        <v>36</v>
      </c>
      <c r="F879" s="42" t="str">
        <f>IF(D879&lt;&gt;"", VLOOKUP(D879,'Base de Datos'!$A$2:$D1268,2,FALSE()),"")</f>
        <v/>
      </c>
      <c r="G879" s="204"/>
      <c r="H879" s="216"/>
      <c r="I879" s="177" t="s">
        <v>36</v>
      </c>
      <c r="J879" s="42" t="str">
        <f>IF(H879&lt;&gt;"", VLOOKUP(H879,'Base de Datos'!$A$2:$D1268,2,FALSE()),"")</f>
        <v/>
      </c>
      <c r="K879" s="204"/>
      <c r="L879" s="216"/>
      <c r="M879" s="177" t="s">
        <v>36</v>
      </c>
      <c r="N879" s="42" t="str">
        <f>IF(L879&lt;&gt;"", VLOOKUP(L879,'Base de Datos'!$A$2:$D1268,2,FALSE()),"")</f>
        <v/>
      </c>
      <c r="O879" s="165"/>
      <c r="P879" s="165"/>
      <c r="Q879" s="165"/>
      <c r="R879" s="166"/>
      <c r="S879" s="167"/>
      <c r="T879" s="45" t="s">
        <v>37</v>
      </c>
      <c r="U879" s="168"/>
      <c r="V879" s="169"/>
      <c r="W879" s="167"/>
      <c r="X879" s="45" t="s">
        <v>37</v>
      </c>
      <c r="Y879" s="168"/>
      <c r="Z879" s="169"/>
      <c r="AA879" s="167"/>
      <c r="AB879" s="45" t="s">
        <v>37</v>
      </c>
      <c r="AC879" s="168"/>
      <c r="AD879" s="56"/>
      <c r="AE879" s="232" t="s">
        <v>72</v>
      </c>
      <c r="AF879" s="230"/>
      <c r="AG879" s="90">
        <f t="array" aca="1" ref="AG879" ca="1">COUNTIFS(AP831:AP871, "💲", AY831:AY871, INDIRECT("AE" &amp; ROW())) + COUNTIFS(AP831:AP871, "📦", AY831:AY871, INDIRECT("AE" &amp; ROW())) + COUNTIFS(AP831:AP871, "✅", AY831:AY871, INDIRECT("AE" &amp; ROW()))</f>
        <v>0</v>
      </c>
      <c r="AH879" s="68">
        <f t="array" aca="1" ref="AH879" ca="1">COUNTIFS(AP831:AP871, "💲", AY831:AY871, INDIRECT("AE" &amp; ROW())) + COUNTIFS(AP831:AP871, "📦", AY831:AY871, INDIRECT("AE" &amp; ROW()))</f>
        <v>0</v>
      </c>
      <c r="AI879" s="139">
        <f t="array" aca="1" ref="AI879" ca="1">SUMIFS(AR831:AR871, AY831:AY871, INDIRECT("AE" &amp; ROW()), AP831:AP871, "💲") + SUMIFS(AR831:AR871, AY831:AY871, INDIRECT("AE" &amp; ROW()), AP831:AP871, "📦")</f>
        <v>0</v>
      </c>
      <c r="AJ879" s="139">
        <f t="array" aca="1" ref="AJ879" ca="1">(
    SUMIFS(AR831:AR871, AY831:AY871, INDIRECT("AE" &amp; ROW()), AP831:AP871, "💲") +
    SUMIFS(AR831:AR871, AY831:AY871, INDIRECT("AE" &amp; ROW()), AP831:AP871, "📦")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
        SUMIFS(AR831:AR871, AY831:AY871, INDIRECT("AE" &amp; ROW()), AP831:AP871, "💲", AS831:AS871, "Familiar") +
        SUMIFS(AR831:AR871, AY831:AY871, INDIRECT("AE" &amp; ROW()), AP831:AP871, "📦", AS831:AS871, "Familiar")
    ) / 2
)  -
(
    (
        SUMIFS(AR831:AR871, AY831:AY871, INDIRECT("AE" &amp; ROW()), AP831:AP871, "💲", AS831:AS871, "Exonerado ADH") +
        SUMIFS(AR831:AR871, AY831:AY871, INDIRECT("AE" &amp; ROW()), AP831:AP871, "📦", AS831:AS871, "Exonerado ADH")
    ) / 2
)  -
(
    (
        SUMIFS(AR831:AR871, AY831:AY871, INDIRECT("AE" &amp; ROW()), AP831:AP871, "💲", AS831:AS871, "Exonerado Doctor") +
        SUMIFS(AR831:AR871, AY831:AY871, INDIRECT("AE" &amp; ROW()), AP831:AP871, "📦", AS831:AS871, "Exonerado Doctor")
    ) / 2
)</f>
        <v>0</v>
      </c>
      <c r="AK879" s="139">
        <f t="array" aca="1" ref="AK879" ca="1">(
    SUMIFS(AR831:AR871, AY831:AY871, INDIRECT("AE" &amp; ROW()), AP831:AP871, "💲") +
    SUMIFS(AR831:AR871, AY831:AY871, INDIRECT("AE" &amp; ROW()), AP831:AP871, "📦")
) -
(
    SUMIFS(AR831:AR871, AY831:AY871, INDIRECT("AE" &amp; ROW()), AP831:AP871, "💲", AS831:AS871, "Familiar") +
    SUMIFS(AR831:AR871, AY831:AY871, INDIRECT("AE" &amp; ROW()), AP831:AP871, "📦", AS831:AS871, "Familiar")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SUMIFS(AR831:AR871, AY831:AY871, INDIRECT("AE" &amp; ROW()), AP831:AP871, "💲", AS831:AS871, "Exonerado ADH") +
    SUMIFS(AR831:AR871, AY831:AY871, INDIRECT("AE" &amp; ROW()), AP831:AP871, "📦", AS831:AS871, "Exonerado ADH")
) -
(
    (
        SUMIFS(AR831:AR871, AY831:AY871, INDIRECT("AE" &amp; ROW()), AP831:AP871, "💲", AS831:AS871, "Exonerado Doctor") +
        SUMIFS(AR831:AR871, AY831:AY871, INDIRECT("AE" &amp; ROW()), AP831:AP871, "📦", AS831:AS871, "Exonerado Doctor")
    ) / 2
) -
(
    (
        SUMIFS(AR831:AR871, AY831:AY871, INDIRECT("AE" &amp; ROW()), AP831:AP871, "💲", AS831:AS871, "") +
        SUMIFS(AR831:AR871, AY831:AY871, INDIRECT("AE" &amp; ROW()), AP831:AP871, "📦", AS831:AS871, "")
    ) / 2
)</f>
        <v>0</v>
      </c>
      <c r="AL879" s="140">
        <f t="array" aca="1" ref="AL879" ca="1">(
    SUMIFS(AR831:AR871, AY831:AY871, INDIRECT("AE" &amp; ROW()), AP831:AP871, "💲") +
    SUMIFS(AR831:AR871, AY831:AY871, INDIRECT("AE" &amp; ROW()), AP831:AP871, "📦")
) -
(
    (
        SUMIFS(AR831:AR871, AY831:AY871, INDIRECT("AE" &amp; ROW()), AP831:AP871, "💲", AS831:AS871, "Familiar") +
        SUMIFS(AR831:AR871, AY831:AY871, INDIRECT("AE" &amp; ROW()), AP831:AP871, "📦", AS831:AS871, "Familiar")
    ) / 2
) -
(
    (
        SUMIFS(AR831:AR871, AY831:AY871, INDIRECT("AE" &amp; ROW()), AP831:AP871, "💲", AS831:AS871, "Participante") +
        SUMIFS(AR831:AR871, AY831:AY871, INDIRECT("AE" &amp; ROW()), AP831:AP871, "📦", AS831:AS871, "Participante")
    ) / 2
) -
(
    (
        SUMIFS(AR831:AR871, AY831:AY871, INDIRECT("AE" &amp; ROW()), AP831:AP871, "💲", AS831:AS871, "Empleado") +
        SUMIFS(AR831:AR871, AY831:AY871, INDIRECT("AE" &amp; ROW()), AP831:AP871, "📦", AS831:AS871, "Empleado")
    ) / 2
) -
(
    (
        SUMIFS(AR831:AR871, AY831:AY871, INDIRECT("AE" &amp; ROW()), AP831:AP871, "💲", AS831:AS871, "Exonerado ADH") +
        SUMIFS(AR831:AR871, AY831:AY871, INDIRECT("AE" &amp; ROW()), AP831:AP871, "📦", AS831:AS871, "Exonerado ADH")
    ) / 2
) -
(
    SUMIFS(AR831:AR871, AY831:AY871, INDIRECT("AE" &amp; ROW()), AP831:AP871, "💲", AS831:AS871, "Exonerado Doctor") +
    SUMIFS(AR831:AR871, AY831:AY871, INDIRECT("AE" &amp; ROW()), AP831:AP871, "📦", AS831:AS871, "Exonerado Doctor")
) -
(
    (
        SUMIFS(AR831:AR871, AY831:AY871, INDIRECT("AE" &amp; ROW()), AP831:AP871, "💲", AS831:AS871, "") +
        SUMIFS(AR831:AR871, AY831:AY871, INDIRECT("AE" &amp; ROW()), AP831:AP871, "📦", AS831:AS871, "")
    ) / 2
)</f>
        <v>0</v>
      </c>
      <c r="AM879" s="56"/>
      <c r="AN879" s="56"/>
      <c r="AO879" s="56"/>
      <c r="AP879" s="56"/>
      <c r="AQ879" s="56"/>
      <c r="AR879" s="56"/>
      <c r="AS879" s="56"/>
      <c r="AT879" s="56"/>
      <c r="AU879" s="56"/>
      <c r="AV879" s="56"/>
      <c r="AW879" s="56"/>
      <c r="AX879" s="56"/>
      <c r="AY879" s="56"/>
      <c r="AZ879" s="56"/>
      <c r="BA879" s="56"/>
      <c r="BB879" s="56"/>
      <c r="BC879" s="56"/>
      <c r="BD879" s="56"/>
      <c r="BE879" s="56"/>
      <c r="BF879" s="56"/>
      <c r="BG879" s="56"/>
      <c r="BH879" s="56"/>
      <c r="BI879" s="56"/>
      <c r="BJ879" s="56"/>
      <c r="BK879" s="56"/>
      <c r="BL879" s="56"/>
      <c r="BM879" s="56"/>
      <c r="BN879" s="56"/>
    </row>
    <row r="880" spans="1:66" ht="11.25" customHeight="1">
      <c r="A880" s="220"/>
      <c r="B880" s="164"/>
      <c r="C880" s="205"/>
      <c r="D880" s="208"/>
      <c r="E880" s="178" t="s">
        <v>42</v>
      </c>
      <c r="F880" s="58" t="str">
        <f>IF(D879&lt;&gt;"", VLOOKUP(D879,'Base de Datos'!$A$2:$D1268,3,FALSE()),"")</f>
        <v/>
      </c>
      <c r="G880" s="205"/>
      <c r="H880" s="208"/>
      <c r="I880" s="178" t="s">
        <v>42</v>
      </c>
      <c r="J880" s="58" t="str">
        <f>IF(H879&lt;&gt;"", VLOOKUP(H879,'Base de Datos'!$A$2:$D1268,3,FALSE()),"")</f>
        <v/>
      </c>
      <c r="K880" s="205"/>
      <c r="L880" s="208"/>
      <c r="M880" s="178" t="s">
        <v>42</v>
      </c>
      <c r="N880" s="58" t="str">
        <f>IF(L879&lt;&gt;"", VLOOKUP(L879,'Base de Datos'!$A$2:$D1268,3,FALSE()),"")</f>
        <v/>
      </c>
      <c r="O880" s="165"/>
      <c r="P880" s="165"/>
      <c r="Q880" s="165"/>
      <c r="R880" s="166"/>
      <c r="S880" s="231"/>
      <c r="T880" s="230"/>
      <c r="U880" s="170"/>
      <c r="V880" s="169"/>
      <c r="W880" s="231"/>
      <c r="X880" s="230"/>
      <c r="Y880" s="170"/>
      <c r="Z880" s="169"/>
      <c r="AA880" s="231"/>
      <c r="AB880" s="230"/>
      <c r="AC880" s="170"/>
      <c r="AD880" s="56"/>
      <c r="AE880" s="232" t="s">
        <v>75</v>
      </c>
      <c r="AF880" s="230"/>
      <c r="AG880" s="90">
        <f t="array" aca="1" ref="AG880" ca="1">COUNTIFS(AP831:AP871, "💲", AY831:AY871, INDIRECT("AE" &amp; ROW())) + COUNTIFS(AP831:AP871, "📦", AY831:AY871, INDIRECT("AE" &amp; ROW())) + COUNTIFS(AP831:AP871, "✅", AY831:AY871, INDIRECT("AE" &amp; ROW()))</f>
        <v>0</v>
      </c>
      <c r="AH880" s="68">
        <f t="array" aca="1" ref="AH880" ca="1">COUNTIFS(AP831:AP871, "💲", AY831:AY871, INDIRECT("AE" &amp; ROW())) + COUNTIFS(AP831:AP871, "📦", AY831:AY871, INDIRECT("AE" &amp; ROW()))</f>
        <v>0</v>
      </c>
      <c r="AI880" s="139">
        <f t="array" aca="1" ref="AI880" ca="1">SUMIFS(AR831:AR871, AY831:AY871, INDIRECT("AE" &amp; ROW()), AP831:AP871, "💲") + SUMIFS(AR831:AR871, AY831:AY871, INDIRECT("AE" &amp; ROW()), AP831:AP871, "📦")</f>
        <v>0</v>
      </c>
      <c r="AJ880" s="139">
        <f t="array" aca="1" ref="AJ880" ca="1">(
    SUMIFS(AR831:AR871, AY831:AY871, INDIRECT("AE" &amp; ROW()), AP831:AP871, "💲") +
    SUMIFS(AR831:AR871, AY831:AY871, INDIRECT("AE" &amp; ROW()), AP831:AP871, "📦")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
        SUMIFS(AR831:AR871, AY831:AY871, INDIRECT("AE" &amp; ROW()), AP831:AP871, "💲", AS831:AS871, "Familiar") +
        SUMIFS(AR831:AR871, AY831:AY871, INDIRECT("AE" &amp; ROW()), AP831:AP871, "📦", AS831:AS871, "Familiar")
    ) / 2
)  -
(
    (
        SUMIFS(AR831:AR871, AY831:AY871, INDIRECT("AE" &amp; ROW()), AP831:AP871, "💲", AS831:AS871, "Exonerado ADH") +
        SUMIFS(AR831:AR871, AY831:AY871, INDIRECT("AE" &amp; ROW()), AP831:AP871, "📦", AS831:AS871, "Exonerado ADH")
    ) / 2
)  -
(
    (
        SUMIFS(AR831:AR871, AY831:AY871, INDIRECT("AE" &amp; ROW()), AP831:AP871, "💲", AS831:AS871, "Exonerado Doctor") +
        SUMIFS(AR831:AR871, AY831:AY871, INDIRECT("AE" &amp; ROW()), AP831:AP871, "📦", AS831:AS871, "Exonerado Doctor")
    ) / 2
)</f>
        <v>0</v>
      </c>
      <c r="AK880" s="139">
        <f t="array" aca="1" ref="AK880" ca="1">(
    SUMIFS(AR831:AR871, AY831:AY871, INDIRECT("AE" &amp; ROW()), AP831:AP871, "💲") +
    SUMIFS(AR831:AR871, AY831:AY871, INDIRECT("AE" &amp; ROW()), AP831:AP871, "📦")
) -
(
    SUMIFS(AR831:AR871, AY831:AY871, INDIRECT("AE" &amp; ROW()), AP831:AP871, "💲", AS831:AS871, "Familiar") +
    SUMIFS(AR831:AR871, AY831:AY871, INDIRECT("AE" &amp; ROW()), AP831:AP871, "📦", AS831:AS871, "Familiar")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SUMIFS(AR831:AR871, AY831:AY871, INDIRECT("AE" &amp; ROW()), AP831:AP871, "💲", AS831:AS871, "Exonerado ADH") +
    SUMIFS(AR831:AR871, AY831:AY871, INDIRECT("AE" &amp; ROW()), AP831:AP871, "📦", AS831:AS871, "Exonerado ADH")
) -
(
    (
        SUMIFS(AR831:AR871, AY831:AY871, INDIRECT("AE" &amp; ROW()), AP831:AP871, "💲", AS831:AS871, "Exonerado Doctor") +
        SUMIFS(AR831:AR871, AY831:AY871, INDIRECT("AE" &amp; ROW()), AP831:AP871, "📦", AS831:AS871, "Exonerado Doctor")
    ) / 2
) -
(
    (
        SUMIFS(AR831:AR871, AY831:AY871, INDIRECT("AE" &amp; ROW()), AP831:AP871, "💲", AS831:AS871, "") +
        SUMIFS(AR831:AR871, AY831:AY871, INDIRECT("AE" &amp; ROW()), AP831:AP871, "📦", AS831:AS871, "")
    ) / 2
)</f>
        <v>0</v>
      </c>
      <c r="AL880" s="140">
        <f t="array" aca="1" ref="AL880" ca="1">(
    SUMIFS(AR831:AR871, AY831:AY871, INDIRECT("AE" &amp; ROW()), AP831:AP871, "💲") +
    SUMIFS(AR831:AR871, AY831:AY871, INDIRECT("AE" &amp; ROW()), AP831:AP871, "📦")
) -
(
    (
        SUMIFS(AR831:AR871, AY831:AY871, INDIRECT("AE" &amp; ROW()), AP831:AP871, "💲", AS831:AS871, "Familiar") +
        SUMIFS(AR831:AR871, AY831:AY871, INDIRECT("AE" &amp; ROW()), AP831:AP871, "📦", AS831:AS871, "Familiar")
    ) / 2
) -
(
    (
        SUMIFS(AR831:AR871, AY831:AY871, INDIRECT("AE" &amp; ROW()), AP831:AP871, "💲", AS831:AS871, "Participante") +
        SUMIFS(AR831:AR871, AY831:AY871, INDIRECT("AE" &amp; ROW()), AP831:AP871, "📦", AS831:AS871, "Participante")
    ) / 2
) -
(
    (
        SUMIFS(AR831:AR871, AY831:AY871, INDIRECT("AE" &amp; ROW()), AP831:AP871, "💲", AS831:AS871, "Empleado") +
        SUMIFS(AR831:AR871, AY831:AY871, INDIRECT("AE" &amp; ROW()), AP831:AP871, "📦", AS831:AS871, "Empleado")
    ) / 2
) -
(
    (
        SUMIFS(AR831:AR871, AY831:AY871, INDIRECT("AE" &amp; ROW()), AP831:AP871, "💲", AS831:AS871, "Exonerado ADH") +
        SUMIFS(AR831:AR871, AY831:AY871, INDIRECT("AE" &amp; ROW()), AP831:AP871, "📦", AS831:AS871, "Exonerado ADH")
    ) / 2
) -
(
    SUMIFS(AR831:AR871, AY831:AY871, INDIRECT("AE" &amp; ROW()), AP831:AP871, "💲", AS831:AS871, "Exonerado Doctor") +
    SUMIFS(AR831:AR871, AY831:AY871, INDIRECT("AE" &amp; ROW()), AP831:AP871, "📦", AS831:AS871, "Exonerado Doctor")
) -
(
    (
        SUMIFS(AR831:AR871, AY831:AY871, INDIRECT("AE" &amp; ROW()), AP831:AP871, "💲", AS831:AS871, "") +
        SUMIFS(AR831:AR871, AY831:AY871, INDIRECT("AE" &amp; ROW()), AP831:AP871, "📦", AS831:AS871, "")
    ) / 2
)</f>
        <v>0</v>
      </c>
      <c r="AM880" s="56"/>
      <c r="AN880" s="56"/>
      <c r="AO880" s="56"/>
      <c r="AP880" s="56"/>
      <c r="AQ880" s="56"/>
      <c r="AR880" s="56"/>
      <c r="AS880" s="56"/>
      <c r="AT880" s="56"/>
      <c r="AU880" s="56"/>
      <c r="AV880" s="56"/>
      <c r="AW880" s="56"/>
      <c r="AX880" s="56"/>
      <c r="AY880" s="56"/>
      <c r="AZ880" s="56"/>
      <c r="BA880" s="56"/>
      <c r="BB880" s="56"/>
      <c r="BC880" s="56"/>
      <c r="BD880" s="56"/>
      <c r="BE880" s="56"/>
      <c r="BF880" s="56"/>
      <c r="BG880" s="56"/>
      <c r="BH880" s="56"/>
      <c r="BI880" s="56"/>
      <c r="BJ880" s="56"/>
      <c r="BK880" s="56"/>
      <c r="BL880" s="56"/>
      <c r="BM880" s="56"/>
      <c r="BN880" s="56"/>
    </row>
    <row r="881" spans="1:66" ht="11.25" customHeight="1">
      <c r="A881" s="220"/>
      <c r="B881" s="164"/>
      <c r="C881" s="205"/>
      <c r="D881" s="208"/>
      <c r="E881" s="178" t="s">
        <v>44</v>
      </c>
      <c r="F881" s="58" t="str">
        <f>IF(D879&lt;&gt;"", VLOOKUP(D879,'Base de Datos'!$A$2:$D1268,4,FALSE()),"")</f>
        <v/>
      </c>
      <c r="G881" s="205"/>
      <c r="H881" s="208"/>
      <c r="I881" s="178" t="s">
        <v>44</v>
      </c>
      <c r="J881" s="58" t="str">
        <f>IF(H879&lt;&gt;"", VLOOKUP(H879,'Base de Datos'!$A$2:$D1268,4,FALSE()),"")</f>
        <v/>
      </c>
      <c r="K881" s="205"/>
      <c r="L881" s="208"/>
      <c r="M881" s="178" t="s">
        <v>44</v>
      </c>
      <c r="N881" s="58" t="str">
        <f>IF(L879&lt;&gt;"", VLOOKUP(L879,'Base de Datos'!$A$2:$D1268,4,FALSE()),"")</f>
        <v/>
      </c>
      <c r="O881" s="165"/>
      <c r="P881" s="165"/>
      <c r="Q881" s="165"/>
      <c r="R881" s="166"/>
      <c r="S881" s="231"/>
      <c r="T881" s="230"/>
      <c r="U881" s="170"/>
      <c r="V881" s="169"/>
      <c r="W881" s="231"/>
      <c r="X881" s="230"/>
      <c r="Y881" s="170"/>
      <c r="Z881" s="169"/>
      <c r="AA881" s="231"/>
      <c r="AB881" s="230"/>
      <c r="AC881" s="170"/>
      <c r="AD881" s="56"/>
      <c r="AE881" s="232" t="s">
        <v>77</v>
      </c>
      <c r="AF881" s="230"/>
      <c r="AG881" s="90">
        <f t="array" aca="1" ref="AG881" ca="1">COUNTIFS(AP831:AP871, "💲", AY831:AY871, INDIRECT("AE" &amp; ROW())) + COUNTIFS(AP831:AP871, "📦", AY831:AY871, INDIRECT("AE" &amp; ROW())) + COUNTIFS(AP831:AP871, "✅", AY831:AY871, INDIRECT("AE" &amp; ROW()))</f>
        <v>0</v>
      </c>
      <c r="AH881" s="68">
        <f t="array" aca="1" ref="AH881" ca="1">COUNTIFS(AP831:AP871, "💲", AY831:AY871, INDIRECT("AE" &amp; ROW())) + COUNTIFS(AP831:AP871, "📦", AY831:AY871, INDIRECT("AE" &amp; ROW()))</f>
        <v>0</v>
      </c>
      <c r="AI881" s="139">
        <f t="array" aca="1" ref="AI881" ca="1">SUMIFS(AR831:AR871, AY831:AY871, INDIRECT("AE" &amp; ROW()), AP831:AP871, "💲") + SUMIFS(AR831:AR871, AY831:AY871, INDIRECT("AE" &amp; ROW()), AP831:AP871, "📦")</f>
        <v>0</v>
      </c>
      <c r="AJ881" s="139">
        <f t="array" aca="1" ref="AJ881" ca="1">(
    SUMIFS(AR831:AR871, AY831:AY871, INDIRECT("AE" &amp; ROW()), AP831:AP871, "💲") +
    SUMIFS(AR831:AR871, AY831:AY871, INDIRECT("AE" &amp; ROW()), AP831:AP871, "📦")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
        SUMIFS(AR831:AR871, AY831:AY871, INDIRECT("AE" &amp; ROW()), AP831:AP871, "💲", AS831:AS871, "Familiar") +
        SUMIFS(AR831:AR871, AY831:AY871, INDIRECT("AE" &amp; ROW()), AP831:AP871, "📦", AS831:AS871, "Familiar")
    ) / 2
)  -
(
    (
        SUMIFS(AR831:AR871, AY831:AY871, INDIRECT("AE" &amp; ROW()), AP831:AP871, "💲", AS831:AS871, "Exonerado ADH") +
        SUMIFS(AR831:AR871, AY831:AY871, INDIRECT("AE" &amp; ROW()), AP831:AP871, "📦", AS831:AS871, "Exonerado ADH")
    ) / 2
)  -
(
    (
        SUMIFS(AR831:AR871, AY831:AY871, INDIRECT("AE" &amp; ROW()), AP831:AP871, "💲", AS831:AS871, "Exonerado Doctor") +
        SUMIFS(AR831:AR871, AY831:AY871, INDIRECT("AE" &amp; ROW()), AP831:AP871, "📦", AS831:AS871, "Exonerado Doctor")
    ) / 2
)</f>
        <v>0</v>
      </c>
      <c r="AK881" s="139">
        <f t="array" aca="1" ref="AK881" ca="1">(
    SUMIFS(AR831:AR871, AY831:AY871, INDIRECT("AE" &amp; ROW()), AP831:AP871, "💲") +
    SUMIFS(AR831:AR871, AY831:AY871, INDIRECT("AE" &amp; ROW()), AP831:AP871, "📦")
) -
(
    SUMIFS(AR831:AR871, AY831:AY871, INDIRECT("AE" &amp; ROW()), AP831:AP871, "💲", AS831:AS871, "Familiar") +
    SUMIFS(AR831:AR871, AY831:AY871, INDIRECT("AE" &amp; ROW()), AP831:AP871, "📦", AS831:AS871, "Familiar")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SUMIFS(AR831:AR871, AY831:AY871, INDIRECT("AE" &amp; ROW()), AP831:AP871, "💲", AS831:AS871, "Exonerado ADH") +
    SUMIFS(AR831:AR871, AY831:AY871, INDIRECT("AE" &amp; ROW()), AP831:AP871, "📦", AS831:AS871, "Exonerado ADH")
) -
(
    (
        SUMIFS(AR831:AR871, AY831:AY871, INDIRECT("AE" &amp; ROW()), AP831:AP871, "💲", AS831:AS871, "Exonerado Doctor") +
        SUMIFS(AR831:AR871, AY831:AY871, INDIRECT("AE" &amp; ROW()), AP831:AP871, "📦", AS831:AS871, "Exonerado Doctor")
    ) / 2
) -
(
    (
        SUMIFS(AR831:AR871, AY831:AY871, INDIRECT("AE" &amp; ROW()), AP831:AP871, "💲", AS831:AS871, "") +
        SUMIFS(AR831:AR871, AY831:AY871, INDIRECT("AE" &amp; ROW()), AP831:AP871, "📦", AS831:AS871, "")
    ) / 2
)</f>
        <v>0</v>
      </c>
      <c r="AL881" s="140">
        <f t="array" aca="1" ref="AL881" ca="1">(
    SUMIFS(AR831:AR871, AY831:AY871, INDIRECT("AE" &amp; ROW()), AP831:AP871, "💲") +
    SUMIFS(AR831:AR871, AY831:AY871, INDIRECT("AE" &amp; ROW()), AP831:AP871, "📦")
) -
(
    (
        SUMIFS(AR831:AR871, AY831:AY871, INDIRECT("AE" &amp; ROW()), AP831:AP871, "💲", AS831:AS871, "Familiar") +
        SUMIFS(AR831:AR871, AY831:AY871, INDIRECT("AE" &amp; ROW()), AP831:AP871, "📦", AS831:AS871, "Familiar")
    ) / 2
) -
(
    (
        SUMIFS(AR831:AR871, AY831:AY871, INDIRECT("AE" &amp; ROW()), AP831:AP871, "💲", AS831:AS871, "Participante") +
        SUMIFS(AR831:AR871, AY831:AY871, INDIRECT("AE" &amp; ROW()), AP831:AP871, "📦", AS831:AS871, "Participante")
    ) / 2
) -
(
    (
        SUMIFS(AR831:AR871, AY831:AY871, INDIRECT("AE" &amp; ROW()), AP831:AP871, "💲", AS831:AS871, "Empleado") +
        SUMIFS(AR831:AR871, AY831:AY871, INDIRECT("AE" &amp; ROW()), AP831:AP871, "📦", AS831:AS871, "Empleado")
    ) / 2
) -
(
    (
        SUMIFS(AR831:AR871, AY831:AY871, INDIRECT("AE" &amp; ROW()), AP831:AP871, "💲", AS831:AS871, "Exonerado ADH") +
        SUMIFS(AR831:AR871, AY831:AY871, INDIRECT("AE" &amp; ROW()), AP831:AP871, "📦", AS831:AS871, "Exonerado ADH")
    ) / 2
) -
(
    SUMIFS(AR831:AR871, AY831:AY871, INDIRECT("AE" &amp; ROW()), AP831:AP871, "💲", AS831:AS871, "Exonerado Doctor") +
    SUMIFS(AR831:AR871, AY831:AY871, INDIRECT("AE" &amp; ROW()), AP831:AP871, "📦", AS831:AS871, "Exonerado Doctor")
) -
(
    (
        SUMIFS(AR831:AR871, AY831:AY871, INDIRECT("AE" &amp; ROW()), AP831:AP871, "💲", AS831:AS871, "") +
        SUMIFS(AR831:AR871, AY831:AY871, INDIRECT("AE" &amp; ROW()), AP831:AP871, "📦", AS831:AS871, "")
    ) / 2
)</f>
        <v>0</v>
      </c>
      <c r="AM881" s="56"/>
      <c r="AN881" s="56"/>
      <c r="AO881" s="56"/>
      <c r="AP881" s="56"/>
      <c r="AQ881" s="56"/>
      <c r="AR881" s="56"/>
      <c r="AS881" s="56"/>
      <c r="AT881" s="56"/>
      <c r="AU881" s="56"/>
      <c r="AV881" s="56"/>
      <c r="AW881" s="56"/>
      <c r="AX881" s="56"/>
      <c r="AY881" s="56"/>
      <c r="AZ881" s="56"/>
      <c r="BA881" s="56"/>
      <c r="BB881" s="56"/>
      <c r="BC881" s="56"/>
      <c r="BD881" s="56"/>
      <c r="BE881" s="56"/>
      <c r="BF881" s="56"/>
      <c r="BG881" s="56"/>
      <c r="BH881" s="56"/>
      <c r="BI881" s="56"/>
      <c r="BJ881" s="56"/>
      <c r="BK881" s="56"/>
      <c r="BL881" s="56"/>
      <c r="BM881" s="56"/>
      <c r="BN881" s="56"/>
    </row>
    <row r="882" spans="1:66" ht="11.25" customHeight="1">
      <c r="A882" s="221"/>
      <c r="B882" s="164"/>
      <c r="C882" s="206"/>
      <c r="D882" s="209"/>
      <c r="E882" s="179" t="s">
        <v>46</v>
      </c>
      <c r="F882" s="180"/>
      <c r="G882" s="206"/>
      <c r="H882" s="209"/>
      <c r="I882" s="179" t="s">
        <v>46</v>
      </c>
      <c r="J882" s="180"/>
      <c r="K882" s="206"/>
      <c r="L882" s="209"/>
      <c r="M882" s="179" t="s">
        <v>46</v>
      </c>
      <c r="N882" s="180"/>
      <c r="O882" s="165"/>
      <c r="P882" s="165"/>
      <c r="Q882" s="165"/>
      <c r="R882" s="166"/>
      <c r="S882" s="227" t="str">
        <f>IF(OR(S879="Empleado",S879="Familiar"),"Nombre del Empleado","N° Factura")</f>
        <v>N° Factura</v>
      </c>
      <c r="T882" s="228"/>
      <c r="U882" s="89"/>
      <c r="V882" s="169"/>
      <c r="W882" s="227" t="str">
        <f>IF(OR(W879="Empleado",W879="Familiar"),"Nombre del Empleado","N° Factura")</f>
        <v>N° Factura</v>
      </c>
      <c r="X882" s="228"/>
      <c r="Y882" s="89"/>
      <c r="Z882" s="169"/>
      <c r="AA882" s="227" t="str">
        <f>IF(OR(AA879="Empleado",AA879="Familiar"),"Nombre del Empleado","N° Factura")</f>
        <v>N° Factura</v>
      </c>
      <c r="AB882" s="228"/>
      <c r="AC882" s="89"/>
      <c r="AD882" s="56"/>
      <c r="AE882" s="233" t="s">
        <v>80</v>
      </c>
      <c r="AF882" s="228"/>
      <c r="AG882" s="143">
        <f t="array" aca="1" ref="AG882" ca="1">COUNTIFS(AP831:AP871, "💲", AY831:AY871, INDIRECT("AE" &amp; ROW())) + COUNTIFS(AP831:AP871, "📦", AY831:AY871, INDIRECT("AE" &amp; ROW())) + COUNTIFS(AP831:AP871, "✅", AY831:AY871, INDIRECT("AE" &amp; ROW()))</f>
        <v>0</v>
      </c>
      <c r="AH882" s="144">
        <f t="array" aca="1" ref="AH882" ca="1">COUNTIFS(AP831:AP871, "💲", AY831:AY871, INDIRECT("AE" &amp; ROW())) + COUNTIFS(AP831:AP871, "📦", AY831:AY871, INDIRECT("AE" &amp; ROW()))</f>
        <v>0</v>
      </c>
      <c r="AI882" s="145">
        <f t="array" aca="1" ref="AI882" ca="1">SUMIFS(AR831:AR871, AY831:AY871, INDIRECT("AE" &amp; ROW()), AP831:AP871, "💲") + SUMIFS(AR831:AR871, AY831:AY871, INDIRECT("AE" &amp; ROW()), AP831:AP871, "📦")</f>
        <v>0</v>
      </c>
      <c r="AJ882" s="145">
        <f t="array" aca="1" ref="AJ882" ca="1">(
    SUMIFS(AR831:AR871, AY831:AY871, INDIRECT("AE" &amp; ROW()), AP831:AP871, "💲") +
    SUMIFS(AR831:AR871, AY831:AY871, INDIRECT("AE" &amp; ROW()), AP831:AP871, "📦")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
        SUMIFS(AR831:AR871, AY831:AY871, INDIRECT("AE" &amp; ROW()), AP831:AP871, "💲", AS831:AS871, "Familiar") +
        SUMIFS(AR831:AR871, AY831:AY871, INDIRECT("AE" &amp; ROW()), AP831:AP871, "📦", AS831:AS871, "Familiar")
    ) / 2
)  -
(
    (
        SUMIFS(AR831:AR871, AY831:AY871, INDIRECT("AE" &amp; ROW()), AP831:AP871, "💲", AS831:AS871, "Exonerado ADH") +
        SUMIFS(AR831:AR871, AY831:AY871, INDIRECT("AE" &amp; ROW()), AP831:AP871, "📦", AS831:AS871, "Exonerado ADH")
    ) / 2
)  -
(
    (
        SUMIFS(AR831:AR871, AY831:AY871, INDIRECT("AE" &amp; ROW()), AP831:AP871, "💲", AS831:AS871, "Exonerado Doctor") +
        SUMIFS(AR831:AR871, AY831:AY871, INDIRECT("AE" &amp; ROW()), AP831:AP871, "📦", AS831:AS871, "Exonerado Doctor")
    ) / 2
)</f>
        <v>0</v>
      </c>
      <c r="AK882" s="145">
        <f t="array" aca="1" ref="AK882" ca="1">(
    SUMIFS(AR831:AR871, AY831:AY871, INDIRECT("AE" &amp; ROW()), AP831:AP871, "💲") +
    SUMIFS(AR831:AR871, AY831:AY871, INDIRECT("AE" &amp; ROW()), AP831:AP871, "📦")
) -
(
    SUMIFS(AR831:AR871, AY831:AY871, INDIRECT("AE" &amp; ROW()), AP831:AP871, "💲", AS831:AS871, "Familiar") +
    SUMIFS(AR831:AR871, AY831:AY871, INDIRECT("AE" &amp; ROW()), AP831:AP871, "📦", AS831:AS871, "Familiar")
) -
(
    SUMIFS(AR831:AR871, AY831:AY871, INDIRECT("AE" &amp; ROW()), AP831:AP871, "💲", AS831:AS871, "Participante") +
    SUMIFS(AR831:AR871, AY831:AY871, INDIRECT("AE" &amp; ROW()), AP831:AP871, "📦", AS831:AS871, "Participante")
)  -
(
    SUMIFS(AR831:AR871, AY831:AY871, INDIRECT("AE" &amp; ROW()), AP831:AP871, "💲", AS831:AS871, "Empleado") +
    SUMIFS(AR831:AR871, AY831:AY871, INDIRECT("AE" &amp; ROW()), AP831:AP871, "📦", AS831:AS871, "Empleado")
) -
(
    SUMIFS(AR831:AR871, AY831:AY871, INDIRECT("AE" &amp; ROW()), AP831:AP871, "💲", AS831:AS871, "Exonerado ADH") +
    SUMIFS(AR831:AR871, AY831:AY871, INDIRECT("AE" &amp; ROW()), AP831:AP871, "📦", AS831:AS871, "Exonerado ADH")
) -
(
    (
        SUMIFS(AR831:AR871, AY831:AY871, INDIRECT("AE" &amp; ROW()), AP831:AP871, "💲", AS831:AS871, "Exonerado Doctor") +
        SUMIFS(AR831:AR871, AY831:AY871, INDIRECT("AE" &amp; ROW()), AP831:AP871, "📦", AS831:AS871, "Exonerado Doctor")
    ) / 2
) -
(
    (
        SUMIFS(AR831:AR871, AY831:AY871, INDIRECT("AE" &amp; ROW()), AP831:AP871, "💲", AS831:AS871, "") +
        SUMIFS(AR831:AR871, AY831:AY871, INDIRECT("AE" &amp; ROW()), AP831:AP871, "📦", AS831:AS871, "")
    ) / 2
)</f>
        <v>0</v>
      </c>
      <c r="AL882" s="146">
        <f t="array" aca="1" ref="AL882" ca="1">(
    SUMIFS(AR831:AR871, AY831:AY871, INDIRECT("AE" &amp; ROW()), AP831:AP871, "💲") +
    SUMIFS(AR831:AR871, AY831:AY871, INDIRECT("AE" &amp; ROW()), AP831:AP871, "📦")
) -
(
    (
        SUMIFS(AR831:AR871, AY831:AY871, INDIRECT("AE" &amp; ROW()), AP831:AP871, "💲", AS831:AS871, "Familiar") +
        SUMIFS(AR831:AR871, AY831:AY871, INDIRECT("AE" &amp; ROW()), AP831:AP871, "📦", AS831:AS871, "Familiar")
    ) / 2
) -
(
    (
        SUMIFS(AR831:AR871, AY831:AY871, INDIRECT("AE" &amp; ROW()), AP831:AP871, "💲", AS831:AS871, "Participante") +
        SUMIFS(AR831:AR871, AY831:AY871, INDIRECT("AE" &amp; ROW()), AP831:AP871, "📦", AS831:AS871, "Participante")
    ) / 2
) -
(
    (
        SUMIFS(AR831:AR871, AY831:AY871, INDIRECT("AE" &amp; ROW()), AP831:AP871, "💲", AS831:AS871, "Empleado") +
        SUMIFS(AR831:AR871, AY831:AY871, INDIRECT("AE" &amp; ROW()), AP831:AP871, "📦", AS831:AS871, "Empleado")
    ) / 2
) -
(
    (
        SUMIFS(AR831:AR871, AY831:AY871, INDIRECT("AE" &amp; ROW()), AP831:AP871, "💲", AS831:AS871, "Exonerado ADH") +
        SUMIFS(AR831:AR871, AY831:AY871, INDIRECT("AE" &amp; ROW()), AP831:AP871, "📦", AS831:AS871, "Exonerado ADH")
    ) / 2
) -
(
    SUMIFS(AR831:AR871, AY831:AY871, INDIRECT("AE" &amp; ROW()), AP831:AP871, "💲", AS831:AS871, "Exonerado Doctor") +
    SUMIFS(AR831:AR871, AY831:AY871, INDIRECT("AE" &amp; ROW()), AP831:AP871, "📦", AS831:AS871, "Exonerado Doctor")
) -
(
    (
        SUMIFS(AR831:AR871, AY831:AY871, INDIRECT("AE" &amp; ROW()), AP831:AP871, "💲", AS831:AS871, "") +
        SUMIFS(AR831:AR871, AY831:AY871, INDIRECT("AE" &amp; ROW()), AP831:AP871, "📦", AS831:AS871, "")
    ) / 2
)</f>
        <v>0</v>
      </c>
      <c r="AM882" s="56"/>
      <c r="AN882" s="56"/>
      <c r="AO882" s="56"/>
      <c r="AP882" s="56"/>
      <c r="AQ882" s="56"/>
      <c r="AR882" s="56"/>
      <c r="AS882" s="56"/>
      <c r="AT882" s="56"/>
      <c r="AU882" s="56"/>
      <c r="AV882" s="56"/>
      <c r="AW882" s="56"/>
      <c r="AX882" s="56"/>
      <c r="AY882" s="56"/>
      <c r="AZ882" s="56"/>
      <c r="BA882" s="56"/>
      <c r="BB882" s="56"/>
      <c r="BC882" s="56"/>
      <c r="BD882" s="56"/>
      <c r="BE882" s="56"/>
      <c r="BF882" s="56"/>
      <c r="BG882" s="56"/>
      <c r="BH882" s="56"/>
      <c r="BI882" s="56"/>
      <c r="BJ882" s="56"/>
      <c r="BK882" s="56"/>
      <c r="BL882" s="56"/>
      <c r="BM882" s="56"/>
      <c r="BN882" s="56"/>
    </row>
    <row r="883" spans="1:66" ht="11.25" customHeight="1">
      <c r="A883" s="3"/>
      <c r="B883" s="3"/>
      <c r="C883" s="3"/>
      <c r="D883" s="3"/>
      <c r="E883" s="3"/>
      <c r="F883" s="3"/>
      <c r="G883" s="3"/>
      <c r="H883" s="3"/>
      <c r="I883" s="3"/>
      <c r="J883" s="3"/>
      <c r="K883" s="3"/>
      <c r="L883" s="3"/>
      <c r="M883" s="3"/>
      <c r="N883" s="3"/>
      <c r="O883" s="1"/>
      <c r="P883" s="3"/>
      <c r="Q883" s="3"/>
      <c r="R883" s="15"/>
      <c r="S883" s="16"/>
      <c r="T883" s="16"/>
      <c r="U883" s="173"/>
      <c r="V883" s="6"/>
      <c r="W883" s="16"/>
      <c r="X883" s="16"/>
      <c r="Y883" s="173"/>
      <c r="Z883" s="48"/>
      <c r="AA883" s="173"/>
      <c r="AB883" s="173"/>
      <c r="AC883" s="173"/>
      <c r="AD883" s="174"/>
      <c r="AI883" s="148">
        <f t="shared" ref="AI883:AL883" ca="1" si="598">SUM(AI868:AI881)</f>
        <v>0</v>
      </c>
      <c r="AJ883" s="148">
        <f t="shared" ca="1" si="598"/>
        <v>0</v>
      </c>
      <c r="AK883" s="148">
        <f t="shared" ca="1" si="598"/>
        <v>0</v>
      </c>
      <c r="AL883" s="148">
        <f t="shared" ca="1" si="598"/>
        <v>0</v>
      </c>
      <c r="AM883" s="174"/>
      <c r="AN883" s="174"/>
      <c r="AO883" s="174"/>
      <c r="AP883" s="174"/>
      <c r="AQ883" s="174"/>
      <c r="AR883" s="174"/>
      <c r="AS883" s="174"/>
      <c r="AT883" s="174"/>
      <c r="AU883" s="174"/>
      <c r="AV883" s="174"/>
      <c r="AW883" s="174"/>
      <c r="AX883" s="174"/>
      <c r="AY883" s="174"/>
      <c r="AZ883" s="174"/>
      <c r="BA883" s="174"/>
      <c r="BB883" s="174"/>
      <c r="BC883" s="174"/>
      <c r="BD883" s="174"/>
      <c r="BE883" s="122"/>
      <c r="BF883" s="122"/>
      <c r="BG883" s="122"/>
      <c r="BH883" s="122"/>
      <c r="BI883" s="122"/>
      <c r="BJ883" s="174"/>
      <c r="BK883" s="174"/>
      <c r="BL883" s="174"/>
      <c r="BM883" s="174"/>
      <c r="BN883" s="174"/>
    </row>
    <row r="884" spans="1:66" ht="15" customHeight="1">
      <c r="A884" s="210">
        <f>IF(WEEKDAY(A829)=6, WORKDAY(A829+1, 1), A829+1)</f>
        <v>46349</v>
      </c>
      <c r="B884" s="211"/>
      <c r="C884" s="211"/>
      <c r="D884" s="211"/>
      <c r="E884" s="211"/>
      <c r="F884" s="211"/>
      <c r="G884" s="211"/>
      <c r="H884" s="211"/>
      <c r="I884" s="211"/>
      <c r="J884" s="211"/>
      <c r="K884" s="211"/>
      <c r="L884" s="211"/>
      <c r="M884" s="211"/>
      <c r="N884" s="212"/>
      <c r="O884" s="1"/>
      <c r="P884" s="1"/>
      <c r="Q884" s="1"/>
      <c r="R884" s="15"/>
      <c r="S884" s="22"/>
      <c r="T884" s="22"/>
      <c r="U884" s="241"/>
      <c r="V884" s="242"/>
      <c r="W884" s="242"/>
      <c r="X884" s="242"/>
      <c r="Y884" s="242"/>
      <c r="Z884" s="23"/>
      <c r="AA884" s="23"/>
      <c r="AB884" s="23"/>
      <c r="AC884" s="23"/>
      <c r="AD884" s="24"/>
      <c r="AE884" s="181"/>
      <c r="AF884" s="181"/>
      <c r="AG884" s="181"/>
      <c r="AH884" s="181"/>
      <c r="AI884" s="181"/>
      <c r="AJ884" s="181"/>
      <c r="AK884" s="181"/>
      <c r="AL884" s="181"/>
      <c r="AM884" s="24"/>
      <c r="AN884" s="24"/>
      <c r="AO884" s="24"/>
      <c r="AP884" s="24"/>
      <c r="AQ884" s="24"/>
      <c r="AR884" s="24"/>
      <c r="AS884" s="24"/>
      <c r="AT884" s="24"/>
      <c r="AU884" s="24"/>
      <c r="AV884" s="24"/>
      <c r="AW884" s="24"/>
      <c r="AX884" s="24"/>
      <c r="AY884" s="24"/>
      <c r="AZ884" s="24"/>
      <c r="BA884" s="24"/>
      <c r="BB884" s="24"/>
      <c r="BC884" s="24"/>
      <c r="BD884" s="24"/>
      <c r="BE884" s="24"/>
      <c r="BF884" s="24"/>
      <c r="BG884" s="24"/>
      <c r="BH884" s="24"/>
      <c r="BI884" s="24"/>
      <c r="BJ884" s="24"/>
      <c r="BK884" s="24"/>
      <c r="BL884" s="24"/>
      <c r="BM884" s="24"/>
      <c r="BN884" s="24"/>
    </row>
    <row r="885" spans="1:66" ht="15" customHeight="1">
      <c r="A885" s="25" t="s">
        <v>15</v>
      </c>
      <c r="B885" s="25" t="s">
        <v>16</v>
      </c>
      <c r="C885" s="213" t="s">
        <v>17</v>
      </c>
      <c r="D885" s="214"/>
      <c r="E885" s="214"/>
      <c r="F885" s="215"/>
      <c r="G885" s="213" t="s">
        <v>18</v>
      </c>
      <c r="H885" s="214"/>
      <c r="I885" s="214"/>
      <c r="J885" s="215"/>
      <c r="K885" s="213" t="s">
        <v>19</v>
      </c>
      <c r="L885" s="214"/>
      <c r="M885" s="214"/>
      <c r="N885" s="215"/>
      <c r="O885" s="1"/>
      <c r="P885" s="1"/>
      <c r="Q885" s="1"/>
      <c r="R885" s="26"/>
      <c r="S885" s="234" t="s">
        <v>17</v>
      </c>
      <c r="T885" s="214"/>
      <c r="U885" s="215"/>
      <c r="V885" s="27"/>
      <c r="W885" s="234" t="s">
        <v>18</v>
      </c>
      <c r="X885" s="214"/>
      <c r="Y885" s="215"/>
      <c r="Z885" s="28"/>
      <c r="AA885" s="234" t="s">
        <v>19</v>
      </c>
      <c r="AB885" s="214"/>
      <c r="AC885" s="215"/>
      <c r="AD885" s="29"/>
      <c r="AE885" s="181"/>
      <c r="AF885" s="181"/>
      <c r="AG885" s="181"/>
      <c r="AH885" s="181"/>
      <c r="AI885" s="181"/>
      <c r="AJ885" s="181"/>
      <c r="AK885" s="181"/>
      <c r="AL885" s="181"/>
      <c r="AM885" s="29"/>
      <c r="AN885" s="34" t="s">
        <v>2</v>
      </c>
      <c r="AO885" s="34" t="s">
        <v>3</v>
      </c>
      <c r="AP885" s="34" t="s">
        <v>4</v>
      </c>
      <c r="AQ885" s="34" t="s">
        <v>5</v>
      </c>
      <c r="AR885" s="34" t="s">
        <v>6</v>
      </c>
      <c r="AS885" s="34" t="s">
        <v>7</v>
      </c>
      <c r="AT885" s="34" t="s">
        <v>27</v>
      </c>
      <c r="AU885" s="34" t="s">
        <v>28</v>
      </c>
      <c r="AV885" s="34" t="s">
        <v>29</v>
      </c>
      <c r="AW885" s="34" t="s">
        <v>30</v>
      </c>
      <c r="AX885" s="34" t="s">
        <v>12</v>
      </c>
      <c r="AY885" s="34" t="s">
        <v>20</v>
      </c>
      <c r="AZ885" s="35"/>
      <c r="BA885" s="35"/>
      <c r="BB885" s="35"/>
      <c r="BC885" s="35"/>
      <c r="BD885" s="35"/>
      <c r="BE885" s="35"/>
      <c r="BF885" s="35"/>
      <c r="BG885" s="35"/>
      <c r="BH885" s="35"/>
      <c r="BI885" s="35"/>
      <c r="BJ885" s="35"/>
      <c r="BK885" s="35"/>
      <c r="BL885" s="35"/>
      <c r="BM885" s="35"/>
      <c r="BN885" s="35"/>
    </row>
    <row r="886" spans="1:66" ht="11.25" customHeight="1">
      <c r="A886" s="219">
        <f>Q892</f>
        <v>0.33333333333333331</v>
      </c>
      <c r="B886" s="38"/>
      <c r="C886" s="204"/>
      <c r="D886" s="207"/>
      <c r="E886" s="40" t="s">
        <v>36</v>
      </c>
      <c r="F886" s="42" t="str">
        <f>IF(D886&lt;&gt;"", VLOOKUP(D886,'Base de Datos'!$A$2:$D1268,2,FALSE()),"")</f>
        <v/>
      </c>
      <c r="G886" s="204"/>
      <c r="H886" s="216"/>
      <c r="I886" s="40" t="s">
        <v>36</v>
      </c>
      <c r="J886" s="42" t="str">
        <f>IF(H886&lt;&gt;"", VLOOKUP(H886,'Base de Datos'!$A$2:$D1268,2,FALSE()),"")</f>
        <v/>
      </c>
      <c r="K886" s="204"/>
      <c r="L886" s="216"/>
      <c r="M886" s="40" t="s">
        <v>36</v>
      </c>
      <c r="N886" s="42" t="str">
        <f>IF(L886&lt;&gt;"", VLOOKUP(L886,'Base de Datos'!$A$2:$D1268,2,FALSE()),"")</f>
        <v/>
      </c>
      <c r="O886" s="43"/>
      <c r="P886" s="1" t="s">
        <v>1</v>
      </c>
      <c r="Q886" s="44"/>
      <c r="R886" s="15"/>
      <c r="S886" s="45"/>
      <c r="T886" s="45" t="s">
        <v>37</v>
      </c>
      <c r="U886" s="46"/>
      <c r="V886" s="47"/>
      <c r="W886" s="45"/>
      <c r="X886" s="45" t="s">
        <v>37</v>
      </c>
      <c r="Y886" s="46"/>
      <c r="Z886" s="47"/>
      <c r="AA886" s="45"/>
      <c r="AB886" s="45" t="s">
        <v>37</v>
      </c>
      <c r="AC886" s="46"/>
      <c r="AD886" s="48"/>
      <c r="AE886" s="181"/>
      <c r="AF886" s="181"/>
      <c r="AG886" s="181"/>
      <c r="AH886" s="181"/>
      <c r="AI886" s="181"/>
      <c r="AJ886" s="181"/>
      <c r="AK886" s="181"/>
      <c r="AL886" s="181"/>
      <c r="AM886" s="48"/>
      <c r="AN886" s="53">
        <f>A884</f>
        <v>46349</v>
      </c>
      <c r="AO886" s="54" t="str">
        <f>C885</f>
        <v>Consultorio N° 1</v>
      </c>
      <c r="AP886" s="55">
        <f t="shared" ref="AP886:AQ886" si="599">C886</f>
        <v>0</v>
      </c>
      <c r="AQ886" s="55">
        <f t="shared" si="599"/>
        <v>0</v>
      </c>
      <c r="AR886" s="55">
        <f>U886</f>
        <v>0</v>
      </c>
      <c r="AS886" s="55">
        <f>S886</f>
        <v>0</v>
      </c>
      <c r="AT886" s="55">
        <f>S887</f>
        <v>0</v>
      </c>
      <c r="AU886" s="55">
        <f>U887</f>
        <v>0</v>
      </c>
      <c r="AV886" s="55">
        <f>S888</f>
        <v>0</v>
      </c>
      <c r="AW886" s="55">
        <f>U888</f>
        <v>0</v>
      </c>
      <c r="AX886" s="55">
        <f>U889</f>
        <v>0</v>
      </c>
      <c r="AY886" s="55">
        <f>F889</f>
        <v>0</v>
      </c>
      <c r="AZ886" s="56"/>
      <c r="BA886" s="56"/>
      <c r="BB886" s="56"/>
      <c r="BC886" s="56"/>
      <c r="BD886" s="56"/>
      <c r="BE886" s="56"/>
      <c r="BF886" s="56"/>
      <c r="BG886" s="56"/>
      <c r="BH886" s="56"/>
      <c r="BI886" s="56"/>
      <c r="BJ886" s="56"/>
      <c r="BK886" s="56"/>
      <c r="BL886" s="56"/>
      <c r="BM886" s="56"/>
      <c r="BN886" s="56"/>
    </row>
    <row r="887" spans="1:66" ht="11.25" customHeight="1">
      <c r="A887" s="220"/>
      <c r="B887" s="38"/>
      <c r="C887" s="205"/>
      <c r="D887" s="208"/>
      <c r="E887" s="57" t="s">
        <v>42</v>
      </c>
      <c r="F887" s="58" t="str">
        <f>IF(D886&lt;&gt;"", VLOOKUP(D886,'Base de Datos'!$A$2:$D1268,3,FALSE()),"")</f>
        <v/>
      </c>
      <c r="G887" s="205"/>
      <c r="H887" s="208"/>
      <c r="I887" s="57" t="s">
        <v>42</v>
      </c>
      <c r="J887" s="58" t="str">
        <f>IF(H886&lt;&gt;"", VLOOKUP(H886,'Base de Datos'!$A$2:$D1268,3,FALSE()),"")</f>
        <v/>
      </c>
      <c r="K887" s="205"/>
      <c r="L887" s="208"/>
      <c r="M887" s="57" t="s">
        <v>42</v>
      </c>
      <c r="N887" s="58" t="str">
        <f>IF(L886&lt;&gt;"", VLOOKUP(L886,'Base de Datos'!$A$2:$D1268,3,FALSE()),"")</f>
        <v/>
      </c>
      <c r="O887" s="43"/>
      <c r="P887" s="1"/>
      <c r="Q887" s="44"/>
      <c r="R887" s="15"/>
      <c r="S887" s="229"/>
      <c r="T887" s="230"/>
      <c r="U887" s="59"/>
      <c r="V887" s="47"/>
      <c r="W887" s="229"/>
      <c r="X887" s="230"/>
      <c r="Y887" s="59"/>
      <c r="Z887" s="47"/>
      <c r="AA887" s="229"/>
      <c r="AB887" s="230"/>
      <c r="AC887" s="59"/>
      <c r="AD887" s="48"/>
      <c r="AE887" s="181"/>
      <c r="AF887" s="181"/>
      <c r="AG887" s="181"/>
      <c r="AH887" s="181"/>
      <c r="AI887" s="181"/>
      <c r="AJ887" s="181"/>
      <c r="AK887" s="181"/>
      <c r="AL887" s="181"/>
      <c r="AM887" s="48"/>
      <c r="AN887" s="53">
        <f>A884</f>
        <v>46349</v>
      </c>
      <c r="AO887" s="54" t="str">
        <f>C885</f>
        <v>Consultorio N° 1</v>
      </c>
      <c r="AP887" s="55">
        <f t="shared" ref="AP887:AQ887" si="600">C890</f>
        <v>0</v>
      </c>
      <c r="AQ887" s="55">
        <f t="shared" si="600"/>
        <v>0</v>
      </c>
      <c r="AR887" s="64">
        <f>U890</f>
        <v>0</v>
      </c>
      <c r="AS887" s="55">
        <f>S890</f>
        <v>0</v>
      </c>
      <c r="AT887" s="55">
        <f>S891</f>
        <v>0</v>
      </c>
      <c r="AU887" s="55">
        <f>U891</f>
        <v>0</v>
      </c>
      <c r="AV887" s="55">
        <f>S892</f>
        <v>0</v>
      </c>
      <c r="AW887" s="55">
        <f>U892</f>
        <v>0</v>
      </c>
      <c r="AX887" s="55">
        <f>U893</f>
        <v>0</v>
      </c>
      <c r="AY887" s="55">
        <f>F893</f>
        <v>0</v>
      </c>
      <c r="AZ887" s="56"/>
      <c r="BA887" s="56"/>
      <c r="BB887" s="56"/>
      <c r="BC887" s="56"/>
      <c r="BD887" s="56"/>
      <c r="BE887" s="56"/>
      <c r="BF887" s="56"/>
      <c r="BG887" s="56"/>
      <c r="BH887" s="56"/>
      <c r="BI887" s="56"/>
      <c r="BJ887" s="56"/>
      <c r="BK887" s="56"/>
      <c r="BL887" s="56"/>
      <c r="BM887" s="56"/>
      <c r="BN887" s="56"/>
    </row>
    <row r="888" spans="1:66" ht="11.25" customHeight="1">
      <c r="A888" s="220"/>
      <c r="B888" s="38"/>
      <c r="C888" s="205"/>
      <c r="D888" s="208"/>
      <c r="E888" s="57" t="s">
        <v>44</v>
      </c>
      <c r="F888" s="58" t="str">
        <f>IF(D886&lt;&gt;"", VLOOKUP(D886,'Base de Datos'!$A$2:$D1268,4,FALSE()),"")</f>
        <v/>
      </c>
      <c r="G888" s="205"/>
      <c r="H888" s="208"/>
      <c r="I888" s="57" t="s">
        <v>44</v>
      </c>
      <c r="J888" s="58" t="str">
        <f>IF(H886&lt;&gt;"", VLOOKUP(H886,'Base de Datos'!$A$2:$D1268,4,FALSE()),"")</f>
        <v/>
      </c>
      <c r="K888" s="205"/>
      <c r="L888" s="208"/>
      <c r="M888" s="57" t="s">
        <v>44</v>
      </c>
      <c r="N888" s="58" t="str">
        <f>IF(L886&lt;&gt;"", VLOOKUP(L886,'Base de Datos'!$A$2:$D1268,4,FALSE()),"")</f>
        <v/>
      </c>
      <c r="O888" s="43"/>
      <c r="P888" s="1"/>
      <c r="Q888" s="44"/>
      <c r="R888" s="15"/>
      <c r="S888" s="229"/>
      <c r="T888" s="230"/>
      <c r="U888" s="59"/>
      <c r="V888" s="47"/>
      <c r="W888" s="229"/>
      <c r="X888" s="230"/>
      <c r="Y888" s="59"/>
      <c r="Z888" s="47"/>
      <c r="AA888" s="229"/>
      <c r="AB888" s="230"/>
      <c r="AC888" s="59"/>
      <c r="AD888" s="48"/>
      <c r="AE888" s="181"/>
      <c r="AF888" s="181"/>
      <c r="AG888" s="181"/>
      <c r="AH888" s="181"/>
      <c r="AI888" s="181"/>
      <c r="AJ888" s="181"/>
      <c r="AK888" s="181"/>
      <c r="AL888" s="181"/>
      <c r="AM888" s="48"/>
      <c r="AN888" s="53">
        <f>A884</f>
        <v>46349</v>
      </c>
      <c r="AO888" s="54" t="str">
        <f>C885</f>
        <v>Consultorio N° 1</v>
      </c>
      <c r="AP888" s="55">
        <f t="shared" ref="AP888:AQ888" si="601">C894</f>
        <v>0</v>
      </c>
      <c r="AQ888" s="55">
        <f t="shared" si="601"/>
        <v>0</v>
      </c>
      <c r="AR888" s="64">
        <f>U894</f>
        <v>0</v>
      </c>
      <c r="AS888" s="55">
        <f>S894</f>
        <v>0</v>
      </c>
      <c r="AT888" s="55">
        <f>S895</f>
        <v>0</v>
      </c>
      <c r="AU888" s="55">
        <f>U895</f>
        <v>0</v>
      </c>
      <c r="AV888" s="55">
        <f>S896</f>
        <v>0</v>
      </c>
      <c r="AW888" s="55">
        <f>U896</f>
        <v>0</v>
      </c>
      <c r="AX888" s="55">
        <f>U897</f>
        <v>0</v>
      </c>
      <c r="AY888" s="55">
        <f>F897</f>
        <v>0</v>
      </c>
      <c r="AZ888" s="56"/>
      <c r="BA888" s="56"/>
      <c r="BB888" s="56"/>
      <c r="BC888" s="56"/>
      <c r="BD888" s="56"/>
      <c r="BE888" s="56"/>
      <c r="BF888" s="56"/>
      <c r="BG888" s="56"/>
      <c r="BH888" s="56"/>
      <c r="BI888" s="56"/>
      <c r="BJ888" s="56"/>
      <c r="BK888" s="56"/>
      <c r="BL888" s="56"/>
      <c r="BM888" s="56"/>
      <c r="BN888" s="56"/>
    </row>
    <row r="889" spans="1:66" ht="11.25" customHeight="1">
      <c r="A889" s="221"/>
      <c r="B889" s="38"/>
      <c r="C889" s="206"/>
      <c r="D889" s="209"/>
      <c r="E889" s="85" t="s">
        <v>46</v>
      </c>
      <c r="F889" s="86"/>
      <c r="G889" s="206"/>
      <c r="H889" s="209"/>
      <c r="I889" s="87" t="s">
        <v>46</v>
      </c>
      <c r="J889" s="88"/>
      <c r="K889" s="206"/>
      <c r="L889" s="209"/>
      <c r="M889" s="87" t="s">
        <v>46</v>
      </c>
      <c r="N889" s="88"/>
      <c r="O889" s="43"/>
      <c r="P889" s="1"/>
      <c r="Q889" s="44"/>
      <c r="R889" s="15"/>
      <c r="S889" s="227" t="str">
        <f>IF(OR(S886="Empleado",S886="Familiar"),"Nombre del Empleado","N° Factura")</f>
        <v>N° Factura</v>
      </c>
      <c r="T889" s="228"/>
      <c r="U889" s="89"/>
      <c r="V889" s="47"/>
      <c r="W889" s="227" t="str">
        <f>IF(OR(W886="Empleado",W886="Familiar"),"Nombre del Empleado","N° Factura")</f>
        <v>N° Factura</v>
      </c>
      <c r="X889" s="228"/>
      <c r="Y889" s="89"/>
      <c r="Z889" s="47"/>
      <c r="AA889" s="227" t="str">
        <f>IF(OR(AA886="Empleado",AA886="Familiar"),"Nombre del Empleado","N° Factura")</f>
        <v>N° Factura</v>
      </c>
      <c r="AB889" s="228"/>
      <c r="AC889" s="89"/>
      <c r="AD889" s="48"/>
      <c r="AE889" s="181"/>
      <c r="AF889" s="181"/>
      <c r="AG889" s="181"/>
      <c r="AH889" s="181"/>
      <c r="AI889" s="181"/>
      <c r="AJ889" s="181"/>
      <c r="AK889" s="181"/>
      <c r="AL889" s="181"/>
      <c r="AM889" s="48"/>
      <c r="AN889" s="53">
        <f>A884</f>
        <v>46349</v>
      </c>
      <c r="AO889" s="54" t="str">
        <f>C885</f>
        <v>Consultorio N° 1</v>
      </c>
      <c r="AP889" s="55">
        <f t="shared" ref="AP889:AQ889" si="602">C898</f>
        <v>0</v>
      </c>
      <c r="AQ889" s="55">
        <f t="shared" si="602"/>
        <v>0</v>
      </c>
      <c r="AR889" s="64">
        <f>U898</f>
        <v>0</v>
      </c>
      <c r="AS889" s="55">
        <f>S898</f>
        <v>0</v>
      </c>
      <c r="AT889" s="55">
        <f>S899</f>
        <v>0</v>
      </c>
      <c r="AU889" s="64">
        <f>U899</f>
        <v>0</v>
      </c>
      <c r="AV889" s="55">
        <f>S900</f>
        <v>0</v>
      </c>
      <c r="AW889" s="55">
        <f>U900</f>
        <v>0</v>
      </c>
      <c r="AX889" s="55">
        <f>U901</f>
        <v>0</v>
      </c>
      <c r="AY889" s="55">
        <f>F901</f>
        <v>0</v>
      </c>
      <c r="AZ889" s="56"/>
      <c r="BA889" s="56"/>
      <c r="BB889" s="56"/>
      <c r="BC889" s="56"/>
      <c r="BD889" s="56"/>
      <c r="BE889" s="56"/>
      <c r="BF889" s="56"/>
      <c r="BG889" s="56"/>
      <c r="BH889" s="56"/>
      <c r="BI889" s="56"/>
      <c r="BJ889" s="56"/>
      <c r="BK889" s="56"/>
      <c r="BL889" s="56"/>
      <c r="BM889" s="56"/>
      <c r="BN889" s="56"/>
    </row>
    <row r="890" spans="1:66" ht="11.25" customHeight="1">
      <c r="A890" s="222">
        <f>A886+$Q$13/1440</f>
        <v>0.375</v>
      </c>
      <c r="B890" s="38"/>
      <c r="C890" s="204"/>
      <c r="D890" s="207"/>
      <c r="E890" s="40" t="s">
        <v>36</v>
      </c>
      <c r="F890" s="42" t="str">
        <f>IF(D890&lt;&gt;"", VLOOKUP(D890,'Base de Datos'!$A$2:$D1268,2,FALSE()),"")</f>
        <v/>
      </c>
      <c r="G890" s="204"/>
      <c r="H890" s="216"/>
      <c r="I890" s="40" t="s">
        <v>36</v>
      </c>
      <c r="J890" s="42" t="str">
        <f>IF(H890&lt;&gt;"", VLOOKUP(H890,'Base de Datos'!$A$2:$D1268,2,FALSE()),"")</f>
        <v/>
      </c>
      <c r="K890" s="204"/>
      <c r="L890" s="216"/>
      <c r="M890" s="40" t="s">
        <v>36</v>
      </c>
      <c r="N890" s="42" t="str">
        <f>IF(L890&lt;&gt;"", VLOOKUP(L890,'Base de Datos'!$A$2:$D1268,2,FALSE()),"")</f>
        <v/>
      </c>
      <c r="O890" s="262" t="s">
        <v>32</v>
      </c>
      <c r="P890" s="242"/>
      <c r="Q890" s="263">
        <f ca="1">$N$2</f>
        <v>888.89089999999999</v>
      </c>
      <c r="R890" s="15"/>
      <c r="S890" s="45"/>
      <c r="T890" s="45" t="s">
        <v>37</v>
      </c>
      <c r="U890" s="103"/>
      <c r="V890" s="47"/>
      <c r="W890" s="45"/>
      <c r="X890" s="45" t="s">
        <v>37</v>
      </c>
      <c r="Y890" s="46"/>
      <c r="Z890" s="47"/>
      <c r="AA890" s="45"/>
      <c r="AB890" s="45" t="s">
        <v>37</v>
      </c>
      <c r="AC890" s="46"/>
      <c r="AD890" s="48"/>
      <c r="AE890" s="181"/>
      <c r="AF890" s="181"/>
      <c r="AG890" s="181"/>
      <c r="AH890" s="181"/>
      <c r="AI890" s="181"/>
      <c r="AJ890" s="181"/>
      <c r="AK890" s="181"/>
      <c r="AL890" s="181"/>
      <c r="AM890" s="48"/>
      <c r="AN890" s="53">
        <f>A884</f>
        <v>46349</v>
      </c>
      <c r="AO890" s="54" t="str">
        <f>C885</f>
        <v>Consultorio N° 1</v>
      </c>
      <c r="AP890" s="55">
        <f t="shared" ref="AP890:AQ890" si="603">C902</f>
        <v>0</v>
      </c>
      <c r="AQ890" s="55">
        <f t="shared" si="603"/>
        <v>0</v>
      </c>
      <c r="AR890" s="64">
        <f>U902</f>
        <v>0</v>
      </c>
      <c r="AS890" s="55">
        <f>S902</f>
        <v>0</v>
      </c>
      <c r="AT890" s="55">
        <f>S903</f>
        <v>0</v>
      </c>
      <c r="AU890" s="55">
        <f>U903</f>
        <v>0</v>
      </c>
      <c r="AV890" s="55">
        <f>S904</f>
        <v>0</v>
      </c>
      <c r="AW890" s="55">
        <f>U904</f>
        <v>0</v>
      </c>
      <c r="AX890" s="55">
        <f>U905</f>
        <v>0</v>
      </c>
      <c r="AY890" s="55">
        <f>F905</f>
        <v>0</v>
      </c>
      <c r="AZ890" s="56"/>
      <c r="BA890" s="56"/>
      <c r="BB890" s="56"/>
      <c r="BC890" s="56"/>
      <c r="BD890" s="56"/>
      <c r="BE890" s="56"/>
      <c r="BF890" s="56"/>
      <c r="BG890" s="56"/>
      <c r="BH890" s="56"/>
      <c r="BI890" s="56"/>
      <c r="BJ890" s="56"/>
      <c r="BK890" s="56"/>
      <c r="BL890" s="56"/>
      <c r="BM890" s="56"/>
      <c r="BN890" s="56"/>
    </row>
    <row r="891" spans="1:66" ht="11.25" customHeight="1">
      <c r="A891" s="220"/>
      <c r="B891" s="38"/>
      <c r="C891" s="205"/>
      <c r="D891" s="208"/>
      <c r="E891" s="57" t="s">
        <v>42</v>
      </c>
      <c r="F891" s="58" t="str">
        <f>IF(D890&lt;&gt;"", VLOOKUP(D890,'Base de Datos'!$A$2:$D1268,3,FALSE()),"")</f>
        <v/>
      </c>
      <c r="G891" s="205"/>
      <c r="H891" s="208"/>
      <c r="I891" s="57" t="s">
        <v>42</v>
      </c>
      <c r="J891" s="58" t="str">
        <f>IF(H890&lt;&gt;"", VLOOKUP(H890,'Base de Datos'!$A$2:$D1268,3,FALSE()),"")</f>
        <v/>
      </c>
      <c r="K891" s="205"/>
      <c r="L891" s="208"/>
      <c r="M891" s="57" t="s">
        <v>42</v>
      </c>
      <c r="N891" s="58" t="str">
        <f>IF(L890&lt;&gt;"", VLOOKUP(L890,'Base de Datos'!$A$2:$D1268,3,FALSE()),"")</f>
        <v/>
      </c>
      <c r="O891" s="242"/>
      <c r="P891" s="242"/>
      <c r="Q891" s="264"/>
      <c r="R891" s="15"/>
      <c r="S891" s="229"/>
      <c r="T891" s="230"/>
      <c r="U891" s="59"/>
      <c r="V891" s="47"/>
      <c r="W891" s="229"/>
      <c r="X891" s="230"/>
      <c r="Y891" s="59"/>
      <c r="Z891" s="47"/>
      <c r="AA891" s="229"/>
      <c r="AB891" s="230"/>
      <c r="AC891" s="59"/>
      <c r="AD891" s="48"/>
      <c r="AE891" s="181"/>
      <c r="AF891" s="181"/>
      <c r="AG891" s="181"/>
      <c r="AH891" s="181"/>
      <c r="AI891" s="181"/>
      <c r="AJ891" s="181"/>
      <c r="AK891" s="181"/>
      <c r="AL891" s="181"/>
      <c r="AM891" s="48"/>
      <c r="AN891" s="53">
        <f>A884</f>
        <v>46349</v>
      </c>
      <c r="AO891" s="54" t="str">
        <f>C885</f>
        <v>Consultorio N° 1</v>
      </c>
      <c r="AP891" s="55">
        <f t="shared" ref="AP891:AQ891" si="604">C906</f>
        <v>0</v>
      </c>
      <c r="AQ891" s="55">
        <f t="shared" si="604"/>
        <v>0</v>
      </c>
      <c r="AR891" s="55">
        <f>U906</f>
        <v>0</v>
      </c>
      <c r="AS891" s="55">
        <f>S906</f>
        <v>0</v>
      </c>
      <c r="AT891" s="55">
        <f>S907</f>
        <v>0</v>
      </c>
      <c r="AU891" s="55">
        <f>U907</f>
        <v>0</v>
      </c>
      <c r="AV891" s="55">
        <f>S908</f>
        <v>0</v>
      </c>
      <c r="AW891" s="55">
        <f>U908</f>
        <v>0</v>
      </c>
      <c r="AX891" s="55">
        <f>U909</f>
        <v>0</v>
      </c>
      <c r="AY891" s="55">
        <f>F909</f>
        <v>0</v>
      </c>
      <c r="AZ891" s="56"/>
      <c r="BA891" s="56"/>
      <c r="BB891" s="56"/>
      <c r="BC891" s="56"/>
      <c r="BD891" s="56"/>
      <c r="BE891" s="56"/>
      <c r="BF891" s="56"/>
      <c r="BG891" s="56"/>
      <c r="BH891" s="56"/>
      <c r="BI891" s="56"/>
      <c r="BJ891" s="56"/>
      <c r="BK891" s="56"/>
      <c r="BL891" s="56"/>
      <c r="BM891" s="56"/>
      <c r="BN891" s="56"/>
    </row>
    <row r="892" spans="1:66" ht="11.25" customHeight="1">
      <c r="A892" s="220"/>
      <c r="B892" s="38"/>
      <c r="C892" s="205"/>
      <c r="D892" s="208"/>
      <c r="E892" s="57" t="s">
        <v>44</v>
      </c>
      <c r="F892" s="58" t="str">
        <f>IF(D890&lt;&gt;"", VLOOKUP(D890,'Base de Datos'!$A$2:$D1268,4,FALSE()),"")</f>
        <v/>
      </c>
      <c r="G892" s="205"/>
      <c r="H892" s="208"/>
      <c r="I892" s="57" t="s">
        <v>44</v>
      </c>
      <c r="J892" s="58" t="str">
        <f>IF(H890&lt;&gt;"", VLOOKUP(H890,'Base de Datos'!$A$2:$D1268,4,FALSE()),"")</f>
        <v/>
      </c>
      <c r="K892" s="205"/>
      <c r="L892" s="208"/>
      <c r="M892" s="57" t="s">
        <v>44</v>
      </c>
      <c r="N892" s="58" t="str">
        <f>IF(L890&lt;&gt;"", VLOOKUP(L890,'Base de Datos'!$A$2:$D1268,4,FALSE()),"")</f>
        <v/>
      </c>
      <c r="O892" s="43"/>
      <c r="P892" s="104" t="s">
        <v>50</v>
      </c>
      <c r="Q892" s="110">
        <v>0.33333333333333331</v>
      </c>
      <c r="R892" s="15"/>
      <c r="S892" s="229"/>
      <c r="T892" s="230"/>
      <c r="U892" s="59"/>
      <c r="V892" s="47"/>
      <c r="W892" s="229"/>
      <c r="X892" s="230"/>
      <c r="Y892" s="59"/>
      <c r="Z892" s="47"/>
      <c r="AA892" s="229"/>
      <c r="AB892" s="230"/>
      <c r="AC892" s="59"/>
      <c r="AD892" s="48"/>
      <c r="AE892" s="181"/>
      <c r="AF892" s="181"/>
      <c r="AG892" s="181"/>
      <c r="AH892" s="181"/>
      <c r="AI892" s="181"/>
      <c r="AJ892" s="181"/>
      <c r="AK892" s="181"/>
      <c r="AL892" s="181"/>
      <c r="AM892" s="48"/>
      <c r="AN892" s="53">
        <f>A884</f>
        <v>46349</v>
      </c>
      <c r="AO892" s="54" t="str">
        <f>C885</f>
        <v>Consultorio N° 1</v>
      </c>
      <c r="AP892" s="55">
        <f t="shared" ref="AP892:AQ892" si="605">C910</f>
        <v>0</v>
      </c>
      <c r="AQ892" s="55">
        <f t="shared" si="605"/>
        <v>0</v>
      </c>
      <c r="AR892" s="55">
        <f>U910</f>
        <v>0</v>
      </c>
      <c r="AS892" s="55">
        <f>S910</f>
        <v>0</v>
      </c>
      <c r="AT892" s="55">
        <f>S911</f>
        <v>0</v>
      </c>
      <c r="AU892" s="55">
        <f>U911</f>
        <v>0</v>
      </c>
      <c r="AV892" s="55">
        <f>S912</f>
        <v>0</v>
      </c>
      <c r="AW892" s="55">
        <f>U912</f>
        <v>0</v>
      </c>
      <c r="AX892" s="55">
        <f>U913</f>
        <v>0</v>
      </c>
      <c r="AY892" s="55">
        <f>F913</f>
        <v>0</v>
      </c>
      <c r="AZ892" s="56"/>
      <c r="BA892" s="56"/>
      <c r="BB892" s="56"/>
      <c r="BC892" s="56"/>
      <c r="BD892" s="56"/>
      <c r="BE892" s="56"/>
      <c r="BF892" s="56"/>
      <c r="BG892" s="56"/>
      <c r="BH892" s="56"/>
      <c r="BI892" s="56"/>
      <c r="BJ892" s="56"/>
      <c r="BK892" s="56"/>
      <c r="BL892" s="56"/>
      <c r="BM892" s="56"/>
      <c r="BN892" s="56"/>
    </row>
    <row r="893" spans="1:66" ht="11.25" customHeight="1">
      <c r="A893" s="221"/>
      <c r="B893" s="38"/>
      <c r="C893" s="206"/>
      <c r="D893" s="209"/>
      <c r="E893" s="85" t="s">
        <v>46</v>
      </c>
      <c r="F893" s="107"/>
      <c r="G893" s="206"/>
      <c r="H893" s="209"/>
      <c r="I893" s="85" t="s">
        <v>46</v>
      </c>
      <c r="J893" s="108"/>
      <c r="K893" s="206"/>
      <c r="L893" s="209"/>
      <c r="M893" s="85" t="s">
        <v>46</v>
      </c>
      <c r="N893" s="108"/>
      <c r="O893" s="43"/>
      <c r="P893" s="104" t="s">
        <v>54</v>
      </c>
      <c r="Q893" s="109">
        <v>60</v>
      </c>
      <c r="R893" s="15"/>
      <c r="S893" s="227" t="str">
        <f>IF(OR(S890="Empleado",S890="Familiar"),"Nombre del Empleado","N° Factura")</f>
        <v>N° Factura</v>
      </c>
      <c r="T893" s="228"/>
      <c r="U893" s="89"/>
      <c r="V893" s="47"/>
      <c r="W893" s="227" t="str">
        <f>IF(OR(W890="Empleado",W890="Familiar"),"Nombre del Empleado","N° Factura")</f>
        <v>N° Factura</v>
      </c>
      <c r="X893" s="228"/>
      <c r="Y893" s="111"/>
      <c r="Z893" s="47"/>
      <c r="AA893" s="227" t="str">
        <f>IF(OR(AA890="Empleado",AA890="Familiar"),"Nombre del Empleado","N° Factura")</f>
        <v>N° Factura</v>
      </c>
      <c r="AB893" s="228"/>
      <c r="AC893" s="111"/>
      <c r="AD893" s="48"/>
      <c r="AE893" s="181"/>
      <c r="AF893" s="181"/>
      <c r="AG893" s="181"/>
      <c r="AH893" s="181"/>
      <c r="AI893" s="181"/>
      <c r="AJ893" s="181"/>
      <c r="AK893" s="181"/>
      <c r="AL893" s="181"/>
      <c r="AM893" s="48"/>
      <c r="AN893" s="53">
        <f>A884</f>
        <v>46349</v>
      </c>
      <c r="AO893" s="54" t="str">
        <f>C885</f>
        <v>Consultorio N° 1</v>
      </c>
      <c r="AP893" s="55">
        <f t="shared" ref="AP893:AQ893" si="606">C914</f>
        <v>0</v>
      </c>
      <c r="AQ893" s="55">
        <f t="shared" si="606"/>
        <v>0</v>
      </c>
      <c r="AR893" s="55">
        <f>U914</f>
        <v>0</v>
      </c>
      <c r="AS893" s="55">
        <f>S914</f>
        <v>0</v>
      </c>
      <c r="AT893" s="55">
        <f>S915</f>
        <v>0</v>
      </c>
      <c r="AU893" s="55">
        <f>U915</f>
        <v>0</v>
      </c>
      <c r="AV893" s="55">
        <f>S916</f>
        <v>0</v>
      </c>
      <c r="AW893" s="55">
        <f>U916</f>
        <v>0</v>
      </c>
      <c r="AX893" s="55">
        <f>U917</f>
        <v>0</v>
      </c>
      <c r="AY893" s="55">
        <f>F917</f>
        <v>0</v>
      </c>
      <c r="AZ893" s="56"/>
      <c r="BA893" s="56"/>
      <c r="BB893" s="56"/>
      <c r="BC893" s="56"/>
      <c r="BD893" s="56"/>
      <c r="BE893" s="56"/>
      <c r="BF893" s="56"/>
      <c r="BG893" s="56"/>
      <c r="BH893" s="56"/>
      <c r="BI893" s="56"/>
      <c r="BJ893" s="56"/>
      <c r="BK893" s="56"/>
      <c r="BL893" s="56"/>
      <c r="BM893" s="56"/>
      <c r="BN893" s="56"/>
    </row>
    <row r="894" spans="1:66" ht="11.25" customHeight="1">
      <c r="A894" s="222">
        <f>A890+$Q$13/1440</f>
        <v>0.41666666666666669</v>
      </c>
      <c r="B894" s="38"/>
      <c r="C894" s="204"/>
      <c r="D894" s="207"/>
      <c r="E894" s="40" t="s">
        <v>36</v>
      </c>
      <c r="F894" s="42" t="str">
        <f>IF(D894&lt;&gt;"", VLOOKUP(D894,'Base de Datos'!$A$2:$D1268,2,FALSE()),"")</f>
        <v/>
      </c>
      <c r="G894" s="218"/>
      <c r="H894" s="217"/>
      <c r="I894" s="118" t="s">
        <v>36</v>
      </c>
      <c r="J894" s="42" t="str">
        <f>IF(H894&lt;&gt;"", VLOOKUP(H894,'Base de Datos'!$A$2:$D1268,2,FALSE()),"")</f>
        <v/>
      </c>
      <c r="K894" s="218"/>
      <c r="L894" s="217"/>
      <c r="M894" s="118" t="s">
        <v>36</v>
      </c>
      <c r="N894" s="42" t="str">
        <f>IF(L894&lt;&gt;"", VLOOKUP(L894,'Base de Datos'!$A$2:$D1268,2,FALSE()),"")</f>
        <v/>
      </c>
      <c r="O894" s="43"/>
      <c r="P894" s="1"/>
      <c r="Q894" s="1"/>
      <c r="R894" s="15"/>
      <c r="S894" s="45"/>
      <c r="T894" s="45" t="s">
        <v>37</v>
      </c>
      <c r="U894" s="46"/>
      <c r="V894" s="47"/>
      <c r="W894" s="45"/>
      <c r="X894" s="45" t="s">
        <v>37</v>
      </c>
      <c r="Y894" s="46"/>
      <c r="Z894" s="47"/>
      <c r="AA894" s="45"/>
      <c r="AB894" s="45" t="s">
        <v>37</v>
      </c>
      <c r="AC894" s="46"/>
      <c r="AD894" s="48"/>
      <c r="AE894" s="181"/>
      <c r="AF894" s="181"/>
      <c r="AG894" s="181"/>
      <c r="AH894" s="181"/>
      <c r="AI894" s="181"/>
      <c r="AJ894" s="181"/>
      <c r="AK894" s="181"/>
      <c r="AL894" s="181"/>
      <c r="AM894" s="48"/>
      <c r="AN894" s="53">
        <f>A884</f>
        <v>46349</v>
      </c>
      <c r="AO894" s="54" t="str">
        <f>C885</f>
        <v>Consultorio N° 1</v>
      </c>
      <c r="AP894" s="55">
        <f t="shared" ref="AP894:AQ894" si="607">C918</f>
        <v>0</v>
      </c>
      <c r="AQ894" s="55">
        <f t="shared" si="607"/>
        <v>0</v>
      </c>
      <c r="AR894" s="55">
        <f>U918</f>
        <v>0</v>
      </c>
      <c r="AS894" s="55">
        <f>S918</f>
        <v>0</v>
      </c>
      <c r="AT894" s="55">
        <f>S919</f>
        <v>0</v>
      </c>
      <c r="AU894" s="55">
        <f>U919</f>
        <v>0</v>
      </c>
      <c r="AV894" s="55">
        <f>S920</f>
        <v>0</v>
      </c>
      <c r="AW894" s="55">
        <f>U920</f>
        <v>0</v>
      </c>
      <c r="AX894" s="55">
        <f>U921</f>
        <v>0</v>
      </c>
      <c r="AY894" s="55">
        <f>F921</f>
        <v>0</v>
      </c>
      <c r="AZ894" s="56"/>
      <c r="BA894" s="56"/>
      <c r="BB894" s="56"/>
      <c r="BC894" s="56"/>
      <c r="BD894" s="56"/>
      <c r="BE894" s="56"/>
      <c r="BF894" s="56"/>
      <c r="BG894" s="56"/>
      <c r="BH894" s="56"/>
      <c r="BI894" s="56"/>
      <c r="BJ894" s="56"/>
      <c r="BK894" s="56"/>
      <c r="BL894" s="56"/>
      <c r="BM894" s="56"/>
      <c r="BN894" s="56"/>
    </row>
    <row r="895" spans="1:66" ht="11.25" customHeight="1">
      <c r="A895" s="220"/>
      <c r="B895" s="38"/>
      <c r="C895" s="205"/>
      <c r="D895" s="208"/>
      <c r="E895" s="57" t="s">
        <v>42</v>
      </c>
      <c r="F895" s="58" t="str">
        <f>IF(D894&lt;&gt;"", VLOOKUP(D894,'Base de Datos'!$A$2:$D1268,3,FALSE()),"")</f>
        <v/>
      </c>
      <c r="G895" s="205"/>
      <c r="H895" s="208"/>
      <c r="I895" s="57" t="s">
        <v>42</v>
      </c>
      <c r="J895" s="58" t="str">
        <f>IF(H894&lt;&gt;"", VLOOKUP(H894,'Base de Datos'!$A$2:$D1268,3,FALSE()),"")</f>
        <v/>
      </c>
      <c r="K895" s="205"/>
      <c r="L895" s="208"/>
      <c r="M895" s="57" t="s">
        <v>42</v>
      </c>
      <c r="N895" s="58" t="str">
        <f>IF(L894&lt;&gt;"", VLOOKUP(L894,'Base de Datos'!$A$2:$D1268,3,FALSE()),"")</f>
        <v/>
      </c>
      <c r="O895" s="43"/>
      <c r="P895" s="119" t="s">
        <v>58</v>
      </c>
      <c r="Q895" s="44"/>
      <c r="R895" s="15"/>
      <c r="S895" s="229"/>
      <c r="T895" s="230"/>
      <c r="U895" s="59"/>
      <c r="V895" s="47"/>
      <c r="W895" s="229"/>
      <c r="X895" s="230"/>
      <c r="Y895" s="59"/>
      <c r="Z895" s="47"/>
      <c r="AA895" s="229"/>
      <c r="AB895" s="230"/>
      <c r="AC895" s="59"/>
      <c r="AD895" s="48"/>
      <c r="AE895" s="181"/>
      <c r="AF895" s="181"/>
      <c r="AG895" s="181"/>
      <c r="AH895" s="181"/>
      <c r="AI895" s="181"/>
      <c r="AJ895" s="181"/>
      <c r="AK895" s="181"/>
      <c r="AL895" s="181"/>
      <c r="AM895" s="48"/>
      <c r="AN895" s="53">
        <f>A884</f>
        <v>46349</v>
      </c>
      <c r="AO895" s="54" t="str">
        <f>C885</f>
        <v>Consultorio N° 1</v>
      </c>
      <c r="AP895" s="55">
        <f t="shared" ref="AP895:AQ895" si="608">C922</f>
        <v>0</v>
      </c>
      <c r="AQ895" s="55">
        <f t="shared" si="608"/>
        <v>0</v>
      </c>
      <c r="AR895" s="55">
        <f>U922</f>
        <v>0</v>
      </c>
      <c r="AS895" s="55">
        <f>S922</f>
        <v>0</v>
      </c>
      <c r="AT895" s="55">
        <f>S923</f>
        <v>0</v>
      </c>
      <c r="AU895" s="55">
        <f>U923</f>
        <v>0</v>
      </c>
      <c r="AV895" s="55">
        <f>S924</f>
        <v>0</v>
      </c>
      <c r="AW895" s="55">
        <f>U924</f>
        <v>0</v>
      </c>
      <c r="AX895" s="55">
        <f>U925</f>
        <v>0</v>
      </c>
      <c r="AY895" s="55">
        <f>F925</f>
        <v>0</v>
      </c>
      <c r="AZ895" s="56"/>
      <c r="BA895" s="56"/>
      <c r="BB895" s="56"/>
      <c r="BC895" s="56"/>
      <c r="BD895" s="56"/>
      <c r="BE895" s="56"/>
      <c r="BF895" s="56"/>
      <c r="BG895" s="56"/>
      <c r="BH895" s="56"/>
      <c r="BI895" s="56"/>
      <c r="BJ895" s="56"/>
      <c r="BK895" s="56"/>
      <c r="BL895" s="56"/>
      <c r="BM895" s="56"/>
      <c r="BN895" s="56"/>
    </row>
    <row r="896" spans="1:66" ht="11.25" customHeight="1">
      <c r="A896" s="220"/>
      <c r="B896" s="38"/>
      <c r="C896" s="205"/>
      <c r="D896" s="208"/>
      <c r="E896" s="57" t="s">
        <v>44</v>
      </c>
      <c r="F896" s="58" t="str">
        <f>IF(D894&lt;&gt;"", VLOOKUP(D894,'Base de Datos'!$A$2:$D1268,4,FALSE()),"")</f>
        <v/>
      </c>
      <c r="G896" s="205"/>
      <c r="H896" s="208"/>
      <c r="I896" s="57" t="s">
        <v>44</v>
      </c>
      <c r="J896" s="58" t="str">
        <f>IF(H894&lt;&gt;"", VLOOKUP(H894,'Base de Datos'!$A$2:$D1268,4,FALSE()),"")</f>
        <v/>
      </c>
      <c r="K896" s="205"/>
      <c r="L896" s="208"/>
      <c r="M896" s="57" t="s">
        <v>44</v>
      </c>
      <c r="N896" s="58" t="str">
        <f>IF(L894&lt;&gt;"", VLOOKUP(L894,'Base de Datos'!$A$2:$D1268,4,FALSE()),"")</f>
        <v/>
      </c>
      <c r="O896" s="43"/>
      <c r="P896" s="120" t="s">
        <v>61</v>
      </c>
      <c r="Q896" s="121" t="s">
        <v>62</v>
      </c>
      <c r="R896" s="15"/>
      <c r="S896" s="229"/>
      <c r="T896" s="230"/>
      <c r="U896" s="59"/>
      <c r="V896" s="47"/>
      <c r="W896" s="229"/>
      <c r="X896" s="230"/>
      <c r="Y896" s="59"/>
      <c r="Z896" s="47"/>
      <c r="AA896" s="229"/>
      <c r="AB896" s="230"/>
      <c r="AC896" s="59"/>
      <c r="AD896" s="48"/>
      <c r="AE896" s="181"/>
      <c r="AF896" s="181"/>
      <c r="AG896" s="181"/>
      <c r="AH896" s="181"/>
      <c r="AI896" s="181"/>
      <c r="AJ896" s="181"/>
      <c r="AK896" s="181"/>
      <c r="AL896" s="181"/>
      <c r="AM896" s="48"/>
      <c r="AN896" s="53">
        <f>A884</f>
        <v>46349</v>
      </c>
      <c r="AO896" s="54" t="s">
        <v>17</v>
      </c>
      <c r="AP896" s="55">
        <f t="shared" ref="AP896:AQ896" si="609">C926</f>
        <v>0</v>
      </c>
      <c r="AQ896" s="55">
        <f t="shared" si="609"/>
        <v>0</v>
      </c>
      <c r="AR896" s="55">
        <f>U926</f>
        <v>0</v>
      </c>
      <c r="AS896" s="55">
        <f>S926</f>
        <v>0</v>
      </c>
      <c r="AT896" s="55">
        <f>S927</f>
        <v>0</v>
      </c>
      <c r="AU896" s="55">
        <f>U927</f>
        <v>0</v>
      </c>
      <c r="AV896" s="55">
        <f>S928</f>
        <v>0</v>
      </c>
      <c r="AW896" s="55">
        <f>U928</f>
        <v>0</v>
      </c>
      <c r="AX896" s="55">
        <f>U929</f>
        <v>0</v>
      </c>
      <c r="AY896" s="55">
        <f>F929</f>
        <v>0</v>
      </c>
      <c r="AZ896" s="56"/>
      <c r="BA896" s="56"/>
      <c r="BB896" s="56"/>
      <c r="BC896" s="56"/>
      <c r="BD896" s="56"/>
      <c r="BE896" s="56"/>
      <c r="BF896" s="56"/>
      <c r="BG896" s="56"/>
      <c r="BH896" s="56"/>
      <c r="BI896" s="56"/>
      <c r="BJ896" s="56"/>
      <c r="BK896" s="56"/>
      <c r="BL896" s="56"/>
      <c r="BM896" s="56"/>
      <c r="BN896" s="56"/>
    </row>
    <row r="897" spans="1:66" ht="11.25" customHeight="1">
      <c r="A897" s="221"/>
      <c r="B897" s="38"/>
      <c r="C897" s="206"/>
      <c r="D897" s="209"/>
      <c r="E897" s="85" t="s">
        <v>46</v>
      </c>
      <c r="F897" s="86"/>
      <c r="G897" s="206"/>
      <c r="H897" s="209"/>
      <c r="I897" s="85" t="s">
        <v>46</v>
      </c>
      <c r="J897" s="108"/>
      <c r="K897" s="206"/>
      <c r="L897" s="209"/>
      <c r="M897" s="85" t="s">
        <v>46</v>
      </c>
      <c r="N897" s="108"/>
      <c r="O897" s="43"/>
      <c r="P897" s="123" t="s">
        <v>64</v>
      </c>
      <c r="Q897" s="124" t="s">
        <v>65</v>
      </c>
      <c r="R897" s="15"/>
      <c r="S897" s="227" t="str">
        <f>IF(OR(S894="Empleado",S894="Familiar"),"Nombre del Empleado","N° Factura")</f>
        <v>N° Factura</v>
      </c>
      <c r="T897" s="228"/>
      <c r="U897" s="89"/>
      <c r="V897" s="47"/>
      <c r="W897" s="227" t="str">
        <f>IF(OR(W894="Empleado",W894="Familiar"),"Nombre del Empleado","N° Factura")</f>
        <v>N° Factura</v>
      </c>
      <c r="X897" s="228"/>
      <c r="Y897" s="89"/>
      <c r="Z897" s="47"/>
      <c r="AA897" s="227" t="str">
        <f>IF(OR(AA894="Empleado",AA894="Familiar"),"Nombre del Empleado","N° Factura")</f>
        <v>N° Factura</v>
      </c>
      <c r="AB897" s="228"/>
      <c r="AC897" s="89"/>
      <c r="AD897" s="48"/>
      <c r="AE897" s="181"/>
      <c r="AF897" s="181"/>
      <c r="AG897" s="181"/>
      <c r="AH897" s="181"/>
      <c r="AI897" s="181"/>
      <c r="AJ897" s="181"/>
      <c r="AK897" s="181"/>
      <c r="AL897" s="181"/>
      <c r="AM897" s="48"/>
      <c r="AN897" s="53">
        <f>A884</f>
        <v>46349</v>
      </c>
      <c r="AO897" s="54" t="s">
        <v>17</v>
      </c>
      <c r="AP897" s="55">
        <f t="shared" ref="AP897:AQ897" si="610">C930</f>
        <v>0</v>
      </c>
      <c r="AQ897" s="55">
        <f t="shared" si="610"/>
        <v>0</v>
      </c>
      <c r="AR897" s="55">
        <f>U930</f>
        <v>0</v>
      </c>
      <c r="AS897" s="55">
        <f>S930</f>
        <v>0</v>
      </c>
      <c r="AT897" s="55">
        <f>S931</f>
        <v>0</v>
      </c>
      <c r="AU897" s="55">
        <f>U931</f>
        <v>0</v>
      </c>
      <c r="AV897" s="55">
        <f>S932</f>
        <v>0</v>
      </c>
      <c r="AW897" s="55">
        <f>U932</f>
        <v>0</v>
      </c>
      <c r="AX897" s="55">
        <f>U933</f>
        <v>0</v>
      </c>
      <c r="AY897" s="55">
        <f>F933</f>
        <v>0</v>
      </c>
      <c r="AZ897" s="56"/>
      <c r="BA897" s="56"/>
      <c r="BB897" s="56"/>
      <c r="BC897" s="56"/>
      <c r="BD897" s="56"/>
      <c r="BE897" s="56"/>
      <c r="BF897" s="56"/>
      <c r="BG897" s="56"/>
      <c r="BH897" s="56"/>
      <c r="BI897" s="56"/>
      <c r="BJ897" s="56"/>
      <c r="BK897" s="56"/>
      <c r="BL897" s="56"/>
      <c r="BM897" s="56"/>
      <c r="BN897" s="56"/>
    </row>
    <row r="898" spans="1:66" ht="11.25" customHeight="1">
      <c r="A898" s="222">
        <f>A894+$Q$13/1440</f>
        <v>0.45833333333333337</v>
      </c>
      <c r="B898" s="38"/>
      <c r="C898" s="204"/>
      <c r="D898" s="207"/>
      <c r="E898" s="40" t="s">
        <v>36</v>
      </c>
      <c r="F898" s="42" t="str">
        <f>IF(D898&lt;&gt;"", VLOOKUP(D898,'Base de Datos'!$A$2:$D1268,2,FALSE()),"")</f>
        <v/>
      </c>
      <c r="G898" s="204"/>
      <c r="H898" s="216"/>
      <c r="I898" s="40" t="s">
        <v>36</v>
      </c>
      <c r="J898" s="42" t="str">
        <f>IF(H898&lt;&gt;"", VLOOKUP(H898,'Base de Datos'!$A$2:$D1268,2,FALSE()),"")</f>
        <v/>
      </c>
      <c r="K898" s="204"/>
      <c r="L898" s="216"/>
      <c r="M898" s="40" t="s">
        <v>36</v>
      </c>
      <c r="N898" s="42" t="str">
        <f>IF(L898&lt;&gt;"", VLOOKUP(L898,'Base de Datos'!$A$2:$D1268,2,FALSE()),"")</f>
        <v/>
      </c>
      <c r="O898" s="43"/>
      <c r="P898" s="127" t="s">
        <v>67</v>
      </c>
      <c r="Q898" s="128" t="s">
        <v>68</v>
      </c>
      <c r="R898" s="15"/>
      <c r="S898" s="45"/>
      <c r="T898" s="45" t="s">
        <v>37</v>
      </c>
      <c r="U898" s="46"/>
      <c r="V898" s="47"/>
      <c r="W898" s="45"/>
      <c r="X898" s="45" t="s">
        <v>37</v>
      </c>
      <c r="Y898" s="46"/>
      <c r="Z898" s="47"/>
      <c r="AA898" s="45"/>
      <c r="AB898" s="45" t="s">
        <v>37</v>
      </c>
      <c r="AC898" s="46"/>
      <c r="AD898" s="48"/>
      <c r="AE898" s="181"/>
      <c r="AF898" s="181"/>
      <c r="AG898" s="181"/>
      <c r="AH898" s="181"/>
      <c r="AI898" s="181"/>
      <c r="AJ898" s="181"/>
      <c r="AK898" s="181"/>
      <c r="AL898" s="181"/>
      <c r="AM898" s="48"/>
      <c r="AN898" s="53">
        <f>A884</f>
        <v>46349</v>
      </c>
      <c r="AO898" s="54" t="s">
        <v>17</v>
      </c>
      <c r="AP898" s="55">
        <f t="shared" ref="AP898:AQ898" si="611">C934</f>
        <v>0</v>
      </c>
      <c r="AQ898" s="55">
        <f t="shared" si="611"/>
        <v>0</v>
      </c>
      <c r="AR898" s="55">
        <f>U934</f>
        <v>0</v>
      </c>
      <c r="AS898" s="55">
        <f>S934</f>
        <v>0</v>
      </c>
      <c r="AT898" s="55">
        <f>S935</f>
        <v>0</v>
      </c>
      <c r="AU898" s="55">
        <f>U935</f>
        <v>0</v>
      </c>
      <c r="AV898" s="55">
        <f>S936</f>
        <v>0</v>
      </c>
      <c r="AW898" s="55">
        <f>U936</f>
        <v>0</v>
      </c>
      <c r="AX898" s="55">
        <f>U937</f>
        <v>0</v>
      </c>
      <c r="AY898" s="55">
        <f>F937</f>
        <v>0</v>
      </c>
      <c r="AZ898" s="56"/>
      <c r="BA898" s="56"/>
      <c r="BB898" s="56"/>
      <c r="BC898" s="56"/>
      <c r="BD898" s="56"/>
      <c r="BE898" s="56"/>
      <c r="BF898" s="56"/>
      <c r="BG898" s="56"/>
      <c r="BH898" s="56"/>
      <c r="BI898" s="56"/>
      <c r="BJ898" s="56"/>
      <c r="BK898" s="56"/>
      <c r="BL898" s="56"/>
      <c r="BM898" s="56"/>
      <c r="BN898" s="56"/>
    </row>
    <row r="899" spans="1:66" ht="11.25" customHeight="1">
      <c r="A899" s="220"/>
      <c r="B899" s="38"/>
      <c r="C899" s="205"/>
      <c r="D899" s="208"/>
      <c r="E899" s="57" t="s">
        <v>42</v>
      </c>
      <c r="F899" s="58" t="str">
        <f>IF(D898&lt;&gt;"", VLOOKUP(D898,'Base de Datos'!$A$2:$D1268,3,FALSE()),"")</f>
        <v/>
      </c>
      <c r="G899" s="205"/>
      <c r="H899" s="208"/>
      <c r="I899" s="57" t="s">
        <v>42</v>
      </c>
      <c r="J899" s="58" t="str">
        <f>IF(H898&lt;&gt;"", VLOOKUP(H898,'Base de Datos'!$A$2:$D1268,3,FALSE()),"")</f>
        <v/>
      </c>
      <c r="K899" s="205"/>
      <c r="L899" s="208"/>
      <c r="M899" s="57" t="s">
        <v>42</v>
      </c>
      <c r="N899" s="58" t="str">
        <f>IF(L898&lt;&gt;"", VLOOKUP(L898,'Base de Datos'!$A$2:$D1268,3,FALSE()),"")</f>
        <v/>
      </c>
      <c r="O899" s="43"/>
      <c r="P899" s="130" t="s">
        <v>70</v>
      </c>
      <c r="Q899" s="131" t="s">
        <v>71</v>
      </c>
      <c r="R899" s="15"/>
      <c r="S899" s="229"/>
      <c r="T899" s="230"/>
      <c r="U899" s="59"/>
      <c r="V899" s="47"/>
      <c r="W899" s="229"/>
      <c r="X899" s="230"/>
      <c r="Y899" s="59"/>
      <c r="Z899" s="47"/>
      <c r="AA899" s="229"/>
      <c r="AB899" s="230"/>
      <c r="AC899" s="59"/>
      <c r="AD899" s="48"/>
      <c r="AE899" s="181"/>
      <c r="AF899" s="181"/>
      <c r="AG899" s="181"/>
      <c r="AH899" s="181"/>
      <c r="AI899" s="181"/>
      <c r="AJ899" s="181"/>
      <c r="AK899" s="181"/>
      <c r="AL899" s="181"/>
      <c r="AM899" s="48"/>
      <c r="AN899" s="53">
        <f>A884</f>
        <v>46349</v>
      </c>
      <c r="AO899" s="54" t="str">
        <f>G885</f>
        <v>Consultorio N° 2</v>
      </c>
      <c r="AP899" s="55">
        <f t="shared" ref="AP899:AQ899" si="612">G886</f>
        <v>0</v>
      </c>
      <c r="AQ899" s="55">
        <f t="shared" si="612"/>
        <v>0</v>
      </c>
      <c r="AR899" s="55">
        <f>Y886</f>
        <v>0</v>
      </c>
      <c r="AS899" s="55">
        <f>W886</f>
        <v>0</v>
      </c>
      <c r="AT899" s="55">
        <f>W887</f>
        <v>0</v>
      </c>
      <c r="AU899" s="55">
        <f>Y887</f>
        <v>0</v>
      </c>
      <c r="AV899" s="55">
        <f>W888</f>
        <v>0</v>
      </c>
      <c r="AW899" s="55">
        <f>Y888</f>
        <v>0</v>
      </c>
      <c r="AX899" s="55">
        <f>Y889</f>
        <v>0</v>
      </c>
      <c r="AY899" s="55">
        <f>J889</f>
        <v>0</v>
      </c>
      <c r="AZ899" s="56"/>
      <c r="BA899" s="56"/>
      <c r="BB899" s="56"/>
      <c r="BC899" s="56"/>
      <c r="BD899" s="56"/>
      <c r="BE899" s="56"/>
      <c r="BF899" s="56"/>
      <c r="BG899" s="56"/>
      <c r="BH899" s="56"/>
      <c r="BI899" s="56"/>
      <c r="BJ899" s="56"/>
      <c r="BK899" s="56"/>
      <c r="BL899" s="56"/>
      <c r="BM899" s="56"/>
      <c r="BN899" s="56"/>
    </row>
    <row r="900" spans="1:66" ht="11.25" customHeight="1">
      <c r="A900" s="220"/>
      <c r="B900" s="38"/>
      <c r="C900" s="205"/>
      <c r="D900" s="208"/>
      <c r="E900" s="57" t="s">
        <v>44</v>
      </c>
      <c r="F900" s="58" t="str">
        <f>IF(D898&lt;&gt;"", VLOOKUP(D898,'Base de Datos'!$A$2:$D1268,4,FALSE()),"")</f>
        <v/>
      </c>
      <c r="G900" s="205"/>
      <c r="H900" s="208"/>
      <c r="I900" s="57" t="s">
        <v>44</v>
      </c>
      <c r="J900" s="58" t="str">
        <f>IF(H898&lt;&gt;"", VLOOKUP(H898,'Base de Datos'!$A$2:$D1268,4,FALSE()),"")</f>
        <v/>
      </c>
      <c r="K900" s="205"/>
      <c r="L900" s="208"/>
      <c r="M900" s="57" t="s">
        <v>44</v>
      </c>
      <c r="N900" s="58" t="str">
        <f>IF(L898&lt;&gt;"", VLOOKUP(L898,'Base de Datos'!$A$2:$D1268,4,FALSE()),"")</f>
        <v/>
      </c>
      <c r="O900" s="43"/>
      <c r="P900" s="132" t="s">
        <v>73</v>
      </c>
      <c r="Q900" s="133" t="s">
        <v>74</v>
      </c>
      <c r="R900" s="15"/>
      <c r="S900" s="229"/>
      <c r="T900" s="230"/>
      <c r="U900" s="59"/>
      <c r="V900" s="47"/>
      <c r="W900" s="229"/>
      <c r="X900" s="230"/>
      <c r="Y900" s="59"/>
      <c r="Z900" s="47"/>
      <c r="AA900" s="229"/>
      <c r="AB900" s="230"/>
      <c r="AC900" s="59"/>
      <c r="AD900" s="48"/>
      <c r="AE900" s="181"/>
      <c r="AF900" s="181"/>
      <c r="AG900" s="181"/>
      <c r="AH900" s="181"/>
      <c r="AI900" s="181"/>
      <c r="AJ900" s="181"/>
      <c r="AK900" s="181"/>
      <c r="AL900" s="181"/>
      <c r="AM900" s="48"/>
      <c r="AN900" s="53">
        <f>A884</f>
        <v>46349</v>
      </c>
      <c r="AO900" s="54" t="str">
        <f>G885</f>
        <v>Consultorio N° 2</v>
      </c>
      <c r="AP900" s="55">
        <f t="shared" ref="AP900:AQ900" si="613">G890</f>
        <v>0</v>
      </c>
      <c r="AQ900" s="55">
        <f t="shared" si="613"/>
        <v>0</v>
      </c>
      <c r="AR900" s="55">
        <f>Y890</f>
        <v>0</v>
      </c>
      <c r="AS900" s="55">
        <f>W890</f>
        <v>0</v>
      </c>
      <c r="AT900" s="55">
        <f>W891</f>
        <v>0</v>
      </c>
      <c r="AU900" s="55">
        <f>Y891</f>
        <v>0</v>
      </c>
      <c r="AV900" s="55">
        <f>W892</f>
        <v>0</v>
      </c>
      <c r="AW900" s="55">
        <f>Y892</f>
        <v>0</v>
      </c>
      <c r="AX900" s="55">
        <f>Y893</f>
        <v>0</v>
      </c>
      <c r="AY900" s="55">
        <f>J893</f>
        <v>0</v>
      </c>
      <c r="AZ900" s="56"/>
      <c r="BA900" s="56"/>
      <c r="BB900" s="56"/>
      <c r="BC900" s="56"/>
      <c r="BD900" s="56"/>
      <c r="BE900" s="56"/>
      <c r="BF900" s="56"/>
      <c r="BG900" s="56"/>
      <c r="BH900" s="56"/>
      <c r="BI900" s="56"/>
      <c r="BJ900" s="56"/>
      <c r="BK900" s="56"/>
      <c r="BL900" s="56"/>
      <c r="BM900" s="56"/>
      <c r="BN900" s="56"/>
    </row>
    <row r="901" spans="1:66" ht="11.25" customHeight="1">
      <c r="A901" s="221"/>
      <c r="B901" s="38"/>
      <c r="C901" s="206"/>
      <c r="D901" s="209"/>
      <c r="E901" s="85" t="s">
        <v>46</v>
      </c>
      <c r="F901" s="86"/>
      <c r="G901" s="206"/>
      <c r="H901" s="209"/>
      <c r="I901" s="85" t="s">
        <v>46</v>
      </c>
      <c r="J901" s="108"/>
      <c r="K901" s="206"/>
      <c r="L901" s="209"/>
      <c r="M901" s="85" t="s">
        <v>46</v>
      </c>
      <c r="N901" s="108"/>
      <c r="O901" s="43"/>
      <c r="P901" s="137" t="s">
        <v>52</v>
      </c>
      <c r="Q901" s="138" t="s">
        <v>76</v>
      </c>
      <c r="R901" s="15"/>
      <c r="S901" s="227" t="str">
        <f>IF(OR(S898="Empleado",S898="Familiar"),"Nombre del Empleado","N° Factura")</f>
        <v>N° Factura</v>
      </c>
      <c r="T901" s="228"/>
      <c r="U901" s="89"/>
      <c r="V901" s="47"/>
      <c r="W901" s="227" t="str">
        <f>IF(OR(W898="Empleado",W898="Familiar"),"Nombre del Empleado","N° Factura")</f>
        <v>N° Factura</v>
      </c>
      <c r="X901" s="228"/>
      <c r="Y901" s="89"/>
      <c r="Z901" s="47"/>
      <c r="AA901" s="227" t="str">
        <f>IF(OR(AA898="Empleado",AA898="Familiar"),"Nombre del Empleado","N° Factura")</f>
        <v>N° Factura</v>
      </c>
      <c r="AB901" s="228"/>
      <c r="AC901" s="89"/>
      <c r="AD901" s="48"/>
      <c r="AE901" s="181"/>
      <c r="AF901" s="181"/>
      <c r="AG901" s="181"/>
      <c r="AH901" s="181"/>
      <c r="AI901" s="181"/>
      <c r="AJ901" s="181"/>
      <c r="AK901" s="181"/>
      <c r="AL901" s="181"/>
      <c r="AM901" s="48"/>
      <c r="AN901" s="53">
        <f>A884</f>
        <v>46349</v>
      </c>
      <c r="AO901" s="54" t="str">
        <f>G885</f>
        <v>Consultorio N° 2</v>
      </c>
      <c r="AP901" s="55">
        <f t="shared" ref="AP901:AQ901" si="614">G894</f>
        <v>0</v>
      </c>
      <c r="AQ901" s="55">
        <f t="shared" si="614"/>
        <v>0</v>
      </c>
      <c r="AR901" s="55">
        <f>Y894</f>
        <v>0</v>
      </c>
      <c r="AS901" s="55">
        <f>W894</f>
        <v>0</v>
      </c>
      <c r="AT901" s="55">
        <f>W895</f>
        <v>0</v>
      </c>
      <c r="AU901" s="55">
        <f>Y895</f>
        <v>0</v>
      </c>
      <c r="AV901" s="55">
        <f>W896</f>
        <v>0</v>
      </c>
      <c r="AW901" s="55">
        <f>Y896</f>
        <v>0</v>
      </c>
      <c r="AX901" s="55">
        <f>Y897</f>
        <v>0</v>
      </c>
      <c r="AY901" s="55">
        <f>J897</f>
        <v>0</v>
      </c>
      <c r="AZ901" s="56"/>
      <c r="BA901" s="56"/>
      <c r="BB901" s="56"/>
      <c r="BC901" s="56"/>
      <c r="BD901" s="56"/>
      <c r="BE901" s="56"/>
      <c r="BF901" s="56"/>
      <c r="BG901" s="56"/>
      <c r="BH901" s="56"/>
      <c r="BI901" s="56"/>
      <c r="BJ901" s="56"/>
      <c r="BK901" s="56"/>
      <c r="BL901" s="56"/>
      <c r="BM901" s="56"/>
      <c r="BN901" s="56"/>
    </row>
    <row r="902" spans="1:66" ht="11.25" customHeight="1">
      <c r="A902" s="222">
        <f>A898+$Q$13/1440</f>
        <v>0.5</v>
      </c>
      <c r="B902" s="38"/>
      <c r="C902" s="204"/>
      <c r="D902" s="207"/>
      <c r="E902" s="40" t="s">
        <v>36</v>
      </c>
      <c r="F902" s="42" t="str">
        <f>IF(D902&lt;&gt;"", VLOOKUP(D902,'Base de Datos'!$A$2:$D1268,2,FALSE()),"")</f>
        <v/>
      </c>
      <c r="G902" s="204"/>
      <c r="H902" s="216"/>
      <c r="I902" s="40" t="s">
        <v>36</v>
      </c>
      <c r="J902" s="42" t="str">
        <f>IF(H902&lt;&gt;"", VLOOKUP(H902,'Base de Datos'!$A$2:$D1268,2,FALSE()),"")</f>
        <v/>
      </c>
      <c r="K902" s="204"/>
      <c r="L902" s="216"/>
      <c r="M902" s="40" t="s">
        <v>36</v>
      </c>
      <c r="N902" s="42" t="str">
        <f>IF(L902&lt;&gt;"", VLOOKUP(L902,'Base de Datos'!$A$2:$D1268,2,FALSE()),"")</f>
        <v/>
      </c>
      <c r="O902" s="43"/>
      <c r="P902" s="141" t="s">
        <v>78</v>
      </c>
      <c r="Q902" s="142" t="s">
        <v>79</v>
      </c>
      <c r="R902" s="15"/>
      <c r="S902" s="45"/>
      <c r="T902" s="45" t="s">
        <v>37</v>
      </c>
      <c r="U902" s="46"/>
      <c r="V902" s="47"/>
      <c r="W902" s="45"/>
      <c r="X902" s="45" t="s">
        <v>37</v>
      </c>
      <c r="Y902" s="46"/>
      <c r="Z902" s="47"/>
      <c r="AA902" s="45"/>
      <c r="AB902" s="45" t="s">
        <v>37</v>
      </c>
      <c r="AC902" s="46"/>
      <c r="AD902" s="48"/>
      <c r="AE902" s="181"/>
      <c r="AF902" s="181"/>
      <c r="AG902" s="181"/>
      <c r="AH902" s="181"/>
      <c r="AI902" s="181"/>
      <c r="AJ902" s="181"/>
      <c r="AK902" s="181"/>
      <c r="AL902" s="181"/>
      <c r="AM902" s="48"/>
      <c r="AN902" s="53">
        <f>A884</f>
        <v>46349</v>
      </c>
      <c r="AO902" s="54" t="str">
        <f>G885</f>
        <v>Consultorio N° 2</v>
      </c>
      <c r="AP902" s="55">
        <f t="shared" ref="AP902:AQ902" si="615">G898</f>
        <v>0</v>
      </c>
      <c r="AQ902" s="55">
        <f t="shared" si="615"/>
        <v>0</v>
      </c>
      <c r="AR902" s="55">
        <f>Y898</f>
        <v>0</v>
      </c>
      <c r="AS902" s="55">
        <f>W898</f>
        <v>0</v>
      </c>
      <c r="AT902" s="55">
        <f>W899</f>
        <v>0</v>
      </c>
      <c r="AU902" s="55">
        <f>Y899</f>
        <v>0</v>
      </c>
      <c r="AV902" s="55">
        <f>W900</f>
        <v>0</v>
      </c>
      <c r="AW902" s="55">
        <f>Y900</f>
        <v>0</v>
      </c>
      <c r="AX902" s="55">
        <f>Y901</f>
        <v>0</v>
      </c>
      <c r="AY902" s="55">
        <f>J901</f>
        <v>0</v>
      </c>
      <c r="AZ902" s="56"/>
      <c r="BA902" s="56"/>
      <c r="BB902" s="56"/>
      <c r="BC902" s="56"/>
      <c r="BD902" s="56"/>
      <c r="BE902" s="56"/>
      <c r="BF902" s="56"/>
      <c r="BG902" s="56"/>
      <c r="BH902" s="56"/>
      <c r="BI902" s="56"/>
      <c r="BJ902" s="56"/>
      <c r="BK902" s="56"/>
      <c r="BL902" s="56"/>
      <c r="BM902" s="56"/>
      <c r="BN902" s="56"/>
    </row>
    <row r="903" spans="1:66" ht="11.25" customHeight="1">
      <c r="A903" s="220"/>
      <c r="B903" s="38"/>
      <c r="C903" s="205"/>
      <c r="D903" s="208"/>
      <c r="E903" s="57" t="s">
        <v>42</v>
      </c>
      <c r="F903" s="58" t="str">
        <f>IF(D902&lt;&gt;"", VLOOKUP(D902,'Base de Datos'!$A$2:$D1268,3,FALSE()),"")</f>
        <v/>
      </c>
      <c r="G903" s="205"/>
      <c r="H903" s="208"/>
      <c r="I903" s="57" t="s">
        <v>42</v>
      </c>
      <c r="J903" s="58" t="str">
        <f>IF(H902&lt;&gt;"", VLOOKUP(H902,'Base de Datos'!$A$2:$D1268,3,FALSE()),"")</f>
        <v/>
      </c>
      <c r="K903" s="205"/>
      <c r="L903" s="208"/>
      <c r="M903" s="57" t="s">
        <v>42</v>
      </c>
      <c r="N903" s="58" t="str">
        <f>IF(L902&lt;&gt;"", VLOOKUP(L902,'Base de Datos'!$A$2:$D1268,3,FALSE()),"")</f>
        <v/>
      </c>
      <c r="O903" s="43"/>
      <c r="P903" s="1"/>
      <c r="Q903" s="147"/>
      <c r="R903" s="15"/>
      <c r="S903" s="229"/>
      <c r="T903" s="230"/>
      <c r="U903" s="59"/>
      <c r="V903" s="47"/>
      <c r="W903" s="229"/>
      <c r="X903" s="230"/>
      <c r="Y903" s="59"/>
      <c r="Z903" s="47"/>
      <c r="AA903" s="229"/>
      <c r="AB903" s="230"/>
      <c r="AC903" s="59"/>
      <c r="AD903" s="48"/>
      <c r="AE903" s="181"/>
      <c r="AF903" s="181"/>
      <c r="AG903" s="181"/>
      <c r="AH903" s="181"/>
      <c r="AI903" s="181"/>
      <c r="AJ903" s="181"/>
      <c r="AK903" s="181"/>
      <c r="AL903" s="181"/>
      <c r="AM903" s="48"/>
      <c r="AN903" s="53">
        <f>A884</f>
        <v>46349</v>
      </c>
      <c r="AO903" s="149" t="str">
        <f>G885</f>
        <v>Consultorio N° 2</v>
      </c>
      <c r="AP903" s="55">
        <f t="shared" ref="AP903:AQ903" si="616">G902</f>
        <v>0</v>
      </c>
      <c r="AQ903" s="55">
        <f t="shared" si="616"/>
        <v>0</v>
      </c>
      <c r="AR903" s="55">
        <f>Y902</f>
        <v>0</v>
      </c>
      <c r="AS903" s="55">
        <f>W902</f>
        <v>0</v>
      </c>
      <c r="AT903" s="55">
        <f>W903</f>
        <v>0</v>
      </c>
      <c r="AU903" s="55">
        <f>Y903</f>
        <v>0</v>
      </c>
      <c r="AV903" s="55">
        <f>W904</f>
        <v>0</v>
      </c>
      <c r="AW903" s="55">
        <f>Y904</f>
        <v>0</v>
      </c>
      <c r="AX903" s="55">
        <f>Y905</f>
        <v>0</v>
      </c>
      <c r="AY903" s="55">
        <f>J905</f>
        <v>0</v>
      </c>
      <c r="AZ903" s="56"/>
      <c r="BA903" s="56"/>
      <c r="BB903" s="56"/>
      <c r="BC903" s="56"/>
      <c r="BD903" s="56"/>
      <c r="BE903" s="56"/>
      <c r="BF903" s="56"/>
      <c r="BG903" s="56"/>
      <c r="BH903" s="56"/>
      <c r="BI903" s="56"/>
      <c r="BJ903" s="56"/>
      <c r="BK903" s="56"/>
      <c r="BL903" s="56"/>
      <c r="BM903" s="56"/>
      <c r="BN903" s="56"/>
    </row>
    <row r="904" spans="1:66" ht="11.25" customHeight="1">
      <c r="A904" s="220"/>
      <c r="B904" s="38"/>
      <c r="C904" s="205"/>
      <c r="D904" s="208"/>
      <c r="E904" s="57" t="s">
        <v>44</v>
      </c>
      <c r="F904" s="58" t="str">
        <f>IF(D902&lt;&gt;"", VLOOKUP(D902,'Base de Datos'!$A$2:$D1268,4,FALSE()),"")</f>
        <v/>
      </c>
      <c r="G904" s="205"/>
      <c r="H904" s="208"/>
      <c r="I904" s="57" t="s">
        <v>44</v>
      </c>
      <c r="J904" s="58" t="str">
        <f>IF(H902&lt;&gt;"", VLOOKUP(H902,'Base de Datos'!$A$2:$D1268,4,FALSE()),"")</f>
        <v/>
      </c>
      <c r="K904" s="205"/>
      <c r="L904" s="208"/>
      <c r="M904" s="57" t="s">
        <v>44</v>
      </c>
      <c r="N904" s="58" t="str">
        <f>IF(L902&lt;&gt;"", VLOOKUP(L902,'Base de Datos'!$A$2:$D1268,4,FALSE()),"")</f>
        <v/>
      </c>
      <c r="O904" s="43"/>
      <c r="P904" s="1"/>
      <c r="Q904" s="150"/>
      <c r="R904" s="15"/>
      <c r="S904" s="229"/>
      <c r="T904" s="230"/>
      <c r="U904" s="59"/>
      <c r="V904" s="47"/>
      <c r="W904" s="229"/>
      <c r="X904" s="230"/>
      <c r="Y904" s="59"/>
      <c r="Z904" s="47"/>
      <c r="AA904" s="229"/>
      <c r="AB904" s="230"/>
      <c r="AC904" s="59"/>
      <c r="AD904" s="48"/>
      <c r="AE904" s="181"/>
      <c r="AF904" s="181"/>
      <c r="AG904" s="181"/>
      <c r="AH904" s="181"/>
      <c r="AI904" s="181"/>
      <c r="AJ904" s="181"/>
      <c r="AK904" s="181"/>
      <c r="AL904" s="181"/>
      <c r="AM904" s="48"/>
      <c r="AN904" s="53">
        <f>A884</f>
        <v>46349</v>
      </c>
      <c r="AO904" s="54" t="str">
        <f>G885</f>
        <v>Consultorio N° 2</v>
      </c>
      <c r="AP904" s="55">
        <f t="shared" ref="AP904:AQ904" si="617">G906</f>
        <v>0</v>
      </c>
      <c r="AQ904" s="55">
        <f t="shared" si="617"/>
        <v>0</v>
      </c>
      <c r="AR904" s="55">
        <f>Y906</f>
        <v>0</v>
      </c>
      <c r="AS904" s="55">
        <f>W906</f>
        <v>0</v>
      </c>
      <c r="AT904" s="55">
        <f>W907</f>
        <v>0</v>
      </c>
      <c r="AU904" s="55">
        <f>Y907</f>
        <v>0</v>
      </c>
      <c r="AV904" s="55">
        <f>W908</f>
        <v>0</v>
      </c>
      <c r="AW904" s="55">
        <f>Y908</f>
        <v>0</v>
      </c>
      <c r="AX904" s="55">
        <f>Y909</f>
        <v>0</v>
      </c>
      <c r="AY904" s="55">
        <f>J909</f>
        <v>0</v>
      </c>
      <c r="AZ904" s="56"/>
      <c r="BA904" s="56"/>
      <c r="BB904" s="56"/>
      <c r="BC904" s="56"/>
      <c r="BD904" s="56"/>
      <c r="BE904" s="56"/>
      <c r="BF904" s="56"/>
      <c r="BG904" s="56"/>
      <c r="BH904" s="56"/>
      <c r="BI904" s="56"/>
      <c r="BJ904" s="56"/>
      <c r="BK904" s="56"/>
      <c r="BL904" s="56"/>
      <c r="BM904" s="56"/>
      <c r="BN904" s="56"/>
    </row>
    <row r="905" spans="1:66" ht="11.25" customHeight="1">
      <c r="A905" s="221"/>
      <c r="B905" s="38"/>
      <c r="C905" s="206"/>
      <c r="D905" s="209"/>
      <c r="E905" s="85" t="s">
        <v>46</v>
      </c>
      <c r="F905" s="86"/>
      <c r="G905" s="206"/>
      <c r="H905" s="209"/>
      <c r="I905" s="85" t="s">
        <v>46</v>
      </c>
      <c r="J905" s="108"/>
      <c r="K905" s="206"/>
      <c r="L905" s="209"/>
      <c r="M905" s="85" t="s">
        <v>46</v>
      </c>
      <c r="N905" s="108"/>
      <c r="O905" s="43"/>
      <c r="P905" s="1"/>
      <c r="Q905" s="150"/>
      <c r="R905" s="15"/>
      <c r="S905" s="227" t="str">
        <f>IF(OR(S902="Empleado",S902="Familiar"),"Nombre del Empleado","N° Factura")</f>
        <v>N° Factura</v>
      </c>
      <c r="T905" s="228"/>
      <c r="U905" s="89"/>
      <c r="V905" s="47"/>
      <c r="W905" s="227" t="str">
        <f>IF(OR(W902="Empleado",W902="Familiar"),"Nombre del Empleado","N° Factura")</f>
        <v>N° Factura</v>
      </c>
      <c r="X905" s="228"/>
      <c r="Y905" s="89"/>
      <c r="Z905" s="47"/>
      <c r="AA905" s="227" t="str">
        <f>IF(OR(AA902="Empleado",AA902="Familiar"),"Nombre del Empleado","N° Factura")</f>
        <v>N° Factura</v>
      </c>
      <c r="AB905" s="228"/>
      <c r="AC905" s="89"/>
      <c r="AD905" s="48"/>
      <c r="AE905" s="181"/>
      <c r="AF905" s="181"/>
      <c r="AG905" s="181"/>
      <c r="AH905" s="181"/>
      <c r="AI905" s="181"/>
      <c r="AJ905" s="181"/>
      <c r="AK905" s="181"/>
      <c r="AL905" s="181"/>
      <c r="AM905" s="48"/>
      <c r="AN905" s="53">
        <f>A884</f>
        <v>46349</v>
      </c>
      <c r="AO905" s="54" t="str">
        <f>G885</f>
        <v>Consultorio N° 2</v>
      </c>
      <c r="AP905" s="55">
        <f t="shared" ref="AP905:AQ905" si="618">G910</f>
        <v>0</v>
      </c>
      <c r="AQ905" s="55">
        <f t="shared" si="618"/>
        <v>0</v>
      </c>
      <c r="AR905" s="55">
        <f>Y910</f>
        <v>0</v>
      </c>
      <c r="AS905" s="55">
        <f>W910</f>
        <v>0</v>
      </c>
      <c r="AT905" s="55">
        <f>W911</f>
        <v>0</v>
      </c>
      <c r="AU905" s="55">
        <f>Y911</f>
        <v>0</v>
      </c>
      <c r="AV905" s="55">
        <f>W912</f>
        <v>0</v>
      </c>
      <c r="AW905" s="55">
        <f>Y912</f>
        <v>0</v>
      </c>
      <c r="AX905" s="55">
        <f>Y913</f>
        <v>0</v>
      </c>
      <c r="AY905" s="55">
        <f>J913</f>
        <v>0</v>
      </c>
      <c r="AZ905" s="56"/>
      <c r="BA905" s="56"/>
      <c r="BB905" s="56"/>
      <c r="BC905" s="56"/>
      <c r="BD905" s="56"/>
      <c r="BE905" s="56"/>
      <c r="BF905" s="56"/>
      <c r="BG905" s="56"/>
      <c r="BH905" s="56"/>
      <c r="BI905" s="56"/>
      <c r="BJ905" s="56"/>
      <c r="BK905" s="56"/>
      <c r="BL905" s="56"/>
      <c r="BM905" s="56"/>
      <c r="BN905" s="56"/>
    </row>
    <row r="906" spans="1:66" ht="11.25" customHeight="1">
      <c r="A906" s="222">
        <f>A902+$Q$13/1440</f>
        <v>0.54166666666666663</v>
      </c>
      <c r="B906" s="38"/>
      <c r="C906" s="204"/>
      <c r="D906" s="207"/>
      <c r="E906" s="40" t="s">
        <v>36</v>
      </c>
      <c r="F906" s="42" t="str">
        <f>IF(D906&lt;&gt;"", VLOOKUP(D906,'Base de Datos'!$A$2:$D1268,2,FALSE()),"")</f>
        <v/>
      </c>
      <c r="G906" s="204"/>
      <c r="H906" s="216"/>
      <c r="I906" s="40" t="s">
        <v>36</v>
      </c>
      <c r="J906" s="42" t="str">
        <f>IF(H906&lt;&gt;"", VLOOKUP(H906,'Base de Datos'!$A$2:$D1268,2,FALSE()),"")</f>
        <v/>
      </c>
      <c r="K906" s="204"/>
      <c r="L906" s="216"/>
      <c r="M906" s="40" t="s">
        <v>36</v>
      </c>
      <c r="N906" s="42" t="str">
        <f>IF(L906&lt;&gt;"", VLOOKUP(L906,'Base de Datos'!$A$2:$D1268,2,FALSE()),"")</f>
        <v/>
      </c>
      <c r="O906" s="43"/>
      <c r="P906" s="1"/>
      <c r="Q906" s="150"/>
      <c r="R906" s="15"/>
      <c r="S906" s="45"/>
      <c r="T906" s="45" t="s">
        <v>37</v>
      </c>
      <c r="U906" s="46"/>
      <c r="V906" s="47"/>
      <c r="W906" s="45"/>
      <c r="X906" s="45" t="s">
        <v>37</v>
      </c>
      <c r="Y906" s="46"/>
      <c r="Z906" s="47"/>
      <c r="AA906" s="45"/>
      <c r="AB906" s="45" t="s">
        <v>37</v>
      </c>
      <c r="AC906" s="46"/>
      <c r="AD906" s="48"/>
      <c r="AE906" s="181"/>
      <c r="AF906" s="181"/>
      <c r="AG906" s="181"/>
      <c r="AH906" s="181"/>
      <c r="AI906" s="181"/>
      <c r="AJ906" s="181"/>
      <c r="AK906" s="181"/>
      <c r="AL906" s="181"/>
      <c r="AM906" s="48"/>
      <c r="AN906" s="53">
        <f>A884</f>
        <v>46349</v>
      </c>
      <c r="AO906" s="54" t="str">
        <f>G885</f>
        <v>Consultorio N° 2</v>
      </c>
      <c r="AP906" s="55">
        <f t="shared" ref="AP906:AQ906" si="619">G914</f>
        <v>0</v>
      </c>
      <c r="AQ906" s="55">
        <f t="shared" si="619"/>
        <v>0</v>
      </c>
      <c r="AR906" s="55">
        <f>Y914</f>
        <v>0</v>
      </c>
      <c r="AS906" s="55">
        <f>W914</f>
        <v>0</v>
      </c>
      <c r="AT906" s="55">
        <f>W915</f>
        <v>0</v>
      </c>
      <c r="AU906" s="55">
        <f>Y915</f>
        <v>0</v>
      </c>
      <c r="AV906" s="55">
        <f>W916</f>
        <v>0</v>
      </c>
      <c r="AW906" s="55">
        <f>Y916</f>
        <v>0</v>
      </c>
      <c r="AX906" s="55">
        <f>Y917</f>
        <v>0</v>
      </c>
      <c r="AY906" s="55">
        <f>J917</f>
        <v>0</v>
      </c>
      <c r="AZ906" s="56"/>
      <c r="BA906" s="56"/>
      <c r="BB906" s="56"/>
      <c r="BC906" s="56"/>
      <c r="BD906" s="56"/>
      <c r="BE906" s="56"/>
      <c r="BF906" s="56"/>
      <c r="BG906" s="56"/>
      <c r="BH906" s="56"/>
      <c r="BI906" s="56"/>
      <c r="BJ906" s="56"/>
      <c r="BK906" s="56"/>
      <c r="BL906" s="56"/>
      <c r="BM906" s="56"/>
      <c r="BN906" s="56"/>
    </row>
    <row r="907" spans="1:66" ht="11.25" customHeight="1">
      <c r="A907" s="220"/>
      <c r="B907" s="38"/>
      <c r="C907" s="205"/>
      <c r="D907" s="208"/>
      <c r="E907" s="57" t="s">
        <v>42</v>
      </c>
      <c r="F907" s="58" t="str">
        <f>IF(D906&lt;&gt;"", VLOOKUP(D906,'Base de Datos'!$A$2:$D1268,3,FALSE()),"")</f>
        <v/>
      </c>
      <c r="G907" s="205"/>
      <c r="H907" s="208"/>
      <c r="I907" s="57" t="s">
        <v>42</v>
      </c>
      <c r="J907" s="58" t="str">
        <f>IF(H906&lt;&gt;"", VLOOKUP(H906,'Base de Datos'!$A$2:$D1268,3,FALSE()),"")</f>
        <v/>
      </c>
      <c r="K907" s="205"/>
      <c r="L907" s="208"/>
      <c r="M907" s="57" t="s">
        <v>42</v>
      </c>
      <c r="N907" s="58" t="str">
        <f>IF(L906&lt;&gt;"", VLOOKUP(L906,'Base de Datos'!$A$2:$D1268,3,FALSE()),"")</f>
        <v/>
      </c>
      <c r="O907" s="43"/>
      <c r="P907" s="1"/>
      <c r="Q907" s="1"/>
      <c r="R907" s="15"/>
      <c r="S907" s="229"/>
      <c r="T907" s="230"/>
      <c r="U907" s="59"/>
      <c r="V907" s="47"/>
      <c r="W907" s="229"/>
      <c r="X907" s="230"/>
      <c r="Y907" s="59"/>
      <c r="Z907" s="47"/>
      <c r="AA907" s="229"/>
      <c r="AB907" s="230"/>
      <c r="AC907" s="59"/>
      <c r="AD907" s="48"/>
      <c r="AE907" s="181"/>
      <c r="AF907" s="181"/>
      <c r="AG907" s="181"/>
      <c r="AH907" s="181"/>
      <c r="AI907" s="181"/>
      <c r="AJ907" s="181"/>
      <c r="AK907" s="181"/>
      <c r="AL907" s="181"/>
      <c r="AM907" s="48"/>
      <c r="AN907" s="53">
        <f>A884</f>
        <v>46349</v>
      </c>
      <c r="AO907" s="54" t="str">
        <f>G885</f>
        <v>Consultorio N° 2</v>
      </c>
      <c r="AP907" s="55">
        <f t="shared" ref="AP907:AQ907" si="620">G918</f>
        <v>0</v>
      </c>
      <c r="AQ907" s="55">
        <f t="shared" si="620"/>
        <v>0</v>
      </c>
      <c r="AR907" s="55">
        <f>Y918</f>
        <v>0</v>
      </c>
      <c r="AS907" s="55">
        <f>W918</f>
        <v>0</v>
      </c>
      <c r="AT907" s="55">
        <f>W919</f>
        <v>0</v>
      </c>
      <c r="AU907" s="55">
        <f>Y919</f>
        <v>0</v>
      </c>
      <c r="AV907" s="55">
        <f>W920</f>
        <v>0</v>
      </c>
      <c r="AW907" s="55">
        <f>Y920</f>
        <v>0</v>
      </c>
      <c r="AX907" s="55">
        <f>Y921</f>
        <v>0</v>
      </c>
      <c r="AY907" s="55">
        <f>J921</f>
        <v>0</v>
      </c>
      <c r="AZ907" s="56"/>
      <c r="BA907" s="56"/>
      <c r="BB907" s="56"/>
      <c r="BC907" s="56"/>
      <c r="BD907" s="56"/>
      <c r="BE907" s="56"/>
      <c r="BF907" s="56"/>
      <c r="BG907" s="56"/>
      <c r="BH907" s="56"/>
      <c r="BI907" s="56"/>
      <c r="BJ907" s="56"/>
      <c r="BK907" s="56"/>
      <c r="BL907" s="56"/>
      <c r="BM907" s="56"/>
      <c r="BN907" s="56"/>
    </row>
    <row r="908" spans="1:66" ht="11.25" customHeight="1">
      <c r="A908" s="220"/>
      <c r="B908" s="38"/>
      <c r="C908" s="205"/>
      <c r="D908" s="208"/>
      <c r="E908" s="57" t="s">
        <v>44</v>
      </c>
      <c r="F908" s="58" t="str">
        <f>IF(D906&lt;&gt;"", VLOOKUP(D906,'Base de Datos'!$A$2:$D1268,4,FALSE()),"")</f>
        <v/>
      </c>
      <c r="G908" s="205"/>
      <c r="H908" s="208"/>
      <c r="I908" s="57" t="s">
        <v>44</v>
      </c>
      <c r="J908" s="58" t="str">
        <f>IF(H906&lt;&gt;"", VLOOKUP(H906,'Base de Datos'!$A$2:$D1268,4,FALSE()),"")</f>
        <v/>
      </c>
      <c r="K908" s="205"/>
      <c r="L908" s="208"/>
      <c r="M908" s="57" t="s">
        <v>44</v>
      </c>
      <c r="N908" s="58" t="str">
        <f>IF(L906&lt;&gt;"", VLOOKUP(L906,'Base de Datos'!$A$2:$D1268,4,FALSE()),"")</f>
        <v/>
      </c>
      <c r="O908" s="1"/>
      <c r="P908" s="1"/>
      <c r="Q908" s="1"/>
      <c r="R908" s="15"/>
      <c r="S908" s="229"/>
      <c r="T908" s="230"/>
      <c r="U908" s="59"/>
      <c r="V908" s="47"/>
      <c r="W908" s="229"/>
      <c r="X908" s="230"/>
      <c r="Y908" s="59"/>
      <c r="Z908" s="47"/>
      <c r="AA908" s="229"/>
      <c r="AB908" s="230"/>
      <c r="AC908" s="59"/>
      <c r="AD908" s="48"/>
      <c r="AE908" s="181"/>
      <c r="AF908" s="181"/>
      <c r="AG908" s="181"/>
      <c r="AH908" s="181"/>
      <c r="AI908" s="181"/>
      <c r="AJ908" s="181"/>
      <c r="AK908" s="181"/>
      <c r="AL908" s="181"/>
      <c r="AM908" s="48"/>
      <c r="AN908" s="53">
        <f>A884</f>
        <v>46349</v>
      </c>
      <c r="AO908" s="54" t="str">
        <f>G885</f>
        <v>Consultorio N° 2</v>
      </c>
      <c r="AP908" s="55">
        <f t="shared" ref="AP908:AQ908" si="621">G922</f>
        <v>0</v>
      </c>
      <c r="AQ908" s="55">
        <f t="shared" si="621"/>
        <v>0</v>
      </c>
      <c r="AR908" s="55">
        <f>Y922</f>
        <v>0</v>
      </c>
      <c r="AS908" s="55">
        <f>W922</f>
        <v>0</v>
      </c>
      <c r="AT908" s="55">
        <f>W923</f>
        <v>0</v>
      </c>
      <c r="AU908" s="55">
        <f>Y923</f>
        <v>0</v>
      </c>
      <c r="AV908" s="55">
        <f>W924</f>
        <v>0</v>
      </c>
      <c r="AW908" s="55">
        <f>Y924</f>
        <v>0</v>
      </c>
      <c r="AX908" s="55">
        <f>Y925</f>
        <v>0</v>
      </c>
      <c r="AY908" s="55">
        <f>J925</f>
        <v>0</v>
      </c>
      <c r="AZ908" s="56"/>
      <c r="BA908" s="56"/>
      <c r="BB908" s="56"/>
      <c r="BC908" s="56"/>
      <c r="BD908" s="56"/>
      <c r="BE908" s="56"/>
      <c r="BF908" s="56"/>
      <c r="BG908" s="56"/>
      <c r="BH908" s="56"/>
      <c r="BI908" s="56"/>
      <c r="BJ908" s="56"/>
      <c r="BK908" s="56"/>
      <c r="BL908" s="56"/>
      <c r="BM908" s="56"/>
      <c r="BN908" s="56"/>
    </row>
    <row r="909" spans="1:66" ht="11.25" customHeight="1">
      <c r="A909" s="221"/>
      <c r="B909" s="38"/>
      <c r="C909" s="206"/>
      <c r="D909" s="209"/>
      <c r="E909" s="85" t="s">
        <v>46</v>
      </c>
      <c r="F909" s="86"/>
      <c r="G909" s="206"/>
      <c r="H909" s="209"/>
      <c r="I909" s="85" t="s">
        <v>46</v>
      </c>
      <c r="J909" s="108"/>
      <c r="K909" s="206"/>
      <c r="L909" s="209"/>
      <c r="M909" s="85" t="s">
        <v>46</v>
      </c>
      <c r="N909" s="108"/>
      <c r="O909" s="43"/>
      <c r="P909" s="1"/>
      <c r="Q909" s="1"/>
      <c r="R909" s="15"/>
      <c r="S909" s="227" t="str">
        <f>IF(OR(S906="Empleado",S906="Familiar"),"Nombre del Empleado","N° Factura")</f>
        <v>N° Factura</v>
      </c>
      <c r="T909" s="228"/>
      <c r="U909" s="89"/>
      <c r="V909" s="47"/>
      <c r="W909" s="227" t="str">
        <f>IF(OR(W906="Empleado",W906="Familiar"),"Nombre del Empleado","N° Factura")</f>
        <v>N° Factura</v>
      </c>
      <c r="X909" s="228"/>
      <c r="Y909" s="89"/>
      <c r="Z909" s="47"/>
      <c r="AA909" s="227" t="str">
        <f>IF(OR(AA906="Empleado",AA906="Familiar"),"Nombre del Empleado","N° Factura")</f>
        <v>N° Factura</v>
      </c>
      <c r="AB909" s="228"/>
      <c r="AC909" s="89"/>
      <c r="AD909" s="48"/>
      <c r="AE909" s="181"/>
      <c r="AF909" s="181"/>
      <c r="AG909" s="181"/>
      <c r="AH909" s="181"/>
      <c r="AI909" s="181"/>
      <c r="AJ909" s="181"/>
      <c r="AK909" s="181"/>
      <c r="AL909" s="181"/>
      <c r="AM909" s="48"/>
      <c r="AN909" s="53">
        <f>A884</f>
        <v>46349</v>
      </c>
      <c r="AO909" s="54" t="str">
        <f>K885</f>
        <v>Consultorio N° 3</v>
      </c>
      <c r="AP909" s="55">
        <f t="shared" ref="AP909:AQ909" si="622">K886</f>
        <v>0</v>
      </c>
      <c r="AQ909" s="55">
        <f t="shared" si="622"/>
        <v>0</v>
      </c>
      <c r="AR909" s="55">
        <f>AC886</f>
        <v>0</v>
      </c>
      <c r="AS909" s="55">
        <f>AA886</f>
        <v>0</v>
      </c>
      <c r="AT909" s="55">
        <f>AA887</f>
        <v>0</v>
      </c>
      <c r="AU909" s="55">
        <f>AC887</f>
        <v>0</v>
      </c>
      <c r="AV909" s="55">
        <f>AA888</f>
        <v>0</v>
      </c>
      <c r="AW909" s="55">
        <f>AC888</f>
        <v>0</v>
      </c>
      <c r="AX909" s="55">
        <f>AC889</f>
        <v>0</v>
      </c>
      <c r="AY909" s="55">
        <f>N889</f>
        <v>0</v>
      </c>
      <c r="AZ909" s="56"/>
      <c r="BA909" s="56"/>
      <c r="BB909" s="56"/>
      <c r="BC909" s="56"/>
      <c r="BD909" s="56"/>
      <c r="BE909" s="56"/>
      <c r="BF909" s="56"/>
      <c r="BG909" s="56"/>
      <c r="BH909" s="56"/>
      <c r="BI909" s="56"/>
      <c r="BJ909" s="56"/>
      <c r="BK909" s="56"/>
      <c r="BL909" s="56"/>
      <c r="BM909" s="56"/>
      <c r="BN909" s="56"/>
    </row>
    <row r="910" spans="1:66" ht="11.25" customHeight="1">
      <c r="A910" s="222">
        <f>A906+$Q$13/1440</f>
        <v>0.58333333333333326</v>
      </c>
      <c r="B910" s="38"/>
      <c r="C910" s="204"/>
      <c r="D910" s="207"/>
      <c r="E910" s="40" t="s">
        <v>36</v>
      </c>
      <c r="F910" s="42" t="str">
        <f>IF(D910&lt;&gt;"", VLOOKUP(D910,'Base de Datos'!$A$2:$D1268,2,FALSE()),"")</f>
        <v/>
      </c>
      <c r="G910" s="204"/>
      <c r="H910" s="216"/>
      <c r="I910" s="40" t="s">
        <v>36</v>
      </c>
      <c r="J910" s="42" t="str">
        <f>IF(H910&lt;&gt;"", VLOOKUP(H910,'Base de Datos'!$A$2:$D1268,2,FALSE()),"")</f>
        <v/>
      </c>
      <c r="K910" s="204"/>
      <c r="L910" s="216"/>
      <c r="M910" s="40" t="s">
        <v>36</v>
      </c>
      <c r="N910" s="42" t="str">
        <f>IF(L910&lt;&gt;"", VLOOKUP(L910,'Base de Datos'!$A$2:$D1268,2,FALSE()),"")</f>
        <v/>
      </c>
      <c r="O910" s="43"/>
      <c r="P910" s="151"/>
      <c r="Q910" s="1"/>
      <c r="R910" s="15"/>
      <c r="S910" s="45"/>
      <c r="T910" s="45" t="s">
        <v>37</v>
      </c>
      <c r="U910" s="46"/>
      <c r="V910" s="47"/>
      <c r="W910" s="45"/>
      <c r="X910" s="45" t="s">
        <v>37</v>
      </c>
      <c r="Y910" s="46"/>
      <c r="Z910" s="47"/>
      <c r="AA910" s="45"/>
      <c r="AB910" s="45" t="s">
        <v>37</v>
      </c>
      <c r="AC910" s="46"/>
      <c r="AD910" s="48"/>
      <c r="AE910" s="181"/>
      <c r="AF910" s="181"/>
      <c r="AG910" s="181"/>
      <c r="AH910" s="181"/>
      <c r="AI910" s="181"/>
      <c r="AJ910" s="181"/>
      <c r="AK910" s="181"/>
      <c r="AL910" s="181"/>
      <c r="AM910" s="48"/>
      <c r="AN910" s="53">
        <f>A884</f>
        <v>46349</v>
      </c>
      <c r="AO910" s="54" t="str">
        <f>K885</f>
        <v>Consultorio N° 3</v>
      </c>
      <c r="AP910" s="55">
        <f t="shared" ref="AP910:AQ910" si="623">K890</f>
        <v>0</v>
      </c>
      <c r="AQ910" s="55">
        <f t="shared" si="623"/>
        <v>0</v>
      </c>
      <c r="AR910" s="55">
        <f>AC890</f>
        <v>0</v>
      </c>
      <c r="AS910" s="55">
        <f>AA890</f>
        <v>0</v>
      </c>
      <c r="AT910" s="55">
        <f>AA891</f>
        <v>0</v>
      </c>
      <c r="AU910" s="55">
        <f>AC891</f>
        <v>0</v>
      </c>
      <c r="AV910" s="55">
        <f>AA892</f>
        <v>0</v>
      </c>
      <c r="AW910" s="55">
        <f>AC892</f>
        <v>0</v>
      </c>
      <c r="AX910" s="55">
        <f>AC893</f>
        <v>0</v>
      </c>
      <c r="AY910" s="55">
        <f>N893</f>
        <v>0</v>
      </c>
      <c r="AZ910" s="56"/>
      <c r="BA910" s="56"/>
      <c r="BB910" s="56"/>
      <c r="BC910" s="56"/>
      <c r="BD910" s="56"/>
      <c r="BE910" s="56"/>
      <c r="BF910" s="56"/>
      <c r="BG910" s="56"/>
      <c r="BH910" s="56"/>
      <c r="BI910" s="56"/>
      <c r="BJ910" s="56"/>
      <c r="BK910" s="56"/>
      <c r="BL910" s="56"/>
      <c r="BM910" s="56"/>
      <c r="BN910" s="56"/>
    </row>
    <row r="911" spans="1:66" ht="11.25" customHeight="1">
      <c r="A911" s="220"/>
      <c r="B911" s="38"/>
      <c r="C911" s="205"/>
      <c r="D911" s="208"/>
      <c r="E911" s="57" t="s">
        <v>42</v>
      </c>
      <c r="F911" s="58" t="str">
        <f>IF(D910&lt;&gt;"", VLOOKUP(D910,'Base de Datos'!$A$2:$D1268,3,FALSE()),"")</f>
        <v/>
      </c>
      <c r="G911" s="205"/>
      <c r="H911" s="208"/>
      <c r="I911" s="57" t="s">
        <v>42</v>
      </c>
      <c r="J911" s="58" t="str">
        <f>IF(H910&lt;&gt;"", VLOOKUP(H910,'Base de Datos'!$A$2:$D1268,3,FALSE()),"")</f>
        <v/>
      </c>
      <c r="K911" s="205"/>
      <c r="L911" s="208"/>
      <c r="M911" s="57" t="s">
        <v>42</v>
      </c>
      <c r="N911" s="58" t="str">
        <f>IF(L910&lt;&gt;"", VLOOKUP(L910,'Base de Datos'!$A$2:$D1268,3,FALSE()),"")</f>
        <v/>
      </c>
      <c r="O911" s="43"/>
      <c r="P911" s="151"/>
      <c r="Q911" s="152"/>
      <c r="R911" s="15"/>
      <c r="S911" s="229"/>
      <c r="T911" s="230"/>
      <c r="U911" s="59"/>
      <c r="V911" s="47"/>
      <c r="W911" s="229"/>
      <c r="X911" s="230"/>
      <c r="Y911" s="59"/>
      <c r="Z911" s="47"/>
      <c r="AA911" s="229"/>
      <c r="AB911" s="230"/>
      <c r="AC911" s="59"/>
      <c r="AD911" s="48"/>
      <c r="AE911" s="181"/>
      <c r="AF911" s="181"/>
      <c r="AG911" s="181"/>
      <c r="AH911" s="181"/>
      <c r="AI911" s="181"/>
      <c r="AJ911" s="181"/>
      <c r="AK911" s="181"/>
      <c r="AL911" s="181"/>
      <c r="AM911" s="48"/>
      <c r="AN911" s="53">
        <f>A884</f>
        <v>46349</v>
      </c>
      <c r="AO911" s="54" t="str">
        <f>K885</f>
        <v>Consultorio N° 3</v>
      </c>
      <c r="AP911" s="55">
        <f t="shared" ref="AP911:AQ911" si="624">K894</f>
        <v>0</v>
      </c>
      <c r="AQ911" s="55">
        <f t="shared" si="624"/>
        <v>0</v>
      </c>
      <c r="AR911" s="55">
        <f>AC894</f>
        <v>0</v>
      </c>
      <c r="AS911" s="55">
        <f>AA894</f>
        <v>0</v>
      </c>
      <c r="AT911" s="55">
        <f>AA895</f>
        <v>0</v>
      </c>
      <c r="AU911" s="55">
        <f>AC895</f>
        <v>0</v>
      </c>
      <c r="AV911" s="55">
        <f>AA896</f>
        <v>0</v>
      </c>
      <c r="AW911" s="55">
        <f>AC896</f>
        <v>0</v>
      </c>
      <c r="AX911" s="55">
        <f>AC897</f>
        <v>0</v>
      </c>
      <c r="AY911" s="55">
        <f>N897</f>
        <v>0</v>
      </c>
      <c r="AZ911" s="56"/>
      <c r="BA911" s="56"/>
      <c r="BB911" s="56"/>
      <c r="BC911" s="56"/>
      <c r="BD911" s="56"/>
      <c r="BE911" s="56"/>
      <c r="BF911" s="56"/>
      <c r="BG911" s="56"/>
      <c r="BH911" s="56"/>
      <c r="BI911" s="56"/>
      <c r="BJ911" s="56"/>
      <c r="BK911" s="56"/>
      <c r="BL911" s="56"/>
      <c r="BM911" s="56"/>
      <c r="BN911" s="56"/>
    </row>
    <row r="912" spans="1:66" ht="11.25" customHeight="1">
      <c r="A912" s="220"/>
      <c r="B912" s="38"/>
      <c r="C912" s="205"/>
      <c r="D912" s="208"/>
      <c r="E912" s="57" t="s">
        <v>44</v>
      </c>
      <c r="F912" s="58" t="str">
        <f>IF(D910&lt;&gt;"", VLOOKUP(D910,'Base de Datos'!$A$2:$D1268,4,FALSE()),"")</f>
        <v/>
      </c>
      <c r="G912" s="205"/>
      <c r="H912" s="208"/>
      <c r="I912" s="57" t="s">
        <v>44</v>
      </c>
      <c r="J912" s="58" t="str">
        <f>IF(H910&lt;&gt;"", VLOOKUP(H910,'Base de Datos'!$A$2:$D1268,4,FALSE()),"")</f>
        <v/>
      </c>
      <c r="K912" s="205"/>
      <c r="L912" s="208"/>
      <c r="M912" s="57" t="s">
        <v>44</v>
      </c>
      <c r="N912" s="58" t="str">
        <f>IF(L910&lt;&gt;"", VLOOKUP(L910,'Base de Datos'!$A$2:$D1268,4,FALSE()),"")</f>
        <v/>
      </c>
      <c r="O912" s="43"/>
      <c r="P912" s="151"/>
      <c r="Q912" s="152"/>
      <c r="R912" s="15"/>
      <c r="S912" s="229"/>
      <c r="T912" s="230"/>
      <c r="U912" s="59"/>
      <c r="V912" s="47"/>
      <c r="W912" s="229"/>
      <c r="X912" s="230"/>
      <c r="Y912" s="59"/>
      <c r="Z912" s="47"/>
      <c r="AA912" s="229"/>
      <c r="AB912" s="230"/>
      <c r="AC912" s="59"/>
      <c r="AD912" s="48"/>
      <c r="AE912" s="181"/>
      <c r="AF912" s="181"/>
      <c r="AG912" s="181"/>
      <c r="AH912" s="181"/>
      <c r="AI912" s="181"/>
      <c r="AJ912" s="181"/>
      <c r="AK912" s="181"/>
      <c r="AL912" s="181"/>
      <c r="AM912" s="48"/>
      <c r="AN912" s="53">
        <f>A884</f>
        <v>46349</v>
      </c>
      <c r="AO912" s="54" t="str">
        <f>K885</f>
        <v>Consultorio N° 3</v>
      </c>
      <c r="AP912" s="55">
        <f t="shared" ref="AP912:AQ912" si="625">K898</f>
        <v>0</v>
      </c>
      <c r="AQ912" s="55">
        <f t="shared" si="625"/>
        <v>0</v>
      </c>
      <c r="AR912" s="55">
        <f>AC898</f>
        <v>0</v>
      </c>
      <c r="AS912" s="55">
        <f>AA898</f>
        <v>0</v>
      </c>
      <c r="AT912" s="55">
        <f>AA899</f>
        <v>0</v>
      </c>
      <c r="AU912" s="55">
        <f>AC899</f>
        <v>0</v>
      </c>
      <c r="AV912" s="55">
        <f>AA900</f>
        <v>0</v>
      </c>
      <c r="AW912" s="55">
        <f>AC900</f>
        <v>0</v>
      </c>
      <c r="AX912" s="55">
        <f>AC901</f>
        <v>0</v>
      </c>
      <c r="AY912" s="55">
        <f>N901</f>
        <v>0</v>
      </c>
      <c r="AZ912" s="56"/>
      <c r="BA912" s="56"/>
      <c r="BB912" s="56"/>
      <c r="BC912" s="56"/>
      <c r="BD912" s="56"/>
      <c r="BE912" s="56"/>
      <c r="BF912" s="56"/>
      <c r="BG912" s="56"/>
      <c r="BH912" s="56"/>
      <c r="BI912" s="56"/>
      <c r="BJ912" s="56"/>
      <c r="BK912" s="56"/>
      <c r="BL912" s="56"/>
      <c r="BM912" s="56"/>
      <c r="BN912" s="56"/>
    </row>
    <row r="913" spans="1:66" ht="11.25" customHeight="1">
      <c r="A913" s="221"/>
      <c r="B913" s="38"/>
      <c r="C913" s="206"/>
      <c r="D913" s="209"/>
      <c r="E913" s="85" t="s">
        <v>46</v>
      </c>
      <c r="F913" s="86"/>
      <c r="G913" s="206"/>
      <c r="H913" s="209"/>
      <c r="I913" s="85" t="s">
        <v>46</v>
      </c>
      <c r="J913" s="108"/>
      <c r="K913" s="206"/>
      <c r="L913" s="209"/>
      <c r="M913" s="85" t="s">
        <v>46</v>
      </c>
      <c r="N913" s="108"/>
      <c r="O913" s="43"/>
      <c r="P913" s="151"/>
      <c r="Q913" s="1"/>
      <c r="R913" s="15"/>
      <c r="S913" s="227" t="str">
        <f>IF(OR(S910="Empleado",S910="Familiar"),"Nombre del Empleado","N° Factura")</f>
        <v>N° Factura</v>
      </c>
      <c r="T913" s="228"/>
      <c r="U913" s="89"/>
      <c r="V913" s="47"/>
      <c r="W913" s="227" t="str">
        <f>IF(OR(W910="Empleado",W910="Familiar"),"Nombre del Empleado","N° Factura")</f>
        <v>N° Factura</v>
      </c>
      <c r="X913" s="228"/>
      <c r="Y913" s="89"/>
      <c r="Z913" s="47"/>
      <c r="AA913" s="227" t="str">
        <f>IF(OR(AA910="Empleado",AA910="Familiar"),"Nombre del Empleado","N° Factura")</f>
        <v>N° Factura</v>
      </c>
      <c r="AB913" s="228"/>
      <c r="AC913" s="89"/>
      <c r="AD913" s="48"/>
      <c r="AE913" s="181"/>
      <c r="AF913" s="181"/>
      <c r="AG913" s="181"/>
      <c r="AH913" s="181"/>
      <c r="AI913" s="181"/>
      <c r="AJ913" s="181"/>
      <c r="AK913" s="181"/>
      <c r="AL913" s="181"/>
      <c r="AM913" s="48"/>
      <c r="AN913" s="53">
        <f>A884</f>
        <v>46349</v>
      </c>
      <c r="AO913" s="54" t="str">
        <f>K885</f>
        <v>Consultorio N° 3</v>
      </c>
      <c r="AP913" s="55">
        <f t="shared" ref="AP913:AQ913" si="626">K902</f>
        <v>0</v>
      </c>
      <c r="AQ913" s="55">
        <f t="shared" si="626"/>
        <v>0</v>
      </c>
      <c r="AR913" s="55">
        <f>AC902</f>
        <v>0</v>
      </c>
      <c r="AS913" s="55">
        <f>AA902</f>
        <v>0</v>
      </c>
      <c r="AT913" s="55">
        <f>AA903</f>
        <v>0</v>
      </c>
      <c r="AU913" s="55">
        <f>AC903</f>
        <v>0</v>
      </c>
      <c r="AV913" s="55">
        <f>AA904</f>
        <v>0</v>
      </c>
      <c r="AW913" s="55">
        <f>AC904</f>
        <v>0</v>
      </c>
      <c r="AX913" s="55">
        <f>AC905</f>
        <v>0</v>
      </c>
      <c r="AY913" s="55">
        <f>N905</f>
        <v>0</v>
      </c>
      <c r="AZ913" s="56"/>
      <c r="BA913" s="56"/>
      <c r="BB913" s="56"/>
      <c r="BC913" s="56"/>
      <c r="BD913" s="56"/>
      <c r="BE913" s="56"/>
      <c r="BF913" s="56"/>
      <c r="BG913" s="56"/>
      <c r="BH913" s="56"/>
      <c r="BI913" s="56"/>
      <c r="BJ913" s="56"/>
      <c r="BK913" s="56"/>
      <c r="BL913" s="56"/>
      <c r="BM913" s="56"/>
      <c r="BN913" s="56"/>
    </row>
    <row r="914" spans="1:66" ht="11.25" customHeight="1">
      <c r="A914" s="222">
        <f>A910+$Q$13/1440</f>
        <v>0.62499999999999989</v>
      </c>
      <c r="B914" s="38"/>
      <c r="C914" s="204"/>
      <c r="D914" s="207"/>
      <c r="E914" s="40" t="s">
        <v>36</v>
      </c>
      <c r="F914" s="42" t="str">
        <f>IF(D914&lt;&gt;"", VLOOKUP(D914,'Base de Datos'!$A$2:$D1268,2,FALSE()),"")</f>
        <v/>
      </c>
      <c r="G914" s="204"/>
      <c r="H914" s="216"/>
      <c r="I914" s="40" t="s">
        <v>36</v>
      </c>
      <c r="J914" s="42" t="str">
        <f>IF(H914&lt;&gt;"", VLOOKUP(H914,'Base de Datos'!$A$2:$D1268,2,FALSE()),"")</f>
        <v/>
      </c>
      <c r="K914" s="204"/>
      <c r="L914" s="216"/>
      <c r="M914" s="40" t="s">
        <v>36</v>
      </c>
      <c r="N914" s="42" t="str">
        <f>IF(L914&lt;&gt;"", VLOOKUP(L914,'Base de Datos'!$A$2:$D1268,2,FALSE()),"")</f>
        <v/>
      </c>
      <c r="O914" s="43"/>
      <c r="P914" s="153"/>
      <c r="Q914" s="154"/>
      <c r="R914" s="15"/>
      <c r="S914" s="45"/>
      <c r="T914" s="45" t="s">
        <v>37</v>
      </c>
      <c r="U914" s="46"/>
      <c r="V914" s="47"/>
      <c r="W914" s="45"/>
      <c r="X914" s="45" t="s">
        <v>37</v>
      </c>
      <c r="Y914" s="46"/>
      <c r="Z914" s="47"/>
      <c r="AA914" s="45"/>
      <c r="AB914" s="45" t="s">
        <v>37</v>
      </c>
      <c r="AC914" s="46"/>
      <c r="AD914" s="48"/>
      <c r="AE914" s="181"/>
      <c r="AF914" s="181"/>
      <c r="AG914" s="181"/>
      <c r="AH914" s="181"/>
      <c r="AI914" s="181"/>
      <c r="AJ914" s="181"/>
      <c r="AK914" s="181"/>
      <c r="AL914" s="181"/>
      <c r="AM914" s="48"/>
      <c r="AN914" s="53">
        <f>A884</f>
        <v>46349</v>
      </c>
      <c r="AO914" s="54" t="str">
        <f>K885</f>
        <v>Consultorio N° 3</v>
      </c>
      <c r="AP914" s="55">
        <f t="shared" ref="AP914:AQ914" si="627">K906</f>
        <v>0</v>
      </c>
      <c r="AQ914" s="55">
        <f t="shared" si="627"/>
        <v>0</v>
      </c>
      <c r="AR914" s="55">
        <f>AC906</f>
        <v>0</v>
      </c>
      <c r="AS914" s="55">
        <f>AA906</f>
        <v>0</v>
      </c>
      <c r="AT914" s="55">
        <f>AA907</f>
        <v>0</v>
      </c>
      <c r="AU914" s="55">
        <f>AC907</f>
        <v>0</v>
      </c>
      <c r="AV914" s="55">
        <f>AA908</f>
        <v>0</v>
      </c>
      <c r="AW914" s="55">
        <f>AC908</f>
        <v>0</v>
      </c>
      <c r="AX914" s="55">
        <f>AC909</f>
        <v>0</v>
      </c>
      <c r="AY914" s="55">
        <f>N909</f>
        <v>0</v>
      </c>
      <c r="AZ914" s="56"/>
      <c r="BA914" s="56"/>
      <c r="BB914" s="56"/>
      <c r="BC914" s="56"/>
      <c r="BD914" s="56"/>
      <c r="BE914" s="56"/>
      <c r="BF914" s="56"/>
      <c r="BG914" s="56"/>
      <c r="BH914" s="56"/>
      <c r="BI914" s="56"/>
      <c r="BJ914" s="56"/>
      <c r="BK914" s="56"/>
      <c r="BL914" s="56"/>
      <c r="BM914" s="56"/>
      <c r="BN914" s="56"/>
    </row>
    <row r="915" spans="1:66" ht="11.25" customHeight="1">
      <c r="A915" s="220"/>
      <c r="B915" s="38"/>
      <c r="C915" s="205"/>
      <c r="D915" s="208"/>
      <c r="E915" s="57" t="s">
        <v>42</v>
      </c>
      <c r="F915" s="58" t="str">
        <f>IF(D914&lt;&gt;"", VLOOKUP(D914,'Base de Datos'!$A$2:$D1268,3,FALSE()),"")</f>
        <v/>
      </c>
      <c r="G915" s="205"/>
      <c r="H915" s="208"/>
      <c r="I915" s="57" t="s">
        <v>42</v>
      </c>
      <c r="J915" s="58" t="str">
        <f>IF(H914&lt;&gt;"", VLOOKUP(H914,'Base de Datos'!$A$2:$D1268,3,FALSE()),"")</f>
        <v/>
      </c>
      <c r="K915" s="205"/>
      <c r="L915" s="208"/>
      <c r="M915" s="57" t="s">
        <v>42</v>
      </c>
      <c r="N915" s="58" t="str">
        <f>IF(L914&lt;&gt;"", VLOOKUP(L914,'Base de Datos'!$A$2:$D1268,3,FALSE()),"")</f>
        <v/>
      </c>
      <c r="O915" s="43"/>
      <c r="P915" s="153"/>
      <c r="Q915" s="154"/>
      <c r="R915" s="15"/>
      <c r="S915" s="229"/>
      <c r="T915" s="230"/>
      <c r="U915" s="59"/>
      <c r="V915" s="47"/>
      <c r="W915" s="229"/>
      <c r="X915" s="230"/>
      <c r="Y915" s="59"/>
      <c r="Z915" s="47"/>
      <c r="AA915" s="229"/>
      <c r="AB915" s="230"/>
      <c r="AC915" s="59"/>
      <c r="AD915" s="48"/>
      <c r="AE915" s="181"/>
      <c r="AF915" s="181"/>
      <c r="AG915" s="181"/>
      <c r="AH915" s="181"/>
      <c r="AI915" s="181"/>
      <c r="AJ915" s="181"/>
      <c r="AK915" s="181"/>
      <c r="AL915" s="181"/>
      <c r="AM915" s="48"/>
      <c r="AN915" s="53">
        <f>A884</f>
        <v>46349</v>
      </c>
      <c r="AO915" s="54" t="str">
        <f>K885</f>
        <v>Consultorio N° 3</v>
      </c>
      <c r="AP915" s="55">
        <f t="shared" ref="AP915:AQ915" si="628">K910</f>
        <v>0</v>
      </c>
      <c r="AQ915" s="55">
        <f t="shared" si="628"/>
        <v>0</v>
      </c>
      <c r="AR915" s="55">
        <f>AC910</f>
        <v>0</v>
      </c>
      <c r="AS915" s="55">
        <f>AA910</f>
        <v>0</v>
      </c>
      <c r="AT915" s="55">
        <f>AA911</f>
        <v>0</v>
      </c>
      <c r="AU915" s="55">
        <f>AC911</f>
        <v>0</v>
      </c>
      <c r="AV915" s="55">
        <f>AA912</f>
        <v>0</v>
      </c>
      <c r="AW915" s="55">
        <f>AC912</f>
        <v>0</v>
      </c>
      <c r="AX915" s="55">
        <f>AC913</f>
        <v>0</v>
      </c>
      <c r="AY915" s="55">
        <f>N913</f>
        <v>0</v>
      </c>
      <c r="AZ915" s="56"/>
      <c r="BA915" s="56"/>
      <c r="BB915" s="56"/>
      <c r="BC915" s="56"/>
      <c r="BD915" s="56"/>
      <c r="BE915" s="56"/>
      <c r="BF915" s="56"/>
      <c r="BG915" s="56"/>
      <c r="BH915" s="56"/>
      <c r="BI915" s="56"/>
      <c r="BJ915" s="56"/>
      <c r="BK915" s="56"/>
      <c r="BL915" s="56"/>
      <c r="BM915" s="56"/>
      <c r="BN915" s="56"/>
    </row>
    <row r="916" spans="1:66" ht="11.25" customHeight="1">
      <c r="A916" s="220"/>
      <c r="B916" s="38"/>
      <c r="C916" s="205"/>
      <c r="D916" s="208"/>
      <c r="E916" s="57" t="s">
        <v>44</v>
      </c>
      <c r="F916" s="58" t="str">
        <f>IF(D914&lt;&gt;"", VLOOKUP(D914,'Base de Datos'!$A$2:$D1268,4,FALSE()),"")</f>
        <v/>
      </c>
      <c r="G916" s="205"/>
      <c r="H916" s="208"/>
      <c r="I916" s="57" t="s">
        <v>44</v>
      </c>
      <c r="J916" s="58" t="str">
        <f>IF(H914&lt;&gt;"", VLOOKUP(H914,'Base de Datos'!$A$2:$D1268,4,FALSE()),"")</f>
        <v/>
      </c>
      <c r="K916" s="205"/>
      <c r="L916" s="208"/>
      <c r="M916" s="57" t="s">
        <v>44</v>
      </c>
      <c r="N916" s="58" t="str">
        <f>IF(L914&lt;&gt;"", VLOOKUP(L914,'Base de Datos'!$A$2:$D1268,4,FALSE()),"")</f>
        <v/>
      </c>
      <c r="O916" s="43"/>
      <c r="P916" s="153"/>
      <c r="Q916" s="154"/>
      <c r="R916" s="15"/>
      <c r="S916" s="229"/>
      <c r="T916" s="230"/>
      <c r="U916" s="59"/>
      <c r="V916" s="47"/>
      <c r="W916" s="229"/>
      <c r="X916" s="230"/>
      <c r="Y916" s="59"/>
      <c r="Z916" s="47"/>
      <c r="AA916" s="229"/>
      <c r="AB916" s="230"/>
      <c r="AC916" s="59"/>
      <c r="AD916" s="48"/>
      <c r="AE916" s="181"/>
      <c r="AF916" s="181"/>
      <c r="AG916" s="181"/>
      <c r="AH916" s="181"/>
      <c r="AI916" s="181"/>
      <c r="AJ916" s="181"/>
      <c r="AK916" s="181"/>
      <c r="AL916" s="181"/>
      <c r="AM916" s="48"/>
      <c r="AN916" s="53">
        <f>A884</f>
        <v>46349</v>
      </c>
      <c r="AO916" s="54" t="str">
        <f>K885</f>
        <v>Consultorio N° 3</v>
      </c>
      <c r="AP916" s="55">
        <f t="shared" ref="AP916:AQ916" si="629">K914</f>
        <v>0</v>
      </c>
      <c r="AQ916" s="55">
        <f t="shared" si="629"/>
        <v>0</v>
      </c>
      <c r="AR916" s="55">
        <f>AC914</f>
        <v>0</v>
      </c>
      <c r="AS916" s="55">
        <f>AA914</f>
        <v>0</v>
      </c>
      <c r="AT916" s="55">
        <f>AA915</f>
        <v>0</v>
      </c>
      <c r="AU916" s="55">
        <f>AC915</f>
        <v>0</v>
      </c>
      <c r="AV916" s="55">
        <f>AA916</f>
        <v>0</v>
      </c>
      <c r="AW916" s="55">
        <f>AC916</f>
        <v>0</v>
      </c>
      <c r="AX916" s="55">
        <f>AC917</f>
        <v>0</v>
      </c>
      <c r="AY916" s="55">
        <f>N917</f>
        <v>0</v>
      </c>
      <c r="AZ916" s="56"/>
      <c r="BA916" s="56"/>
      <c r="BB916" s="56"/>
      <c r="BC916" s="56"/>
      <c r="BD916" s="56"/>
      <c r="BE916" s="56"/>
      <c r="BF916" s="56"/>
      <c r="BG916" s="56"/>
      <c r="BH916" s="56"/>
      <c r="BI916" s="56"/>
      <c r="BJ916" s="56"/>
      <c r="BK916" s="56"/>
      <c r="BL916" s="56"/>
      <c r="BM916" s="56"/>
      <c r="BN916" s="56"/>
    </row>
    <row r="917" spans="1:66" ht="11.25" customHeight="1">
      <c r="A917" s="221"/>
      <c r="B917" s="38"/>
      <c r="C917" s="206"/>
      <c r="D917" s="209"/>
      <c r="E917" s="85" t="s">
        <v>46</v>
      </c>
      <c r="F917" s="86"/>
      <c r="G917" s="206"/>
      <c r="H917" s="209"/>
      <c r="I917" s="85" t="s">
        <v>46</v>
      </c>
      <c r="J917" s="108"/>
      <c r="K917" s="206"/>
      <c r="L917" s="209"/>
      <c r="M917" s="85" t="s">
        <v>46</v>
      </c>
      <c r="N917" s="108"/>
      <c r="O917" s="43"/>
      <c r="P917" s="153"/>
      <c r="Q917" s="154"/>
      <c r="R917" s="15"/>
      <c r="S917" s="227" t="str">
        <f>IF(OR(S914="Empleado",S914="Familiar"),"Nombre del Empleado","N° Factura")</f>
        <v>N° Factura</v>
      </c>
      <c r="T917" s="228"/>
      <c r="U917" s="89"/>
      <c r="V917" s="47"/>
      <c r="W917" s="227" t="str">
        <f>IF(OR(W914="Empleado",W914="Familiar"),"Nombre del Empleado","N° Factura")</f>
        <v>N° Factura</v>
      </c>
      <c r="X917" s="228"/>
      <c r="Y917" s="89"/>
      <c r="Z917" s="47"/>
      <c r="AA917" s="227" t="str">
        <f>IF(OR(AA914="Empleado",AA914="Familiar"),"Nombre del Empleado","N° Factura")</f>
        <v>N° Factura</v>
      </c>
      <c r="AB917" s="228"/>
      <c r="AC917" s="89"/>
      <c r="AD917" s="48"/>
      <c r="AE917" s="181"/>
      <c r="AF917" s="181"/>
      <c r="AG917" s="181"/>
      <c r="AH917" s="181"/>
      <c r="AI917" s="181"/>
      <c r="AJ917" s="181"/>
      <c r="AK917" s="181"/>
      <c r="AL917" s="181"/>
      <c r="AM917" s="48"/>
      <c r="AN917" s="53">
        <f>A884</f>
        <v>46349</v>
      </c>
      <c r="AO917" s="54" t="str">
        <f>K885</f>
        <v>Consultorio N° 3</v>
      </c>
      <c r="AP917" s="55">
        <f t="shared" ref="AP917:AQ917" si="630">K918</f>
        <v>0</v>
      </c>
      <c r="AQ917" s="55">
        <f t="shared" si="630"/>
        <v>0</v>
      </c>
      <c r="AR917" s="55">
        <f>AC918</f>
        <v>0</v>
      </c>
      <c r="AS917" s="55">
        <f>AA918</f>
        <v>0</v>
      </c>
      <c r="AT917" s="55">
        <f>AA919</f>
        <v>0</v>
      </c>
      <c r="AU917" s="55">
        <f>AC919</f>
        <v>0</v>
      </c>
      <c r="AV917" s="55">
        <f>AA920</f>
        <v>0</v>
      </c>
      <c r="AW917" s="55">
        <f>AC920</f>
        <v>0</v>
      </c>
      <c r="AX917" s="55">
        <f>AC921</f>
        <v>0</v>
      </c>
      <c r="AY917" s="55">
        <f>N921</f>
        <v>0</v>
      </c>
      <c r="AZ917" s="56"/>
      <c r="BA917" s="56"/>
      <c r="BB917" s="56"/>
      <c r="BC917" s="56"/>
      <c r="BD917" s="56"/>
      <c r="BE917" s="56"/>
      <c r="BF917" s="56"/>
      <c r="BG917" s="56"/>
      <c r="BH917" s="56"/>
      <c r="BI917" s="56"/>
      <c r="BJ917" s="56"/>
      <c r="BK917" s="56"/>
      <c r="BL917" s="56"/>
      <c r="BM917" s="56"/>
      <c r="BN917" s="56"/>
    </row>
    <row r="918" spans="1:66" ht="11.25" customHeight="1">
      <c r="A918" s="222">
        <f>A914+$Q$13/1440</f>
        <v>0.66666666666666652</v>
      </c>
      <c r="B918" s="38"/>
      <c r="C918" s="204"/>
      <c r="D918" s="207"/>
      <c r="E918" s="40" t="s">
        <v>36</v>
      </c>
      <c r="F918" s="42" t="str">
        <f>IF(D918&lt;&gt;"", VLOOKUP(D918,'Base de Datos'!$A$2:$D1268,2,FALSE()),"")</f>
        <v/>
      </c>
      <c r="G918" s="204"/>
      <c r="H918" s="216"/>
      <c r="I918" s="40" t="s">
        <v>36</v>
      </c>
      <c r="J918" s="42" t="str">
        <f>IF(H918&lt;&gt;"", VLOOKUP(H918,'Base de Datos'!$A$2:$D1268,2,FALSE()),"")</f>
        <v/>
      </c>
      <c r="K918" s="204"/>
      <c r="L918" s="216"/>
      <c r="M918" s="40" t="s">
        <v>36</v>
      </c>
      <c r="N918" s="42" t="str">
        <f>IF(L918&lt;&gt;"", VLOOKUP(L918,'Base de Datos'!$A$2:$D1268,2,FALSE()),"")</f>
        <v/>
      </c>
      <c r="O918" s="43"/>
      <c r="P918" s="3"/>
      <c r="Q918" s="3"/>
      <c r="R918" s="15"/>
      <c r="S918" s="45"/>
      <c r="T918" s="45" t="s">
        <v>37</v>
      </c>
      <c r="U918" s="46"/>
      <c r="V918" s="47"/>
      <c r="W918" s="45"/>
      <c r="X918" s="45" t="s">
        <v>37</v>
      </c>
      <c r="Y918" s="46"/>
      <c r="Z918" s="47"/>
      <c r="AA918" s="45"/>
      <c r="AB918" s="45" t="s">
        <v>37</v>
      </c>
      <c r="AC918" s="46"/>
      <c r="AD918" s="48"/>
      <c r="AE918" s="181"/>
      <c r="AF918" s="181"/>
      <c r="AG918" s="181"/>
      <c r="AH918" s="181"/>
      <c r="AI918" s="181"/>
      <c r="AJ918" s="181"/>
      <c r="AK918" s="181"/>
      <c r="AL918" s="181"/>
      <c r="AM918" s="48"/>
      <c r="AN918" s="53">
        <f>A884</f>
        <v>46349</v>
      </c>
      <c r="AO918" s="54" t="str">
        <f>K885</f>
        <v>Consultorio N° 3</v>
      </c>
      <c r="AP918" s="55">
        <f t="shared" ref="AP918:AQ918" si="631">K922</f>
        <v>0</v>
      </c>
      <c r="AQ918" s="55">
        <f t="shared" si="631"/>
        <v>0</v>
      </c>
      <c r="AR918" s="55">
        <f>AC922</f>
        <v>0</v>
      </c>
      <c r="AS918" s="55">
        <f>AA922</f>
        <v>0</v>
      </c>
      <c r="AT918" s="55">
        <f>AA923</f>
        <v>0</v>
      </c>
      <c r="AU918" s="55">
        <f>AC923</f>
        <v>0</v>
      </c>
      <c r="AV918" s="55">
        <f>AA924</f>
        <v>0</v>
      </c>
      <c r="AW918" s="55">
        <f>AC924</f>
        <v>0</v>
      </c>
      <c r="AX918" s="55">
        <f>AC925</f>
        <v>0</v>
      </c>
      <c r="AY918" s="55">
        <f>N925</f>
        <v>0</v>
      </c>
      <c r="AZ918" s="56"/>
      <c r="BA918" s="56"/>
      <c r="BB918" s="56"/>
      <c r="BC918" s="56"/>
      <c r="BD918" s="56"/>
      <c r="BE918" s="56"/>
      <c r="BF918" s="56"/>
      <c r="BG918" s="56"/>
      <c r="BH918" s="56"/>
      <c r="BI918" s="56"/>
      <c r="BJ918" s="56"/>
      <c r="BK918" s="56"/>
      <c r="BL918" s="56"/>
      <c r="BM918" s="56"/>
      <c r="BN918" s="56"/>
    </row>
    <row r="919" spans="1:66" ht="11.25" customHeight="1">
      <c r="A919" s="220"/>
      <c r="B919" s="38"/>
      <c r="C919" s="205"/>
      <c r="D919" s="208"/>
      <c r="E919" s="57" t="s">
        <v>42</v>
      </c>
      <c r="F919" s="58" t="str">
        <f>IF(D918&lt;&gt;"", VLOOKUP(D918,'Base de Datos'!$A$2:$D1268,3,FALSE()),"")</f>
        <v/>
      </c>
      <c r="G919" s="205"/>
      <c r="H919" s="208"/>
      <c r="I919" s="57" t="s">
        <v>42</v>
      </c>
      <c r="J919" s="58" t="str">
        <f>IF(H918&lt;&gt;"", VLOOKUP(H918,'Base de Datos'!$A$2:$D1268,3,FALSE()),"")</f>
        <v/>
      </c>
      <c r="K919" s="205"/>
      <c r="L919" s="208"/>
      <c r="M919" s="57" t="s">
        <v>42</v>
      </c>
      <c r="N919" s="58" t="str">
        <f>IF(L918&lt;&gt;"", VLOOKUP(L918,'Base de Datos'!$A$2:$D1268,3,FALSE()),"")</f>
        <v/>
      </c>
      <c r="O919" s="43"/>
      <c r="P919" s="3"/>
      <c r="Q919" s="3"/>
      <c r="R919" s="15"/>
      <c r="S919" s="229"/>
      <c r="T919" s="230"/>
      <c r="U919" s="59"/>
      <c r="V919" s="47"/>
      <c r="W919" s="229"/>
      <c r="X919" s="230"/>
      <c r="Y919" s="59"/>
      <c r="Z919" s="47"/>
      <c r="AA919" s="229"/>
      <c r="AB919" s="230"/>
      <c r="AC919" s="59"/>
      <c r="AD919" s="48"/>
      <c r="AE919" s="235">
        <f>A884</f>
        <v>46349</v>
      </c>
      <c r="AF919" s="236"/>
      <c r="AG919" s="236"/>
      <c r="AH919" s="236"/>
      <c r="AI919" s="236"/>
      <c r="AJ919" s="236"/>
      <c r="AK919" s="236"/>
      <c r="AL919" s="237"/>
      <c r="AM919" s="48"/>
      <c r="AN919" s="155">
        <f>A884</f>
        <v>46349</v>
      </c>
      <c r="AO919" s="156" t="str">
        <f>K885</f>
        <v>Consultorio N° 3</v>
      </c>
      <c r="AP919" s="156">
        <f t="shared" ref="AP919:AQ919" si="632">K926</f>
        <v>0</v>
      </c>
      <c r="AQ919" s="156">
        <f t="shared" si="632"/>
        <v>0</v>
      </c>
      <c r="AR919" s="156">
        <f>AC926</f>
        <v>0</v>
      </c>
      <c r="AS919" s="156">
        <f>AA926</f>
        <v>0</v>
      </c>
      <c r="AT919" s="156">
        <f>AA927</f>
        <v>0</v>
      </c>
      <c r="AU919" s="156">
        <f>AC927</f>
        <v>0</v>
      </c>
      <c r="AV919" s="156">
        <f>AA928</f>
        <v>0</v>
      </c>
      <c r="AW919" s="156">
        <f>AC928</f>
        <v>0</v>
      </c>
      <c r="AX919" s="156">
        <f>AC929</f>
        <v>0</v>
      </c>
      <c r="AY919" s="156">
        <f>N929</f>
        <v>0</v>
      </c>
      <c r="AZ919" s="48"/>
      <c r="BA919" s="48"/>
      <c r="BB919" s="48"/>
      <c r="BC919" s="48"/>
      <c r="BD919" s="48"/>
      <c r="BE919" s="48"/>
      <c r="BF919" s="48"/>
      <c r="BG919" s="48"/>
      <c r="BH919" s="48"/>
      <c r="BI919" s="48"/>
      <c r="BJ919" s="48"/>
      <c r="BK919" s="48"/>
      <c r="BL919" s="48"/>
      <c r="BM919" s="48"/>
      <c r="BN919" s="48"/>
    </row>
    <row r="920" spans="1:66" ht="11.25" customHeight="1">
      <c r="A920" s="220"/>
      <c r="B920" s="38"/>
      <c r="C920" s="205"/>
      <c r="D920" s="208"/>
      <c r="E920" s="57" t="s">
        <v>44</v>
      </c>
      <c r="F920" s="58" t="str">
        <f>IF(D918&lt;&gt;"", VLOOKUP(D918,'Base de Datos'!$A$2:$D1268,4,FALSE()),"")</f>
        <v/>
      </c>
      <c r="G920" s="205"/>
      <c r="H920" s="208"/>
      <c r="I920" s="57" t="s">
        <v>44</v>
      </c>
      <c r="J920" s="58" t="str">
        <f>IF(H918&lt;&gt;"", VLOOKUP(H918,'Base de Datos'!$A$2:$D1268,4,FALSE()),"")</f>
        <v/>
      </c>
      <c r="K920" s="205"/>
      <c r="L920" s="208"/>
      <c r="M920" s="57" t="s">
        <v>44</v>
      </c>
      <c r="N920" s="58" t="str">
        <f>IF(L918&lt;&gt;"", VLOOKUP(L918,'Base de Datos'!$A$2:$D1268,4,FALSE()),"")</f>
        <v/>
      </c>
      <c r="O920" s="43"/>
      <c r="P920" s="3"/>
      <c r="Q920" s="3"/>
      <c r="R920" s="15"/>
      <c r="S920" s="229"/>
      <c r="T920" s="230"/>
      <c r="U920" s="59"/>
      <c r="V920" s="47"/>
      <c r="W920" s="229"/>
      <c r="X920" s="230"/>
      <c r="Y920" s="59"/>
      <c r="Z920" s="47"/>
      <c r="AA920" s="229"/>
      <c r="AB920" s="230"/>
      <c r="AC920" s="59"/>
      <c r="AD920" s="48"/>
      <c r="AE920" s="238" t="s">
        <v>20</v>
      </c>
      <c r="AF920" s="239"/>
      <c r="AG920" s="157" t="s">
        <v>21</v>
      </c>
      <c r="AH920" s="158" t="s">
        <v>22</v>
      </c>
      <c r="AI920" s="159" t="s">
        <v>23</v>
      </c>
      <c r="AJ920" s="159" t="s">
        <v>24</v>
      </c>
      <c r="AK920" s="159" t="s">
        <v>25</v>
      </c>
      <c r="AL920" s="160" t="s">
        <v>26</v>
      </c>
      <c r="AM920" s="48"/>
      <c r="AN920" s="155">
        <f>A884</f>
        <v>46349</v>
      </c>
      <c r="AO920" s="156" t="str">
        <f>K885</f>
        <v>Consultorio N° 3</v>
      </c>
      <c r="AP920" s="156">
        <f t="shared" ref="AP920:AQ920" si="633">K930</f>
        <v>0</v>
      </c>
      <c r="AQ920" s="156">
        <f t="shared" si="633"/>
        <v>0</v>
      </c>
      <c r="AR920" s="156">
        <f>AC930</f>
        <v>0</v>
      </c>
      <c r="AS920" s="156">
        <f>AA930</f>
        <v>0</v>
      </c>
      <c r="AT920" s="156">
        <f>AA931</f>
        <v>0</v>
      </c>
      <c r="AU920" s="156">
        <f>AC931</f>
        <v>0</v>
      </c>
      <c r="AV920" s="156">
        <f>AA932</f>
        <v>0</v>
      </c>
      <c r="AW920" s="156">
        <f>AC932</f>
        <v>0</v>
      </c>
      <c r="AX920" s="156">
        <f>AC933</f>
        <v>0</v>
      </c>
      <c r="AY920" s="156">
        <f>N933</f>
        <v>0</v>
      </c>
      <c r="AZ920" s="48"/>
      <c r="BA920" s="48"/>
      <c r="BB920" s="48"/>
      <c r="BC920" s="48"/>
      <c r="BD920" s="48"/>
      <c r="BE920" s="48"/>
      <c r="BF920" s="48"/>
      <c r="BG920" s="48"/>
      <c r="BH920" s="48"/>
      <c r="BI920" s="48"/>
      <c r="BJ920" s="48"/>
      <c r="BK920" s="48"/>
      <c r="BL920" s="48"/>
      <c r="BM920" s="48"/>
      <c r="BN920" s="48"/>
    </row>
    <row r="921" spans="1:66" ht="11.25" customHeight="1">
      <c r="A921" s="221"/>
      <c r="B921" s="38"/>
      <c r="C921" s="206"/>
      <c r="D921" s="209"/>
      <c r="E921" s="85" t="s">
        <v>46</v>
      </c>
      <c r="F921" s="86"/>
      <c r="G921" s="206"/>
      <c r="H921" s="209"/>
      <c r="I921" s="85" t="s">
        <v>46</v>
      </c>
      <c r="J921" s="108"/>
      <c r="K921" s="206"/>
      <c r="L921" s="209"/>
      <c r="M921" s="85" t="s">
        <v>46</v>
      </c>
      <c r="N921" s="108"/>
      <c r="O921" s="43"/>
      <c r="P921" s="3"/>
      <c r="Q921" s="3"/>
      <c r="R921" s="15"/>
      <c r="S921" s="227" t="str">
        <f>IF(OR(S918="Empleado",S918="Familiar"),"Nombre del Empleado","N° Factura")</f>
        <v>N° Factura</v>
      </c>
      <c r="T921" s="228"/>
      <c r="U921" s="89"/>
      <c r="V921" s="47"/>
      <c r="W921" s="227" t="str">
        <f>IF(OR(W918="Empleado",W918="Familiar"),"Nombre del Empleado","N° Factura")</f>
        <v>N° Factura</v>
      </c>
      <c r="X921" s="228"/>
      <c r="Y921" s="89"/>
      <c r="Z921" s="47"/>
      <c r="AA921" s="227" t="str">
        <f>IF(OR(AA918="Empleado",AA918="Familiar"),"Nombre del Empleado","N° Factura")</f>
        <v>N° Factura</v>
      </c>
      <c r="AB921" s="228"/>
      <c r="AC921" s="89"/>
      <c r="AD921" s="48"/>
      <c r="AE921" s="240" t="s">
        <v>38</v>
      </c>
      <c r="AF921" s="230"/>
      <c r="AG921" s="161">
        <f t="array" aca="1" ref="AG921" ca="1">COUNTIFS(AP886:AP926, "💲", AY886:AY926, INDIRECT("AE" &amp; ROW())) + COUNTIFS(AP886:AP926, "📦", AY886:AY926, INDIRECT("AE" &amp; ROW())) + COUNTIFS(AP886:AP926, "✅", AY886:AY926, INDIRECT("AE" &amp; ROW()))</f>
        <v>0</v>
      </c>
      <c r="AH921" s="162">
        <f t="array" aca="1" ref="AH921" ca="1">COUNTIFS(AP886:AP926, "💲", AY886:AY926, INDIRECT("AE" &amp; ROW())) + COUNTIFS(AP886:AP926, "📦", AY886:AY926, INDIRECT("AE" &amp; ROW()))</f>
        <v>0</v>
      </c>
      <c r="AI921" s="139">
        <f t="array" aca="1" ref="AI921" ca="1">SUMIFS(AR886:AR926, AY886:AY926, INDIRECT("AE" &amp; ROW()), AP886:AP926, "💲") + SUMIFS(AR886:AR926, AY886:AY926, INDIRECT("AE" &amp; ROW()), AP886:AP926, "📦")</f>
        <v>0</v>
      </c>
      <c r="AJ921" s="139">
        <f t="array" aca="1" ref="AJ921" ca="1">(
    SUMIFS(AR886:AR926, AY886:AY926, INDIRECT("AE" &amp; ROW()), AP886:AP926, "💲") +
    SUMIFS(AR886:AR926, AY886:AY926, INDIRECT("AE" &amp; ROW()), AP886:AP926, "📦")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
        SUMIFS(AR886:AR926, AY886:AY926, INDIRECT("AE" &amp; ROW()), AP886:AP926, "💲", AS886:AS926, "Familiar") +
        SUMIFS(AR886:AR926, AY886:AY926, INDIRECT("AE" &amp; ROW()), AP886:AP926, "📦", AS886:AS926, "Familiar")
    ) / 2
)  -
(
    (
        SUMIFS(AR886:AR926, AY886:AY926, INDIRECT("AE" &amp; ROW()), AP886:AP926, "💲", AS886:AS926, "Exonerado ADH") +
        SUMIFS(AR886:AR926, AY886:AY926, INDIRECT("AE" &amp; ROW()), AP886:AP926, "📦", AS886:AS926, "Exonerado ADH")
    ) / 2
)  -
(
    (
        SUMIFS(AR886:AR926, AY886:AY926, INDIRECT("AE" &amp; ROW()), AP886:AP926, "💲", AS886:AS926, "Exonerado Doctor") +
        SUMIFS(AR886:AR926, AY886:AY926, INDIRECT("AE" &amp; ROW()), AP886:AP926, "📦", AS886:AS926, "Exonerado Doctor")
    ) / 2
)</f>
        <v>0</v>
      </c>
      <c r="AK921" s="139">
        <f t="array" aca="1" ref="AK921" ca="1">(
    SUMIFS(AR886:AR926, AY886:AY926, INDIRECT("AE" &amp; ROW()), AP886:AP926, "💲") +
    SUMIFS(AR886:AR926, AY886:AY926, INDIRECT("AE" &amp; ROW()), AP886:AP926, "📦")
) -
(
    SUMIFS(AR886:AR926, AY886:AY926, INDIRECT("AE" &amp; ROW()), AP886:AP926, "💲", AS886:AS926, "Familiar") +
    SUMIFS(AR886:AR926, AY886:AY926, INDIRECT("AE" &amp; ROW()), AP886:AP926, "📦", AS886:AS926, "Familiar")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SUMIFS(AR886:AR926, AY886:AY926, INDIRECT("AE" &amp; ROW()), AP886:AP926, "💲", AS886:AS926, "Exonerado ADH") +
    SUMIFS(AR886:AR926, AY886:AY926, INDIRECT("AE" &amp; ROW()), AP886:AP926, "📦", AS886:AS926, "Exonerado ADH")
) -
(
    (
        SUMIFS(AR886:AR926, AY886:AY926, INDIRECT("AE" &amp; ROW()), AP886:AP926, "💲", AS886:AS926, "Exonerado Doctor") +
        SUMIFS(AR886:AR926, AY886:AY926, INDIRECT("AE" &amp; ROW()), AP886:AP926, "📦", AS886:AS926, "Exonerado Doctor")
    ) / 2
) -
(
    (
        SUMIFS(AR886:AR926, AY886:AY926, INDIRECT("AE" &amp; ROW()), AP886:AP926, "💲", AS886:AS926, "") +
        SUMIFS(AR886:AR926, AY886:AY926, INDIRECT("AE" &amp; ROW()), AP886:AP926, "📦", AS886:AS926, "")
    ) / 2
)</f>
        <v>0</v>
      </c>
      <c r="AL921" s="140">
        <f t="array" aca="1" ref="AL921" ca="1">(
    SUMIFS(AR886:AR926, AY886:AY926, INDIRECT("AE" &amp; ROW()), AP886:AP926, "💲") +
    SUMIFS(AR886:AR926, AY886:AY926, INDIRECT("AE" &amp; ROW()), AP886:AP926, "📦")
) -
(
    (
        SUMIFS(AR886:AR926, AY886:AY926, INDIRECT("AE" &amp; ROW()), AP886:AP926, "💲", AS886:AS926, "Familiar") +
        SUMIFS(AR886:AR926, AY886:AY926, INDIRECT("AE" &amp; ROW()), AP886:AP926, "📦", AS886:AS926, "Familiar")
    ) / 2
) -
(
    (
        SUMIFS(AR886:AR926, AY886:AY926, INDIRECT("AE" &amp; ROW()), AP886:AP926, "💲", AS886:AS926, "Participante") +
        SUMIFS(AR886:AR926, AY886:AY926, INDIRECT("AE" &amp; ROW()), AP886:AP926, "📦", AS886:AS926, "Participante")
    ) / 2
) -
(
    (
        SUMIFS(AR886:AR926, AY886:AY926, INDIRECT("AE" &amp; ROW()), AP886:AP926, "💲", AS886:AS926, "Empleado") +
        SUMIFS(AR886:AR926, AY886:AY926, INDIRECT("AE" &amp; ROW()), AP886:AP926, "📦", AS886:AS926, "Empleado")
    ) / 2
) -
(
    (
        SUMIFS(AR886:AR926, AY886:AY926, INDIRECT("AE" &amp; ROW()), AP886:AP926, "💲", AS886:AS926, "Exonerado ADH") +
        SUMIFS(AR886:AR926, AY886:AY926, INDIRECT("AE" &amp; ROW()), AP886:AP926, "📦", AS886:AS926, "Exonerado ADH")
    ) / 2
) -
(
    SUMIFS(AR886:AR926, AY886:AY926, INDIRECT("AE" &amp; ROW()), AP886:AP926, "💲", AS886:AS926, "Exonerado Doctor") +
    SUMIFS(AR886:AR926, AY886:AY926, INDIRECT("AE" &amp; ROW()), AP886:AP926, "📦", AS886:AS926, "Exonerado Doctor")
) -
(
    (
        SUMIFS(AR886:AR926, AY886:AY926, INDIRECT("AE" &amp; ROW()), AP886:AP926, "💲", AS886:AS926, "") +
        SUMIFS(AR886:AR926, AY886:AY926, INDIRECT("AE" &amp; ROW()), AP886:AP926, "📦", AS886:AS926, "")
    ) / 2
)</f>
        <v>0</v>
      </c>
      <c r="AM921" s="48"/>
      <c r="AN921" s="155">
        <f>A884</f>
        <v>46349</v>
      </c>
      <c r="AO921" s="156" t="str">
        <f>K885</f>
        <v>Consultorio N° 3</v>
      </c>
      <c r="AP921" s="156">
        <f t="shared" ref="AP921:AQ921" si="634">K934</f>
        <v>0</v>
      </c>
      <c r="AQ921" s="156">
        <f t="shared" si="634"/>
        <v>0</v>
      </c>
      <c r="AR921" s="156">
        <f>AC934</f>
        <v>0</v>
      </c>
      <c r="AS921" s="156">
        <f>AA934</f>
        <v>0</v>
      </c>
      <c r="AT921" s="156">
        <f>AA935</f>
        <v>0</v>
      </c>
      <c r="AU921" s="156">
        <f>AC935</f>
        <v>0</v>
      </c>
      <c r="AV921" s="156">
        <f>AA936</f>
        <v>0</v>
      </c>
      <c r="AW921" s="156">
        <f>AC936</f>
        <v>0</v>
      </c>
      <c r="AX921" s="156">
        <f>AC937</f>
        <v>0</v>
      </c>
      <c r="AY921" s="156">
        <f>N937</f>
        <v>0</v>
      </c>
      <c r="AZ921" s="48"/>
      <c r="BA921" s="48"/>
      <c r="BB921" s="48"/>
      <c r="BC921" s="48"/>
      <c r="BD921" s="48"/>
      <c r="BE921" s="48"/>
      <c r="BF921" s="48"/>
      <c r="BG921" s="48"/>
      <c r="BH921" s="48"/>
      <c r="BI921" s="48"/>
      <c r="BJ921" s="48"/>
      <c r="BK921" s="48"/>
      <c r="BL921" s="48"/>
      <c r="BM921" s="48"/>
      <c r="BN921" s="48"/>
    </row>
    <row r="922" spans="1:66" ht="11.25" customHeight="1">
      <c r="A922" s="222">
        <f>A918+$Q$13/1440</f>
        <v>0.70833333333333315</v>
      </c>
      <c r="B922" s="38"/>
      <c r="C922" s="204"/>
      <c r="D922" s="207"/>
      <c r="E922" s="40" t="s">
        <v>36</v>
      </c>
      <c r="F922" s="42" t="str">
        <f>IF(D922&lt;&gt;"", VLOOKUP(D922,'Base de Datos'!$A$2:$D1268,2,FALSE()),"")</f>
        <v/>
      </c>
      <c r="G922" s="204"/>
      <c r="H922" s="216"/>
      <c r="I922" s="40" t="s">
        <v>36</v>
      </c>
      <c r="J922" s="42" t="str">
        <f>IF(H922&lt;&gt;"", VLOOKUP(H922,'Base de Datos'!$A$2:$D1268,2,FALSE()),"")</f>
        <v/>
      </c>
      <c r="K922" s="204"/>
      <c r="L922" s="216"/>
      <c r="M922" s="40" t="s">
        <v>36</v>
      </c>
      <c r="N922" s="42" t="str">
        <f>IF(L922&lt;&gt;"", VLOOKUP(L922,'Base de Datos'!$A$2:$D1268,2,FALSE()),"")</f>
        <v/>
      </c>
      <c r="O922" s="43"/>
      <c r="P922" s="163"/>
      <c r="Q922" s="3"/>
      <c r="R922" s="15"/>
      <c r="S922" s="45"/>
      <c r="T922" s="45" t="s">
        <v>37</v>
      </c>
      <c r="U922" s="46"/>
      <c r="V922" s="47"/>
      <c r="W922" s="45"/>
      <c r="X922" s="45" t="s">
        <v>37</v>
      </c>
      <c r="Y922" s="46"/>
      <c r="Z922" s="47"/>
      <c r="AA922" s="45"/>
      <c r="AB922" s="45" t="s">
        <v>37</v>
      </c>
      <c r="AC922" s="46"/>
      <c r="AD922" s="48"/>
      <c r="AE922" s="240" t="s">
        <v>43</v>
      </c>
      <c r="AF922" s="230"/>
      <c r="AG922" s="161">
        <f t="array" aca="1" ref="AG922" ca="1">COUNTIFS(AP886:AP926, "💲", AY886:AY926, INDIRECT("AE" &amp; ROW())) + COUNTIFS(AP886:AP926, "📦", AY886:AY926, INDIRECT("AE" &amp; ROW())) + COUNTIFS(AP886:AP926, "✅", AY886:AY926, INDIRECT("AE" &amp; ROW()))</f>
        <v>0</v>
      </c>
      <c r="AH922" s="162">
        <f t="array" aca="1" ref="AH922" ca="1">COUNTIFS(AP886:AP926, "💲", AY886:AY926, INDIRECT("AE" &amp; ROW())) + COUNTIFS(AP886:AP926, "📦", AY886:AY926, INDIRECT("AE" &amp; ROW()))</f>
        <v>0</v>
      </c>
      <c r="AI922" s="139">
        <f t="array" aca="1" ref="AI922" ca="1">SUMIFS(AR886:AR926, AY886:AY926, INDIRECT("AE" &amp; ROW()), AP886:AP926, "💲") + SUMIFS(AR886:AR926, AY886:AY926, INDIRECT("AE" &amp; ROW()), AP886:AP926, "📦")</f>
        <v>0</v>
      </c>
      <c r="AJ922" s="139">
        <f t="array" aca="1" ref="AJ922" ca="1">(
    SUMIFS(AR886:AR926, AY886:AY926, INDIRECT("AE" &amp; ROW()), AP886:AP926, "💲") +
    SUMIFS(AR886:AR926, AY886:AY926, INDIRECT("AE" &amp; ROW()), AP886:AP926, "📦")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
        SUMIFS(AR886:AR926, AY886:AY926, INDIRECT("AE" &amp; ROW()), AP886:AP926, "💲", AS886:AS926, "Familiar") +
        SUMIFS(AR886:AR926, AY886:AY926, INDIRECT("AE" &amp; ROW()), AP886:AP926, "📦", AS886:AS926, "Familiar")
    ) / 2
)  -
(
    (
        SUMIFS(AR886:AR926, AY886:AY926, INDIRECT("AE" &amp; ROW()), AP886:AP926, "💲", AS886:AS926, "Exonerado ADH") +
        SUMIFS(AR886:AR926, AY886:AY926, INDIRECT("AE" &amp; ROW()), AP886:AP926, "📦", AS886:AS926, "Exonerado ADH")
    ) / 2
)  -
(
    (
        SUMIFS(AR886:AR926, AY886:AY926, INDIRECT("AE" &amp; ROW()), AP886:AP926, "💲", AS886:AS926, "Exonerado Doctor") +
        SUMIFS(AR886:AR926, AY886:AY926, INDIRECT("AE" &amp; ROW()), AP886:AP926, "📦", AS886:AS926, "Exonerado Doctor")
    ) / 2
)</f>
        <v>0</v>
      </c>
      <c r="AK922" s="139">
        <f t="array" aca="1" ref="AK922" ca="1">(
    SUMIFS(AR886:AR926, AY886:AY926, INDIRECT("AE" &amp; ROW()), AP886:AP926, "💲") +
    SUMIFS(AR886:AR926, AY886:AY926, INDIRECT("AE" &amp; ROW()), AP886:AP926, "📦")
) -
(
    SUMIFS(AR886:AR926, AY886:AY926, INDIRECT("AE" &amp; ROW()), AP886:AP926, "💲", AS886:AS926, "Familiar") +
    SUMIFS(AR886:AR926, AY886:AY926, INDIRECT("AE" &amp; ROW()), AP886:AP926, "📦", AS886:AS926, "Familiar")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SUMIFS(AR886:AR926, AY886:AY926, INDIRECT("AE" &amp; ROW()), AP886:AP926, "💲", AS886:AS926, "Exonerado ADH") +
    SUMIFS(AR886:AR926, AY886:AY926, INDIRECT("AE" &amp; ROW()), AP886:AP926, "📦", AS886:AS926, "Exonerado ADH")
) -
(
    (
        SUMIFS(AR886:AR926, AY886:AY926, INDIRECT("AE" &amp; ROW()), AP886:AP926, "💲", AS886:AS926, "Exonerado Doctor") +
        SUMIFS(AR886:AR926, AY886:AY926, INDIRECT("AE" &amp; ROW()), AP886:AP926, "📦", AS886:AS926, "Exonerado Doctor")
    ) / 2
) -
(
    (
        SUMIFS(AR886:AR926, AY886:AY926, INDIRECT("AE" &amp; ROW()), AP886:AP926, "💲", AS886:AS926, "") +
        SUMIFS(AR886:AR926, AY886:AY926, INDIRECT("AE" &amp; ROW()), AP886:AP926, "📦", AS886:AS926, "")
    ) / 2
)</f>
        <v>0</v>
      </c>
      <c r="AL922" s="140">
        <f t="array" aca="1" ref="AL922" ca="1">(
    SUMIFS(AR886:AR926, AY886:AY926, INDIRECT("AE" &amp; ROW()), AP886:AP926, "💲") +
    SUMIFS(AR886:AR926, AY886:AY926, INDIRECT("AE" &amp; ROW()), AP886:AP926, "📦")
) -
(
    (
        SUMIFS(AR886:AR926, AY886:AY926, INDIRECT("AE" &amp; ROW()), AP886:AP926, "💲", AS886:AS926, "Familiar") +
        SUMIFS(AR886:AR926, AY886:AY926, INDIRECT("AE" &amp; ROW()), AP886:AP926, "📦", AS886:AS926, "Familiar")
    ) / 2
) -
(
    (
        SUMIFS(AR886:AR926, AY886:AY926, INDIRECT("AE" &amp; ROW()), AP886:AP926, "💲", AS886:AS926, "Participante") +
        SUMIFS(AR886:AR926, AY886:AY926, INDIRECT("AE" &amp; ROW()), AP886:AP926, "📦", AS886:AS926, "Participante")
    ) / 2
) -
(
    (
        SUMIFS(AR886:AR926, AY886:AY926, INDIRECT("AE" &amp; ROW()), AP886:AP926, "💲", AS886:AS926, "Empleado") +
        SUMIFS(AR886:AR926, AY886:AY926, INDIRECT("AE" &amp; ROW()), AP886:AP926, "📦", AS886:AS926, "Empleado")
    ) / 2
) -
(
    (
        SUMIFS(AR886:AR926, AY886:AY926, INDIRECT("AE" &amp; ROW()), AP886:AP926, "💲", AS886:AS926, "Exonerado ADH") +
        SUMIFS(AR886:AR926, AY886:AY926, INDIRECT("AE" &amp; ROW()), AP886:AP926, "📦", AS886:AS926, "Exonerado ADH")
    ) / 2
) -
(
    SUMIFS(AR886:AR926, AY886:AY926, INDIRECT("AE" &amp; ROW()), AP886:AP926, "💲", AS886:AS926, "Exonerado Doctor") +
    SUMIFS(AR886:AR926, AY886:AY926, INDIRECT("AE" &amp; ROW()), AP886:AP926, "📦", AS886:AS926, "Exonerado Doctor")
) -
(
    (
        SUMIFS(AR886:AR926, AY886:AY926, INDIRECT("AE" &amp; ROW()), AP886:AP926, "💲", AS886:AS926, "") +
        SUMIFS(AR886:AR926, AY886:AY926, INDIRECT("AE" &amp; ROW()), AP886:AP926, "📦", AS886:AS926, "")
    ) / 2
)</f>
        <v>0</v>
      </c>
      <c r="AM922" s="48"/>
      <c r="AN922" s="156"/>
      <c r="AO922" s="156"/>
      <c r="AP922" s="156"/>
      <c r="AQ922" s="156">
        <f>L930</f>
        <v>0</v>
      </c>
      <c r="AR922" s="156"/>
      <c r="AS922" s="156"/>
      <c r="AT922" s="156"/>
      <c r="AU922" s="156"/>
      <c r="AV922" s="156"/>
      <c r="AW922" s="156"/>
      <c r="AX922" s="156"/>
      <c r="AY922" s="156">
        <f>N925</f>
        <v>0</v>
      </c>
      <c r="AZ922" s="48"/>
      <c r="BA922" s="48"/>
      <c r="BB922" s="48"/>
      <c r="BC922" s="48"/>
      <c r="BD922" s="48"/>
      <c r="BE922" s="48"/>
      <c r="BF922" s="48"/>
      <c r="BG922" s="48"/>
      <c r="BH922" s="48"/>
      <c r="BI922" s="48"/>
      <c r="BJ922" s="48"/>
      <c r="BK922" s="48"/>
      <c r="BL922" s="48"/>
      <c r="BM922" s="48"/>
      <c r="BN922" s="48"/>
    </row>
    <row r="923" spans="1:66" ht="11.25" customHeight="1">
      <c r="A923" s="220"/>
      <c r="B923" s="38"/>
      <c r="C923" s="205"/>
      <c r="D923" s="208"/>
      <c r="E923" s="57" t="s">
        <v>42</v>
      </c>
      <c r="F923" s="58" t="str">
        <f>IF(D922&lt;&gt;"", VLOOKUP(D922,'Base de Datos'!$A$2:$D1268,3,FALSE()),"")</f>
        <v/>
      </c>
      <c r="G923" s="205"/>
      <c r="H923" s="208"/>
      <c r="I923" s="57" t="s">
        <v>42</v>
      </c>
      <c r="J923" s="58" t="str">
        <f>IF(H922&lt;&gt;"", VLOOKUP(H922,'Base de Datos'!$A$2:$D1268,3,FALSE()),"")</f>
        <v/>
      </c>
      <c r="K923" s="205"/>
      <c r="L923" s="208"/>
      <c r="M923" s="57" t="s">
        <v>42</v>
      </c>
      <c r="N923" s="58" t="str">
        <f>IF(L922&lt;&gt;"", VLOOKUP(L922,'Base de Datos'!$A$2:$D1268,3,FALSE()),"")</f>
        <v/>
      </c>
      <c r="O923" s="43"/>
      <c r="P923" s="163"/>
      <c r="Q923" s="3"/>
      <c r="R923" s="15"/>
      <c r="S923" s="229"/>
      <c r="T923" s="230"/>
      <c r="U923" s="59"/>
      <c r="V923" s="47"/>
      <c r="W923" s="229"/>
      <c r="X923" s="230"/>
      <c r="Y923" s="59"/>
      <c r="Z923" s="47"/>
      <c r="AA923" s="229"/>
      <c r="AB923" s="230"/>
      <c r="AC923" s="59"/>
      <c r="AD923" s="48"/>
      <c r="AE923" s="240" t="s">
        <v>45</v>
      </c>
      <c r="AF923" s="230"/>
      <c r="AG923" s="161">
        <f t="array" aca="1" ref="AG923" ca="1">COUNTIFS(AP886:AP926, "💲", AY886:AY926, INDIRECT("AE" &amp; ROW())) + COUNTIFS(AP886:AP926, "📦", AY886:AY926, INDIRECT("AE" &amp; ROW())) + COUNTIFS(AP886:AP926, "✅", AY886:AY926, INDIRECT("AE" &amp; ROW()))</f>
        <v>0</v>
      </c>
      <c r="AH923" s="162">
        <f t="array" aca="1" ref="AH923" ca="1">COUNTIFS(AP886:AP926, "💲", AY886:AY926, INDIRECT("AE" &amp; ROW())) + COUNTIFS(AP886:AP926, "📦", AY886:AY926, INDIRECT("AE" &amp; ROW()))</f>
        <v>0</v>
      </c>
      <c r="AI923" s="139">
        <f t="array" aca="1" ref="AI923" ca="1">SUMIFS(AR886:AR926, AY886:AY926, INDIRECT("AE" &amp; ROW()), AP886:AP926, "💲") + SUMIFS(AR886:AR926, AY886:AY926, INDIRECT("AE" &amp; ROW()), AP886:AP926, "📦")</f>
        <v>0</v>
      </c>
      <c r="AJ923" s="139">
        <f t="array" aca="1" ref="AJ923" ca="1">(
    SUMIFS(AR886:AR926, AY886:AY926, INDIRECT("AE" &amp; ROW()), AP886:AP926, "💲") +
    SUMIFS(AR886:AR926, AY886:AY926, INDIRECT("AE" &amp; ROW()), AP886:AP926, "📦")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
        SUMIFS(AR886:AR926, AY886:AY926, INDIRECT("AE" &amp; ROW()), AP886:AP926, "💲", AS886:AS926, "Familiar") +
        SUMIFS(AR886:AR926, AY886:AY926, INDIRECT("AE" &amp; ROW()), AP886:AP926, "📦", AS886:AS926, "Familiar")
    ) / 2
)  -
(
    (
        SUMIFS(AR886:AR926, AY886:AY926, INDIRECT("AE" &amp; ROW()), AP886:AP926, "💲", AS886:AS926, "Exonerado ADH") +
        SUMIFS(AR886:AR926, AY886:AY926, INDIRECT("AE" &amp; ROW()), AP886:AP926, "📦", AS886:AS926, "Exonerado ADH")
    ) / 2
)  -
(
    (
        SUMIFS(AR886:AR926, AY886:AY926, INDIRECT("AE" &amp; ROW()), AP886:AP926, "💲", AS886:AS926, "Exonerado Doctor") +
        SUMIFS(AR886:AR926, AY886:AY926, INDIRECT("AE" &amp; ROW()), AP886:AP926, "📦", AS886:AS926, "Exonerado Doctor")
    ) / 2
)</f>
        <v>0</v>
      </c>
      <c r="AK923" s="139">
        <f t="array" aca="1" ref="AK923" ca="1">(
    SUMIFS(AR886:AR926, AY886:AY926, INDIRECT("AE" &amp; ROW()), AP886:AP926, "💲") +
    SUMIFS(AR886:AR926, AY886:AY926, INDIRECT("AE" &amp; ROW()), AP886:AP926, "📦")
) -
(
    SUMIFS(AR886:AR926, AY886:AY926, INDIRECT("AE" &amp; ROW()), AP886:AP926, "💲", AS886:AS926, "Familiar") +
    SUMIFS(AR886:AR926, AY886:AY926, INDIRECT("AE" &amp; ROW()), AP886:AP926, "📦", AS886:AS926, "Familiar")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SUMIFS(AR886:AR926, AY886:AY926, INDIRECT("AE" &amp; ROW()), AP886:AP926, "💲", AS886:AS926, "Exonerado ADH") +
    SUMIFS(AR886:AR926, AY886:AY926, INDIRECT("AE" &amp; ROW()), AP886:AP926, "📦", AS886:AS926, "Exonerado ADH")
) -
(
    (
        SUMIFS(AR886:AR926, AY886:AY926, INDIRECT("AE" &amp; ROW()), AP886:AP926, "💲", AS886:AS926, "Exonerado Doctor") +
        SUMIFS(AR886:AR926, AY886:AY926, INDIRECT("AE" &amp; ROW()), AP886:AP926, "📦", AS886:AS926, "Exonerado Doctor")
    ) / 2
) -
(
    (
        SUMIFS(AR886:AR926, AY886:AY926, INDIRECT("AE" &amp; ROW()), AP886:AP926, "💲", AS886:AS926, "") +
        SUMIFS(AR886:AR926, AY886:AY926, INDIRECT("AE" &amp; ROW()), AP886:AP926, "📦", AS886:AS926, "")
    ) / 2
)</f>
        <v>0</v>
      </c>
      <c r="AL923" s="140">
        <f t="array" aca="1" ref="AL923" ca="1">(
    SUMIFS(AR886:AR926, AY886:AY926, INDIRECT("AE" &amp; ROW()), AP886:AP926, "💲") +
    SUMIFS(AR886:AR926, AY886:AY926, INDIRECT("AE" &amp; ROW()), AP886:AP926, "📦")
) -
(
    (
        SUMIFS(AR886:AR926, AY886:AY926, INDIRECT("AE" &amp; ROW()), AP886:AP926, "💲", AS886:AS926, "Familiar") +
        SUMIFS(AR886:AR926, AY886:AY926, INDIRECT("AE" &amp; ROW()), AP886:AP926, "📦", AS886:AS926, "Familiar")
    ) / 2
) -
(
    (
        SUMIFS(AR886:AR926, AY886:AY926, INDIRECT("AE" &amp; ROW()), AP886:AP926, "💲", AS886:AS926, "Participante") +
        SUMIFS(AR886:AR926, AY886:AY926, INDIRECT("AE" &amp; ROW()), AP886:AP926, "📦", AS886:AS926, "Participante")
    ) / 2
) -
(
    (
        SUMIFS(AR886:AR926, AY886:AY926, INDIRECT("AE" &amp; ROW()), AP886:AP926, "💲", AS886:AS926, "Empleado") +
        SUMIFS(AR886:AR926, AY886:AY926, INDIRECT("AE" &amp; ROW()), AP886:AP926, "📦", AS886:AS926, "Empleado")
    ) / 2
) -
(
    (
        SUMIFS(AR886:AR926, AY886:AY926, INDIRECT("AE" &amp; ROW()), AP886:AP926, "💲", AS886:AS926, "Exonerado ADH") +
        SUMIFS(AR886:AR926, AY886:AY926, INDIRECT("AE" &amp; ROW()), AP886:AP926, "📦", AS886:AS926, "Exonerado ADH")
    ) / 2
) -
(
    SUMIFS(AR886:AR926, AY886:AY926, INDIRECT("AE" &amp; ROW()), AP886:AP926, "💲", AS886:AS926, "Exonerado Doctor") +
    SUMIFS(AR886:AR926, AY886:AY926, INDIRECT("AE" &amp; ROW()), AP886:AP926, "📦", AS886:AS926, "Exonerado Doctor")
) -
(
    (
        SUMIFS(AR886:AR926, AY886:AY926, INDIRECT("AE" &amp; ROW()), AP886:AP926, "💲", AS886:AS926, "") +
        SUMIFS(AR886:AR926, AY886:AY926, INDIRECT("AE" &amp; ROW()), AP886:AP926, "📦", AS886:AS926, "")
    ) / 2
)</f>
        <v>0</v>
      </c>
      <c r="AM923" s="48"/>
      <c r="AN923" s="156"/>
      <c r="AO923" s="156"/>
      <c r="AP923" s="156"/>
      <c r="AQ923" s="156">
        <f>L934</f>
        <v>0</v>
      </c>
      <c r="AR923" s="156"/>
      <c r="AS923" s="156"/>
      <c r="AT923" s="156"/>
      <c r="AU923" s="156"/>
      <c r="AV923" s="156"/>
      <c r="AW923" s="156"/>
      <c r="AX923" s="156"/>
      <c r="AY923" s="156">
        <f>N929</f>
        <v>0</v>
      </c>
      <c r="AZ923" s="48"/>
      <c r="BA923" s="48"/>
      <c r="BB923" s="48"/>
      <c r="BC923" s="48"/>
      <c r="BD923" s="48"/>
      <c r="BE923" s="48"/>
      <c r="BF923" s="48"/>
      <c r="BG923" s="48"/>
      <c r="BH923" s="48"/>
      <c r="BI923" s="48"/>
      <c r="BJ923" s="48"/>
      <c r="BK923" s="48"/>
      <c r="BL923" s="48"/>
      <c r="BM923" s="48"/>
      <c r="BN923" s="48"/>
    </row>
    <row r="924" spans="1:66" ht="11.25" customHeight="1">
      <c r="A924" s="220"/>
      <c r="B924" s="38"/>
      <c r="C924" s="205"/>
      <c r="D924" s="208"/>
      <c r="E924" s="57" t="s">
        <v>44</v>
      </c>
      <c r="F924" s="58" t="str">
        <f>IF(D922&lt;&gt;"", VLOOKUP(D922,'Base de Datos'!$A$2:$D1268,4,FALSE()),"")</f>
        <v/>
      </c>
      <c r="G924" s="205"/>
      <c r="H924" s="208"/>
      <c r="I924" s="57" t="s">
        <v>44</v>
      </c>
      <c r="J924" s="58" t="str">
        <f>IF(H922&lt;&gt;"", VLOOKUP(H922,'Base de Datos'!$A$2:$D1268,4,FALSE()),"")</f>
        <v/>
      </c>
      <c r="K924" s="205"/>
      <c r="L924" s="208"/>
      <c r="M924" s="57" t="s">
        <v>44</v>
      </c>
      <c r="N924" s="58" t="str">
        <f>IF(L922&lt;&gt;"", VLOOKUP(L922,'Base de Datos'!$A$2:$D1268,4,FALSE()),"")</f>
        <v/>
      </c>
      <c r="O924" s="43"/>
      <c r="P924" s="163"/>
      <c r="Q924" s="3"/>
      <c r="R924" s="15"/>
      <c r="S924" s="229"/>
      <c r="T924" s="230"/>
      <c r="U924" s="59"/>
      <c r="V924" s="47"/>
      <c r="W924" s="229"/>
      <c r="X924" s="230"/>
      <c r="Y924" s="59"/>
      <c r="Z924" s="47"/>
      <c r="AA924" s="229"/>
      <c r="AB924" s="230"/>
      <c r="AC924" s="59"/>
      <c r="AD924" s="48"/>
      <c r="AE924" s="240" t="s">
        <v>47</v>
      </c>
      <c r="AF924" s="230"/>
      <c r="AG924" s="161">
        <f t="array" aca="1" ref="AG924" ca="1">COUNTIFS(AP886:AP926, "💲", AY886:AY926, INDIRECT("AE" &amp; ROW())) + COUNTIFS(AP886:AP926, "📦", AY886:AY926, INDIRECT("AE" &amp; ROW())) + COUNTIFS(AP886:AP926, "✅", AY886:AY926, INDIRECT("AE" &amp; ROW()))</f>
        <v>0</v>
      </c>
      <c r="AH924" s="162">
        <f t="array" aca="1" ref="AH924" ca="1">COUNTIFS(AP886:AP926, "💲", AY886:AY926, INDIRECT("AE" &amp; ROW())) + COUNTIFS(AP886:AP926, "📦", AY886:AY926, INDIRECT("AE" &amp; ROW()))</f>
        <v>0</v>
      </c>
      <c r="AI924" s="139">
        <f t="array" aca="1" ref="AI924" ca="1">SUMIFS(AR886:AR926, AY886:AY926, INDIRECT("AE" &amp; ROW()), AP886:AP926, "💲") + SUMIFS(AR886:AR926, AY886:AY926, INDIRECT("AE" &amp; ROW()), AP886:AP926, "📦")</f>
        <v>0</v>
      </c>
      <c r="AJ924" s="139">
        <f t="array" aca="1" ref="AJ924" ca="1">(
    SUMIFS(AR886:AR926, AY886:AY926, INDIRECT("AE" &amp; ROW()), AP886:AP926, "💲") +
    SUMIFS(AR886:AR926, AY886:AY926, INDIRECT("AE" &amp; ROW()), AP886:AP926, "📦")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
        SUMIFS(AR886:AR926, AY886:AY926, INDIRECT("AE" &amp; ROW()), AP886:AP926, "💲", AS886:AS926, "Familiar") +
        SUMIFS(AR886:AR926, AY886:AY926, INDIRECT("AE" &amp; ROW()), AP886:AP926, "📦", AS886:AS926, "Familiar")
    ) / 2
)  -
(
    (
        SUMIFS(AR886:AR926, AY886:AY926, INDIRECT("AE" &amp; ROW()), AP886:AP926, "💲", AS886:AS926, "Exonerado ADH") +
        SUMIFS(AR886:AR926, AY886:AY926, INDIRECT("AE" &amp; ROW()), AP886:AP926, "📦", AS886:AS926, "Exonerado ADH")
    ) / 2
)  -
(
    (
        SUMIFS(AR886:AR926, AY886:AY926, INDIRECT("AE" &amp; ROW()), AP886:AP926, "💲", AS886:AS926, "Exonerado Doctor") +
        SUMIFS(AR886:AR926, AY886:AY926, INDIRECT("AE" &amp; ROW()), AP886:AP926, "📦", AS886:AS926, "Exonerado Doctor")
    ) / 2
)</f>
        <v>0</v>
      </c>
      <c r="AK924" s="139">
        <f t="array" aca="1" ref="AK924" ca="1">(
    SUMIFS(AR886:AR926, AY886:AY926, INDIRECT("AE" &amp; ROW()), AP886:AP926, "💲") +
    SUMIFS(AR886:AR926, AY886:AY926, INDIRECT("AE" &amp; ROW()), AP886:AP926, "📦")
) -
(
    SUMIFS(AR886:AR926, AY886:AY926, INDIRECT("AE" &amp; ROW()), AP886:AP926, "💲", AS886:AS926, "Familiar") +
    SUMIFS(AR886:AR926, AY886:AY926, INDIRECT("AE" &amp; ROW()), AP886:AP926, "📦", AS886:AS926, "Familiar")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SUMIFS(AR886:AR926, AY886:AY926, INDIRECT("AE" &amp; ROW()), AP886:AP926, "💲", AS886:AS926, "Exonerado ADH") +
    SUMIFS(AR886:AR926, AY886:AY926, INDIRECT("AE" &amp; ROW()), AP886:AP926, "📦", AS886:AS926, "Exonerado ADH")
) -
(
    (
        SUMIFS(AR886:AR926, AY886:AY926, INDIRECT("AE" &amp; ROW()), AP886:AP926, "💲", AS886:AS926, "Exonerado Doctor") +
        SUMIFS(AR886:AR926, AY886:AY926, INDIRECT("AE" &amp; ROW()), AP886:AP926, "📦", AS886:AS926, "Exonerado Doctor")
    ) / 2
) -
(
    (
        SUMIFS(AR886:AR926, AY886:AY926, INDIRECT("AE" &amp; ROW()), AP886:AP926, "💲", AS886:AS926, "") +
        SUMIFS(AR886:AR926, AY886:AY926, INDIRECT("AE" &amp; ROW()), AP886:AP926, "📦", AS886:AS926, "")
    ) / 2
)</f>
        <v>0</v>
      </c>
      <c r="AL924" s="140">
        <f t="array" aca="1" ref="AL924" ca="1">(
    SUMIFS(AR886:AR926, AY886:AY926, INDIRECT("AE" &amp; ROW()), AP886:AP926, "💲") +
    SUMIFS(AR886:AR926, AY886:AY926, INDIRECT("AE" &amp; ROW()), AP886:AP926, "📦")
) -
(
    (
        SUMIFS(AR886:AR926, AY886:AY926, INDIRECT("AE" &amp; ROW()), AP886:AP926, "💲", AS886:AS926, "Familiar") +
        SUMIFS(AR886:AR926, AY886:AY926, INDIRECT("AE" &amp; ROW()), AP886:AP926, "📦", AS886:AS926, "Familiar")
    ) / 2
) -
(
    (
        SUMIFS(AR886:AR926, AY886:AY926, INDIRECT("AE" &amp; ROW()), AP886:AP926, "💲", AS886:AS926, "Participante") +
        SUMIFS(AR886:AR926, AY886:AY926, INDIRECT("AE" &amp; ROW()), AP886:AP926, "📦", AS886:AS926, "Participante")
    ) / 2
) -
(
    (
        SUMIFS(AR886:AR926, AY886:AY926, INDIRECT("AE" &amp; ROW()), AP886:AP926, "💲", AS886:AS926, "Empleado") +
        SUMIFS(AR886:AR926, AY886:AY926, INDIRECT("AE" &amp; ROW()), AP886:AP926, "📦", AS886:AS926, "Empleado")
    ) / 2
) -
(
    (
        SUMIFS(AR886:AR926, AY886:AY926, INDIRECT("AE" &amp; ROW()), AP886:AP926, "💲", AS886:AS926, "Exonerado ADH") +
        SUMIFS(AR886:AR926, AY886:AY926, INDIRECT("AE" &amp; ROW()), AP886:AP926, "📦", AS886:AS926, "Exonerado ADH")
    ) / 2
) -
(
    SUMIFS(AR886:AR926, AY886:AY926, INDIRECT("AE" &amp; ROW()), AP886:AP926, "💲", AS886:AS926, "Exonerado Doctor") +
    SUMIFS(AR886:AR926, AY886:AY926, INDIRECT("AE" &amp; ROW()), AP886:AP926, "📦", AS886:AS926, "Exonerado Doctor")
) -
(
    (
        SUMIFS(AR886:AR926, AY886:AY926, INDIRECT("AE" &amp; ROW()), AP886:AP926, "💲", AS886:AS926, "") +
        SUMIFS(AR886:AR926, AY886:AY926, INDIRECT("AE" &amp; ROW()), AP886:AP926, "📦", AS886:AS926, "")
    ) / 2
)</f>
        <v>0</v>
      </c>
      <c r="AM924" s="48"/>
      <c r="AN924" s="156"/>
      <c r="AO924" s="156"/>
      <c r="AP924" s="156"/>
      <c r="AQ924" s="156"/>
      <c r="AR924" s="156"/>
      <c r="AS924" s="156"/>
      <c r="AT924" s="156"/>
      <c r="AU924" s="156"/>
      <c r="AV924" s="156"/>
      <c r="AW924" s="156"/>
      <c r="AX924" s="156"/>
      <c r="AY924" s="156">
        <f>N933</f>
        <v>0</v>
      </c>
      <c r="AZ924" s="48"/>
      <c r="BA924" s="48"/>
      <c r="BB924" s="48"/>
      <c r="BC924" s="48"/>
      <c r="BD924" s="48"/>
      <c r="BE924" s="48"/>
      <c r="BF924" s="48"/>
      <c r="BG924" s="48"/>
      <c r="BH924" s="48"/>
      <c r="BI924" s="48"/>
      <c r="BJ924" s="48"/>
      <c r="BK924" s="48"/>
      <c r="BL924" s="48"/>
      <c r="BM924" s="48"/>
      <c r="BN924" s="48"/>
    </row>
    <row r="925" spans="1:66" ht="11.25" customHeight="1">
      <c r="A925" s="221"/>
      <c r="B925" s="38"/>
      <c r="C925" s="206"/>
      <c r="D925" s="209"/>
      <c r="E925" s="85" t="s">
        <v>46</v>
      </c>
      <c r="F925" s="86"/>
      <c r="G925" s="206"/>
      <c r="H925" s="209"/>
      <c r="I925" s="85" t="s">
        <v>46</v>
      </c>
      <c r="J925" s="108"/>
      <c r="K925" s="206"/>
      <c r="L925" s="209"/>
      <c r="M925" s="85" t="s">
        <v>46</v>
      </c>
      <c r="N925" s="108"/>
      <c r="O925" s="43"/>
      <c r="P925" s="163"/>
      <c r="Q925" s="3"/>
      <c r="R925" s="15"/>
      <c r="S925" s="227" t="str">
        <f>IF(OR(S922="Empleado",S922="Familiar"),"Nombre del Empleado","N° Factura")</f>
        <v>N° Factura</v>
      </c>
      <c r="T925" s="228"/>
      <c r="U925" s="89"/>
      <c r="V925" s="47"/>
      <c r="W925" s="227" t="str">
        <f>IF(OR(W922="Empleado",W922="Familiar"),"Nombre del Empleado","N° Factura")</f>
        <v>N° Factura</v>
      </c>
      <c r="X925" s="228"/>
      <c r="Y925" s="89"/>
      <c r="Z925" s="47"/>
      <c r="AA925" s="227" t="str">
        <f>IF(OR(AA922="Empleado",AA922="Familiar"),"Nombre del Empleado","N° Factura")</f>
        <v>N° Factura</v>
      </c>
      <c r="AB925" s="228"/>
      <c r="AC925" s="111"/>
      <c r="AD925" s="48"/>
      <c r="AE925" s="240" t="s">
        <v>48</v>
      </c>
      <c r="AF925" s="230"/>
      <c r="AG925" s="161">
        <f t="array" aca="1" ref="AG925" ca="1">COUNTIFS(AP886:AP926, "💲", AY886:AY926, INDIRECT("AE" &amp; ROW())) + COUNTIFS(AP886:AP926, "📦", AY886:AY926, INDIRECT("AE" &amp; ROW())) + COUNTIFS(AP886:AP926, "✅", AY886:AY926, INDIRECT("AE" &amp; ROW()))</f>
        <v>0</v>
      </c>
      <c r="AH925" s="162">
        <f t="array" aca="1" ref="AH925" ca="1">COUNTIFS(AP886:AP926, "💲", AY886:AY926, INDIRECT("AE" &amp; ROW())) + COUNTIFS(AP886:AP926, "📦", AY886:AY926, INDIRECT("AE" &amp; ROW()))</f>
        <v>0</v>
      </c>
      <c r="AI925" s="139">
        <f t="array" aca="1" ref="AI925" ca="1">SUMIFS(AR886:AR926, AY886:AY926, INDIRECT("AE" &amp; ROW()), AP886:AP926, "💲") + SUMIFS(AR886:AR926, AY886:AY926, INDIRECT("AE" &amp; ROW()), AP886:AP926, "📦")</f>
        <v>0</v>
      </c>
      <c r="AJ925" s="139">
        <f t="array" aca="1" ref="AJ925" ca="1">(
    SUMIFS(AR886:AR926, AY886:AY926, INDIRECT("AE" &amp; ROW()), AP886:AP926, "💲") +
    SUMIFS(AR886:AR926, AY886:AY926, INDIRECT("AE" &amp; ROW()), AP886:AP926, "📦")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
        SUMIFS(AR886:AR926, AY886:AY926, INDIRECT("AE" &amp; ROW()), AP886:AP926, "💲", AS886:AS926, "Familiar") +
        SUMIFS(AR886:AR926, AY886:AY926, INDIRECT("AE" &amp; ROW()), AP886:AP926, "📦", AS886:AS926, "Familiar")
    ) / 2
)  -
(
    (
        SUMIFS(AR886:AR926, AY886:AY926, INDIRECT("AE" &amp; ROW()), AP886:AP926, "💲", AS886:AS926, "Exonerado ADH") +
        SUMIFS(AR886:AR926, AY886:AY926, INDIRECT("AE" &amp; ROW()), AP886:AP926, "📦", AS886:AS926, "Exonerado ADH")
    ) / 2
)  -
(
    (
        SUMIFS(AR886:AR926, AY886:AY926, INDIRECT("AE" &amp; ROW()), AP886:AP926, "💲", AS886:AS926, "Exonerado Doctor") +
        SUMIFS(AR886:AR926, AY886:AY926, INDIRECT("AE" &amp; ROW()), AP886:AP926, "📦", AS886:AS926, "Exonerado Doctor")
    ) / 2
)</f>
        <v>0</v>
      </c>
      <c r="AK925" s="139">
        <f t="array" aca="1" ref="AK925" ca="1">(
    SUMIFS(AR886:AR926, AY886:AY926, INDIRECT("AE" &amp; ROW()), AP886:AP926, "💲") +
    SUMIFS(AR886:AR926, AY886:AY926, INDIRECT("AE" &amp; ROW()), AP886:AP926, "📦")
) -
(
    SUMIFS(AR886:AR926, AY886:AY926, INDIRECT("AE" &amp; ROW()), AP886:AP926, "💲", AS886:AS926, "Familiar") +
    SUMIFS(AR886:AR926, AY886:AY926, INDIRECT("AE" &amp; ROW()), AP886:AP926, "📦", AS886:AS926, "Familiar")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SUMIFS(AR886:AR926, AY886:AY926, INDIRECT("AE" &amp; ROW()), AP886:AP926, "💲", AS886:AS926, "Exonerado ADH") +
    SUMIFS(AR886:AR926, AY886:AY926, INDIRECT("AE" &amp; ROW()), AP886:AP926, "📦", AS886:AS926, "Exonerado ADH")
) -
(
    (
        SUMIFS(AR886:AR926, AY886:AY926, INDIRECT("AE" &amp; ROW()), AP886:AP926, "💲", AS886:AS926, "Exonerado Doctor") +
        SUMIFS(AR886:AR926, AY886:AY926, INDIRECT("AE" &amp; ROW()), AP886:AP926, "📦", AS886:AS926, "Exonerado Doctor")
    ) / 2
) -
(
    (
        SUMIFS(AR886:AR926, AY886:AY926, INDIRECT("AE" &amp; ROW()), AP886:AP926, "💲", AS886:AS926, "") +
        SUMIFS(AR886:AR926, AY886:AY926, INDIRECT("AE" &amp; ROW()), AP886:AP926, "📦", AS886:AS926, "")
    ) / 2
)</f>
        <v>0</v>
      </c>
      <c r="AL925" s="140">
        <f t="array" aca="1" ref="AL925" ca="1">(
    SUMIFS(AR886:AR926, AY886:AY926, INDIRECT("AE" &amp; ROW()), AP886:AP926, "💲") +
    SUMIFS(AR886:AR926, AY886:AY926, INDIRECT("AE" &amp; ROW()), AP886:AP926, "📦")
) -
(
    (
        SUMIFS(AR886:AR926, AY886:AY926, INDIRECT("AE" &amp; ROW()), AP886:AP926, "💲", AS886:AS926, "Familiar") +
        SUMIFS(AR886:AR926, AY886:AY926, INDIRECT("AE" &amp; ROW()), AP886:AP926, "📦", AS886:AS926, "Familiar")
    ) / 2
) -
(
    (
        SUMIFS(AR886:AR926, AY886:AY926, INDIRECT("AE" &amp; ROW()), AP886:AP926, "💲", AS886:AS926, "Participante") +
        SUMIFS(AR886:AR926, AY886:AY926, INDIRECT("AE" &amp; ROW()), AP886:AP926, "📦", AS886:AS926, "Participante")
    ) / 2
) -
(
    (
        SUMIFS(AR886:AR926, AY886:AY926, INDIRECT("AE" &amp; ROW()), AP886:AP926, "💲", AS886:AS926, "Empleado") +
        SUMIFS(AR886:AR926, AY886:AY926, INDIRECT("AE" &amp; ROW()), AP886:AP926, "📦", AS886:AS926, "Empleado")
    ) / 2
) -
(
    (
        SUMIFS(AR886:AR926, AY886:AY926, INDIRECT("AE" &amp; ROW()), AP886:AP926, "💲", AS886:AS926, "Exonerado ADH") +
        SUMIFS(AR886:AR926, AY886:AY926, INDIRECT("AE" &amp; ROW()), AP886:AP926, "📦", AS886:AS926, "Exonerado ADH")
    ) / 2
) -
(
    SUMIFS(AR886:AR926, AY886:AY926, INDIRECT("AE" &amp; ROW()), AP886:AP926, "💲", AS886:AS926, "Exonerado Doctor") +
    SUMIFS(AR886:AR926, AY886:AY926, INDIRECT("AE" &amp; ROW()), AP886:AP926, "📦", AS886:AS926, "Exonerado Doctor")
) -
(
    (
        SUMIFS(AR886:AR926, AY886:AY926, INDIRECT("AE" &amp; ROW()), AP886:AP926, "💲", AS886:AS926, "") +
        SUMIFS(AR886:AR926, AY886:AY926, INDIRECT("AE" &amp; ROW()), AP886:AP926, "📦", AS886:AS926, "")
    ) / 2
)</f>
        <v>0</v>
      </c>
      <c r="AM925" s="48"/>
      <c r="AN925" s="156"/>
      <c r="AO925" s="156"/>
      <c r="AP925" s="156"/>
      <c r="AQ925" s="156"/>
      <c r="AR925" s="156"/>
      <c r="AS925" s="156"/>
      <c r="AT925" s="156"/>
      <c r="AU925" s="156"/>
      <c r="AV925" s="156"/>
      <c r="AW925" s="156"/>
      <c r="AX925" s="156"/>
      <c r="AY925" s="156">
        <f>N937</f>
        <v>0</v>
      </c>
      <c r="AZ925" s="48"/>
      <c r="BA925" s="48"/>
      <c r="BB925" s="48"/>
      <c r="BC925" s="48"/>
      <c r="BD925" s="48"/>
      <c r="BE925" s="48"/>
      <c r="BF925" s="48"/>
      <c r="BG925" s="48"/>
      <c r="BH925" s="48"/>
      <c r="BI925" s="48"/>
      <c r="BJ925" s="48"/>
      <c r="BK925" s="48"/>
      <c r="BL925" s="48"/>
      <c r="BM925" s="48"/>
      <c r="BN925" s="48"/>
    </row>
    <row r="926" spans="1:66" ht="11.25" customHeight="1">
      <c r="A926" s="222">
        <f>A922+$Q$13/1440</f>
        <v>0.74999999999999978</v>
      </c>
      <c r="B926" s="38"/>
      <c r="C926" s="204"/>
      <c r="D926" s="207"/>
      <c r="E926" s="40" t="s">
        <v>36</v>
      </c>
      <c r="F926" s="42" t="str">
        <f>IF(D926&lt;&gt;"", VLOOKUP(D926,'Base de Datos'!$A$2:$D1268,2,FALSE()),"")</f>
        <v/>
      </c>
      <c r="G926" s="204"/>
      <c r="H926" s="216"/>
      <c r="I926" s="40" t="s">
        <v>36</v>
      </c>
      <c r="J926" s="42" t="str">
        <f>IF(H926&lt;&gt;"", VLOOKUP(H926,'Base de Datos'!$A$2:$D1268,2,FALSE()),"")</f>
        <v/>
      </c>
      <c r="K926" s="204"/>
      <c r="L926" s="216"/>
      <c r="M926" s="40" t="s">
        <v>36</v>
      </c>
      <c r="N926" s="42" t="str">
        <f>IF(L926&lt;&gt;"", VLOOKUP(L926,'Base de Datos'!$A$2:$D1268,2,FALSE()),"")</f>
        <v/>
      </c>
      <c r="O926" s="43"/>
      <c r="P926" s="163"/>
      <c r="Q926" s="3"/>
      <c r="R926" s="15"/>
      <c r="S926" s="45"/>
      <c r="T926" s="45" t="s">
        <v>37</v>
      </c>
      <c r="U926" s="46"/>
      <c r="V926" s="47"/>
      <c r="W926" s="45"/>
      <c r="X926" s="45" t="s">
        <v>37</v>
      </c>
      <c r="Y926" s="46"/>
      <c r="Z926" s="47"/>
      <c r="AA926" s="45"/>
      <c r="AB926" s="45" t="s">
        <v>37</v>
      </c>
      <c r="AC926" s="46"/>
      <c r="AD926" s="48"/>
      <c r="AE926" s="240" t="s">
        <v>49</v>
      </c>
      <c r="AF926" s="230"/>
      <c r="AG926" s="161">
        <f t="array" aca="1" ref="AG926" ca="1">COUNTIFS(AP886:AP926, "💲", AY886:AY926, INDIRECT("AE" &amp; ROW())) + COUNTIFS(AP886:AP926, "📦", AY886:AY926, INDIRECT("AE" &amp; ROW())) + COUNTIFS(AP886:AP926, "✅", AY886:AY926, INDIRECT("AE" &amp; ROW()))</f>
        <v>0</v>
      </c>
      <c r="AH926" s="162">
        <f t="array" aca="1" ref="AH926" ca="1">COUNTIFS(AP886:AP926, "💲", AY886:AY926, INDIRECT("AE" &amp; ROW())) + COUNTIFS(AP886:AP926, "📦", AY886:AY926, INDIRECT("AE" &amp; ROW()))</f>
        <v>0</v>
      </c>
      <c r="AI926" s="139">
        <f t="array" aca="1" ref="AI926" ca="1">SUMIFS(AR886:AR926, AY886:AY926, INDIRECT("AE" &amp; ROW()), AP886:AP926, "💲") + SUMIFS(AR886:AR926, AY886:AY926, INDIRECT("AE" &amp; ROW()), AP886:AP926, "📦")</f>
        <v>0</v>
      </c>
      <c r="AJ926" s="139">
        <f t="array" aca="1" ref="AJ926" ca="1">(
    SUMIFS(AR886:AR926, AY886:AY926, INDIRECT("AE" &amp; ROW()), AP886:AP926, "💲") +
    SUMIFS(AR886:AR926, AY886:AY926, INDIRECT("AE" &amp; ROW()), AP886:AP926, "📦")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
        SUMIFS(AR886:AR926, AY886:AY926, INDIRECT("AE" &amp; ROW()), AP886:AP926, "💲", AS886:AS926, "Familiar") +
        SUMIFS(AR886:AR926, AY886:AY926, INDIRECT("AE" &amp; ROW()), AP886:AP926, "📦", AS886:AS926, "Familiar")
    ) / 2
)  -
(
    (
        SUMIFS(AR886:AR926, AY886:AY926, INDIRECT("AE" &amp; ROW()), AP886:AP926, "💲", AS886:AS926, "Exonerado ADH") +
        SUMIFS(AR886:AR926, AY886:AY926, INDIRECT("AE" &amp; ROW()), AP886:AP926, "📦", AS886:AS926, "Exonerado ADH")
    ) / 2
)  -
(
    (
        SUMIFS(AR886:AR926, AY886:AY926, INDIRECT("AE" &amp; ROW()), AP886:AP926, "💲", AS886:AS926, "Exonerado Doctor") +
        SUMIFS(AR886:AR926, AY886:AY926, INDIRECT("AE" &amp; ROW()), AP886:AP926, "📦", AS886:AS926, "Exonerado Doctor")
    ) / 2
)</f>
        <v>0</v>
      </c>
      <c r="AK926" s="139">
        <f t="array" aca="1" ref="AK926" ca="1">(
    SUMIFS(AR886:AR926, AY886:AY926, INDIRECT("AE" &amp; ROW()), AP886:AP926, "💲") +
    SUMIFS(AR886:AR926, AY886:AY926, INDIRECT("AE" &amp; ROW()), AP886:AP926, "📦")
) -
(
    SUMIFS(AR886:AR926, AY886:AY926, INDIRECT("AE" &amp; ROW()), AP886:AP926, "💲", AS886:AS926, "Familiar") +
    SUMIFS(AR886:AR926, AY886:AY926, INDIRECT("AE" &amp; ROW()), AP886:AP926, "📦", AS886:AS926, "Familiar")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SUMIFS(AR886:AR926, AY886:AY926, INDIRECT("AE" &amp; ROW()), AP886:AP926, "💲", AS886:AS926, "Exonerado ADH") +
    SUMIFS(AR886:AR926, AY886:AY926, INDIRECT("AE" &amp; ROW()), AP886:AP926, "📦", AS886:AS926, "Exonerado ADH")
) -
(
    (
        SUMIFS(AR886:AR926, AY886:AY926, INDIRECT("AE" &amp; ROW()), AP886:AP926, "💲", AS886:AS926, "Exonerado Doctor") +
        SUMIFS(AR886:AR926, AY886:AY926, INDIRECT("AE" &amp; ROW()), AP886:AP926, "📦", AS886:AS926, "Exonerado Doctor")
    ) / 2
) -
(
    (
        SUMIFS(AR886:AR926, AY886:AY926, INDIRECT("AE" &amp; ROW()), AP886:AP926, "💲", AS886:AS926, "") +
        SUMIFS(AR886:AR926, AY886:AY926, INDIRECT("AE" &amp; ROW()), AP886:AP926, "📦", AS886:AS926, "")
    ) / 2
)</f>
        <v>0</v>
      </c>
      <c r="AL926" s="140">
        <f t="array" aca="1" ref="AL926" ca="1">(
    SUMIFS(AR886:AR926, AY886:AY926, INDIRECT("AE" &amp; ROW()), AP886:AP926, "💲") +
    SUMIFS(AR886:AR926, AY886:AY926, INDIRECT("AE" &amp; ROW()), AP886:AP926, "📦")
) -
(
    (
        SUMIFS(AR886:AR926, AY886:AY926, INDIRECT("AE" &amp; ROW()), AP886:AP926, "💲", AS886:AS926, "Familiar") +
        SUMIFS(AR886:AR926, AY886:AY926, INDIRECT("AE" &amp; ROW()), AP886:AP926, "📦", AS886:AS926, "Familiar")
    ) / 2
) -
(
    (
        SUMIFS(AR886:AR926, AY886:AY926, INDIRECT("AE" &amp; ROW()), AP886:AP926, "💲", AS886:AS926, "Participante") +
        SUMIFS(AR886:AR926, AY886:AY926, INDIRECT("AE" &amp; ROW()), AP886:AP926, "📦", AS886:AS926, "Participante")
    ) / 2
) -
(
    (
        SUMIFS(AR886:AR926, AY886:AY926, INDIRECT("AE" &amp; ROW()), AP886:AP926, "💲", AS886:AS926, "Empleado") +
        SUMIFS(AR886:AR926, AY886:AY926, INDIRECT("AE" &amp; ROW()), AP886:AP926, "📦", AS886:AS926, "Empleado")
    ) / 2
) -
(
    (
        SUMIFS(AR886:AR926, AY886:AY926, INDIRECT("AE" &amp; ROW()), AP886:AP926, "💲", AS886:AS926, "Exonerado ADH") +
        SUMIFS(AR886:AR926, AY886:AY926, INDIRECT("AE" &amp; ROW()), AP886:AP926, "📦", AS886:AS926, "Exonerado ADH")
    ) / 2
) -
(
    SUMIFS(AR886:AR926, AY886:AY926, INDIRECT("AE" &amp; ROW()), AP886:AP926, "💲", AS886:AS926, "Exonerado Doctor") +
    SUMIFS(AR886:AR926, AY886:AY926, INDIRECT("AE" &amp; ROW()), AP886:AP926, "📦", AS886:AS926, "Exonerado Doctor")
) -
(
    (
        SUMIFS(AR886:AR926, AY886:AY926, INDIRECT("AE" &amp; ROW()), AP886:AP926, "💲", AS886:AS926, "") +
        SUMIFS(AR886:AR926, AY886:AY926, INDIRECT("AE" &amp; ROW()), AP886:AP926, "📦", AS886:AS926, "")
    ) / 2
)</f>
        <v>0</v>
      </c>
      <c r="AM926" s="48"/>
      <c r="AN926" s="156"/>
      <c r="AO926" s="156"/>
      <c r="AP926" s="156"/>
      <c r="AQ926" s="156"/>
      <c r="AR926" s="156"/>
      <c r="AS926" s="156"/>
      <c r="AT926" s="156"/>
      <c r="AU926" s="156"/>
      <c r="AV926" s="156"/>
      <c r="AW926" s="156"/>
      <c r="AX926" s="156"/>
      <c r="AY926" s="156"/>
      <c r="AZ926" s="48"/>
      <c r="BA926" s="48"/>
      <c r="BB926" s="48"/>
      <c r="BC926" s="48"/>
      <c r="BD926" s="48"/>
      <c r="BE926" s="48"/>
      <c r="BF926" s="48"/>
      <c r="BG926" s="48"/>
      <c r="BH926" s="48"/>
      <c r="BI926" s="48"/>
      <c r="BJ926" s="48"/>
      <c r="BK926" s="48"/>
      <c r="BL926" s="48"/>
      <c r="BM926" s="48"/>
      <c r="BN926" s="48"/>
    </row>
    <row r="927" spans="1:66" ht="11.25" customHeight="1">
      <c r="A927" s="220"/>
      <c r="B927" s="38"/>
      <c r="C927" s="205"/>
      <c r="D927" s="208"/>
      <c r="E927" s="57" t="s">
        <v>42</v>
      </c>
      <c r="F927" s="58" t="str">
        <f>IF(D926&lt;&gt;"", VLOOKUP(D926,'Base de Datos'!$A$2:$D1268,3,FALSE()),"")</f>
        <v/>
      </c>
      <c r="G927" s="205"/>
      <c r="H927" s="208"/>
      <c r="I927" s="57" t="s">
        <v>42</v>
      </c>
      <c r="J927" s="58" t="str">
        <f>IF(H926&lt;&gt;"", VLOOKUP(H926,'Base de Datos'!$A$2:$D1268,3,FALSE()),"")</f>
        <v/>
      </c>
      <c r="K927" s="205"/>
      <c r="L927" s="208"/>
      <c r="M927" s="57" t="s">
        <v>42</v>
      </c>
      <c r="N927" s="58" t="str">
        <f>IF(L926&lt;&gt;"", VLOOKUP(L926,'Base de Datos'!$A$2:$D1268,3,FALSE()),"")</f>
        <v/>
      </c>
      <c r="O927" s="43"/>
      <c r="P927" s="163"/>
      <c r="Q927" s="3"/>
      <c r="R927" s="15"/>
      <c r="S927" s="229"/>
      <c r="T927" s="230"/>
      <c r="U927" s="59"/>
      <c r="V927" s="47"/>
      <c r="W927" s="229"/>
      <c r="X927" s="230"/>
      <c r="Y927" s="59"/>
      <c r="Z927" s="47"/>
      <c r="AA927" s="229"/>
      <c r="AB927" s="230"/>
      <c r="AC927" s="59"/>
      <c r="AD927" s="48"/>
      <c r="AE927" s="240" t="s">
        <v>51</v>
      </c>
      <c r="AF927" s="230"/>
      <c r="AG927" s="161">
        <f t="array" aca="1" ref="AG927" ca="1">COUNTIFS(AP886:AP926, "💲", AY886:AY926, INDIRECT("AE" &amp; ROW())) + COUNTIFS(AP886:AP926, "📦", AY886:AY926, INDIRECT("AE" &amp; ROW())) + COUNTIFS(AP886:AP926, "✅", AY886:AY926, INDIRECT("AE" &amp; ROW()))</f>
        <v>0</v>
      </c>
      <c r="AH927" s="162">
        <f t="array" aca="1" ref="AH927" ca="1">COUNTIFS(AP886:AP926, "💲", AY886:AY926, INDIRECT("AE" &amp; ROW())) + COUNTIFS(AP886:AP926, "📦", AY886:AY926, INDIRECT("AE" &amp; ROW()))</f>
        <v>0</v>
      </c>
      <c r="AI927" s="139">
        <f t="array" aca="1" ref="AI927" ca="1">SUMIFS(AR886:AR926, AY886:AY926, INDIRECT("AE" &amp; ROW()), AP886:AP926, "💲") + SUMIFS(AR886:AR926, AY886:AY926, INDIRECT("AE" &amp; ROW()), AP886:AP926, "📦")</f>
        <v>0</v>
      </c>
      <c r="AJ927" s="139">
        <f t="array" aca="1" ref="AJ927" ca="1">(
    SUMIFS(AR886:AR926, AY886:AY926, INDIRECT("AE" &amp; ROW()), AP886:AP926, "💲") +
    SUMIFS(AR886:AR926, AY886:AY926, INDIRECT("AE" &amp; ROW()), AP886:AP926, "📦")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
        SUMIFS(AR886:AR926, AY886:AY926, INDIRECT("AE" &amp; ROW()), AP886:AP926, "💲", AS886:AS926, "Familiar") +
        SUMIFS(AR886:AR926, AY886:AY926, INDIRECT("AE" &amp; ROW()), AP886:AP926, "📦", AS886:AS926, "Familiar")
    ) / 2
)  -
(
    (
        SUMIFS(AR886:AR926, AY886:AY926, INDIRECT("AE" &amp; ROW()), AP886:AP926, "💲", AS886:AS926, "Exonerado ADH") +
        SUMIFS(AR886:AR926, AY886:AY926, INDIRECT("AE" &amp; ROW()), AP886:AP926, "📦", AS886:AS926, "Exonerado ADH")
    ) / 2
)  -
(
    (
        SUMIFS(AR886:AR926, AY886:AY926, INDIRECT("AE" &amp; ROW()), AP886:AP926, "💲", AS886:AS926, "Exonerado Doctor") +
        SUMIFS(AR886:AR926, AY886:AY926, INDIRECT("AE" &amp; ROW()), AP886:AP926, "📦", AS886:AS926, "Exonerado Doctor")
    ) / 2
)</f>
        <v>0</v>
      </c>
      <c r="AK927" s="139">
        <f t="array" aca="1" ref="AK927" ca="1">(
    SUMIFS(AR886:AR926, AY886:AY926, INDIRECT("AE" &amp; ROW()), AP886:AP926, "💲") +
    SUMIFS(AR886:AR926, AY886:AY926, INDIRECT("AE" &amp; ROW()), AP886:AP926, "📦")
) -
(
    SUMIFS(AR886:AR926, AY886:AY926, INDIRECT("AE" &amp; ROW()), AP886:AP926, "💲", AS886:AS926, "Familiar") +
    SUMIFS(AR886:AR926, AY886:AY926, INDIRECT("AE" &amp; ROW()), AP886:AP926, "📦", AS886:AS926, "Familiar")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SUMIFS(AR886:AR926, AY886:AY926, INDIRECT("AE" &amp; ROW()), AP886:AP926, "💲", AS886:AS926, "Exonerado ADH") +
    SUMIFS(AR886:AR926, AY886:AY926, INDIRECT("AE" &amp; ROW()), AP886:AP926, "📦", AS886:AS926, "Exonerado ADH")
) -
(
    (
        SUMIFS(AR886:AR926, AY886:AY926, INDIRECT("AE" &amp; ROW()), AP886:AP926, "💲", AS886:AS926, "Exonerado Doctor") +
        SUMIFS(AR886:AR926, AY886:AY926, INDIRECT("AE" &amp; ROW()), AP886:AP926, "📦", AS886:AS926, "Exonerado Doctor")
    ) / 2
) -
(
    (
        SUMIFS(AR886:AR926, AY886:AY926, INDIRECT("AE" &amp; ROW()), AP886:AP926, "💲", AS886:AS926, "") +
        SUMIFS(AR886:AR926, AY886:AY926, INDIRECT("AE" &amp; ROW()), AP886:AP926, "📦", AS886:AS926, "")
    ) / 2
)</f>
        <v>0</v>
      </c>
      <c r="AL927" s="140">
        <f t="array" aca="1" ref="AL927" ca="1">(
    SUMIFS(AR886:AR926, AY886:AY926, INDIRECT("AE" &amp; ROW()), AP886:AP926, "💲") +
    SUMIFS(AR886:AR926, AY886:AY926, INDIRECT("AE" &amp; ROW()), AP886:AP926, "📦")
) -
(
    (
        SUMIFS(AR886:AR926, AY886:AY926, INDIRECT("AE" &amp; ROW()), AP886:AP926, "💲", AS886:AS926, "Familiar") +
        SUMIFS(AR886:AR926, AY886:AY926, INDIRECT("AE" &amp; ROW()), AP886:AP926, "📦", AS886:AS926, "Familiar")
    ) / 2
) -
(
    (
        SUMIFS(AR886:AR926, AY886:AY926, INDIRECT("AE" &amp; ROW()), AP886:AP926, "💲", AS886:AS926, "Participante") +
        SUMIFS(AR886:AR926, AY886:AY926, INDIRECT("AE" &amp; ROW()), AP886:AP926, "📦", AS886:AS926, "Participante")
    ) / 2
) -
(
    (
        SUMIFS(AR886:AR926, AY886:AY926, INDIRECT("AE" &amp; ROW()), AP886:AP926, "💲", AS886:AS926, "Empleado") +
        SUMIFS(AR886:AR926, AY886:AY926, INDIRECT("AE" &amp; ROW()), AP886:AP926, "📦", AS886:AS926, "Empleado")
    ) / 2
) -
(
    (
        SUMIFS(AR886:AR926, AY886:AY926, INDIRECT("AE" &amp; ROW()), AP886:AP926, "💲", AS886:AS926, "Exonerado ADH") +
        SUMIFS(AR886:AR926, AY886:AY926, INDIRECT("AE" &amp; ROW()), AP886:AP926, "📦", AS886:AS926, "Exonerado ADH")
    ) / 2
) -
(
    SUMIFS(AR886:AR926, AY886:AY926, INDIRECT("AE" &amp; ROW()), AP886:AP926, "💲", AS886:AS926, "Exonerado Doctor") +
    SUMIFS(AR886:AR926, AY886:AY926, INDIRECT("AE" &amp; ROW()), AP886:AP926, "📦", AS886:AS926, "Exonerado Doctor")
) -
(
    (
        SUMIFS(AR886:AR926, AY886:AY926, INDIRECT("AE" &amp; ROW()), AP886:AP926, "💲", AS886:AS926, "") +
        SUMIFS(AR886:AR926, AY886:AY926, INDIRECT("AE" &amp; ROW()), AP886:AP926, "📦", AS886:AS926, "")
    ) / 2
)</f>
        <v>0</v>
      </c>
      <c r="AM927" s="48"/>
      <c r="AN927" s="48"/>
      <c r="AO927" s="48"/>
      <c r="AP927" s="48"/>
      <c r="AQ927" s="48"/>
      <c r="AR927" s="48"/>
      <c r="AS927" s="48"/>
      <c r="AT927" s="48"/>
      <c r="AU927" s="48"/>
      <c r="AV927" s="48"/>
      <c r="AW927" s="48"/>
      <c r="AX927" s="48"/>
      <c r="AY927" s="48"/>
      <c r="AZ927" s="48"/>
      <c r="BA927" s="48"/>
      <c r="BB927" s="48"/>
      <c r="BC927" s="48"/>
      <c r="BD927" s="48"/>
      <c r="BE927" s="48"/>
      <c r="BF927" s="48"/>
      <c r="BG927" s="48"/>
      <c r="BH927" s="48"/>
      <c r="BI927" s="48"/>
      <c r="BJ927" s="48"/>
      <c r="BK927" s="48"/>
      <c r="BL927" s="48"/>
      <c r="BM927" s="48"/>
      <c r="BN927" s="48"/>
    </row>
    <row r="928" spans="1:66" ht="11.25" customHeight="1">
      <c r="A928" s="220"/>
      <c r="B928" s="38"/>
      <c r="C928" s="205"/>
      <c r="D928" s="208"/>
      <c r="E928" s="57" t="s">
        <v>44</v>
      </c>
      <c r="F928" s="58" t="str">
        <f>IF(D926&lt;&gt;"", VLOOKUP(D926,'Base de Datos'!$A$2:$D1268,4,FALSE()),"")</f>
        <v/>
      </c>
      <c r="G928" s="205"/>
      <c r="H928" s="208"/>
      <c r="I928" s="57" t="s">
        <v>44</v>
      </c>
      <c r="J928" s="58" t="str">
        <f>IF(H926&lt;&gt;"", VLOOKUP(H926,'Base de Datos'!$A$2:$D1268,4,FALSE()),"")</f>
        <v/>
      </c>
      <c r="K928" s="205"/>
      <c r="L928" s="208"/>
      <c r="M928" s="57" t="s">
        <v>44</v>
      </c>
      <c r="N928" s="58" t="str">
        <f>IF(L926&lt;&gt;"", VLOOKUP(L926,'Base de Datos'!$A$2:$D1268,4,FALSE()),"")</f>
        <v/>
      </c>
      <c r="O928" s="43"/>
      <c r="P928" s="163"/>
      <c r="Q928" s="3"/>
      <c r="R928" s="15"/>
      <c r="S928" s="229"/>
      <c r="T928" s="230"/>
      <c r="U928" s="59"/>
      <c r="V928" s="47"/>
      <c r="W928" s="229"/>
      <c r="X928" s="230"/>
      <c r="Y928" s="59"/>
      <c r="Z928" s="47"/>
      <c r="AA928" s="229"/>
      <c r="AB928" s="230"/>
      <c r="AC928" s="59"/>
      <c r="AD928" s="48"/>
      <c r="AE928" s="240" t="s">
        <v>55</v>
      </c>
      <c r="AF928" s="230"/>
      <c r="AG928" s="161">
        <f t="array" aca="1" ref="AG928" ca="1">COUNTIFS(AP886:AP926, "💲", AY886:AY926, INDIRECT("AE" &amp; ROW())) + COUNTIFS(AP886:AP926, "📦", AY886:AY926, INDIRECT("AE" &amp; ROW())) + COUNTIFS(AP886:AP926, "✅", AY886:AY926, INDIRECT("AE" &amp; ROW()))</f>
        <v>0</v>
      </c>
      <c r="AH928" s="162">
        <f t="array" aca="1" ref="AH928" ca="1">COUNTIFS(AP886:AP926, "💲", AY886:AY926, INDIRECT("AE" &amp; ROW())) + COUNTIFS(AP886:AP926, "📦", AY886:AY926, INDIRECT("AE" &amp; ROW()))</f>
        <v>0</v>
      </c>
      <c r="AI928" s="139">
        <f t="array" aca="1" ref="AI928" ca="1">SUMIFS(AR886:AR926, AY886:AY926, INDIRECT("AE" &amp; ROW()), AP886:AP926, "💲") + SUMIFS(AR886:AR926, AY886:AY926, INDIRECT("AE" &amp; ROW()), AP886:AP926, "📦")</f>
        <v>0</v>
      </c>
      <c r="AJ928" s="139">
        <f t="array" aca="1" ref="AJ928" ca="1">(
    SUMIFS(AR886:AR926, AY886:AY926, INDIRECT("AE" &amp; ROW()), AP886:AP926, "💲") +
    SUMIFS(AR886:AR926, AY886:AY926, INDIRECT("AE" &amp; ROW()), AP886:AP926, "📦")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
        SUMIFS(AR886:AR926, AY886:AY926, INDIRECT("AE" &amp; ROW()), AP886:AP926, "💲", AS886:AS926, "Familiar") +
        SUMIFS(AR886:AR926, AY886:AY926, INDIRECT("AE" &amp; ROW()), AP886:AP926, "📦", AS886:AS926, "Familiar")
    ) / 2
)  -
(
    (
        SUMIFS(AR886:AR926, AY886:AY926, INDIRECT("AE" &amp; ROW()), AP886:AP926, "💲", AS886:AS926, "Exonerado ADH") +
        SUMIFS(AR886:AR926, AY886:AY926, INDIRECT("AE" &amp; ROW()), AP886:AP926, "📦", AS886:AS926, "Exonerado ADH")
    ) / 2
)  -
(
    (
        SUMIFS(AR886:AR926, AY886:AY926, INDIRECT("AE" &amp; ROW()), AP886:AP926, "💲", AS886:AS926, "Exonerado Doctor") +
        SUMIFS(AR886:AR926, AY886:AY926, INDIRECT("AE" &amp; ROW()), AP886:AP926, "📦", AS886:AS926, "Exonerado Doctor")
    ) / 2
)</f>
        <v>0</v>
      </c>
      <c r="AK928" s="139">
        <f t="array" aca="1" ref="AK928" ca="1">(
    SUMIFS(AR886:AR926, AY886:AY926, INDIRECT("AE" &amp; ROW()), AP886:AP926, "💲") +
    SUMIFS(AR886:AR926, AY886:AY926, INDIRECT("AE" &amp; ROW()), AP886:AP926, "📦")
) -
(
    SUMIFS(AR886:AR926, AY886:AY926, INDIRECT("AE" &amp; ROW()), AP886:AP926, "💲", AS886:AS926, "Familiar") +
    SUMIFS(AR886:AR926, AY886:AY926, INDIRECT("AE" &amp; ROW()), AP886:AP926, "📦", AS886:AS926, "Familiar")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SUMIFS(AR886:AR926, AY886:AY926, INDIRECT("AE" &amp; ROW()), AP886:AP926, "💲", AS886:AS926, "Exonerado ADH") +
    SUMIFS(AR886:AR926, AY886:AY926, INDIRECT("AE" &amp; ROW()), AP886:AP926, "📦", AS886:AS926, "Exonerado ADH")
) -
(
    (
        SUMIFS(AR886:AR926, AY886:AY926, INDIRECT("AE" &amp; ROW()), AP886:AP926, "💲", AS886:AS926, "Exonerado Doctor") +
        SUMIFS(AR886:AR926, AY886:AY926, INDIRECT("AE" &amp; ROW()), AP886:AP926, "📦", AS886:AS926, "Exonerado Doctor")
    ) / 2
) -
(
    (
        SUMIFS(AR886:AR926, AY886:AY926, INDIRECT("AE" &amp; ROW()), AP886:AP926, "💲", AS886:AS926, "") +
        SUMIFS(AR886:AR926, AY886:AY926, INDIRECT("AE" &amp; ROW()), AP886:AP926, "📦", AS886:AS926, "")
    ) / 2
)</f>
        <v>0</v>
      </c>
      <c r="AL928" s="140">
        <f t="array" aca="1" ref="AL928" ca="1">(
    SUMIFS(AR886:AR926, AY886:AY926, INDIRECT("AE" &amp; ROW()), AP886:AP926, "💲") +
    SUMIFS(AR886:AR926, AY886:AY926, INDIRECT("AE" &amp; ROW()), AP886:AP926, "📦")
) -
(
    (
        SUMIFS(AR886:AR926, AY886:AY926, INDIRECT("AE" &amp; ROW()), AP886:AP926, "💲", AS886:AS926, "Familiar") +
        SUMIFS(AR886:AR926, AY886:AY926, INDIRECT("AE" &amp; ROW()), AP886:AP926, "📦", AS886:AS926, "Familiar")
    ) / 2
) -
(
    (
        SUMIFS(AR886:AR926, AY886:AY926, INDIRECT("AE" &amp; ROW()), AP886:AP926, "💲", AS886:AS926, "Participante") +
        SUMIFS(AR886:AR926, AY886:AY926, INDIRECT("AE" &amp; ROW()), AP886:AP926, "📦", AS886:AS926, "Participante")
    ) / 2
) -
(
    (
        SUMIFS(AR886:AR926, AY886:AY926, INDIRECT("AE" &amp; ROW()), AP886:AP926, "💲", AS886:AS926, "Empleado") +
        SUMIFS(AR886:AR926, AY886:AY926, INDIRECT("AE" &amp; ROW()), AP886:AP926, "📦", AS886:AS926, "Empleado")
    ) / 2
) -
(
    (
        SUMIFS(AR886:AR926, AY886:AY926, INDIRECT("AE" &amp; ROW()), AP886:AP926, "💲", AS886:AS926, "Exonerado ADH") +
        SUMIFS(AR886:AR926, AY886:AY926, INDIRECT("AE" &amp; ROW()), AP886:AP926, "📦", AS886:AS926, "Exonerado ADH")
    ) / 2
) -
(
    SUMIFS(AR886:AR926, AY886:AY926, INDIRECT("AE" &amp; ROW()), AP886:AP926, "💲", AS886:AS926, "Exonerado Doctor") +
    SUMIFS(AR886:AR926, AY886:AY926, INDIRECT("AE" &amp; ROW()), AP886:AP926, "📦", AS886:AS926, "Exonerado Doctor")
) -
(
    (
        SUMIFS(AR886:AR926, AY886:AY926, INDIRECT("AE" &amp; ROW()), AP886:AP926, "💲", AS886:AS926, "") +
        SUMIFS(AR886:AR926, AY886:AY926, INDIRECT("AE" &amp; ROW()), AP886:AP926, "📦", AS886:AS926, "")
    ) / 2
)</f>
        <v>0</v>
      </c>
      <c r="AM928" s="48"/>
      <c r="AN928" s="48"/>
      <c r="AO928" s="48"/>
      <c r="AP928" s="48"/>
      <c r="AQ928" s="48"/>
      <c r="AR928" s="48"/>
      <c r="AS928" s="48"/>
      <c r="AT928" s="48"/>
      <c r="AU928" s="48"/>
      <c r="AV928" s="48"/>
      <c r="AW928" s="48"/>
      <c r="AX928" s="48"/>
      <c r="AY928" s="48"/>
      <c r="AZ928" s="48"/>
      <c r="BA928" s="48"/>
      <c r="BB928" s="48"/>
      <c r="BC928" s="48"/>
      <c r="BD928" s="48"/>
      <c r="BE928" s="48"/>
      <c r="BF928" s="48"/>
      <c r="BG928" s="48"/>
      <c r="BH928" s="48"/>
      <c r="BI928" s="48"/>
      <c r="BJ928" s="48"/>
      <c r="BK928" s="48"/>
      <c r="BL928" s="48"/>
      <c r="BM928" s="48"/>
      <c r="BN928" s="48"/>
    </row>
    <row r="929" spans="1:66" ht="11.25" customHeight="1">
      <c r="A929" s="221"/>
      <c r="B929" s="38"/>
      <c r="C929" s="206"/>
      <c r="D929" s="209"/>
      <c r="E929" s="85" t="s">
        <v>46</v>
      </c>
      <c r="F929" s="86"/>
      <c r="G929" s="206"/>
      <c r="H929" s="209"/>
      <c r="I929" s="85" t="s">
        <v>46</v>
      </c>
      <c r="J929" s="108"/>
      <c r="K929" s="206"/>
      <c r="L929" s="209"/>
      <c r="M929" s="85" t="s">
        <v>46</v>
      </c>
      <c r="N929" s="108"/>
      <c r="O929" s="43"/>
      <c r="P929" s="163"/>
      <c r="Q929" s="3"/>
      <c r="R929" s="15"/>
      <c r="S929" s="227" t="str">
        <f>IF(OR(S926="Empleado",S926="Familiar"),"Nombre del Empleado","N° Factura")</f>
        <v>N° Factura</v>
      </c>
      <c r="T929" s="228"/>
      <c r="U929" s="89"/>
      <c r="V929" s="47"/>
      <c r="W929" s="227" t="str">
        <f>IF(OR(W926="Empleado",W926="Familiar"),"Nombre del Empleado","N° Factura")</f>
        <v>N° Factura</v>
      </c>
      <c r="X929" s="228"/>
      <c r="Y929" s="89"/>
      <c r="Z929" s="47"/>
      <c r="AA929" s="227" t="str">
        <f>IF(OR(AA926="Empleado",AA926="Familiar"),"Nombre del Empleado","N° Factura")</f>
        <v>N° Factura</v>
      </c>
      <c r="AB929" s="228"/>
      <c r="AC929" s="89"/>
      <c r="AD929" s="48"/>
      <c r="AE929" s="240" t="s">
        <v>57</v>
      </c>
      <c r="AF929" s="230"/>
      <c r="AG929" s="161">
        <f t="array" aca="1" ref="AG929" ca="1">COUNTIFS(AP886:AP926, "💲", AY886:AY926, INDIRECT("AE" &amp; ROW())) + COUNTIFS(AP886:AP926, "📦", AY886:AY926, INDIRECT("AE" &amp; ROW())) + COUNTIFS(AP886:AP926, "✅", AY886:AY926, INDIRECT("AE" &amp; ROW()))</f>
        <v>0</v>
      </c>
      <c r="AH929" s="162">
        <f t="array" aca="1" ref="AH929" ca="1">COUNTIFS(AP886:AP926, "💲", AY886:AY926, INDIRECT("AE" &amp; ROW())) + COUNTIFS(AP886:AP926, "📦", AY886:AY926, INDIRECT("AE" &amp; ROW()))</f>
        <v>0</v>
      </c>
      <c r="AI929" s="139">
        <f t="array" aca="1" ref="AI929" ca="1">SUMIFS(AR886:AR926, AY886:AY926, INDIRECT("AE" &amp; ROW()), AP886:AP926, "💲") + SUMIFS(AR886:AR926, AY886:AY926, INDIRECT("AE" &amp; ROW()), AP886:AP926, "📦")</f>
        <v>0</v>
      </c>
      <c r="AJ929" s="139">
        <f t="array" aca="1" ref="AJ929" ca="1">(
    SUMIFS(AR886:AR926, AY886:AY926, INDIRECT("AE" &amp; ROW()), AP886:AP926, "💲") +
    SUMIFS(AR886:AR926, AY886:AY926, INDIRECT("AE" &amp; ROW()), AP886:AP926, "📦")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
        SUMIFS(AR886:AR926, AY886:AY926, INDIRECT("AE" &amp; ROW()), AP886:AP926, "💲", AS886:AS926, "Familiar") +
        SUMIFS(AR886:AR926, AY886:AY926, INDIRECT("AE" &amp; ROW()), AP886:AP926, "📦", AS886:AS926, "Familiar")
    ) / 2
)  -
(
    (
        SUMIFS(AR886:AR926, AY886:AY926, INDIRECT("AE" &amp; ROW()), AP886:AP926, "💲", AS886:AS926, "Exonerado ADH") +
        SUMIFS(AR886:AR926, AY886:AY926, INDIRECT("AE" &amp; ROW()), AP886:AP926, "📦", AS886:AS926, "Exonerado ADH")
    ) / 2
)  -
(
    (
        SUMIFS(AR886:AR926, AY886:AY926, INDIRECT("AE" &amp; ROW()), AP886:AP926, "💲", AS886:AS926, "Exonerado Doctor") +
        SUMIFS(AR886:AR926, AY886:AY926, INDIRECT("AE" &amp; ROW()), AP886:AP926, "📦", AS886:AS926, "Exonerado Doctor")
    ) / 2
)</f>
        <v>0</v>
      </c>
      <c r="AK929" s="139">
        <f t="array" aca="1" ref="AK929" ca="1">(
    SUMIFS(AR886:AR926, AY886:AY926, INDIRECT("AE" &amp; ROW()), AP886:AP926, "💲") +
    SUMIFS(AR886:AR926, AY886:AY926, INDIRECT("AE" &amp; ROW()), AP886:AP926, "📦")
) -
(
    SUMIFS(AR886:AR926, AY886:AY926, INDIRECT("AE" &amp; ROW()), AP886:AP926, "💲", AS886:AS926, "Familiar") +
    SUMIFS(AR886:AR926, AY886:AY926, INDIRECT("AE" &amp; ROW()), AP886:AP926, "📦", AS886:AS926, "Familiar")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SUMIFS(AR886:AR926, AY886:AY926, INDIRECT("AE" &amp; ROW()), AP886:AP926, "💲", AS886:AS926, "Exonerado ADH") +
    SUMIFS(AR886:AR926, AY886:AY926, INDIRECT("AE" &amp; ROW()), AP886:AP926, "📦", AS886:AS926, "Exonerado ADH")
) -
(
    (
        SUMIFS(AR886:AR926, AY886:AY926, INDIRECT("AE" &amp; ROW()), AP886:AP926, "💲", AS886:AS926, "Exonerado Doctor") +
        SUMIFS(AR886:AR926, AY886:AY926, INDIRECT("AE" &amp; ROW()), AP886:AP926, "📦", AS886:AS926, "Exonerado Doctor")
    ) / 2
) -
(
    (
        SUMIFS(AR886:AR926, AY886:AY926, INDIRECT("AE" &amp; ROW()), AP886:AP926, "💲", AS886:AS926, "") +
        SUMIFS(AR886:AR926, AY886:AY926, INDIRECT("AE" &amp; ROW()), AP886:AP926, "📦", AS886:AS926, "")
    ) / 2
)</f>
        <v>0</v>
      </c>
      <c r="AL929" s="140">
        <f t="array" aca="1" ref="AL929" ca="1">(
    SUMIFS(AR886:AR926, AY886:AY926, INDIRECT("AE" &amp; ROW()), AP886:AP926, "💲") +
    SUMIFS(AR886:AR926, AY886:AY926, INDIRECT("AE" &amp; ROW()), AP886:AP926, "📦")
) -
(
    (
        SUMIFS(AR886:AR926, AY886:AY926, INDIRECT("AE" &amp; ROW()), AP886:AP926, "💲", AS886:AS926, "Familiar") +
        SUMIFS(AR886:AR926, AY886:AY926, INDIRECT("AE" &amp; ROW()), AP886:AP926, "📦", AS886:AS926, "Familiar")
    ) / 2
) -
(
    (
        SUMIFS(AR886:AR926, AY886:AY926, INDIRECT("AE" &amp; ROW()), AP886:AP926, "💲", AS886:AS926, "Participante") +
        SUMIFS(AR886:AR926, AY886:AY926, INDIRECT("AE" &amp; ROW()), AP886:AP926, "📦", AS886:AS926, "Participante")
    ) / 2
) -
(
    (
        SUMIFS(AR886:AR926, AY886:AY926, INDIRECT("AE" &amp; ROW()), AP886:AP926, "💲", AS886:AS926, "Empleado") +
        SUMIFS(AR886:AR926, AY886:AY926, INDIRECT("AE" &amp; ROW()), AP886:AP926, "📦", AS886:AS926, "Empleado")
    ) / 2
) -
(
    (
        SUMIFS(AR886:AR926, AY886:AY926, INDIRECT("AE" &amp; ROW()), AP886:AP926, "💲", AS886:AS926, "Exonerado ADH") +
        SUMIFS(AR886:AR926, AY886:AY926, INDIRECT("AE" &amp; ROW()), AP886:AP926, "📦", AS886:AS926, "Exonerado ADH")
    ) / 2
) -
(
    SUMIFS(AR886:AR926, AY886:AY926, INDIRECT("AE" &amp; ROW()), AP886:AP926, "💲", AS886:AS926, "Exonerado Doctor") +
    SUMIFS(AR886:AR926, AY886:AY926, INDIRECT("AE" &amp; ROW()), AP886:AP926, "📦", AS886:AS926, "Exonerado Doctor")
) -
(
    (
        SUMIFS(AR886:AR926, AY886:AY926, INDIRECT("AE" &amp; ROW()), AP886:AP926, "💲", AS886:AS926, "") +
        SUMIFS(AR886:AR926, AY886:AY926, INDIRECT("AE" &amp; ROW()), AP886:AP926, "📦", AS886:AS926, "")
    ) / 2
)</f>
        <v>0</v>
      </c>
      <c r="AM929" s="48"/>
      <c r="AN929" s="48"/>
      <c r="AO929" s="48"/>
      <c r="AP929" s="48"/>
      <c r="AQ929" s="48"/>
      <c r="AR929" s="48"/>
      <c r="AS929" s="48"/>
      <c r="AT929" s="48"/>
      <c r="AU929" s="48"/>
      <c r="AV929" s="48"/>
      <c r="AW929" s="48"/>
      <c r="AX929" s="48"/>
      <c r="AY929" s="48"/>
      <c r="AZ929" s="48"/>
      <c r="BA929" s="48"/>
      <c r="BB929" s="48"/>
      <c r="BC929" s="48"/>
      <c r="BD929" s="48"/>
      <c r="BE929" s="48"/>
      <c r="BF929" s="48"/>
      <c r="BG929" s="48"/>
      <c r="BH929" s="48"/>
      <c r="BI929" s="48"/>
      <c r="BJ929" s="48"/>
      <c r="BK929" s="48"/>
      <c r="BL929" s="48"/>
      <c r="BM929" s="48"/>
      <c r="BN929" s="48"/>
    </row>
    <row r="930" spans="1:66" ht="11.25" customHeight="1">
      <c r="A930" s="222">
        <f>A926+$Q$13/1440</f>
        <v>0.79166666666666641</v>
      </c>
      <c r="B930" s="164"/>
      <c r="C930" s="204"/>
      <c r="D930" s="207"/>
      <c r="E930" s="177" t="s">
        <v>36</v>
      </c>
      <c r="F930" s="42" t="str">
        <f>IF(D930&lt;&gt;"", VLOOKUP(D930,'Base de Datos'!$A$2:$D1268,2,FALSE()),"")</f>
        <v/>
      </c>
      <c r="G930" s="204"/>
      <c r="H930" s="216"/>
      <c r="I930" s="177" t="s">
        <v>36</v>
      </c>
      <c r="J930" s="42" t="str">
        <f>IF(H930&lt;&gt;"", VLOOKUP(H930,'Base de Datos'!$A$2:$D1268,2,FALSE()),"")</f>
        <v/>
      </c>
      <c r="K930" s="204"/>
      <c r="L930" s="216"/>
      <c r="M930" s="177" t="s">
        <v>36</v>
      </c>
      <c r="N930" s="42" t="str">
        <f>IF(L930&lt;&gt;"", VLOOKUP(L930,'Base de Datos'!$A$2:$D1268,2,FALSE()),"")</f>
        <v/>
      </c>
      <c r="O930" s="165"/>
      <c r="P930" s="165"/>
      <c r="Q930" s="165"/>
      <c r="R930" s="166"/>
      <c r="S930" s="167"/>
      <c r="T930" s="45" t="s">
        <v>37</v>
      </c>
      <c r="U930" s="168"/>
      <c r="V930" s="169"/>
      <c r="W930" s="167"/>
      <c r="X930" s="45" t="s">
        <v>37</v>
      </c>
      <c r="Y930" s="168"/>
      <c r="Z930" s="169"/>
      <c r="AA930" s="167"/>
      <c r="AB930" s="45" t="s">
        <v>37</v>
      </c>
      <c r="AC930" s="168"/>
      <c r="AD930" s="56"/>
      <c r="AE930" s="240" t="s">
        <v>59</v>
      </c>
      <c r="AF930" s="230"/>
      <c r="AG930" s="161">
        <f t="array" aca="1" ref="AG930" ca="1">COUNTIFS(AP886:AP926, "💲", AY886:AY926, INDIRECT("AE" &amp; ROW())) + COUNTIFS(AP886:AP926, "📦", AY886:AY926, INDIRECT("AE" &amp; ROW())) + COUNTIFS(AP886:AP926, "✅", AY886:AY926, INDIRECT("AE" &amp; ROW()))</f>
        <v>0</v>
      </c>
      <c r="AH930" s="162">
        <f t="array" aca="1" ref="AH930" ca="1">COUNTIFS(AP886:AP926, "💲", AY886:AY926, INDIRECT("AE" &amp; ROW())) + COUNTIFS(AP886:AP926, "📦", AY886:AY926, INDIRECT("AE" &amp; ROW()))</f>
        <v>0</v>
      </c>
      <c r="AI930" s="139">
        <f t="array" aca="1" ref="AI930" ca="1">SUMIFS(AR886:AR926, AY886:AY926, INDIRECT("AE" &amp; ROW()), AP886:AP926, "💲") + SUMIFS(AR886:AR926, AY886:AY926, INDIRECT("AE" &amp; ROW()), AP886:AP926, "📦")</f>
        <v>0</v>
      </c>
      <c r="AJ930" s="139">
        <f t="array" aca="1" ref="AJ930" ca="1">(
    SUMIFS(AR886:AR926, AY886:AY926, INDIRECT("AE" &amp; ROW()), AP886:AP926, "💲") +
    SUMIFS(AR886:AR926, AY886:AY926, INDIRECT("AE" &amp; ROW()), AP886:AP926, "📦")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
        SUMIFS(AR886:AR926, AY886:AY926, INDIRECT("AE" &amp; ROW()), AP886:AP926, "💲", AS886:AS926, "Familiar") +
        SUMIFS(AR886:AR926, AY886:AY926, INDIRECT("AE" &amp; ROW()), AP886:AP926, "📦", AS886:AS926, "Familiar")
    ) / 2
)  -
(
    (
        SUMIFS(AR886:AR926, AY886:AY926, INDIRECT("AE" &amp; ROW()), AP886:AP926, "💲", AS886:AS926, "Exonerado ADH") +
        SUMIFS(AR886:AR926, AY886:AY926, INDIRECT("AE" &amp; ROW()), AP886:AP926, "📦", AS886:AS926, "Exonerado ADH")
    ) / 2
)  -
(
    (
        SUMIFS(AR886:AR926, AY886:AY926, INDIRECT("AE" &amp; ROW()), AP886:AP926, "💲", AS886:AS926, "Exonerado Doctor") +
        SUMIFS(AR886:AR926, AY886:AY926, INDIRECT("AE" &amp; ROW()), AP886:AP926, "📦", AS886:AS926, "Exonerado Doctor")
    ) / 2
)</f>
        <v>0</v>
      </c>
      <c r="AK930" s="139">
        <f t="array" aca="1" ref="AK930" ca="1">(
    SUMIFS(AR886:AR926, AY886:AY926, INDIRECT("AE" &amp; ROW()), AP886:AP926, "💲") +
    SUMIFS(AR886:AR926, AY886:AY926, INDIRECT("AE" &amp; ROW()), AP886:AP926, "📦")
) -
(
    SUMIFS(AR886:AR926, AY886:AY926, INDIRECT("AE" &amp; ROW()), AP886:AP926, "💲", AS886:AS926, "Familiar") +
    SUMIFS(AR886:AR926, AY886:AY926, INDIRECT("AE" &amp; ROW()), AP886:AP926, "📦", AS886:AS926, "Familiar")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SUMIFS(AR886:AR926, AY886:AY926, INDIRECT("AE" &amp; ROW()), AP886:AP926, "💲", AS886:AS926, "Exonerado ADH") +
    SUMIFS(AR886:AR926, AY886:AY926, INDIRECT("AE" &amp; ROW()), AP886:AP926, "📦", AS886:AS926, "Exonerado ADH")
) -
(
    (
        SUMIFS(AR886:AR926, AY886:AY926, INDIRECT("AE" &amp; ROW()), AP886:AP926, "💲", AS886:AS926, "Exonerado Doctor") +
        SUMIFS(AR886:AR926, AY886:AY926, INDIRECT("AE" &amp; ROW()), AP886:AP926, "📦", AS886:AS926, "Exonerado Doctor")
    ) / 2
) -
(
    (
        SUMIFS(AR886:AR926, AY886:AY926, INDIRECT("AE" &amp; ROW()), AP886:AP926, "💲", AS886:AS926, "") +
        SUMIFS(AR886:AR926, AY886:AY926, INDIRECT("AE" &amp; ROW()), AP886:AP926, "📦", AS886:AS926, "")
    ) / 2
)</f>
        <v>0</v>
      </c>
      <c r="AL930" s="140">
        <f t="array" aca="1" ref="AL930" ca="1">(
    SUMIFS(AR886:AR926, AY886:AY926, INDIRECT("AE" &amp; ROW()), AP886:AP926, "💲") +
    SUMIFS(AR886:AR926, AY886:AY926, INDIRECT("AE" &amp; ROW()), AP886:AP926, "📦")
) -
(
    (
        SUMIFS(AR886:AR926, AY886:AY926, INDIRECT("AE" &amp; ROW()), AP886:AP926, "💲", AS886:AS926, "Familiar") +
        SUMIFS(AR886:AR926, AY886:AY926, INDIRECT("AE" &amp; ROW()), AP886:AP926, "📦", AS886:AS926, "Familiar")
    ) / 2
) -
(
    (
        SUMIFS(AR886:AR926, AY886:AY926, INDIRECT("AE" &amp; ROW()), AP886:AP926, "💲", AS886:AS926, "Participante") +
        SUMIFS(AR886:AR926, AY886:AY926, INDIRECT("AE" &amp; ROW()), AP886:AP926, "📦", AS886:AS926, "Participante")
    ) / 2
) -
(
    (
        SUMIFS(AR886:AR926, AY886:AY926, INDIRECT("AE" &amp; ROW()), AP886:AP926, "💲", AS886:AS926, "Empleado") +
        SUMIFS(AR886:AR926, AY886:AY926, INDIRECT("AE" &amp; ROW()), AP886:AP926, "📦", AS886:AS926, "Empleado")
    ) / 2
) -
(
    (
        SUMIFS(AR886:AR926, AY886:AY926, INDIRECT("AE" &amp; ROW()), AP886:AP926, "💲", AS886:AS926, "Exonerado ADH") +
        SUMIFS(AR886:AR926, AY886:AY926, INDIRECT("AE" &amp; ROW()), AP886:AP926, "📦", AS886:AS926, "Exonerado ADH")
    ) / 2
) -
(
    SUMIFS(AR886:AR926, AY886:AY926, INDIRECT("AE" &amp; ROW()), AP886:AP926, "💲", AS886:AS926, "Exonerado Doctor") +
    SUMIFS(AR886:AR926, AY886:AY926, INDIRECT("AE" &amp; ROW()), AP886:AP926, "📦", AS886:AS926, "Exonerado Doctor")
) -
(
    (
        SUMIFS(AR886:AR926, AY886:AY926, INDIRECT("AE" &amp; ROW()), AP886:AP926, "💲", AS886:AS926, "") +
        SUMIFS(AR886:AR926, AY886:AY926, INDIRECT("AE" &amp; ROW()), AP886:AP926, "📦", AS886:AS926, "")
    ) / 2
)</f>
        <v>0</v>
      </c>
      <c r="AM930" s="56"/>
      <c r="AN930" s="56"/>
      <c r="AO930" s="56"/>
      <c r="AP930" s="56"/>
      <c r="AQ930" s="56"/>
      <c r="AR930" s="56"/>
      <c r="AS930" s="56"/>
      <c r="AT930" s="56"/>
      <c r="AU930" s="56"/>
      <c r="AV930" s="56"/>
      <c r="AW930" s="56"/>
      <c r="AX930" s="56"/>
      <c r="AY930" s="56"/>
      <c r="AZ930" s="56"/>
      <c r="BA930" s="56"/>
      <c r="BB930" s="56"/>
      <c r="BC930" s="56"/>
      <c r="BD930" s="56"/>
      <c r="BE930" s="56"/>
      <c r="BF930" s="56"/>
      <c r="BG930" s="56"/>
      <c r="BH930" s="56"/>
      <c r="BI930" s="56"/>
      <c r="BJ930" s="56"/>
      <c r="BK930" s="56"/>
      <c r="BL930" s="56"/>
      <c r="BM930" s="56"/>
      <c r="BN930" s="56"/>
    </row>
    <row r="931" spans="1:66" ht="11.25" customHeight="1">
      <c r="A931" s="220"/>
      <c r="B931" s="164"/>
      <c r="C931" s="205"/>
      <c r="D931" s="208"/>
      <c r="E931" s="178" t="s">
        <v>42</v>
      </c>
      <c r="F931" s="58" t="str">
        <f>IF(D930&lt;&gt;"", VLOOKUP(D930,'Base de Datos'!$A$2:$D1268,3,FALSE()),"")</f>
        <v/>
      </c>
      <c r="G931" s="205"/>
      <c r="H931" s="208"/>
      <c r="I931" s="178" t="s">
        <v>42</v>
      </c>
      <c r="J931" s="58" t="str">
        <f>IF(H930&lt;&gt;"", VLOOKUP(H930,'Base de Datos'!$A$2:$D1268,3,FALSE()),"")</f>
        <v/>
      </c>
      <c r="K931" s="205"/>
      <c r="L931" s="208"/>
      <c r="M931" s="178" t="s">
        <v>42</v>
      </c>
      <c r="N931" s="58" t="str">
        <f>IF(L930&lt;&gt;"", VLOOKUP(L930,'Base de Datos'!$A$2:$D1268,3,FALSE()),"")</f>
        <v/>
      </c>
      <c r="O931" s="165"/>
      <c r="P931" s="165"/>
      <c r="Q931" s="165"/>
      <c r="R931" s="166"/>
      <c r="S931" s="231"/>
      <c r="T931" s="230"/>
      <c r="U931" s="170"/>
      <c r="V931" s="169"/>
      <c r="W931" s="231"/>
      <c r="X931" s="230"/>
      <c r="Y931" s="170"/>
      <c r="Z931" s="169"/>
      <c r="AA931" s="231"/>
      <c r="AB931" s="230"/>
      <c r="AC931" s="170"/>
      <c r="AD931" s="56"/>
      <c r="AE931" s="240" t="s">
        <v>63</v>
      </c>
      <c r="AF931" s="230"/>
      <c r="AG931" s="161">
        <f t="array" aca="1" ref="AG931" ca="1">COUNTIFS(AP886:AP926, "💲", AY886:AY926, INDIRECT("AE" &amp; ROW())) + COUNTIFS(AP886:AP926, "📦", AY886:AY926, INDIRECT("AE" &amp; ROW())) + COUNTIFS(AP886:AP926, "✅", AY886:AY926, INDIRECT("AE" &amp; ROW()))</f>
        <v>0</v>
      </c>
      <c r="AH931" s="162">
        <f t="array" aca="1" ref="AH931" ca="1">COUNTIFS(AP886:AP926, "💲", AY886:AY926, INDIRECT("AE" &amp; ROW())) + COUNTIFS(AP886:AP926, "📦", AY886:AY926, INDIRECT("AE" &amp; ROW()))</f>
        <v>0</v>
      </c>
      <c r="AI931" s="139">
        <f t="array" aca="1" ref="AI931" ca="1">SUMIFS(AR886:AR926, AY886:AY926, INDIRECT("AE" &amp; ROW()), AP886:AP926, "💲") + SUMIFS(AR886:AR926, AY886:AY926, INDIRECT("AE" &amp; ROW()), AP886:AP926, "📦")</f>
        <v>0</v>
      </c>
      <c r="AJ931" s="139">
        <f t="array" aca="1" ref="AJ931" ca="1">(
    SUMIFS(AR886:AR926, AY886:AY926, INDIRECT("AE" &amp; ROW()), AP886:AP926, "💲") +
    SUMIFS(AR886:AR926, AY886:AY926, INDIRECT("AE" &amp; ROW()), AP886:AP926, "📦")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
        SUMIFS(AR886:AR926, AY886:AY926, INDIRECT("AE" &amp; ROW()), AP886:AP926, "💲", AS886:AS926, "Familiar") +
        SUMIFS(AR886:AR926, AY886:AY926, INDIRECT("AE" &amp; ROW()), AP886:AP926, "📦", AS886:AS926, "Familiar")
    ) / 2
)  -
(
    (
        SUMIFS(AR886:AR926, AY886:AY926, INDIRECT("AE" &amp; ROW()), AP886:AP926, "💲", AS886:AS926, "Exonerado ADH") +
        SUMIFS(AR886:AR926, AY886:AY926, INDIRECT("AE" &amp; ROW()), AP886:AP926, "📦", AS886:AS926, "Exonerado ADH")
    ) / 2
)  -
(
    (
        SUMIFS(AR886:AR926, AY886:AY926, INDIRECT("AE" &amp; ROW()), AP886:AP926, "💲", AS886:AS926, "Exonerado Doctor") +
        SUMIFS(AR886:AR926, AY886:AY926, INDIRECT("AE" &amp; ROW()), AP886:AP926, "📦", AS886:AS926, "Exonerado Doctor")
    ) / 2
)</f>
        <v>0</v>
      </c>
      <c r="AK931" s="139">
        <f t="array" aca="1" ref="AK931" ca="1">(
    SUMIFS(AR886:AR926, AY886:AY926, INDIRECT("AE" &amp; ROW()), AP886:AP926, "💲") +
    SUMIFS(AR886:AR926, AY886:AY926, INDIRECT("AE" &amp; ROW()), AP886:AP926, "📦")
) -
(
    SUMIFS(AR886:AR926, AY886:AY926, INDIRECT("AE" &amp; ROW()), AP886:AP926, "💲", AS886:AS926, "Familiar") +
    SUMIFS(AR886:AR926, AY886:AY926, INDIRECT("AE" &amp; ROW()), AP886:AP926, "📦", AS886:AS926, "Familiar")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SUMIFS(AR886:AR926, AY886:AY926, INDIRECT("AE" &amp; ROW()), AP886:AP926, "💲", AS886:AS926, "Exonerado ADH") +
    SUMIFS(AR886:AR926, AY886:AY926, INDIRECT("AE" &amp; ROW()), AP886:AP926, "📦", AS886:AS926, "Exonerado ADH")
) -
(
    (
        SUMIFS(AR886:AR926, AY886:AY926, INDIRECT("AE" &amp; ROW()), AP886:AP926, "💲", AS886:AS926, "Exonerado Doctor") +
        SUMIFS(AR886:AR926, AY886:AY926, INDIRECT("AE" &amp; ROW()), AP886:AP926, "📦", AS886:AS926, "Exonerado Doctor")
    ) / 2
) -
(
    (
        SUMIFS(AR886:AR926, AY886:AY926, INDIRECT("AE" &amp; ROW()), AP886:AP926, "💲", AS886:AS926, "") +
        SUMIFS(AR886:AR926, AY886:AY926, INDIRECT("AE" &amp; ROW()), AP886:AP926, "📦", AS886:AS926, "")
    ) / 2
)</f>
        <v>0</v>
      </c>
      <c r="AL931" s="140">
        <f t="array" aca="1" ref="AL931" ca="1">(
    SUMIFS(AR886:AR926, AY886:AY926, INDIRECT("AE" &amp; ROW()), AP886:AP926, "💲") +
    SUMIFS(AR886:AR926, AY886:AY926, INDIRECT("AE" &amp; ROW()), AP886:AP926, "📦")
) -
(
    (
        SUMIFS(AR886:AR926, AY886:AY926, INDIRECT("AE" &amp; ROW()), AP886:AP926, "💲", AS886:AS926, "Familiar") +
        SUMIFS(AR886:AR926, AY886:AY926, INDIRECT("AE" &amp; ROW()), AP886:AP926, "📦", AS886:AS926, "Familiar")
    ) / 2
) -
(
    (
        SUMIFS(AR886:AR926, AY886:AY926, INDIRECT("AE" &amp; ROW()), AP886:AP926, "💲", AS886:AS926, "Participante") +
        SUMIFS(AR886:AR926, AY886:AY926, INDIRECT("AE" &amp; ROW()), AP886:AP926, "📦", AS886:AS926, "Participante")
    ) / 2
) -
(
    (
        SUMIFS(AR886:AR926, AY886:AY926, INDIRECT("AE" &amp; ROW()), AP886:AP926, "💲", AS886:AS926, "Empleado") +
        SUMIFS(AR886:AR926, AY886:AY926, INDIRECT("AE" &amp; ROW()), AP886:AP926, "📦", AS886:AS926, "Empleado")
    ) / 2
) -
(
    (
        SUMIFS(AR886:AR926, AY886:AY926, INDIRECT("AE" &amp; ROW()), AP886:AP926, "💲", AS886:AS926, "Exonerado ADH") +
        SUMIFS(AR886:AR926, AY886:AY926, INDIRECT("AE" &amp; ROW()), AP886:AP926, "📦", AS886:AS926, "Exonerado ADH")
    ) / 2
) -
(
    SUMIFS(AR886:AR926, AY886:AY926, INDIRECT("AE" &amp; ROW()), AP886:AP926, "💲", AS886:AS926, "Exonerado Doctor") +
    SUMIFS(AR886:AR926, AY886:AY926, INDIRECT("AE" &amp; ROW()), AP886:AP926, "📦", AS886:AS926, "Exonerado Doctor")
) -
(
    (
        SUMIFS(AR886:AR926, AY886:AY926, INDIRECT("AE" &amp; ROW()), AP886:AP926, "💲", AS886:AS926, "") +
        SUMIFS(AR886:AR926, AY886:AY926, INDIRECT("AE" &amp; ROW()), AP886:AP926, "📦", AS886:AS926, "")
    ) / 2
)</f>
        <v>0</v>
      </c>
      <c r="AM931" s="56"/>
      <c r="AN931" s="56"/>
      <c r="AO931" s="56"/>
      <c r="AP931" s="56"/>
      <c r="AQ931" s="56"/>
      <c r="AR931" s="56"/>
      <c r="AS931" s="56"/>
      <c r="AT931" s="56"/>
      <c r="AU931" s="56"/>
      <c r="AV931" s="56"/>
      <c r="AW931" s="56"/>
      <c r="AX931" s="56"/>
      <c r="AY931" s="56"/>
      <c r="AZ931" s="56"/>
      <c r="BA931" s="56"/>
      <c r="BB931" s="56"/>
      <c r="BC931" s="56"/>
      <c r="BD931" s="56"/>
      <c r="BE931" s="56"/>
      <c r="BF931" s="56"/>
      <c r="BG931" s="56"/>
      <c r="BH931" s="56"/>
      <c r="BI931" s="56"/>
      <c r="BJ931" s="56"/>
      <c r="BK931" s="56"/>
      <c r="BL931" s="56"/>
      <c r="BM931" s="56"/>
      <c r="BN931" s="56"/>
    </row>
    <row r="932" spans="1:66" ht="11.25" customHeight="1">
      <c r="A932" s="220"/>
      <c r="B932" s="164"/>
      <c r="C932" s="205"/>
      <c r="D932" s="208"/>
      <c r="E932" s="178" t="s">
        <v>44</v>
      </c>
      <c r="F932" s="58" t="str">
        <f>IF(D930&lt;&gt;"", VLOOKUP(D930,'Base de Datos'!$A$2:$D1268,4,FALSE()),"")</f>
        <v/>
      </c>
      <c r="G932" s="205"/>
      <c r="H932" s="208"/>
      <c r="I932" s="178" t="s">
        <v>44</v>
      </c>
      <c r="J932" s="58" t="str">
        <f>IF(H930&lt;&gt;"", VLOOKUP(H930,'Base de Datos'!$A$2:$D1268,4,FALSE()),"")</f>
        <v/>
      </c>
      <c r="K932" s="205"/>
      <c r="L932" s="208"/>
      <c r="M932" s="178" t="s">
        <v>44</v>
      </c>
      <c r="N932" s="58" t="str">
        <f>IF(L930&lt;&gt;"", VLOOKUP(L930,'Base de Datos'!$A$2:$D1268,4,FALSE()),"")</f>
        <v/>
      </c>
      <c r="O932" s="165"/>
      <c r="P932" s="165"/>
      <c r="Q932" s="165"/>
      <c r="R932" s="166"/>
      <c r="S932" s="231"/>
      <c r="T932" s="230"/>
      <c r="U932" s="170"/>
      <c r="V932" s="169"/>
      <c r="W932" s="231"/>
      <c r="X932" s="230"/>
      <c r="Y932" s="170"/>
      <c r="Z932" s="169"/>
      <c r="AA932" s="231"/>
      <c r="AB932" s="230"/>
      <c r="AC932" s="170"/>
      <c r="AD932" s="56"/>
      <c r="AE932" s="240" t="s">
        <v>66</v>
      </c>
      <c r="AF932" s="230"/>
      <c r="AG932" s="161">
        <f t="array" aca="1" ref="AG932" ca="1">COUNTIFS(AP886:AP926, "💲", AY886:AY926, INDIRECT("AE" &amp; ROW())) + COUNTIFS(AP886:AP926, "📦", AY886:AY926, INDIRECT("AE" &amp; ROW())) + COUNTIFS(AP886:AP926, "✅", AY886:AY926, INDIRECT("AE" &amp; ROW()))</f>
        <v>0</v>
      </c>
      <c r="AH932" s="162">
        <f t="array" aca="1" ref="AH932" ca="1">COUNTIFS(AP886:AP926, "💲", AY886:AY926, INDIRECT("AE" &amp; ROW())) + COUNTIFS(AP886:AP926, "📦", AY886:AY926, INDIRECT("AE" &amp; ROW()))</f>
        <v>0</v>
      </c>
      <c r="AI932" s="139">
        <f t="array" aca="1" ref="AI932" ca="1">SUMIFS(AR886:AR926, AY886:AY926, INDIRECT("AE" &amp; ROW()), AP886:AP926, "💲") + SUMIFS(AR886:AR926, AY886:AY926, INDIRECT("AE" &amp; ROW()), AP886:AP926, "📦")</f>
        <v>0</v>
      </c>
      <c r="AJ932" s="139">
        <f t="array" aca="1" ref="AJ932" ca="1">(
    SUMIFS(AR886:AR926, AY886:AY926, INDIRECT("AE" &amp; ROW()), AP886:AP926, "💲") +
    SUMIFS(AR886:AR926, AY886:AY926, INDIRECT("AE" &amp; ROW()), AP886:AP926, "📦")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
        SUMIFS(AR886:AR926, AY886:AY926, INDIRECT("AE" &amp; ROW()), AP886:AP926, "💲", AS886:AS926, "Familiar") +
        SUMIFS(AR886:AR926, AY886:AY926, INDIRECT("AE" &amp; ROW()), AP886:AP926, "📦", AS886:AS926, "Familiar")
    ) / 2
)  -
(
    (
        SUMIFS(AR886:AR926, AY886:AY926, INDIRECT("AE" &amp; ROW()), AP886:AP926, "💲", AS886:AS926, "Exonerado ADH") +
        SUMIFS(AR886:AR926, AY886:AY926, INDIRECT("AE" &amp; ROW()), AP886:AP926, "📦", AS886:AS926, "Exonerado ADH")
    ) / 2
)  -
(
    (
        SUMIFS(AR886:AR926, AY886:AY926, INDIRECT("AE" &amp; ROW()), AP886:AP926, "💲", AS886:AS926, "Exonerado Doctor") +
        SUMIFS(AR886:AR926, AY886:AY926, INDIRECT("AE" &amp; ROW()), AP886:AP926, "📦", AS886:AS926, "Exonerado Doctor")
    ) / 2
)</f>
        <v>0</v>
      </c>
      <c r="AK932" s="139">
        <f t="array" aca="1" ref="AK932" ca="1">(
    SUMIFS(AR886:AR926, AY886:AY926, INDIRECT("AE" &amp; ROW()), AP886:AP926, "💲") +
    SUMIFS(AR886:AR926, AY886:AY926, INDIRECT("AE" &amp; ROW()), AP886:AP926, "📦")
) -
(
    SUMIFS(AR886:AR926, AY886:AY926, INDIRECT("AE" &amp; ROW()), AP886:AP926, "💲", AS886:AS926, "Familiar") +
    SUMIFS(AR886:AR926, AY886:AY926, INDIRECT("AE" &amp; ROW()), AP886:AP926, "📦", AS886:AS926, "Familiar")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SUMIFS(AR886:AR926, AY886:AY926, INDIRECT("AE" &amp; ROW()), AP886:AP926, "💲", AS886:AS926, "Exonerado ADH") +
    SUMIFS(AR886:AR926, AY886:AY926, INDIRECT("AE" &amp; ROW()), AP886:AP926, "📦", AS886:AS926, "Exonerado ADH")
) -
(
    (
        SUMIFS(AR886:AR926, AY886:AY926, INDIRECT("AE" &amp; ROW()), AP886:AP926, "💲", AS886:AS926, "Exonerado Doctor") +
        SUMIFS(AR886:AR926, AY886:AY926, INDIRECT("AE" &amp; ROW()), AP886:AP926, "📦", AS886:AS926, "Exonerado Doctor")
    ) / 2
) -
(
    (
        SUMIFS(AR886:AR926, AY886:AY926, INDIRECT("AE" &amp; ROW()), AP886:AP926, "💲", AS886:AS926, "") +
        SUMIFS(AR886:AR926, AY886:AY926, INDIRECT("AE" &amp; ROW()), AP886:AP926, "📦", AS886:AS926, "")
    ) / 2
)</f>
        <v>0</v>
      </c>
      <c r="AL932" s="140">
        <f t="array" aca="1" ref="AL932" ca="1">(
    SUMIFS(AR886:AR926, AY886:AY926, INDIRECT("AE" &amp; ROW()), AP886:AP926, "💲") +
    SUMIFS(AR886:AR926, AY886:AY926, INDIRECT("AE" &amp; ROW()), AP886:AP926, "📦")
) -
(
    (
        SUMIFS(AR886:AR926, AY886:AY926, INDIRECT("AE" &amp; ROW()), AP886:AP926, "💲", AS886:AS926, "Familiar") +
        SUMIFS(AR886:AR926, AY886:AY926, INDIRECT("AE" &amp; ROW()), AP886:AP926, "📦", AS886:AS926, "Familiar")
    ) / 2
) -
(
    (
        SUMIFS(AR886:AR926, AY886:AY926, INDIRECT("AE" &amp; ROW()), AP886:AP926, "💲", AS886:AS926, "Participante") +
        SUMIFS(AR886:AR926, AY886:AY926, INDIRECT("AE" &amp; ROW()), AP886:AP926, "📦", AS886:AS926, "Participante")
    ) / 2
) -
(
    (
        SUMIFS(AR886:AR926, AY886:AY926, INDIRECT("AE" &amp; ROW()), AP886:AP926, "💲", AS886:AS926, "Empleado") +
        SUMIFS(AR886:AR926, AY886:AY926, INDIRECT("AE" &amp; ROW()), AP886:AP926, "📦", AS886:AS926, "Empleado")
    ) / 2
) -
(
    (
        SUMIFS(AR886:AR926, AY886:AY926, INDIRECT("AE" &amp; ROW()), AP886:AP926, "💲", AS886:AS926, "Exonerado ADH") +
        SUMIFS(AR886:AR926, AY886:AY926, INDIRECT("AE" &amp; ROW()), AP886:AP926, "📦", AS886:AS926, "Exonerado ADH")
    ) / 2
) -
(
    SUMIFS(AR886:AR926, AY886:AY926, INDIRECT("AE" &amp; ROW()), AP886:AP926, "💲", AS886:AS926, "Exonerado Doctor") +
    SUMIFS(AR886:AR926, AY886:AY926, INDIRECT("AE" &amp; ROW()), AP886:AP926, "📦", AS886:AS926, "Exonerado Doctor")
) -
(
    (
        SUMIFS(AR886:AR926, AY886:AY926, INDIRECT("AE" &amp; ROW()), AP886:AP926, "💲", AS886:AS926, "") +
        SUMIFS(AR886:AR926, AY886:AY926, INDIRECT("AE" &amp; ROW()), AP886:AP926, "📦", AS886:AS926, "")
    ) / 2
)</f>
        <v>0</v>
      </c>
      <c r="AM932" s="56"/>
      <c r="AN932" s="56"/>
      <c r="AO932" s="56"/>
      <c r="AP932" s="56"/>
      <c r="AQ932" s="56"/>
      <c r="AR932" s="56"/>
      <c r="AS932" s="56"/>
      <c r="AT932" s="56"/>
      <c r="AU932" s="56"/>
      <c r="AV932" s="56"/>
      <c r="AW932" s="56"/>
      <c r="AX932" s="56"/>
      <c r="AY932" s="56"/>
      <c r="AZ932" s="56"/>
      <c r="BA932" s="56"/>
      <c r="BB932" s="56"/>
      <c r="BC932" s="56"/>
      <c r="BD932" s="56"/>
      <c r="BE932" s="56"/>
      <c r="BF932" s="56"/>
      <c r="BG932" s="56"/>
      <c r="BH932" s="56"/>
      <c r="BI932" s="56"/>
      <c r="BJ932" s="56"/>
      <c r="BK932" s="56"/>
      <c r="BL932" s="56"/>
      <c r="BM932" s="56"/>
      <c r="BN932" s="56"/>
    </row>
    <row r="933" spans="1:66" ht="11.25" customHeight="1">
      <c r="A933" s="221"/>
      <c r="B933" s="164"/>
      <c r="C933" s="206"/>
      <c r="D933" s="209"/>
      <c r="E933" s="179" t="s">
        <v>46</v>
      </c>
      <c r="F933" s="180"/>
      <c r="G933" s="206"/>
      <c r="H933" s="209"/>
      <c r="I933" s="179" t="s">
        <v>46</v>
      </c>
      <c r="J933" s="180"/>
      <c r="K933" s="206"/>
      <c r="L933" s="209"/>
      <c r="M933" s="179" t="s">
        <v>46</v>
      </c>
      <c r="N933" s="180"/>
      <c r="O933" s="165"/>
      <c r="P933" s="165"/>
      <c r="Q933" s="165"/>
      <c r="R933" s="166"/>
      <c r="S933" s="227" t="str">
        <f>IF(OR(S930="Empleado",S930="Familiar"),"Nombre del Empleado","N° Factura")</f>
        <v>N° Factura</v>
      </c>
      <c r="T933" s="228"/>
      <c r="U933" s="89"/>
      <c r="V933" s="169"/>
      <c r="W933" s="227" t="str">
        <f>IF(OR(W930="Empleado",W930="Familiar"),"Nombre del Empleado","N° Factura")</f>
        <v>N° Factura</v>
      </c>
      <c r="X933" s="228"/>
      <c r="Y933" s="89"/>
      <c r="Z933" s="169"/>
      <c r="AA933" s="227" t="str">
        <f>IF(OR(AA930="Empleado",AA930="Familiar"),"Nombre del Empleado","N° Factura")</f>
        <v>N° Factura</v>
      </c>
      <c r="AB933" s="228"/>
      <c r="AC933" s="89"/>
      <c r="AD933" s="56"/>
      <c r="AE933" s="240" t="s">
        <v>69</v>
      </c>
      <c r="AF933" s="230"/>
      <c r="AG933" s="161">
        <f t="array" aca="1" ref="AG933" ca="1">COUNTIFS(AP886:AP926, "💲", AY886:AY926, INDIRECT("AE" &amp; ROW())) + COUNTIFS(AP886:AP926, "📦", AY886:AY926, INDIRECT("AE" &amp; ROW())) + COUNTIFS(AP886:AP926, "✅", AY886:AY926, INDIRECT("AE" &amp; ROW()))</f>
        <v>0</v>
      </c>
      <c r="AH933" s="162">
        <f t="array" aca="1" ref="AH933" ca="1">COUNTIFS(AP886:AP926, "💲", AY886:AY926, INDIRECT("AE" &amp; ROW())) + COUNTIFS(AP886:AP926, "📦", AY886:AY926, INDIRECT("AE" &amp; ROW()))</f>
        <v>0</v>
      </c>
      <c r="AI933" s="139">
        <f t="array" aca="1" ref="AI933" ca="1">SUMIFS(AR886:AR926, AY886:AY926, INDIRECT("AE" &amp; ROW()), AP886:AP926, "💲") + SUMIFS(AR886:AR926, AY886:AY926, INDIRECT("AE" &amp; ROW()), AP886:AP926, "📦")</f>
        <v>0</v>
      </c>
      <c r="AJ933" s="66">
        <f t="array" aca="1" ref="AJ933" ca="1">(
    SUMIFS(AR886:AR926, AY886:AY926, INDIRECT("AE" &amp; ROW()), AP886:AP926, "💲") +
    SUMIFS(AR886:AR926, AY886:AY926, INDIRECT("AE" &amp; ROW()), AP886:AP926, "📦")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
        SUMIFS(AR886:AR926, AY886:AY926, INDIRECT("AE" &amp; ROW()), AP886:AP926, "💲", AS886:AS926, "Familiar") +
        SUMIFS(AR886:AR926, AY886:AY926, INDIRECT("AE" &amp; ROW()), AP886:AP926, "📦", AS886:AS926, "Familiar")
    ) / 2
)  -
(
    (
        SUMIFS(AR886:AR926, AY886:AY926, INDIRECT("AE" &amp; ROW()), AP886:AP926, "💲", AS886:AS926, "Exonerado ADH") +
        SUMIFS(AR886:AR926, AY886:AY926, INDIRECT("AE" &amp; ROW()), AP886:AP926, "📦", AS886:AS926, "Exonerado ADH")
    ) / 2
)  -
(
    (
        SUMIFS(AR886:AR926, AY886:AY926, INDIRECT("AE" &amp; ROW()), AP886:AP926, "💲", AS886:AS926, "Exonerado Doctor") +
        SUMIFS(AR886:AR926, AY886:AY926, INDIRECT("AE" &amp; ROW()), AP886:AP926, "📦", AS886:AS926, "Exonerado Doctor")
    ) / 2
)</f>
        <v>0</v>
      </c>
      <c r="AK933" s="139">
        <f t="array" aca="1" ref="AK933" ca="1">(
    SUMIFS(AR886:AR926, AY886:AY926, INDIRECT("AE" &amp; ROW()), AP886:AP926, "💲") +
    SUMIFS(AR886:AR926, AY886:AY926, INDIRECT("AE" &amp; ROW()), AP886:AP926, "📦")
) -
(
    SUMIFS(AR886:AR926, AY886:AY926, INDIRECT("AE" &amp; ROW()), AP886:AP926, "💲", AS886:AS926, "Familiar") +
    SUMIFS(AR886:AR926, AY886:AY926, INDIRECT("AE" &amp; ROW()), AP886:AP926, "📦", AS886:AS926, "Familiar")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SUMIFS(AR886:AR926, AY886:AY926, INDIRECT("AE" &amp; ROW()), AP886:AP926, "💲", AS886:AS926, "Exonerado ADH") +
    SUMIFS(AR886:AR926, AY886:AY926, INDIRECT("AE" &amp; ROW()), AP886:AP926, "📦", AS886:AS926, "Exonerado ADH")
) -
(
    (
        SUMIFS(AR886:AR926, AY886:AY926, INDIRECT("AE" &amp; ROW()), AP886:AP926, "💲", AS886:AS926, "Exonerado Doctor") +
        SUMIFS(AR886:AR926, AY886:AY926, INDIRECT("AE" &amp; ROW()), AP886:AP926, "📦", AS886:AS926, "Exonerado Doctor")
    ) / 2
) -
(
    (
        SUMIFS(AR886:AR926, AY886:AY926, INDIRECT("AE" &amp; ROW()), AP886:AP926, "💲", AS886:AS926, "") +
        SUMIFS(AR886:AR926, AY886:AY926, INDIRECT("AE" &amp; ROW()), AP886:AP926, "📦", AS886:AS926, "")
    ) / 2
)</f>
        <v>0</v>
      </c>
      <c r="AL933" s="140">
        <f t="array" aca="1" ref="AL933" ca="1">(
    SUMIFS(AR886:AR926, AY886:AY926, INDIRECT("AE" &amp; ROW()), AP886:AP926, "💲") +
    SUMIFS(AR886:AR926, AY886:AY926, INDIRECT("AE" &amp; ROW()), AP886:AP926, "📦")
) -
(
    (
        SUMIFS(AR886:AR926, AY886:AY926, INDIRECT("AE" &amp; ROW()), AP886:AP926, "💲", AS886:AS926, "Familiar") +
        SUMIFS(AR886:AR926, AY886:AY926, INDIRECT("AE" &amp; ROW()), AP886:AP926, "📦", AS886:AS926, "Familiar")
    ) / 2
) -
(
    (
        SUMIFS(AR886:AR926, AY886:AY926, INDIRECT("AE" &amp; ROW()), AP886:AP926, "💲", AS886:AS926, "Participante") +
        SUMIFS(AR886:AR926, AY886:AY926, INDIRECT("AE" &amp; ROW()), AP886:AP926, "📦", AS886:AS926, "Participante")
    ) / 2
) -
(
    (
        SUMIFS(AR886:AR926, AY886:AY926, INDIRECT("AE" &amp; ROW()), AP886:AP926, "💲", AS886:AS926, "Empleado") +
        SUMIFS(AR886:AR926, AY886:AY926, INDIRECT("AE" &amp; ROW()), AP886:AP926, "📦", AS886:AS926, "Empleado")
    ) / 2
) -
(
    (
        SUMIFS(AR886:AR926, AY886:AY926, INDIRECT("AE" &amp; ROW()), AP886:AP926, "💲", AS886:AS926, "Exonerado ADH") +
        SUMIFS(AR886:AR926, AY886:AY926, INDIRECT("AE" &amp; ROW()), AP886:AP926, "📦", AS886:AS926, "Exonerado ADH")
    ) / 2
) -
(
    SUMIFS(AR886:AR926, AY886:AY926, INDIRECT("AE" &amp; ROW()), AP886:AP926, "💲", AS886:AS926, "Exonerado Doctor") +
    SUMIFS(AR886:AR926, AY886:AY926, INDIRECT("AE" &amp; ROW()), AP886:AP926, "📦", AS886:AS926, "Exonerado Doctor")
) -
(
    (
        SUMIFS(AR886:AR926, AY886:AY926, INDIRECT("AE" &amp; ROW()), AP886:AP926, "💲", AS886:AS926, "") +
        SUMIFS(AR886:AR926, AY886:AY926, INDIRECT("AE" &amp; ROW()), AP886:AP926, "📦", AS886:AS926, "")
    ) / 2
)</f>
        <v>0</v>
      </c>
      <c r="AM933" s="56"/>
      <c r="AN933" s="56"/>
      <c r="AO933" s="56"/>
      <c r="AP933" s="56"/>
      <c r="AQ933" s="56"/>
      <c r="AR933" s="56"/>
      <c r="AS933" s="56"/>
      <c r="AT933" s="56"/>
      <c r="AU933" s="56"/>
      <c r="AV933" s="56"/>
      <c r="AW933" s="56"/>
      <c r="AX933" s="56"/>
      <c r="AY933" s="56"/>
      <c r="AZ933" s="56"/>
      <c r="BA933" s="56"/>
      <c r="BB933" s="56"/>
      <c r="BC933" s="56"/>
      <c r="BD933" s="56"/>
      <c r="BE933" s="56"/>
      <c r="BF933" s="56"/>
      <c r="BG933" s="56"/>
      <c r="BH933" s="56"/>
      <c r="BI933" s="56"/>
      <c r="BJ933" s="56"/>
      <c r="BK933" s="56"/>
      <c r="BL933" s="56"/>
      <c r="BM933" s="56"/>
      <c r="BN933" s="56"/>
    </row>
    <row r="934" spans="1:66" ht="11.25" customHeight="1">
      <c r="A934" s="222">
        <f>A930+$Q$13/1440</f>
        <v>0.83333333333333304</v>
      </c>
      <c r="B934" s="164"/>
      <c r="C934" s="204"/>
      <c r="D934" s="207"/>
      <c r="E934" s="177" t="s">
        <v>36</v>
      </c>
      <c r="F934" s="42" t="str">
        <f>IF(D934&lt;&gt;"", VLOOKUP(D934,'Base de Datos'!$A$2:$D1268,2,FALSE()),"")</f>
        <v/>
      </c>
      <c r="G934" s="204"/>
      <c r="H934" s="216"/>
      <c r="I934" s="177" t="s">
        <v>36</v>
      </c>
      <c r="J934" s="42" t="str">
        <f>IF(H934&lt;&gt;"", VLOOKUP(H934,'Base de Datos'!$A$2:$D1268,2,FALSE()),"")</f>
        <v/>
      </c>
      <c r="K934" s="204"/>
      <c r="L934" s="216"/>
      <c r="M934" s="177" t="s">
        <v>36</v>
      </c>
      <c r="N934" s="42" t="str">
        <f>IF(L934&lt;&gt;"", VLOOKUP(L934,'Base de Datos'!$A$2:$D1268,2,FALSE()),"")</f>
        <v/>
      </c>
      <c r="O934" s="165"/>
      <c r="P934" s="165"/>
      <c r="Q934" s="165"/>
      <c r="R934" s="166"/>
      <c r="S934" s="167"/>
      <c r="T934" s="45" t="s">
        <v>37</v>
      </c>
      <c r="U934" s="168"/>
      <c r="V934" s="169"/>
      <c r="W934" s="167"/>
      <c r="X934" s="45" t="s">
        <v>37</v>
      </c>
      <c r="Y934" s="168"/>
      <c r="Z934" s="169"/>
      <c r="AA934" s="167"/>
      <c r="AB934" s="45" t="s">
        <v>37</v>
      </c>
      <c r="AC934" s="168"/>
      <c r="AD934" s="56"/>
      <c r="AE934" s="232" t="s">
        <v>72</v>
      </c>
      <c r="AF934" s="230"/>
      <c r="AG934" s="90">
        <f t="array" aca="1" ref="AG934" ca="1">COUNTIFS(AP886:AP926, "💲", AY886:AY926, INDIRECT("AE" &amp; ROW())) + COUNTIFS(AP886:AP926, "📦", AY886:AY926, INDIRECT("AE" &amp; ROW())) + COUNTIFS(AP886:AP926, "✅", AY886:AY926, INDIRECT("AE" &amp; ROW()))</f>
        <v>0</v>
      </c>
      <c r="AH934" s="68">
        <f t="array" aca="1" ref="AH934" ca="1">COUNTIFS(AP886:AP926, "💲", AY886:AY926, INDIRECT("AE" &amp; ROW())) + COUNTIFS(AP886:AP926, "📦", AY886:AY926, INDIRECT("AE" &amp; ROW()))</f>
        <v>0</v>
      </c>
      <c r="AI934" s="139">
        <f t="array" aca="1" ref="AI934" ca="1">SUMIFS(AR886:AR926, AY886:AY926, INDIRECT("AE" &amp; ROW()), AP886:AP926, "💲") + SUMIFS(AR886:AR926, AY886:AY926, INDIRECT("AE" &amp; ROW()), AP886:AP926, "📦")</f>
        <v>0</v>
      </c>
      <c r="AJ934" s="139">
        <f t="array" aca="1" ref="AJ934" ca="1">(
    SUMIFS(AR886:AR926, AY886:AY926, INDIRECT("AE" &amp; ROW()), AP886:AP926, "💲") +
    SUMIFS(AR886:AR926, AY886:AY926, INDIRECT("AE" &amp; ROW()), AP886:AP926, "📦")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
        SUMIFS(AR886:AR926, AY886:AY926, INDIRECT("AE" &amp; ROW()), AP886:AP926, "💲", AS886:AS926, "Familiar") +
        SUMIFS(AR886:AR926, AY886:AY926, INDIRECT("AE" &amp; ROW()), AP886:AP926, "📦", AS886:AS926, "Familiar")
    ) / 2
)  -
(
    (
        SUMIFS(AR886:AR926, AY886:AY926, INDIRECT("AE" &amp; ROW()), AP886:AP926, "💲", AS886:AS926, "Exonerado ADH") +
        SUMIFS(AR886:AR926, AY886:AY926, INDIRECT("AE" &amp; ROW()), AP886:AP926, "📦", AS886:AS926, "Exonerado ADH")
    ) / 2
)  -
(
    (
        SUMIFS(AR886:AR926, AY886:AY926, INDIRECT("AE" &amp; ROW()), AP886:AP926, "💲", AS886:AS926, "Exonerado Doctor") +
        SUMIFS(AR886:AR926, AY886:AY926, INDIRECT("AE" &amp; ROW()), AP886:AP926, "📦", AS886:AS926, "Exonerado Doctor")
    ) / 2
)</f>
        <v>0</v>
      </c>
      <c r="AK934" s="139">
        <f t="array" aca="1" ref="AK934" ca="1">(
    SUMIFS(AR886:AR926, AY886:AY926, INDIRECT("AE" &amp; ROW()), AP886:AP926, "💲") +
    SUMIFS(AR886:AR926, AY886:AY926, INDIRECT("AE" &amp; ROW()), AP886:AP926, "📦")
) -
(
    SUMIFS(AR886:AR926, AY886:AY926, INDIRECT("AE" &amp; ROW()), AP886:AP926, "💲", AS886:AS926, "Familiar") +
    SUMIFS(AR886:AR926, AY886:AY926, INDIRECT("AE" &amp; ROW()), AP886:AP926, "📦", AS886:AS926, "Familiar")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SUMIFS(AR886:AR926, AY886:AY926, INDIRECT("AE" &amp; ROW()), AP886:AP926, "💲", AS886:AS926, "Exonerado ADH") +
    SUMIFS(AR886:AR926, AY886:AY926, INDIRECT("AE" &amp; ROW()), AP886:AP926, "📦", AS886:AS926, "Exonerado ADH")
) -
(
    (
        SUMIFS(AR886:AR926, AY886:AY926, INDIRECT("AE" &amp; ROW()), AP886:AP926, "💲", AS886:AS926, "Exonerado Doctor") +
        SUMIFS(AR886:AR926, AY886:AY926, INDIRECT("AE" &amp; ROW()), AP886:AP926, "📦", AS886:AS926, "Exonerado Doctor")
    ) / 2
) -
(
    (
        SUMIFS(AR886:AR926, AY886:AY926, INDIRECT("AE" &amp; ROW()), AP886:AP926, "💲", AS886:AS926, "") +
        SUMIFS(AR886:AR926, AY886:AY926, INDIRECT("AE" &amp; ROW()), AP886:AP926, "📦", AS886:AS926, "")
    ) / 2
)</f>
        <v>0</v>
      </c>
      <c r="AL934" s="140">
        <f t="array" aca="1" ref="AL934" ca="1">(
    SUMIFS(AR886:AR926, AY886:AY926, INDIRECT("AE" &amp; ROW()), AP886:AP926, "💲") +
    SUMIFS(AR886:AR926, AY886:AY926, INDIRECT("AE" &amp; ROW()), AP886:AP926, "📦")
) -
(
    (
        SUMIFS(AR886:AR926, AY886:AY926, INDIRECT("AE" &amp; ROW()), AP886:AP926, "💲", AS886:AS926, "Familiar") +
        SUMIFS(AR886:AR926, AY886:AY926, INDIRECT("AE" &amp; ROW()), AP886:AP926, "📦", AS886:AS926, "Familiar")
    ) / 2
) -
(
    (
        SUMIFS(AR886:AR926, AY886:AY926, INDIRECT("AE" &amp; ROW()), AP886:AP926, "💲", AS886:AS926, "Participante") +
        SUMIFS(AR886:AR926, AY886:AY926, INDIRECT("AE" &amp; ROW()), AP886:AP926, "📦", AS886:AS926, "Participante")
    ) / 2
) -
(
    (
        SUMIFS(AR886:AR926, AY886:AY926, INDIRECT("AE" &amp; ROW()), AP886:AP926, "💲", AS886:AS926, "Empleado") +
        SUMIFS(AR886:AR926, AY886:AY926, INDIRECT("AE" &amp; ROW()), AP886:AP926, "📦", AS886:AS926, "Empleado")
    ) / 2
) -
(
    (
        SUMIFS(AR886:AR926, AY886:AY926, INDIRECT("AE" &amp; ROW()), AP886:AP926, "💲", AS886:AS926, "Exonerado ADH") +
        SUMIFS(AR886:AR926, AY886:AY926, INDIRECT("AE" &amp; ROW()), AP886:AP926, "📦", AS886:AS926, "Exonerado ADH")
    ) / 2
) -
(
    SUMIFS(AR886:AR926, AY886:AY926, INDIRECT("AE" &amp; ROW()), AP886:AP926, "💲", AS886:AS926, "Exonerado Doctor") +
    SUMIFS(AR886:AR926, AY886:AY926, INDIRECT("AE" &amp; ROW()), AP886:AP926, "📦", AS886:AS926, "Exonerado Doctor")
) -
(
    (
        SUMIFS(AR886:AR926, AY886:AY926, INDIRECT("AE" &amp; ROW()), AP886:AP926, "💲", AS886:AS926, "") +
        SUMIFS(AR886:AR926, AY886:AY926, INDIRECT("AE" &amp; ROW()), AP886:AP926, "📦", AS886:AS926, "")
    ) / 2
)</f>
        <v>0</v>
      </c>
      <c r="AM934" s="56"/>
      <c r="AN934" s="56"/>
      <c r="AO934" s="56"/>
      <c r="AP934" s="56"/>
      <c r="AQ934" s="56"/>
      <c r="AR934" s="56"/>
      <c r="AS934" s="56"/>
      <c r="AT934" s="56"/>
      <c r="AU934" s="56"/>
      <c r="AV934" s="56"/>
      <c r="AW934" s="56"/>
      <c r="AX934" s="56"/>
      <c r="AY934" s="56"/>
      <c r="AZ934" s="56"/>
      <c r="BA934" s="56"/>
      <c r="BB934" s="56"/>
      <c r="BC934" s="56"/>
      <c r="BD934" s="56"/>
      <c r="BE934" s="56"/>
      <c r="BF934" s="56"/>
      <c r="BG934" s="56"/>
      <c r="BH934" s="56"/>
      <c r="BI934" s="56"/>
      <c r="BJ934" s="56"/>
      <c r="BK934" s="56"/>
      <c r="BL934" s="56"/>
      <c r="BM934" s="56"/>
      <c r="BN934" s="56"/>
    </row>
    <row r="935" spans="1:66" ht="11.25" customHeight="1">
      <c r="A935" s="220"/>
      <c r="B935" s="164"/>
      <c r="C935" s="205"/>
      <c r="D935" s="208"/>
      <c r="E935" s="178" t="s">
        <v>42</v>
      </c>
      <c r="F935" s="58" t="str">
        <f>IF(D934&lt;&gt;"", VLOOKUP(D934,'Base de Datos'!$A$2:$D1268,3,FALSE()),"")</f>
        <v/>
      </c>
      <c r="G935" s="205"/>
      <c r="H935" s="208"/>
      <c r="I935" s="178" t="s">
        <v>42</v>
      </c>
      <c r="J935" s="58" t="str">
        <f>IF(H934&lt;&gt;"", VLOOKUP(H934,'Base de Datos'!$A$2:$D1268,3,FALSE()),"")</f>
        <v/>
      </c>
      <c r="K935" s="205"/>
      <c r="L935" s="208"/>
      <c r="M935" s="178" t="s">
        <v>42</v>
      </c>
      <c r="N935" s="58" t="str">
        <f>IF(L934&lt;&gt;"", VLOOKUP(L934,'Base de Datos'!$A$2:$D1268,3,FALSE()),"")</f>
        <v/>
      </c>
      <c r="O935" s="165"/>
      <c r="P935" s="165"/>
      <c r="Q935" s="165"/>
      <c r="R935" s="166"/>
      <c r="S935" s="231"/>
      <c r="T935" s="230"/>
      <c r="U935" s="170"/>
      <c r="V935" s="169"/>
      <c r="W935" s="231"/>
      <c r="X935" s="230"/>
      <c r="Y935" s="170"/>
      <c r="Z935" s="169"/>
      <c r="AA935" s="231"/>
      <c r="AB935" s="230"/>
      <c r="AC935" s="170"/>
      <c r="AD935" s="56"/>
      <c r="AE935" s="232" t="s">
        <v>75</v>
      </c>
      <c r="AF935" s="230"/>
      <c r="AG935" s="90">
        <f t="array" aca="1" ref="AG935" ca="1">COUNTIFS(AP886:AP926, "💲", AY886:AY926, INDIRECT("AE" &amp; ROW())) + COUNTIFS(AP886:AP926, "📦", AY886:AY926, INDIRECT("AE" &amp; ROW())) + COUNTIFS(AP886:AP926, "✅", AY886:AY926, INDIRECT("AE" &amp; ROW()))</f>
        <v>0</v>
      </c>
      <c r="AH935" s="68">
        <f t="array" aca="1" ref="AH935" ca="1">COUNTIFS(AP886:AP926, "💲", AY886:AY926, INDIRECT("AE" &amp; ROW())) + COUNTIFS(AP886:AP926, "📦", AY886:AY926, INDIRECT("AE" &amp; ROW()))</f>
        <v>0</v>
      </c>
      <c r="AI935" s="139">
        <f t="array" aca="1" ref="AI935" ca="1">SUMIFS(AR886:AR926, AY886:AY926, INDIRECT("AE" &amp; ROW()), AP886:AP926, "💲") + SUMIFS(AR886:AR926, AY886:AY926, INDIRECT("AE" &amp; ROW()), AP886:AP926, "📦")</f>
        <v>0</v>
      </c>
      <c r="AJ935" s="139">
        <f t="array" aca="1" ref="AJ935" ca="1">(
    SUMIFS(AR886:AR926, AY886:AY926, INDIRECT("AE" &amp; ROW()), AP886:AP926, "💲") +
    SUMIFS(AR886:AR926, AY886:AY926, INDIRECT("AE" &amp; ROW()), AP886:AP926, "📦")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
        SUMIFS(AR886:AR926, AY886:AY926, INDIRECT("AE" &amp; ROW()), AP886:AP926, "💲", AS886:AS926, "Familiar") +
        SUMIFS(AR886:AR926, AY886:AY926, INDIRECT("AE" &amp; ROW()), AP886:AP926, "📦", AS886:AS926, "Familiar")
    ) / 2
)  -
(
    (
        SUMIFS(AR886:AR926, AY886:AY926, INDIRECT("AE" &amp; ROW()), AP886:AP926, "💲", AS886:AS926, "Exonerado ADH") +
        SUMIFS(AR886:AR926, AY886:AY926, INDIRECT("AE" &amp; ROW()), AP886:AP926, "📦", AS886:AS926, "Exonerado ADH")
    ) / 2
)  -
(
    (
        SUMIFS(AR886:AR926, AY886:AY926, INDIRECT("AE" &amp; ROW()), AP886:AP926, "💲", AS886:AS926, "Exonerado Doctor") +
        SUMIFS(AR886:AR926, AY886:AY926, INDIRECT("AE" &amp; ROW()), AP886:AP926, "📦", AS886:AS926, "Exonerado Doctor")
    ) / 2
)</f>
        <v>0</v>
      </c>
      <c r="AK935" s="139">
        <f t="array" aca="1" ref="AK935" ca="1">(
    SUMIFS(AR886:AR926, AY886:AY926, INDIRECT("AE" &amp; ROW()), AP886:AP926, "💲") +
    SUMIFS(AR886:AR926, AY886:AY926, INDIRECT("AE" &amp; ROW()), AP886:AP926, "📦")
) -
(
    SUMIFS(AR886:AR926, AY886:AY926, INDIRECT("AE" &amp; ROW()), AP886:AP926, "💲", AS886:AS926, "Familiar") +
    SUMIFS(AR886:AR926, AY886:AY926, INDIRECT("AE" &amp; ROW()), AP886:AP926, "📦", AS886:AS926, "Familiar")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SUMIFS(AR886:AR926, AY886:AY926, INDIRECT("AE" &amp; ROW()), AP886:AP926, "💲", AS886:AS926, "Exonerado ADH") +
    SUMIFS(AR886:AR926, AY886:AY926, INDIRECT("AE" &amp; ROW()), AP886:AP926, "📦", AS886:AS926, "Exonerado ADH")
) -
(
    (
        SUMIFS(AR886:AR926, AY886:AY926, INDIRECT("AE" &amp; ROW()), AP886:AP926, "💲", AS886:AS926, "Exonerado Doctor") +
        SUMIFS(AR886:AR926, AY886:AY926, INDIRECT("AE" &amp; ROW()), AP886:AP926, "📦", AS886:AS926, "Exonerado Doctor")
    ) / 2
) -
(
    (
        SUMIFS(AR886:AR926, AY886:AY926, INDIRECT("AE" &amp; ROW()), AP886:AP926, "💲", AS886:AS926, "") +
        SUMIFS(AR886:AR926, AY886:AY926, INDIRECT("AE" &amp; ROW()), AP886:AP926, "📦", AS886:AS926, "")
    ) / 2
)</f>
        <v>0</v>
      </c>
      <c r="AL935" s="140">
        <f t="array" aca="1" ref="AL935" ca="1">(
    SUMIFS(AR886:AR926, AY886:AY926, INDIRECT("AE" &amp; ROW()), AP886:AP926, "💲") +
    SUMIFS(AR886:AR926, AY886:AY926, INDIRECT("AE" &amp; ROW()), AP886:AP926, "📦")
) -
(
    (
        SUMIFS(AR886:AR926, AY886:AY926, INDIRECT("AE" &amp; ROW()), AP886:AP926, "💲", AS886:AS926, "Familiar") +
        SUMIFS(AR886:AR926, AY886:AY926, INDIRECT("AE" &amp; ROW()), AP886:AP926, "📦", AS886:AS926, "Familiar")
    ) / 2
) -
(
    (
        SUMIFS(AR886:AR926, AY886:AY926, INDIRECT("AE" &amp; ROW()), AP886:AP926, "💲", AS886:AS926, "Participante") +
        SUMIFS(AR886:AR926, AY886:AY926, INDIRECT("AE" &amp; ROW()), AP886:AP926, "📦", AS886:AS926, "Participante")
    ) / 2
) -
(
    (
        SUMIFS(AR886:AR926, AY886:AY926, INDIRECT("AE" &amp; ROW()), AP886:AP926, "💲", AS886:AS926, "Empleado") +
        SUMIFS(AR886:AR926, AY886:AY926, INDIRECT("AE" &amp; ROW()), AP886:AP926, "📦", AS886:AS926, "Empleado")
    ) / 2
) -
(
    (
        SUMIFS(AR886:AR926, AY886:AY926, INDIRECT("AE" &amp; ROW()), AP886:AP926, "💲", AS886:AS926, "Exonerado ADH") +
        SUMIFS(AR886:AR926, AY886:AY926, INDIRECT("AE" &amp; ROW()), AP886:AP926, "📦", AS886:AS926, "Exonerado ADH")
    ) / 2
) -
(
    SUMIFS(AR886:AR926, AY886:AY926, INDIRECT("AE" &amp; ROW()), AP886:AP926, "💲", AS886:AS926, "Exonerado Doctor") +
    SUMIFS(AR886:AR926, AY886:AY926, INDIRECT("AE" &amp; ROW()), AP886:AP926, "📦", AS886:AS926, "Exonerado Doctor")
) -
(
    (
        SUMIFS(AR886:AR926, AY886:AY926, INDIRECT("AE" &amp; ROW()), AP886:AP926, "💲", AS886:AS926, "") +
        SUMIFS(AR886:AR926, AY886:AY926, INDIRECT("AE" &amp; ROW()), AP886:AP926, "📦", AS886:AS926, "")
    ) / 2
)</f>
        <v>0</v>
      </c>
      <c r="AM935" s="56"/>
      <c r="AN935" s="56"/>
      <c r="AO935" s="56"/>
      <c r="AP935" s="56"/>
      <c r="AQ935" s="56"/>
      <c r="AR935" s="56"/>
      <c r="AS935" s="56"/>
      <c r="AT935" s="56"/>
      <c r="AU935" s="56"/>
      <c r="AV935" s="56"/>
      <c r="AW935" s="56"/>
      <c r="AX935" s="56"/>
      <c r="AY935" s="56"/>
      <c r="AZ935" s="56"/>
      <c r="BA935" s="56"/>
      <c r="BB935" s="56"/>
      <c r="BC935" s="56"/>
      <c r="BD935" s="56"/>
      <c r="BE935" s="56"/>
      <c r="BF935" s="56"/>
      <c r="BG935" s="56"/>
      <c r="BH935" s="56"/>
      <c r="BI935" s="56"/>
      <c r="BJ935" s="56"/>
      <c r="BK935" s="56"/>
      <c r="BL935" s="56"/>
      <c r="BM935" s="56"/>
      <c r="BN935" s="56"/>
    </row>
    <row r="936" spans="1:66" ht="11.25" customHeight="1">
      <c r="A936" s="220"/>
      <c r="B936" s="164"/>
      <c r="C936" s="205"/>
      <c r="D936" s="208"/>
      <c r="E936" s="178" t="s">
        <v>44</v>
      </c>
      <c r="F936" s="58" t="str">
        <f>IF(D934&lt;&gt;"", VLOOKUP(D934,'Base de Datos'!$A$2:$D1268,4,FALSE()),"")</f>
        <v/>
      </c>
      <c r="G936" s="205"/>
      <c r="H936" s="208"/>
      <c r="I936" s="178" t="s">
        <v>44</v>
      </c>
      <c r="J936" s="58" t="str">
        <f>IF(H934&lt;&gt;"", VLOOKUP(H934,'Base de Datos'!$A$2:$D1268,4,FALSE()),"")</f>
        <v/>
      </c>
      <c r="K936" s="205"/>
      <c r="L936" s="208"/>
      <c r="M936" s="178" t="s">
        <v>44</v>
      </c>
      <c r="N936" s="58" t="str">
        <f>IF(L934&lt;&gt;"", VLOOKUP(L934,'Base de Datos'!$A$2:$D1268,4,FALSE()),"")</f>
        <v/>
      </c>
      <c r="O936" s="165"/>
      <c r="P936" s="165"/>
      <c r="Q936" s="165"/>
      <c r="R936" s="166"/>
      <c r="S936" s="231"/>
      <c r="T936" s="230"/>
      <c r="U936" s="170"/>
      <c r="V936" s="169"/>
      <c r="W936" s="231"/>
      <c r="X936" s="230"/>
      <c r="Y936" s="170"/>
      <c r="Z936" s="169"/>
      <c r="AA936" s="231"/>
      <c r="AB936" s="230"/>
      <c r="AC936" s="170"/>
      <c r="AD936" s="56"/>
      <c r="AE936" s="232" t="s">
        <v>77</v>
      </c>
      <c r="AF936" s="230"/>
      <c r="AG936" s="90">
        <f t="array" aca="1" ref="AG936" ca="1">COUNTIFS(AP886:AP926, "💲", AY886:AY926, INDIRECT("AE" &amp; ROW())) + COUNTIFS(AP886:AP926, "📦", AY886:AY926, INDIRECT("AE" &amp; ROW())) + COUNTIFS(AP886:AP926, "✅", AY886:AY926, INDIRECT("AE" &amp; ROW()))</f>
        <v>0</v>
      </c>
      <c r="AH936" s="68">
        <f t="array" aca="1" ref="AH936" ca="1">COUNTIFS(AP886:AP926, "💲", AY886:AY926, INDIRECT("AE" &amp; ROW())) + COUNTIFS(AP886:AP926, "📦", AY886:AY926, INDIRECT("AE" &amp; ROW()))</f>
        <v>0</v>
      </c>
      <c r="AI936" s="139">
        <f t="array" aca="1" ref="AI936" ca="1">SUMIFS(AR886:AR926, AY886:AY926, INDIRECT("AE" &amp; ROW()), AP886:AP926, "💲") + SUMIFS(AR886:AR926, AY886:AY926, INDIRECT("AE" &amp; ROW()), AP886:AP926, "📦")</f>
        <v>0</v>
      </c>
      <c r="AJ936" s="139">
        <f t="array" aca="1" ref="AJ936" ca="1">(
    SUMIFS(AR886:AR926, AY886:AY926, INDIRECT("AE" &amp; ROW()), AP886:AP926, "💲") +
    SUMIFS(AR886:AR926, AY886:AY926, INDIRECT("AE" &amp; ROW()), AP886:AP926, "📦")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
        SUMIFS(AR886:AR926, AY886:AY926, INDIRECT("AE" &amp; ROW()), AP886:AP926, "💲", AS886:AS926, "Familiar") +
        SUMIFS(AR886:AR926, AY886:AY926, INDIRECT("AE" &amp; ROW()), AP886:AP926, "📦", AS886:AS926, "Familiar")
    ) / 2
)  -
(
    (
        SUMIFS(AR886:AR926, AY886:AY926, INDIRECT("AE" &amp; ROW()), AP886:AP926, "💲", AS886:AS926, "Exonerado ADH") +
        SUMIFS(AR886:AR926, AY886:AY926, INDIRECT("AE" &amp; ROW()), AP886:AP926, "📦", AS886:AS926, "Exonerado ADH")
    ) / 2
)  -
(
    (
        SUMIFS(AR886:AR926, AY886:AY926, INDIRECT("AE" &amp; ROW()), AP886:AP926, "💲", AS886:AS926, "Exonerado Doctor") +
        SUMIFS(AR886:AR926, AY886:AY926, INDIRECT("AE" &amp; ROW()), AP886:AP926, "📦", AS886:AS926, "Exonerado Doctor")
    ) / 2
)</f>
        <v>0</v>
      </c>
      <c r="AK936" s="139">
        <f t="array" aca="1" ref="AK936" ca="1">(
    SUMIFS(AR886:AR926, AY886:AY926, INDIRECT("AE" &amp; ROW()), AP886:AP926, "💲") +
    SUMIFS(AR886:AR926, AY886:AY926, INDIRECT("AE" &amp; ROW()), AP886:AP926, "📦")
) -
(
    SUMIFS(AR886:AR926, AY886:AY926, INDIRECT("AE" &amp; ROW()), AP886:AP926, "💲", AS886:AS926, "Familiar") +
    SUMIFS(AR886:AR926, AY886:AY926, INDIRECT("AE" &amp; ROW()), AP886:AP926, "📦", AS886:AS926, "Familiar")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SUMIFS(AR886:AR926, AY886:AY926, INDIRECT("AE" &amp; ROW()), AP886:AP926, "💲", AS886:AS926, "Exonerado ADH") +
    SUMIFS(AR886:AR926, AY886:AY926, INDIRECT("AE" &amp; ROW()), AP886:AP926, "📦", AS886:AS926, "Exonerado ADH")
) -
(
    (
        SUMIFS(AR886:AR926, AY886:AY926, INDIRECT("AE" &amp; ROW()), AP886:AP926, "💲", AS886:AS926, "Exonerado Doctor") +
        SUMIFS(AR886:AR926, AY886:AY926, INDIRECT("AE" &amp; ROW()), AP886:AP926, "📦", AS886:AS926, "Exonerado Doctor")
    ) / 2
) -
(
    (
        SUMIFS(AR886:AR926, AY886:AY926, INDIRECT("AE" &amp; ROW()), AP886:AP926, "💲", AS886:AS926, "") +
        SUMIFS(AR886:AR926, AY886:AY926, INDIRECT("AE" &amp; ROW()), AP886:AP926, "📦", AS886:AS926, "")
    ) / 2
)</f>
        <v>0</v>
      </c>
      <c r="AL936" s="140">
        <f t="array" aca="1" ref="AL936" ca="1">(
    SUMIFS(AR886:AR926, AY886:AY926, INDIRECT("AE" &amp; ROW()), AP886:AP926, "💲") +
    SUMIFS(AR886:AR926, AY886:AY926, INDIRECT("AE" &amp; ROW()), AP886:AP926, "📦")
) -
(
    (
        SUMIFS(AR886:AR926, AY886:AY926, INDIRECT("AE" &amp; ROW()), AP886:AP926, "💲", AS886:AS926, "Familiar") +
        SUMIFS(AR886:AR926, AY886:AY926, INDIRECT("AE" &amp; ROW()), AP886:AP926, "📦", AS886:AS926, "Familiar")
    ) / 2
) -
(
    (
        SUMIFS(AR886:AR926, AY886:AY926, INDIRECT("AE" &amp; ROW()), AP886:AP926, "💲", AS886:AS926, "Participante") +
        SUMIFS(AR886:AR926, AY886:AY926, INDIRECT("AE" &amp; ROW()), AP886:AP926, "📦", AS886:AS926, "Participante")
    ) / 2
) -
(
    (
        SUMIFS(AR886:AR926, AY886:AY926, INDIRECT("AE" &amp; ROW()), AP886:AP926, "💲", AS886:AS926, "Empleado") +
        SUMIFS(AR886:AR926, AY886:AY926, INDIRECT("AE" &amp; ROW()), AP886:AP926, "📦", AS886:AS926, "Empleado")
    ) / 2
) -
(
    (
        SUMIFS(AR886:AR926, AY886:AY926, INDIRECT("AE" &amp; ROW()), AP886:AP926, "💲", AS886:AS926, "Exonerado ADH") +
        SUMIFS(AR886:AR926, AY886:AY926, INDIRECT("AE" &amp; ROW()), AP886:AP926, "📦", AS886:AS926, "Exonerado ADH")
    ) / 2
) -
(
    SUMIFS(AR886:AR926, AY886:AY926, INDIRECT("AE" &amp; ROW()), AP886:AP926, "💲", AS886:AS926, "Exonerado Doctor") +
    SUMIFS(AR886:AR926, AY886:AY926, INDIRECT("AE" &amp; ROW()), AP886:AP926, "📦", AS886:AS926, "Exonerado Doctor")
) -
(
    (
        SUMIFS(AR886:AR926, AY886:AY926, INDIRECT("AE" &amp; ROW()), AP886:AP926, "💲", AS886:AS926, "") +
        SUMIFS(AR886:AR926, AY886:AY926, INDIRECT("AE" &amp; ROW()), AP886:AP926, "📦", AS886:AS926, "")
    ) / 2
)</f>
        <v>0</v>
      </c>
      <c r="AM936" s="56"/>
      <c r="AN936" s="56"/>
      <c r="AO936" s="56"/>
      <c r="AP936" s="56"/>
      <c r="AQ936" s="56"/>
      <c r="AR936" s="56"/>
      <c r="AS936" s="56"/>
      <c r="AT936" s="56"/>
      <c r="AU936" s="56"/>
      <c r="AV936" s="56"/>
      <c r="AW936" s="56"/>
      <c r="AX936" s="56"/>
      <c r="AY936" s="56"/>
      <c r="AZ936" s="56"/>
      <c r="BA936" s="56"/>
      <c r="BB936" s="56"/>
      <c r="BC936" s="56"/>
      <c r="BD936" s="56"/>
      <c r="BE936" s="56"/>
      <c r="BF936" s="56"/>
      <c r="BG936" s="56"/>
      <c r="BH936" s="56"/>
      <c r="BI936" s="56"/>
      <c r="BJ936" s="56"/>
      <c r="BK936" s="56"/>
      <c r="BL936" s="56"/>
      <c r="BM936" s="56"/>
      <c r="BN936" s="56"/>
    </row>
    <row r="937" spans="1:66" ht="11.25" customHeight="1">
      <c r="A937" s="221"/>
      <c r="B937" s="164"/>
      <c r="C937" s="206"/>
      <c r="D937" s="209"/>
      <c r="E937" s="179" t="s">
        <v>46</v>
      </c>
      <c r="F937" s="180"/>
      <c r="G937" s="206"/>
      <c r="H937" s="209"/>
      <c r="I937" s="179" t="s">
        <v>46</v>
      </c>
      <c r="J937" s="180"/>
      <c r="K937" s="206"/>
      <c r="L937" s="209"/>
      <c r="M937" s="179" t="s">
        <v>46</v>
      </c>
      <c r="N937" s="180"/>
      <c r="O937" s="165"/>
      <c r="P937" s="165"/>
      <c r="Q937" s="165"/>
      <c r="R937" s="166"/>
      <c r="S937" s="227" t="str">
        <f>IF(OR(S934="Empleado",S934="Familiar"),"Nombre del Empleado","N° Factura")</f>
        <v>N° Factura</v>
      </c>
      <c r="T937" s="228"/>
      <c r="U937" s="89"/>
      <c r="V937" s="169"/>
      <c r="W937" s="227" t="str">
        <f>IF(OR(W934="Empleado",W934="Familiar"),"Nombre del Empleado","N° Factura")</f>
        <v>N° Factura</v>
      </c>
      <c r="X937" s="228"/>
      <c r="Y937" s="89"/>
      <c r="Z937" s="169"/>
      <c r="AA937" s="227" t="str">
        <f>IF(OR(AA934="Empleado",AA934="Familiar"),"Nombre del Empleado","N° Factura")</f>
        <v>N° Factura</v>
      </c>
      <c r="AB937" s="228"/>
      <c r="AC937" s="89"/>
      <c r="AD937" s="56"/>
      <c r="AE937" s="233" t="s">
        <v>80</v>
      </c>
      <c r="AF937" s="228"/>
      <c r="AG937" s="143">
        <f t="array" aca="1" ref="AG937" ca="1">COUNTIFS(AP886:AP926, "💲", AY886:AY926, INDIRECT("AE" &amp; ROW())) + COUNTIFS(AP886:AP926, "📦", AY886:AY926, INDIRECT("AE" &amp; ROW())) + COUNTIFS(AP886:AP926, "✅", AY886:AY926, INDIRECT("AE" &amp; ROW()))</f>
        <v>0</v>
      </c>
      <c r="AH937" s="144">
        <f t="array" aca="1" ref="AH937" ca="1">COUNTIFS(AP886:AP926, "💲", AY886:AY926, INDIRECT("AE" &amp; ROW())) + COUNTIFS(AP886:AP926, "📦", AY886:AY926, INDIRECT("AE" &amp; ROW()))</f>
        <v>0</v>
      </c>
      <c r="AI937" s="145">
        <f t="array" aca="1" ref="AI937" ca="1">SUMIFS(AR886:AR926, AY886:AY926, INDIRECT("AE" &amp; ROW()), AP886:AP926, "💲") + SUMIFS(AR886:AR926, AY886:AY926, INDIRECT("AE" &amp; ROW()), AP886:AP926, "📦")</f>
        <v>0</v>
      </c>
      <c r="AJ937" s="145">
        <f t="array" aca="1" ref="AJ937" ca="1">(
    SUMIFS(AR886:AR926, AY886:AY926, INDIRECT("AE" &amp; ROW()), AP886:AP926, "💲") +
    SUMIFS(AR886:AR926, AY886:AY926, INDIRECT("AE" &amp; ROW()), AP886:AP926, "📦")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
        SUMIFS(AR886:AR926, AY886:AY926, INDIRECT("AE" &amp; ROW()), AP886:AP926, "💲", AS886:AS926, "Familiar") +
        SUMIFS(AR886:AR926, AY886:AY926, INDIRECT("AE" &amp; ROW()), AP886:AP926, "📦", AS886:AS926, "Familiar")
    ) / 2
)  -
(
    (
        SUMIFS(AR886:AR926, AY886:AY926, INDIRECT("AE" &amp; ROW()), AP886:AP926, "💲", AS886:AS926, "Exonerado ADH") +
        SUMIFS(AR886:AR926, AY886:AY926, INDIRECT("AE" &amp; ROW()), AP886:AP926, "📦", AS886:AS926, "Exonerado ADH")
    ) / 2
)  -
(
    (
        SUMIFS(AR886:AR926, AY886:AY926, INDIRECT("AE" &amp; ROW()), AP886:AP926, "💲", AS886:AS926, "Exonerado Doctor") +
        SUMIFS(AR886:AR926, AY886:AY926, INDIRECT("AE" &amp; ROW()), AP886:AP926, "📦", AS886:AS926, "Exonerado Doctor")
    ) / 2
)</f>
        <v>0</v>
      </c>
      <c r="AK937" s="145">
        <f t="array" aca="1" ref="AK937" ca="1">(
    SUMIFS(AR886:AR926, AY886:AY926, INDIRECT("AE" &amp; ROW()), AP886:AP926, "💲") +
    SUMIFS(AR886:AR926, AY886:AY926, INDIRECT("AE" &amp; ROW()), AP886:AP926, "📦")
) -
(
    SUMIFS(AR886:AR926, AY886:AY926, INDIRECT("AE" &amp; ROW()), AP886:AP926, "💲", AS886:AS926, "Familiar") +
    SUMIFS(AR886:AR926, AY886:AY926, INDIRECT("AE" &amp; ROW()), AP886:AP926, "📦", AS886:AS926, "Familiar")
) -
(
    SUMIFS(AR886:AR926, AY886:AY926, INDIRECT("AE" &amp; ROW()), AP886:AP926, "💲", AS886:AS926, "Participante") +
    SUMIFS(AR886:AR926, AY886:AY926, INDIRECT("AE" &amp; ROW()), AP886:AP926, "📦", AS886:AS926, "Participante")
)  -
(
    SUMIFS(AR886:AR926, AY886:AY926, INDIRECT("AE" &amp; ROW()), AP886:AP926, "💲", AS886:AS926, "Empleado") +
    SUMIFS(AR886:AR926, AY886:AY926, INDIRECT("AE" &amp; ROW()), AP886:AP926, "📦", AS886:AS926, "Empleado")
) -
(
    SUMIFS(AR886:AR926, AY886:AY926, INDIRECT("AE" &amp; ROW()), AP886:AP926, "💲", AS886:AS926, "Exonerado ADH") +
    SUMIFS(AR886:AR926, AY886:AY926, INDIRECT("AE" &amp; ROW()), AP886:AP926, "📦", AS886:AS926, "Exonerado ADH")
) -
(
    (
        SUMIFS(AR886:AR926, AY886:AY926, INDIRECT("AE" &amp; ROW()), AP886:AP926, "💲", AS886:AS926, "Exonerado Doctor") +
        SUMIFS(AR886:AR926, AY886:AY926, INDIRECT("AE" &amp; ROW()), AP886:AP926, "📦", AS886:AS926, "Exonerado Doctor")
    ) / 2
) -
(
    (
        SUMIFS(AR886:AR926, AY886:AY926, INDIRECT("AE" &amp; ROW()), AP886:AP926, "💲", AS886:AS926, "") +
        SUMIFS(AR886:AR926, AY886:AY926, INDIRECT("AE" &amp; ROW()), AP886:AP926, "📦", AS886:AS926, "")
    ) / 2
)</f>
        <v>0</v>
      </c>
      <c r="AL937" s="146">
        <f t="array" aca="1" ref="AL937" ca="1">(
    SUMIFS(AR886:AR926, AY886:AY926, INDIRECT("AE" &amp; ROW()), AP886:AP926, "💲") +
    SUMIFS(AR886:AR926, AY886:AY926, INDIRECT("AE" &amp; ROW()), AP886:AP926, "📦")
) -
(
    (
        SUMIFS(AR886:AR926, AY886:AY926, INDIRECT("AE" &amp; ROW()), AP886:AP926, "💲", AS886:AS926, "Familiar") +
        SUMIFS(AR886:AR926, AY886:AY926, INDIRECT("AE" &amp; ROW()), AP886:AP926, "📦", AS886:AS926, "Familiar")
    ) / 2
) -
(
    (
        SUMIFS(AR886:AR926, AY886:AY926, INDIRECT("AE" &amp; ROW()), AP886:AP926, "💲", AS886:AS926, "Participante") +
        SUMIFS(AR886:AR926, AY886:AY926, INDIRECT("AE" &amp; ROW()), AP886:AP926, "📦", AS886:AS926, "Participante")
    ) / 2
) -
(
    (
        SUMIFS(AR886:AR926, AY886:AY926, INDIRECT("AE" &amp; ROW()), AP886:AP926, "💲", AS886:AS926, "Empleado") +
        SUMIFS(AR886:AR926, AY886:AY926, INDIRECT("AE" &amp; ROW()), AP886:AP926, "📦", AS886:AS926, "Empleado")
    ) / 2
) -
(
    (
        SUMIFS(AR886:AR926, AY886:AY926, INDIRECT("AE" &amp; ROW()), AP886:AP926, "💲", AS886:AS926, "Exonerado ADH") +
        SUMIFS(AR886:AR926, AY886:AY926, INDIRECT("AE" &amp; ROW()), AP886:AP926, "📦", AS886:AS926, "Exonerado ADH")
    ) / 2
) -
(
    SUMIFS(AR886:AR926, AY886:AY926, INDIRECT("AE" &amp; ROW()), AP886:AP926, "💲", AS886:AS926, "Exonerado Doctor") +
    SUMIFS(AR886:AR926, AY886:AY926, INDIRECT("AE" &amp; ROW()), AP886:AP926, "📦", AS886:AS926, "Exonerado Doctor")
) -
(
    (
        SUMIFS(AR886:AR926, AY886:AY926, INDIRECT("AE" &amp; ROW()), AP886:AP926, "💲", AS886:AS926, "") +
        SUMIFS(AR886:AR926, AY886:AY926, INDIRECT("AE" &amp; ROW()), AP886:AP926, "📦", AS886:AS926, "")
    ) / 2
)</f>
        <v>0</v>
      </c>
      <c r="AM937" s="56"/>
      <c r="AN937" s="56"/>
      <c r="AO937" s="56"/>
      <c r="AP937" s="56"/>
      <c r="AQ937" s="56"/>
      <c r="AR937" s="56"/>
      <c r="AS937" s="56"/>
      <c r="AT937" s="56"/>
      <c r="AU937" s="56"/>
      <c r="AV937" s="56"/>
      <c r="AW937" s="56"/>
      <c r="AX937" s="56"/>
      <c r="AY937" s="56"/>
      <c r="AZ937" s="56"/>
      <c r="BA937" s="56"/>
      <c r="BB937" s="56"/>
      <c r="BC937" s="56"/>
      <c r="BD937" s="56"/>
      <c r="BE937" s="56"/>
      <c r="BF937" s="56"/>
      <c r="BG937" s="56"/>
      <c r="BH937" s="56"/>
      <c r="BI937" s="56"/>
      <c r="BJ937" s="56"/>
      <c r="BK937" s="56"/>
      <c r="BL937" s="56"/>
      <c r="BM937" s="56"/>
      <c r="BN937" s="56"/>
    </row>
    <row r="938" spans="1:66" ht="11.25" customHeight="1">
      <c r="A938" s="3"/>
      <c r="B938" s="3"/>
      <c r="C938" s="3"/>
      <c r="D938" s="3"/>
      <c r="E938" s="3"/>
      <c r="F938" s="3"/>
      <c r="G938" s="3"/>
      <c r="H938" s="3"/>
      <c r="I938" s="3"/>
      <c r="J938" s="3"/>
      <c r="K938" s="3"/>
      <c r="L938" s="3"/>
      <c r="M938" s="3"/>
      <c r="N938" s="3"/>
      <c r="O938" s="1"/>
      <c r="P938" s="3"/>
      <c r="Q938" s="3"/>
      <c r="R938" s="15"/>
      <c r="S938" s="16"/>
      <c r="T938" s="16"/>
      <c r="U938" s="173"/>
      <c r="V938" s="6"/>
      <c r="W938" s="16"/>
      <c r="X938" s="16"/>
      <c r="Y938" s="173"/>
      <c r="Z938" s="48"/>
      <c r="AA938" s="173"/>
      <c r="AB938" s="173"/>
      <c r="AC938" s="173"/>
      <c r="AD938" s="174"/>
      <c r="AI938" s="148">
        <f t="shared" ref="AI938:AL938" ca="1" si="635">SUM(AI923:AI936)</f>
        <v>0</v>
      </c>
      <c r="AJ938" s="148">
        <f t="shared" ca="1" si="635"/>
        <v>0</v>
      </c>
      <c r="AK938" s="148">
        <f t="shared" ca="1" si="635"/>
        <v>0</v>
      </c>
      <c r="AL938" s="148">
        <f t="shared" ca="1" si="635"/>
        <v>0</v>
      </c>
      <c r="AM938" s="174"/>
      <c r="AN938" s="174"/>
      <c r="AO938" s="174"/>
      <c r="AP938" s="174"/>
      <c r="AQ938" s="174"/>
      <c r="AR938" s="174"/>
      <c r="AS938" s="174"/>
      <c r="AT938" s="174"/>
      <c r="AU938" s="174"/>
      <c r="AV938" s="174"/>
      <c r="AW938" s="174"/>
      <c r="AX938" s="174"/>
      <c r="AY938" s="174"/>
      <c r="AZ938" s="174"/>
      <c r="BA938" s="174"/>
      <c r="BB938" s="174"/>
      <c r="BC938" s="174"/>
      <c r="BD938" s="174"/>
      <c r="BE938" s="122"/>
      <c r="BF938" s="122"/>
      <c r="BG938" s="122"/>
      <c r="BH938" s="122"/>
      <c r="BI938" s="122"/>
      <c r="BJ938" s="174"/>
      <c r="BK938" s="174"/>
      <c r="BL938" s="174"/>
      <c r="BM938" s="174"/>
      <c r="BN938" s="174"/>
    </row>
    <row r="939" spans="1:66" ht="15" customHeight="1">
      <c r="A939" s="210">
        <f>IF(WEEKDAY(A884)=6, WORKDAY(A884+1, 1), A884+1)</f>
        <v>46350</v>
      </c>
      <c r="B939" s="211"/>
      <c r="C939" s="211"/>
      <c r="D939" s="211"/>
      <c r="E939" s="211"/>
      <c r="F939" s="211"/>
      <c r="G939" s="211"/>
      <c r="H939" s="211"/>
      <c r="I939" s="211"/>
      <c r="J939" s="211"/>
      <c r="K939" s="211"/>
      <c r="L939" s="211"/>
      <c r="M939" s="211"/>
      <c r="N939" s="212"/>
      <c r="O939" s="1"/>
      <c r="P939" s="1"/>
      <c r="Q939" s="1"/>
      <c r="R939" s="15"/>
      <c r="S939" s="22"/>
      <c r="T939" s="22"/>
      <c r="U939" s="241"/>
      <c r="V939" s="242"/>
      <c r="W939" s="242"/>
      <c r="X939" s="242"/>
      <c r="Y939" s="242"/>
      <c r="Z939" s="23"/>
      <c r="AA939" s="23"/>
      <c r="AB939" s="23"/>
      <c r="AC939" s="23"/>
      <c r="AD939" s="24"/>
      <c r="AE939" s="181"/>
      <c r="AF939" s="181"/>
      <c r="AG939" s="181"/>
      <c r="AH939" s="181"/>
      <c r="AI939" s="181"/>
      <c r="AJ939" s="181"/>
      <c r="AK939" s="181"/>
      <c r="AL939" s="181"/>
      <c r="AM939" s="24"/>
      <c r="AN939" s="24"/>
      <c r="AO939" s="24"/>
      <c r="AP939" s="24"/>
      <c r="AQ939" s="24"/>
      <c r="AR939" s="24"/>
      <c r="AS939" s="24"/>
      <c r="AT939" s="24"/>
      <c r="AU939" s="24"/>
      <c r="AV939" s="24"/>
      <c r="AW939" s="24"/>
      <c r="AX939" s="24"/>
      <c r="AY939" s="24"/>
      <c r="AZ939" s="24"/>
      <c r="BA939" s="24"/>
      <c r="BB939" s="24"/>
      <c r="BC939" s="24"/>
      <c r="BD939" s="24"/>
      <c r="BE939" s="24"/>
      <c r="BF939" s="24"/>
      <c r="BG939" s="24"/>
      <c r="BH939" s="24"/>
      <c r="BI939" s="24"/>
      <c r="BJ939" s="24"/>
      <c r="BK939" s="24"/>
      <c r="BL939" s="24"/>
      <c r="BM939" s="24"/>
      <c r="BN939" s="24"/>
    </row>
    <row r="940" spans="1:66" ht="15" customHeight="1">
      <c r="A940" s="25" t="s">
        <v>15</v>
      </c>
      <c r="B940" s="25" t="s">
        <v>16</v>
      </c>
      <c r="C940" s="213" t="s">
        <v>17</v>
      </c>
      <c r="D940" s="214"/>
      <c r="E940" s="214"/>
      <c r="F940" s="215"/>
      <c r="G940" s="213" t="s">
        <v>18</v>
      </c>
      <c r="H940" s="214"/>
      <c r="I940" s="214"/>
      <c r="J940" s="215"/>
      <c r="K940" s="213" t="s">
        <v>19</v>
      </c>
      <c r="L940" s="214"/>
      <c r="M940" s="214"/>
      <c r="N940" s="215"/>
      <c r="O940" s="1"/>
      <c r="P940" s="1"/>
      <c r="Q940" s="1"/>
      <c r="R940" s="26"/>
      <c r="S940" s="234" t="s">
        <v>17</v>
      </c>
      <c r="T940" s="214"/>
      <c r="U940" s="215"/>
      <c r="V940" s="27"/>
      <c r="W940" s="234" t="s">
        <v>18</v>
      </c>
      <c r="X940" s="214"/>
      <c r="Y940" s="215"/>
      <c r="Z940" s="28"/>
      <c r="AA940" s="234" t="s">
        <v>19</v>
      </c>
      <c r="AB940" s="214"/>
      <c r="AC940" s="215"/>
      <c r="AD940" s="29"/>
      <c r="AE940" s="181"/>
      <c r="AF940" s="181"/>
      <c r="AG940" s="181"/>
      <c r="AH940" s="181"/>
      <c r="AI940" s="181"/>
      <c r="AJ940" s="181"/>
      <c r="AK940" s="181"/>
      <c r="AL940" s="181"/>
      <c r="AM940" s="29"/>
      <c r="AN940" s="34" t="s">
        <v>2</v>
      </c>
      <c r="AO940" s="34" t="s">
        <v>3</v>
      </c>
      <c r="AP940" s="34" t="s">
        <v>4</v>
      </c>
      <c r="AQ940" s="34" t="s">
        <v>5</v>
      </c>
      <c r="AR940" s="34" t="s">
        <v>6</v>
      </c>
      <c r="AS940" s="34" t="s">
        <v>7</v>
      </c>
      <c r="AT940" s="34" t="s">
        <v>27</v>
      </c>
      <c r="AU940" s="34" t="s">
        <v>28</v>
      </c>
      <c r="AV940" s="34" t="s">
        <v>29</v>
      </c>
      <c r="AW940" s="34" t="s">
        <v>30</v>
      </c>
      <c r="AX940" s="34" t="s">
        <v>12</v>
      </c>
      <c r="AY940" s="34" t="s">
        <v>20</v>
      </c>
      <c r="AZ940" s="35"/>
      <c r="BA940" s="35"/>
      <c r="BB940" s="35"/>
      <c r="BC940" s="35"/>
      <c r="BD940" s="35"/>
      <c r="BE940" s="35"/>
      <c r="BF940" s="35"/>
      <c r="BG940" s="35"/>
      <c r="BH940" s="35"/>
      <c r="BI940" s="35"/>
      <c r="BJ940" s="35"/>
      <c r="BK940" s="35"/>
      <c r="BL940" s="35"/>
      <c r="BM940" s="35"/>
      <c r="BN940" s="35"/>
    </row>
    <row r="941" spans="1:66" ht="11.25" customHeight="1">
      <c r="A941" s="219">
        <f>Q947</f>
        <v>0.33333333333333331</v>
      </c>
      <c r="B941" s="38"/>
      <c r="C941" s="204"/>
      <c r="D941" s="207"/>
      <c r="E941" s="40" t="s">
        <v>36</v>
      </c>
      <c r="F941" s="42" t="str">
        <f>IF(D941&lt;&gt;"", VLOOKUP(D941,'Base de Datos'!$A$2:$D1268,2,FALSE()),"")</f>
        <v/>
      </c>
      <c r="G941" s="204"/>
      <c r="H941" s="216"/>
      <c r="I941" s="40" t="s">
        <v>36</v>
      </c>
      <c r="J941" s="42" t="str">
        <f>IF(H941&lt;&gt;"", VLOOKUP(H941,'Base de Datos'!$A$2:$D1268,2,FALSE()),"")</f>
        <v/>
      </c>
      <c r="K941" s="204"/>
      <c r="L941" s="216"/>
      <c r="M941" s="40" t="s">
        <v>36</v>
      </c>
      <c r="N941" s="42" t="str">
        <f>IF(L941&lt;&gt;"", VLOOKUP(L941,'Base de Datos'!$A$2:$D1268,2,FALSE()),"")</f>
        <v/>
      </c>
      <c r="O941" s="43"/>
      <c r="P941" s="1"/>
      <c r="Q941" s="44"/>
      <c r="R941" s="15"/>
      <c r="S941" s="45"/>
      <c r="T941" s="45" t="s">
        <v>37</v>
      </c>
      <c r="U941" s="46"/>
      <c r="V941" s="47"/>
      <c r="W941" s="45"/>
      <c r="X941" s="45" t="s">
        <v>37</v>
      </c>
      <c r="Y941" s="46"/>
      <c r="Z941" s="47"/>
      <c r="AA941" s="45"/>
      <c r="AB941" s="45" t="s">
        <v>37</v>
      </c>
      <c r="AC941" s="46"/>
      <c r="AD941" s="48"/>
      <c r="AE941" s="181"/>
      <c r="AF941" s="181"/>
      <c r="AG941" s="181"/>
      <c r="AH941" s="181"/>
      <c r="AI941" s="181"/>
      <c r="AJ941" s="181"/>
      <c r="AK941" s="181"/>
      <c r="AL941" s="181"/>
      <c r="AM941" s="48"/>
      <c r="AN941" s="53">
        <f>A939</f>
        <v>46350</v>
      </c>
      <c r="AO941" s="54" t="str">
        <f>C940</f>
        <v>Consultorio N° 1</v>
      </c>
      <c r="AP941" s="55">
        <f t="shared" ref="AP941:AQ941" si="636">C941</f>
        <v>0</v>
      </c>
      <c r="AQ941" s="55">
        <f t="shared" si="636"/>
        <v>0</v>
      </c>
      <c r="AR941" s="55">
        <f>U941</f>
        <v>0</v>
      </c>
      <c r="AS941" s="55">
        <f>S941</f>
        <v>0</v>
      </c>
      <c r="AT941" s="55">
        <f>S942</f>
        <v>0</v>
      </c>
      <c r="AU941" s="55">
        <f>U942</f>
        <v>0</v>
      </c>
      <c r="AV941" s="55">
        <f>S943</f>
        <v>0</v>
      </c>
      <c r="AW941" s="55">
        <f>U943</f>
        <v>0</v>
      </c>
      <c r="AX941" s="55">
        <f>U944</f>
        <v>0</v>
      </c>
      <c r="AY941" s="55">
        <f>F944</f>
        <v>0</v>
      </c>
      <c r="AZ941" s="56"/>
      <c r="BA941" s="56"/>
      <c r="BB941" s="56"/>
      <c r="BC941" s="56"/>
      <c r="BD941" s="56"/>
      <c r="BE941" s="56"/>
      <c r="BF941" s="56"/>
      <c r="BG941" s="56"/>
      <c r="BH941" s="56"/>
      <c r="BI941" s="56"/>
      <c r="BJ941" s="56"/>
      <c r="BK941" s="56"/>
      <c r="BL941" s="56"/>
      <c r="BM941" s="56"/>
      <c r="BN941" s="56"/>
    </row>
    <row r="942" spans="1:66" ht="11.25" customHeight="1">
      <c r="A942" s="220"/>
      <c r="B942" s="38"/>
      <c r="C942" s="205"/>
      <c r="D942" s="208"/>
      <c r="E942" s="57" t="s">
        <v>42</v>
      </c>
      <c r="F942" s="58" t="str">
        <f>IF(D941&lt;&gt;"", VLOOKUP(D941,'Base de Datos'!$A$2:$D1268,3,FALSE()),"")</f>
        <v/>
      </c>
      <c r="G942" s="205"/>
      <c r="H942" s="208"/>
      <c r="I942" s="57" t="s">
        <v>42</v>
      </c>
      <c r="J942" s="58" t="str">
        <f>IF(H941&lt;&gt;"", VLOOKUP(H941,'Base de Datos'!$A$2:$D1268,3,FALSE()),"")</f>
        <v/>
      </c>
      <c r="K942" s="205"/>
      <c r="L942" s="208"/>
      <c r="M942" s="57" t="s">
        <v>42</v>
      </c>
      <c r="N942" s="58" t="str">
        <f>IF(L941&lt;&gt;"", VLOOKUP(L941,'Base de Datos'!$A$2:$D1268,3,FALSE()),"")</f>
        <v/>
      </c>
      <c r="O942" s="43"/>
      <c r="P942" s="1"/>
      <c r="Q942" s="44"/>
      <c r="R942" s="15"/>
      <c r="S942" s="229"/>
      <c r="T942" s="230"/>
      <c r="U942" s="59"/>
      <c r="V942" s="47"/>
      <c r="W942" s="229"/>
      <c r="X942" s="230"/>
      <c r="Y942" s="59"/>
      <c r="Z942" s="47"/>
      <c r="AA942" s="229"/>
      <c r="AB942" s="230"/>
      <c r="AC942" s="59"/>
      <c r="AD942" s="48"/>
      <c r="AE942" s="181"/>
      <c r="AF942" s="181"/>
      <c r="AG942" s="181"/>
      <c r="AH942" s="181"/>
      <c r="AI942" s="181"/>
      <c r="AJ942" s="181"/>
      <c r="AK942" s="181"/>
      <c r="AL942" s="181"/>
      <c r="AM942" s="48"/>
      <c r="AN942" s="53">
        <f>A939</f>
        <v>46350</v>
      </c>
      <c r="AO942" s="54" t="str">
        <f>C940</f>
        <v>Consultorio N° 1</v>
      </c>
      <c r="AP942" s="55">
        <f t="shared" ref="AP942:AQ942" si="637">C945</f>
        <v>0</v>
      </c>
      <c r="AQ942" s="55">
        <f t="shared" si="637"/>
        <v>0</v>
      </c>
      <c r="AR942" s="64">
        <f>U945</f>
        <v>0</v>
      </c>
      <c r="AS942" s="55">
        <f>S945</f>
        <v>0</v>
      </c>
      <c r="AT942" s="55">
        <f>S946</f>
        <v>0</v>
      </c>
      <c r="AU942" s="55">
        <f>U946</f>
        <v>0</v>
      </c>
      <c r="AV942" s="55">
        <f>S947</f>
        <v>0</v>
      </c>
      <c r="AW942" s="55">
        <f>U947</f>
        <v>0</v>
      </c>
      <c r="AX942" s="55">
        <f>U948</f>
        <v>0</v>
      </c>
      <c r="AY942" s="55">
        <f>F948</f>
        <v>0</v>
      </c>
      <c r="AZ942" s="56"/>
      <c r="BA942" s="56"/>
      <c r="BB942" s="56"/>
      <c r="BC942" s="56"/>
      <c r="BD942" s="56"/>
      <c r="BE942" s="56"/>
      <c r="BF942" s="56"/>
      <c r="BG942" s="56"/>
      <c r="BH942" s="56"/>
      <c r="BI942" s="56"/>
      <c r="BJ942" s="56"/>
      <c r="BK942" s="56"/>
      <c r="BL942" s="56"/>
      <c r="BM942" s="56"/>
      <c r="BN942" s="56"/>
    </row>
    <row r="943" spans="1:66" ht="11.25" customHeight="1">
      <c r="A943" s="220"/>
      <c r="B943" s="38"/>
      <c r="C943" s="205"/>
      <c r="D943" s="208"/>
      <c r="E943" s="57" t="s">
        <v>44</v>
      </c>
      <c r="F943" s="58" t="str">
        <f>IF(D941&lt;&gt;"", VLOOKUP(D941,'Base de Datos'!$A$2:$D1268,4,FALSE()),"")</f>
        <v/>
      </c>
      <c r="G943" s="205"/>
      <c r="H943" s="208"/>
      <c r="I943" s="57" t="s">
        <v>44</v>
      </c>
      <c r="J943" s="58" t="str">
        <f>IF(H941&lt;&gt;"", VLOOKUP(H941,'Base de Datos'!$A$2:$D1268,4,FALSE()),"")</f>
        <v/>
      </c>
      <c r="K943" s="205"/>
      <c r="L943" s="208"/>
      <c r="M943" s="57" t="s">
        <v>44</v>
      </c>
      <c r="N943" s="58" t="str">
        <f>IF(L941&lt;&gt;"", VLOOKUP(L941,'Base de Datos'!$A$2:$D1268,4,FALSE()),"")</f>
        <v/>
      </c>
      <c r="O943" s="43"/>
      <c r="P943" s="1"/>
      <c r="Q943" s="44"/>
      <c r="R943" s="15"/>
      <c r="S943" s="229"/>
      <c r="T943" s="230"/>
      <c r="U943" s="59"/>
      <c r="V943" s="47"/>
      <c r="W943" s="229"/>
      <c r="X943" s="230"/>
      <c r="Y943" s="59"/>
      <c r="Z943" s="47"/>
      <c r="AA943" s="229"/>
      <c r="AB943" s="230"/>
      <c r="AC943" s="59"/>
      <c r="AD943" s="48"/>
      <c r="AE943" s="181"/>
      <c r="AF943" s="181"/>
      <c r="AG943" s="181"/>
      <c r="AH943" s="181"/>
      <c r="AI943" s="181"/>
      <c r="AJ943" s="181"/>
      <c r="AK943" s="181"/>
      <c r="AL943" s="181"/>
      <c r="AM943" s="48"/>
      <c r="AN943" s="53">
        <f>A939</f>
        <v>46350</v>
      </c>
      <c r="AO943" s="54" t="str">
        <f>C940</f>
        <v>Consultorio N° 1</v>
      </c>
      <c r="AP943" s="55">
        <f t="shared" ref="AP943:AQ943" si="638">C949</f>
        <v>0</v>
      </c>
      <c r="AQ943" s="55">
        <f t="shared" si="638"/>
        <v>0</v>
      </c>
      <c r="AR943" s="64">
        <f>U949</f>
        <v>0</v>
      </c>
      <c r="AS943" s="55">
        <f>S949</f>
        <v>0</v>
      </c>
      <c r="AT943" s="55">
        <f>S950</f>
        <v>0</v>
      </c>
      <c r="AU943" s="55">
        <f>U950</f>
        <v>0</v>
      </c>
      <c r="AV943" s="55">
        <f>S951</f>
        <v>0</v>
      </c>
      <c r="AW943" s="55">
        <f>U951</f>
        <v>0</v>
      </c>
      <c r="AX943" s="55">
        <f>U952</f>
        <v>0</v>
      </c>
      <c r="AY943" s="55">
        <f>F952</f>
        <v>0</v>
      </c>
      <c r="AZ943" s="56"/>
      <c r="BA943" s="56"/>
      <c r="BB943" s="56"/>
      <c r="BC943" s="56"/>
      <c r="BD943" s="56"/>
      <c r="BE943" s="56"/>
      <c r="BF943" s="56"/>
      <c r="BG943" s="56"/>
      <c r="BH943" s="56"/>
      <c r="BI943" s="56"/>
      <c r="BJ943" s="56"/>
      <c r="BK943" s="56"/>
      <c r="BL943" s="56"/>
      <c r="BM943" s="56"/>
      <c r="BN943" s="56"/>
    </row>
    <row r="944" spans="1:66" ht="11.25" customHeight="1">
      <c r="A944" s="221"/>
      <c r="B944" s="38"/>
      <c r="C944" s="206"/>
      <c r="D944" s="209"/>
      <c r="E944" s="85" t="s">
        <v>46</v>
      </c>
      <c r="F944" s="86"/>
      <c r="G944" s="206"/>
      <c r="H944" s="209"/>
      <c r="I944" s="87" t="s">
        <v>46</v>
      </c>
      <c r="J944" s="88"/>
      <c r="K944" s="206"/>
      <c r="L944" s="209"/>
      <c r="M944" s="87" t="s">
        <v>46</v>
      </c>
      <c r="N944" s="88"/>
      <c r="O944" s="43"/>
      <c r="P944" s="1"/>
      <c r="Q944" s="44"/>
      <c r="R944" s="15"/>
      <c r="S944" s="227" t="str">
        <f>IF(OR(S941="Empleado",S941="Familiar"),"Nombre del Empleado","N° Factura")</f>
        <v>N° Factura</v>
      </c>
      <c r="T944" s="228"/>
      <c r="U944" s="89"/>
      <c r="V944" s="47"/>
      <c r="W944" s="227" t="str">
        <f>IF(OR(W941="Empleado",W941="Familiar"),"Nombre del Empleado","N° Factura")</f>
        <v>N° Factura</v>
      </c>
      <c r="X944" s="228"/>
      <c r="Y944" s="89"/>
      <c r="Z944" s="47"/>
      <c r="AA944" s="227" t="str">
        <f>IF(OR(AA941="Empleado",AA941="Familiar"),"Nombre del Empleado","N° Factura")</f>
        <v>N° Factura</v>
      </c>
      <c r="AB944" s="228"/>
      <c r="AC944" s="89"/>
      <c r="AD944" s="48"/>
      <c r="AE944" s="181"/>
      <c r="AF944" s="181"/>
      <c r="AG944" s="181"/>
      <c r="AH944" s="181"/>
      <c r="AI944" s="181"/>
      <c r="AJ944" s="181"/>
      <c r="AK944" s="181"/>
      <c r="AL944" s="181"/>
      <c r="AM944" s="48"/>
      <c r="AN944" s="53">
        <f>A939</f>
        <v>46350</v>
      </c>
      <c r="AO944" s="54" t="str">
        <f>C940</f>
        <v>Consultorio N° 1</v>
      </c>
      <c r="AP944" s="55">
        <f t="shared" ref="AP944:AQ944" si="639">C953</f>
        <v>0</v>
      </c>
      <c r="AQ944" s="55">
        <f t="shared" si="639"/>
        <v>0</v>
      </c>
      <c r="AR944" s="64">
        <f>U953</f>
        <v>0</v>
      </c>
      <c r="AS944" s="55">
        <f>S953</f>
        <v>0</v>
      </c>
      <c r="AT944" s="55">
        <f>S954</f>
        <v>0</v>
      </c>
      <c r="AU944" s="64">
        <f>U954</f>
        <v>0</v>
      </c>
      <c r="AV944" s="55">
        <f>S955</f>
        <v>0</v>
      </c>
      <c r="AW944" s="55">
        <f>U955</f>
        <v>0</v>
      </c>
      <c r="AX944" s="55">
        <f>U956</f>
        <v>0</v>
      </c>
      <c r="AY944" s="55">
        <f>F956</f>
        <v>0</v>
      </c>
      <c r="AZ944" s="56"/>
      <c r="BA944" s="56"/>
      <c r="BB944" s="56"/>
      <c r="BC944" s="56"/>
      <c r="BD944" s="56"/>
      <c r="BE944" s="56"/>
      <c r="BF944" s="56"/>
      <c r="BG944" s="56"/>
      <c r="BH944" s="56"/>
      <c r="BI944" s="56"/>
      <c r="BJ944" s="56"/>
      <c r="BK944" s="56"/>
      <c r="BL944" s="56"/>
      <c r="BM944" s="56"/>
      <c r="BN944" s="56"/>
    </row>
    <row r="945" spans="1:66" ht="11.25" customHeight="1">
      <c r="A945" s="222">
        <f>A941+$Q$13/1440</f>
        <v>0.375</v>
      </c>
      <c r="B945" s="38"/>
      <c r="C945" s="204"/>
      <c r="D945" s="207"/>
      <c r="E945" s="40" t="s">
        <v>36</v>
      </c>
      <c r="F945" s="42" t="str">
        <f>IF(D945&lt;&gt;"", VLOOKUP(D945,'Base de Datos'!$A$2:$D1268,2,FALSE()),"")</f>
        <v/>
      </c>
      <c r="G945" s="204"/>
      <c r="H945" s="216"/>
      <c r="I945" s="40" t="s">
        <v>36</v>
      </c>
      <c r="J945" s="42" t="str">
        <f>IF(H945&lt;&gt;"", VLOOKUP(H945,'Base de Datos'!$A$2:$D1268,2,FALSE()),"")</f>
        <v/>
      </c>
      <c r="K945" s="204"/>
      <c r="L945" s="216"/>
      <c r="M945" s="40" t="s">
        <v>36</v>
      </c>
      <c r="N945" s="42" t="str">
        <f>IF(L945&lt;&gt;"", VLOOKUP(L945,'Base de Datos'!$A$2:$D1268,2,FALSE()),"")</f>
        <v/>
      </c>
      <c r="O945" s="262" t="s">
        <v>32</v>
      </c>
      <c r="P945" s="242"/>
      <c r="Q945" s="263">
        <f ca="1">$N$2</f>
        <v>888.89089999999999</v>
      </c>
      <c r="R945" s="15"/>
      <c r="S945" s="45"/>
      <c r="T945" s="45" t="s">
        <v>37</v>
      </c>
      <c r="U945" s="103"/>
      <c r="V945" s="47"/>
      <c r="W945" s="45"/>
      <c r="X945" s="45" t="s">
        <v>37</v>
      </c>
      <c r="Y945" s="46"/>
      <c r="Z945" s="47"/>
      <c r="AA945" s="45"/>
      <c r="AB945" s="45" t="s">
        <v>37</v>
      </c>
      <c r="AC945" s="46"/>
      <c r="AD945" s="48"/>
      <c r="AE945" s="181"/>
      <c r="AF945" s="181"/>
      <c r="AG945" s="181"/>
      <c r="AH945" s="181"/>
      <c r="AI945" s="181"/>
      <c r="AJ945" s="181"/>
      <c r="AK945" s="181"/>
      <c r="AL945" s="181"/>
      <c r="AM945" s="48"/>
      <c r="AN945" s="53">
        <f>A939</f>
        <v>46350</v>
      </c>
      <c r="AO945" s="54" t="str">
        <f>C940</f>
        <v>Consultorio N° 1</v>
      </c>
      <c r="AP945" s="55">
        <f t="shared" ref="AP945:AQ945" si="640">C957</f>
        <v>0</v>
      </c>
      <c r="AQ945" s="55">
        <f t="shared" si="640"/>
        <v>0</v>
      </c>
      <c r="AR945" s="64">
        <f>U957</f>
        <v>0</v>
      </c>
      <c r="AS945" s="55">
        <f>S957</f>
        <v>0</v>
      </c>
      <c r="AT945" s="55">
        <f>S958</f>
        <v>0</v>
      </c>
      <c r="AU945" s="55">
        <f>U958</f>
        <v>0</v>
      </c>
      <c r="AV945" s="55">
        <f>S959</f>
        <v>0</v>
      </c>
      <c r="AW945" s="55">
        <f>U959</f>
        <v>0</v>
      </c>
      <c r="AX945" s="55">
        <f>U960</f>
        <v>0</v>
      </c>
      <c r="AY945" s="55">
        <f>F960</f>
        <v>0</v>
      </c>
      <c r="AZ945" s="56"/>
      <c r="BA945" s="56"/>
      <c r="BB945" s="56"/>
      <c r="BC945" s="56"/>
      <c r="BD945" s="56"/>
      <c r="BE945" s="56"/>
      <c r="BF945" s="56"/>
      <c r="BG945" s="56"/>
      <c r="BH945" s="56"/>
      <c r="BI945" s="56"/>
      <c r="BJ945" s="56"/>
      <c r="BK945" s="56"/>
      <c r="BL945" s="56"/>
      <c r="BM945" s="56"/>
      <c r="BN945" s="56"/>
    </row>
    <row r="946" spans="1:66" ht="11.25" customHeight="1">
      <c r="A946" s="220"/>
      <c r="B946" s="38"/>
      <c r="C946" s="205"/>
      <c r="D946" s="208"/>
      <c r="E946" s="57" t="s">
        <v>42</v>
      </c>
      <c r="F946" s="58" t="str">
        <f>IF(D945&lt;&gt;"", VLOOKUP(D945,'Base de Datos'!$A$2:$D1268,3,FALSE()),"")</f>
        <v/>
      </c>
      <c r="G946" s="205"/>
      <c r="H946" s="208"/>
      <c r="I946" s="57" t="s">
        <v>42</v>
      </c>
      <c r="J946" s="58" t="str">
        <f>IF(H945&lt;&gt;"", VLOOKUP(H945,'Base de Datos'!$A$2:$D1268,3,FALSE()),"")</f>
        <v/>
      </c>
      <c r="K946" s="205"/>
      <c r="L946" s="208"/>
      <c r="M946" s="57" t="s">
        <v>42</v>
      </c>
      <c r="N946" s="58" t="str">
        <f>IF(L945&lt;&gt;"", VLOOKUP(L945,'Base de Datos'!$A$2:$D1268,3,FALSE()),"")</f>
        <v/>
      </c>
      <c r="O946" s="242"/>
      <c r="P946" s="242"/>
      <c r="Q946" s="264"/>
      <c r="R946" s="15"/>
      <c r="S946" s="229"/>
      <c r="T946" s="230"/>
      <c r="U946" s="59"/>
      <c r="V946" s="47"/>
      <c r="W946" s="229"/>
      <c r="X946" s="230"/>
      <c r="Y946" s="59"/>
      <c r="Z946" s="47"/>
      <c r="AA946" s="229"/>
      <c r="AB946" s="230"/>
      <c r="AC946" s="59"/>
      <c r="AD946" s="48"/>
      <c r="AE946" s="181"/>
      <c r="AF946" s="181"/>
      <c r="AG946" s="181"/>
      <c r="AH946" s="181"/>
      <c r="AI946" s="181"/>
      <c r="AJ946" s="181"/>
      <c r="AK946" s="181"/>
      <c r="AL946" s="181"/>
      <c r="AM946" s="48"/>
      <c r="AN946" s="53">
        <f>A939</f>
        <v>46350</v>
      </c>
      <c r="AO946" s="54" t="str">
        <f>C940</f>
        <v>Consultorio N° 1</v>
      </c>
      <c r="AP946" s="55">
        <f t="shared" ref="AP946:AQ946" si="641">C961</f>
        <v>0</v>
      </c>
      <c r="AQ946" s="55">
        <f t="shared" si="641"/>
        <v>0</v>
      </c>
      <c r="AR946" s="55">
        <f>U961</f>
        <v>0</v>
      </c>
      <c r="AS946" s="55">
        <f>S961</f>
        <v>0</v>
      </c>
      <c r="AT946" s="55">
        <f>S962</f>
        <v>0</v>
      </c>
      <c r="AU946" s="55">
        <f>U962</f>
        <v>0</v>
      </c>
      <c r="AV946" s="55">
        <f>S963</f>
        <v>0</v>
      </c>
      <c r="AW946" s="55">
        <f>U963</f>
        <v>0</v>
      </c>
      <c r="AX946" s="55">
        <f>U964</f>
        <v>0</v>
      </c>
      <c r="AY946" s="55">
        <f>F964</f>
        <v>0</v>
      </c>
      <c r="AZ946" s="56"/>
      <c r="BA946" s="56"/>
      <c r="BB946" s="56"/>
      <c r="BC946" s="56"/>
      <c r="BD946" s="56"/>
      <c r="BE946" s="56"/>
      <c r="BF946" s="56"/>
      <c r="BG946" s="56"/>
      <c r="BH946" s="56"/>
      <c r="BI946" s="56"/>
      <c r="BJ946" s="56"/>
      <c r="BK946" s="56"/>
      <c r="BL946" s="56"/>
      <c r="BM946" s="56"/>
      <c r="BN946" s="56"/>
    </row>
    <row r="947" spans="1:66" ht="11.25" customHeight="1">
      <c r="A947" s="220"/>
      <c r="B947" s="38"/>
      <c r="C947" s="205"/>
      <c r="D947" s="208"/>
      <c r="E947" s="57" t="s">
        <v>44</v>
      </c>
      <c r="F947" s="58" t="str">
        <f>IF(D945&lt;&gt;"", VLOOKUP(D945,'Base de Datos'!$A$2:$D1268,4,FALSE()),"")</f>
        <v/>
      </c>
      <c r="G947" s="205"/>
      <c r="H947" s="208"/>
      <c r="I947" s="57" t="s">
        <v>44</v>
      </c>
      <c r="J947" s="58" t="str">
        <f>IF(H945&lt;&gt;"", VLOOKUP(H945,'Base de Datos'!$A$2:$D1268,4,FALSE()),"")</f>
        <v/>
      </c>
      <c r="K947" s="205"/>
      <c r="L947" s="208"/>
      <c r="M947" s="57" t="s">
        <v>44</v>
      </c>
      <c r="N947" s="58" t="str">
        <f>IF(L945&lt;&gt;"", VLOOKUP(L945,'Base de Datos'!$A$2:$D1268,4,FALSE()),"")</f>
        <v/>
      </c>
      <c r="O947" s="43"/>
      <c r="P947" s="104" t="s">
        <v>50</v>
      </c>
      <c r="Q947" s="110">
        <v>0.33333333333333331</v>
      </c>
      <c r="R947" s="15"/>
      <c r="S947" s="229"/>
      <c r="T947" s="230"/>
      <c r="U947" s="59"/>
      <c r="V947" s="47"/>
      <c r="W947" s="229"/>
      <c r="X947" s="230"/>
      <c r="Y947" s="59"/>
      <c r="Z947" s="47"/>
      <c r="AA947" s="229"/>
      <c r="AB947" s="230"/>
      <c r="AC947" s="59"/>
      <c r="AD947" s="48"/>
      <c r="AE947" s="181"/>
      <c r="AF947" s="181"/>
      <c r="AG947" s="181"/>
      <c r="AH947" s="181"/>
      <c r="AI947" s="181"/>
      <c r="AJ947" s="181"/>
      <c r="AK947" s="181"/>
      <c r="AL947" s="181"/>
      <c r="AM947" s="48"/>
      <c r="AN947" s="53">
        <f>A939</f>
        <v>46350</v>
      </c>
      <c r="AO947" s="54" t="str">
        <f>C940</f>
        <v>Consultorio N° 1</v>
      </c>
      <c r="AP947" s="55">
        <f t="shared" ref="AP947:AQ947" si="642">C965</f>
        <v>0</v>
      </c>
      <c r="AQ947" s="55">
        <f t="shared" si="642"/>
        <v>0</v>
      </c>
      <c r="AR947" s="55">
        <f>U965</f>
        <v>0</v>
      </c>
      <c r="AS947" s="55">
        <f>S965</f>
        <v>0</v>
      </c>
      <c r="AT947" s="55">
        <f>S966</f>
        <v>0</v>
      </c>
      <c r="AU947" s="55">
        <f>U966</f>
        <v>0</v>
      </c>
      <c r="AV947" s="55">
        <f>S967</f>
        <v>0</v>
      </c>
      <c r="AW947" s="55">
        <f>U967</f>
        <v>0</v>
      </c>
      <c r="AX947" s="55">
        <f>U968</f>
        <v>0</v>
      </c>
      <c r="AY947" s="55">
        <f>F968</f>
        <v>0</v>
      </c>
      <c r="AZ947" s="56"/>
      <c r="BA947" s="56"/>
      <c r="BB947" s="56"/>
      <c r="BC947" s="56"/>
      <c r="BD947" s="56"/>
      <c r="BE947" s="56"/>
      <c r="BF947" s="56"/>
      <c r="BG947" s="56"/>
      <c r="BH947" s="56"/>
      <c r="BI947" s="56"/>
      <c r="BJ947" s="56"/>
      <c r="BK947" s="56"/>
      <c r="BL947" s="56"/>
      <c r="BM947" s="56"/>
      <c r="BN947" s="56"/>
    </row>
    <row r="948" spans="1:66" ht="11.25" customHeight="1">
      <c r="A948" s="221"/>
      <c r="B948" s="38"/>
      <c r="C948" s="206"/>
      <c r="D948" s="209"/>
      <c r="E948" s="85" t="s">
        <v>46</v>
      </c>
      <c r="F948" s="107"/>
      <c r="G948" s="206"/>
      <c r="H948" s="209"/>
      <c r="I948" s="85" t="s">
        <v>46</v>
      </c>
      <c r="J948" s="108"/>
      <c r="K948" s="206"/>
      <c r="L948" s="209"/>
      <c r="M948" s="85" t="s">
        <v>46</v>
      </c>
      <c r="N948" s="108"/>
      <c r="O948" s="43"/>
      <c r="P948" s="104" t="s">
        <v>54</v>
      </c>
      <c r="Q948" s="109">
        <v>60</v>
      </c>
      <c r="R948" s="15"/>
      <c r="S948" s="227" t="str">
        <f>IF(OR(S945="Empleado",S945="Familiar"),"Nombre del Empleado","N° Factura")</f>
        <v>N° Factura</v>
      </c>
      <c r="T948" s="228"/>
      <c r="U948" s="89"/>
      <c r="V948" s="47"/>
      <c r="W948" s="227" t="str">
        <f>IF(OR(W945="Empleado",W945="Familiar"),"Nombre del Empleado","N° Factura")</f>
        <v>N° Factura</v>
      </c>
      <c r="X948" s="228"/>
      <c r="Y948" s="111"/>
      <c r="Z948" s="47"/>
      <c r="AA948" s="227" t="str">
        <f>IF(OR(AA945="Empleado",AA945="Familiar"),"Nombre del Empleado","N° Factura")</f>
        <v>N° Factura</v>
      </c>
      <c r="AB948" s="228"/>
      <c r="AC948" s="111"/>
      <c r="AD948" s="48"/>
      <c r="AE948" s="181"/>
      <c r="AF948" s="181"/>
      <c r="AG948" s="181"/>
      <c r="AH948" s="181"/>
      <c r="AI948" s="181"/>
      <c r="AJ948" s="181"/>
      <c r="AK948" s="181"/>
      <c r="AL948" s="181"/>
      <c r="AM948" s="48"/>
      <c r="AN948" s="53">
        <f>A939</f>
        <v>46350</v>
      </c>
      <c r="AO948" s="54" t="str">
        <f>C940</f>
        <v>Consultorio N° 1</v>
      </c>
      <c r="AP948" s="55">
        <f t="shared" ref="AP948:AQ948" si="643">C969</f>
        <v>0</v>
      </c>
      <c r="AQ948" s="55">
        <f t="shared" si="643"/>
        <v>0</v>
      </c>
      <c r="AR948" s="55">
        <f>U969</f>
        <v>0</v>
      </c>
      <c r="AS948" s="55">
        <f>S969</f>
        <v>0</v>
      </c>
      <c r="AT948" s="55">
        <f>S970</f>
        <v>0</v>
      </c>
      <c r="AU948" s="55">
        <f>U970</f>
        <v>0</v>
      </c>
      <c r="AV948" s="55">
        <f>S971</f>
        <v>0</v>
      </c>
      <c r="AW948" s="55">
        <f>U971</f>
        <v>0</v>
      </c>
      <c r="AX948" s="55">
        <f>U972</f>
        <v>0</v>
      </c>
      <c r="AY948" s="55">
        <f>F972</f>
        <v>0</v>
      </c>
      <c r="AZ948" s="56"/>
      <c r="BA948" s="56"/>
      <c r="BB948" s="56"/>
      <c r="BC948" s="56"/>
      <c r="BD948" s="56"/>
      <c r="BE948" s="56"/>
      <c r="BF948" s="56"/>
      <c r="BG948" s="56"/>
      <c r="BH948" s="56"/>
      <c r="BI948" s="56"/>
      <c r="BJ948" s="56"/>
      <c r="BK948" s="56"/>
      <c r="BL948" s="56"/>
      <c r="BM948" s="56"/>
      <c r="BN948" s="56"/>
    </row>
    <row r="949" spans="1:66" ht="11.25" customHeight="1">
      <c r="A949" s="222">
        <f>A945+$Q$13/1440</f>
        <v>0.41666666666666669</v>
      </c>
      <c r="B949" s="38"/>
      <c r="C949" s="204"/>
      <c r="D949" s="207"/>
      <c r="E949" s="40" t="s">
        <v>36</v>
      </c>
      <c r="F949" s="42" t="str">
        <f>IF(D949&lt;&gt;"", VLOOKUP(D949,'Base de Datos'!$A$2:$D1268,2,FALSE()),"")</f>
        <v/>
      </c>
      <c r="G949" s="218"/>
      <c r="H949" s="217"/>
      <c r="I949" s="118" t="s">
        <v>36</v>
      </c>
      <c r="J949" s="42" t="str">
        <f>IF(H949&lt;&gt;"", VLOOKUP(H949,'Base de Datos'!$A$2:$D1268,2,FALSE()),"")</f>
        <v/>
      </c>
      <c r="K949" s="218"/>
      <c r="L949" s="217"/>
      <c r="M949" s="118" t="s">
        <v>36</v>
      </c>
      <c r="N949" s="42" t="str">
        <f>IF(L949&lt;&gt;"", VLOOKUP(L949,'Base de Datos'!$A$2:$D1268,2,FALSE()),"")</f>
        <v/>
      </c>
      <c r="O949" s="43"/>
      <c r="P949" s="1"/>
      <c r="Q949" s="1"/>
      <c r="R949" s="15"/>
      <c r="S949" s="45"/>
      <c r="T949" s="45" t="s">
        <v>37</v>
      </c>
      <c r="U949" s="46"/>
      <c r="V949" s="47"/>
      <c r="W949" s="45"/>
      <c r="X949" s="45" t="s">
        <v>37</v>
      </c>
      <c r="Y949" s="59"/>
      <c r="Z949" s="47"/>
      <c r="AA949" s="45"/>
      <c r="AB949" s="45" t="s">
        <v>37</v>
      </c>
      <c r="AC949" s="46"/>
      <c r="AD949" s="48"/>
      <c r="AE949" s="181"/>
      <c r="AF949" s="181"/>
      <c r="AG949" s="181"/>
      <c r="AH949" s="181"/>
      <c r="AI949" s="181"/>
      <c r="AJ949" s="181"/>
      <c r="AK949" s="181"/>
      <c r="AL949" s="181"/>
      <c r="AM949" s="48"/>
      <c r="AN949" s="53">
        <f>A939</f>
        <v>46350</v>
      </c>
      <c r="AO949" s="54" t="str">
        <f>C940</f>
        <v>Consultorio N° 1</v>
      </c>
      <c r="AP949" s="55">
        <f t="shared" ref="AP949:AQ949" si="644">C973</f>
        <v>0</v>
      </c>
      <c r="AQ949" s="55">
        <f t="shared" si="644"/>
        <v>0</v>
      </c>
      <c r="AR949" s="55">
        <f>U973</f>
        <v>0</v>
      </c>
      <c r="AS949" s="55">
        <f>S973</f>
        <v>0</v>
      </c>
      <c r="AT949" s="55">
        <f>S974</f>
        <v>0</v>
      </c>
      <c r="AU949" s="55">
        <f>U974</f>
        <v>0</v>
      </c>
      <c r="AV949" s="55">
        <f>S975</f>
        <v>0</v>
      </c>
      <c r="AW949" s="55">
        <f>U975</f>
        <v>0</v>
      </c>
      <c r="AX949" s="55">
        <f>U976</f>
        <v>0</v>
      </c>
      <c r="AY949" s="55">
        <f>F976</f>
        <v>0</v>
      </c>
      <c r="AZ949" s="56"/>
      <c r="BA949" s="56"/>
      <c r="BB949" s="56"/>
      <c r="BC949" s="56"/>
      <c r="BD949" s="56"/>
      <c r="BE949" s="56"/>
      <c r="BF949" s="56"/>
      <c r="BG949" s="56"/>
      <c r="BH949" s="56"/>
      <c r="BI949" s="56"/>
      <c r="BJ949" s="56"/>
      <c r="BK949" s="56"/>
      <c r="BL949" s="56"/>
      <c r="BM949" s="56"/>
      <c r="BN949" s="56"/>
    </row>
    <row r="950" spans="1:66" ht="11.25" customHeight="1">
      <c r="A950" s="220"/>
      <c r="B950" s="38"/>
      <c r="C950" s="205"/>
      <c r="D950" s="208"/>
      <c r="E950" s="57" t="s">
        <v>42</v>
      </c>
      <c r="F950" s="58" t="str">
        <f>IF(D949&lt;&gt;"", VLOOKUP(D949,'Base de Datos'!$A$2:$D1268,3,FALSE()),"")</f>
        <v/>
      </c>
      <c r="G950" s="205"/>
      <c r="H950" s="208"/>
      <c r="I950" s="57" t="s">
        <v>42</v>
      </c>
      <c r="J950" s="58" t="str">
        <f>IF(H949&lt;&gt;"", VLOOKUP(H949,'Base de Datos'!$A$2:$D1268,3,FALSE()),"")</f>
        <v/>
      </c>
      <c r="K950" s="205"/>
      <c r="L950" s="208"/>
      <c r="M950" s="57" t="s">
        <v>42</v>
      </c>
      <c r="N950" s="58" t="str">
        <f>IF(L949&lt;&gt;"", VLOOKUP(L949,'Base de Datos'!$A$2:$D1268,3,FALSE()),"")</f>
        <v/>
      </c>
      <c r="O950" s="43"/>
      <c r="P950" s="119" t="s">
        <v>58</v>
      </c>
      <c r="Q950" s="44"/>
      <c r="R950" s="15"/>
      <c r="S950" s="229"/>
      <c r="T950" s="230"/>
      <c r="U950" s="59"/>
      <c r="V950" s="47"/>
      <c r="W950" s="229"/>
      <c r="X950" s="230"/>
      <c r="Y950" s="59"/>
      <c r="Z950" s="47"/>
      <c r="AA950" s="229"/>
      <c r="AB950" s="230"/>
      <c r="AC950" s="59"/>
      <c r="AD950" s="48"/>
      <c r="AE950" s="181"/>
      <c r="AF950" s="181"/>
      <c r="AG950" s="181"/>
      <c r="AH950" s="181"/>
      <c r="AI950" s="181"/>
      <c r="AJ950" s="181"/>
      <c r="AK950" s="181"/>
      <c r="AL950" s="181"/>
      <c r="AM950" s="48"/>
      <c r="AN950" s="53">
        <f>A939</f>
        <v>46350</v>
      </c>
      <c r="AO950" s="54" t="str">
        <f>C940</f>
        <v>Consultorio N° 1</v>
      </c>
      <c r="AP950" s="55">
        <f t="shared" ref="AP950:AQ950" si="645">C977</f>
        <v>0</v>
      </c>
      <c r="AQ950" s="55">
        <f t="shared" si="645"/>
        <v>0</v>
      </c>
      <c r="AR950" s="55">
        <f>U977</f>
        <v>0</v>
      </c>
      <c r="AS950" s="55">
        <f>S977</f>
        <v>0</v>
      </c>
      <c r="AT950" s="55">
        <f>S978</f>
        <v>0</v>
      </c>
      <c r="AU950" s="55">
        <f>U978</f>
        <v>0</v>
      </c>
      <c r="AV950" s="55">
        <f>S979</f>
        <v>0</v>
      </c>
      <c r="AW950" s="55">
        <f>U979</f>
        <v>0</v>
      </c>
      <c r="AX950" s="55">
        <f>U980</f>
        <v>0</v>
      </c>
      <c r="AY950" s="55">
        <f>F980</f>
        <v>0</v>
      </c>
      <c r="AZ950" s="56"/>
      <c r="BA950" s="56"/>
      <c r="BB950" s="56"/>
      <c r="BC950" s="56"/>
      <c r="BD950" s="56"/>
      <c r="BE950" s="56"/>
      <c r="BF950" s="56"/>
      <c r="BG950" s="56"/>
      <c r="BH950" s="56"/>
      <c r="BI950" s="56"/>
      <c r="BJ950" s="56"/>
      <c r="BK950" s="56"/>
      <c r="BL950" s="56"/>
      <c r="BM950" s="56"/>
      <c r="BN950" s="56"/>
    </row>
    <row r="951" spans="1:66" ht="11.25" customHeight="1">
      <c r="A951" s="220"/>
      <c r="B951" s="38"/>
      <c r="C951" s="205"/>
      <c r="D951" s="208"/>
      <c r="E951" s="57" t="s">
        <v>44</v>
      </c>
      <c r="F951" s="58" t="str">
        <f>IF(D949&lt;&gt;"", VLOOKUP(D949,'Base de Datos'!$A$2:$D1268,4,FALSE()),"")</f>
        <v/>
      </c>
      <c r="G951" s="205"/>
      <c r="H951" s="208"/>
      <c r="I951" s="57" t="s">
        <v>44</v>
      </c>
      <c r="J951" s="58" t="str">
        <f>IF(H949&lt;&gt;"", VLOOKUP(H949,'Base de Datos'!$A$2:$D1268,4,FALSE()),"")</f>
        <v/>
      </c>
      <c r="K951" s="205"/>
      <c r="L951" s="208"/>
      <c r="M951" s="57" t="s">
        <v>44</v>
      </c>
      <c r="N951" s="58" t="str">
        <f>IF(L949&lt;&gt;"", VLOOKUP(L949,'Base de Datos'!$A$2:$D1268,4,FALSE()),"")</f>
        <v/>
      </c>
      <c r="O951" s="43"/>
      <c r="P951" s="120" t="s">
        <v>61</v>
      </c>
      <c r="Q951" s="121" t="s">
        <v>62</v>
      </c>
      <c r="R951" s="15"/>
      <c r="S951" s="229"/>
      <c r="T951" s="230"/>
      <c r="U951" s="59"/>
      <c r="V951" s="47"/>
      <c r="W951" s="229"/>
      <c r="X951" s="230"/>
      <c r="Y951" s="59"/>
      <c r="Z951" s="47"/>
      <c r="AA951" s="229"/>
      <c r="AB951" s="230"/>
      <c r="AC951" s="59"/>
      <c r="AD951" s="48"/>
      <c r="AE951" s="181"/>
      <c r="AF951" s="181"/>
      <c r="AG951" s="181"/>
      <c r="AH951" s="181"/>
      <c r="AI951" s="181"/>
      <c r="AJ951" s="181"/>
      <c r="AK951" s="181"/>
      <c r="AL951" s="181"/>
      <c r="AM951" s="48"/>
      <c r="AN951" s="53">
        <f>A939</f>
        <v>46350</v>
      </c>
      <c r="AO951" s="54" t="s">
        <v>17</v>
      </c>
      <c r="AP951" s="55">
        <f t="shared" ref="AP951:AQ951" si="646">C981</f>
        <v>0</v>
      </c>
      <c r="AQ951" s="55">
        <f t="shared" si="646"/>
        <v>0</v>
      </c>
      <c r="AR951" s="55">
        <f>U981</f>
        <v>0</v>
      </c>
      <c r="AS951" s="55">
        <f>S981</f>
        <v>0</v>
      </c>
      <c r="AT951" s="55">
        <f>S982</f>
        <v>0</v>
      </c>
      <c r="AU951" s="55">
        <f>U982</f>
        <v>0</v>
      </c>
      <c r="AV951" s="55">
        <f>S983</f>
        <v>0</v>
      </c>
      <c r="AW951" s="55">
        <f>U983</f>
        <v>0</v>
      </c>
      <c r="AX951" s="55">
        <f>U984</f>
        <v>0</v>
      </c>
      <c r="AY951" s="55">
        <f>F984</f>
        <v>0</v>
      </c>
      <c r="AZ951" s="56"/>
      <c r="BA951" s="56"/>
      <c r="BB951" s="56"/>
      <c r="BC951" s="56"/>
      <c r="BD951" s="56"/>
      <c r="BE951" s="56"/>
      <c r="BF951" s="56"/>
      <c r="BG951" s="56"/>
      <c r="BH951" s="56"/>
      <c r="BI951" s="56"/>
      <c r="BJ951" s="56"/>
      <c r="BK951" s="56"/>
      <c r="BL951" s="56"/>
      <c r="BM951" s="56"/>
      <c r="BN951" s="56"/>
    </row>
    <row r="952" spans="1:66" ht="11.25" customHeight="1">
      <c r="A952" s="221"/>
      <c r="B952" s="38"/>
      <c r="C952" s="206"/>
      <c r="D952" s="209"/>
      <c r="E952" s="85" t="s">
        <v>46</v>
      </c>
      <c r="F952" s="86"/>
      <c r="G952" s="206"/>
      <c r="H952" s="209"/>
      <c r="I952" s="85" t="s">
        <v>46</v>
      </c>
      <c r="J952" s="108"/>
      <c r="K952" s="206"/>
      <c r="L952" s="209"/>
      <c r="M952" s="85" t="s">
        <v>46</v>
      </c>
      <c r="N952" s="108"/>
      <c r="O952" s="43"/>
      <c r="P952" s="123" t="s">
        <v>64</v>
      </c>
      <c r="Q952" s="124" t="s">
        <v>65</v>
      </c>
      <c r="R952" s="15"/>
      <c r="S952" s="227" t="str">
        <f>IF(OR(S949="Empleado",S949="Familiar"),"Nombre del Empleado","N° Factura")</f>
        <v>N° Factura</v>
      </c>
      <c r="T952" s="228"/>
      <c r="U952" s="89"/>
      <c r="V952" s="47"/>
      <c r="W952" s="227" t="str">
        <f>IF(OR(W949="Empleado",W949="Familiar"),"Nombre del Empleado","N° Factura")</f>
        <v>N° Factura</v>
      </c>
      <c r="X952" s="228"/>
      <c r="Y952" s="89"/>
      <c r="Z952" s="47"/>
      <c r="AA952" s="227" t="str">
        <f>IF(OR(AA949="Empleado",AA949="Familiar"),"Nombre del Empleado","N° Factura")</f>
        <v>N° Factura</v>
      </c>
      <c r="AB952" s="228"/>
      <c r="AC952" s="89"/>
      <c r="AD952" s="48"/>
      <c r="AE952" s="181"/>
      <c r="AF952" s="181"/>
      <c r="AG952" s="181"/>
      <c r="AH952" s="181"/>
      <c r="AI952" s="181"/>
      <c r="AJ952" s="181"/>
      <c r="AK952" s="181"/>
      <c r="AL952" s="181"/>
      <c r="AM952" s="48"/>
      <c r="AN952" s="53">
        <f>A939</f>
        <v>46350</v>
      </c>
      <c r="AO952" s="54" t="s">
        <v>17</v>
      </c>
      <c r="AP952" s="55">
        <f t="shared" ref="AP952:AQ952" si="647">C985</f>
        <v>0</v>
      </c>
      <c r="AQ952" s="55">
        <f t="shared" si="647"/>
        <v>0</v>
      </c>
      <c r="AR952" s="55">
        <f>U985</f>
        <v>0</v>
      </c>
      <c r="AS952" s="55">
        <f>S985</f>
        <v>0</v>
      </c>
      <c r="AT952" s="55">
        <f>S986</f>
        <v>0</v>
      </c>
      <c r="AU952" s="55">
        <f>U986</f>
        <v>0</v>
      </c>
      <c r="AV952" s="55">
        <f>S987</f>
        <v>0</v>
      </c>
      <c r="AW952" s="55">
        <f>U987</f>
        <v>0</v>
      </c>
      <c r="AX952" s="55">
        <f>U988</f>
        <v>0</v>
      </c>
      <c r="AY952" s="55">
        <f>F988</f>
        <v>0</v>
      </c>
      <c r="AZ952" s="56"/>
      <c r="BA952" s="56"/>
      <c r="BB952" s="56"/>
      <c r="BC952" s="56"/>
      <c r="BD952" s="56"/>
      <c r="BE952" s="56"/>
      <c r="BF952" s="56"/>
      <c r="BG952" s="56"/>
      <c r="BH952" s="56"/>
      <c r="BI952" s="56"/>
      <c r="BJ952" s="56"/>
      <c r="BK952" s="56"/>
      <c r="BL952" s="56"/>
      <c r="BM952" s="56"/>
      <c r="BN952" s="56"/>
    </row>
    <row r="953" spans="1:66" ht="11.25" customHeight="1">
      <c r="A953" s="222">
        <f>A949+$Q$13/1440</f>
        <v>0.45833333333333337</v>
      </c>
      <c r="B953" s="38"/>
      <c r="C953" s="204"/>
      <c r="D953" s="207"/>
      <c r="E953" s="40" t="s">
        <v>36</v>
      </c>
      <c r="F953" s="42" t="str">
        <f>IF(D953&lt;&gt;"", VLOOKUP(D953,'Base de Datos'!$A$2:$D1268,2,FALSE()),"")</f>
        <v/>
      </c>
      <c r="G953" s="204"/>
      <c r="H953" s="216"/>
      <c r="I953" s="40" t="s">
        <v>36</v>
      </c>
      <c r="J953" s="42" t="str">
        <f>IF(H953&lt;&gt;"", VLOOKUP(H953,'Base de Datos'!$A$2:$D1268,2,FALSE()),"")</f>
        <v/>
      </c>
      <c r="K953" s="204"/>
      <c r="L953" s="216"/>
      <c r="M953" s="40" t="s">
        <v>36</v>
      </c>
      <c r="N953" s="42" t="str">
        <f>IF(L953&lt;&gt;"", VLOOKUP(L953,'Base de Datos'!$A$2:$D1268,2,FALSE()),"")</f>
        <v/>
      </c>
      <c r="O953" s="43"/>
      <c r="P953" s="127" t="s">
        <v>67</v>
      </c>
      <c r="Q953" s="128" t="s">
        <v>68</v>
      </c>
      <c r="R953" s="15"/>
      <c r="S953" s="45"/>
      <c r="T953" s="45" t="s">
        <v>37</v>
      </c>
      <c r="U953" s="46"/>
      <c r="V953" s="47"/>
      <c r="W953" s="45"/>
      <c r="X953" s="45" t="s">
        <v>37</v>
      </c>
      <c r="Y953" s="46"/>
      <c r="Z953" s="47"/>
      <c r="AA953" s="45"/>
      <c r="AB953" s="45" t="s">
        <v>37</v>
      </c>
      <c r="AC953" s="46"/>
      <c r="AD953" s="48"/>
      <c r="AE953" s="181"/>
      <c r="AF953" s="181"/>
      <c r="AG953" s="181"/>
      <c r="AH953" s="181"/>
      <c r="AI953" s="181"/>
      <c r="AJ953" s="181"/>
      <c r="AK953" s="181"/>
      <c r="AL953" s="181"/>
      <c r="AM953" s="48"/>
      <c r="AN953" s="53">
        <f>A939</f>
        <v>46350</v>
      </c>
      <c r="AO953" s="54" t="s">
        <v>17</v>
      </c>
      <c r="AP953" s="55">
        <f t="shared" ref="AP953:AQ953" si="648">C989</f>
        <v>0</v>
      </c>
      <c r="AQ953" s="55">
        <f t="shared" si="648"/>
        <v>0</v>
      </c>
      <c r="AR953" s="55">
        <f>U989</f>
        <v>0</v>
      </c>
      <c r="AS953" s="55">
        <f>S989</f>
        <v>0</v>
      </c>
      <c r="AT953" s="55">
        <f>S990</f>
        <v>0</v>
      </c>
      <c r="AU953" s="55">
        <f>U990</f>
        <v>0</v>
      </c>
      <c r="AV953" s="55">
        <f>S991</f>
        <v>0</v>
      </c>
      <c r="AW953" s="55">
        <f>U991</f>
        <v>0</v>
      </c>
      <c r="AX953" s="55">
        <f>U992</f>
        <v>0</v>
      </c>
      <c r="AY953" s="55">
        <f>F992</f>
        <v>0</v>
      </c>
      <c r="AZ953" s="56"/>
      <c r="BA953" s="56"/>
      <c r="BB953" s="56"/>
      <c r="BC953" s="56"/>
      <c r="BD953" s="56"/>
      <c r="BE953" s="56"/>
      <c r="BF953" s="56"/>
      <c r="BG953" s="56"/>
      <c r="BH953" s="56"/>
      <c r="BI953" s="56"/>
      <c r="BJ953" s="56"/>
      <c r="BK953" s="56"/>
      <c r="BL953" s="56"/>
      <c r="BM953" s="56"/>
      <c r="BN953" s="56"/>
    </row>
    <row r="954" spans="1:66" ht="11.25" customHeight="1">
      <c r="A954" s="220"/>
      <c r="B954" s="38"/>
      <c r="C954" s="205"/>
      <c r="D954" s="208"/>
      <c r="E954" s="57" t="s">
        <v>42</v>
      </c>
      <c r="F954" s="58" t="str">
        <f>IF(D953&lt;&gt;"", VLOOKUP(D953,'Base de Datos'!$A$2:$D1268,3,FALSE()),"")</f>
        <v/>
      </c>
      <c r="G954" s="205"/>
      <c r="H954" s="208"/>
      <c r="I954" s="57" t="s">
        <v>42</v>
      </c>
      <c r="J954" s="58" t="str">
        <f>IF(H953&lt;&gt;"", VLOOKUP(H953,'Base de Datos'!$A$2:$D1268,3,FALSE()),"")</f>
        <v/>
      </c>
      <c r="K954" s="205"/>
      <c r="L954" s="208"/>
      <c r="M954" s="57" t="s">
        <v>42</v>
      </c>
      <c r="N954" s="58" t="str">
        <f>IF(L953&lt;&gt;"", VLOOKUP(L953,'Base de Datos'!$A$2:$D1268,3,FALSE()),"")</f>
        <v/>
      </c>
      <c r="O954" s="43"/>
      <c r="P954" s="130" t="s">
        <v>70</v>
      </c>
      <c r="Q954" s="131" t="s">
        <v>71</v>
      </c>
      <c r="R954" s="15"/>
      <c r="S954" s="229"/>
      <c r="T954" s="230"/>
      <c r="U954" s="59"/>
      <c r="V954" s="47"/>
      <c r="W954" s="229"/>
      <c r="X954" s="230"/>
      <c r="Y954" s="59"/>
      <c r="Z954" s="47"/>
      <c r="AA954" s="229"/>
      <c r="AB954" s="230"/>
      <c r="AC954" s="59"/>
      <c r="AD954" s="48"/>
      <c r="AE954" s="181"/>
      <c r="AF954" s="181"/>
      <c r="AG954" s="181"/>
      <c r="AH954" s="181"/>
      <c r="AI954" s="181"/>
      <c r="AJ954" s="181"/>
      <c r="AK954" s="181"/>
      <c r="AL954" s="181"/>
      <c r="AM954" s="48"/>
      <c r="AN954" s="53">
        <f>A939</f>
        <v>46350</v>
      </c>
      <c r="AO954" s="54" t="str">
        <f>G940</f>
        <v>Consultorio N° 2</v>
      </c>
      <c r="AP954" s="55">
        <f t="shared" ref="AP954:AQ954" si="649">G941</f>
        <v>0</v>
      </c>
      <c r="AQ954" s="55">
        <f t="shared" si="649"/>
        <v>0</v>
      </c>
      <c r="AR954" s="55">
        <f>Y941</f>
        <v>0</v>
      </c>
      <c r="AS954" s="55">
        <f>W941</f>
        <v>0</v>
      </c>
      <c r="AT954" s="55">
        <f>W942</f>
        <v>0</v>
      </c>
      <c r="AU954" s="55">
        <f>Y942</f>
        <v>0</v>
      </c>
      <c r="AV954" s="55">
        <f>W943</f>
        <v>0</v>
      </c>
      <c r="AW954" s="55">
        <f>Y943</f>
        <v>0</v>
      </c>
      <c r="AX954" s="55">
        <f>Y944</f>
        <v>0</v>
      </c>
      <c r="AY954" s="55">
        <f>J944</f>
        <v>0</v>
      </c>
      <c r="AZ954" s="56"/>
      <c r="BA954" s="56"/>
      <c r="BB954" s="56"/>
      <c r="BC954" s="56"/>
      <c r="BD954" s="56"/>
      <c r="BE954" s="56"/>
      <c r="BF954" s="56"/>
      <c r="BG954" s="56"/>
      <c r="BH954" s="56"/>
      <c r="BI954" s="56"/>
      <c r="BJ954" s="56"/>
      <c r="BK954" s="56"/>
      <c r="BL954" s="56"/>
      <c r="BM954" s="56"/>
      <c r="BN954" s="56"/>
    </row>
    <row r="955" spans="1:66" ht="11.25" customHeight="1">
      <c r="A955" s="220"/>
      <c r="B955" s="38"/>
      <c r="C955" s="205"/>
      <c r="D955" s="208"/>
      <c r="E955" s="57" t="s">
        <v>44</v>
      </c>
      <c r="F955" s="58" t="str">
        <f>IF(D953&lt;&gt;"", VLOOKUP(D953,'Base de Datos'!$A$2:$D1268,4,FALSE()),"")</f>
        <v/>
      </c>
      <c r="G955" s="205"/>
      <c r="H955" s="208"/>
      <c r="I955" s="57" t="s">
        <v>44</v>
      </c>
      <c r="J955" s="58" t="str">
        <f>IF(H953&lt;&gt;"", VLOOKUP(H953,'Base de Datos'!$A$2:$D1268,4,FALSE()),"")</f>
        <v/>
      </c>
      <c r="K955" s="205"/>
      <c r="L955" s="208"/>
      <c r="M955" s="57" t="s">
        <v>44</v>
      </c>
      <c r="N955" s="58" t="str">
        <f>IF(L953&lt;&gt;"", VLOOKUP(L953,'Base de Datos'!$A$2:$D1268,4,FALSE()),"")</f>
        <v/>
      </c>
      <c r="O955" s="43"/>
      <c r="P955" s="132" t="s">
        <v>73</v>
      </c>
      <c r="Q955" s="133" t="s">
        <v>74</v>
      </c>
      <c r="R955" s="15"/>
      <c r="S955" s="229"/>
      <c r="T955" s="230"/>
      <c r="U955" s="59"/>
      <c r="V955" s="47"/>
      <c r="W955" s="229"/>
      <c r="X955" s="230"/>
      <c r="Y955" s="59"/>
      <c r="Z955" s="47"/>
      <c r="AA955" s="229"/>
      <c r="AB955" s="230"/>
      <c r="AC955" s="59"/>
      <c r="AD955" s="48"/>
      <c r="AE955" s="181"/>
      <c r="AF955" s="181"/>
      <c r="AG955" s="181"/>
      <c r="AH955" s="181"/>
      <c r="AI955" s="181"/>
      <c r="AJ955" s="181"/>
      <c r="AK955" s="181"/>
      <c r="AL955" s="181"/>
      <c r="AM955" s="48"/>
      <c r="AN955" s="53">
        <f>A939</f>
        <v>46350</v>
      </c>
      <c r="AO955" s="54" t="str">
        <f>G940</f>
        <v>Consultorio N° 2</v>
      </c>
      <c r="AP955" s="55">
        <f t="shared" ref="AP955:AQ955" si="650">G945</f>
        <v>0</v>
      </c>
      <c r="AQ955" s="55">
        <f t="shared" si="650"/>
        <v>0</v>
      </c>
      <c r="AR955" s="55">
        <f>Y945</f>
        <v>0</v>
      </c>
      <c r="AS955" s="55">
        <f>W945</f>
        <v>0</v>
      </c>
      <c r="AT955" s="55">
        <f>W946</f>
        <v>0</v>
      </c>
      <c r="AU955" s="55">
        <f>Y946</f>
        <v>0</v>
      </c>
      <c r="AV955" s="55">
        <f>W947</f>
        <v>0</v>
      </c>
      <c r="AW955" s="55">
        <f>Y947</f>
        <v>0</v>
      </c>
      <c r="AX955" s="55">
        <f>Y948</f>
        <v>0</v>
      </c>
      <c r="AY955" s="55">
        <f>J948</f>
        <v>0</v>
      </c>
      <c r="AZ955" s="56"/>
      <c r="BA955" s="56"/>
      <c r="BB955" s="56"/>
      <c r="BC955" s="56"/>
      <c r="BD955" s="56"/>
      <c r="BE955" s="56"/>
      <c r="BF955" s="56"/>
      <c r="BG955" s="56"/>
      <c r="BH955" s="56"/>
      <c r="BI955" s="56"/>
      <c r="BJ955" s="56"/>
      <c r="BK955" s="56"/>
      <c r="BL955" s="56"/>
      <c r="BM955" s="56"/>
      <c r="BN955" s="56"/>
    </row>
    <row r="956" spans="1:66" ht="11.25" customHeight="1">
      <c r="A956" s="221"/>
      <c r="B956" s="38"/>
      <c r="C956" s="206"/>
      <c r="D956" s="209"/>
      <c r="E956" s="85" t="s">
        <v>46</v>
      </c>
      <c r="F956" s="86"/>
      <c r="G956" s="206"/>
      <c r="H956" s="209"/>
      <c r="I956" s="85" t="s">
        <v>46</v>
      </c>
      <c r="J956" s="108"/>
      <c r="K956" s="206"/>
      <c r="L956" s="209"/>
      <c r="M956" s="85" t="s">
        <v>46</v>
      </c>
      <c r="N956" s="108"/>
      <c r="O956" s="43"/>
      <c r="P956" s="137" t="s">
        <v>52</v>
      </c>
      <c r="Q956" s="138" t="s">
        <v>76</v>
      </c>
      <c r="R956" s="15"/>
      <c r="S956" s="227" t="str">
        <f>IF(OR(S953="Empleado",S953="Familiar"),"Nombre del Empleado","N° Factura")</f>
        <v>N° Factura</v>
      </c>
      <c r="T956" s="228"/>
      <c r="U956" s="89"/>
      <c r="V956" s="47"/>
      <c r="W956" s="227" t="str">
        <f>IF(OR(W953="Empleado",W953="Familiar"),"Nombre del Empleado","N° Factura")</f>
        <v>N° Factura</v>
      </c>
      <c r="X956" s="228"/>
      <c r="Y956" s="89"/>
      <c r="Z956" s="47"/>
      <c r="AA956" s="227" t="str">
        <f>IF(OR(AA953="Empleado",AA953="Familiar"),"Nombre del Empleado","N° Factura")</f>
        <v>N° Factura</v>
      </c>
      <c r="AB956" s="228"/>
      <c r="AC956" s="89" t="s">
        <v>191</v>
      </c>
      <c r="AD956" s="48"/>
      <c r="AE956" s="181"/>
      <c r="AF956" s="181"/>
      <c r="AG956" s="181"/>
      <c r="AH956" s="181"/>
      <c r="AI956" s="181"/>
      <c r="AJ956" s="181"/>
      <c r="AK956" s="181"/>
      <c r="AL956" s="181"/>
      <c r="AM956" s="48"/>
      <c r="AN956" s="53">
        <f>A939</f>
        <v>46350</v>
      </c>
      <c r="AO956" s="54" t="str">
        <f>G940</f>
        <v>Consultorio N° 2</v>
      </c>
      <c r="AP956" s="55">
        <f t="shared" ref="AP956:AQ956" si="651">G949</f>
        <v>0</v>
      </c>
      <c r="AQ956" s="55">
        <f t="shared" si="651"/>
        <v>0</v>
      </c>
      <c r="AR956" s="55">
        <f>Y949</f>
        <v>0</v>
      </c>
      <c r="AS956" s="55">
        <f>W949</f>
        <v>0</v>
      </c>
      <c r="AT956" s="55">
        <f>W950</f>
        <v>0</v>
      </c>
      <c r="AU956" s="55">
        <f>Y950</f>
        <v>0</v>
      </c>
      <c r="AV956" s="55">
        <f>W951</f>
        <v>0</v>
      </c>
      <c r="AW956" s="55">
        <f>Y951</f>
        <v>0</v>
      </c>
      <c r="AX956" s="55">
        <f>Y952</f>
        <v>0</v>
      </c>
      <c r="AY956" s="55">
        <f>J952</f>
        <v>0</v>
      </c>
      <c r="AZ956" s="56"/>
      <c r="BA956" s="56"/>
      <c r="BB956" s="56"/>
      <c r="BC956" s="56"/>
      <c r="BD956" s="56"/>
      <c r="BE956" s="56"/>
      <c r="BF956" s="56"/>
      <c r="BG956" s="56"/>
      <c r="BH956" s="56"/>
      <c r="BI956" s="56"/>
      <c r="BJ956" s="56"/>
      <c r="BK956" s="56"/>
      <c r="BL956" s="56"/>
      <c r="BM956" s="56"/>
      <c r="BN956" s="56"/>
    </row>
    <row r="957" spans="1:66" ht="11.25" customHeight="1">
      <c r="A957" s="222">
        <f>A953+$Q$13/1440</f>
        <v>0.5</v>
      </c>
      <c r="B957" s="38"/>
      <c r="C957" s="204"/>
      <c r="D957" s="207"/>
      <c r="E957" s="40" t="s">
        <v>36</v>
      </c>
      <c r="F957" s="42" t="str">
        <f>IF(D957&lt;&gt;"", VLOOKUP(D957,'Base de Datos'!$A$2:$D1268,2,FALSE()),"")</f>
        <v/>
      </c>
      <c r="G957" s="204"/>
      <c r="H957" s="216"/>
      <c r="I957" s="40" t="s">
        <v>36</v>
      </c>
      <c r="J957" s="42" t="str">
        <f>IF(H957&lt;&gt;"", VLOOKUP(H957,'Base de Datos'!$A$2:$D1268,2,FALSE()),"")</f>
        <v/>
      </c>
      <c r="K957" s="204"/>
      <c r="L957" s="216"/>
      <c r="M957" s="40" t="s">
        <v>36</v>
      </c>
      <c r="N957" s="42" t="str">
        <f>IF(L957&lt;&gt;"", VLOOKUP(L957,'Base de Datos'!$A$2:$D1268,2,FALSE()),"")</f>
        <v/>
      </c>
      <c r="O957" s="43"/>
      <c r="P957" s="141" t="s">
        <v>78</v>
      </c>
      <c r="Q957" s="142" t="s">
        <v>79</v>
      </c>
      <c r="R957" s="15"/>
      <c r="S957" s="45"/>
      <c r="T957" s="45" t="s">
        <v>37</v>
      </c>
      <c r="U957" s="46"/>
      <c r="V957" s="47"/>
      <c r="W957" s="45"/>
      <c r="X957" s="45" t="s">
        <v>37</v>
      </c>
      <c r="Y957" s="46"/>
      <c r="Z957" s="47"/>
      <c r="AA957" s="45"/>
      <c r="AB957" s="45" t="s">
        <v>37</v>
      </c>
      <c r="AC957" s="46"/>
      <c r="AD957" s="48"/>
      <c r="AE957" s="181"/>
      <c r="AF957" s="181"/>
      <c r="AG957" s="181"/>
      <c r="AH957" s="181"/>
      <c r="AI957" s="181"/>
      <c r="AJ957" s="181"/>
      <c r="AK957" s="181"/>
      <c r="AL957" s="181"/>
      <c r="AM957" s="48"/>
      <c r="AN957" s="53">
        <f>A939</f>
        <v>46350</v>
      </c>
      <c r="AO957" s="54" t="str">
        <f>G940</f>
        <v>Consultorio N° 2</v>
      </c>
      <c r="AP957" s="55">
        <f t="shared" ref="AP957:AQ957" si="652">G953</f>
        <v>0</v>
      </c>
      <c r="AQ957" s="55">
        <f t="shared" si="652"/>
        <v>0</v>
      </c>
      <c r="AR957" s="55">
        <f>Y953</f>
        <v>0</v>
      </c>
      <c r="AS957" s="55">
        <f>W953</f>
        <v>0</v>
      </c>
      <c r="AT957" s="55">
        <f>W954</f>
        <v>0</v>
      </c>
      <c r="AU957" s="55">
        <f>Y954</f>
        <v>0</v>
      </c>
      <c r="AV957" s="55">
        <f>W955</f>
        <v>0</v>
      </c>
      <c r="AW957" s="55">
        <f>Y955</f>
        <v>0</v>
      </c>
      <c r="AX957" s="55">
        <f>Y956</f>
        <v>0</v>
      </c>
      <c r="AY957" s="55">
        <f>J956</f>
        <v>0</v>
      </c>
      <c r="AZ957" s="56"/>
      <c r="BA957" s="56"/>
      <c r="BB957" s="56"/>
      <c r="BC957" s="56"/>
      <c r="BD957" s="56"/>
      <c r="BE957" s="56"/>
      <c r="BF957" s="56"/>
      <c r="BG957" s="56"/>
      <c r="BH957" s="56"/>
      <c r="BI957" s="56"/>
      <c r="BJ957" s="56"/>
      <c r="BK957" s="56"/>
      <c r="BL957" s="56"/>
      <c r="BM957" s="56"/>
      <c r="BN957" s="56"/>
    </row>
    <row r="958" spans="1:66" ht="11.25" customHeight="1">
      <c r="A958" s="220"/>
      <c r="B958" s="38"/>
      <c r="C958" s="205"/>
      <c r="D958" s="208"/>
      <c r="E958" s="57" t="s">
        <v>42</v>
      </c>
      <c r="F958" s="58" t="str">
        <f>IF(D957&lt;&gt;"", VLOOKUP(D957,'Base de Datos'!$A$2:$D1268,3,FALSE()),"")</f>
        <v/>
      </c>
      <c r="G958" s="205"/>
      <c r="H958" s="208"/>
      <c r="I958" s="57" t="s">
        <v>42</v>
      </c>
      <c r="J958" s="58" t="str">
        <f>IF(H957&lt;&gt;"", VLOOKUP(H957,'Base de Datos'!$A$2:$D1268,3,FALSE()),"")</f>
        <v/>
      </c>
      <c r="K958" s="205"/>
      <c r="L958" s="208"/>
      <c r="M958" s="57" t="s">
        <v>42</v>
      </c>
      <c r="N958" s="58" t="str">
        <f>IF(L957&lt;&gt;"", VLOOKUP(L957,'Base de Datos'!$A$2:$D1268,3,FALSE()),"")</f>
        <v/>
      </c>
      <c r="O958" s="43"/>
      <c r="P958" s="1"/>
      <c r="Q958" s="147"/>
      <c r="R958" s="15"/>
      <c r="S958" s="229"/>
      <c r="T958" s="230"/>
      <c r="U958" s="59"/>
      <c r="V958" s="47"/>
      <c r="W958" s="229"/>
      <c r="X958" s="230"/>
      <c r="Y958" s="59"/>
      <c r="Z958" s="47"/>
      <c r="AA958" s="229"/>
      <c r="AB958" s="230"/>
      <c r="AC958" s="59"/>
      <c r="AD958" s="48"/>
      <c r="AE958" s="181"/>
      <c r="AF958" s="181"/>
      <c r="AG958" s="181"/>
      <c r="AH958" s="181"/>
      <c r="AI958" s="181"/>
      <c r="AJ958" s="181"/>
      <c r="AK958" s="181"/>
      <c r="AL958" s="181"/>
      <c r="AM958" s="48"/>
      <c r="AN958" s="53">
        <f>A939</f>
        <v>46350</v>
      </c>
      <c r="AO958" s="149" t="str">
        <f>G940</f>
        <v>Consultorio N° 2</v>
      </c>
      <c r="AP958" s="55">
        <f t="shared" ref="AP958:AQ958" si="653">G957</f>
        <v>0</v>
      </c>
      <c r="AQ958" s="55">
        <f t="shared" si="653"/>
        <v>0</v>
      </c>
      <c r="AR958" s="55">
        <f>Y957</f>
        <v>0</v>
      </c>
      <c r="AS958" s="55">
        <f>W957</f>
        <v>0</v>
      </c>
      <c r="AT958" s="55">
        <f>W958</f>
        <v>0</v>
      </c>
      <c r="AU958" s="55">
        <f>Y958</f>
        <v>0</v>
      </c>
      <c r="AV958" s="55">
        <f>W959</f>
        <v>0</v>
      </c>
      <c r="AW958" s="55">
        <f>Y959</f>
        <v>0</v>
      </c>
      <c r="AX958" s="55">
        <f>Y960</f>
        <v>0</v>
      </c>
      <c r="AY958" s="55">
        <f>J960</f>
        <v>0</v>
      </c>
      <c r="AZ958" s="56"/>
      <c r="BA958" s="56"/>
      <c r="BB958" s="56"/>
      <c r="BC958" s="56"/>
      <c r="BD958" s="56"/>
      <c r="BE958" s="56"/>
      <c r="BF958" s="56"/>
      <c r="BG958" s="56"/>
      <c r="BH958" s="56"/>
      <c r="BI958" s="56"/>
      <c r="BJ958" s="56"/>
      <c r="BK958" s="56"/>
      <c r="BL958" s="56"/>
      <c r="BM958" s="56"/>
      <c r="BN958" s="56"/>
    </row>
    <row r="959" spans="1:66" ht="11.25" customHeight="1">
      <c r="A959" s="220"/>
      <c r="B959" s="38"/>
      <c r="C959" s="205"/>
      <c r="D959" s="208"/>
      <c r="E959" s="57" t="s">
        <v>44</v>
      </c>
      <c r="F959" s="58" t="str">
        <f>IF(D957&lt;&gt;"", VLOOKUP(D957,'Base de Datos'!$A$2:$D1268,4,FALSE()),"")</f>
        <v/>
      </c>
      <c r="G959" s="205"/>
      <c r="H959" s="208"/>
      <c r="I959" s="57" t="s">
        <v>44</v>
      </c>
      <c r="J959" s="58" t="str">
        <f>IF(H957&lt;&gt;"", VLOOKUP(H957,'Base de Datos'!$A$2:$D1268,4,FALSE()),"")</f>
        <v/>
      </c>
      <c r="K959" s="205"/>
      <c r="L959" s="208"/>
      <c r="M959" s="57" t="s">
        <v>44</v>
      </c>
      <c r="N959" s="58" t="str">
        <f>IF(L957&lt;&gt;"", VLOOKUP(L957,'Base de Datos'!$A$2:$D1268,4,FALSE()),"")</f>
        <v/>
      </c>
      <c r="O959" s="43"/>
      <c r="P959" s="1"/>
      <c r="Q959" s="150"/>
      <c r="R959" s="15"/>
      <c r="S959" s="229"/>
      <c r="T959" s="230"/>
      <c r="U959" s="59"/>
      <c r="V959" s="47"/>
      <c r="W959" s="229"/>
      <c r="X959" s="230"/>
      <c r="Y959" s="59"/>
      <c r="Z959" s="47"/>
      <c r="AA959" s="229"/>
      <c r="AB959" s="230"/>
      <c r="AC959" s="59"/>
      <c r="AD959" s="48"/>
      <c r="AE959" s="181"/>
      <c r="AF959" s="181"/>
      <c r="AG959" s="181"/>
      <c r="AH959" s="181"/>
      <c r="AI959" s="181"/>
      <c r="AJ959" s="181"/>
      <c r="AK959" s="181"/>
      <c r="AL959" s="181"/>
      <c r="AM959" s="48"/>
      <c r="AN959" s="53">
        <f>A939</f>
        <v>46350</v>
      </c>
      <c r="AO959" s="54" t="str">
        <f>G940</f>
        <v>Consultorio N° 2</v>
      </c>
      <c r="AP959" s="55">
        <f t="shared" ref="AP959:AQ959" si="654">G961</f>
        <v>0</v>
      </c>
      <c r="AQ959" s="55">
        <f t="shared" si="654"/>
        <v>0</v>
      </c>
      <c r="AR959" s="55">
        <f>Y961</f>
        <v>0</v>
      </c>
      <c r="AS959" s="55">
        <f>W961</f>
        <v>0</v>
      </c>
      <c r="AT959" s="55">
        <f>W962</f>
        <v>0</v>
      </c>
      <c r="AU959" s="55">
        <f>Y962</f>
        <v>0</v>
      </c>
      <c r="AV959" s="55">
        <f>W963</f>
        <v>0</v>
      </c>
      <c r="AW959" s="55">
        <f>Y963</f>
        <v>0</v>
      </c>
      <c r="AX959" s="55">
        <f>Y964</f>
        <v>0</v>
      </c>
      <c r="AY959" s="55">
        <f>J964</f>
        <v>0</v>
      </c>
      <c r="AZ959" s="56"/>
      <c r="BA959" s="56"/>
      <c r="BB959" s="56"/>
      <c r="BC959" s="56"/>
      <c r="BD959" s="56"/>
      <c r="BE959" s="56"/>
      <c r="BF959" s="56"/>
      <c r="BG959" s="56"/>
      <c r="BH959" s="56"/>
      <c r="BI959" s="56"/>
      <c r="BJ959" s="56"/>
      <c r="BK959" s="56"/>
      <c r="BL959" s="56"/>
      <c r="BM959" s="56"/>
      <c r="BN959" s="56"/>
    </row>
    <row r="960" spans="1:66" ht="11.25" customHeight="1">
      <c r="A960" s="221"/>
      <c r="B960" s="38"/>
      <c r="C960" s="206"/>
      <c r="D960" s="209"/>
      <c r="E960" s="85" t="s">
        <v>46</v>
      </c>
      <c r="F960" s="86"/>
      <c r="G960" s="206"/>
      <c r="H960" s="209"/>
      <c r="I960" s="85" t="s">
        <v>46</v>
      </c>
      <c r="J960" s="108"/>
      <c r="K960" s="206"/>
      <c r="L960" s="209"/>
      <c r="M960" s="85" t="s">
        <v>46</v>
      </c>
      <c r="N960" s="108"/>
      <c r="O960" s="43"/>
      <c r="P960" s="1"/>
      <c r="Q960" s="150"/>
      <c r="R960" s="15"/>
      <c r="S960" s="227" t="str">
        <f>IF(OR(S957="Empleado",S957="Familiar"),"Nombre del Empleado","N° Factura")</f>
        <v>N° Factura</v>
      </c>
      <c r="T960" s="228"/>
      <c r="U960" s="89"/>
      <c r="V960" s="47"/>
      <c r="W960" s="227" t="str">
        <f>IF(OR(W957="Empleado",W957="Familiar"),"Nombre del Empleado","N° Factura")</f>
        <v>N° Factura</v>
      </c>
      <c r="X960" s="228"/>
      <c r="Y960" s="89"/>
      <c r="Z960" s="47"/>
      <c r="AA960" s="227" t="str">
        <f>IF(OR(AA957="Empleado",AA957="Familiar"),"Nombre del Empleado","N° Factura")</f>
        <v>N° Factura</v>
      </c>
      <c r="AB960" s="228"/>
      <c r="AC960" s="89"/>
      <c r="AD960" s="48"/>
      <c r="AE960" s="181"/>
      <c r="AF960" s="181"/>
      <c r="AG960" s="181"/>
      <c r="AH960" s="181"/>
      <c r="AI960" s="181"/>
      <c r="AJ960" s="181"/>
      <c r="AK960" s="181"/>
      <c r="AL960" s="181"/>
      <c r="AM960" s="48"/>
      <c r="AN960" s="53">
        <f>A939</f>
        <v>46350</v>
      </c>
      <c r="AO960" s="54" t="str">
        <f>G940</f>
        <v>Consultorio N° 2</v>
      </c>
      <c r="AP960" s="55">
        <f t="shared" ref="AP960:AQ960" si="655">G965</f>
        <v>0</v>
      </c>
      <c r="AQ960" s="55">
        <f t="shared" si="655"/>
        <v>0</v>
      </c>
      <c r="AR960" s="55">
        <f>Y965</f>
        <v>0</v>
      </c>
      <c r="AS960" s="55">
        <f>W965</f>
        <v>0</v>
      </c>
      <c r="AT960" s="55">
        <f>W966</f>
        <v>0</v>
      </c>
      <c r="AU960" s="55">
        <f>Y966</f>
        <v>0</v>
      </c>
      <c r="AV960" s="55">
        <f>W967</f>
        <v>0</v>
      </c>
      <c r="AW960" s="55">
        <f>Y967</f>
        <v>0</v>
      </c>
      <c r="AX960" s="55">
        <f>Y968</f>
        <v>0</v>
      </c>
      <c r="AY960" s="55">
        <f>J968</f>
        <v>0</v>
      </c>
      <c r="AZ960" s="56"/>
      <c r="BA960" s="56"/>
      <c r="BB960" s="56"/>
      <c r="BC960" s="56"/>
      <c r="BD960" s="56"/>
      <c r="BE960" s="56"/>
      <c r="BF960" s="56"/>
      <c r="BG960" s="56"/>
      <c r="BH960" s="56"/>
      <c r="BI960" s="56"/>
      <c r="BJ960" s="56"/>
      <c r="BK960" s="56"/>
      <c r="BL960" s="56"/>
      <c r="BM960" s="56"/>
      <c r="BN960" s="56"/>
    </row>
    <row r="961" spans="1:66" ht="11.25" customHeight="1">
      <c r="A961" s="222">
        <f>A957+$Q$13/1440</f>
        <v>0.54166666666666663</v>
      </c>
      <c r="B961" s="38"/>
      <c r="C961" s="204"/>
      <c r="D961" s="207"/>
      <c r="E961" s="40" t="s">
        <v>36</v>
      </c>
      <c r="F961" s="42" t="str">
        <f>IF(D961&lt;&gt;"", VLOOKUP(D961,'Base de Datos'!$A$2:$D1268,2,FALSE()),"")</f>
        <v/>
      </c>
      <c r="G961" s="204"/>
      <c r="H961" s="216"/>
      <c r="I961" s="40" t="s">
        <v>36</v>
      </c>
      <c r="J961" s="42" t="str">
        <f>IF(H961&lt;&gt;"", VLOOKUP(H961,'Base de Datos'!$A$2:$D1268,2,FALSE()),"")</f>
        <v/>
      </c>
      <c r="K961" s="204"/>
      <c r="L961" s="216"/>
      <c r="M961" s="40" t="s">
        <v>36</v>
      </c>
      <c r="N961" s="42" t="str">
        <f>IF(L961&lt;&gt;"", VLOOKUP(L961,'Base de Datos'!$A$2:$D1268,2,FALSE()),"")</f>
        <v/>
      </c>
      <c r="O961" s="43"/>
      <c r="P961" s="1"/>
      <c r="Q961" s="150"/>
      <c r="R961" s="15"/>
      <c r="S961" s="45"/>
      <c r="T961" s="45" t="s">
        <v>37</v>
      </c>
      <c r="U961" s="46"/>
      <c r="V961" s="47"/>
      <c r="W961" s="45"/>
      <c r="X961" s="45" t="s">
        <v>37</v>
      </c>
      <c r="Y961" s="46"/>
      <c r="Z961" s="47"/>
      <c r="AA961" s="45"/>
      <c r="AB961" s="45" t="s">
        <v>37</v>
      </c>
      <c r="AC961" s="46"/>
      <c r="AD961" s="48"/>
      <c r="AE961" s="181"/>
      <c r="AF961" s="181"/>
      <c r="AG961" s="181"/>
      <c r="AH961" s="181"/>
      <c r="AI961" s="181"/>
      <c r="AJ961" s="181"/>
      <c r="AK961" s="181"/>
      <c r="AL961" s="181"/>
      <c r="AM961" s="48"/>
      <c r="AN961" s="53">
        <f>A939</f>
        <v>46350</v>
      </c>
      <c r="AO961" s="54" t="str">
        <f>G940</f>
        <v>Consultorio N° 2</v>
      </c>
      <c r="AP961" s="55">
        <f t="shared" ref="AP961:AQ961" si="656">G969</f>
        <v>0</v>
      </c>
      <c r="AQ961" s="55">
        <f t="shared" si="656"/>
        <v>0</v>
      </c>
      <c r="AR961" s="55">
        <f>Y969</f>
        <v>0</v>
      </c>
      <c r="AS961" s="55">
        <f>W969</f>
        <v>0</v>
      </c>
      <c r="AT961" s="55">
        <f>W970</f>
        <v>0</v>
      </c>
      <c r="AU961" s="55">
        <f>Y970</f>
        <v>0</v>
      </c>
      <c r="AV961" s="55">
        <f>W971</f>
        <v>0</v>
      </c>
      <c r="AW961" s="55">
        <f>Y971</f>
        <v>0</v>
      </c>
      <c r="AX961" s="55">
        <f>Y972</f>
        <v>0</v>
      </c>
      <c r="AY961" s="55">
        <f>J972</f>
        <v>0</v>
      </c>
      <c r="AZ961" s="56"/>
      <c r="BA961" s="56"/>
      <c r="BB961" s="56"/>
      <c r="BC961" s="56"/>
      <c r="BD961" s="56"/>
      <c r="BE961" s="56"/>
      <c r="BF961" s="56"/>
      <c r="BG961" s="56"/>
      <c r="BH961" s="56"/>
      <c r="BI961" s="56"/>
      <c r="BJ961" s="56"/>
      <c r="BK961" s="56"/>
      <c r="BL961" s="56"/>
      <c r="BM961" s="56"/>
      <c r="BN961" s="56"/>
    </row>
    <row r="962" spans="1:66" ht="11.25" customHeight="1">
      <c r="A962" s="220"/>
      <c r="B962" s="38"/>
      <c r="C962" s="205"/>
      <c r="D962" s="208"/>
      <c r="E962" s="57" t="s">
        <v>42</v>
      </c>
      <c r="F962" s="58" t="str">
        <f>IF(D961&lt;&gt;"", VLOOKUP(D961,'Base de Datos'!$A$2:$D1268,3,FALSE()),"")</f>
        <v/>
      </c>
      <c r="G962" s="205"/>
      <c r="H962" s="208"/>
      <c r="I962" s="57" t="s">
        <v>42</v>
      </c>
      <c r="J962" s="58" t="str">
        <f>IF(H961&lt;&gt;"", VLOOKUP(H961,'Base de Datos'!$A$2:$D1268,3,FALSE()),"")</f>
        <v/>
      </c>
      <c r="K962" s="205"/>
      <c r="L962" s="208"/>
      <c r="M962" s="57" t="s">
        <v>42</v>
      </c>
      <c r="N962" s="58" t="str">
        <f>IF(L961&lt;&gt;"", VLOOKUP(L961,'Base de Datos'!$A$2:$D1268,3,FALSE()),"")</f>
        <v/>
      </c>
      <c r="O962" s="43"/>
      <c r="P962" s="1"/>
      <c r="Q962" s="1"/>
      <c r="R962" s="15"/>
      <c r="S962" s="229"/>
      <c r="T962" s="230"/>
      <c r="U962" s="59"/>
      <c r="V962" s="47"/>
      <c r="W962" s="229"/>
      <c r="X962" s="230"/>
      <c r="Y962" s="59"/>
      <c r="Z962" s="47"/>
      <c r="AA962" s="229"/>
      <c r="AB962" s="230"/>
      <c r="AC962" s="59"/>
      <c r="AD962" s="48"/>
      <c r="AE962" s="181"/>
      <c r="AF962" s="181"/>
      <c r="AG962" s="181"/>
      <c r="AH962" s="181"/>
      <c r="AI962" s="181"/>
      <c r="AJ962" s="181"/>
      <c r="AK962" s="181"/>
      <c r="AL962" s="181"/>
      <c r="AM962" s="48"/>
      <c r="AN962" s="53">
        <f>A939</f>
        <v>46350</v>
      </c>
      <c r="AO962" s="54" t="str">
        <f>G940</f>
        <v>Consultorio N° 2</v>
      </c>
      <c r="AP962" s="55">
        <f t="shared" ref="AP962:AQ962" si="657">G973</f>
        <v>0</v>
      </c>
      <c r="AQ962" s="55">
        <f t="shared" si="657"/>
        <v>0</v>
      </c>
      <c r="AR962" s="55">
        <f>Y973</f>
        <v>0</v>
      </c>
      <c r="AS962" s="55">
        <f>W973</f>
        <v>0</v>
      </c>
      <c r="AT962" s="55">
        <f>W974</f>
        <v>0</v>
      </c>
      <c r="AU962" s="55">
        <f>Y974</f>
        <v>0</v>
      </c>
      <c r="AV962" s="55">
        <f>W975</f>
        <v>0</v>
      </c>
      <c r="AW962" s="55">
        <f>Y975</f>
        <v>0</v>
      </c>
      <c r="AX962" s="55">
        <f>Y976</f>
        <v>0</v>
      </c>
      <c r="AY962" s="55">
        <f>J976</f>
        <v>0</v>
      </c>
      <c r="AZ962" s="56"/>
      <c r="BA962" s="56"/>
      <c r="BB962" s="56"/>
      <c r="BC962" s="56"/>
      <c r="BD962" s="56"/>
      <c r="BE962" s="56"/>
      <c r="BF962" s="56"/>
      <c r="BG962" s="56"/>
      <c r="BH962" s="56"/>
      <c r="BI962" s="56"/>
      <c r="BJ962" s="56"/>
      <c r="BK962" s="56"/>
      <c r="BL962" s="56"/>
      <c r="BM962" s="56"/>
      <c r="BN962" s="56"/>
    </row>
    <row r="963" spans="1:66" ht="11.25" customHeight="1">
      <c r="A963" s="220"/>
      <c r="B963" s="38"/>
      <c r="C963" s="205"/>
      <c r="D963" s="208"/>
      <c r="E963" s="57" t="s">
        <v>44</v>
      </c>
      <c r="F963" s="58" t="str">
        <f>IF(D961&lt;&gt;"", VLOOKUP(D961,'Base de Datos'!$A$2:$D1268,4,FALSE()),"")</f>
        <v/>
      </c>
      <c r="G963" s="205"/>
      <c r="H963" s="208"/>
      <c r="I963" s="57" t="s">
        <v>44</v>
      </c>
      <c r="J963" s="58" t="str">
        <f>IF(H961&lt;&gt;"", VLOOKUP(H961,'Base de Datos'!$A$2:$D1268,4,FALSE()),"")</f>
        <v/>
      </c>
      <c r="K963" s="205"/>
      <c r="L963" s="208"/>
      <c r="M963" s="57" t="s">
        <v>44</v>
      </c>
      <c r="N963" s="58" t="str">
        <f>IF(L961&lt;&gt;"", VLOOKUP(L961,'Base de Datos'!$A$2:$D1268,4,FALSE()),"")</f>
        <v/>
      </c>
      <c r="O963" s="1"/>
      <c r="P963" s="1"/>
      <c r="Q963" s="1"/>
      <c r="R963" s="15"/>
      <c r="S963" s="229"/>
      <c r="T963" s="230"/>
      <c r="U963" s="59"/>
      <c r="V963" s="47"/>
      <c r="W963" s="229"/>
      <c r="X963" s="230"/>
      <c r="Y963" s="59"/>
      <c r="Z963" s="47"/>
      <c r="AA963" s="229"/>
      <c r="AB963" s="230"/>
      <c r="AC963" s="59"/>
      <c r="AD963" s="48"/>
      <c r="AE963" s="181"/>
      <c r="AF963" s="181"/>
      <c r="AG963" s="181"/>
      <c r="AH963" s="181"/>
      <c r="AI963" s="181"/>
      <c r="AJ963" s="181"/>
      <c r="AK963" s="181"/>
      <c r="AL963" s="181"/>
      <c r="AM963" s="48"/>
      <c r="AN963" s="53">
        <f>A939</f>
        <v>46350</v>
      </c>
      <c r="AO963" s="54" t="str">
        <f>G940</f>
        <v>Consultorio N° 2</v>
      </c>
      <c r="AP963" s="55">
        <f t="shared" ref="AP963:AQ963" si="658">G977</f>
        <v>0</v>
      </c>
      <c r="AQ963" s="55">
        <f t="shared" si="658"/>
        <v>0</v>
      </c>
      <c r="AR963" s="55">
        <f>Y977</f>
        <v>0</v>
      </c>
      <c r="AS963" s="55">
        <f>W977</f>
        <v>0</v>
      </c>
      <c r="AT963" s="55">
        <f>W978</f>
        <v>0</v>
      </c>
      <c r="AU963" s="55">
        <f>Y978</f>
        <v>0</v>
      </c>
      <c r="AV963" s="55">
        <f>W979</f>
        <v>0</v>
      </c>
      <c r="AW963" s="55">
        <f>Y979</f>
        <v>0</v>
      </c>
      <c r="AX963" s="55">
        <f>Y980</f>
        <v>0</v>
      </c>
      <c r="AY963" s="55">
        <f>J980</f>
        <v>0</v>
      </c>
      <c r="AZ963" s="56"/>
      <c r="BA963" s="56"/>
      <c r="BB963" s="56"/>
      <c r="BC963" s="56"/>
      <c r="BD963" s="56"/>
      <c r="BE963" s="56"/>
      <c r="BF963" s="56"/>
      <c r="BG963" s="56"/>
      <c r="BH963" s="56"/>
      <c r="BI963" s="56"/>
      <c r="BJ963" s="56"/>
      <c r="BK963" s="56"/>
      <c r="BL963" s="56"/>
      <c r="BM963" s="56"/>
      <c r="BN963" s="56"/>
    </row>
    <row r="964" spans="1:66" ht="11.25" customHeight="1">
      <c r="A964" s="221"/>
      <c r="B964" s="38"/>
      <c r="C964" s="206"/>
      <c r="D964" s="209"/>
      <c r="E964" s="85" t="s">
        <v>46</v>
      </c>
      <c r="F964" s="86"/>
      <c r="G964" s="206"/>
      <c r="H964" s="209"/>
      <c r="I964" s="85" t="s">
        <v>46</v>
      </c>
      <c r="J964" s="108"/>
      <c r="K964" s="206"/>
      <c r="L964" s="209"/>
      <c r="M964" s="85" t="s">
        <v>46</v>
      </c>
      <c r="N964" s="108"/>
      <c r="O964" s="43"/>
      <c r="P964" s="1"/>
      <c r="Q964" s="1"/>
      <c r="R964" s="15"/>
      <c r="S964" s="227" t="str">
        <f>IF(OR(S961="Empleado",S961="Familiar"),"Nombre del Empleado","N° Factura")</f>
        <v>N° Factura</v>
      </c>
      <c r="T964" s="228"/>
      <c r="U964" s="89"/>
      <c r="V964" s="47"/>
      <c r="W964" s="227" t="str">
        <f>IF(OR(W961="Empleado",W961="Familiar"),"Nombre del Empleado","N° Factura")</f>
        <v>N° Factura</v>
      </c>
      <c r="X964" s="228"/>
      <c r="Y964" s="89"/>
      <c r="Z964" s="47"/>
      <c r="AA964" s="227" t="str">
        <f>IF(OR(AA961="Empleado",AA961="Familiar"),"Nombre del Empleado","N° Factura")</f>
        <v>N° Factura</v>
      </c>
      <c r="AB964" s="228"/>
      <c r="AC964" s="89"/>
      <c r="AD964" s="48"/>
      <c r="AE964" s="181"/>
      <c r="AF964" s="181"/>
      <c r="AG964" s="181"/>
      <c r="AH964" s="181"/>
      <c r="AI964" s="181"/>
      <c r="AJ964" s="181"/>
      <c r="AK964" s="181"/>
      <c r="AL964" s="181"/>
      <c r="AM964" s="48"/>
      <c r="AN964" s="53">
        <f>A939</f>
        <v>46350</v>
      </c>
      <c r="AO964" s="54" t="str">
        <f>K940</f>
        <v>Consultorio N° 3</v>
      </c>
      <c r="AP964" s="55">
        <f t="shared" ref="AP964:AQ964" si="659">K941</f>
        <v>0</v>
      </c>
      <c r="AQ964" s="55">
        <f t="shared" si="659"/>
        <v>0</v>
      </c>
      <c r="AR964" s="55">
        <f>AC941</f>
        <v>0</v>
      </c>
      <c r="AS964" s="55">
        <f>AA941</f>
        <v>0</v>
      </c>
      <c r="AT964" s="55">
        <f>AA942</f>
        <v>0</v>
      </c>
      <c r="AU964" s="55">
        <f>AC942</f>
        <v>0</v>
      </c>
      <c r="AV964" s="55">
        <f>AA943</f>
        <v>0</v>
      </c>
      <c r="AW964" s="55">
        <f>AC943</f>
        <v>0</v>
      </c>
      <c r="AX964" s="55">
        <f>AC944</f>
        <v>0</v>
      </c>
      <c r="AY964" s="55">
        <f>N944</f>
        <v>0</v>
      </c>
      <c r="AZ964" s="56"/>
      <c r="BA964" s="56"/>
      <c r="BB964" s="56"/>
      <c r="BC964" s="56"/>
      <c r="BD964" s="56"/>
      <c r="BE964" s="56"/>
      <c r="BF964" s="56"/>
      <c r="BG964" s="56"/>
      <c r="BH964" s="56"/>
      <c r="BI964" s="56"/>
      <c r="BJ964" s="56"/>
      <c r="BK964" s="56"/>
      <c r="BL964" s="56"/>
      <c r="BM964" s="56"/>
      <c r="BN964" s="56"/>
    </row>
    <row r="965" spans="1:66" ht="11.25" customHeight="1">
      <c r="A965" s="222">
        <f>A961+$Q$13/1440</f>
        <v>0.58333333333333326</v>
      </c>
      <c r="B965" s="38"/>
      <c r="C965" s="204"/>
      <c r="D965" s="207"/>
      <c r="E965" s="40" t="s">
        <v>36</v>
      </c>
      <c r="F965" s="42" t="str">
        <f>IF(D965&lt;&gt;"", VLOOKUP(D965,'Base de Datos'!$A$2:$D1268,2,FALSE()),"")</f>
        <v/>
      </c>
      <c r="G965" s="204"/>
      <c r="H965" s="216"/>
      <c r="I965" s="40" t="s">
        <v>36</v>
      </c>
      <c r="J965" s="42" t="str">
        <f>IF(H965&lt;&gt;"", VLOOKUP(H965,'Base de Datos'!$A$2:$D1268,2,FALSE()),"")</f>
        <v/>
      </c>
      <c r="K965" s="204"/>
      <c r="L965" s="216"/>
      <c r="M965" s="40" t="s">
        <v>36</v>
      </c>
      <c r="N965" s="42" t="str">
        <f>IF(L965&lt;&gt;"", VLOOKUP(L965,'Base de Datos'!$A$2:$D1268,2,FALSE()),"")</f>
        <v/>
      </c>
      <c r="O965" s="43"/>
      <c r="P965" s="151"/>
      <c r="Q965" s="1"/>
      <c r="R965" s="15"/>
      <c r="S965" s="45"/>
      <c r="T965" s="45" t="s">
        <v>37</v>
      </c>
      <c r="U965" s="46"/>
      <c r="V965" s="47"/>
      <c r="W965" s="45"/>
      <c r="X965" s="45" t="s">
        <v>37</v>
      </c>
      <c r="Y965" s="46"/>
      <c r="Z965" s="47"/>
      <c r="AA965" s="45"/>
      <c r="AB965" s="45" t="s">
        <v>37</v>
      </c>
      <c r="AC965" s="46"/>
      <c r="AD965" s="48"/>
      <c r="AE965" s="181"/>
      <c r="AF965" s="181"/>
      <c r="AG965" s="181"/>
      <c r="AH965" s="181"/>
      <c r="AI965" s="181"/>
      <c r="AJ965" s="181"/>
      <c r="AK965" s="181"/>
      <c r="AL965" s="181"/>
      <c r="AM965" s="48"/>
      <c r="AN965" s="53">
        <f>A939</f>
        <v>46350</v>
      </c>
      <c r="AO965" s="54" t="str">
        <f>K940</f>
        <v>Consultorio N° 3</v>
      </c>
      <c r="AP965" s="55">
        <f t="shared" ref="AP965:AQ965" si="660">K945</f>
        <v>0</v>
      </c>
      <c r="AQ965" s="55">
        <f t="shared" si="660"/>
        <v>0</v>
      </c>
      <c r="AR965" s="55">
        <f>AC945</f>
        <v>0</v>
      </c>
      <c r="AS965" s="55">
        <f>AA945</f>
        <v>0</v>
      </c>
      <c r="AT965" s="55">
        <f>AA946</f>
        <v>0</v>
      </c>
      <c r="AU965" s="55">
        <f>AC946</f>
        <v>0</v>
      </c>
      <c r="AV965" s="55">
        <f>AA947</f>
        <v>0</v>
      </c>
      <c r="AW965" s="55">
        <f>AC947</f>
        <v>0</v>
      </c>
      <c r="AX965" s="55">
        <f>AC948</f>
        <v>0</v>
      </c>
      <c r="AY965" s="55">
        <f>N948</f>
        <v>0</v>
      </c>
      <c r="AZ965" s="56"/>
      <c r="BA965" s="56"/>
      <c r="BB965" s="56"/>
      <c r="BC965" s="56"/>
      <c r="BD965" s="56"/>
      <c r="BE965" s="56"/>
      <c r="BF965" s="56"/>
      <c r="BG965" s="56"/>
      <c r="BH965" s="56"/>
      <c r="BI965" s="56"/>
      <c r="BJ965" s="56"/>
      <c r="BK965" s="56"/>
      <c r="BL965" s="56"/>
      <c r="BM965" s="56"/>
      <c r="BN965" s="56"/>
    </row>
    <row r="966" spans="1:66" ht="11.25" customHeight="1">
      <c r="A966" s="220"/>
      <c r="B966" s="38"/>
      <c r="C966" s="205"/>
      <c r="D966" s="208"/>
      <c r="E966" s="57" t="s">
        <v>42</v>
      </c>
      <c r="F966" s="58" t="str">
        <f>IF(D965&lt;&gt;"", VLOOKUP(D965,'Base de Datos'!$A$2:$D1268,3,FALSE()),"")</f>
        <v/>
      </c>
      <c r="G966" s="205"/>
      <c r="H966" s="208"/>
      <c r="I966" s="57" t="s">
        <v>42</v>
      </c>
      <c r="J966" s="58" t="str">
        <f>IF(H965&lt;&gt;"", VLOOKUP(H965,'Base de Datos'!$A$2:$D1268,3,FALSE()),"")</f>
        <v/>
      </c>
      <c r="K966" s="205"/>
      <c r="L966" s="208"/>
      <c r="M966" s="57" t="s">
        <v>42</v>
      </c>
      <c r="N966" s="58" t="str">
        <f>IF(L965&lt;&gt;"", VLOOKUP(L965,'Base de Datos'!$A$2:$D1268,3,FALSE()),"")</f>
        <v/>
      </c>
      <c r="O966" s="43"/>
      <c r="P966" s="151"/>
      <c r="Q966" s="152"/>
      <c r="R966" s="15"/>
      <c r="S966" s="229"/>
      <c r="T966" s="230"/>
      <c r="U966" s="59"/>
      <c r="V966" s="47"/>
      <c r="W966" s="229"/>
      <c r="X966" s="230"/>
      <c r="Y966" s="59"/>
      <c r="Z966" s="47"/>
      <c r="AA966" s="229"/>
      <c r="AB966" s="230"/>
      <c r="AC966" s="59"/>
      <c r="AD966" s="48"/>
      <c r="AE966" s="181"/>
      <c r="AF966" s="181"/>
      <c r="AG966" s="181"/>
      <c r="AH966" s="181"/>
      <c r="AI966" s="181"/>
      <c r="AJ966" s="181"/>
      <c r="AK966" s="181"/>
      <c r="AL966" s="181"/>
      <c r="AM966" s="48"/>
      <c r="AN966" s="53">
        <f>A939</f>
        <v>46350</v>
      </c>
      <c r="AO966" s="54" t="str">
        <f>K940</f>
        <v>Consultorio N° 3</v>
      </c>
      <c r="AP966" s="55">
        <f t="shared" ref="AP966:AQ966" si="661">K949</f>
        <v>0</v>
      </c>
      <c r="AQ966" s="55">
        <f t="shared" si="661"/>
        <v>0</v>
      </c>
      <c r="AR966" s="55">
        <f>AC949</f>
        <v>0</v>
      </c>
      <c r="AS966" s="55">
        <f>AA949</f>
        <v>0</v>
      </c>
      <c r="AT966" s="55">
        <f>AA950</f>
        <v>0</v>
      </c>
      <c r="AU966" s="55">
        <f>AC950</f>
        <v>0</v>
      </c>
      <c r="AV966" s="55">
        <f>AA951</f>
        <v>0</v>
      </c>
      <c r="AW966" s="55">
        <f>AC951</f>
        <v>0</v>
      </c>
      <c r="AX966" s="55">
        <f>AC952</f>
        <v>0</v>
      </c>
      <c r="AY966" s="55">
        <f>N952</f>
        <v>0</v>
      </c>
      <c r="AZ966" s="56"/>
      <c r="BA966" s="56"/>
      <c r="BB966" s="56"/>
      <c r="BC966" s="56"/>
      <c r="BD966" s="56"/>
      <c r="BE966" s="56"/>
      <c r="BF966" s="56"/>
      <c r="BG966" s="56"/>
      <c r="BH966" s="56"/>
      <c r="BI966" s="56"/>
      <c r="BJ966" s="56"/>
      <c r="BK966" s="56"/>
      <c r="BL966" s="56"/>
      <c r="BM966" s="56"/>
      <c r="BN966" s="56"/>
    </row>
    <row r="967" spans="1:66" ht="11.25" customHeight="1">
      <c r="A967" s="220"/>
      <c r="B967" s="38"/>
      <c r="C967" s="205"/>
      <c r="D967" s="208"/>
      <c r="E967" s="57" t="s">
        <v>44</v>
      </c>
      <c r="F967" s="58" t="str">
        <f>IF(D965&lt;&gt;"", VLOOKUP(D965,'Base de Datos'!$A$2:$D1268,4,FALSE()),"")</f>
        <v/>
      </c>
      <c r="G967" s="205"/>
      <c r="H967" s="208"/>
      <c r="I967" s="57" t="s">
        <v>44</v>
      </c>
      <c r="J967" s="58" t="str">
        <f>IF(H965&lt;&gt;"", VLOOKUP(H965,'Base de Datos'!$A$2:$D1268,4,FALSE()),"")</f>
        <v/>
      </c>
      <c r="K967" s="205"/>
      <c r="L967" s="208"/>
      <c r="M967" s="57" t="s">
        <v>44</v>
      </c>
      <c r="N967" s="58" t="str">
        <f>IF(L965&lt;&gt;"", VLOOKUP(L965,'Base de Datos'!$A$2:$D1268,4,FALSE()),"")</f>
        <v/>
      </c>
      <c r="O967" s="43"/>
      <c r="P967" s="151"/>
      <c r="Q967" s="152"/>
      <c r="R967" s="15"/>
      <c r="S967" s="229"/>
      <c r="T967" s="230"/>
      <c r="U967" s="59"/>
      <c r="V967" s="47"/>
      <c r="W967" s="229"/>
      <c r="X967" s="230"/>
      <c r="Y967" s="59"/>
      <c r="Z967" s="47"/>
      <c r="AA967" s="229"/>
      <c r="AB967" s="230"/>
      <c r="AC967" s="59"/>
      <c r="AD967" s="48"/>
      <c r="AE967" s="181"/>
      <c r="AF967" s="181"/>
      <c r="AG967" s="181"/>
      <c r="AH967" s="181"/>
      <c r="AI967" s="181"/>
      <c r="AJ967" s="181"/>
      <c r="AK967" s="181"/>
      <c r="AL967" s="181"/>
      <c r="AM967" s="48"/>
      <c r="AN967" s="53">
        <f>A939</f>
        <v>46350</v>
      </c>
      <c r="AO967" s="54" t="str">
        <f>K940</f>
        <v>Consultorio N° 3</v>
      </c>
      <c r="AP967" s="55">
        <f t="shared" ref="AP967:AQ967" si="662">K953</f>
        <v>0</v>
      </c>
      <c r="AQ967" s="55">
        <f t="shared" si="662"/>
        <v>0</v>
      </c>
      <c r="AR967" s="55">
        <f>AC953</f>
        <v>0</v>
      </c>
      <c r="AS967" s="55">
        <f>AA953</f>
        <v>0</v>
      </c>
      <c r="AT967" s="55">
        <f>AA954</f>
        <v>0</v>
      </c>
      <c r="AU967" s="55">
        <f>AC954</f>
        <v>0</v>
      </c>
      <c r="AV967" s="55">
        <f>AA955</f>
        <v>0</v>
      </c>
      <c r="AW967" s="55">
        <f>AC955</f>
        <v>0</v>
      </c>
      <c r="AX967" s="55" t="str">
        <f>AC956</f>
        <v>Johana López</v>
      </c>
      <c r="AY967" s="55">
        <f>N956</f>
        <v>0</v>
      </c>
      <c r="AZ967" s="56"/>
      <c r="BA967" s="56"/>
      <c r="BB967" s="56"/>
      <c r="BC967" s="56"/>
      <c r="BD967" s="56"/>
      <c r="BE967" s="56"/>
      <c r="BF967" s="56"/>
      <c r="BG967" s="56"/>
      <c r="BH967" s="56"/>
      <c r="BI967" s="56"/>
      <c r="BJ967" s="56"/>
      <c r="BK967" s="56"/>
      <c r="BL967" s="56"/>
      <c r="BM967" s="56"/>
      <c r="BN967" s="56"/>
    </row>
    <row r="968" spans="1:66" ht="11.25" customHeight="1">
      <c r="A968" s="221"/>
      <c r="B968" s="38"/>
      <c r="C968" s="206"/>
      <c r="D968" s="209"/>
      <c r="E968" s="85" t="s">
        <v>46</v>
      </c>
      <c r="F968" s="86"/>
      <c r="G968" s="206"/>
      <c r="H968" s="209"/>
      <c r="I968" s="85" t="s">
        <v>46</v>
      </c>
      <c r="J968" s="108"/>
      <c r="K968" s="206"/>
      <c r="L968" s="209"/>
      <c r="M968" s="85" t="s">
        <v>46</v>
      </c>
      <c r="N968" s="108"/>
      <c r="O968" s="43"/>
      <c r="P968" s="151"/>
      <c r="Q968" s="1"/>
      <c r="R968" s="15"/>
      <c r="S968" s="227" t="str">
        <f>IF(OR(S965="Empleado",S965="Familiar"),"Nombre del Empleado","N° Factura")</f>
        <v>N° Factura</v>
      </c>
      <c r="T968" s="228"/>
      <c r="U968" s="89"/>
      <c r="V968" s="47"/>
      <c r="W968" s="227" t="str">
        <f>IF(OR(W965="Empleado",W965="Familiar"),"Nombre del Empleado","N° Factura")</f>
        <v>N° Factura</v>
      </c>
      <c r="X968" s="228"/>
      <c r="Y968" s="89"/>
      <c r="Z968" s="47"/>
      <c r="AA968" s="227" t="str">
        <f>IF(OR(AA965="Empleado",AA965="Familiar"),"Nombre del Empleado","N° Factura")</f>
        <v>N° Factura</v>
      </c>
      <c r="AB968" s="228"/>
      <c r="AC968" s="89"/>
      <c r="AD968" s="48"/>
      <c r="AE968" s="181"/>
      <c r="AF968" s="181"/>
      <c r="AG968" s="181"/>
      <c r="AH968" s="181"/>
      <c r="AI968" s="181"/>
      <c r="AJ968" s="181"/>
      <c r="AK968" s="181"/>
      <c r="AL968" s="181"/>
      <c r="AM968" s="48"/>
      <c r="AN968" s="53">
        <f>A939</f>
        <v>46350</v>
      </c>
      <c r="AO968" s="54" t="str">
        <f>K940</f>
        <v>Consultorio N° 3</v>
      </c>
      <c r="AP968" s="55">
        <f t="shared" ref="AP968:AQ968" si="663">K957</f>
        <v>0</v>
      </c>
      <c r="AQ968" s="55">
        <f t="shared" si="663"/>
        <v>0</v>
      </c>
      <c r="AR968" s="55">
        <f>AC957</f>
        <v>0</v>
      </c>
      <c r="AS968" s="55">
        <f>AA957</f>
        <v>0</v>
      </c>
      <c r="AT968" s="55">
        <f>AA958</f>
        <v>0</v>
      </c>
      <c r="AU968" s="55">
        <f>AC958</f>
        <v>0</v>
      </c>
      <c r="AV968" s="55">
        <f>AA959</f>
        <v>0</v>
      </c>
      <c r="AW968" s="55">
        <f>AC959</f>
        <v>0</v>
      </c>
      <c r="AX968" s="55">
        <f>AC960</f>
        <v>0</v>
      </c>
      <c r="AY968" s="55">
        <f>N960</f>
        <v>0</v>
      </c>
      <c r="AZ968" s="56"/>
      <c r="BA968" s="56"/>
      <c r="BB968" s="56"/>
      <c r="BC968" s="56"/>
      <c r="BD968" s="56"/>
      <c r="BE968" s="56"/>
      <c r="BF968" s="56"/>
      <c r="BG968" s="56"/>
      <c r="BH968" s="56"/>
      <c r="BI968" s="56"/>
      <c r="BJ968" s="56"/>
      <c r="BK968" s="56"/>
      <c r="BL968" s="56"/>
      <c r="BM968" s="56"/>
      <c r="BN968" s="56"/>
    </row>
    <row r="969" spans="1:66" ht="11.25" customHeight="1">
      <c r="A969" s="222">
        <f>A965+$Q$13/1440</f>
        <v>0.62499999999999989</v>
      </c>
      <c r="B969" s="38"/>
      <c r="C969" s="204"/>
      <c r="D969" s="207"/>
      <c r="E969" s="40" t="s">
        <v>36</v>
      </c>
      <c r="F969" s="42" t="str">
        <f>IF(D969&lt;&gt;"", VLOOKUP(D969,'Base de Datos'!$A$2:$D1268,2,FALSE()),"")</f>
        <v/>
      </c>
      <c r="G969" s="204"/>
      <c r="H969" s="216"/>
      <c r="I969" s="40" t="s">
        <v>36</v>
      </c>
      <c r="J969" s="42" t="str">
        <f>IF(H969&lt;&gt;"", VLOOKUP(H969,'Base de Datos'!$A$2:$D1268,2,FALSE()),"")</f>
        <v/>
      </c>
      <c r="K969" s="204"/>
      <c r="L969" s="216"/>
      <c r="M969" s="40" t="s">
        <v>36</v>
      </c>
      <c r="N969" s="42" t="str">
        <f>IF(L969&lt;&gt;"", VLOOKUP(L969,'Base de Datos'!$A$2:$D1268,2,FALSE()),"")</f>
        <v/>
      </c>
      <c r="O969" s="43"/>
      <c r="P969" s="153"/>
      <c r="Q969" s="154"/>
      <c r="R969" s="15"/>
      <c r="S969" s="45"/>
      <c r="T969" s="45" t="s">
        <v>37</v>
      </c>
      <c r="U969" s="46"/>
      <c r="V969" s="47"/>
      <c r="W969" s="45"/>
      <c r="X969" s="45" t="s">
        <v>37</v>
      </c>
      <c r="Y969" s="46"/>
      <c r="Z969" s="47"/>
      <c r="AA969" s="45"/>
      <c r="AB969" s="45" t="s">
        <v>37</v>
      </c>
      <c r="AC969" s="46"/>
      <c r="AD969" s="48"/>
      <c r="AE969" s="181"/>
      <c r="AF969" s="181"/>
      <c r="AG969" s="181"/>
      <c r="AH969" s="181"/>
      <c r="AI969" s="181"/>
      <c r="AJ969" s="181"/>
      <c r="AK969" s="181"/>
      <c r="AL969" s="181"/>
      <c r="AM969" s="48"/>
      <c r="AN969" s="53">
        <f>A939</f>
        <v>46350</v>
      </c>
      <c r="AO969" s="54" t="str">
        <f>K940</f>
        <v>Consultorio N° 3</v>
      </c>
      <c r="AP969" s="55">
        <f t="shared" ref="AP969:AQ969" si="664">K961</f>
        <v>0</v>
      </c>
      <c r="AQ969" s="55">
        <f t="shared" si="664"/>
        <v>0</v>
      </c>
      <c r="AR969" s="55">
        <f>AC961</f>
        <v>0</v>
      </c>
      <c r="AS969" s="55">
        <f>AA961</f>
        <v>0</v>
      </c>
      <c r="AT969" s="55">
        <f>AA962</f>
        <v>0</v>
      </c>
      <c r="AU969" s="55">
        <f>AC962</f>
        <v>0</v>
      </c>
      <c r="AV969" s="55">
        <f>AA963</f>
        <v>0</v>
      </c>
      <c r="AW969" s="55">
        <f>AC963</f>
        <v>0</v>
      </c>
      <c r="AX969" s="55">
        <f>AC964</f>
        <v>0</v>
      </c>
      <c r="AY969" s="55">
        <f>N964</f>
        <v>0</v>
      </c>
      <c r="AZ969" s="56"/>
      <c r="BA969" s="56"/>
      <c r="BB969" s="56"/>
      <c r="BC969" s="56"/>
      <c r="BD969" s="56"/>
      <c r="BE969" s="56"/>
      <c r="BF969" s="56"/>
      <c r="BG969" s="56"/>
      <c r="BH969" s="56"/>
      <c r="BI969" s="56"/>
      <c r="BJ969" s="56"/>
      <c r="BK969" s="56"/>
      <c r="BL969" s="56"/>
      <c r="BM969" s="56"/>
      <c r="BN969" s="56"/>
    </row>
    <row r="970" spans="1:66" ht="11.25" customHeight="1">
      <c r="A970" s="220"/>
      <c r="B970" s="38"/>
      <c r="C970" s="205"/>
      <c r="D970" s="208"/>
      <c r="E970" s="57" t="s">
        <v>42</v>
      </c>
      <c r="F970" s="58" t="str">
        <f>IF(D969&lt;&gt;"", VLOOKUP(D969,'Base de Datos'!$A$2:$D1268,3,FALSE()),"")</f>
        <v/>
      </c>
      <c r="G970" s="205"/>
      <c r="H970" s="208"/>
      <c r="I970" s="57" t="s">
        <v>42</v>
      </c>
      <c r="J970" s="58" t="str">
        <f>IF(H969&lt;&gt;"", VLOOKUP(H969,'Base de Datos'!$A$2:$D1268,3,FALSE()),"")</f>
        <v/>
      </c>
      <c r="K970" s="205"/>
      <c r="L970" s="208"/>
      <c r="M970" s="57" t="s">
        <v>42</v>
      </c>
      <c r="N970" s="58" t="str">
        <f>IF(L969&lt;&gt;"", VLOOKUP(L969,'Base de Datos'!$A$2:$D1268,3,FALSE()),"")</f>
        <v/>
      </c>
      <c r="O970" s="43"/>
      <c r="P970" s="153"/>
      <c r="Q970" s="154"/>
      <c r="R970" s="15"/>
      <c r="S970" s="229"/>
      <c r="T970" s="230"/>
      <c r="U970" s="59"/>
      <c r="V970" s="47"/>
      <c r="W970" s="229"/>
      <c r="X970" s="230"/>
      <c r="Y970" s="59"/>
      <c r="Z970" s="47"/>
      <c r="AA970" s="229"/>
      <c r="AB970" s="230"/>
      <c r="AC970" s="59"/>
      <c r="AD970" s="48"/>
      <c r="AE970" s="181"/>
      <c r="AF970" s="181"/>
      <c r="AG970" s="181"/>
      <c r="AH970" s="181"/>
      <c r="AI970" s="181"/>
      <c r="AJ970" s="181"/>
      <c r="AK970" s="181"/>
      <c r="AL970" s="181"/>
      <c r="AM970" s="48"/>
      <c r="AN970" s="53">
        <f>A939</f>
        <v>46350</v>
      </c>
      <c r="AO970" s="54" t="str">
        <f>K940</f>
        <v>Consultorio N° 3</v>
      </c>
      <c r="AP970" s="55">
        <f t="shared" ref="AP970:AQ970" si="665">K965</f>
        <v>0</v>
      </c>
      <c r="AQ970" s="55">
        <f t="shared" si="665"/>
        <v>0</v>
      </c>
      <c r="AR970" s="55">
        <f>AC965</f>
        <v>0</v>
      </c>
      <c r="AS970" s="55">
        <f>AA965</f>
        <v>0</v>
      </c>
      <c r="AT970" s="55">
        <f>AA966</f>
        <v>0</v>
      </c>
      <c r="AU970" s="55">
        <f>AC966</f>
        <v>0</v>
      </c>
      <c r="AV970" s="55">
        <f>AA967</f>
        <v>0</v>
      </c>
      <c r="AW970" s="55">
        <f>AC967</f>
        <v>0</v>
      </c>
      <c r="AX970" s="55">
        <f>AC968</f>
        <v>0</v>
      </c>
      <c r="AY970" s="55">
        <f>N968</f>
        <v>0</v>
      </c>
      <c r="AZ970" s="56"/>
      <c r="BA970" s="56"/>
      <c r="BB970" s="56"/>
      <c r="BC970" s="56"/>
      <c r="BD970" s="56"/>
      <c r="BE970" s="56"/>
      <c r="BF970" s="56"/>
      <c r="BG970" s="56"/>
      <c r="BH970" s="56"/>
      <c r="BI970" s="56"/>
      <c r="BJ970" s="56"/>
      <c r="BK970" s="56"/>
      <c r="BL970" s="56"/>
      <c r="BM970" s="56"/>
      <c r="BN970" s="56"/>
    </row>
    <row r="971" spans="1:66" ht="11.25" customHeight="1">
      <c r="A971" s="220"/>
      <c r="B971" s="38"/>
      <c r="C971" s="205"/>
      <c r="D971" s="208"/>
      <c r="E971" s="57" t="s">
        <v>44</v>
      </c>
      <c r="F971" s="58" t="str">
        <f>IF(D969&lt;&gt;"", VLOOKUP(D969,'Base de Datos'!$A$2:$D1268,4,FALSE()),"")</f>
        <v/>
      </c>
      <c r="G971" s="205"/>
      <c r="H971" s="208"/>
      <c r="I971" s="57" t="s">
        <v>44</v>
      </c>
      <c r="J971" s="58" t="str">
        <f>IF(H969&lt;&gt;"", VLOOKUP(H969,'Base de Datos'!$A$2:$D1268,4,FALSE()),"")</f>
        <v/>
      </c>
      <c r="K971" s="205"/>
      <c r="L971" s="208"/>
      <c r="M971" s="57" t="s">
        <v>44</v>
      </c>
      <c r="N971" s="58" t="str">
        <f>IF(L969&lt;&gt;"", VLOOKUP(L969,'Base de Datos'!$A$2:$D1268,4,FALSE()),"")</f>
        <v/>
      </c>
      <c r="O971" s="43"/>
      <c r="P971" s="153"/>
      <c r="Q971" s="154"/>
      <c r="R971" s="15"/>
      <c r="S971" s="229"/>
      <c r="T971" s="230"/>
      <c r="U971" s="59"/>
      <c r="V971" s="47"/>
      <c r="W971" s="229"/>
      <c r="X971" s="230"/>
      <c r="Y971" s="59"/>
      <c r="Z971" s="47"/>
      <c r="AA971" s="229"/>
      <c r="AB971" s="230"/>
      <c r="AC971" s="59"/>
      <c r="AD971" s="48"/>
      <c r="AE971" s="181"/>
      <c r="AF971" s="181"/>
      <c r="AG971" s="181"/>
      <c r="AH971" s="181"/>
      <c r="AI971" s="181"/>
      <c r="AJ971" s="181"/>
      <c r="AK971" s="181"/>
      <c r="AL971" s="181"/>
      <c r="AM971" s="48"/>
      <c r="AN971" s="53">
        <f>A939</f>
        <v>46350</v>
      </c>
      <c r="AO971" s="54" t="str">
        <f>K940</f>
        <v>Consultorio N° 3</v>
      </c>
      <c r="AP971" s="55">
        <f t="shared" ref="AP971:AQ971" si="666">K969</f>
        <v>0</v>
      </c>
      <c r="AQ971" s="55">
        <f t="shared" si="666"/>
        <v>0</v>
      </c>
      <c r="AR971" s="55">
        <f>AC969</f>
        <v>0</v>
      </c>
      <c r="AS971" s="55">
        <f>AA969</f>
        <v>0</v>
      </c>
      <c r="AT971" s="55">
        <f>AA970</f>
        <v>0</v>
      </c>
      <c r="AU971" s="55">
        <f>AC970</f>
        <v>0</v>
      </c>
      <c r="AV971" s="55">
        <f>AA971</f>
        <v>0</v>
      </c>
      <c r="AW971" s="55">
        <f>AC971</f>
        <v>0</v>
      </c>
      <c r="AX971" s="55">
        <f>AC972</f>
        <v>0</v>
      </c>
      <c r="AY971" s="55">
        <f>N972</f>
        <v>0</v>
      </c>
      <c r="AZ971" s="56"/>
      <c r="BA971" s="56"/>
      <c r="BB971" s="56"/>
      <c r="BC971" s="56"/>
      <c r="BD971" s="56"/>
      <c r="BE971" s="56"/>
      <c r="BF971" s="56"/>
      <c r="BG971" s="56"/>
      <c r="BH971" s="56"/>
      <c r="BI971" s="56"/>
      <c r="BJ971" s="56"/>
      <c r="BK971" s="56"/>
      <c r="BL971" s="56"/>
      <c r="BM971" s="56"/>
      <c r="BN971" s="56"/>
    </row>
    <row r="972" spans="1:66" ht="11.25" customHeight="1">
      <c r="A972" s="221"/>
      <c r="B972" s="38"/>
      <c r="C972" s="206"/>
      <c r="D972" s="209"/>
      <c r="E972" s="85" t="s">
        <v>46</v>
      </c>
      <c r="F972" s="86"/>
      <c r="G972" s="206"/>
      <c r="H972" s="209"/>
      <c r="I972" s="85" t="s">
        <v>46</v>
      </c>
      <c r="J972" s="108"/>
      <c r="K972" s="206"/>
      <c r="L972" s="209"/>
      <c r="M972" s="85" t="s">
        <v>46</v>
      </c>
      <c r="N972" s="108"/>
      <c r="O972" s="43"/>
      <c r="P972" s="153"/>
      <c r="Q972" s="154"/>
      <c r="R972" s="15"/>
      <c r="S972" s="227" t="str">
        <f>IF(OR(S969="Empleado",S969="Familiar"),"Nombre del Empleado","N° Factura")</f>
        <v>N° Factura</v>
      </c>
      <c r="T972" s="228"/>
      <c r="U972" s="89"/>
      <c r="V972" s="47"/>
      <c r="W972" s="227" t="str">
        <f>IF(OR(W969="Empleado",W969="Familiar"),"Nombre del Empleado","N° Factura")</f>
        <v>N° Factura</v>
      </c>
      <c r="X972" s="228"/>
      <c r="Y972" s="89"/>
      <c r="Z972" s="47"/>
      <c r="AA972" s="227" t="str">
        <f>IF(OR(AA969="Empleado",AA969="Familiar"),"Nombre del Empleado","N° Factura")</f>
        <v>N° Factura</v>
      </c>
      <c r="AB972" s="228"/>
      <c r="AC972" s="89"/>
      <c r="AD972" s="48"/>
      <c r="AE972" s="181"/>
      <c r="AF972" s="181"/>
      <c r="AG972" s="181"/>
      <c r="AH972" s="181"/>
      <c r="AI972" s="181"/>
      <c r="AJ972" s="181"/>
      <c r="AK972" s="181"/>
      <c r="AL972" s="181"/>
      <c r="AM972" s="48"/>
      <c r="AN972" s="53">
        <f>A939</f>
        <v>46350</v>
      </c>
      <c r="AO972" s="54" t="str">
        <f>K940</f>
        <v>Consultorio N° 3</v>
      </c>
      <c r="AP972" s="55">
        <f t="shared" ref="AP972:AQ972" si="667">K973</f>
        <v>0</v>
      </c>
      <c r="AQ972" s="55">
        <f t="shared" si="667"/>
        <v>0</v>
      </c>
      <c r="AR972" s="55">
        <f>AC973</f>
        <v>0</v>
      </c>
      <c r="AS972" s="55">
        <f>AA973</f>
        <v>0</v>
      </c>
      <c r="AT972" s="55">
        <f>AA974</f>
        <v>0</v>
      </c>
      <c r="AU972" s="55">
        <f>AC974</f>
        <v>0</v>
      </c>
      <c r="AV972" s="55">
        <f>AA975</f>
        <v>0</v>
      </c>
      <c r="AW972" s="55">
        <f>AC975</f>
        <v>0</v>
      </c>
      <c r="AX972" s="55">
        <f>AC976</f>
        <v>0</v>
      </c>
      <c r="AY972" s="55">
        <f>N976</f>
        <v>0</v>
      </c>
      <c r="AZ972" s="56"/>
      <c r="BA972" s="56"/>
      <c r="BB972" s="56"/>
      <c r="BC972" s="56"/>
      <c r="BD972" s="56"/>
      <c r="BE972" s="56"/>
      <c r="BF972" s="56"/>
      <c r="BG972" s="56"/>
      <c r="BH972" s="56"/>
      <c r="BI972" s="56"/>
      <c r="BJ972" s="56"/>
      <c r="BK972" s="56"/>
      <c r="BL972" s="56"/>
      <c r="BM972" s="56"/>
      <c r="BN972" s="56"/>
    </row>
    <row r="973" spans="1:66" ht="11.25" customHeight="1">
      <c r="A973" s="222">
        <f>A969+$Q$13/1440</f>
        <v>0.66666666666666652</v>
      </c>
      <c r="B973" s="38"/>
      <c r="C973" s="204"/>
      <c r="D973" s="207"/>
      <c r="E973" s="40" t="s">
        <v>36</v>
      </c>
      <c r="F973" s="42" t="str">
        <f>IF(D973&lt;&gt;"", VLOOKUP(D973,'Base de Datos'!$A$2:$D1268,2,FALSE()),"")</f>
        <v/>
      </c>
      <c r="G973" s="204"/>
      <c r="H973" s="216"/>
      <c r="I973" s="40" t="s">
        <v>36</v>
      </c>
      <c r="J973" s="42" t="str">
        <f>IF(H973&lt;&gt;"", VLOOKUP(H973,'Base de Datos'!$A$2:$D1268,2,FALSE()),"")</f>
        <v/>
      </c>
      <c r="K973" s="204"/>
      <c r="L973" s="216"/>
      <c r="M973" s="40" t="s">
        <v>36</v>
      </c>
      <c r="N973" s="42" t="str">
        <f>IF(L973&lt;&gt;"", VLOOKUP(L973,'Base de Datos'!$A$2:$D1268,2,FALSE()),"")</f>
        <v/>
      </c>
      <c r="O973" s="43"/>
      <c r="P973" s="3"/>
      <c r="Q973" s="3"/>
      <c r="R973" s="15"/>
      <c r="S973" s="45"/>
      <c r="T973" s="45" t="s">
        <v>37</v>
      </c>
      <c r="U973" s="46"/>
      <c r="V973" s="47"/>
      <c r="W973" s="45"/>
      <c r="X973" s="45" t="s">
        <v>37</v>
      </c>
      <c r="Y973" s="46"/>
      <c r="Z973" s="47"/>
      <c r="AA973" s="45"/>
      <c r="AB973" s="45" t="s">
        <v>37</v>
      </c>
      <c r="AC973" s="46"/>
      <c r="AD973" s="48"/>
      <c r="AE973" s="181"/>
      <c r="AF973" s="181"/>
      <c r="AG973" s="181"/>
      <c r="AH973" s="181"/>
      <c r="AI973" s="181"/>
      <c r="AJ973" s="181"/>
      <c r="AK973" s="181"/>
      <c r="AL973" s="181"/>
      <c r="AM973" s="48"/>
      <c r="AN973" s="53">
        <f>A939</f>
        <v>46350</v>
      </c>
      <c r="AO973" s="54" t="str">
        <f>K940</f>
        <v>Consultorio N° 3</v>
      </c>
      <c r="AP973" s="55">
        <f t="shared" ref="AP973:AQ973" si="668">K977</f>
        <v>0</v>
      </c>
      <c r="AQ973" s="55">
        <f t="shared" si="668"/>
        <v>0</v>
      </c>
      <c r="AR973" s="55">
        <f>AC977</f>
        <v>0</v>
      </c>
      <c r="AS973" s="55">
        <f>AA977</f>
        <v>0</v>
      </c>
      <c r="AT973" s="55">
        <f>AA978</f>
        <v>0</v>
      </c>
      <c r="AU973" s="55">
        <f>AC978</f>
        <v>0</v>
      </c>
      <c r="AV973" s="55">
        <f>AA979</f>
        <v>0</v>
      </c>
      <c r="AW973" s="55">
        <f>AC979</f>
        <v>0</v>
      </c>
      <c r="AX973" s="55">
        <f>AC980</f>
        <v>0</v>
      </c>
      <c r="AY973" s="55">
        <f>N980</f>
        <v>0</v>
      </c>
      <c r="AZ973" s="56"/>
      <c r="BA973" s="56"/>
      <c r="BB973" s="56"/>
      <c r="BC973" s="56"/>
      <c r="BD973" s="56"/>
      <c r="BE973" s="56"/>
      <c r="BF973" s="56"/>
      <c r="BG973" s="56"/>
      <c r="BH973" s="56"/>
      <c r="BI973" s="56"/>
      <c r="BJ973" s="56"/>
      <c r="BK973" s="56"/>
      <c r="BL973" s="56"/>
      <c r="BM973" s="56"/>
      <c r="BN973" s="56"/>
    </row>
    <row r="974" spans="1:66" ht="11.25" customHeight="1">
      <c r="A974" s="220"/>
      <c r="B974" s="38"/>
      <c r="C974" s="205"/>
      <c r="D974" s="208"/>
      <c r="E974" s="57" t="s">
        <v>42</v>
      </c>
      <c r="F974" s="58" t="str">
        <f>IF(D973&lt;&gt;"", VLOOKUP(D973,'Base de Datos'!$A$2:$D1268,3,FALSE()),"")</f>
        <v/>
      </c>
      <c r="G974" s="205"/>
      <c r="H974" s="208"/>
      <c r="I974" s="57" t="s">
        <v>42</v>
      </c>
      <c r="J974" s="58" t="str">
        <f>IF(H973&lt;&gt;"", VLOOKUP(H973,'Base de Datos'!$A$2:$D1268,3,FALSE()),"")</f>
        <v/>
      </c>
      <c r="K974" s="205"/>
      <c r="L974" s="208"/>
      <c r="M974" s="57" t="s">
        <v>42</v>
      </c>
      <c r="N974" s="58" t="str">
        <f>IF(L973&lt;&gt;"", VLOOKUP(L973,'Base de Datos'!$A$2:$D1268,3,FALSE()),"")</f>
        <v/>
      </c>
      <c r="O974" s="43"/>
      <c r="P974" s="3"/>
      <c r="Q974" s="3"/>
      <c r="R974" s="15"/>
      <c r="S974" s="229"/>
      <c r="T974" s="230"/>
      <c r="U974" s="59"/>
      <c r="V974" s="47"/>
      <c r="W974" s="229"/>
      <c r="X974" s="230"/>
      <c r="Y974" s="59"/>
      <c r="Z974" s="47"/>
      <c r="AA974" s="229"/>
      <c r="AB974" s="230"/>
      <c r="AC974" s="59"/>
      <c r="AD974" s="48"/>
      <c r="AE974" s="235">
        <f>A939</f>
        <v>46350</v>
      </c>
      <c r="AF974" s="236"/>
      <c r="AG974" s="236"/>
      <c r="AH974" s="236"/>
      <c r="AI974" s="236"/>
      <c r="AJ974" s="236"/>
      <c r="AK974" s="236"/>
      <c r="AL974" s="237"/>
      <c r="AM974" s="48"/>
      <c r="AN974" s="155">
        <f>A939</f>
        <v>46350</v>
      </c>
      <c r="AO974" s="156" t="str">
        <f>K940</f>
        <v>Consultorio N° 3</v>
      </c>
      <c r="AP974" s="156">
        <f t="shared" ref="AP974:AQ974" si="669">K981</f>
        <v>0</v>
      </c>
      <c r="AQ974" s="156">
        <f t="shared" si="669"/>
        <v>0</v>
      </c>
      <c r="AR974" s="156">
        <f>AC981</f>
        <v>0</v>
      </c>
      <c r="AS974" s="156">
        <f>AA981</f>
        <v>0</v>
      </c>
      <c r="AT974" s="156">
        <f>AA982</f>
        <v>0</v>
      </c>
      <c r="AU974" s="156">
        <f>AC982</f>
        <v>0</v>
      </c>
      <c r="AV974" s="156">
        <f>AA983</f>
        <v>0</v>
      </c>
      <c r="AW974" s="156">
        <f>AC983</f>
        <v>0</v>
      </c>
      <c r="AX974" s="156">
        <f>AC984</f>
        <v>0</v>
      </c>
      <c r="AY974" s="156">
        <f>N984</f>
        <v>0</v>
      </c>
      <c r="AZ974" s="48"/>
      <c r="BA974" s="48"/>
      <c r="BB974" s="48"/>
      <c r="BC974" s="48"/>
      <c r="BD974" s="48"/>
      <c r="BE974" s="48"/>
      <c r="BF974" s="48"/>
      <c r="BG974" s="48"/>
      <c r="BH974" s="48"/>
      <c r="BI974" s="48"/>
      <c r="BJ974" s="48"/>
      <c r="BK974" s="48"/>
      <c r="BL974" s="48"/>
      <c r="BM974" s="48"/>
      <c r="BN974" s="48"/>
    </row>
    <row r="975" spans="1:66" ht="11.25" customHeight="1">
      <c r="A975" s="220"/>
      <c r="B975" s="38"/>
      <c r="C975" s="205"/>
      <c r="D975" s="208"/>
      <c r="E975" s="57" t="s">
        <v>44</v>
      </c>
      <c r="F975" s="58" t="str">
        <f>IF(D973&lt;&gt;"", VLOOKUP(D973,'Base de Datos'!$A$2:$D1268,4,FALSE()),"")</f>
        <v/>
      </c>
      <c r="G975" s="205"/>
      <c r="H975" s="208"/>
      <c r="I975" s="57" t="s">
        <v>44</v>
      </c>
      <c r="J975" s="58" t="str">
        <f>IF(H973&lt;&gt;"", VLOOKUP(H973,'Base de Datos'!$A$2:$D1268,4,FALSE()),"")</f>
        <v/>
      </c>
      <c r="K975" s="205"/>
      <c r="L975" s="208"/>
      <c r="M975" s="57" t="s">
        <v>44</v>
      </c>
      <c r="N975" s="58" t="str">
        <f>IF(L973&lt;&gt;"", VLOOKUP(L973,'Base de Datos'!$A$2:$D1268,4,FALSE()),"")</f>
        <v/>
      </c>
      <c r="O975" s="43"/>
      <c r="P975" s="3"/>
      <c r="Q975" s="3"/>
      <c r="R975" s="15"/>
      <c r="S975" s="229"/>
      <c r="T975" s="230"/>
      <c r="U975" s="59"/>
      <c r="V975" s="47"/>
      <c r="W975" s="229"/>
      <c r="X975" s="230"/>
      <c r="Y975" s="59"/>
      <c r="Z975" s="47"/>
      <c r="AA975" s="229"/>
      <c r="AB975" s="230"/>
      <c r="AC975" s="59"/>
      <c r="AD975" s="48"/>
      <c r="AE975" s="238" t="s">
        <v>20</v>
      </c>
      <c r="AF975" s="239"/>
      <c r="AG975" s="157" t="s">
        <v>21</v>
      </c>
      <c r="AH975" s="158" t="s">
        <v>22</v>
      </c>
      <c r="AI975" s="159" t="s">
        <v>23</v>
      </c>
      <c r="AJ975" s="159" t="s">
        <v>24</v>
      </c>
      <c r="AK975" s="159" t="s">
        <v>25</v>
      </c>
      <c r="AL975" s="160" t="s">
        <v>26</v>
      </c>
      <c r="AM975" s="48"/>
      <c r="AN975" s="155">
        <f>A939</f>
        <v>46350</v>
      </c>
      <c r="AO975" s="156" t="str">
        <f>K940</f>
        <v>Consultorio N° 3</v>
      </c>
      <c r="AP975" s="156">
        <f t="shared" ref="AP975:AQ975" si="670">K985</f>
        <v>0</v>
      </c>
      <c r="AQ975" s="156">
        <f t="shared" si="670"/>
        <v>0</v>
      </c>
      <c r="AR975" s="156">
        <f>AC985</f>
        <v>0</v>
      </c>
      <c r="AS975" s="156">
        <f>AA985</f>
        <v>0</v>
      </c>
      <c r="AT975" s="156">
        <f>AA986</f>
        <v>0</v>
      </c>
      <c r="AU975" s="156">
        <f>AC986</f>
        <v>0</v>
      </c>
      <c r="AV975" s="156">
        <f>AA987</f>
        <v>0</v>
      </c>
      <c r="AW975" s="156">
        <f>AC987</f>
        <v>0</v>
      </c>
      <c r="AX975" s="156">
        <f>AC988</f>
        <v>0</v>
      </c>
      <c r="AY975" s="156">
        <f>N988</f>
        <v>0</v>
      </c>
      <c r="AZ975" s="48"/>
      <c r="BA975" s="48"/>
      <c r="BB975" s="48"/>
      <c r="BC975" s="48"/>
      <c r="BD975" s="48"/>
      <c r="BE975" s="48"/>
      <c r="BF975" s="48"/>
      <c r="BG975" s="48"/>
      <c r="BH975" s="48"/>
      <c r="BI975" s="48"/>
      <c r="BJ975" s="48"/>
      <c r="BK975" s="48"/>
      <c r="BL975" s="48"/>
      <c r="BM975" s="48"/>
      <c r="BN975" s="48"/>
    </row>
    <row r="976" spans="1:66" ht="11.25" customHeight="1">
      <c r="A976" s="221"/>
      <c r="B976" s="38"/>
      <c r="C976" s="206"/>
      <c r="D976" s="209"/>
      <c r="E976" s="85" t="s">
        <v>46</v>
      </c>
      <c r="F976" s="86"/>
      <c r="G976" s="206"/>
      <c r="H976" s="209"/>
      <c r="I976" s="85" t="s">
        <v>46</v>
      </c>
      <c r="J976" s="108"/>
      <c r="K976" s="206"/>
      <c r="L976" s="209"/>
      <c r="M976" s="85" t="s">
        <v>46</v>
      </c>
      <c r="N976" s="108"/>
      <c r="O976" s="43"/>
      <c r="P976" s="3"/>
      <c r="Q976" s="3"/>
      <c r="R976" s="15"/>
      <c r="S976" s="227" t="str">
        <f>IF(OR(S973="Empleado",S973="Familiar"),"Nombre del Empleado","N° Factura")</f>
        <v>N° Factura</v>
      </c>
      <c r="T976" s="228"/>
      <c r="U976" s="89"/>
      <c r="V976" s="47"/>
      <c r="W976" s="227" t="str">
        <f>IF(OR(W973="Empleado",W973="Familiar"),"Nombre del Empleado","N° Factura")</f>
        <v>N° Factura</v>
      </c>
      <c r="X976" s="228"/>
      <c r="Y976" s="89"/>
      <c r="Z976" s="47"/>
      <c r="AA976" s="227" t="str">
        <f>IF(OR(AA973="Empleado",AA973="Familiar"),"Nombre del Empleado","N° Factura")</f>
        <v>N° Factura</v>
      </c>
      <c r="AB976" s="228"/>
      <c r="AC976" s="89"/>
      <c r="AD976" s="48"/>
      <c r="AE976" s="240" t="s">
        <v>38</v>
      </c>
      <c r="AF976" s="230"/>
      <c r="AG976" s="161">
        <f t="array" aca="1" ref="AG976" ca="1">COUNTIFS(AP941:AP981, "💲", AY941:AY981, INDIRECT("AE" &amp; ROW())) + COUNTIFS(AP941:AP981, "📦", AY941:AY981, INDIRECT("AE" &amp; ROW())) + COUNTIFS(AP941:AP981, "✅", AY941:AY981, INDIRECT("AE" &amp; ROW()))</f>
        <v>0</v>
      </c>
      <c r="AH976" s="162">
        <f t="array" aca="1" ref="AH976" ca="1">COUNTIFS(AP941:AP981, "💲", AY941:AY981, INDIRECT("AE" &amp; ROW())) + COUNTIFS(AP941:AP981, "📦", AY941:AY981, INDIRECT("AE" &amp; ROW()))</f>
        <v>0</v>
      </c>
      <c r="AI976" s="139">
        <f t="array" aca="1" ref="AI976" ca="1">SUMIFS(AR941:AR981, AY941:AY981, INDIRECT("AE" &amp; ROW()), AP941:AP981, "💲") + SUMIFS(AR941:AR981, AY941:AY981, INDIRECT("AE" &amp; ROW()), AP941:AP981, "📦")</f>
        <v>0</v>
      </c>
      <c r="AJ976" s="139">
        <f t="array" aca="1" ref="AJ976" ca="1">(
    SUMIFS(AR941:AR981, AY941:AY981, INDIRECT("AE" &amp; ROW()), AP941:AP981, "💲") +
    SUMIFS(AR941:AR981, AY941:AY981, INDIRECT("AE" &amp; ROW()), AP941:AP981, "📦")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
        SUMIFS(AR941:AR981, AY941:AY981, INDIRECT("AE" &amp; ROW()), AP941:AP981, "💲", AS941:AS981, "Familiar") +
        SUMIFS(AR941:AR981, AY941:AY981, INDIRECT("AE" &amp; ROW()), AP941:AP981, "📦", AS941:AS981, "Familiar")
    ) / 2
)  -
(
    (
        SUMIFS(AR941:AR981, AY941:AY981, INDIRECT("AE" &amp; ROW()), AP941:AP981, "💲", AS941:AS981, "Exonerado ADH") +
        SUMIFS(AR941:AR981, AY941:AY981, INDIRECT("AE" &amp; ROW()), AP941:AP981, "📦", AS941:AS981, "Exonerado ADH")
    ) / 2
)  -
(
    (
        SUMIFS(AR941:AR981, AY941:AY981, INDIRECT("AE" &amp; ROW()), AP941:AP981, "💲", AS941:AS981, "Exonerado Doctor") +
        SUMIFS(AR941:AR981, AY941:AY981, INDIRECT("AE" &amp; ROW()), AP941:AP981, "📦", AS941:AS981, "Exonerado Doctor")
    ) / 2
)</f>
        <v>0</v>
      </c>
      <c r="AK976" s="139">
        <f t="array" aca="1" ref="AK976" ca="1">(
    SUMIFS(AR941:AR981, AY941:AY981, INDIRECT("AE" &amp; ROW()), AP941:AP981, "💲") +
    SUMIFS(AR941:AR981, AY941:AY981, INDIRECT("AE" &amp; ROW()), AP941:AP981, "📦")
) -
(
    SUMIFS(AR941:AR981, AY941:AY981, INDIRECT("AE" &amp; ROW()), AP941:AP981, "💲", AS941:AS981, "Familiar") +
    SUMIFS(AR941:AR981, AY941:AY981, INDIRECT("AE" &amp; ROW()), AP941:AP981, "📦", AS941:AS981, "Familiar")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SUMIFS(AR941:AR981, AY941:AY981, INDIRECT("AE" &amp; ROW()), AP941:AP981, "💲", AS941:AS981, "Exonerado ADH") +
    SUMIFS(AR941:AR981, AY941:AY981, INDIRECT("AE" &amp; ROW()), AP941:AP981, "📦", AS941:AS981, "Exonerado ADH")
) -
(
    (
        SUMIFS(AR941:AR981, AY941:AY981, INDIRECT("AE" &amp; ROW()), AP941:AP981, "💲", AS941:AS981, "Exonerado Doctor") +
        SUMIFS(AR941:AR981, AY941:AY981, INDIRECT("AE" &amp; ROW()), AP941:AP981, "📦", AS941:AS981, "Exonerado Doctor")
    ) / 2
) -
(
    (
        SUMIFS(AR941:AR981, AY941:AY981, INDIRECT("AE" &amp; ROW()), AP941:AP981, "💲", AS941:AS981, "") +
        SUMIFS(AR941:AR981, AY941:AY981, INDIRECT("AE" &amp; ROW()), AP941:AP981, "📦", AS941:AS981, "")
    ) / 2
)</f>
        <v>0</v>
      </c>
      <c r="AL976" s="140">
        <f t="array" aca="1" ref="AL976" ca="1">(
    SUMIFS(AR941:AR981, AY941:AY981, INDIRECT("AE" &amp; ROW()), AP941:AP981, "💲") +
    SUMIFS(AR941:AR981, AY941:AY981, INDIRECT("AE" &amp; ROW()), AP941:AP981, "📦")
) -
(
    (
        SUMIFS(AR941:AR981, AY941:AY981, INDIRECT("AE" &amp; ROW()), AP941:AP981, "💲", AS941:AS981, "Familiar") +
        SUMIFS(AR941:AR981, AY941:AY981, INDIRECT("AE" &amp; ROW()), AP941:AP981, "📦", AS941:AS981, "Familiar")
    ) / 2
) -
(
    (
        SUMIFS(AR941:AR981, AY941:AY981, INDIRECT("AE" &amp; ROW()), AP941:AP981, "💲", AS941:AS981, "Participante") +
        SUMIFS(AR941:AR981, AY941:AY981, INDIRECT("AE" &amp; ROW()), AP941:AP981, "📦", AS941:AS981, "Participante")
    ) / 2
) -
(
    (
        SUMIFS(AR941:AR981, AY941:AY981, INDIRECT("AE" &amp; ROW()), AP941:AP981, "💲", AS941:AS981, "Empleado") +
        SUMIFS(AR941:AR981, AY941:AY981, INDIRECT("AE" &amp; ROW()), AP941:AP981, "📦", AS941:AS981, "Empleado")
    ) / 2
) -
(
    (
        SUMIFS(AR941:AR981, AY941:AY981, INDIRECT("AE" &amp; ROW()), AP941:AP981, "💲", AS941:AS981, "Exonerado ADH") +
        SUMIFS(AR941:AR981, AY941:AY981, INDIRECT("AE" &amp; ROW()), AP941:AP981, "📦", AS941:AS981, "Exonerado ADH")
    ) / 2
) -
(
    SUMIFS(AR941:AR981, AY941:AY981, INDIRECT("AE" &amp; ROW()), AP941:AP981, "💲", AS941:AS981, "Exonerado Doctor") +
    SUMIFS(AR941:AR981, AY941:AY981, INDIRECT("AE" &amp; ROW()), AP941:AP981, "📦", AS941:AS981, "Exonerado Doctor")
) -
(
    (
        SUMIFS(AR941:AR981, AY941:AY981, INDIRECT("AE" &amp; ROW()), AP941:AP981, "💲", AS941:AS981, "") +
        SUMIFS(AR941:AR981, AY941:AY981, INDIRECT("AE" &amp; ROW()), AP941:AP981, "📦", AS941:AS981, "")
    ) / 2
)</f>
        <v>0</v>
      </c>
      <c r="AM976" s="48"/>
      <c r="AN976" s="155">
        <f>A939</f>
        <v>46350</v>
      </c>
      <c r="AO976" s="156" t="str">
        <f>K940</f>
        <v>Consultorio N° 3</v>
      </c>
      <c r="AP976" s="156">
        <f t="shared" ref="AP976:AQ976" si="671">K989</f>
        <v>0</v>
      </c>
      <c r="AQ976" s="156">
        <f t="shared" si="671"/>
        <v>0</v>
      </c>
      <c r="AR976" s="156">
        <f>AC989</f>
        <v>0</v>
      </c>
      <c r="AS976" s="156">
        <f>AA989</f>
        <v>0</v>
      </c>
      <c r="AT976" s="156">
        <f>AA990</f>
        <v>0</v>
      </c>
      <c r="AU976" s="156">
        <f>AC990</f>
        <v>0</v>
      </c>
      <c r="AV976" s="156">
        <f>AA991</f>
        <v>0</v>
      </c>
      <c r="AW976" s="156">
        <f>AC991</f>
        <v>0</v>
      </c>
      <c r="AX976" s="156">
        <f>AC992</f>
        <v>0</v>
      </c>
      <c r="AY976" s="156">
        <f>N992</f>
        <v>0</v>
      </c>
      <c r="AZ976" s="48"/>
      <c r="BA976" s="48"/>
      <c r="BB976" s="48"/>
      <c r="BC976" s="48"/>
      <c r="BD976" s="48"/>
      <c r="BE976" s="48"/>
      <c r="BF976" s="48"/>
      <c r="BG976" s="48"/>
      <c r="BH976" s="48"/>
      <c r="BI976" s="48"/>
      <c r="BJ976" s="48"/>
      <c r="BK976" s="48"/>
      <c r="BL976" s="48"/>
      <c r="BM976" s="48"/>
      <c r="BN976" s="48"/>
    </row>
    <row r="977" spans="1:66" ht="11.25" customHeight="1">
      <c r="A977" s="222">
        <f>A973+$Q$13/1440</f>
        <v>0.70833333333333315</v>
      </c>
      <c r="B977" s="38"/>
      <c r="C977" s="204"/>
      <c r="D977" s="207"/>
      <c r="E977" s="40" t="s">
        <v>36</v>
      </c>
      <c r="F977" s="42" t="str">
        <f>IF(D977&lt;&gt;"", VLOOKUP(D977,'Base de Datos'!$A$2:$D1268,2,FALSE()),"")</f>
        <v/>
      </c>
      <c r="G977" s="204"/>
      <c r="H977" s="216"/>
      <c r="I977" s="40" t="s">
        <v>36</v>
      </c>
      <c r="J977" s="42" t="str">
        <f>IF(H977&lt;&gt;"", VLOOKUP(H977,'Base de Datos'!$A$2:$D1268,2,FALSE()),"")</f>
        <v/>
      </c>
      <c r="K977" s="204"/>
      <c r="L977" s="216"/>
      <c r="M977" s="40" t="s">
        <v>36</v>
      </c>
      <c r="N977" s="42" t="str">
        <f>IF(L977&lt;&gt;"", VLOOKUP(L977,'Base de Datos'!$A$2:$D1268,2,FALSE()),"")</f>
        <v/>
      </c>
      <c r="O977" s="43"/>
      <c r="P977" s="163"/>
      <c r="Q977" s="3"/>
      <c r="R977" s="15"/>
      <c r="S977" s="45"/>
      <c r="T977" s="45" t="s">
        <v>37</v>
      </c>
      <c r="U977" s="46"/>
      <c r="V977" s="47"/>
      <c r="W977" s="45"/>
      <c r="X977" s="45" t="s">
        <v>37</v>
      </c>
      <c r="Y977" s="46"/>
      <c r="Z977" s="47"/>
      <c r="AA977" s="45"/>
      <c r="AB977" s="45" t="s">
        <v>37</v>
      </c>
      <c r="AC977" s="46"/>
      <c r="AD977" s="48"/>
      <c r="AE977" s="240" t="s">
        <v>43</v>
      </c>
      <c r="AF977" s="230"/>
      <c r="AG977" s="161">
        <f t="array" aca="1" ref="AG977" ca="1">COUNTIFS(AP941:AP981, "💲", AY941:AY981, INDIRECT("AE" &amp; ROW())) + COUNTIFS(AP941:AP981, "📦", AY941:AY981, INDIRECT("AE" &amp; ROW())) + COUNTIFS(AP941:AP981, "✅", AY941:AY981, INDIRECT("AE" &amp; ROW()))</f>
        <v>0</v>
      </c>
      <c r="AH977" s="162">
        <f t="array" aca="1" ref="AH977" ca="1">COUNTIFS(AP941:AP981, "💲", AY941:AY981, INDIRECT("AE" &amp; ROW())) + COUNTIFS(AP941:AP981, "📦", AY941:AY981, INDIRECT("AE" &amp; ROW()))</f>
        <v>0</v>
      </c>
      <c r="AI977" s="139">
        <f t="array" aca="1" ref="AI977" ca="1">SUMIFS(AR941:AR981, AY941:AY981, INDIRECT("AE" &amp; ROW()), AP941:AP981, "💲") + SUMIFS(AR941:AR981, AY941:AY981, INDIRECT("AE" &amp; ROW()), AP941:AP981, "📦")</f>
        <v>0</v>
      </c>
      <c r="AJ977" s="139">
        <f t="array" aca="1" ref="AJ977" ca="1">(
    SUMIFS(AR941:AR981, AY941:AY981, INDIRECT("AE" &amp; ROW()), AP941:AP981, "💲") +
    SUMIFS(AR941:AR981, AY941:AY981, INDIRECT("AE" &amp; ROW()), AP941:AP981, "📦")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
        SUMIFS(AR941:AR981, AY941:AY981, INDIRECT("AE" &amp; ROW()), AP941:AP981, "💲", AS941:AS981, "Familiar") +
        SUMIFS(AR941:AR981, AY941:AY981, INDIRECT("AE" &amp; ROW()), AP941:AP981, "📦", AS941:AS981, "Familiar")
    ) / 2
)  -
(
    (
        SUMIFS(AR941:AR981, AY941:AY981, INDIRECT("AE" &amp; ROW()), AP941:AP981, "💲", AS941:AS981, "Exonerado ADH") +
        SUMIFS(AR941:AR981, AY941:AY981, INDIRECT("AE" &amp; ROW()), AP941:AP981, "📦", AS941:AS981, "Exonerado ADH")
    ) / 2
)  -
(
    (
        SUMIFS(AR941:AR981, AY941:AY981, INDIRECT("AE" &amp; ROW()), AP941:AP981, "💲", AS941:AS981, "Exonerado Doctor") +
        SUMIFS(AR941:AR981, AY941:AY981, INDIRECT("AE" &amp; ROW()), AP941:AP981, "📦", AS941:AS981, "Exonerado Doctor")
    ) / 2
)</f>
        <v>0</v>
      </c>
      <c r="AK977" s="139">
        <f t="array" aca="1" ref="AK977" ca="1">(
    SUMIFS(AR941:AR981, AY941:AY981, INDIRECT("AE" &amp; ROW()), AP941:AP981, "💲") +
    SUMIFS(AR941:AR981, AY941:AY981, INDIRECT("AE" &amp; ROW()), AP941:AP981, "📦")
) -
(
    SUMIFS(AR941:AR981, AY941:AY981, INDIRECT("AE" &amp; ROW()), AP941:AP981, "💲", AS941:AS981, "Familiar") +
    SUMIFS(AR941:AR981, AY941:AY981, INDIRECT("AE" &amp; ROW()), AP941:AP981, "📦", AS941:AS981, "Familiar")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SUMIFS(AR941:AR981, AY941:AY981, INDIRECT("AE" &amp; ROW()), AP941:AP981, "💲", AS941:AS981, "Exonerado ADH") +
    SUMIFS(AR941:AR981, AY941:AY981, INDIRECT("AE" &amp; ROW()), AP941:AP981, "📦", AS941:AS981, "Exonerado ADH")
) -
(
    (
        SUMIFS(AR941:AR981, AY941:AY981, INDIRECT("AE" &amp; ROW()), AP941:AP981, "💲", AS941:AS981, "Exonerado Doctor") +
        SUMIFS(AR941:AR981, AY941:AY981, INDIRECT("AE" &amp; ROW()), AP941:AP981, "📦", AS941:AS981, "Exonerado Doctor")
    ) / 2
) -
(
    (
        SUMIFS(AR941:AR981, AY941:AY981, INDIRECT("AE" &amp; ROW()), AP941:AP981, "💲", AS941:AS981, "") +
        SUMIFS(AR941:AR981, AY941:AY981, INDIRECT("AE" &amp; ROW()), AP941:AP981, "📦", AS941:AS981, "")
    ) / 2
)</f>
        <v>0</v>
      </c>
      <c r="AL977" s="140">
        <f t="array" aca="1" ref="AL977" ca="1">(
    SUMIFS(AR941:AR981, AY941:AY981, INDIRECT("AE" &amp; ROW()), AP941:AP981, "💲") +
    SUMIFS(AR941:AR981, AY941:AY981, INDIRECT("AE" &amp; ROW()), AP941:AP981, "📦")
) -
(
    (
        SUMIFS(AR941:AR981, AY941:AY981, INDIRECT("AE" &amp; ROW()), AP941:AP981, "💲", AS941:AS981, "Familiar") +
        SUMIFS(AR941:AR981, AY941:AY981, INDIRECT("AE" &amp; ROW()), AP941:AP981, "📦", AS941:AS981, "Familiar")
    ) / 2
) -
(
    (
        SUMIFS(AR941:AR981, AY941:AY981, INDIRECT("AE" &amp; ROW()), AP941:AP981, "💲", AS941:AS981, "Participante") +
        SUMIFS(AR941:AR981, AY941:AY981, INDIRECT("AE" &amp; ROW()), AP941:AP981, "📦", AS941:AS981, "Participante")
    ) / 2
) -
(
    (
        SUMIFS(AR941:AR981, AY941:AY981, INDIRECT("AE" &amp; ROW()), AP941:AP981, "💲", AS941:AS981, "Empleado") +
        SUMIFS(AR941:AR981, AY941:AY981, INDIRECT("AE" &amp; ROW()), AP941:AP981, "📦", AS941:AS981, "Empleado")
    ) / 2
) -
(
    (
        SUMIFS(AR941:AR981, AY941:AY981, INDIRECT("AE" &amp; ROW()), AP941:AP981, "💲", AS941:AS981, "Exonerado ADH") +
        SUMIFS(AR941:AR981, AY941:AY981, INDIRECT("AE" &amp; ROW()), AP941:AP981, "📦", AS941:AS981, "Exonerado ADH")
    ) / 2
) -
(
    SUMIFS(AR941:AR981, AY941:AY981, INDIRECT("AE" &amp; ROW()), AP941:AP981, "💲", AS941:AS981, "Exonerado Doctor") +
    SUMIFS(AR941:AR981, AY941:AY981, INDIRECT("AE" &amp; ROW()), AP941:AP981, "📦", AS941:AS981, "Exonerado Doctor")
) -
(
    (
        SUMIFS(AR941:AR981, AY941:AY981, INDIRECT("AE" &amp; ROW()), AP941:AP981, "💲", AS941:AS981, "") +
        SUMIFS(AR941:AR981, AY941:AY981, INDIRECT("AE" &amp; ROW()), AP941:AP981, "📦", AS941:AS981, "")
    ) / 2
)</f>
        <v>0</v>
      </c>
      <c r="AM977" s="48"/>
      <c r="AN977" s="156"/>
      <c r="AO977" s="156"/>
      <c r="AP977" s="156"/>
      <c r="AQ977" s="156">
        <f>L985</f>
        <v>0</v>
      </c>
      <c r="AR977" s="156"/>
      <c r="AS977" s="156"/>
      <c r="AT977" s="156"/>
      <c r="AU977" s="156"/>
      <c r="AV977" s="156"/>
      <c r="AW977" s="156"/>
      <c r="AX977" s="156"/>
      <c r="AY977" s="156">
        <f>N980</f>
        <v>0</v>
      </c>
      <c r="AZ977" s="48"/>
      <c r="BA977" s="48"/>
      <c r="BB977" s="48"/>
      <c r="BC977" s="48"/>
      <c r="BD977" s="48"/>
      <c r="BE977" s="48"/>
      <c r="BF977" s="48"/>
      <c r="BG977" s="48"/>
      <c r="BH977" s="48"/>
      <c r="BI977" s="48"/>
      <c r="BJ977" s="48"/>
      <c r="BK977" s="48"/>
      <c r="BL977" s="48"/>
      <c r="BM977" s="48"/>
      <c r="BN977" s="48"/>
    </row>
    <row r="978" spans="1:66" ht="11.25" customHeight="1">
      <c r="A978" s="220"/>
      <c r="B978" s="38"/>
      <c r="C978" s="205"/>
      <c r="D978" s="208"/>
      <c r="E978" s="57" t="s">
        <v>42</v>
      </c>
      <c r="F978" s="58" t="str">
        <f>IF(D977&lt;&gt;"", VLOOKUP(D977,'Base de Datos'!$A$2:$D1268,3,FALSE()),"")</f>
        <v/>
      </c>
      <c r="G978" s="205"/>
      <c r="H978" s="208"/>
      <c r="I978" s="57" t="s">
        <v>42</v>
      </c>
      <c r="J978" s="58" t="str">
        <f>IF(H977&lt;&gt;"", VLOOKUP(H977,'Base de Datos'!$A$2:$D1268,3,FALSE()),"")</f>
        <v/>
      </c>
      <c r="K978" s="205"/>
      <c r="L978" s="208"/>
      <c r="M978" s="57" t="s">
        <v>42</v>
      </c>
      <c r="N978" s="58" t="str">
        <f>IF(L977&lt;&gt;"", VLOOKUP(L977,'Base de Datos'!$A$2:$D1268,3,FALSE()),"")</f>
        <v/>
      </c>
      <c r="O978" s="43"/>
      <c r="P978" s="163"/>
      <c r="Q978" s="3"/>
      <c r="R978" s="15"/>
      <c r="S978" s="229"/>
      <c r="T978" s="230"/>
      <c r="U978" s="59"/>
      <c r="V978" s="47"/>
      <c r="W978" s="229"/>
      <c r="X978" s="230"/>
      <c r="Y978" s="59"/>
      <c r="Z978" s="47"/>
      <c r="AA978" s="229"/>
      <c r="AB978" s="230"/>
      <c r="AC978" s="59"/>
      <c r="AD978" s="48"/>
      <c r="AE978" s="240" t="s">
        <v>45</v>
      </c>
      <c r="AF978" s="230"/>
      <c r="AG978" s="161">
        <f t="array" aca="1" ref="AG978" ca="1">COUNTIFS(AP941:AP981, "💲", AY941:AY981, INDIRECT("AE" &amp; ROW())) + COUNTIFS(AP941:AP981, "📦", AY941:AY981, INDIRECT("AE" &amp; ROW())) + COUNTIFS(AP941:AP981, "✅", AY941:AY981, INDIRECT("AE" &amp; ROW()))</f>
        <v>0</v>
      </c>
      <c r="AH978" s="162">
        <f t="array" aca="1" ref="AH978" ca="1">COUNTIFS(AP941:AP981, "💲", AY941:AY981, INDIRECT("AE" &amp; ROW())) + COUNTIFS(AP941:AP981, "📦", AY941:AY981, INDIRECT("AE" &amp; ROW()))</f>
        <v>0</v>
      </c>
      <c r="AI978" s="139">
        <f t="array" aca="1" ref="AI978" ca="1">SUMIFS(AR941:AR981, AY941:AY981, INDIRECT("AE" &amp; ROW()), AP941:AP981, "💲") + SUMIFS(AR941:AR981, AY941:AY981, INDIRECT("AE" &amp; ROW()), AP941:AP981, "📦")</f>
        <v>0</v>
      </c>
      <c r="AJ978" s="139">
        <f t="array" aca="1" ref="AJ978" ca="1">(
    SUMIFS(AR941:AR981, AY941:AY981, INDIRECT("AE" &amp; ROW()), AP941:AP981, "💲") +
    SUMIFS(AR941:AR981, AY941:AY981, INDIRECT("AE" &amp; ROW()), AP941:AP981, "📦")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
        SUMIFS(AR941:AR981, AY941:AY981, INDIRECT("AE" &amp; ROW()), AP941:AP981, "💲", AS941:AS981, "Familiar") +
        SUMIFS(AR941:AR981, AY941:AY981, INDIRECT("AE" &amp; ROW()), AP941:AP981, "📦", AS941:AS981, "Familiar")
    ) / 2
)  -
(
    (
        SUMIFS(AR941:AR981, AY941:AY981, INDIRECT("AE" &amp; ROW()), AP941:AP981, "💲", AS941:AS981, "Exonerado ADH") +
        SUMIFS(AR941:AR981, AY941:AY981, INDIRECT("AE" &amp; ROW()), AP941:AP981, "📦", AS941:AS981, "Exonerado ADH")
    ) / 2
)  -
(
    (
        SUMIFS(AR941:AR981, AY941:AY981, INDIRECT("AE" &amp; ROW()), AP941:AP981, "💲", AS941:AS981, "Exonerado Doctor") +
        SUMIFS(AR941:AR981, AY941:AY981, INDIRECT("AE" &amp; ROW()), AP941:AP981, "📦", AS941:AS981, "Exonerado Doctor")
    ) / 2
)</f>
        <v>0</v>
      </c>
      <c r="AK978" s="139">
        <f t="array" aca="1" ref="AK978" ca="1">(
    SUMIFS(AR941:AR981, AY941:AY981, INDIRECT("AE" &amp; ROW()), AP941:AP981, "💲") +
    SUMIFS(AR941:AR981, AY941:AY981, INDIRECT("AE" &amp; ROW()), AP941:AP981, "📦")
) -
(
    SUMIFS(AR941:AR981, AY941:AY981, INDIRECT("AE" &amp; ROW()), AP941:AP981, "💲", AS941:AS981, "Familiar") +
    SUMIFS(AR941:AR981, AY941:AY981, INDIRECT("AE" &amp; ROW()), AP941:AP981, "📦", AS941:AS981, "Familiar")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SUMIFS(AR941:AR981, AY941:AY981, INDIRECT("AE" &amp; ROW()), AP941:AP981, "💲", AS941:AS981, "Exonerado ADH") +
    SUMIFS(AR941:AR981, AY941:AY981, INDIRECT("AE" &amp; ROW()), AP941:AP981, "📦", AS941:AS981, "Exonerado ADH")
) -
(
    (
        SUMIFS(AR941:AR981, AY941:AY981, INDIRECT("AE" &amp; ROW()), AP941:AP981, "💲", AS941:AS981, "Exonerado Doctor") +
        SUMIFS(AR941:AR981, AY941:AY981, INDIRECT("AE" &amp; ROW()), AP941:AP981, "📦", AS941:AS981, "Exonerado Doctor")
    ) / 2
) -
(
    (
        SUMIFS(AR941:AR981, AY941:AY981, INDIRECT("AE" &amp; ROW()), AP941:AP981, "💲", AS941:AS981, "") +
        SUMIFS(AR941:AR981, AY941:AY981, INDIRECT("AE" &amp; ROW()), AP941:AP981, "📦", AS941:AS981, "")
    ) / 2
)</f>
        <v>0</v>
      </c>
      <c r="AL978" s="140">
        <f t="array" aca="1" ref="AL978" ca="1">(
    SUMIFS(AR941:AR981, AY941:AY981, INDIRECT("AE" &amp; ROW()), AP941:AP981, "💲") +
    SUMIFS(AR941:AR981, AY941:AY981, INDIRECT("AE" &amp; ROW()), AP941:AP981, "📦")
) -
(
    (
        SUMIFS(AR941:AR981, AY941:AY981, INDIRECT("AE" &amp; ROW()), AP941:AP981, "💲", AS941:AS981, "Familiar") +
        SUMIFS(AR941:AR981, AY941:AY981, INDIRECT("AE" &amp; ROW()), AP941:AP981, "📦", AS941:AS981, "Familiar")
    ) / 2
) -
(
    (
        SUMIFS(AR941:AR981, AY941:AY981, INDIRECT("AE" &amp; ROW()), AP941:AP981, "💲", AS941:AS981, "Participante") +
        SUMIFS(AR941:AR981, AY941:AY981, INDIRECT("AE" &amp; ROW()), AP941:AP981, "📦", AS941:AS981, "Participante")
    ) / 2
) -
(
    (
        SUMIFS(AR941:AR981, AY941:AY981, INDIRECT("AE" &amp; ROW()), AP941:AP981, "💲", AS941:AS981, "Empleado") +
        SUMIFS(AR941:AR981, AY941:AY981, INDIRECT("AE" &amp; ROW()), AP941:AP981, "📦", AS941:AS981, "Empleado")
    ) / 2
) -
(
    (
        SUMIFS(AR941:AR981, AY941:AY981, INDIRECT("AE" &amp; ROW()), AP941:AP981, "💲", AS941:AS981, "Exonerado ADH") +
        SUMIFS(AR941:AR981, AY941:AY981, INDIRECT("AE" &amp; ROW()), AP941:AP981, "📦", AS941:AS981, "Exonerado ADH")
    ) / 2
) -
(
    SUMIFS(AR941:AR981, AY941:AY981, INDIRECT("AE" &amp; ROW()), AP941:AP981, "💲", AS941:AS981, "Exonerado Doctor") +
    SUMIFS(AR941:AR981, AY941:AY981, INDIRECT("AE" &amp; ROW()), AP941:AP981, "📦", AS941:AS981, "Exonerado Doctor")
) -
(
    (
        SUMIFS(AR941:AR981, AY941:AY981, INDIRECT("AE" &amp; ROW()), AP941:AP981, "💲", AS941:AS981, "") +
        SUMIFS(AR941:AR981, AY941:AY981, INDIRECT("AE" &amp; ROW()), AP941:AP981, "📦", AS941:AS981, "")
    ) / 2
)</f>
        <v>0</v>
      </c>
      <c r="AM978" s="48"/>
      <c r="AN978" s="156"/>
      <c r="AO978" s="156"/>
      <c r="AP978" s="156"/>
      <c r="AQ978" s="156">
        <f>L989</f>
        <v>0</v>
      </c>
      <c r="AR978" s="156"/>
      <c r="AS978" s="156"/>
      <c r="AT978" s="156"/>
      <c r="AU978" s="156"/>
      <c r="AV978" s="156"/>
      <c r="AW978" s="156"/>
      <c r="AX978" s="156"/>
      <c r="AY978" s="156">
        <f>N984</f>
        <v>0</v>
      </c>
      <c r="AZ978" s="48"/>
      <c r="BA978" s="48"/>
      <c r="BB978" s="48"/>
      <c r="BC978" s="48"/>
      <c r="BD978" s="48"/>
      <c r="BE978" s="48"/>
      <c r="BF978" s="48"/>
      <c r="BG978" s="48"/>
      <c r="BH978" s="48"/>
      <c r="BI978" s="48"/>
      <c r="BJ978" s="48"/>
      <c r="BK978" s="48"/>
      <c r="BL978" s="48"/>
      <c r="BM978" s="48"/>
      <c r="BN978" s="48"/>
    </row>
    <row r="979" spans="1:66" ht="11.25" customHeight="1">
      <c r="A979" s="220"/>
      <c r="B979" s="38"/>
      <c r="C979" s="205"/>
      <c r="D979" s="208"/>
      <c r="E979" s="57" t="s">
        <v>44</v>
      </c>
      <c r="F979" s="58" t="str">
        <f>IF(D977&lt;&gt;"", VLOOKUP(D977,'Base de Datos'!$A$2:$D1268,4,FALSE()),"")</f>
        <v/>
      </c>
      <c r="G979" s="205"/>
      <c r="H979" s="208"/>
      <c r="I979" s="57" t="s">
        <v>44</v>
      </c>
      <c r="J979" s="58" t="str">
        <f>IF(H977&lt;&gt;"", VLOOKUP(H977,'Base de Datos'!$A$2:$D1268,4,FALSE()),"")</f>
        <v/>
      </c>
      <c r="K979" s="205"/>
      <c r="L979" s="208"/>
      <c r="M979" s="57" t="s">
        <v>44</v>
      </c>
      <c r="N979" s="58" t="str">
        <f>IF(L977&lt;&gt;"", VLOOKUP(L977,'Base de Datos'!$A$2:$D1268,4,FALSE()),"")</f>
        <v/>
      </c>
      <c r="O979" s="43"/>
      <c r="P979" s="163"/>
      <c r="Q979" s="3"/>
      <c r="R979" s="15"/>
      <c r="S979" s="229"/>
      <c r="T979" s="230"/>
      <c r="U979" s="59"/>
      <c r="V979" s="47"/>
      <c r="W979" s="229"/>
      <c r="X979" s="230"/>
      <c r="Y979" s="59"/>
      <c r="Z979" s="47"/>
      <c r="AA979" s="229"/>
      <c r="AB979" s="230"/>
      <c r="AC979" s="59"/>
      <c r="AD979" s="48"/>
      <c r="AE979" s="240" t="s">
        <v>47</v>
      </c>
      <c r="AF979" s="230"/>
      <c r="AG979" s="161">
        <f t="array" aca="1" ref="AG979" ca="1">COUNTIFS(AP941:AP981, "💲", AY941:AY981, INDIRECT("AE" &amp; ROW())) + COUNTIFS(AP941:AP981, "📦", AY941:AY981, INDIRECT("AE" &amp; ROW())) + COUNTIFS(AP941:AP981, "✅", AY941:AY981, INDIRECT("AE" &amp; ROW()))</f>
        <v>0</v>
      </c>
      <c r="AH979" s="162">
        <f t="array" aca="1" ref="AH979" ca="1">COUNTIFS(AP941:AP981, "💲", AY941:AY981, INDIRECT("AE" &amp; ROW())) + COUNTIFS(AP941:AP981, "📦", AY941:AY981, INDIRECT("AE" &amp; ROW()))</f>
        <v>0</v>
      </c>
      <c r="AI979" s="139">
        <f t="array" aca="1" ref="AI979" ca="1">SUMIFS(AR941:AR981, AY941:AY981, INDIRECT("AE" &amp; ROW()), AP941:AP981, "💲") + SUMIFS(AR941:AR981, AY941:AY981, INDIRECT("AE" &amp; ROW()), AP941:AP981, "📦")</f>
        <v>0</v>
      </c>
      <c r="AJ979" s="139">
        <f t="array" aca="1" ref="AJ979" ca="1">(
    SUMIFS(AR941:AR981, AY941:AY981, INDIRECT("AE" &amp; ROW()), AP941:AP981, "💲") +
    SUMIFS(AR941:AR981, AY941:AY981, INDIRECT("AE" &amp; ROW()), AP941:AP981, "📦")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
        SUMIFS(AR941:AR981, AY941:AY981, INDIRECT("AE" &amp; ROW()), AP941:AP981, "💲", AS941:AS981, "Familiar") +
        SUMIFS(AR941:AR981, AY941:AY981, INDIRECT("AE" &amp; ROW()), AP941:AP981, "📦", AS941:AS981, "Familiar")
    ) / 2
)  -
(
    (
        SUMIFS(AR941:AR981, AY941:AY981, INDIRECT("AE" &amp; ROW()), AP941:AP981, "💲", AS941:AS981, "Exonerado ADH") +
        SUMIFS(AR941:AR981, AY941:AY981, INDIRECT("AE" &amp; ROW()), AP941:AP981, "📦", AS941:AS981, "Exonerado ADH")
    ) / 2
)  -
(
    (
        SUMIFS(AR941:AR981, AY941:AY981, INDIRECT("AE" &amp; ROW()), AP941:AP981, "💲", AS941:AS981, "Exonerado Doctor") +
        SUMIFS(AR941:AR981, AY941:AY981, INDIRECT("AE" &amp; ROW()), AP941:AP981, "📦", AS941:AS981, "Exonerado Doctor")
    ) / 2
)</f>
        <v>0</v>
      </c>
      <c r="AK979" s="139">
        <f t="array" aca="1" ref="AK979" ca="1">(
    SUMIFS(AR941:AR981, AY941:AY981, INDIRECT("AE" &amp; ROW()), AP941:AP981, "💲") +
    SUMIFS(AR941:AR981, AY941:AY981, INDIRECT("AE" &amp; ROW()), AP941:AP981, "📦")
) -
(
    SUMIFS(AR941:AR981, AY941:AY981, INDIRECT("AE" &amp; ROW()), AP941:AP981, "💲", AS941:AS981, "Familiar") +
    SUMIFS(AR941:AR981, AY941:AY981, INDIRECT("AE" &amp; ROW()), AP941:AP981, "📦", AS941:AS981, "Familiar")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SUMIFS(AR941:AR981, AY941:AY981, INDIRECT("AE" &amp; ROW()), AP941:AP981, "💲", AS941:AS981, "Exonerado ADH") +
    SUMIFS(AR941:AR981, AY941:AY981, INDIRECT("AE" &amp; ROW()), AP941:AP981, "📦", AS941:AS981, "Exonerado ADH")
) -
(
    (
        SUMIFS(AR941:AR981, AY941:AY981, INDIRECT("AE" &amp; ROW()), AP941:AP981, "💲", AS941:AS981, "Exonerado Doctor") +
        SUMIFS(AR941:AR981, AY941:AY981, INDIRECT("AE" &amp; ROW()), AP941:AP981, "📦", AS941:AS981, "Exonerado Doctor")
    ) / 2
) -
(
    (
        SUMIFS(AR941:AR981, AY941:AY981, INDIRECT("AE" &amp; ROW()), AP941:AP981, "💲", AS941:AS981, "") +
        SUMIFS(AR941:AR981, AY941:AY981, INDIRECT("AE" &amp; ROW()), AP941:AP981, "📦", AS941:AS981, "")
    ) / 2
)</f>
        <v>0</v>
      </c>
      <c r="AL979" s="140">
        <f t="array" aca="1" ref="AL979" ca="1">(
    SUMIFS(AR941:AR981, AY941:AY981, INDIRECT("AE" &amp; ROW()), AP941:AP981, "💲") +
    SUMIFS(AR941:AR981, AY941:AY981, INDIRECT("AE" &amp; ROW()), AP941:AP981, "📦")
) -
(
    (
        SUMIFS(AR941:AR981, AY941:AY981, INDIRECT("AE" &amp; ROW()), AP941:AP981, "💲", AS941:AS981, "Familiar") +
        SUMIFS(AR941:AR981, AY941:AY981, INDIRECT("AE" &amp; ROW()), AP941:AP981, "📦", AS941:AS981, "Familiar")
    ) / 2
) -
(
    (
        SUMIFS(AR941:AR981, AY941:AY981, INDIRECT("AE" &amp; ROW()), AP941:AP981, "💲", AS941:AS981, "Participante") +
        SUMIFS(AR941:AR981, AY941:AY981, INDIRECT("AE" &amp; ROW()), AP941:AP981, "📦", AS941:AS981, "Participante")
    ) / 2
) -
(
    (
        SUMIFS(AR941:AR981, AY941:AY981, INDIRECT("AE" &amp; ROW()), AP941:AP981, "💲", AS941:AS981, "Empleado") +
        SUMIFS(AR941:AR981, AY941:AY981, INDIRECT("AE" &amp; ROW()), AP941:AP981, "📦", AS941:AS981, "Empleado")
    ) / 2
) -
(
    (
        SUMIFS(AR941:AR981, AY941:AY981, INDIRECT("AE" &amp; ROW()), AP941:AP981, "💲", AS941:AS981, "Exonerado ADH") +
        SUMIFS(AR941:AR981, AY941:AY981, INDIRECT("AE" &amp; ROW()), AP941:AP981, "📦", AS941:AS981, "Exonerado ADH")
    ) / 2
) -
(
    SUMIFS(AR941:AR981, AY941:AY981, INDIRECT("AE" &amp; ROW()), AP941:AP981, "💲", AS941:AS981, "Exonerado Doctor") +
    SUMIFS(AR941:AR981, AY941:AY981, INDIRECT("AE" &amp; ROW()), AP941:AP981, "📦", AS941:AS981, "Exonerado Doctor")
) -
(
    (
        SUMIFS(AR941:AR981, AY941:AY981, INDIRECT("AE" &amp; ROW()), AP941:AP981, "💲", AS941:AS981, "") +
        SUMIFS(AR941:AR981, AY941:AY981, INDIRECT("AE" &amp; ROW()), AP941:AP981, "📦", AS941:AS981, "")
    ) / 2
)</f>
        <v>0</v>
      </c>
      <c r="AM979" s="48"/>
      <c r="AN979" s="156"/>
      <c r="AO979" s="156"/>
      <c r="AP979" s="156"/>
      <c r="AQ979" s="156"/>
      <c r="AR979" s="156"/>
      <c r="AS979" s="156"/>
      <c r="AT979" s="156"/>
      <c r="AU979" s="156"/>
      <c r="AV979" s="156"/>
      <c r="AW979" s="156"/>
      <c r="AX979" s="156"/>
      <c r="AY979" s="156">
        <f>N988</f>
        <v>0</v>
      </c>
      <c r="AZ979" s="48"/>
      <c r="BA979" s="48"/>
      <c r="BB979" s="48"/>
      <c r="BC979" s="48"/>
      <c r="BD979" s="48"/>
      <c r="BE979" s="48"/>
      <c r="BF979" s="48"/>
      <c r="BG979" s="48"/>
      <c r="BH979" s="48"/>
      <c r="BI979" s="48"/>
      <c r="BJ979" s="48"/>
      <c r="BK979" s="48"/>
      <c r="BL979" s="48"/>
      <c r="BM979" s="48"/>
      <c r="BN979" s="48"/>
    </row>
    <row r="980" spans="1:66" ht="11.25" customHeight="1">
      <c r="A980" s="221"/>
      <c r="B980" s="38"/>
      <c r="C980" s="206"/>
      <c r="D980" s="209"/>
      <c r="E980" s="85" t="s">
        <v>46</v>
      </c>
      <c r="F980" s="86"/>
      <c r="G980" s="206"/>
      <c r="H980" s="209"/>
      <c r="I980" s="85" t="s">
        <v>46</v>
      </c>
      <c r="J980" s="108"/>
      <c r="K980" s="206"/>
      <c r="L980" s="209"/>
      <c r="M980" s="85" t="s">
        <v>46</v>
      </c>
      <c r="N980" s="108"/>
      <c r="O980" s="43"/>
      <c r="P980" s="163"/>
      <c r="Q980" s="3"/>
      <c r="R980" s="15"/>
      <c r="S980" s="227" t="str">
        <f>IF(OR(S977="Empleado",S977="Familiar"),"Nombre del Empleado","N° Factura")</f>
        <v>N° Factura</v>
      </c>
      <c r="T980" s="228"/>
      <c r="U980" s="89"/>
      <c r="V980" s="47"/>
      <c r="W980" s="227" t="str">
        <f>IF(OR(W977="Empleado",W977="Familiar"),"Nombre del Empleado","N° Factura")</f>
        <v>N° Factura</v>
      </c>
      <c r="X980" s="228"/>
      <c r="Y980" s="89"/>
      <c r="Z980" s="47"/>
      <c r="AA980" s="227" t="str">
        <f>IF(OR(AA977="Empleado",AA977="Familiar"),"Nombre del Empleado","N° Factura")</f>
        <v>N° Factura</v>
      </c>
      <c r="AB980" s="228"/>
      <c r="AC980" s="111"/>
      <c r="AD980" s="48"/>
      <c r="AE980" s="240" t="s">
        <v>48</v>
      </c>
      <c r="AF980" s="230"/>
      <c r="AG980" s="161">
        <f t="array" aca="1" ref="AG980" ca="1">COUNTIFS(AP941:AP981, "💲", AY941:AY981, INDIRECT("AE" &amp; ROW())) + COUNTIFS(AP941:AP981, "📦", AY941:AY981, INDIRECT("AE" &amp; ROW())) + COUNTIFS(AP941:AP981, "✅", AY941:AY981, INDIRECT("AE" &amp; ROW()))</f>
        <v>0</v>
      </c>
      <c r="AH980" s="162">
        <f t="array" aca="1" ref="AH980" ca="1">COUNTIFS(AP941:AP981, "💲", AY941:AY981, INDIRECT("AE" &amp; ROW())) + COUNTIFS(AP941:AP981, "📦", AY941:AY981, INDIRECT("AE" &amp; ROW()))</f>
        <v>0</v>
      </c>
      <c r="AI980" s="139">
        <f t="array" aca="1" ref="AI980" ca="1">SUMIFS(AR941:AR981, AY941:AY981, INDIRECT("AE" &amp; ROW()), AP941:AP981, "💲") + SUMIFS(AR941:AR981, AY941:AY981, INDIRECT("AE" &amp; ROW()), AP941:AP981, "📦")</f>
        <v>0</v>
      </c>
      <c r="AJ980" s="139">
        <f t="array" aca="1" ref="AJ980" ca="1">(
    SUMIFS(AR941:AR981, AY941:AY981, INDIRECT("AE" &amp; ROW()), AP941:AP981, "💲") +
    SUMIFS(AR941:AR981, AY941:AY981, INDIRECT("AE" &amp; ROW()), AP941:AP981, "📦")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
        SUMIFS(AR941:AR981, AY941:AY981, INDIRECT("AE" &amp; ROW()), AP941:AP981, "💲", AS941:AS981, "Familiar") +
        SUMIFS(AR941:AR981, AY941:AY981, INDIRECT("AE" &amp; ROW()), AP941:AP981, "📦", AS941:AS981, "Familiar")
    ) / 2
)  -
(
    (
        SUMIFS(AR941:AR981, AY941:AY981, INDIRECT("AE" &amp; ROW()), AP941:AP981, "💲", AS941:AS981, "Exonerado ADH") +
        SUMIFS(AR941:AR981, AY941:AY981, INDIRECT("AE" &amp; ROW()), AP941:AP981, "📦", AS941:AS981, "Exonerado ADH")
    ) / 2
)  -
(
    (
        SUMIFS(AR941:AR981, AY941:AY981, INDIRECT("AE" &amp; ROW()), AP941:AP981, "💲", AS941:AS981, "Exonerado Doctor") +
        SUMIFS(AR941:AR981, AY941:AY981, INDIRECT("AE" &amp; ROW()), AP941:AP981, "📦", AS941:AS981, "Exonerado Doctor")
    ) / 2
)</f>
        <v>0</v>
      </c>
      <c r="AK980" s="139">
        <f t="array" aca="1" ref="AK980" ca="1">(
    SUMIFS(AR941:AR981, AY941:AY981, INDIRECT("AE" &amp; ROW()), AP941:AP981, "💲") +
    SUMIFS(AR941:AR981, AY941:AY981, INDIRECT("AE" &amp; ROW()), AP941:AP981, "📦")
) -
(
    SUMIFS(AR941:AR981, AY941:AY981, INDIRECT("AE" &amp; ROW()), AP941:AP981, "💲", AS941:AS981, "Familiar") +
    SUMIFS(AR941:AR981, AY941:AY981, INDIRECT("AE" &amp; ROW()), AP941:AP981, "📦", AS941:AS981, "Familiar")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SUMIFS(AR941:AR981, AY941:AY981, INDIRECT("AE" &amp; ROW()), AP941:AP981, "💲", AS941:AS981, "Exonerado ADH") +
    SUMIFS(AR941:AR981, AY941:AY981, INDIRECT("AE" &amp; ROW()), AP941:AP981, "📦", AS941:AS981, "Exonerado ADH")
) -
(
    (
        SUMIFS(AR941:AR981, AY941:AY981, INDIRECT("AE" &amp; ROW()), AP941:AP981, "💲", AS941:AS981, "Exonerado Doctor") +
        SUMIFS(AR941:AR981, AY941:AY981, INDIRECT("AE" &amp; ROW()), AP941:AP981, "📦", AS941:AS981, "Exonerado Doctor")
    ) / 2
) -
(
    (
        SUMIFS(AR941:AR981, AY941:AY981, INDIRECT("AE" &amp; ROW()), AP941:AP981, "💲", AS941:AS981, "") +
        SUMIFS(AR941:AR981, AY941:AY981, INDIRECT("AE" &amp; ROW()), AP941:AP981, "📦", AS941:AS981, "")
    ) / 2
)</f>
        <v>0</v>
      </c>
      <c r="AL980" s="140">
        <f t="array" aca="1" ref="AL980" ca="1">(
    SUMIFS(AR941:AR981, AY941:AY981, INDIRECT("AE" &amp; ROW()), AP941:AP981, "💲") +
    SUMIFS(AR941:AR981, AY941:AY981, INDIRECT("AE" &amp; ROW()), AP941:AP981, "📦")
) -
(
    (
        SUMIFS(AR941:AR981, AY941:AY981, INDIRECT("AE" &amp; ROW()), AP941:AP981, "💲", AS941:AS981, "Familiar") +
        SUMIFS(AR941:AR981, AY941:AY981, INDIRECT("AE" &amp; ROW()), AP941:AP981, "📦", AS941:AS981, "Familiar")
    ) / 2
) -
(
    (
        SUMIFS(AR941:AR981, AY941:AY981, INDIRECT("AE" &amp; ROW()), AP941:AP981, "💲", AS941:AS981, "Participante") +
        SUMIFS(AR941:AR981, AY941:AY981, INDIRECT("AE" &amp; ROW()), AP941:AP981, "📦", AS941:AS981, "Participante")
    ) / 2
) -
(
    (
        SUMIFS(AR941:AR981, AY941:AY981, INDIRECT("AE" &amp; ROW()), AP941:AP981, "💲", AS941:AS981, "Empleado") +
        SUMIFS(AR941:AR981, AY941:AY981, INDIRECT("AE" &amp; ROW()), AP941:AP981, "📦", AS941:AS981, "Empleado")
    ) / 2
) -
(
    (
        SUMIFS(AR941:AR981, AY941:AY981, INDIRECT("AE" &amp; ROW()), AP941:AP981, "💲", AS941:AS981, "Exonerado ADH") +
        SUMIFS(AR941:AR981, AY941:AY981, INDIRECT("AE" &amp; ROW()), AP941:AP981, "📦", AS941:AS981, "Exonerado ADH")
    ) / 2
) -
(
    SUMIFS(AR941:AR981, AY941:AY981, INDIRECT("AE" &amp; ROW()), AP941:AP981, "💲", AS941:AS981, "Exonerado Doctor") +
    SUMIFS(AR941:AR981, AY941:AY981, INDIRECT("AE" &amp; ROW()), AP941:AP981, "📦", AS941:AS981, "Exonerado Doctor")
) -
(
    (
        SUMIFS(AR941:AR981, AY941:AY981, INDIRECT("AE" &amp; ROW()), AP941:AP981, "💲", AS941:AS981, "") +
        SUMIFS(AR941:AR981, AY941:AY981, INDIRECT("AE" &amp; ROW()), AP941:AP981, "📦", AS941:AS981, "")
    ) / 2
)</f>
        <v>0</v>
      </c>
      <c r="AM980" s="48"/>
      <c r="AN980" s="156"/>
      <c r="AO980" s="156"/>
      <c r="AP980" s="156"/>
      <c r="AQ980" s="156"/>
      <c r="AR980" s="156"/>
      <c r="AS980" s="156"/>
      <c r="AT980" s="156"/>
      <c r="AU980" s="156"/>
      <c r="AV980" s="156"/>
      <c r="AW980" s="156"/>
      <c r="AX980" s="156"/>
      <c r="AY980" s="156">
        <f>N992</f>
        <v>0</v>
      </c>
      <c r="AZ980" s="48"/>
      <c r="BA980" s="48"/>
      <c r="BB980" s="48"/>
      <c r="BC980" s="48"/>
      <c r="BD980" s="48"/>
      <c r="BE980" s="48"/>
      <c r="BF980" s="48"/>
      <c r="BG980" s="48"/>
      <c r="BH980" s="48"/>
      <c r="BI980" s="48"/>
      <c r="BJ980" s="48"/>
      <c r="BK980" s="48"/>
      <c r="BL980" s="48"/>
      <c r="BM980" s="48"/>
      <c r="BN980" s="48"/>
    </row>
    <row r="981" spans="1:66" ht="11.25" customHeight="1">
      <c r="A981" s="222">
        <f>A977+$Q$13/1440</f>
        <v>0.74999999999999978</v>
      </c>
      <c r="B981" s="38"/>
      <c r="C981" s="204"/>
      <c r="D981" s="207"/>
      <c r="E981" s="40" t="s">
        <v>36</v>
      </c>
      <c r="F981" s="42" t="str">
        <f>IF(D981&lt;&gt;"", VLOOKUP(D981,'Base de Datos'!$A$2:$D1268,2,FALSE()),"")</f>
        <v/>
      </c>
      <c r="G981" s="204"/>
      <c r="H981" s="216"/>
      <c r="I981" s="40" t="s">
        <v>36</v>
      </c>
      <c r="J981" s="42" t="str">
        <f>IF(H981&lt;&gt;"", VLOOKUP(H981,'Base de Datos'!$A$2:$D1268,2,FALSE()),"")</f>
        <v/>
      </c>
      <c r="K981" s="204"/>
      <c r="L981" s="216"/>
      <c r="M981" s="40" t="s">
        <v>36</v>
      </c>
      <c r="N981" s="42" t="str">
        <f>IF(L981&lt;&gt;"", VLOOKUP(L981,'Base de Datos'!$A$2:$D1268,2,FALSE()),"")</f>
        <v/>
      </c>
      <c r="O981" s="43"/>
      <c r="P981" s="163"/>
      <c r="Q981" s="3"/>
      <c r="R981" s="15"/>
      <c r="S981" s="45"/>
      <c r="T981" s="45" t="s">
        <v>37</v>
      </c>
      <c r="U981" s="46"/>
      <c r="V981" s="47"/>
      <c r="W981" s="45"/>
      <c r="X981" s="45" t="s">
        <v>37</v>
      </c>
      <c r="Y981" s="46"/>
      <c r="Z981" s="47"/>
      <c r="AA981" s="45"/>
      <c r="AB981" s="45" t="s">
        <v>37</v>
      </c>
      <c r="AC981" s="46"/>
      <c r="AD981" s="48"/>
      <c r="AE981" s="240" t="s">
        <v>49</v>
      </c>
      <c r="AF981" s="230"/>
      <c r="AG981" s="161">
        <f t="array" aca="1" ref="AG981" ca="1">COUNTIFS(AP941:AP981, "💲", AY941:AY981, INDIRECT("AE" &amp; ROW())) + COUNTIFS(AP941:AP981, "📦", AY941:AY981, INDIRECT("AE" &amp; ROW())) + COUNTIFS(AP941:AP981, "✅", AY941:AY981, INDIRECT("AE" &amp; ROW()))</f>
        <v>0</v>
      </c>
      <c r="AH981" s="162">
        <f t="array" aca="1" ref="AH981" ca="1">COUNTIFS(AP941:AP981, "💲", AY941:AY981, INDIRECT("AE" &amp; ROW())) + COUNTIFS(AP941:AP981, "📦", AY941:AY981, INDIRECT("AE" &amp; ROW()))</f>
        <v>0</v>
      </c>
      <c r="AI981" s="139">
        <f t="array" aca="1" ref="AI981" ca="1">SUMIFS(AR941:AR981, AY941:AY981, INDIRECT("AE" &amp; ROW()), AP941:AP981, "💲") + SUMIFS(AR941:AR981, AY941:AY981, INDIRECT("AE" &amp; ROW()), AP941:AP981, "📦")</f>
        <v>0</v>
      </c>
      <c r="AJ981" s="139">
        <f t="array" aca="1" ref="AJ981" ca="1">(
    SUMIFS(AR941:AR981, AY941:AY981, INDIRECT("AE" &amp; ROW()), AP941:AP981, "💲") +
    SUMIFS(AR941:AR981, AY941:AY981, INDIRECT("AE" &amp; ROW()), AP941:AP981, "📦")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
        SUMIFS(AR941:AR981, AY941:AY981, INDIRECT("AE" &amp; ROW()), AP941:AP981, "💲", AS941:AS981, "Familiar") +
        SUMIFS(AR941:AR981, AY941:AY981, INDIRECT("AE" &amp; ROW()), AP941:AP981, "📦", AS941:AS981, "Familiar")
    ) / 2
)  -
(
    (
        SUMIFS(AR941:AR981, AY941:AY981, INDIRECT("AE" &amp; ROW()), AP941:AP981, "💲", AS941:AS981, "Exonerado ADH") +
        SUMIFS(AR941:AR981, AY941:AY981, INDIRECT("AE" &amp; ROW()), AP941:AP981, "📦", AS941:AS981, "Exonerado ADH")
    ) / 2
)  -
(
    (
        SUMIFS(AR941:AR981, AY941:AY981, INDIRECT("AE" &amp; ROW()), AP941:AP981, "💲", AS941:AS981, "Exonerado Doctor") +
        SUMIFS(AR941:AR981, AY941:AY981, INDIRECT("AE" &amp; ROW()), AP941:AP981, "📦", AS941:AS981, "Exonerado Doctor")
    ) / 2
)</f>
        <v>0</v>
      </c>
      <c r="AK981" s="139">
        <f t="array" aca="1" ref="AK981" ca="1">(
    SUMIFS(AR941:AR981, AY941:AY981, INDIRECT("AE" &amp; ROW()), AP941:AP981, "💲") +
    SUMIFS(AR941:AR981, AY941:AY981, INDIRECT("AE" &amp; ROW()), AP941:AP981, "📦")
) -
(
    SUMIFS(AR941:AR981, AY941:AY981, INDIRECT("AE" &amp; ROW()), AP941:AP981, "💲", AS941:AS981, "Familiar") +
    SUMIFS(AR941:AR981, AY941:AY981, INDIRECT("AE" &amp; ROW()), AP941:AP981, "📦", AS941:AS981, "Familiar")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SUMIFS(AR941:AR981, AY941:AY981, INDIRECT("AE" &amp; ROW()), AP941:AP981, "💲", AS941:AS981, "Exonerado ADH") +
    SUMIFS(AR941:AR981, AY941:AY981, INDIRECT("AE" &amp; ROW()), AP941:AP981, "📦", AS941:AS981, "Exonerado ADH")
) -
(
    (
        SUMIFS(AR941:AR981, AY941:AY981, INDIRECT("AE" &amp; ROW()), AP941:AP981, "💲", AS941:AS981, "Exonerado Doctor") +
        SUMIFS(AR941:AR981, AY941:AY981, INDIRECT("AE" &amp; ROW()), AP941:AP981, "📦", AS941:AS981, "Exonerado Doctor")
    ) / 2
) -
(
    (
        SUMIFS(AR941:AR981, AY941:AY981, INDIRECT("AE" &amp; ROW()), AP941:AP981, "💲", AS941:AS981, "") +
        SUMIFS(AR941:AR981, AY941:AY981, INDIRECT("AE" &amp; ROW()), AP941:AP981, "📦", AS941:AS981, "")
    ) / 2
)</f>
        <v>0</v>
      </c>
      <c r="AL981" s="140">
        <f t="array" aca="1" ref="AL981" ca="1">(
    SUMIFS(AR941:AR981, AY941:AY981, INDIRECT("AE" &amp; ROW()), AP941:AP981, "💲") +
    SUMIFS(AR941:AR981, AY941:AY981, INDIRECT("AE" &amp; ROW()), AP941:AP981, "📦")
) -
(
    (
        SUMIFS(AR941:AR981, AY941:AY981, INDIRECT("AE" &amp; ROW()), AP941:AP981, "💲", AS941:AS981, "Familiar") +
        SUMIFS(AR941:AR981, AY941:AY981, INDIRECT("AE" &amp; ROW()), AP941:AP981, "📦", AS941:AS981, "Familiar")
    ) / 2
) -
(
    (
        SUMIFS(AR941:AR981, AY941:AY981, INDIRECT("AE" &amp; ROW()), AP941:AP981, "💲", AS941:AS981, "Participante") +
        SUMIFS(AR941:AR981, AY941:AY981, INDIRECT("AE" &amp; ROW()), AP941:AP981, "📦", AS941:AS981, "Participante")
    ) / 2
) -
(
    (
        SUMIFS(AR941:AR981, AY941:AY981, INDIRECT("AE" &amp; ROW()), AP941:AP981, "💲", AS941:AS981, "Empleado") +
        SUMIFS(AR941:AR981, AY941:AY981, INDIRECT("AE" &amp; ROW()), AP941:AP981, "📦", AS941:AS981, "Empleado")
    ) / 2
) -
(
    (
        SUMIFS(AR941:AR981, AY941:AY981, INDIRECT("AE" &amp; ROW()), AP941:AP981, "💲", AS941:AS981, "Exonerado ADH") +
        SUMIFS(AR941:AR981, AY941:AY981, INDIRECT("AE" &amp; ROW()), AP941:AP981, "📦", AS941:AS981, "Exonerado ADH")
    ) / 2
) -
(
    SUMIFS(AR941:AR981, AY941:AY981, INDIRECT("AE" &amp; ROW()), AP941:AP981, "💲", AS941:AS981, "Exonerado Doctor") +
    SUMIFS(AR941:AR981, AY941:AY981, INDIRECT("AE" &amp; ROW()), AP941:AP981, "📦", AS941:AS981, "Exonerado Doctor")
) -
(
    (
        SUMIFS(AR941:AR981, AY941:AY981, INDIRECT("AE" &amp; ROW()), AP941:AP981, "💲", AS941:AS981, "") +
        SUMIFS(AR941:AR981, AY941:AY981, INDIRECT("AE" &amp; ROW()), AP941:AP981, "📦", AS941:AS981, "")
    ) / 2
)</f>
        <v>0</v>
      </c>
      <c r="AM981" s="48"/>
      <c r="AN981" s="156"/>
      <c r="AO981" s="156"/>
      <c r="AP981" s="156"/>
      <c r="AQ981" s="156"/>
      <c r="AR981" s="156"/>
      <c r="AS981" s="156"/>
      <c r="AT981" s="156"/>
      <c r="AU981" s="156"/>
      <c r="AV981" s="156"/>
      <c r="AW981" s="156"/>
      <c r="AX981" s="156"/>
      <c r="AY981" s="156"/>
      <c r="AZ981" s="48"/>
      <c r="BA981" s="48"/>
      <c r="BB981" s="48"/>
      <c r="BC981" s="48"/>
      <c r="BD981" s="48"/>
      <c r="BE981" s="48"/>
      <c r="BF981" s="48"/>
      <c r="BG981" s="48"/>
      <c r="BH981" s="48"/>
      <c r="BI981" s="48"/>
      <c r="BJ981" s="48"/>
      <c r="BK981" s="48"/>
      <c r="BL981" s="48"/>
      <c r="BM981" s="48"/>
      <c r="BN981" s="48"/>
    </row>
    <row r="982" spans="1:66" ht="11.25" customHeight="1">
      <c r="A982" s="220"/>
      <c r="B982" s="38"/>
      <c r="C982" s="205"/>
      <c r="D982" s="208"/>
      <c r="E982" s="57" t="s">
        <v>42</v>
      </c>
      <c r="F982" s="58" t="str">
        <f>IF(D981&lt;&gt;"", VLOOKUP(D981,'Base de Datos'!$A$2:$D1268,3,FALSE()),"")</f>
        <v/>
      </c>
      <c r="G982" s="205"/>
      <c r="H982" s="208"/>
      <c r="I982" s="57" t="s">
        <v>42</v>
      </c>
      <c r="J982" s="58" t="str">
        <f>IF(H981&lt;&gt;"", VLOOKUP(H981,'Base de Datos'!$A$2:$D1268,3,FALSE()),"")</f>
        <v/>
      </c>
      <c r="K982" s="205"/>
      <c r="L982" s="208"/>
      <c r="M982" s="57" t="s">
        <v>42</v>
      </c>
      <c r="N982" s="58" t="str">
        <f>IF(L981&lt;&gt;"", VLOOKUP(L981,'Base de Datos'!$A$2:$D1268,3,FALSE()),"")</f>
        <v/>
      </c>
      <c r="O982" s="43"/>
      <c r="P982" s="163"/>
      <c r="Q982" s="3"/>
      <c r="R982" s="15"/>
      <c r="S982" s="229"/>
      <c r="T982" s="230"/>
      <c r="U982" s="59"/>
      <c r="V982" s="47"/>
      <c r="W982" s="229"/>
      <c r="X982" s="230"/>
      <c r="Y982" s="59"/>
      <c r="Z982" s="47"/>
      <c r="AA982" s="229"/>
      <c r="AB982" s="230"/>
      <c r="AC982" s="59"/>
      <c r="AD982" s="48"/>
      <c r="AE982" s="240" t="s">
        <v>51</v>
      </c>
      <c r="AF982" s="230"/>
      <c r="AG982" s="161">
        <f t="array" aca="1" ref="AG982" ca="1">COUNTIFS(AP941:AP981, "💲", AY941:AY981, INDIRECT("AE" &amp; ROW())) + COUNTIFS(AP941:AP981, "📦", AY941:AY981, INDIRECT("AE" &amp; ROW())) + COUNTIFS(AP941:AP981, "✅", AY941:AY981, INDIRECT("AE" &amp; ROW()))</f>
        <v>0</v>
      </c>
      <c r="AH982" s="162">
        <f t="array" aca="1" ref="AH982" ca="1">COUNTIFS(AP941:AP981, "💲", AY941:AY981, INDIRECT("AE" &amp; ROW())) + COUNTIFS(AP941:AP981, "📦", AY941:AY981, INDIRECT("AE" &amp; ROW()))</f>
        <v>0</v>
      </c>
      <c r="AI982" s="139">
        <f t="array" aca="1" ref="AI982" ca="1">SUMIFS(AR941:AR981, AY941:AY981, INDIRECT("AE" &amp; ROW()), AP941:AP981, "💲") + SUMIFS(AR941:AR981, AY941:AY981, INDIRECT("AE" &amp; ROW()), AP941:AP981, "📦")</f>
        <v>0</v>
      </c>
      <c r="AJ982" s="139">
        <f t="array" aca="1" ref="AJ982" ca="1">(
    SUMIFS(AR941:AR981, AY941:AY981, INDIRECT("AE" &amp; ROW()), AP941:AP981, "💲") +
    SUMIFS(AR941:AR981, AY941:AY981, INDIRECT("AE" &amp; ROW()), AP941:AP981, "📦")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
        SUMIFS(AR941:AR981, AY941:AY981, INDIRECT("AE" &amp; ROW()), AP941:AP981, "💲", AS941:AS981, "Familiar") +
        SUMIFS(AR941:AR981, AY941:AY981, INDIRECT("AE" &amp; ROW()), AP941:AP981, "📦", AS941:AS981, "Familiar")
    ) / 2
)  -
(
    (
        SUMIFS(AR941:AR981, AY941:AY981, INDIRECT("AE" &amp; ROW()), AP941:AP981, "💲", AS941:AS981, "Exonerado ADH") +
        SUMIFS(AR941:AR981, AY941:AY981, INDIRECT("AE" &amp; ROW()), AP941:AP981, "📦", AS941:AS981, "Exonerado ADH")
    ) / 2
)  -
(
    (
        SUMIFS(AR941:AR981, AY941:AY981, INDIRECT("AE" &amp; ROW()), AP941:AP981, "💲", AS941:AS981, "Exonerado Doctor") +
        SUMIFS(AR941:AR981, AY941:AY981, INDIRECT("AE" &amp; ROW()), AP941:AP981, "📦", AS941:AS981, "Exonerado Doctor")
    ) / 2
)</f>
        <v>0</v>
      </c>
      <c r="AK982" s="139">
        <f t="array" aca="1" ref="AK982" ca="1">(
    SUMIFS(AR941:AR981, AY941:AY981, INDIRECT("AE" &amp; ROW()), AP941:AP981, "💲") +
    SUMIFS(AR941:AR981, AY941:AY981, INDIRECT("AE" &amp; ROW()), AP941:AP981, "📦")
) -
(
    SUMIFS(AR941:AR981, AY941:AY981, INDIRECT("AE" &amp; ROW()), AP941:AP981, "💲", AS941:AS981, "Familiar") +
    SUMIFS(AR941:AR981, AY941:AY981, INDIRECT("AE" &amp; ROW()), AP941:AP981, "📦", AS941:AS981, "Familiar")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SUMIFS(AR941:AR981, AY941:AY981, INDIRECT("AE" &amp; ROW()), AP941:AP981, "💲", AS941:AS981, "Exonerado ADH") +
    SUMIFS(AR941:AR981, AY941:AY981, INDIRECT("AE" &amp; ROW()), AP941:AP981, "📦", AS941:AS981, "Exonerado ADH")
) -
(
    (
        SUMIFS(AR941:AR981, AY941:AY981, INDIRECT("AE" &amp; ROW()), AP941:AP981, "💲", AS941:AS981, "Exonerado Doctor") +
        SUMIFS(AR941:AR981, AY941:AY981, INDIRECT("AE" &amp; ROW()), AP941:AP981, "📦", AS941:AS981, "Exonerado Doctor")
    ) / 2
) -
(
    (
        SUMIFS(AR941:AR981, AY941:AY981, INDIRECT("AE" &amp; ROW()), AP941:AP981, "💲", AS941:AS981, "") +
        SUMIFS(AR941:AR981, AY941:AY981, INDIRECT("AE" &amp; ROW()), AP941:AP981, "📦", AS941:AS981, "")
    ) / 2
)</f>
        <v>0</v>
      </c>
      <c r="AL982" s="140">
        <f t="array" aca="1" ref="AL982" ca="1">(
    SUMIFS(AR941:AR981, AY941:AY981, INDIRECT("AE" &amp; ROW()), AP941:AP981, "💲") +
    SUMIFS(AR941:AR981, AY941:AY981, INDIRECT("AE" &amp; ROW()), AP941:AP981, "📦")
) -
(
    (
        SUMIFS(AR941:AR981, AY941:AY981, INDIRECT("AE" &amp; ROW()), AP941:AP981, "💲", AS941:AS981, "Familiar") +
        SUMIFS(AR941:AR981, AY941:AY981, INDIRECT("AE" &amp; ROW()), AP941:AP981, "📦", AS941:AS981, "Familiar")
    ) / 2
) -
(
    (
        SUMIFS(AR941:AR981, AY941:AY981, INDIRECT("AE" &amp; ROW()), AP941:AP981, "💲", AS941:AS981, "Participante") +
        SUMIFS(AR941:AR981, AY941:AY981, INDIRECT("AE" &amp; ROW()), AP941:AP981, "📦", AS941:AS981, "Participante")
    ) / 2
) -
(
    (
        SUMIFS(AR941:AR981, AY941:AY981, INDIRECT("AE" &amp; ROW()), AP941:AP981, "💲", AS941:AS981, "Empleado") +
        SUMIFS(AR941:AR981, AY941:AY981, INDIRECT("AE" &amp; ROW()), AP941:AP981, "📦", AS941:AS981, "Empleado")
    ) / 2
) -
(
    (
        SUMIFS(AR941:AR981, AY941:AY981, INDIRECT("AE" &amp; ROW()), AP941:AP981, "💲", AS941:AS981, "Exonerado ADH") +
        SUMIFS(AR941:AR981, AY941:AY981, INDIRECT("AE" &amp; ROW()), AP941:AP981, "📦", AS941:AS981, "Exonerado ADH")
    ) / 2
) -
(
    SUMIFS(AR941:AR981, AY941:AY981, INDIRECT("AE" &amp; ROW()), AP941:AP981, "💲", AS941:AS981, "Exonerado Doctor") +
    SUMIFS(AR941:AR981, AY941:AY981, INDIRECT("AE" &amp; ROW()), AP941:AP981, "📦", AS941:AS981, "Exonerado Doctor")
) -
(
    (
        SUMIFS(AR941:AR981, AY941:AY981, INDIRECT("AE" &amp; ROW()), AP941:AP981, "💲", AS941:AS981, "") +
        SUMIFS(AR941:AR981, AY941:AY981, INDIRECT("AE" &amp; ROW()), AP941:AP981, "📦", AS941:AS981, "")
    ) / 2
)</f>
        <v>0</v>
      </c>
      <c r="AM982" s="48"/>
      <c r="AN982" s="48"/>
      <c r="AO982" s="48"/>
      <c r="AP982" s="48"/>
      <c r="AQ982" s="48"/>
      <c r="AR982" s="48"/>
      <c r="AS982" s="48"/>
      <c r="AT982" s="48"/>
      <c r="AU982" s="48"/>
      <c r="AV982" s="48"/>
      <c r="AW982" s="48"/>
      <c r="AX982" s="48"/>
      <c r="AY982" s="48"/>
      <c r="AZ982" s="48"/>
      <c r="BA982" s="48"/>
      <c r="BB982" s="48"/>
      <c r="BC982" s="48"/>
      <c r="BD982" s="48"/>
      <c r="BE982" s="48"/>
      <c r="BF982" s="48"/>
      <c r="BG982" s="48"/>
      <c r="BH982" s="48"/>
      <c r="BI982" s="48"/>
      <c r="BJ982" s="48"/>
      <c r="BK982" s="48"/>
      <c r="BL982" s="48"/>
      <c r="BM982" s="48"/>
      <c r="BN982" s="48"/>
    </row>
    <row r="983" spans="1:66" ht="11.25" customHeight="1">
      <c r="A983" s="220"/>
      <c r="B983" s="38"/>
      <c r="C983" s="205"/>
      <c r="D983" s="208"/>
      <c r="E983" s="57" t="s">
        <v>44</v>
      </c>
      <c r="F983" s="58" t="str">
        <f>IF(D981&lt;&gt;"", VLOOKUP(D981,'Base de Datos'!$A$2:$D1268,4,FALSE()),"")</f>
        <v/>
      </c>
      <c r="G983" s="205"/>
      <c r="H983" s="208"/>
      <c r="I983" s="57" t="s">
        <v>44</v>
      </c>
      <c r="J983" s="58" t="str">
        <f>IF(H981&lt;&gt;"", VLOOKUP(H981,'Base de Datos'!$A$2:$D1268,4,FALSE()),"")</f>
        <v/>
      </c>
      <c r="K983" s="205"/>
      <c r="L983" s="208"/>
      <c r="M983" s="57" t="s">
        <v>44</v>
      </c>
      <c r="N983" s="58" t="str">
        <f>IF(L981&lt;&gt;"", VLOOKUP(L981,'Base de Datos'!$A$2:$D1268,4,FALSE()),"")</f>
        <v/>
      </c>
      <c r="O983" s="43"/>
      <c r="P983" s="163"/>
      <c r="Q983" s="3"/>
      <c r="R983" s="15"/>
      <c r="S983" s="229"/>
      <c r="T983" s="230"/>
      <c r="U983" s="59"/>
      <c r="V983" s="47"/>
      <c r="W983" s="229"/>
      <c r="X983" s="230"/>
      <c r="Y983" s="59"/>
      <c r="Z983" s="47"/>
      <c r="AA983" s="229"/>
      <c r="AB983" s="230"/>
      <c r="AC983" s="59"/>
      <c r="AD983" s="48"/>
      <c r="AE983" s="240" t="s">
        <v>55</v>
      </c>
      <c r="AF983" s="230"/>
      <c r="AG983" s="161">
        <f t="array" aca="1" ref="AG983" ca="1">COUNTIFS(AP941:AP981, "💲", AY941:AY981, INDIRECT("AE" &amp; ROW())) + COUNTIFS(AP941:AP981, "📦", AY941:AY981, INDIRECT("AE" &amp; ROW())) + COUNTIFS(AP941:AP981, "✅", AY941:AY981, INDIRECT("AE" &amp; ROW()))</f>
        <v>0</v>
      </c>
      <c r="AH983" s="162">
        <f t="array" aca="1" ref="AH983" ca="1">COUNTIFS(AP941:AP981, "💲", AY941:AY981, INDIRECT("AE" &amp; ROW())) + COUNTIFS(AP941:AP981, "📦", AY941:AY981, INDIRECT("AE" &amp; ROW()))</f>
        <v>0</v>
      </c>
      <c r="AI983" s="139">
        <f t="array" aca="1" ref="AI983" ca="1">SUMIFS(AR941:AR981, AY941:AY981, INDIRECT("AE" &amp; ROW()), AP941:AP981, "💲") + SUMIFS(AR941:AR981, AY941:AY981, INDIRECT("AE" &amp; ROW()), AP941:AP981, "📦")</f>
        <v>0</v>
      </c>
      <c r="AJ983" s="139">
        <f t="array" aca="1" ref="AJ983" ca="1">(
    SUMIFS(AR941:AR981, AY941:AY981, INDIRECT("AE" &amp; ROW()), AP941:AP981, "💲") +
    SUMIFS(AR941:AR981, AY941:AY981, INDIRECT("AE" &amp; ROW()), AP941:AP981, "📦")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
        SUMIFS(AR941:AR981, AY941:AY981, INDIRECT("AE" &amp; ROW()), AP941:AP981, "💲", AS941:AS981, "Familiar") +
        SUMIFS(AR941:AR981, AY941:AY981, INDIRECT("AE" &amp; ROW()), AP941:AP981, "📦", AS941:AS981, "Familiar")
    ) / 2
)  -
(
    (
        SUMIFS(AR941:AR981, AY941:AY981, INDIRECT("AE" &amp; ROW()), AP941:AP981, "💲", AS941:AS981, "Exonerado ADH") +
        SUMIFS(AR941:AR981, AY941:AY981, INDIRECT("AE" &amp; ROW()), AP941:AP981, "📦", AS941:AS981, "Exonerado ADH")
    ) / 2
)  -
(
    (
        SUMIFS(AR941:AR981, AY941:AY981, INDIRECT("AE" &amp; ROW()), AP941:AP981, "💲", AS941:AS981, "Exonerado Doctor") +
        SUMIFS(AR941:AR981, AY941:AY981, INDIRECT("AE" &amp; ROW()), AP941:AP981, "📦", AS941:AS981, "Exonerado Doctor")
    ) / 2
)</f>
        <v>0</v>
      </c>
      <c r="AK983" s="139">
        <f t="array" aca="1" ref="AK983" ca="1">(
    SUMIFS(AR941:AR981, AY941:AY981, INDIRECT("AE" &amp; ROW()), AP941:AP981, "💲") +
    SUMIFS(AR941:AR981, AY941:AY981, INDIRECT("AE" &amp; ROW()), AP941:AP981, "📦")
) -
(
    SUMIFS(AR941:AR981, AY941:AY981, INDIRECT("AE" &amp; ROW()), AP941:AP981, "💲", AS941:AS981, "Familiar") +
    SUMIFS(AR941:AR981, AY941:AY981, INDIRECT("AE" &amp; ROW()), AP941:AP981, "📦", AS941:AS981, "Familiar")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SUMIFS(AR941:AR981, AY941:AY981, INDIRECT("AE" &amp; ROW()), AP941:AP981, "💲", AS941:AS981, "Exonerado ADH") +
    SUMIFS(AR941:AR981, AY941:AY981, INDIRECT("AE" &amp; ROW()), AP941:AP981, "📦", AS941:AS981, "Exonerado ADH")
) -
(
    (
        SUMIFS(AR941:AR981, AY941:AY981, INDIRECT("AE" &amp; ROW()), AP941:AP981, "💲", AS941:AS981, "Exonerado Doctor") +
        SUMIFS(AR941:AR981, AY941:AY981, INDIRECT("AE" &amp; ROW()), AP941:AP981, "📦", AS941:AS981, "Exonerado Doctor")
    ) / 2
) -
(
    (
        SUMIFS(AR941:AR981, AY941:AY981, INDIRECT("AE" &amp; ROW()), AP941:AP981, "💲", AS941:AS981, "") +
        SUMIFS(AR941:AR981, AY941:AY981, INDIRECT("AE" &amp; ROW()), AP941:AP981, "📦", AS941:AS981, "")
    ) / 2
)</f>
        <v>0</v>
      </c>
      <c r="AL983" s="140">
        <f t="array" aca="1" ref="AL983" ca="1">(
    SUMIFS(AR941:AR981, AY941:AY981, INDIRECT("AE" &amp; ROW()), AP941:AP981, "💲") +
    SUMIFS(AR941:AR981, AY941:AY981, INDIRECT("AE" &amp; ROW()), AP941:AP981, "📦")
) -
(
    (
        SUMIFS(AR941:AR981, AY941:AY981, INDIRECT("AE" &amp; ROW()), AP941:AP981, "💲", AS941:AS981, "Familiar") +
        SUMIFS(AR941:AR981, AY941:AY981, INDIRECT("AE" &amp; ROW()), AP941:AP981, "📦", AS941:AS981, "Familiar")
    ) / 2
) -
(
    (
        SUMIFS(AR941:AR981, AY941:AY981, INDIRECT("AE" &amp; ROW()), AP941:AP981, "💲", AS941:AS981, "Participante") +
        SUMIFS(AR941:AR981, AY941:AY981, INDIRECT("AE" &amp; ROW()), AP941:AP981, "📦", AS941:AS981, "Participante")
    ) / 2
) -
(
    (
        SUMIFS(AR941:AR981, AY941:AY981, INDIRECT("AE" &amp; ROW()), AP941:AP981, "💲", AS941:AS981, "Empleado") +
        SUMIFS(AR941:AR981, AY941:AY981, INDIRECT("AE" &amp; ROW()), AP941:AP981, "📦", AS941:AS981, "Empleado")
    ) / 2
) -
(
    (
        SUMIFS(AR941:AR981, AY941:AY981, INDIRECT("AE" &amp; ROW()), AP941:AP981, "💲", AS941:AS981, "Exonerado ADH") +
        SUMIFS(AR941:AR981, AY941:AY981, INDIRECT("AE" &amp; ROW()), AP941:AP981, "📦", AS941:AS981, "Exonerado ADH")
    ) / 2
) -
(
    SUMIFS(AR941:AR981, AY941:AY981, INDIRECT("AE" &amp; ROW()), AP941:AP981, "💲", AS941:AS981, "Exonerado Doctor") +
    SUMIFS(AR941:AR981, AY941:AY981, INDIRECT("AE" &amp; ROW()), AP941:AP981, "📦", AS941:AS981, "Exonerado Doctor")
) -
(
    (
        SUMIFS(AR941:AR981, AY941:AY981, INDIRECT("AE" &amp; ROW()), AP941:AP981, "💲", AS941:AS981, "") +
        SUMIFS(AR941:AR981, AY941:AY981, INDIRECT("AE" &amp; ROW()), AP941:AP981, "📦", AS941:AS981, "")
    ) / 2
)</f>
        <v>0</v>
      </c>
      <c r="AM983" s="48"/>
      <c r="AN983" s="48"/>
      <c r="AO983" s="48"/>
      <c r="AP983" s="48"/>
      <c r="AQ983" s="48"/>
      <c r="AR983" s="48"/>
      <c r="AS983" s="48"/>
      <c r="AT983" s="48"/>
      <c r="AU983" s="48"/>
      <c r="AV983" s="48"/>
      <c r="AW983" s="48"/>
      <c r="AX983" s="48"/>
      <c r="AY983" s="48"/>
      <c r="AZ983" s="48"/>
      <c r="BA983" s="48"/>
      <c r="BB983" s="48"/>
      <c r="BC983" s="48"/>
      <c r="BD983" s="48"/>
      <c r="BE983" s="48"/>
      <c r="BF983" s="48"/>
      <c r="BG983" s="48"/>
      <c r="BH983" s="48"/>
      <c r="BI983" s="48"/>
      <c r="BJ983" s="48"/>
      <c r="BK983" s="48"/>
      <c r="BL983" s="48"/>
      <c r="BM983" s="48"/>
      <c r="BN983" s="48"/>
    </row>
    <row r="984" spans="1:66" ht="11.25" customHeight="1">
      <c r="A984" s="221"/>
      <c r="B984" s="38"/>
      <c r="C984" s="206"/>
      <c r="D984" s="209"/>
      <c r="E984" s="85" t="s">
        <v>46</v>
      </c>
      <c r="F984" s="86"/>
      <c r="G984" s="206"/>
      <c r="H984" s="209"/>
      <c r="I984" s="85" t="s">
        <v>46</v>
      </c>
      <c r="J984" s="108"/>
      <c r="K984" s="206"/>
      <c r="L984" s="209"/>
      <c r="M984" s="85" t="s">
        <v>46</v>
      </c>
      <c r="N984" s="108"/>
      <c r="O984" s="43"/>
      <c r="P984" s="163"/>
      <c r="Q984" s="3"/>
      <c r="R984" s="15"/>
      <c r="S984" s="227" t="str">
        <f>IF(OR(S981="Empleado",S981="Familiar"),"Nombre del Empleado","N° Factura")</f>
        <v>N° Factura</v>
      </c>
      <c r="T984" s="228"/>
      <c r="U984" s="89"/>
      <c r="V984" s="47"/>
      <c r="W984" s="227" t="str">
        <f>IF(OR(W981="Empleado",W981="Familiar"),"Nombre del Empleado","N° Factura")</f>
        <v>N° Factura</v>
      </c>
      <c r="X984" s="228"/>
      <c r="Y984" s="89"/>
      <c r="Z984" s="47"/>
      <c r="AA984" s="227" t="str">
        <f>IF(OR(AA981="Empleado",AA981="Familiar"),"Nombre del Empleado","N° Factura")</f>
        <v>N° Factura</v>
      </c>
      <c r="AB984" s="228"/>
      <c r="AC984" s="89"/>
      <c r="AD984" s="48"/>
      <c r="AE984" s="240" t="s">
        <v>57</v>
      </c>
      <c r="AF984" s="230"/>
      <c r="AG984" s="161">
        <f t="array" aca="1" ref="AG984" ca="1">COUNTIFS(AP941:AP981, "💲", AY941:AY981, INDIRECT("AE" &amp; ROW())) + COUNTIFS(AP941:AP981, "📦", AY941:AY981, INDIRECT("AE" &amp; ROW())) + COUNTIFS(AP941:AP981, "✅", AY941:AY981, INDIRECT("AE" &amp; ROW()))</f>
        <v>0</v>
      </c>
      <c r="AH984" s="162">
        <f t="array" aca="1" ref="AH984" ca="1">COUNTIFS(AP941:AP981, "💲", AY941:AY981, INDIRECT("AE" &amp; ROW())) + COUNTIFS(AP941:AP981, "📦", AY941:AY981, INDIRECT("AE" &amp; ROW()))</f>
        <v>0</v>
      </c>
      <c r="AI984" s="139">
        <f t="array" aca="1" ref="AI984" ca="1">SUMIFS(AR941:AR981, AY941:AY981, INDIRECT("AE" &amp; ROW()), AP941:AP981, "💲") + SUMIFS(AR941:AR981, AY941:AY981, INDIRECT("AE" &amp; ROW()), AP941:AP981, "📦")</f>
        <v>0</v>
      </c>
      <c r="AJ984" s="139">
        <f t="array" aca="1" ref="AJ984" ca="1">(
    SUMIFS(AR941:AR981, AY941:AY981, INDIRECT("AE" &amp; ROW()), AP941:AP981, "💲") +
    SUMIFS(AR941:AR981, AY941:AY981, INDIRECT("AE" &amp; ROW()), AP941:AP981, "📦")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
        SUMIFS(AR941:AR981, AY941:AY981, INDIRECT("AE" &amp; ROW()), AP941:AP981, "💲", AS941:AS981, "Familiar") +
        SUMIFS(AR941:AR981, AY941:AY981, INDIRECT("AE" &amp; ROW()), AP941:AP981, "📦", AS941:AS981, "Familiar")
    ) / 2
)  -
(
    (
        SUMIFS(AR941:AR981, AY941:AY981, INDIRECT("AE" &amp; ROW()), AP941:AP981, "💲", AS941:AS981, "Exonerado ADH") +
        SUMIFS(AR941:AR981, AY941:AY981, INDIRECT("AE" &amp; ROW()), AP941:AP981, "📦", AS941:AS981, "Exonerado ADH")
    ) / 2
)  -
(
    (
        SUMIFS(AR941:AR981, AY941:AY981, INDIRECT("AE" &amp; ROW()), AP941:AP981, "💲", AS941:AS981, "Exonerado Doctor") +
        SUMIFS(AR941:AR981, AY941:AY981, INDIRECT("AE" &amp; ROW()), AP941:AP981, "📦", AS941:AS981, "Exonerado Doctor")
    ) / 2
)</f>
        <v>0</v>
      </c>
      <c r="AK984" s="139">
        <f t="array" aca="1" ref="AK984" ca="1">(
    SUMIFS(AR941:AR981, AY941:AY981, INDIRECT("AE" &amp; ROW()), AP941:AP981, "💲") +
    SUMIFS(AR941:AR981, AY941:AY981, INDIRECT("AE" &amp; ROW()), AP941:AP981, "📦")
) -
(
    SUMIFS(AR941:AR981, AY941:AY981, INDIRECT("AE" &amp; ROW()), AP941:AP981, "💲", AS941:AS981, "Familiar") +
    SUMIFS(AR941:AR981, AY941:AY981, INDIRECT("AE" &amp; ROW()), AP941:AP981, "📦", AS941:AS981, "Familiar")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SUMIFS(AR941:AR981, AY941:AY981, INDIRECT("AE" &amp; ROW()), AP941:AP981, "💲", AS941:AS981, "Exonerado ADH") +
    SUMIFS(AR941:AR981, AY941:AY981, INDIRECT("AE" &amp; ROW()), AP941:AP981, "📦", AS941:AS981, "Exonerado ADH")
) -
(
    (
        SUMIFS(AR941:AR981, AY941:AY981, INDIRECT("AE" &amp; ROW()), AP941:AP981, "💲", AS941:AS981, "Exonerado Doctor") +
        SUMIFS(AR941:AR981, AY941:AY981, INDIRECT("AE" &amp; ROW()), AP941:AP981, "📦", AS941:AS981, "Exonerado Doctor")
    ) / 2
) -
(
    (
        SUMIFS(AR941:AR981, AY941:AY981, INDIRECT("AE" &amp; ROW()), AP941:AP981, "💲", AS941:AS981, "") +
        SUMIFS(AR941:AR981, AY941:AY981, INDIRECT("AE" &amp; ROW()), AP941:AP981, "📦", AS941:AS981, "")
    ) / 2
)</f>
        <v>0</v>
      </c>
      <c r="AL984" s="140">
        <f t="array" aca="1" ref="AL984" ca="1">(
    SUMIFS(AR941:AR981, AY941:AY981, INDIRECT("AE" &amp; ROW()), AP941:AP981, "💲") +
    SUMIFS(AR941:AR981, AY941:AY981, INDIRECT("AE" &amp; ROW()), AP941:AP981, "📦")
) -
(
    (
        SUMIFS(AR941:AR981, AY941:AY981, INDIRECT("AE" &amp; ROW()), AP941:AP981, "💲", AS941:AS981, "Familiar") +
        SUMIFS(AR941:AR981, AY941:AY981, INDIRECT("AE" &amp; ROW()), AP941:AP981, "📦", AS941:AS981, "Familiar")
    ) / 2
) -
(
    (
        SUMIFS(AR941:AR981, AY941:AY981, INDIRECT("AE" &amp; ROW()), AP941:AP981, "💲", AS941:AS981, "Participante") +
        SUMIFS(AR941:AR981, AY941:AY981, INDIRECT("AE" &amp; ROW()), AP941:AP981, "📦", AS941:AS981, "Participante")
    ) / 2
) -
(
    (
        SUMIFS(AR941:AR981, AY941:AY981, INDIRECT("AE" &amp; ROW()), AP941:AP981, "💲", AS941:AS981, "Empleado") +
        SUMIFS(AR941:AR981, AY941:AY981, INDIRECT("AE" &amp; ROW()), AP941:AP981, "📦", AS941:AS981, "Empleado")
    ) / 2
) -
(
    (
        SUMIFS(AR941:AR981, AY941:AY981, INDIRECT("AE" &amp; ROW()), AP941:AP981, "💲", AS941:AS981, "Exonerado ADH") +
        SUMIFS(AR941:AR981, AY941:AY981, INDIRECT("AE" &amp; ROW()), AP941:AP981, "📦", AS941:AS981, "Exonerado ADH")
    ) / 2
) -
(
    SUMIFS(AR941:AR981, AY941:AY981, INDIRECT("AE" &amp; ROW()), AP941:AP981, "💲", AS941:AS981, "Exonerado Doctor") +
    SUMIFS(AR941:AR981, AY941:AY981, INDIRECT("AE" &amp; ROW()), AP941:AP981, "📦", AS941:AS981, "Exonerado Doctor")
) -
(
    (
        SUMIFS(AR941:AR981, AY941:AY981, INDIRECT("AE" &amp; ROW()), AP941:AP981, "💲", AS941:AS981, "") +
        SUMIFS(AR941:AR981, AY941:AY981, INDIRECT("AE" &amp; ROW()), AP941:AP981, "📦", AS941:AS981, "")
    ) / 2
)</f>
        <v>0</v>
      </c>
      <c r="AM984" s="48"/>
      <c r="AN984" s="48"/>
      <c r="AO984" s="48"/>
      <c r="AP984" s="48"/>
      <c r="AQ984" s="48"/>
      <c r="AR984" s="48"/>
      <c r="AS984" s="48"/>
      <c r="AT984" s="48"/>
      <c r="AU984" s="48"/>
      <c r="AV984" s="48"/>
      <c r="AW984" s="48"/>
      <c r="AX984" s="48"/>
      <c r="AY984" s="48"/>
      <c r="AZ984" s="48"/>
      <c r="BA984" s="48"/>
      <c r="BB984" s="48"/>
      <c r="BC984" s="48"/>
      <c r="BD984" s="48"/>
      <c r="BE984" s="48"/>
      <c r="BF984" s="48"/>
      <c r="BG984" s="48"/>
      <c r="BH984" s="48"/>
      <c r="BI984" s="48"/>
      <c r="BJ984" s="48"/>
      <c r="BK984" s="48"/>
      <c r="BL984" s="48"/>
      <c r="BM984" s="48"/>
      <c r="BN984" s="48"/>
    </row>
    <row r="985" spans="1:66" ht="11.25" customHeight="1">
      <c r="A985" s="222">
        <f>A981+$Q$13/1440</f>
        <v>0.79166666666666641</v>
      </c>
      <c r="B985" s="164"/>
      <c r="C985" s="204"/>
      <c r="D985" s="207"/>
      <c r="E985" s="177" t="s">
        <v>36</v>
      </c>
      <c r="F985" s="42" t="str">
        <f>IF(D985&lt;&gt;"", VLOOKUP(D985,'Base de Datos'!$A$2:$D1268,2,FALSE()),"")</f>
        <v/>
      </c>
      <c r="G985" s="204"/>
      <c r="H985" s="216"/>
      <c r="I985" s="177" t="s">
        <v>36</v>
      </c>
      <c r="J985" s="42" t="str">
        <f>IF(H985&lt;&gt;"", VLOOKUP(H985,'Base de Datos'!$A$2:$D1268,2,FALSE()),"")</f>
        <v/>
      </c>
      <c r="K985" s="204"/>
      <c r="L985" s="216"/>
      <c r="M985" s="177" t="s">
        <v>36</v>
      </c>
      <c r="N985" s="42" t="str">
        <f>IF(L985&lt;&gt;"", VLOOKUP(L985,'Base de Datos'!$A$2:$D1268,2,FALSE()),"")</f>
        <v/>
      </c>
      <c r="O985" s="165"/>
      <c r="P985" s="165"/>
      <c r="Q985" s="165"/>
      <c r="R985" s="166"/>
      <c r="S985" s="167"/>
      <c r="T985" s="45" t="s">
        <v>37</v>
      </c>
      <c r="U985" s="168"/>
      <c r="V985" s="169"/>
      <c r="W985" s="167"/>
      <c r="X985" s="45" t="s">
        <v>37</v>
      </c>
      <c r="Y985" s="168"/>
      <c r="Z985" s="169"/>
      <c r="AA985" s="167"/>
      <c r="AB985" s="45" t="s">
        <v>37</v>
      </c>
      <c r="AC985" s="168"/>
      <c r="AD985" s="56"/>
      <c r="AE985" s="240" t="s">
        <v>59</v>
      </c>
      <c r="AF985" s="230"/>
      <c r="AG985" s="161">
        <f t="array" aca="1" ref="AG985" ca="1">COUNTIFS(AP941:AP981, "💲", AY941:AY981, INDIRECT("AE" &amp; ROW())) + COUNTIFS(AP941:AP981, "📦", AY941:AY981, INDIRECT("AE" &amp; ROW())) + COUNTIFS(AP941:AP981, "✅", AY941:AY981, INDIRECT("AE" &amp; ROW()))</f>
        <v>0</v>
      </c>
      <c r="AH985" s="162">
        <f t="array" aca="1" ref="AH985" ca="1">COUNTIFS(AP941:AP981, "💲", AY941:AY981, INDIRECT("AE" &amp; ROW())) + COUNTIFS(AP941:AP981, "📦", AY941:AY981, INDIRECT("AE" &amp; ROW()))</f>
        <v>0</v>
      </c>
      <c r="AI985" s="139">
        <f t="array" aca="1" ref="AI985" ca="1">SUMIFS(AR941:AR981, AY941:AY981, INDIRECT("AE" &amp; ROW()), AP941:AP981, "💲") + SUMIFS(AR941:AR981, AY941:AY981, INDIRECT("AE" &amp; ROW()), AP941:AP981, "📦")</f>
        <v>0</v>
      </c>
      <c r="AJ985" s="139">
        <f t="array" aca="1" ref="AJ985" ca="1">(
    SUMIFS(AR941:AR981, AY941:AY981, INDIRECT("AE" &amp; ROW()), AP941:AP981, "💲") +
    SUMIFS(AR941:AR981, AY941:AY981, INDIRECT("AE" &amp; ROW()), AP941:AP981, "📦")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
        SUMIFS(AR941:AR981, AY941:AY981, INDIRECT("AE" &amp; ROW()), AP941:AP981, "💲", AS941:AS981, "Familiar") +
        SUMIFS(AR941:AR981, AY941:AY981, INDIRECT("AE" &amp; ROW()), AP941:AP981, "📦", AS941:AS981, "Familiar")
    ) / 2
)  -
(
    (
        SUMIFS(AR941:AR981, AY941:AY981, INDIRECT("AE" &amp; ROW()), AP941:AP981, "💲", AS941:AS981, "Exonerado ADH") +
        SUMIFS(AR941:AR981, AY941:AY981, INDIRECT("AE" &amp; ROW()), AP941:AP981, "📦", AS941:AS981, "Exonerado ADH")
    ) / 2
)  -
(
    (
        SUMIFS(AR941:AR981, AY941:AY981, INDIRECT("AE" &amp; ROW()), AP941:AP981, "💲", AS941:AS981, "Exonerado Doctor") +
        SUMIFS(AR941:AR981, AY941:AY981, INDIRECT("AE" &amp; ROW()), AP941:AP981, "📦", AS941:AS981, "Exonerado Doctor")
    ) / 2
)</f>
        <v>0</v>
      </c>
      <c r="AK985" s="139">
        <f t="array" aca="1" ref="AK985" ca="1">(
    SUMIFS(AR941:AR981, AY941:AY981, INDIRECT("AE" &amp; ROW()), AP941:AP981, "💲") +
    SUMIFS(AR941:AR981, AY941:AY981, INDIRECT("AE" &amp; ROW()), AP941:AP981, "📦")
) -
(
    SUMIFS(AR941:AR981, AY941:AY981, INDIRECT("AE" &amp; ROW()), AP941:AP981, "💲", AS941:AS981, "Familiar") +
    SUMIFS(AR941:AR981, AY941:AY981, INDIRECT("AE" &amp; ROW()), AP941:AP981, "📦", AS941:AS981, "Familiar")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SUMIFS(AR941:AR981, AY941:AY981, INDIRECT("AE" &amp; ROW()), AP941:AP981, "💲", AS941:AS981, "Exonerado ADH") +
    SUMIFS(AR941:AR981, AY941:AY981, INDIRECT("AE" &amp; ROW()), AP941:AP981, "📦", AS941:AS981, "Exonerado ADH")
) -
(
    (
        SUMIFS(AR941:AR981, AY941:AY981, INDIRECT("AE" &amp; ROW()), AP941:AP981, "💲", AS941:AS981, "Exonerado Doctor") +
        SUMIFS(AR941:AR981, AY941:AY981, INDIRECT("AE" &amp; ROW()), AP941:AP981, "📦", AS941:AS981, "Exonerado Doctor")
    ) / 2
) -
(
    (
        SUMIFS(AR941:AR981, AY941:AY981, INDIRECT("AE" &amp; ROW()), AP941:AP981, "💲", AS941:AS981, "") +
        SUMIFS(AR941:AR981, AY941:AY981, INDIRECT("AE" &amp; ROW()), AP941:AP981, "📦", AS941:AS981, "")
    ) / 2
)</f>
        <v>0</v>
      </c>
      <c r="AL985" s="140">
        <f t="array" aca="1" ref="AL985" ca="1">(
    SUMIFS(AR941:AR981, AY941:AY981, INDIRECT("AE" &amp; ROW()), AP941:AP981, "💲") +
    SUMIFS(AR941:AR981, AY941:AY981, INDIRECT("AE" &amp; ROW()), AP941:AP981, "📦")
) -
(
    (
        SUMIFS(AR941:AR981, AY941:AY981, INDIRECT("AE" &amp; ROW()), AP941:AP981, "💲", AS941:AS981, "Familiar") +
        SUMIFS(AR941:AR981, AY941:AY981, INDIRECT("AE" &amp; ROW()), AP941:AP981, "📦", AS941:AS981, "Familiar")
    ) / 2
) -
(
    (
        SUMIFS(AR941:AR981, AY941:AY981, INDIRECT("AE" &amp; ROW()), AP941:AP981, "💲", AS941:AS981, "Participante") +
        SUMIFS(AR941:AR981, AY941:AY981, INDIRECT("AE" &amp; ROW()), AP941:AP981, "📦", AS941:AS981, "Participante")
    ) / 2
) -
(
    (
        SUMIFS(AR941:AR981, AY941:AY981, INDIRECT("AE" &amp; ROW()), AP941:AP981, "💲", AS941:AS981, "Empleado") +
        SUMIFS(AR941:AR981, AY941:AY981, INDIRECT("AE" &amp; ROW()), AP941:AP981, "📦", AS941:AS981, "Empleado")
    ) / 2
) -
(
    (
        SUMIFS(AR941:AR981, AY941:AY981, INDIRECT("AE" &amp; ROW()), AP941:AP981, "💲", AS941:AS981, "Exonerado ADH") +
        SUMIFS(AR941:AR981, AY941:AY981, INDIRECT("AE" &amp; ROW()), AP941:AP981, "📦", AS941:AS981, "Exonerado ADH")
    ) / 2
) -
(
    SUMIFS(AR941:AR981, AY941:AY981, INDIRECT("AE" &amp; ROW()), AP941:AP981, "💲", AS941:AS981, "Exonerado Doctor") +
    SUMIFS(AR941:AR981, AY941:AY981, INDIRECT("AE" &amp; ROW()), AP941:AP981, "📦", AS941:AS981, "Exonerado Doctor")
) -
(
    (
        SUMIFS(AR941:AR981, AY941:AY981, INDIRECT("AE" &amp; ROW()), AP941:AP981, "💲", AS941:AS981, "") +
        SUMIFS(AR941:AR981, AY941:AY981, INDIRECT("AE" &amp; ROW()), AP941:AP981, "📦", AS941:AS981, "")
    ) / 2
)</f>
        <v>0</v>
      </c>
      <c r="AM985" s="56"/>
      <c r="AN985" s="56"/>
      <c r="AO985" s="56"/>
      <c r="AP985" s="56"/>
      <c r="AQ985" s="56"/>
      <c r="AR985" s="56"/>
      <c r="AS985" s="56"/>
      <c r="AT985" s="56"/>
      <c r="AU985" s="56"/>
      <c r="AV985" s="56"/>
      <c r="AW985" s="56"/>
      <c r="AX985" s="56"/>
      <c r="AY985" s="56"/>
      <c r="AZ985" s="56"/>
      <c r="BA985" s="56"/>
      <c r="BB985" s="56"/>
      <c r="BC985" s="56"/>
      <c r="BD985" s="56"/>
      <c r="BE985" s="56"/>
      <c r="BF985" s="56"/>
      <c r="BG985" s="56"/>
      <c r="BH985" s="56"/>
      <c r="BI985" s="56"/>
      <c r="BJ985" s="56"/>
      <c r="BK985" s="56"/>
      <c r="BL985" s="56"/>
      <c r="BM985" s="56"/>
      <c r="BN985" s="56"/>
    </row>
    <row r="986" spans="1:66" ht="11.25" customHeight="1">
      <c r="A986" s="220"/>
      <c r="B986" s="164"/>
      <c r="C986" s="205"/>
      <c r="D986" s="208"/>
      <c r="E986" s="178" t="s">
        <v>42</v>
      </c>
      <c r="F986" s="58" t="str">
        <f>IF(D985&lt;&gt;"", VLOOKUP(D985,'Base de Datos'!$A$2:$D1268,3,FALSE()),"")</f>
        <v/>
      </c>
      <c r="G986" s="205"/>
      <c r="H986" s="208"/>
      <c r="I986" s="178" t="s">
        <v>42</v>
      </c>
      <c r="J986" s="58" t="str">
        <f>IF(H985&lt;&gt;"", VLOOKUP(H985,'Base de Datos'!$A$2:$D1268,3,FALSE()),"")</f>
        <v/>
      </c>
      <c r="K986" s="205"/>
      <c r="L986" s="208"/>
      <c r="M986" s="178" t="s">
        <v>42</v>
      </c>
      <c r="N986" s="58" t="str">
        <f>IF(L985&lt;&gt;"", VLOOKUP(L985,'Base de Datos'!$A$2:$D1268,3,FALSE()),"")</f>
        <v/>
      </c>
      <c r="O986" s="165"/>
      <c r="P986" s="165"/>
      <c r="Q986" s="165"/>
      <c r="R986" s="166"/>
      <c r="S986" s="231"/>
      <c r="T986" s="230"/>
      <c r="U986" s="170"/>
      <c r="V986" s="169"/>
      <c r="W986" s="231"/>
      <c r="X986" s="230"/>
      <c r="Y986" s="170"/>
      <c r="Z986" s="169"/>
      <c r="AA986" s="231"/>
      <c r="AB986" s="230"/>
      <c r="AC986" s="170"/>
      <c r="AD986" s="56"/>
      <c r="AE986" s="240" t="s">
        <v>63</v>
      </c>
      <c r="AF986" s="230"/>
      <c r="AG986" s="161">
        <f t="array" aca="1" ref="AG986" ca="1">COUNTIFS(AP941:AP981, "💲", AY941:AY981, INDIRECT("AE" &amp; ROW())) + COUNTIFS(AP941:AP981, "📦", AY941:AY981, INDIRECT("AE" &amp; ROW())) + COUNTIFS(AP941:AP981, "✅", AY941:AY981, INDIRECT("AE" &amp; ROW()))</f>
        <v>0</v>
      </c>
      <c r="AH986" s="162">
        <f t="array" aca="1" ref="AH986" ca="1">COUNTIFS(AP941:AP981, "💲", AY941:AY981, INDIRECT("AE" &amp; ROW())) + COUNTIFS(AP941:AP981, "📦", AY941:AY981, INDIRECT("AE" &amp; ROW()))</f>
        <v>0</v>
      </c>
      <c r="AI986" s="139">
        <f t="array" aca="1" ref="AI986" ca="1">SUMIFS(AR941:AR981, AY941:AY981, INDIRECT("AE" &amp; ROW()), AP941:AP981, "💲") + SUMIFS(AR941:AR981, AY941:AY981, INDIRECT("AE" &amp; ROW()), AP941:AP981, "📦")</f>
        <v>0</v>
      </c>
      <c r="AJ986" s="139">
        <f t="array" aca="1" ref="AJ986" ca="1">(
    SUMIFS(AR941:AR981, AY941:AY981, INDIRECT("AE" &amp; ROW()), AP941:AP981, "💲") +
    SUMIFS(AR941:AR981, AY941:AY981, INDIRECT("AE" &amp; ROW()), AP941:AP981, "📦")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
        SUMIFS(AR941:AR981, AY941:AY981, INDIRECT("AE" &amp; ROW()), AP941:AP981, "💲", AS941:AS981, "Familiar") +
        SUMIFS(AR941:AR981, AY941:AY981, INDIRECT("AE" &amp; ROW()), AP941:AP981, "📦", AS941:AS981, "Familiar")
    ) / 2
)  -
(
    (
        SUMIFS(AR941:AR981, AY941:AY981, INDIRECT("AE" &amp; ROW()), AP941:AP981, "💲", AS941:AS981, "Exonerado ADH") +
        SUMIFS(AR941:AR981, AY941:AY981, INDIRECT("AE" &amp; ROW()), AP941:AP981, "📦", AS941:AS981, "Exonerado ADH")
    ) / 2
)  -
(
    (
        SUMIFS(AR941:AR981, AY941:AY981, INDIRECT("AE" &amp; ROW()), AP941:AP981, "💲", AS941:AS981, "Exonerado Doctor") +
        SUMIFS(AR941:AR981, AY941:AY981, INDIRECT("AE" &amp; ROW()), AP941:AP981, "📦", AS941:AS981, "Exonerado Doctor")
    ) / 2
)</f>
        <v>0</v>
      </c>
      <c r="AK986" s="139">
        <f t="array" aca="1" ref="AK986" ca="1">(
    SUMIFS(AR941:AR981, AY941:AY981, INDIRECT("AE" &amp; ROW()), AP941:AP981, "💲") +
    SUMIFS(AR941:AR981, AY941:AY981, INDIRECT("AE" &amp; ROW()), AP941:AP981, "📦")
) -
(
    SUMIFS(AR941:AR981, AY941:AY981, INDIRECT("AE" &amp; ROW()), AP941:AP981, "💲", AS941:AS981, "Familiar") +
    SUMIFS(AR941:AR981, AY941:AY981, INDIRECT("AE" &amp; ROW()), AP941:AP981, "📦", AS941:AS981, "Familiar")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SUMIFS(AR941:AR981, AY941:AY981, INDIRECT("AE" &amp; ROW()), AP941:AP981, "💲", AS941:AS981, "Exonerado ADH") +
    SUMIFS(AR941:AR981, AY941:AY981, INDIRECT("AE" &amp; ROW()), AP941:AP981, "📦", AS941:AS981, "Exonerado ADH")
) -
(
    (
        SUMIFS(AR941:AR981, AY941:AY981, INDIRECT("AE" &amp; ROW()), AP941:AP981, "💲", AS941:AS981, "Exonerado Doctor") +
        SUMIFS(AR941:AR981, AY941:AY981, INDIRECT("AE" &amp; ROW()), AP941:AP981, "📦", AS941:AS981, "Exonerado Doctor")
    ) / 2
) -
(
    (
        SUMIFS(AR941:AR981, AY941:AY981, INDIRECT("AE" &amp; ROW()), AP941:AP981, "💲", AS941:AS981, "") +
        SUMIFS(AR941:AR981, AY941:AY981, INDIRECT("AE" &amp; ROW()), AP941:AP981, "📦", AS941:AS981, "")
    ) / 2
)</f>
        <v>0</v>
      </c>
      <c r="AL986" s="140">
        <f t="array" aca="1" ref="AL986" ca="1">(
    SUMIFS(AR941:AR981, AY941:AY981, INDIRECT("AE" &amp; ROW()), AP941:AP981, "💲") +
    SUMIFS(AR941:AR981, AY941:AY981, INDIRECT("AE" &amp; ROW()), AP941:AP981, "📦")
) -
(
    (
        SUMIFS(AR941:AR981, AY941:AY981, INDIRECT("AE" &amp; ROW()), AP941:AP981, "💲", AS941:AS981, "Familiar") +
        SUMIFS(AR941:AR981, AY941:AY981, INDIRECT("AE" &amp; ROW()), AP941:AP981, "📦", AS941:AS981, "Familiar")
    ) / 2
) -
(
    (
        SUMIFS(AR941:AR981, AY941:AY981, INDIRECT("AE" &amp; ROW()), AP941:AP981, "💲", AS941:AS981, "Participante") +
        SUMIFS(AR941:AR981, AY941:AY981, INDIRECT("AE" &amp; ROW()), AP941:AP981, "📦", AS941:AS981, "Participante")
    ) / 2
) -
(
    (
        SUMIFS(AR941:AR981, AY941:AY981, INDIRECT("AE" &amp; ROW()), AP941:AP981, "💲", AS941:AS981, "Empleado") +
        SUMIFS(AR941:AR981, AY941:AY981, INDIRECT("AE" &amp; ROW()), AP941:AP981, "📦", AS941:AS981, "Empleado")
    ) / 2
) -
(
    (
        SUMIFS(AR941:AR981, AY941:AY981, INDIRECT("AE" &amp; ROW()), AP941:AP981, "💲", AS941:AS981, "Exonerado ADH") +
        SUMIFS(AR941:AR981, AY941:AY981, INDIRECT("AE" &amp; ROW()), AP941:AP981, "📦", AS941:AS981, "Exonerado ADH")
    ) / 2
) -
(
    SUMIFS(AR941:AR981, AY941:AY981, INDIRECT("AE" &amp; ROW()), AP941:AP981, "💲", AS941:AS981, "Exonerado Doctor") +
    SUMIFS(AR941:AR981, AY941:AY981, INDIRECT("AE" &amp; ROW()), AP941:AP981, "📦", AS941:AS981, "Exonerado Doctor")
) -
(
    (
        SUMIFS(AR941:AR981, AY941:AY981, INDIRECT("AE" &amp; ROW()), AP941:AP981, "💲", AS941:AS981, "") +
        SUMIFS(AR941:AR981, AY941:AY981, INDIRECT("AE" &amp; ROW()), AP941:AP981, "📦", AS941:AS981, "")
    ) / 2
)</f>
        <v>0</v>
      </c>
      <c r="AM986" s="56"/>
      <c r="AN986" s="56"/>
      <c r="AO986" s="56"/>
      <c r="AP986" s="56"/>
      <c r="AQ986" s="56"/>
      <c r="AR986" s="56"/>
      <c r="AS986" s="56"/>
      <c r="AT986" s="56"/>
      <c r="AU986" s="56"/>
      <c r="AV986" s="56"/>
      <c r="AW986" s="56"/>
      <c r="AX986" s="56"/>
      <c r="AY986" s="56"/>
      <c r="AZ986" s="56"/>
      <c r="BA986" s="56"/>
      <c r="BB986" s="56"/>
      <c r="BC986" s="56"/>
      <c r="BD986" s="56"/>
      <c r="BE986" s="56"/>
      <c r="BF986" s="56"/>
      <c r="BG986" s="56"/>
      <c r="BH986" s="56"/>
      <c r="BI986" s="56"/>
      <c r="BJ986" s="56"/>
      <c r="BK986" s="56"/>
      <c r="BL986" s="56"/>
      <c r="BM986" s="56"/>
      <c r="BN986" s="56"/>
    </row>
    <row r="987" spans="1:66" ht="11.25" customHeight="1">
      <c r="A987" s="220"/>
      <c r="B987" s="164"/>
      <c r="C987" s="205"/>
      <c r="D987" s="208"/>
      <c r="E987" s="178" t="s">
        <v>44</v>
      </c>
      <c r="F987" s="58" t="str">
        <f>IF(D985&lt;&gt;"", VLOOKUP(D985,'Base de Datos'!$A$2:$D1268,4,FALSE()),"")</f>
        <v/>
      </c>
      <c r="G987" s="205"/>
      <c r="H987" s="208"/>
      <c r="I987" s="178" t="s">
        <v>44</v>
      </c>
      <c r="J987" s="58" t="str">
        <f>IF(H985&lt;&gt;"", VLOOKUP(H985,'Base de Datos'!$A$2:$D1268,4,FALSE()),"")</f>
        <v/>
      </c>
      <c r="K987" s="205"/>
      <c r="L987" s="208"/>
      <c r="M987" s="178" t="s">
        <v>44</v>
      </c>
      <c r="N987" s="58" t="str">
        <f>IF(L985&lt;&gt;"", VLOOKUP(L985,'Base de Datos'!$A$2:$D1268,4,FALSE()),"")</f>
        <v/>
      </c>
      <c r="O987" s="165"/>
      <c r="P987" s="165"/>
      <c r="Q987" s="165"/>
      <c r="R987" s="166"/>
      <c r="S987" s="231"/>
      <c r="T987" s="230"/>
      <c r="U987" s="170"/>
      <c r="V987" s="169"/>
      <c r="W987" s="231"/>
      <c r="X987" s="230"/>
      <c r="Y987" s="170"/>
      <c r="Z987" s="169"/>
      <c r="AA987" s="231"/>
      <c r="AB987" s="230"/>
      <c r="AC987" s="170"/>
      <c r="AD987" s="56"/>
      <c r="AE987" s="240" t="s">
        <v>66</v>
      </c>
      <c r="AF987" s="230"/>
      <c r="AG987" s="161">
        <f t="array" aca="1" ref="AG987" ca="1">COUNTIFS(AP941:AP981, "💲", AY941:AY981, INDIRECT("AE" &amp; ROW())) + COUNTIFS(AP941:AP981, "📦", AY941:AY981, INDIRECT("AE" &amp; ROW())) + COUNTIFS(AP941:AP981, "✅", AY941:AY981, INDIRECT("AE" &amp; ROW()))</f>
        <v>0</v>
      </c>
      <c r="AH987" s="162">
        <f t="array" aca="1" ref="AH987" ca="1">COUNTIFS(AP941:AP981, "💲", AY941:AY981, INDIRECT("AE" &amp; ROW())) + COUNTIFS(AP941:AP981, "📦", AY941:AY981, INDIRECT("AE" &amp; ROW()))</f>
        <v>0</v>
      </c>
      <c r="AI987" s="139">
        <f t="array" aca="1" ref="AI987" ca="1">SUMIFS(AR941:AR981, AY941:AY981, INDIRECT("AE" &amp; ROW()), AP941:AP981, "💲") + SUMIFS(AR941:AR981, AY941:AY981, INDIRECT("AE" &amp; ROW()), AP941:AP981, "📦")</f>
        <v>0</v>
      </c>
      <c r="AJ987" s="139">
        <f t="array" aca="1" ref="AJ987" ca="1">(
    SUMIFS(AR941:AR981, AY941:AY981, INDIRECT("AE" &amp; ROW()), AP941:AP981, "💲") +
    SUMIFS(AR941:AR981, AY941:AY981, INDIRECT("AE" &amp; ROW()), AP941:AP981, "📦")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
        SUMIFS(AR941:AR981, AY941:AY981, INDIRECT("AE" &amp; ROW()), AP941:AP981, "💲", AS941:AS981, "Familiar") +
        SUMIFS(AR941:AR981, AY941:AY981, INDIRECT("AE" &amp; ROW()), AP941:AP981, "📦", AS941:AS981, "Familiar")
    ) / 2
)  -
(
    (
        SUMIFS(AR941:AR981, AY941:AY981, INDIRECT("AE" &amp; ROW()), AP941:AP981, "💲", AS941:AS981, "Exonerado ADH") +
        SUMIFS(AR941:AR981, AY941:AY981, INDIRECT("AE" &amp; ROW()), AP941:AP981, "📦", AS941:AS981, "Exonerado ADH")
    ) / 2
)  -
(
    (
        SUMIFS(AR941:AR981, AY941:AY981, INDIRECT("AE" &amp; ROW()), AP941:AP981, "💲", AS941:AS981, "Exonerado Doctor") +
        SUMIFS(AR941:AR981, AY941:AY981, INDIRECT("AE" &amp; ROW()), AP941:AP981, "📦", AS941:AS981, "Exonerado Doctor")
    ) / 2
)</f>
        <v>0</v>
      </c>
      <c r="AK987" s="139">
        <f t="array" aca="1" ref="AK987" ca="1">(
    SUMIFS(AR941:AR981, AY941:AY981, INDIRECT("AE" &amp; ROW()), AP941:AP981, "💲") +
    SUMIFS(AR941:AR981, AY941:AY981, INDIRECT("AE" &amp; ROW()), AP941:AP981, "📦")
) -
(
    SUMIFS(AR941:AR981, AY941:AY981, INDIRECT("AE" &amp; ROW()), AP941:AP981, "💲", AS941:AS981, "Familiar") +
    SUMIFS(AR941:AR981, AY941:AY981, INDIRECT("AE" &amp; ROW()), AP941:AP981, "📦", AS941:AS981, "Familiar")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SUMIFS(AR941:AR981, AY941:AY981, INDIRECT("AE" &amp; ROW()), AP941:AP981, "💲", AS941:AS981, "Exonerado ADH") +
    SUMIFS(AR941:AR981, AY941:AY981, INDIRECT("AE" &amp; ROW()), AP941:AP981, "📦", AS941:AS981, "Exonerado ADH")
) -
(
    (
        SUMIFS(AR941:AR981, AY941:AY981, INDIRECT("AE" &amp; ROW()), AP941:AP981, "💲", AS941:AS981, "Exonerado Doctor") +
        SUMIFS(AR941:AR981, AY941:AY981, INDIRECT("AE" &amp; ROW()), AP941:AP981, "📦", AS941:AS981, "Exonerado Doctor")
    ) / 2
) -
(
    (
        SUMIFS(AR941:AR981, AY941:AY981, INDIRECT("AE" &amp; ROW()), AP941:AP981, "💲", AS941:AS981, "") +
        SUMIFS(AR941:AR981, AY941:AY981, INDIRECT("AE" &amp; ROW()), AP941:AP981, "📦", AS941:AS981, "")
    ) / 2
)</f>
        <v>0</v>
      </c>
      <c r="AL987" s="140">
        <f t="array" aca="1" ref="AL987" ca="1">(
    SUMIFS(AR941:AR981, AY941:AY981, INDIRECT("AE" &amp; ROW()), AP941:AP981, "💲") +
    SUMIFS(AR941:AR981, AY941:AY981, INDIRECT("AE" &amp; ROW()), AP941:AP981, "📦")
) -
(
    (
        SUMIFS(AR941:AR981, AY941:AY981, INDIRECT("AE" &amp; ROW()), AP941:AP981, "💲", AS941:AS981, "Familiar") +
        SUMIFS(AR941:AR981, AY941:AY981, INDIRECT("AE" &amp; ROW()), AP941:AP981, "📦", AS941:AS981, "Familiar")
    ) / 2
) -
(
    (
        SUMIFS(AR941:AR981, AY941:AY981, INDIRECT("AE" &amp; ROW()), AP941:AP981, "💲", AS941:AS981, "Participante") +
        SUMIFS(AR941:AR981, AY941:AY981, INDIRECT("AE" &amp; ROW()), AP941:AP981, "📦", AS941:AS981, "Participante")
    ) / 2
) -
(
    (
        SUMIFS(AR941:AR981, AY941:AY981, INDIRECT("AE" &amp; ROW()), AP941:AP981, "💲", AS941:AS981, "Empleado") +
        SUMIFS(AR941:AR981, AY941:AY981, INDIRECT("AE" &amp; ROW()), AP941:AP981, "📦", AS941:AS981, "Empleado")
    ) / 2
) -
(
    (
        SUMIFS(AR941:AR981, AY941:AY981, INDIRECT("AE" &amp; ROW()), AP941:AP981, "💲", AS941:AS981, "Exonerado ADH") +
        SUMIFS(AR941:AR981, AY941:AY981, INDIRECT("AE" &amp; ROW()), AP941:AP981, "📦", AS941:AS981, "Exonerado ADH")
    ) / 2
) -
(
    SUMIFS(AR941:AR981, AY941:AY981, INDIRECT("AE" &amp; ROW()), AP941:AP981, "💲", AS941:AS981, "Exonerado Doctor") +
    SUMIFS(AR941:AR981, AY941:AY981, INDIRECT("AE" &amp; ROW()), AP941:AP981, "📦", AS941:AS981, "Exonerado Doctor")
) -
(
    (
        SUMIFS(AR941:AR981, AY941:AY981, INDIRECT("AE" &amp; ROW()), AP941:AP981, "💲", AS941:AS981, "") +
        SUMIFS(AR941:AR981, AY941:AY981, INDIRECT("AE" &amp; ROW()), AP941:AP981, "📦", AS941:AS981, "")
    ) / 2
)</f>
        <v>0</v>
      </c>
      <c r="AM987" s="56"/>
      <c r="AN987" s="56"/>
      <c r="AO987" s="56"/>
      <c r="AP987" s="56"/>
      <c r="AQ987" s="56"/>
      <c r="AR987" s="56"/>
      <c r="AS987" s="56"/>
      <c r="AT987" s="56"/>
      <c r="AU987" s="56"/>
      <c r="AV987" s="56"/>
      <c r="AW987" s="56"/>
      <c r="AX987" s="56"/>
      <c r="AY987" s="56"/>
      <c r="AZ987" s="56"/>
      <c r="BA987" s="56"/>
      <c r="BB987" s="56"/>
      <c r="BC987" s="56"/>
      <c r="BD987" s="56"/>
      <c r="BE987" s="56"/>
      <c r="BF987" s="56"/>
      <c r="BG987" s="56"/>
      <c r="BH987" s="56"/>
      <c r="BI987" s="56"/>
      <c r="BJ987" s="56"/>
      <c r="BK987" s="56"/>
      <c r="BL987" s="56"/>
      <c r="BM987" s="56"/>
      <c r="BN987" s="56"/>
    </row>
    <row r="988" spans="1:66" ht="11.25" customHeight="1">
      <c r="A988" s="221"/>
      <c r="B988" s="164"/>
      <c r="C988" s="206"/>
      <c r="D988" s="209"/>
      <c r="E988" s="179" t="s">
        <v>46</v>
      </c>
      <c r="F988" s="183"/>
      <c r="G988" s="206"/>
      <c r="H988" s="209"/>
      <c r="I988" s="179" t="s">
        <v>46</v>
      </c>
      <c r="J988" s="183"/>
      <c r="K988" s="206"/>
      <c r="L988" s="209"/>
      <c r="M988" s="179" t="s">
        <v>46</v>
      </c>
      <c r="N988" s="183"/>
      <c r="O988" s="165"/>
      <c r="P988" s="165"/>
      <c r="Q988" s="165"/>
      <c r="R988" s="166"/>
      <c r="S988" s="227" t="str">
        <f>IF(OR(S985="Empleado",S985="Familiar"),"Nombre del Empleado","N° Factura")</f>
        <v>N° Factura</v>
      </c>
      <c r="T988" s="228"/>
      <c r="U988" s="89"/>
      <c r="V988" s="169"/>
      <c r="W988" s="227" t="str">
        <f>IF(OR(W985="Empleado",W985="Familiar"),"Nombre del Empleado","N° Factura")</f>
        <v>N° Factura</v>
      </c>
      <c r="X988" s="228"/>
      <c r="Y988" s="89"/>
      <c r="Z988" s="169"/>
      <c r="AA988" s="227" t="str">
        <f>IF(OR(AA985="Empleado",AA985="Familiar"),"Nombre del Empleado","N° Factura")</f>
        <v>N° Factura</v>
      </c>
      <c r="AB988" s="228"/>
      <c r="AC988" s="89"/>
      <c r="AD988" s="56"/>
      <c r="AE988" s="240" t="s">
        <v>69</v>
      </c>
      <c r="AF988" s="230"/>
      <c r="AG988" s="161">
        <f t="array" aca="1" ref="AG988" ca="1">COUNTIFS(AP941:AP981, "💲", AY941:AY981, INDIRECT("AE" &amp; ROW())) + COUNTIFS(AP941:AP981, "📦", AY941:AY981, INDIRECT("AE" &amp; ROW())) + COUNTIFS(AP941:AP981, "✅", AY941:AY981, INDIRECT("AE" &amp; ROW()))</f>
        <v>0</v>
      </c>
      <c r="AH988" s="162">
        <f t="array" aca="1" ref="AH988" ca="1">COUNTIFS(AP941:AP981, "💲", AY941:AY981, INDIRECT("AE" &amp; ROW())) + COUNTIFS(AP941:AP981, "📦", AY941:AY981, INDIRECT("AE" &amp; ROW()))</f>
        <v>0</v>
      </c>
      <c r="AI988" s="139">
        <f t="array" aca="1" ref="AI988" ca="1">SUMIFS(AR941:AR981, AY941:AY981, INDIRECT("AE" &amp; ROW()), AP941:AP981, "💲") + SUMIFS(AR941:AR981, AY941:AY981, INDIRECT("AE" &amp; ROW()), AP941:AP981, "📦")</f>
        <v>0</v>
      </c>
      <c r="AJ988" s="66">
        <f t="array" aca="1" ref="AJ988" ca="1">(
    SUMIFS(AR941:AR981, AY941:AY981, INDIRECT("AE" &amp; ROW()), AP941:AP981, "💲") +
    SUMIFS(AR941:AR981, AY941:AY981, INDIRECT("AE" &amp; ROW()), AP941:AP981, "📦")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
        SUMIFS(AR941:AR981, AY941:AY981, INDIRECT("AE" &amp; ROW()), AP941:AP981, "💲", AS941:AS981, "Familiar") +
        SUMIFS(AR941:AR981, AY941:AY981, INDIRECT("AE" &amp; ROW()), AP941:AP981, "📦", AS941:AS981, "Familiar")
    ) / 2
)  -
(
    (
        SUMIFS(AR941:AR981, AY941:AY981, INDIRECT("AE" &amp; ROW()), AP941:AP981, "💲", AS941:AS981, "Exonerado ADH") +
        SUMIFS(AR941:AR981, AY941:AY981, INDIRECT("AE" &amp; ROW()), AP941:AP981, "📦", AS941:AS981, "Exonerado ADH")
    ) / 2
)  -
(
    (
        SUMIFS(AR941:AR981, AY941:AY981, INDIRECT("AE" &amp; ROW()), AP941:AP981, "💲", AS941:AS981, "Exonerado Doctor") +
        SUMIFS(AR941:AR981, AY941:AY981, INDIRECT("AE" &amp; ROW()), AP941:AP981, "📦", AS941:AS981, "Exonerado Doctor")
    ) / 2
)</f>
        <v>0</v>
      </c>
      <c r="AK988" s="139">
        <f t="array" aca="1" ref="AK988" ca="1">(
    SUMIFS(AR941:AR981, AY941:AY981, INDIRECT("AE" &amp; ROW()), AP941:AP981, "💲") +
    SUMIFS(AR941:AR981, AY941:AY981, INDIRECT("AE" &amp; ROW()), AP941:AP981, "📦")
) -
(
    SUMIFS(AR941:AR981, AY941:AY981, INDIRECT("AE" &amp; ROW()), AP941:AP981, "💲", AS941:AS981, "Familiar") +
    SUMIFS(AR941:AR981, AY941:AY981, INDIRECT("AE" &amp; ROW()), AP941:AP981, "📦", AS941:AS981, "Familiar")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SUMIFS(AR941:AR981, AY941:AY981, INDIRECT("AE" &amp; ROW()), AP941:AP981, "💲", AS941:AS981, "Exonerado ADH") +
    SUMIFS(AR941:AR981, AY941:AY981, INDIRECT("AE" &amp; ROW()), AP941:AP981, "📦", AS941:AS981, "Exonerado ADH")
) -
(
    (
        SUMIFS(AR941:AR981, AY941:AY981, INDIRECT("AE" &amp; ROW()), AP941:AP981, "💲", AS941:AS981, "Exonerado Doctor") +
        SUMIFS(AR941:AR981, AY941:AY981, INDIRECT("AE" &amp; ROW()), AP941:AP981, "📦", AS941:AS981, "Exonerado Doctor")
    ) / 2
) -
(
    (
        SUMIFS(AR941:AR981, AY941:AY981, INDIRECT("AE" &amp; ROW()), AP941:AP981, "💲", AS941:AS981, "") +
        SUMIFS(AR941:AR981, AY941:AY981, INDIRECT("AE" &amp; ROW()), AP941:AP981, "📦", AS941:AS981, "")
    ) / 2
)</f>
        <v>0</v>
      </c>
      <c r="AL988" s="140">
        <f t="array" aca="1" ref="AL988" ca="1">(
    SUMIFS(AR941:AR981, AY941:AY981, INDIRECT("AE" &amp; ROW()), AP941:AP981, "💲") +
    SUMIFS(AR941:AR981, AY941:AY981, INDIRECT("AE" &amp; ROW()), AP941:AP981, "📦")
) -
(
    (
        SUMIFS(AR941:AR981, AY941:AY981, INDIRECT("AE" &amp; ROW()), AP941:AP981, "💲", AS941:AS981, "Familiar") +
        SUMIFS(AR941:AR981, AY941:AY981, INDIRECT("AE" &amp; ROW()), AP941:AP981, "📦", AS941:AS981, "Familiar")
    ) / 2
) -
(
    (
        SUMIFS(AR941:AR981, AY941:AY981, INDIRECT("AE" &amp; ROW()), AP941:AP981, "💲", AS941:AS981, "Participante") +
        SUMIFS(AR941:AR981, AY941:AY981, INDIRECT("AE" &amp; ROW()), AP941:AP981, "📦", AS941:AS981, "Participante")
    ) / 2
) -
(
    (
        SUMIFS(AR941:AR981, AY941:AY981, INDIRECT("AE" &amp; ROW()), AP941:AP981, "💲", AS941:AS981, "Empleado") +
        SUMIFS(AR941:AR981, AY941:AY981, INDIRECT("AE" &amp; ROW()), AP941:AP981, "📦", AS941:AS981, "Empleado")
    ) / 2
) -
(
    (
        SUMIFS(AR941:AR981, AY941:AY981, INDIRECT("AE" &amp; ROW()), AP941:AP981, "💲", AS941:AS981, "Exonerado ADH") +
        SUMIFS(AR941:AR981, AY941:AY981, INDIRECT("AE" &amp; ROW()), AP941:AP981, "📦", AS941:AS981, "Exonerado ADH")
    ) / 2
) -
(
    SUMIFS(AR941:AR981, AY941:AY981, INDIRECT("AE" &amp; ROW()), AP941:AP981, "💲", AS941:AS981, "Exonerado Doctor") +
    SUMIFS(AR941:AR981, AY941:AY981, INDIRECT("AE" &amp; ROW()), AP941:AP981, "📦", AS941:AS981, "Exonerado Doctor")
) -
(
    (
        SUMIFS(AR941:AR981, AY941:AY981, INDIRECT("AE" &amp; ROW()), AP941:AP981, "💲", AS941:AS981, "") +
        SUMIFS(AR941:AR981, AY941:AY981, INDIRECT("AE" &amp; ROW()), AP941:AP981, "📦", AS941:AS981, "")
    ) / 2
)</f>
        <v>0</v>
      </c>
      <c r="AM988" s="56"/>
      <c r="AN988" s="56"/>
      <c r="AO988" s="56"/>
      <c r="AP988" s="56"/>
      <c r="AQ988" s="56"/>
      <c r="AR988" s="56"/>
      <c r="AS988" s="56"/>
      <c r="AT988" s="56"/>
      <c r="AU988" s="56"/>
      <c r="AV988" s="56"/>
      <c r="AW988" s="56"/>
      <c r="AX988" s="56"/>
      <c r="AY988" s="56"/>
      <c r="AZ988" s="56"/>
      <c r="BA988" s="56"/>
      <c r="BB988" s="56"/>
      <c r="BC988" s="56"/>
      <c r="BD988" s="56"/>
      <c r="BE988" s="56"/>
      <c r="BF988" s="56"/>
      <c r="BG988" s="56"/>
      <c r="BH988" s="56"/>
      <c r="BI988" s="56"/>
      <c r="BJ988" s="56"/>
      <c r="BK988" s="56"/>
      <c r="BL988" s="56"/>
      <c r="BM988" s="56"/>
      <c r="BN988" s="56"/>
    </row>
    <row r="989" spans="1:66" ht="11.25" customHeight="1">
      <c r="A989" s="222">
        <f>A985+$Q$13/1440</f>
        <v>0.83333333333333304</v>
      </c>
      <c r="B989" s="164"/>
      <c r="C989" s="204"/>
      <c r="D989" s="207"/>
      <c r="E989" s="177" t="s">
        <v>36</v>
      </c>
      <c r="F989" s="42" t="str">
        <f>IF(D989&lt;&gt;"", VLOOKUP(D989,'Base de Datos'!$A$2:$D1268,2,FALSE()),"")</f>
        <v/>
      </c>
      <c r="G989" s="204"/>
      <c r="H989" s="216"/>
      <c r="I989" s="177" t="s">
        <v>36</v>
      </c>
      <c r="J989" s="42" t="str">
        <f>IF(H989&lt;&gt;"", VLOOKUP(H989,'Base de Datos'!$A$2:$D1268,2,FALSE()),"")</f>
        <v/>
      </c>
      <c r="K989" s="204"/>
      <c r="L989" s="216"/>
      <c r="M989" s="177" t="s">
        <v>36</v>
      </c>
      <c r="N989" s="42" t="str">
        <f>IF(L989&lt;&gt;"", VLOOKUP(L989,'Base de Datos'!$A$2:$D1268,2,FALSE()),"")</f>
        <v/>
      </c>
      <c r="O989" s="165"/>
      <c r="P989" s="165"/>
      <c r="Q989" s="165"/>
      <c r="R989" s="166"/>
      <c r="S989" s="167"/>
      <c r="T989" s="45" t="s">
        <v>37</v>
      </c>
      <c r="U989" s="168"/>
      <c r="V989" s="169"/>
      <c r="W989" s="167"/>
      <c r="X989" s="45" t="s">
        <v>37</v>
      </c>
      <c r="Y989" s="168"/>
      <c r="Z989" s="169"/>
      <c r="AA989" s="167"/>
      <c r="AB989" s="45" t="s">
        <v>37</v>
      </c>
      <c r="AC989" s="168"/>
      <c r="AD989" s="56"/>
      <c r="AE989" s="232" t="s">
        <v>72</v>
      </c>
      <c r="AF989" s="230"/>
      <c r="AG989" s="90">
        <f t="array" aca="1" ref="AG989" ca="1">COUNTIFS(AP941:AP981, "💲", AY941:AY981, INDIRECT("AE" &amp; ROW())) + COUNTIFS(AP941:AP981, "📦", AY941:AY981, INDIRECT("AE" &amp; ROW())) + COUNTIFS(AP941:AP981, "✅", AY941:AY981, INDIRECT("AE" &amp; ROW()))</f>
        <v>0</v>
      </c>
      <c r="AH989" s="68">
        <f t="array" aca="1" ref="AH989" ca="1">COUNTIFS(AP941:AP981, "💲", AY941:AY981, INDIRECT("AE" &amp; ROW())) + COUNTIFS(AP941:AP981, "📦", AY941:AY981, INDIRECT("AE" &amp; ROW()))</f>
        <v>0</v>
      </c>
      <c r="AI989" s="139">
        <f t="array" aca="1" ref="AI989" ca="1">SUMIFS(AR941:AR981, AY941:AY981, INDIRECT("AE" &amp; ROW()), AP941:AP981, "💲") + SUMIFS(AR941:AR981, AY941:AY981, INDIRECT("AE" &amp; ROW()), AP941:AP981, "📦")</f>
        <v>0</v>
      </c>
      <c r="AJ989" s="139">
        <f t="array" aca="1" ref="AJ989" ca="1">(
    SUMIFS(AR941:AR981, AY941:AY981, INDIRECT("AE" &amp; ROW()), AP941:AP981, "💲") +
    SUMIFS(AR941:AR981, AY941:AY981, INDIRECT("AE" &amp; ROW()), AP941:AP981, "📦")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
        SUMIFS(AR941:AR981, AY941:AY981, INDIRECT("AE" &amp; ROW()), AP941:AP981, "💲", AS941:AS981, "Familiar") +
        SUMIFS(AR941:AR981, AY941:AY981, INDIRECT("AE" &amp; ROW()), AP941:AP981, "📦", AS941:AS981, "Familiar")
    ) / 2
)  -
(
    (
        SUMIFS(AR941:AR981, AY941:AY981, INDIRECT("AE" &amp; ROW()), AP941:AP981, "💲", AS941:AS981, "Exonerado ADH") +
        SUMIFS(AR941:AR981, AY941:AY981, INDIRECT("AE" &amp; ROW()), AP941:AP981, "📦", AS941:AS981, "Exonerado ADH")
    ) / 2
)  -
(
    (
        SUMIFS(AR941:AR981, AY941:AY981, INDIRECT("AE" &amp; ROW()), AP941:AP981, "💲", AS941:AS981, "Exonerado Doctor") +
        SUMIFS(AR941:AR981, AY941:AY981, INDIRECT("AE" &amp; ROW()), AP941:AP981, "📦", AS941:AS981, "Exonerado Doctor")
    ) / 2
)</f>
        <v>0</v>
      </c>
      <c r="AK989" s="139">
        <f t="array" aca="1" ref="AK989" ca="1">(
    SUMIFS(AR941:AR981, AY941:AY981, INDIRECT("AE" &amp; ROW()), AP941:AP981, "💲") +
    SUMIFS(AR941:AR981, AY941:AY981, INDIRECT("AE" &amp; ROW()), AP941:AP981, "📦")
) -
(
    SUMIFS(AR941:AR981, AY941:AY981, INDIRECT("AE" &amp; ROW()), AP941:AP981, "💲", AS941:AS981, "Familiar") +
    SUMIFS(AR941:AR981, AY941:AY981, INDIRECT("AE" &amp; ROW()), AP941:AP981, "📦", AS941:AS981, "Familiar")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SUMIFS(AR941:AR981, AY941:AY981, INDIRECT("AE" &amp; ROW()), AP941:AP981, "💲", AS941:AS981, "Exonerado ADH") +
    SUMIFS(AR941:AR981, AY941:AY981, INDIRECT("AE" &amp; ROW()), AP941:AP981, "📦", AS941:AS981, "Exonerado ADH")
) -
(
    (
        SUMIFS(AR941:AR981, AY941:AY981, INDIRECT("AE" &amp; ROW()), AP941:AP981, "💲", AS941:AS981, "Exonerado Doctor") +
        SUMIFS(AR941:AR981, AY941:AY981, INDIRECT("AE" &amp; ROW()), AP941:AP981, "📦", AS941:AS981, "Exonerado Doctor")
    ) / 2
) -
(
    (
        SUMIFS(AR941:AR981, AY941:AY981, INDIRECT("AE" &amp; ROW()), AP941:AP981, "💲", AS941:AS981, "") +
        SUMIFS(AR941:AR981, AY941:AY981, INDIRECT("AE" &amp; ROW()), AP941:AP981, "📦", AS941:AS981, "")
    ) / 2
)</f>
        <v>0</v>
      </c>
      <c r="AL989" s="140">
        <f t="array" aca="1" ref="AL989" ca="1">(
    SUMIFS(AR941:AR981, AY941:AY981, INDIRECT("AE" &amp; ROW()), AP941:AP981, "💲") +
    SUMIFS(AR941:AR981, AY941:AY981, INDIRECT("AE" &amp; ROW()), AP941:AP981, "📦")
) -
(
    (
        SUMIFS(AR941:AR981, AY941:AY981, INDIRECT("AE" &amp; ROW()), AP941:AP981, "💲", AS941:AS981, "Familiar") +
        SUMIFS(AR941:AR981, AY941:AY981, INDIRECT("AE" &amp; ROW()), AP941:AP981, "📦", AS941:AS981, "Familiar")
    ) / 2
) -
(
    (
        SUMIFS(AR941:AR981, AY941:AY981, INDIRECT("AE" &amp; ROW()), AP941:AP981, "💲", AS941:AS981, "Participante") +
        SUMIFS(AR941:AR981, AY941:AY981, INDIRECT("AE" &amp; ROW()), AP941:AP981, "📦", AS941:AS981, "Participante")
    ) / 2
) -
(
    (
        SUMIFS(AR941:AR981, AY941:AY981, INDIRECT("AE" &amp; ROW()), AP941:AP981, "💲", AS941:AS981, "Empleado") +
        SUMIFS(AR941:AR981, AY941:AY981, INDIRECT("AE" &amp; ROW()), AP941:AP981, "📦", AS941:AS981, "Empleado")
    ) / 2
) -
(
    (
        SUMIFS(AR941:AR981, AY941:AY981, INDIRECT("AE" &amp; ROW()), AP941:AP981, "💲", AS941:AS981, "Exonerado ADH") +
        SUMIFS(AR941:AR981, AY941:AY981, INDIRECT("AE" &amp; ROW()), AP941:AP981, "📦", AS941:AS981, "Exonerado ADH")
    ) / 2
) -
(
    SUMIFS(AR941:AR981, AY941:AY981, INDIRECT("AE" &amp; ROW()), AP941:AP981, "💲", AS941:AS981, "Exonerado Doctor") +
    SUMIFS(AR941:AR981, AY941:AY981, INDIRECT("AE" &amp; ROW()), AP941:AP981, "📦", AS941:AS981, "Exonerado Doctor")
) -
(
    (
        SUMIFS(AR941:AR981, AY941:AY981, INDIRECT("AE" &amp; ROW()), AP941:AP981, "💲", AS941:AS981, "") +
        SUMIFS(AR941:AR981, AY941:AY981, INDIRECT("AE" &amp; ROW()), AP941:AP981, "📦", AS941:AS981, "")
    ) / 2
)</f>
        <v>0</v>
      </c>
      <c r="AM989" s="56"/>
      <c r="AN989" s="56"/>
      <c r="AO989" s="56"/>
      <c r="AP989" s="56"/>
      <c r="AQ989" s="56"/>
      <c r="AR989" s="56"/>
      <c r="AS989" s="56"/>
      <c r="AT989" s="56"/>
      <c r="AU989" s="56"/>
      <c r="AV989" s="56"/>
      <c r="AW989" s="56"/>
      <c r="AX989" s="56"/>
      <c r="AY989" s="56"/>
      <c r="AZ989" s="56"/>
      <c r="BA989" s="56"/>
      <c r="BB989" s="56"/>
      <c r="BC989" s="56"/>
      <c r="BD989" s="56"/>
      <c r="BE989" s="56"/>
      <c r="BF989" s="56"/>
      <c r="BG989" s="56"/>
      <c r="BH989" s="56"/>
      <c r="BI989" s="56"/>
      <c r="BJ989" s="56"/>
      <c r="BK989" s="56"/>
      <c r="BL989" s="56"/>
      <c r="BM989" s="56"/>
      <c r="BN989" s="56"/>
    </row>
    <row r="990" spans="1:66" ht="11.25" customHeight="1">
      <c r="A990" s="220"/>
      <c r="B990" s="164"/>
      <c r="C990" s="205"/>
      <c r="D990" s="208"/>
      <c r="E990" s="178" t="s">
        <v>42</v>
      </c>
      <c r="F990" s="58" t="str">
        <f>IF(D989&lt;&gt;"", VLOOKUP(D989,'Base de Datos'!$A$2:$D1268,3,FALSE()),"")</f>
        <v/>
      </c>
      <c r="G990" s="205"/>
      <c r="H990" s="208"/>
      <c r="I990" s="178" t="s">
        <v>42</v>
      </c>
      <c r="J990" s="58" t="str">
        <f>IF(H989&lt;&gt;"", VLOOKUP(H989,'Base de Datos'!$A$2:$D1268,3,FALSE()),"")</f>
        <v/>
      </c>
      <c r="K990" s="205"/>
      <c r="L990" s="208"/>
      <c r="M990" s="178" t="s">
        <v>42</v>
      </c>
      <c r="N990" s="58" t="str">
        <f>IF(L989&lt;&gt;"", VLOOKUP(L989,'Base de Datos'!$A$2:$D1268,3,FALSE()),"")</f>
        <v/>
      </c>
      <c r="O990" s="165"/>
      <c r="P990" s="165"/>
      <c r="Q990" s="165"/>
      <c r="R990" s="166"/>
      <c r="S990" s="231"/>
      <c r="T990" s="230"/>
      <c r="U990" s="170"/>
      <c r="V990" s="169"/>
      <c r="W990" s="231"/>
      <c r="X990" s="230"/>
      <c r="Y990" s="170"/>
      <c r="Z990" s="169"/>
      <c r="AA990" s="231"/>
      <c r="AB990" s="230"/>
      <c r="AC990" s="170"/>
      <c r="AD990" s="56"/>
      <c r="AE990" s="232" t="s">
        <v>75</v>
      </c>
      <c r="AF990" s="230"/>
      <c r="AG990" s="90">
        <f t="array" aca="1" ref="AG990" ca="1">COUNTIFS(AP941:AP981, "💲", AY941:AY981, INDIRECT("AE" &amp; ROW())) + COUNTIFS(AP941:AP981, "📦", AY941:AY981, INDIRECT("AE" &amp; ROW())) + COUNTIFS(AP941:AP981, "✅", AY941:AY981, INDIRECT("AE" &amp; ROW()))</f>
        <v>0</v>
      </c>
      <c r="AH990" s="68">
        <f t="array" aca="1" ref="AH990" ca="1">COUNTIFS(AP941:AP981, "💲", AY941:AY981, INDIRECT("AE" &amp; ROW())) + COUNTIFS(AP941:AP981, "📦", AY941:AY981, INDIRECT("AE" &amp; ROW()))</f>
        <v>0</v>
      </c>
      <c r="AI990" s="139">
        <f t="array" aca="1" ref="AI990" ca="1">SUMIFS(AR941:AR981, AY941:AY981, INDIRECT("AE" &amp; ROW()), AP941:AP981, "💲") + SUMIFS(AR941:AR981, AY941:AY981, INDIRECT("AE" &amp; ROW()), AP941:AP981, "📦")</f>
        <v>0</v>
      </c>
      <c r="AJ990" s="139">
        <f t="array" aca="1" ref="AJ990" ca="1">(
    SUMIFS(AR941:AR981, AY941:AY981, INDIRECT("AE" &amp; ROW()), AP941:AP981, "💲") +
    SUMIFS(AR941:AR981, AY941:AY981, INDIRECT("AE" &amp; ROW()), AP941:AP981, "📦")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
        SUMIFS(AR941:AR981, AY941:AY981, INDIRECT("AE" &amp; ROW()), AP941:AP981, "💲", AS941:AS981, "Familiar") +
        SUMIFS(AR941:AR981, AY941:AY981, INDIRECT("AE" &amp; ROW()), AP941:AP981, "📦", AS941:AS981, "Familiar")
    ) / 2
)  -
(
    (
        SUMIFS(AR941:AR981, AY941:AY981, INDIRECT("AE" &amp; ROW()), AP941:AP981, "💲", AS941:AS981, "Exonerado ADH") +
        SUMIFS(AR941:AR981, AY941:AY981, INDIRECT("AE" &amp; ROW()), AP941:AP981, "📦", AS941:AS981, "Exonerado ADH")
    ) / 2
)  -
(
    (
        SUMIFS(AR941:AR981, AY941:AY981, INDIRECT("AE" &amp; ROW()), AP941:AP981, "💲", AS941:AS981, "Exonerado Doctor") +
        SUMIFS(AR941:AR981, AY941:AY981, INDIRECT("AE" &amp; ROW()), AP941:AP981, "📦", AS941:AS981, "Exonerado Doctor")
    ) / 2
)</f>
        <v>0</v>
      </c>
      <c r="AK990" s="139">
        <f t="array" aca="1" ref="AK990" ca="1">(
    SUMIFS(AR941:AR981, AY941:AY981, INDIRECT("AE" &amp; ROW()), AP941:AP981, "💲") +
    SUMIFS(AR941:AR981, AY941:AY981, INDIRECT("AE" &amp; ROW()), AP941:AP981, "📦")
) -
(
    SUMIFS(AR941:AR981, AY941:AY981, INDIRECT("AE" &amp; ROW()), AP941:AP981, "💲", AS941:AS981, "Familiar") +
    SUMIFS(AR941:AR981, AY941:AY981, INDIRECT("AE" &amp; ROW()), AP941:AP981, "📦", AS941:AS981, "Familiar")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SUMIFS(AR941:AR981, AY941:AY981, INDIRECT("AE" &amp; ROW()), AP941:AP981, "💲", AS941:AS981, "Exonerado ADH") +
    SUMIFS(AR941:AR981, AY941:AY981, INDIRECT("AE" &amp; ROW()), AP941:AP981, "📦", AS941:AS981, "Exonerado ADH")
) -
(
    (
        SUMIFS(AR941:AR981, AY941:AY981, INDIRECT("AE" &amp; ROW()), AP941:AP981, "💲", AS941:AS981, "Exonerado Doctor") +
        SUMIFS(AR941:AR981, AY941:AY981, INDIRECT("AE" &amp; ROW()), AP941:AP981, "📦", AS941:AS981, "Exonerado Doctor")
    ) / 2
) -
(
    (
        SUMIFS(AR941:AR981, AY941:AY981, INDIRECT("AE" &amp; ROW()), AP941:AP981, "💲", AS941:AS981, "") +
        SUMIFS(AR941:AR981, AY941:AY981, INDIRECT("AE" &amp; ROW()), AP941:AP981, "📦", AS941:AS981, "")
    ) / 2
)</f>
        <v>0</v>
      </c>
      <c r="AL990" s="140">
        <f t="array" aca="1" ref="AL990" ca="1">(
    SUMIFS(AR941:AR981, AY941:AY981, INDIRECT("AE" &amp; ROW()), AP941:AP981, "💲") +
    SUMIFS(AR941:AR981, AY941:AY981, INDIRECT("AE" &amp; ROW()), AP941:AP981, "📦")
) -
(
    (
        SUMIFS(AR941:AR981, AY941:AY981, INDIRECT("AE" &amp; ROW()), AP941:AP981, "💲", AS941:AS981, "Familiar") +
        SUMIFS(AR941:AR981, AY941:AY981, INDIRECT("AE" &amp; ROW()), AP941:AP981, "📦", AS941:AS981, "Familiar")
    ) / 2
) -
(
    (
        SUMIFS(AR941:AR981, AY941:AY981, INDIRECT("AE" &amp; ROW()), AP941:AP981, "💲", AS941:AS981, "Participante") +
        SUMIFS(AR941:AR981, AY941:AY981, INDIRECT("AE" &amp; ROW()), AP941:AP981, "📦", AS941:AS981, "Participante")
    ) / 2
) -
(
    (
        SUMIFS(AR941:AR981, AY941:AY981, INDIRECT("AE" &amp; ROW()), AP941:AP981, "💲", AS941:AS981, "Empleado") +
        SUMIFS(AR941:AR981, AY941:AY981, INDIRECT("AE" &amp; ROW()), AP941:AP981, "📦", AS941:AS981, "Empleado")
    ) / 2
) -
(
    (
        SUMIFS(AR941:AR981, AY941:AY981, INDIRECT("AE" &amp; ROW()), AP941:AP981, "💲", AS941:AS981, "Exonerado ADH") +
        SUMIFS(AR941:AR981, AY941:AY981, INDIRECT("AE" &amp; ROW()), AP941:AP981, "📦", AS941:AS981, "Exonerado ADH")
    ) / 2
) -
(
    SUMIFS(AR941:AR981, AY941:AY981, INDIRECT("AE" &amp; ROW()), AP941:AP981, "💲", AS941:AS981, "Exonerado Doctor") +
    SUMIFS(AR941:AR981, AY941:AY981, INDIRECT("AE" &amp; ROW()), AP941:AP981, "📦", AS941:AS981, "Exonerado Doctor")
) -
(
    (
        SUMIFS(AR941:AR981, AY941:AY981, INDIRECT("AE" &amp; ROW()), AP941:AP981, "💲", AS941:AS981, "") +
        SUMIFS(AR941:AR981, AY941:AY981, INDIRECT("AE" &amp; ROW()), AP941:AP981, "📦", AS941:AS981, "")
    ) / 2
)</f>
        <v>0</v>
      </c>
      <c r="AM990" s="56"/>
      <c r="AN990" s="56"/>
      <c r="AO990" s="56"/>
      <c r="AP990" s="56"/>
      <c r="AQ990" s="56"/>
      <c r="AR990" s="56"/>
      <c r="AS990" s="56"/>
      <c r="AT990" s="56"/>
      <c r="AU990" s="56"/>
      <c r="AV990" s="56"/>
      <c r="AW990" s="56"/>
      <c r="AX990" s="56"/>
      <c r="AY990" s="56"/>
      <c r="AZ990" s="56"/>
      <c r="BA990" s="56"/>
      <c r="BB990" s="56"/>
      <c r="BC990" s="56"/>
      <c r="BD990" s="56"/>
      <c r="BE990" s="56"/>
      <c r="BF990" s="56"/>
      <c r="BG990" s="56"/>
      <c r="BH990" s="56"/>
      <c r="BI990" s="56"/>
      <c r="BJ990" s="56"/>
      <c r="BK990" s="56"/>
      <c r="BL990" s="56"/>
      <c r="BM990" s="56"/>
      <c r="BN990" s="56"/>
    </row>
    <row r="991" spans="1:66" ht="11.25" customHeight="1">
      <c r="A991" s="220"/>
      <c r="B991" s="164"/>
      <c r="C991" s="205"/>
      <c r="D991" s="208"/>
      <c r="E991" s="178" t="s">
        <v>44</v>
      </c>
      <c r="F991" s="58" t="str">
        <f>IF(D989&lt;&gt;"", VLOOKUP(D989,'Base de Datos'!$A$2:$D1268,4,FALSE()),"")</f>
        <v/>
      </c>
      <c r="G991" s="205"/>
      <c r="H991" s="208"/>
      <c r="I991" s="178" t="s">
        <v>44</v>
      </c>
      <c r="J991" s="58" t="str">
        <f>IF(H989&lt;&gt;"", VLOOKUP(H989,'Base de Datos'!$A$2:$D1268,4,FALSE()),"")</f>
        <v/>
      </c>
      <c r="K991" s="205"/>
      <c r="L991" s="208"/>
      <c r="M991" s="178" t="s">
        <v>44</v>
      </c>
      <c r="N991" s="58" t="str">
        <f>IF(L989&lt;&gt;"", VLOOKUP(L989,'Base de Datos'!$A$2:$D1268,4,FALSE()),"")</f>
        <v/>
      </c>
      <c r="O991" s="165"/>
      <c r="P991" s="165"/>
      <c r="Q991" s="165"/>
      <c r="R991" s="166"/>
      <c r="S991" s="231"/>
      <c r="T991" s="230"/>
      <c r="U991" s="170"/>
      <c r="V991" s="169"/>
      <c r="W991" s="231"/>
      <c r="X991" s="230"/>
      <c r="Y991" s="170"/>
      <c r="Z991" s="169"/>
      <c r="AA991" s="231"/>
      <c r="AB991" s="230"/>
      <c r="AC991" s="170"/>
      <c r="AD991" s="56"/>
      <c r="AE991" s="232" t="s">
        <v>77</v>
      </c>
      <c r="AF991" s="230"/>
      <c r="AG991" s="90">
        <f t="array" aca="1" ref="AG991" ca="1">COUNTIFS(AP941:AP981, "💲", AY941:AY981, INDIRECT("AE" &amp; ROW())) + COUNTIFS(AP941:AP981, "📦", AY941:AY981, INDIRECT("AE" &amp; ROW())) + COUNTIFS(AP941:AP981, "✅", AY941:AY981, INDIRECT("AE" &amp; ROW()))</f>
        <v>0</v>
      </c>
      <c r="AH991" s="68">
        <f t="array" aca="1" ref="AH991" ca="1">COUNTIFS(AP941:AP981, "💲", AY941:AY981, INDIRECT("AE" &amp; ROW())) + COUNTIFS(AP941:AP981, "📦", AY941:AY981, INDIRECT("AE" &amp; ROW()))</f>
        <v>0</v>
      </c>
      <c r="AI991" s="139">
        <f t="array" aca="1" ref="AI991" ca="1">SUMIFS(AR941:AR981, AY941:AY981, INDIRECT("AE" &amp; ROW()), AP941:AP981, "💲") + SUMIFS(AR941:AR981, AY941:AY981, INDIRECT("AE" &amp; ROW()), AP941:AP981, "📦")</f>
        <v>0</v>
      </c>
      <c r="AJ991" s="139">
        <f t="array" aca="1" ref="AJ991" ca="1">(
    SUMIFS(AR941:AR981, AY941:AY981, INDIRECT("AE" &amp; ROW()), AP941:AP981, "💲") +
    SUMIFS(AR941:AR981, AY941:AY981, INDIRECT("AE" &amp; ROW()), AP941:AP981, "📦")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
        SUMIFS(AR941:AR981, AY941:AY981, INDIRECT("AE" &amp; ROW()), AP941:AP981, "💲", AS941:AS981, "Familiar") +
        SUMIFS(AR941:AR981, AY941:AY981, INDIRECT("AE" &amp; ROW()), AP941:AP981, "📦", AS941:AS981, "Familiar")
    ) / 2
)  -
(
    (
        SUMIFS(AR941:AR981, AY941:AY981, INDIRECT("AE" &amp; ROW()), AP941:AP981, "💲", AS941:AS981, "Exonerado ADH") +
        SUMIFS(AR941:AR981, AY941:AY981, INDIRECT("AE" &amp; ROW()), AP941:AP981, "📦", AS941:AS981, "Exonerado ADH")
    ) / 2
)  -
(
    (
        SUMIFS(AR941:AR981, AY941:AY981, INDIRECT("AE" &amp; ROW()), AP941:AP981, "💲", AS941:AS981, "Exonerado Doctor") +
        SUMIFS(AR941:AR981, AY941:AY981, INDIRECT("AE" &amp; ROW()), AP941:AP981, "📦", AS941:AS981, "Exonerado Doctor")
    ) / 2
)</f>
        <v>0</v>
      </c>
      <c r="AK991" s="139">
        <f t="array" aca="1" ref="AK991" ca="1">(
    SUMIFS(AR941:AR981, AY941:AY981, INDIRECT("AE" &amp; ROW()), AP941:AP981, "💲") +
    SUMIFS(AR941:AR981, AY941:AY981, INDIRECT("AE" &amp; ROW()), AP941:AP981, "📦")
) -
(
    SUMIFS(AR941:AR981, AY941:AY981, INDIRECT("AE" &amp; ROW()), AP941:AP981, "💲", AS941:AS981, "Familiar") +
    SUMIFS(AR941:AR981, AY941:AY981, INDIRECT("AE" &amp; ROW()), AP941:AP981, "📦", AS941:AS981, "Familiar")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SUMIFS(AR941:AR981, AY941:AY981, INDIRECT("AE" &amp; ROW()), AP941:AP981, "💲", AS941:AS981, "Exonerado ADH") +
    SUMIFS(AR941:AR981, AY941:AY981, INDIRECT("AE" &amp; ROW()), AP941:AP981, "📦", AS941:AS981, "Exonerado ADH")
) -
(
    (
        SUMIFS(AR941:AR981, AY941:AY981, INDIRECT("AE" &amp; ROW()), AP941:AP981, "💲", AS941:AS981, "Exonerado Doctor") +
        SUMIFS(AR941:AR981, AY941:AY981, INDIRECT("AE" &amp; ROW()), AP941:AP981, "📦", AS941:AS981, "Exonerado Doctor")
    ) / 2
) -
(
    (
        SUMIFS(AR941:AR981, AY941:AY981, INDIRECT("AE" &amp; ROW()), AP941:AP981, "💲", AS941:AS981, "") +
        SUMIFS(AR941:AR981, AY941:AY981, INDIRECT("AE" &amp; ROW()), AP941:AP981, "📦", AS941:AS981, "")
    ) / 2
)</f>
        <v>0</v>
      </c>
      <c r="AL991" s="140">
        <f t="array" aca="1" ref="AL991" ca="1">(
    SUMIFS(AR941:AR981, AY941:AY981, INDIRECT("AE" &amp; ROW()), AP941:AP981, "💲") +
    SUMIFS(AR941:AR981, AY941:AY981, INDIRECT("AE" &amp; ROW()), AP941:AP981, "📦")
) -
(
    (
        SUMIFS(AR941:AR981, AY941:AY981, INDIRECT("AE" &amp; ROW()), AP941:AP981, "💲", AS941:AS981, "Familiar") +
        SUMIFS(AR941:AR981, AY941:AY981, INDIRECT("AE" &amp; ROW()), AP941:AP981, "📦", AS941:AS981, "Familiar")
    ) / 2
) -
(
    (
        SUMIFS(AR941:AR981, AY941:AY981, INDIRECT("AE" &amp; ROW()), AP941:AP981, "💲", AS941:AS981, "Participante") +
        SUMIFS(AR941:AR981, AY941:AY981, INDIRECT("AE" &amp; ROW()), AP941:AP981, "📦", AS941:AS981, "Participante")
    ) / 2
) -
(
    (
        SUMIFS(AR941:AR981, AY941:AY981, INDIRECT("AE" &amp; ROW()), AP941:AP981, "💲", AS941:AS981, "Empleado") +
        SUMIFS(AR941:AR981, AY941:AY981, INDIRECT("AE" &amp; ROW()), AP941:AP981, "📦", AS941:AS981, "Empleado")
    ) / 2
) -
(
    (
        SUMIFS(AR941:AR981, AY941:AY981, INDIRECT("AE" &amp; ROW()), AP941:AP981, "💲", AS941:AS981, "Exonerado ADH") +
        SUMIFS(AR941:AR981, AY941:AY981, INDIRECT("AE" &amp; ROW()), AP941:AP981, "📦", AS941:AS981, "Exonerado ADH")
    ) / 2
) -
(
    SUMIFS(AR941:AR981, AY941:AY981, INDIRECT("AE" &amp; ROW()), AP941:AP981, "💲", AS941:AS981, "Exonerado Doctor") +
    SUMIFS(AR941:AR981, AY941:AY981, INDIRECT("AE" &amp; ROW()), AP941:AP981, "📦", AS941:AS981, "Exonerado Doctor")
) -
(
    (
        SUMIFS(AR941:AR981, AY941:AY981, INDIRECT("AE" &amp; ROW()), AP941:AP981, "💲", AS941:AS981, "") +
        SUMIFS(AR941:AR981, AY941:AY981, INDIRECT("AE" &amp; ROW()), AP941:AP981, "📦", AS941:AS981, "")
    ) / 2
)</f>
        <v>0</v>
      </c>
      <c r="AM991" s="56"/>
      <c r="AN991" s="56"/>
      <c r="AO991" s="56"/>
      <c r="AP991" s="56"/>
      <c r="AQ991" s="56"/>
      <c r="AR991" s="56"/>
      <c r="AS991" s="56"/>
      <c r="AT991" s="56"/>
      <c r="AU991" s="56"/>
      <c r="AV991" s="56"/>
      <c r="AW991" s="56"/>
      <c r="AX991" s="56"/>
      <c r="AY991" s="56"/>
      <c r="AZ991" s="56"/>
      <c r="BA991" s="56"/>
      <c r="BB991" s="56"/>
      <c r="BC991" s="56"/>
      <c r="BD991" s="56"/>
      <c r="BE991" s="56"/>
      <c r="BF991" s="56"/>
      <c r="BG991" s="56"/>
      <c r="BH991" s="56"/>
      <c r="BI991" s="56"/>
      <c r="BJ991" s="56"/>
      <c r="BK991" s="56"/>
      <c r="BL991" s="56"/>
      <c r="BM991" s="56"/>
      <c r="BN991" s="56"/>
    </row>
    <row r="992" spans="1:66" ht="11.25" customHeight="1">
      <c r="A992" s="221"/>
      <c r="B992" s="164"/>
      <c r="C992" s="206"/>
      <c r="D992" s="209"/>
      <c r="E992" s="179" t="s">
        <v>46</v>
      </c>
      <c r="F992" s="183"/>
      <c r="G992" s="206"/>
      <c r="H992" s="209"/>
      <c r="I992" s="179" t="s">
        <v>46</v>
      </c>
      <c r="J992" s="183"/>
      <c r="K992" s="206"/>
      <c r="L992" s="209"/>
      <c r="M992" s="179" t="s">
        <v>46</v>
      </c>
      <c r="N992" s="183"/>
      <c r="O992" s="165"/>
      <c r="P992" s="165"/>
      <c r="Q992" s="165"/>
      <c r="R992" s="166"/>
      <c r="S992" s="227" t="str">
        <f>IF(OR(S989="Empleado",S989="Familiar"),"Nombre del Empleado","N° Factura")</f>
        <v>N° Factura</v>
      </c>
      <c r="T992" s="228"/>
      <c r="U992" s="89"/>
      <c r="V992" s="169"/>
      <c r="W992" s="227" t="str">
        <f>IF(OR(W989="Empleado",W989="Familiar"),"Nombre del Empleado","N° Factura")</f>
        <v>N° Factura</v>
      </c>
      <c r="X992" s="228"/>
      <c r="Y992" s="89"/>
      <c r="Z992" s="169"/>
      <c r="AA992" s="227" t="str">
        <f>IF(OR(AA989="Empleado",AA989="Familiar"),"Nombre del Empleado","N° Factura")</f>
        <v>N° Factura</v>
      </c>
      <c r="AB992" s="228"/>
      <c r="AC992" s="89"/>
      <c r="AD992" s="56"/>
      <c r="AE992" s="233" t="s">
        <v>80</v>
      </c>
      <c r="AF992" s="228"/>
      <c r="AG992" s="143">
        <f t="array" aca="1" ref="AG992" ca="1">COUNTIFS(AP941:AP981, "💲", AY941:AY981, INDIRECT("AE" &amp; ROW())) + COUNTIFS(AP941:AP981, "📦", AY941:AY981, INDIRECT("AE" &amp; ROW())) + COUNTIFS(AP941:AP981, "✅", AY941:AY981, INDIRECT("AE" &amp; ROW()))</f>
        <v>0</v>
      </c>
      <c r="AH992" s="144">
        <f t="array" aca="1" ref="AH992" ca="1">COUNTIFS(AP941:AP981, "💲", AY941:AY981, INDIRECT("AE" &amp; ROW())) + COUNTIFS(AP941:AP981, "📦", AY941:AY981, INDIRECT("AE" &amp; ROW()))</f>
        <v>0</v>
      </c>
      <c r="AI992" s="145">
        <f t="array" aca="1" ref="AI992" ca="1">SUMIFS(AR941:AR981, AY941:AY981, INDIRECT("AE" &amp; ROW()), AP941:AP981, "💲") + SUMIFS(AR941:AR981, AY941:AY981, INDIRECT("AE" &amp; ROW()), AP941:AP981, "📦")</f>
        <v>0</v>
      </c>
      <c r="AJ992" s="145">
        <f t="array" aca="1" ref="AJ992" ca="1">(
    SUMIFS(AR941:AR981, AY941:AY981, INDIRECT("AE" &amp; ROW()), AP941:AP981, "💲") +
    SUMIFS(AR941:AR981, AY941:AY981, INDIRECT("AE" &amp; ROW()), AP941:AP981, "📦")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
        SUMIFS(AR941:AR981, AY941:AY981, INDIRECT("AE" &amp; ROW()), AP941:AP981, "💲", AS941:AS981, "Familiar") +
        SUMIFS(AR941:AR981, AY941:AY981, INDIRECT("AE" &amp; ROW()), AP941:AP981, "📦", AS941:AS981, "Familiar")
    ) / 2
)  -
(
    (
        SUMIFS(AR941:AR981, AY941:AY981, INDIRECT("AE" &amp; ROW()), AP941:AP981, "💲", AS941:AS981, "Exonerado ADH") +
        SUMIFS(AR941:AR981, AY941:AY981, INDIRECT("AE" &amp; ROW()), AP941:AP981, "📦", AS941:AS981, "Exonerado ADH")
    ) / 2
)  -
(
    (
        SUMIFS(AR941:AR981, AY941:AY981, INDIRECT("AE" &amp; ROW()), AP941:AP981, "💲", AS941:AS981, "Exonerado Doctor") +
        SUMIFS(AR941:AR981, AY941:AY981, INDIRECT("AE" &amp; ROW()), AP941:AP981, "📦", AS941:AS981, "Exonerado Doctor")
    ) / 2
)</f>
        <v>0</v>
      </c>
      <c r="AK992" s="145">
        <f t="array" aca="1" ref="AK992" ca="1">(
    SUMIFS(AR941:AR981, AY941:AY981, INDIRECT("AE" &amp; ROW()), AP941:AP981, "💲") +
    SUMIFS(AR941:AR981, AY941:AY981, INDIRECT("AE" &amp; ROW()), AP941:AP981, "📦")
) -
(
    SUMIFS(AR941:AR981, AY941:AY981, INDIRECT("AE" &amp; ROW()), AP941:AP981, "💲", AS941:AS981, "Familiar") +
    SUMIFS(AR941:AR981, AY941:AY981, INDIRECT("AE" &amp; ROW()), AP941:AP981, "📦", AS941:AS981, "Familiar")
) -
(
    SUMIFS(AR941:AR981, AY941:AY981, INDIRECT("AE" &amp; ROW()), AP941:AP981, "💲", AS941:AS981, "Participante") +
    SUMIFS(AR941:AR981, AY941:AY981, INDIRECT("AE" &amp; ROW()), AP941:AP981, "📦", AS941:AS981, "Participante")
)  -
(
    SUMIFS(AR941:AR981, AY941:AY981, INDIRECT("AE" &amp; ROW()), AP941:AP981, "💲", AS941:AS981, "Empleado") +
    SUMIFS(AR941:AR981, AY941:AY981, INDIRECT("AE" &amp; ROW()), AP941:AP981, "📦", AS941:AS981, "Empleado")
) -
(
    SUMIFS(AR941:AR981, AY941:AY981, INDIRECT("AE" &amp; ROW()), AP941:AP981, "💲", AS941:AS981, "Exonerado ADH") +
    SUMIFS(AR941:AR981, AY941:AY981, INDIRECT("AE" &amp; ROW()), AP941:AP981, "📦", AS941:AS981, "Exonerado ADH")
) -
(
    (
        SUMIFS(AR941:AR981, AY941:AY981, INDIRECT("AE" &amp; ROW()), AP941:AP981, "💲", AS941:AS981, "Exonerado Doctor") +
        SUMIFS(AR941:AR981, AY941:AY981, INDIRECT("AE" &amp; ROW()), AP941:AP981, "📦", AS941:AS981, "Exonerado Doctor")
    ) / 2
) -
(
    (
        SUMIFS(AR941:AR981, AY941:AY981, INDIRECT("AE" &amp; ROW()), AP941:AP981, "💲", AS941:AS981, "") +
        SUMIFS(AR941:AR981, AY941:AY981, INDIRECT("AE" &amp; ROW()), AP941:AP981, "📦", AS941:AS981, "")
    ) / 2
)</f>
        <v>0</v>
      </c>
      <c r="AL992" s="146">
        <f t="array" aca="1" ref="AL992" ca="1">(
    SUMIFS(AR941:AR981, AY941:AY981, INDIRECT("AE" &amp; ROW()), AP941:AP981, "💲") +
    SUMIFS(AR941:AR981, AY941:AY981, INDIRECT("AE" &amp; ROW()), AP941:AP981, "📦")
) -
(
    (
        SUMIFS(AR941:AR981, AY941:AY981, INDIRECT("AE" &amp; ROW()), AP941:AP981, "💲", AS941:AS981, "Familiar") +
        SUMIFS(AR941:AR981, AY941:AY981, INDIRECT("AE" &amp; ROW()), AP941:AP981, "📦", AS941:AS981, "Familiar")
    ) / 2
) -
(
    (
        SUMIFS(AR941:AR981, AY941:AY981, INDIRECT("AE" &amp; ROW()), AP941:AP981, "💲", AS941:AS981, "Participante") +
        SUMIFS(AR941:AR981, AY941:AY981, INDIRECT("AE" &amp; ROW()), AP941:AP981, "📦", AS941:AS981, "Participante")
    ) / 2
) -
(
    (
        SUMIFS(AR941:AR981, AY941:AY981, INDIRECT("AE" &amp; ROW()), AP941:AP981, "💲", AS941:AS981, "Empleado") +
        SUMIFS(AR941:AR981, AY941:AY981, INDIRECT("AE" &amp; ROW()), AP941:AP981, "📦", AS941:AS981, "Empleado")
    ) / 2
) -
(
    (
        SUMIFS(AR941:AR981, AY941:AY981, INDIRECT("AE" &amp; ROW()), AP941:AP981, "💲", AS941:AS981, "Exonerado ADH") +
        SUMIFS(AR941:AR981, AY941:AY981, INDIRECT("AE" &amp; ROW()), AP941:AP981, "📦", AS941:AS981, "Exonerado ADH")
    ) / 2
) -
(
    SUMIFS(AR941:AR981, AY941:AY981, INDIRECT("AE" &amp; ROW()), AP941:AP981, "💲", AS941:AS981, "Exonerado Doctor") +
    SUMIFS(AR941:AR981, AY941:AY981, INDIRECT("AE" &amp; ROW()), AP941:AP981, "📦", AS941:AS981, "Exonerado Doctor")
) -
(
    (
        SUMIFS(AR941:AR981, AY941:AY981, INDIRECT("AE" &amp; ROW()), AP941:AP981, "💲", AS941:AS981, "") +
        SUMIFS(AR941:AR981, AY941:AY981, INDIRECT("AE" &amp; ROW()), AP941:AP981, "📦", AS941:AS981, "")
    ) / 2
)</f>
        <v>0</v>
      </c>
      <c r="AM992" s="56"/>
      <c r="AN992" s="56"/>
      <c r="AO992" s="56"/>
      <c r="AP992" s="56"/>
      <c r="AQ992" s="56"/>
      <c r="AR992" s="56"/>
      <c r="AS992" s="56"/>
      <c r="AT992" s="56"/>
      <c r="AU992" s="56"/>
      <c r="AV992" s="56"/>
      <c r="AW992" s="56"/>
      <c r="AX992" s="56"/>
      <c r="AY992" s="56"/>
      <c r="AZ992" s="56"/>
      <c r="BA992" s="56"/>
      <c r="BB992" s="56"/>
      <c r="BC992" s="56"/>
      <c r="BD992" s="56"/>
      <c r="BE992" s="56"/>
      <c r="BF992" s="56"/>
      <c r="BG992" s="56"/>
      <c r="BH992" s="56"/>
      <c r="BI992" s="56"/>
      <c r="BJ992" s="56"/>
      <c r="BK992" s="56"/>
      <c r="BL992" s="56"/>
      <c r="BM992" s="56"/>
      <c r="BN992" s="56"/>
    </row>
    <row r="993" spans="1:66" ht="11.25" customHeight="1">
      <c r="A993" s="3"/>
      <c r="B993" s="3"/>
      <c r="C993" s="3"/>
      <c r="D993" s="3"/>
      <c r="E993" s="3"/>
      <c r="F993" s="3"/>
      <c r="G993" s="3"/>
      <c r="H993" s="3"/>
      <c r="I993" s="3"/>
      <c r="J993" s="3"/>
      <c r="K993" s="3"/>
      <c r="L993" s="3"/>
      <c r="M993" s="3"/>
      <c r="N993" s="3"/>
      <c r="O993" s="1"/>
      <c r="P993" s="3"/>
      <c r="Q993" s="3"/>
      <c r="R993" s="15"/>
      <c r="S993" s="16"/>
      <c r="T993" s="16"/>
      <c r="U993" s="173"/>
      <c r="V993" s="6"/>
      <c r="W993" s="16"/>
      <c r="X993" s="16"/>
      <c r="Y993" s="173"/>
      <c r="Z993" s="48"/>
      <c r="AA993" s="173"/>
      <c r="AB993" s="173"/>
      <c r="AC993" s="173"/>
      <c r="AD993" s="174"/>
      <c r="AI993" s="148">
        <f t="shared" ref="AI993:AL993" ca="1" si="672">SUM(AI978:AI991)</f>
        <v>0</v>
      </c>
      <c r="AJ993" s="148">
        <f t="shared" ca="1" si="672"/>
        <v>0</v>
      </c>
      <c r="AK993" s="148">
        <f t="shared" ca="1" si="672"/>
        <v>0</v>
      </c>
      <c r="AL993" s="148">
        <f t="shared" ca="1" si="672"/>
        <v>0</v>
      </c>
      <c r="AM993" s="174"/>
      <c r="AN993" s="174"/>
      <c r="AO993" s="174"/>
      <c r="AP993" s="174"/>
      <c r="AQ993" s="174"/>
      <c r="AR993" s="174"/>
      <c r="AS993" s="174"/>
      <c r="AT993" s="174"/>
      <c r="AU993" s="174"/>
      <c r="AV993" s="174"/>
      <c r="AW993" s="174"/>
      <c r="AX993" s="174"/>
      <c r="AY993" s="174"/>
      <c r="AZ993" s="174"/>
      <c r="BA993" s="174"/>
      <c r="BB993" s="174"/>
      <c r="BC993" s="174"/>
      <c r="BD993" s="174"/>
      <c r="BE993" s="122"/>
      <c r="BF993" s="122"/>
      <c r="BG993" s="122"/>
      <c r="BH993" s="122"/>
      <c r="BI993" s="122"/>
      <c r="BJ993" s="174"/>
      <c r="BK993" s="174"/>
      <c r="BL993" s="174"/>
      <c r="BM993" s="174"/>
      <c r="BN993" s="174"/>
    </row>
    <row r="994" spans="1:66" ht="15" customHeight="1">
      <c r="A994" s="210">
        <f>IF(WEEKDAY(A939)=6, WORKDAY(A939+1, 1), A939+1)</f>
        <v>46351</v>
      </c>
      <c r="B994" s="211"/>
      <c r="C994" s="211"/>
      <c r="D994" s="211"/>
      <c r="E994" s="211"/>
      <c r="F994" s="211"/>
      <c r="G994" s="211"/>
      <c r="H994" s="211"/>
      <c r="I994" s="211"/>
      <c r="J994" s="211"/>
      <c r="K994" s="211"/>
      <c r="L994" s="211"/>
      <c r="M994" s="211"/>
      <c r="N994" s="212"/>
      <c r="O994" s="1"/>
      <c r="P994" s="1"/>
      <c r="Q994" s="1"/>
      <c r="R994" s="15"/>
      <c r="S994" s="22"/>
      <c r="T994" s="22"/>
      <c r="U994" s="241"/>
      <c r="V994" s="242"/>
      <c r="W994" s="242"/>
      <c r="X994" s="242"/>
      <c r="Y994" s="242"/>
      <c r="Z994" s="23"/>
      <c r="AA994" s="23"/>
      <c r="AB994" s="23"/>
      <c r="AC994" s="23"/>
      <c r="AD994" s="24"/>
      <c r="AE994" s="181"/>
      <c r="AF994" s="181"/>
      <c r="AG994" s="181"/>
      <c r="AH994" s="181"/>
      <c r="AI994" s="181"/>
      <c r="AJ994" s="181"/>
      <c r="AK994" s="181"/>
      <c r="AL994" s="181"/>
      <c r="AM994" s="24"/>
      <c r="AN994" s="24"/>
      <c r="AO994" s="24"/>
      <c r="AP994" s="24"/>
      <c r="AQ994" s="24"/>
      <c r="AR994" s="24"/>
      <c r="AS994" s="24"/>
      <c r="AT994" s="24"/>
      <c r="AU994" s="24"/>
      <c r="AV994" s="24"/>
      <c r="AW994" s="24"/>
      <c r="AX994" s="24"/>
      <c r="AY994" s="24"/>
      <c r="AZ994" s="24"/>
      <c r="BA994" s="24"/>
      <c r="BB994" s="24"/>
      <c r="BC994" s="24"/>
      <c r="BD994" s="24"/>
      <c r="BE994" s="24"/>
      <c r="BF994" s="24"/>
      <c r="BG994" s="24"/>
      <c r="BH994" s="24"/>
      <c r="BI994" s="24"/>
      <c r="BJ994" s="24"/>
      <c r="BK994" s="24"/>
      <c r="BL994" s="24"/>
      <c r="BM994" s="24"/>
      <c r="BN994" s="24"/>
    </row>
    <row r="995" spans="1:66" ht="15" customHeight="1">
      <c r="A995" s="25" t="s">
        <v>15</v>
      </c>
      <c r="B995" s="25" t="s">
        <v>16</v>
      </c>
      <c r="C995" s="213" t="s">
        <v>17</v>
      </c>
      <c r="D995" s="214"/>
      <c r="E995" s="214"/>
      <c r="F995" s="215"/>
      <c r="G995" s="213" t="s">
        <v>18</v>
      </c>
      <c r="H995" s="214"/>
      <c r="I995" s="214"/>
      <c r="J995" s="215"/>
      <c r="K995" s="213" t="s">
        <v>19</v>
      </c>
      <c r="L995" s="214"/>
      <c r="M995" s="214"/>
      <c r="N995" s="215"/>
      <c r="O995" s="1"/>
      <c r="P995" s="1"/>
      <c r="Q995" s="1"/>
      <c r="R995" s="26"/>
      <c r="S995" s="234" t="s">
        <v>17</v>
      </c>
      <c r="T995" s="214"/>
      <c r="U995" s="215"/>
      <c r="V995" s="27"/>
      <c r="W995" s="234" t="s">
        <v>18</v>
      </c>
      <c r="X995" s="214"/>
      <c r="Y995" s="215"/>
      <c r="Z995" s="28"/>
      <c r="AA995" s="234" t="s">
        <v>19</v>
      </c>
      <c r="AB995" s="214"/>
      <c r="AC995" s="215"/>
      <c r="AD995" s="29"/>
      <c r="AE995" s="181"/>
      <c r="AF995" s="181"/>
      <c r="AG995" s="181"/>
      <c r="AH995" s="181"/>
      <c r="AI995" s="181"/>
      <c r="AJ995" s="181"/>
      <c r="AK995" s="181"/>
      <c r="AL995" s="181"/>
      <c r="AM995" s="29"/>
      <c r="AN995" s="34" t="s">
        <v>2</v>
      </c>
      <c r="AO995" s="34" t="s">
        <v>3</v>
      </c>
      <c r="AP995" s="34" t="s">
        <v>4</v>
      </c>
      <c r="AQ995" s="34" t="s">
        <v>5</v>
      </c>
      <c r="AR995" s="34" t="s">
        <v>6</v>
      </c>
      <c r="AS995" s="34" t="s">
        <v>7</v>
      </c>
      <c r="AT995" s="34" t="s">
        <v>27</v>
      </c>
      <c r="AU995" s="34" t="s">
        <v>28</v>
      </c>
      <c r="AV995" s="34" t="s">
        <v>29</v>
      </c>
      <c r="AW995" s="34" t="s">
        <v>30</v>
      </c>
      <c r="AX995" s="34" t="s">
        <v>12</v>
      </c>
      <c r="AY995" s="34" t="s">
        <v>20</v>
      </c>
      <c r="AZ995" s="35"/>
      <c r="BA995" s="35"/>
      <c r="BB995" s="35"/>
      <c r="BC995" s="35"/>
      <c r="BD995" s="35"/>
      <c r="BE995" s="35"/>
      <c r="BF995" s="35"/>
      <c r="BG995" s="35"/>
      <c r="BH995" s="35"/>
      <c r="BI995" s="35"/>
      <c r="BJ995" s="35"/>
      <c r="BK995" s="35"/>
      <c r="BL995" s="35"/>
      <c r="BM995" s="35"/>
      <c r="BN995" s="35"/>
    </row>
    <row r="996" spans="1:66" ht="11.25" customHeight="1">
      <c r="A996" s="219">
        <f>Q1002</f>
        <v>0.33333333333333331</v>
      </c>
      <c r="B996" s="38"/>
      <c r="C996" s="204"/>
      <c r="D996" s="207"/>
      <c r="E996" s="40" t="s">
        <v>36</v>
      </c>
      <c r="F996" s="42" t="str">
        <f>IF(D996&lt;&gt;"", VLOOKUP(D996,'Base de Datos'!$A$2:$D1268,2,FALSE()),"")</f>
        <v/>
      </c>
      <c r="G996" s="204"/>
      <c r="H996" s="216"/>
      <c r="I996" s="40" t="s">
        <v>36</v>
      </c>
      <c r="J996" s="42" t="str">
        <f>IF(H996&lt;&gt;"", VLOOKUP(H996,'Base de Datos'!$A$2:$D1268,2,FALSE()),"")</f>
        <v/>
      </c>
      <c r="K996" s="204"/>
      <c r="L996" s="216"/>
      <c r="M996" s="40" t="s">
        <v>36</v>
      </c>
      <c r="N996" s="42" t="str">
        <f>IF(L996&lt;&gt;"", VLOOKUP(L996,'Base de Datos'!$A$2:$D1268,2,FALSE()),"")</f>
        <v/>
      </c>
      <c r="O996" s="43"/>
      <c r="P996" s="1"/>
      <c r="Q996" s="44"/>
      <c r="R996" s="15"/>
      <c r="S996" s="45"/>
      <c r="T996" s="45" t="s">
        <v>37</v>
      </c>
      <c r="U996" s="46"/>
      <c r="V996" s="47"/>
      <c r="W996" s="45"/>
      <c r="X996" s="45" t="s">
        <v>37</v>
      </c>
      <c r="Y996" s="46"/>
      <c r="Z996" s="47"/>
      <c r="AA996" s="45"/>
      <c r="AB996" s="45" t="s">
        <v>37</v>
      </c>
      <c r="AC996" s="46"/>
      <c r="AD996" s="48"/>
      <c r="AE996" s="181"/>
      <c r="AF996" s="181"/>
      <c r="AG996" s="181"/>
      <c r="AH996" s="181"/>
      <c r="AI996" s="181"/>
      <c r="AJ996" s="181"/>
      <c r="AK996" s="181"/>
      <c r="AL996" s="181"/>
      <c r="AM996" s="48"/>
      <c r="AN996" s="53">
        <f>A994</f>
        <v>46351</v>
      </c>
      <c r="AO996" s="54" t="str">
        <f>C995</f>
        <v>Consultorio N° 1</v>
      </c>
      <c r="AP996" s="55">
        <f t="shared" ref="AP996:AQ996" si="673">C996</f>
        <v>0</v>
      </c>
      <c r="AQ996" s="55">
        <f t="shared" si="673"/>
        <v>0</v>
      </c>
      <c r="AR996" s="55">
        <f>U996</f>
        <v>0</v>
      </c>
      <c r="AS996" s="55">
        <f>S996</f>
        <v>0</v>
      </c>
      <c r="AT996" s="55">
        <f>S997</f>
        <v>0</v>
      </c>
      <c r="AU996" s="55">
        <f>U997</f>
        <v>0</v>
      </c>
      <c r="AV996" s="55">
        <f>S998</f>
        <v>0</v>
      </c>
      <c r="AW996" s="55">
        <f>U998</f>
        <v>0</v>
      </c>
      <c r="AX996" s="55">
        <f>U999</f>
        <v>0</v>
      </c>
      <c r="AY996" s="55">
        <f>F999</f>
        <v>0</v>
      </c>
      <c r="AZ996" s="56"/>
      <c r="BA996" s="56"/>
      <c r="BB996" s="56"/>
      <c r="BC996" s="56"/>
      <c r="BD996" s="56"/>
      <c r="BE996" s="56"/>
      <c r="BF996" s="56"/>
      <c r="BG996" s="56"/>
      <c r="BH996" s="56"/>
      <c r="BI996" s="56"/>
      <c r="BJ996" s="56"/>
      <c r="BK996" s="56"/>
      <c r="BL996" s="56"/>
      <c r="BM996" s="56"/>
      <c r="BN996" s="56"/>
    </row>
    <row r="997" spans="1:66" ht="11.25" customHeight="1">
      <c r="A997" s="220"/>
      <c r="B997" s="38"/>
      <c r="C997" s="205"/>
      <c r="D997" s="208"/>
      <c r="E997" s="57" t="s">
        <v>42</v>
      </c>
      <c r="F997" s="58" t="str">
        <f>IF(D996&lt;&gt;"", VLOOKUP(D996,'Base de Datos'!$A$2:$D1268,3,FALSE()),"")</f>
        <v/>
      </c>
      <c r="G997" s="205"/>
      <c r="H997" s="208"/>
      <c r="I997" s="57" t="s">
        <v>42</v>
      </c>
      <c r="J997" s="58" t="str">
        <f>IF(H996&lt;&gt;"", VLOOKUP(H996,'Base de Datos'!$A$2:$D1268,3,FALSE()),"")</f>
        <v/>
      </c>
      <c r="K997" s="205"/>
      <c r="L997" s="208"/>
      <c r="M997" s="57" t="s">
        <v>42</v>
      </c>
      <c r="N997" s="58" t="str">
        <f>IF(L996&lt;&gt;"", VLOOKUP(L996,'Base de Datos'!$A$2:$D1268,3,FALSE()),"")</f>
        <v/>
      </c>
      <c r="O997" s="43"/>
      <c r="P997" s="1"/>
      <c r="Q997" s="44"/>
      <c r="R997" s="15"/>
      <c r="S997" s="229"/>
      <c r="T997" s="230"/>
      <c r="U997" s="59"/>
      <c r="V997" s="47"/>
      <c r="W997" s="229"/>
      <c r="X997" s="230"/>
      <c r="Y997" s="59"/>
      <c r="Z997" s="47"/>
      <c r="AA997" s="229"/>
      <c r="AB997" s="230"/>
      <c r="AC997" s="59"/>
      <c r="AD997" s="48"/>
      <c r="AE997" s="181"/>
      <c r="AF997" s="181"/>
      <c r="AG997" s="181"/>
      <c r="AH997" s="181"/>
      <c r="AI997" s="181"/>
      <c r="AJ997" s="181"/>
      <c r="AK997" s="181"/>
      <c r="AL997" s="181"/>
      <c r="AM997" s="48"/>
      <c r="AN997" s="53">
        <f>A994</f>
        <v>46351</v>
      </c>
      <c r="AO997" s="54" t="str">
        <f>C995</f>
        <v>Consultorio N° 1</v>
      </c>
      <c r="AP997" s="55">
        <f t="shared" ref="AP997:AQ997" si="674">C1000</f>
        <v>0</v>
      </c>
      <c r="AQ997" s="55">
        <f t="shared" si="674"/>
        <v>0</v>
      </c>
      <c r="AR997" s="64">
        <f>U1000</f>
        <v>0</v>
      </c>
      <c r="AS997" s="55">
        <f>S1000</f>
        <v>0</v>
      </c>
      <c r="AT997" s="55">
        <f>S1001</f>
        <v>0</v>
      </c>
      <c r="AU997" s="55">
        <f>U1001</f>
        <v>0</v>
      </c>
      <c r="AV997" s="55">
        <f>S1002</f>
        <v>0</v>
      </c>
      <c r="AW997" s="55">
        <f>U1002</f>
        <v>0</v>
      </c>
      <c r="AX997" s="55">
        <f>U1003</f>
        <v>0</v>
      </c>
      <c r="AY997" s="55">
        <f>F1003</f>
        <v>0</v>
      </c>
      <c r="AZ997" s="56"/>
      <c r="BA997" s="56"/>
      <c r="BB997" s="56"/>
      <c r="BC997" s="56"/>
      <c r="BD997" s="56"/>
      <c r="BE997" s="56"/>
      <c r="BF997" s="56"/>
      <c r="BG997" s="56"/>
      <c r="BH997" s="56"/>
      <c r="BI997" s="56"/>
      <c r="BJ997" s="56"/>
      <c r="BK997" s="56"/>
      <c r="BL997" s="56"/>
      <c r="BM997" s="56"/>
      <c r="BN997" s="56"/>
    </row>
    <row r="998" spans="1:66" ht="11.25" customHeight="1">
      <c r="A998" s="220"/>
      <c r="B998" s="38"/>
      <c r="C998" s="205"/>
      <c r="D998" s="208"/>
      <c r="E998" s="57" t="s">
        <v>44</v>
      </c>
      <c r="F998" s="58" t="str">
        <f>IF(D996&lt;&gt;"", VLOOKUP(D996,'Base de Datos'!$A$2:$D1268,4,FALSE()),"")</f>
        <v/>
      </c>
      <c r="G998" s="205"/>
      <c r="H998" s="208"/>
      <c r="I998" s="57" t="s">
        <v>44</v>
      </c>
      <c r="J998" s="58" t="str">
        <f>IF(H996&lt;&gt;"", VLOOKUP(H996,'Base de Datos'!$A$2:$D1268,4,FALSE()),"")</f>
        <v/>
      </c>
      <c r="K998" s="205"/>
      <c r="L998" s="208"/>
      <c r="M998" s="57" t="s">
        <v>44</v>
      </c>
      <c r="N998" s="58" t="str">
        <f>IF(L996&lt;&gt;"", VLOOKUP(L996,'Base de Datos'!$A$2:$D1268,4,FALSE()),"")</f>
        <v/>
      </c>
      <c r="O998" s="43"/>
      <c r="P998" s="1"/>
      <c r="Q998" s="44"/>
      <c r="R998" s="15"/>
      <c r="S998" s="229"/>
      <c r="T998" s="230"/>
      <c r="U998" s="59"/>
      <c r="V998" s="47"/>
      <c r="W998" s="229"/>
      <c r="X998" s="230"/>
      <c r="Y998" s="59"/>
      <c r="Z998" s="47"/>
      <c r="AA998" s="229"/>
      <c r="AB998" s="230"/>
      <c r="AC998" s="59"/>
      <c r="AD998" s="48"/>
      <c r="AE998" s="181"/>
      <c r="AF998" s="181"/>
      <c r="AG998" s="181"/>
      <c r="AH998" s="181"/>
      <c r="AI998" s="181"/>
      <c r="AJ998" s="181"/>
      <c r="AK998" s="181"/>
      <c r="AL998" s="181"/>
      <c r="AM998" s="48"/>
      <c r="AN998" s="53">
        <f>A994</f>
        <v>46351</v>
      </c>
      <c r="AO998" s="54" t="str">
        <f>C995</f>
        <v>Consultorio N° 1</v>
      </c>
      <c r="AP998" s="55">
        <f t="shared" ref="AP998:AQ998" si="675">C1004</f>
        <v>0</v>
      </c>
      <c r="AQ998" s="55">
        <f t="shared" si="675"/>
        <v>0</v>
      </c>
      <c r="AR998" s="64">
        <f>U1004</f>
        <v>0</v>
      </c>
      <c r="AS998" s="55">
        <f>S1004</f>
        <v>0</v>
      </c>
      <c r="AT998" s="55">
        <f>S1005</f>
        <v>0</v>
      </c>
      <c r="AU998" s="55">
        <f>U1005</f>
        <v>0</v>
      </c>
      <c r="AV998" s="55">
        <f>S1006</f>
        <v>0</v>
      </c>
      <c r="AW998" s="55">
        <f>U1006</f>
        <v>0</v>
      </c>
      <c r="AX998" s="55">
        <f>U1007</f>
        <v>0</v>
      </c>
      <c r="AY998" s="55">
        <f>F1007</f>
        <v>0</v>
      </c>
      <c r="AZ998" s="56"/>
      <c r="BA998" s="56"/>
      <c r="BB998" s="56"/>
      <c r="BC998" s="56"/>
      <c r="BD998" s="56"/>
      <c r="BE998" s="56"/>
      <c r="BF998" s="56"/>
      <c r="BG998" s="56"/>
      <c r="BH998" s="56"/>
      <c r="BI998" s="56"/>
      <c r="BJ998" s="56"/>
      <c r="BK998" s="56"/>
      <c r="BL998" s="56"/>
      <c r="BM998" s="56"/>
      <c r="BN998" s="56"/>
    </row>
    <row r="999" spans="1:66" ht="11.25" customHeight="1">
      <c r="A999" s="221"/>
      <c r="B999" s="38"/>
      <c r="C999" s="206"/>
      <c r="D999" s="209"/>
      <c r="E999" s="85" t="s">
        <v>46</v>
      </c>
      <c r="F999" s="86"/>
      <c r="G999" s="206"/>
      <c r="H999" s="209"/>
      <c r="I999" s="87" t="s">
        <v>46</v>
      </c>
      <c r="J999" s="88"/>
      <c r="K999" s="206"/>
      <c r="L999" s="209"/>
      <c r="M999" s="87" t="s">
        <v>46</v>
      </c>
      <c r="N999" s="88"/>
      <c r="O999" s="43"/>
      <c r="P999" s="1"/>
      <c r="Q999" s="44"/>
      <c r="R999" s="15"/>
      <c r="S999" s="227" t="str">
        <f>IF(OR(S996="Empleado",S996="Familiar"),"Nombre del Empleado","N° Factura")</f>
        <v>N° Factura</v>
      </c>
      <c r="T999" s="228"/>
      <c r="U999" s="89"/>
      <c r="V999" s="47"/>
      <c r="W999" s="227" t="str">
        <f>IF(OR(W996="Empleado",W996="Familiar"),"Nombre del Empleado","N° Factura")</f>
        <v>N° Factura</v>
      </c>
      <c r="X999" s="228"/>
      <c r="Y999" s="89"/>
      <c r="Z999" s="47"/>
      <c r="AA999" s="227" t="str">
        <f>IF(OR(AA996="Empleado",AA996="Familiar"),"Nombre del Empleado","N° Factura")</f>
        <v>N° Factura</v>
      </c>
      <c r="AB999" s="228"/>
      <c r="AC999" s="89"/>
      <c r="AD999" s="48"/>
      <c r="AE999" s="181"/>
      <c r="AF999" s="181"/>
      <c r="AG999" s="181"/>
      <c r="AH999" s="181"/>
      <c r="AI999" s="181"/>
      <c r="AJ999" s="181"/>
      <c r="AK999" s="181"/>
      <c r="AL999" s="181"/>
      <c r="AM999" s="48"/>
      <c r="AN999" s="53">
        <f>A994</f>
        <v>46351</v>
      </c>
      <c r="AO999" s="54" t="str">
        <f>C995</f>
        <v>Consultorio N° 1</v>
      </c>
      <c r="AP999" s="55">
        <f t="shared" ref="AP999:AQ999" si="676">C1008</f>
        <v>0</v>
      </c>
      <c r="AQ999" s="55">
        <f t="shared" si="676"/>
        <v>0</v>
      </c>
      <c r="AR999" s="64">
        <f>U1008</f>
        <v>0</v>
      </c>
      <c r="AS999" s="55">
        <f>S1008</f>
        <v>0</v>
      </c>
      <c r="AT999" s="55">
        <f>S1009</f>
        <v>0</v>
      </c>
      <c r="AU999" s="64">
        <f>U1009</f>
        <v>0</v>
      </c>
      <c r="AV999" s="55">
        <f>S1010</f>
        <v>0</v>
      </c>
      <c r="AW999" s="55">
        <f>U1010</f>
        <v>0</v>
      </c>
      <c r="AX999" s="55">
        <f>U1011</f>
        <v>0</v>
      </c>
      <c r="AY999" s="55">
        <f>F1011</f>
        <v>0</v>
      </c>
      <c r="AZ999" s="56"/>
      <c r="BA999" s="56"/>
      <c r="BB999" s="56"/>
      <c r="BC999" s="56"/>
      <c r="BD999" s="56"/>
      <c r="BE999" s="56"/>
      <c r="BF999" s="56"/>
      <c r="BG999" s="56"/>
      <c r="BH999" s="56"/>
      <c r="BI999" s="56"/>
      <c r="BJ999" s="56"/>
      <c r="BK999" s="56"/>
      <c r="BL999" s="56"/>
      <c r="BM999" s="56"/>
      <c r="BN999" s="56"/>
    </row>
    <row r="1000" spans="1:66" ht="11.25" customHeight="1">
      <c r="A1000" s="222">
        <f>A996+$Q$13/1440</f>
        <v>0.375</v>
      </c>
      <c r="B1000" s="38"/>
      <c r="C1000" s="204"/>
      <c r="D1000" s="207"/>
      <c r="E1000" s="40" t="s">
        <v>36</v>
      </c>
      <c r="F1000" s="42" t="str">
        <f>IF(D1000&lt;&gt;"", VLOOKUP(D1000,'Base de Datos'!$A$2:$D1268,2,FALSE()),"")</f>
        <v/>
      </c>
      <c r="G1000" s="204"/>
      <c r="H1000" s="216"/>
      <c r="I1000" s="40" t="s">
        <v>36</v>
      </c>
      <c r="J1000" s="42" t="str">
        <f>IF(H1000&lt;&gt;"", VLOOKUP(H1000,'Base de Datos'!$A$2:$D1268,2,FALSE()),"")</f>
        <v/>
      </c>
      <c r="K1000" s="204"/>
      <c r="L1000" s="216"/>
      <c r="M1000" s="40" t="s">
        <v>36</v>
      </c>
      <c r="N1000" s="42" t="str">
        <f>IF(L1000&lt;&gt;"", VLOOKUP(L1000,'Base de Datos'!$A$2:$D1268,2,FALSE()),"")</f>
        <v/>
      </c>
      <c r="O1000" s="262" t="s">
        <v>32</v>
      </c>
      <c r="P1000" s="242"/>
      <c r="Q1000" s="263">
        <f ca="1">$N$2</f>
        <v>888.89089999999999</v>
      </c>
      <c r="R1000" s="15"/>
      <c r="S1000" s="45"/>
      <c r="T1000" s="45" t="s">
        <v>37</v>
      </c>
      <c r="U1000" s="103"/>
      <c r="V1000" s="47"/>
      <c r="W1000" s="45"/>
      <c r="X1000" s="45" t="s">
        <v>37</v>
      </c>
      <c r="Y1000" s="46"/>
      <c r="Z1000" s="47"/>
      <c r="AA1000" s="45"/>
      <c r="AB1000" s="45" t="s">
        <v>37</v>
      </c>
      <c r="AC1000" s="46"/>
      <c r="AD1000" s="48"/>
      <c r="AE1000" s="181"/>
      <c r="AF1000" s="181"/>
      <c r="AG1000" s="181"/>
      <c r="AH1000" s="181"/>
      <c r="AI1000" s="181"/>
      <c r="AJ1000" s="181"/>
      <c r="AK1000" s="181"/>
      <c r="AL1000" s="181"/>
      <c r="AM1000" s="48"/>
      <c r="AN1000" s="53">
        <f>A994</f>
        <v>46351</v>
      </c>
      <c r="AO1000" s="54" t="str">
        <f>C995</f>
        <v>Consultorio N° 1</v>
      </c>
      <c r="AP1000" s="55">
        <f t="shared" ref="AP1000:AQ1000" si="677">C1012</f>
        <v>0</v>
      </c>
      <c r="AQ1000" s="55">
        <f t="shared" si="677"/>
        <v>0</v>
      </c>
      <c r="AR1000" s="64">
        <f>U1012</f>
        <v>0</v>
      </c>
      <c r="AS1000" s="55">
        <f>S1012</f>
        <v>0</v>
      </c>
      <c r="AT1000" s="55">
        <f>S1013</f>
        <v>0</v>
      </c>
      <c r="AU1000" s="55">
        <f>U1013</f>
        <v>0</v>
      </c>
      <c r="AV1000" s="55">
        <f>S1014</f>
        <v>0</v>
      </c>
      <c r="AW1000" s="55">
        <f>U1014</f>
        <v>0</v>
      </c>
      <c r="AX1000" s="55">
        <f>U1015</f>
        <v>0</v>
      </c>
      <c r="AY1000" s="55">
        <f>F1015</f>
        <v>0</v>
      </c>
      <c r="AZ1000" s="56"/>
      <c r="BA1000" s="56"/>
      <c r="BB1000" s="56"/>
      <c r="BC1000" s="56"/>
      <c r="BD1000" s="56"/>
      <c r="BE1000" s="56"/>
      <c r="BF1000" s="56"/>
      <c r="BG1000" s="56"/>
      <c r="BH1000" s="56"/>
      <c r="BI1000" s="56"/>
      <c r="BJ1000" s="56"/>
      <c r="BK1000" s="56"/>
      <c r="BL1000" s="56"/>
      <c r="BM1000" s="56"/>
      <c r="BN1000" s="56"/>
    </row>
    <row r="1001" spans="1:66" ht="11.25" customHeight="1">
      <c r="A1001" s="220"/>
      <c r="B1001" s="38"/>
      <c r="C1001" s="205"/>
      <c r="D1001" s="208"/>
      <c r="E1001" s="57" t="s">
        <v>42</v>
      </c>
      <c r="F1001" s="58" t="str">
        <f>IF(D1000&lt;&gt;"", VLOOKUP(D1000,'Base de Datos'!$A$2:$D1268,3,FALSE()),"")</f>
        <v/>
      </c>
      <c r="G1001" s="205"/>
      <c r="H1001" s="208"/>
      <c r="I1001" s="57" t="s">
        <v>42</v>
      </c>
      <c r="J1001" s="58" t="str">
        <f>IF(H1000&lt;&gt;"", VLOOKUP(H1000,'Base de Datos'!$A$2:$D1268,3,FALSE()),"")</f>
        <v/>
      </c>
      <c r="K1001" s="205"/>
      <c r="L1001" s="208"/>
      <c r="M1001" s="57" t="s">
        <v>42</v>
      </c>
      <c r="N1001" s="58" t="str">
        <f>IF(L1000&lt;&gt;"", VLOOKUP(L1000,'Base de Datos'!$A$2:$D1268,3,FALSE()),"")</f>
        <v/>
      </c>
      <c r="O1001" s="242"/>
      <c r="P1001" s="242"/>
      <c r="Q1001" s="264"/>
      <c r="R1001" s="15"/>
      <c r="S1001" s="229"/>
      <c r="T1001" s="230"/>
      <c r="U1001" s="59"/>
      <c r="V1001" s="47"/>
      <c r="W1001" s="229"/>
      <c r="X1001" s="230"/>
      <c r="Y1001" s="59"/>
      <c r="Z1001" s="47"/>
      <c r="AA1001" s="229"/>
      <c r="AB1001" s="230"/>
      <c r="AC1001" s="59"/>
      <c r="AD1001" s="48"/>
      <c r="AE1001" s="181"/>
      <c r="AF1001" s="181"/>
      <c r="AG1001" s="181"/>
      <c r="AH1001" s="181"/>
      <c r="AI1001" s="181"/>
      <c r="AJ1001" s="181"/>
      <c r="AK1001" s="181"/>
      <c r="AL1001" s="181"/>
      <c r="AM1001" s="48"/>
      <c r="AN1001" s="53">
        <f>A994</f>
        <v>46351</v>
      </c>
      <c r="AO1001" s="54" t="str">
        <f>C995</f>
        <v>Consultorio N° 1</v>
      </c>
      <c r="AP1001" s="55">
        <f t="shared" ref="AP1001:AQ1001" si="678">C1016</f>
        <v>0</v>
      </c>
      <c r="AQ1001" s="55">
        <f t="shared" si="678"/>
        <v>0</v>
      </c>
      <c r="AR1001" s="55">
        <f>U1016</f>
        <v>0</v>
      </c>
      <c r="AS1001" s="55">
        <f>S1016</f>
        <v>0</v>
      </c>
      <c r="AT1001" s="55">
        <f>S1017</f>
        <v>0</v>
      </c>
      <c r="AU1001" s="55">
        <f>U1017</f>
        <v>0</v>
      </c>
      <c r="AV1001" s="55">
        <f>S1018</f>
        <v>0</v>
      </c>
      <c r="AW1001" s="55">
        <f>U1018</f>
        <v>0</v>
      </c>
      <c r="AX1001" s="55">
        <f>U1019</f>
        <v>0</v>
      </c>
      <c r="AY1001" s="55">
        <f>F1019</f>
        <v>0</v>
      </c>
      <c r="AZ1001" s="56"/>
      <c r="BA1001" s="56"/>
      <c r="BB1001" s="56"/>
      <c r="BC1001" s="56"/>
      <c r="BD1001" s="56"/>
      <c r="BE1001" s="56"/>
      <c r="BF1001" s="56"/>
      <c r="BG1001" s="56"/>
      <c r="BH1001" s="56"/>
      <c r="BI1001" s="56"/>
      <c r="BJ1001" s="56"/>
      <c r="BK1001" s="56"/>
      <c r="BL1001" s="56"/>
      <c r="BM1001" s="56"/>
      <c r="BN1001" s="56"/>
    </row>
    <row r="1002" spans="1:66" ht="11.25" customHeight="1">
      <c r="A1002" s="220"/>
      <c r="B1002" s="38"/>
      <c r="C1002" s="205"/>
      <c r="D1002" s="208"/>
      <c r="E1002" s="57" t="s">
        <v>44</v>
      </c>
      <c r="F1002" s="58" t="str">
        <f>IF(D1000&lt;&gt;"", VLOOKUP(D1000,'Base de Datos'!$A$2:$D1268,4,FALSE()),"")</f>
        <v/>
      </c>
      <c r="G1002" s="205"/>
      <c r="H1002" s="208"/>
      <c r="I1002" s="57" t="s">
        <v>44</v>
      </c>
      <c r="J1002" s="58" t="str">
        <f>IF(H1000&lt;&gt;"", VLOOKUP(H1000,'Base de Datos'!$A$2:$D1268,4,FALSE()),"")</f>
        <v/>
      </c>
      <c r="K1002" s="205"/>
      <c r="L1002" s="208"/>
      <c r="M1002" s="57" t="s">
        <v>44</v>
      </c>
      <c r="N1002" s="58" t="str">
        <f>IF(L1000&lt;&gt;"", VLOOKUP(L1000,'Base de Datos'!$A$2:$D1268,4,FALSE()),"")</f>
        <v/>
      </c>
      <c r="O1002" s="43"/>
      <c r="P1002" s="104" t="s">
        <v>50</v>
      </c>
      <c r="Q1002" s="110">
        <v>0.33333333333333331</v>
      </c>
      <c r="R1002" s="15"/>
      <c r="S1002" s="229"/>
      <c r="T1002" s="230"/>
      <c r="U1002" s="59"/>
      <c r="V1002" s="47"/>
      <c r="W1002" s="229"/>
      <c r="X1002" s="230"/>
      <c r="Y1002" s="59"/>
      <c r="Z1002" s="47"/>
      <c r="AA1002" s="229"/>
      <c r="AB1002" s="230"/>
      <c r="AC1002" s="59"/>
      <c r="AD1002" s="48"/>
      <c r="AE1002" s="181"/>
      <c r="AF1002" s="181"/>
      <c r="AG1002" s="181"/>
      <c r="AH1002" s="181"/>
      <c r="AI1002" s="181"/>
      <c r="AJ1002" s="181"/>
      <c r="AK1002" s="181"/>
      <c r="AL1002" s="181"/>
      <c r="AM1002" s="48"/>
      <c r="AN1002" s="53">
        <f>A994</f>
        <v>46351</v>
      </c>
      <c r="AO1002" s="54" t="str">
        <f>C995</f>
        <v>Consultorio N° 1</v>
      </c>
      <c r="AP1002" s="55">
        <f t="shared" ref="AP1002:AQ1002" si="679">C1020</f>
        <v>0</v>
      </c>
      <c r="AQ1002" s="55">
        <f t="shared" si="679"/>
        <v>0</v>
      </c>
      <c r="AR1002" s="55">
        <f>U1020</f>
        <v>0</v>
      </c>
      <c r="AS1002" s="55">
        <f>S1020</f>
        <v>0</v>
      </c>
      <c r="AT1002" s="55">
        <f>S1021</f>
        <v>0</v>
      </c>
      <c r="AU1002" s="55">
        <f>U1021</f>
        <v>0</v>
      </c>
      <c r="AV1002" s="55">
        <f>S1022</f>
        <v>0</v>
      </c>
      <c r="AW1002" s="55">
        <f>U1022</f>
        <v>0</v>
      </c>
      <c r="AX1002" s="55">
        <f>U1023</f>
        <v>0</v>
      </c>
      <c r="AY1002" s="55">
        <f>F1023</f>
        <v>0</v>
      </c>
      <c r="AZ1002" s="56"/>
      <c r="BA1002" s="56"/>
      <c r="BB1002" s="56"/>
      <c r="BC1002" s="56"/>
      <c r="BD1002" s="56"/>
      <c r="BE1002" s="56"/>
      <c r="BF1002" s="56"/>
      <c r="BG1002" s="56"/>
      <c r="BH1002" s="56"/>
      <c r="BI1002" s="56"/>
      <c r="BJ1002" s="56"/>
      <c r="BK1002" s="56"/>
      <c r="BL1002" s="56"/>
      <c r="BM1002" s="56"/>
      <c r="BN1002" s="56"/>
    </row>
    <row r="1003" spans="1:66" ht="11.25" customHeight="1">
      <c r="A1003" s="221"/>
      <c r="B1003" s="38"/>
      <c r="C1003" s="206"/>
      <c r="D1003" s="209"/>
      <c r="E1003" s="85" t="s">
        <v>46</v>
      </c>
      <c r="F1003" s="107"/>
      <c r="G1003" s="206"/>
      <c r="H1003" s="209"/>
      <c r="I1003" s="85" t="s">
        <v>46</v>
      </c>
      <c r="J1003" s="108"/>
      <c r="K1003" s="206"/>
      <c r="L1003" s="209"/>
      <c r="M1003" s="85" t="s">
        <v>46</v>
      </c>
      <c r="N1003" s="108"/>
      <c r="O1003" s="43"/>
      <c r="P1003" s="104" t="s">
        <v>54</v>
      </c>
      <c r="Q1003" s="109">
        <v>60</v>
      </c>
      <c r="R1003" s="15"/>
      <c r="S1003" s="227" t="str">
        <f>IF(OR(S1000="Empleado",S1000="Familiar"),"Nombre del Empleado","N° Factura")</f>
        <v>N° Factura</v>
      </c>
      <c r="T1003" s="228"/>
      <c r="U1003" s="89"/>
      <c r="V1003" s="47"/>
      <c r="W1003" s="227" t="str">
        <f>IF(OR(W1000="Empleado",W1000="Familiar"),"Nombre del Empleado","N° Factura")</f>
        <v>N° Factura</v>
      </c>
      <c r="X1003" s="228"/>
      <c r="Y1003" s="111"/>
      <c r="Z1003" s="47"/>
      <c r="AA1003" s="227" t="str">
        <f>IF(OR(AA1000="Empleado",AA1000="Familiar"),"Nombre del Empleado","N° Factura")</f>
        <v>N° Factura</v>
      </c>
      <c r="AB1003" s="228"/>
      <c r="AC1003" s="111"/>
      <c r="AD1003" s="48"/>
      <c r="AE1003" s="181"/>
      <c r="AF1003" s="181"/>
      <c r="AG1003" s="181"/>
      <c r="AH1003" s="181"/>
      <c r="AI1003" s="181"/>
      <c r="AJ1003" s="181"/>
      <c r="AK1003" s="181"/>
      <c r="AL1003" s="181"/>
      <c r="AM1003" s="48"/>
      <c r="AN1003" s="53">
        <f>A994</f>
        <v>46351</v>
      </c>
      <c r="AO1003" s="54" t="str">
        <f>C995</f>
        <v>Consultorio N° 1</v>
      </c>
      <c r="AP1003" s="55">
        <f t="shared" ref="AP1003:AQ1003" si="680">C1024</f>
        <v>0</v>
      </c>
      <c r="AQ1003" s="55">
        <f t="shared" si="680"/>
        <v>0</v>
      </c>
      <c r="AR1003" s="55">
        <f>U1024</f>
        <v>0</v>
      </c>
      <c r="AS1003" s="55">
        <f>S1024</f>
        <v>0</v>
      </c>
      <c r="AT1003" s="55">
        <f>S1025</f>
        <v>0</v>
      </c>
      <c r="AU1003" s="55">
        <f>U1025</f>
        <v>0</v>
      </c>
      <c r="AV1003" s="55">
        <f>S1026</f>
        <v>0</v>
      </c>
      <c r="AW1003" s="55">
        <f>U1026</f>
        <v>0</v>
      </c>
      <c r="AX1003" s="55">
        <f>U1027</f>
        <v>0</v>
      </c>
      <c r="AY1003" s="55">
        <f>F1027</f>
        <v>0</v>
      </c>
      <c r="AZ1003" s="56"/>
      <c r="BA1003" s="56"/>
      <c r="BB1003" s="56"/>
      <c r="BC1003" s="56"/>
      <c r="BD1003" s="56"/>
      <c r="BE1003" s="56"/>
      <c r="BF1003" s="56"/>
      <c r="BG1003" s="56"/>
      <c r="BH1003" s="56"/>
      <c r="BI1003" s="56"/>
      <c r="BJ1003" s="56"/>
      <c r="BK1003" s="56"/>
      <c r="BL1003" s="56"/>
      <c r="BM1003" s="56"/>
      <c r="BN1003" s="56"/>
    </row>
    <row r="1004" spans="1:66" ht="11.25" customHeight="1">
      <c r="A1004" s="222">
        <f>A1000+$Q$13/1440</f>
        <v>0.41666666666666669</v>
      </c>
      <c r="B1004" s="38"/>
      <c r="C1004" s="204"/>
      <c r="D1004" s="207"/>
      <c r="E1004" s="40" t="s">
        <v>36</v>
      </c>
      <c r="F1004" s="42" t="str">
        <f>IF(D1004&lt;&gt;"", VLOOKUP(D1004,'Base de Datos'!$A$2:$D1268,2,FALSE()),"")</f>
        <v/>
      </c>
      <c r="G1004" s="218"/>
      <c r="H1004" s="217"/>
      <c r="I1004" s="118" t="s">
        <v>36</v>
      </c>
      <c r="J1004" s="42" t="str">
        <f>IF(H1004&lt;&gt;"", VLOOKUP(H1004,'Base de Datos'!$A$2:$D1268,2,FALSE()),"")</f>
        <v/>
      </c>
      <c r="K1004" s="218"/>
      <c r="L1004" s="217"/>
      <c r="M1004" s="118" t="s">
        <v>36</v>
      </c>
      <c r="N1004" s="42" t="str">
        <f>IF(L1004&lt;&gt;"", VLOOKUP(L1004,'Base de Datos'!$A$2:$D1268,2,FALSE()),"")</f>
        <v/>
      </c>
      <c r="O1004" s="43"/>
      <c r="P1004" s="1"/>
      <c r="Q1004" s="1"/>
      <c r="R1004" s="15"/>
      <c r="S1004" s="45"/>
      <c r="T1004" s="45" t="s">
        <v>37</v>
      </c>
      <c r="U1004" s="46"/>
      <c r="V1004" s="47"/>
      <c r="W1004" s="45"/>
      <c r="X1004" s="45" t="s">
        <v>37</v>
      </c>
      <c r="Y1004" s="46">
        <v>50</v>
      </c>
      <c r="Z1004" s="47"/>
      <c r="AA1004" s="45"/>
      <c r="AB1004" s="45" t="s">
        <v>37</v>
      </c>
      <c r="AC1004" s="46"/>
      <c r="AD1004" s="48"/>
      <c r="AE1004" s="181"/>
      <c r="AF1004" s="181"/>
      <c r="AG1004" s="181"/>
      <c r="AH1004" s="181"/>
      <c r="AI1004" s="181"/>
      <c r="AJ1004" s="181"/>
      <c r="AK1004" s="181"/>
      <c r="AL1004" s="181"/>
      <c r="AM1004" s="48"/>
      <c r="AN1004" s="53">
        <f>A994</f>
        <v>46351</v>
      </c>
      <c r="AO1004" s="54" t="str">
        <f>C995</f>
        <v>Consultorio N° 1</v>
      </c>
      <c r="AP1004" s="55">
        <f t="shared" ref="AP1004:AQ1004" si="681">C1028</f>
        <v>0</v>
      </c>
      <c r="AQ1004" s="55">
        <f t="shared" si="681"/>
        <v>0</v>
      </c>
      <c r="AR1004" s="55">
        <f>U1028</f>
        <v>0</v>
      </c>
      <c r="AS1004" s="55">
        <f>S1028</f>
        <v>0</v>
      </c>
      <c r="AT1004" s="55">
        <f>S1029</f>
        <v>0</v>
      </c>
      <c r="AU1004" s="55">
        <f>U1029</f>
        <v>0</v>
      </c>
      <c r="AV1004" s="55">
        <f>S1030</f>
        <v>0</v>
      </c>
      <c r="AW1004" s="55">
        <f>U1030</f>
        <v>0</v>
      </c>
      <c r="AX1004" s="55">
        <f>U1031</f>
        <v>0</v>
      </c>
      <c r="AY1004" s="55">
        <f>F1031</f>
        <v>0</v>
      </c>
      <c r="AZ1004" s="56"/>
      <c r="BA1004" s="56"/>
      <c r="BB1004" s="56"/>
      <c r="BC1004" s="56"/>
      <c r="BD1004" s="56"/>
      <c r="BE1004" s="56"/>
      <c r="BF1004" s="56"/>
      <c r="BG1004" s="56"/>
      <c r="BH1004" s="56"/>
      <c r="BI1004" s="56"/>
      <c r="BJ1004" s="56"/>
      <c r="BK1004" s="56"/>
      <c r="BL1004" s="56"/>
      <c r="BM1004" s="56"/>
      <c r="BN1004" s="56"/>
    </row>
    <row r="1005" spans="1:66" ht="11.25" customHeight="1">
      <c r="A1005" s="220"/>
      <c r="B1005" s="38"/>
      <c r="C1005" s="205"/>
      <c r="D1005" s="208"/>
      <c r="E1005" s="57" t="s">
        <v>42</v>
      </c>
      <c r="F1005" s="58" t="str">
        <f>IF(D1004&lt;&gt;"", VLOOKUP(D1004,'Base de Datos'!$A$2:$D1268,3,FALSE()),"")</f>
        <v/>
      </c>
      <c r="G1005" s="205"/>
      <c r="H1005" s="208"/>
      <c r="I1005" s="57" t="s">
        <v>42</v>
      </c>
      <c r="J1005" s="58" t="str">
        <f>IF(H1004&lt;&gt;"", VLOOKUP(H1004,'Base de Datos'!$A$2:$D1268,3,FALSE()),"")</f>
        <v/>
      </c>
      <c r="K1005" s="205"/>
      <c r="L1005" s="208"/>
      <c r="M1005" s="57" t="s">
        <v>42</v>
      </c>
      <c r="N1005" s="58" t="str">
        <f>IF(L1004&lt;&gt;"", VLOOKUP(L1004,'Base de Datos'!$A$2:$D1268,3,FALSE()),"")</f>
        <v/>
      </c>
      <c r="O1005" s="43"/>
      <c r="P1005" s="119" t="s">
        <v>58</v>
      </c>
      <c r="Q1005" s="44"/>
      <c r="R1005" s="15"/>
      <c r="S1005" s="229"/>
      <c r="T1005" s="230"/>
      <c r="U1005" s="59"/>
      <c r="V1005" s="47"/>
      <c r="W1005" s="229"/>
      <c r="X1005" s="230"/>
      <c r="Y1005" s="59">
        <v>50</v>
      </c>
      <c r="Z1005" s="47"/>
      <c r="AA1005" s="229"/>
      <c r="AB1005" s="230"/>
      <c r="AC1005" s="59"/>
      <c r="AD1005" s="48"/>
      <c r="AE1005" s="181"/>
      <c r="AF1005" s="181"/>
      <c r="AG1005" s="181"/>
      <c r="AH1005" s="181"/>
      <c r="AI1005" s="181"/>
      <c r="AJ1005" s="181"/>
      <c r="AK1005" s="181"/>
      <c r="AL1005" s="181"/>
      <c r="AM1005" s="48"/>
      <c r="AN1005" s="53">
        <f>A994</f>
        <v>46351</v>
      </c>
      <c r="AO1005" s="54" t="str">
        <f>C995</f>
        <v>Consultorio N° 1</v>
      </c>
      <c r="AP1005" s="55">
        <f t="shared" ref="AP1005:AQ1005" si="682">C1032</f>
        <v>0</v>
      </c>
      <c r="AQ1005" s="55">
        <f t="shared" si="682"/>
        <v>0</v>
      </c>
      <c r="AR1005" s="55">
        <f>U1032</f>
        <v>0</v>
      </c>
      <c r="AS1005" s="55">
        <f>S1032</f>
        <v>0</v>
      </c>
      <c r="AT1005" s="55">
        <f>S1033</f>
        <v>0</v>
      </c>
      <c r="AU1005" s="55">
        <f>U1033</f>
        <v>0</v>
      </c>
      <c r="AV1005" s="55">
        <f>S1034</f>
        <v>0</v>
      </c>
      <c r="AW1005" s="55">
        <f>U1034</f>
        <v>0</v>
      </c>
      <c r="AX1005" s="55">
        <f>U1035</f>
        <v>0</v>
      </c>
      <c r="AY1005" s="55">
        <f>F1035</f>
        <v>0</v>
      </c>
      <c r="AZ1005" s="56"/>
      <c r="BA1005" s="56"/>
      <c r="BB1005" s="56"/>
      <c r="BC1005" s="56"/>
      <c r="BD1005" s="56"/>
      <c r="BE1005" s="56"/>
      <c r="BF1005" s="56"/>
      <c r="BG1005" s="56"/>
      <c r="BH1005" s="56"/>
      <c r="BI1005" s="56"/>
      <c r="BJ1005" s="56"/>
      <c r="BK1005" s="56"/>
      <c r="BL1005" s="56"/>
      <c r="BM1005" s="56"/>
      <c r="BN1005" s="56"/>
    </row>
    <row r="1006" spans="1:66" ht="11.25" customHeight="1">
      <c r="A1006" s="220"/>
      <c r="B1006" s="38"/>
      <c r="C1006" s="205"/>
      <c r="D1006" s="208"/>
      <c r="E1006" s="57" t="s">
        <v>44</v>
      </c>
      <c r="F1006" s="58" t="str">
        <f>IF(D1004&lt;&gt;"", VLOOKUP(D1004,'Base de Datos'!$A$2:$D1268,4,FALSE()),"")</f>
        <v/>
      </c>
      <c r="G1006" s="205"/>
      <c r="H1006" s="208"/>
      <c r="I1006" s="57" t="s">
        <v>44</v>
      </c>
      <c r="J1006" s="58" t="str">
        <f>IF(H1004&lt;&gt;"", VLOOKUP(H1004,'Base de Datos'!$A$2:$D1268,4,FALSE()),"")</f>
        <v/>
      </c>
      <c r="K1006" s="205"/>
      <c r="L1006" s="208"/>
      <c r="M1006" s="57" t="s">
        <v>44</v>
      </c>
      <c r="N1006" s="58" t="str">
        <f>IF(L1004&lt;&gt;"", VLOOKUP(L1004,'Base de Datos'!$A$2:$D1268,4,FALSE()),"")</f>
        <v/>
      </c>
      <c r="O1006" s="43"/>
      <c r="P1006" s="120" t="s">
        <v>61</v>
      </c>
      <c r="Q1006" s="121" t="s">
        <v>62</v>
      </c>
      <c r="R1006" s="15"/>
      <c r="S1006" s="229"/>
      <c r="T1006" s="230"/>
      <c r="U1006" s="59"/>
      <c r="V1006" s="47"/>
      <c r="W1006" s="229"/>
      <c r="X1006" s="230"/>
      <c r="Y1006" s="59"/>
      <c r="Z1006" s="47"/>
      <c r="AA1006" s="229"/>
      <c r="AB1006" s="230"/>
      <c r="AC1006" s="59"/>
      <c r="AD1006" s="48"/>
      <c r="AE1006" s="181"/>
      <c r="AF1006" s="181"/>
      <c r="AG1006" s="181"/>
      <c r="AH1006" s="181"/>
      <c r="AI1006" s="181"/>
      <c r="AJ1006" s="181"/>
      <c r="AK1006" s="181"/>
      <c r="AL1006" s="181"/>
      <c r="AM1006" s="48"/>
      <c r="AN1006" s="53">
        <f>A994</f>
        <v>46351</v>
      </c>
      <c r="AO1006" s="54" t="s">
        <v>17</v>
      </c>
      <c r="AP1006" s="55">
        <f t="shared" ref="AP1006:AQ1006" si="683">C1036</f>
        <v>0</v>
      </c>
      <c r="AQ1006" s="55">
        <f t="shared" si="683"/>
        <v>0</v>
      </c>
      <c r="AR1006" s="55">
        <f>U1036</f>
        <v>0</v>
      </c>
      <c r="AS1006" s="55">
        <f>S1036</f>
        <v>0</v>
      </c>
      <c r="AT1006" s="55">
        <f>S1037</f>
        <v>0</v>
      </c>
      <c r="AU1006" s="55">
        <f>U1037</f>
        <v>0</v>
      </c>
      <c r="AV1006" s="55">
        <f>S1038</f>
        <v>0</v>
      </c>
      <c r="AW1006" s="55">
        <f>U1038</f>
        <v>0</v>
      </c>
      <c r="AX1006" s="55">
        <f>U1039</f>
        <v>0</v>
      </c>
      <c r="AY1006" s="55">
        <f>F1039</f>
        <v>0</v>
      </c>
      <c r="AZ1006" s="56"/>
      <c r="BA1006" s="56"/>
      <c r="BB1006" s="56"/>
      <c r="BC1006" s="56"/>
      <c r="BD1006" s="56"/>
      <c r="BE1006" s="56"/>
      <c r="BF1006" s="56"/>
      <c r="BG1006" s="56"/>
      <c r="BH1006" s="56"/>
      <c r="BI1006" s="56"/>
      <c r="BJ1006" s="56"/>
      <c r="BK1006" s="56"/>
      <c r="BL1006" s="56"/>
      <c r="BM1006" s="56"/>
      <c r="BN1006" s="56"/>
    </row>
    <row r="1007" spans="1:66" ht="11.25" customHeight="1">
      <c r="A1007" s="221"/>
      <c r="B1007" s="38"/>
      <c r="C1007" s="206"/>
      <c r="D1007" s="209"/>
      <c r="E1007" s="85" t="s">
        <v>46</v>
      </c>
      <c r="F1007" s="86"/>
      <c r="G1007" s="206"/>
      <c r="H1007" s="209"/>
      <c r="I1007" s="85" t="s">
        <v>46</v>
      </c>
      <c r="J1007" s="108"/>
      <c r="K1007" s="206"/>
      <c r="L1007" s="209"/>
      <c r="M1007" s="85" t="s">
        <v>46</v>
      </c>
      <c r="N1007" s="108"/>
      <c r="O1007" s="43"/>
      <c r="P1007" s="123" t="s">
        <v>64</v>
      </c>
      <c r="Q1007" s="124" t="s">
        <v>65</v>
      </c>
      <c r="R1007" s="15"/>
      <c r="S1007" s="227" t="str">
        <f>IF(OR(S1004="Empleado",S1004="Familiar"),"Nombre del Empleado","N° Factura")</f>
        <v>N° Factura</v>
      </c>
      <c r="T1007" s="228"/>
      <c r="U1007" s="89"/>
      <c r="V1007" s="47"/>
      <c r="W1007" s="227" t="str">
        <f>IF(OR(W1004="Empleado",W1004="Familiar"),"Nombre del Empleado","N° Factura")</f>
        <v>N° Factura</v>
      </c>
      <c r="X1007" s="228"/>
      <c r="Y1007" s="89"/>
      <c r="Z1007" s="47"/>
      <c r="AA1007" s="227" t="str">
        <f>IF(OR(AA1004="Empleado",AA1004="Familiar"),"Nombre del Empleado","N° Factura")</f>
        <v>N° Factura</v>
      </c>
      <c r="AB1007" s="228"/>
      <c r="AC1007" s="89"/>
      <c r="AD1007" s="48"/>
      <c r="AE1007" s="181"/>
      <c r="AF1007" s="181"/>
      <c r="AG1007" s="181"/>
      <c r="AH1007" s="181"/>
      <c r="AI1007" s="181"/>
      <c r="AJ1007" s="181"/>
      <c r="AK1007" s="181"/>
      <c r="AL1007" s="181"/>
      <c r="AM1007" s="48"/>
      <c r="AN1007" s="53">
        <f>A994</f>
        <v>46351</v>
      </c>
      <c r="AO1007" s="54" t="s">
        <v>17</v>
      </c>
      <c r="AP1007" s="55">
        <f t="shared" ref="AP1007:AQ1007" si="684">C1040</f>
        <v>0</v>
      </c>
      <c r="AQ1007" s="55">
        <f t="shared" si="684"/>
        <v>0</v>
      </c>
      <c r="AR1007" s="55">
        <f>U1040</f>
        <v>0</v>
      </c>
      <c r="AS1007" s="55">
        <f>S1040</f>
        <v>0</v>
      </c>
      <c r="AT1007" s="55">
        <f>S1041</f>
        <v>0</v>
      </c>
      <c r="AU1007" s="55">
        <f>U1041</f>
        <v>0</v>
      </c>
      <c r="AV1007" s="55">
        <f>S1042</f>
        <v>0</v>
      </c>
      <c r="AW1007" s="55">
        <f>U1042</f>
        <v>0</v>
      </c>
      <c r="AX1007" s="55">
        <f>U1043</f>
        <v>0</v>
      </c>
      <c r="AY1007" s="55">
        <f>F1043</f>
        <v>0</v>
      </c>
      <c r="AZ1007" s="56"/>
      <c r="BA1007" s="56"/>
      <c r="BB1007" s="56"/>
      <c r="BC1007" s="56"/>
      <c r="BD1007" s="56"/>
      <c r="BE1007" s="56"/>
      <c r="BF1007" s="56"/>
      <c r="BG1007" s="56"/>
      <c r="BH1007" s="56"/>
      <c r="BI1007" s="56"/>
      <c r="BJ1007" s="56"/>
      <c r="BK1007" s="56"/>
      <c r="BL1007" s="56"/>
      <c r="BM1007" s="56"/>
      <c r="BN1007" s="56"/>
    </row>
    <row r="1008" spans="1:66" ht="11.25" customHeight="1">
      <c r="A1008" s="222">
        <f>A1004+$Q$13/1440</f>
        <v>0.45833333333333337</v>
      </c>
      <c r="B1008" s="38"/>
      <c r="C1008" s="204"/>
      <c r="D1008" s="207"/>
      <c r="E1008" s="40" t="s">
        <v>36</v>
      </c>
      <c r="F1008" s="42" t="str">
        <f>IF(D1008&lt;&gt;"", VLOOKUP(D1008,'Base de Datos'!$A$2:$D1268,2,FALSE()),"")</f>
        <v/>
      </c>
      <c r="G1008" s="204"/>
      <c r="H1008" s="216"/>
      <c r="I1008" s="40" t="s">
        <v>36</v>
      </c>
      <c r="J1008" s="42" t="str">
        <f>IF(H1008&lt;&gt;"", VLOOKUP(H1008,'Base de Datos'!$A$2:$D1268,2,FALSE()),"")</f>
        <v/>
      </c>
      <c r="K1008" s="204"/>
      <c r="L1008" s="216"/>
      <c r="M1008" s="40" t="s">
        <v>36</v>
      </c>
      <c r="N1008" s="42" t="str">
        <f>IF(L1008&lt;&gt;"", VLOOKUP(L1008,'Base de Datos'!$A$2:$D1268,2,FALSE()),"")</f>
        <v/>
      </c>
      <c r="O1008" s="43"/>
      <c r="P1008" s="127" t="s">
        <v>67</v>
      </c>
      <c r="Q1008" s="128" t="s">
        <v>68</v>
      </c>
      <c r="R1008" s="15"/>
      <c r="S1008" s="45"/>
      <c r="T1008" s="45" t="s">
        <v>37</v>
      </c>
      <c r="U1008" s="46"/>
      <c r="V1008" s="47"/>
      <c r="W1008" s="45"/>
      <c r="X1008" s="45" t="s">
        <v>37</v>
      </c>
      <c r="Y1008" s="46"/>
      <c r="Z1008" s="47"/>
      <c r="AA1008" s="45"/>
      <c r="AB1008" s="45" t="s">
        <v>37</v>
      </c>
      <c r="AC1008" s="46"/>
      <c r="AD1008" s="48"/>
      <c r="AE1008" s="181"/>
      <c r="AF1008" s="181"/>
      <c r="AG1008" s="181"/>
      <c r="AH1008" s="181"/>
      <c r="AI1008" s="181"/>
      <c r="AJ1008" s="181"/>
      <c r="AK1008" s="181"/>
      <c r="AL1008" s="181"/>
      <c r="AM1008" s="48"/>
      <c r="AN1008" s="53">
        <f>A994</f>
        <v>46351</v>
      </c>
      <c r="AO1008" s="54" t="s">
        <v>17</v>
      </c>
      <c r="AP1008" s="55">
        <f t="shared" ref="AP1008:AQ1008" si="685">C1044</f>
        <v>0</v>
      </c>
      <c r="AQ1008" s="55">
        <f t="shared" si="685"/>
        <v>0</v>
      </c>
      <c r="AR1008" s="55">
        <f>U1044</f>
        <v>0</v>
      </c>
      <c r="AS1008" s="55">
        <f>S1044</f>
        <v>0</v>
      </c>
      <c r="AT1008" s="55">
        <f>S1045</f>
        <v>0</v>
      </c>
      <c r="AU1008" s="55">
        <f>U1045</f>
        <v>0</v>
      </c>
      <c r="AV1008" s="55">
        <f>S1046</f>
        <v>0</v>
      </c>
      <c r="AW1008" s="55">
        <f>U1046</f>
        <v>0</v>
      </c>
      <c r="AX1008" s="55">
        <f>U1047</f>
        <v>0</v>
      </c>
      <c r="AY1008" s="55">
        <f>F1047</f>
        <v>0</v>
      </c>
      <c r="AZ1008" s="56"/>
      <c r="BA1008" s="56"/>
      <c r="BB1008" s="56"/>
      <c r="BC1008" s="56"/>
      <c r="BD1008" s="56"/>
      <c r="BE1008" s="56"/>
      <c r="BF1008" s="56"/>
      <c r="BG1008" s="56"/>
      <c r="BH1008" s="56"/>
      <c r="BI1008" s="56"/>
      <c r="BJ1008" s="56"/>
      <c r="BK1008" s="56"/>
      <c r="BL1008" s="56"/>
      <c r="BM1008" s="56"/>
      <c r="BN1008" s="56"/>
    </row>
    <row r="1009" spans="1:66" ht="11.25" customHeight="1">
      <c r="A1009" s="220"/>
      <c r="B1009" s="38"/>
      <c r="C1009" s="205"/>
      <c r="D1009" s="208"/>
      <c r="E1009" s="57" t="s">
        <v>42</v>
      </c>
      <c r="F1009" s="58" t="str">
        <f>IF(D1008&lt;&gt;"", VLOOKUP(D1008,'Base de Datos'!$A$2:$D1268,3,FALSE()),"")</f>
        <v/>
      </c>
      <c r="G1009" s="205"/>
      <c r="H1009" s="208"/>
      <c r="I1009" s="57" t="s">
        <v>42</v>
      </c>
      <c r="J1009" s="58" t="str">
        <f>IF(H1008&lt;&gt;"", VLOOKUP(H1008,'Base de Datos'!$A$2:$D1268,3,FALSE()),"")</f>
        <v/>
      </c>
      <c r="K1009" s="205"/>
      <c r="L1009" s="208"/>
      <c r="M1009" s="57" t="s">
        <v>42</v>
      </c>
      <c r="N1009" s="58" t="str">
        <f>IF(L1008&lt;&gt;"", VLOOKUP(L1008,'Base de Datos'!$A$2:$D1268,3,FALSE()),"")</f>
        <v/>
      </c>
      <c r="O1009" s="43"/>
      <c r="P1009" s="130" t="s">
        <v>70</v>
      </c>
      <c r="Q1009" s="131" t="s">
        <v>71</v>
      </c>
      <c r="R1009" s="15"/>
      <c r="S1009" s="229"/>
      <c r="T1009" s="230"/>
      <c r="U1009" s="59"/>
      <c r="V1009" s="47"/>
      <c r="W1009" s="229"/>
      <c r="X1009" s="230"/>
      <c r="Y1009" s="59"/>
      <c r="Z1009" s="47"/>
      <c r="AA1009" s="229"/>
      <c r="AB1009" s="230"/>
      <c r="AC1009" s="59"/>
      <c r="AD1009" s="48"/>
      <c r="AE1009" s="181"/>
      <c r="AF1009" s="181"/>
      <c r="AG1009" s="181"/>
      <c r="AH1009" s="181"/>
      <c r="AI1009" s="181"/>
      <c r="AJ1009" s="181"/>
      <c r="AK1009" s="181"/>
      <c r="AL1009" s="181"/>
      <c r="AM1009" s="48"/>
      <c r="AN1009" s="53">
        <f>A994</f>
        <v>46351</v>
      </c>
      <c r="AO1009" s="54" t="str">
        <f>G995</f>
        <v>Consultorio N° 2</v>
      </c>
      <c r="AP1009" s="55">
        <f t="shared" ref="AP1009:AQ1009" si="686">G996</f>
        <v>0</v>
      </c>
      <c r="AQ1009" s="55">
        <f t="shared" si="686"/>
        <v>0</v>
      </c>
      <c r="AR1009" s="55">
        <f>Y996</f>
        <v>0</v>
      </c>
      <c r="AS1009" s="55">
        <f>W996</f>
        <v>0</v>
      </c>
      <c r="AT1009" s="55">
        <f>W997</f>
        <v>0</v>
      </c>
      <c r="AU1009" s="55">
        <f>Y997</f>
        <v>0</v>
      </c>
      <c r="AV1009" s="55">
        <f>W998</f>
        <v>0</v>
      </c>
      <c r="AW1009" s="55">
        <f>Y998</f>
        <v>0</v>
      </c>
      <c r="AX1009" s="55">
        <f>Y999</f>
        <v>0</v>
      </c>
      <c r="AY1009" s="55">
        <f>J999</f>
        <v>0</v>
      </c>
      <c r="AZ1009" s="56"/>
      <c r="BA1009" s="56"/>
      <c r="BB1009" s="56"/>
      <c r="BC1009" s="56"/>
      <c r="BD1009" s="56"/>
      <c r="BE1009" s="56"/>
      <c r="BF1009" s="56"/>
      <c r="BG1009" s="56"/>
      <c r="BH1009" s="56"/>
      <c r="BI1009" s="56"/>
      <c r="BJ1009" s="56"/>
      <c r="BK1009" s="56"/>
      <c r="BL1009" s="56"/>
      <c r="BM1009" s="56"/>
      <c r="BN1009" s="56"/>
    </row>
    <row r="1010" spans="1:66" ht="11.25" customHeight="1">
      <c r="A1010" s="220"/>
      <c r="B1010" s="38"/>
      <c r="C1010" s="205"/>
      <c r="D1010" s="208"/>
      <c r="E1010" s="57" t="s">
        <v>44</v>
      </c>
      <c r="F1010" s="58" t="str">
        <f>IF(D1008&lt;&gt;"", VLOOKUP(D1008,'Base de Datos'!$A$2:$D1268,4,FALSE()),"")</f>
        <v/>
      </c>
      <c r="G1010" s="205"/>
      <c r="H1010" s="208"/>
      <c r="I1010" s="57" t="s">
        <v>44</v>
      </c>
      <c r="J1010" s="58" t="str">
        <f>IF(H1008&lt;&gt;"", VLOOKUP(H1008,'Base de Datos'!$A$2:$D1268,4,FALSE()),"")</f>
        <v/>
      </c>
      <c r="K1010" s="205"/>
      <c r="L1010" s="208"/>
      <c r="M1010" s="57" t="s">
        <v>44</v>
      </c>
      <c r="N1010" s="58" t="str">
        <f>IF(L1008&lt;&gt;"", VLOOKUP(L1008,'Base de Datos'!$A$2:$D1268,4,FALSE()),"")</f>
        <v/>
      </c>
      <c r="O1010" s="43"/>
      <c r="P1010" s="132" t="s">
        <v>73</v>
      </c>
      <c r="Q1010" s="133" t="s">
        <v>74</v>
      </c>
      <c r="R1010" s="15"/>
      <c r="S1010" s="229"/>
      <c r="T1010" s="230"/>
      <c r="U1010" s="59"/>
      <c r="V1010" s="47"/>
      <c r="W1010" s="229"/>
      <c r="X1010" s="230"/>
      <c r="Y1010" s="59"/>
      <c r="Z1010" s="47"/>
      <c r="AA1010" s="229"/>
      <c r="AB1010" s="230"/>
      <c r="AC1010" s="59"/>
      <c r="AD1010" s="48"/>
      <c r="AE1010" s="181"/>
      <c r="AF1010" s="181"/>
      <c r="AG1010" s="181"/>
      <c r="AH1010" s="181"/>
      <c r="AI1010" s="181"/>
      <c r="AJ1010" s="181"/>
      <c r="AK1010" s="181"/>
      <c r="AL1010" s="181"/>
      <c r="AM1010" s="48"/>
      <c r="AN1010" s="53">
        <f>A994</f>
        <v>46351</v>
      </c>
      <c r="AO1010" s="54" t="str">
        <f>G995</f>
        <v>Consultorio N° 2</v>
      </c>
      <c r="AP1010" s="55">
        <f t="shared" ref="AP1010:AQ1010" si="687">G1000</f>
        <v>0</v>
      </c>
      <c r="AQ1010" s="55">
        <f t="shared" si="687"/>
        <v>0</v>
      </c>
      <c r="AR1010" s="55">
        <f>Y1000</f>
        <v>0</v>
      </c>
      <c r="AS1010" s="55">
        <f>W1000</f>
        <v>0</v>
      </c>
      <c r="AT1010" s="55">
        <f>W1001</f>
        <v>0</v>
      </c>
      <c r="AU1010" s="55">
        <f>Y1001</f>
        <v>0</v>
      </c>
      <c r="AV1010" s="55">
        <f>W1002</f>
        <v>0</v>
      </c>
      <c r="AW1010" s="55">
        <f>Y1002</f>
        <v>0</v>
      </c>
      <c r="AX1010" s="55">
        <f>Y1003</f>
        <v>0</v>
      </c>
      <c r="AY1010" s="55">
        <f>J1003</f>
        <v>0</v>
      </c>
      <c r="AZ1010" s="56"/>
      <c r="BA1010" s="56"/>
      <c r="BB1010" s="56"/>
      <c r="BC1010" s="56"/>
      <c r="BD1010" s="56"/>
      <c r="BE1010" s="56"/>
      <c r="BF1010" s="56"/>
      <c r="BG1010" s="56"/>
      <c r="BH1010" s="56"/>
      <c r="BI1010" s="56"/>
      <c r="BJ1010" s="56"/>
      <c r="BK1010" s="56"/>
      <c r="BL1010" s="56"/>
      <c r="BM1010" s="56"/>
      <c r="BN1010" s="56"/>
    </row>
    <row r="1011" spans="1:66" ht="11.25" customHeight="1">
      <c r="A1011" s="221"/>
      <c r="B1011" s="38"/>
      <c r="C1011" s="206"/>
      <c r="D1011" s="209"/>
      <c r="E1011" s="85" t="s">
        <v>46</v>
      </c>
      <c r="F1011" s="86"/>
      <c r="G1011" s="206"/>
      <c r="H1011" s="209"/>
      <c r="I1011" s="85" t="s">
        <v>46</v>
      </c>
      <c r="J1011" s="108"/>
      <c r="K1011" s="206"/>
      <c r="L1011" s="209"/>
      <c r="M1011" s="85" t="s">
        <v>46</v>
      </c>
      <c r="N1011" s="108"/>
      <c r="O1011" s="43"/>
      <c r="P1011" s="137" t="s">
        <v>52</v>
      </c>
      <c r="Q1011" s="138" t="s">
        <v>76</v>
      </c>
      <c r="R1011" s="15"/>
      <c r="S1011" s="227" t="str">
        <f>IF(OR(S1008="Empleado",S1008="Familiar"),"Nombre del Empleado","N° Factura")</f>
        <v>N° Factura</v>
      </c>
      <c r="T1011" s="228"/>
      <c r="U1011" s="89"/>
      <c r="V1011" s="47"/>
      <c r="W1011" s="227" t="str">
        <f>IF(OR(W1008="Empleado",W1008="Familiar"),"Nombre del Empleado","N° Factura")</f>
        <v>N° Factura</v>
      </c>
      <c r="X1011" s="228"/>
      <c r="Y1011" s="89"/>
      <c r="Z1011" s="47"/>
      <c r="AA1011" s="227" t="str">
        <f>IF(OR(AA1008="Empleado",AA1008="Familiar"),"Nombre del Empleado","N° Factura")</f>
        <v>N° Factura</v>
      </c>
      <c r="AB1011" s="228"/>
      <c r="AC1011" s="89"/>
      <c r="AD1011" s="48"/>
      <c r="AE1011" s="181"/>
      <c r="AF1011" s="181"/>
      <c r="AG1011" s="181"/>
      <c r="AH1011" s="181"/>
      <c r="AI1011" s="181"/>
      <c r="AJ1011" s="181"/>
      <c r="AK1011" s="181"/>
      <c r="AL1011" s="181"/>
      <c r="AM1011" s="48"/>
      <c r="AN1011" s="53">
        <f>A994</f>
        <v>46351</v>
      </c>
      <c r="AO1011" s="54" t="str">
        <f>G995</f>
        <v>Consultorio N° 2</v>
      </c>
      <c r="AP1011" s="55">
        <f t="shared" ref="AP1011:AQ1011" si="688">G1004</f>
        <v>0</v>
      </c>
      <c r="AQ1011" s="55">
        <f t="shared" si="688"/>
        <v>0</v>
      </c>
      <c r="AR1011" s="55">
        <f>Y1004</f>
        <v>50</v>
      </c>
      <c r="AS1011" s="55">
        <f>W1004</f>
        <v>0</v>
      </c>
      <c r="AT1011" s="55">
        <f>W1005</f>
        <v>0</v>
      </c>
      <c r="AU1011" s="55">
        <f>Y1005</f>
        <v>50</v>
      </c>
      <c r="AV1011" s="55">
        <f>W1006</f>
        <v>0</v>
      </c>
      <c r="AW1011" s="55">
        <f>Y1006</f>
        <v>0</v>
      </c>
      <c r="AX1011" s="55">
        <f>Y1007</f>
        <v>0</v>
      </c>
      <c r="AY1011" s="55">
        <f>J1007</f>
        <v>0</v>
      </c>
      <c r="AZ1011" s="56"/>
      <c r="BA1011" s="56"/>
      <c r="BB1011" s="56"/>
      <c r="BC1011" s="56"/>
      <c r="BD1011" s="56"/>
      <c r="BE1011" s="56"/>
      <c r="BF1011" s="56"/>
      <c r="BG1011" s="56"/>
      <c r="BH1011" s="56"/>
      <c r="BI1011" s="56"/>
      <c r="BJ1011" s="56"/>
      <c r="BK1011" s="56"/>
      <c r="BL1011" s="56"/>
      <c r="BM1011" s="56"/>
      <c r="BN1011" s="56"/>
    </row>
    <row r="1012" spans="1:66" ht="11.25" customHeight="1">
      <c r="A1012" s="222">
        <f>A1008+$Q$13/1440</f>
        <v>0.5</v>
      </c>
      <c r="B1012" s="38"/>
      <c r="C1012" s="204"/>
      <c r="D1012" s="207"/>
      <c r="E1012" s="40" t="s">
        <v>36</v>
      </c>
      <c r="F1012" s="42" t="str">
        <f>IF(D1012&lt;&gt;"", VLOOKUP(D1012,'Base de Datos'!$A$2:$D1268,2,FALSE()),"")</f>
        <v/>
      </c>
      <c r="G1012" s="204"/>
      <c r="H1012" s="216"/>
      <c r="I1012" s="40" t="s">
        <v>36</v>
      </c>
      <c r="J1012" s="42" t="str">
        <f>IF(H1012&lt;&gt;"", VLOOKUP(H1012,'Base de Datos'!$A$2:$D1268,2,FALSE()),"")</f>
        <v/>
      </c>
      <c r="K1012" s="204"/>
      <c r="L1012" s="216"/>
      <c r="M1012" s="40" t="s">
        <v>36</v>
      </c>
      <c r="N1012" s="42" t="str">
        <f>IF(L1012&lt;&gt;"", VLOOKUP(L1012,'Base de Datos'!$A$2:$D1268,2,FALSE()),"")</f>
        <v/>
      </c>
      <c r="O1012" s="43"/>
      <c r="P1012" s="141" t="s">
        <v>78</v>
      </c>
      <c r="Q1012" s="142" t="s">
        <v>79</v>
      </c>
      <c r="R1012" s="15"/>
      <c r="S1012" s="45"/>
      <c r="T1012" s="45" t="s">
        <v>37</v>
      </c>
      <c r="U1012" s="46"/>
      <c r="V1012" s="47"/>
      <c r="W1012" s="45"/>
      <c r="X1012" s="45" t="s">
        <v>37</v>
      </c>
      <c r="Y1012" s="46"/>
      <c r="Z1012" s="47"/>
      <c r="AA1012" s="45"/>
      <c r="AB1012" s="45" t="s">
        <v>37</v>
      </c>
      <c r="AC1012" s="46"/>
      <c r="AD1012" s="48"/>
      <c r="AE1012" s="181"/>
      <c r="AF1012" s="181"/>
      <c r="AG1012" s="181"/>
      <c r="AH1012" s="181"/>
      <c r="AI1012" s="181"/>
      <c r="AJ1012" s="181"/>
      <c r="AK1012" s="181"/>
      <c r="AL1012" s="181"/>
      <c r="AM1012" s="48"/>
      <c r="AN1012" s="53">
        <f>A994</f>
        <v>46351</v>
      </c>
      <c r="AO1012" s="54" t="str">
        <f>G995</f>
        <v>Consultorio N° 2</v>
      </c>
      <c r="AP1012" s="55">
        <f t="shared" ref="AP1012:AQ1012" si="689">G1008</f>
        <v>0</v>
      </c>
      <c r="AQ1012" s="55">
        <f t="shared" si="689"/>
        <v>0</v>
      </c>
      <c r="AR1012" s="55">
        <f>Y1008</f>
        <v>0</v>
      </c>
      <c r="AS1012" s="55">
        <f>W1008</f>
        <v>0</v>
      </c>
      <c r="AT1012" s="55">
        <f>W1009</f>
        <v>0</v>
      </c>
      <c r="AU1012" s="55">
        <f>Y1009</f>
        <v>0</v>
      </c>
      <c r="AV1012" s="55">
        <f>W1010</f>
        <v>0</v>
      </c>
      <c r="AW1012" s="55">
        <f>Y1010</f>
        <v>0</v>
      </c>
      <c r="AX1012" s="55">
        <f>Y1011</f>
        <v>0</v>
      </c>
      <c r="AY1012" s="55">
        <f>J1011</f>
        <v>0</v>
      </c>
      <c r="AZ1012" s="56"/>
      <c r="BA1012" s="56"/>
      <c r="BB1012" s="56"/>
      <c r="BC1012" s="56"/>
      <c r="BD1012" s="56"/>
      <c r="BE1012" s="56"/>
      <c r="BF1012" s="56"/>
      <c r="BG1012" s="56"/>
      <c r="BH1012" s="56"/>
      <c r="BI1012" s="56"/>
      <c r="BJ1012" s="56"/>
      <c r="BK1012" s="56"/>
      <c r="BL1012" s="56"/>
      <c r="BM1012" s="56"/>
      <c r="BN1012" s="56"/>
    </row>
    <row r="1013" spans="1:66" ht="11.25" customHeight="1">
      <c r="A1013" s="220"/>
      <c r="B1013" s="38"/>
      <c r="C1013" s="205"/>
      <c r="D1013" s="208"/>
      <c r="E1013" s="57" t="s">
        <v>42</v>
      </c>
      <c r="F1013" s="58" t="str">
        <f>IF(D1012&lt;&gt;"", VLOOKUP(D1012,'Base de Datos'!$A$2:$D1268,3,FALSE()),"")</f>
        <v/>
      </c>
      <c r="G1013" s="205"/>
      <c r="H1013" s="208"/>
      <c r="I1013" s="57" t="s">
        <v>42</v>
      </c>
      <c r="J1013" s="58" t="str">
        <f>IF(H1012&lt;&gt;"", VLOOKUP(H1012,'Base de Datos'!$A$2:$D1268,3,FALSE()),"")</f>
        <v/>
      </c>
      <c r="K1013" s="205"/>
      <c r="L1013" s="208"/>
      <c r="M1013" s="57" t="s">
        <v>42</v>
      </c>
      <c r="N1013" s="58" t="str">
        <f>IF(L1012&lt;&gt;"", VLOOKUP(L1012,'Base de Datos'!$A$2:$D1268,3,FALSE()),"")</f>
        <v/>
      </c>
      <c r="O1013" s="43"/>
      <c r="P1013" s="1"/>
      <c r="Q1013" s="147"/>
      <c r="R1013" s="15"/>
      <c r="S1013" s="229"/>
      <c r="T1013" s="230"/>
      <c r="U1013" s="59"/>
      <c r="V1013" s="47"/>
      <c r="W1013" s="229"/>
      <c r="X1013" s="230"/>
      <c r="Y1013" s="59"/>
      <c r="Z1013" s="47"/>
      <c r="AA1013" s="229"/>
      <c r="AB1013" s="230"/>
      <c r="AC1013" s="59"/>
      <c r="AD1013" s="48"/>
      <c r="AE1013" s="181"/>
      <c r="AF1013" s="181"/>
      <c r="AG1013" s="181"/>
      <c r="AH1013" s="181"/>
      <c r="AI1013" s="181"/>
      <c r="AJ1013" s="181"/>
      <c r="AK1013" s="181"/>
      <c r="AL1013" s="181"/>
      <c r="AM1013" s="48"/>
      <c r="AN1013" s="53">
        <f>A994</f>
        <v>46351</v>
      </c>
      <c r="AO1013" s="149" t="str">
        <f>G995</f>
        <v>Consultorio N° 2</v>
      </c>
      <c r="AP1013" s="55">
        <f t="shared" ref="AP1013:AQ1013" si="690">G1012</f>
        <v>0</v>
      </c>
      <c r="AQ1013" s="55">
        <f t="shared" si="690"/>
        <v>0</v>
      </c>
      <c r="AR1013" s="55">
        <f>Y1012</f>
        <v>0</v>
      </c>
      <c r="AS1013" s="55">
        <f>W1012</f>
        <v>0</v>
      </c>
      <c r="AT1013" s="55">
        <f>W1013</f>
        <v>0</v>
      </c>
      <c r="AU1013" s="55">
        <f>Y1013</f>
        <v>0</v>
      </c>
      <c r="AV1013" s="55">
        <f>W1014</f>
        <v>0</v>
      </c>
      <c r="AW1013" s="55">
        <f>Y1014</f>
        <v>0</v>
      </c>
      <c r="AX1013" s="55">
        <f>Y1015</f>
        <v>0</v>
      </c>
      <c r="AY1013" s="55">
        <f>J1015</f>
        <v>0</v>
      </c>
      <c r="AZ1013" s="56"/>
      <c r="BA1013" s="56"/>
      <c r="BB1013" s="56"/>
      <c r="BC1013" s="56"/>
      <c r="BD1013" s="56"/>
      <c r="BE1013" s="56"/>
      <c r="BF1013" s="56"/>
      <c r="BG1013" s="56"/>
      <c r="BH1013" s="56"/>
      <c r="BI1013" s="56"/>
      <c r="BJ1013" s="56"/>
      <c r="BK1013" s="56"/>
      <c r="BL1013" s="56"/>
      <c r="BM1013" s="56"/>
      <c r="BN1013" s="56"/>
    </row>
    <row r="1014" spans="1:66" ht="11.25" customHeight="1">
      <c r="A1014" s="220"/>
      <c r="B1014" s="38"/>
      <c r="C1014" s="205"/>
      <c r="D1014" s="208"/>
      <c r="E1014" s="57" t="s">
        <v>44</v>
      </c>
      <c r="F1014" s="58" t="str">
        <f>IF(D1012&lt;&gt;"", VLOOKUP(D1012,'Base de Datos'!$A$2:$D1268,4,FALSE()),"")</f>
        <v/>
      </c>
      <c r="G1014" s="205"/>
      <c r="H1014" s="208"/>
      <c r="I1014" s="57" t="s">
        <v>44</v>
      </c>
      <c r="J1014" s="58" t="str">
        <f>IF(H1012&lt;&gt;"", VLOOKUP(H1012,'Base de Datos'!$A$2:$D1268,4,FALSE()),"")</f>
        <v/>
      </c>
      <c r="K1014" s="205"/>
      <c r="L1014" s="208"/>
      <c r="M1014" s="57" t="s">
        <v>44</v>
      </c>
      <c r="N1014" s="58" t="str">
        <f>IF(L1012&lt;&gt;"", VLOOKUP(L1012,'Base de Datos'!$A$2:$D1268,4,FALSE()),"")</f>
        <v/>
      </c>
      <c r="O1014" s="43"/>
      <c r="P1014" s="1"/>
      <c r="Q1014" s="150"/>
      <c r="R1014" s="15"/>
      <c r="S1014" s="229"/>
      <c r="T1014" s="230"/>
      <c r="U1014" s="59"/>
      <c r="V1014" s="47"/>
      <c r="W1014" s="229"/>
      <c r="X1014" s="230"/>
      <c r="Y1014" s="59"/>
      <c r="Z1014" s="47"/>
      <c r="AA1014" s="229"/>
      <c r="AB1014" s="230"/>
      <c r="AC1014" s="59"/>
      <c r="AD1014" s="48"/>
      <c r="AE1014" s="181"/>
      <c r="AF1014" s="181"/>
      <c r="AG1014" s="181"/>
      <c r="AH1014" s="181"/>
      <c r="AI1014" s="181"/>
      <c r="AJ1014" s="181"/>
      <c r="AK1014" s="181"/>
      <c r="AL1014" s="181"/>
      <c r="AM1014" s="48"/>
      <c r="AN1014" s="53">
        <f>A994</f>
        <v>46351</v>
      </c>
      <c r="AO1014" s="54" t="str">
        <f>G995</f>
        <v>Consultorio N° 2</v>
      </c>
      <c r="AP1014" s="55">
        <f t="shared" ref="AP1014:AQ1014" si="691">G1016</f>
        <v>0</v>
      </c>
      <c r="AQ1014" s="55">
        <f t="shared" si="691"/>
        <v>0</v>
      </c>
      <c r="AR1014" s="55">
        <f>Y1016</f>
        <v>0</v>
      </c>
      <c r="AS1014" s="55">
        <f>W1016</f>
        <v>0</v>
      </c>
      <c r="AT1014" s="55">
        <f>W1017</f>
        <v>0</v>
      </c>
      <c r="AU1014" s="55">
        <f>Y1017</f>
        <v>0</v>
      </c>
      <c r="AV1014" s="55">
        <f>W1018</f>
        <v>0</v>
      </c>
      <c r="AW1014" s="55">
        <f>Y1018</f>
        <v>0</v>
      </c>
      <c r="AX1014" s="55">
        <f>Y1019</f>
        <v>0</v>
      </c>
      <c r="AY1014" s="55">
        <f>J1019</f>
        <v>0</v>
      </c>
      <c r="AZ1014" s="56"/>
      <c r="BA1014" s="56"/>
      <c r="BB1014" s="56"/>
      <c r="BC1014" s="56"/>
      <c r="BD1014" s="56"/>
      <c r="BE1014" s="56"/>
      <c r="BF1014" s="56"/>
      <c r="BG1014" s="56"/>
      <c r="BH1014" s="56"/>
      <c r="BI1014" s="56"/>
      <c r="BJ1014" s="56"/>
      <c r="BK1014" s="56"/>
      <c r="BL1014" s="56"/>
      <c r="BM1014" s="56"/>
      <c r="BN1014" s="56"/>
    </row>
    <row r="1015" spans="1:66" ht="11.25" customHeight="1">
      <c r="A1015" s="221"/>
      <c r="B1015" s="38"/>
      <c r="C1015" s="206"/>
      <c r="D1015" s="209"/>
      <c r="E1015" s="85" t="s">
        <v>46</v>
      </c>
      <c r="F1015" s="86"/>
      <c r="G1015" s="206"/>
      <c r="H1015" s="209"/>
      <c r="I1015" s="85" t="s">
        <v>46</v>
      </c>
      <c r="J1015" s="108"/>
      <c r="K1015" s="206"/>
      <c r="L1015" s="209"/>
      <c r="M1015" s="85" t="s">
        <v>46</v>
      </c>
      <c r="N1015" s="108"/>
      <c r="O1015" s="43"/>
      <c r="P1015" s="1"/>
      <c r="Q1015" s="150"/>
      <c r="R1015" s="15"/>
      <c r="S1015" s="227" t="str">
        <f>IF(OR(S1012="Empleado",S1012="Familiar"),"Nombre del Empleado","N° Factura")</f>
        <v>N° Factura</v>
      </c>
      <c r="T1015" s="228"/>
      <c r="U1015" s="89"/>
      <c r="V1015" s="47"/>
      <c r="W1015" s="227" t="str">
        <f>IF(OR(W1012="Empleado",W1012="Familiar"),"Nombre del Empleado","N° Factura")</f>
        <v>N° Factura</v>
      </c>
      <c r="X1015" s="228"/>
      <c r="Y1015" s="89"/>
      <c r="Z1015" s="47"/>
      <c r="AA1015" s="227" t="str">
        <f>IF(OR(AA1012="Empleado",AA1012="Familiar"),"Nombre del Empleado","N° Factura")</f>
        <v>N° Factura</v>
      </c>
      <c r="AB1015" s="228"/>
      <c r="AC1015" s="89"/>
      <c r="AD1015" s="48"/>
      <c r="AE1015" s="181"/>
      <c r="AF1015" s="181"/>
      <c r="AG1015" s="181"/>
      <c r="AH1015" s="181"/>
      <c r="AI1015" s="181"/>
      <c r="AJ1015" s="181"/>
      <c r="AK1015" s="181"/>
      <c r="AL1015" s="181"/>
      <c r="AM1015" s="48"/>
      <c r="AN1015" s="53">
        <f>A994</f>
        <v>46351</v>
      </c>
      <c r="AO1015" s="54" t="str">
        <f>G995</f>
        <v>Consultorio N° 2</v>
      </c>
      <c r="AP1015" s="55">
        <f t="shared" ref="AP1015:AQ1015" si="692">G1020</f>
        <v>0</v>
      </c>
      <c r="AQ1015" s="55">
        <f t="shared" si="692"/>
        <v>0</v>
      </c>
      <c r="AR1015" s="55">
        <f>Y1020</f>
        <v>0</v>
      </c>
      <c r="AS1015" s="55">
        <f>W1020</f>
        <v>0</v>
      </c>
      <c r="AT1015" s="55">
        <f>W1021</f>
        <v>0</v>
      </c>
      <c r="AU1015" s="55">
        <f>Y1021</f>
        <v>0</v>
      </c>
      <c r="AV1015" s="55">
        <f>W1022</f>
        <v>0</v>
      </c>
      <c r="AW1015" s="55">
        <f>Y1022</f>
        <v>0</v>
      </c>
      <c r="AX1015" s="55">
        <f>Y1023</f>
        <v>0</v>
      </c>
      <c r="AY1015" s="55">
        <f>J1023</f>
        <v>0</v>
      </c>
      <c r="AZ1015" s="56"/>
      <c r="BA1015" s="56"/>
      <c r="BB1015" s="56"/>
      <c r="BC1015" s="56"/>
      <c r="BD1015" s="56"/>
      <c r="BE1015" s="56"/>
      <c r="BF1015" s="56"/>
      <c r="BG1015" s="56"/>
      <c r="BH1015" s="56"/>
      <c r="BI1015" s="56"/>
      <c r="BJ1015" s="56"/>
      <c r="BK1015" s="56"/>
      <c r="BL1015" s="56"/>
      <c r="BM1015" s="56"/>
      <c r="BN1015" s="56"/>
    </row>
    <row r="1016" spans="1:66" ht="11.25" customHeight="1">
      <c r="A1016" s="222">
        <f>A1012+$Q$13/1440</f>
        <v>0.54166666666666663</v>
      </c>
      <c r="B1016" s="38"/>
      <c r="C1016" s="204"/>
      <c r="D1016" s="207"/>
      <c r="E1016" s="40" t="s">
        <v>36</v>
      </c>
      <c r="F1016" s="42" t="str">
        <f>IF(D1016&lt;&gt;"", VLOOKUP(D1016,'Base de Datos'!$A$2:$D1268,2,FALSE()),"")</f>
        <v/>
      </c>
      <c r="G1016" s="204"/>
      <c r="H1016" s="216"/>
      <c r="I1016" s="40" t="s">
        <v>36</v>
      </c>
      <c r="J1016" s="42" t="str">
        <f>IF(H1016&lt;&gt;"", VLOOKUP(H1016,'Base de Datos'!$A$2:$D1268,2,FALSE()),"")</f>
        <v/>
      </c>
      <c r="K1016" s="204"/>
      <c r="L1016" s="216"/>
      <c r="M1016" s="40" t="s">
        <v>36</v>
      </c>
      <c r="N1016" s="42" t="str">
        <f>IF(L1016&lt;&gt;"", VLOOKUP(L1016,'Base de Datos'!$A$2:$D1268,2,FALSE()),"")</f>
        <v/>
      </c>
      <c r="O1016" s="43"/>
      <c r="P1016" s="1"/>
      <c r="Q1016" s="150"/>
      <c r="R1016" s="15"/>
      <c r="S1016" s="45"/>
      <c r="T1016" s="45" t="s">
        <v>37</v>
      </c>
      <c r="U1016" s="46"/>
      <c r="V1016" s="47"/>
      <c r="W1016" s="45"/>
      <c r="X1016" s="45" t="s">
        <v>37</v>
      </c>
      <c r="Y1016" s="46"/>
      <c r="Z1016" s="47"/>
      <c r="AA1016" s="45"/>
      <c r="AB1016" s="45" t="s">
        <v>37</v>
      </c>
      <c r="AC1016" s="46"/>
      <c r="AD1016" s="48"/>
      <c r="AE1016" s="181"/>
      <c r="AF1016" s="181"/>
      <c r="AG1016" s="181"/>
      <c r="AH1016" s="181"/>
      <c r="AI1016" s="181"/>
      <c r="AJ1016" s="181"/>
      <c r="AK1016" s="181"/>
      <c r="AL1016" s="181"/>
      <c r="AM1016" s="48"/>
      <c r="AN1016" s="53">
        <f>A994</f>
        <v>46351</v>
      </c>
      <c r="AO1016" s="54" t="str">
        <f>G995</f>
        <v>Consultorio N° 2</v>
      </c>
      <c r="AP1016" s="55">
        <f t="shared" ref="AP1016:AQ1016" si="693">G1024</f>
        <v>0</v>
      </c>
      <c r="AQ1016" s="55">
        <f t="shared" si="693"/>
        <v>0</v>
      </c>
      <c r="AR1016" s="55">
        <f>Y1024</f>
        <v>0</v>
      </c>
      <c r="AS1016" s="55">
        <f>W1024</f>
        <v>0</v>
      </c>
      <c r="AT1016" s="55">
        <f>W1025</f>
        <v>0</v>
      </c>
      <c r="AU1016" s="55">
        <f>Y1025</f>
        <v>0</v>
      </c>
      <c r="AV1016" s="55">
        <f>W1026</f>
        <v>0</v>
      </c>
      <c r="AW1016" s="55">
        <f>Y1026</f>
        <v>0</v>
      </c>
      <c r="AX1016" s="55">
        <f>Y1027</f>
        <v>0</v>
      </c>
      <c r="AY1016" s="55">
        <f>J1027</f>
        <v>0</v>
      </c>
      <c r="AZ1016" s="56"/>
      <c r="BA1016" s="56"/>
      <c r="BB1016" s="56"/>
      <c r="BC1016" s="56"/>
      <c r="BD1016" s="56"/>
      <c r="BE1016" s="56"/>
      <c r="BF1016" s="56"/>
      <c r="BG1016" s="56"/>
      <c r="BH1016" s="56"/>
      <c r="BI1016" s="56"/>
      <c r="BJ1016" s="56"/>
      <c r="BK1016" s="56"/>
      <c r="BL1016" s="56"/>
      <c r="BM1016" s="56"/>
      <c r="BN1016" s="56"/>
    </row>
    <row r="1017" spans="1:66" ht="11.25" customHeight="1">
      <c r="A1017" s="220"/>
      <c r="B1017" s="38"/>
      <c r="C1017" s="205"/>
      <c r="D1017" s="208"/>
      <c r="E1017" s="57" t="s">
        <v>42</v>
      </c>
      <c r="F1017" s="58" t="str">
        <f>IF(D1016&lt;&gt;"", VLOOKUP(D1016,'Base de Datos'!$A$2:$D1268,3,FALSE()),"")</f>
        <v/>
      </c>
      <c r="G1017" s="205"/>
      <c r="H1017" s="208"/>
      <c r="I1017" s="57" t="s">
        <v>42</v>
      </c>
      <c r="J1017" s="58" t="str">
        <f>IF(H1016&lt;&gt;"", VLOOKUP(H1016,'Base de Datos'!$A$2:$D1268,3,FALSE()),"")</f>
        <v/>
      </c>
      <c r="K1017" s="205"/>
      <c r="L1017" s="208"/>
      <c r="M1017" s="57" t="s">
        <v>42</v>
      </c>
      <c r="N1017" s="58" t="str">
        <f>IF(L1016&lt;&gt;"", VLOOKUP(L1016,'Base de Datos'!$A$2:$D1268,3,FALSE()),"")</f>
        <v/>
      </c>
      <c r="O1017" s="43"/>
      <c r="P1017" s="1"/>
      <c r="Q1017" s="1"/>
      <c r="R1017" s="15"/>
      <c r="S1017" s="229"/>
      <c r="T1017" s="230"/>
      <c r="U1017" s="59"/>
      <c r="V1017" s="47"/>
      <c r="W1017" s="229"/>
      <c r="X1017" s="230"/>
      <c r="Y1017" s="59"/>
      <c r="Z1017" s="47"/>
      <c r="AA1017" s="229"/>
      <c r="AB1017" s="230"/>
      <c r="AC1017" s="59"/>
      <c r="AD1017" s="48"/>
      <c r="AE1017" s="181"/>
      <c r="AF1017" s="181"/>
      <c r="AG1017" s="181"/>
      <c r="AH1017" s="181"/>
      <c r="AI1017" s="181"/>
      <c r="AJ1017" s="181"/>
      <c r="AK1017" s="181"/>
      <c r="AL1017" s="181"/>
      <c r="AM1017" s="48"/>
      <c r="AN1017" s="53">
        <f>A994</f>
        <v>46351</v>
      </c>
      <c r="AO1017" s="54" t="str">
        <f>G995</f>
        <v>Consultorio N° 2</v>
      </c>
      <c r="AP1017" s="55">
        <f t="shared" ref="AP1017:AQ1017" si="694">G1028</f>
        <v>0</v>
      </c>
      <c r="AQ1017" s="55">
        <f t="shared" si="694"/>
        <v>0</v>
      </c>
      <c r="AR1017" s="55">
        <f>Y1028</f>
        <v>0</v>
      </c>
      <c r="AS1017" s="55">
        <f>W1028</f>
        <v>0</v>
      </c>
      <c r="AT1017" s="55">
        <f>W1029</f>
        <v>0</v>
      </c>
      <c r="AU1017" s="55">
        <f>Y1029</f>
        <v>0</v>
      </c>
      <c r="AV1017" s="55">
        <f>W1030</f>
        <v>0</v>
      </c>
      <c r="AW1017" s="55">
        <f>Y1030</f>
        <v>0</v>
      </c>
      <c r="AX1017" s="55">
        <f>Y1031</f>
        <v>0</v>
      </c>
      <c r="AY1017" s="55">
        <f>J1031</f>
        <v>0</v>
      </c>
      <c r="AZ1017" s="56"/>
      <c r="BA1017" s="56"/>
      <c r="BB1017" s="56"/>
      <c r="BC1017" s="56"/>
      <c r="BD1017" s="56"/>
      <c r="BE1017" s="56"/>
      <c r="BF1017" s="56"/>
      <c r="BG1017" s="56"/>
      <c r="BH1017" s="56"/>
      <c r="BI1017" s="56"/>
      <c r="BJ1017" s="56"/>
      <c r="BK1017" s="56"/>
      <c r="BL1017" s="56"/>
      <c r="BM1017" s="56"/>
      <c r="BN1017" s="56"/>
    </row>
    <row r="1018" spans="1:66" ht="11.25" customHeight="1">
      <c r="A1018" s="220"/>
      <c r="B1018" s="38"/>
      <c r="C1018" s="205"/>
      <c r="D1018" s="208"/>
      <c r="E1018" s="57" t="s">
        <v>44</v>
      </c>
      <c r="F1018" s="58" t="str">
        <f>IF(D1016&lt;&gt;"", VLOOKUP(D1016,'Base de Datos'!$A$2:$D1268,4,FALSE()),"")</f>
        <v/>
      </c>
      <c r="G1018" s="205"/>
      <c r="H1018" s="208"/>
      <c r="I1018" s="57" t="s">
        <v>44</v>
      </c>
      <c r="J1018" s="58" t="str">
        <f>IF(H1016&lt;&gt;"", VLOOKUP(H1016,'Base de Datos'!$A$2:$D1268,4,FALSE()),"")</f>
        <v/>
      </c>
      <c r="K1018" s="205"/>
      <c r="L1018" s="208"/>
      <c r="M1018" s="57" t="s">
        <v>44</v>
      </c>
      <c r="N1018" s="58" t="str">
        <f>IF(L1016&lt;&gt;"", VLOOKUP(L1016,'Base de Datos'!$A$2:$D1268,4,FALSE()),"")</f>
        <v/>
      </c>
      <c r="O1018" s="1"/>
      <c r="P1018" s="1"/>
      <c r="Q1018" s="1"/>
      <c r="R1018" s="15"/>
      <c r="S1018" s="229"/>
      <c r="T1018" s="230"/>
      <c r="U1018" s="59"/>
      <c r="V1018" s="47"/>
      <c r="W1018" s="229"/>
      <c r="X1018" s="230"/>
      <c r="Y1018" s="59"/>
      <c r="Z1018" s="47"/>
      <c r="AA1018" s="229"/>
      <c r="AB1018" s="230"/>
      <c r="AC1018" s="59"/>
      <c r="AD1018" s="48"/>
      <c r="AE1018" s="181"/>
      <c r="AF1018" s="181"/>
      <c r="AG1018" s="181"/>
      <c r="AH1018" s="181"/>
      <c r="AI1018" s="181"/>
      <c r="AJ1018" s="181"/>
      <c r="AK1018" s="181"/>
      <c r="AL1018" s="181"/>
      <c r="AM1018" s="48"/>
      <c r="AN1018" s="53">
        <f>A994</f>
        <v>46351</v>
      </c>
      <c r="AO1018" s="54" t="str">
        <f>G995</f>
        <v>Consultorio N° 2</v>
      </c>
      <c r="AP1018" s="55">
        <f t="shared" ref="AP1018:AQ1018" si="695">G1032</f>
        <v>0</v>
      </c>
      <c r="AQ1018" s="55">
        <f t="shared" si="695"/>
        <v>0</v>
      </c>
      <c r="AR1018" s="55">
        <f>Y1032</f>
        <v>0</v>
      </c>
      <c r="AS1018" s="55">
        <f>W1032</f>
        <v>0</v>
      </c>
      <c r="AT1018" s="55">
        <f>W1033</f>
        <v>0</v>
      </c>
      <c r="AU1018" s="55">
        <f>Y1033</f>
        <v>0</v>
      </c>
      <c r="AV1018" s="55">
        <f>W1034</f>
        <v>0</v>
      </c>
      <c r="AW1018" s="55">
        <f>Y1034</f>
        <v>0</v>
      </c>
      <c r="AX1018" s="55">
        <f>Y1035</f>
        <v>0</v>
      </c>
      <c r="AY1018" s="55">
        <f>J1035</f>
        <v>0</v>
      </c>
      <c r="AZ1018" s="56"/>
      <c r="BA1018" s="56"/>
      <c r="BB1018" s="56"/>
      <c r="BC1018" s="56"/>
      <c r="BD1018" s="56"/>
      <c r="BE1018" s="56"/>
      <c r="BF1018" s="56"/>
      <c r="BG1018" s="56"/>
      <c r="BH1018" s="56"/>
      <c r="BI1018" s="56"/>
      <c r="BJ1018" s="56"/>
      <c r="BK1018" s="56"/>
      <c r="BL1018" s="56"/>
      <c r="BM1018" s="56"/>
      <c r="BN1018" s="56"/>
    </row>
    <row r="1019" spans="1:66" ht="11.25" customHeight="1">
      <c r="A1019" s="221"/>
      <c r="B1019" s="38"/>
      <c r="C1019" s="206"/>
      <c r="D1019" s="209"/>
      <c r="E1019" s="85" t="s">
        <v>46</v>
      </c>
      <c r="F1019" s="86"/>
      <c r="G1019" s="206"/>
      <c r="H1019" s="209"/>
      <c r="I1019" s="85" t="s">
        <v>46</v>
      </c>
      <c r="J1019" s="108"/>
      <c r="K1019" s="206"/>
      <c r="L1019" s="209"/>
      <c r="M1019" s="85" t="s">
        <v>46</v>
      </c>
      <c r="N1019" s="108"/>
      <c r="O1019" s="43"/>
      <c r="P1019" s="1"/>
      <c r="Q1019" s="1"/>
      <c r="R1019" s="15"/>
      <c r="S1019" s="227" t="str">
        <f>IF(OR(S1016="Empleado",S1016="Familiar"),"Nombre del Empleado","N° Factura")</f>
        <v>N° Factura</v>
      </c>
      <c r="T1019" s="228"/>
      <c r="U1019" s="89"/>
      <c r="V1019" s="47"/>
      <c r="W1019" s="227" t="str">
        <f>IF(OR(W1016="Empleado",W1016="Familiar"),"Nombre del Empleado","N° Factura")</f>
        <v>N° Factura</v>
      </c>
      <c r="X1019" s="228"/>
      <c r="Y1019" s="89"/>
      <c r="Z1019" s="47"/>
      <c r="AA1019" s="227" t="str">
        <f>IF(OR(AA1016="Empleado",AA1016="Familiar"),"Nombre del Empleado","N° Factura")</f>
        <v>N° Factura</v>
      </c>
      <c r="AB1019" s="228"/>
      <c r="AC1019" s="89"/>
      <c r="AD1019" s="48"/>
      <c r="AE1019" s="181"/>
      <c r="AF1019" s="181"/>
      <c r="AG1019" s="181"/>
      <c r="AH1019" s="181"/>
      <c r="AI1019" s="181"/>
      <c r="AJ1019" s="181"/>
      <c r="AK1019" s="181"/>
      <c r="AL1019" s="181"/>
      <c r="AM1019" s="48"/>
      <c r="AN1019" s="53">
        <f>A994</f>
        <v>46351</v>
      </c>
      <c r="AO1019" s="54" t="str">
        <f>K995</f>
        <v>Consultorio N° 3</v>
      </c>
      <c r="AP1019" s="55">
        <f t="shared" ref="AP1019:AQ1019" si="696">K996</f>
        <v>0</v>
      </c>
      <c r="AQ1019" s="55">
        <f t="shared" si="696"/>
        <v>0</v>
      </c>
      <c r="AR1019" s="55">
        <f>AC996</f>
        <v>0</v>
      </c>
      <c r="AS1019" s="55">
        <f>AA996</f>
        <v>0</v>
      </c>
      <c r="AT1019" s="55">
        <f>AA997</f>
        <v>0</v>
      </c>
      <c r="AU1019" s="55">
        <f>AC997</f>
        <v>0</v>
      </c>
      <c r="AV1019" s="55">
        <f>AA998</f>
        <v>0</v>
      </c>
      <c r="AW1019" s="55">
        <f>AC998</f>
        <v>0</v>
      </c>
      <c r="AX1019" s="55">
        <f>AC999</f>
        <v>0</v>
      </c>
      <c r="AY1019" s="55">
        <f>N999</f>
        <v>0</v>
      </c>
      <c r="AZ1019" s="56"/>
      <c r="BA1019" s="56"/>
      <c r="BB1019" s="56"/>
      <c r="BC1019" s="56"/>
      <c r="BD1019" s="56"/>
      <c r="BE1019" s="56"/>
      <c r="BF1019" s="56"/>
      <c r="BG1019" s="56"/>
      <c r="BH1019" s="56"/>
      <c r="BI1019" s="56"/>
      <c r="BJ1019" s="56"/>
      <c r="BK1019" s="56"/>
      <c r="BL1019" s="56"/>
      <c r="BM1019" s="56"/>
      <c r="BN1019" s="56"/>
    </row>
    <row r="1020" spans="1:66" ht="11.25" customHeight="1">
      <c r="A1020" s="222">
        <f>A1016+$Q$13/1440</f>
        <v>0.58333333333333326</v>
      </c>
      <c r="B1020" s="38"/>
      <c r="C1020" s="204"/>
      <c r="D1020" s="207"/>
      <c r="E1020" s="40" t="s">
        <v>36</v>
      </c>
      <c r="F1020" s="42" t="str">
        <f>IF(D1020&lt;&gt;"", VLOOKUP(D1020,'Base de Datos'!$A$2:$D1268,2,FALSE()),"")</f>
        <v/>
      </c>
      <c r="G1020" s="204"/>
      <c r="H1020" s="216"/>
      <c r="I1020" s="40" t="s">
        <v>36</v>
      </c>
      <c r="J1020" s="42" t="str">
        <f>IF(H1020&lt;&gt;"", VLOOKUP(H1020,'Base de Datos'!$A$2:$D1268,2,FALSE()),"")</f>
        <v/>
      </c>
      <c r="K1020" s="204"/>
      <c r="L1020" s="216"/>
      <c r="M1020" s="40" t="s">
        <v>36</v>
      </c>
      <c r="N1020" s="42" t="str">
        <f>IF(L1020&lt;&gt;"", VLOOKUP(L1020,'Base de Datos'!$A$2:$D1268,2,FALSE()),"")</f>
        <v/>
      </c>
      <c r="O1020" s="43"/>
      <c r="P1020" s="151"/>
      <c r="Q1020" s="1"/>
      <c r="R1020" s="15"/>
      <c r="S1020" s="45"/>
      <c r="T1020" s="45" t="s">
        <v>37</v>
      </c>
      <c r="U1020" s="46"/>
      <c r="V1020" s="47"/>
      <c r="W1020" s="45"/>
      <c r="X1020" s="45" t="s">
        <v>37</v>
      </c>
      <c r="Y1020" s="46"/>
      <c r="Z1020" s="47"/>
      <c r="AA1020" s="45"/>
      <c r="AB1020" s="45" t="s">
        <v>37</v>
      </c>
      <c r="AC1020" s="46"/>
      <c r="AD1020" s="48"/>
      <c r="AE1020" s="181"/>
      <c r="AF1020" s="181"/>
      <c r="AG1020" s="181"/>
      <c r="AH1020" s="181"/>
      <c r="AI1020" s="181"/>
      <c r="AJ1020" s="181"/>
      <c r="AK1020" s="181"/>
      <c r="AL1020" s="181"/>
      <c r="AM1020" s="48"/>
      <c r="AN1020" s="53">
        <f>A994</f>
        <v>46351</v>
      </c>
      <c r="AO1020" s="54" t="str">
        <f>K995</f>
        <v>Consultorio N° 3</v>
      </c>
      <c r="AP1020" s="55">
        <f t="shared" ref="AP1020:AQ1020" si="697">K1000</f>
        <v>0</v>
      </c>
      <c r="AQ1020" s="55">
        <f t="shared" si="697"/>
        <v>0</v>
      </c>
      <c r="AR1020" s="55">
        <f>AC1000</f>
        <v>0</v>
      </c>
      <c r="AS1020" s="55">
        <f>AA1000</f>
        <v>0</v>
      </c>
      <c r="AT1020" s="55">
        <f>AA1001</f>
        <v>0</v>
      </c>
      <c r="AU1020" s="55">
        <f>AC1001</f>
        <v>0</v>
      </c>
      <c r="AV1020" s="55">
        <f>AA1002</f>
        <v>0</v>
      </c>
      <c r="AW1020" s="55">
        <f>AC1002</f>
        <v>0</v>
      </c>
      <c r="AX1020" s="55">
        <f>AC1003</f>
        <v>0</v>
      </c>
      <c r="AY1020" s="55">
        <f>N1003</f>
        <v>0</v>
      </c>
      <c r="AZ1020" s="56"/>
      <c r="BA1020" s="56"/>
      <c r="BB1020" s="56"/>
      <c r="BC1020" s="56"/>
      <c r="BD1020" s="56"/>
      <c r="BE1020" s="56"/>
      <c r="BF1020" s="56"/>
      <c r="BG1020" s="56"/>
      <c r="BH1020" s="56"/>
      <c r="BI1020" s="56"/>
      <c r="BJ1020" s="56"/>
      <c r="BK1020" s="56"/>
      <c r="BL1020" s="56"/>
      <c r="BM1020" s="56"/>
      <c r="BN1020" s="56"/>
    </row>
    <row r="1021" spans="1:66" ht="11.25" customHeight="1">
      <c r="A1021" s="220"/>
      <c r="B1021" s="38"/>
      <c r="C1021" s="205"/>
      <c r="D1021" s="208"/>
      <c r="E1021" s="57" t="s">
        <v>42</v>
      </c>
      <c r="F1021" s="58" t="str">
        <f>IF(D1020&lt;&gt;"", VLOOKUP(D1020,'Base de Datos'!$A$2:$D1268,3,FALSE()),"")</f>
        <v/>
      </c>
      <c r="G1021" s="205"/>
      <c r="H1021" s="208"/>
      <c r="I1021" s="57" t="s">
        <v>42</v>
      </c>
      <c r="J1021" s="58" t="str">
        <f>IF(H1020&lt;&gt;"", VLOOKUP(H1020,'Base de Datos'!$A$2:$D1268,3,FALSE()),"")</f>
        <v/>
      </c>
      <c r="K1021" s="205"/>
      <c r="L1021" s="208"/>
      <c r="M1021" s="57" t="s">
        <v>42</v>
      </c>
      <c r="N1021" s="58" t="str">
        <f>IF(L1020&lt;&gt;"", VLOOKUP(L1020,'Base de Datos'!$A$2:$D1268,3,FALSE()),"")</f>
        <v/>
      </c>
      <c r="O1021" s="43"/>
      <c r="P1021" s="151"/>
      <c r="Q1021" s="152"/>
      <c r="R1021" s="15"/>
      <c r="S1021" s="229"/>
      <c r="T1021" s="230"/>
      <c r="U1021" s="59"/>
      <c r="V1021" s="47"/>
      <c r="W1021" s="229"/>
      <c r="X1021" s="230"/>
      <c r="Y1021" s="59"/>
      <c r="Z1021" s="47"/>
      <c r="AA1021" s="229"/>
      <c r="AB1021" s="230"/>
      <c r="AC1021" s="59"/>
      <c r="AD1021" s="48"/>
      <c r="AE1021" s="181"/>
      <c r="AF1021" s="181"/>
      <c r="AG1021" s="181"/>
      <c r="AH1021" s="181"/>
      <c r="AI1021" s="181"/>
      <c r="AJ1021" s="181"/>
      <c r="AK1021" s="181"/>
      <c r="AL1021" s="181"/>
      <c r="AM1021" s="48"/>
      <c r="AN1021" s="53">
        <f>A994</f>
        <v>46351</v>
      </c>
      <c r="AO1021" s="54" t="str">
        <f>K995</f>
        <v>Consultorio N° 3</v>
      </c>
      <c r="AP1021" s="55">
        <f t="shared" ref="AP1021:AQ1021" si="698">K1004</f>
        <v>0</v>
      </c>
      <c r="AQ1021" s="55">
        <f t="shared" si="698"/>
        <v>0</v>
      </c>
      <c r="AR1021" s="55">
        <f>AC1004</f>
        <v>0</v>
      </c>
      <c r="AS1021" s="55">
        <f>AA1004</f>
        <v>0</v>
      </c>
      <c r="AT1021" s="55">
        <f>AA1005</f>
        <v>0</v>
      </c>
      <c r="AU1021" s="55">
        <f>AC1005</f>
        <v>0</v>
      </c>
      <c r="AV1021" s="55">
        <f>AA1006</f>
        <v>0</v>
      </c>
      <c r="AW1021" s="55">
        <f>AC1006</f>
        <v>0</v>
      </c>
      <c r="AX1021" s="55">
        <f>AC1007</f>
        <v>0</v>
      </c>
      <c r="AY1021" s="55">
        <f>N1007</f>
        <v>0</v>
      </c>
      <c r="AZ1021" s="56"/>
      <c r="BA1021" s="56"/>
      <c r="BB1021" s="56"/>
      <c r="BC1021" s="56"/>
      <c r="BD1021" s="56"/>
      <c r="BE1021" s="56"/>
      <c r="BF1021" s="56"/>
      <c r="BG1021" s="56"/>
      <c r="BH1021" s="56"/>
      <c r="BI1021" s="56"/>
      <c r="BJ1021" s="56"/>
      <c r="BK1021" s="56"/>
      <c r="BL1021" s="56"/>
      <c r="BM1021" s="56"/>
      <c r="BN1021" s="56"/>
    </row>
    <row r="1022" spans="1:66" ht="11.25" customHeight="1">
      <c r="A1022" s="220"/>
      <c r="B1022" s="38"/>
      <c r="C1022" s="205"/>
      <c r="D1022" s="208"/>
      <c r="E1022" s="57" t="s">
        <v>44</v>
      </c>
      <c r="F1022" s="58" t="str">
        <f>IF(D1020&lt;&gt;"", VLOOKUP(D1020,'Base de Datos'!$A$2:$D1268,4,FALSE()),"")</f>
        <v/>
      </c>
      <c r="G1022" s="205"/>
      <c r="H1022" s="208"/>
      <c r="I1022" s="57" t="s">
        <v>44</v>
      </c>
      <c r="J1022" s="58" t="str">
        <f>IF(H1020&lt;&gt;"", VLOOKUP(H1020,'Base de Datos'!$A$2:$D1268,4,FALSE()),"")</f>
        <v/>
      </c>
      <c r="K1022" s="205"/>
      <c r="L1022" s="208"/>
      <c r="M1022" s="57" t="s">
        <v>44</v>
      </c>
      <c r="N1022" s="58" t="str">
        <f>IF(L1020&lt;&gt;"", VLOOKUP(L1020,'Base de Datos'!$A$2:$D1268,4,FALSE()),"")</f>
        <v/>
      </c>
      <c r="O1022" s="43"/>
      <c r="P1022" s="151"/>
      <c r="Q1022" s="152"/>
      <c r="R1022" s="15"/>
      <c r="S1022" s="229"/>
      <c r="T1022" s="230"/>
      <c r="U1022" s="59"/>
      <c r="V1022" s="47"/>
      <c r="W1022" s="229"/>
      <c r="X1022" s="230"/>
      <c r="Y1022" s="59"/>
      <c r="Z1022" s="47"/>
      <c r="AA1022" s="229"/>
      <c r="AB1022" s="230"/>
      <c r="AC1022" s="59"/>
      <c r="AD1022" s="48"/>
      <c r="AE1022" s="181"/>
      <c r="AF1022" s="181"/>
      <c r="AG1022" s="181"/>
      <c r="AH1022" s="181"/>
      <c r="AI1022" s="181"/>
      <c r="AJ1022" s="181"/>
      <c r="AK1022" s="181"/>
      <c r="AL1022" s="181"/>
      <c r="AM1022" s="48"/>
      <c r="AN1022" s="53">
        <f>A994</f>
        <v>46351</v>
      </c>
      <c r="AO1022" s="54" t="str">
        <f>K995</f>
        <v>Consultorio N° 3</v>
      </c>
      <c r="AP1022" s="55">
        <f t="shared" ref="AP1022:AQ1022" si="699">K1008</f>
        <v>0</v>
      </c>
      <c r="AQ1022" s="55">
        <f t="shared" si="699"/>
        <v>0</v>
      </c>
      <c r="AR1022" s="55">
        <f>AC1008</f>
        <v>0</v>
      </c>
      <c r="AS1022" s="55">
        <f>AA1008</f>
        <v>0</v>
      </c>
      <c r="AT1022" s="55">
        <f>AA1009</f>
        <v>0</v>
      </c>
      <c r="AU1022" s="55">
        <f>AC1009</f>
        <v>0</v>
      </c>
      <c r="AV1022" s="55">
        <f>AA1010</f>
        <v>0</v>
      </c>
      <c r="AW1022" s="55">
        <f>AC1010</f>
        <v>0</v>
      </c>
      <c r="AX1022" s="55">
        <f>AC1011</f>
        <v>0</v>
      </c>
      <c r="AY1022" s="55">
        <f>N1011</f>
        <v>0</v>
      </c>
      <c r="AZ1022" s="56"/>
      <c r="BA1022" s="56"/>
      <c r="BB1022" s="56"/>
      <c r="BC1022" s="56"/>
      <c r="BD1022" s="56"/>
      <c r="BE1022" s="56"/>
      <c r="BF1022" s="56"/>
      <c r="BG1022" s="56"/>
      <c r="BH1022" s="56"/>
      <c r="BI1022" s="56"/>
      <c r="BJ1022" s="56"/>
      <c r="BK1022" s="56"/>
      <c r="BL1022" s="56"/>
      <c r="BM1022" s="56"/>
      <c r="BN1022" s="56"/>
    </row>
    <row r="1023" spans="1:66" ht="11.25" customHeight="1">
      <c r="A1023" s="221"/>
      <c r="B1023" s="38"/>
      <c r="C1023" s="206"/>
      <c r="D1023" s="209"/>
      <c r="E1023" s="85" t="s">
        <v>46</v>
      </c>
      <c r="F1023" s="86"/>
      <c r="G1023" s="206"/>
      <c r="H1023" s="209"/>
      <c r="I1023" s="85" t="s">
        <v>46</v>
      </c>
      <c r="J1023" s="108"/>
      <c r="K1023" s="206"/>
      <c r="L1023" s="209"/>
      <c r="M1023" s="85" t="s">
        <v>46</v>
      </c>
      <c r="N1023" s="108"/>
      <c r="O1023" s="43"/>
      <c r="P1023" s="151"/>
      <c r="Q1023" s="1"/>
      <c r="R1023" s="15"/>
      <c r="S1023" s="227" t="str">
        <f>IF(OR(S1020="Empleado",S1020="Familiar"),"Nombre del Empleado","N° Factura")</f>
        <v>N° Factura</v>
      </c>
      <c r="T1023" s="228"/>
      <c r="U1023" s="89"/>
      <c r="V1023" s="47"/>
      <c r="W1023" s="227" t="str">
        <f>IF(OR(W1020="Empleado",W1020="Familiar"),"Nombre del Empleado","N° Factura")</f>
        <v>N° Factura</v>
      </c>
      <c r="X1023" s="228"/>
      <c r="Y1023" s="89"/>
      <c r="Z1023" s="47"/>
      <c r="AA1023" s="227" t="str">
        <f>IF(OR(AA1020="Empleado",AA1020="Familiar"),"Nombre del Empleado","N° Factura")</f>
        <v>N° Factura</v>
      </c>
      <c r="AB1023" s="228"/>
      <c r="AC1023" s="89"/>
      <c r="AD1023" s="48"/>
      <c r="AE1023" s="181"/>
      <c r="AF1023" s="181"/>
      <c r="AG1023" s="181"/>
      <c r="AH1023" s="181"/>
      <c r="AI1023" s="181"/>
      <c r="AJ1023" s="181"/>
      <c r="AK1023" s="181"/>
      <c r="AL1023" s="181"/>
      <c r="AM1023" s="48"/>
      <c r="AN1023" s="53">
        <f>A994</f>
        <v>46351</v>
      </c>
      <c r="AO1023" s="54" t="str">
        <f>K995</f>
        <v>Consultorio N° 3</v>
      </c>
      <c r="AP1023" s="55">
        <f t="shared" ref="AP1023:AQ1023" si="700">K1012</f>
        <v>0</v>
      </c>
      <c r="AQ1023" s="55">
        <f t="shared" si="700"/>
        <v>0</v>
      </c>
      <c r="AR1023" s="55">
        <f>AC1012</f>
        <v>0</v>
      </c>
      <c r="AS1023" s="55">
        <f>AA1012</f>
        <v>0</v>
      </c>
      <c r="AT1023" s="55">
        <f>AA1013</f>
        <v>0</v>
      </c>
      <c r="AU1023" s="55">
        <f>AC1013</f>
        <v>0</v>
      </c>
      <c r="AV1023" s="55">
        <f>AA1014</f>
        <v>0</v>
      </c>
      <c r="AW1023" s="55">
        <f>AC1014</f>
        <v>0</v>
      </c>
      <c r="AX1023" s="55">
        <f>AC1015</f>
        <v>0</v>
      </c>
      <c r="AY1023" s="55">
        <f>N1015</f>
        <v>0</v>
      </c>
      <c r="AZ1023" s="56"/>
      <c r="BA1023" s="56"/>
      <c r="BB1023" s="56"/>
      <c r="BC1023" s="56"/>
      <c r="BD1023" s="56"/>
      <c r="BE1023" s="56"/>
      <c r="BF1023" s="56"/>
      <c r="BG1023" s="56"/>
      <c r="BH1023" s="56"/>
      <c r="BI1023" s="56"/>
      <c r="BJ1023" s="56"/>
      <c r="BK1023" s="56"/>
      <c r="BL1023" s="56"/>
      <c r="BM1023" s="56"/>
      <c r="BN1023" s="56"/>
    </row>
    <row r="1024" spans="1:66" ht="11.25" customHeight="1">
      <c r="A1024" s="222">
        <f>A1020+$Q$13/1440</f>
        <v>0.62499999999999989</v>
      </c>
      <c r="B1024" s="38"/>
      <c r="C1024" s="204"/>
      <c r="D1024" s="207"/>
      <c r="E1024" s="40" t="s">
        <v>36</v>
      </c>
      <c r="F1024" s="42" t="str">
        <f>IF(D1024&lt;&gt;"", VLOOKUP(D1024,'Base de Datos'!$A$2:$D1268,2,FALSE()),"")</f>
        <v/>
      </c>
      <c r="G1024" s="204"/>
      <c r="H1024" s="216"/>
      <c r="I1024" s="40" t="s">
        <v>36</v>
      </c>
      <c r="J1024" s="42" t="str">
        <f>IF(H1024&lt;&gt;"", VLOOKUP(H1024,'Base de Datos'!$A$2:$D1268,2,FALSE()),"")</f>
        <v/>
      </c>
      <c r="K1024" s="204"/>
      <c r="L1024" s="216"/>
      <c r="M1024" s="40" t="s">
        <v>36</v>
      </c>
      <c r="N1024" s="42" t="str">
        <f>IF(L1024&lt;&gt;"", VLOOKUP(L1024,'Base de Datos'!$A$2:$D1268,2,FALSE()),"")</f>
        <v/>
      </c>
      <c r="O1024" s="43"/>
      <c r="P1024" s="153"/>
      <c r="Q1024" s="154"/>
      <c r="R1024" s="15"/>
      <c r="S1024" s="45"/>
      <c r="T1024" s="45" t="s">
        <v>37</v>
      </c>
      <c r="U1024" s="46"/>
      <c r="V1024" s="47"/>
      <c r="W1024" s="45"/>
      <c r="X1024" s="45" t="s">
        <v>37</v>
      </c>
      <c r="Y1024" s="46"/>
      <c r="Z1024" s="47"/>
      <c r="AA1024" s="45"/>
      <c r="AB1024" s="45" t="s">
        <v>37</v>
      </c>
      <c r="AC1024" s="46"/>
      <c r="AD1024" s="48"/>
      <c r="AE1024" s="181"/>
      <c r="AF1024" s="181"/>
      <c r="AG1024" s="181"/>
      <c r="AH1024" s="181"/>
      <c r="AI1024" s="181"/>
      <c r="AJ1024" s="181"/>
      <c r="AK1024" s="181"/>
      <c r="AL1024" s="181"/>
      <c r="AM1024" s="48"/>
      <c r="AN1024" s="53">
        <f>A994</f>
        <v>46351</v>
      </c>
      <c r="AO1024" s="54" t="str">
        <f>K995</f>
        <v>Consultorio N° 3</v>
      </c>
      <c r="AP1024" s="55">
        <f t="shared" ref="AP1024:AQ1024" si="701">K1016</f>
        <v>0</v>
      </c>
      <c r="AQ1024" s="55">
        <f t="shared" si="701"/>
        <v>0</v>
      </c>
      <c r="AR1024" s="55">
        <f>AC1016</f>
        <v>0</v>
      </c>
      <c r="AS1024" s="55">
        <f>AA1016</f>
        <v>0</v>
      </c>
      <c r="AT1024" s="55">
        <f>AA1017</f>
        <v>0</v>
      </c>
      <c r="AU1024" s="55">
        <f>AC1017</f>
        <v>0</v>
      </c>
      <c r="AV1024" s="55">
        <f>AA1018</f>
        <v>0</v>
      </c>
      <c r="AW1024" s="55">
        <f>AC1018</f>
        <v>0</v>
      </c>
      <c r="AX1024" s="55">
        <f>AC1019</f>
        <v>0</v>
      </c>
      <c r="AY1024" s="55">
        <f>N1019</f>
        <v>0</v>
      </c>
      <c r="AZ1024" s="56"/>
      <c r="BA1024" s="56"/>
      <c r="BB1024" s="56"/>
      <c r="BC1024" s="56"/>
      <c r="BD1024" s="56"/>
      <c r="BE1024" s="56"/>
      <c r="BF1024" s="56"/>
      <c r="BG1024" s="56"/>
      <c r="BH1024" s="56"/>
      <c r="BI1024" s="56"/>
      <c r="BJ1024" s="56"/>
      <c r="BK1024" s="56"/>
      <c r="BL1024" s="56"/>
      <c r="BM1024" s="56"/>
      <c r="BN1024" s="56"/>
    </row>
    <row r="1025" spans="1:66" ht="11.25" customHeight="1">
      <c r="A1025" s="220"/>
      <c r="B1025" s="38"/>
      <c r="C1025" s="205"/>
      <c r="D1025" s="208"/>
      <c r="E1025" s="57" t="s">
        <v>42</v>
      </c>
      <c r="F1025" s="58" t="str">
        <f>IF(D1024&lt;&gt;"", VLOOKUP(D1024,'Base de Datos'!$A$2:$D1268,3,FALSE()),"")</f>
        <v/>
      </c>
      <c r="G1025" s="205"/>
      <c r="H1025" s="208"/>
      <c r="I1025" s="57" t="s">
        <v>42</v>
      </c>
      <c r="J1025" s="58" t="str">
        <f>IF(H1024&lt;&gt;"", VLOOKUP(H1024,'Base de Datos'!$A$2:$D1268,3,FALSE()),"")</f>
        <v/>
      </c>
      <c r="K1025" s="205"/>
      <c r="L1025" s="208"/>
      <c r="M1025" s="57" t="s">
        <v>42</v>
      </c>
      <c r="N1025" s="58" t="str">
        <f>IF(L1024&lt;&gt;"", VLOOKUP(L1024,'Base de Datos'!$A$2:$D1268,3,FALSE()),"")</f>
        <v/>
      </c>
      <c r="O1025" s="43"/>
      <c r="P1025" s="153"/>
      <c r="Q1025" s="154"/>
      <c r="R1025" s="15"/>
      <c r="S1025" s="229"/>
      <c r="T1025" s="230"/>
      <c r="U1025" s="59"/>
      <c r="V1025" s="47"/>
      <c r="W1025" s="229"/>
      <c r="X1025" s="230"/>
      <c r="Y1025" s="59"/>
      <c r="Z1025" s="47"/>
      <c r="AA1025" s="229"/>
      <c r="AB1025" s="230"/>
      <c r="AC1025" s="59"/>
      <c r="AD1025" s="48"/>
      <c r="AE1025" s="181"/>
      <c r="AF1025" s="181"/>
      <c r="AG1025" s="181"/>
      <c r="AH1025" s="181"/>
      <c r="AI1025" s="181"/>
      <c r="AJ1025" s="181"/>
      <c r="AK1025" s="181"/>
      <c r="AL1025" s="181"/>
      <c r="AM1025" s="48"/>
      <c r="AN1025" s="53">
        <f>A994</f>
        <v>46351</v>
      </c>
      <c r="AO1025" s="54" t="str">
        <f>K995</f>
        <v>Consultorio N° 3</v>
      </c>
      <c r="AP1025" s="55">
        <f t="shared" ref="AP1025:AQ1025" si="702">K1020</f>
        <v>0</v>
      </c>
      <c r="AQ1025" s="55">
        <f t="shared" si="702"/>
        <v>0</v>
      </c>
      <c r="AR1025" s="55">
        <f>AC1020</f>
        <v>0</v>
      </c>
      <c r="AS1025" s="55">
        <f>AA1020</f>
        <v>0</v>
      </c>
      <c r="AT1025" s="55">
        <f>AA1021</f>
        <v>0</v>
      </c>
      <c r="AU1025" s="55">
        <f>AC1021</f>
        <v>0</v>
      </c>
      <c r="AV1025" s="55">
        <f>AA1022</f>
        <v>0</v>
      </c>
      <c r="AW1025" s="55">
        <f>AC1022</f>
        <v>0</v>
      </c>
      <c r="AX1025" s="55">
        <f>AC1023</f>
        <v>0</v>
      </c>
      <c r="AY1025" s="55">
        <f>N1023</f>
        <v>0</v>
      </c>
      <c r="AZ1025" s="56"/>
      <c r="BA1025" s="56"/>
      <c r="BB1025" s="56"/>
      <c r="BC1025" s="56"/>
      <c r="BD1025" s="56"/>
      <c r="BE1025" s="56"/>
      <c r="BF1025" s="56"/>
      <c r="BG1025" s="56"/>
      <c r="BH1025" s="56"/>
      <c r="BI1025" s="56"/>
      <c r="BJ1025" s="56"/>
      <c r="BK1025" s="56"/>
      <c r="BL1025" s="56"/>
      <c r="BM1025" s="56"/>
      <c r="BN1025" s="56"/>
    </row>
    <row r="1026" spans="1:66" ht="11.25" customHeight="1">
      <c r="A1026" s="220"/>
      <c r="B1026" s="38"/>
      <c r="C1026" s="205"/>
      <c r="D1026" s="208"/>
      <c r="E1026" s="57" t="s">
        <v>44</v>
      </c>
      <c r="F1026" s="58" t="str">
        <f>IF(D1024&lt;&gt;"", VLOOKUP(D1024,'Base de Datos'!$A$2:$D1268,4,FALSE()),"")</f>
        <v/>
      </c>
      <c r="G1026" s="205"/>
      <c r="H1026" s="208"/>
      <c r="I1026" s="57" t="s">
        <v>44</v>
      </c>
      <c r="J1026" s="58" t="str">
        <f>IF(H1024&lt;&gt;"", VLOOKUP(H1024,'Base de Datos'!$A$2:$D1268,4,FALSE()),"")</f>
        <v/>
      </c>
      <c r="K1026" s="205"/>
      <c r="L1026" s="208"/>
      <c r="M1026" s="57" t="s">
        <v>44</v>
      </c>
      <c r="N1026" s="58" t="str">
        <f>IF(L1024&lt;&gt;"", VLOOKUP(L1024,'Base de Datos'!$A$2:$D1268,4,FALSE()),"")</f>
        <v/>
      </c>
      <c r="O1026" s="43"/>
      <c r="P1026" s="153"/>
      <c r="Q1026" s="154"/>
      <c r="R1026" s="15"/>
      <c r="S1026" s="229"/>
      <c r="T1026" s="230"/>
      <c r="U1026" s="59"/>
      <c r="V1026" s="47"/>
      <c r="W1026" s="229"/>
      <c r="X1026" s="230"/>
      <c r="Y1026" s="59"/>
      <c r="Z1026" s="47"/>
      <c r="AA1026" s="229"/>
      <c r="AB1026" s="230"/>
      <c r="AC1026" s="59"/>
      <c r="AD1026" s="48"/>
      <c r="AE1026" s="181"/>
      <c r="AF1026" s="181"/>
      <c r="AG1026" s="181"/>
      <c r="AH1026" s="181"/>
      <c r="AI1026" s="181"/>
      <c r="AJ1026" s="181"/>
      <c r="AK1026" s="181"/>
      <c r="AL1026" s="181"/>
      <c r="AM1026" s="48"/>
      <c r="AN1026" s="53">
        <f>A994</f>
        <v>46351</v>
      </c>
      <c r="AO1026" s="54" t="str">
        <f>K995</f>
        <v>Consultorio N° 3</v>
      </c>
      <c r="AP1026" s="55">
        <f t="shared" ref="AP1026:AQ1026" si="703">K1024</f>
        <v>0</v>
      </c>
      <c r="AQ1026" s="55">
        <f t="shared" si="703"/>
        <v>0</v>
      </c>
      <c r="AR1026" s="55">
        <f>AC1024</f>
        <v>0</v>
      </c>
      <c r="AS1026" s="55">
        <f>AA1024</f>
        <v>0</v>
      </c>
      <c r="AT1026" s="55">
        <f>AA1025</f>
        <v>0</v>
      </c>
      <c r="AU1026" s="55">
        <f>AC1025</f>
        <v>0</v>
      </c>
      <c r="AV1026" s="55">
        <f>AA1026</f>
        <v>0</v>
      </c>
      <c r="AW1026" s="55">
        <f>AC1026</f>
        <v>0</v>
      </c>
      <c r="AX1026" s="55">
        <f>AC1027</f>
        <v>0</v>
      </c>
      <c r="AY1026" s="55">
        <f>N1027</f>
        <v>0</v>
      </c>
      <c r="AZ1026" s="56"/>
      <c r="BA1026" s="56"/>
      <c r="BB1026" s="56"/>
      <c r="BC1026" s="56"/>
      <c r="BD1026" s="56"/>
      <c r="BE1026" s="56"/>
      <c r="BF1026" s="56"/>
      <c r="BG1026" s="56"/>
      <c r="BH1026" s="56"/>
      <c r="BI1026" s="56"/>
      <c r="BJ1026" s="56"/>
      <c r="BK1026" s="56"/>
      <c r="BL1026" s="56"/>
      <c r="BM1026" s="56"/>
      <c r="BN1026" s="56"/>
    </row>
    <row r="1027" spans="1:66" ht="11.25" customHeight="1">
      <c r="A1027" s="221"/>
      <c r="B1027" s="38"/>
      <c r="C1027" s="206"/>
      <c r="D1027" s="209"/>
      <c r="E1027" s="85" t="s">
        <v>46</v>
      </c>
      <c r="F1027" s="86"/>
      <c r="G1027" s="206"/>
      <c r="H1027" s="209"/>
      <c r="I1027" s="85" t="s">
        <v>46</v>
      </c>
      <c r="J1027" s="108"/>
      <c r="K1027" s="206"/>
      <c r="L1027" s="209"/>
      <c r="M1027" s="85" t="s">
        <v>46</v>
      </c>
      <c r="N1027" s="108"/>
      <c r="O1027" s="43"/>
      <c r="P1027" s="153"/>
      <c r="Q1027" s="154"/>
      <c r="R1027" s="15"/>
      <c r="S1027" s="227" t="str">
        <f>IF(OR(S1024="Empleado",S1024="Familiar"),"Nombre del Empleado","N° Factura")</f>
        <v>N° Factura</v>
      </c>
      <c r="T1027" s="228"/>
      <c r="U1027" s="89"/>
      <c r="V1027" s="47"/>
      <c r="W1027" s="227" t="str">
        <f>IF(OR(W1024="Empleado",W1024="Familiar"),"Nombre del Empleado","N° Factura")</f>
        <v>N° Factura</v>
      </c>
      <c r="X1027" s="228"/>
      <c r="Y1027" s="89"/>
      <c r="Z1027" s="47"/>
      <c r="AA1027" s="227" t="str">
        <f>IF(OR(AA1024="Empleado",AA1024="Familiar"),"Nombre del Empleado","N° Factura")</f>
        <v>N° Factura</v>
      </c>
      <c r="AB1027" s="228"/>
      <c r="AC1027" s="89"/>
      <c r="AD1027" s="48"/>
      <c r="AE1027" s="181"/>
      <c r="AF1027" s="181"/>
      <c r="AG1027" s="181"/>
      <c r="AH1027" s="181"/>
      <c r="AI1027" s="181"/>
      <c r="AJ1027" s="181"/>
      <c r="AK1027" s="181"/>
      <c r="AL1027" s="181"/>
      <c r="AM1027" s="48"/>
      <c r="AN1027" s="53">
        <f>A994</f>
        <v>46351</v>
      </c>
      <c r="AO1027" s="54" t="str">
        <f>K995</f>
        <v>Consultorio N° 3</v>
      </c>
      <c r="AP1027" s="55">
        <f t="shared" ref="AP1027:AQ1027" si="704">K1028</f>
        <v>0</v>
      </c>
      <c r="AQ1027" s="55">
        <f t="shared" si="704"/>
        <v>0</v>
      </c>
      <c r="AR1027" s="55">
        <f>AC1028</f>
        <v>0</v>
      </c>
      <c r="AS1027" s="55">
        <f>AA1028</f>
        <v>0</v>
      </c>
      <c r="AT1027" s="55">
        <f>AA1029</f>
        <v>0</v>
      </c>
      <c r="AU1027" s="55">
        <f>AC1029</f>
        <v>0</v>
      </c>
      <c r="AV1027" s="55">
        <f>AA1030</f>
        <v>0</v>
      </c>
      <c r="AW1027" s="55">
        <f>AC1030</f>
        <v>0</v>
      </c>
      <c r="AX1027" s="55">
        <f>AC1031</f>
        <v>0</v>
      </c>
      <c r="AY1027" s="55">
        <f>N1031</f>
        <v>0</v>
      </c>
      <c r="AZ1027" s="56"/>
      <c r="BA1027" s="56"/>
      <c r="BB1027" s="56"/>
      <c r="BC1027" s="56"/>
      <c r="BD1027" s="56"/>
      <c r="BE1027" s="56"/>
      <c r="BF1027" s="56"/>
      <c r="BG1027" s="56"/>
      <c r="BH1027" s="56"/>
      <c r="BI1027" s="56"/>
      <c r="BJ1027" s="56"/>
      <c r="BK1027" s="56"/>
      <c r="BL1027" s="56"/>
      <c r="BM1027" s="56"/>
      <c r="BN1027" s="56"/>
    </row>
    <row r="1028" spans="1:66" ht="11.25" customHeight="1">
      <c r="A1028" s="222">
        <f>A1024+$Q$13/1440</f>
        <v>0.66666666666666652</v>
      </c>
      <c r="B1028" s="38"/>
      <c r="C1028" s="204"/>
      <c r="D1028" s="207"/>
      <c r="E1028" s="40" t="s">
        <v>36</v>
      </c>
      <c r="F1028" s="42" t="str">
        <f>IF(D1028&lt;&gt;"", VLOOKUP(D1028,'Base de Datos'!$A$2:$D1268,2,FALSE()),"")</f>
        <v/>
      </c>
      <c r="G1028" s="204"/>
      <c r="H1028" s="216"/>
      <c r="I1028" s="40" t="s">
        <v>36</v>
      </c>
      <c r="J1028" s="42" t="str">
        <f>IF(H1028&lt;&gt;"", VLOOKUP(H1028,'Base de Datos'!$A$2:$D1268,2,FALSE()),"")</f>
        <v/>
      </c>
      <c r="K1028" s="204"/>
      <c r="L1028" s="216"/>
      <c r="M1028" s="40" t="s">
        <v>36</v>
      </c>
      <c r="N1028" s="42" t="str">
        <f>IF(L1028&lt;&gt;"", VLOOKUP(L1028,'Base de Datos'!$A$2:$D1268,2,FALSE()),"")</f>
        <v/>
      </c>
      <c r="O1028" s="43"/>
      <c r="P1028" s="3"/>
      <c r="Q1028" s="3"/>
      <c r="R1028" s="15"/>
      <c r="S1028" s="45"/>
      <c r="T1028" s="45" t="s">
        <v>37</v>
      </c>
      <c r="U1028" s="46"/>
      <c r="V1028" s="47"/>
      <c r="W1028" s="45"/>
      <c r="X1028" s="45" t="s">
        <v>37</v>
      </c>
      <c r="Y1028" s="46"/>
      <c r="Z1028" s="47"/>
      <c r="AA1028" s="45"/>
      <c r="AB1028" s="45" t="s">
        <v>37</v>
      </c>
      <c r="AC1028" s="46"/>
      <c r="AD1028" s="48"/>
      <c r="AE1028" s="181"/>
      <c r="AF1028" s="181"/>
      <c r="AG1028" s="181"/>
      <c r="AH1028" s="181"/>
      <c r="AI1028" s="181"/>
      <c r="AJ1028" s="181"/>
      <c r="AK1028" s="181"/>
      <c r="AL1028" s="181"/>
      <c r="AM1028" s="48"/>
      <c r="AN1028" s="53">
        <f>A994</f>
        <v>46351</v>
      </c>
      <c r="AO1028" s="54" t="str">
        <f>K995</f>
        <v>Consultorio N° 3</v>
      </c>
      <c r="AP1028" s="55">
        <f t="shared" ref="AP1028:AQ1028" si="705">K1032</f>
        <v>0</v>
      </c>
      <c r="AQ1028" s="55">
        <f t="shared" si="705"/>
        <v>0</v>
      </c>
      <c r="AR1028" s="55">
        <f>AC1032</f>
        <v>0</v>
      </c>
      <c r="AS1028" s="55">
        <f>AA1032</f>
        <v>0</v>
      </c>
      <c r="AT1028" s="55">
        <f>AA1033</f>
        <v>0</v>
      </c>
      <c r="AU1028" s="55">
        <f>AC1033</f>
        <v>0</v>
      </c>
      <c r="AV1028" s="55">
        <f>AA1034</f>
        <v>0</v>
      </c>
      <c r="AW1028" s="55">
        <f>AC1034</f>
        <v>0</v>
      </c>
      <c r="AX1028" s="55">
        <f>AC1035</f>
        <v>0</v>
      </c>
      <c r="AY1028" s="55">
        <f>N1035</f>
        <v>0</v>
      </c>
      <c r="AZ1028" s="56"/>
      <c r="BA1028" s="56"/>
      <c r="BB1028" s="56"/>
      <c r="BC1028" s="56"/>
      <c r="BD1028" s="56"/>
      <c r="BE1028" s="56"/>
      <c r="BF1028" s="56"/>
      <c r="BG1028" s="56"/>
      <c r="BH1028" s="56"/>
      <c r="BI1028" s="56"/>
      <c r="BJ1028" s="56"/>
      <c r="BK1028" s="56"/>
      <c r="BL1028" s="56"/>
      <c r="BM1028" s="56"/>
      <c r="BN1028" s="56"/>
    </row>
    <row r="1029" spans="1:66" ht="11.25" customHeight="1">
      <c r="A1029" s="220"/>
      <c r="B1029" s="38"/>
      <c r="C1029" s="205"/>
      <c r="D1029" s="208"/>
      <c r="E1029" s="57" t="s">
        <v>42</v>
      </c>
      <c r="F1029" s="58" t="str">
        <f>IF(D1028&lt;&gt;"", VLOOKUP(D1028,'Base de Datos'!$A$2:$D1268,3,FALSE()),"")</f>
        <v/>
      </c>
      <c r="G1029" s="205"/>
      <c r="H1029" s="208"/>
      <c r="I1029" s="57" t="s">
        <v>42</v>
      </c>
      <c r="J1029" s="58" t="str">
        <f>IF(H1028&lt;&gt;"", VLOOKUP(H1028,'Base de Datos'!$A$2:$D1268,3,FALSE()),"")</f>
        <v/>
      </c>
      <c r="K1029" s="205"/>
      <c r="L1029" s="208"/>
      <c r="M1029" s="57" t="s">
        <v>42</v>
      </c>
      <c r="N1029" s="58" t="str">
        <f>IF(L1028&lt;&gt;"", VLOOKUP(L1028,'Base de Datos'!$A$2:$D1268,3,FALSE()),"")</f>
        <v/>
      </c>
      <c r="O1029" s="43"/>
      <c r="P1029" s="3"/>
      <c r="Q1029" s="3"/>
      <c r="R1029" s="15"/>
      <c r="S1029" s="229"/>
      <c r="T1029" s="230"/>
      <c r="U1029" s="59"/>
      <c r="V1029" s="47"/>
      <c r="W1029" s="229"/>
      <c r="X1029" s="230"/>
      <c r="Y1029" s="59"/>
      <c r="Z1029" s="47"/>
      <c r="AA1029" s="229"/>
      <c r="AB1029" s="230"/>
      <c r="AC1029" s="59"/>
      <c r="AD1029" s="48"/>
      <c r="AE1029" s="235">
        <f>A994</f>
        <v>46351</v>
      </c>
      <c r="AF1029" s="236"/>
      <c r="AG1029" s="236"/>
      <c r="AH1029" s="236"/>
      <c r="AI1029" s="236"/>
      <c r="AJ1029" s="236"/>
      <c r="AK1029" s="236"/>
      <c r="AL1029" s="237"/>
      <c r="AM1029" s="48"/>
      <c r="AN1029" s="155">
        <f>A994</f>
        <v>46351</v>
      </c>
      <c r="AO1029" s="156" t="str">
        <f>K995</f>
        <v>Consultorio N° 3</v>
      </c>
      <c r="AP1029" s="156">
        <f t="shared" ref="AP1029:AQ1029" si="706">K1036</f>
        <v>0</v>
      </c>
      <c r="AQ1029" s="156">
        <f t="shared" si="706"/>
        <v>0</v>
      </c>
      <c r="AR1029" s="156">
        <f>AC1036</f>
        <v>0</v>
      </c>
      <c r="AS1029" s="156">
        <f>AA1036</f>
        <v>0</v>
      </c>
      <c r="AT1029" s="156">
        <f>AA1037</f>
        <v>0</v>
      </c>
      <c r="AU1029" s="156">
        <f>AC1037</f>
        <v>0</v>
      </c>
      <c r="AV1029" s="156">
        <f>AA1038</f>
        <v>0</v>
      </c>
      <c r="AW1029" s="156">
        <f>AC1038</f>
        <v>0</v>
      </c>
      <c r="AX1029" s="156">
        <f>AC1039</f>
        <v>0</v>
      </c>
      <c r="AY1029" s="156">
        <f>N1039</f>
        <v>0</v>
      </c>
      <c r="AZ1029" s="48"/>
      <c r="BA1029" s="48"/>
      <c r="BB1029" s="48"/>
      <c r="BC1029" s="48"/>
      <c r="BD1029" s="48"/>
      <c r="BE1029" s="48"/>
      <c r="BF1029" s="48"/>
      <c r="BG1029" s="48"/>
      <c r="BH1029" s="48"/>
      <c r="BI1029" s="48"/>
      <c r="BJ1029" s="48"/>
      <c r="BK1029" s="48"/>
      <c r="BL1029" s="48"/>
      <c r="BM1029" s="48"/>
      <c r="BN1029" s="48"/>
    </row>
    <row r="1030" spans="1:66" ht="11.25" customHeight="1">
      <c r="A1030" s="220"/>
      <c r="B1030" s="38"/>
      <c r="C1030" s="205"/>
      <c r="D1030" s="208"/>
      <c r="E1030" s="57" t="s">
        <v>44</v>
      </c>
      <c r="F1030" s="58" t="str">
        <f>IF(D1028&lt;&gt;"", VLOOKUP(D1028,'Base de Datos'!$A$2:$D1268,4,FALSE()),"")</f>
        <v/>
      </c>
      <c r="G1030" s="205"/>
      <c r="H1030" s="208"/>
      <c r="I1030" s="57" t="s">
        <v>44</v>
      </c>
      <c r="J1030" s="58" t="str">
        <f>IF(H1028&lt;&gt;"", VLOOKUP(H1028,'Base de Datos'!$A$2:$D1268,4,FALSE()),"")</f>
        <v/>
      </c>
      <c r="K1030" s="205"/>
      <c r="L1030" s="208"/>
      <c r="M1030" s="57" t="s">
        <v>44</v>
      </c>
      <c r="N1030" s="58" t="str">
        <f>IF(L1028&lt;&gt;"", VLOOKUP(L1028,'Base de Datos'!$A$2:$D1268,4,FALSE()),"")</f>
        <v/>
      </c>
      <c r="O1030" s="43"/>
      <c r="P1030" s="3"/>
      <c r="Q1030" s="3"/>
      <c r="R1030" s="15"/>
      <c r="S1030" s="229"/>
      <c r="T1030" s="230"/>
      <c r="U1030" s="59"/>
      <c r="V1030" s="47"/>
      <c r="W1030" s="229"/>
      <c r="X1030" s="230"/>
      <c r="Y1030" s="59"/>
      <c r="Z1030" s="47"/>
      <c r="AA1030" s="229"/>
      <c r="AB1030" s="230"/>
      <c r="AC1030" s="59"/>
      <c r="AD1030" s="48"/>
      <c r="AE1030" s="238" t="s">
        <v>20</v>
      </c>
      <c r="AF1030" s="239"/>
      <c r="AG1030" s="157" t="s">
        <v>21</v>
      </c>
      <c r="AH1030" s="158" t="s">
        <v>22</v>
      </c>
      <c r="AI1030" s="159" t="s">
        <v>23</v>
      </c>
      <c r="AJ1030" s="159" t="s">
        <v>24</v>
      </c>
      <c r="AK1030" s="159" t="s">
        <v>25</v>
      </c>
      <c r="AL1030" s="160" t="s">
        <v>26</v>
      </c>
      <c r="AM1030" s="48"/>
      <c r="AN1030" s="155">
        <f>A994</f>
        <v>46351</v>
      </c>
      <c r="AO1030" s="156" t="str">
        <f>K995</f>
        <v>Consultorio N° 3</v>
      </c>
      <c r="AP1030" s="156">
        <f t="shared" ref="AP1030:AQ1030" si="707">K1040</f>
        <v>0</v>
      </c>
      <c r="AQ1030" s="156">
        <f t="shared" si="707"/>
        <v>0</v>
      </c>
      <c r="AR1030" s="156">
        <f>AC1040</f>
        <v>0</v>
      </c>
      <c r="AS1030" s="156">
        <f>AA1040</f>
        <v>0</v>
      </c>
      <c r="AT1030" s="156">
        <f>AA1041</f>
        <v>0</v>
      </c>
      <c r="AU1030" s="156">
        <f>AC1041</f>
        <v>0</v>
      </c>
      <c r="AV1030" s="156">
        <f>AA1042</f>
        <v>0</v>
      </c>
      <c r="AW1030" s="156">
        <f>AC1042</f>
        <v>0</v>
      </c>
      <c r="AX1030" s="156">
        <f>AC1043</f>
        <v>0</v>
      </c>
      <c r="AY1030" s="156">
        <f>N1043</f>
        <v>0</v>
      </c>
      <c r="AZ1030" s="48"/>
      <c r="BA1030" s="48"/>
      <c r="BB1030" s="48"/>
      <c r="BC1030" s="48"/>
      <c r="BD1030" s="48"/>
      <c r="BE1030" s="48"/>
      <c r="BF1030" s="48"/>
      <c r="BG1030" s="48"/>
      <c r="BH1030" s="48"/>
      <c r="BI1030" s="48"/>
      <c r="BJ1030" s="48"/>
      <c r="BK1030" s="48"/>
      <c r="BL1030" s="48"/>
      <c r="BM1030" s="48"/>
      <c r="BN1030" s="48"/>
    </row>
    <row r="1031" spans="1:66" ht="11.25" customHeight="1">
      <c r="A1031" s="221"/>
      <c r="B1031" s="38"/>
      <c r="C1031" s="206"/>
      <c r="D1031" s="209"/>
      <c r="E1031" s="85" t="s">
        <v>46</v>
      </c>
      <c r="F1031" s="86"/>
      <c r="G1031" s="206"/>
      <c r="H1031" s="209"/>
      <c r="I1031" s="85" t="s">
        <v>46</v>
      </c>
      <c r="J1031" s="108"/>
      <c r="K1031" s="206"/>
      <c r="L1031" s="209"/>
      <c r="M1031" s="85" t="s">
        <v>46</v>
      </c>
      <c r="N1031" s="108"/>
      <c r="O1031" s="43"/>
      <c r="P1031" s="3"/>
      <c r="Q1031" s="3"/>
      <c r="R1031" s="15"/>
      <c r="S1031" s="227" t="str">
        <f>IF(OR(S1028="Empleado",S1028="Familiar"),"Nombre del Empleado","N° Factura")</f>
        <v>N° Factura</v>
      </c>
      <c r="T1031" s="228"/>
      <c r="U1031" s="89"/>
      <c r="V1031" s="47"/>
      <c r="W1031" s="227" t="str">
        <f>IF(OR(W1028="Empleado",W1028="Familiar"),"Nombre del Empleado","N° Factura")</f>
        <v>N° Factura</v>
      </c>
      <c r="X1031" s="228"/>
      <c r="Y1031" s="89"/>
      <c r="Z1031" s="47"/>
      <c r="AA1031" s="227" t="str">
        <f>IF(OR(AA1028="Empleado",AA1028="Familiar"),"Nombre del Empleado","N° Factura")</f>
        <v>N° Factura</v>
      </c>
      <c r="AB1031" s="228"/>
      <c r="AC1031" s="89"/>
      <c r="AD1031" s="48"/>
      <c r="AE1031" s="240" t="s">
        <v>38</v>
      </c>
      <c r="AF1031" s="230"/>
      <c r="AG1031" s="161">
        <f t="array" aca="1" ref="AG1031" ca="1">COUNTIFS(AP996:AP1036, "💲", AY996:AY1036, INDIRECT("AE" &amp; ROW())) + COUNTIFS(AP996:AP1036, "📦", AY996:AY1036, INDIRECT("AE" &amp; ROW())) + COUNTIFS(AP996:AP1036, "✅", AY996:AY1036, INDIRECT("AE" &amp; ROW()))</f>
        <v>0</v>
      </c>
      <c r="AH1031" s="162">
        <f t="array" aca="1" ref="AH1031" ca="1">COUNTIFS(AP996:AP1036, "💲", AY996:AY1036, INDIRECT("AE" &amp; ROW())) + COUNTIFS(AP996:AP1036, "📦", AY996:AY1036, INDIRECT("AE" &amp; ROW()))</f>
        <v>0</v>
      </c>
      <c r="AI1031" s="139">
        <f t="array" aca="1" ref="AI1031" ca="1">SUMIFS(AR996:AR1036, AY996:AY1036, INDIRECT("AE" &amp; ROW()), AP996:AP1036, "💲") + SUMIFS(AR996:AR1036, AY996:AY1036, INDIRECT("AE" &amp; ROW()), AP996:AP1036, "📦")</f>
        <v>0</v>
      </c>
      <c r="AJ1031" s="139">
        <f t="array" aca="1" ref="AJ1031" ca="1">(
    SUMIFS(AR996:AR1036, AY996:AY1036, INDIRECT("AE" &amp; ROW()), AP996:AP1036, "💲") +
    SUMIFS(AR996:AR1036, AY996:AY1036, INDIRECT("AE" &amp; ROW()), AP996:AP1036, "📦")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
        SUMIFS(AR996:AR1036, AY996:AY1036, INDIRECT("AE" &amp; ROW()), AP996:AP1036, "💲", AS996:AS1036, "Familiar") +
        SUMIFS(AR996:AR1036, AY996:AY1036, INDIRECT("AE" &amp; ROW()), AP996:AP1036, "📦", AS996:AS1036, "Familiar")
    ) / 2
)  -
(
    (
        SUMIFS(AR996:AR1036, AY996:AY1036, INDIRECT("AE" &amp; ROW()), AP996:AP1036, "💲", AS996:AS1036, "Exonerado ADH") +
        SUMIFS(AR996:AR1036, AY996:AY1036, INDIRECT("AE" &amp; ROW()), AP996:AP1036, "📦", AS996:AS1036, "Exonerado ADH")
    ) / 2
)  -
(
    (
        SUMIFS(AR996:AR1036, AY996:AY1036, INDIRECT("AE" &amp; ROW()), AP996:AP1036, "💲", AS996:AS1036, "Exonerado Doctor") +
        SUMIFS(AR996:AR1036, AY996:AY1036, INDIRECT("AE" &amp; ROW()), AP996:AP1036, "📦", AS996:AS1036, "Exonerado Doctor")
    ) / 2
)</f>
        <v>0</v>
      </c>
      <c r="AK1031" s="139">
        <f t="array" aca="1" ref="AK1031" ca="1">(
    SUMIFS(AR996:AR1036, AY996:AY1036, INDIRECT("AE" &amp; ROW()), AP996:AP1036, "💲") +
    SUMIFS(AR996:AR1036, AY996:AY1036, INDIRECT("AE" &amp; ROW()), AP996:AP1036, "📦")
) -
(
    SUMIFS(AR996:AR1036, AY996:AY1036, INDIRECT("AE" &amp; ROW()), AP996:AP1036, "💲", AS996:AS1036, "Familiar") +
    SUMIFS(AR996:AR1036, AY996:AY1036, INDIRECT("AE" &amp; ROW()), AP996:AP1036, "📦", AS996:AS1036, "Familiar")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SUMIFS(AR996:AR1036, AY996:AY1036, INDIRECT("AE" &amp; ROW()), AP996:AP1036, "💲", AS996:AS1036, "Exonerado ADH") +
    SUMIFS(AR996:AR1036, AY996:AY1036, INDIRECT("AE" &amp; ROW()), AP996:AP1036, "📦", AS996:AS1036, "Exonerado ADH")
) -
(
    (
        SUMIFS(AR996:AR1036, AY996:AY1036, INDIRECT("AE" &amp; ROW()), AP996:AP1036, "💲", AS996:AS1036, "Exonerado Doctor") +
        SUMIFS(AR996:AR1036, AY996:AY1036, INDIRECT("AE" &amp; ROW()), AP996:AP1036, "📦", AS996:AS1036, "Exonerado Doctor")
    ) / 2
) -
(
    (
        SUMIFS(AR996:AR1036, AY996:AY1036, INDIRECT("AE" &amp; ROW()), AP996:AP1036, "💲", AS996:AS1036, "") +
        SUMIFS(AR996:AR1036, AY996:AY1036, INDIRECT("AE" &amp; ROW()), AP996:AP1036, "📦", AS996:AS1036, "")
    ) / 2
)</f>
        <v>0</v>
      </c>
      <c r="AL1031" s="140">
        <f t="array" aca="1" ref="AL1031" ca="1">(
    SUMIFS(AR996:AR1036, AY996:AY1036, INDIRECT("AE" &amp; ROW()), AP996:AP1036, "💲") +
    SUMIFS(AR996:AR1036, AY996:AY1036, INDIRECT("AE" &amp; ROW()), AP996:AP1036, "📦")
) -
(
    (
        SUMIFS(AR996:AR1036, AY996:AY1036, INDIRECT("AE" &amp; ROW()), AP996:AP1036, "💲", AS996:AS1036, "Familiar") +
        SUMIFS(AR996:AR1036, AY996:AY1036, INDIRECT("AE" &amp; ROW()), AP996:AP1036, "📦", AS996:AS1036, "Familiar")
    ) / 2
) -
(
    (
        SUMIFS(AR996:AR1036, AY996:AY1036, INDIRECT("AE" &amp; ROW()), AP996:AP1036, "💲", AS996:AS1036, "Participante") +
        SUMIFS(AR996:AR1036, AY996:AY1036, INDIRECT("AE" &amp; ROW()), AP996:AP1036, "📦", AS996:AS1036, "Participante")
    ) / 2
) -
(
    (
        SUMIFS(AR996:AR1036, AY996:AY1036, INDIRECT("AE" &amp; ROW()), AP996:AP1036, "💲", AS996:AS1036, "Empleado") +
        SUMIFS(AR996:AR1036, AY996:AY1036, INDIRECT("AE" &amp; ROW()), AP996:AP1036, "📦", AS996:AS1036, "Empleado")
    ) / 2
) -
(
    (
        SUMIFS(AR996:AR1036, AY996:AY1036, INDIRECT("AE" &amp; ROW()), AP996:AP1036, "💲", AS996:AS1036, "Exonerado ADH") +
        SUMIFS(AR996:AR1036, AY996:AY1036, INDIRECT("AE" &amp; ROW()), AP996:AP1036, "📦", AS996:AS1036, "Exonerado ADH")
    ) / 2
) -
(
    SUMIFS(AR996:AR1036, AY996:AY1036, INDIRECT("AE" &amp; ROW()), AP996:AP1036, "💲", AS996:AS1036, "Exonerado Doctor") +
    SUMIFS(AR996:AR1036, AY996:AY1036, INDIRECT("AE" &amp; ROW()), AP996:AP1036, "📦", AS996:AS1036, "Exonerado Doctor")
) -
(
    (
        SUMIFS(AR996:AR1036, AY996:AY1036, INDIRECT("AE" &amp; ROW()), AP996:AP1036, "💲", AS996:AS1036, "") +
        SUMIFS(AR996:AR1036, AY996:AY1036, INDIRECT("AE" &amp; ROW()), AP996:AP1036, "📦", AS996:AS1036, "")
    ) / 2
)</f>
        <v>0</v>
      </c>
      <c r="AM1031" s="48"/>
      <c r="AN1031" s="155">
        <f>A994</f>
        <v>46351</v>
      </c>
      <c r="AO1031" s="156" t="str">
        <f>K995</f>
        <v>Consultorio N° 3</v>
      </c>
      <c r="AP1031" s="156">
        <f t="shared" ref="AP1031:AQ1031" si="708">K1044</f>
        <v>0</v>
      </c>
      <c r="AQ1031" s="156">
        <f t="shared" si="708"/>
        <v>0</v>
      </c>
      <c r="AR1031" s="156">
        <f>AC1044</f>
        <v>0</v>
      </c>
      <c r="AS1031" s="156">
        <f>AA1044</f>
        <v>0</v>
      </c>
      <c r="AT1031" s="156">
        <f>AA1045</f>
        <v>0</v>
      </c>
      <c r="AU1031" s="156">
        <f>AC1045</f>
        <v>0</v>
      </c>
      <c r="AV1031" s="156">
        <f>AA1046</f>
        <v>0</v>
      </c>
      <c r="AW1031" s="156">
        <f>AC1046</f>
        <v>0</v>
      </c>
      <c r="AX1031" s="156">
        <f>AC1047</f>
        <v>0</v>
      </c>
      <c r="AY1031" s="156">
        <f>N1047</f>
        <v>0</v>
      </c>
      <c r="AZ1031" s="48"/>
      <c r="BA1031" s="48"/>
      <c r="BB1031" s="48"/>
      <c r="BC1031" s="48"/>
      <c r="BD1031" s="48"/>
      <c r="BE1031" s="48"/>
      <c r="BF1031" s="48"/>
      <c r="BG1031" s="48"/>
      <c r="BH1031" s="48"/>
      <c r="BI1031" s="48"/>
      <c r="BJ1031" s="48"/>
      <c r="BK1031" s="48"/>
      <c r="BL1031" s="48"/>
      <c r="BM1031" s="48"/>
      <c r="BN1031" s="48"/>
    </row>
    <row r="1032" spans="1:66" ht="11.25" customHeight="1">
      <c r="A1032" s="222">
        <f>A1028+$Q$13/1440</f>
        <v>0.70833333333333315</v>
      </c>
      <c r="B1032" s="38"/>
      <c r="C1032" s="204"/>
      <c r="D1032" s="207"/>
      <c r="E1032" s="40" t="s">
        <v>36</v>
      </c>
      <c r="F1032" s="42" t="str">
        <f>IF(D1032&lt;&gt;"", VLOOKUP(D1032,'Base de Datos'!$A$2:$D1268,2,FALSE()),"")</f>
        <v/>
      </c>
      <c r="G1032" s="204"/>
      <c r="H1032" s="216"/>
      <c r="I1032" s="40" t="s">
        <v>36</v>
      </c>
      <c r="J1032" s="42" t="str">
        <f>IF(H1032&lt;&gt;"", VLOOKUP(H1032,'Base de Datos'!$A$2:$D1268,2,FALSE()),"")</f>
        <v/>
      </c>
      <c r="K1032" s="204"/>
      <c r="L1032" s="216"/>
      <c r="M1032" s="40" t="s">
        <v>36</v>
      </c>
      <c r="N1032" s="42" t="str">
        <f>IF(L1032&lt;&gt;"", VLOOKUP(L1032,'Base de Datos'!$A$2:$D1268,2,FALSE()),"")</f>
        <v/>
      </c>
      <c r="O1032" s="43"/>
      <c r="P1032" s="163"/>
      <c r="Q1032" s="3"/>
      <c r="R1032" s="15"/>
      <c r="S1032" s="45"/>
      <c r="T1032" s="45" t="s">
        <v>37</v>
      </c>
      <c r="U1032" s="46"/>
      <c r="V1032" s="47"/>
      <c r="W1032" s="45"/>
      <c r="X1032" s="45" t="s">
        <v>37</v>
      </c>
      <c r="Y1032" s="46"/>
      <c r="Z1032" s="47"/>
      <c r="AA1032" s="45"/>
      <c r="AB1032" s="45" t="s">
        <v>37</v>
      </c>
      <c r="AC1032" s="46"/>
      <c r="AD1032" s="48"/>
      <c r="AE1032" s="240" t="s">
        <v>43</v>
      </c>
      <c r="AF1032" s="230"/>
      <c r="AG1032" s="161">
        <f t="array" aca="1" ref="AG1032" ca="1">COUNTIFS(AP996:AP1036, "💲", AY996:AY1036, INDIRECT("AE" &amp; ROW())) + COUNTIFS(AP996:AP1036, "📦", AY996:AY1036, INDIRECT("AE" &amp; ROW())) + COUNTIFS(AP996:AP1036, "✅", AY996:AY1036, INDIRECT("AE" &amp; ROW()))</f>
        <v>0</v>
      </c>
      <c r="AH1032" s="162">
        <f t="array" aca="1" ref="AH1032" ca="1">COUNTIFS(AP996:AP1036, "💲", AY996:AY1036, INDIRECT("AE" &amp; ROW())) + COUNTIFS(AP996:AP1036, "📦", AY996:AY1036, INDIRECT("AE" &amp; ROW()))</f>
        <v>0</v>
      </c>
      <c r="AI1032" s="139">
        <f t="array" aca="1" ref="AI1032" ca="1">SUMIFS(AR996:AR1036, AY996:AY1036, INDIRECT("AE" &amp; ROW()), AP996:AP1036, "💲") + SUMIFS(AR996:AR1036, AY996:AY1036, INDIRECT("AE" &amp; ROW()), AP996:AP1036, "📦")</f>
        <v>0</v>
      </c>
      <c r="AJ1032" s="139">
        <f t="array" aca="1" ref="AJ1032" ca="1">(
    SUMIFS(AR996:AR1036, AY996:AY1036, INDIRECT("AE" &amp; ROW()), AP996:AP1036, "💲") +
    SUMIFS(AR996:AR1036, AY996:AY1036, INDIRECT("AE" &amp; ROW()), AP996:AP1036, "📦")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
        SUMIFS(AR996:AR1036, AY996:AY1036, INDIRECT("AE" &amp; ROW()), AP996:AP1036, "💲", AS996:AS1036, "Familiar") +
        SUMIFS(AR996:AR1036, AY996:AY1036, INDIRECT("AE" &amp; ROW()), AP996:AP1036, "📦", AS996:AS1036, "Familiar")
    ) / 2
)  -
(
    (
        SUMIFS(AR996:AR1036, AY996:AY1036, INDIRECT("AE" &amp; ROW()), AP996:AP1036, "💲", AS996:AS1036, "Exonerado ADH") +
        SUMIFS(AR996:AR1036, AY996:AY1036, INDIRECT("AE" &amp; ROW()), AP996:AP1036, "📦", AS996:AS1036, "Exonerado ADH")
    ) / 2
)  -
(
    (
        SUMIFS(AR996:AR1036, AY996:AY1036, INDIRECT("AE" &amp; ROW()), AP996:AP1036, "💲", AS996:AS1036, "Exonerado Doctor") +
        SUMIFS(AR996:AR1036, AY996:AY1036, INDIRECT("AE" &amp; ROW()), AP996:AP1036, "📦", AS996:AS1036, "Exonerado Doctor")
    ) / 2
)</f>
        <v>0</v>
      </c>
      <c r="AK1032" s="139">
        <f t="array" aca="1" ref="AK1032" ca="1">(
    SUMIFS(AR996:AR1036, AY996:AY1036, INDIRECT("AE" &amp; ROW()), AP996:AP1036, "💲") +
    SUMIFS(AR996:AR1036, AY996:AY1036, INDIRECT("AE" &amp; ROW()), AP996:AP1036, "📦")
) -
(
    SUMIFS(AR996:AR1036, AY996:AY1036, INDIRECT("AE" &amp; ROW()), AP996:AP1036, "💲", AS996:AS1036, "Familiar") +
    SUMIFS(AR996:AR1036, AY996:AY1036, INDIRECT("AE" &amp; ROW()), AP996:AP1036, "📦", AS996:AS1036, "Familiar")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SUMIFS(AR996:AR1036, AY996:AY1036, INDIRECT("AE" &amp; ROW()), AP996:AP1036, "💲", AS996:AS1036, "Exonerado ADH") +
    SUMIFS(AR996:AR1036, AY996:AY1036, INDIRECT("AE" &amp; ROW()), AP996:AP1036, "📦", AS996:AS1036, "Exonerado ADH")
) -
(
    (
        SUMIFS(AR996:AR1036, AY996:AY1036, INDIRECT("AE" &amp; ROW()), AP996:AP1036, "💲", AS996:AS1036, "Exonerado Doctor") +
        SUMIFS(AR996:AR1036, AY996:AY1036, INDIRECT("AE" &amp; ROW()), AP996:AP1036, "📦", AS996:AS1036, "Exonerado Doctor")
    ) / 2
) -
(
    (
        SUMIFS(AR996:AR1036, AY996:AY1036, INDIRECT("AE" &amp; ROW()), AP996:AP1036, "💲", AS996:AS1036, "") +
        SUMIFS(AR996:AR1036, AY996:AY1036, INDIRECT("AE" &amp; ROW()), AP996:AP1036, "📦", AS996:AS1036, "")
    ) / 2
)</f>
        <v>0</v>
      </c>
      <c r="AL1032" s="140">
        <f t="array" aca="1" ref="AL1032" ca="1">(
    SUMIFS(AR996:AR1036, AY996:AY1036, INDIRECT("AE" &amp; ROW()), AP996:AP1036, "💲") +
    SUMIFS(AR996:AR1036, AY996:AY1036, INDIRECT("AE" &amp; ROW()), AP996:AP1036, "📦")
) -
(
    (
        SUMIFS(AR996:AR1036, AY996:AY1036, INDIRECT("AE" &amp; ROW()), AP996:AP1036, "💲", AS996:AS1036, "Familiar") +
        SUMIFS(AR996:AR1036, AY996:AY1036, INDIRECT("AE" &amp; ROW()), AP996:AP1036, "📦", AS996:AS1036, "Familiar")
    ) / 2
) -
(
    (
        SUMIFS(AR996:AR1036, AY996:AY1036, INDIRECT("AE" &amp; ROW()), AP996:AP1036, "💲", AS996:AS1036, "Participante") +
        SUMIFS(AR996:AR1036, AY996:AY1036, INDIRECT("AE" &amp; ROW()), AP996:AP1036, "📦", AS996:AS1036, "Participante")
    ) / 2
) -
(
    (
        SUMIFS(AR996:AR1036, AY996:AY1036, INDIRECT("AE" &amp; ROW()), AP996:AP1036, "💲", AS996:AS1036, "Empleado") +
        SUMIFS(AR996:AR1036, AY996:AY1036, INDIRECT("AE" &amp; ROW()), AP996:AP1036, "📦", AS996:AS1036, "Empleado")
    ) / 2
) -
(
    (
        SUMIFS(AR996:AR1036, AY996:AY1036, INDIRECT("AE" &amp; ROW()), AP996:AP1036, "💲", AS996:AS1036, "Exonerado ADH") +
        SUMIFS(AR996:AR1036, AY996:AY1036, INDIRECT("AE" &amp; ROW()), AP996:AP1036, "📦", AS996:AS1036, "Exonerado ADH")
    ) / 2
) -
(
    SUMIFS(AR996:AR1036, AY996:AY1036, INDIRECT("AE" &amp; ROW()), AP996:AP1036, "💲", AS996:AS1036, "Exonerado Doctor") +
    SUMIFS(AR996:AR1036, AY996:AY1036, INDIRECT("AE" &amp; ROW()), AP996:AP1036, "📦", AS996:AS1036, "Exonerado Doctor")
) -
(
    (
        SUMIFS(AR996:AR1036, AY996:AY1036, INDIRECT("AE" &amp; ROW()), AP996:AP1036, "💲", AS996:AS1036, "") +
        SUMIFS(AR996:AR1036, AY996:AY1036, INDIRECT("AE" &amp; ROW()), AP996:AP1036, "📦", AS996:AS1036, "")
    ) / 2
)</f>
        <v>0</v>
      </c>
      <c r="AM1032" s="48"/>
      <c r="AN1032" s="156"/>
      <c r="AO1032" s="156"/>
      <c r="AP1032" s="156"/>
      <c r="AQ1032" s="156">
        <f>L1040</f>
        <v>0</v>
      </c>
      <c r="AR1032" s="156"/>
      <c r="AS1032" s="156"/>
      <c r="AT1032" s="156"/>
      <c r="AU1032" s="156"/>
      <c r="AV1032" s="156"/>
      <c r="AW1032" s="156"/>
      <c r="AX1032" s="156"/>
      <c r="AY1032" s="156">
        <f>N1035</f>
        <v>0</v>
      </c>
      <c r="AZ1032" s="48"/>
      <c r="BA1032" s="48"/>
      <c r="BB1032" s="48"/>
      <c r="BC1032" s="48"/>
      <c r="BD1032" s="48"/>
      <c r="BE1032" s="48"/>
      <c r="BF1032" s="48"/>
      <c r="BG1032" s="48"/>
      <c r="BH1032" s="48"/>
      <c r="BI1032" s="48"/>
      <c r="BJ1032" s="48"/>
      <c r="BK1032" s="48"/>
      <c r="BL1032" s="48"/>
      <c r="BM1032" s="48"/>
      <c r="BN1032" s="48"/>
    </row>
    <row r="1033" spans="1:66" ht="11.25" customHeight="1">
      <c r="A1033" s="220"/>
      <c r="B1033" s="38"/>
      <c r="C1033" s="205"/>
      <c r="D1033" s="208"/>
      <c r="E1033" s="57" t="s">
        <v>42</v>
      </c>
      <c r="F1033" s="58" t="str">
        <f>IF(D1032&lt;&gt;"", VLOOKUP(D1032,'Base de Datos'!$A$2:$D1268,3,FALSE()),"")</f>
        <v/>
      </c>
      <c r="G1033" s="205"/>
      <c r="H1033" s="208"/>
      <c r="I1033" s="57" t="s">
        <v>42</v>
      </c>
      <c r="J1033" s="58" t="str">
        <f>IF(H1032&lt;&gt;"", VLOOKUP(H1032,'Base de Datos'!$A$2:$D1268,3,FALSE()),"")</f>
        <v/>
      </c>
      <c r="K1033" s="205"/>
      <c r="L1033" s="208"/>
      <c r="M1033" s="57" t="s">
        <v>42</v>
      </c>
      <c r="N1033" s="58" t="str">
        <f>IF(L1032&lt;&gt;"", VLOOKUP(L1032,'Base de Datos'!$A$2:$D1268,3,FALSE()),"")</f>
        <v/>
      </c>
      <c r="O1033" s="43"/>
      <c r="P1033" s="163"/>
      <c r="Q1033" s="3"/>
      <c r="R1033" s="15"/>
      <c r="S1033" s="229"/>
      <c r="T1033" s="230"/>
      <c r="U1033" s="59"/>
      <c r="V1033" s="47"/>
      <c r="W1033" s="229"/>
      <c r="X1033" s="230"/>
      <c r="Y1033" s="59"/>
      <c r="Z1033" s="47"/>
      <c r="AA1033" s="229"/>
      <c r="AB1033" s="230"/>
      <c r="AC1033" s="59"/>
      <c r="AD1033" s="48"/>
      <c r="AE1033" s="240" t="s">
        <v>45</v>
      </c>
      <c r="AF1033" s="230"/>
      <c r="AG1033" s="161">
        <f t="array" aca="1" ref="AG1033" ca="1">COUNTIFS(AP996:AP1036, "💲", AY996:AY1036, INDIRECT("AE" &amp; ROW())) + COUNTIFS(AP996:AP1036, "📦", AY996:AY1036, INDIRECT("AE" &amp; ROW())) + COUNTIFS(AP996:AP1036, "✅", AY996:AY1036, INDIRECT("AE" &amp; ROW()))</f>
        <v>0</v>
      </c>
      <c r="AH1033" s="162">
        <f t="array" aca="1" ref="AH1033" ca="1">COUNTIFS(AP996:AP1036, "💲", AY996:AY1036, INDIRECT("AE" &amp; ROW())) + COUNTIFS(AP996:AP1036, "📦", AY996:AY1036, INDIRECT("AE" &amp; ROW()))</f>
        <v>0</v>
      </c>
      <c r="AI1033" s="139">
        <f t="array" aca="1" ref="AI1033" ca="1">SUMIFS(AR996:AR1036, AY996:AY1036, INDIRECT("AE" &amp; ROW()), AP996:AP1036, "💲") + SUMIFS(AR996:AR1036, AY996:AY1036, INDIRECT("AE" &amp; ROW()), AP996:AP1036, "📦")</f>
        <v>0</v>
      </c>
      <c r="AJ1033" s="139">
        <f t="array" aca="1" ref="AJ1033" ca="1">(
    SUMIFS(AR996:AR1036, AY996:AY1036, INDIRECT("AE" &amp; ROW()), AP996:AP1036, "💲") +
    SUMIFS(AR996:AR1036, AY996:AY1036, INDIRECT("AE" &amp; ROW()), AP996:AP1036, "📦")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
        SUMIFS(AR996:AR1036, AY996:AY1036, INDIRECT("AE" &amp; ROW()), AP996:AP1036, "💲", AS996:AS1036, "Familiar") +
        SUMIFS(AR996:AR1036, AY996:AY1036, INDIRECT("AE" &amp; ROW()), AP996:AP1036, "📦", AS996:AS1036, "Familiar")
    ) / 2
)  -
(
    (
        SUMIFS(AR996:AR1036, AY996:AY1036, INDIRECT("AE" &amp; ROW()), AP996:AP1036, "💲", AS996:AS1036, "Exonerado ADH") +
        SUMIFS(AR996:AR1036, AY996:AY1036, INDIRECT("AE" &amp; ROW()), AP996:AP1036, "📦", AS996:AS1036, "Exonerado ADH")
    ) / 2
)  -
(
    (
        SUMIFS(AR996:AR1036, AY996:AY1036, INDIRECT("AE" &amp; ROW()), AP996:AP1036, "💲", AS996:AS1036, "Exonerado Doctor") +
        SUMIFS(AR996:AR1036, AY996:AY1036, INDIRECT("AE" &amp; ROW()), AP996:AP1036, "📦", AS996:AS1036, "Exonerado Doctor")
    ) / 2
)</f>
        <v>0</v>
      </c>
      <c r="AK1033" s="139">
        <f t="array" aca="1" ref="AK1033" ca="1">(
    SUMIFS(AR996:AR1036, AY996:AY1036, INDIRECT("AE" &amp; ROW()), AP996:AP1036, "💲") +
    SUMIFS(AR996:AR1036, AY996:AY1036, INDIRECT("AE" &amp; ROW()), AP996:AP1036, "📦")
) -
(
    SUMIFS(AR996:AR1036, AY996:AY1036, INDIRECT("AE" &amp; ROW()), AP996:AP1036, "💲", AS996:AS1036, "Familiar") +
    SUMIFS(AR996:AR1036, AY996:AY1036, INDIRECT("AE" &amp; ROW()), AP996:AP1036, "📦", AS996:AS1036, "Familiar")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SUMIFS(AR996:AR1036, AY996:AY1036, INDIRECT("AE" &amp; ROW()), AP996:AP1036, "💲", AS996:AS1036, "Exonerado ADH") +
    SUMIFS(AR996:AR1036, AY996:AY1036, INDIRECT("AE" &amp; ROW()), AP996:AP1036, "📦", AS996:AS1036, "Exonerado ADH")
) -
(
    (
        SUMIFS(AR996:AR1036, AY996:AY1036, INDIRECT("AE" &amp; ROW()), AP996:AP1036, "💲", AS996:AS1036, "Exonerado Doctor") +
        SUMIFS(AR996:AR1036, AY996:AY1036, INDIRECT("AE" &amp; ROW()), AP996:AP1036, "📦", AS996:AS1036, "Exonerado Doctor")
    ) / 2
) -
(
    (
        SUMIFS(AR996:AR1036, AY996:AY1036, INDIRECT("AE" &amp; ROW()), AP996:AP1036, "💲", AS996:AS1036, "") +
        SUMIFS(AR996:AR1036, AY996:AY1036, INDIRECT("AE" &amp; ROW()), AP996:AP1036, "📦", AS996:AS1036, "")
    ) / 2
)</f>
        <v>0</v>
      </c>
      <c r="AL1033" s="140">
        <f t="array" aca="1" ref="AL1033" ca="1">(
    SUMIFS(AR996:AR1036, AY996:AY1036, INDIRECT("AE" &amp; ROW()), AP996:AP1036, "💲") +
    SUMIFS(AR996:AR1036, AY996:AY1036, INDIRECT("AE" &amp; ROW()), AP996:AP1036, "📦")
) -
(
    (
        SUMIFS(AR996:AR1036, AY996:AY1036, INDIRECT("AE" &amp; ROW()), AP996:AP1036, "💲", AS996:AS1036, "Familiar") +
        SUMIFS(AR996:AR1036, AY996:AY1036, INDIRECT("AE" &amp; ROW()), AP996:AP1036, "📦", AS996:AS1036, "Familiar")
    ) / 2
) -
(
    (
        SUMIFS(AR996:AR1036, AY996:AY1036, INDIRECT("AE" &amp; ROW()), AP996:AP1036, "💲", AS996:AS1036, "Participante") +
        SUMIFS(AR996:AR1036, AY996:AY1036, INDIRECT("AE" &amp; ROW()), AP996:AP1036, "📦", AS996:AS1036, "Participante")
    ) / 2
) -
(
    (
        SUMIFS(AR996:AR1036, AY996:AY1036, INDIRECT("AE" &amp; ROW()), AP996:AP1036, "💲", AS996:AS1036, "Empleado") +
        SUMIFS(AR996:AR1036, AY996:AY1036, INDIRECT("AE" &amp; ROW()), AP996:AP1036, "📦", AS996:AS1036, "Empleado")
    ) / 2
) -
(
    (
        SUMIFS(AR996:AR1036, AY996:AY1036, INDIRECT("AE" &amp; ROW()), AP996:AP1036, "💲", AS996:AS1036, "Exonerado ADH") +
        SUMIFS(AR996:AR1036, AY996:AY1036, INDIRECT("AE" &amp; ROW()), AP996:AP1036, "📦", AS996:AS1036, "Exonerado ADH")
    ) / 2
) -
(
    SUMIFS(AR996:AR1036, AY996:AY1036, INDIRECT("AE" &amp; ROW()), AP996:AP1036, "💲", AS996:AS1036, "Exonerado Doctor") +
    SUMIFS(AR996:AR1036, AY996:AY1036, INDIRECT("AE" &amp; ROW()), AP996:AP1036, "📦", AS996:AS1036, "Exonerado Doctor")
) -
(
    (
        SUMIFS(AR996:AR1036, AY996:AY1036, INDIRECT("AE" &amp; ROW()), AP996:AP1036, "💲", AS996:AS1036, "") +
        SUMIFS(AR996:AR1036, AY996:AY1036, INDIRECT("AE" &amp; ROW()), AP996:AP1036, "📦", AS996:AS1036, "")
    ) / 2
)</f>
        <v>0</v>
      </c>
      <c r="AM1033" s="48"/>
      <c r="AN1033" s="156"/>
      <c r="AO1033" s="156"/>
      <c r="AP1033" s="156"/>
      <c r="AQ1033" s="156">
        <f>L1044</f>
        <v>0</v>
      </c>
      <c r="AR1033" s="156"/>
      <c r="AS1033" s="156"/>
      <c r="AT1033" s="156"/>
      <c r="AU1033" s="156"/>
      <c r="AV1033" s="156"/>
      <c r="AW1033" s="156"/>
      <c r="AX1033" s="156"/>
      <c r="AY1033" s="156">
        <f>N1039</f>
        <v>0</v>
      </c>
      <c r="AZ1033" s="48"/>
      <c r="BA1033" s="48"/>
      <c r="BB1033" s="48"/>
      <c r="BC1033" s="48"/>
      <c r="BD1033" s="48"/>
      <c r="BE1033" s="48"/>
      <c r="BF1033" s="48"/>
      <c r="BG1033" s="48"/>
      <c r="BH1033" s="48"/>
      <c r="BI1033" s="48"/>
      <c r="BJ1033" s="48"/>
      <c r="BK1033" s="48"/>
      <c r="BL1033" s="48"/>
      <c r="BM1033" s="48"/>
      <c r="BN1033" s="48"/>
    </row>
    <row r="1034" spans="1:66" ht="11.25" customHeight="1">
      <c r="A1034" s="220"/>
      <c r="B1034" s="38"/>
      <c r="C1034" s="205"/>
      <c r="D1034" s="208"/>
      <c r="E1034" s="57" t="s">
        <v>44</v>
      </c>
      <c r="F1034" s="58" t="str">
        <f>IF(D1032&lt;&gt;"", VLOOKUP(D1032,'Base de Datos'!$A$2:$D1268,4,FALSE()),"")</f>
        <v/>
      </c>
      <c r="G1034" s="205"/>
      <c r="H1034" s="208"/>
      <c r="I1034" s="57" t="s">
        <v>44</v>
      </c>
      <c r="J1034" s="58" t="str">
        <f>IF(H1032&lt;&gt;"", VLOOKUP(H1032,'Base de Datos'!$A$2:$D1268,4,FALSE()),"")</f>
        <v/>
      </c>
      <c r="K1034" s="205"/>
      <c r="L1034" s="208"/>
      <c r="M1034" s="57" t="s">
        <v>44</v>
      </c>
      <c r="N1034" s="58" t="str">
        <f>IF(L1032&lt;&gt;"", VLOOKUP(L1032,'Base de Datos'!$A$2:$D1268,4,FALSE()),"")</f>
        <v/>
      </c>
      <c r="O1034" s="43"/>
      <c r="P1034" s="163"/>
      <c r="Q1034" s="3"/>
      <c r="R1034" s="15"/>
      <c r="S1034" s="229"/>
      <c r="T1034" s="230"/>
      <c r="U1034" s="59"/>
      <c r="V1034" s="47"/>
      <c r="W1034" s="229"/>
      <c r="X1034" s="230"/>
      <c r="Y1034" s="59"/>
      <c r="Z1034" s="47"/>
      <c r="AA1034" s="229"/>
      <c r="AB1034" s="230"/>
      <c r="AC1034" s="59"/>
      <c r="AD1034" s="48"/>
      <c r="AE1034" s="240" t="s">
        <v>47</v>
      </c>
      <c r="AF1034" s="230"/>
      <c r="AG1034" s="161">
        <f t="array" aca="1" ref="AG1034" ca="1">COUNTIFS(AP996:AP1036, "💲", AY996:AY1036, INDIRECT("AE" &amp; ROW())) + COUNTIFS(AP996:AP1036, "📦", AY996:AY1036, INDIRECT("AE" &amp; ROW())) + COUNTIFS(AP996:AP1036, "✅", AY996:AY1036, INDIRECT("AE" &amp; ROW()))</f>
        <v>0</v>
      </c>
      <c r="AH1034" s="162">
        <f t="array" aca="1" ref="AH1034" ca="1">COUNTIFS(AP996:AP1036, "💲", AY996:AY1036, INDIRECT("AE" &amp; ROW())) + COUNTIFS(AP996:AP1036, "📦", AY996:AY1036, INDIRECT("AE" &amp; ROW()))</f>
        <v>0</v>
      </c>
      <c r="AI1034" s="139">
        <f t="array" aca="1" ref="AI1034" ca="1">SUMIFS(AR996:AR1036, AY996:AY1036, INDIRECT("AE" &amp; ROW()), AP996:AP1036, "💲") + SUMIFS(AR996:AR1036, AY996:AY1036, INDIRECT("AE" &amp; ROW()), AP996:AP1036, "📦")</f>
        <v>0</v>
      </c>
      <c r="AJ1034" s="139">
        <f t="array" aca="1" ref="AJ1034" ca="1">(
    SUMIFS(AR996:AR1036, AY996:AY1036, INDIRECT("AE" &amp; ROW()), AP996:AP1036, "💲") +
    SUMIFS(AR996:AR1036, AY996:AY1036, INDIRECT("AE" &amp; ROW()), AP996:AP1036, "📦")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
        SUMIFS(AR996:AR1036, AY996:AY1036, INDIRECT("AE" &amp; ROW()), AP996:AP1036, "💲", AS996:AS1036, "Familiar") +
        SUMIFS(AR996:AR1036, AY996:AY1036, INDIRECT("AE" &amp; ROW()), AP996:AP1036, "📦", AS996:AS1036, "Familiar")
    ) / 2
)  -
(
    (
        SUMIFS(AR996:AR1036, AY996:AY1036, INDIRECT("AE" &amp; ROW()), AP996:AP1036, "💲", AS996:AS1036, "Exonerado ADH") +
        SUMIFS(AR996:AR1036, AY996:AY1036, INDIRECT("AE" &amp; ROW()), AP996:AP1036, "📦", AS996:AS1036, "Exonerado ADH")
    ) / 2
)  -
(
    (
        SUMIFS(AR996:AR1036, AY996:AY1036, INDIRECT("AE" &amp; ROW()), AP996:AP1036, "💲", AS996:AS1036, "Exonerado Doctor") +
        SUMIFS(AR996:AR1036, AY996:AY1036, INDIRECT("AE" &amp; ROW()), AP996:AP1036, "📦", AS996:AS1036, "Exonerado Doctor")
    ) / 2
)</f>
        <v>0</v>
      </c>
      <c r="AK1034" s="139">
        <f t="array" aca="1" ref="AK1034" ca="1">(
    SUMIFS(AR996:AR1036, AY996:AY1036, INDIRECT("AE" &amp; ROW()), AP996:AP1036, "💲") +
    SUMIFS(AR996:AR1036, AY996:AY1036, INDIRECT("AE" &amp; ROW()), AP996:AP1036, "📦")
) -
(
    SUMIFS(AR996:AR1036, AY996:AY1036, INDIRECT("AE" &amp; ROW()), AP996:AP1036, "💲", AS996:AS1036, "Familiar") +
    SUMIFS(AR996:AR1036, AY996:AY1036, INDIRECT("AE" &amp; ROW()), AP996:AP1036, "📦", AS996:AS1036, "Familiar")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SUMIFS(AR996:AR1036, AY996:AY1036, INDIRECT("AE" &amp; ROW()), AP996:AP1036, "💲", AS996:AS1036, "Exonerado ADH") +
    SUMIFS(AR996:AR1036, AY996:AY1036, INDIRECT("AE" &amp; ROW()), AP996:AP1036, "📦", AS996:AS1036, "Exonerado ADH")
) -
(
    (
        SUMIFS(AR996:AR1036, AY996:AY1036, INDIRECT("AE" &amp; ROW()), AP996:AP1036, "💲", AS996:AS1036, "Exonerado Doctor") +
        SUMIFS(AR996:AR1036, AY996:AY1036, INDIRECT("AE" &amp; ROW()), AP996:AP1036, "📦", AS996:AS1036, "Exonerado Doctor")
    ) / 2
) -
(
    (
        SUMIFS(AR996:AR1036, AY996:AY1036, INDIRECT("AE" &amp; ROW()), AP996:AP1036, "💲", AS996:AS1036, "") +
        SUMIFS(AR996:AR1036, AY996:AY1036, INDIRECT("AE" &amp; ROW()), AP996:AP1036, "📦", AS996:AS1036, "")
    ) / 2
)</f>
        <v>0</v>
      </c>
      <c r="AL1034" s="140">
        <f t="array" aca="1" ref="AL1034" ca="1">(
    SUMIFS(AR996:AR1036, AY996:AY1036, INDIRECT("AE" &amp; ROW()), AP996:AP1036, "💲") +
    SUMIFS(AR996:AR1036, AY996:AY1036, INDIRECT("AE" &amp; ROW()), AP996:AP1036, "📦")
) -
(
    (
        SUMIFS(AR996:AR1036, AY996:AY1036, INDIRECT("AE" &amp; ROW()), AP996:AP1036, "💲", AS996:AS1036, "Familiar") +
        SUMIFS(AR996:AR1036, AY996:AY1036, INDIRECT("AE" &amp; ROW()), AP996:AP1036, "📦", AS996:AS1036, "Familiar")
    ) / 2
) -
(
    (
        SUMIFS(AR996:AR1036, AY996:AY1036, INDIRECT("AE" &amp; ROW()), AP996:AP1036, "💲", AS996:AS1036, "Participante") +
        SUMIFS(AR996:AR1036, AY996:AY1036, INDIRECT("AE" &amp; ROW()), AP996:AP1036, "📦", AS996:AS1036, "Participante")
    ) / 2
) -
(
    (
        SUMIFS(AR996:AR1036, AY996:AY1036, INDIRECT("AE" &amp; ROW()), AP996:AP1036, "💲", AS996:AS1036, "Empleado") +
        SUMIFS(AR996:AR1036, AY996:AY1036, INDIRECT("AE" &amp; ROW()), AP996:AP1036, "📦", AS996:AS1036, "Empleado")
    ) / 2
) -
(
    (
        SUMIFS(AR996:AR1036, AY996:AY1036, INDIRECT("AE" &amp; ROW()), AP996:AP1036, "💲", AS996:AS1036, "Exonerado ADH") +
        SUMIFS(AR996:AR1036, AY996:AY1036, INDIRECT("AE" &amp; ROW()), AP996:AP1036, "📦", AS996:AS1036, "Exonerado ADH")
    ) / 2
) -
(
    SUMIFS(AR996:AR1036, AY996:AY1036, INDIRECT("AE" &amp; ROW()), AP996:AP1036, "💲", AS996:AS1036, "Exonerado Doctor") +
    SUMIFS(AR996:AR1036, AY996:AY1036, INDIRECT("AE" &amp; ROW()), AP996:AP1036, "📦", AS996:AS1036, "Exonerado Doctor")
) -
(
    (
        SUMIFS(AR996:AR1036, AY996:AY1036, INDIRECT("AE" &amp; ROW()), AP996:AP1036, "💲", AS996:AS1036, "") +
        SUMIFS(AR996:AR1036, AY996:AY1036, INDIRECT("AE" &amp; ROW()), AP996:AP1036, "📦", AS996:AS1036, "")
    ) / 2
)</f>
        <v>0</v>
      </c>
      <c r="AM1034" s="48"/>
      <c r="AN1034" s="156"/>
      <c r="AO1034" s="156"/>
      <c r="AP1034" s="156"/>
      <c r="AQ1034" s="156"/>
      <c r="AR1034" s="156"/>
      <c r="AS1034" s="156"/>
      <c r="AT1034" s="156"/>
      <c r="AU1034" s="156"/>
      <c r="AV1034" s="156"/>
      <c r="AW1034" s="156"/>
      <c r="AX1034" s="156"/>
      <c r="AY1034" s="156">
        <f>N1043</f>
        <v>0</v>
      </c>
      <c r="AZ1034" s="48"/>
      <c r="BA1034" s="48"/>
      <c r="BB1034" s="48"/>
      <c r="BC1034" s="48"/>
      <c r="BD1034" s="48"/>
      <c r="BE1034" s="48"/>
      <c r="BF1034" s="48"/>
      <c r="BG1034" s="48"/>
      <c r="BH1034" s="48"/>
      <c r="BI1034" s="48"/>
      <c r="BJ1034" s="48"/>
      <c r="BK1034" s="48"/>
      <c r="BL1034" s="48"/>
      <c r="BM1034" s="48"/>
      <c r="BN1034" s="48"/>
    </row>
    <row r="1035" spans="1:66" ht="11.25" customHeight="1">
      <c r="A1035" s="221"/>
      <c r="B1035" s="38"/>
      <c r="C1035" s="206"/>
      <c r="D1035" s="209"/>
      <c r="E1035" s="85" t="s">
        <v>46</v>
      </c>
      <c r="F1035" s="86"/>
      <c r="G1035" s="206"/>
      <c r="H1035" s="209"/>
      <c r="I1035" s="85" t="s">
        <v>46</v>
      </c>
      <c r="J1035" s="108"/>
      <c r="K1035" s="206"/>
      <c r="L1035" s="209"/>
      <c r="M1035" s="85" t="s">
        <v>46</v>
      </c>
      <c r="N1035" s="108"/>
      <c r="O1035" s="43"/>
      <c r="P1035" s="163"/>
      <c r="Q1035" s="3"/>
      <c r="R1035" s="15"/>
      <c r="S1035" s="227" t="str">
        <f>IF(OR(S1032="Empleado",S1032="Familiar"),"Nombre del Empleado","N° Factura")</f>
        <v>N° Factura</v>
      </c>
      <c r="T1035" s="228"/>
      <c r="U1035" s="89"/>
      <c r="V1035" s="47"/>
      <c r="W1035" s="227" t="str">
        <f>IF(OR(W1032="Empleado",W1032="Familiar"),"Nombre del Empleado","N° Factura")</f>
        <v>N° Factura</v>
      </c>
      <c r="X1035" s="228"/>
      <c r="Y1035" s="89"/>
      <c r="Z1035" s="47"/>
      <c r="AA1035" s="227" t="str">
        <f>IF(OR(AA1032="Empleado",AA1032="Familiar"),"Nombre del Empleado","N° Factura")</f>
        <v>N° Factura</v>
      </c>
      <c r="AB1035" s="228"/>
      <c r="AC1035" s="111"/>
      <c r="AD1035" s="48"/>
      <c r="AE1035" s="240" t="s">
        <v>48</v>
      </c>
      <c r="AF1035" s="230"/>
      <c r="AG1035" s="161">
        <f t="array" aca="1" ref="AG1035" ca="1">COUNTIFS(AP996:AP1036, "💲", AY996:AY1036, INDIRECT("AE" &amp; ROW())) + COUNTIFS(AP996:AP1036, "📦", AY996:AY1036, INDIRECT("AE" &amp; ROW())) + COUNTIFS(AP996:AP1036, "✅", AY996:AY1036, INDIRECT("AE" &amp; ROW()))</f>
        <v>0</v>
      </c>
      <c r="AH1035" s="162">
        <f t="array" aca="1" ref="AH1035" ca="1">COUNTIFS(AP996:AP1036, "💲", AY996:AY1036, INDIRECT("AE" &amp; ROW())) + COUNTIFS(AP996:AP1036, "📦", AY996:AY1036, INDIRECT("AE" &amp; ROW()))</f>
        <v>0</v>
      </c>
      <c r="AI1035" s="139">
        <f t="array" aca="1" ref="AI1035" ca="1">SUMIFS(AR996:AR1036, AY996:AY1036, INDIRECT("AE" &amp; ROW()), AP996:AP1036, "💲") + SUMIFS(AR996:AR1036, AY996:AY1036, INDIRECT("AE" &amp; ROW()), AP996:AP1036, "📦")</f>
        <v>0</v>
      </c>
      <c r="AJ1035" s="139">
        <f t="array" aca="1" ref="AJ1035" ca="1">(
    SUMIFS(AR996:AR1036, AY996:AY1036, INDIRECT("AE" &amp; ROW()), AP996:AP1036, "💲") +
    SUMIFS(AR996:AR1036, AY996:AY1036, INDIRECT("AE" &amp; ROW()), AP996:AP1036, "📦")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
        SUMIFS(AR996:AR1036, AY996:AY1036, INDIRECT("AE" &amp; ROW()), AP996:AP1036, "💲", AS996:AS1036, "Familiar") +
        SUMIFS(AR996:AR1036, AY996:AY1036, INDIRECT("AE" &amp; ROW()), AP996:AP1036, "📦", AS996:AS1036, "Familiar")
    ) / 2
)  -
(
    (
        SUMIFS(AR996:AR1036, AY996:AY1036, INDIRECT("AE" &amp; ROW()), AP996:AP1036, "💲", AS996:AS1036, "Exonerado ADH") +
        SUMIFS(AR996:AR1036, AY996:AY1036, INDIRECT("AE" &amp; ROW()), AP996:AP1036, "📦", AS996:AS1036, "Exonerado ADH")
    ) / 2
)  -
(
    (
        SUMIFS(AR996:AR1036, AY996:AY1036, INDIRECT("AE" &amp; ROW()), AP996:AP1036, "💲", AS996:AS1036, "Exonerado Doctor") +
        SUMIFS(AR996:AR1036, AY996:AY1036, INDIRECT("AE" &amp; ROW()), AP996:AP1036, "📦", AS996:AS1036, "Exonerado Doctor")
    ) / 2
)</f>
        <v>0</v>
      </c>
      <c r="AK1035" s="139">
        <f t="array" aca="1" ref="AK1035" ca="1">(
    SUMIFS(AR996:AR1036, AY996:AY1036, INDIRECT("AE" &amp; ROW()), AP996:AP1036, "💲") +
    SUMIFS(AR996:AR1036, AY996:AY1036, INDIRECT("AE" &amp; ROW()), AP996:AP1036, "📦")
) -
(
    SUMIFS(AR996:AR1036, AY996:AY1036, INDIRECT("AE" &amp; ROW()), AP996:AP1036, "💲", AS996:AS1036, "Familiar") +
    SUMIFS(AR996:AR1036, AY996:AY1036, INDIRECT("AE" &amp; ROW()), AP996:AP1036, "📦", AS996:AS1036, "Familiar")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SUMIFS(AR996:AR1036, AY996:AY1036, INDIRECT("AE" &amp; ROW()), AP996:AP1036, "💲", AS996:AS1036, "Exonerado ADH") +
    SUMIFS(AR996:AR1036, AY996:AY1036, INDIRECT("AE" &amp; ROW()), AP996:AP1036, "📦", AS996:AS1036, "Exonerado ADH")
) -
(
    (
        SUMIFS(AR996:AR1036, AY996:AY1036, INDIRECT("AE" &amp; ROW()), AP996:AP1036, "💲", AS996:AS1036, "Exonerado Doctor") +
        SUMIFS(AR996:AR1036, AY996:AY1036, INDIRECT("AE" &amp; ROW()), AP996:AP1036, "📦", AS996:AS1036, "Exonerado Doctor")
    ) / 2
) -
(
    (
        SUMIFS(AR996:AR1036, AY996:AY1036, INDIRECT("AE" &amp; ROW()), AP996:AP1036, "💲", AS996:AS1036, "") +
        SUMIFS(AR996:AR1036, AY996:AY1036, INDIRECT("AE" &amp; ROW()), AP996:AP1036, "📦", AS996:AS1036, "")
    ) / 2
)</f>
        <v>0</v>
      </c>
      <c r="AL1035" s="140">
        <f t="array" aca="1" ref="AL1035" ca="1">(
    SUMIFS(AR996:AR1036, AY996:AY1036, INDIRECT("AE" &amp; ROW()), AP996:AP1036, "💲") +
    SUMIFS(AR996:AR1036, AY996:AY1036, INDIRECT("AE" &amp; ROW()), AP996:AP1036, "📦")
) -
(
    (
        SUMIFS(AR996:AR1036, AY996:AY1036, INDIRECT("AE" &amp; ROW()), AP996:AP1036, "💲", AS996:AS1036, "Familiar") +
        SUMIFS(AR996:AR1036, AY996:AY1036, INDIRECT("AE" &amp; ROW()), AP996:AP1036, "📦", AS996:AS1036, "Familiar")
    ) / 2
) -
(
    (
        SUMIFS(AR996:AR1036, AY996:AY1036, INDIRECT("AE" &amp; ROW()), AP996:AP1036, "💲", AS996:AS1036, "Participante") +
        SUMIFS(AR996:AR1036, AY996:AY1036, INDIRECT("AE" &amp; ROW()), AP996:AP1036, "📦", AS996:AS1036, "Participante")
    ) / 2
) -
(
    (
        SUMIFS(AR996:AR1036, AY996:AY1036, INDIRECT("AE" &amp; ROW()), AP996:AP1036, "💲", AS996:AS1036, "Empleado") +
        SUMIFS(AR996:AR1036, AY996:AY1036, INDIRECT("AE" &amp; ROW()), AP996:AP1036, "📦", AS996:AS1036, "Empleado")
    ) / 2
) -
(
    (
        SUMIFS(AR996:AR1036, AY996:AY1036, INDIRECT("AE" &amp; ROW()), AP996:AP1036, "💲", AS996:AS1036, "Exonerado ADH") +
        SUMIFS(AR996:AR1036, AY996:AY1036, INDIRECT("AE" &amp; ROW()), AP996:AP1036, "📦", AS996:AS1036, "Exonerado ADH")
    ) / 2
) -
(
    SUMIFS(AR996:AR1036, AY996:AY1036, INDIRECT("AE" &amp; ROW()), AP996:AP1036, "💲", AS996:AS1036, "Exonerado Doctor") +
    SUMIFS(AR996:AR1036, AY996:AY1036, INDIRECT("AE" &amp; ROW()), AP996:AP1036, "📦", AS996:AS1036, "Exonerado Doctor")
) -
(
    (
        SUMIFS(AR996:AR1036, AY996:AY1036, INDIRECT("AE" &amp; ROW()), AP996:AP1036, "💲", AS996:AS1036, "") +
        SUMIFS(AR996:AR1036, AY996:AY1036, INDIRECT("AE" &amp; ROW()), AP996:AP1036, "📦", AS996:AS1036, "")
    ) / 2
)</f>
        <v>0</v>
      </c>
      <c r="AM1035" s="48"/>
      <c r="AN1035" s="156"/>
      <c r="AO1035" s="156"/>
      <c r="AP1035" s="156"/>
      <c r="AQ1035" s="156"/>
      <c r="AR1035" s="156"/>
      <c r="AS1035" s="156"/>
      <c r="AT1035" s="156"/>
      <c r="AU1035" s="156"/>
      <c r="AV1035" s="156"/>
      <c r="AW1035" s="156"/>
      <c r="AX1035" s="156"/>
      <c r="AY1035" s="156">
        <f>N1047</f>
        <v>0</v>
      </c>
      <c r="AZ1035" s="48"/>
      <c r="BA1035" s="48"/>
      <c r="BB1035" s="48"/>
      <c r="BC1035" s="48"/>
      <c r="BD1035" s="48"/>
      <c r="BE1035" s="48"/>
      <c r="BF1035" s="48"/>
      <c r="BG1035" s="48"/>
      <c r="BH1035" s="48"/>
      <c r="BI1035" s="48"/>
      <c r="BJ1035" s="48"/>
      <c r="BK1035" s="48"/>
      <c r="BL1035" s="48"/>
      <c r="BM1035" s="48"/>
      <c r="BN1035" s="48"/>
    </row>
    <row r="1036" spans="1:66" ht="11.25" customHeight="1">
      <c r="A1036" s="222">
        <f>A1032+$Q$13/1440</f>
        <v>0.74999999999999978</v>
      </c>
      <c r="B1036" s="38"/>
      <c r="C1036" s="204"/>
      <c r="D1036" s="207"/>
      <c r="E1036" s="40" t="s">
        <v>36</v>
      </c>
      <c r="F1036" s="42" t="str">
        <f>IF(D1036&lt;&gt;"", VLOOKUP(D1036,'Base de Datos'!$A$2:$D1268,2,FALSE()),"")</f>
        <v/>
      </c>
      <c r="G1036" s="204"/>
      <c r="H1036" s="216"/>
      <c r="I1036" s="40" t="s">
        <v>36</v>
      </c>
      <c r="J1036" s="42" t="str">
        <f>IF(H1036&lt;&gt;"", VLOOKUP(H1036,'Base de Datos'!$A$2:$D1268,2,FALSE()),"")</f>
        <v/>
      </c>
      <c r="K1036" s="204"/>
      <c r="L1036" s="216"/>
      <c r="M1036" s="40" t="s">
        <v>36</v>
      </c>
      <c r="N1036" s="42" t="str">
        <f>IF(L1036&lt;&gt;"", VLOOKUP(L1036,'Base de Datos'!$A$2:$D1268,2,FALSE()),"")</f>
        <v/>
      </c>
      <c r="O1036" s="43"/>
      <c r="P1036" s="163"/>
      <c r="Q1036" s="3"/>
      <c r="R1036" s="15"/>
      <c r="S1036" s="45"/>
      <c r="T1036" s="45" t="s">
        <v>37</v>
      </c>
      <c r="U1036" s="46"/>
      <c r="V1036" s="47"/>
      <c r="W1036" s="45"/>
      <c r="X1036" s="45" t="s">
        <v>37</v>
      </c>
      <c r="Y1036" s="46"/>
      <c r="Z1036" s="47"/>
      <c r="AA1036" s="45"/>
      <c r="AB1036" s="45" t="s">
        <v>37</v>
      </c>
      <c r="AC1036" s="46"/>
      <c r="AD1036" s="48"/>
      <c r="AE1036" s="240" t="s">
        <v>49</v>
      </c>
      <c r="AF1036" s="230"/>
      <c r="AG1036" s="161">
        <f t="array" aca="1" ref="AG1036" ca="1">COUNTIFS(AP996:AP1036, "💲", AY996:AY1036, INDIRECT("AE" &amp; ROW())) + COUNTIFS(AP996:AP1036, "📦", AY996:AY1036, INDIRECT("AE" &amp; ROW())) + COUNTIFS(AP996:AP1036, "✅", AY996:AY1036, INDIRECT("AE" &amp; ROW()))</f>
        <v>0</v>
      </c>
      <c r="AH1036" s="162">
        <f t="array" aca="1" ref="AH1036" ca="1">COUNTIFS(AP996:AP1036, "💲", AY996:AY1036, INDIRECT("AE" &amp; ROW())) + COUNTIFS(AP996:AP1036, "📦", AY996:AY1036, INDIRECT("AE" &amp; ROW()))</f>
        <v>0</v>
      </c>
      <c r="AI1036" s="139">
        <f t="array" aca="1" ref="AI1036" ca="1">SUMIFS(AR996:AR1036, AY996:AY1036, INDIRECT("AE" &amp; ROW()), AP996:AP1036, "💲") + SUMIFS(AR996:AR1036, AY996:AY1036, INDIRECT("AE" &amp; ROW()), AP996:AP1036, "📦")</f>
        <v>0</v>
      </c>
      <c r="AJ1036" s="139">
        <f t="array" aca="1" ref="AJ1036" ca="1">(
    SUMIFS(AR996:AR1036, AY996:AY1036, INDIRECT("AE" &amp; ROW()), AP996:AP1036, "💲") +
    SUMIFS(AR996:AR1036, AY996:AY1036, INDIRECT("AE" &amp; ROW()), AP996:AP1036, "📦")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
        SUMIFS(AR996:AR1036, AY996:AY1036, INDIRECT("AE" &amp; ROW()), AP996:AP1036, "💲", AS996:AS1036, "Familiar") +
        SUMIFS(AR996:AR1036, AY996:AY1036, INDIRECT("AE" &amp; ROW()), AP996:AP1036, "📦", AS996:AS1036, "Familiar")
    ) / 2
)  -
(
    (
        SUMIFS(AR996:AR1036, AY996:AY1036, INDIRECT("AE" &amp; ROW()), AP996:AP1036, "💲", AS996:AS1036, "Exonerado ADH") +
        SUMIFS(AR996:AR1036, AY996:AY1036, INDIRECT("AE" &amp; ROW()), AP996:AP1036, "📦", AS996:AS1036, "Exonerado ADH")
    ) / 2
)  -
(
    (
        SUMIFS(AR996:AR1036, AY996:AY1036, INDIRECT("AE" &amp; ROW()), AP996:AP1036, "💲", AS996:AS1036, "Exonerado Doctor") +
        SUMIFS(AR996:AR1036, AY996:AY1036, INDIRECT("AE" &amp; ROW()), AP996:AP1036, "📦", AS996:AS1036, "Exonerado Doctor")
    ) / 2
)</f>
        <v>0</v>
      </c>
      <c r="AK1036" s="139">
        <f t="array" aca="1" ref="AK1036" ca="1">(
    SUMIFS(AR996:AR1036, AY996:AY1036, INDIRECT("AE" &amp; ROW()), AP996:AP1036, "💲") +
    SUMIFS(AR996:AR1036, AY996:AY1036, INDIRECT("AE" &amp; ROW()), AP996:AP1036, "📦")
) -
(
    SUMIFS(AR996:AR1036, AY996:AY1036, INDIRECT("AE" &amp; ROW()), AP996:AP1036, "💲", AS996:AS1036, "Familiar") +
    SUMIFS(AR996:AR1036, AY996:AY1036, INDIRECT("AE" &amp; ROW()), AP996:AP1036, "📦", AS996:AS1036, "Familiar")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SUMIFS(AR996:AR1036, AY996:AY1036, INDIRECT("AE" &amp; ROW()), AP996:AP1036, "💲", AS996:AS1036, "Exonerado ADH") +
    SUMIFS(AR996:AR1036, AY996:AY1036, INDIRECT("AE" &amp; ROW()), AP996:AP1036, "📦", AS996:AS1036, "Exonerado ADH")
) -
(
    (
        SUMIFS(AR996:AR1036, AY996:AY1036, INDIRECT("AE" &amp; ROW()), AP996:AP1036, "💲", AS996:AS1036, "Exonerado Doctor") +
        SUMIFS(AR996:AR1036, AY996:AY1036, INDIRECT("AE" &amp; ROW()), AP996:AP1036, "📦", AS996:AS1036, "Exonerado Doctor")
    ) / 2
) -
(
    (
        SUMIFS(AR996:AR1036, AY996:AY1036, INDIRECT("AE" &amp; ROW()), AP996:AP1036, "💲", AS996:AS1036, "") +
        SUMIFS(AR996:AR1036, AY996:AY1036, INDIRECT("AE" &amp; ROW()), AP996:AP1036, "📦", AS996:AS1036, "")
    ) / 2
)</f>
        <v>0</v>
      </c>
      <c r="AL1036" s="140">
        <f t="array" aca="1" ref="AL1036" ca="1">(
    SUMIFS(AR996:AR1036, AY996:AY1036, INDIRECT("AE" &amp; ROW()), AP996:AP1036, "💲") +
    SUMIFS(AR996:AR1036, AY996:AY1036, INDIRECT("AE" &amp; ROW()), AP996:AP1036, "📦")
) -
(
    (
        SUMIFS(AR996:AR1036, AY996:AY1036, INDIRECT("AE" &amp; ROW()), AP996:AP1036, "💲", AS996:AS1036, "Familiar") +
        SUMIFS(AR996:AR1036, AY996:AY1036, INDIRECT("AE" &amp; ROW()), AP996:AP1036, "📦", AS996:AS1036, "Familiar")
    ) / 2
) -
(
    (
        SUMIFS(AR996:AR1036, AY996:AY1036, INDIRECT("AE" &amp; ROW()), AP996:AP1036, "💲", AS996:AS1036, "Participante") +
        SUMIFS(AR996:AR1036, AY996:AY1036, INDIRECT("AE" &amp; ROW()), AP996:AP1036, "📦", AS996:AS1036, "Participante")
    ) / 2
) -
(
    (
        SUMIFS(AR996:AR1036, AY996:AY1036, INDIRECT("AE" &amp; ROW()), AP996:AP1036, "💲", AS996:AS1036, "Empleado") +
        SUMIFS(AR996:AR1036, AY996:AY1036, INDIRECT("AE" &amp; ROW()), AP996:AP1036, "📦", AS996:AS1036, "Empleado")
    ) / 2
) -
(
    (
        SUMIFS(AR996:AR1036, AY996:AY1036, INDIRECT("AE" &amp; ROW()), AP996:AP1036, "💲", AS996:AS1036, "Exonerado ADH") +
        SUMIFS(AR996:AR1036, AY996:AY1036, INDIRECT("AE" &amp; ROW()), AP996:AP1036, "📦", AS996:AS1036, "Exonerado ADH")
    ) / 2
) -
(
    SUMIFS(AR996:AR1036, AY996:AY1036, INDIRECT("AE" &amp; ROW()), AP996:AP1036, "💲", AS996:AS1036, "Exonerado Doctor") +
    SUMIFS(AR996:AR1036, AY996:AY1036, INDIRECT("AE" &amp; ROW()), AP996:AP1036, "📦", AS996:AS1036, "Exonerado Doctor")
) -
(
    (
        SUMIFS(AR996:AR1036, AY996:AY1036, INDIRECT("AE" &amp; ROW()), AP996:AP1036, "💲", AS996:AS1036, "") +
        SUMIFS(AR996:AR1036, AY996:AY1036, INDIRECT("AE" &amp; ROW()), AP996:AP1036, "📦", AS996:AS1036, "")
    ) / 2
)</f>
        <v>0</v>
      </c>
      <c r="AM1036" s="48"/>
      <c r="AN1036" s="156"/>
      <c r="AO1036" s="156"/>
      <c r="AP1036" s="156"/>
      <c r="AQ1036" s="156"/>
      <c r="AR1036" s="156"/>
      <c r="AS1036" s="156"/>
      <c r="AT1036" s="156"/>
      <c r="AU1036" s="156"/>
      <c r="AV1036" s="156"/>
      <c r="AW1036" s="156"/>
      <c r="AX1036" s="156"/>
      <c r="AY1036" s="156"/>
      <c r="AZ1036" s="48"/>
      <c r="BA1036" s="48"/>
      <c r="BB1036" s="48"/>
      <c r="BC1036" s="48"/>
      <c r="BD1036" s="48"/>
      <c r="BE1036" s="48"/>
      <c r="BF1036" s="48"/>
      <c r="BG1036" s="48"/>
      <c r="BH1036" s="48"/>
      <c r="BI1036" s="48"/>
      <c r="BJ1036" s="48"/>
      <c r="BK1036" s="48"/>
      <c r="BL1036" s="48"/>
      <c r="BM1036" s="48"/>
      <c r="BN1036" s="48"/>
    </row>
    <row r="1037" spans="1:66" ht="11.25" customHeight="1">
      <c r="A1037" s="220"/>
      <c r="B1037" s="38"/>
      <c r="C1037" s="205"/>
      <c r="D1037" s="208"/>
      <c r="E1037" s="57" t="s">
        <v>42</v>
      </c>
      <c r="F1037" s="58" t="str">
        <f>IF(D1036&lt;&gt;"", VLOOKUP(D1036,'Base de Datos'!$A$2:$D1268,3,FALSE()),"")</f>
        <v/>
      </c>
      <c r="G1037" s="205"/>
      <c r="H1037" s="208"/>
      <c r="I1037" s="57" t="s">
        <v>42</v>
      </c>
      <c r="J1037" s="58" t="str">
        <f>IF(H1036&lt;&gt;"", VLOOKUP(H1036,'Base de Datos'!$A$2:$D1268,3,FALSE()),"")</f>
        <v/>
      </c>
      <c r="K1037" s="205"/>
      <c r="L1037" s="208"/>
      <c r="M1037" s="57" t="s">
        <v>42</v>
      </c>
      <c r="N1037" s="58" t="str">
        <f>IF(L1036&lt;&gt;"", VLOOKUP(L1036,'Base de Datos'!$A$2:$D1268,3,FALSE()),"")</f>
        <v/>
      </c>
      <c r="O1037" s="43"/>
      <c r="P1037" s="163"/>
      <c r="Q1037" s="3"/>
      <c r="R1037" s="15"/>
      <c r="S1037" s="229"/>
      <c r="T1037" s="230"/>
      <c r="U1037" s="59"/>
      <c r="V1037" s="47"/>
      <c r="W1037" s="229"/>
      <c r="X1037" s="230"/>
      <c r="Y1037" s="59"/>
      <c r="Z1037" s="47"/>
      <c r="AA1037" s="229"/>
      <c r="AB1037" s="230"/>
      <c r="AC1037" s="59"/>
      <c r="AD1037" s="48"/>
      <c r="AE1037" s="240" t="s">
        <v>51</v>
      </c>
      <c r="AF1037" s="230"/>
      <c r="AG1037" s="161">
        <f t="array" aca="1" ref="AG1037" ca="1">COUNTIFS(AP996:AP1036, "💲", AY996:AY1036, INDIRECT("AE" &amp; ROW())) + COUNTIFS(AP996:AP1036, "📦", AY996:AY1036, INDIRECT("AE" &amp; ROW())) + COUNTIFS(AP996:AP1036, "✅", AY996:AY1036, INDIRECT("AE" &amp; ROW()))</f>
        <v>0</v>
      </c>
      <c r="AH1037" s="162">
        <f t="array" aca="1" ref="AH1037" ca="1">COUNTIFS(AP996:AP1036, "💲", AY996:AY1036, INDIRECT("AE" &amp; ROW())) + COUNTIFS(AP996:AP1036, "📦", AY996:AY1036, INDIRECT("AE" &amp; ROW()))</f>
        <v>0</v>
      </c>
      <c r="AI1037" s="139">
        <f t="array" aca="1" ref="AI1037" ca="1">SUMIFS(AR996:AR1036, AY996:AY1036, INDIRECT("AE" &amp; ROW()), AP996:AP1036, "💲") + SUMIFS(AR996:AR1036, AY996:AY1036, INDIRECT("AE" &amp; ROW()), AP996:AP1036, "📦")</f>
        <v>0</v>
      </c>
      <c r="AJ1037" s="139">
        <f t="array" aca="1" ref="AJ1037" ca="1">(
    SUMIFS(AR996:AR1036, AY996:AY1036, INDIRECT("AE" &amp; ROW()), AP996:AP1036, "💲") +
    SUMIFS(AR996:AR1036, AY996:AY1036, INDIRECT("AE" &amp; ROW()), AP996:AP1036, "📦")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
        SUMIFS(AR996:AR1036, AY996:AY1036, INDIRECT("AE" &amp; ROW()), AP996:AP1036, "💲", AS996:AS1036, "Familiar") +
        SUMIFS(AR996:AR1036, AY996:AY1036, INDIRECT("AE" &amp; ROW()), AP996:AP1036, "📦", AS996:AS1036, "Familiar")
    ) / 2
)  -
(
    (
        SUMIFS(AR996:AR1036, AY996:AY1036, INDIRECT("AE" &amp; ROW()), AP996:AP1036, "💲", AS996:AS1036, "Exonerado ADH") +
        SUMIFS(AR996:AR1036, AY996:AY1036, INDIRECT("AE" &amp; ROW()), AP996:AP1036, "📦", AS996:AS1036, "Exonerado ADH")
    ) / 2
)  -
(
    (
        SUMIFS(AR996:AR1036, AY996:AY1036, INDIRECT("AE" &amp; ROW()), AP996:AP1036, "💲", AS996:AS1036, "Exonerado Doctor") +
        SUMIFS(AR996:AR1036, AY996:AY1036, INDIRECT("AE" &amp; ROW()), AP996:AP1036, "📦", AS996:AS1036, "Exonerado Doctor")
    ) / 2
)</f>
        <v>0</v>
      </c>
      <c r="AK1037" s="139">
        <f t="array" aca="1" ref="AK1037" ca="1">(
    SUMIFS(AR996:AR1036, AY996:AY1036, INDIRECT("AE" &amp; ROW()), AP996:AP1036, "💲") +
    SUMIFS(AR996:AR1036, AY996:AY1036, INDIRECT("AE" &amp; ROW()), AP996:AP1036, "📦")
) -
(
    SUMIFS(AR996:AR1036, AY996:AY1036, INDIRECT("AE" &amp; ROW()), AP996:AP1036, "💲", AS996:AS1036, "Familiar") +
    SUMIFS(AR996:AR1036, AY996:AY1036, INDIRECT("AE" &amp; ROW()), AP996:AP1036, "📦", AS996:AS1036, "Familiar")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SUMIFS(AR996:AR1036, AY996:AY1036, INDIRECT("AE" &amp; ROW()), AP996:AP1036, "💲", AS996:AS1036, "Exonerado ADH") +
    SUMIFS(AR996:AR1036, AY996:AY1036, INDIRECT("AE" &amp; ROW()), AP996:AP1036, "📦", AS996:AS1036, "Exonerado ADH")
) -
(
    (
        SUMIFS(AR996:AR1036, AY996:AY1036, INDIRECT("AE" &amp; ROW()), AP996:AP1036, "💲", AS996:AS1036, "Exonerado Doctor") +
        SUMIFS(AR996:AR1036, AY996:AY1036, INDIRECT("AE" &amp; ROW()), AP996:AP1036, "📦", AS996:AS1036, "Exonerado Doctor")
    ) / 2
) -
(
    (
        SUMIFS(AR996:AR1036, AY996:AY1036, INDIRECT("AE" &amp; ROW()), AP996:AP1036, "💲", AS996:AS1036, "") +
        SUMIFS(AR996:AR1036, AY996:AY1036, INDIRECT("AE" &amp; ROW()), AP996:AP1036, "📦", AS996:AS1036, "")
    ) / 2
)</f>
        <v>0</v>
      </c>
      <c r="AL1037" s="140">
        <f t="array" aca="1" ref="AL1037" ca="1">(
    SUMIFS(AR996:AR1036, AY996:AY1036, INDIRECT("AE" &amp; ROW()), AP996:AP1036, "💲") +
    SUMIFS(AR996:AR1036, AY996:AY1036, INDIRECT("AE" &amp; ROW()), AP996:AP1036, "📦")
) -
(
    (
        SUMIFS(AR996:AR1036, AY996:AY1036, INDIRECT("AE" &amp; ROW()), AP996:AP1036, "💲", AS996:AS1036, "Familiar") +
        SUMIFS(AR996:AR1036, AY996:AY1036, INDIRECT("AE" &amp; ROW()), AP996:AP1036, "📦", AS996:AS1036, "Familiar")
    ) / 2
) -
(
    (
        SUMIFS(AR996:AR1036, AY996:AY1036, INDIRECT("AE" &amp; ROW()), AP996:AP1036, "💲", AS996:AS1036, "Participante") +
        SUMIFS(AR996:AR1036, AY996:AY1036, INDIRECT("AE" &amp; ROW()), AP996:AP1036, "📦", AS996:AS1036, "Participante")
    ) / 2
) -
(
    (
        SUMIFS(AR996:AR1036, AY996:AY1036, INDIRECT("AE" &amp; ROW()), AP996:AP1036, "💲", AS996:AS1036, "Empleado") +
        SUMIFS(AR996:AR1036, AY996:AY1036, INDIRECT("AE" &amp; ROW()), AP996:AP1036, "📦", AS996:AS1036, "Empleado")
    ) / 2
) -
(
    (
        SUMIFS(AR996:AR1036, AY996:AY1036, INDIRECT("AE" &amp; ROW()), AP996:AP1036, "💲", AS996:AS1036, "Exonerado ADH") +
        SUMIFS(AR996:AR1036, AY996:AY1036, INDIRECT("AE" &amp; ROW()), AP996:AP1036, "📦", AS996:AS1036, "Exonerado ADH")
    ) / 2
) -
(
    SUMIFS(AR996:AR1036, AY996:AY1036, INDIRECT("AE" &amp; ROW()), AP996:AP1036, "💲", AS996:AS1036, "Exonerado Doctor") +
    SUMIFS(AR996:AR1036, AY996:AY1036, INDIRECT("AE" &amp; ROW()), AP996:AP1036, "📦", AS996:AS1036, "Exonerado Doctor")
) -
(
    (
        SUMIFS(AR996:AR1036, AY996:AY1036, INDIRECT("AE" &amp; ROW()), AP996:AP1036, "💲", AS996:AS1036, "") +
        SUMIFS(AR996:AR1036, AY996:AY1036, INDIRECT("AE" &amp; ROW()), AP996:AP1036, "📦", AS996:AS1036, "")
    ) / 2
)</f>
        <v>0</v>
      </c>
      <c r="AM1037" s="48"/>
      <c r="AN1037" s="48"/>
      <c r="AO1037" s="48"/>
      <c r="AP1037" s="48"/>
      <c r="AQ1037" s="48"/>
      <c r="AR1037" s="48"/>
      <c r="AS1037" s="48"/>
      <c r="AT1037" s="48"/>
      <c r="AU1037" s="48"/>
      <c r="AV1037" s="48"/>
      <c r="AW1037" s="48"/>
      <c r="AX1037" s="48"/>
      <c r="AY1037" s="48"/>
      <c r="AZ1037" s="48"/>
      <c r="BA1037" s="48"/>
      <c r="BB1037" s="48"/>
      <c r="BC1037" s="48"/>
      <c r="BD1037" s="48"/>
      <c r="BE1037" s="48"/>
      <c r="BF1037" s="48"/>
      <c r="BG1037" s="48"/>
      <c r="BH1037" s="48"/>
      <c r="BI1037" s="48"/>
      <c r="BJ1037" s="48"/>
      <c r="BK1037" s="48"/>
      <c r="BL1037" s="48"/>
      <c r="BM1037" s="48"/>
      <c r="BN1037" s="48"/>
    </row>
    <row r="1038" spans="1:66" ht="11.25" customHeight="1">
      <c r="A1038" s="220"/>
      <c r="B1038" s="38"/>
      <c r="C1038" s="205"/>
      <c r="D1038" s="208"/>
      <c r="E1038" s="57" t="s">
        <v>44</v>
      </c>
      <c r="F1038" s="58" t="str">
        <f>IF(D1036&lt;&gt;"", VLOOKUP(D1036,'Base de Datos'!$A$2:$D1268,4,FALSE()),"")</f>
        <v/>
      </c>
      <c r="G1038" s="205"/>
      <c r="H1038" s="208"/>
      <c r="I1038" s="57" t="s">
        <v>44</v>
      </c>
      <c r="J1038" s="58" t="str">
        <f>IF(H1036&lt;&gt;"", VLOOKUP(H1036,'Base de Datos'!$A$2:$D1268,4,FALSE()),"")</f>
        <v/>
      </c>
      <c r="K1038" s="205"/>
      <c r="L1038" s="208"/>
      <c r="M1038" s="57" t="s">
        <v>44</v>
      </c>
      <c r="N1038" s="58" t="str">
        <f>IF(L1036&lt;&gt;"", VLOOKUP(L1036,'Base de Datos'!$A$2:$D1268,4,FALSE()),"")</f>
        <v/>
      </c>
      <c r="O1038" s="43"/>
      <c r="P1038" s="163"/>
      <c r="Q1038" s="3"/>
      <c r="R1038" s="15"/>
      <c r="S1038" s="229"/>
      <c r="T1038" s="230"/>
      <c r="U1038" s="59"/>
      <c r="V1038" s="47"/>
      <c r="W1038" s="229"/>
      <c r="X1038" s="230"/>
      <c r="Y1038" s="59"/>
      <c r="Z1038" s="47"/>
      <c r="AA1038" s="229"/>
      <c r="AB1038" s="230"/>
      <c r="AC1038" s="59"/>
      <c r="AD1038" s="48"/>
      <c r="AE1038" s="240" t="s">
        <v>55</v>
      </c>
      <c r="AF1038" s="230"/>
      <c r="AG1038" s="161">
        <f t="array" aca="1" ref="AG1038" ca="1">COUNTIFS(AP996:AP1036, "💲", AY996:AY1036, INDIRECT("AE" &amp; ROW())) + COUNTIFS(AP996:AP1036, "📦", AY996:AY1036, INDIRECT("AE" &amp; ROW())) + COUNTIFS(AP996:AP1036, "✅", AY996:AY1036, INDIRECT("AE" &amp; ROW()))</f>
        <v>0</v>
      </c>
      <c r="AH1038" s="162">
        <f t="array" aca="1" ref="AH1038" ca="1">COUNTIFS(AP996:AP1036, "💲", AY996:AY1036, INDIRECT("AE" &amp; ROW())) + COUNTIFS(AP996:AP1036, "📦", AY996:AY1036, INDIRECT("AE" &amp; ROW()))</f>
        <v>0</v>
      </c>
      <c r="AI1038" s="139">
        <f t="array" aca="1" ref="AI1038" ca="1">SUMIFS(AR996:AR1036, AY996:AY1036, INDIRECT("AE" &amp; ROW()), AP996:AP1036, "💲") + SUMIFS(AR996:AR1036, AY996:AY1036, INDIRECT("AE" &amp; ROW()), AP996:AP1036, "📦")</f>
        <v>0</v>
      </c>
      <c r="AJ1038" s="139">
        <f t="array" aca="1" ref="AJ1038" ca="1">(
    SUMIFS(AR996:AR1036, AY996:AY1036, INDIRECT("AE" &amp; ROW()), AP996:AP1036, "💲") +
    SUMIFS(AR996:AR1036, AY996:AY1036, INDIRECT("AE" &amp; ROW()), AP996:AP1036, "📦")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
        SUMIFS(AR996:AR1036, AY996:AY1036, INDIRECT("AE" &amp; ROW()), AP996:AP1036, "💲", AS996:AS1036, "Familiar") +
        SUMIFS(AR996:AR1036, AY996:AY1036, INDIRECT("AE" &amp; ROW()), AP996:AP1036, "📦", AS996:AS1036, "Familiar")
    ) / 2
)  -
(
    (
        SUMIFS(AR996:AR1036, AY996:AY1036, INDIRECT("AE" &amp; ROW()), AP996:AP1036, "💲", AS996:AS1036, "Exonerado ADH") +
        SUMIFS(AR996:AR1036, AY996:AY1036, INDIRECT("AE" &amp; ROW()), AP996:AP1036, "📦", AS996:AS1036, "Exonerado ADH")
    ) / 2
)  -
(
    (
        SUMIFS(AR996:AR1036, AY996:AY1036, INDIRECT("AE" &amp; ROW()), AP996:AP1036, "💲", AS996:AS1036, "Exonerado Doctor") +
        SUMIFS(AR996:AR1036, AY996:AY1036, INDIRECT("AE" &amp; ROW()), AP996:AP1036, "📦", AS996:AS1036, "Exonerado Doctor")
    ) / 2
)</f>
        <v>0</v>
      </c>
      <c r="AK1038" s="139">
        <f t="array" aca="1" ref="AK1038" ca="1">(
    SUMIFS(AR996:AR1036, AY996:AY1036, INDIRECT("AE" &amp; ROW()), AP996:AP1036, "💲") +
    SUMIFS(AR996:AR1036, AY996:AY1036, INDIRECT("AE" &amp; ROW()), AP996:AP1036, "📦")
) -
(
    SUMIFS(AR996:AR1036, AY996:AY1036, INDIRECT("AE" &amp; ROW()), AP996:AP1036, "💲", AS996:AS1036, "Familiar") +
    SUMIFS(AR996:AR1036, AY996:AY1036, INDIRECT("AE" &amp; ROW()), AP996:AP1036, "📦", AS996:AS1036, "Familiar")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SUMIFS(AR996:AR1036, AY996:AY1036, INDIRECT("AE" &amp; ROW()), AP996:AP1036, "💲", AS996:AS1036, "Exonerado ADH") +
    SUMIFS(AR996:AR1036, AY996:AY1036, INDIRECT("AE" &amp; ROW()), AP996:AP1036, "📦", AS996:AS1036, "Exonerado ADH")
) -
(
    (
        SUMIFS(AR996:AR1036, AY996:AY1036, INDIRECT("AE" &amp; ROW()), AP996:AP1036, "💲", AS996:AS1036, "Exonerado Doctor") +
        SUMIFS(AR996:AR1036, AY996:AY1036, INDIRECT("AE" &amp; ROW()), AP996:AP1036, "📦", AS996:AS1036, "Exonerado Doctor")
    ) / 2
) -
(
    (
        SUMIFS(AR996:AR1036, AY996:AY1036, INDIRECT("AE" &amp; ROW()), AP996:AP1036, "💲", AS996:AS1036, "") +
        SUMIFS(AR996:AR1036, AY996:AY1036, INDIRECT("AE" &amp; ROW()), AP996:AP1036, "📦", AS996:AS1036, "")
    ) / 2
)</f>
        <v>0</v>
      </c>
      <c r="AL1038" s="140">
        <f t="array" aca="1" ref="AL1038" ca="1">(
    SUMIFS(AR996:AR1036, AY996:AY1036, INDIRECT("AE" &amp; ROW()), AP996:AP1036, "💲") +
    SUMIFS(AR996:AR1036, AY996:AY1036, INDIRECT("AE" &amp; ROW()), AP996:AP1036, "📦")
) -
(
    (
        SUMIFS(AR996:AR1036, AY996:AY1036, INDIRECT("AE" &amp; ROW()), AP996:AP1036, "💲", AS996:AS1036, "Familiar") +
        SUMIFS(AR996:AR1036, AY996:AY1036, INDIRECT("AE" &amp; ROW()), AP996:AP1036, "📦", AS996:AS1036, "Familiar")
    ) / 2
) -
(
    (
        SUMIFS(AR996:AR1036, AY996:AY1036, INDIRECT("AE" &amp; ROW()), AP996:AP1036, "💲", AS996:AS1036, "Participante") +
        SUMIFS(AR996:AR1036, AY996:AY1036, INDIRECT("AE" &amp; ROW()), AP996:AP1036, "📦", AS996:AS1036, "Participante")
    ) / 2
) -
(
    (
        SUMIFS(AR996:AR1036, AY996:AY1036, INDIRECT("AE" &amp; ROW()), AP996:AP1036, "💲", AS996:AS1036, "Empleado") +
        SUMIFS(AR996:AR1036, AY996:AY1036, INDIRECT("AE" &amp; ROW()), AP996:AP1036, "📦", AS996:AS1036, "Empleado")
    ) / 2
) -
(
    (
        SUMIFS(AR996:AR1036, AY996:AY1036, INDIRECT("AE" &amp; ROW()), AP996:AP1036, "💲", AS996:AS1036, "Exonerado ADH") +
        SUMIFS(AR996:AR1036, AY996:AY1036, INDIRECT("AE" &amp; ROW()), AP996:AP1036, "📦", AS996:AS1036, "Exonerado ADH")
    ) / 2
) -
(
    SUMIFS(AR996:AR1036, AY996:AY1036, INDIRECT("AE" &amp; ROW()), AP996:AP1036, "💲", AS996:AS1036, "Exonerado Doctor") +
    SUMIFS(AR996:AR1036, AY996:AY1036, INDIRECT("AE" &amp; ROW()), AP996:AP1036, "📦", AS996:AS1036, "Exonerado Doctor")
) -
(
    (
        SUMIFS(AR996:AR1036, AY996:AY1036, INDIRECT("AE" &amp; ROW()), AP996:AP1036, "💲", AS996:AS1036, "") +
        SUMIFS(AR996:AR1036, AY996:AY1036, INDIRECT("AE" &amp; ROW()), AP996:AP1036, "📦", AS996:AS1036, "")
    ) / 2
)</f>
        <v>0</v>
      </c>
      <c r="AM1038" s="48"/>
      <c r="AN1038" s="48"/>
      <c r="AO1038" s="48"/>
      <c r="AP1038" s="48"/>
      <c r="AQ1038" s="48"/>
      <c r="AR1038" s="48"/>
      <c r="AS1038" s="48"/>
      <c r="AT1038" s="48"/>
      <c r="AU1038" s="48"/>
      <c r="AV1038" s="48"/>
      <c r="AW1038" s="48"/>
      <c r="AX1038" s="48"/>
      <c r="AY1038" s="48"/>
      <c r="AZ1038" s="48"/>
      <c r="BA1038" s="48"/>
      <c r="BB1038" s="48"/>
      <c r="BC1038" s="48"/>
      <c r="BD1038" s="48"/>
      <c r="BE1038" s="48"/>
      <c r="BF1038" s="48"/>
      <c r="BG1038" s="48"/>
      <c r="BH1038" s="48"/>
      <c r="BI1038" s="48"/>
      <c r="BJ1038" s="48"/>
      <c r="BK1038" s="48"/>
      <c r="BL1038" s="48"/>
      <c r="BM1038" s="48"/>
      <c r="BN1038" s="48"/>
    </row>
    <row r="1039" spans="1:66" ht="11.25" customHeight="1">
      <c r="A1039" s="221"/>
      <c r="B1039" s="38"/>
      <c r="C1039" s="206"/>
      <c r="D1039" s="209"/>
      <c r="E1039" s="85" t="s">
        <v>46</v>
      </c>
      <c r="F1039" s="86"/>
      <c r="G1039" s="206"/>
      <c r="H1039" s="209"/>
      <c r="I1039" s="85" t="s">
        <v>46</v>
      </c>
      <c r="J1039" s="108"/>
      <c r="K1039" s="206"/>
      <c r="L1039" s="209"/>
      <c r="M1039" s="85" t="s">
        <v>46</v>
      </c>
      <c r="N1039" s="108"/>
      <c r="O1039" s="43"/>
      <c r="P1039" s="163"/>
      <c r="Q1039" s="3"/>
      <c r="R1039" s="15"/>
      <c r="S1039" s="227" t="str">
        <f>IF(OR(S1036="Empleado",S1036="Familiar"),"Nombre del Empleado","N° Factura")</f>
        <v>N° Factura</v>
      </c>
      <c r="T1039" s="228"/>
      <c r="U1039" s="89"/>
      <c r="V1039" s="47"/>
      <c r="W1039" s="227" t="str">
        <f>IF(OR(W1036="Empleado",W1036="Familiar"),"Nombre del Empleado","N° Factura")</f>
        <v>N° Factura</v>
      </c>
      <c r="X1039" s="228"/>
      <c r="Y1039" s="89"/>
      <c r="Z1039" s="47"/>
      <c r="AA1039" s="227" t="str">
        <f>IF(OR(AA1036="Empleado",AA1036="Familiar"),"Nombre del Empleado","N° Factura")</f>
        <v>N° Factura</v>
      </c>
      <c r="AB1039" s="228"/>
      <c r="AC1039" s="89"/>
      <c r="AD1039" s="48"/>
      <c r="AE1039" s="240" t="s">
        <v>57</v>
      </c>
      <c r="AF1039" s="230"/>
      <c r="AG1039" s="161">
        <f t="array" aca="1" ref="AG1039" ca="1">COUNTIFS(AP996:AP1036, "💲", AY996:AY1036, INDIRECT("AE" &amp; ROW())) + COUNTIFS(AP996:AP1036, "📦", AY996:AY1036, INDIRECT("AE" &amp; ROW())) + COUNTIFS(AP996:AP1036, "✅", AY996:AY1036, INDIRECT("AE" &amp; ROW()))</f>
        <v>0</v>
      </c>
      <c r="AH1039" s="162">
        <f t="array" aca="1" ref="AH1039" ca="1">COUNTIFS(AP996:AP1036, "💲", AY996:AY1036, INDIRECT("AE" &amp; ROW())) + COUNTIFS(AP996:AP1036, "📦", AY996:AY1036, INDIRECT("AE" &amp; ROW()))</f>
        <v>0</v>
      </c>
      <c r="AI1039" s="139">
        <f t="array" aca="1" ref="AI1039" ca="1">SUMIFS(AR996:AR1036, AY996:AY1036, INDIRECT("AE" &amp; ROW()), AP996:AP1036, "💲") + SUMIFS(AR996:AR1036, AY996:AY1036, INDIRECT("AE" &amp; ROW()), AP996:AP1036, "📦")</f>
        <v>0</v>
      </c>
      <c r="AJ1039" s="139">
        <f t="array" aca="1" ref="AJ1039" ca="1">(
    SUMIFS(AR996:AR1036, AY996:AY1036, INDIRECT("AE" &amp; ROW()), AP996:AP1036, "💲") +
    SUMIFS(AR996:AR1036, AY996:AY1036, INDIRECT("AE" &amp; ROW()), AP996:AP1036, "📦")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
        SUMIFS(AR996:AR1036, AY996:AY1036, INDIRECT("AE" &amp; ROW()), AP996:AP1036, "💲", AS996:AS1036, "Familiar") +
        SUMIFS(AR996:AR1036, AY996:AY1036, INDIRECT("AE" &amp; ROW()), AP996:AP1036, "📦", AS996:AS1036, "Familiar")
    ) / 2
)  -
(
    (
        SUMIFS(AR996:AR1036, AY996:AY1036, INDIRECT("AE" &amp; ROW()), AP996:AP1036, "💲", AS996:AS1036, "Exonerado ADH") +
        SUMIFS(AR996:AR1036, AY996:AY1036, INDIRECT("AE" &amp; ROW()), AP996:AP1036, "📦", AS996:AS1036, "Exonerado ADH")
    ) / 2
)  -
(
    (
        SUMIFS(AR996:AR1036, AY996:AY1036, INDIRECT("AE" &amp; ROW()), AP996:AP1036, "💲", AS996:AS1036, "Exonerado Doctor") +
        SUMIFS(AR996:AR1036, AY996:AY1036, INDIRECT("AE" &amp; ROW()), AP996:AP1036, "📦", AS996:AS1036, "Exonerado Doctor")
    ) / 2
)</f>
        <v>0</v>
      </c>
      <c r="AK1039" s="139">
        <f t="array" aca="1" ref="AK1039" ca="1">(
    SUMIFS(AR996:AR1036, AY996:AY1036, INDIRECT("AE" &amp; ROW()), AP996:AP1036, "💲") +
    SUMIFS(AR996:AR1036, AY996:AY1036, INDIRECT("AE" &amp; ROW()), AP996:AP1036, "📦")
) -
(
    SUMIFS(AR996:AR1036, AY996:AY1036, INDIRECT("AE" &amp; ROW()), AP996:AP1036, "💲", AS996:AS1036, "Familiar") +
    SUMIFS(AR996:AR1036, AY996:AY1036, INDIRECT("AE" &amp; ROW()), AP996:AP1036, "📦", AS996:AS1036, "Familiar")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SUMIFS(AR996:AR1036, AY996:AY1036, INDIRECT("AE" &amp; ROW()), AP996:AP1036, "💲", AS996:AS1036, "Exonerado ADH") +
    SUMIFS(AR996:AR1036, AY996:AY1036, INDIRECT("AE" &amp; ROW()), AP996:AP1036, "📦", AS996:AS1036, "Exonerado ADH")
) -
(
    (
        SUMIFS(AR996:AR1036, AY996:AY1036, INDIRECT("AE" &amp; ROW()), AP996:AP1036, "💲", AS996:AS1036, "Exonerado Doctor") +
        SUMIFS(AR996:AR1036, AY996:AY1036, INDIRECT("AE" &amp; ROW()), AP996:AP1036, "📦", AS996:AS1036, "Exonerado Doctor")
    ) / 2
) -
(
    (
        SUMIFS(AR996:AR1036, AY996:AY1036, INDIRECT("AE" &amp; ROW()), AP996:AP1036, "💲", AS996:AS1036, "") +
        SUMIFS(AR996:AR1036, AY996:AY1036, INDIRECT("AE" &amp; ROW()), AP996:AP1036, "📦", AS996:AS1036, "")
    ) / 2
)</f>
        <v>0</v>
      </c>
      <c r="AL1039" s="140">
        <f t="array" aca="1" ref="AL1039" ca="1">(
    SUMIFS(AR996:AR1036, AY996:AY1036, INDIRECT("AE" &amp; ROW()), AP996:AP1036, "💲") +
    SUMIFS(AR996:AR1036, AY996:AY1036, INDIRECT("AE" &amp; ROW()), AP996:AP1036, "📦")
) -
(
    (
        SUMIFS(AR996:AR1036, AY996:AY1036, INDIRECT("AE" &amp; ROW()), AP996:AP1036, "💲", AS996:AS1036, "Familiar") +
        SUMIFS(AR996:AR1036, AY996:AY1036, INDIRECT("AE" &amp; ROW()), AP996:AP1036, "📦", AS996:AS1036, "Familiar")
    ) / 2
) -
(
    (
        SUMIFS(AR996:AR1036, AY996:AY1036, INDIRECT("AE" &amp; ROW()), AP996:AP1036, "💲", AS996:AS1036, "Participante") +
        SUMIFS(AR996:AR1036, AY996:AY1036, INDIRECT("AE" &amp; ROW()), AP996:AP1036, "📦", AS996:AS1036, "Participante")
    ) / 2
) -
(
    (
        SUMIFS(AR996:AR1036, AY996:AY1036, INDIRECT("AE" &amp; ROW()), AP996:AP1036, "💲", AS996:AS1036, "Empleado") +
        SUMIFS(AR996:AR1036, AY996:AY1036, INDIRECT("AE" &amp; ROW()), AP996:AP1036, "📦", AS996:AS1036, "Empleado")
    ) / 2
) -
(
    (
        SUMIFS(AR996:AR1036, AY996:AY1036, INDIRECT("AE" &amp; ROW()), AP996:AP1036, "💲", AS996:AS1036, "Exonerado ADH") +
        SUMIFS(AR996:AR1036, AY996:AY1036, INDIRECT("AE" &amp; ROW()), AP996:AP1036, "📦", AS996:AS1036, "Exonerado ADH")
    ) / 2
) -
(
    SUMIFS(AR996:AR1036, AY996:AY1036, INDIRECT("AE" &amp; ROW()), AP996:AP1036, "💲", AS996:AS1036, "Exonerado Doctor") +
    SUMIFS(AR996:AR1036, AY996:AY1036, INDIRECT("AE" &amp; ROW()), AP996:AP1036, "📦", AS996:AS1036, "Exonerado Doctor")
) -
(
    (
        SUMIFS(AR996:AR1036, AY996:AY1036, INDIRECT("AE" &amp; ROW()), AP996:AP1036, "💲", AS996:AS1036, "") +
        SUMIFS(AR996:AR1036, AY996:AY1036, INDIRECT("AE" &amp; ROW()), AP996:AP1036, "📦", AS996:AS1036, "")
    ) / 2
)</f>
        <v>0</v>
      </c>
      <c r="AM1039" s="48"/>
      <c r="AN1039" s="48"/>
      <c r="AO1039" s="48"/>
      <c r="AP1039" s="48"/>
      <c r="AQ1039" s="48"/>
      <c r="AR1039" s="48"/>
      <c r="AS1039" s="48"/>
      <c r="AT1039" s="48"/>
      <c r="AU1039" s="48"/>
      <c r="AV1039" s="48"/>
      <c r="AW1039" s="48"/>
      <c r="AX1039" s="48"/>
      <c r="AY1039" s="48"/>
      <c r="AZ1039" s="48"/>
      <c r="BA1039" s="48"/>
      <c r="BB1039" s="48"/>
      <c r="BC1039" s="48"/>
      <c r="BD1039" s="48"/>
      <c r="BE1039" s="48"/>
      <c r="BF1039" s="48"/>
      <c r="BG1039" s="48"/>
      <c r="BH1039" s="48"/>
      <c r="BI1039" s="48"/>
      <c r="BJ1039" s="48"/>
      <c r="BK1039" s="48"/>
      <c r="BL1039" s="48"/>
      <c r="BM1039" s="48"/>
      <c r="BN1039" s="48"/>
    </row>
    <row r="1040" spans="1:66" ht="11.25" customHeight="1">
      <c r="A1040" s="222">
        <f>A1036+$Q$13/1440</f>
        <v>0.79166666666666641</v>
      </c>
      <c r="B1040" s="164"/>
      <c r="C1040" s="204"/>
      <c r="D1040" s="207"/>
      <c r="E1040" s="177" t="s">
        <v>36</v>
      </c>
      <c r="F1040" s="42" t="str">
        <f>IF(D1040&lt;&gt;"", VLOOKUP(D1040,'Base de Datos'!$A$2:$D1268,2,FALSE()),"")</f>
        <v/>
      </c>
      <c r="G1040" s="204"/>
      <c r="H1040" s="216"/>
      <c r="I1040" s="177" t="s">
        <v>36</v>
      </c>
      <c r="J1040" s="42" t="str">
        <f>IF(H1040&lt;&gt;"", VLOOKUP(H1040,'Base de Datos'!$A$2:$D1268,2,FALSE()),"")</f>
        <v/>
      </c>
      <c r="K1040" s="204"/>
      <c r="L1040" s="216"/>
      <c r="M1040" s="177" t="s">
        <v>36</v>
      </c>
      <c r="N1040" s="42" t="str">
        <f>IF(L1040&lt;&gt;"", VLOOKUP(L1040,'Base de Datos'!$A$2:$D1268,2,FALSE()),"")</f>
        <v/>
      </c>
      <c r="O1040" s="165"/>
      <c r="P1040" s="165"/>
      <c r="Q1040" s="165"/>
      <c r="R1040" s="166"/>
      <c r="S1040" s="167"/>
      <c r="T1040" s="45" t="s">
        <v>37</v>
      </c>
      <c r="U1040" s="168"/>
      <c r="V1040" s="169"/>
      <c r="W1040" s="167"/>
      <c r="X1040" s="45" t="s">
        <v>37</v>
      </c>
      <c r="Y1040" s="168"/>
      <c r="Z1040" s="169"/>
      <c r="AA1040" s="167"/>
      <c r="AB1040" s="45" t="s">
        <v>37</v>
      </c>
      <c r="AC1040" s="168"/>
      <c r="AD1040" s="56"/>
      <c r="AE1040" s="240" t="s">
        <v>59</v>
      </c>
      <c r="AF1040" s="230"/>
      <c r="AG1040" s="161">
        <f t="array" aca="1" ref="AG1040" ca="1">COUNTIFS(AP996:AP1036, "💲", AY996:AY1036, INDIRECT("AE" &amp; ROW())) + COUNTIFS(AP996:AP1036, "📦", AY996:AY1036, INDIRECT("AE" &amp; ROW())) + COUNTIFS(AP996:AP1036, "✅", AY996:AY1036, INDIRECT("AE" &amp; ROW()))</f>
        <v>0</v>
      </c>
      <c r="AH1040" s="162">
        <f t="array" aca="1" ref="AH1040" ca="1">COUNTIFS(AP996:AP1036, "💲", AY996:AY1036, INDIRECT("AE" &amp; ROW())) + COUNTIFS(AP996:AP1036, "📦", AY996:AY1036, INDIRECT("AE" &amp; ROW()))</f>
        <v>0</v>
      </c>
      <c r="AI1040" s="139">
        <f t="array" aca="1" ref="AI1040" ca="1">SUMIFS(AR996:AR1036, AY996:AY1036, INDIRECT("AE" &amp; ROW()), AP996:AP1036, "💲") + SUMIFS(AR996:AR1036, AY996:AY1036, INDIRECT("AE" &amp; ROW()), AP996:AP1036, "📦")</f>
        <v>0</v>
      </c>
      <c r="AJ1040" s="139">
        <f t="array" aca="1" ref="AJ1040" ca="1">(
    SUMIFS(AR996:AR1036, AY996:AY1036, INDIRECT("AE" &amp; ROW()), AP996:AP1036, "💲") +
    SUMIFS(AR996:AR1036, AY996:AY1036, INDIRECT("AE" &amp; ROW()), AP996:AP1036, "📦")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
        SUMIFS(AR996:AR1036, AY996:AY1036, INDIRECT("AE" &amp; ROW()), AP996:AP1036, "💲", AS996:AS1036, "Familiar") +
        SUMIFS(AR996:AR1036, AY996:AY1036, INDIRECT("AE" &amp; ROW()), AP996:AP1036, "📦", AS996:AS1036, "Familiar")
    ) / 2
)  -
(
    (
        SUMIFS(AR996:AR1036, AY996:AY1036, INDIRECT("AE" &amp; ROW()), AP996:AP1036, "💲", AS996:AS1036, "Exonerado ADH") +
        SUMIFS(AR996:AR1036, AY996:AY1036, INDIRECT("AE" &amp; ROW()), AP996:AP1036, "📦", AS996:AS1036, "Exonerado ADH")
    ) / 2
)  -
(
    (
        SUMIFS(AR996:AR1036, AY996:AY1036, INDIRECT("AE" &amp; ROW()), AP996:AP1036, "💲", AS996:AS1036, "Exonerado Doctor") +
        SUMIFS(AR996:AR1036, AY996:AY1036, INDIRECT("AE" &amp; ROW()), AP996:AP1036, "📦", AS996:AS1036, "Exonerado Doctor")
    ) / 2
)</f>
        <v>0</v>
      </c>
      <c r="AK1040" s="139">
        <f t="array" aca="1" ref="AK1040" ca="1">(
    SUMIFS(AR996:AR1036, AY996:AY1036, INDIRECT("AE" &amp; ROW()), AP996:AP1036, "💲") +
    SUMIFS(AR996:AR1036, AY996:AY1036, INDIRECT("AE" &amp; ROW()), AP996:AP1036, "📦")
) -
(
    SUMIFS(AR996:AR1036, AY996:AY1036, INDIRECT("AE" &amp; ROW()), AP996:AP1036, "💲", AS996:AS1036, "Familiar") +
    SUMIFS(AR996:AR1036, AY996:AY1036, INDIRECT("AE" &amp; ROW()), AP996:AP1036, "📦", AS996:AS1036, "Familiar")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SUMIFS(AR996:AR1036, AY996:AY1036, INDIRECT("AE" &amp; ROW()), AP996:AP1036, "💲", AS996:AS1036, "Exonerado ADH") +
    SUMIFS(AR996:AR1036, AY996:AY1036, INDIRECT("AE" &amp; ROW()), AP996:AP1036, "📦", AS996:AS1036, "Exonerado ADH")
) -
(
    (
        SUMIFS(AR996:AR1036, AY996:AY1036, INDIRECT("AE" &amp; ROW()), AP996:AP1036, "💲", AS996:AS1036, "Exonerado Doctor") +
        SUMIFS(AR996:AR1036, AY996:AY1036, INDIRECT("AE" &amp; ROW()), AP996:AP1036, "📦", AS996:AS1036, "Exonerado Doctor")
    ) / 2
) -
(
    (
        SUMIFS(AR996:AR1036, AY996:AY1036, INDIRECT("AE" &amp; ROW()), AP996:AP1036, "💲", AS996:AS1036, "") +
        SUMIFS(AR996:AR1036, AY996:AY1036, INDIRECT("AE" &amp; ROW()), AP996:AP1036, "📦", AS996:AS1036, "")
    ) / 2
)</f>
        <v>0</v>
      </c>
      <c r="AL1040" s="140">
        <f t="array" aca="1" ref="AL1040" ca="1">(
    SUMIFS(AR996:AR1036, AY996:AY1036, INDIRECT("AE" &amp; ROW()), AP996:AP1036, "💲") +
    SUMIFS(AR996:AR1036, AY996:AY1036, INDIRECT("AE" &amp; ROW()), AP996:AP1036, "📦")
) -
(
    (
        SUMIFS(AR996:AR1036, AY996:AY1036, INDIRECT("AE" &amp; ROW()), AP996:AP1036, "💲", AS996:AS1036, "Familiar") +
        SUMIFS(AR996:AR1036, AY996:AY1036, INDIRECT("AE" &amp; ROW()), AP996:AP1036, "📦", AS996:AS1036, "Familiar")
    ) / 2
) -
(
    (
        SUMIFS(AR996:AR1036, AY996:AY1036, INDIRECT("AE" &amp; ROW()), AP996:AP1036, "💲", AS996:AS1036, "Participante") +
        SUMIFS(AR996:AR1036, AY996:AY1036, INDIRECT("AE" &amp; ROW()), AP996:AP1036, "📦", AS996:AS1036, "Participante")
    ) / 2
) -
(
    (
        SUMIFS(AR996:AR1036, AY996:AY1036, INDIRECT("AE" &amp; ROW()), AP996:AP1036, "💲", AS996:AS1036, "Empleado") +
        SUMIFS(AR996:AR1036, AY996:AY1036, INDIRECT("AE" &amp; ROW()), AP996:AP1036, "📦", AS996:AS1036, "Empleado")
    ) / 2
) -
(
    (
        SUMIFS(AR996:AR1036, AY996:AY1036, INDIRECT("AE" &amp; ROW()), AP996:AP1036, "💲", AS996:AS1036, "Exonerado ADH") +
        SUMIFS(AR996:AR1036, AY996:AY1036, INDIRECT("AE" &amp; ROW()), AP996:AP1036, "📦", AS996:AS1036, "Exonerado ADH")
    ) / 2
) -
(
    SUMIFS(AR996:AR1036, AY996:AY1036, INDIRECT("AE" &amp; ROW()), AP996:AP1036, "💲", AS996:AS1036, "Exonerado Doctor") +
    SUMIFS(AR996:AR1036, AY996:AY1036, INDIRECT("AE" &amp; ROW()), AP996:AP1036, "📦", AS996:AS1036, "Exonerado Doctor")
) -
(
    (
        SUMIFS(AR996:AR1036, AY996:AY1036, INDIRECT("AE" &amp; ROW()), AP996:AP1036, "💲", AS996:AS1036, "") +
        SUMIFS(AR996:AR1036, AY996:AY1036, INDIRECT("AE" &amp; ROW()), AP996:AP1036, "📦", AS996:AS1036, "")
    ) / 2
)</f>
        <v>0</v>
      </c>
      <c r="AM1040" s="56"/>
      <c r="AN1040" s="56"/>
      <c r="AO1040" s="56"/>
      <c r="AP1040" s="56"/>
      <c r="AQ1040" s="56"/>
      <c r="AR1040" s="56"/>
      <c r="AS1040" s="56"/>
      <c r="AT1040" s="56"/>
      <c r="AU1040" s="56"/>
      <c r="AV1040" s="56"/>
      <c r="AW1040" s="56"/>
      <c r="AX1040" s="56"/>
      <c r="AY1040" s="56"/>
      <c r="AZ1040" s="56"/>
      <c r="BA1040" s="56"/>
      <c r="BB1040" s="56"/>
      <c r="BC1040" s="56"/>
      <c r="BD1040" s="56"/>
      <c r="BE1040" s="56"/>
      <c r="BF1040" s="56"/>
      <c r="BG1040" s="56"/>
      <c r="BH1040" s="56"/>
      <c r="BI1040" s="56"/>
      <c r="BJ1040" s="56"/>
      <c r="BK1040" s="56"/>
      <c r="BL1040" s="56"/>
      <c r="BM1040" s="56"/>
      <c r="BN1040" s="56"/>
    </row>
    <row r="1041" spans="1:66" ht="11.25" customHeight="1">
      <c r="A1041" s="220"/>
      <c r="B1041" s="164"/>
      <c r="C1041" s="205"/>
      <c r="D1041" s="208"/>
      <c r="E1041" s="178" t="s">
        <v>42</v>
      </c>
      <c r="F1041" s="58" t="str">
        <f>IF(D1040&lt;&gt;"", VLOOKUP(D1040,'Base de Datos'!$A$2:$D1268,3,FALSE()),"")</f>
        <v/>
      </c>
      <c r="G1041" s="205"/>
      <c r="H1041" s="208"/>
      <c r="I1041" s="178" t="s">
        <v>42</v>
      </c>
      <c r="J1041" s="58" t="str">
        <f>IF(H1040&lt;&gt;"", VLOOKUP(H1040,'Base de Datos'!$A$2:$D1268,3,FALSE()),"")</f>
        <v/>
      </c>
      <c r="K1041" s="205"/>
      <c r="L1041" s="208"/>
      <c r="M1041" s="178" t="s">
        <v>42</v>
      </c>
      <c r="N1041" s="58" t="str">
        <f>IF(L1040&lt;&gt;"", VLOOKUP(L1040,'Base de Datos'!$A$2:$D1268,3,FALSE()),"")</f>
        <v/>
      </c>
      <c r="O1041" s="165"/>
      <c r="P1041" s="165"/>
      <c r="Q1041" s="165"/>
      <c r="R1041" s="166"/>
      <c r="S1041" s="231"/>
      <c r="T1041" s="230"/>
      <c r="U1041" s="170"/>
      <c r="V1041" s="169"/>
      <c r="W1041" s="231"/>
      <c r="X1041" s="230"/>
      <c r="Y1041" s="170"/>
      <c r="Z1041" s="169"/>
      <c r="AA1041" s="231"/>
      <c r="AB1041" s="230"/>
      <c r="AC1041" s="170"/>
      <c r="AD1041" s="56"/>
      <c r="AE1041" s="240" t="s">
        <v>63</v>
      </c>
      <c r="AF1041" s="230"/>
      <c r="AG1041" s="161">
        <f t="array" aca="1" ref="AG1041" ca="1">COUNTIFS(AP996:AP1036, "💲", AY996:AY1036, INDIRECT("AE" &amp; ROW())) + COUNTIFS(AP996:AP1036, "📦", AY996:AY1036, INDIRECT("AE" &amp; ROW())) + COUNTIFS(AP996:AP1036, "✅", AY996:AY1036, INDIRECT("AE" &amp; ROW()))</f>
        <v>0</v>
      </c>
      <c r="AH1041" s="162">
        <f t="array" aca="1" ref="AH1041" ca="1">COUNTIFS(AP996:AP1036, "💲", AY996:AY1036, INDIRECT("AE" &amp; ROW())) + COUNTIFS(AP996:AP1036, "📦", AY996:AY1036, INDIRECT("AE" &amp; ROW()))</f>
        <v>0</v>
      </c>
      <c r="AI1041" s="139">
        <f t="array" aca="1" ref="AI1041" ca="1">SUMIFS(AR996:AR1036, AY996:AY1036, INDIRECT("AE" &amp; ROW()), AP996:AP1036, "💲") + SUMIFS(AR996:AR1036, AY996:AY1036, INDIRECT("AE" &amp; ROW()), AP996:AP1036, "📦")</f>
        <v>0</v>
      </c>
      <c r="AJ1041" s="139">
        <f t="array" aca="1" ref="AJ1041" ca="1">(
    SUMIFS(AR996:AR1036, AY996:AY1036, INDIRECT("AE" &amp; ROW()), AP996:AP1036, "💲") +
    SUMIFS(AR996:AR1036, AY996:AY1036, INDIRECT("AE" &amp; ROW()), AP996:AP1036, "📦")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
        SUMIFS(AR996:AR1036, AY996:AY1036, INDIRECT("AE" &amp; ROW()), AP996:AP1036, "💲", AS996:AS1036, "Familiar") +
        SUMIFS(AR996:AR1036, AY996:AY1036, INDIRECT("AE" &amp; ROW()), AP996:AP1036, "📦", AS996:AS1036, "Familiar")
    ) / 2
)  -
(
    (
        SUMIFS(AR996:AR1036, AY996:AY1036, INDIRECT("AE" &amp; ROW()), AP996:AP1036, "💲", AS996:AS1036, "Exonerado ADH") +
        SUMIFS(AR996:AR1036, AY996:AY1036, INDIRECT("AE" &amp; ROW()), AP996:AP1036, "📦", AS996:AS1036, "Exonerado ADH")
    ) / 2
)  -
(
    (
        SUMIFS(AR996:AR1036, AY996:AY1036, INDIRECT("AE" &amp; ROW()), AP996:AP1036, "💲", AS996:AS1036, "Exonerado Doctor") +
        SUMIFS(AR996:AR1036, AY996:AY1036, INDIRECT("AE" &amp; ROW()), AP996:AP1036, "📦", AS996:AS1036, "Exonerado Doctor")
    ) / 2
)</f>
        <v>0</v>
      </c>
      <c r="AK1041" s="139">
        <f t="array" aca="1" ref="AK1041" ca="1">(
    SUMIFS(AR996:AR1036, AY996:AY1036, INDIRECT("AE" &amp; ROW()), AP996:AP1036, "💲") +
    SUMIFS(AR996:AR1036, AY996:AY1036, INDIRECT("AE" &amp; ROW()), AP996:AP1036, "📦")
) -
(
    SUMIFS(AR996:AR1036, AY996:AY1036, INDIRECT("AE" &amp; ROW()), AP996:AP1036, "💲", AS996:AS1036, "Familiar") +
    SUMIFS(AR996:AR1036, AY996:AY1036, INDIRECT("AE" &amp; ROW()), AP996:AP1036, "📦", AS996:AS1036, "Familiar")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SUMIFS(AR996:AR1036, AY996:AY1036, INDIRECT("AE" &amp; ROW()), AP996:AP1036, "💲", AS996:AS1036, "Exonerado ADH") +
    SUMIFS(AR996:AR1036, AY996:AY1036, INDIRECT("AE" &amp; ROW()), AP996:AP1036, "📦", AS996:AS1036, "Exonerado ADH")
) -
(
    (
        SUMIFS(AR996:AR1036, AY996:AY1036, INDIRECT("AE" &amp; ROW()), AP996:AP1036, "💲", AS996:AS1036, "Exonerado Doctor") +
        SUMIFS(AR996:AR1036, AY996:AY1036, INDIRECT("AE" &amp; ROW()), AP996:AP1036, "📦", AS996:AS1036, "Exonerado Doctor")
    ) / 2
) -
(
    (
        SUMIFS(AR996:AR1036, AY996:AY1036, INDIRECT("AE" &amp; ROW()), AP996:AP1036, "💲", AS996:AS1036, "") +
        SUMIFS(AR996:AR1036, AY996:AY1036, INDIRECT("AE" &amp; ROW()), AP996:AP1036, "📦", AS996:AS1036, "")
    ) / 2
)</f>
        <v>0</v>
      </c>
      <c r="AL1041" s="140">
        <f t="array" aca="1" ref="AL1041" ca="1">(
    SUMIFS(AR996:AR1036, AY996:AY1036, INDIRECT("AE" &amp; ROW()), AP996:AP1036, "💲") +
    SUMIFS(AR996:AR1036, AY996:AY1036, INDIRECT("AE" &amp; ROW()), AP996:AP1036, "📦")
) -
(
    (
        SUMIFS(AR996:AR1036, AY996:AY1036, INDIRECT("AE" &amp; ROW()), AP996:AP1036, "💲", AS996:AS1036, "Familiar") +
        SUMIFS(AR996:AR1036, AY996:AY1036, INDIRECT("AE" &amp; ROW()), AP996:AP1036, "📦", AS996:AS1036, "Familiar")
    ) / 2
) -
(
    (
        SUMIFS(AR996:AR1036, AY996:AY1036, INDIRECT("AE" &amp; ROW()), AP996:AP1036, "💲", AS996:AS1036, "Participante") +
        SUMIFS(AR996:AR1036, AY996:AY1036, INDIRECT("AE" &amp; ROW()), AP996:AP1036, "📦", AS996:AS1036, "Participante")
    ) / 2
) -
(
    (
        SUMIFS(AR996:AR1036, AY996:AY1036, INDIRECT("AE" &amp; ROW()), AP996:AP1036, "💲", AS996:AS1036, "Empleado") +
        SUMIFS(AR996:AR1036, AY996:AY1036, INDIRECT("AE" &amp; ROW()), AP996:AP1036, "📦", AS996:AS1036, "Empleado")
    ) / 2
) -
(
    (
        SUMIFS(AR996:AR1036, AY996:AY1036, INDIRECT("AE" &amp; ROW()), AP996:AP1036, "💲", AS996:AS1036, "Exonerado ADH") +
        SUMIFS(AR996:AR1036, AY996:AY1036, INDIRECT("AE" &amp; ROW()), AP996:AP1036, "📦", AS996:AS1036, "Exonerado ADH")
    ) / 2
) -
(
    SUMIFS(AR996:AR1036, AY996:AY1036, INDIRECT("AE" &amp; ROW()), AP996:AP1036, "💲", AS996:AS1036, "Exonerado Doctor") +
    SUMIFS(AR996:AR1036, AY996:AY1036, INDIRECT("AE" &amp; ROW()), AP996:AP1036, "📦", AS996:AS1036, "Exonerado Doctor")
) -
(
    (
        SUMIFS(AR996:AR1036, AY996:AY1036, INDIRECT("AE" &amp; ROW()), AP996:AP1036, "💲", AS996:AS1036, "") +
        SUMIFS(AR996:AR1036, AY996:AY1036, INDIRECT("AE" &amp; ROW()), AP996:AP1036, "📦", AS996:AS1036, "")
    ) / 2
)</f>
        <v>0</v>
      </c>
      <c r="AM1041" s="56"/>
      <c r="AN1041" s="56"/>
      <c r="AO1041" s="56"/>
      <c r="AP1041" s="56"/>
      <c r="AQ1041" s="56"/>
      <c r="AR1041" s="56"/>
      <c r="AS1041" s="56"/>
      <c r="AT1041" s="56"/>
      <c r="AU1041" s="56"/>
      <c r="AV1041" s="56"/>
      <c r="AW1041" s="56"/>
      <c r="AX1041" s="56"/>
      <c r="AY1041" s="56"/>
      <c r="AZ1041" s="56"/>
      <c r="BA1041" s="56"/>
      <c r="BB1041" s="56"/>
      <c r="BC1041" s="56"/>
      <c r="BD1041" s="56"/>
      <c r="BE1041" s="56"/>
      <c r="BF1041" s="56"/>
      <c r="BG1041" s="56"/>
      <c r="BH1041" s="56"/>
      <c r="BI1041" s="56"/>
      <c r="BJ1041" s="56"/>
      <c r="BK1041" s="56"/>
      <c r="BL1041" s="56"/>
      <c r="BM1041" s="56"/>
      <c r="BN1041" s="56"/>
    </row>
    <row r="1042" spans="1:66" ht="11.25" customHeight="1">
      <c r="A1042" s="220"/>
      <c r="B1042" s="164"/>
      <c r="C1042" s="205"/>
      <c r="D1042" s="208"/>
      <c r="E1042" s="178" t="s">
        <v>44</v>
      </c>
      <c r="F1042" s="58" t="str">
        <f>IF(D1040&lt;&gt;"", VLOOKUP(D1040,'Base de Datos'!$A$2:$D1268,4,FALSE()),"")</f>
        <v/>
      </c>
      <c r="G1042" s="205"/>
      <c r="H1042" s="208"/>
      <c r="I1042" s="178" t="s">
        <v>44</v>
      </c>
      <c r="J1042" s="58" t="str">
        <f>IF(H1040&lt;&gt;"", VLOOKUP(H1040,'Base de Datos'!$A$2:$D1268,4,FALSE()),"")</f>
        <v/>
      </c>
      <c r="K1042" s="205"/>
      <c r="L1042" s="208"/>
      <c r="M1042" s="178" t="s">
        <v>44</v>
      </c>
      <c r="N1042" s="58" t="str">
        <f>IF(L1040&lt;&gt;"", VLOOKUP(L1040,'Base de Datos'!$A$2:$D1268,4,FALSE()),"")</f>
        <v/>
      </c>
      <c r="O1042" s="165"/>
      <c r="P1042" s="165"/>
      <c r="Q1042" s="165"/>
      <c r="R1042" s="166"/>
      <c r="S1042" s="231"/>
      <c r="T1042" s="230"/>
      <c r="U1042" s="170"/>
      <c r="V1042" s="169"/>
      <c r="W1042" s="231"/>
      <c r="X1042" s="230"/>
      <c r="Y1042" s="170"/>
      <c r="Z1042" s="169"/>
      <c r="AA1042" s="231"/>
      <c r="AB1042" s="230"/>
      <c r="AC1042" s="170"/>
      <c r="AD1042" s="56"/>
      <c r="AE1042" s="240" t="s">
        <v>66</v>
      </c>
      <c r="AF1042" s="230"/>
      <c r="AG1042" s="161">
        <f t="array" aca="1" ref="AG1042" ca="1">COUNTIFS(AP996:AP1036, "💲", AY996:AY1036, INDIRECT("AE" &amp; ROW())) + COUNTIFS(AP996:AP1036, "📦", AY996:AY1036, INDIRECT("AE" &amp; ROW())) + COUNTIFS(AP996:AP1036, "✅", AY996:AY1036, INDIRECT("AE" &amp; ROW()))</f>
        <v>0</v>
      </c>
      <c r="AH1042" s="162">
        <f t="array" aca="1" ref="AH1042" ca="1">COUNTIFS(AP996:AP1036, "💲", AY996:AY1036, INDIRECT("AE" &amp; ROW())) + COUNTIFS(AP996:AP1036, "📦", AY996:AY1036, INDIRECT("AE" &amp; ROW()))</f>
        <v>0</v>
      </c>
      <c r="AI1042" s="139">
        <f t="array" aca="1" ref="AI1042" ca="1">SUMIFS(AR996:AR1036, AY996:AY1036, INDIRECT("AE" &amp; ROW()), AP996:AP1036, "💲") + SUMIFS(AR996:AR1036, AY996:AY1036, INDIRECT("AE" &amp; ROW()), AP996:AP1036, "📦")</f>
        <v>0</v>
      </c>
      <c r="AJ1042" s="139">
        <f t="array" aca="1" ref="AJ1042" ca="1">(
    SUMIFS(AR996:AR1036, AY996:AY1036, INDIRECT("AE" &amp; ROW()), AP996:AP1036, "💲") +
    SUMIFS(AR996:AR1036, AY996:AY1036, INDIRECT("AE" &amp; ROW()), AP996:AP1036, "📦")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
        SUMIFS(AR996:AR1036, AY996:AY1036, INDIRECT("AE" &amp; ROW()), AP996:AP1036, "💲", AS996:AS1036, "Familiar") +
        SUMIFS(AR996:AR1036, AY996:AY1036, INDIRECT("AE" &amp; ROW()), AP996:AP1036, "📦", AS996:AS1036, "Familiar")
    ) / 2
)  -
(
    (
        SUMIFS(AR996:AR1036, AY996:AY1036, INDIRECT("AE" &amp; ROW()), AP996:AP1036, "💲", AS996:AS1036, "Exonerado ADH") +
        SUMIFS(AR996:AR1036, AY996:AY1036, INDIRECT("AE" &amp; ROW()), AP996:AP1036, "📦", AS996:AS1036, "Exonerado ADH")
    ) / 2
)  -
(
    (
        SUMIFS(AR996:AR1036, AY996:AY1036, INDIRECT("AE" &amp; ROW()), AP996:AP1036, "💲", AS996:AS1036, "Exonerado Doctor") +
        SUMIFS(AR996:AR1036, AY996:AY1036, INDIRECT("AE" &amp; ROW()), AP996:AP1036, "📦", AS996:AS1036, "Exonerado Doctor")
    ) / 2
)</f>
        <v>0</v>
      </c>
      <c r="AK1042" s="139">
        <f t="array" aca="1" ref="AK1042" ca="1">(
    SUMIFS(AR996:AR1036, AY996:AY1036, INDIRECT("AE" &amp; ROW()), AP996:AP1036, "💲") +
    SUMIFS(AR996:AR1036, AY996:AY1036, INDIRECT("AE" &amp; ROW()), AP996:AP1036, "📦")
) -
(
    SUMIFS(AR996:AR1036, AY996:AY1036, INDIRECT("AE" &amp; ROW()), AP996:AP1036, "💲", AS996:AS1036, "Familiar") +
    SUMIFS(AR996:AR1036, AY996:AY1036, INDIRECT("AE" &amp; ROW()), AP996:AP1036, "📦", AS996:AS1036, "Familiar")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SUMIFS(AR996:AR1036, AY996:AY1036, INDIRECT("AE" &amp; ROW()), AP996:AP1036, "💲", AS996:AS1036, "Exonerado ADH") +
    SUMIFS(AR996:AR1036, AY996:AY1036, INDIRECT("AE" &amp; ROW()), AP996:AP1036, "📦", AS996:AS1036, "Exonerado ADH")
) -
(
    (
        SUMIFS(AR996:AR1036, AY996:AY1036, INDIRECT("AE" &amp; ROW()), AP996:AP1036, "💲", AS996:AS1036, "Exonerado Doctor") +
        SUMIFS(AR996:AR1036, AY996:AY1036, INDIRECT("AE" &amp; ROW()), AP996:AP1036, "📦", AS996:AS1036, "Exonerado Doctor")
    ) / 2
) -
(
    (
        SUMIFS(AR996:AR1036, AY996:AY1036, INDIRECT("AE" &amp; ROW()), AP996:AP1036, "💲", AS996:AS1036, "") +
        SUMIFS(AR996:AR1036, AY996:AY1036, INDIRECT("AE" &amp; ROW()), AP996:AP1036, "📦", AS996:AS1036, "")
    ) / 2
)</f>
        <v>0</v>
      </c>
      <c r="AL1042" s="140">
        <f t="array" aca="1" ref="AL1042" ca="1">(
    SUMIFS(AR996:AR1036, AY996:AY1036, INDIRECT("AE" &amp; ROW()), AP996:AP1036, "💲") +
    SUMIFS(AR996:AR1036, AY996:AY1036, INDIRECT("AE" &amp; ROW()), AP996:AP1036, "📦")
) -
(
    (
        SUMIFS(AR996:AR1036, AY996:AY1036, INDIRECT("AE" &amp; ROW()), AP996:AP1036, "💲", AS996:AS1036, "Familiar") +
        SUMIFS(AR996:AR1036, AY996:AY1036, INDIRECT("AE" &amp; ROW()), AP996:AP1036, "📦", AS996:AS1036, "Familiar")
    ) / 2
) -
(
    (
        SUMIFS(AR996:AR1036, AY996:AY1036, INDIRECT("AE" &amp; ROW()), AP996:AP1036, "💲", AS996:AS1036, "Participante") +
        SUMIFS(AR996:AR1036, AY996:AY1036, INDIRECT("AE" &amp; ROW()), AP996:AP1036, "📦", AS996:AS1036, "Participante")
    ) / 2
) -
(
    (
        SUMIFS(AR996:AR1036, AY996:AY1036, INDIRECT("AE" &amp; ROW()), AP996:AP1036, "💲", AS996:AS1036, "Empleado") +
        SUMIFS(AR996:AR1036, AY996:AY1036, INDIRECT("AE" &amp; ROW()), AP996:AP1036, "📦", AS996:AS1036, "Empleado")
    ) / 2
) -
(
    (
        SUMIFS(AR996:AR1036, AY996:AY1036, INDIRECT("AE" &amp; ROW()), AP996:AP1036, "💲", AS996:AS1036, "Exonerado ADH") +
        SUMIFS(AR996:AR1036, AY996:AY1036, INDIRECT("AE" &amp; ROW()), AP996:AP1036, "📦", AS996:AS1036, "Exonerado ADH")
    ) / 2
) -
(
    SUMIFS(AR996:AR1036, AY996:AY1036, INDIRECT("AE" &amp; ROW()), AP996:AP1036, "💲", AS996:AS1036, "Exonerado Doctor") +
    SUMIFS(AR996:AR1036, AY996:AY1036, INDIRECT("AE" &amp; ROW()), AP996:AP1036, "📦", AS996:AS1036, "Exonerado Doctor")
) -
(
    (
        SUMIFS(AR996:AR1036, AY996:AY1036, INDIRECT("AE" &amp; ROW()), AP996:AP1036, "💲", AS996:AS1036, "") +
        SUMIFS(AR996:AR1036, AY996:AY1036, INDIRECT("AE" &amp; ROW()), AP996:AP1036, "📦", AS996:AS1036, "")
    ) / 2
)</f>
        <v>0</v>
      </c>
      <c r="AM1042" s="56"/>
      <c r="AN1042" s="56"/>
      <c r="AO1042" s="56"/>
      <c r="AP1042" s="56"/>
      <c r="AQ1042" s="56"/>
      <c r="AR1042" s="56"/>
      <c r="AS1042" s="56"/>
      <c r="AT1042" s="56"/>
      <c r="AU1042" s="56"/>
      <c r="AV1042" s="56"/>
      <c r="AW1042" s="56"/>
      <c r="AX1042" s="56"/>
      <c r="AY1042" s="56"/>
      <c r="AZ1042" s="56"/>
      <c r="BA1042" s="56"/>
      <c r="BB1042" s="56"/>
      <c r="BC1042" s="56"/>
      <c r="BD1042" s="56"/>
      <c r="BE1042" s="56"/>
      <c r="BF1042" s="56"/>
      <c r="BG1042" s="56"/>
      <c r="BH1042" s="56"/>
      <c r="BI1042" s="56"/>
      <c r="BJ1042" s="56"/>
      <c r="BK1042" s="56"/>
      <c r="BL1042" s="56"/>
      <c r="BM1042" s="56"/>
      <c r="BN1042" s="56"/>
    </row>
    <row r="1043" spans="1:66" ht="11.25" customHeight="1">
      <c r="A1043" s="221"/>
      <c r="B1043" s="164"/>
      <c r="C1043" s="206"/>
      <c r="D1043" s="209"/>
      <c r="E1043" s="179" t="s">
        <v>46</v>
      </c>
      <c r="F1043" s="180"/>
      <c r="G1043" s="206"/>
      <c r="H1043" s="209"/>
      <c r="I1043" s="179" t="s">
        <v>46</v>
      </c>
      <c r="J1043" s="180"/>
      <c r="K1043" s="206"/>
      <c r="L1043" s="209"/>
      <c r="M1043" s="179" t="s">
        <v>46</v>
      </c>
      <c r="N1043" s="180"/>
      <c r="O1043" s="165"/>
      <c r="P1043" s="165"/>
      <c r="Q1043" s="165"/>
      <c r="R1043" s="166"/>
      <c r="S1043" s="227" t="str">
        <f>IF(OR(S1040="Empleado",S1040="Familiar"),"Nombre del Empleado","N° Factura")</f>
        <v>N° Factura</v>
      </c>
      <c r="T1043" s="228"/>
      <c r="U1043" s="89"/>
      <c r="V1043" s="169"/>
      <c r="W1043" s="227" t="str">
        <f>IF(OR(W1040="Empleado",W1040="Familiar"),"Nombre del Empleado","N° Factura")</f>
        <v>N° Factura</v>
      </c>
      <c r="X1043" s="228"/>
      <c r="Y1043" s="89"/>
      <c r="Z1043" s="169"/>
      <c r="AA1043" s="227" t="str">
        <f>IF(OR(AA1040="Empleado",AA1040="Familiar"),"Nombre del Empleado","N° Factura")</f>
        <v>N° Factura</v>
      </c>
      <c r="AB1043" s="228"/>
      <c r="AC1043" s="89"/>
      <c r="AD1043" s="56"/>
      <c r="AE1043" s="240" t="s">
        <v>69</v>
      </c>
      <c r="AF1043" s="230"/>
      <c r="AG1043" s="161">
        <f t="array" aca="1" ref="AG1043" ca="1">COUNTIFS(AP996:AP1036, "💲", AY996:AY1036, INDIRECT("AE" &amp; ROW())) + COUNTIFS(AP996:AP1036, "📦", AY996:AY1036, INDIRECT("AE" &amp; ROW())) + COUNTIFS(AP996:AP1036, "✅", AY996:AY1036, INDIRECT("AE" &amp; ROW()))</f>
        <v>0</v>
      </c>
      <c r="AH1043" s="162">
        <f t="array" aca="1" ref="AH1043" ca="1">COUNTIFS(AP996:AP1036, "💲", AY996:AY1036, INDIRECT("AE" &amp; ROW())) + COUNTIFS(AP996:AP1036, "📦", AY996:AY1036, INDIRECT("AE" &amp; ROW()))</f>
        <v>0</v>
      </c>
      <c r="AI1043" s="139">
        <f t="array" aca="1" ref="AI1043" ca="1">SUMIFS(AR996:AR1036, AY996:AY1036, INDIRECT("AE" &amp; ROW()), AP996:AP1036, "💲") + SUMIFS(AR996:AR1036, AY996:AY1036, INDIRECT("AE" &amp; ROW()), AP996:AP1036, "📦")</f>
        <v>0</v>
      </c>
      <c r="AJ1043" s="66">
        <f t="array" aca="1" ref="AJ1043" ca="1">(
    SUMIFS(AR996:AR1036, AY996:AY1036, INDIRECT("AE" &amp; ROW()), AP996:AP1036, "💲") +
    SUMIFS(AR996:AR1036, AY996:AY1036, INDIRECT("AE" &amp; ROW()), AP996:AP1036, "📦")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
        SUMIFS(AR996:AR1036, AY996:AY1036, INDIRECT("AE" &amp; ROW()), AP996:AP1036, "💲", AS996:AS1036, "Familiar") +
        SUMIFS(AR996:AR1036, AY996:AY1036, INDIRECT("AE" &amp; ROW()), AP996:AP1036, "📦", AS996:AS1036, "Familiar")
    ) / 2
)  -
(
    (
        SUMIFS(AR996:AR1036, AY996:AY1036, INDIRECT("AE" &amp; ROW()), AP996:AP1036, "💲", AS996:AS1036, "Exonerado ADH") +
        SUMIFS(AR996:AR1036, AY996:AY1036, INDIRECT("AE" &amp; ROW()), AP996:AP1036, "📦", AS996:AS1036, "Exonerado ADH")
    ) / 2
)  -
(
    (
        SUMIFS(AR996:AR1036, AY996:AY1036, INDIRECT("AE" &amp; ROW()), AP996:AP1036, "💲", AS996:AS1036, "Exonerado Doctor") +
        SUMIFS(AR996:AR1036, AY996:AY1036, INDIRECT("AE" &amp; ROW()), AP996:AP1036, "📦", AS996:AS1036, "Exonerado Doctor")
    ) / 2
)</f>
        <v>0</v>
      </c>
      <c r="AK1043" s="139">
        <f t="array" aca="1" ref="AK1043" ca="1">(
    SUMIFS(AR996:AR1036, AY996:AY1036, INDIRECT("AE" &amp; ROW()), AP996:AP1036, "💲") +
    SUMIFS(AR996:AR1036, AY996:AY1036, INDIRECT("AE" &amp; ROW()), AP996:AP1036, "📦")
) -
(
    SUMIFS(AR996:AR1036, AY996:AY1036, INDIRECT("AE" &amp; ROW()), AP996:AP1036, "💲", AS996:AS1036, "Familiar") +
    SUMIFS(AR996:AR1036, AY996:AY1036, INDIRECT("AE" &amp; ROW()), AP996:AP1036, "📦", AS996:AS1036, "Familiar")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SUMIFS(AR996:AR1036, AY996:AY1036, INDIRECT("AE" &amp; ROW()), AP996:AP1036, "💲", AS996:AS1036, "Exonerado ADH") +
    SUMIFS(AR996:AR1036, AY996:AY1036, INDIRECT("AE" &amp; ROW()), AP996:AP1036, "📦", AS996:AS1036, "Exonerado ADH")
) -
(
    (
        SUMIFS(AR996:AR1036, AY996:AY1036, INDIRECT("AE" &amp; ROW()), AP996:AP1036, "💲", AS996:AS1036, "Exonerado Doctor") +
        SUMIFS(AR996:AR1036, AY996:AY1036, INDIRECT("AE" &amp; ROW()), AP996:AP1036, "📦", AS996:AS1036, "Exonerado Doctor")
    ) / 2
) -
(
    (
        SUMIFS(AR996:AR1036, AY996:AY1036, INDIRECT("AE" &amp; ROW()), AP996:AP1036, "💲", AS996:AS1036, "") +
        SUMIFS(AR996:AR1036, AY996:AY1036, INDIRECT("AE" &amp; ROW()), AP996:AP1036, "📦", AS996:AS1036, "")
    ) / 2
)</f>
        <v>0</v>
      </c>
      <c r="AL1043" s="140">
        <f t="array" aca="1" ref="AL1043" ca="1">(
    SUMIFS(AR996:AR1036, AY996:AY1036, INDIRECT("AE" &amp; ROW()), AP996:AP1036, "💲") +
    SUMIFS(AR996:AR1036, AY996:AY1036, INDIRECT("AE" &amp; ROW()), AP996:AP1036, "📦")
) -
(
    (
        SUMIFS(AR996:AR1036, AY996:AY1036, INDIRECT("AE" &amp; ROW()), AP996:AP1036, "💲", AS996:AS1036, "Familiar") +
        SUMIFS(AR996:AR1036, AY996:AY1036, INDIRECT("AE" &amp; ROW()), AP996:AP1036, "📦", AS996:AS1036, "Familiar")
    ) / 2
) -
(
    (
        SUMIFS(AR996:AR1036, AY996:AY1036, INDIRECT("AE" &amp; ROW()), AP996:AP1036, "💲", AS996:AS1036, "Participante") +
        SUMIFS(AR996:AR1036, AY996:AY1036, INDIRECT("AE" &amp; ROW()), AP996:AP1036, "📦", AS996:AS1036, "Participante")
    ) / 2
) -
(
    (
        SUMIFS(AR996:AR1036, AY996:AY1036, INDIRECT("AE" &amp; ROW()), AP996:AP1036, "💲", AS996:AS1036, "Empleado") +
        SUMIFS(AR996:AR1036, AY996:AY1036, INDIRECT("AE" &amp; ROW()), AP996:AP1036, "📦", AS996:AS1036, "Empleado")
    ) / 2
) -
(
    (
        SUMIFS(AR996:AR1036, AY996:AY1036, INDIRECT("AE" &amp; ROW()), AP996:AP1036, "💲", AS996:AS1036, "Exonerado ADH") +
        SUMIFS(AR996:AR1036, AY996:AY1036, INDIRECT("AE" &amp; ROW()), AP996:AP1036, "📦", AS996:AS1036, "Exonerado ADH")
    ) / 2
) -
(
    SUMIFS(AR996:AR1036, AY996:AY1036, INDIRECT("AE" &amp; ROW()), AP996:AP1036, "💲", AS996:AS1036, "Exonerado Doctor") +
    SUMIFS(AR996:AR1036, AY996:AY1036, INDIRECT("AE" &amp; ROW()), AP996:AP1036, "📦", AS996:AS1036, "Exonerado Doctor")
) -
(
    (
        SUMIFS(AR996:AR1036, AY996:AY1036, INDIRECT("AE" &amp; ROW()), AP996:AP1036, "💲", AS996:AS1036, "") +
        SUMIFS(AR996:AR1036, AY996:AY1036, INDIRECT("AE" &amp; ROW()), AP996:AP1036, "📦", AS996:AS1036, "")
    ) / 2
)</f>
        <v>0</v>
      </c>
      <c r="AM1043" s="56"/>
      <c r="AN1043" s="56"/>
      <c r="AO1043" s="56"/>
      <c r="AP1043" s="56"/>
      <c r="AQ1043" s="56"/>
      <c r="AR1043" s="56"/>
      <c r="AS1043" s="56"/>
      <c r="AT1043" s="56"/>
      <c r="AU1043" s="56"/>
      <c r="AV1043" s="56"/>
      <c r="AW1043" s="56"/>
      <c r="AX1043" s="56"/>
      <c r="AY1043" s="56"/>
      <c r="AZ1043" s="56"/>
      <c r="BA1043" s="56"/>
      <c r="BB1043" s="56"/>
      <c r="BC1043" s="56"/>
      <c r="BD1043" s="56"/>
      <c r="BE1043" s="56"/>
      <c r="BF1043" s="56"/>
      <c r="BG1043" s="56"/>
      <c r="BH1043" s="56"/>
      <c r="BI1043" s="56"/>
      <c r="BJ1043" s="56"/>
      <c r="BK1043" s="56"/>
      <c r="BL1043" s="56"/>
      <c r="BM1043" s="56"/>
      <c r="BN1043" s="56"/>
    </row>
    <row r="1044" spans="1:66" ht="11.25" customHeight="1">
      <c r="A1044" s="222">
        <f>A1040+$Q$13/1440</f>
        <v>0.83333333333333304</v>
      </c>
      <c r="B1044" s="164"/>
      <c r="C1044" s="204"/>
      <c r="D1044" s="207"/>
      <c r="E1044" s="177" t="s">
        <v>36</v>
      </c>
      <c r="F1044" s="42" t="str">
        <f>IF(D1044&lt;&gt;"", VLOOKUP(D1044,'Base de Datos'!$A$2:$D1268,2,FALSE()),"")</f>
        <v/>
      </c>
      <c r="G1044" s="204"/>
      <c r="H1044" s="216"/>
      <c r="I1044" s="177" t="s">
        <v>36</v>
      </c>
      <c r="J1044" s="42" t="str">
        <f>IF(H1044&lt;&gt;"", VLOOKUP(H1044,'Base de Datos'!$A$2:$D1268,2,FALSE()),"")</f>
        <v/>
      </c>
      <c r="K1044" s="204"/>
      <c r="L1044" s="216"/>
      <c r="M1044" s="177" t="s">
        <v>36</v>
      </c>
      <c r="N1044" s="42" t="str">
        <f>IF(L1044&lt;&gt;"", VLOOKUP(L1044,'Base de Datos'!$A$2:$D1268,2,FALSE()),"")</f>
        <v/>
      </c>
      <c r="O1044" s="165"/>
      <c r="P1044" s="165"/>
      <c r="Q1044" s="165"/>
      <c r="R1044" s="166"/>
      <c r="S1044" s="167"/>
      <c r="T1044" s="45" t="s">
        <v>37</v>
      </c>
      <c r="U1044" s="168"/>
      <c r="V1044" s="169"/>
      <c r="W1044" s="167"/>
      <c r="X1044" s="45" t="s">
        <v>37</v>
      </c>
      <c r="Y1044" s="168"/>
      <c r="Z1044" s="169"/>
      <c r="AA1044" s="167"/>
      <c r="AB1044" s="45" t="s">
        <v>37</v>
      </c>
      <c r="AC1044" s="168"/>
      <c r="AD1044" s="56"/>
      <c r="AE1044" s="232" t="s">
        <v>72</v>
      </c>
      <c r="AF1044" s="230"/>
      <c r="AG1044" s="90">
        <f t="array" aca="1" ref="AG1044" ca="1">COUNTIFS(AP996:AP1036, "💲", AY996:AY1036, INDIRECT("AE" &amp; ROW())) + COUNTIFS(AP996:AP1036, "📦", AY996:AY1036, INDIRECT("AE" &amp; ROW())) + COUNTIFS(AP996:AP1036, "✅", AY996:AY1036, INDIRECT("AE" &amp; ROW()))</f>
        <v>0</v>
      </c>
      <c r="AH1044" s="68">
        <f t="array" aca="1" ref="AH1044" ca="1">COUNTIFS(AP996:AP1036, "💲", AY996:AY1036, INDIRECT("AE" &amp; ROW())) + COUNTIFS(AP996:AP1036, "📦", AY996:AY1036, INDIRECT("AE" &amp; ROW()))</f>
        <v>0</v>
      </c>
      <c r="AI1044" s="139">
        <f t="array" aca="1" ref="AI1044" ca="1">SUMIFS(AR996:AR1036, AY996:AY1036, INDIRECT("AE" &amp; ROW()), AP996:AP1036, "💲") + SUMIFS(AR996:AR1036, AY996:AY1036, INDIRECT("AE" &amp; ROW()), AP996:AP1036, "📦")</f>
        <v>0</v>
      </c>
      <c r="AJ1044" s="139">
        <f t="array" aca="1" ref="AJ1044" ca="1">(
    SUMIFS(AR996:AR1036, AY996:AY1036, INDIRECT("AE" &amp; ROW()), AP996:AP1036, "💲") +
    SUMIFS(AR996:AR1036, AY996:AY1036, INDIRECT("AE" &amp; ROW()), AP996:AP1036, "📦")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
        SUMIFS(AR996:AR1036, AY996:AY1036, INDIRECT("AE" &amp; ROW()), AP996:AP1036, "💲", AS996:AS1036, "Familiar") +
        SUMIFS(AR996:AR1036, AY996:AY1036, INDIRECT("AE" &amp; ROW()), AP996:AP1036, "📦", AS996:AS1036, "Familiar")
    ) / 2
)  -
(
    (
        SUMIFS(AR996:AR1036, AY996:AY1036, INDIRECT("AE" &amp; ROW()), AP996:AP1036, "💲", AS996:AS1036, "Exonerado ADH") +
        SUMIFS(AR996:AR1036, AY996:AY1036, INDIRECT("AE" &amp; ROW()), AP996:AP1036, "📦", AS996:AS1036, "Exonerado ADH")
    ) / 2
)  -
(
    (
        SUMIFS(AR996:AR1036, AY996:AY1036, INDIRECT("AE" &amp; ROW()), AP996:AP1036, "💲", AS996:AS1036, "Exonerado Doctor") +
        SUMIFS(AR996:AR1036, AY996:AY1036, INDIRECT("AE" &amp; ROW()), AP996:AP1036, "📦", AS996:AS1036, "Exonerado Doctor")
    ) / 2
)</f>
        <v>0</v>
      </c>
      <c r="AK1044" s="139">
        <f t="array" aca="1" ref="AK1044" ca="1">(
    SUMIFS(AR996:AR1036, AY996:AY1036, INDIRECT("AE" &amp; ROW()), AP996:AP1036, "💲") +
    SUMIFS(AR996:AR1036, AY996:AY1036, INDIRECT("AE" &amp; ROW()), AP996:AP1036, "📦")
) -
(
    SUMIFS(AR996:AR1036, AY996:AY1036, INDIRECT("AE" &amp; ROW()), AP996:AP1036, "💲", AS996:AS1036, "Familiar") +
    SUMIFS(AR996:AR1036, AY996:AY1036, INDIRECT("AE" &amp; ROW()), AP996:AP1036, "📦", AS996:AS1036, "Familiar")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SUMIFS(AR996:AR1036, AY996:AY1036, INDIRECT("AE" &amp; ROW()), AP996:AP1036, "💲", AS996:AS1036, "Exonerado ADH") +
    SUMIFS(AR996:AR1036, AY996:AY1036, INDIRECT("AE" &amp; ROW()), AP996:AP1036, "📦", AS996:AS1036, "Exonerado ADH")
) -
(
    (
        SUMIFS(AR996:AR1036, AY996:AY1036, INDIRECT("AE" &amp; ROW()), AP996:AP1036, "💲", AS996:AS1036, "Exonerado Doctor") +
        SUMIFS(AR996:AR1036, AY996:AY1036, INDIRECT("AE" &amp; ROW()), AP996:AP1036, "📦", AS996:AS1036, "Exonerado Doctor")
    ) / 2
) -
(
    (
        SUMIFS(AR996:AR1036, AY996:AY1036, INDIRECT("AE" &amp; ROW()), AP996:AP1036, "💲", AS996:AS1036, "") +
        SUMIFS(AR996:AR1036, AY996:AY1036, INDIRECT("AE" &amp; ROW()), AP996:AP1036, "📦", AS996:AS1036, "")
    ) / 2
)</f>
        <v>0</v>
      </c>
      <c r="AL1044" s="140">
        <f t="array" aca="1" ref="AL1044" ca="1">(
    SUMIFS(AR996:AR1036, AY996:AY1036, INDIRECT("AE" &amp; ROW()), AP996:AP1036, "💲") +
    SUMIFS(AR996:AR1036, AY996:AY1036, INDIRECT("AE" &amp; ROW()), AP996:AP1036, "📦")
) -
(
    (
        SUMIFS(AR996:AR1036, AY996:AY1036, INDIRECT("AE" &amp; ROW()), AP996:AP1036, "💲", AS996:AS1036, "Familiar") +
        SUMIFS(AR996:AR1036, AY996:AY1036, INDIRECT("AE" &amp; ROW()), AP996:AP1036, "📦", AS996:AS1036, "Familiar")
    ) / 2
) -
(
    (
        SUMIFS(AR996:AR1036, AY996:AY1036, INDIRECT("AE" &amp; ROW()), AP996:AP1036, "💲", AS996:AS1036, "Participante") +
        SUMIFS(AR996:AR1036, AY996:AY1036, INDIRECT("AE" &amp; ROW()), AP996:AP1036, "📦", AS996:AS1036, "Participante")
    ) / 2
) -
(
    (
        SUMIFS(AR996:AR1036, AY996:AY1036, INDIRECT("AE" &amp; ROW()), AP996:AP1036, "💲", AS996:AS1036, "Empleado") +
        SUMIFS(AR996:AR1036, AY996:AY1036, INDIRECT("AE" &amp; ROW()), AP996:AP1036, "📦", AS996:AS1036, "Empleado")
    ) / 2
) -
(
    (
        SUMIFS(AR996:AR1036, AY996:AY1036, INDIRECT("AE" &amp; ROW()), AP996:AP1036, "💲", AS996:AS1036, "Exonerado ADH") +
        SUMIFS(AR996:AR1036, AY996:AY1036, INDIRECT("AE" &amp; ROW()), AP996:AP1036, "📦", AS996:AS1036, "Exonerado ADH")
    ) / 2
) -
(
    SUMIFS(AR996:AR1036, AY996:AY1036, INDIRECT("AE" &amp; ROW()), AP996:AP1036, "💲", AS996:AS1036, "Exonerado Doctor") +
    SUMIFS(AR996:AR1036, AY996:AY1036, INDIRECT("AE" &amp; ROW()), AP996:AP1036, "📦", AS996:AS1036, "Exonerado Doctor")
) -
(
    (
        SUMIFS(AR996:AR1036, AY996:AY1036, INDIRECT("AE" &amp; ROW()), AP996:AP1036, "💲", AS996:AS1036, "") +
        SUMIFS(AR996:AR1036, AY996:AY1036, INDIRECT("AE" &amp; ROW()), AP996:AP1036, "📦", AS996:AS1036, "")
    ) / 2
)</f>
        <v>0</v>
      </c>
      <c r="AM1044" s="56"/>
      <c r="AN1044" s="56"/>
      <c r="AO1044" s="56"/>
      <c r="AP1044" s="56"/>
      <c r="AQ1044" s="56"/>
      <c r="AR1044" s="56"/>
      <c r="AS1044" s="56"/>
      <c r="AT1044" s="56"/>
      <c r="AU1044" s="56"/>
      <c r="AV1044" s="56"/>
      <c r="AW1044" s="56"/>
      <c r="AX1044" s="56"/>
      <c r="AY1044" s="56"/>
      <c r="AZ1044" s="56"/>
      <c r="BA1044" s="56"/>
      <c r="BB1044" s="56"/>
      <c r="BC1044" s="56"/>
      <c r="BD1044" s="56"/>
      <c r="BE1044" s="56"/>
      <c r="BF1044" s="56"/>
      <c r="BG1044" s="56"/>
      <c r="BH1044" s="56"/>
      <c r="BI1044" s="56"/>
      <c r="BJ1044" s="56"/>
      <c r="BK1044" s="56"/>
      <c r="BL1044" s="56"/>
      <c r="BM1044" s="56"/>
      <c r="BN1044" s="56"/>
    </row>
    <row r="1045" spans="1:66" ht="11.25" customHeight="1">
      <c r="A1045" s="220"/>
      <c r="B1045" s="164"/>
      <c r="C1045" s="205"/>
      <c r="D1045" s="208"/>
      <c r="E1045" s="178" t="s">
        <v>42</v>
      </c>
      <c r="F1045" s="58" t="str">
        <f>IF(D1044&lt;&gt;"", VLOOKUP(D1044,'Base de Datos'!$A$2:$D1268,3,FALSE()),"")</f>
        <v/>
      </c>
      <c r="G1045" s="205"/>
      <c r="H1045" s="208"/>
      <c r="I1045" s="178" t="s">
        <v>42</v>
      </c>
      <c r="J1045" s="58" t="str">
        <f>IF(H1044&lt;&gt;"", VLOOKUP(H1044,'Base de Datos'!$A$2:$D1268,3,FALSE()),"")</f>
        <v/>
      </c>
      <c r="K1045" s="205"/>
      <c r="L1045" s="208"/>
      <c r="M1045" s="178" t="s">
        <v>42</v>
      </c>
      <c r="N1045" s="58" t="str">
        <f>IF(L1044&lt;&gt;"", VLOOKUP(L1044,'Base de Datos'!$A$2:$D1268,3,FALSE()),"")</f>
        <v/>
      </c>
      <c r="O1045" s="165"/>
      <c r="P1045" s="165"/>
      <c r="Q1045" s="165"/>
      <c r="R1045" s="166"/>
      <c r="S1045" s="231"/>
      <c r="T1045" s="230"/>
      <c r="U1045" s="170"/>
      <c r="V1045" s="169"/>
      <c r="W1045" s="231"/>
      <c r="X1045" s="230"/>
      <c r="Y1045" s="170"/>
      <c r="Z1045" s="169"/>
      <c r="AA1045" s="231"/>
      <c r="AB1045" s="230"/>
      <c r="AC1045" s="170"/>
      <c r="AD1045" s="56"/>
      <c r="AE1045" s="232" t="s">
        <v>75</v>
      </c>
      <c r="AF1045" s="230"/>
      <c r="AG1045" s="90">
        <f t="array" aca="1" ref="AG1045" ca="1">COUNTIFS(AP996:AP1036, "💲", AY996:AY1036, INDIRECT("AE" &amp; ROW())) + COUNTIFS(AP996:AP1036, "📦", AY996:AY1036, INDIRECT("AE" &amp; ROW())) + COUNTIFS(AP996:AP1036, "✅", AY996:AY1036, INDIRECT("AE" &amp; ROW()))</f>
        <v>0</v>
      </c>
      <c r="AH1045" s="68">
        <f t="array" aca="1" ref="AH1045" ca="1">COUNTIFS(AP996:AP1036, "💲", AY996:AY1036, INDIRECT("AE" &amp; ROW())) + COUNTIFS(AP996:AP1036, "📦", AY996:AY1036, INDIRECT("AE" &amp; ROW()))</f>
        <v>0</v>
      </c>
      <c r="AI1045" s="139">
        <f t="array" aca="1" ref="AI1045" ca="1">SUMIFS(AR996:AR1036, AY996:AY1036, INDIRECT("AE" &amp; ROW()), AP996:AP1036, "💲") + SUMIFS(AR996:AR1036, AY996:AY1036, INDIRECT("AE" &amp; ROW()), AP996:AP1036, "📦")</f>
        <v>0</v>
      </c>
      <c r="AJ1045" s="139">
        <f t="array" aca="1" ref="AJ1045" ca="1">(
    SUMIFS(AR996:AR1036, AY996:AY1036, INDIRECT("AE" &amp; ROW()), AP996:AP1036, "💲") +
    SUMIFS(AR996:AR1036, AY996:AY1036, INDIRECT("AE" &amp; ROW()), AP996:AP1036, "📦")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
        SUMIFS(AR996:AR1036, AY996:AY1036, INDIRECT("AE" &amp; ROW()), AP996:AP1036, "💲", AS996:AS1036, "Familiar") +
        SUMIFS(AR996:AR1036, AY996:AY1036, INDIRECT("AE" &amp; ROW()), AP996:AP1036, "📦", AS996:AS1036, "Familiar")
    ) / 2
)  -
(
    (
        SUMIFS(AR996:AR1036, AY996:AY1036, INDIRECT("AE" &amp; ROW()), AP996:AP1036, "💲", AS996:AS1036, "Exonerado ADH") +
        SUMIFS(AR996:AR1036, AY996:AY1036, INDIRECT("AE" &amp; ROW()), AP996:AP1036, "📦", AS996:AS1036, "Exonerado ADH")
    ) / 2
)  -
(
    (
        SUMIFS(AR996:AR1036, AY996:AY1036, INDIRECT("AE" &amp; ROW()), AP996:AP1036, "💲", AS996:AS1036, "Exonerado Doctor") +
        SUMIFS(AR996:AR1036, AY996:AY1036, INDIRECT("AE" &amp; ROW()), AP996:AP1036, "📦", AS996:AS1036, "Exonerado Doctor")
    ) / 2
)</f>
        <v>0</v>
      </c>
      <c r="AK1045" s="139">
        <f t="array" aca="1" ref="AK1045" ca="1">(
    SUMIFS(AR996:AR1036, AY996:AY1036, INDIRECT("AE" &amp; ROW()), AP996:AP1036, "💲") +
    SUMIFS(AR996:AR1036, AY996:AY1036, INDIRECT("AE" &amp; ROW()), AP996:AP1036, "📦")
) -
(
    SUMIFS(AR996:AR1036, AY996:AY1036, INDIRECT("AE" &amp; ROW()), AP996:AP1036, "💲", AS996:AS1036, "Familiar") +
    SUMIFS(AR996:AR1036, AY996:AY1036, INDIRECT("AE" &amp; ROW()), AP996:AP1036, "📦", AS996:AS1036, "Familiar")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SUMIFS(AR996:AR1036, AY996:AY1036, INDIRECT("AE" &amp; ROW()), AP996:AP1036, "💲", AS996:AS1036, "Exonerado ADH") +
    SUMIFS(AR996:AR1036, AY996:AY1036, INDIRECT("AE" &amp; ROW()), AP996:AP1036, "📦", AS996:AS1036, "Exonerado ADH")
) -
(
    (
        SUMIFS(AR996:AR1036, AY996:AY1036, INDIRECT("AE" &amp; ROW()), AP996:AP1036, "💲", AS996:AS1036, "Exonerado Doctor") +
        SUMIFS(AR996:AR1036, AY996:AY1036, INDIRECT("AE" &amp; ROW()), AP996:AP1036, "📦", AS996:AS1036, "Exonerado Doctor")
    ) / 2
) -
(
    (
        SUMIFS(AR996:AR1036, AY996:AY1036, INDIRECT("AE" &amp; ROW()), AP996:AP1036, "💲", AS996:AS1036, "") +
        SUMIFS(AR996:AR1036, AY996:AY1036, INDIRECT("AE" &amp; ROW()), AP996:AP1036, "📦", AS996:AS1036, "")
    ) / 2
)</f>
        <v>0</v>
      </c>
      <c r="AL1045" s="140">
        <f t="array" aca="1" ref="AL1045" ca="1">(
    SUMIFS(AR996:AR1036, AY996:AY1036, INDIRECT("AE" &amp; ROW()), AP996:AP1036, "💲") +
    SUMIFS(AR996:AR1036, AY996:AY1036, INDIRECT("AE" &amp; ROW()), AP996:AP1036, "📦")
) -
(
    (
        SUMIFS(AR996:AR1036, AY996:AY1036, INDIRECT("AE" &amp; ROW()), AP996:AP1036, "💲", AS996:AS1036, "Familiar") +
        SUMIFS(AR996:AR1036, AY996:AY1036, INDIRECT("AE" &amp; ROW()), AP996:AP1036, "📦", AS996:AS1036, "Familiar")
    ) / 2
) -
(
    (
        SUMIFS(AR996:AR1036, AY996:AY1036, INDIRECT("AE" &amp; ROW()), AP996:AP1036, "💲", AS996:AS1036, "Participante") +
        SUMIFS(AR996:AR1036, AY996:AY1036, INDIRECT("AE" &amp; ROW()), AP996:AP1036, "📦", AS996:AS1036, "Participante")
    ) / 2
) -
(
    (
        SUMIFS(AR996:AR1036, AY996:AY1036, INDIRECT("AE" &amp; ROW()), AP996:AP1036, "💲", AS996:AS1036, "Empleado") +
        SUMIFS(AR996:AR1036, AY996:AY1036, INDIRECT("AE" &amp; ROW()), AP996:AP1036, "📦", AS996:AS1036, "Empleado")
    ) / 2
) -
(
    (
        SUMIFS(AR996:AR1036, AY996:AY1036, INDIRECT("AE" &amp; ROW()), AP996:AP1036, "💲", AS996:AS1036, "Exonerado ADH") +
        SUMIFS(AR996:AR1036, AY996:AY1036, INDIRECT("AE" &amp; ROW()), AP996:AP1036, "📦", AS996:AS1036, "Exonerado ADH")
    ) / 2
) -
(
    SUMIFS(AR996:AR1036, AY996:AY1036, INDIRECT("AE" &amp; ROW()), AP996:AP1036, "💲", AS996:AS1036, "Exonerado Doctor") +
    SUMIFS(AR996:AR1036, AY996:AY1036, INDIRECT("AE" &amp; ROW()), AP996:AP1036, "📦", AS996:AS1036, "Exonerado Doctor")
) -
(
    (
        SUMIFS(AR996:AR1036, AY996:AY1036, INDIRECT("AE" &amp; ROW()), AP996:AP1036, "💲", AS996:AS1036, "") +
        SUMIFS(AR996:AR1036, AY996:AY1036, INDIRECT("AE" &amp; ROW()), AP996:AP1036, "📦", AS996:AS1036, "")
    ) / 2
)</f>
        <v>0</v>
      </c>
      <c r="AM1045" s="56"/>
      <c r="AN1045" s="56"/>
      <c r="AO1045" s="56"/>
      <c r="AP1045" s="56"/>
      <c r="AQ1045" s="56"/>
      <c r="AR1045" s="56"/>
      <c r="AS1045" s="56"/>
      <c r="AT1045" s="56"/>
      <c r="AU1045" s="56"/>
      <c r="AV1045" s="56"/>
      <c r="AW1045" s="56"/>
      <c r="AX1045" s="56"/>
      <c r="AY1045" s="56"/>
      <c r="AZ1045" s="56"/>
      <c r="BA1045" s="56"/>
      <c r="BB1045" s="56"/>
      <c r="BC1045" s="56"/>
      <c r="BD1045" s="56"/>
      <c r="BE1045" s="56"/>
      <c r="BF1045" s="56"/>
      <c r="BG1045" s="56"/>
      <c r="BH1045" s="56"/>
      <c r="BI1045" s="56"/>
      <c r="BJ1045" s="56"/>
      <c r="BK1045" s="56"/>
      <c r="BL1045" s="56"/>
      <c r="BM1045" s="56"/>
      <c r="BN1045" s="56"/>
    </row>
    <row r="1046" spans="1:66" ht="11.25" customHeight="1">
      <c r="A1046" s="220"/>
      <c r="B1046" s="164"/>
      <c r="C1046" s="205"/>
      <c r="D1046" s="208"/>
      <c r="E1046" s="178" t="s">
        <v>44</v>
      </c>
      <c r="F1046" s="58" t="str">
        <f>IF(D1044&lt;&gt;"", VLOOKUP(D1044,'Base de Datos'!$A$2:$D1268,4,FALSE()),"")</f>
        <v/>
      </c>
      <c r="G1046" s="205"/>
      <c r="H1046" s="208"/>
      <c r="I1046" s="178" t="s">
        <v>44</v>
      </c>
      <c r="J1046" s="58" t="str">
        <f>IF(H1044&lt;&gt;"", VLOOKUP(H1044,'Base de Datos'!$A$2:$D1268,4,FALSE()),"")</f>
        <v/>
      </c>
      <c r="K1046" s="205"/>
      <c r="L1046" s="208"/>
      <c r="M1046" s="178" t="s">
        <v>44</v>
      </c>
      <c r="N1046" s="58" t="str">
        <f>IF(L1044&lt;&gt;"", VLOOKUP(L1044,'Base de Datos'!$A$2:$D1268,4,FALSE()),"")</f>
        <v/>
      </c>
      <c r="O1046" s="165"/>
      <c r="P1046" s="165"/>
      <c r="Q1046" s="165"/>
      <c r="R1046" s="166"/>
      <c r="S1046" s="231"/>
      <c r="T1046" s="230"/>
      <c r="U1046" s="170"/>
      <c r="V1046" s="169"/>
      <c r="W1046" s="231"/>
      <c r="X1046" s="230"/>
      <c r="Y1046" s="170"/>
      <c r="Z1046" s="169"/>
      <c r="AA1046" s="231"/>
      <c r="AB1046" s="230"/>
      <c r="AC1046" s="170"/>
      <c r="AD1046" s="56"/>
      <c r="AE1046" s="232" t="s">
        <v>77</v>
      </c>
      <c r="AF1046" s="230"/>
      <c r="AG1046" s="90">
        <f t="array" aca="1" ref="AG1046" ca="1">COUNTIFS(AP996:AP1036, "💲", AY996:AY1036, INDIRECT("AE" &amp; ROW())) + COUNTIFS(AP996:AP1036, "📦", AY996:AY1036, INDIRECT("AE" &amp; ROW())) + COUNTIFS(AP996:AP1036, "✅", AY996:AY1036, INDIRECT("AE" &amp; ROW()))</f>
        <v>0</v>
      </c>
      <c r="AH1046" s="68">
        <f t="array" aca="1" ref="AH1046" ca="1">COUNTIFS(AP996:AP1036, "💲", AY996:AY1036, INDIRECT("AE" &amp; ROW())) + COUNTIFS(AP996:AP1036, "📦", AY996:AY1036, INDIRECT("AE" &amp; ROW()))</f>
        <v>0</v>
      </c>
      <c r="AI1046" s="139">
        <f t="array" aca="1" ref="AI1046" ca="1">SUMIFS(AR996:AR1036, AY996:AY1036, INDIRECT("AE" &amp; ROW()), AP996:AP1036, "💲") + SUMIFS(AR996:AR1036, AY996:AY1036, INDIRECT("AE" &amp; ROW()), AP996:AP1036, "📦")</f>
        <v>0</v>
      </c>
      <c r="AJ1046" s="139">
        <f t="array" aca="1" ref="AJ1046" ca="1">(
    SUMIFS(AR996:AR1036, AY996:AY1036, INDIRECT("AE" &amp; ROW()), AP996:AP1036, "💲") +
    SUMIFS(AR996:AR1036, AY996:AY1036, INDIRECT("AE" &amp; ROW()), AP996:AP1036, "📦")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
        SUMIFS(AR996:AR1036, AY996:AY1036, INDIRECT("AE" &amp; ROW()), AP996:AP1036, "💲", AS996:AS1036, "Familiar") +
        SUMIFS(AR996:AR1036, AY996:AY1036, INDIRECT("AE" &amp; ROW()), AP996:AP1036, "📦", AS996:AS1036, "Familiar")
    ) / 2
)  -
(
    (
        SUMIFS(AR996:AR1036, AY996:AY1036, INDIRECT("AE" &amp; ROW()), AP996:AP1036, "💲", AS996:AS1036, "Exonerado ADH") +
        SUMIFS(AR996:AR1036, AY996:AY1036, INDIRECT("AE" &amp; ROW()), AP996:AP1036, "📦", AS996:AS1036, "Exonerado ADH")
    ) / 2
)  -
(
    (
        SUMIFS(AR996:AR1036, AY996:AY1036, INDIRECT("AE" &amp; ROW()), AP996:AP1036, "💲", AS996:AS1036, "Exonerado Doctor") +
        SUMIFS(AR996:AR1036, AY996:AY1036, INDIRECT("AE" &amp; ROW()), AP996:AP1036, "📦", AS996:AS1036, "Exonerado Doctor")
    ) / 2
)</f>
        <v>0</v>
      </c>
      <c r="AK1046" s="139">
        <f t="array" aca="1" ref="AK1046" ca="1">(
    SUMIFS(AR996:AR1036, AY996:AY1036, INDIRECT("AE" &amp; ROW()), AP996:AP1036, "💲") +
    SUMIFS(AR996:AR1036, AY996:AY1036, INDIRECT("AE" &amp; ROW()), AP996:AP1036, "📦")
) -
(
    SUMIFS(AR996:AR1036, AY996:AY1036, INDIRECT("AE" &amp; ROW()), AP996:AP1036, "💲", AS996:AS1036, "Familiar") +
    SUMIFS(AR996:AR1036, AY996:AY1036, INDIRECT("AE" &amp; ROW()), AP996:AP1036, "📦", AS996:AS1036, "Familiar")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SUMIFS(AR996:AR1036, AY996:AY1036, INDIRECT("AE" &amp; ROW()), AP996:AP1036, "💲", AS996:AS1036, "Exonerado ADH") +
    SUMIFS(AR996:AR1036, AY996:AY1036, INDIRECT("AE" &amp; ROW()), AP996:AP1036, "📦", AS996:AS1036, "Exonerado ADH")
) -
(
    (
        SUMIFS(AR996:AR1036, AY996:AY1036, INDIRECT("AE" &amp; ROW()), AP996:AP1036, "💲", AS996:AS1036, "Exonerado Doctor") +
        SUMIFS(AR996:AR1036, AY996:AY1036, INDIRECT("AE" &amp; ROW()), AP996:AP1036, "📦", AS996:AS1036, "Exonerado Doctor")
    ) / 2
) -
(
    (
        SUMIFS(AR996:AR1036, AY996:AY1036, INDIRECT("AE" &amp; ROW()), AP996:AP1036, "💲", AS996:AS1036, "") +
        SUMIFS(AR996:AR1036, AY996:AY1036, INDIRECT("AE" &amp; ROW()), AP996:AP1036, "📦", AS996:AS1036, "")
    ) / 2
)</f>
        <v>0</v>
      </c>
      <c r="AL1046" s="140">
        <f t="array" aca="1" ref="AL1046" ca="1">(
    SUMIFS(AR996:AR1036, AY996:AY1036, INDIRECT("AE" &amp; ROW()), AP996:AP1036, "💲") +
    SUMIFS(AR996:AR1036, AY996:AY1036, INDIRECT("AE" &amp; ROW()), AP996:AP1036, "📦")
) -
(
    (
        SUMIFS(AR996:AR1036, AY996:AY1036, INDIRECT("AE" &amp; ROW()), AP996:AP1036, "💲", AS996:AS1036, "Familiar") +
        SUMIFS(AR996:AR1036, AY996:AY1036, INDIRECT("AE" &amp; ROW()), AP996:AP1036, "📦", AS996:AS1036, "Familiar")
    ) / 2
) -
(
    (
        SUMIFS(AR996:AR1036, AY996:AY1036, INDIRECT("AE" &amp; ROW()), AP996:AP1036, "💲", AS996:AS1036, "Participante") +
        SUMIFS(AR996:AR1036, AY996:AY1036, INDIRECT("AE" &amp; ROW()), AP996:AP1036, "📦", AS996:AS1036, "Participante")
    ) / 2
) -
(
    (
        SUMIFS(AR996:AR1036, AY996:AY1036, INDIRECT("AE" &amp; ROW()), AP996:AP1036, "💲", AS996:AS1036, "Empleado") +
        SUMIFS(AR996:AR1036, AY996:AY1036, INDIRECT("AE" &amp; ROW()), AP996:AP1036, "📦", AS996:AS1036, "Empleado")
    ) / 2
) -
(
    (
        SUMIFS(AR996:AR1036, AY996:AY1036, INDIRECT("AE" &amp; ROW()), AP996:AP1036, "💲", AS996:AS1036, "Exonerado ADH") +
        SUMIFS(AR996:AR1036, AY996:AY1036, INDIRECT("AE" &amp; ROW()), AP996:AP1036, "📦", AS996:AS1036, "Exonerado ADH")
    ) / 2
) -
(
    SUMIFS(AR996:AR1036, AY996:AY1036, INDIRECT("AE" &amp; ROW()), AP996:AP1036, "💲", AS996:AS1036, "Exonerado Doctor") +
    SUMIFS(AR996:AR1036, AY996:AY1036, INDIRECT("AE" &amp; ROW()), AP996:AP1036, "📦", AS996:AS1036, "Exonerado Doctor")
) -
(
    (
        SUMIFS(AR996:AR1036, AY996:AY1036, INDIRECT("AE" &amp; ROW()), AP996:AP1036, "💲", AS996:AS1036, "") +
        SUMIFS(AR996:AR1036, AY996:AY1036, INDIRECT("AE" &amp; ROW()), AP996:AP1036, "📦", AS996:AS1036, "")
    ) / 2
)</f>
        <v>0</v>
      </c>
      <c r="AM1046" s="56"/>
      <c r="AN1046" s="56"/>
      <c r="AO1046" s="56"/>
      <c r="AP1046" s="56"/>
      <c r="AQ1046" s="56"/>
      <c r="AR1046" s="56"/>
      <c r="AS1046" s="56"/>
      <c r="AT1046" s="56"/>
      <c r="AU1046" s="56"/>
      <c r="AV1046" s="56"/>
      <c r="AW1046" s="56"/>
      <c r="AX1046" s="56"/>
      <c r="AY1046" s="56"/>
      <c r="AZ1046" s="56"/>
      <c r="BA1046" s="56"/>
      <c r="BB1046" s="56"/>
      <c r="BC1046" s="56"/>
      <c r="BD1046" s="56"/>
      <c r="BE1046" s="56"/>
      <c r="BF1046" s="56"/>
      <c r="BG1046" s="56"/>
      <c r="BH1046" s="56"/>
      <c r="BI1046" s="56"/>
      <c r="BJ1046" s="56"/>
      <c r="BK1046" s="56"/>
      <c r="BL1046" s="56"/>
      <c r="BM1046" s="56"/>
      <c r="BN1046" s="56"/>
    </row>
    <row r="1047" spans="1:66" ht="11.25" customHeight="1">
      <c r="A1047" s="221"/>
      <c r="B1047" s="164"/>
      <c r="C1047" s="206"/>
      <c r="D1047" s="209"/>
      <c r="E1047" s="179" t="s">
        <v>46</v>
      </c>
      <c r="F1047" s="180"/>
      <c r="G1047" s="206"/>
      <c r="H1047" s="209"/>
      <c r="I1047" s="179" t="s">
        <v>46</v>
      </c>
      <c r="J1047" s="180"/>
      <c r="K1047" s="206"/>
      <c r="L1047" s="209"/>
      <c r="M1047" s="179" t="s">
        <v>46</v>
      </c>
      <c r="N1047" s="180"/>
      <c r="O1047" s="165"/>
      <c r="P1047" s="165"/>
      <c r="Q1047" s="165"/>
      <c r="R1047" s="166"/>
      <c r="S1047" s="227" t="str">
        <f>IF(OR(S1044="Empleado",S1044="Familiar"),"Nombre del Empleado","N° Factura")</f>
        <v>N° Factura</v>
      </c>
      <c r="T1047" s="228"/>
      <c r="U1047" s="89"/>
      <c r="V1047" s="169"/>
      <c r="W1047" s="227" t="str">
        <f>IF(OR(W1044="Empleado",W1044="Familiar"),"Nombre del Empleado","N° Factura")</f>
        <v>N° Factura</v>
      </c>
      <c r="X1047" s="228"/>
      <c r="Y1047" s="89"/>
      <c r="Z1047" s="169"/>
      <c r="AA1047" s="227" t="str">
        <f>IF(OR(AA1044="Empleado",AA1044="Familiar"),"Nombre del Empleado","N° Factura")</f>
        <v>N° Factura</v>
      </c>
      <c r="AB1047" s="228"/>
      <c r="AC1047" s="89"/>
      <c r="AD1047" s="56"/>
      <c r="AE1047" s="233" t="s">
        <v>80</v>
      </c>
      <c r="AF1047" s="228"/>
      <c r="AG1047" s="143">
        <f t="array" aca="1" ref="AG1047" ca="1">COUNTIFS(AP996:AP1036, "💲", AY996:AY1036, INDIRECT("AE" &amp; ROW())) + COUNTIFS(AP996:AP1036, "📦", AY996:AY1036, INDIRECT("AE" &amp; ROW())) + COUNTIFS(AP996:AP1036, "✅", AY996:AY1036, INDIRECT("AE" &amp; ROW()))</f>
        <v>0</v>
      </c>
      <c r="AH1047" s="144">
        <f t="array" aca="1" ref="AH1047" ca="1">COUNTIFS(AP996:AP1036, "💲", AY996:AY1036, INDIRECT("AE" &amp; ROW())) + COUNTIFS(AP996:AP1036, "📦", AY996:AY1036, INDIRECT("AE" &amp; ROW()))</f>
        <v>0</v>
      </c>
      <c r="AI1047" s="145">
        <f t="array" aca="1" ref="AI1047" ca="1">SUMIFS(AR996:AR1036, AY996:AY1036, INDIRECT("AE" &amp; ROW()), AP996:AP1036, "💲") + SUMIFS(AR996:AR1036, AY996:AY1036, INDIRECT("AE" &amp; ROW()), AP996:AP1036, "📦")</f>
        <v>0</v>
      </c>
      <c r="AJ1047" s="145">
        <f t="array" aca="1" ref="AJ1047" ca="1">(
    SUMIFS(AR996:AR1036, AY996:AY1036, INDIRECT("AE" &amp; ROW()), AP996:AP1036, "💲") +
    SUMIFS(AR996:AR1036, AY996:AY1036, INDIRECT("AE" &amp; ROW()), AP996:AP1036, "📦")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
        SUMIFS(AR996:AR1036, AY996:AY1036, INDIRECT("AE" &amp; ROW()), AP996:AP1036, "💲", AS996:AS1036, "Familiar") +
        SUMIFS(AR996:AR1036, AY996:AY1036, INDIRECT("AE" &amp; ROW()), AP996:AP1036, "📦", AS996:AS1036, "Familiar")
    ) / 2
)  -
(
    (
        SUMIFS(AR996:AR1036, AY996:AY1036, INDIRECT("AE" &amp; ROW()), AP996:AP1036, "💲", AS996:AS1036, "Exonerado ADH") +
        SUMIFS(AR996:AR1036, AY996:AY1036, INDIRECT("AE" &amp; ROW()), AP996:AP1036, "📦", AS996:AS1036, "Exonerado ADH")
    ) / 2
)  -
(
    (
        SUMIFS(AR996:AR1036, AY996:AY1036, INDIRECT("AE" &amp; ROW()), AP996:AP1036, "💲", AS996:AS1036, "Exonerado Doctor") +
        SUMIFS(AR996:AR1036, AY996:AY1036, INDIRECT("AE" &amp; ROW()), AP996:AP1036, "📦", AS996:AS1036, "Exonerado Doctor")
    ) / 2
)</f>
        <v>0</v>
      </c>
      <c r="AK1047" s="145">
        <f t="array" aca="1" ref="AK1047" ca="1">(
    SUMIFS(AR996:AR1036, AY996:AY1036, INDIRECT("AE" &amp; ROW()), AP996:AP1036, "💲") +
    SUMIFS(AR996:AR1036, AY996:AY1036, INDIRECT("AE" &amp; ROW()), AP996:AP1036, "📦")
) -
(
    SUMIFS(AR996:AR1036, AY996:AY1036, INDIRECT("AE" &amp; ROW()), AP996:AP1036, "💲", AS996:AS1036, "Familiar") +
    SUMIFS(AR996:AR1036, AY996:AY1036, INDIRECT("AE" &amp; ROW()), AP996:AP1036, "📦", AS996:AS1036, "Familiar")
) -
(
    SUMIFS(AR996:AR1036, AY996:AY1036, INDIRECT("AE" &amp; ROW()), AP996:AP1036, "💲", AS996:AS1036, "Participante") +
    SUMIFS(AR996:AR1036, AY996:AY1036, INDIRECT("AE" &amp; ROW()), AP996:AP1036, "📦", AS996:AS1036, "Participante")
)  -
(
    SUMIFS(AR996:AR1036, AY996:AY1036, INDIRECT("AE" &amp; ROW()), AP996:AP1036, "💲", AS996:AS1036, "Empleado") +
    SUMIFS(AR996:AR1036, AY996:AY1036, INDIRECT("AE" &amp; ROW()), AP996:AP1036, "📦", AS996:AS1036, "Empleado")
) -
(
    SUMIFS(AR996:AR1036, AY996:AY1036, INDIRECT("AE" &amp; ROW()), AP996:AP1036, "💲", AS996:AS1036, "Exonerado ADH") +
    SUMIFS(AR996:AR1036, AY996:AY1036, INDIRECT("AE" &amp; ROW()), AP996:AP1036, "📦", AS996:AS1036, "Exonerado ADH")
) -
(
    (
        SUMIFS(AR996:AR1036, AY996:AY1036, INDIRECT("AE" &amp; ROW()), AP996:AP1036, "💲", AS996:AS1036, "Exonerado Doctor") +
        SUMIFS(AR996:AR1036, AY996:AY1036, INDIRECT("AE" &amp; ROW()), AP996:AP1036, "📦", AS996:AS1036, "Exonerado Doctor")
    ) / 2
) -
(
    (
        SUMIFS(AR996:AR1036, AY996:AY1036, INDIRECT("AE" &amp; ROW()), AP996:AP1036, "💲", AS996:AS1036, "") +
        SUMIFS(AR996:AR1036, AY996:AY1036, INDIRECT("AE" &amp; ROW()), AP996:AP1036, "📦", AS996:AS1036, "")
    ) / 2
)</f>
        <v>0</v>
      </c>
      <c r="AL1047" s="146">
        <f t="array" aca="1" ref="AL1047" ca="1">(
    SUMIFS(AR996:AR1036, AY996:AY1036, INDIRECT("AE" &amp; ROW()), AP996:AP1036, "💲") +
    SUMIFS(AR996:AR1036, AY996:AY1036, INDIRECT("AE" &amp; ROW()), AP996:AP1036, "📦")
) -
(
    (
        SUMIFS(AR996:AR1036, AY996:AY1036, INDIRECT("AE" &amp; ROW()), AP996:AP1036, "💲", AS996:AS1036, "Familiar") +
        SUMIFS(AR996:AR1036, AY996:AY1036, INDIRECT("AE" &amp; ROW()), AP996:AP1036, "📦", AS996:AS1036, "Familiar")
    ) / 2
) -
(
    (
        SUMIFS(AR996:AR1036, AY996:AY1036, INDIRECT("AE" &amp; ROW()), AP996:AP1036, "💲", AS996:AS1036, "Participante") +
        SUMIFS(AR996:AR1036, AY996:AY1036, INDIRECT("AE" &amp; ROW()), AP996:AP1036, "📦", AS996:AS1036, "Participante")
    ) / 2
) -
(
    (
        SUMIFS(AR996:AR1036, AY996:AY1036, INDIRECT("AE" &amp; ROW()), AP996:AP1036, "💲", AS996:AS1036, "Empleado") +
        SUMIFS(AR996:AR1036, AY996:AY1036, INDIRECT("AE" &amp; ROW()), AP996:AP1036, "📦", AS996:AS1036, "Empleado")
    ) / 2
) -
(
    (
        SUMIFS(AR996:AR1036, AY996:AY1036, INDIRECT("AE" &amp; ROW()), AP996:AP1036, "💲", AS996:AS1036, "Exonerado ADH") +
        SUMIFS(AR996:AR1036, AY996:AY1036, INDIRECT("AE" &amp; ROW()), AP996:AP1036, "📦", AS996:AS1036, "Exonerado ADH")
    ) / 2
) -
(
    SUMIFS(AR996:AR1036, AY996:AY1036, INDIRECT("AE" &amp; ROW()), AP996:AP1036, "💲", AS996:AS1036, "Exonerado Doctor") +
    SUMIFS(AR996:AR1036, AY996:AY1036, INDIRECT("AE" &amp; ROW()), AP996:AP1036, "📦", AS996:AS1036, "Exonerado Doctor")
) -
(
    (
        SUMIFS(AR996:AR1036, AY996:AY1036, INDIRECT("AE" &amp; ROW()), AP996:AP1036, "💲", AS996:AS1036, "") +
        SUMIFS(AR996:AR1036, AY996:AY1036, INDIRECT("AE" &amp; ROW()), AP996:AP1036, "📦", AS996:AS1036, "")
    ) / 2
)</f>
        <v>0</v>
      </c>
      <c r="AM1047" s="56"/>
      <c r="AN1047" s="56"/>
      <c r="AO1047" s="56"/>
      <c r="AP1047" s="56"/>
      <c r="AQ1047" s="56"/>
      <c r="AR1047" s="56"/>
      <c r="AS1047" s="56"/>
      <c r="AT1047" s="56"/>
      <c r="AU1047" s="56"/>
      <c r="AV1047" s="56"/>
      <c r="AW1047" s="56"/>
      <c r="AX1047" s="56"/>
      <c r="AY1047" s="56"/>
      <c r="AZ1047" s="56"/>
      <c r="BA1047" s="56"/>
      <c r="BB1047" s="56"/>
      <c r="BC1047" s="56"/>
      <c r="BD1047" s="56"/>
      <c r="BE1047" s="56"/>
      <c r="BF1047" s="56"/>
      <c r="BG1047" s="56"/>
      <c r="BH1047" s="56"/>
      <c r="BI1047" s="56"/>
      <c r="BJ1047" s="56"/>
      <c r="BK1047" s="56"/>
      <c r="BL1047" s="56"/>
      <c r="BM1047" s="56"/>
      <c r="BN1047" s="56"/>
    </row>
    <row r="1048" spans="1:66" ht="11.25" customHeight="1">
      <c r="A1048" s="3"/>
      <c r="B1048" s="3"/>
      <c r="C1048" s="3"/>
      <c r="D1048" s="3"/>
      <c r="E1048" s="3"/>
      <c r="F1048" s="3"/>
      <c r="G1048" s="3"/>
      <c r="H1048" s="3"/>
      <c r="I1048" s="3"/>
      <c r="J1048" s="3"/>
      <c r="K1048" s="3"/>
      <c r="L1048" s="3"/>
      <c r="M1048" s="3"/>
      <c r="N1048" s="3"/>
      <c r="O1048" s="1"/>
      <c r="P1048" s="3"/>
      <c r="Q1048" s="3"/>
      <c r="R1048" s="15"/>
      <c r="S1048" s="16"/>
      <c r="T1048" s="16"/>
      <c r="U1048" s="173"/>
      <c r="V1048" s="6"/>
      <c r="W1048" s="16"/>
      <c r="X1048" s="16"/>
      <c r="Y1048" s="173"/>
      <c r="Z1048" s="48"/>
      <c r="AA1048" s="173"/>
      <c r="AB1048" s="173"/>
      <c r="AC1048" s="173"/>
      <c r="AD1048" s="174"/>
      <c r="AI1048" s="148">
        <f t="shared" ref="AI1048:AL1048" ca="1" si="709">SUM(AI1033:AI1046)</f>
        <v>0</v>
      </c>
      <c r="AJ1048" s="148">
        <f t="shared" ca="1" si="709"/>
        <v>0</v>
      </c>
      <c r="AK1048" s="148">
        <f t="shared" ca="1" si="709"/>
        <v>0</v>
      </c>
      <c r="AL1048" s="148">
        <f t="shared" ca="1" si="709"/>
        <v>0</v>
      </c>
      <c r="AM1048" s="174"/>
      <c r="AN1048" s="174"/>
      <c r="AO1048" s="174"/>
      <c r="AP1048" s="174"/>
      <c r="AQ1048" s="174"/>
      <c r="AR1048" s="174"/>
      <c r="AS1048" s="174"/>
      <c r="AT1048" s="174"/>
      <c r="AU1048" s="174"/>
      <c r="AV1048" s="174"/>
      <c r="AW1048" s="174"/>
      <c r="AX1048" s="174"/>
      <c r="AY1048" s="174"/>
      <c r="AZ1048" s="174"/>
      <c r="BA1048" s="174"/>
      <c r="BB1048" s="174"/>
      <c r="BC1048" s="174"/>
      <c r="BD1048" s="174"/>
      <c r="BE1048" s="122"/>
      <c r="BF1048" s="122"/>
      <c r="BG1048" s="122"/>
      <c r="BH1048" s="122"/>
      <c r="BI1048" s="122"/>
      <c r="BJ1048" s="174"/>
      <c r="BK1048" s="174"/>
      <c r="BL1048" s="174"/>
      <c r="BM1048" s="174"/>
      <c r="BN1048" s="174"/>
    </row>
    <row r="1049" spans="1:66" ht="15" customHeight="1">
      <c r="A1049" s="210">
        <f>IF(WEEKDAY(A994)=6, WORKDAY(A994+1, 1), A994+1)</f>
        <v>46352</v>
      </c>
      <c r="B1049" s="211"/>
      <c r="C1049" s="211"/>
      <c r="D1049" s="211"/>
      <c r="E1049" s="211"/>
      <c r="F1049" s="211"/>
      <c r="G1049" s="211"/>
      <c r="H1049" s="211"/>
      <c r="I1049" s="211"/>
      <c r="J1049" s="211"/>
      <c r="K1049" s="211"/>
      <c r="L1049" s="211"/>
      <c r="M1049" s="211"/>
      <c r="N1049" s="212"/>
      <c r="O1049" s="1"/>
      <c r="P1049" s="1"/>
      <c r="Q1049" s="1"/>
      <c r="R1049" s="15"/>
      <c r="S1049" s="22"/>
      <c r="T1049" s="22"/>
      <c r="U1049" s="241"/>
      <c r="V1049" s="242"/>
      <c r="W1049" s="242"/>
      <c r="X1049" s="242"/>
      <c r="Y1049" s="242"/>
      <c r="Z1049" s="23"/>
      <c r="AA1049" s="23"/>
      <c r="AB1049" s="23"/>
      <c r="AC1049" s="23"/>
      <c r="AD1049" s="24"/>
      <c r="AE1049" s="181"/>
      <c r="AF1049" s="181"/>
      <c r="AG1049" s="181"/>
      <c r="AH1049" s="181"/>
      <c r="AI1049" s="181"/>
      <c r="AJ1049" s="181"/>
      <c r="AK1049" s="181"/>
      <c r="AL1049" s="181"/>
      <c r="AM1049" s="24"/>
      <c r="AN1049" s="24"/>
      <c r="AO1049" s="24"/>
      <c r="AP1049" s="24"/>
      <c r="AQ1049" s="24"/>
      <c r="AR1049" s="24"/>
      <c r="AS1049" s="24"/>
      <c r="AT1049" s="24"/>
      <c r="AU1049" s="24"/>
      <c r="AV1049" s="24"/>
      <c r="AW1049" s="24"/>
      <c r="AX1049" s="24"/>
      <c r="AY1049" s="24"/>
      <c r="AZ1049" s="24"/>
      <c r="BA1049" s="24"/>
      <c r="BB1049" s="24"/>
      <c r="BC1049" s="24"/>
      <c r="BD1049" s="24"/>
      <c r="BE1049" s="24"/>
      <c r="BF1049" s="24"/>
      <c r="BG1049" s="24"/>
      <c r="BH1049" s="24"/>
      <c r="BI1049" s="24"/>
      <c r="BJ1049" s="24"/>
      <c r="BK1049" s="24"/>
      <c r="BL1049" s="24"/>
      <c r="BM1049" s="24"/>
      <c r="BN1049" s="24"/>
    </row>
    <row r="1050" spans="1:66" ht="15" customHeight="1">
      <c r="A1050" s="25" t="s">
        <v>15</v>
      </c>
      <c r="B1050" s="25" t="s">
        <v>16</v>
      </c>
      <c r="C1050" s="213" t="s">
        <v>17</v>
      </c>
      <c r="D1050" s="214"/>
      <c r="E1050" s="214"/>
      <c r="F1050" s="215"/>
      <c r="G1050" s="213" t="s">
        <v>18</v>
      </c>
      <c r="H1050" s="214"/>
      <c r="I1050" s="214"/>
      <c r="J1050" s="215"/>
      <c r="K1050" s="213" t="s">
        <v>19</v>
      </c>
      <c r="L1050" s="214"/>
      <c r="M1050" s="214"/>
      <c r="N1050" s="215"/>
      <c r="O1050" s="1"/>
      <c r="P1050" s="1"/>
      <c r="Q1050" s="1"/>
      <c r="R1050" s="26"/>
      <c r="S1050" s="234" t="s">
        <v>17</v>
      </c>
      <c r="T1050" s="214"/>
      <c r="U1050" s="215"/>
      <c r="V1050" s="27"/>
      <c r="W1050" s="234" t="s">
        <v>18</v>
      </c>
      <c r="X1050" s="214"/>
      <c r="Y1050" s="215"/>
      <c r="Z1050" s="28"/>
      <c r="AA1050" s="234" t="s">
        <v>19</v>
      </c>
      <c r="AB1050" s="214"/>
      <c r="AC1050" s="215"/>
      <c r="AD1050" s="29"/>
      <c r="AE1050" s="181"/>
      <c r="AF1050" s="181"/>
      <c r="AG1050" s="181"/>
      <c r="AH1050" s="181"/>
      <c r="AI1050" s="181"/>
      <c r="AJ1050" s="181"/>
      <c r="AK1050" s="181"/>
      <c r="AL1050" s="181"/>
      <c r="AM1050" s="29"/>
      <c r="AN1050" s="34" t="s">
        <v>2</v>
      </c>
      <c r="AO1050" s="34" t="s">
        <v>3</v>
      </c>
      <c r="AP1050" s="34" t="s">
        <v>4</v>
      </c>
      <c r="AQ1050" s="34" t="s">
        <v>5</v>
      </c>
      <c r="AR1050" s="34" t="s">
        <v>6</v>
      </c>
      <c r="AS1050" s="34" t="s">
        <v>7</v>
      </c>
      <c r="AT1050" s="34" t="s">
        <v>27</v>
      </c>
      <c r="AU1050" s="34" t="s">
        <v>28</v>
      </c>
      <c r="AV1050" s="34" t="s">
        <v>29</v>
      </c>
      <c r="AW1050" s="34" t="s">
        <v>30</v>
      </c>
      <c r="AX1050" s="34" t="s">
        <v>12</v>
      </c>
      <c r="AY1050" s="34" t="s">
        <v>20</v>
      </c>
      <c r="AZ1050" s="35"/>
      <c r="BA1050" s="35"/>
      <c r="BB1050" s="35"/>
      <c r="BC1050" s="35"/>
      <c r="BD1050" s="35"/>
      <c r="BE1050" s="35"/>
      <c r="BF1050" s="35"/>
      <c r="BG1050" s="35"/>
      <c r="BH1050" s="35"/>
      <c r="BI1050" s="35"/>
      <c r="BJ1050" s="35"/>
      <c r="BK1050" s="35"/>
      <c r="BL1050" s="35"/>
      <c r="BM1050" s="35"/>
      <c r="BN1050" s="35"/>
    </row>
    <row r="1051" spans="1:66" ht="11.25" customHeight="1">
      <c r="A1051" s="219">
        <f>Q1057</f>
        <v>0.33333333333333331</v>
      </c>
      <c r="B1051" s="38"/>
      <c r="C1051" s="204"/>
      <c r="D1051" s="207"/>
      <c r="E1051" s="40" t="s">
        <v>36</v>
      </c>
      <c r="F1051" s="42" t="str">
        <f>IF(D1051&lt;&gt;"", VLOOKUP(D1051,'Base de Datos'!$A$2:$D1268,2,FALSE()),"")</f>
        <v/>
      </c>
      <c r="G1051" s="204"/>
      <c r="H1051" s="216"/>
      <c r="I1051" s="40" t="s">
        <v>36</v>
      </c>
      <c r="J1051" s="42" t="str">
        <f>IF(H1051&lt;&gt;"", VLOOKUP(H1051,'Base de Datos'!$A$2:$D1268,2,FALSE()),"")</f>
        <v/>
      </c>
      <c r="K1051" s="204"/>
      <c r="L1051" s="216"/>
      <c r="M1051" s="40" t="s">
        <v>36</v>
      </c>
      <c r="N1051" s="42" t="str">
        <f>IF(L1051&lt;&gt;"", VLOOKUP(L1051,'Base de Datos'!$A$2:$D1268,2,FALSE()),"")</f>
        <v/>
      </c>
      <c r="O1051" s="43"/>
      <c r="P1051" s="1"/>
      <c r="Q1051" s="44"/>
      <c r="R1051" s="15"/>
      <c r="S1051" s="45"/>
      <c r="T1051" s="45" t="s">
        <v>37</v>
      </c>
      <c r="U1051" s="46"/>
      <c r="V1051" s="47"/>
      <c r="W1051" s="45"/>
      <c r="X1051" s="45" t="s">
        <v>37</v>
      </c>
      <c r="Y1051" s="46"/>
      <c r="Z1051" s="47"/>
      <c r="AA1051" s="45"/>
      <c r="AB1051" s="45" t="s">
        <v>37</v>
      </c>
      <c r="AC1051" s="46"/>
      <c r="AD1051" s="48"/>
      <c r="AE1051" s="181"/>
      <c r="AF1051" s="181"/>
      <c r="AG1051" s="181"/>
      <c r="AH1051" s="181"/>
      <c r="AI1051" s="181"/>
      <c r="AJ1051" s="181"/>
      <c r="AK1051" s="181"/>
      <c r="AL1051" s="181"/>
      <c r="AM1051" s="48"/>
      <c r="AN1051" s="53">
        <f>A1049</f>
        <v>46352</v>
      </c>
      <c r="AO1051" s="54" t="str">
        <f>C1050</f>
        <v>Consultorio N° 1</v>
      </c>
      <c r="AP1051" s="55">
        <f t="shared" ref="AP1051:AQ1051" si="710">C1051</f>
        <v>0</v>
      </c>
      <c r="AQ1051" s="55">
        <f t="shared" si="710"/>
        <v>0</v>
      </c>
      <c r="AR1051" s="55">
        <f>U1051</f>
        <v>0</v>
      </c>
      <c r="AS1051" s="55">
        <f>S1051</f>
        <v>0</v>
      </c>
      <c r="AT1051" s="55">
        <f>S1052</f>
        <v>0</v>
      </c>
      <c r="AU1051" s="55">
        <f>U1052</f>
        <v>0</v>
      </c>
      <c r="AV1051" s="55">
        <f>S1053</f>
        <v>0</v>
      </c>
      <c r="AW1051" s="55">
        <f>U1053</f>
        <v>0</v>
      </c>
      <c r="AX1051" s="55">
        <f>U1054</f>
        <v>0</v>
      </c>
      <c r="AY1051" s="55">
        <f>F1054</f>
        <v>0</v>
      </c>
      <c r="AZ1051" s="56"/>
      <c r="BA1051" s="56"/>
      <c r="BB1051" s="56"/>
      <c r="BC1051" s="56"/>
      <c r="BD1051" s="56"/>
      <c r="BE1051" s="56"/>
      <c r="BF1051" s="56"/>
      <c r="BG1051" s="56"/>
      <c r="BH1051" s="56"/>
      <c r="BI1051" s="56"/>
      <c r="BJ1051" s="56"/>
      <c r="BK1051" s="56"/>
      <c r="BL1051" s="56"/>
      <c r="BM1051" s="56"/>
      <c r="BN1051" s="56"/>
    </row>
    <row r="1052" spans="1:66" ht="11.25" customHeight="1">
      <c r="A1052" s="220"/>
      <c r="B1052" s="38"/>
      <c r="C1052" s="205"/>
      <c r="D1052" s="208"/>
      <c r="E1052" s="57" t="s">
        <v>42</v>
      </c>
      <c r="F1052" s="58" t="str">
        <f>IF(D1051&lt;&gt;"", VLOOKUP(D1051,'Base de Datos'!$A$2:$D1268,3,FALSE()),"")</f>
        <v/>
      </c>
      <c r="G1052" s="205"/>
      <c r="H1052" s="208"/>
      <c r="I1052" s="57" t="s">
        <v>42</v>
      </c>
      <c r="J1052" s="58" t="str">
        <f>IF(H1051&lt;&gt;"", VLOOKUP(H1051,'Base de Datos'!$A$2:$D1268,3,FALSE()),"")</f>
        <v/>
      </c>
      <c r="K1052" s="205"/>
      <c r="L1052" s="208"/>
      <c r="M1052" s="57" t="s">
        <v>42</v>
      </c>
      <c r="N1052" s="58" t="str">
        <f>IF(L1051&lt;&gt;"", VLOOKUP(L1051,'Base de Datos'!$A$2:$D1268,3,FALSE()),"")</f>
        <v/>
      </c>
      <c r="O1052" s="43"/>
      <c r="P1052" s="1"/>
      <c r="Q1052" s="44"/>
      <c r="R1052" s="15"/>
      <c r="S1052" s="229"/>
      <c r="T1052" s="230"/>
      <c r="U1052" s="59"/>
      <c r="V1052" s="47"/>
      <c r="W1052" s="229"/>
      <c r="X1052" s="230"/>
      <c r="Y1052" s="59"/>
      <c r="Z1052" s="47"/>
      <c r="AA1052" s="229"/>
      <c r="AB1052" s="230"/>
      <c r="AC1052" s="59"/>
      <c r="AD1052" s="48"/>
      <c r="AE1052" s="181"/>
      <c r="AF1052" s="181"/>
      <c r="AG1052" s="181"/>
      <c r="AH1052" s="181"/>
      <c r="AI1052" s="181"/>
      <c r="AJ1052" s="181"/>
      <c r="AK1052" s="181"/>
      <c r="AL1052" s="181"/>
      <c r="AM1052" s="48"/>
      <c r="AN1052" s="53">
        <f>A1049</f>
        <v>46352</v>
      </c>
      <c r="AO1052" s="54" t="str">
        <f>C1050</f>
        <v>Consultorio N° 1</v>
      </c>
      <c r="AP1052" s="55">
        <f t="shared" ref="AP1052:AQ1052" si="711">C1055</f>
        <v>0</v>
      </c>
      <c r="AQ1052" s="55">
        <f t="shared" si="711"/>
        <v>0</v>
      </c>
      <c r="AR1052" s="64">
        <f>U1055</f>
        <v>0</v>
      </c>
      <c r="AS1052" s="55">
        <f>S1055</f>
        <v>0</v>
      </c>
      <c r="AT1052" s="55">
        <f>S1056</f>
        <v>0</v>
      </c>
      <c r="AU1052" s="55">
        <f>U1056</f>
        <v>0</v>
      </c>
      <c r="AV1052" s="55">
        <f>S1057</f>
        <v>0</v>
      </c>
      <c r="AW1052" s="55">
        <f>U1057</f>
        <v>0</v>
      </c>
      <c r="AX1052" s="55">
        <f>U1058</f>
        <v>0</v>
      </c>
      <c r="AY1052" s="55">
        <f>F1058</f>
        <v>0</v>
      </c>
      <c r="AZ1052" s="56"/>
      <c r="BA1052" s="56"/>
      <c r="BB1052" s="56"/>
      <c r="BC1052" s="56"/>
      <c r="BD1052" s="56"/>
      <c r="BE1052" s="56"/>
      <c r="BF1052" s="56"/>
      <c r="BG1052" s="56"/>
      <c r="BH1052" s="56"/>
      <c r="BI1052" s="56"/>
      <c r="BJ1052" s="56"/>
      <c r="BK1052" s="56"/>
      <c r="BL1052" s="56"/>
      <c r="BM1052" s="56"/>
      <c r="BN1052" s="56"/>
    </row>
    <row r="1053" spans="1:66" ht="11.25" customHeight="1">
      <c r="A1053" s="220"/>
      <c r="B1053" s="38"/>
      <c r="C1053" s="205"/>
      <c r="D1053" s="208"/>
      <c r="E1053" s="57" t="s">
        <v>44</v>
      </c>
      <c r="F1053" s="58" t="str">
        <f>IF(D1051&lt;&gt;"", VLOOKUP(D1051,'Base de Datos'!$A$2:$D1268,4,FALSE()),"")</f>
        <v/>
      </c>
      <c r="G1053" s="205"/>
      <c r="H1053" s="208"/>
      <c r="I1053" s="57" t="s">
        <v>44</v>
      </c>
      <c r="J1053" s="58" t="str">
        <f>IF(H1051&lt;&gt;"", VLOOKUP(H1051,'Base de Datos'!$A$2:$D1268,4,FALSE()),"")</f>
        <v/>
      </c>
      <c r="K1053" s="205"/>
      <c r="L1053" s="208"/>
      <c r="M1053" s="57" t="s">
        <v>44</v>
      </c>
      <c r="N1053" s="58" t="str">
        <f>IF(L1051&lt;&gt;"", VLOOKUP(L1051,'Base de Datos'!$A$2:$D1268,4,FALSE()),"")</f>
        <v/>
      </c>
      <c r="O1053" s="43"/>
      <c r="P1053" s="1"/>
      <c r="Q1053" s="44"/>
      <c r="R1053" s="15"/>
      <c r="S1053" s="229"/>
      <c r="T1053" s="230"/>
      <c r="U1053" s="59"/>
      <c r="V1053" s="47"/>
      <c r="W1053" s="229"/>
      <c r="X1053" s="230"/>
      <c r="Y1053" s="59"/>
      <c r="Z1053" s="47"/>
      <c r="AA1053" s="229"/>
      <c r="AB1053" s="230"/>
      <c r="AC1053" s="59"/>
      <c r="AD1053" s="48"/>
      <c r="AE1053" s="181"/>
      <c r="AF1053" s="181"/>
      <c r="AG1053" s="181"/>
      <c r="AH1053" s="181"/>
      <c r="AI1053" s="181"/>
      <c r="AJ1053" s="181"/>
      <c r="AK1053" s="181"/>
      <c r="AL1053" s="181"/>
      <c r="AM1053" s="48"/>
      <c r="AN1053" s="53">
        <f>A1049</f>
        <v>46352</v>
      </c>
      <c r="AO1053" s="54" t="str">
        <f>C1050</f>
        <v>Consultorio N° 1</v>
      </c>
      <c r="AP1053" s="55">
        <f t="shared" ref="AP1053:AQ1053" si="712">C1059</f>
        <v>0</v>
      </c>
      <c r="AQ1053" s="55">
        <f t="shared" si="712"/>
        <v>0</v>
      </c>
      <c r="AR1053" s="64">
        <f>U1059</f>
        <v>0</v>
      </c>
      <c r="AS1053" s="55">
        <f>S1059</f>
        <v>0</v>
      </c>
      <c r="AT1053" s="55">
        <f>S1060</f>
        <v>0</v>
      </c>
      <c r="AU1053" s="55">
        <f>U1060</f>
        <v>0</v>
      </c>
      <c r="AV1053" s="55">
        <f>S1061</f>
        <v>0</v>
      </c>
      <c r="AW1053" s="55">
        <f>U1061</f>
        <v>0</v>
      </c>
      <c r="AX1053" s="55">
        <f>U1062</f>
        <v>0</v>
      </c>
      <c r="AY1053" s="55">
        <f>F1062</f>
        <v>0</v>
      </c>
      <c r="AZ1053" s="56"/>
      <c r="BA1053" s="56"/>
      <c r="BB1053" s="56"/>
      <c r="BC1053" s="56"/>
      <c r="BD1053" s="56"/>
      <c r="BE1053" s="56"/>
      <c r="BF1053" s="56"/>
      <c r="BG1053" s="56"/>
      <c r="BH1053" s="56"/>
      <c r="BI1053" s="56"/>
      <c r="BJ1053" s="56"/>
      <c r="BK1053" s="56"/>
      <c r="BL1053" s="56"/>
      <c r="BM1053" s="56"/>
      <c r="BN1053" s="56"/>
    </row>
    <row r="1054" spans="1:66" ht="11.25" customHeight="1">
      <c r="A1054" s="221"/>
      <c r="B1054" s="38"/>
      <c r="C1054" s="206"/>
      <c r="D1054" s="209"/>
      <c r="E1054" s="85" t="s">
        <v>46</v>
      </c>
      <c r="F1054" s="86"/>
      <c r="G1054" s="206"/>
      <c r="H1054" s="209"/>
      <c r="I1054" s="87" t="s">
        <v>46</v>
      </c>
      <c r="J1054" s="88"/>
      <c r="K1054" s="206"/>
      <c r="L1054" s="209"/>
      <c r="M1054" s="87" t="s">
        <v>46</v>
      </c>
      <c r="N1054" s="88"/>
      <c r="O1054" s="43"/>
      <c r="P1054" s="1"/>
      <c r="Q1054" s="44"/>
      <c r="R1054" s="15"/>
      <c r="S1054" s="227" t="str">
        <f>IF(OR(S1051="Empleado",S1051="Familiar"),"Nombre del Empleado","N° Factura")</f>
        <v>N° Factura</v>
      </c>
      <c r="T1054" s="228"/>
      <c r="U1054" s="89"/>
      <c r="V1054" s="47"/>
      <c r="W1054" s="227" t="str">
        <f>IF(OR(W1051="Empleado",W1051="Familiar"),"Nombre del Empleado","N° Factura")</f>
        <v>N° Factura</v>
      </c>
      <c r="X1054" s="228"/>
      <c r="Y1054" s="89"/>
      <c r="Z1054" s="47"/>
      <c r="AA1054" s="227" t="str">
        <f>IF(OR(AA1051="Empleado",AA1051="Familiar"),"Nombre del Empleado","N° Factura")</f>
        <v>N° Factura</v>
      </c>
      <c r="AB1054" s="228"/>
      <c r="AC1054" s="89"/>
      <c r="AD1054" s="48"/>
      <c r="AE1054" s="181"/>
      <c r="AF1054" s="181"/>
      <c r="AG1054" s="181"/>
      <c r="AH1054" s="181"/>
      <c r="AI1054" s="181"/>
      <c r="AJ1054" s="181"/>
      <c r="AK1054" s="181"/>
      <c r="AL1054" s="181"/>
      <c r="AM1054" s="48"/>
      <c r="AN1054" s="53">
        <f>A1049</f>
        <v>46352</v>
      </c>
      <c r="AO1054" s="54" t="str">
        <f>C1050</f>
        <v>Consultorio N° 1</v>
      </c>
      <c r="AP1054" s="55">
        <f t="shared" ref="AP1054:AQ1054" si="713">C1063</f>
        <v>0</v>
      </c>
      <c r="AQ1054" s="55">
        <f t="shared" si="713"/>
        <v>0</v>
      </c>
      <c r="AR1054" s="64">
        <f>U1063</f>
        <v>0</v>
      </c>
      <c r="AS1054" s="55">
        <f>S1063</f>
        <v>0</v>
      </c>
      <c r="AT1054" s="55">
        <f>S1064</f>
        <v>0</v>
      </c>
      <c r="AU1054" s="64">
        <f>U1064</f>
        <v>0</v>
      </c>
      <c r="AV1054" s="55">
        <f>S1065</f>
        <v>0</v>
      </c>
      <c r="AW1054" s="55">
        <f>U1065</f>
        <v>0</v>
      </c>
      <c r="AX1054" s="55">
        <f>U1066</f>
        <v>0</v>
      </c>
      <c r="AY1054" s="55">
        <f>F1066</f>
        <v>0</v>
      </c>
      <c r="AZ1054" s="56"/>
      <c r="BA1054" s="56"/>
      <c r="BB1054" s="56"/>
      <c r="BC1054" s="56"/>
      <c r="BD1054" s="56"/>
      <c r="BE1054" s="56"/>
      <c r="BF1054" s="56"/>
      <c r="BG1054" s="56"/>
      <c r="BH1054" s="56"/>
      <c r="BI1054" s="56"/>
      <c r="BJ1054" s="56"/>
      <c r="BK1054" s="56"/>
      <c r="BL1054" s="56"/>
      <c r="BM1054" s="56"/>
      <c r="BN1054" s="56"/>
    </row>
    <row r="1055" spans="1:66" ht="11.25" customHeight="1">
      <c r="A1055" s="222">
        <f>A1051+$Q$13/1440</f>
        <v>0.375</v>
      </c>
      <c r="B1055" s="38"/>
      <c r="C1055" s="204"/>
      <c r="D1055" s="207"/>
      <c r="E1055" s="40" t="s">
        <v>36</v>
      </c>
      <c r="F1055" s="42" t="str">
        <f>IF(D1055&lt;&gt;"", VLOOKUP(D1055,'Base de Datos'!$A$2:$D1268,2,FALSE()),"")</f>
        <v/>
      </c>
      <c r="G1055" s="204"/>
      <c r="H1055" s="216"/>
      <c r="I1055" s="40" t="s">
        <v>36</v>
      </c>
      <c r="J1055" s="42" t="str">
        <f>IF(H1055&lt;&gt;"", VLOOKUP(H1055,'Base de Datos'!$A$2:$D1268,2,FALSE()),"")</f>
        <v/>
      </c>
      <c r="K1055" s="204"/>
      <c r="L1055" s="216"/>
      <c r="M1055" s="40" t="s">
        <v>36</v>
      </c>
      <c r="N1055" s="42" t="str">
        <f>IF(L1055&lt;&gt;"", VLOOKUP(L1055,'Base de Datos'!$A$2:$D1268,2,FALSE()),"")</f>
        <v/>
      </c>
      <c r="O1055" s="262" t="s">
        <v>32</v>
      </c>
      <c r="P1055" s="242"/>
      <c r="Q1055" s="263">
        <f ca="1">$N$2</f>
        <v>888.89089999999999</v>
      </c>
      <c r="R1055" s="15"/>
      <c r="S1055" s="45"/>
      <c r="T1055" s="45" t="s">
        <v>37</v>
      </c>
      <c r="U1055" s="103"/>
      <c r="V1055" s="47"/>
      <c r="W1055" s="45"/>
      <c r="X1055" s="45" t="s">
        <v>37</v>
      </c>
      <c r="Y1055" s="46"/>
      <c r="Z1055" s="47"/>
      <c r="AA1055" s="45"/>
      <c r="AB1055" s="45" t="s">
        <v>37</v>
      </c>
      <c r="AC1055" s="46"/>
      <c r="AD1055" s="48"/>
      <c r="AE1055" s="181"/>
      <c r="AF1055" s="181"/>
      <c r="AG1055" s="181"/>
      <c r="AH1055" s="181"/>
      <c r="AI1055" s="181"/>
      <c r="AJ1055" s="181"/>
      <c r="AK1055" s="181"/>
      <c r="AL1055" s="181"/>
      <c r="AM1055" s="48"/>
      <c r="AN1055" s="53">
        <f>A1049</f>
        <v>46352</v>
      </c>
      <c r="AO1055" s="54" t="str">
        <f>C1050</f>
        <v>Consultorio N° 1</v>
      </c>
      <c r="AP1055" s="55">
        <f t="shared" ref="AP1055:AQ1055" si="714">C1067</f>
        <v>0</v>
      </c>
      <c r="AQ1055" s="55">
        <f t="shared" si="714"/>
        <v>0</v>
      </c>
      <c r="AR1055" s="64">
        <f>U1067</f>
        <v>0</v>
      </c>
      <c r="AS1055" s="55">
        <f>S1067</f>
        <v>0</v>
      </c>
      <c r="AT1055" s="55">
        <f>S1068</f>
        <v>0</v>
      </c>
      <c r="AU1055" s="55">
        <f>U1068</f>
        <v>0</v>
      </c>
      <c r="AV1055" s="55">
        <f>S1069</f>
        <v>0</v>
      </c>
      <c r="AW1055" s="55">
        <f>U1069</f>
        <v>0</v>
      </c>
      <c r="AX1055" s="55">
        <f>U1070</f>
        <v>0</v>
      </c>
      <c r="AY1055" s="55">
        <f>F1070</f>
        <v>0</v>
      </c>
      <c r="AZ1055" s="56"/>
      <c r="BA1055" s="56"/>
      <c r="BB1055" s="56"/>
      <c r="BC1055" s="56"/>
      <c r="BD1055" s="56"/>
      <c r="BE1055" s="56"/>
      <c r="BF1055" s="56"/>
      <c r="BG1055" s="56"/>
      <c r="BH1055" s="56"/>
      <c r="BI1055" s="56"/>
      <c r="BJ1055" s="56"/>
      <c r="BK1055" s="56"/>
      <c r="BL1055" s="56"/>
      <c r="BM1055" s="56"/>
      <c r="BN1055" s="56"/>
    </row>
    <row r="1056" spans="1:66" ht="11.25" customHeight="1">
      <c r="A1056" s="220"/>
      <c r="B1056" s="38"/>
      <c r="C1056" s="205"/>
      <c r="D1056" s="208"/>
      <c r="E1056" s="57" t="s">
        <v>42</v>
      </c>
      <c r="F1056" s="58" t="str">
        <f>IF(D1055&lt;&gt;"", VLOOKUP(D1055,'Base de Datos'!$A$2:$D1268,3,FALSE()),"")</f>
        <v/>
      </c>
      <c r="G1056" s="205"/>
      <c r="H1056" s="208"/>
      <c r="I1056" s="57" t="s">
        <v>42</v>
      </c>
      <c r="J1056" s="58" t="str">
        <f>IF(H1055&lt;&gt;"", VLOOKUP(H1055,'Base de Datos'!$A$2:$D1268,3,FALSE()),"")</f>
        <v/>
      </c>
      <c r="K1056" s="205"/>
      <c r="L1056" s="208"/>
      <c r="M1056" s="57" t="s">
        <v>42</v>
      </c>
      <c r="N1056" s="58" t="str">
        <f>IF(L1055&lt;&gt;"", VLOOKUP(L1055,'Base de Datos'!$A$2:$D1268,3,FALSE()),"")</f>
        <v/>
      </c>
      <c r="O1056" s="242"/>
      <c r="P1056" s="242"/>
      <c r="Q1056" s="264"/>
      <c r="R1056" s="15"/>
      <c r="S1056" s="229"/>
      <c r="T1056" s="230"/>
      <c r="U1056" s="59"/>
      <c r="V1056" s="47"/>
      <c r="W1056" s="229"/>
      <c r="X1056" s="230"/>
      <c r="Y1056" s="59"/>
      <c r="Z1056" s="47"/>
      <c r="AA1056" s="229"/>
      <c r="AB1056" s="230"/>
      <c r="AC1056" s="59"/>
      <c r="AD1056" s="48"/>
      <c r="AE1056" s="181"/>
      <c r="AF1056" s="181"/>
      <c r="AG1056" s="181"/>
      <c r="AH1056" s="181"/>
      <c r="AI1056" s="181"/>
      <c r="AJ1056" s="181"/>
      <c r="AK1056" s="181"/>
      <c r="AL1056" s="181"/>
      <c r="AM1056" s="48"/>
      <c r="AN1056" s="53">
        <f>A1049</f>
        <v>46352</v>
      </c>
      <c r="AO1056" s="54" t="str">
        <f>C1050</f>
        <v>Consultorio N° 1</v>
      </c>
      <c r="AP1056" s="55">
        <f t="shared" ref="AP1056:AQ1056" si="715">C1071</f>
        <v>0</v>
      </c>
      <c r="AQ1056" s="55">
        <f t="shared" si="715"/>
        <v>0</v>
      </c>
      <c r="AR1056" s="55">
        <f>U1071</f>
        <v>0</v>
      </c>
      <c r="AS1056" s="55">
        <f>S1071</f>
        <v>0</v>
      </c>
      <c r="AT1056" s="55">
        <f>S1072</f>
        <v>0</v>
      </c>
      <c r="AU1056" s="55">
        <f>U1072</f>
        <v>0</v>
      </c>
      <c r="AV1056" s="55">
        <f>S1073</f>
        <v>0</v>
      </c>
      <c r="AW1056" s="55">
        <f>U1073</f>
        <v>0</v>
      </c>
      <c r="AX1056" s="55">
        <f>U1074</f>
        <v>0</v>
      </c>
      <c r="AY1056" s="55">
        <f>F1074</f>
        <v>0</v>
      </c>
      <c r="AZ1056" s="56"/>
      <c r="BA1056" s="56"/>
      <c r="BB1056" s="56"/>
      <c r="BC1056" s="56"/>
      <c r="BD1056" s="56"/>
      <c r="BE1056" s="56"/>
      <c r="BF1056" s="56"/>
      <c r="BG1056" s="56"/>
      <c r="BH1056" s="56"/>
      <c r="BI1056" s="56"/>
      <c r="BJ1056" s="56"/>
      <c r="BK1056" s="56"/>
      <c r="BL1056" s="56"/>
      <c r="BM1056" s="56"/>
      <c r="BN1056" s="56"/>
    </row>
    <row r="1057" spans="1:66" ht="11.25" customHeight="1">
      <c r="A1057" s="220"/>
      <c r="B1057" s="38"/>
      <c r="C1057" s="205"/>
      <c r="D1057" s="208"/>
      <c r="E1057" s="57" t="s">
        <v>44</v>
      </c>
      <c r="F1057" s="58" t="str">
        <f>IF(D1055&lt;&gt;"", VLOOKUP(D1055,'Base de Datos'!$A$2:$D1268,4,FALSE()),"")</f>
        <v/>
      </c>
      <c r="G1057" s="205"/>
      <c r="H1057" s="208"/>
      <c r="I1057" s="57" t="s">
        <v>44</v>
      </c>
      <c r="J1057" s="58" t="str">
        <f>IF(H1055&lt;&gt;"", VLOOKUP(H1055,'Base de Datos'!$A$2:$D1268,4,FALSE()),"")</f>
        <v/>
      </c>
      <c r="K1057" s="205"/>
      <c r="L1057" s="208"/>
      <c r="M1057" s="57" t="s">
        <v>44</v>
      </c>
      <c r="N1057" s="58" t="str">
        <f>IF(L1055&lt;&gt;"", VLOOKUP(L1055,'Base de Datos'!$A$2:$D1268,4,FALSE()),"")</f>
        <v/>
      </c>
      <c r="O1057" s="43"/>
      <c r="P1057" s="104" t="s">
        <v>50</v>
      </c>
      <c r="Q1057" s="110">
        <v>0.33333333333333331</v>
      </c>
      <c r="R1057" s="15"/>
      <c r="S1057" s="229"/>
      <c r="T1057" s="230"/>
      <c r="U1057" s="59"/>
      <c r="V1057" s="47"/>
      <c r="W1057" s="229"/>
      <c r="X1057" s="230"/>
      <c r="Y1057" s="59"/>
      <c r="Z1057" s="47"/>
      <c r="AA1057" s="229"/>
      <c r="AB1057" s="230"/>
      <c r="AC1057" s="59"/>
      <c r="AD1057" s="48"/>
      <c r="AE1057" s="181"/>
      <c r="AF1057" s="181"/>
      <c r="AG1057" s="181"/>
      <c r="AH1057" s="181"/>
      <c r="AI1057" s="181"/>
      <c r="AJ1057" s="181"/>
      <c r="AK1057" s="181"/>
      <c r="AL1057" s="181"/>
      <c r="AM1057" s="48"/>
      <c r="AN1057" s="53">
        <f>A1049</f>
        <v>46352</v>
      </c>
      <c r="AO1057" s="54" t="str">
        <f>C1050</f>
        <v>Consultorio N° 1</v>
      </c>
      <c r="AP1057" s="55">
        <f t="shared" ref="AP1057:AQ1057" si="716">C1075</f>
        <v>0</v>
      </c>
      <c r="AQ1057" s="55">
        <f t="shared" si="716"/>
        <v>0</v>
      </c>
      <c r="AR1057" s="55">
        <f>U1075</f>
        <v>0</v>
      </c>
      <c r="AS1057" s="55">
        <f>S1075</f>
        <v>0</v>
      </c>
      <c r="AT1057" s="55">
        <f>S1076</f>
        <v>0</v>
      </c>
      <c r="AU1057" s="55">
        <f>U1076</f>
        <v>0</v>
      </c>
      <c r="AV1057" s="55">
        <f>S1077</f>
        <v>0</v>
      </c>
      <c r="AW1057" s="55">
        <f>U1077</f>
        <v>0</v>
      </c>
      <c r="AX1057" s="55">
        <f>U1078</f>
        <v>0</v>
      </c>
      <c r="AY1057" s="55">
        <f>F1078</f>
        <v>0</v>
      </c>
      <c r="AZ1057" s="56"/>
      <c r="BA1057" s="56"/>
      <c r="BB1057" s="56"/>
      <c r="BC1057" s="56"/>
      <c r="BD1057" s="56"/>
      <c r="BE1057" s="56"/>
      <c r="BF1057" s="56"/>
      <c r="BG1057" s="56"/>
      <c r="BH1057" s="56"/>
      <c r="BI1057" s="56"/>
      <c r="BJ1057" s="56"/>
      <c r="BK1057" s="56"/>
      <c r="BL1057" s="56"/>
      <c r="BM1057" s="56"/>
      <c r="BN1057" s="56"/>
    </row>
    <row r="1058" spans="1:66" ht="11.25" customHeight="1">
      <c r="A1058" s="221"/>
      <c r="B1058" s="38"/>
      <c r="C1058" s="206"/>
      <c r="D1058" s="209"/>
      <c r="E1058" s="85" t="s">
        <v>46</v>
      </c>
      <c r="F1058" s="107"/>
      <c r="G1058" s="206"/>
      <c r="H1058" s="209"/>
      <c r="I1058" s="85" t="s">
        <v>46</v>
      </c>
      <c r="J1058" s="108"/>
      <c r="K1058" s="206"/>
      <c r="L1058" s="209"/>
      <c r="M1058" s="85" t="s">
        <v>46</v>
      </c>
      <c r="N1058" s="108"/>
      <c r="O1058" s="43"/>
      <c r="P1058" s="104" t="s">
        <v>54</v>
      </c>
      <c r="Q1058" s="109">
        <v>60</v>
      </c>
      <c r="R1058" s="15"/>
      <c r="S1058" s="227" t="str">
        <f>IF(OR(S1055="Empleado",S1055="Familiar"),"Nombre del Empleado","N° Factura")</f>
        <v>N° Factura</v>
      </c>
      <c r="T1058" s="228"/>
      <c r="U1058" s="89"/>
      <c r="V1058" s="47"/>
      <c r="W1058" s="227" t="str">
        <f>IF(OR(W1055="Empleado",W1055="Familiar"),"Nombre del Empleado","N° Factura")</f>
        <v>N° Factura</v>
      </c>
      <c r="X1058" s="228"/>
      <c r="Y1058" s="111"/>
      <c r="Z1058" s="47"/>
      <c r="AA1058" s="227" t="str">
        <f>IF(OR(AA1055="Empleado",AA1055="Familiar"),"Nombre del Empleado","N° Factura")</f>
        <v>N° Factura</v>
      </c>
      <c r="AB1058" s="228"/>
      <c r="AC1058" s="111"/>
      <c r="AD1058" s="48"/>
      <c r="AE1058" s="181"/>
      <c r="AF1058" s="181"/>
      <c r="AG1058" s="181"/>
      <c r="AH1058" s="181"/>
      <c r="AI1058" s="181"/>
      <c r="AJ1058" s="181"/>
      <c r="AK1058" s="181"/>
      <c r="AL1058" s="181"/>
      <c r="AM1058" s="48"/>
      <c r="AN1058" s="53">
        <f>A1049</f>
        <v>46352</v>
      </c>
      <c r="AO1058" s="54" t="str">
        <f>C1050</f>
        <v>Consultorio N° 1</v>
      </c>
      <c r="AP1058" s="55">
        <f t="shared" ref="AP1058:AQ1058" si="717">C1079</f>
        <v>0</v>
      </c>
      <c r="AQ1058" s="55">
        <f t="shared" si="717"/>
        <v>0</v>
      </c>
      <c r="AR1058" s="55">
        <f>U1079</f>
        <v>0</v>
      </c>
      <c r="AS1058" s="55">
        <f>S1079</f>
        <v>0</v>
      </c>
      <c r="AT1058" s="55">
        <f>S1080</f>
        <v>0</v>
      </c>
      <c r="AU1058" s="55">
        <f>U1080</f>
        <v>0</v>
      </c>
      <c r="AV1058" s="55">
        <f>S1081</f>
        <v>0</v>
      </c>
      <c r="AW1058" s="55">
        <f>U1081</f>
        <v>0</v>
      </c>
      <c r="AX1058" s="55">
        <f>U1082</f>
        <v>0</v>
      </c>
      <c r="AY1058" s="55">
        <f>F1082</f>
        <v>0</v>
      </c>
      <c r="AZ1058" s="56"/>
      <c r="BA1058" s="56"/>
      <c r="BB1058" s="56"/>
      <c r="BC1058" s="56"/>
      <c r="BD1058" s="56"/>
      <c r="BE1058" s="56"/>
      <c r="BF1058" s="56"/>
      <c r="BG1058" s="56"/>
      <c r="BH1058" s="56"/>
      <c r="BI1058" s="56"/>
      <c r="BJ1058" s="56"/>
      <c r="BK1058" s="56"/>
      <c r="BL1058" s="56"/>
      <c r="BM1058" s="56"/>
      <c r="BN1058" s="56"/>
    </row>
    <row r="1059" spans="1:66" ht="11.25" customHeight="1">
      <c r="A1059" s="222">
        <f>A1055+$Q$13/1440</f>
        <v>0.41666666666666669</v>
      </c>
      <c r="B1059" s="38"/>
      <c r="C1059" s="204"/>
      <c r="D1059" s="207"/>
      <c r="E1059" s="40" t="s">
        <v>36</v>
      </c>
      <c r="F1059" s="42" t="str">
        <f>IF(D1059&lt;&gt;"", VLOOKUP(D1059,'Base de Datos'!$A$2:$D1268,2,FALSE()),"")</f>
        <v/>
      </c>
      <c r="G1059" s="218"/>
      <c r="H1059" s="217"/>
      <c r="I1059" s="118" t="s">
        <v>36</v>
      </c>
      <c r="J1059" s="42" t="str">
        <f>IF(H1059&lt;&gt;"", VLOOKUP(H1059,'Base de Datos'!$A$2:$D1268,2,FALSE()),"")</f>
        <v/>
      </c>
      <c r="K1059" s="218"/>
      <c r="L1059" s="217"/>
      <c r="M1059" s="118" t="s">
        <v>36</v>
      </c>
      <c r="N1059" s="42" t="str">
        <f>IF(L1059&lt;&gt;"", VLOOKUP(L1059,'Base de Datos'!$A$2:$D1268,2,FALSE()),"")</f>
        <v/>
      </c>
      <c r="O1059" s="43"/>
      <c r="P1059" s="1"/>
      <c r="Q1059" s="1"/>
      <c r="R1059" s="15"/>
      <c r="S1059" s="45"/>
      <c r="T1059" s="45" t="s">
        <v>37</v>
      </c>
      <c r="U1059" s="46"/>
      <c r="V1059" s="47"/>
      <c r="W1059" s="45"/>
      <c r="X1059" s="45" t="s">
        <v>37</v>
      </c>
      <c r="Y1059" s="46"/>
      <c r="Z1059" s="47"/>
      <c r="AA1059" s="45"/>
      <c r="AB1059" s="45" t="s">
        <v>37</v>
      </c>
      <c r="AC1059" s="46"/>
      <c r="AD1059" s="48"/>
      <c r="AE1059" s="181"/>
      <c r="AF1059" s="181"/>
      <c r="AG1059" s="181"/>
      <c r="AH1059" s="181"/>
      <c r="AI1059" s="181"/>
      <c r="AJ1059" s="181"/>
      <c r="AK1059" s="181"/>
      <c r="AL1059" s="181"/>
      <c r="AM1059" s="48"/>
      <c r="AN1059" s="53">
        <f>A1049</f>
        <v>46352</v>
      </c>
      <c r="AO1059" s="54" t="str">
        <f>C1050</f>
        <v>Consultorio N° 1</v>
      </c>
      <c r="AP1059" s="55">
        <f t="shared" ref="AP1059:AQ1059" si="718">C1083</f>
        <v>0</v>
      </c>
      <c r="AQ1059" s="55">
        <f t="shared" si="718"/>
        <v>0</v>
      </c>
      <c r="AR1059" s="55">
        <f>U1083</f>
        <v>0</v>
      </c>
      <c r="AS1059" s="55">
        <f>S1083</f>
        <v>0</v>
      </c>
      <c r="AT1059" s="55">
        <f>S1084</f>
        <v>0</v>
      </c>
      <c r="AU1059" s="55">
        <f>U1084</f>
        <v>0</v>
      </c>
      <c r="AV1059" s="55">
        <f>S1085</f>
        <v>0</v>
      </c>
      <c r="AW1059" s="55">
        <f>U1085</f>
        <v>0</v>
      </c>
      <c r="AX1059" s="55">
        <f>U1086</f>
        <v>0</v>
      </c>
      <c r="AY1059" s="55">
        <f>F1086</f>
        <v>0</v>
      </c>
      <c r="AZ1059" s="56"/>
      <c r="BA1059" s="56"/>
      <c r="BB1059" s="56"/>
      <c r="BC1059" s="56"/>
      <c r="BD1059" s="56"/>
      <c r="BE1059" s="56"/>
      <c r="BF1059" s="56"/>
      <c r="BG1059" s="56"/>
      <c r="BH1059" s="56"/>
      <c r="BI1059" s="56"/>
      <c r="BJ1059" s="56"/>
      <c r="BK1059" s="56"/>
      <c r="BL1059" s="56"/>
      <c r="BM1059" s="56"/>
      <c r="BN1059" s="56"/>
    </row>
    <row r="1060" spans="1:66" ht="11.25" customHeight="1">
      <c r="A1060" s="220"/>
      <c r="B1060" s="38"/>
      <c r="C1060" s="205"/>
      <c r="D1060" s="208"/>
      <c r="E1060" s="57" t="s">
        <v>42</v>
      </c>
      <c r="F1060" s="58" t="str">
        <f>IF(D1059&lt;&gt;"", VLOOKUP(D1059,'Base de Datos'!$A$2:$D1268,3,FALSE()),"")</f>
        <v/>
      </c>
      <c r="G1060" s="205"/>
      <c r="H1060" s="208"/>
      <c r="I1060" s="57" t="s">
        <v>42</v>
      </c>
      <c r="J1060" s="58" t="str">
        <f>IF(H1059&lt;&gt;"", VLOOKUP(H1059,'Base de Datos'!$A$2:$D1268,3,FALSE()),"")</f>
        <v/>
      </c>
      <c r="K1060" s="205"/>
      <c r="L1060" s="208"/>
      <c r="M1060" s="57" t="s">
        <v>42</v>
      </c>
      <c r="N1060" s="58" t="str">
        <f>IF(L1059&lt;&gt;"", VLOOKUP(L1059,'Base de Datos'!$A$2:$D1268,3,FALSE()),"")</f>
        <v/>
      </c>
      <c r="O1060" s="43"/>
      <c r="P1060" s="119" t="s">
        <v>58</v>
      </c>
      <c r="Q1060" s="44"/>
      <c r="R1060" s="15"/>
      <c r="S1060" s="229"/>
      <c r="T1060" s="230"/>
      <c r="U1060" s="59"/>
      <c r="V1060" s="47"/>
      <c r="W1060" s="229"/>
      <c r="X1060" s="230"/>
      <c r="Y1060" s="59"/>
      <c r="Z1060" s="47"/>
      <c r="AA1060" s="229"/>
      <c r="AB1060" s="230"/>
      <c r="AC1060" s="59"/>
      <c r="AD1060" s="48"/>
      <c r="AE1060" s="181"/>
      <c r="AF1060" s="181"/>
      <c r="AG1060" s="181"/>
      <c r="AH1060" s="181"/>
      <c r="AI1060" s="181"/>
      <c r="AJ1060" s="181"/>
      <c r="AK1060" s="181"/>
      <c r="AL1060" s="181"/>
      <c r="AM1060" s="48"/>
      <c r="AN1060" s="53">
        <f>A1049</f>
        <v>46352</v>
      </c>
      <c r="AO1060" s="54" t="str">
        <f>C1050</f>
        <v>Consultorio N° 1</v>
      </c>
      <c r="AP1060" s="55">
        <f t="shared" ref="AP1060:AQ1060" si="719">C1087</f>
        <v>0</v>
      </c>
      <c r="AQ1060" s="55">
        <f t="shared" si="719"/>
        <v>0</v>
      </c>
      <c r="AR1060" s="55">
        <f>U1087</f>
        <v>0</v>
      </c>
      <c r="AS1060" s="55">
        <f>S1087</f>
        <v>0</v>
      </c>
      <c r="AT1060" s="55">
        <f>S1088</f>
        <v>0</v>
      </c>
      <c r="AU1060" s="55">
        <f>U1088</f>
        <v>0</v>
      </c>
      <c r="AV1060" s="55">
        <f>S1089</f>
        <v>0</v>
      </c>
      <c r="AW1060" s="55">
        <f>U1089</f>
        <v>0</v>
      </c>
      <c r="AX1060" s="55">
        <f>U1090</f>
        <v>0</v>
      </c>
      <c r="AY1060" s="55">
        <f>F1090</f>
        <v>0</v>
      </c>
      <c r="AZ1060" s="56"/>
      <c r="BA1060" s="56"/>
      <c r="BB1060" s="56"/>
      <c r="BC1060" s="56"/>
      <c r="BD1060" s="56"/>
      <c r="BE1060" s="56"/>
      <c r="BF1060" s="56"/>
      <c r="BG1060" s="56"/>
      <c r="BH1060" s="56"/>
      <c r="BI1060" s="56"/>
      <c r="BJ1060" s="56"/>
      <c r="BK1060" s="56"/>
      <c r="BL1060" s="56"/>
      <c r="BM1060" s="56"/>
      <c r="BN1060" s="56"/>
    </row>
    <row r="1061" spans="1:66" ht="11.25" customHeight="1">
      <c r="A1061" s="220"/>
      <c r="B1061" s="38"/>
      <c r="C1061" s="205"/>
      <c r="D1061" s="208"/>
      <c r="E1061" s="57" t="s">
        <v>44</v>
      </c>
      <c r="F1061" s="58" t="str">
        <f>IF(D1059&lt;&gt;"", VLOOKUP(D1059,'Base de Datos'!$A$2:$D1268,4,FALSE()),"")</f>
        <v/>
      </c>
      <c r="G1061" s="205"/>
      <c r="H1061" s="208"/>
      <c r="I1061" s="57" t="s">
        <v>44</v>
      </c>
      <c r="J1061" s="58" t="str">
        <f>IF(H1059&lt;&gt;"", VLOOKUP(H1059,'Base de Datos'!$A$2:$D1268,4,FALSE()),"")</f>
        <v/>
      </c>
      <c r="K1061" s="205"/>
      <c r="L1061" s="208"/>
      <c r="M1061" s="57" t="s">
        <v>44</v>
      </c>
      <c r="N1061" s="58" t="str">
        <f>IF(L1059&lt;&gt;"", VLOOKUP(L1059,'Base de Datos'!$A$2:$D1268,4,FALSE()),"")</f>
        <v/>
      </c>
      <c r="O1061" s="43"/>
      <c r="P1061" s="120" t="s">
        <v>61</v>
      </c>
      <c r="Q1061" s="121" t="s">
        <v>62</v>
      </c>
      <c r="R1061" s="15"/>
      <c r="S1061" s="229"/>
      <c r="T1061" s="230"/>
      <c r="U1061" s="59"/>
      <c r="V1061" s="47"/>
      <c r="W1061" s="229"/>
      <c r="X1061" s="230"/>
      <c r="Y1061" s="59"/>
      <c r="Z1061" s="47"/>
      <c r="AA1061" s="229"/>
      <c r="AB1061" s="230"/>
      <c r="AC1061" s="59"/>
      <c r="AD1061" s="48"/>
      <c r="AE1061" s="181"/>
      <c r="AF1061" s="181"/>
      <c r="AG1061" s="181"/>
      <c r="AH1061" s="181"/>
      <c r="AI1061" s="181"/>
      <c r="AJ1061" s="181"/>
      <c r="AK1061" s="181"/>
      <c r="AL1061" s="181"/>
      <c r="AM1061" s="48"/>
      <c r="AN1061" s="53">
        <f>A1049</f>
        <v>46352</v>
      </c>
      <c r="AO1061" s="54" t="s">
        <v>17</v>
      </c>
      <c r="AP1061" s="55">
        <f t="shared" ref="AP1061:AQ1061" si="720">C1091</f>
        <v>0</v>
      </c>
      <c r="AQ1061" s="55">
        <f t="shared" si="720"/>
        <v>0</v>
      </c>
      <c r="AR1061" s="55">
        <f>U1091</f>
        <v>0</v>
      </c>
      <c r="AS1061" s="55">
        <f>S1091</f>
        <v>0</v>
      </c>
      <c r="AT1061" s="55">
        <f>S1092</f>
        <v>0</v>
      </c>
      <c r="AU1061" s="55">
        <f>U1092</f>
        <v>0</v>
      </c>
      <c r="AV1061" s="55">
        <f>S1093</f>
        <v>0</v>
      </c>
      <c r="AW1061" s="55">
        <f>U1093</f>
        <v>0</v>
      </c>
      <c r="AX1061" s="55">
        <f>U1094</f>
        <v>0</v>
      </c>
      <c r="AY1061" s="55">
        <f>F1094</f>
        <v>0</v>
      </c>
      <c r="AZ1061" s="56"/>
      <c r="BA1061" s="56"/>
      <c r="BB1061" s="56"/>
      <c r="BC1061" s="56"/>
      <c r="BD1061" s="56"/>
      <c r="BE1061" s="56"/>
      <c r="BF1061" s="56"/>
      <c r="BG1061" s="56"/>
      <c r="BH1061" s="56"/>
      <c r="BI1061" s="56"/>
      <c r="BJ1061" s="56"/>
      <c r="BK1061" s="56"/>
      <c r="BL1061" s="56"/>
      <c r="BM1061" s="56"/>
      <c r="BN1061" s="56"/>
    </row>
    <row r="1062" spans="1:66" ht="11.25" customHeight="1">
      <c r="A1062" s="221"/>
      <c r="B1062" s="38"/>
      <c r="C1062" s="206"/>
      <c r="D1062" s="209"/>
      <c r="E1062" s="85" t="s">
        <v>46</v>
      </c>
      <c r="F1062" s="86"/>
      <c r="G1062" s="206"/>
      <c r="H1062" s="209"/>
      <c r="I1062" s="85" t="s">
        <v>46</v>
      </c>
      <c r="J1062" s="108"/>
      <c r="K1062" s="206"/>
      <c r="L1062" s="209"/>
      <c r="M1062" s="85" t="s">
        <v>46</v>
      </c>
      <c r="N1062" s="108"/>
      <c r="O1062" s="43"/>
      <c r="P1062" s="123" t="s">
        <v>64</v>
      </c>
      <c r="Q1062" s="124" t="s">
        <v>65</v>
      </c>
      <c r="R1062" s="15"/>
      <c r="S1062" s="227" t="str">
        <f>IF(OR(S1059="Empleado",S1059="Familiar"),"Nombre del Empleado","N° Factura")</f>
        <v>N° Factura</v>
      </c>
      <c r="T1062" s="228"/>
      <c r="U1062" s="89"/>
      <c r="V1062" s="47"/>
      <c r="W1062" s="227" t="str">
        <f>IF(OR(W1059="Empleado",W1059="Familiar"),"Nombre del Empleado","N° Factura")</f>
        <v>N° Factura</v>
      </c>
      <c r="X1062" s="228"/>
      <c r="Y1062" s="89"/>
      <c r="Z1062" s="47"/>
      <c r="AA1062" s="227" t="str">
        <f>IF(OR(AA1059="Empleado",AA1059="Familiar"),"Nombre del Empleado","N° Factura")</f>
        <v>N° Factura</v>
      </c>
      <c r="AB1062" s="228"/>
      <c r="AC1062" s="89"/>
      <c r="AD1062" s="48"/>
      <c r="AE1062" s="181"/>
      <c r="AF1062" s="181"/>
      <c r="AG1062" s="181"/>
      <c r="AH1062" s="181"/>
      <c r="AI1062" s="181"/>
      <c r="AJ1062" s="181"/>
      <c r="AK1062" s="181"/>
      <c r="AL1062" s="181"/>
      <c r="AM1062" s="48"/>
      <c r="AN1062" s="53">
        <f>A1049</f>
        <v>46352</v>
      </c>
      <c r="AO1062" s="54" t="s">
        <v>17</v>
      </c>
      <c r="AP1062" s="55">
        <f t="shared" ref="AP1062:AQ1062" si="721">C1095</f>
        <v>0</v>
      </c>
      <c r="AQ1062" s="55">
        <f t="shared" si="721"/>
        <v>0</v>
      </c>
      <c r="AR1062" s="55">
        <f>U1095</f>
        <v>0</v>
      </c>
      <c r="AS1062" s="55">
        <f>S1095</f>
        <v>0</v>
      </c>
      <c r="AT1062" s="55">
        <f>S1096</f>
        <v>0</v>
      </c>
      <c r="AU1062" s="55">
        <f>U1096</f>
        <v>0</v>
      </c>
      <c r="AV1062" s="55">
        <f>S1097</f>
        <v>0</v>
      </c>
      <c r="AW1062" s="55">
        <f>U1097</f>
        <v>0</v>
      </c>
      <c r="AX1062" s="55">
        <f>U1098</f>
        <v>0</v>
      </c>
      <c r="AY1062" s="55">
        <f>F1098</f>
        <v>0</v>
      </c>
      <c r="AZ1062" s="56"/>
      <c r="BA1062" s="56"/>
      <c r="BB1062" s="56"/>
      <c r="BC1062" s="56"/>
      <c r="BD1062" s="56"/>
      <c r="BE1062" s="56"/>
      <c r="BF1062" s="56"/>
      <c r="BG1062" s="56"/>
      <c r="BH1062" s="56"/>
      <c r="BI1062" s="56"/>
      <c r="BJ1062" s="56"/>
      <c r="BK1062" s="56"/>
      <c r="BL1062" s="56"/>
      <c r="BM1062" s="56"/>
      <c r="BN1062" s="56"/>
    </row>
    <row r="1063" spans="1:66" ht="11.25" customHeight="1">
      <c r="A1063" s="222">
        <f>A1059+$Q$13/1440</f>
        <v>0.45833333333333337</v>
      </c>
      <c r="B1063" s="38"/>
      <c r="C1063" s="204"/>
      <c r="D1063" s="207"/>
      <c r="E1063" s="40" t="s">
        <v>36</v>
      </c>
      <c r="F1063" s="42" t="str">
        <f>IF(D1063&lt;&gt;"", VLOOKUP(D1063,'Base de Datos'!$A$2:$D1268,2,FALSE()),"")</f>
        <v/>
      </c>
      <c r="G1063" s="204"/>
      <c r="H1063" s="216"/>
      <c r="I1063" s="40" t="s">
        <v>36</v>
      </c>
      <c r="J1063" s="42" t="str">
        <f>IF(H1063&lt;&gt;"", VLOOKUP(H1063,'Base de Datos'!$A$2:$D1268,2,FALSE()),"")</f>
        <v/>
      </c>
      <c r="K1063" s="204"/>
      <c r="L1063" s="216"/>
      <c r="M1063" s="40" t="s">
        <v>36</v>
      </c>
      <c r="N1063" s="42" t="str">
        <f>IF(L1063&lt;&gt;"", VLOOKUP(L1063,'Base de Datos'!$A$2:$D1268,2,FALSE()),"")</f>
        <v/>
      </c>
      <c r="O1063" s="43"/>
      <c r="P1063" s="127" t="s">
        <v>67</v>
      </c>
      <c r="Q1063" s="128" t="s">
        <v>68</v>
      </c>
      <c r="R1063" s="15"/>
      <c r="S1063" s="45"/>
      <c r="T1063" s="45" t="s">
        <v>37</v>
      </c>
      <c r="U1063" s="46"/>
      <c r="V1063" s="47"/>
      <c r="W1063" s="45"/>
      <c r="X1063" s="45" t="s">
        <v>37</v>
      </c>
      <c r="Y1063" s="46"/>
      <c r="Z1063" s="47"/>
      <c r="AA1063" s="45"/>
      <c r="AB1063" s="45" t="s">
        <v>37</v>
      </c>
      <c r="AC1063" s="46"/>
      <c r="AD1063" s="48"/>
      <c r="AE1063" s="181"/>
      <c r="AF1063" s="181"/>
      <c r="AG1063" s="181"/>
      <c r="AH1063" s="181"/>
      <c r="AI1063" s="181"/>
      <c r="AJ1063" s="181"/>
      <c r="AK1063" s="181"/>
      <c r="AL1063" s="181"/>
      <c r="AM1063" s="48"/>
      <c r="AN1063" s="53">
        <f>A1049</f>
        <v>46352</v>
      </c>
      <c r="AO1063" s="54" t="s">
        <v>17</v>
      </c>
      <c r="AP1063" s="55">
        <f t="shared" ref="AP1063:AQ1063" si="722">C1099</f>
        <v>0</v>
      </c>
      <c r="AQ1063" s="55">
        <f t="shared" si="722"/>
        <v>0</v>
      </c>
      <c r="AR1063" s="55">
        <f>U1099</f>
        <v>0</v>
      </c>
      <c r="AS1063" s="55">
        <f>S1099</f>
        <v>0</v>
      </c>
      <c r="AT1063" s="55">
        <f>S1100</f>
        <v>0</v>
      </c>
      <c r="AU1063" s="55">
        <f>U1100</f>
        <v>0</v>
      </c>
      <c r="AV1063" s="55">
        <f>S1101</f>
        <v>0</v>
      </c>
      <c r="AW1063" s="55">
        <f>U1101</f>
        <v>0</v>
      </c>
      <c r="AX1063" s="55">
        <f>U1102</f>
        <v>0</v>
      </c>
      <c r="AY1063" s="55">
        <f>F1102</f>
        <v>0</v>
      </c>
      <c r="AZ1063" s="56"/>
      <c r="BA1063" s="56"/>
      <c r="BB1063" s="56"/>
      <c r="BC1063" s="56"/>
      <c r="BD1063" s="56"/>
      <c r="BE1063" s="56"/>
      <c r="BF1063" s="56"/>
      <c r="BG1063" s="56"/>
      <c r="BH1063" s="56"/>
      <c r="BI1063" s="56"/>
      <c r="BJ1063" s="56"/>
      <c r="BK1063" s="56"/>
      <c r="BL1063" s="56"/>
      <c r="BM1063" s="56"/>
      <c r="BN1063" s="56"/>
    </row>
    <row r="1064" spans="1:66" ht="11.25" customHeight="1">
      <c r="A1064" s="220"/>
      <c r="B1064" s="38"/>
      <c r="C1064" s="205"/>
      <c r="D1064" s="208"/>
      <c r="E1064" s="57" t="s">
        <v>42</v>
      </c>
      <c r="F1064" s="58" t="str">
        <f>IF(D1063&lt;&gt;"", VLOOKUP(D1063,'Base de Datos'!$A$2:$D1268,3,FALSE()),"")</f>
        <v/>
      </c>
      <c r="G1064" s="205"/>
      <c r="H1064" s="208"/>
      <c r="I1064" s="57" t="s">
        <v>42</v>
      </c>
      <c r="J1064" s="58" t="str">
        <f>IF(H1063&lt;&gt;"", VLOOKUP(H1063,'Base de Datos'!$A$2:$D1268,3,FALSE()),"")</f>
        <v/>
      </c>
      <c r="K1064" s="205"/>
      <c r="L1064" s="208"/>
      <c r="M1064" s="57" t="s">
        <v>42</v>
      </c>
      <c r="N1064" s="58" t="str">
        <f>IF(L1063&lt;&gt;"", VLOOKUP(L1063,'Base de Datos'!$A$2:$D1268,3,FALSE()),"")</f>
        <v/>
      </c>
      <c r="O1064" s="43"/>
      <c r="P1064" s="130" t="s">
        <v>70</v>
      </c>
      <c r="Q1064" s="131" t="s">
        <v>71</v>
      </c>
      <c r="R1064" s="15"/>
      <c r="S1064" s="229"/>
      <c r="T1064" s="230"/>
      <c r="U1064" s="59"/>
      <c r="V1064" s="47"/>
      <c r="W1064" s="229"/>
      <c r="X1064" s="230"/>
      <c r="Y1064" s="59"/>
      <c r="Z1064" s="47"/>
      <c r="AA1064" s="229"/>
      <c r="AB1064" s="230"/>
      <c r="AC1064" s="59"/>
      <c r="AD1064" s="48"/>
      <c r="AE1064" s="181"/>
      <c r="AF1064" s="181"/>
      <c r="AG1064" s="181"/>
      <c r="AH1064" s="181"/>
      <c r="AI1064" s="181"/>
      <c r="AJ1064" s="181"/>
      <c r="AK1064" s="181"/>
      <c r="AL1064" s="181"/>
      <c r="AM1064" s="48"/>
      <c r="AN1064" s="53">
        <f>A1049</f>
        <v>46352</v>
      </c>
      <c r="AO1064" s="54" t="str">
        <f>G1050</f>
        <v>Consultorio N° 2</v>
      </c>
      <c r="AP1064" s="55">
        <f t="shared" ref="AP1064:AQ1064" si="723">G1051</f>
        <v>0</v>
      </c>
      <c r="AQ1064" s="55">
        <f t="shared" si="723"/>
        <v>0</v>
      </c>
      <c r="AR1064" s="55">
        <f>Y1051</f>
        <v>0</v>
      </c>
      <c r="AS1064" s="55">
        <f>W1051</f>
        <v>0</v>
      </c>
      <c r="AT1064" s="55">
        <f>W1052</f>
        <v>0</v>
      </c>
      <c r="AU1064" s="55">
        <f>Y1052</f>
        <v>0</v>
      </c>
      <c r="AV1064" s="55">
        <f>W1053</f>
        <v>0</v>
      </c>
      <c r="AW1064" s="55">
        <f>Y1053</f>
        <v>0</v>
      </c>
      <c r="AX1064" s="55">
        <f>Y1054</f>
        <v>0</v>
      </c>
      <c r="AY1064" s="55">
        <f>J1054</f>
        <v>0</v>
      </c>
      <c r="AZ1064" s="56"/>
      <c r="BA1064" s="56"/>
      <c r="BB1064" s="56"/>
      <c r="BC1064" s="56"/>
      <c r="BD1064" s="56"/>
      <c r="BE1064" s="56"/>
      <c r="BF1064" s="56"/>
      <c r="BG1064" s="56"/>
      <c r="BH1064" s="56"/>
      <c r="BI1064" s="56"/>
      <c r="BJ1064" s="56"/>
      <c r="BK1064" s="56"/>
      <c r="BL1064" s="56"/>
      <c r="BM1064" s="56"/>
      <c r="BN1064" s="56"/>
    </row>
    <row r="1065" spans="1:66" ht="11.25" customHeight="1">
      <c r="A1065" s="220"/>
      <c r="B1065" s="38"/>
      <c r="C1065" s="205"/>
      <c r="D1065" s="208"/>
      <c r="E1065" s="57" t="s">
        <v>44</v>
      </c>
      <c r="F1065" s="58" t="str">
        <f>IF(D1063&lt;&gt;"", VLOOKUP(D1063,'Base de Datos'!$A$2:$D1268,4,FALSE()),"")</f>
        <v/>
      </c>
      <c r="G1065" s="205"/>
      <c r="H1065" s="208"/>
      <c r="I1065" s="57" t="s">
        <v>44</v>
      </c>
      <c r="J1065" s="58" t="str">
        <f>IF(H1063&lt;&gt;"", VLOOKUP(H1063,'Base de Datos'!$A$2:$D1268,4,FALSE()),"")</f>
        <v/>
      </c>
      <c r="K1065" s="205"/>
      <c r="L1065" s="208"/>
      <c r="M1065" s="57" t="s">
        <v>44</v>
      </c>
      <c r="N1065" s="58" t="str">
        <f>IF(L1063&lt;&gt;"", VLOOKUP(L1063,'Base de Datos'!$A$2:$D1268,4,FALSE()),"")</f>
        <v/>
      </c>
      <c r="O1065" s="43"/>
      <c r="P1065" s="132" t="s">
        <v>73</v>
      </c>
      <c r="Q1065" s="133" t="s">
        <v>74</v>
      </c>
      <c r="R1065" s="15"/>
      <c r="S1065" s="229"/>
      <c r="T1065" s="230"/>
      <c r="U1065" s="59"/>
      <c r="V1065" s="47"/>
      <c r="W1065" s="229"/>
      <c r="X1065" s="230"/>
      <c r="Y1065" s="59"/>
      <c r="Z1065" s="47"/>
      <c r="AA1065" s="229"/>
      <c r="AB1065" s="230"/>
      <c r="AC1065" s="59"/>
      <c r="AD1065" s="48"/>
      <c r="AE1065" s="181"/>
      <c r="AF1065" s="181"/>
      <c r="AG1065" s="181"/>
      <c r="AH1065" s="181"/>
      <c r="AI1065" s="181"/>
      <c r="AJ1065" s="181"/>
      <c r="AK1065" s="181"/>
      <c r="AL1065" s="181"/>
      <c r="AM1065" s="48"/>
      <c r="AN1065" s="53">
        <f>A1049</f>
        <v>46352</v>
      </c>
      <c r="AO1065" s="54" t="str">
        <f>G1050</f>
        <v>Consultorio N° 2</v>
      </c>
      <c r="AP1065" s="55">
        <f t="shared" ref="AP1065:AQ1065" si="724">G1055</f>
        <v>0</v>
      </c>
      <c r="AQ1065" s="55">
        <f t="shared" si="724"/>
        <v>0</v>
      </c>
      <c r="AR1065" s="55">
        <f>Y1055</f>
        <v>0</v>
      </c>
      <c r="AS1065" s="55">
        <f>W1055</f>
        <v>0</v>
      </c>
      <c r="AT1065" s="55">
        <f>W1056</f>
        <v>0</v>
      </c>
      <c r="AU1065" s="55">
        <f>Y1056</f>
        <v>0</v>
      </c>
      <c r="AV1065" s="55">
        <f>W1057</f>
        <v>0</v>
      </c>
      <c r="AW1065" s="55">
        <f>Y1057</f>
        <v>0</v>
      </c>
      <c r="AX1065" s="55">
        <f>Y1058</f>
        <v>0</v>
      </c>
      <c r="AY1065" s="55">
        <f>J1058</f>
        <v>0</v>
      </c>
      <c r="AZ1065" s="56"/>
      <c r="BA1065" s="56"/>
      <c r="BB1065" s="56"/>
      <c r="BC1065" s="56"/>
      <c r="BD1065" s="56"/>
      <c r="BE1065" s="56"/>
      <c r="BF1065" s="56"/>
      <c r="BG1065" s="56"/>
      <c r="BH1065" s="56"/>
      <c r="BI1065" s="56"/>
      <c r="BJ1065" s="56"/>
      <c r="BK1065" s="56"/>
      <c r="BL1065" s="56"/>
      <c r="BM1065" s="56"/>
      <c r="BN1065" s="56"/>
    </row>
    <row r="1066" spans="1:66" ht="11.25" customHeight="1">
      <c r="A1066" s="221"/>
      <c r="B1066" s="38"/>
      <c r="C1066" s="206"/>
      <c r="D1066" s="209"/>
      <c r="E1066" s="85" t="s">
        <v>46</v>
      </c>
      <c r="F1066" s="86"/>
      <c r="G1066" s="206"/>
      <c r="H1066" s="209"/>
      <c r="I1066" s="85" t="s">
        <v>46</v>
      </c>
      <c r="J1066" s="108"/>
      <c r="K1066" s="206"/>
      <c r="L1066" s="209"/>
      <c r="M1066" s="85" t="s">
        <v>46</v>
      </c>
      <c r="N1066" s="108"/>
      <c r="O1066" s="43"/>
      <c r="P1066" s="137" t="s">
        <v>52</v>
      </c>
      <c r="Q1066" s="138" t="s">
        <v>76</v>
      </c>
      <c r="R1066" s="15"/>
      <c r="S1066" s="227" t="str">
        <f>IF(OR(S1063="Empleado",S1063="Familiar"),"Nombre del Empleado","N° Factura")</f>
        <v>N° Factura</v>
      </c>
      <c r="T1066" s="228"/>
      <c r="U1066" s="89"/>
      <c r="V1066" s="47"/>
      <c r="W1066" s="227" t="str">
        <f>IF(OR(W1063="Empleado",W1063="Familiar"),"Nombre del Empleado","N° Factura")</f>
        <v>N° Factura</v>
      </c>
      <c r="X1066" s="228"/>
      <c r="Y1066" s="89"/>
      <c r="Z1066" s="47"/>
      <c r="AA1066" s="227" t="str">
        <f>IF(OR(AA1063="Empleado",AA1063="Familiar"),"Nombre del Empleado","N° Factura")</f>
        <v>N° Factura</v>
      </c>
      <c r="AB1066" s="228"/>
      <c r="AC1066" s="89"/>
      <c r="AD1066" s="48"/>
      <c r="AE1066" s="181"/>
      <c r="AF1066" s="181"/>
      <c r="AG1066" s="181"/>
      <c r="AH1066" s="181"/>
      <c r="AI1066" s="181"/>
      <c r="AJ1066" s="181"/>
      <c r="AK1066" s="181"/>
      <c r="AL1066" s="181"/>
      <c r="AM1066" s="48"/>
      <c r="AN1066" s="53">
        <f>A1049</f>
        <v>46352</v>
      </c>
      <c r="AO1066" s="54" t="str">
        <f>G1050</f>
        <v>Consultorio N° 2</v>
      </c>
      <c r="AP1066" s="55">
        <f t="shared" ref="AP1066:AQ1066" si="725">G1059</f>
        <v>0</v>
      </c>
      <c r="AQ1066" s="55">
        <f t="shared" si="725"/>
        <v>0</v>
      </c>
      <c r="AR1066" s="55">
        <f>Y1059</f>
        <v>0</v>
      </c>
      <c r="AS1066" s="55">
        <f>W1059</f>
        <v>0</v>
      </c>
      <c r="AT1066" s="55">
        <f>W1060</f>
        <v>0</v>
      </c>
      <c r="AU1066" s="55">
        <f>Y1060</f>
        <v>0</v>
      </c>
      <c r="AV1066" s="55">
        <f>W1061</f>
        <v>0</v>
      </c>
      <c r="AW1066" s="55">
        <f>Y1061</f>
        <v>0</v>
      </c>
      <c r="AX1066" s="55">
        <f>Y1062</f>
        <v>0</v>
      </c>
      <c r="AY1066" s="55">
        <f>J1062</f>
        <v>0</v>
      </c>
      <c r="AZ1066" s="56"/>
      <c r="BA1066" s="56"/>
      <c r="BB1066" s="56"/>
      <c r="BC1066" s="56"/>
      <c r="BD1066" s="56"/>
      <c r="BE1066" s="56"/>
      <c r="BF1066" s="56"/>
      <c r="BG1066" s="56"/>
      <c r="BH1066" s="56"/>
      <c r="BI1066" s="56"/>
      <c r="BJ1066" s="56"/>
      <c r="BK1066" s="56"/>
      <c r="BL1066" s="56"/>
      <c r="BM1066" s="56"/>
      <c r="BN1066" s="56"/>
    </row>
    <row r="1067" spans="1:66" ht="11.25" customHeight="1">
      <c r="A1067" s="222">
        <f>A1063+$Q$13/1440</f>
        <v>0.5</v>
      </c>
      <c r="B1067" s="38"/>
      <c r="C1067" s="204"/>
      <c r="D1067" s="207"/>
      <c r="E1067" s="40" t="s">
        <v>36</v>
      </c>
      <c r="F1067" s="42" t="str">
        <f>IF(D1067&lt;&gt;"", VLOOKUP(D1067,'Base de Datos'!$A$2:$D1268,2,FALSE()),"")</f>
        <v/>
      </c>
      <c r="G1067" s="204"/>
      <c r="H1067" s="216"/>
      <c r="I1067" s="40" t="s">
        <v>36</v>
      </c>
      <c r="J1067" s="42" t="str">
        <f>IF(H1067&lt;&gt;"", VLOOKUP(H1067,'Base de Datos'!$A$2:$D1268,2,FALSE()),"")</f>
        <v/>
      </c>
      <c r="K1067" s="204"/>
      <c r="L1067" s="216"/>
      <c r="M1067" s="40" t="s">
        <v>36</v>
      </c>
      <c r="N1067" s="42" t="str">
        <f>IF(L1067&lt;&gt;"", VLOOKUP(L1067,'Base de Datos'!$A$2:$D1268,2,FALSE()),"")</f>
        <v/>
      </c>
      <c r="O1067" s="43"/>
      <c r="P1067" s="141" t="s">
        <v>78</v>
      </c>
      <c r="Q1067" s="142" t="s">
        <v>79</v>
      </c>
      <c r="R1067" s="15"/>
      <c r="S1067" s="45"/>
      <c r="T1067" s="45" t="s">
        <v>37</v>
      </c>
      <c r="U1067" s="46"/>
      <c r="V1067" s="47"/>
      <c r="W1067" s="45"/>
      <c r="X1067" s="45" t="s">
        <v>37</v>
      </c>
      <c r="Y1067" s="46"/>
      <c r="Z1067" s="47"/>
      <c r="AA1067" s="45"/>
      <c r="AB1067" s="45" t="s">
        <v>37</v>
      </c>
      <c r="AC1067" s="46"/>
      <c r="AD1067" s="48"/>
      <c r="AE1067" s="181"/>
      <c r="AF1067" s="181"/>
      <c r="AG1067" s="181"/>
      <c r="AH1067" s="181"/>
      <c r="AI1067" s="181"/>
      <c r="AJ1067" s="181"/>
      <c r="AK1067" s="181"/>
      <c r="AL1067" s="181"/>
      <c r="AM1067" s="48"/>
      <c r="AN1067" s="53">
        <f>A1049</f>
        <v>46352</v>
      </c>
      <c r="AO1067" s="54" t="str">
        <f>G1050</f>
        <v>Consultorio N° 2</v>
      </c>
      <c r="AP1067" s="55">
        <f t="shared" ref="AP1067:AQ1067" si="726">G1063</f>
        <v>0</v>
      </c>
      <c r="AQ1067" s="55">
        <f t="shared" si="726"/>
        <v>0</v>
      </c>
      <c r="AR1067" s="55">
        <f>Y1063</f>
        <v>0</v>
      </c>
      <c r="AS1067" s="55">
        <f>W1063</f>
        <v>0</v>
      </c>
      <c r="AT1067" s="55">
        <f>W1064</f>
        <v>0</v>
      </c>
      <c r="AU1067" s="55">
        <f>Y1064</f>
        <v>0</v>
      </c>
      <c r="AV1067" s="55">
        <f>W1065</f>
        <v>0</v>
      </c>
      <c r="AW1067" s="55">
        <f>Y1065</f>
        <v>0</v>
      </c>
      <c r="AX1067" s="55">
        <f>Y1066</f>
        <v>0</v>
      </c>
      <c r="AY1067" s="55">
        <f>J1066</f>
        <v>0</v>
      </c>
      <c r="AZ1067" s="56"/>
      <c r="BA1067" s="56"/>
      <c r="BB1067" s="56"/>
      <c r="BC1067" s="56"/>
      <c r="BD1067" s="56"/>
      <c r="BE1067" s="56"/>
      <c r="BF1067" s="56"/>
      <c r="BG1067" s="56"/>
      <c r="BH1067" s="56"/>
      <c r="BI1067" s="56"/>
      <c r="BJ1067" s="56"/>
      <c r="BK1067" s="56"/>
      <c r="BL1067" s="56"/>
      <c r="BM1067" s="56"/>
      <c r="BN1067" s="56"/>
    </row>
    <row r="1068" spans="1:66" ht="11.25" customHeight="1">
      <c r="A1068" s="220"/>
      <c r="B1068" s="38"/>
      <c r="C1068" s="205"/>
      <c r="D1068" s="208"/>
      <c r="E1068" s="57" t="s">
        <v>42</v>
      </c>
      <c r="F1068" s="58" t="str">
        <f>IF(D1067&lt;&gt;"", VLOOKUP(D1067,'Base de Datos'!$A$2:$D1268,3,FALSE()),"")</f>
        <v/>
      </c>
      <c r="G1068" s="205"/>
      <c r="H1068" s="208"/>
      <c r="I1068" s="57" t="s">
        <v>42</v>
      </c>
      <c r="J1068" s="58" t="str">
        <f>IF(H1067&lt;&gt;"", VLOOKUP(H1067,'Base de Datos'!$A$2:$D1268,3,FALSE()),"")</f>
        <v/>
      </c>
      <c r="K1068" s="205"/>
      <c r="L1068" s="208"/>
      <c r="M1068" s="57" t="s">
        <v>42</v>
      </c>
      <c r="N1068" s="58" t="str">
        <f>IF(L1067&lt;&gt;"", VLOOKUP(L1067,'Base de Datos'!$A$2:$D1268,3,FALSE()),"")</f>
        <v/>
      </c>
      <c r="O1068" s="43"/>
      <c r="P1068" s="1"/>
      <c r="Q1068" s="147"/>
      <c r="R1068" s="15"/>
      <c r="S1068" s="229"/>
      <c r="T1068" s="230"/>
      <c r="U1068" s="59"/>
      <c r="V1068" s="47"/>
      <c r="W1068" s="229"/>
      <c r="X1068" s="230"/>
      <c r="Y1068" s="59"/>
      <c r="Z1068" s="47"/>
      <c r="AA1068" s="229"/>
      <c r="AB1068" s="230"/>
      <c r="AC1068" s="59"/>
      <c r="AD1068" s="48"/>
      <c r="AE1068" s="181"/>
      <c r="AF1068" s="181"/>
      <c r="AG1068" s="181"/>
      <c r="AH1068" s="181"/>
      <c r="AI1068" s="181"/>
      <c r="AJ1068" s="181"/>
      <c r="AK1068" s="181"/>
      <c r="AL1068" s="181"/>
      <c r="AM1068" s="48"/>
      <c r="AN1068" s="53">
        <f>A1049</f>
        <v>46352</v>
      </c>
      <c r="AO1068" s="149" t="str">
        <f>G1050</f>
        <v>Consultorio N° 2</v>
      </c>
      <c r="AP1068" s="55">
        <f t="shared" ref="AP1068:AQ1068" si="727">G1067</f>
        <v>0</v>
      </c>
      <c r="AQ1068" s="55">
        <f t="shared" si="727"/>
        <v>0</v>
      </c>
      <c r="AR1068" s="55">
        <f>Y1067</f>
        <v>0</v>
      </c>
      <c r="AS1068" s="55">
        <f>W1067</f>
        <v>0</v>
      </c>
      <c r="AT1068" s="55">
        <f>W1068</f>
        <v>0</v>
      </c>
      <c r="AU1068" s="55">
        <f>Y1068</f>
        <v>0</v>
      </c>
      <c r="AV1068" s="55">
        <f>W1069</f>
        <v>0</v>
      </c>
      <c r="AW1068" s="55">
        <f>Y1069</f>
        <v>0</v>
      </c>
      <c r="AX1068" s="55">
        <f>Y1070</f>
        <v>0</v>
      </c>
      <c r="AY1068" s="55">
        <f>J1070</f>
        <v>0</v>
      </c>
      <c r="AZ1068" s="56"/>
      <c r="BA1068" s="56"/>
      <c r="BB1068" s="56"/>
      <c r="BC1068" s="56"/>
      <c r="BD1068" s="56"/>
      <c r="BE1068" s="56"/>
      <c r="BF1068" s="56"/>
      <c r="BG1068" s="56"/>
      <c r="BH1068" s="56"/>
      <c r="BI1068" s="56"/>
      <c r="BJ1068" s="56"/>
      <c r="BK1068" s="56"/>
      <c r="BL1068" s="56"/>
      <c r="BM1068" s="56"/>
      <c r="BN1068" s="56"/>
    </row>
    <row r="1069" spans="1:66" ht="11.25" customHeight="1">
      <c r="A1069" s="220"/>
      <c r="B1069" s="38"/>
      <c r="C1069" s="205"/>
      <c r="D1069" s="208"/>
      <c r="E1069" s="57" t="s">
        <v>44</v>
      </c>
      <c r="F1069" s="58" t="str">
        <f>IF(D1067&lt;&gt;"", VLOOKUP(D1067,'Base de Datos'!$A$2:$D1268,4,FALSE()),"")</f>
        <v/>
      </c>
      <c r="G1069" s="205"/>
      <c r="H1069" s="208"/>
      <c r="I1069" s="57" t="s">
        <v>44</v>
      </c>
      <c r="J1069" s="58" t="str">
        <f>IF(H1067&lt;&gt;"", VLOOKUP(H1067,'Base de Datos'!$A$2:$D1268,4,FALSE()),"")</f>
        <v/>
      </c>
      <c r="K1069" s="205"/>
      <c r="L1069" s="208"/>
      <c r="M1069" s="57" t="s">
        <v>44</v>
      </c>
      <c r="N1069" s="58" t="str">
        <f>IF(L1067&lt;&gt;"", VLOOKUP(L1067,'Base de Datos'!$A$2:$D1268,4,FALSE()),"")</f>
        <v/>
      </c>
      <c r="O1069" s="43"/>
      <c r="P1069" s="1"/>
      <c r="Q1069" s="150"/>
      <c r="R1069" s="15"/>
      <c r="S1069" s="229"/>
      <c r="T1069" s="230"/>
      <c r="U1069" s="59"/>
      <c r="V1069" s="47"/>
      <c r="W1069" s="229"/>
      <c r="X1069" s="230"/>
      <c r="Y1069" s="59"/>
      <c r="Z1069" s="47"/>
      <c r="AA1069" s="229"/>
      <c r="AB1069" s="230"/>
      <c r="AC1069" s="59"/>
      <c r="AD1069" s="48"/>
      <c r="AE1069" s="181"/>
      <c r="AF1069" s="181"/>
      <c r="AG1069" s="181"/>
      <c r="AH1069" s="181"/>
      <c r="AI1069" s="181"/>
      <c r="AJ1069" s="181"/>
      <c r="AK1069" s="181"/>
      <c r="AL1069" s="181"/>
      <c r="AM1069" s="48"/>
      <c r="AN1069" s="53">
        <f>A1049</f>
        <v>46352</v>
      </c>
      <c r="AO1069" s="54" t="str">
        <f>G1050</f>
        <v>Consultorio N° 2</v>
      </c>
      <c r="AP1069" s="55">
        <f t="shared" ref="AP1069:AQ1069" si="728">G1071</f>
        <v>0</v>
      </c>
      <c r="AQ1069" s="55">
        <f t="shared" si="728"/>
        <v>0</v>
      </c>
      <c r="AR1069" s="55">
        <f>Y1071</f>
        <v>0</v>
      </c>
      <c r="AS1069" s="55">
        <f>W1071</f>
        <v>0</v>
      </c>
      <c r="AT1069" s="55">
        <f>W1072</f>
        <v>0</v>
      </c>
      <c r="AU1069" s="55">
        <f>Y1072</f>
        <v>0</v>
      </c>
      <c r="AV1069" s="55">
        <f>W1073</f>
        <v>0</v>
      </c>
      <c r="AW1069" s="55">
        <f>Y1073</f>
        <v>0</v>
      </c>
      <c r="AX1069" s="55">
        <f>Y1074</f>
        <v>0</v>
      </c>
      <c r="AY1069" s="55">
        <f>J1074</f>
        <v>0</v>
      </c>
      <c r="AZ1069" s="56"/>
      <c r="BA1069" s="56"/>
      <c r="BB1069" s="56"/>
      <c r="BC1069" s="56"/>
      <c r="BD1069" s="56"/>
      <c r="BE1069" s="56"/>
      <c r="BF1069" s="56"/>
      <c r="BG1069" s="56"/>
      <c r="BH1069" s="56"/>
      <c r="BI1069" s="56"/>
      <c r="BJ1069" s="56"/>
      <c r="BK1069" s="56"/>
      <c r="BL1069" s="56"/>
      <c r="BM1069" s="56"/>
      <c r="BN1069" s="56"/>
    </row>
    <row r="1070" spans="1:66" ht="11.25" customHeight="1">
      <c r="A1070" s="221"/>
      <c r="B1070" s="38"/>
      <c r="C1070" s="206"/>
      <c r="D1070" s="209"/>
      <c r="E1070" s="85" t="s">
        <v>46</v>
      </c>
      <c r="F1070" s="86"/>
      <c r="G1070" s="206"/>
      <c r="H1070" s="209"/>
      <c r="I1070" s="85" t="s">
        <v>46</v>
      </c>
      <c r="J1070" s="108"/>
      <c r="K1070" s="206"/>
      <c r="L1070" s="209"/>
      <c r="M1070" s="85" t="s">
        <v>46</v>
      </c>
      <c r="N1070" s="108"/>
      <c r="O1070" s="43"/>
      <c r="P1070" s="1"/>
      <c r="Q1070" s="150"/>
      <c r="R1070" s="15"/>
      <c r="S1070" s="227" t="str">
        <f>IF(OR(S1067="Empleado",S1067="Familiar"),"Nombre del Empleado","N° Factura")</f>
        <v>N° Factura</v>
      </c>
      <c r="T1070" s="228"/>
      <c r="U1070" s="89"/>
      <c r="V1070" s="47"/>
      <c r="W1070" s="227" t="str">
        <f>IF(OR(W1067="Empleado",W1067="Familiar"),"Nombre del Empleado","N° Factura")</f>
        <v>N° Factura</v>
      </c>
      <c r="X1070" s="228"/>
      <c r="Y1070" s="89"/>
      <c r="Z1070" s="47"/>
      <c r="AA1070" s="227" t="str">
        <f>IF(OR(AA1067="Empleado",AA1067="Familiar"),"Nombre del Empleado","N° Factura")</f>
        <v>N° Factura</v>
      </c>
      <c r="AB1070" s="228"/>
      <c r="AC1070" s="89"/>
      <c r="AD1070" s="48"/>
      <c r="AE1070" s="181"/>
      <c r="AF1070" s="181"/>
      <c r="AG1070" s="181"/>
      <c r="AH1070" s="181"/>
      <c r="AI1070" s="181"/>
      <c r="AJ1070" s="181"/>
      <c r="AK1070" s="181"/>
      <c r="AL1070" s="181"/>
      <c r="AM1070" s="48"/>
      <c r="AN1070" s="53">
        <f>A1049</f>
        <v>46352</v>
      </c>
      <c r="AO1070" s="54" t="str">
        <f>G1050</f>
        <v>Consultorio N° 2</v>
      </c>
      <c r="AP1070" s="55">
        <f t="shared" ref="AP1070:AQ1070" si="729">G1075</f>
        <v>0</v>
      </c>
      <c r="AQ1070" s="55">
        <f t="shared" si="729"/>
        <v>0</v>
      </c>
      <c r="AR1070" s="55">
        <f>Y1075</f>
        <v>0</v>
      </c>
      <c r="AS1070" s="55">
        <f>W1075</f>
        <v>0</v>
      </c>
      <c r="AT1070" s="55">
        <f>W1076</f>
        <v>0</v>
      </c>
      <c r="AU1070" s="55">
        <f>Y1076</f>
        <v>0</v>
      </c>
      <c r="AV1070" s="55">
        <f>W1077</f>
        <v>0</v>
      </c>
      <c r="AW1070" s="55">
        <f>Y1077</f>
        <v>0</v>
      </c>
      <c r="AX1070" s="55">
        <f>Y1078</f>
        <v>0</v>
      </c>
      <c r="AY1070" s="55">
        <f>J1078</f>
        <v>0</v>
      </c>
      <c r="AZ1070" s="56"/>
      <c r="BA1070" s="56"/>
      <c r="BB1070" s="56"/>
      <c r="BC1070" s="56"/>
      <c r="BD1070" s="56"/>
      <c r="BE1070" s="56"/>
      <c r="BF1070" s="56"/>
      <c r="BG1070" s="56"/>
      <c r="BH1070" s="56"/>
      <c r="BI1070" s="56"/>
      <c r="BJ1070" s="56"/>
      <c r="BK1070" s="56"/>
      <c r="BL1070" s="56"/>
      <c r="BM1070" s="56"/>
      <c r="BN1070" s="56"/>
    </row>
    <row r="1071" spans="1:66" ht="11.25" customHeight="1">
      <c r="A1071" s="222">
        <f>A1067+$Q$13/1440</f>
        <v>0.54166666666666663</v>
      </c>
      <c r="B1071" s="38"/>
      <c r="C1071" s="204"/>
      <c r="D1071" s="207"/>
      <c r="E1071" s="40" t="s">
        <v>36</v>
      </c>
      <c r="F1071" s="42" t="str">
        <f>IF(D1071&lt;&gt;"", VLOOKUP(D1071,'Base de Datos'!$A$2:$D1268,2,FALSE()),"")</f>
        <v/>
      </c>
      <c r="G1071" s="204"/>
      <c r="H1071" s="216"/>
      <c r="I1071" s="40" t="s">
        <v>36</v>
      </c>
      <c r="J1071" s="42" t="str">
        <f>IF(H1071&lt;&gt;"", VLOOKUP(H1071,'Base de Datos'!$A$2:$D1268,2,FALSE()),"")</f>
        <v/>
      </c>
      <c r="K1071" s="204"/>
      <c r="L1071" s="216"/>
      <c r="M1071" s="40" t="s">
        <v>36</v>
      </c>
      <c r="N1071" s="42" t="str">
        <f>IF(L1071&lt;&gt;"", VLOOKUP(L1071,'Base de Datos'!$A$2:$D1268,2,FALSE()),"")</f>
        <v/>
      </c>
      <c r="O1071" s="43"/>
      <c r="P1071" s="1"/>
      <c r="Q1071" s="150"/>
      <c r="R1071" s="15"/>
      <c r="S1071" s="45"/>
      <c r="T1071" s="45" t="s">
        <v>37</v>
      </c>
      <c r="U1071" s="46"/>
      <c r="V1071" s="47"/>
      <c r="W1071" s="45"/>
      <c r="X1071" s="45" t="s">
        <v>37</v>
      </c>
      <c r="Y1071" s="46"/>
      <c r="Z1071" s="47"/>
      <c r="AA1071" s="45"/>
      <c r="AB1071" s="45" t="s">
        <v>37</v>
      </c>
      <c r="AC1071" s="46"/>
      <c r="AD1071" s="48"/>
      <c r="AE1071" s="181"/>
      <c r="AF1071" s="181"/>
      <c r="AG1071" s="181"/>
      <c r="AH1071" s="181"/>
      <c r="AI1071" s="181"/>
      <c r="AJ1071" s="181"/>
      <c r="AK1071" s="181"/>
      <c r="AL1071" s="181"/>
      <c r="AM1071" s="48"/>
      <c r="AN1071" s="53">
        <f>A1049</f>
        <v>46352</v>
      </c>
      <c r="AO1071" s="54" t="str">
        <f>G1050</f>
        <v>Consultorio N° 2</v>
      </c>
      <c r="AP1071" s="55">
        <f t="shared" ref="AP1071:AQ1071" si="730">G1079</f>
        <v>0</v>
      </c>
      <c r="AQ1071" s="55">
        <f t="shared" si="730"/>
        <v>0</v>
      </c>
      <c r="AR1071" s="55">
        <f>Y1079</f>
        <v>0</v>
      </c>
      <c r="AS1071" s="55">
        <f>W1079</f>
        <v>0</v>
      </c>
      <c r="AT1071" s="55">
        <f>W1080</f>
        <v>0</v>
      </c>
      <c r="AU1071" s="55">
        <f>Y1080</f>
        <v>0</v>
      </c>
      <c r="AV1071" s="55">
        <f>W1081</f>
        <v>0</v>
      </c>
      <c r="AW1071" s="55">
        <f>Y1081</f>
        <v>0</v>
      </c>
      <c r="AX1071" s="55">
        <f>Y1082</f>
        <v>0</v>
      </c>
      <c r="AY1071" s="55">
        <f>J1082</f>
        <v>0</v>
      </c>
      <c r="AZ1071" s="56"/>
      <c r="BA1071" s="56"/>
      <c r="BB1071" s="56"/>
      <c r="BC1071" s="56"/>
      <c r="BD1071" s="56"/>
      <c r="BE1071" s="56"/>
      <c r="BF1071" s="56"/>
      <c r="BG1071" s="56"/>
      <c r="BH1071" s="56"/>
      <c r="BI1071" s="56"/>
      <c r="BJ1071" s="56"/>
      <c r="BK1071" s="56"/>
      <c r="BL1071" s="56"/>
      <c r="BM1071" s="56"/>
      <c r="BN1071" s="56"/>
    </row>
    <row r="1072" spans="1:66" ht="11.25" customHeight="1">
      <c r="A1072" s="220"/>
      <c r="B1072" s="38"/>
      <c r="C1072" s="205"/>
      <c r="D1072" s="208"/>
      <c r="E1072" s="57" t="s">
        <v>42</v>
      </c>
      <c r="F1072" s="58" t="str">
        <f>IF(D1071&lt;&gt;"", VLOOKUP(D1071,'Base de Datos'!$A$2:$D1268,3,FALSE()),"")</f>
        <v/>
      </c>
      <c r="G1072" s="205"/>
      <c r="H1072" s="208"/>
      <c r="I1072" s="57" t="s">
        <v>42</v>
      </c>
      <c r="J1072" s="58" t="str">
        <f>IF(H1071&lt;&gt;"", VLOOKUP(H1071,'Base de Datos'!$A$2:$D1268,3,FALSE()),"")</f>
        <v/>
      </c>
      <c r="K1072" s="205"/>
      <c r="L1072" s="208"/>
      <c r="M1072" s="57" t="s">
        <v>42</v>
      </c>
      <c r="N1072" s="58" t="str">
        <f>IF(L1071&lt;&gt;"", VLOOKUP(L1071,'Base de Datos'!$A$2:$D1268,3,FALSE()),"")</f>
        <v/>
      </c>
      <c r="O1072" s="43"/>
      <c r="P1072" s="1"/>
      <c r="Q1072" s="1"/>
      <c r="R1072" s="15"/>
      <c r="S1072" s="229"/>
      <c r="T1072" s="230"/>
      <c r="U1072" s="59"/>
      <c r="V1072" s="47"/>
      <c r="W1072" s="229"/>
      <c r="X1072" s="230"/>
      <c r="Y1072" s="59"/>
      <c r="Z1072" s="47"/>
      <c r="AA1072" s="229"/>
      <c r="AB1072" s="230"/>
      <c r="AC1072" s="59"/>
      <c r="AD1072" s="48"/>
      <c r="AE1072" s="181"/>
      <c r="AF1072" s="181"/>
      <c r="AG1072" s="181"/>
      <c r="AH1072" s="181"/>
      <c r="AI1072" s="181"/>
      <c r="AJ1072" s="181"/>
      <c r="AK1072" s="181"/>
      <c r="AL1072" s="181"/>
      <c r="AM1072" s="48"/>
      <c r="AN1072" s="53">
        <f>A1049</f>
        <v>46352</v>
      </c>
      <c r="AO1072" s="54" t="str">
        <f>G1050</f>
        <v>Consultorio N° 2</v>
      </c>
      <c r="AP1072" s="55">
        <f t="shared" ref="AP1072:AQ1072" si="731">G1083</f>
        <v>0</v>
      </c>
      <c r="AQ1072" s="55">
        <f t="shared" si="731"/>
        <v>0</v>
      </c>
      <c r="AR1072" s="55">
        <f>Y1083</f>
        <v>0</v>
      </c>
      <c r="AS1072" s="55">
        <f>W1083</f>
        <v>0</v>
      </c>
      <c r="AT1072" s="55">
        <f>W1084</f>
        <v>0</v>
      </c>
      <c r="AU1072" s="55">
        <f>Y1084</f>
        <v>0</v>
      </c>
      <c r="AV1072" s="55">
        <f>W1085</f>
        <v>0</v>
      </c>
      <c r="AW1072" s="55">
        <f>Y1085</f>
        <v>0</v>
      </c>
      <c r="AX1072" s="55">
        <f>Y1086</f>
        <v>0</v>
      </c>
      <c r="AY1072" s="55">
        <f>J1086</f>
        <v>0</v>
      </c>
      <c r="AZ1072" s="56"/>
      <c r="BA1072" s="56"/>
      <c r="BB1072" s="56"/>
      <c r="BC1072" s="56"/>
      <c r="BD1072" s="56"/>
      <c r="BE1072" s="56"/>
      <c r="BF1072" s="56"/>
      <c r="BG1072" s="56"/>
      <c r="BH1072" s="56"/>
      <c r="BI1072" s="56"/>
      <c r="BJ1072" s="56"/>
      <c r="BK1072" s="56"/>
      <c r="BL1072" s="56"/>
      <c r="BM1072" s="56"/>
      <c r="BN1072" s="56"/>
    </row>
    <row r="1073" spans="1:66" ht="11.25" customHeight="1">
      <c r="A1073" s="220"/>
      <c r="B1073" s="38"/>
      <c r="C1073" s="205"/>
      <c r="D1073" s="208"/>
      <c r="E1073" s="57" t="s">
        <v>44</v>
      </c>
      <c r="F1073" s="58" t="str">
        <f>IF(D1071&lt;&gt;"", VLOOKUP(D1071,'Base de Datos'!$A$2:$D1268,4,FALSE()),"")</f>
        <v/>
      </c>
      <c r="G1073" s="205"/>
      <c r="H1073" s="208"/>
      <c r="I1073" s="57" t="s">
        <v>44</v>
      </c>
      <c r="J1073" s="58" t="str">
        <f>IF(H1071&lt;&gt;"", VLOOKUP(H1071,'Base de Datos'!$A$2:$D1268,4,FALSE()),"")</f>
        <v/>
      </c>
      <c r="K1073" s="205"/>
      <c r="L1073" s="208"/>
      <c r="M1073" s="57" t="s">
        <v>44</v>
      </c>
      <c r="N1073" s="58" t="str">
        <f>IF(L1071&lt;&gt;"", VLOOKUP(L1071,'Base de Datos'!$A$2:$D1268,4,FALSE()),"")</f>
        <v/>
      </c>
      <c r="O1073" s="1"/>
      <c r="P1073" s="1"/>
      <c r="Q1073" s="1"/>
      <c r="R1073" s="15"/>
      <c r="S1073" s="229"/>
      <c r="T1073" s="230"/>
      <c r="U1073" s="59"/>
      <c r="V1073" s="47"/>
      <c r="W1073" s="229"/>
      <c r="X1073" s="230"/>
      <c r="Y1073" s="59"/>
      <c r="Z1073" s="47"/>
      <c r="AA1073" s="229"/>
      <c r="AB1073" s="230"/>
      <c r="AC1073" s="59"/>
      <c r="AD1073" s="48"/>
      <c r="AE1073" s="181"/>
      <c r="AF1073" s="181"/>
      <c r="AG1073" s="181"/>
      <c r="AH1073" s="181"/>
      <c r="AI1073" s="181"/>
      <c r="AJ1073" s="181"/>
      <c r="AK1073" s="181"/>
      <c r="AL1073" s="181"/>
      <c r="AM1073" s="48"/>
      <c r="AN1073" s="53">
        <f>A1049</f>
        <v>46352</v>
      </c>
      <c r="AO1073" s="54" t="str">
        <f>G1050</f>
        <v>Consultorio N° 2</v>
      </c>
      <c r="AP1073" s="55">
        <f t="shared" ref="AP1073:AQ1073" si="732">G1087</f>
        <v>0</v>
      </c>
      <c r="AQ1073" s="55">
        <f t="shared" si="732"/>
        <v>0</v>
      </c>
      <c r="AR1073" s="55">
        <f>Y1087</f>
        <v>0</v>
      </c>
      <c r="AS1073" s="55">
        <f>W1087</f>
        <v>0</v>
      </c>
      <c r="AT1073" s="55">
        <f>W1088</f>
        <v>0</v>
      </c>
      <c r="AU1073" s="55">
        <f>Y1088</f>
        <v>0</v>
      </c>
      <c r="AV1073" s="55">
        <f>W1089</f>
        <v>0</v>
      </c>
      <c r="AW1073" s="55">
        <f>Y1089</f>
        <v>0</v>
      </c>
      <c r="AX1073" s="55">
        <f>Y1090</f>
        <v>0</v>
      </c>
      <c r="AY1073" s="55">
        <f>J1090</f>
        <v>0</v>
      </c>
      <c r="AZ1073" s="56"/>
      <c r="BA1073" s="56"/>
      <c r="BB1073" s="56"/>
      <c r="BC1073" s="56"/>
      <c r="BD1073" s="56"/>
      <c r="BE1073" s="56"/>
      <c r="BF1073" s="56"/>
      <c r="BG1073" s="56"/>
      <c r="BH1073" s="56"/>
      <c r="BI1073" s="56"/>
      <c r="BJ1073" s="56"/>
      <c r="BK1073" s="56"/>
      <c r="BL1073" s="56"/>
      <c r="BM1073" s="56"/>
      <c r="BN1073" s="56"/>
    </row>
    <row r="1074" spans="1:66" ht="11.25" customHeight="1">
      <c r="A1074" s="221"/>
      <c r="B1074" s="38"/>
      <c r="C1074" s="206"/>
      <c r="D1074" s="209"/>
      <c r="E1074" s="85" t="s">
        <v>46</v>
      </c>
      <c r="F1074" s="86"/>
      <c r="G1074" s="206"/>
      <c r="H1074" s="209"/>
      <c r="I1074" s="85" t="s">
        <v>46</v>
      </c>
      <c r="J1074" s="108"/>
      <c r="K1074" s="206"/>
      <c r="L1074" s="209"/>
      <c r="M1074" s="85" t="s">
        <v>46</v>
      </c>
      <c r="N1074" s="108"/>
      <c r="O1074" s="43"/>
      <c r="P1074" s="1"/>
      <c r="Q1074" s="1"/>
      <c r="R1074" s="15"/>
      <c r="S1074" s="227" t="str">
        <f>IF(OR(S1071="Empleado",S1071="Familiar"),"Nombre del Empleado","N° Factura")</f>
        <v>N° Factura</v>
      </c>
      <c r="T1074" s="228"/>
      <c r="U1074" s="89"/>
      <c r="V1074" s="47"/>
      <c r="W1074" s="227" t="str">
        <f>IF(OR(W1071="Empleado",W1071="Familiar"),"Nombre del Empleado","N° Factura")</f>
        <v>N° Factura</v>
      </c>
      <c r="X1074" s="228"/>
      <c r="Y1074" s="89"/>
      <c r="Z1074" s="47"/>
      <c r="AA1074" s="227" t="str">
        <f>IF(OR(AA1071="Empleado",AA1071="Familiar"),"Nombre del Empleado","N° Factura")</f>
        <v>N° Factura</v>
      </c>
      <c r="AB1074" s="228"/>
      <c r="AC1074" s="89"/>
      <c r="AD1074" s="48"/>
      <c r="AE1074" s="181"/>
      <c r="AF1074" s="181"/>
      <c r="AG1074" s="181"/>
      <c r="AH1074" s="181"/>
      <c r="AI1074" s="181"/>
      <c r="AJ1074" s="181"/>
      <c r="AK1074" s="181"/>
      <c r="AL1074" s="181"/>
      <c r="AM1074" s="48"/>
      <c r="AN1074" s="53">
        <f>A1049</f>
        <v>46352</v>
      </c>
      <c r="AO1074" s="54" t="str">
        <f>K1050</f>
        <v>Consultorio N° 3</v>
      </c>
      <c r="AP1074" s="55">
        <f t="shared" ref="AP1074:AQ1074" si="733">K1051</f>
        <v>0</v>
      </c>
      <c r="AQ1074" s="55">
        <f t="shared" si="733"/>
        <v>0</v>
      </c>
      <c r="AR1074" s="55">
        <f>AC1051</f>
        <v>0</v>
      </c>
      <c r="AS1074" s="55">
        <f>AA1051</f>
        <v>0</v>
      </c>
      <c r="AT1074" s="55">
        <f>AA1052</f>
        <v>0</v>
      </c>
      <c r="AU1074" s="55">
        <f>AC1052</f>
        <v>0</v>
      </c>
      <c r="AV1074" s="55">
        <f>AA1053</f>
        <v>0</v>
      </c>
      <c r="AW1074" s="55">
        <f>AC1053</f>
        <v>0</v>
      </c>
      <c r="AX1074" s="55">
        <f>AC1054</f>
        <v>0</v>
      </c>
      <c r="AY1074" s="55">
        <f>N1054</f>
        <v>0</v>
      </c>
      <c r="AZ1074" s="56"/>
      <c r="BA1074" s="56"/>
      <c r="BB1074" s="56"/>
      <c r="BC1074" s="56"/>
      <c r="BD1074" s="56"/>
      <c r="BE1074" s="56"/>
      <c r="BF1074" s="56"/>
      <c r="BG1074" s="56"/>
      <c r="BH1074" s="56"/>
      <c r="BI1074" s="56"/>
      <c r="BJ1074" s="56"/>
      <c r="BK1074" s="56"/>
      <c r="BL1074" s="56"/>
      <c r="BM1074" s="56"/>
      <c r="BN1074" s="56"/>
    </row>
    <row r="1075" spans="1:66" ht="11.25" customHeight="1">
      <c r="A1075" s="222">
        <f>A1071+$Q$13/1440</f>
        <v>0.58333333333333326</v>
      </c>
      <c r="B1075" s="38"/>
      <c r="C1075" s="204"/>
      <c r="D1075" s="207"/>
      <c r="E1075" s="40" t="s">
        <v>36</v>
      </c>
      <c r="F1075" s="42" t="str">
        <f>IF(D1075&lt;&gt;"", VLOOKUP(D1075,'Base de Datos'!$A$2:$D1268,2,FALSE()),"")</f>
        <v/>
      </c>
      <c r="G1075" s="204"/>
      <c r="H1075" s="216"/>
      <c r="I1075" s="40" t="s">
        <v>36</v>
      </c>
      <c r="J1075" s="42" t="str">
        <f>IF(H1075&lt;&gt;"", VLOOKUP(H1075,'Base de Datos'!$A$2:$D1268,2,FALSE()),"")</f>
        <v/>
      </c>
      <c r="K1075" s="204"/>
      <c r="L1075" s="216"/>
      <c r="M1075" s="40" t="s">
        <v>36</v>
      </c>
      <c r="N1075" s="42" t="str">
        <f>IF(L1075&lt;&gt;"", VLOOKUP(L1075,'Base de Datos'!$A$2:$D1268,2,FALSE()),"")</f>
        <v/>
      </c>
      <c r="O1075" s="43"/>
      <c r="P1075" s="151"/>
      <c r="Q1075" s="1"/>
      <c r="R1075" s="15"/>
      <c r="S1075" s="45"/>
      <c r="T1075" s="45" t="s">
        <v>37</v>
      </c>
      <c r="U1075" s="46"/>
      <c r="V1075" s="47"/>
      <c r="W1075" s="45"/>
      <c r="X1075" s="45" t="s">
        <v>37</v>
      </c>
      <c r="Y1075" s="46"/>
      <c r="Z1075" s="47"/>
      <c r="AA1075" s="45"/>
      <c r="AB1075" s="45" t="s">
        <v>37</v>
      </c>
      <c r="AC1075" s="46"/>
      <c r="AD1075" s="48"/>
      <c r="AE1075" s="181"/>
      <c r="AF1075" s="181"/>
      <c r="AG1075" s="181"/>
      <c r="AH1075" s="181"/>
      <c r="AI1075" s="181"/>
      <c r="AJ1075" s="181"/>
      <c r="AK1075" s="181"/>
      <c r="AL1075" s="181"/>
      <c r="AM1075" s="48"/>
      <c r="AN1075" s="53">
        <f>A1049</f>
        <v>46352</v>
      </c>
      <c r="AO1075" s="54" t="str">
        <f>K1050</f>
        <v>Consultorio N° 3</v>
      </c>
      <c r="AP1075" s="55">
        <f t="shared" ref="AP1075:AQ1075" si="734">K1055</f>
        <v>0</v>
      </c>
      <c r="AQ1075" s="55">
        <f t="shared" si="734"/>
        <v>0</v>
      </c>
      <c r="AR1075" s="55">
        <f>AC1055</f>
        <v>0</v>
      </c>
      <c r="AS1075" s="55">
        <f>AA1055</f>
        <v>0</v>
      </c>
      <c r="AT1075" s="55">
        <f>AA1056</f>
        <v>0</v>
      </c>
      <c r="AU1075" s="55">
        <f>AC1056</f>
        <v>0</v>
      </c>
      <c r="AV1075" s="55">
        <f>AA1057</f>
        <v>0</v>
      </c>
      <c r="AW1075" s="55">
        <f>AC1057</f>
        <v>0</v>
      </c>
      <c r="AX1075" s="55">
        <f>AC1058</f>
        <v>0</v>
      </c>
      <c r="AY1075" s="55">
        <f>N1058</f>
        <v>0</v>
      </c>
      <c r="AZ1075" s="56"/>
      <c r="BA1075" s="56"/>
      <c r="BB1075" s="56"/>
      <c r="BC1075" s="56"/>
      <c r="BD1075" s="56"/>
      <c r="BE1075" s="56"/>
      <c r="BF1075" s="56"/>
      <c r="BG1075" s="56"/>
      <c r="BH1075" s="56"/>
      <c r="BI1075" s="56"/>
      <c r="BJ1075" s="56"/>
      <c r="BK1075" s="56"/>
      <c r="BL1075" s="56"/>
      <c r="BM1075" s="56"/>
      <c r="BN1075" s="56"/>
    </row>
    <row r="1076" spans="1:66" ht="11.25" customHeight="1">
      <c r="A1076" s="220"/>
      <c r="B1076" s="38"/>
      <c r="C1076" s="205"/>
      <c r="D1076" s="208"/>
      <c r="E1076" s="57" t="s">
        <v>42</v>
      </c>
      <c r="F1076" s="58" t="str">
        <f>IF(D1075&lt;&gt;"", VLOOKUP(D1075,'Base de Datos'!$A$2:$D1268,3,FALSE()),"")</f>
        <v/>
      </c>
      <c r="G1076" s="205"/>
      <c r="H1076" s="208"/>
      <c r="I1076" s="57" t="s">
        <v>42</v>
      </c>
      <c r="J1076" s="58" t="str">
        <f>IF(H1075&lt;&gt;"", VLOOKUP(H1075,'Base de Datos'!$A$2:$D1268,3,FALSE()),"")</f>
        <v/>
      </c>
      <c r="K1076" s="205"/>
      <c r="L1076" s="208"/>
      <c r="M1076" s="57" t="s">
        <v>42</v>
      </c>
      <c r="N1076" s="58" t="str">
        <f>IF(L1075&lt;&gt;"", VLOOKUP(L1075,'Base de Datos'!$A$2:$D1268,3,FALSE()),"")</f>
        <v/>
      </c>
      <c r="O1076" s="43"/>
      <c r="P1076" s="151"/>
      <c r="Q1076" s="152"/>
      <c r="R1076" s="15"/>
      <c r="S1076" s="229"/>
      <c r="T1076" s="230"/>
      <c r="U1076" s="59"/>
      <c r="V1076" s="47"/>
      <c r="W1076" s="229"/>
      <c r="X1076" s="230"/>
      <c r="Y1076" s="59"/>
      <c r="Z1076" s="47"/>
      <c r="AA1076" s="229"/>
      <c r="AB1076" s="230"/>
      <c r="AC1076" s="59"/>
      <c r="AD1076" s="48"/>
      <c r="AE1076" s="181"/>
      <c r="AF1076" s="181"/>
      <c r="AG1076" s="181"/>
      <c r="AH1076" s="181"/>
      <c r="AI1076" s="181"/>
      <c r="AJ1076" s="181"/>
      <c r="AK1076" s="181"/>
      <c r="AL1076" s="181"/>
      <c r="AM1076" s="48"/>
      <c r="AN1076" s="53">
        <f>A1049</f>
        <v>46352</v>
      </c>
      <c r="AO1076" s="54" t="str">
        <f>K1050</f>
        <v>Consultorio N° 3</v>
      </c>
      <c r="AP1076" s="55">
        <f t="shared" ref="AP1076:AQ1076" si="735">K1059</f>
        <v>0</v>
      </c>
      <c r="AQ1076" s="55">
        <f t="shared" si="735"/>
        <v>0</v>
      </c>
      <c r="AR1076" s="55">
        <f>AC1059</f>
        <v>0</v>
      </c>
      <c r="AS1076" s="55">
        <f>AA1059</f>
        <v>0</v>
      </c>
      <c r="AT1076" s="55">
        <f>AA1060</f>
        <v>0</v>
      </c>
      <c r="AU1076" s="55">
        <f>AC1060</f>
        <v>0</v>
      </c>
      <c r="AV1076" s="55">
        <f>AA1061</f>
        <v>0</v>
      </c>
      <c r="AW1076" s="55">
        <f>AC1061</f>
        <v>0</v>
      </c>
      <c r="AX1076" s="55">
        <f>AC1062</f>
        <v>0</v>
      </c>
      <c r="AY1076" s="55">
        <f>N1062</f>
        <v>0</v>
      </c>
      <c r="AZ1076" s="56"/>
      <c r="BA1076" s="56"/>
      <c r="BB1076" s="56"/>
      <c r="BC1076" s="56"/>
      <c r="BD1076" s="56"/>
      <c r="BE1076" s="56"/>
      <c r="BF1076" s="56"/>
      <c r="BG1076" s="56"/>
      <c r="BH1076" s="56"/>
      <c r="BI1076" s="56"/>
      <c r="BJ1076" s="56"/>
      <c r="BK1076" s="56"/>
      <c r="BL1076" s="56"/>
      <c r="BM1076" s="56"/>
      <c r="BN1076" s="56"/>
    </row>
    <row r="1077" spans="1:66" ht="11.25" customHeight="1">
      <c r="A1077" s="220"/>
      <c r="B1077" s="38"/>
      <c r="C1077" s="205"/>
      <c r="D1077" s="208"/>
      <c r="E1077" s="57" t="s">
        <v>44</v>
      </c>
      <c r="F1077" s="58" t="str">
        <f>IF(D1075&lt;&gt;"", VLOOKUP(D1075,'Base de Datos'!$A$2:$D1268,4,FALSE()),"")</f>
        <v/>
      </c>
      <c r="G1077" s="205"/>
      <c r="H1077" s="208"/>
      <c r="I1077" s="57" t="s">
        <v>44</v>
      </c>
      <c r="J1077" s="58" t="str">
        <f>IF(H1075&lt;&gt;"", VLOOKUP(H1075,'Base de Datos'!$A$2:$D1268,4,FALSE()),"")</f>
        <v/>
      </c>
      <c r="K1077" s="205"/>
      <c r="L1077" s="208"/>
      <c r="M1077" s="57" t="s">
        <v>44</v>
      </c>
      <c r="N1077" s="58" t="str">
        <f>IF(L1075&lt;&gt;"", VLOOKUP(L1075,'Base de Datos'!$A$2:$D1268,4,FALSE()),"")</f>
        <v/>
      </c>
      <c r="O1077" s="43"/>
      <c r="P1077" s="151"/>
      <c r="Q1077" s="152"/>
      <c r="R1077" s="15"/>
      <c r="S1077" s="229"/>
      <c r="T1077" s="230"/>
      <c r="U1077" s="59"/>
      <c r="V1077" s="47"/>
      <c r="W1077" s="229"/>
      <c r="X1077" s="230"/>
      <c r="Y1077" s="59"/>
      <c r="Z1077" s="47"/>
      <c r="AA1077" s="229"/>
      <c r="AB1077" s="230"/>
      <c r="AC1077" s="59"/>
      <c r="AD1077" s="48"/>
      <c r="AE1077" s="181"/>
      <c r="AF1077" s="181"/>
      <c r="AG1077" s="181"/>
      <c r="AH1077" s="181"/>
      <c r="AI1077" s="181"/>
      <c r="AJ1077" s="181"/>
      <c r="AK1077" s="181"/>
      <c r="AL1077" s="181"/>
      <c r="AM1077" s="48"/>
      <c r="AN1077" s="53">
        <f>A1049</f>
        <v>46352</v>
      </c>
      <c r="AO1077" s="54" t="str">
        <f>K1050</f>
        <v>Consultorio N° 3</v>
      </c>
      <c r="AP1077" s="55">
        <f t="shared" ref="AP1077:AQ1077" si="736">K1063</f>
        <v>0</v>
      </c>
      <c r="AQ1077" s="55">
        <f t="shared" si="736"/>
        <v>0</v>
      </c>
      <c r="AR1077" s="55">
        <f>AC1063</f>
        <v>0</v>
      </c>
      <c r="AS1077" s="55">
        <f>AA1063</f>
        <v>0</v>
      </c>
      <c r="AT1077" s="55">
        <f>AA1064</f>
        <v>0</v>
      </c>
      <c r="AU1077" s="55">
        <f>AC1064</f>
        <v>0</v>
      </c>
      <c r="AV1077" s="55">
        <f>AA1065</f>
        <v>0</v>
      </c>
      <c r="AW1077" s="55">
        <f>AC1065</f>
        <v>0</v>
      </c>
      <c r="AX1077" s="55">
        <f>AC1066</f>
        <v>0</v>
      </c>
      <c r="AY1077" s="55">
        <f>N1066</f>
        <v>0</v>
      </c>
      <c r="AZ1077" s="56"/>
      <c r="BA1077" s="56"/>
      <c r="BB1077" s="56"/>
      <c r="BC1077" s="56"/>
      <c r="BD1077" s="56"/>
      <c r="BE1077" s="56"/>
      <c r="BF1077" s="56"/>
      <c r="BG1077" s="56"/>
      <c r="BH1077" s="56"/>
      <c r="BI1077" s="56"/>
      <c r="BJ1077" s="56"/>
      <c r="BK1077" s="56"/>
      <c r="BL1077" s="56"/>
      <c r="BM1077" s="56"/>
      <c r="BN1077" s="56"/>
    </row>
    <row r="1078" spans="1:66" ht="11.25" customHeight="1">
      <c r="A1078" s="221"/>
      <c r="B1078" s="38"/>
      <c r="C1078" s="206"/>
      <c r="D1078" s="209"/>
      <c r="E1078" s="85" t="s">
        <v>46</v>
      </c>
      <c r="F1078" s="86"/>
      <c r="G1078" s="206"/>
      <c r="H1078" s="209"/>
      <c r="I1078" s="85" t="s">
        <v>46</v>
      </c>
      <c r="J1078" s="108"/>
      <c r="K1078" s="206"/>
      <c r="L1078" s="209"/>
      <c r="M1078" s="85" t="s">
        <v>46</v>
      </c>
      <c r="N1078" s="108"/>
      <c r="O1078" s="43"/>
      <c r="P1078" s="151"/>
      <c r="Q1078" s="1"/>
      <c r="R1078" s="15"/>
      <c r="S1078" s="227" t="str">
        <f>IF(OR(S1075="Empleado",S1075="Familiar"),"Nombre del Empleado","N° Factura")</f>
        <v>N° Factura</v>
      </c>
      <c r="T1078" s="228"/>
      <c r="U1078" s="89"/>
      <c r="V1078" s="47"/>
      <c r="W1078" s="227" t="str">
        <f>IF(OR(W1075="Empleado",W1075="Familiar"),"Nombre del Empleado","N° Factura")</f>
        <v>N° Factura</v>
      </c>
      <c r="X1078" s="228"/>
      <c r="Y1078" s="89"/>
      <c r="Z1078" s="47"/>
      <c r="AA1078" s="227" t="str">
        <f>IF(OR(AA1075="Empleado",AA1075="Familiar"),"Nombre del Empleado","N° Factura")</f>
        <v>N° Factura</v>
      </c>
      <c r="AB1078" s="228"/>
      <c r="AC1078" s="89"/>
      <c r="AD1078" s="48"/>
      <c r="AE1078" s="181"/>
      <c r="AF1078" s="181"/>
      <c r="AG1078" s="181"/>
      <c r="AH1078" s="181"/>
      <c r="AI1078" s="181"/>
      <c r="AJ1078" s="181"/>
      <c r="AK1078" s="181"/>
      <c r="AL1078" s="181"/>
      <c r="AM1078" s="48"/>
      <c r="AN1078" s="53">
        <f>A1049</f>
        <v>46352</v>
      </c>
      <c r="AO1078" s="54" t="str">
        <f>K1050</f>
        <v>Consultorio N° 3</v>
      </c>
      <c r="AP1078" s="55">
        <f t="shared" ref="AP1078:AQ1078" si="737">K1067</f>
        <v>0</v>
      </c>
      <c r="AQ1078" s="55">
        <f t="shared" si="737"/>
        <v>0</v>
      </c>
      <c r="AR1078" s="55">
        <f>AC1067</f>
        <v>0</v>
      </c>
      <c r="AS1078" s="55">
        <f>AA1067</f>
        <v>0</v>
      </c>
      <c r="AT1078" s="55">
        <f>AA1068</f>
        <v>0</v>
      </c>
      <c r="AU1078" s="55">
        <f>AC1068</f>
        <v>0</v>
      </c>
      <c r="AV1078" s="55">
        <f>AA1069</f>
        <v>0</v>
      </c>
      <c r="AW1078" s="55">
        <f>AC1069</f>
        <v>0</v>
      </c>
      <c r="AX1078" s="55">
        <f>AC1070</f>
        <v>0</v>
      </c>
      <c r="AY1078" s="55">
        <f>N1070</f>
        <v>0</v>
      </c>
      <c r="AZ1078" s="56"/>
      <c r="BA1078" s="56"/>
      <c r="BB1078" s="56"/>
      <c r="BC1078" s="56"/>
      <c r="BD1078" s="56"/>
      <c r="BE1078" s="56"/>
      <c r="BF1078" s="56"/>
      <c r="BG1078" s="56"/>
      <c r="BH1078" s="56"/>
      <c r="BI1078" s="56"/>
      <c r="BJ1078" s="56"/>
      <c r="BK1078" s="56"/>
      <c r="BL1078" s="56"/>
      <c r="BM1078" s="56"/>
      <c r="BN1078" s="56"/>
    </row>
    <row r="1079" spans="1:66" ht="11.25" customHeight="1">
      <c r="A1079" s="222">
        <f>A1075+$Q$13/1440</f>
        <v>0.62499999999999989</v>
      </c>
      <c r="B1079" s="38"/>
      <c r="C1079" s="204"/>
      <c r="D1079" s="207"/>
      <c r="E1079" s="40" t="s">
        <v>36</v>
      </c>
      <c r="F1079" s="42" t="str">
        <f>IF(D1079&lt;&gt;"", VLOOKUP(D1079,'Base de Datos'!$A$2:$D1268,2,FALSE()),"")</f>
        <v/>
      </c>
      <c r="G1079" s="204"/>
      <c r="H1079" s="216"/>
      <c r="I1079" s="40" t="s">
        <v>36</v>
      </c>
      <c r="J1079" s="42" t="str">
        <f>IF(H1079&lt;&gt;"", VLOOKUP(H1079,'Base de Datos'!$A$2:$D1268,2,FALSE()),"")</f>
        <v/>
      </c>
      <c r="K1079" s="204"/>
      <c r="L1079" s="216"/>
      <c r="M1079" s="40" t="s">
        <v>36</v>
      </c>
      <c r="N1079" s="42" t="str">
        <f>IF(L1079&lt;&gt;"", VLOOKUP(L1079,'Base de Datos'!$A$2:$D1268,2,FALSE()),"")</f>
        <v/>
      </c>
      <c r="O1079" s="43"/>
      <c r="P1079" s="153"/>
      <c r="Q1079" s="154"/>
      <c r="R1079" s="15"/>
      <c r="S1079" s="45"/>
      <c r="T1079" s="45" t="s">
        <v>37</v>
      </c>
      <c r="U1079" s="46"/>
      <c r="V1079" s="47"/>
      <c r="W1079" s="45"/>
      <c r="X1079" s="45" t="s">
        <v>37</v>
      </c>
      <c r="Y1079" s="46"/>
      <c r="Z1079" s="47"/>
      <c r="AA1079" s="45"/>
      <c r="AB1079" s="45" t="s">
        <v>37</v>
      </c>
      <c r="AC1079" s="46"/>
      <c r="AD1079" s="48"/>
      <c r="AE1079" s="181"/>
      <c r="AF1079" s="181"/>
      <c r="AG1079" s="181"/>
      <c r="AH1079" s="181"/>
      <c r="AI1079" s="181"/>
      <c r="AJ1079" s="181"/>
      <c r="AK1079" s="181"/>
      <c r="AL1079" s="181"/>
      <c r="AM1079" s="48"/>
      <c r="AN1079" s="53">
        <f>A1049</f>
        <v>46352</v>
      </c>
      <c r="AO1079" s="54" t="str">
        <f>K1050</f>
        <v>Consultorio N° 3</v>
      </c>
      <c r="AP1079" s="55">
        <f t="shared" ref="AP1079:AQ1079" si="738">K1071</f>
        <v>0</v>
      </c>
      <c r="AQ1079" s="55">
        <f t="shared" si="738"/>
        <v>0</v>
      </c>
      <c r="AR1079" s="55">
        <f>AC1071</f>
        <v>0</v>
      </c>
      <c r="AS1079" s="55">
        <f>AA1071</f>
        <v>0</v>
      </c>
      <c r="AT1079" s="55">
        <f>AA1072</f>
        <v>0</v>
      </c>
      <c r="AU1079" s="55">
        <f>AC1072</f>
        <v>0</v>
      </c>
      <c r="AV1079" s="55">
        <f>AA1073</f>
        <v>0</v>
      </c>
      <c r="AW1079" s="55">
        <f>AC1073</f>
        <v>0</v>
      </c>
      <c r="AX1079" s="55">
        <f>AC1074</f>
        <v>0</v>
      </c>
      <c r="AY1079" s="55">
        <f>N1074</f>
        <v>0</v>
      </c>
      <c r="AZ1079" s="56"/>
      <c r="BA1079" s="56"/>
      <c r="BB1079" s="56"/>
      <c r="BC1079" s="56"/>
      <c r="BD1079" s="56"/>
      <c r="BE1079" s="56"/>
      <c r="BF1079" s="56"/>
      <c r="BG1079" s="56"/>
      <c r="BH1079" s="56"/>
      <c r="BI1079" s="56"/>
      <c r="BJ1079" s="56"/>
      <c r="BK1079" s="56"/>
      <c r="BL1079" s="56"/>
      <c r="BM1079" s="56"/>
      <c r="BN1079" s="56"/>
    </row>
    <row r="1080" spans="1:66" ht="11.25" customHeight="1">
      <c r="A1080" s="220"/>
      <c r="B1080" s="38"/>
      <c r="C1080" s="205"/>
      <c r="D1080" s="208"/>
      <c r="E1080" s="57" t="s">
        <v>42</v>
      </c>
      <c r="F1080" s="58" t="str">
        <f>IF(D1079&lt;&gt;"", VLOOKUP(D1079,'Base de Datos'!$A$2:$D1268,3,FALSE()),"")</f>
        <v/>
      </c>
      <c r="G1080" s="205"/>
      <c r="H1080" s="208"/>
      <c r="I1080" s="57" t="s">
        <v>42</v>
      </c>
      <c r="J1080" s="58" t="str">
        <f>IF(H1079&lt;&gt;"", VLOOKUP(H1079,'Base de Datos'!$A$2:$D1268,3,FALSE()),"")</f>
        <v/>
      </c>
      <c r="K1080" s="205"/>
      <c r="L1080" s="208"/>
      <c r="M1080" s="57" t="s">
        <v>42</v>
      </c>
      <c r="N1080" s="58" t="str">
        <f>IF(L1079&lt;&gt;"", VLOOKUP(L1079,'Base de Datos'!$A$2:$D1268,3,FALSE()),"")</f>
        <v/>
      </c>
      <c r="O1080" s="43"/>
      <c r="P1080" s="153"/>
      <c r="Q1080" s="154"/>
      <c r="R1080" s="15"/>
      <c r="S1080" s="229"/>
      <c r="T1080" s="230"/>
      <c r="U1080" s="59"/>
      <c r="V1080" s="47"/>
      <c r="W1080" s="229"/>
      <c r="X1080" s="230"/>
      <c r="Y1080" s="59"/>
      <c r="Z1080" s="47"/>
      <c r="AA1080" s="229"/>
      <c r="AB1080" s="230"/>
      <c r="AC1080" s="59"/>
      <c r="AD1080" s="48"/>
      <c r="AE1080" s="181"/>
      <c r="AF1080" s="181"/>
      <c r="AG1080" s="181"/>
      <c r="AH1080" s="181"/>
      <c r="AI1080" s="181"/>
      <c r="AJ1080" s="181"/>
      <c r="AK1080" s="181"/>
      <c r="AL1080" s="181"/>
      <c r="AM1080" s="48"/>
      <c r="AN1080" s="53">
        <f>A1049</f>
        <v>46352</v>
      </c>
      <c r="AO1080" s="54" t="str">
        <f>K1050</f>
        <v>Consultorio N° 3</v>
      </c>
      <c r="AP1080" s="55">
        <f t="shared" ref="AP1080:AQ1080" si="739">K1075</f>
        <v>0</v>
      </c>
      <c r="AQ1080" s="55">
        <f t="shared" si="739"/>
        <v>0</v>
      </c>
      <c r="AR1080" s="55">
        <f>AC1075</f>
        <v>0</v>
      </c>
      <c r="AS1080" s="55">
        <f>AA1075</f>
        <v>0</v>
      </c>
      <c r="AT1080" s="55">
        <f>AA1076</f>
        <v>0</v>
      </c>
      <c r="AU1080" s="55">
        <f>AC1076</f>
        <v>0</v>
      </c>
      <c r="AV1080" s="55">
        <f>AA1077</f>
        <v>0</v>
      </c>
      <c r="AW1080" s="55">
        <f>AC1077</f>
        <v>0</v>
      </c>
      <c r="AX1080" s="55">
        <f>AC1078</f>
        <v>0</v>
      </c>
      <c r="AY1080" s="55">
        <f>N1078</f>
        <v>0</v>
      </c>
      <c r="AZ1080" s="56"/>
      <c r="BA1080" s="56"/>
      <c r="BB1080" s="56"/>
      <c r="BC1080" s="56"/>
      <c r="BD1080" s="56"/>
      <c r="BE1080" s="56"/>
      <c r="BF1080" s="56"/>
      <c r="BG1080" s="56"/>
      <c r="BH1080" s="56"/>
      <c r="BI1080" s="56"/>
      <c r="BJ1080" s="56"/>
      <c r="BK1080" s="56"/>
      <c r="BL1080" s="56"/>
      <c r="BM1080" s="56"/>
      <c r="BN1080" s="56"/>
    </row>
    <row r="1081" spans="1:66" ht="11.25" customHeight="1">
      <c r="A1081" s="220"/>
      <c r="B1081" s="38"/>
      <c r="C1081" s="205"/>
      <c r="D1081" s="208"/>
      <c r="E1081" s="57" t="s">
        <v>44</v>
      </c>
      <c r="F1081" s="58" t="str">
        <f>IF(D1079&lt;&gt;"", VLOOKUP(D1079,'Base de Datos'!$A$2:$D1268,4,FALSE()),"")</f>
        <v/>
      </c>
      <c r="G1081" s="205"/>
      <c r="H1081" s="208"/>
      <c r="I1081" s="57" t="s">
        <v>44</v>
      </c>
      <c r="J1081" s="58" t="str">
        <f>IF(H1079&lt;&gt;"", VLOOKUP(H1079,'Base de Datos'!$A$2:$D1268,4,FALSE()),"")</f>
        <v/>
      </c>
      <c r="K1081" s="205"/>
      <c r="L1081" s="208"/>
      <c r="M1081" s="57" t="s">
        <v>44</v>
      </c>
      <c r="N1081" s="58" t="str">
        <f>IF(L1079&lt;&gt;"", VLOOKUP(L1079,'Base de Datos'!$A$2:$D1268,4,FALSE()),"")</f>
        <v/>
      </c>
      <c r="O1081" s="43"/>
      <c r="P1081" s="153"/>
      <c r="Q1081" s="154"/>
      <c r="R1081" s="15"/>
      <c r="S1081" s="229"/>
      <c r="T1081" s="230"/>
      <c r="U1081" s="59"/>
      <c r="V1081" s="47"/>
      <c r="W1081" s="229"/>
      <c r="X1081" s="230"/>
      <c r="Y1081" s="59"/>
      <c r="Z1081" s="47"/>
      <c r="AA1081" s="229"/>
      <c r="AB1081" s="230"/>
      <c r="AC1081" s="59"/>
      <c r="AD1081" s="48"/>
      <c r="AE1081" s="181"/>
      <c r="AF1081" s="181"/>
      <c r="AG1081" s="181"/>
      <c r="AH1081" s="181"/>
      <c r="AI1081" s="181"/>
      <c r="AJ1081" s="181"/>
      <c r="AK1081" s="181"/>
      <c r="AL1081" s="181"/>
      <c r="AM1081" s="48"/>
      <c r="AN1081" s="53">
        <f>A1049</f>
        <v>46352</v>
      </c>
      <c r="AO1081" s="54" t="str">
        <f>K1050</f>
        <v>Consultorio N° 3</v>
      </c>
      <c r="AP1081" s="55">
        <f t="shared" ref="AP1081:AQ1081" si="740">K1079</f>
        <v>0</v>
      </c>
      <c r="AQ1081" s="55">
        <f t="shared" si="740"/>
        <v>0</v>
      </c>
      <c r="AR1081" s="55">
        <f>AC1079</f>
        <v>0</v>
      </c>
      <c r="AS1081" s="55">
        <f>AA1079</f>
        <v>0</v>
      </c>
      <c r="AT1081" s="55">
        <f>AA1080</f>
        <v>0</v>
      </c>
      <c r="AU1081" s="55">
        <f>AC1080</f>
        <v>0</v>
      </c>
      <c r="AV1081" s="55">
        <f>AA1081</f>
        <v>0</v>
      </c>
      <c r="AW1081" s="55">
        <f>AC1081</f>
        <v>0</v>
      </c>
      <c r="AX1081" s="55">
        <f>AC1082</f>
        <v>0</v>
      </c>
      <c r="AY1081" s="55">
        <f>N1082</f>
        <v>0</v>
      </c>
      <c r="AZ1081" s="56"/>
      <c r="BA1081" s="56"/>
      <c r="BB1081" s="56"/>
      <c r="BC1081" s="56"/>
      <c r="BD1081" s="56"/>
      <c r="BE1081" s="56"/>
      <c r="BF1081" s="56"/>
      <c r="BG1081" s="56"/>
      <c r="BH1081" s="56"/>
      <c r="BI1081" s="56"/>
      <c r="BJ1081" s="56"/>
      <c r="BK1081" s="56"/>
      <c r="BL1081" s="56"/>
      <c r="BM1081" s="56"/>
      <c r="BN1081" s="56"/>
    </row>
    <row r="1082" spans="1:66" ht="11.25" customHeight="1">
      <c r="A1082" s="221"/>
      <c r="B1082" s="38"/>
      <c r="C1082" s="206"/>
      <c r="D1082" s="209"/>
      <c r="E1082" s="85" t="s">
        <v>46</v>
      </c>
      <c r="F1082" s="86"/>
      <c r="G1082" s="206"/>
      <c r="H1082" s="209"/>
      <c r="I1082" s="85" t="s">
        <v>46</v>
      </c>
      <c r="J1082" s="108"/>
      <c r="K1082" s="206"/>
      <c r="L1082" s="209"/>
      <c r="M1082" s="85" t="s">
        <v>46</v>
      </c>
      <c r="N1082" s="108"/>
      <c r="O1082" s="43"/>
      <c r="P1082" s="153"/>
      <c r="Q1082" s="154"/>
      <c r="R1082" s="15"/>
      <c r="S1082" s="227" t="str">
        <f>IF(OR(S1079="Empleado",S1079="Familiar"),"Nombre del Empleado","N° Factura")</f>
        <v>N° Factura</v>
      </c>
      <c r="T1082" s="228"/>
      <c r="U1082" s="89"/>
      <c r="V1082" s="47"/>
      <c r="W1082" s="227" t="str">
        <f>IF(OR(W1079="Empleado",W1079="Familiar"),"Nombre del Empleado","N° Factura")</f>
        <v>N° Factura</v>
      </c>
      <c r="X1082" s="228"/>
      <c r="Y1082" s="89"/>
      <c r="Z1082" s="47"/>
      <c r="AA1082" s="227" t="str">
        <f>IF(OR(AA1079="Empleado",AA1079="Familiar"),"Nombre del Empleado","N° Factura")</f>
        <v>N° Factura</v>
      </c>
      <c r="AB1082" s="228"/>
      <c r="AC1082" s="89"/>
      <c r="AD1082" s="48"/>
      <c r="AE1082" s="181"/>
      <c r="AF1082" s="181"/>
      <c r="AG1082" s="181"/>
      <c r="AH1082" s="181"/>
      <c r="AI1082" s="181"/>
      <c r="AJ1082" s="181"/>
      <c r="AK1082" s="181"/>
      <c r="AL1082" s="181"/>
      <c r="AM1082" s="48"/>
      <c r="AN1082" s="53">
        <f>A1049</f>
        <v>46352</v>
      </c>
      <c r="AO1082" s="54" t="str">
        <f>K1050</f>
        <v>Consultorio N° 3</v>
      </c>
      <c r="AP1082" s="55">
        <f t="shared" ref="AP1082:AQ1082" si="741">K1083</f>
        <v>0</v>
      </c>
      <c r="AQ1082" s="55">
        <f t="shared" si="741"/>
        <v>0</v>
      </c>
      <c r="AR1082" s="55">
        <f>AC1083</f>
        <v>0</v>
      </c>
      <c r="AS1082" s="55">
        <f>AA1083</f>
        <v>0</v>
      </c>
      <c r="AT1082" s="55">
        <f>AA1084</f>
        <v>0</v>
      </c>
      <c r="AU1082" s="55">
        <f>AC1084</f>
        <v>0</v>
      </c>
      <c r="AV1082" s="55">
        <f>AA1085</f>
        <v>0</v>
      </c>
      <c r="AW1082" s="55">
        <f>AC1085</f>
        <v>0</v>
      </c>
      <c r="AX1082" s="55">
        <f>AC1086</f>
        <v>0</v>
      </c>
      <c r="AY1082" s="55">
        <f>N1086</f>
        <v>0</v>
      </c>
      <c r="AZ1082" s="56"/>
      <c r="BA1082" s="56"/>
      <c r="BB1082" s="56"/>
      <c r="BC1082" s="56"/>
      <c r="BD1082" s="56"/>
      <c r="BE1082" s="56"/>
      <c r="BF1082" s="56"/>
      <c r="BG1082" s="56"/>
      <c r="BH1082" s="56"/>
      <c r="BI1082" s="56"/>
      <c r="BJ1082" s="56"/>
      <c r="BK1082" s="56"/>
      <c r="BL1082" s="56"/>
      <c r="BM1082" s="56"/>
      <c r="BN1082" s="56"/>
    </row>
    <row r="1083" spans="1:66" ht="11.25" customHeight="1">
      <c r="A1083" s="222">
        <f>A1079+$Q$13/1440</f>
        <v>0.66666666666666652</v>
      </c>
      <c r="B1083" s="38"/>
      <c r="C1083" s="204"/>
      <c r="D1083" s="207"/>
      <c r="E1083" s="40" t="s">
        <v>36</v>
      </c>
      <c r="F1083" s="42" t="str">
        <f>IF(D1083&lt;&gt;"", VLOOKUP(D1083,'Base de Datos'!$A$2:$D1268,2,FALSE()),"")</f>
        <v/>
      </c>
      <c r="G1083" s="204"/>
      <c r="H1083" s="216"/>
      <c r="I1083" s="40" t="s">
        <v>36</v>
      </c>
      <c r="J1083" s="42" t="str">
        <f>IF(H1083&lt;&gt;"", VLOOKUP(H1083,'Base de Datos'!$A$2:$D1268,2,FALSE()),"")</f>
        <v/>
      </c>
      <c r="K1083" s="204"/>
      <c r="L1083" s="216"/>
      <c r="M1083" s="40" t="s">
        <v>36</v>
      </c>
      <c r="N1083" s="42" t="str">
        <f>IF(L1083&lt;&gt;"", VLOOKUP(L1083,'Base de Datos'!$A$2:$D1268,2,FALSE()),"")</f>
        <v/>
      </c>
      <c r="O1083" s="43"/>
      <c r="P1083" s="3"/>
      <c r="Q1083" s="3"/>
      <c r="R1083" s="15"/>
      <c r="S1083" s="45"/>
      <c r="T1083" s="45" t="s">
        <v>37</v>
      </c>
      <c r="U1083" s="46"/>
      <c r="V1083" s="47"/>
      <c r="W1083" s="45"/>
      <c r="X1083" s="45" t="s">
        <v>37</v>
      </c>
      <c r="Y1083" s="46"/>
      <c r="Z1083" s="47"/>
      <c r="AA1083" s="45"/>
      <c r="AB1083" s="45" t="s">
        <v>37</v>
      </c>
      <c r="AC1083" s="46"/>
      <c r="AD1083" s="48"/>
      <c r="AE1083" s="181"/>
      <c r="AF1083" s="181"/>
      <c r="AG1083" s="181"/>
      <c r="AH1083" s="181"/>
      <c r="AI1083" s="181"/>
      <c r="AJ1083" s="181"/>
      <c r="AK1083" s="181"/>
      <c r="AL1083" s="181"/>
      <c r="AM1083" s="48"/>
      <c r="AN1083" s="53">
        <f>A1049</f>
        <v>46352</v>
      </c>
      <c r="AO1083" s="54" t="str">
        <f>K1050</f>
        <v>Consultorio N° 3</v>
      </c>
      <c r="AP1083" s="55">
        <f t="shared" ref="AP1083:AQ1083" si="742">K1087</f>
        <v>0</v>
      </c>
      <c r="AQ1083" s="55">
        <f t="shared" si="742"/>
        <v>0</v>
      </c>
      <c r="AR1083" s="55">
        <f>AC1087</f>
        <v>0</v>
      </c>
      <c r="AS1083" s="55">
        <f>AA1087</f>
        <v>0</v>
      </c>
      <c r="AT1083" s="55">
        <f>AA1088</f>
        <v>0</v>
      </c>
      <c r="AU1083" s="55">
        <f>AC1088</f>
        <v>0</v>
      </c>
      <c r="AV1083" s="55">
        <f>AA1089</f>
        <v>0</v>
      </c>
      <c r="AW1083" s="55">
        <f>AC1089</f>
        <v>0</v>
      </c>
      <c r="AX1083" s="55">
        <f>AC1090</f>
        <v>0</v>
      </c>
      <c r="AY1083" s="55">
        <f>N1090</f>
        <v>0</v>
      </c>
      <c r="AZ1083" s="56"/>
      <c r="BA1083" s="56"/>
      <c r="BB1083" s="56"/>
      <c r="BC1083" s="56"/>
      <c r="BD1083" s="56"/>
      <c r="BE1083" s="56"/>
      <c r="BF1083" s="56"/>
      <c r="BG1083" s="56"/>
      <c r="BH1083" s="56"/>
      <c r="BI1083" s="56"/>
      <c r="BJ1083" s="56"/>
      <c r="BK1083" s="56"/>
      <c r="BL1083" s="56"/>
      <c r="BM1083" s="56"/>
      <c r="BN1083" s="56"/>
    </row>
    <row r="1084" spans="1:66" ht="11.25" customHeight="1">
      <c r="A1084" s="220"/>
      <c r="B1084" s="38"/>
      <c r="C1084" s="205"/>
      <c r="D1084" s="208"/>
      <c r="E1084" s="57" t="s">
        <v>42</v>
      </c>
      <c r="F1084" s="58" t="str">
        <f>IF(D1083&lt;&gt;"", VLOOKUP(D1083,'Base de Datos'!$A$2:$D1268,3,FALSE()),"")</f>
        <v/>
      </c>
      <c r="G1084" s="205"/>
      <c r="H1084" s="208"/>
      <c r="I1084" s="57" t="s">
        <v>42</v>
      </c>
      <c r="J1084" s="58" t="str">
        <f>IF(H1083&lt;&gt;"", VLOOKUP(H1083,'Base de Datos'!$A$2:$D1268,3,FALSE()),"")</f>
        <v/>
      </c>
      <c r="K1084" s="205"/>
      <c r="L1084" s="208"/>
      <c r="M1084" s="57" t="s">
        <v>42</v>
      </c>
      <c r="N1084" s="58" t="str">
        <f>IF(L1083&lt;&gt;"", VLOOKUP(L1083,'Base de Datos'!$A$2:$D1268,3,FALSE()),"")</f>
        <v/>
      </c>
      <c r="O1084" s="43"/>
      <c r="P1084" s="3"/>
      <c r="Q1084" s="3"/>
      <c r="R1084" s="15"/>
      <c r="S1084" s="229"/>
      <c r="T1084" s="230"/>
      <c r="U1084" s="59"/>
      <c r="V1084" s="47"/>
      <c r="W1084" s="229"/>
      <c r="X1084" s="230"/>
      <c r="Y1084" s="59"/>
      <c r="Z1084" s="47"/>
      <c r="AA1084" s="229"/>
      <c r="AB1084" s="230"/>
      <c r="AC1084" s="59"/>
      <c r="AD1084" s="48"/>
      <c r="AE1084" s="235">
        <f>A1049</f>
        <v>46352</v>
      </c>
      <c r="AF1084" s="236"/>
      <c r="AG1084" s="236"/>
      <c r="AH1084" s="236"/>
      <c r="AI1084" s="236"/>
      <c r="AJ1084" s="236"/>
      <c r="AK1084" s="236"/>
      <c r="AL1084" s="237"/>
      <c r="AM1084" s="48"/>
      <c r="AN1084" s="155">
        <f>A1049</f>
        <v>46352</v>
      </c>
      <c r="AO1084" s="156" t="str">
        <f>K1050</f>
        <v>Consultorio N° 3</v>
      </c>
      <c r="AP1084" s="156">
        <f t="shared" ref="AP1084:AQ1084" si="743">K1091</f>
        <v>0</v>
      </c>
      <c r="AQ1084" s="156">
        <f t="shared" si="743"/>
        <v>0</v>
      </c>
      <c r="AR1084" s="156">
        <f>AC1091</f>
        <v>0</v>
      </c>
      <c r="AS1084" s="156">
        <f>AA1091</f>
        <v>0</v>
      </c>
      <c r="AT1084" s="156">
        <f>AA1092</f>
        <v>0</v>
      </c>
      <c r="AU1084" s="156">
        <f>AC1092</f>
        <v>0</v>
      </c>
      <c r="AV1084" s="156">
        <f>AA1093</f>
        <v>0</v>
      </c>
      <c r="AW1084" s="156">
        <f>AC1093</f>
        <v>0</v>
      </c>
      <c r="AX1084" s="156">
        <f>AC1094</f>
        <v>0</v>
      </c>
      <c r="AY1084" s="156">
        <f>N1094</f>
        <v>0</v>
      </c>
      <c r="AZ1084" s="48"/>
      <c r="BA1084" s="48"/>
      <c r="BB1084" s="48"/>
      <c r="BC1084" s="48"/>
      <c r="BD1084" s="48"/>
      <c r="BE1084" s="48"/>
      <c r="BF1084" s="48"/>
      <c r="BG1084" s="48"/>
      <c r="BH1084" s="48"/>
      <c r="BI1084" s="48"/>
      <c r="BJ1084" s="48"/>
      <c r="BK1084" s="48"/>
      <c r="BL1084" s="48"/>
      <c r="BM1084" s="48"/>
      <c r="BN1084" s="48"/>
    </row>
    <row r="1085" spans="1:66" ht="11.25" customHeight="1">
      <c r="A1085" s="220"/>
      <c r="B1085" s="38"/>
      <c r="C1085" s="205"/>
      <c r="D1085" s="208"/>
      <c r="E1085" s="57" t="s">
        <v>44</v>
      </c>
      <c r="F1085" s="58" t="str">
        <f>IF(D1083&lt;&gt;"", VLOOKUP(D1083,'Base de Datos'!$A$2:$D1268,4,FALSE()),"")</f>
        <v/>
      </c>
      <c r="G1085" s="205"/>
      <c r="H1085" s="208"/>
      <c r="I1085" s="57" t="s">
        <v>44</v>
      </c>
      <c r="J1085" s="58" t="str">
        <f>IF(H1083&lt;&gt;"", VLOOKUP(H1083,'Base de Datos'!$A$2:$D1268,4,FALSE()),"")</f>
        <v/>
      </c>
      <c r="K1085" s="205"/>
      <c r="L1085" s="208"/>
      <c r="M1085" s="57" t="s">
        <v>44</v>
      </c>
      <c r="N1085" s="58" t="str">
        <f>IF(L1083&lt;&gt;"", VLOOKUP(L1083,'Base de Datos'!$A$2:$D1268,4,FALSE()),"")</f>
        <v/>
      </c>
      <c r="O1085" s="43"/>
      <c r="P1085" s="3"/>
      <c r="Q1085" s="3"/>
      <c r="R1085" s="15"/>
      <c r="S1085" s="229"/>
      <c r="T1085" s="230"/>
      <c r="U1085" s="59"/>
      <c r="V1085" s="47"/>
      <c r="W1085" s="229"/>
      <c r="X1085" s="230"/>
      <c r="Y1085" s="59"/>
      <c r="Z1085" s="47"/>
      <c r="AA1085" s="229"/>
      <c r="AB1085" s="230"/>
      <c r="AC1085" s="59"/>
      <c r="AD1085" s="48"/>
      <c r="AE1085" s="238" t="s">
        <v>20</v>
      </c>
      <c r="AF1085" s="239"/>
      <c r="AG1085" s="157" t="s">
        <v>21</v>
      </c>
      <c r="AH1085" s="158" t="s">
        <v>22</v>
      </c>
      <c r="AI1085" s="159" t="s">
        <v>23</v>
      </c>
      <c r="AJ1085" s="159" t="s">
        <v>24</v>
      </c>
      <c r="AK1085" s="159" t="s">
        <v>25</v>
      </c>
      <c r="AL1085" s="160" t="s">
        <v>26</v>
      </c>
      <c r="AM1085" s="48"/>
      <c r="AN1085" s="155">
        <f>A1049</f>
        <v>46352</v>
      </c>
      <c r="AO1085" s="156" t="str">
        <f>K1050</f>
        <v>Consultorio N° 3</v>
      </c>
      <c r="AP1085" s="156">
        <f t="shared" ref="AP1085:AQ1085" si="744">K1095</f>
        <v>0</v>
      </c>
      <c r="AQ1085" s="156">
        <f t="shared" si="744"/>
        <v>0</v>
      </c>
      <c r="AR1085" s="156">
        <f>AC1095</f>
        <v>0</v>
      </c>
      <c r="AS1085" s="156">
        <f>AA1095</f>
        <v>0</v>
      </c>
      <c r="AT1085" s="156">
        <f>AA1096</f>
        <v>0</v>
      </c>
      <c r="AU1085" s="156">
        <f>AC1096</f>
        <v>0</v>
      </c>
      <c r="AV1085" s="156">
        <f>AA1097</f>
        <v>0</v>
      </c>
      <c r="AW1085" s="156">
        <f>AC1097</f>
        <v>0</v>
      </c>
      <c r="AX1085" s="156">
        <f>AC1098</f>
        <v>0</v>
      </c>
      <c r="AY1085" s="156">
        <f>N1098</f>
        <v>0</v>
      </c>
      <c r="AZ1085" s="48"/>
      <c r="BA1085" s="48"/>
      <c r="BB1085" s="48"/>
      <c r="BC1085" s="48"/>
      <c r="BD1085" s="48"/>
      <c r="BE1085" s="48"/>
      <c r="BF1085" s="48"/>
      <c r="BG1085" s="48"/>
      <c r="BH1085" s="48"/>
      <c r="BI1085" s="48"/>
      <c r="BJ1085" s="48"/>
      <c r="BK1085" s="48"/>
      <c r="BL1085" s="48"/>
      <c r="BM1085" s="48"/>
      <c r="BN1085" s="48"/>
    </row>
    <row r="1086" spans="1:66" ht="11.25" customHeight="1">
      <c r="A1086" s="221"/>
      <c r="B1086" s="38"/>
      <c r="C1086" s="206"/>
      <c r="D1086" s="209"/>
      <c r="E1086" s="85" t="s">
        <v>46</v>
      </c>
      <c r="F1086" s="86"/>
      <c r="G1086" s="206"/>
      <c r="H1086" s="209"/>
      <c r="I1086" s="85" t="s">
        <v>46</v>
      </c>
      <c r="J1086" s="108"/>
      <c r="K1086" s="206"/>
      <c r="L1086" s="209"/>
      <c r="M1086" s="85" t="s">
        <v>46</v>
      </c>
      <c r="N1086" s="108"/>
      <c r="O1086" s="43"/>
      <c r="P1086" s="3"/>
      <c r="Q1086" s="3"/>
      <c r="R1086" s="15"/>
      <c r="S1086" s="227" t="str">
        <f>IF(OR(S1083="Empleado",S1083="Familiar"),"Nombre del Empleado","N° Factura")</f>
        <v>N° Factura</v>
      </c>
      <c r="T1086" s="228"/>
      <c r="U1086" s="89"/>
      <c r="V1086" s="47"/>
      <c r="W1086" s="227" t="str">
        <f>IF(OR(W1083="Empleado",W1083="Familiar"),"Nombre del Empleado","N° Factura")</f>
        <v>N° Factura</v>
      </c>
      <c r="X1086" s="228"/>
      <c r="Y1086" s="89"/>
      <c r="Z1086" s="47"/>
      <c r="AA1086" s="227" t="str">
        <f>IF(OR(AA1083="Empleado",AA1083="Familiar"),"Nombre del Empleado","N° Factura")</f>
        <v>N° Factura</v>
      </c>
      <c r="AB1086" s="228"/>
      <c r="AC1086" s="89"/>
      <c r="AD1086" s="48"/>
      <c r="AE1086" s="240" t="s">
        <v>38</v>
      </c>
      <c r="AF1086" s="230"/>
      <c r="AG1086" s="161">
        <f t="array" aca="1" ref="AG1086" ca="1">COUNTIFS(AP1051:AP1091, "💲", AY1051:AY1091, INDIRECT("AE" &amp; ROW())) + COUNTIFS(AP1051:AP1091, "📦", AY1051:AY1091, INDIRECT("AE" &amp; ROW())) + COUNTIFS(AP1051:AP1091, "✅", AY1051:AY1091, INDIRECT("AE" &amp; ROW()))</f>
        <v>0</v>
      </c>
      <c r="AH1086" s="162">
        <f t="array" aca="1" ref="AH1086" ca="1">COUNTIFS(AP1051:AP1091, "💲", AY1051:AY1091, INDIRECT("AE" &amp; ROW())) + COUNTIFS(AP1051:AP1091, "📦", AY1051:AY1091, INDIRECT("AE" &amp; ROW()))</f>
        <v>0</v>
      </c>
      <c r="AI1086" s="139">
        <f t="array" aca="1" ref="AI1086" ca="1">SUMIFS(AR1051:AR1091, AY1051:AY1091, INDIRECT("AE" &amp; ROW()), AP1051:AP1091, "💲") + SUMIFS(AR1051:AR1091, AY1051:AY1091, INDIRECT("AE" &amp; ROW()), AP1051:AP1091, "📦")</f>
        <v>0</v>
      </c>
      <c r="AJ1086" s="139">
        <f t="array" aca="1" ref="AJ1086" ca="1">(
    SUMIFS(AR1051:AR1091, AY1051:AY1091, INDIRECT("AE" &amp; ROW()), AP1051:AP1091, "💲") +
    SUMIFS(AR1051:AR1091, AY1051:AY1091, INDIRECT("AE" &amp; ROW()), AP1051:AP1091, "📦")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
        SUMIFS(AR1051:AR1091, AY1051:AY1091, INDIRECT("AE" &amp; ROW()), AP1051:AP1091, "💲", AS1051:AS1091, "Familiar") +
        SUMIFS(AR1051:AR1091, AY1051:AY1091, INDIRECT("AE" &amp; ROW()), AP1051:AP1091, "📦", AS1051:AS1091, "Familiar")
    ) / 2
)  -
(
    (
        SUMIFS(AR1051:AR1091, AY1051:AY1091, INDIRECT("AE" &amp; ROW()), AP1051:AP1091, "💲", AS1051:AS1091, "Exonerado ADH") +
        SUMIFS(AR1051:AR1091, AY1051:AY1091, INDIRECT("AE" &amp; ROW()), AP1051:AP1091, "📦", AS1051:AS1091, "Exonerado ADH")
    ) / 2
)  -
(
    (
        SUMIFS(AR1051:AR1091, AY1051:AY1091, INDIRECT("AE" &amp; ROW()), AP1051:AP1091, "💲", AS1051:AS1091, "Exonerado Doctor") +
        SUMIFS(AR1051:AR1091, AY1051:AY1091, INDIRECT("AE" &amp; ROW()), AP1051:AP1091, "📦", AS1051:AS1091, "Exonerado Doctor")
    ) / 2
)</f>
        <v>0</v>
      </c>
      <c r="AK1086" s="139">
        <f t="array" aca="1" ref="AK1086" ca="1">(
    SUMIFS(AR1051:AR1091, AY1051:AY1091, INDIRECT("AE" &amp; ROW()), AP1051:AP1091, "💲") +
    SUMIFS(AR1051:AR1091, AY1051:AY1091, INDIRECT("AE" &amp; ROW()), AP1051:AP1091, "📦")
) -
(
    SUMIFS(AR1051:AR1091, AY1051:AY1091, INDIRECT("AE" &amp; ROW()), AP1051:AP1091, "💲", AS1051:AS1091, "Familiar") +
    SUMIFS(AR1051:AR1091, AY1051:AY1091, INDIRECT("AE" &amp; ROW()), AP1051:AP1091, "📦", AS1051:AS1091, "Familiar")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SUMIFS(AR1051:AR1091, AY1051:AY1091, INDIRECT("AE" &amp; ROW()), AP1051:AP1091, "💲", AS1051:AS1091, "Exonerado ADH") +
    SUMIFS(AR1051:AR1091, AY1051:AY1091, INDIRECT("AE" &amp; ROW()), AP1051:AP1091, "📦", AS1051:AS1091, "Exonerado ADH")
) -
(
    (
        SUMIFS(AR1051:AR1091, AY1051:AY1091, INDIRECT("AE" &amp; ROW()), AP1051:AP1091, "💲", AS1051:AS1091, "Exonerado Doctor") +
        SUMIFS(AR1051:AR1091, AY1051:AY1091, INDIRECT("AE" &amp; ROW()), AP1051:AP1091, "📦", AS1051:AS1091, "Exonerado Doctor")
    ) / 2
) -
(
    (
        SUMIFS(AR1051:AR1091, AY1051:AY1091, INDIRECT("AE" &amp; ROW()), AP1051:AP1091, "💲", AS1051:AS1091, "") +
        SUMIFS(AR1051:AR1091, AY1051:AY1091, INDIRECT("AE" &amp; ROW()), AP1051:AP1091, "📦", AS1051:AS1091, "")
    ) / 2
)</f>
        <v>0</v>
      </c>
      <c r="AL1086" s="140">
        <f t="array" aca="1" ref="AL1086" ca="1">(
    SUMIFS(AR1051:AR1091, AY1051:AY1091, INDIRECT("AE" &amp; ROW()), AP1051:AP1091, "💲") +
    SUMIFS(AR1051:AR1091, AY1051:AY1091, INDIRECT("AE" &amp; ROW()), AP1051:AP1091, "📦")
) -
(
    (
        SUMIFS(AR1051:AR1091, AY1051:AY1091, INDIRECT("AE" &amp; ROW()), AP1051:AP1091, "💲", AS1051:AS1091, "Familiar") +
        SUMIFS(AR1051:AR1091, AY1051:AY1091, INDIRECT("AE" &amp; ROW()), AP1051:AP1091, "📦", AS1051:AS1091, "Familiar")
    ) / 2
) -
(
    (
        SUMIFS(AR1051:AR1091, AY1051:AY1091, INDIRECT("AE" &amp; ROW()), AP1051:AP1091, "💲", AS1051:AS1091, "Participante") +
        SUMIFS(AR1051:AR1091, AY1051:AY1091, INDIRECT("AE" &amp; ROW()), AP1051:AP1091, "📦", AS1051:AS1091, "Participante")
    ) / 2
) -
(
    (
        SUMIFS(AR1051:AR1091, AY1051:AY1091, INDIRECT("AE" &amp; ROW()), AP1051:AP1091, "💲", AS1051:AS1091, "Empleado") +
        SUMIFS(AR1051:AR1091, AY1051:AY1091, INDIRECT("AE" &amp; ROW()), AP1051:AP1091, "📦", AS1051:AS1091, "Empleado")
    ) / 2
) -
(
    (
        SUMIFS(AR1051:AR1091, AY1051:AY1091, INDIRECT("AE" &amp; ROW()), AP1051:AP1091, "💲", AS1051:AS1091, "Exonerado ADH") +
        SUMIFS(AR1051:AR1091, AY1051:AY1091, INDIRECT("AE" &amp; ROW()), AP1051:AP1091, "📦", AS1051:AS1091, "Exonerado ADH")
    ) / 2
) -
(
    SUMIFS(AR1051:AR1091, AY1051:AY1091, INDIRECT("AE" &amp; ROW()), AP1051:AP1091, "💲", AS1051:AS1091, "Exonerado Doctor") +
    SUMIFS(AR1051:AR1091, AY1051:AY1091, INDIRECT("AE" &amp; ROW()), AP1051:AP1091, "📦", AS1051:AS1091, "Exonerado Doctor")
) -
(
    (
        SUMIFS(AR1051:AR1091, AY1051:AY1091, INDIRECT("AE" &amp; ROW()), AP1051:AP1091, "💲", AS1051:AS1091, "") +
        SUMIFS(AR1051:AR1091, AY1051:AY1091, INDIRECT("AE" &amp; ROW()), AP1051:AP1091, "📦", AS1051:AS1091, "")
    ) / 2
)</f>
        <v>0</v>
      </c>
      <c r="AM1086" s="48"/>
      <c r="AN1086" s="155">
        <f>A1049</f>
        <v>46352</v>
      </c>
      <c r="AO1086" s="156" t="str">
        <f>K1050</f>
        <v>Consultorio N° 3</v>
      </c>
      <c r="AP1086" s="156">
        <f t="shared" ref="AP1086:AQ1086" si="745">K1099</f>
        <v>0</v>
      </c>
      <c r="AQ1086" s="156">
        <f t="shared" si="745"/>
        <v>0</v>
      </c>
      <c r="AR1086" s="156">
        <f>AC1099</f>
        <v>0</v>
      </c>
      <c r="AS1086" s="156">
        <f>AA1099</f>
        <v>0</v>
      </c>
      <c r="AT1086" s="156">
        <f>AA1100</f>
        <v>0</v>
      </c>
      <c r="AU1086" s="156">
        <f>AC1100</f>
        <v>0</v>
      </c>
      <c r="AV1086" s="156">
        <f>AA1101</f>
        <v>0</v>
      </c>
      <c r="AW1086" s="156">
        <f>AC1101</f>
        <v>0</v>
      </c>
      <c r="AX1086" s="156">
        <f>AC1102</f>
        <v>0</v>
      </c>
      <c r="AY1086" s="156">
        <f>N1102</f>
        <v>0</v>
      </c>
      <c r="AZ1086" s="48"/>
      <c r="BA1086" s="48"/>
      <c r="BB1086" s="48"/>
      <c r="BC1086" s="48"/>
      <c r="BD1086" s="48"/>
      <c r="BE1086" s="48"/>
      <c r="BF1086" s="48"/>
      <c r="BG1086" s="48"/>
      <c r="BH1086" s="48"/>
      <c r="BI1086" s="48"/>
      <c r="BJ1086" s="48"/>
      <c r="BK1086" s="48"/>
      <c r="BL1086" s="48"/>
      <c r="BM1086" s="48"/>
      <c r="BN1086" s="48"/>
    </row>
    <row r="1087" spans="1:66" ht="11.25" customHeight="1">
      <c r="A1087" s="222">
        <f>A1083+$Q$13/1440</f>
        <v>0.70833333333333315</v>
      </c>
      <c r="B1087" s="38"/>
      <c r="C1087" s="204"/>
      <c r="D1087" s="207"/>
      <c r="E1087" s="40" t="s">
        <v>36</v>
      </c>
      <c r="F1087" s="42" t="str">
        <f>IF(D1087&lt;&gt;"", VLOOKUP(D1087,'Base de Datos'!$A$2:$D1268,2,FALSE()),"")</f>
        <v/>
      </c>
      <c r="G1087" s="204"/>
      <c r="H1087" s="216"/>
      <c r="I1087" s="40" t="s">
        <v>36</v>
      </c>
      <c r="J1087" s="42" t="str">
        <f>IF(H1087&lt;&gt;"", VLOOKUP(H1087,'Base de Datos'!$A$2:$D1268,2,FALSE()),"")</f>
        <v/>
      </c>
      <c r="K1087" s="204"/>
      <c r="L1087" s="216"/>
      <c r="M1087" s="40" t="s">
        <v>36</v>
      </c>
      <c r="N1087" s="42" t="str">
        <f>IF(L1087&lt;&gt;"", VLOOKUP(L1087,'Base de Datos'!$A$2:$D1268,2,FALSE()),"")</f>
        <v/>
      </c>
      <c r="O1087" s="43"/>
      <c r="P1087" s="163"/>
      <c r="Q1087" s="3"/>
      <c r="R1087" s="15"/>
      <c r="S1087" s="45"/>
      <c r="T1087" s="45" t="s">
        <v>37</v>
      </c>
      <c r="U1087" s="46"/>
      <c r="V1087" s="47"/>
      <c r="W1087" s="45"/>
      <c r="X1087" s="45" t="s">
        <v>37</v>
      </c>
      <c r="Y1087" s="46"/>
      <c r="Z1087" s="47"/>
      <c r="AA1087" s="45"/>
      <c r="AB1087" s="45" t="s">
        <v>37</v>
      </c>
      <c r="AC1087" s="46"/>
      <c r="AD1087" s="48"/>
      <c r="AE1087" s="240" t="s">
        <v>43</v>
      </c>
      <c r="AF1087" s="230"/>
      <c r="AG1087" s="161">
        <f t="array" aca="1" ref="AG1087" ca="1">COUNTIFS(AP1051:AP1091, "💲", AY1051:AY1091, INDIRECT("AE" &amp; ROW())) + COUNTIFS(AP1051:AP1091, "📦", AY1051:AY1091, INDIRECT("AE" &amp; ROW())) + COUNTIFS(AP1051:AP1091, "✅", AY1051:AY1091, INDIRECT("AE" &amp; ROW()))</f>
        <v>0</v>
      </c>
      <c r="AH1087" s="162">
        <f t="array" aca="1" ref="AH1087" ca="1">COUNTIFS(AP1051:AP1091, "💲", AY1051:AY1091, INDIRECT("AE" &amp; ROW())) + COUNTIFS(AP1051:AP1091, "📦", AY1051:AY1091, INDIRECT("AE" &amp; ROW()))</f>
        <v>0</v>
      </c>
      <c r="AI1087" s="139">
        <f t="array" aca="1" ref="AI1087" ca="1">SUMIFS(AR1051:AR1091, AY1051:AY1091, INDIRECT("AE" &amp; ROW()), AP1051:AP1091, "💲") + SUMIFS(AR1051:AR1091, AY1051:AY1091, INDIRECT("AE" &amp; ROW()), AP1051:AP1091, "📦")</f>
        <v>0</v>
      </c>
      <c r="AJ1087" s="139">
        <f t="array" aca="1" ref="AJ1087" ca="1">(
    SUMIFS(AR1051:AR1091, AY1051:AY1091, INDIRECT("AE" &amp; ROW()), AP1051:AP1091, "💲") +
    SUMIFS(AR1051:AR1091, AY1051:AY1091, INDIRECT("AE" &amp; ROW()), AP1051:AP1091, "📦")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
        SUMIFS(AR1051:AR1091, AY1051:AY1091, INDIRECT("AE" &amp; ROW()), AP1051:AP1091, "💲", AS1051:AS1091, "Familiar") +
        SUMIFS(AR1051:AR1091, AY1051:AY1091, INDIRECT("AE" &amp; ROW()), AP1051:AP1091, "📦", AS1051:AS1091, "Familiar")
    ) / 2
)  -
(
    (
        SUMIFS(AR1051:AR1091, AY1051:AY1091, INDIRECT("AE" &amp; ROW()), AP1051:AP1091, "💲", AS1051:AS1091, "Exonerado ADH") +
        SUMIFS(AR1051:AR1091, AY1051:AY1091, INDIRECT("AE" &amp; ROW()), AP1051:AP1091, "📦", AS1051:AS1091, "Exonerado ADH")
    ) / 2
)  -
(
    (
        SUMIFS(AR1051:AR1091, AY1051:AY1091, INDIRECT("AE" &amp; ROW()), AP1051:AP1091, "💲", AS1051:AS1091, "Exonerado Doctor") +
        SUMIFS(AR1051:AR1091, AY1051:AY1091, INDIRECT("AE" &amp; ROW()), AP1051:AP1091, "📦", AS1051:AS1091, "Exonerado Doctor")
    ) / 2
)</f>
        <v>0</v>
      </c>
      <c r="AK1087" s="139">
        <f t="array" aca="1" ref="AK1087" ca="1">(
    SUMIFS(AR1051:AR1091, AY1051:AY1091, INDIRECT("AE" &amp; ROW()), AP1051:AP1091, "💲") +
    SUMIFS(AR1051:AR1091, AY1051:AY1091, INDIRECT("AE" &amp; ROW()), AP1051:AP1091, "📦")
) -
(
    SUMIFS(AR1051:AR1091, AY1051:AY1091, INDIRECT("AE" &amp; ROW()), AP1051:AP1091, "💲", AS1051:AS1091, "Familiar") +
    SUMIFS(AR1051:AR1091, AY1051:AY1091, INDIRECT("AE" &amp; ROW()), AP1051:AP1091, "📦", AS1051:AS1091, "Familiar")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SUMIFS(AR1051:AR1091, AY1051:AY1091, INDIRECT("AE" &amp; ROW()), AP1051:AP1091, "💲", AS1051:AS1091, "Exonerado ADH") +
    SUMIFS(AR1051:AR1091, AY1051:AY1091, INDIRECT("AE" &amp; ROW()), AP1051:AP1091, "📦", AS1051:AS1091, "Exonerado ADH")
) -
(
    (
        SUMIFS(AR1051:AR1091, AY1051:AY1091, INDIRECT("AE" &amp; ROW()), AP1051:AP1091, "💲", AS1051:AS1091, "Exonerado Doctor") +
        SUMIFS(AR1051:AR1091, AY1051:AY1091, INDIRECT("AE" &amp; ROW()), AP1051:AP1091, "📦", AS1051:AS1091, "Exonerado Doctor")
    ) / 2
) -
(
    (
        SUMIFS(AR1051:AR1091, AY1051:AY1091, INDIRECT("AE" &amp; ROW()), AP1051:AP1091, "💲", AS1051:AS1091, "") +
        SUMIFS(AR1051:AR1091, AY1051:AY1091, INDIRECT("AE" &amp; ROW()), AP1051:AP1091, "📦", AS1051:AS1091, "")
    ) / 2
)</f>
        <v>0</v>
      </c>
      <c r="AL1087" s="140">
        <f t="array" aca="1" ref="AL1087" ca="1">(
    SUMIFS(AR1051:AR1091, AY1051:AY1091, INDIRECT("AE" &amp; ROW()), AP1051:AP1091, "💲") +
    SUMIFS(AR1051:AR1091, AY1051:AY1091, INDIRECT("AE" &amp; ROW()), AP1051:AP1091, "📦")
) -
(
    (
        SUMIFS(AR1051:AR1091, AY1051:AY1091, INDIRECT("AE" &amp; ROW()), AP1051:AP1091, "💲", AS1051:AS1091, "Familiar") +
        SUMIFS(AR1051:AR1091, AY1051:AY1091, INDIRECT("AE" &amp; ROW()), AP1051:AP1091, "📦", AS1051:AS1091, "Familiar")
    ) / 2
) -
(
    (
        SUMIFS(AR1051:AR1091, AY1051:AY1091, INDIRECT("AE" &amp; ROW()), AP1051:AP1091, "💲", AS1051:AS1091, "Participante") +
        SUMIFS(AR1051:AR1091, AY1051:AY1091, INDIRECT("AE" &amp; ROW()), AP1051:AP1091, "📦", AS1051:AS1091, "Participante")
    ) / 2
) -
(
    (
        SUMIFS(AR1051:AR1091, AY1051:AY1091, INDIRECT("AE" &amp; ROW()), AP1051:AP1091, "💲", AS1051:AS1091, "Empleado") +
        SUMIFS(AR1051:AR1091, AY1051:AY1091, INDIRECT("AE" &amp; ROW()), AP1051:AP1091, "📦", AS1051:AS1091, "Empleado")
    ) / 2
) -
(
    (
        SUMIFS(AR1051:AR1091, AY1051:AY1091, INDIRECT("AE" &amp; ROW()), AP1051:AP1091, "💲", AS1051:AS1091, "Exonerado ADH") +
        SUMIFS(AR1051:AR1091, AY1051:AY1091, INDIRECT("AE" &amp; ROW()), AP1051:AP1091, "📦", AS1051:AS1091, "Exonerado ADH")
    ) / 2
) -
(
    SUMIFS(AR1051:AR1091, AY1051:AY1091, INDIRECT("AE" &amp; ROW()), AP1051:AP1091, "💲", AS1051:AS1091, "Exonerado Doctor") +
    SUMIFS(AR1051:AR1091, AY1051:AY1091, INDIRECT("AE" &amp; ROW()), AP1051:AP1091, "📦", AS1051:AS1091, "Exonerado Doctor")
) -
(
    (
        SUMIFS(AR1051:AR1091, AY1051:AY1091, INDIRECT("AE" &amp; ROW()), AP1051:AP1091, "💲", AS1051:AS1091, "") +
        SUMIFS(AR1051:AR1091, AY1051:AY1091, INDIRECT("AE" &amp; ROW()), AP1051:AP1091, "📦", AS1051:AS1091, "")
    ) / 2
)</f>
        <v>0</v>
      </c>
      <c r="AM1087" s="48"/>
      <c r="AN1087" s="156"/>
      <c r="AO1087" s="156"/>
      <c r="AP1087" s="156"/>
      <c r="AQ1087" s="156">
        <f>L1095</f>
        <v>0</v>
      </c>
      <c r="AR1087" s="156"/>
      <c r="AS1087" s="156"/>
      <c r="AT1087" s="156"/>
      <c r="AU1087" s="156"/>
      <c r="AV1087" s="156"/>
      <c r="AW1087" s="156"/>
      <c r="AX1087" s="156"/>
      <c r="AY1087" s="156">
        <f>N1090</f>
        <v>0</v>
      </c>
      <c r="AZ1087" s="48"/>
      <c r="BA1087" s="48"/>
      <c r="BB1087" s="48"/>
      <c r="BC1087" s="48"/>
      <c r="BD1087" s="48"/>
      <c r="BE1087" s="48"/>
      <c r="BF1087" s="48"/>
      <c r="BG1087" s="48"/>
      <c r="BH1087" s="48"/>
      <c r="BI1087" s="48"/>
      <c r="BJ1087" s="48"/>
      <c r="BK1087" s="48"/>
      <c r="BL1087" s="48"/>
      <c r="BM1087" s="48"/>
      <c r="BN1087" s="48"/>
    </row>
    <row r="1088" spans="1:66" ht="11.25" customHeight="1">
      <c r="A1088" s="220"/>
      <c r="B1088" s="38"/>
      <c r="C1088" s="205"/>
      <c r="D1088" s="208"/>
      <c r="E1088" s="57" t="s">
        <v>42</v>
      </c>
      <c r="F1088" s="58" t="str">
        <f>IF(D1087&lt;&gt;"", VLOOKUP(D1087,'Base de Datos'!$A$2:$D1268,3,FALSE()),"")</f>
        <v/>
      </c>
      <c r="G1088" s="205"/>
      <c r="H1088" s="208"/>
      <c r="I1088" s="57" t="s">
        <v>42</v>
      </c>
      <c r="J1088" s="58" t="str">
        <f>IF(H1087&lt;&gt;"", VLOOKUP(H1087,'Base de Datos'!$A$2:$D1268,3,FALSE()),"")</f>
        <v/>
      </c>
      <c r="K1088" s="205"/>
      <c r="L1088" s="208"/>
      <c r="M1088" s="57" t="s">
        <v>42</v>
      </c>
      <c r="N1088" s="58" t="str">
        <f>IF(L1087&lt;&gt;"", VLOOKUP(L1087,'Base de Datos'!$A$2:$D1268,3,FALSE()),"")</f>
        <v/>
      </c>
      <c r="O1088" s="43"/>
      <c r="P1088" s="163"/>
      <c r="Q1088" s="3"/>
      <c r="R1088" s="15"/>
      <c r="S1088" s="229"/>
      <c r="T1088" s="230"/>
      <c r="U1088" s="59"/>
      <c r="V1088" s="47"/>
      <c r="W1088" s="229"/>
      <c r="X1088" s="230"/>
      <c r="Y1088" s="59"/>
      <c r="Z1088" s="47"/>
      <c r="AA1088" s="229"/>
      <c r="AB1088" s="230"/>
      <c r="AC1088" s="59"/>
      <c r="AD1088" s="48"/>
      <c r="AE1088" s="240" t="s">
        <v>45</v>
      </c>
      <c r="AF1088" s="230"/>
      <c r="AG1088" s="161">
        <f t="array" aca="1" ref="AG1088" ca="1">COUNTIFS(AP1051:AP1091, "💲", AY1051:AY1091, INDIRECT("AE" &amp; ROW())) + COUNTIFS(AP1051:AP1091, "📦", AY1051:AY1091, INDIRECT("AE" &amp; ROW())) + COUNTIFS(AP1051:AP1091, "✅", AY1051:AY1091, INDIRECT("AE" &amp; ROW()))</f>
        <v>0</v>
      </c>
      <c r="AH1088" s="162">
        <f t="array" aca="1" ref="AH1088" ca="1">COUNTIFS(AP1051:AP1091, "💲", AY1051:AY1091, INDIRECT("AE" &amp; ROW())) + COUNTIFS(AP1051:AP1091, "📦", AY1051:AY1091, INDIRECT("AE" &amp; ROW()))</f>
        <v>0</v>
      </c>
      <c r="AI1088" s="139">
        <f t="array" aca="1" ref="AI1088" ca="1">SUMIFS(AR1051:AR1091, AY1051:AY1091, INDIRECT("AE" &amp; ROW()), AP1051:AP1091, "💲") + SUMIFS(AR1051:AR1091, AY1051:AY1091, INDIRECT("AE" &amp; ROW()), AP1051:AP1091, "📦")</f>
        <v>0</v>
      </c>
      <c r="AJ1088" s="139">
        <f t="array" aca="1" ref="AJ1088" ca="1">(
    SUMIFS(AR1051:AR1091, AY1051:AY1091, INDIRECT("AE" &amp; ROW()), AP1051:AP1091, "💲") +
    SUMIFS(AR1051:AR1091, AY1051:AY1091, INDIRECT("AE" &amp; ROW()), AP1051:AP1091, "📦")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
        SUMIFS(AR1051:AR1091, AY1051:AY1091, INDIRECT("AE" &amp; ROW()), AP1051:AP1091, "💲", AS1051:AS1091, "Familiar") +
        SUMIFS(AR1051:AR1091, AY1051:AY1091, INDIRECT("AE" &amp; ROW()), AP1051:AP1091, "📦", AS1051:AS1091, "Familiar")
    ) / 2
)  -
(
    (
        SUMIFS(AR1051:AR1091, AY1051:AY1091, INDIRECT("AE" &amp; ROW()), AP1051:AP1091, "💲", AS1051:AS1091, "Exonerado ADH") +
        SUMIFS(AR1051:AR1091, AY1051:AY1091, INDIRECT("AE" &amp; ROW()), AP1051:AP1091, "📦", AS1051:AS1091, "Exonerado ADH")
    ) / 2
)  -
(
    (
        SUMIFS(AR1051:AR1091, AY1051:AY1091, INDIRECT("AE" &amp; ROW()), AP1051:AP1091, "💲", AS1051:AS1091, "Exonerado Doctor") +
        SUMIFS(AR1051:AR1091, AY1051:AY1091, INDIRECT("AE" &amp; ROW()), AP1051:AP1091, "📦", AS1051:AS1091, "Exonerado Doctor")
    ) / 2
)</f>
        <v>0</v>
      </c>
      <c r="AK1088" s="139">
        <f t="array" aca="1" ref="AK1088" ca="1">(
    SUMIFS(AR1051:AR1091, AY1051:AY1091, INDIRECT("AE" &amp; ROW()), AP1051:AP1091, "💲") +
    SUMIFS(AR1051:AR1091, AY1051:AY1091, INDIRECT("AE" &amp; ROW()), AP1051:AP1091, "📦")
) -
(
    SUMIFS(AR1051:AR1091, AY1051:AY1091, INDIRECT("AE" &amp; ROW()), AP1051:AP1091, "💲", AS1051:AS1091, "Familiar") +
    SUMIFS(AR1051:AR1091, AY1051:AY1091, INDIRECT("AE" &amp; ROW()), AP1051:AP1091, "📦", AS1051:AS1091, "Familiar")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SUMIFS(AR1051:AR1091, AY1051:AY1091, INDIRECT("AE" &amp; ROW()), AP1051:AP1091, "💲", AS1051:AS1091, "Exonerado ADH") +
    SUMIFS(AR1051:AR1091, AY1051:AY1091, INDIRECT("AE" &amp; ROW()), AP1051:AP1091, "📦", AS1051:AS1091, "Exonerado ADH")
) -
(
    (
        SUMIFS(AR1051:AR1091, AY1051:AY1091, INDIRECT("AE" &amp; ROW()), AP1051:AP1091, "💲", AS1051:AS1091, "Exonerado Doctor") +
        SUMIFS(AR1051:AR1091, AY1051:AY1091, INDIRECT("AE" &amp; ROW()), AP1051:AP1091, "📦", AS1051:AS1091, "Exonerado Doctor")
    ) / 2
) -
(
    (
        SUMIFS(AR1051:AR1091, AY1051:AY1091, INDIRECT("AE" &amp; ROW()), AP1051:AP1091, "💲", AS1051:AS1091, "") +
        SUMIFS(AR1051:AR1091, AY1051:AY1091, INDIRECT("AE" &amp; ROW()), AP1051:AP1091, "📦", AS1051:AS1091, "")
    ) / 2
)</f>
        <v>0</v>
      </c>
      <c r="AL1088" s="140">
        <f t="array" aca="1" ref="AL1088" ca="1">(
    SUMIFS(AR1051:AR1091, AY1051:AY1091, INDIRECT("AE" &amp; ROW()), AP1051:AP1091, "💲") +
    SUMIFS(AR1051:AR1091, AY1051:AY1091, INDIRECT("AE" &amp; ROW()), AP1051:AP1091, "📦")
) -
(
    (
        SUMIFS(AR1051:AR1091, AY1051:AY1091, INDIRECT("AE" &amp; ROW()), AP1051:AP1091, "💲", AS1051:AS1091, "Familiar") +
        SUMIFS(AR1051:AR1091, AY1051:AY1091, INDIRECT("AE" &amp; ROW()), AP1051:AP1091, "📦", AS1051:AS1091, "Familiar")
    ) / 2
) -
(
    (
        SUMIFS(AR1051:AR1091, AY1051:AY1091, INDIRECT("AE" &amp; ROW()), AP1051:AP1091, "💲", AS1051:AS1091, "Participante") +
        SUMIFS(AR1051:AR1091, AY1051:AY1091, INDIRECT("AE" &amp; ROW()), AP1051:AP1091, "📦", AS1051:AS1091, "Participante")
    ) / 2
) -
(
    (
        SUMIFS(AR1051:AR1091, AY1051:AY1091, INDIRECT("AE" &amp; ROW()), AP1051:AP1091, "💲", AS1051:AS1091, "Empleado") +
        SUMIFS(AR1051:AR1091, AY1051:AY1091, INDIRECT("AE" &amp; ROW()), AP1051:AP1091, "📦", AS1051:AS1091, "Empleado")
    ) / 2
) -
(
    (
        SUMIFS(AR1051:AR1091, AY1051:AY1091, INDIRECT("AE" &amp; ROW()), AP1051:AP1091, "💲", AS1051:AS1091, "Exonerado ADH") +
        SUMIFS(AR1051:AR1091, AY1051:AY1091, INDIRECT("AE" &amp; ROW()), AP1051:AP1091, "📦", AS1051:AS1091, "Exonerado ADH")
    ) / 2
) -
(
    SUMIFS(AR1051:AR1091, AY1051:AY1091, INDIRECT("AE" &amp; ROW()), AP1051:AP1091, "💲", AS1051:AS1091, "Exonerado Doctor") +
    SUMIFS(AR1051:AR1091, AY1051:AY1091, INDIRECT("AE" &amp; ROW()), AP1051:AP1091, "📦", AS1051:AS1091, "Exonerado Doctor")
) -
(
    (
        SUMIFS(AR1051:AR1091, AY1051:AY1091, INDIRECT("AE" &amp; ROW()), AP1051:AP1091, "💲", AS1051:AS1091, "") +
        SUMIFS(AR1051:AR1091, AY1051:AY1091, INDIRECT("AE" &amp; ROW()), AP1051:AP1091, "📦", AS1051:AS1091, "")
    ) / 2
)</f>
        <v>0</v>
      </c>
      <c r="AM1088" s="48"/>
      <c r="AN1088" s="156"/>
      <c r="AO1088" s="156"/>
      <c r="AP1088" s="156"/>
      <c r="AQ1088" s="156">
        <f>L1099</f>
        <v>0</v>
      </c>
      <c r="AR1088" s="156"/>
      <c r="AS1088" s="156"/>
      <c r="AT1088" s="156"/>
      <c r="AU1088" s="156"/>
      <c r="AV1088" s="156"/>
      <c r="AW1088" s="156"/>
      <c r="AX1088" s="156"/>
      <c r="AY1088" s="156">
        <f>N1094</f>
        <v>0</v>
      </c>
      <c r="AZ1088" s="48"/>
      <c r="BA1088" s="48"/>
      <c r="BB1088" s="48"/>
      <c r="BC1088" s="48"/>
      <c r="BD1088" s="48"/>
      <c r="BE1088" s="48"/>
      <c r="BF1088" s="48"/>
      <c r="BG1088" s="48"/>
      <c r="BH1088" s="48"/>
      <c r="BI1088" s="48"/>
      <c r="BJ1088" s="48"/>
      <c r="BK1088" s="48"/>
      <c r="BL1088" s="48"/>
      <c r="BM1088" s="48"/>
      <c r="BN1088" s="48"/>
    </row>
    <row r="1089" spans="1:66" ht="11.25" customHeight="1">
      <c r="A1089" s="220"/>
      <c r="B1089" s="38"/>
      <c r="C1089" s="205"/>
      <c r="D1089" s="208"/>
      <c r="E1089" s="57" t="s">
        <v>44</v>
      </c>
      <c r="F1089" s="58" t="str">
        <f>IF(D1087&lt;&gt;"", VLOOKUP(D1087,'Base de Datos'!$A$2:$D1268,4,FALSE()),"")</f>
        <v/>
      </c>
      <c r="G1089" s="205"/>
      <c r="H1089" s="208"/>
      <c r="I1089" s="57" t="s">
        <v>44</v>
      </c>
      <c r="J1089" s="58" t="str">
        <f>IF(H1087&lt;&gt;"", VLOOKUP(H1087,'Base de Datos'!$A$2:$D1268,4,FALSE()),"")</f>
        <v/>
      </c>
      <c r="K1089" s="205"/>
      <c r="L1089" s="208"/>
      <c r="M1089" s="57" t="s">
        <v>44</v>
      </c>
      <c r="N1089" s="58" t="str">
        <f>IF(L1087&lt;&gt;"", VLOOKUP(L1087,'Base de Datos'!$A$2:$D1268,4,FALSE()),"")</f>
        <v/>
      </c>
      <c r="O1089" s="43"/>
      <c r="P1089" s="163"/>
      <c r="Q1089" s="3"/>
      <c r="R1089" s="15"/>
      <c r="S1089" s="229"/>
      <c r="T1089" s="230"/>
      <c r="U1089" s="59"/>
      <c r="V1089" s="47"/>
      <c r="W1089" s="229"/>
      <c r="X1089" s="230"/>
      <c r="Y1089" s="59"/>
      <c r="Z1089" s="47"/>
      <c r="AA1089" s="229"/>
      <c r="AB1089" s="230"/>
      <c r="AC1089" s="59"/>
      <c r="AD1089" s="48"/>
      <c r="AE1089" s="240" t="s">
        <v>47</v>
      </c>
      <c r="AF1089" s="230"/>
      <c r="AG1089" s="161">
        <f t="array" aca="1" ref="AG1089" ca="1">COUNTIFS(AP1051:AP1091, "💲", AY1051:AY1091, INDIRECT("AE" &amp; ROW())) + COUNTIFS(AP1051:AP1091, "📦", AY1051:AY1091, INDIRECT("AE" &amp; ROW())) + COUNTIFS(AP1051:AP1091, "✅", AY1051:AY1091, INDIRECT("AE" &amp; ROW()))</f>
        <v>0</v>
      </c>
      <c r="AH1089" s="162">
        <f t="array" aca="1" ref="AH1089" ca="1">COUNTIFS(AP1051:AP1091, "💲", AY1051:AY1091, INDIRECT("AE" &amp; ROW())) + COUNTIFS(AP1051:AP1091, "📦", AY1051:AY1091, INDIRECT("AE" &amp; ROW()))</f>
        <v>0</v>
      </c>
      <c r="AI1089" s="139">
        <f t="array" aca="1" ref="AI1089" ca="1">SUMIFS(AR1051:AR1091, AY1051:AY1091, INDIRECT("AE" &amp; ROW()), AP1051:AP1091, "💲") + SUMIFS(AR1051:AR1091, AY1051:AY1091, INDIRECT("AE" &amp; ROW()), AP1051:AP1091, "📦")</f>
        <v>0</v>
      </c>
      <c r="AJ1089" s="139">
        <f t="array" aca="1" ref="AJ1089" ca="1">(
    SUMIFS(AR1051:AR1091, AY1051:AY1091, INDIRECT("AE" &amp; ROW()), AP1051:AP1091, "💲") +
    SUMIFS(AR1051:AR1091, AY1051:AY1091, INDIRECT("AE" &amp; ROW()), AP1051:AP1091, "📦")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
        SUMIFS(AR1051:AR1091, AY1051:AY1091, INDIRECT("AE" &amp; ROW()), AP1051:AP1091, "💲", AS1051:AS1091, "Familiar") +
        SUMIFS(AR1051:AR1091, AY1051:AY1091, INDIRECT("AE" &amp; ROW()), AP1051:AP1091, "📦", AS1051:AS1091, "Familiar")
    ) / 2
)  -
(
    (
        SUMIFS(AR1051:AR1091, AY1051:AY1091, INDIRECT("AE" &amp; ROW()), AP1051:AP1091, "💲", AS1051:AS1091, "Exonerado ADH") +
        SUMIFS(AR1051:AR1091, AY1051:AY1091, INDIRECT("AE" &amp; ROW()), AP1051:AP1091, "📦", AS1051:AS1091, "Exonerado ADH")
    ) / 2
)  -
(
    (
        SUMIFS(AR1051:AR1091, AY1051:AY1091, INDIRECT("AE" &amp; ROW()), AP1051:AP1091, "💲", AS1051:AS1091, "Exonerado Doctor") +
        SUMIFS(AR1051:AR1091, AY1051:AY1091, INDIRECT("AE" &amp; ROW()), AP1051:AP1091, "📦", AS1051:AS1091, "Exonerado Doctor")
    ) / 2
)</f>
        <v>0</v>
      </c>
      <c r="AK1089" s="139">
        <f t="array" aca="1" ref="AK1089" ca="1">(
    SUMIFS(AR1051:AR1091, AY1051:AY1091, INDIRECT("AE" &amp; ROW()), AP1051:AP1091, "💲") +
    SUMIFS(AR1051:AR1091, AY1051:AY1091, INDIRECT("AE" &amp; ROW()), AP1051:AP1091, "📦")
) -
(
    SUMIFS(AR1051:AR1091, AY1051:AY1091, INDIRECT("AE" &amp; ROW()), AP1051:AP1091, "💲", AS1051:AS1091, "Familiar") +
    SUMIFS(AR1051:AR1091, AY1051:AY1091, INDIRECT("AE" &amp; ROW()), AP1051:AP1091, "📦", AS1051:AS1091, "Familiar")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SUMIFS(AR1051:AR1091, AY1051:AY1091, INDIRECT("AE" &amp; ROW()), AP1051:AP1091, "💲", AS1051:AS1091, "Exonerado ADH") +
    SUMIFS(AR1051:AR1091, AY1051:AY1091, INDIRECT("AE" &amp; ROW()), AP1051:AP1091, "📦", AS1051:AS1091, "Exonerado ADH")
) -
(
    (
        SUMIFS(AR1051:AR1091, AY1051:AY1091, INDIRECT("AE" &amp; ROW()), AP1051:AP1091, "💲", AS1051:AS1091, "Exonerado Doctor") +
        SUMIFS(AR1051:AR1091, AY1051:AY1091, INDIRECT("AE" &amp; ROW()), AP1051:AP1091, "📦", AS1051:AS1091, "Exonerado Doctor")
    ) / 2
) -
(
    (
        SUMIFS(AR1051:AR1091, AY1051:AY1091, INDIRECT("AE" &amp; ROW()), AP1051:AP1091, "💲", AS1051:AS1091, "") +
        SUMIFS(AR1051:AR1091, AY1051:AY1091, INDIRECT("AE" &amp; ROW()), AP1051:AP1091, "📦", AS1051:AS1091, "")
    ) / 2
)</f>
        <v>0</v>
      </c>
      <c r="AL1089" s="140">
        <f t="array" aca="1" ref="AL1089" ca="1">(
    SUMIFS(AR1051:AR1091, AY1051:AY1091, INDIRECT("AE" &amp; ROW()), AP1051:AP1091, "💲") +
    SUMIFS(AR1051:AR1091, AY1051:AY1091, INDIRECT("AE" &amp; ROW()), AP1051:AP1091, "📦")
) -
(
    (
        SUMIFS(AR1051:AR1091, AY1051:AY1091, INDIRECT("AE" &amp; ROW()), AP1051:AP1091, "💲", AS1051:AS1091, "Familiar") +
        SUMIFS(AR1051:AR1091, AY1051:AY1091, INDIRECT("AE" &amp; ROW()), AP1051:AP1091, "📦", AS1051:AS1091, "Familiar")
    ) / 2
) -
(
    (
        SUMIFS(AR1051:AR1091, AY1051:AY1091, INDIRECT("AE" &amp; ROW()), AP1051:AP1091, "💲", AS1051:AS1091, "Participante") +
        SUMIFS(AR1051:AR1091, AY1051:AY1091, INDIRECT("AE" &amp; ROW()), AP1051:AP1091, "📦", AS1051:AS1091, "Participante")
    ) / 2
) -
(
    (
        SUMIFS(AR1051:AR1091, AY1051:AY1091, INDIRECT("AE" &amp; ROW()), AP1051:AP1091, "💲", AS1051:AS1091, "Empleado") +
        SUMIFS(AR1051:AR1091, AY1051:AY1091, INDIRECT("AE" &amp; ROW()), AP1051:AP1091, "📦", AS1051:AS1091, "Empleado")
    ) / 2
) -
(
    (
        SUMIFS(AR1051:AR1091, AY1051:AY1091, INDIRECT("AE" &amp; ROW()), AP1051:AP1091, "💲", AS1051:AS1091, "Exonerado ADH") +
        SUMIFS(AR1051:AR1091, AY1051:AY1091, INDIRECT("AE" &amp; ROW()), AP1051:AP1091, "📦", AS1051:AS1091, "Exonerado ADH")
    ) / 2
) -
(
    SUMIFS(AR1051:AR1091, AY1051:AY1091, INDIRECT("AE" &amp; ROW()), AP1051:AP1091, "💲", AS1051:AS1091, "Exonerado Doctor") +
    SUMIFS(AR1051:AR1091, AY1051:AY1091, INDIRECT("AE" &amp; ROW()), AP1051:AP1091, "📦", AS1051:AS1091, "Exonerado Doctor")
) -
(
    (
        SUMIFS(AR1051:AR1091, AY1051:AY1091, INDIRECT("AE" &amp; ROW()), AP1051:AP1091, "💲", AS1051:AS1091, "") +
        SUMIFS(AR1051:AR1091, AY1051:AY1091, INDIRECT("AE" &amp; ROW()), AP1051:AP1091, "📦", AS1051:AS1091, "")
    ) / 2
)</f>
        <v>0</v>
      </c>
      <c r="AM1089" s="48"/>
      <c r="AN1089" s="156"/>
      <c r="AO1089" s="156"/>
      <c r="AP1089" s="156"/>
      <c r="AQ1089" s="156"/>
      <c r="AR1089" s="156"/>
      <c r="AS1089" s="156"/>
      <c r="AT1089" s="156"/>
      <c r="AU1089" s="156"/>
      <c r="AV1089" s="156"/>
      <c r="AW1089" s="156"/>
      <c r="AX1089" s="156"/>
      <c r="AY1089" s="156">
        <f>N1098</f>
        <v>0</v>
      </c>
      <c r="AZ1089" s="48"/>
      <c r="BA1089" s="48"/>
      <c r="BB1089" s="48"/>
      <c r="BC1089" s="48"/>
      <c r="BD1089" s="48"/>
      <c r="BE1089" s="48"/>
      <c r="BF1089" s="48"/>
      <c r="BG1089" s="48"/>
      <c r="BH1089" s="48"/>
      <c r="BI1089" s="48"/>
      <c r="BJ1089" s="48"/>
      <c r="BK1089" s="48"/>
      <c r="BL1089" s="48"/>
      <c r="BM1089" s="48"/>
      <c r="BN1089" s="48"/>
    </row>
    <row r="1090" spans="1:66" ht="11.25" customHeight="1">
      <c r="A1090" s="221"/>
      <c r="B1090" s="38"/>
      <c r="C1090" s="206"/>
      <c r="D1090" s="209"/>
      <c r="E1090" s="85" t="s">
        <v>46</v>
      </c>
      <c r="F1090" s="86"/>
      <c r="G1090" s="206"/>
      <c r="H1090" s="209"/>
      <c r="I1090" s="85" t="s">
        <v>46</v>
      </c>
      <c r="J1090" s="108"/>
      <c r="K1090" s="206"/>
      <c r="L1090" s="209"/>
      <c r="M1090" s="85" t="s">
        <v>46</v>
      </c>
      <c r="N1090" s="108"/>
      <c r="O1090" s="43"/>
      <c r="P1090" s="163"/>
      <c r="Q1090" s="3"/>
      <c r="R1090" s="15"/>
      <c r="S1090" s="227" t="str">
        <f>IF(OR(S1087="Empleado",S1087="Familiar"),"Nombre del Empleado","N° Factura")</f>
        <v>N° Factura</v>
      </c>
      <c r="T1090" s="228"/>
      <c r="U1090" s="89"/>
      <c r="V1090" s="47"/>
      <c r="W1090" s="227" t="str">
        <f>IF(OR(W1087="Empleado",W1087="Familiar"),"Nombre del Empleado","N° Factura")</f>
        <v>N° Factura</v>
      </c>
      <c r="X1090" s="228"/>
      <c r="Y1090" s="89"/>
      <c r="Z1090" s="47"/>
      <c r="AA1090" s="227" t="str">
        <f>IF(OR(AA1087="Empleado",AA1087="Familiar"),"Nombre del Empleado","N° Factura")</f>
        <v>N° Factura</v>
      </c>
      <c r="AB1090" s="228"/>
      <c r="AC1090" s="111"/>
      <c r="AD1090" s="48"/>
      <c r="AE1090" s="240" t="s">
        <v>48</v>
      </c>
      <c r="AF1090" s="230"/>
      <c r="AG1090" s="161">
        <f t="array" aca="1" ref="AG1090" ca="1">COUNTIFS(AP1051:AP1091, "💲", AY1051:AY1091, INDIRECT("AE" &amp; ROW())) + COUNTIFS(AP1051:AP1091, "📦", AY1051:AY1091, INDIRECT("AE" &amp; ROW())) + COUNTIFS(AP1051:AP1091, "✅", AY1051:AY1091, INDIRECT("AE" &amp; ROW()))</f>
        <v>0</v>
      </c>
      <c r="AH1090" s="162">
        <f t="array" aca="1" ref="AH1090" ca="1">COUNTIFS(AP1051:AP1091, "💲", AY1051:AY1091, INDIRECT("AE" &amp; ROW())) + COUNTIFS(AP1051:AP1091, "📦", AY1051:AY1091, INDIRECT("AE" &amp; ROW()))</f>
        <v>0</v>
      </c>
      <c r="AI1090" s="139">
        <f t="array" aca="1" ref="AI1090" ca="1">SUMIFS(AR1051:AR1091, AY1051:AY1091, INDIRECT("AE" &amp; ROW()), AP1051:AP1091, "💲") + SUMIFS(AR1051:AR1091, AY1051:AY1091, INDIRECT("AE" &amp; ROW()), AP1051:AP1091, "📦")</f>
        <v>0</v>
      </c>
      <c r="AJ1090" s="139">
        <f t="array" aca="1" ref="AJ1090" ca="1">(
    SUMIFS(AR1051:AR1091, AY1051:AY1091, INDIRECT("AE" &amp; ROW()), AP1051:AP1091, "💲") +
    SUMIFS(AR1051:AR1091, AY1051:AY1091, INDIRECT("AE" &amp; ROW()), AP1051:AP1091, "📦")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
        SUMIFS(AR1051:AR1091, AY1051:AY1091, INDIRECT("AE" &amp; ROW()), AP1051:AP1091, "💲", AS1051:AS1091, "Familiar") +
        SUMIFS(AR1051:AR1091, AY1051:AY1091, INDIRECT("AE" &amp; ROW()), AP1051:AP1091, "📦", AS1051:AS1091, "Familiar")
    ) / 2
)  -
(
    (
        SUMIFS(AR1051:AR1091, AY1051:AY1091, INDIRECT("AE" &amp; ROW()), AP1051:AP1091, "💲", AS1051:AS1091, "Exonerado ADH") +
        SUMIFS(AR1051:AR1091, AY1051:AY1091, INDIRECT("AE" &amp; ROW()), AP1051:AP1091, "📦", AS1051:AS1091, "Exonerado ADH")
    ) / 2
)  -
(
    (
        SUMIFS(AR1051:AR1091, AY1051:AY1091, INDIRECT("AE" &amp; ROW()), AP1051:AP1091, "💲", AS1051:AS1091, "Exonerado Doctor") +
        SUMIFS(AR1051:AR1091, AY1051:AY1091, INDIRECT("AE" &amp; ROW()), AP1051:AP1091, "📦", AS1051:AS1091, "Exonerado Doctor")
    ) / 2
)</f>
        <v>0</v>
      </c>
      <c r="AK1090" s="139">
        <f t="array" aca="1" ref="AK1090" ca="1">(
    SUMIFS(AR1051:AR1091, AY1051:AY1091, INDIRECT("AE" &amp; ROW()), AP1051:AP1091, "💲") +
    SUMIFS(AR1051:AR1091, AY1051:AY1091, INDIRECT("AE" &amp; ROW()), AP1051:AP1091, "📦")
) -
(
    SUMIFS(AR1051:AR1091, AY1051:AY1091, INDIRECT("AE" &amp; ROW()), AP1051:AP1091, "💲", AS1051:AS1091, "Familiar") +
    SUMIFS(AR1051:AR1091, AY1051:AY1091, INDIRECT("AE" &amp; ROW()), AP1051:AP1091, "📦", AS1051:AS1091, "Familiar")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SUMIFS(AR1051:AR1091, AY1051:AY1091, INDIRECT("AE" &amp; ROW()), AP1051:AP1091, "💲", AS1051:AS1091, "Exonerado ADH") +
    SUMIFS(AR1051:AR1091, AY1051:AY1091, INDIRECT("AE" &amp; ROW()), AP1051:AP1091, "📦", AS1051:AS1091, "Exonerado ADH")
) -
(
    (
        SUMIFS(AR1051:AR1091, AY1051:AY1091, INDIRECT("AE" &amp; ROW()), AP1051:AP1091, "💲", AS1051:AS1091, "Exonerado Doctor") +
        SUMIFS(AR1051:AR1091, AY1051:AY1091, INDIRECT("AE" &amp; ROW()), AP1051:AP1091, "📦", AS1051:AS1091, "Exonerado Doctor")
    ) / 2
) -
(
    (
        SUMIFS(AR1051:AR1091, AY1051:AY1091, INDIRECT("AE" &amp; ROW()), AP1051:AP1091, "💲", AS1051:AS1091, "") +
        SUMIFS(AR1051:AR1091, AY1051:AY1091, INDIRECT("AE" &amp; ROW()), AP1051:AP1091, "📦", AS1051:AS1091, "")
    ) / 2
)</f>
        <v>0</v>
      </c>
      <c r="AL1090" s="140">
        <f t="array" aca="1" ref="AL1090" ca="1">(
    SUMIFS(AR1051:AR1091, AY1051:AY1091, INDIRECT("AE" &amp; ROW()), AP1051:AP1091, "💲") +
    SUMIFS(AR1051:AR1091, AY1051:AY1091, INDIRECT("AE" &amp; ROW()), AP1051:AP1091, "📦")
) -
(
    (
        SUMIFS(AR1051:AR1091, AY1051:AY1091, INDIRECT("AE" &amp; ROW()), AP1051:AP1091, "💲", AS1051:AS1091, "Familiar") +
        SUMIFS(AR1051:AR1091, AY1051:AY1091, INDIRECT("AE" &amp; ROW()), AP1051:AP1091, "📦", AS1051:AS1091, "Familiar")
    ) / 2
) -
(
    (
        SUMIFS(AR1051:AR1091, AY1051:AY1091, INDIRECT("AE" &amp; ROW()), AP1051:AP1091, "💲", AS1051:AS1091, "Participante") +
        SUMIFS(AR1051:AR1091, AY1051:AY1091, INDIRECT("AE" &amp; ROW()), AP1051:AP1091, "📦", AS1051:AS1091, "Participante")
    ) / 2
) -
(
    (
        SUMIFS(AR1051:AR1091, AY1051:AY1091, INDIRECT("AE" &amp; ROW()), AP1051:AP1091, "💲", AS1051:AS1091, "Empleado") +
        SUMIFS(AR1051:AR1091, AY1051:AY1091, INDIRECT("AE" &amp; ROW()), AP1051:AP1091, "📦", AS1051:AS1091, "Empleado")
    ) / 2
) -
(
    (
        SUMIFS(AR1051:AR1091, AY1051:AY1091, INDIRECT("AE" &amp; ROW()), AP1051:AP1091, "💲", AS1051:AS1091, "Exonerado ADH") +
        SUMIFS(AR1051:AR1091, AY1051:AY1091, INDIRECT("AE" &amp; ROW()), AP1051:AP1091, "📦", AS1051:AS1091, "Exonerado ADH")
    ) / 2
) -
(
    SUMIFS(AR1051:AR1091, AY1051:AY1091, INDIRECT("AE" &amp; ROW()), AP1051:AP1091, "💲", AS1051:AS1091, "Exonerado Doctor") +
    SUMIFS(AR1051:AR1091, AY1051:AY1091, INDIRECT("AE" &amp; ROW()), AP1051:AP1091, "📦", AS1051:AS1091, "Exonerado Doctor")
) -
(
    (
        SUMIFS(AR1051:AR1091, AY1051:AY1091, INDIRECT("AE" &amp; ROW()), AP1051:AP1091, "💲", AS1051:AS1091, "") +
        SUMIFS(AR1051:AR1091, AY1051:AY1091, INDIRECT("AE" &amp; ROW()), AP1051:AP1091, "📦", AS1051:AS1091, "")
    ) / 2
)</f>
        <v>0</v>
      </c>
      <c r="AM1090" s="48"/>
      <c r="AN1090" s="156"/>
      <c r="AO1090" s="156"/>
      <c r="AP1090" s="156"/>
      <c r="AQ1090" s="156"/>
      <c r="AR1090" s="156"/>
      <c r="AS1090" s="156"/>
      <c r="AT1090" s="156"/>
      <c r="AU1090" s="156"/>
      <c r="AV1090" s="156"/>
      <c r="AW1090" s="156"/>
      <c r="AX1090" s="156"/>
      <c r="AY1090" s="156">
        <f>N1102</f>
        <v>0</v>
      </c>
      <c r="AZ1090" s="48"/>
      <c r="BA1090" s="48"/>
      <c r="BB1090" s="48"/>
      <c r="BC1090" s="48"/>
      <c r="BD1090" s="48"/>
      <c r="BE1090" s="48"/>
      <c r="BF1090" s="48"/>
      <c r="BG1090" s="48"/>
      <c r="BH1090" s="48"/>
      <c r="BI1090" s="48"/>
      <c r="BJ1090" s="48"/>
      <c r="BK1090" s="48"/>
      <c r="BL1090" s="48"/>
      <c r="BM1090" s="48"/>
      <c r="BN1090" s="48"/>
    </row>
    <row r="1091" spans="1:66" ht="11.25" customHeight="1">
      <c r="A1091" s="222">
        <f>A1087+$Q$13/1440</f>
        <v>0.74999999999999978</v>
      </c>
      <c r="B1091" s="38"/>
      <c r="C1091" s="204"/>
      <c r="D1091" s="207"/>
      <c r="E1091" s="40" t="s">
        <v>36</v>
      </c>
      <c r="F1091" s="42" t="str">
        <f>IF(D1091&lt;&gt;"", VLOOKUP(D1091,'Base de Datos'!$A$2:$D1268,2,FALSE()),"")</f>
        <v/>
      </c>
      <c r="G1091" s="204"/>
      <c r="H1091" s="216"/>
      <c r="I1091" s="40" t="s">
        <v>36</v>
      </c>
      <c r="J1091" s="42" t="str">
        <f>IF(H1091&lt;&gt;"", VLOOKUP(H1091,'Base de Datos'!$A$2:$D1268,2,FALSE()),"")</f>
        <v/>
      </c>
      <c r="K1091" s="204"/>
      <c r="L1091" s="216"/>
      <c r="M1091" s="40" t="s">
        <v>36</v>
      </c>
      <c r="N1091" s="42" t="str">
        <f>IF(L1091&lt;&gt;"", VLOOKUP(L1091,'Base de Datos'!$A$2:$D1268,2,FALSE()),"")</f>
        <v/>
      </c>
      <c r="O1091" s="43"/>
      <c r="P1091" s="163"/>
      <c r="Q1091" s="3"/>
      <c r="R1091" s="15"/>
      <c r="S1091" s="45"/>
      <c r="T1091" s="45" t="s">
        <v>37</v>
      </c>
      <c r="U1091" s="46"/>
      <c r="V1091" s="47"/>
      <c r="W1091" s="45"/>
      <c r="X1091" s="45" t="s">
        <v>37</v>
      </c>
      <c r="Y1091" s="46"/>
      <c r="Z1091" s="47"/>
      <c r="AA1091" s="45"/>
      <c r="AB1091" s="45" t="s">
        <v>37</v>
      </c>
      <c r="AC1091" s="46"/>
      <c r="AD1091" s="48"/>
      <c r="AE1091" s="240" t="s">
        <v>49</v>
      </c>
      <c r="AF1091" s="230"/>
      <c r="AG1091" s="161">
        <f t="array" aca="1" ref="AG1091" ca="1">COUNTIFS(AP1051:AP1091, "💲", AY1051:AY1091, INDIRECT("AE" &amp; ROW())) + COUNTIFS(AP1051:AP1091, "📦", AY1051:AY1091, INDIRECT("AE" &amp; ROW())) + COUNTIFS(AP1051:AP1091, "✅", AY1051:AY1091, INDIRECT("AE" &amp; ROW()))</f>
        <v>0</v>
      </c>
      <c r="AH1091" s="162">
        <f t="array" aca="1" ref="AH1091" ca="1">COUNTIFS(AP1051:AP1091, "💲", AY1051:AY1091, INDIRECT("AE" &amp; ROW())) + COUNTIFS(AP1051:AP1091, "📦", AY1051:AY1091, INDIRECT("AE" &amp; ROW()))</f>
        <v>0</v>
      </c>
      <c r="AI1091" s="139">
        <f t="array" aca="1" ref="AI1091" ca="1">SUMIFS(AR1051:AR1091, AY1051:AY1091, INDIRECT("AE" &amp; ROW()), AP1051:AP1091, "💲") + SUMIFS(AR1051:AR1091, AY1051:AY1091, INDIRECT("AE" &amp; ROW()), AP1051:AP1091, "📦")</f>
        <v>0</v>
      </c>
      <c r="AJ1091" s="139">
        <f t="array" aca="1" ref="AJ1091" ca="1">(
    SUMIFS(AR1051:AR1091, AY1051:AY1091, INDIRECT("AE" &amp; ROW()), AP1051:AP1091, "💲") +
    SUMIFS(AR1051:AR1091, AY1051:AY1091, INDIRECT("AE" &amp; ROW()), AP1051:AP1091, "📦")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
        SUMIFS(AR1051:AR1091, AY1051:AY1091, INDIRECT("AE" &amp; ROW()), AP1051:AP1091, "💲", AS1051:AS1091, "Familiar") +
        SUMIFS(AR1051:AR1091, AY1051:AY1091, INDIRECT("AE" &amp; ROW()), AP1051:AP1091, "📦", AS1051:AS1091, "Familiar")
    ) / 2
)  -
(
    (
        SUMIFS(AR1051:AR1091, AY1051:AY1091, INDIRECT("AE" &amp; ROW()), AP1051:AP1091, "💲", AS1051:AS1091, "Exonerado ADH") +
        SUMIFS(AR1051:AR1091, AY1051:AY1091, INDIRECT("AE" &amp; ROW()), AP1051:AP1091, "📦", AS1051:AS1091, "Exonerado ADH")
    ) / 2
)  -
(
    (
        SUMIFS(AR1051:AR1091, AY1051:AY1091, INDIRECT("AE" &amp; ROW()), AP1051:AP1091, "💲", AS1051:AS1091, "Exonerado Doctor") +
        SUMIFS(AR1051:AR1091, AY1051:AY1091, INDIRECT("AE" &amp; ROW()), AP1051:AP1091, "📦", AS1051:AS1091, "Exonerado Doctor")
    ) / 2
)</f>
        <v>0</v>
      </c>
      <c r="AK1091" s="139">
        <f t="array" aca="1" ref="AK1091" ca="1">(
    SUMIFS(AR1051:AR1091, AY1051:AY1091, INDIRECT("AE" &amp; ROW()), AP1051:AP1091, "💲") +
    SUMIFS(AR1051:AR1091, AY1051:AY1091, INDIRECT("AE" &amp; ROW()), AP1051:AP1091, "📦")
) -
(
    SUMIFS(AR1051:AR1091, AY1051:AY1091, INDIRECT("AE" &amp; ROW()), AP1051:AP1091, "💲", AS1051:AS1091, "Familiar") +
    SUMIFS(AR1051:AR1091, AY1051:AY1091, INDIRECT("AE" &amp; ROW()), AP1051:AP1091, "📦", AS1051:AS1091, "Familiar")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SUMIFS(AR1051:AR1091, AY1051:AY1091, INDIRECT("AE" &amp; ROW()), AP1051:AP1091, "💲", AS1051:AS1091, "Exonerado ADH") +
    SUMIFS(AR1051:AR1091, AY1051:AY1091, INDIRECT("AE" &amp; ROW()), AP1051:AP1091, "📦", AS1051:AS1091, "Exonerado ADH")
) -
(
    (
        SUMIFS(AR1051:AR1091, AY1051:AY1091, INDIRECT("AE" &amp; ROW()), AP1051:AP1091, "💲", AS1051:AS1091, "Exonerado Doctor") +
        SUMIFS(AR1051:AR1091, AY1051:AY1091, INDIRECT("AE" &amp; ROW()), AP1051:AP1091, "📦", AS1051:AS1091, "Exonerado Doctor")
    ) / 2
) -
(
    (
        SUMIFS(AR1051:AR1091, AY1051:AY1091, INDIRECT("AE" &amp; ROW()), AP1051:AP1091, "💲", AS1051:AS1091, "") +
        SUMIFS(AR1051:AR1091, AY1051:AY1091, INDIRECT("AE" &amp; ROW()), AP1051:AP1091, "📦", AS1051:AS1091, "")
    ) / 2
)</f>
        <v>0</v>
      </c>
      <c r="AL1091" s="140">
        <f t="array" aca="1" ref="AL1091" ca="1">(
    SUMIFS(AR1051:AR1091, AY1051:AY1091, INDIRECT("AE" &amp; ROW()), AP1051:AP1091, "💲") +
    SUMIFS(AR1051:AR1091, AY1051:AY1091, INDIRECT("AE" &amp; ROW()), AP1051:AP1091, "📦")
) -
(
    (
        SUMIFS(AR1051:AR1091, AY1051:AY1091, INDIRECT("AE" &amp; ROW()), AP1051:AP1091, "💲", AS1051:AS1091, "Familiar") +
        SUMIFS(AR1051:AR1091, AY1051:AY1091, INDIRECT("AE" &amp; ROW()), AP1051:AP1091, "📦", AS1051:AS1091, "Familiar")
    ) / 2
) -
(
    (
        SUMIFS(AR1051:AR1091, AY1051:AY1091, INDIRECT("AE" &amp; ROW()), AP1051:AP1091, "💲", AS1051:AS1091, "Participante") +
        SUMIFS(AR1051:AR1091, AY1051:AY1091, INDIRECT("AE" &amp; ROW()), AP1051:AP1091, "📦", AS1051:AS1091, "Participante")
    ) / 2
) -
(
    (
        SUMIFS(AR1051:AR1091, AY1051:AY1091, INDIRECT("AE" &amp; ROW()), AP1051:AP1091, "💲", AS1051:AS1091, "Empleado") +
        SUMIFS(AR1051:AR1091, AY1051:AY1091, INDIRECT("AE" &amp; ROW()), AP1051:AP1091, "📦", AS1051:AS1091, "Empleado")
    ) / 2
) -
(
    (
        SUMIFS(AR1051:AR1091, AY1051:AY1091, INDIRECT("AE" &amp; ROW()), AP1051:AP1091, "💲", AS1051:AS1091, "Exonerado ADH") +
        SUMIFS(AR1051:AR1091, AY1051:AY1091, INDIRECT("AE" &amp; ROW()), AP1051:AP1091, "📦", AS1051:AS1091, "Exonerado ADH")
    ) / 2
) -
(
    SUMIFS(AR1051:AR1091, AY1051:AY1091, INDIRECT("AE" &amp; ROW()), AP1051:AP1091, "💲", AS1051:AS1091, "Exonerado Doctor") +
    SUMIFS(AR1051:AR1091, AY1051:AY1091, INDIRECT("AE" &amp; ROW()), AP1051:AP1091, "📦", AS1051:AS1091, "Exonerado Doctor")
) -
(
    (
        SUMIFS(AR1051:AR1091, AY1051:AY1091, INDIRECT("AE" &amp; ROW()), AP1051:AP1091, "💲", AS1051:AS1091, "") +
        SUMIFS(AR1051:AR1091, AY1051:AY1091, INDIRECT("AE" &amp; ROW()), AP1051:AP1091, "📦", AS1051:AS1091, "")
    ) / 2
)</f>
        <v>0</v>
      </c>
      <c r="AM1091" s="48"/>
      <c r="AN1091" s="156"/>
      <c r="AO1091" s="156"/>
      <c r="AP1091" s="156"/>
      <c r="AQ1091" s="156"/>
      <c r="AR1091" s="156"/>
      <c r="AS1091" s="156"/>
      <c r="AT1091" s="156"/>
      <c r="AU1091" s="156"/>
      <c r="AV1091" s="156"/>
      <c r="AW1091" s="156"/>
      <c r="AX1091" s="156"/>
      <c r="AY1091" s="156"/>
      <c r="AZ1091" s="48"/>
      <c r="BA1091" s="48"/>
      <c r="BB1091" s="48"/>
      <c r="BC1091" s="48"/>
      <c r="BD1091" s="48"/>
      <c r="BE1091" s="48"/>
      <c r="BF1091" s="48"/>
      <c r="BG1091" s="48"/>
      <c r="BH1091" s="48"/>
      <c r="BI1091" s="48"/>
      <c r="BJ1091" s="48"/>
      <c r="BK1091" s="48"/>
      <c r="BL1091" s="48"/>
      <c r="BM1091" s="48"/>
      <c r="BN1091" s="48"/>
    </row>
    <row r="1092" spans="1:66" ht="11.25" customHeight="1">
      <c r="A1092" s="220"/>
      <c r="B1092" s="38"/>
      <c r="C1092" s="205"/>
      <c r="D1092" s="208"/>
      <c r="E1092" s="57" t="s">
        <v>42</v>
      </c>
      <c r="F1092" s="58" t="str">
        <f>IF(D1091&lt;&gt;"", VLOOKUP(D1091,'Base de Datos'!$A$2:$D1268,3,FALSE()),"")</f>
        <v/>
      </c>
      <c r="G1092" s="205"/>
      <c r="H1092" s="208"/>
      <c r="I1092" s="57" t="s">
        <v>42</v>
      </c>
      <c r="J1092" s="58" t="str">
        <f>IF(H1091&lt;&gt;"", VLOOKUP(H1091,'Base de Datos'!$A$2:$D1268,3,FALSE()),"")</f>
        <v/>
      </c>
      <c r="K1092" s="205"/>
      <c r="L1092" s="208"/>
      <c r="M1092" s="57" t="s">
        <v>42</v>
      </c>
      <c r="N1092" s="58" t="str">
        <f>IF(L1091&lt;&gt;"", VLOOKUP(L1091,'Base de Datos'!$A$2:$D1268,3,FALSE()),"")</f>
        <v/>
      </c>
      <c r="O1092" s="43"/>
      <c r="P1092" s="163"/>
      <c r="Q1092" s="3"/>
      <c r="R1092" s="15"/>
      <c r="S1092" s="229"/>
      <c r="T1092" s="230"/>
      <c r="U1092" s="59"/>
      <c r="V1092" s="47"/>
      <c r="W1092" s="229"/>
      <c r="X1092" s="230"/>
      <c r="Y1092" s="59"/>
      <c r="Z1092" s="47"/>
      <c r="AA1092" s="229"/>
      <c r="AB1092" s="230"/>
      <c r="AC1092" s="59"/>
      <c r="AD1092" s="48"/>
      <c r="AE1092" s="240" t="s">
        <v>51</v>
      </c>
      <c r="AF1092" s="230"/>
      <c r="AG1092" s="161">
        <f t="array" aca="1" ref="AG1092" ca="1">COUNTIFS(AP1051:AP1091, "💲", AY1051:AY1091, INDIRECT("AE" &amp; ROW())) + COUNTIFS(AP1051:AP1091, "📦", AY1051:AY1091, INDIRECT("AE" &amp; ROW())) + COUNTIFS(AP1051:AP1091, "✅", AY1051:AY1091, INDIRECT("AE" &amp; ROW()))</f>
        <v>0</v>
      </c>
      <c r="AH1092" s="162">
        <f t="array" aca="1" ref="AH1092" ca="1">COUNTIFS(AP1051:AP1091, "💲", AY1051:AY1091, INDIRECT("AE" &amp; ROW())) + COUNTIFS(AP1051:AP1091, "📦", AY1051:AY1091, INDIRECT("AE" &amp; ROW()))</f>
        <v>0</v>
      </c>
      <c r="AI1092" s="139">
        <f t="array" aca="1" ref="AI1092" ca="1">SUMIFS(AR1051:AR1091, AY1051:AY1091, INDIRECT("AE" &amp; ROW()), AP1051:AP1091, "💲") + SUMIFS(AR1051:AR1091, AY1051:AY1091, INDIRECT("AE" &amp; ROW()), AP1051:AP1091, "📦")</f>
        <v>0</v>
      </c>
      <c r="AJ1092" s="139">
        <f t="array" aca="1" ref="AJ1092" ca="1">(
    SUMIFS(AR1051:AR1091, AY1051:AY1091, INDIRECT("AE" &amp; ROW()), AP1051:AP1091, "💲") +
    SUMIFS(AR1051:AR1091, AY1051:AY1091, INDIRECT("AE" &amp; ROW()), AP1051:AP1091, "📦")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
        SUMIFS(AR1051:AR1091, AY1051:AY1091, INDIRECT("AE" &amp; ROW()), AP1051:AP1091, "💲", AS1051:AS1091, "Familiar") +
        SUMIFS(AR1051:AR1091, AY1051:AY1091, INDIRECT("AE" &amp; ROW()), AP1051:AP1091, "📦", AS1051:AS1091, "Familiar")
    ) / 2
)  -
(
    (
        SUMIFS(AR1051:AR1091, AY1051:AY1091, INDIRECT("AE" &amp; ROW()), AP1051:AP1091, "💲", AS1051:AS1091, "Exonerado ADH") +
        SUMIFS(AR1051:AR1091, AY1051:AY1091, INDIRECT("AE" &amp; ROW()), AP1051:AP1091, "📦", AS1051:AS1091, "Exonerado ADH")
    ) / 2
)  -
(
    (
        SUMIFS(AR1051:AR1091, AY1051:AY1091, INDIRECT("AE" &amp; ROW()), AP1051:AP1091, "💲", AS1051:AS1091, "Exonerado Doctor") +
        SUMIFS(AR1051:AR1091, AY1051:AY1091, INDIRECT("AE" &amp; ROW()), AP1051:AP1091, "📦", AS1051:AS1091, "Exonerado Doctor")
    ) / 2
)</f>
        <v>0</v>
      </c>
      <c r="AK1092" s="139">
        <f t="array" aca="1" ref="AK1092" ca="1">(
    SUMIFS(AR1051:AR1091, AY1051:AY1091, INDIRECT("AE" &amp; ROW()), AP1051:AP1091, "💲") +
    SUMIFS(AR1051:AR1091, AY1051:AY1091, INDIRECT("AE" &amp; ROW()), AP1051:AP1091, "📦")
) -
(
    SUMIFS(AR1051:AR1091, AY1051:AY1091, INDIRECT("AE" &amp; ROW()), AP1051:AP1091, "💲", AS1051:AS1091, "Familiar") +
    SUMIFS(AR1051:AR1091, AY1051:AY1091, INDIRECT("AE" &amp; ROW()), AP1051:AP1091, "📦", AS1051:AS1091, "Familiar")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SUMIFS(AR1051:AR1091, AY1051:AY1091, INDIRECT("AE" &amp; ROW()), AP1051:AP1091, "💲", AS1051:AS1091, "Exonerado ADH") +
    SUMIFS(AR1051:AR1091, AY1051:AY1091, INDIRECT("AE" &amp; ROW()), AP1051:AP1091, "📦", AS1051:AS1091, "Exonerado ADH")
) -
(
    (
        SUMIFS(AR1051:AR1091, AY1051:AY1091, INDIRECT("AE" &amp; ROW()), AP1051:AP1091, "💲", AS1051:AS1091, "Exonerado Doctor") +
        SUMIFS(AR1051:AR1091, AY1051:AY1091, INDIRECT("AE" &amp; ROW()), AP1051:AP1091, "📦", AS1051:AS1091, "Exonerado Doctor")
    ) / 2
) -
(
    (
        SUMIFS(AR1051:AR1091, AY1051:AY1091, INDIRECT("AE" &amp; ROW()), AP1051:AP1091, "💲", AS1051:AS1091, "") +
        SUMIFS(AR1051:AR1091, AY1051:AY1091, INDIRECT("AE" &amp; ROW()), AP1051:AP1091, "📦", AS1051:AS1091, "")
    ) / 2
)</f>
        <v>0</v>
      </c>
      <c r="AL1092" s="140">
        <f t="array" aca="1" ref="AL1092" ca="1">(
    SUMIFS(AR1051:AR1091, AY1051:AY1091, INDIRECT("AE" &amp; ROW()), AP1051:AP1091, "💲") +
    SUMIFS(AR1051:AR1091, AY1051:AY1091, INDIRECT("AE" &amp; ROW()), AP1051:AP1091, "📦")
) -
(
    (
        SUMIFS(AR1051:AR1091, AY1051:AY1091, INDIRECT("AE" &amp; ROW()), AP1051:AP1091, "💲", AS1051:AS1091, "Familiar") +
        SUMIFS(AR1051:AR1091, AY1051:AY1091, INDIRECT("AE" &amp; ROW()), AP1051:AP1091, "📦", AS1051:AS1091, "Familiar")
    ) / 2
) -
(
    (
        SUMIFS(AR1051:AR1091, AY1051:AY1091, INDIRECT("AE" &amp; ROW()), AP1051:AP1091, "💲", AS1051:AS1091, "Participante") +
        SUMIFS(AR1051:AR1091, AY1051:AY1091, INDIRECT("AE" &amp; ROW()), AP1051:AP1091, "📦", AS1051:AS1091, "Participante")
    ) / 2
) -
(
    (
        SUMIFS(AR1051:AR1091, AY1051:AY1091, INDIRECT("AE" &amp; ROW()), AP1051:AP1091, "💲", AS1051:AS1091, "Empleado") +
        SUMIFS(AR1051:AR1091, AY1051:AY1091, INDIRECT("AE" &amp; ROW()), AP1051:AP1091, "📦", AS1051:AS1091, "Empleado")
    ) / 2
) -
(
    (
        SUMIFS(AR1051:AR1091, AY1051:AY1091, INDIRECT("AE" &amp; ROW()), AP1051:AP1091, "💲", AS1051:AS1091, "Exonerado ADH") +
        SUMIFS(AR1051:AR1091, AY1051:AY1091, INDIRECT("AE" &amp; ROW()), AP1051:AP1091, "📦", AS1051:AS1091, "Exonerado ADH")
    ) / 2
) -
(
    SUMIFS(AR1051:AR1091, AY1051:AY1091, INDIRECT("AE" &amp; ROW()), AP1051:AP1091, "💲", AS1051:AS1091, "Exonerado Doctor") +
    SUMIFS(AR1051:AR1091, AY1051:AY1091, INDIRECT("AE" &amp; ROW()), AP1051:AP1091, "📦", AS1051:AS1091, "Exonerado Doctor")
) -
(
    (
        SUMIFS(AR1051:AR1091, AY1051:AY1091, INDIRECT("AE" &amp; ROW()), AP1051:AP1091, "💲", AS1051:AS1091, "") +
        SUMIFS(AR1051:AR1091, AY1051:AY1091, INDIRECT("AE" &amp; ROW()), AP1051:AP1091, "📦", AS1051:AS1091, "")
    ) / 2
)</f>
        <v>0</v>
      </c>
      <c r="AM1092" s="48"/>
      <c r="AN1092" s="48"/>
      <c r="AO1092" s="48"/>
      <c r="AP1092" s="48"/>
      <c r="AQ1092" s="48"/>
      <c r="AR1092" s="48"/>
      <c r="AS1092" s="48"/>
      <c r="AT1092" s="48"/>
      <c r="AU1092" s="48"/>
      <c r="AV1092" s="48"/>
      <c r="AW1092" s="48"/>
      <c r="AX1092" s="48"/>
      <c r="AY1092" s="48"/>
      <c r="AZ1092" s="48"/>
      <c r="BA1092" s="48"/>
      <c r="BB1092" s="48"/>
      <c r="BC1092" s="48"/>
      <c r="BD1092" s="48"/>
      <c r="BE1092" s="48"/>
      <c r="BF1092" s="48"/>
      <c r="BG1092" s="48"/>
      <c r="BH1092" s="48"/>
      <c r="BI1092" s="48"/>
      <c r="BJ1092" s="48"/>
      <c r="BK1092" s="48"/>
      <c r="BL1092" s="48"/>
      <c r="BM1092" s="48"/>
      <c r="BN1092" s="48"/>
    </row>
    <row r="1093" spans="1:66" ht="11.25" customHeight="1">
      <c r="A1093" s="220"/>
      <c r="B1093" s="38"/>
      <c r="C1093" s="205"/>
      <c r="D1093" s="208"/>
      <c r="E1093" s="57" t="s">
        <v>44</v>
      </c>
      <c r="F1093" s="58" t="str">
        <f>IF(D1091&lt;&gt;"", VLOOKUP(D1091,'Base de Datos'!$A$2:$D1268,4,FALSE()),"")</f>
        <v/>
      </c>
      <c r="G1093" s="205"/>
      <c r="H1093" s="208"/>
      <c r="I1093" s="57" t="s">
        <v>44</v>
      </c>
      <c r="J1093" s="58" t="str">
        <f>IF(H1091&lt;&gt;"", VLOOKUP(H1091,'Base de Datos'!$A$2:$D1268,4,FALSE()),"")</f>
        <v/>
      </c>
      <c r="K1093" s="205"/>
      <c r="L1093" s="208"/>
      <c r="M1093" s="57" t="s">
        <v>44</v>
      </c>
      <c r="N1093" s="58" t="str">
        <f>IF(L1091&lt;&gt;"", VLOOKUP(L1091,'Base de Datos'!$A$2:$D1268,4,FALSE()),"")</f>
        <v/>
      </c>
      <c r="O1093" s="43"/>
      <c r="P1093" s="163"/>
      <c r="Q1093" s="3"/>
      <c r="R1093" s="15"/>
      <c r="S1093" s="229"/>
      <c r="T1093" s="230"/>
      <c r="U1093" s="59"/>
      <c r="V1093" s="47"/>
      <c r="W1093" s="229"/>
      <c r="X1093" s="230"/>
      <c r="Y1093" s="59"/>
      <c r="Z1093" s="47"/>
      <c r="AA1093" s="229"/>
      <c r="AB1093" s="230"/>
      <c r="AC1093" s="59"/>
      <c r="AD1093" s="48"/>
      <c r="AE1093" s="240" t="s">
        <v>55</v>
      </c>
      <c r="AF1093" s="230"/>
      <c r="AG1093" s="161">
        <f t="array" aca="1" ref="AG1093" ca="1">COUNTIFS(AP1051:AP1091, "💲", AY1051:AY1091, INDIRECT("AE" &amp; ROW())) + COUNTIFS(AP1051:AP1091, "📦", AY1051:AY1091, INDIRECT("AE" &amp; ROW())) + COUNTIFS(AP1051:AP1091, "✅", AY1051:AY1091, INDIRECT("AE" &amp; ROW()))</f>
        <v>0</v>
      </c>
      <c r="AH1093" s="162">
        <f t="array" aca="1" ref="AH1093" ca="1">COUNTIFS(AP1051:AP1091, "💲", AY1051:AY1091, INDIRECT("AE" &amp; ROW())) + COUNTIFS(AP1051:AP1091, "📦", AY1051:AY1091, INDIRECT("AE" &amp; ROW()))</f>
        <v>0</v>
      </c>
      <c r="AI1093" s="139">
        <f t="array" aca="1" ref="AI1093" ca="1">SUMIFS(AR1051:AR1091, AY1051:AY1091, INDIRECT("AE" &amp; ROW()), AP1051:AP1091, "💲") + SUMIFS(AR1051:AR1091, AY1051:AY1091, INDIRECT("AE" &amp; ROW()), AP1051:AP1091, "📦")</f>
        <v>0</v>
      </c>
      <c r="AJ1093" s="139">
        <f t="array" aca="1" ref="AJ1093" ca="1">(
    SUMIFS(AR1051:AR1091, AY1051:AY1091, INDIRECT("AE" &amp; ROW()), AP1051:AP1091, "💲") +
    SUMIFS(AR1051:AR1091, AY1051:AY1091, INDIRECT("AE" &amp; ROW()), AP1051:AP1091, "📦")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
        SUMIFS(AR1051:AR1091, AY1051:AY1091, INDIRECT("AE" &amp; ROW()), AP1051:AP1091, "💲", AS1051:AS1091, "Familiar") +
        SUMIFS(AR1051:AR1091, AY1051:AY1091, INDIRECT("AE" &amp; ROW()), AP1051:AP1091, "📦", AS1051:AS1091, "Familiar")
    ) / 2
)  -
(
    (
        SUMIFS(AR1051:AR1091, AY1051:AY1091, INDIRECT("AE" &amp; ROW()), AP1051:AP1091, "💲", AS1051:AS1091, "Exonerado ADH") +
        SUMIFS(AR1051:AR1091, AY1051:AY1091, INDIRECT("AE" &amp; ROW()), AP1051:AP1091, "📦", AS1051:AS1091, "Exonerado ADH")
    ) / 2
)  -
(
    (
        SUMIFS(AR1051:AR1091, AY1051:AY1091, INDIRECT("AE" &amp; ROW()), AP1051:AP1091, "💲", AS1051:AS1091, "Exonerado Doctor") +
        SUMIFS(AR1051:AR1091, AY1051:AY1091, INDIRECT("AE" &amp; ROW()), AP1051:AP1091, "📦", AS1051:AS1091, "Exonerado Doctor")
    ) / 2
)</f>
        <v>0</v>
      </c>
      <c r="AK1093" s="139">
        <f t="array" aca="1" ref="AK1093" ca="1">(
    SUMIFS(AR1051:AR1091, AY1051:AY1091, INDIRECT("AE" &amp; ROW()), AP1051:AP1091, "💲") +
    SUMIFS(AR1051:AR1091, AY1051:AY1091, INDIRECT("AE" &amp; ROW()), AP1051:AP1091, "📦")
) -
(
    SUMIFS(AR1051:AR1091, AY1051:AY1091, INDIRECT("AE" &amp; ROW()), AP1051:AP1091, "💲", AS1051:AS1091, "Familiar") +
    SUMIFS(AR1051:AR1091, AY1051:AY1091, INDIRECT("AE" &amp; ROW()), AP1051:AP1091, "📦", AS1051:AS1091, "Familiar")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SUMIFS(AR1051:AR1091, AY1051:AY1091, INDIRECT("AE" &amp; ROW()), AP1051:AP1091, "💲", AS1051:AS1091, "Exonerado ADH") +
    SUMIFS(AR1051:AR1091, AY1051:AY1091, INDIRECT("AE" &amp; ROW()), AP1051:AP1091, "📦", AS1051:AS1091, "Exonerado ADH")
) -
(
    (
        SUMIFS(AR1051:AR1091, AY1051:AY1091, INDIRECT("AE" &amp; ROW()), AP1051:AP1091, "💲", AS1051:AS1091, "Exonerado Doctor") +
        SUMIFS(AR1051:AR1091, AY1051:AY1091, INDIRECT("AE" &amp; ROW()), AP1051:AP1091, "📦", AS1051:AS1091, "Exonerado Doctor")
    ) / 2
) -
(
    (
        SUMIFS(AR1051:AR1091, AY1051:AY1091, INDIRECT("AE" &amp; ROW()), AP1051:AP1091, "💲", AS1051:AS1091, "") +
        SUMIFS(AR1051:AR1091, AY1051:AY1091, INDIRECT("AE" &amp; ROW()), AP1051:AP1091, "📦", AS1051:AS1091, "")
    ) / 2
)</f>
        <v>0</v>
      </c>
      <c r="AL1093" s="140">
        <f t="array" aca="1" ref="AL1093" ca="1">(
    SUMIFS(AR1051:AR1091, AY1051:AY1091, INDIRECT("AE" &amp; ROW()), AP1051:AP1091, "💲") +
    SUMIFS(AR1051:AR1091, AY1051:AY1091, INDIRECT("AE" &amp; ROW()), AP1051:AP1091, "📦")
) -
(
    (
        SUMIFS(AR1051:AR1091, AY1051:AY1091, INDIRECT("AE" &amp; ROW()), AP1051:AP1091, "💲", AS1051:AS1091, "Familiar") +
        SUMIFS(AR1051:AR1091, AY1051:AY1091, INDIRECT("AE" &amp; ROW()), AP1051:AP1091, "📦", AS1051:AS1091, "Familiar")
    ) / 2
) -
(
    (
        SUMIFS(AR1051:AR1091, AY1051:AY1091, INDIRECT("AE" &amp; ROW()), AP1051:AP1091, "💲", AS1051:AS1091, "Participante") +
        SUMIFS(AR1051:AR1091, AY1051:AY1091, INDIRECT("AE" &amp; ROW()), AP1051:AP1091, "📦", AS1051:AS1091, "Participante")
    ) / 2
) -
(
    (
        SUMIFS(AR1051:AR1091, AY1051:AY1091, INDIRECT("AE" &amp; ROW()), AP1051:AP1091, "💲", AS1051:AS1091, "Empleado") +
        SUMIFS(AR1051:AR1091, AY1051:AY1091, INDIRECT("AE" &amp; ROW()), AP1051:AP1091, "📦", AS1051:AS1091, "Empleado")
    ) / 2
) -
(
    (
        SUMIFS(AR1051:AR1091, AY1051:AY1091, INDIRECT("AE" &amp; ROW()), AP1051:AP1091, "💲", AS1051:AS1091, "Exonerado ADH") +
        SUMIFS(AR1051:AR1091, AY1051:AY1091, INDIRECT("AE" &amp; ROW()), AP1051:AP1091, "📦", AS1051:AS1091, "Exonerado ADH")
    ) / 2
) -
(
    SUMIFS(AR1051:AR1091, AY1051:AY1091, INDIRECT("AE" &amp; ROW()), AP1051:AP1091, "💲", AS1051:AS1091, "Exonerado Doctor") +
    SUMIFS(AR1051:AR1091, AY1051:AY1091, INDIRECT("AE" &amp; ROW()), AP1051:AP1091, "📦", AS1051:AS1091, "Exonerado Doctor")
) -
(
    (
        SUMIFS(AR1051:AR1091, AY1051:AY1091, INDIRECT("AE" &amp; ROW()), AP1051:AP1091, "💲", AS1051:AS1091, "") +
        SUMIFS(AR1051:AR1091, AY1051:AY1091, INDIRECT("AE" &amp; ROW()), AP1051:AP1091, "📦", AS1051:AS1091, "")
    ) / 2
)</f>
        <v>0</v>
      </c>
      <c r="AM1093" s="48"/>
      <c r="AN1093" s="48"/>
      <c r="AO1093" s="48"/>
      <c r="AP1093" s="48"/>
      <c r="AQ1093" s="48"/>
      <c r="AR1093" s="48"/>
      <c r="AS1093" s="48"/>
      <c r="AT1093" s="48"/>
      <c r="AU1093" s="48"/>
      <c r="AV1093" s="48"/>
      <c r="AW1093" s="48"/>
      <c r="AX1093" s="48"/>
      <c r="AY1093" s="48"/>
      <c r="AZ1093" s="48"/>
      <c r="BA1093" s="48"/>
      <c r="BB1093" s="48"/>
      <c r="BC1093" s="48"/>
      <c r="BD1093" s="48"/>
      <c r="BE1093" s="48"/>
      <c r="BF1093" s="48"/>
      <c r="BG1093" s="48"/>
      <c r="BH1093" s="48"/>
      <c r="BI1093" s="48"/>
      <c r="BJ1093" s="48"/>
      <c r="BK1093" s="48"/>
      <c r="BL1093" s="48"/>
      <c r="BM1093" s="48"/>
      <c r="BN1093" s="48"/>
    </row>
    <row r="1094" spans="1:66" ht="11.25" customHeight="1">
      <c r="A1094" s="221"/>
      <c r="B1094" s="38"/>
      <c r="C1094" s="206"/>
      <c r="D1094" s="209"/>
      <c r="E1094" s="85" t="s">
        <v>46</v>
      </c>
      <c r="F1094" s="86"/>
      <c r="G1094" s="206"/>
      <c r="H1094" s="209"/>
      <c r="I1094" s="85" t="s">
        <v>46</v>
      </c>
      <c r="J1094" s="108"/>
      <c r="K1094" s="206"/>
      <c r="L1094" s="209"/>
      <c r="M1094" s="85" t="s">
        <v>46</v>
      </c>
      <c r="N1094" s="108"/>
      <c r="O1094" s="43"/>
      <c r="P1094" s="163"/>
      <c r="Q1094" s="3"/>
      <c r="R1094" s="15"/>
      <c r="S1094" s="227" t="str">
        <f>IF(OR(S1091="Empleado",S1091="Familiar"),"Nombre del Empleado","N° Factura")</f>
        <v>N° Factura</v>
      </c>
      <c r="T1094" s="228"/>
      <c r="U1094" s="89"/>
      <c r="V1094" s="47"/>
      <c r="W1094" s="227" t="str">
        <f>IF(OR(W1091="Empleado",W1091="Familiar"),"Nombre del Empleado","N° Factura")</f>
        <v>N° Factura</v>
      </c>
      <c r="X1094" s="228"/>
      <c r="Y1094" s="89"/>
      <c r="Z1094" s="47"/>
      <c r="AA1094" s="227" t="str">
        <f>IF(OR(AA1091="Empleado",AA1091="Familiar"),"Nombre del Empleado","N° Factura")</f>
        <v>N° Factura</v>
      </c>
      <c r="AB1094" s="228"/>
      <c r="AC1094" s="89"/>
      <c r="AD1094" s="48"/>
      <c r="AE1094" s="240" t="s">
        <v>57</v>
      </c>
      <c r="AF1094" s="230"/>
      <c r="AG1094" s="161">
        <f t="array" aca="1" ref="AG1094" ca="1">COUNTIFS(AP1051:AP1091, "💲", AY1051:AY1091, INDIRECT("AE" &amp; ROW())) + COUNTIFS(AP1051:AP1091, "📦", AY1051:AY1091, INDIRECT("AE" &amp; ROW())) + COUNTIFS(AP1051:AP1091, "✅", AY1051:AY1091, INDIRECT("AE" &amp; ROW()))</f>
        <v>0</v>
      </c>
      <c r="AH1094" s="162">
        <f t="array" aca="1" ref="AH1094" ca="1">COUNTIFS(AP1051:AP1091, "💲", AY1051:AY1091, INDIRECT("AE" &amp; ROW())) + COUNTIFS(AP1051:AP1091, "📦", AY1051:AY1091, INDIRECT("AE" &amp; ROW()))</f>
        <v>0</v>
      </c>
      <c r="AI1094" s="139">
        <f t="array" aca="1" ref="AI1094" ca="1">SUMIFS(AR1051:AR1091, AY1051:AY1091, INDIRECT("AE" &amp; ROW()), AP1051:AP1091, "💲") + SUMIFS(AR1051:AR1091, AY1051:AY1091, INDIRECT("AE" &amp; ROW()), AP1051:AP1091, "📦")</f>
        <v>0</v>
      </c>
      <c r="AJ1094" s="139">
        <f t="array" aca="1" ref="AJ1094" ca="1">(
    SUMIFS(AR1051:AR1091, AY1051:AY1091, INDIRECT("AE" &amp; ROW()), AP1051:AP1091, "💲") +
    SUMIFS(AR1051:AR1091, AY1051:AY1091, INDIRECT("AE" &amp; ROW()), AP1051:AP1091, "📦")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
        SUMIFS(AR1051:AR1091, AY1051:AY1091, INDIRECT("AE" &amp; ROW()), AP1051:AP1091, "💲", AS1051:AS1091, "Familiar") +
        SUMIFS(AR1051:AR1091, AY1051:AY1091, INDIRECT("AE" &amp; ROW()), AP1051:AP1091, "📦", AS1051:AS1091, "Familiar")
    ) / 2
)  -
(
    (
        SUMIFS(AR1051:AR1091, AY1051:AY1091, INDIRECT("AE" &amp; ROW()), AP1051:AP1091, "💲", AS1051:AS1091, "Exonerado ADH") +
        SUMIFS(AR1051:AR1091, AY1051:AY1091, INDIRECT("AE" &amp; ROW()), AP1051:AP1091, "📦", AS1051:AS1091, "Exonerado ADH")
    ) / 2
)  -
(
    (
        SUMIFS(AR1051:AR1091, AY1051:AY1091, INDIRECT("AE" &amp; ROW()), AP1051:AP1091, "💲", AS1051:AS1091, "Exonerado Doctor") +
        SUMIFS(AR1051:AR1091, AY1051:AY1091, INDIRECT("AE" &amp; ROW()), AP1051:AP1091, "📦", AS1051:AS1091, "Exonerado Doctor")
    ) / 2
)</f>
        <v>0</v>
      </c>
      <c r="AK1094" s="139">
        <f t="array" aca="1" ref="AK1094" ca="1">(
    SUMIFS(AR1051:AR1091, AY1051:AY1091, INDIRECT("AE" &amp; ROW()), AP1051:AP1091, "💲") +
    SUMIFS(AR1051:AR1091, AY1051:AY1091, INDIRECT("AE" &amp; ROW()), AP1051:AP1091, "📦")
) -
(
    SUMIFS(AR1051:AR1091, AY1051:AY1091, INDIRECT("AE" &amp; ROW()), AP1051:AP1091, "💲", AS1051:AS1091, "Familiar") +
    SUMIFS(AR1051:AR1091, AY1051:AY1091, INDIRECT("AE" &amp; ROW()), AP1051:AP1091, "📦", AS1051:AS1091, "Familiar")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SUMIFS(AR1051:AR1091, AY1051:AY1091, INDIRECT("AE" &amp; ROW()), AP1051:AP1091, "💲", AS1051:AS1091, "Exonerado ADH") +
    SUMIFS(AR1051:AR1091, AY1051:AY1091, INDIRECT("AE" &amp; ROW()), AP1051:AP1091, "📦", AS1051:AS1091, "Exonerado ADH")
) -
(
    (
        SUMIFS(AR1051:AR1091, AY1051:AY1091, INDIRECT("AE" &amp; ROW()), AP1051:AP1091, "💲", AS1051:AS1091, "Exonerado Doctor") +
        SUMIFS(AR1051:AR1091, AY1051:AY1091, INDIRECT("AE" &amp; ROW()), AP1051:AP1091, "📦", AS1051:AS1091, "Exonerado Doctor")
    ) / 2
) -
(
    (
        SUMIFS(AR1051:AR1091, AY1051:AY1091, INDIRECT("AE" &amp; ROW()), AP1051:AP1091, "💲", AS1051:AS1091, "") +
        SUMIFS(AR1051:AR1091, AY1051:AY1091, INDIRECT("AE" &amp; ROW()), AP1051:AP1091, "📦", AS1051:AS1091, "")
    ) / 2
)</f>
        <v>0</v>
      </c>
      <c r="AL1094" s="140">
        <f t="array" aca="1" ref="AL1094" ca="1">(
    SUMIFS(AR1051:AR1091, AY1051:AY1091, INDIRECT("AE" &amp; ROW()), AP1051:AP1091, "💲") +
    SUMIFS(AR1051:AR1091, AY1051:AY1091, INDIRECT("AE" &amp; ROW()), AP1051:AP1091, "📦")
) -
(
    (
        SUMIFS(AR1051:AR1091, AY1051:AY1091, INDIRECT("AE" &amp; ROW()), AP1051:AP1091, "💲", AS1051:AS1091, "Familiar") +
        SUMIFS(AR1051:AR1091, AY1051:AY1091, INDIRECT("AE" &amp; ROW()), AP1051:AP1091, "📦", AS1051:AS1091, "Familiar")
    ) / 2
) -
(
    (
        SUMIFS(AR1051:AR1091, AY1051:AY1091, INDIRECT("AE" &amp; ROW()), AP1051:AP1091, "💲", AS1051:AS1091, "Participante") +
        SUMIFS(AR1051:AR1091, AY1051:AY1091, INDIRECT("AE" &amp; ROW()), AP1051:AP1091, "📦", AS1051:AS1091, "Participante")
    ) / 2
) -
(
    (
        SUMIFS(AR1051:AR1091, AY1051:AY1091, INDIRECT("AE" &amp; ROW()), AP1051:AP1091, "💲", AS1051:AS1091, "Empleado") +
        SUMIFS(AR1051:AR1091, AY1051:AY1091, INDIRECT("AE" &amp; ROW()), AP1051:AP1091, "📦", AS1051:AS1091, "Empleado")
    ) / 2
) -
(
    (
        SUMIFS(AR1051:AR1091, AY1051:AY1091, INDIRECT("AE" &amp; ROW()), AP1051:AP1091, "💲", AS1051:AS1091, "Exonerado ADH") +
        SUMIFS(AR1051:AR1091, AY1051:AY1091, INDIRECT("AE" &amp; ROW()), AP1051:AP1091, "📦", AS1051:AS1091, "Exonerado ADH")
    ) / 2
) -
(
    SUMIFS(AR1051:AR1091, AY1051:AY1091, INDIRECT("AE" &amp; ROW()), AP1051:AP1091, "💲", AS1051:AS1091, "Exonerado Doctor") +
    SUMIFS(AR1051:AR1091, AY1051:AY1091, INDIRECT("AE" &amp; ROW()), AP1051:AP1091, "📦", AS1051:AS1091, "Exonerado Doctor")
) -
(
    (
        SUMIFS(AR1051:AR1091, AY1051:AY1091, INDIRECT("AE" &amp; ROW()), AP1051:AP1091, "💲", AS1051:AS1091, "") +
        SUMIFS(AR1051:AR1091, AY1051:AY1091, INDIRECT("AE" &amp; ROW()), AP1051:AP1091, "📦", AS1051:AS1091, "")
    ) / 2
)</f>
        <v>0</v>
      </c>
      <c r="AM1094" s="48"/>
      <c r="AN1094" s="48"/>
      <c r="AO1094" s="48"/>
      <c r="AP1094" s="48"/>
      <c r="AQ1094" s="48"/>
      <c r="AR1094" s="48"/>
      <c r="AS1094" s="48"/>
      <c r="AT1094" s="48"/>
      <c r="AU1094" s="48"/>
      <c r="AV1094" s="48"/>
      <c r="AW1094" s="48"/>
      <c r="AX1094" s="48"/>
      <c r="AY1094" s="48"/>
      <c r="AZ1094" s="48"/>
      <c r="BA1094" s="48"/>
      <c r="BB1094" s="48"/>
      <c r="BC1094" s="48"/>
      <c r="BD1094" s="48"/>
      <c r="BE1094" s="48"/>
      <c r="BF1094" s="48"/>
      <c r="BG1094" s="48"/>
      <c r="BH1094" s="48"/>
      <c r="BI1094" s="48"/>
      <c r="BJ1094" s="48"/>
      <c r="BK1094" s="48"/>
      <c r="BL1094" s="48"/>
      <c r="BM1094" s="48"/>
      <c r="BN1094" s="48"/>
    </row>
    <row r="1095" spans="1:66" ht="11.25" customHeight="1">
      <c r="A1095" s="222">
        <f>A1091+$Q$13/1440</f>
        <v>0.79166666666666641</v>
      </c>
      <c r="B1095" s="164"/>
      <c r="C1095" s="204"/>
      <c r="D1095" s="207"/>
      <c r="E1095" s="177" t="s">
        <v>36</v>
      </c>
      <c r="F1095" s="42" t="str">
        <f>IF(D1095&lt;&gt;"", VLOOKUP(D1095,'Base de Datos'!$A$2:$D1268,2,FALSE()),"")</f>
        <v/>
      </c>
      <c r="G1095" s="204"/>
      <c r="H1095" s="216"/>
      <c r="I1095" s="177" t="s">
        <v>36</v>
      </c>
      <c r="J1095" s="42" t="str">
        <f>IF(H1095&lt;&gt;"", VLOOKUP(H1095,'Base de Datos'!$A$2:$D1268,2,FALSE()),"")</f>
        <v/>
      </c>
      <c r="K1095" s="204"/>
      <c r="L1095" s="216"/>
      <c r="M1095" s="177" t="s">
        <v>36</v>
      </c>
      <c r="N1095" s="42" t="str">
        <f>IF(L1095&lt;&gt;"", VLOOKUP(L1095,'Base de Datos'!$A$2:$D1268,2,FALSE()),"")</f>
        <v/>
      </c>
      <c r="O1095" s="165"/>
      <c r="P1095" s="165"/>
      <c r="Q1095" s="165"/>
      <c r="R1095" s="166"/>
      <c r="S1095" s="167"/>
      <c r="T1095" s="45" t="s">
        <v>37</v>
      </c>
      <c r="U1095" s="168"/>
      <c r="V1095" s="169"/>
      <c r="W1095" s="167"/>
      <c r="X1095" s="45" t="s">
        <v>37</v>
      </c>
      <c r="Y1095" s="168"/>
      <c r="Z1095" s="169"/>
      <c r="AA1095" s="167"/>
      <c r="AB1095" s="45" t="s">
        <v>37</v>
      </c>
      <c r="AC1095" s="168"/>
      <c r="AD1095" s="56"/>
      <c r="AE1095" s="240" t="s">
        <v>59</v>
      </c>
      <c r="AF1095" s="230"/>
      <c r="AG1095" s="161">
        <f t="array" aca="1" ref="AG1095" ca="1">COUNTIFS(AP1051:AP1091, "💲", AY1051:AY1091, INDIRECT("AE" &amp; ROW())) + COUNTIFS(AP1051:AP1091, "📦", AY1051:AY1091, INDIRECT("AE" &amp; ROW())) + COUNTIFS(AP1051:AP1091, "✅", AY1051:AY1091, INDIRECT("AE" &amp; ROW()))</f>
        <v>0</v>
      </c>
      <c r="AH1095" s="162">
        <f t="array" aca="1" ref="AH1095" ca="1">COUNTIFS(AP1051:AP1091, "💲", AY1051:AY1091, INDIRECT("AE" &amp; ROW())) + COUNTIFS(AP1051:AP1091, "📦", AY1051:AY1091, INDIRECT("AE" &amp; ROW()))</f>
        <v>0</v>
      </c>
      <c r="AI1095" s="139">
        <f t="array" aca="1" ref="AI1095" ca="1">SUMIFS(AR1051:AR1091, AY1051:AY1091, INDIRECT("AE" &amp; ROW()), AP1051:AP1091, "💲") + SUMIFS(AR1051:AR1091, AY1051:AY1091, INDIRECT("AE" &amp; ROW()), AP1051:AP1091, "📦")</f>
        <v>0</v>
      </c>
      <c r="AJ1095" s="139">
        <f t="array" aca="1" ref="AJ1095" ca="1">(
    SUMIFS(AR1051:AR1091, AY1051:AY1091, INDIRECT("AE" &amp; ROW()), AP1051:AP1091, "💲") +
    SUMIFS(AR1051:AR1091, AY1051:AY1091, INDIRECT("AE" &amp; ROW()), AP1051:AP1091, "📦")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
        SUMIFS(AR1051:AR1091, AY1051:AY1091, INDIRECT("AE" &amp; ROW()), AP1051:AP1091, "💲", AS1051:AS1091, "Familiar") +
        SUMIFS(AR1051:AR1091, AY1051:AY1091, INDIRECT("AE" &amp; ROW()), AP1051:AP1091, "📦", AS1051:AS1091, "Familiar")
    ) / 2
)  -
(
    (
        SUMIFS(AR1051:AR1091, AY1051:AY1091, INDIRECT("AE" &amp; ROW()), AP1051:AP1091, "💲", AS1051:AS1091, "Exonerado ADH") +
        SUMIFS(AR1051:AR1091, AY1051:AY1091, INDIRECT("AE" &amp; ROW()), AP1051:AP1091, "📦", AS1051:AS1091, "Exonerado ADH")
    ) / 2
)  -
(
    (
        SUMIFS(AR1051:AR1091, AY1051:AY1091, INDIRECT("AE" &amp; ROW()), AP1051:AP1091, "💲", AS1051:AS1091, "Exonerado Doctor") +
        SUMIFS(AR1051:AR1091, AY1051:AY1091, INDIRECT("AE" &amp; ROW()), AP1051:AP1091, "📦", AS1051:AS1091, "Exonerado Doctor")
    ) / 2
)</f>
        <v>0</v>
      </c>
      <c r="AK1095" s="139">
        <f t="array" aca="1" ref="AK1095" ca="1">(
    SUMIFS(AR1051:AR1091, AY1051:AY1091, INDIRECT("AE" &amp; ROW()), AP1051:AP1091, "💲") +
    SUMIFS(AR1051:AR1091, AY1051:AY1091, INDIRECT("AE" &amp; ROW()), AP1051:AP1091, "📦")
) -
(
    SUMIFS(AR1051:AR1091, AY1051:AY1091, INDIRECT("AE" &amp; ROW()), AP1051:AP1091, "💲", AS1051:AS1091, "Familiar") +
    SUMIFS(AR1051:AR1091, AY1051:AY1091, INDIRECT("AE" &amp; ROW()), AP1051:AP1091, "📦", AS1051:AS1091, "Familiar")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SUMIFS(AR1051:AR1091, AY1051:AY1091, INDIRECT("AE" &amp; ROW()), AP1051:AP1091, "💲", AS1051:AS1091, "Exonerado ADH") +
    SUMIFS(AR1051:AR1091, AY1051:AY1091, INDIRECT("AE" &amp; ROW()), AP1051:AP1091, "📦", AS1051:AS1091, "Exonerado ADH")
) -
(
    (
        SUMIFS(AR1051:AR1091, AY1051:AY1091, INDIRECT("AE" &amp; ROW()), AP1051:AP1091, "💲", AS1051:AS1091, "Exonerado Doctor") +
        SUMIFS(AR1051:AR1091, AY1051:AY1091, INDIRECT("AE" &amp; ROW()), AP1051:AP1091, "📦", AS1051:AS1091, "Exonerado Doctor")
    ) / 2
) -
(
    (
        SUMIFS(AR1051:AR1091, AY1051:AY1091, INDIRECT("AE" &amp; ROW()), AP1051:AP1091, "💲", AS1051:AS1091, "") +
        SUMIFS(AR1051:AR1091, AY1051:AY1091, INDIRECT("AE" &amp; ROW()), AP1051:AP1091, "📦", AS1051:AS1091, "")
    ) / 2
)</f>
        <v>0</v>
      </c>
      <c r="AL1095" s="140">
        <f t="array" aca="1" ref="AL1095" ca="1">(
    SUMIFS(AR1051:AR1091, AY1051:AY1091, INDIRECT("AE" &amp; ROW()), AP1051:AP1091, "💲") +
    SUMIFS(AR1051:AR1091, AY1051:AY1091, INDIRECT("AE" &amp; ROW()), AP1051:AP1091, "📦")
) -
(
    (
        SUMIFS(AR1051:AR1091, AY1051:AY1091, INDIRECT("AE" &amp; ROW()), AP1051:AP1091, "💲", AS1051:AS1091, "Familiar") +
        SUMIFS(AR1051:AR1091, AY1051:AY1091, INDIRECT("AE" &amp; ROW()), AP1051:AP1091, "📦", AS1051:AS1091, "Familiar")
    ) / 2
) -
(
    (
        SUMIFS(AR1051:AR1091, AY1051:AY1091, INDIRECT("AE" &amp; ROW()), AP1051:AP1091, "💲", AS1051:AS1091, "Participante") +
        SUMIFS(AR1051:AR1091, AY1051:AY1091, INDIRECT("AE" &amp; ROW()), AP1051:AP1091, "📦", AS1051:AS1091, "Participante")
    ) / 2
) -
(
    (
        SUMIFS(AR1051:AR1091, AY1051:AY1091, INDIRECT("AE" &amp; ROW()), AP1051:AP1091, "💲", AS1051:AS1091, "Empleado") +
        SUMIFS(AR1051:AR1091, AY1051:AY1091, INDIRECT("AE" &amp; ROW()), AP1051:AP1091, "📦", AS1051:AS1091, "Empleado")
    ) / 2
) -
(
    (
        SUMIFS(AR1051:AR1091, AY1051:AY1091, INDIRECT("AE" &amp; ROW()), AP1051:AP1091, "💲", AS1051:AS1091, "Exonerado ADH") +
        SUMIFS(AR1051:AR1091, AY1051:AY1091, INDIRECT("AE" &amp; ROW()), AP1051:AP1091, "📦", AS1051:AS1091, "Exonerado ADH")
    ) / 2
) -
(
    SUMIFS(AR1051:AR1091, AY1051:AY1091, INDIRECT("AE" &amp; ROW()), AP1051:AP1091, "💲", AS1051:AS1091, "Exonerado Doctor") +
    SUMIFS(AR1051:AR1091, AY1051:AY1091, INDIRECT("AE" &amp; ROW()), AP1051:AP1091, "📦", AS1051:AS1091, "Exonerado Doctor")
) -
(
    (
        SUMIFS(AR1051:AR1091, AY1051:AY1091, INDIRECT("AE" &amp; ROW()), AP1051:AP1091, "💲", AS1051:AS1091, "") +
        SUMIFS(AR1051:AR1091, AY1051:AY1091, INDIRECT("AE" &amp; ROW()), AP1051:AP1091, "📦", AS1051:AS1091, "")
    ) / 2
)</f>
        <v>0</v>
      </c>
      <c r="AM1095" s="56"/>
      <c r="AN1095" s="56"/>
      <c r="AO1095" s="56"/>
      <c r="AP1095" s="56"/>
      <c r="AQ1095" s="56"/>
      <c r="AR1095" s="56"/>
      <c r="AS1095" s="56"/>
      <c r="AT1095" s="56"/>
      <c r="AU1095" s="56"/>
      <c r="AV1095" s="56"/>
      <c r="AW1095" s="56"/>
      <c r="AX1095" s="56"/>
      <c r="AY1095" s="56"/>
      <c r="AZ1095" s="56"/>
      <c r="BA1095" s="56"/>
      <c r="BB1095" s="56"/>
      <c r="BC1095" s="56"/>
      <c r="BD1095" s="56"/>
      <c r="BE1095" s="56"/>
      <c r="BF1095" s="56"/>
      <c r="BG1095" s="56"/>
      <c r="BH1095" s="56"/>
      <c r="BI1095" s="56"/>
      <c r="BJ1095" s="56"/>
      <c r="BK1095" s="56"/>
      <c r="BL1095" s="56"/>
      <c r="BM1095" s="56"/>
      <c r="BN1095" s="56"/>
    </row>
    <row r="1096" spans="1:66" ht="11.25" customHeight="1">
      <c r="A1096" s="220"/>
      <c r="B1096" s="164"/>
      <c r="C1096" s="205"/>
      <c r="D1096" s="208"/>
      <c r="E1096" s="178" t="s">
        <v>42</v>
      </c>
      <c r="F1096" s="58" t="str">
        <f>IF(D1095&lt;&gt;"", VLOOKUP(D1095,'Base de Datos'!$A$2:$D1268,3,FALSE()),"")</f>
        <v/>
      </c>
      <c r="G1096" s="205"/>
      <c r="H1096" s="208"/>
      <c r="I1096" s="178" t="s">
        <v>42</v>
      </c>
      <c r="J1096" s="58" t="str">
        <f>IF(H1095&lt;&gt;"", VLOOKUP(H1095,'Base de Datos'!$A$2:$D1268,3,FALSE()),"")</f>
        <v/>
      </c>
      <c r="K1096" s="205"/>
      <c r="L1096" s="208"/>
      <c r="M1096" s="178" t="s">
        <v>42</v>
      </c>
      <c r="N1096" s="58" t="str">
        <f>IF(L1095&lt;&gt;"", VLOOKUP(L1095,'Base de Datos'!$A$2:$D1268,3,FALSE()),"")</f>
        <v/>
      </c>
      <c r="O1096" s="165"/>
      <c r="P1096" s="165"/>
      <c r="Q1096" s="165"/>
      <c r="R1096" s="166"/>
      <c r="S1096" s="231"/>
      <c r="T1096" s="230"/>
      <c r="U1096" s="170"/>
      <c r="V1096" s="169"/>
      <c r="W1096" s="231"/>
      <c r="X1096" s="230"/>
      <c r="Y1096" s="170"/>
      <c r="Z1096" s="169"/>
      <c r="AA1096" s="231"/>
      <c r="AB1096" s="230"/>
      <c r="AC1096" s="170"/>
      <c r="AD1096" s="56"/>
      <c r="AE1096" s="240" t="s">
        <v>63</v>
      </c>
      <c r="AF1096" s="230"/>
      <c r="AG1096" s="161">
        <f t="array" aca="1" ref="AG1096" ca="1">COUNTIFS(AP1051:AP1091, "💲", AY1051:AY1091, INDIRECT("AE" &amp; ROW())) + COUNTIFS(AP1051:AP1091, "📦", AY1051:AY1091, INDIRECT("AE" &amp; ROW())) + COUNTIFS(AP1051:AP1091, "✅", AY1051:AY1091, INDIRECT("AE" &amp; ROW()))</f>
        <v>0</v>
      </c>
      <c r="AH1096" s="162">
        <f t="array" aca="1" ref="AH1096" ca="1">COUNTIFS(AP1051:AP1091, "💲", AY1051:AY1091, INDIRECT("AE" &amp; ROW())) + COUNTIFS(AP1051:AP1091, "📦", AY1051:AY1091, INDIRECT("AE" &amp; ROW()))</f>
        <v>0</v>
      </c>
      <c r="AI1096" s="139">
        <f t="array" aca="1" ref="AI1096" ca="1">SUMIFS(AR1051:AR1091, AY1051:AY1091, INDIRECT("AE" &amp; ROW()), AP1051:AP1091, "💲") + SUMIFS(AR1051:AR1091, AY1051:AY1091, INDIRECT("AE" &amp; ROW()), AP1051:AP1091, "📦")</f>
        <v>0</v>
      </c>
      <c r="AJ1096" s="139">
        <f t="array" aca="1" ref="AJ1096" ca="1">(
    SUMIFS(AR1051:AR1091, AY1051:AY1091, INDIRECT("AE" &amp; ROW()), AP1051:AP1091, "💲") +
    SUMIFS(AR1051:AR1091, AY1051:AY1091, INDIRECT("AE" &amp; ROW()), AP1051:AP1091, "📦")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
        SUMIFS(AR1051:AR1091, AY1051:AY1091, INDIRECT("AE" &amp; ROW()), AP1051:AP1091, "💲", AS1051:AS1091, "Familiar") +
        SUMIFS(AR1051:AR1091, AY1051:AY1091, INDIRECT("AE" &amp; ROW()), AP1051:AP1091, "📦", AS1051:AS1091, "Familiar")
    ) / 2
)  -
(
    (
        SUMIFS(AR1051:AR1091, AY1051:AY1091, INDIRECT("AE" &amp; ROW()), AP1051:AP1091, "💲", AS1051:AS1091, "Exonerado ADH") +
        SUMIFS(AR1051:AR1091, AY1051:AY1091, INDIRECT("AE" &amp; ROW()), AP1051:AP1091, "📦", AS1051:AS1091, "Exonerado ADH")
    ) / 2
)  -
(
    (
        SUMIFS(AR1051:AR1091, AY1051:AY1091, INDIRECT("AE" &amp; ROW()), AP1051:AP1091, "💲", AS1051:AS1091, "Exonerado Doctor") +
        SUMIFS(AR1051:AR1091, AY1051:AY1091, INDIRECT("AE" &amp; ROW()), AP1051:AP1091, "📦", AS1051:AS1091, "Exonerado Doctor")
    ) / 2
)</f>
        <v>0</v>
      </c>
      <c r="AK1096" s="139">
        <f t="array" aca="1" ref="AK1096" ca="1">(
    SUMIFS(AR1051:AR1091, AY1051:AY1091, INDIRECT("AE" &amp; ROW()), AP1051:AP1091, "💲") +
    SUMIFS(AR1051:AR1091, AY1051:AY1091, INDIRECT("AE" &amp; ROW()), AP1051:AP1091, "📦")
) -
(
    SUMIFS(AR1051:AR1091, AY1051:AY1091, INDIRECT("AE" &amp; ROW()), AP1051:AP1091, "💲", AS1051:AS1091, "Familiar") +
    SUMIFS(AR1051:AR1091, AY1051:AY1091, INDIRECT("AE" &amp; ROW()), AP1051:AP1091, "📦", AS1051:AS1091, "Familiar")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SUMIFS(AR1051:AR1091, AY1051:AY1091, INDIRECT("AE" &amp; ROW()), AP1051:AP1091, "💲", AS1051:AS1091, "Exonerado ADH") +
    SUMIFS(AR1051:AR1091, AY1051:AY1091, INDIRECT("AE" &amp; ROW()), AP1051:AP1091, "📦", AS1051:AS1091, "Exonerado ADH")
) -
(
    (
        SUMIFS(AR1051:AR1091, AY1051:AY1091, INDIRECT("AE" &amp; ROW()), AP1051:AP1091, "💲", AS1051:AS1091, "Exonerado Doctor") +
        SUMIFS(AR1051:AR1091, AY1051:AY1091, INDIRECT("AE" &amp; ROW()), AP1051:AP1091, "📦", AS1051:AS1091, "Exonerado Doctor")
    ) / 2
) -
(
    (
        SUMIFS(AR1051:AR1091, AY1051:AY1091, INDIRECT("AE" &amp; ROW()), AP1051:AP1091, "💲", AS1051:AS1091, "") +
        SUMIFS(AR1051:AR1091, AY1051:AY1091, INDIRECT("AE" &amp; ROW()), AP1051:AP1091, "📦", AS1051:AS1091, "")
    ) / 2
)</f>
        <v>0</v>
      </c>
      <c r="AL1096" s="140">
        <f t="array" aca="1" ref="AL1096" ca="1">(
    SUMIFS(AR1051:AR1091, AY1051:AY1091, INDIRECT("AE" &amp; ROW()), AP1051:AP1091, "💲") +
    SUMIFS(AR1051:AR1091, AY1051:AY1091, INDIRECT("AE" &amp; ROW()), AP1051:AP1091, "📦")
) -
(
    (
        SUMIFS(AR1051:AR1091, AY1051:AY1091, INDIRECT("AE" &amp; ROW()), AP1051:AP1091, "💲", AS1051:AS1091, "Familiar") +
        SUMIFS(AR1051:AR1091, AY1051:AY1091, INDIRECT("AE" &amp; ROW()), AP1051:AP1091, "📦", AS1051:AS1091, "Familiar")
    ) / 2
) -
(
    (
        SUMIFS(AR1051:AR1091, AY1051:AY1091, INDIRECT("AE" &amp; ROW()), AP1051:AP1091, "💲", AS1051:AS1091, "Participante") +
        SUMIFS(AR1051:AR1091, AY1051:AY1091, INDIRECT("AE" &amp; ROW()), AP1051:AP1091, "📦", AS1051:AS1091, "Participante")
    ) / 2
) -
(
    (
        SUMIFS(AR1051:AR1091, AY1051:AY1091, INDIRECT("AE" &amp; ROW()), AP1051:AP1091, "💲", AS1051:AS1091, "Empleado") +
        SUMIFS(AR1051:AR1091, AY1051:AY1091, INDIRECT("AE" &amp; ROW()), AP1051:AP1091, "📦", AS1051:AS1091, "Empleado")
    ) / 2
) -
(
    (
        SUMIFS(AR1051:AR1091, AY1051:AY1091, INDIRECT("AE" &amp; ROW()), AP1051:AP1091, "💲", AS1051:AS1091, "Exonerado ADH") +
        SUMIFS(AR1051:AR1091, AY1051:AY1091, INDIRECT("AE" &amp; ROW()), AP1051:AP1091, "📦", AS1051:AS1091, "Exonerado ADH")
    ) / 2
) -
(
    SUMIFS(AR1051:AR1091, AY1051:AY1091, INDIRECT("AE" &amp; ROW()), AP1051:AP1091, "💲", AS1051:AS1091, "Exonerado Doctor") +
    SUMIFS(AR1051:AR1091, AY1051:AY1091, INDIRECT("AE" &amp; ROW()), AP1051:AP1091, "📦", AS1051:AS1091, "Exonerado Doctor")
) -
(
    (
        SUMIFS(AR1051:AR1091, AY1051:AY1091, INDIRECT("AE" &amp; ROW()), AP1051:AP1091, "💲", AS1051:AS1091, "") +
        SUMIFS(AR1051:AR1091, AY1051:AY1091, INDIRECT("AE" &amp; ROW()), AP1051:AP1091, "📦", AS1051:AS1091, "")
    ) / 2
)</f>
        <v>0</v>
      </c>
      <c r="AM1096" s="56"/>
      <c r="AN1096" s="56"/>
      <c r="AO1096" s="56"/>
      <c r="AP1096" s="56"/>
      <c r="AQ1096" s="56"/>
      <c r="AR1096" s="56"/>
      <c r="AS1096" s="56"/>
      <c r="AT1096" s="56"/>
      <c r="AU1096" s="56"/>
      <c r="AV1096" s="56"/>
      <c r="AW1096" s="56"/>
      <c r="AX1096" s="56"/>
      <c r="AY1096" s="56"/>
      <c r="AZ1096" s="56"/>
      <c r="BA1096" s="56"/>
      <c r="BB1096" s="56"/>
      <c r="BC1096" s="56"/>
      <c r="BD1096" s="56"/>
      <c r="BE1096" s="56"/>
      <c r="BF1096" s="56"/>
      <c r="BG1096" s="56"/>
      <c r="BH1096" s="56"/>
      <c r="BI1096" s="56"/>
      <c r="BJ1096" s="56"/>
      <c r="BK1096" s="56"/>
      <c r="BL1096" s="56"/>
      <c r="BM1096" s="56"/>
      <c r="BN1096" s="56"/>
    </row>
    <row r="1097" spans="1:66" ht="11.25" customHeight="1">
      <c r="A1097" s="220"/>
      <c r="B1097" s="164"/>
      <c r="C1097" s="205"/>
      <c r="D1097" s="208"/>
      <c r="E1097" s="178" t="s">
        <v>44</v>
      </c>
      <c r="F1097" s="58" t="str">
        <f>IF(D1095&lt;&gt;"", VLOOKUP(D1095,'Base de Datos'!$A$2:$D1268,4,FALSE()),"")</f>
        <v/>
      </c>
      <c r="G1097" s="205"/>
      <c r="H1097" s="208"/>
      <c r="I1097" s="178" t="s">
        <v>44</v>
      </c>
      <c r="J1097" s="58" t="str">
        <f>IF(H1095&lt;&gt;"", VLOOKUP(H1095,'Base de Datos'!$A$2:$D1268,4,FALSE()),"")</f>
        <v/>
      </c>
      <c r="K1097" s="205"/>
      <c r="L1097" s="208"/>
      <c r="M1097" s="178" t="s">
        <v>44</v>
      </c>
      <c r="N1097" s="58" t="str">
        <f>IF(L1095&lt;&gt;"", VLOOKUP(L1095,'Base de Datos'!$A$2:$D1268,4,FALSE()),"")</f>
        <v/>
      </c>
      <c r="O1097" s="165"/>
      <c r="P1097" s="165"/>
      <c r="Q1097" s="165"/>
      <c r="R1097" s="166"/>
      <c r="S1097" s="231"/>
      <c r="T1097" s="230"/>
      <c r="U1097" s="170"/>
      <c r="V1097" s="169"/>
      <c r="W1097" s="231"/>
      <c r="X1097" s="230"/>
      <c r="Y1097" s="170"/>
      <c r="Z1097" s="169"/>
      <c r="AA1097" s="231"/>
      <c r="AB1097" s="230"/>
      <c r="AC1097" s="170"/>
      <c r="AD1097" s="56"/>
      <c r="AE1097" s="240" t="s">
        <v>66</v>
      </c>
      <c r="AF1097" s="230"/>
      <c r="AG1097" s="161">
        <f t="array" aca="1" ref="AG1097" ca="1">COUNTIFS(AP1051:AP1091, "💲", AY1051:AY1091, INDIRECT("AE" &amp; ROW())) + COUNTIFS(AP1051:AP1091, "📦", AY1051:AY1091, INDIRECT("AE" &amp; ROW())) + COUNTIFS(AP1051:AP1091, "✅", AY1051:AY1091, INDIRECT("AE" &amp; ROW()))</f>
        <v>0</v>
      </c>
      <c r="AH1097" s="162">
        <f t="array" aca="1" ref="AH1097" ca="1">COUNTIFS(AP1051:AP1091, "💲", AY1051:AY1091, INDIRECT("AE" &amp; ROW())) + COUNTIFS(AP1051:AP1091, "📦", AY1051:AY1091, INDIRECT("AE" &amp; ROW()))</f>
        <v>0</v>
      </c>
      <c r="AI1097" s="139">
        <f t="array" aca="1" ref="AI1097" ca="1">SUMIFS(AR1051:AR1091, AY1051:AY1091, INDIRECT("AE" &amp; ROW()), AP1051:AP1091, "💲") + SUMIFS(AR1051:AR1091, AY1051:AY1091, INDIRECT("AE" &amp; ROW()), AP1051:AP1091, "📦")</f>
        <v>0</v>
      </c>
      <c r="AJ1097" s="139">
        <f t="array" aca="1" ref="AJ1097" ca="1">(
    SUMIFS(AR1051:AR1091, AY1051:AY1091, INDIRECT("AE" &amp; ROW()), AP1051:AP1091, "💲") +
    SUMIFS(AR1051:AR1091, AY1051:AY1091, INDIRECT("AE" &amp; ROW()), AP1051:AP1091, "📦")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
        SUMIFS(AR1051:AR1091, AY1051:AY1091, INDIRECT("AE" &amp; ROW()), AP1051:AP1091, "💲", AS1051:AS1091, "Familiar") +
        SUMIFS(AR1051:AR1091, AY1051:AY1091, INDIRECT("AE" &amp; ROW()), AP1051:AP1091, "📦", AS1051:AS1091, "Familiar")
    ) / 2
)  -
(
    (
        SUMIFS(AR1051:AR1091, AY1051:AY1091, INDIRECT("AE" &amp; ROW()), AP1051:AP1091, "💲", AS1051:AS1091, "Exonerado ADH") +
        SUMIFS(AR1051:AR1091, AY1051:AY1091, INDIRECT("AE" &amp; ROW()), AP1051:AP1091, "📦", AS1051:AS1091, "Exonerado ADH")
    ) / 2
)  -
(
    (
        SUMIFS(AR1051:AR1091, AY1051:AY1091, INDIRECT("AE" &amp; ROW()), AP1051:AP1091, "💲", AS1051:AS1091, "Exonerado Doctor") +
        SUMIFS(AR1051:AR1091, AY1051:AY1091, INDIRECT("AE" &amp; ROW()), AP1051:AP1091, "📦", AS1051:AS1091, "Exonerado Doctor")
    ) / 2
)</f>
        <v>0</v>
      </c>
      <c r="AK1097" s="139">
        <f t="array" aca="1" ref="AK1097" ca="1">(
    SUMIFS(AR1051:AR1091, AY1051:AY1091, INDIRECT("AE" &amp; ROW()), AP1051:AP1091, "💲") +
    SUMIFS(AR1051:AR1091, AY1051:AY1091, INDIRECT("AE" &amp; ROW()), AP1051:AP1091, "📦")
) -
(
    SUMIFS(AR1051:AR1091, AY1051:AY1091, INDIRECT("AE" &amp; ROW()), AP1051:AP1091, "💲", AS1051:AS1091, "Familiar") +
    SUMIFS(AR1051:AR1091, AY1051:AY1091, INDIRECT("AE" &amp; ROW()), AP1051:AP1091, "📦", AS1051:AS1091, "Familiar")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SUMIFS(AR1051:AR1091, AY1051:AY1091, INDIRECT("AE" &amp; ROW()), AP1051:AP1091, "💲", AS1051:AS1091, "Exonerado ADH") +
    SUMIFS(AR1051:AR1091, AY1051:AY1091, INDIRECT("AE" &amp; ROW()), AP1051:AP1091, "📦", AS1051:AS1091, "Exonerado ADH")
) -
(
    (
        SUMIFS(AR1051:AR1091, AY1051:AY1091, INDIRECT("AE" &amp; ROW()), AP1051:AP1091, "💲", AS1051:AS1091, "Exonerado Doctor") +
        SUMIFS(AR1051:AR1091, AY1051:AY1091, INDIRECT("AE" &amp; ROW()), AP1051:AP1091, "📦", AS1051:AS1091, "Exonerado Doctor")
    ) / 2
) -
(
    (
        SUMIFS(AR1051:AR1091, AY1051:AY1091, INDIRECT("AE" &amp; ROW()), AP1051:AP1091, "💲", AS1051:AS1091, "") +
        SUMIFS(AR1051:AR1091, AY1051:AY1091, INDIRECT("AE" &amp; ROW()), AP1051:AP1091, "📦", AS1051:AS1091, "")
    ) / 2
)</f>
        <v>0</v>
      </c>
      <c r="AL1097" s="140">
        <f t="array" aca="1" ref="AL1097" ca="1">(
    SUMIFS(AR1051:AR1091, AY1051:AY1091, INDIRECT("AE" &amp; ROW()), AP1051:AP1091, "💲") +
    SUMIFS(AR1051:AR1091, AY1051:AY1091, INDIRECT("AE" &amp; ROW()), AP1051:AP1091, "📦")
) -
(
    (
        SUMIFS(AR1051:AR1091, AY1051:AY1091, INDIRECT("AE" &amp; ROW()), AP1051:AP1091, "💲", AS1051:AS1091, "Familiar") +
        SUMIFS(AR1051:AR1091, AY1051:AY1091, INDIRECT("AE" &amp; ROW()), AP1051:AP1091, "📦", AS1051:AS1091, "Familiar")
    ) / 2
) -
(
    (
        SUMIFS(AR1051:AR1091, AY1051:AY1091, INDIRECT("AE" &amp; ROW()), AP1051:AP1091, "💲", AS1051:AS1091, "Participante") +
        SUMIFS(AR1051:AR1091, AY1051:AY1091, INDIRECT("AE" &amp; ROW()), AP1051:AP1091, "📦", AS1051:AS1091, "Participante")
    ) / 2
) -
(
    (
        SUMIFS(AR1051:AR1091, AY1051:AY1091, INDIRECT("AE" &amp; ROW()), AP1051:AP1091, "💲", AS1051:AS1091, "Empleado") +
        SUMIFS(AR1051:AR1091, AY1051:AY1091, INDIRECT("AE" &amp; ROW()), AP1051:AP1091, "📦", AS1051:AS1091, "Empleado")
    ) / 2
) -
(
    (
        SUMIFS(AR1051:AR1091, AY1051:AY1091, INDIRECT("AE" &amp; ROW()), AP1051:AP1091, "💲", AS1051:AS1091, "Exonerado ADH") +
        SUMIFS(AR1051:AR1091, AY1051:AY1091, INDIRECT("AE" &amp; ROW()), AP1051:AP1091, "📦", AS1051:AS1091, "Exonerado ADH")
    ) / 2
) -
(
    SUMIFS(AR1051:AR1091, AY1051:AY1091, INDIRECT("AE" &amp; ROW()), AP1051:AP1091, "💲", AS1051:AS1091, "Exonerado Doctor") +
    SUMIFS(AR1051:AR1091, AY1051:AY1091, INDIRECT("AE" &amp; ROW()), AP1051:AP1091, "📦", AS1051:AS1091, "Exonerado Doctor")
) -
(
    (
        SUMIFS(AR1051:AR1091, AY1051:AY1091, INDIRECT("AE" &amp; ROW()), AP1051:AP1091, "💲", AS1051:AS1091, "") +
        SUMIFS(AR1051:AR1091, AY1051:AY1091, INDIRECT("AE" &amp; ROW()), AP1051:AP1091, "📦", AS1051:AS1091, "")
    ) / 2
)</f>
        <v>0</v>
      </c>
      <c r="AM1097" s="56"/>
      <c r="AN1097" s="56"/>
      <c r="AO1097" s="56"/>
      <c r="AP1097" s="56"/>
      <c r="AQ1097" s="56"/>
      <c r="AR1097" s="56"/>
      <c r="AS1097" s="56"/>
      <c r="AT1097" s="56"/>
      <c r="AU1097" s="56"/>
      <c r="AV1097" s="56"/>
      <c r="AW1097" s="56"/>
      <c r="AX1097" s="56"/>
      <c r="AY1097" s="56"/>
      <c r="AZ1097" s="56"/>
      <c r="BA1097" s="56"/>
      <c r="BB1097" s="56"/>
      <c r="BC1097" s="56"/>
      <c r="BD1097" s="56"/>
      <c r="BE1097" s="56"/>
      <c r="BF1097" s="56"/>
      <c r="BG1097" s="56"/>
      <c r="BH1097" s="56"/>
      <c r="BI1097" s="56"/>
      <c r="BJ1097" s="56"/>
      <c r="BK1097" s="56"/>
      <c r="BL1097" s="56"/>
      <c r="BM1097" s="56"/>
      <c r="BN1097" s="56"/>
    </row>
    <row r="1098" spans="1:66" ht="11.25" customHeight="1">
      <c r="A1098" s="221"/>
      <c r="B1098" s="164"/>
      <c r="C1098" s="206"/>
      <c r="D1098" s="209"/>
      <c r="E1098" s="179" t="s">
        <v>46</v>
      </c>
      <c r="F1098" s="180"/>
      <c r="G1098" s="206"/>
      <c r="H1098" s="209"/>
      <c r="I1098" s="179" t="s">
        <v>46</v>
      </c>
      <c r="J1098" s="180"/>
      <c r="K1098" s="206"/>
      <c r="L1098" s="209"/>
      <c r="M1098" s="179" t="s">
        <v>46</v>
      </c>
      <c r="N1098" s="180"/>
      <c r="O1098" s="165"/>
      <c r="P1098" s="165"/>
      <c r="Q1098" s="165"/>
      <c r="R1098" s="166"/>
      <c r="S1098" s="227" t="str">
        <f>IF(OR(S1095="Empleado",S1095="Familiar"),"Nombre del Empleado","N° Factura")</f>
        <v>N° Factura</v>
      </c>
      <c r="T1098" s="228"/>
      <c r="U1098" s="89"/>
      <c r="V1098" s="169"/>
      <c r="W1098" s="227" t="str">
        <f>IF(OR(W1095="Empleado",W1095="Familiar"),"Nombre del Empleado","N° Factura")</f>
        <v>N° Factura</v>
      </c>
      <c r="X1098" s="228"/>
      <c r="Y1098" s="89"/>
      <c r="Z1098" s="169"/>
      <c r="AA1098" s="227" t="str">
        <f>IF(OR(AA1095="Empleado",AA1095="Familiar"),"Nombre del Empleado","N° Factura")</f>
        <v>N° Factura</v>
      </c>
      <c r="AB1098" s="228"/>
      <c r="AC1098" s="89"/>
      <c r="AD1098" s="56"/>
      <c r="AE1098" s="240" t="s">
        <v>69</v>
      </c>
      <c r="AF1098" s="230"/>
      <c r="AG1098" s="161">
        <f t="array" aca="1" ref="AG1098" ca="1">COUNTIFS(AP1051:AP1091, "💲", AY1051:AY1091, INDIRECT("AE" &amp; ROW())) + COUNTIFS(AP1051:AP1091, "📦", AY1051:AY1091, INDIRECT("AE" &amp; ROW())) + COUNTIFS(AP1051:AP1091, "✅", AY1051:AY1091, INDIRECT("AE" &amp; ROW()))</f>
        <v>0</v>
      </c>
      <c r="AH1098" s="162">
        <f t="array" aca="1" ref="AH1098" ca="1">COUNTIFS(AP1051:AP1091, "💲", AY1051:AY1091, INDIRECT("AE" &amp; ROW())) + COUNTIFS(AP1051:AP1091, "📦", AY1051:AY1091, INDIRECT("AE" &amp; ROW()))</f>
        <v>0</v>
      </c>
      <c r="AI1098" s="139">
        <f t="array" aca="1" ref="AI1098" ca="1">SUMIFS(AR1051:AR1091, AY1051:AY1091, INDIRECT("AE" &amp; ROW()), AP1051:AP1091, "💲") + SUMIFS(AR1051:AR1091, AY1051:AY1091, INDIRECT("AE" &amp; ROW()), AP1051:AP1091, "📦")</f>
        <v>0</v>
      </c>
      <c r="AJ1098" s="66">
        <f t="array" aca="1" ref="AJ1098" ca="1">(
    SUMIFS(AR1051:AR1091, AY1051:AY1091, INDIRECT("AE" &amp; ROW()), AP1051:AP1091, "💲") +
    SUMIFS(AR1051:AR1091, AY1051:AY1091, INDIRECT("AE" &amp; ROW()), AP1051:AP1091, "📦")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
        SUMIFS(AR1051:AR1091, AY1051:AY1091, INDIRECT("AE" &amp; ROW()), AP1051:AP1091, "💲", AS1051:AS1091, "Familiar") +
        SUMIFS(AR1051:AR1091, AY1051:AY1091, INDIRECT("AE" &amp; ROW()), AP1051:AP1091, "📦", AS1051:AS1091, "Familiar")
    ) / 2
)  -
(
    (
        SUMIFS(AR1051:AR1091, AY1051:AY1091, INDIRECT("AE" &amp; ROW()), AP1051:AP1091, "💲", AS1051:AS1091, "Exonerado ADH") +
        SUMIFS(AR1051:AR1091, AY1051:AY1091, INDIRECT("AE" &amp; ROW()), AP1051:AP1091, "📦", AS1051:AS1091, "Exonerado ADH")
    ) / 2
)  -
(
    (
        SUMIFS(AR1051:AR1091, AY1051:AY1091, INDIRECT("AE" &amp; ROW()), AP1051:AP1091, "💲", AS1051:AS1091, "Exonerado Doctor") +
        SUMIFS(AR1051:AR1091, AY1051:AY1091, INDIRECT("AE" &amp; ROW()), AP1051:AP1091, "📦", AS1051:AS1091, "Exonerado Doctor")
    ) / 2
)</f>
        <v>0</v>
      </c>
      <c r="AK1098" s="139">
        <f t="array" aca="1" ref="AK1098" ca="1">(
    SUMIFS(AR1051:AR1091, AY1051:AY1091, INDIRECT("AE" &amp; ROW()), AP1051:AP1091, "💲") +
    SUMIFS(AR1051:AR1091, AY1051:AY1091, INDIRECT("AE" &amp; ROW()), AP1051:AP1091, "📦")
) -
(
    SUMIFS(AR1051:AR1091, AY1051:AY1091, INDIRECT("AE" &amp; ROW()), AP1051:AP1091, "💲", AS1051:AS1091, "Familiar") +
    SUMIFS(AR1051:AR1091, AY1051:AY1091, INDIRECT("AE" &amp; ROW()), AP1051:AP1091, "📦", AS1051:AS1091, "Familiar")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SUMIFS(AR1051:AR1091, AY1051:AY1091, INDIRECT("AE" &amp; ROW()), AP1051:AP1091, "💲", AS1051:AS1091, "Exonerado ADH") +
    SUMIFS(AR1051:AR1091, AY1051:AY1091, INDIRECT("AE" &amp; ROW()), AP1051:AP1091, "📦", AS1051:AS1091, "Exonerado ADH")
) -
(
    (
        SUMIFS(AR1051:AR1091, AY1051:AY1091, INDIRECT("AE" &amp; ROW()), AP1051:AP1091, "💲", AS1051:AS1091, "Exonerado Doctor") +
        SUMIFS(AR1051:AR1091, AY1051:AY1091, INDIRECT("AE" &amp; ROW()), AP1051:AP1091, "📦", AS1051:AS1091, "Exonerado Doctor")
    ) / 2
) -
(
    (
        SUMIFS(AR1051:AR1091, AY1051:AY1091, INDIRECT("AE" &amp; ROW()), AP1051:AP1091, "💲", AS1051:AS1091, "") +
        SUMIFS(AR1051:AR1091, AY1051:AY1091, INDIRECT("AE" &amp; ROW()), AP1051:AP1091, "📦", AS1051:AS1091, "")
    ) / 2
)</f>
        <v>0</v>
      </c>
      <c r="AL1098" s="140">
        <f t="array" aca="1" ref="AL1098" ca="1">(
    SUMIFS(AR1051:AR1091, AY1051:AY1091, INDIRECT("AE" &amp; ROW()), AP1051:AP1091, "💲") +
    SUMIFS(AR1051:AR1091, AY1051:AY1091, INDIRECT("AE" &amp; ROW()), AP1051:AP1091, "📦")
) -
(
    (
        SUMIFS(AR1051:AR1091, AY1051:AY1091, INDIRECT("AE" &amp; ROW()), AP1051:AP1091, "💲", AS1051:AS1091, "Familiar") +
        SUMIFS(AR1051:AR1091, AY1051:AY1091, INDIRECT("AE" &amp; ROW()), AP1051:AP1091, "📦", AS1051:AS1091, "Familiar")
    ) / 2
) -
(
    (
        SUMIFS(AR1051:AR1091, AY1051:AY1091, INDIRECT("AE" &amp; ROW()), AP1051:AP1091, "💲", AS1051:AS1091, "Participante") +
        SUMIFS(AR1051:AR1091, AY1051:AY1091, INDIRECT("AE" &amp; ROW()), AP1051:AP1091, "📦", AS1051:AS1091, "Participante")
    ) / 2
) -
(
    (
        SUMIFS(AR1051:AR1091, AY1051:AY1091, INDIRECT("AE" &amp; ROW()), AP1051:AP1091, "💲", AS1051:AS1091, "Empleado") +
        SUMIFS(AR1051:AR1091, AY1051:AY1091, INDIRECT("AE" &amp; ROW()), AP1051:AP1091, "📦", AS1051:AS1091, "Empleado")
    ) / 2
) -
(
    (
        SUMIFS(AR1051:AR1091, AY1051:AY1091, INDIRECT("AE" &amp; ROW()), AP1051:AP1091, "💲", AS1051:AS1091, "Exonerado ADH") +
        SUMIFS(AR1051:AR1091, AY1051:AY1091, INDIRECT("AE" &amp; ROW()), AP1051:AP1091, "📦", AS1051:AS1091, "Exonerado ADH")
    ) / 2
) -
(
    SUMIFS(AR1051:AR1091, AY1051:AY1091, INDIRECT("AE" &amp; ROW()), AP1051:AP1091, "💲", AS1051:AS1091, "Exonerado Doctor") +
    SUMIFS(AR1051:AR1091, AY1051:AY1091, INDIRECT("AE" &amp; ROW()), AP1051:AP1091, "📦", AS1051:AS1091, "Exonerado Doctor")
) -
(
    (
        SUMIFS(AR1051:AR1091, AY1051:AY1091, INDIRECT("AE" &amp; ROW()), AP1051:AP1091, "💲", AS1051:AS1091, "") +
        SUMIFS(AR1051:AR1091, AY1051:AY1091, INDIRECT("AE" &amp; ROW()), AP1051:AP1091, "📦", AS1051:AS1091, "")
    ) / 2
)</f>
        <v>0</v>
      </c>
      <c r="AM1098" s="56"/>
      <c r="AN1098" s="56"/>
      <c r="AO1098" s="56"/>
      <c r="AP1098" s="56"/>
      <c r="AQ1098" s="56"/>
      <c r="AR1098" s="56"/>
      <c r="AS1098" s="56"/>
      <c r="AT1098" s="56"/>
      <c r="AU1098" s="56"/>
      <c r="AV1098" s="56"/>
      <c r="AW1098" s="56"/>
      <c r="AX1098" s="56"/>
      <c r="AY1098" s="56"/>
      <c r="AZ1098" s="56"/>
      <c r="BA1098" s="56"/>
      <c r="BB1098" s="56"/>
      <c r="BC1098" s="56"/>
      <c r="BD1098" s="56"/>
      <c r="BE1098" s="56"/>
      <c r="BF1098" s="56"/>
      <c r="BG1098" s="56"/>
      <c r="BH1098" s="56"/>
      <c r="BI1098" s="56"/>
      <c r="BJ1098" s="56"/>
      <c r="BK1098" s="56"/>
      <c r="BL1098" s="56"/>
      <c r="BM1098" s="56"/>
      <c r="BN1098" s="56"/>
    </row>
    <row r="1099" spans="1:66" ht="11.25" customHeight="1">
      <c r="A1099" s="222">
        <f>A1095+$Q$13/1440</f>
        <v>0.83333333333333304</v>
      </c>
      <c r="B1099" s="164"/>
      <c r="C1099" s="204"/>
      <c r="D1099" s="207"/>
      <c r="E1099" s="177" t="s">
        <v>36</v>
      </c>
      <c r="F1099" s="42" t="str">
        <f>IF(D1099&lt;&gt;"", VLOOKUP(D1099,'Base de Datos'!$A$2:$D1268,2,FALSE()),"")</f>
        <v/>
      </c>
      <c r="G1099" s="204"/>
      <c r="H1099" s="216"/>
      <c r="I1099" s="177" t="s">
        <v>36</v>
      </c>
      <c r="J1099" s="42" t="str">
        <f>IF(H1099&lt;&gt;"", VLOOKUP(H1099,'Base de Datos'!$A$2:$D1268,2,FALSE()),"")</f>
        <v/>
      </c>
      <c r="K1099" s="204"/>
      <c r="L1099" s="216"/>
      <c r="M1099" s="177" t="s">
        <v>36</v>
      </c>
      <c r="N1099" s="42" t="str">
        <f>IF(L1099&lt;&gt;"", VLOOKUP(L1099,'Base de Datos'!$A$2:$D1268,2,FALSE()),"")</f>
        <v/>
      </c>
      <c r="O1099" s="165"/>
      <c r="P1099" s="165"/>
      <c r="Q1099" s="165"/>
      <c r="R1099" s="166"/>
      <c r="S1099" s="167"/>
      <c r="T1099" s="45" t="s">
        <v>37</v>
      </c>
      <c r="U1099" s="168"/>
      <c r="V1099" s="169"/>
      <c r="W1099" s="167"/>
      <c r="X1099" s="45" t="s">
        <v>37</v>
      </c>
      <c r="Y1099" s="168"/>
      <c r="Z1099" s="169"/>
      <c r="AA1099" s="167"/>
      <c r="AB1099" s="45" t="s">
        <v>37</v>
      </c>
      <c r="AC1099" s="168"/>
      <c r="AD1099" s="56"/>
      <c r="AE1099" s="232" t="s">
        <v>72</v>
      </c>
      <c r="AF1099" s="230"/>
      <c r="AG1099" s="90">
        <f t="array" aca="1" ref="AG1099" ca="1">COUNTIFS(AP1051:AP1091, "💲", AY1051:AY1091, INDIRECT("AE" &amp; ROW())) + COUNTIFS(AP1051:AP1091, "📦", AY1051:AY1091, INDIRECT("AE" &amp; ROW())) + COUNTIFS(AP1051:AP1091, "✅", AY1051:AY1091, INDIRECT("AE" &amp; ROW()))</f>
        <v>0</v>
      </c>
      <c r="AH1099" s="68">
        <f t="array" aca="1" ref="AH1099" ca="1">COUNTIFS(AP1051:AP1091, "💲", AY1051:AY1091, INDIRECT("AE" &amp; ROW())) + COUNTIFS(AP1051:AP1091, "📦", AY1051:AY1091, INDIRECT("AE" &amp; ROW()))</f>
        <v>0</v>
      </c>
      <c r="AI1099" s="139">
        <f t="array" aca="1" ref="AI1099" ca="1">SUMIFS(AR1051:AR1091, AY1051:AY1091, INDIRECT("AE" &amp; ROW()), AP1051:AP1091, "💲") + SUMIFS(AR1051:AR1091, AY1051:AY1091, INDIRECT("AE" &amp; ROW()), AP1051:AP1091, "📦")</f>
        <v>0</v>
      </c>
      <c r="AJ1099" s="139">
        <f t="array" aca="1" ref="AJ1099" ca="1">(
    SUMIFS(AR1051:AR1091, AY1051:AY1091, INDIRECT("AE" &amp; ROW()), AP1051:AP1091, "💲") +
    SUMIFS(AR1051:AR1091, AY1051:AY1091, INDIRECT("AE" &amp; ROW()), AP1051:AP1091, "📦")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
        SUMIFS(AR1051:AR1091, AY1051:AY1091, INDIRECT("AE" &amp; ROW()), AP1051:AP1091, "💲", AS1051:AS1091, "Familiar") +
        SUMIFS(AR1051:AR1091, AY1051:AY1091, INDIRECT("AE" &amp; ROW()), AP1051:AP1091, "📦", AS1051:AS1091, "Familiar")
    ) / 2
)  -
(
    (
        SUMIFS(AR1051:AR1091, AY1051:AY1091, INDIRECT("AE" &amp; ROW()), AP1051:AP1091, "💲", AS1051:AS1091, "Exonerado ADH") +
        SUMIFS(AR1051:AR1091, AY1051:AY1091, INDIRECT("AE" &amp; ROW()), AP1051:AP1091, "📦", AS1051:AS1091, "Exonerado ADH")
    ) / 2
)  -
(
    (
        SUMIFS(AR1051:AR1091, AY1051:AY1091, INDIRECT("AE" &amp; ROW()), AP1051:AP1091, "💲", AS1051:AS1091, "Exonerado Doctor") +
        SUMIFS(AR1051:AR1091, AY1051:AY1091, INDIRECT("AE" &amp; ROW()), AP1051:AP1091, "📦", AS1051:AS1091, "Exonerado Doctor")
    ) / 2
)</f>
        <v>0</v>
      </c>
      <c r="AK1099" s="139">
        <f t="array" aca="1" ref="AK1099" ca="1">(
    SUMIFS(AR1051:AR1091, AY1051:AY1091, INDIRECT("AE" &amp; ROW()), AP1051:AP1091, "💲") +
    SUMIFS(AR1051:AR1091, AY1051:AY1091, INDIRECT("AE" &amp; ROW()), AP1051:AP1091, "📦")
) -
(
    SUMIFS(AR1051:AR1091, AY1051:AY1091, INDIRECT("AE" &amp; ROW()), AP1051:AP1091, "💲", AS1051:AS1091, "Familiar") +
    SUMIFS(AR1051:AR1091, AY1051:AY1091, INDIRECT("AE" &amp; ROW()), AP1051:AP1091, "📦", AS1051:AS1091, "Familiar")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SUMIFS(AR1051:AR1091, AY1051:AY1091, INDIRECT("AE" &amp; ROW()), AP1051:AP1091, "💲", AS1051:AS1091, "Exonerado ADH") +
    SUMIFS(AR1051:AR1091, AY1051:AY1091, INDIRECT("AE" &amp; ROW()), AP1051:AP1091, "📦", AS1051:AS1091, "Exonerado ADH")
) -
(
    (
        SUMIFS(AR1051:AR1091, AY1051:AY1091, INDIRECT("AE" &amp; ROW()), AP1051:AP1091, "💲", AS1051:AS1091, "Exonerado Doctor") +
        SUMIFS(AR1051:AR1091, AY1051:AY1091, INDIRECT("AE" &amp; ROW()), AP1051:AP1091, "📦", AS1051:AS1091, "Exonerado Doctor")
    ) / 2
) -
(
    (
        SUMIFS(AR1051:AR1091, AY1051:AY1091, INDIRECT("AE" &amp; ROW()), AP1051:AP1091, "💲", AS1051:AS1091, "") +
        SUMIFS(AR1051:AR1091, AY1051:AY1091, INDIRECT("AE" &amp; ROW()), AP1051:AP1091, "📦", AS1051:AS1091, "")
    ) / 2
)</f>
        <v>0</v>
      </c>
      <c r="AL1099" s="140">
        <f t="array" aca="1" ref="AL1099" ca="1">(
    SUMIFS(AR1051:AR1091, AY1051:AY1091, INDIRECT("AE" &amp; ROW()), AP1051:AP1091, "💲") +
    SUMIFS(AR1051:AR1091, AY1051:AY1091, INDIRECT("AE" &amp; ROW()), AP1051:AP1091, "📦")
) -
(
    (
        SUMIFS(AR1051:AR1091, AY1051:AY1091, INDIRECT("AE" &amp; ROW()), AP1051:AP1091, "💲", AS1051:AS1091, "Familiar") +
        SUMIFS(AR1051:AR1091, AY1051:AY1091, INDIRECT("AE" &amp; ROW()), AP1051:AP1091, "📦", AS1051:AS1091, "Familiar")
    ) / 2
) -
(
    (
        SUMIFS(AR1051:AR1091, AY1051:AY1091, INDIRECT("AE" &amp; ROW()), AP1051:AP1091, "💲", AS1051:AS1091, "Participante") +
        SUMIFS(AR1051:AR1091, AY1051:AY1091, INDIRECT("AE" &amp; ROW()), AP1051:AP1091, "📦", AS1051:AS1091, "Participante")
    ) / 2
) -
(
    (
        SUMIFS(AR1051:AR1091, AY1051:AY1091, INDIRECT("AE" &amp; ROW()), AP1051:AP1091, "💲", AS1051:AS1091, "Empleado") +
        SUMIFS(AR1051:AR1091, AY1051:AY1091, INDIRECT("AE" &amp; ROW()), AP1051:AP1091, "📦", AS1051:AS1091, "Empleado")
    ) / 2
) -
(
    (
        SUMIFS(AR1051:AR1091, AY1051:AY1091, INDIRECT("AE" &amp; ROW()), AP1051:AP1091, "💲", AS1051:AS1091, "Exonerado ADH") +
        SUMIFS(AR1051:AR1091, AY1051:AY1091, INDIRECT("AE" &amp; ROW()), AP1051:AP1091, "📦", AS1051:AS1091, "Exonerado ADH")
    ) / 2
) -
(
    SUMIFS(AR1051:AR1091, AY1051:AY1091, INDIRECT("AE" &amp; ROW()), AP1051:AP1091, "💲", AS1051:AS1091, "Exonerado Doctor") +
    SUMIFS(AR1051:AR1091, AY1051:AY1091, INDIRECT("AE" &amp; ROW()), AP1051:AP1091, "📦", AS1051:AS1091, "Exonerado Doctor")
) -
(
    (
        SUMIFS(AR1051:AR1091, AY1051:AY1091, INDIRECT("AE" &amp; ROW()), AP1051:AP1091, "💲", AS1051:AS1091, "") +
        SUMIFS(AR1051:AR1091, AY1051:AY1091, INDIRECT("AE" &amp; ROW()), AP1051:AP1091, "📦", AS1051:AS1091, "")
    ) / 2
)</f>
        <v>0</v>
      </c>
      <c r="AM1099" s="56"/>
      <c r="AN1099" s="56"/>
      <c r="AO1099" s="56"/>
      <c r="AP1099" s="56"/>
      <c r="AQ1099" s="56"/>
      <c r="AR1099" s="56"/>
      <c r="AS1099" s="56"/>
      <c r="AT1099" s="56"/>
      <c r="AU1099" s="56"/>
      <c r="AV1099" s="56"/>
      <c r="AW1099" s="56"/>
      <c r="AX1099" s="56"/>
      <c r="AY1099" s="56"/>
      <c r="AZ1099" s="56"/>
      <c r="BA1099" s="56"/>
      <c r="BB1099" s="56"/>
      <c r="BC1099" s="56"/>
      <c r="BD1099" s="56"/>
      <c r="BE1099" s="56"/>
      <c r="BF1099" s="56"/>
      <c r="BG1099" s="56"/>
      <c r="BH1099" s="56"/>
      <c r="BI1099" s="56"/>
      <c r="BJ1099" s="56"/>
      <c r="BK1099" s="56"/>
      <c r="BL1099" s="56"/>
      <c r="BM1099" s="56"/>
      <c r="BN1099" s="56"/>
    </row>
    <row r="1100" spans="1:66" ht="11.25" customHeight="1">
      <c r="A1100" s="220"/>
      <c r="B1100" s="164"/>
      <c r="C1100" s="205"/>
      <c r="D1100" s="208"/>
      <c r="E1100" s="178" t="s">
        <v>42</v>
      </c>
      <c r="F1100" s="58" t="str">
        <f>IF(D1099&lt;&gt;"", VLOOKUP(D1099,'Base de Datos'!$A$2:$D1268,3,FALSE()),"")</f>
        <v/>
      </c>
      <c r="G1100" s="205"/>
      <c r="H1100" s="208"/>
      <c r="I1100" s="178" t="s">
        <v>42</v>
      </c>
      <c r="J1100" s="58" t="str">
        <f>IF(H1099&lt;&gt;"", VLOOKUP(H1099,'Base de Datos'!$A$2:$D1268,3,FALSE()),"")</f>
        <v/>
      </c>
      <c r="K1100" s="205"/>
      <c r="L1100" s="208"/>
      <c r="M1100" s="178" t="s">
        <v>42</v>
      </c>
      <c r="N1100" s="58" t="str">
        <f>IF(L1099&lt;&gt;"", VLOOKUP(L1099,'Base de Datos'!$A$2:$D1268,3,FALSE()),"")</f>
        <v/>
      </c>
      <c r="O1100" s="165"/>
      <c r="P1100" s="165"/>
      <c r="Q1100" s="165"/>
      <c r="R1100" s="166"/>
      <c r="S1100" s="231"/>
      <c r="T1100" s="230"/>
      <c r="U1100" s="170"/>
      <c r="V1100" s="169"/>
      <c r="W1100" s="231"/>
      <c r="X1100" s="230"/>
      <c r="Y1100" s="170"/>
      <c r="Z1100" s="169"/>
      <c r="AA1100" s="231"/>
      <c r="AB1100" s="230"/>
      <c r="AC1100" s="170"/>
      <c r="AD1100" s="56"/>
      <c r="AE1100" s="232" t="s">
        <v>75</v>
      </c>
      <c r="AF1100" s="230"/>
      <c r="AG1100" s="90">
        <f t="array" aca="1" ref="AG1100" ca="1">COUNTIFS(AP1051:AP1091, "💲", AY1051:AY1091, INDIRECT("AE" &amp; ROW())) + COUNTIFS(AP1051:AP1091, "📦", AY1051:AY1091, INDIRECT("AE" &amp; ROW())) + COUNTIFS(AP1051:AP1091, "✅", AY1051:AY1091, INDIRECT("AE" &amp; ROW()))</f>
        <v>0</v>
      </c>
      <c r="AH1100" s="68">
        <f t="array" aca="1" ref="AH1100" ca="1">COUNTIFS(AP1051:AP1091, "💲", AY1051:AY1091, INDIRECT("AE" &amp; ROW())) + COUNTIFS(AP1051:AP1091, "📦", AY1051:AY1091, INDIRECT("AE" &amp; ROW()))</f>
        <v>0</v>
      </c>
      <c r="AI1100" s="139">
        <f t="array" aca="1" ref="AI1100" ca="1">SUMIFS(AR1051:AR1091, AY1051:AY1091, INDIRECT("AE" &amp; ROW()), AP1051:AP1091, "💲") + SUMIFS(AR1051:AR1091, AY1051:AY1091, INDIRECT("AE" &amp; ROW()), AP1051:AP1091, "📦")</f>
        <v>0</v>
      </c>
      <c r="AJ1100" s="139">
        <f t="array" aca="1" ref="AJ1100" ca="1">(
    SUMIFS(AR1051:AR1091, AY1051:AY1091, INDIRECT("AE" &amp; ROW()), AP1051:AP1091, "💲") +
    SUMIFS(AR1051:AR1091, AY1051:AY1091, INDIRECT("AE" &amp; ROW()), AP1051:AP1091, "📦")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
        SUMIFS(AR1051:AR1091, AY1051:AY1091, INDIRECT("AE" &amp; ROW()), AP1051:AP1091, "💲", AS1051:AS1091, "Familiar") +
        SUMIFS(AR1051:AR1091, AY1051:AY1091, INDIRECT("AE" &amp; ROW()), AP1051:AP1091, "📦", AS1051:AS1091, "Familiar")
    ) / 2
)  -
(
    (
        SUMIFS(AR1051:AR1091, AY1051:AY1091, INDIRECT("AE" &amp; ROW()), AP1051:AP1091, "💲", AS1051:AS1091, "Exonerado ADH") +
        SUMIFS(AR1051:AR1091, AY1051:AY1091, INDIRECT("AE" &amp; ROW()), AP1051:AP1091, "📦", AS1051:AS1091, "Exonerado ADH")
    ) / 2
)  -
(
    (
        SUMIFS(AR1051:AR1091, AY1051:AY1091, INDIRECT("AE" &amp; ROW()), AP1051:AP1091, "💲", AS1051:AS1091, "Exonerado Doctor") +
        SUMIFS(AR1051:AR1091, AY1051:AY1091, INDIRECT("AE" &amp; ROW()), AP1051:AP1091, "📦", AS1051:AS1091, "Exonerado Doctor")
    ) / 2
)</f>
        <v>0</v>
      </c>
      <c r="AK1100" s="139">
        <f t="array" aca="1" ref="AK1100" ca="1">(
    SUMIFS(AR1051:AR1091, AY1051:AY1091, INDIRECT("AE" &amp; ROW()), AP1051:AP1091, "💲") +
    SUMIFS(AR1051:AR1091, AY1051:AY1091, INDIRECT("AE" &amp; ROW()), AP1051:AP1091, "📦")
) -
(
    SUMIFS(AR1051:AR1091, AY1051:AY1091, INDIRECT("AE" &amp; ROW()), AP1051:AP1091, "💲", AS1051:AS1091, "Familiar") +
    SUMIFS(AR1051:AR1091, AY1051:AY1091, INDIRECT("AE" &amp; ROW()), AP1051:AP1091, "📦", AS1051:AS1091, "Familiar")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SUMIFS(AR1051:AR1091, AY1051:AY1091, INDIRECT("AE" &amp; ROW()), AP1051:AP1091, "💲", AS1051:AS1091, "Exonerado ADH") +
    SUMIFS(AR1051:AR1091, AY1051:AY1091, INDIRECT("AE" &amp; ROW()), AP1051:AP1091, "📦", AS1051:AS1091, "Exonerado ADH")
) -
(
    (
        SUMIFS(AR1051:AR1091, AY1051:AY1091, INDIRECT("AE" &amp; ROW()), AP1051:AP1091, "💲", AS1051:AS1091, "Exonerado Doctor") +
        SUMIFS(AR1051:AR1091, AY1051:AY1091, INDIRECT("AE" &amp; ROW()), AP1051:AP1091, "📦", AS1051:AS1091, "Exonerado Doctor")
    ) / 2
) -
(
    (
        SUMIFS(AR1051:AR1091, AY1051:AY1091, INDIRECT("AE" &amp; ROW()), AP1051:AP1091, "💲", AS1051:AS1091, "") +
        SUMIFS(AR1051:AR1091, AY1051:AY1091, INDIRECT("AE" &amp; ROW()), AP1051:AP1091, "📦", AS1051:AS1091, "")
    ) / 2
)</f>
        <v>0</v>
      </c>
      <c r="AL1100" s="140">
        <f t="array" aca="1" ref="AL1100" ca="1">(
    SUMIFS(AR1051:AR1091, AY1051:AY1091, INDIRECT("AE" &amp; ROW()), AP1051:AP1091, "💲") +
    SUMIFS(AR1051:AR1091, AY1051:AY1091, INDIRECT("AE" &amp; ROW()), AP1051:AP1091, "📦")
) -
(
    (
        SUMIFS(AR1051:AR1091, AY1051:AY1091, INDIRECT("AE" &amp; ROW()), AP1051:AP1091, "💲", AS1051:AS1091, "Familiar") +
        SUMIFS(AR1051:AR1091, AY1051:AY1091, INDIRECT("AE" &amp; ROW()), AP1051:AP1091, "📦", AS1051:AS1091, "Familiar")
    ) / 2
) -
(
    (
        SUMIFS(AR1051:AR1091, AY1051:AY1091, INDIRECT("AE" &amp; ROW()), AP1051:AP1091, "💲", AS1051:AS1091, "Participante") +
        SUMIFS(AR1051:AR1091, AY1051:AY1091, INDIRECT("AE" &amp; ROW()), AP1051:AP1091, "📦", AS1051:AS1091, "Participante")
    ) / 2
) -
(
    (
        SUMIFS(AR1051:AR1091, AY1051:AY1091, INDIRECT("AE" &amp; ROW()), AP1051:AP1091, "💲", AS1051:AS1091, "Empleado") +
        SUMIFS(AR1051:AR1091, AY1051:AY1091, INDIRECT("AE" &amp; ROW()), AP1051:AP1091, "📦", AS1051:AS1091, "Empleado")
    ) / 2
) -
(
    (
        SUMIFS(AR1051:AR1091, AY1051:AY1091, INDIRECT("AE" &amp; ROW()), AP1051:AP1091, "💲", AS1051:AS1091, "Exonerado ADH") +
        SUMIFS(AR1051:AR1091, AY1051:AY1091, INDIRECT("AE" &amp; ROW()), AP1051:AP1091, "📦", AS1051:AS1091, "Exonerado ADH")
    ) / 2
) -
(
    SUMIFS(AR1051:AR1091, AY1051:AY1091, INDIRECT("AE" &amp; ROW()), AP1051:AP1091, "💲", AS1051:AS1091, "Exonerado Doctor") +
    SUMIFS(AR1051:AR1091, AY1051:AY1091, INDIRECT("AE" &amp; ROW()), AP1051:AP1091, "📦", AS1051:AS1091, "Exonerado Doctor")
) -
(
    (
        SUMIFS(AR1051:AR1091, AY1051:AY1091, INDIRECT("AE" &amp; ROW()), AP1051:AP1091, "💲", AS1051:AS1091, "") +
        SUMIFS(AR1051:AR1091, AY1051:AY1091, INDIRECT("AE" &amp; ROW()), AP1051:AP1091, "📦", AS1051:AS1091, "")
    ) / 2
)</f>
        <v>0</v>
      </c>
      <c r="AM1100" s="56"/>
      <c r="AN1100" s="56"/>
      <c r="AO1100" s="56"/>
      <c r="AP1100" s="56"/>
      <c r="AQ1100" s="56"/>
      <c r="AR1100" s="56"/>
      <c r="AS1100" s="56"/>
      <c r="AT1100" s="56"/>
      <c r="AU1100" s="56"/>
      <c r="AV1100" s="56"/>
      <c r="AW1100" s="56"/>
      <c r="AX1100" s="56"/>
      <c r="AY1100" s="56"/>
      <c r="AZ1100" s="56"/>
      <c r="BA1100" s="56"/>
      <c r="BB1100" s="56"/>
      <c r="BC1100" s="56"/>
      <c r="BD1100" s="56"/>
      <c r="BE1100" s="56"/>
      <c r="BF1100" s="56"/>
      <c r="BG1100" s="56"/>
      <c r="BH1100" s="56"/>
      <c r="BI1100" s="56"/>
      <c r="BJ1100" s="56"/>
      <c r="BK1100" s="56"/>
      <c r="BL1100" s="56"/>
      <c r="BM1100" s="56"/>
      <c r="BN1100" s="56"/>
    </row>
    <row r="1101" spans="1:66" ht="11.25" customHeight="1">
      <c r="A1101" s="220"/>
      <c r="B1101" s="164"/>
      <c r="C1101" s="205"/>
      <c r="D1101" s="208"/>
      <c r="E1101" s="178" t="s">
        <v>44</v>
      </c>
      <c r="F1101" s="58" t="str">
        <f>IF(D1099&lt;&gt;"", VLOOKUP(D1099,'Base de Datos'!$A$2:$D1268,4,FALSE()),"")</f>
        <v/>
      </c>
      <c r="G1101" s="205"/>
      <c r="H1101" s="208"/>
      <c r="I1101" s="178" t="s">
        <v>44</v>
      </c>
      <c r="J1101" s="58" t="str">
        <f>IF(H1099&lt;&gt;"", VLOOKUP(H1099,'Base de Datos'!$A$2:$D1268,4,FALSE()),"")</f>
        <v/>
      </c>
      <c r="K1101" s="205"/>
      <c r="L1101" s="208"/>
      <c r="M1101" s="178" t="s">
        <v>44</v>
      </c>
      <c r="N1101" s="58" t="str">
        <f>IF(L1099&lt;&gt;"", VLOOKUP(L1099,'Base de Datos'!$A$2:$D1268,4,FALSE()),"")</f>
        <v/>
      </c>
      <c r="O1101" s="165"/>
      <c r="P1101" s="165"/>
      <c r="Q1101" s="165"/>
      <c r="R1101" s="166"/>
      <c r="S1101" s="231"/>
      <c r="T1101" s="230"/>
      <c r="U1101" s="170"/>
      <c r="V1101" s="169"/>
      <c r="W1101" s="231"/>
      <c r="X1101" s="230"/>
      <c r="Y1101" s="170"/>
      <c r="Z1101" s="169"/>
      <c r="AA1101" s="231"/>
      <c r="AB1101" s="230"/>
      <c r="AC1101" s="170"/>
      <c r="AD1101" s="56"/>
      <c r="AE1101" s="232" t="s">
        <v>77</v>
      </c>
      <c r="AF1101" s="230"/>
      <c r="AG1101" s="90">
        <f t="array" aca="1" ref="AG1101" ca="1">COUNTIFS(AP1051:AP1091, "💲", AY1051:AY1091, INDIRECT("AE" &amp; ROW())) + COUNTIFS(AP1051:AP1091, "📦", AY1051:AY1091, INDIRECT("AE" &amp; ROW())) + COUNTIFS(AP1051:AP1091, "✅", AY1051:AY1091, INDIRECT("AE" &amp; ROW()))</f>
        <v>0</v>
      </c>
      <c r="AH1101" s="68">
        <f t="array" aca="1" ref="AH1101" ca="1">COUNTIFS(AP1051:AP1091, "💲", AY1051:AY1091, INDIRECT("AE" &amp; ROW())) + COUNTIFS(AP1051:AP1091, "📦", AY1051:AY1091, INDIRECT("AE" &amp; ROW()))</f>
        <v>0</v>
      </c>
      <c r="AI1101" s="139">
        <f t="array" aca="1" ref="AI1101" ca="1">SUMIFS(AR1051:AR1091, AY1051:AY1091, INDIRECT("AE" &amp; ROW()), AP1051:AP1091, "💲") + SUMIFS(AR1051:AR1091, AY1051:AY1091, INDIRECT("AE" &amp; ROW()), AP1051:AP1091, "📦")</f>
        <v>0</v>
      </c>
      <c r="AJ1101" s="139">
        <f t="array" aca="1" ref="AJ1101" ca="1">(
    SUMIFS(AR1051:AR1091, AY1051:AY1091, INDIRECT("AE" &amp; ROW()), AP1051:AP1091, "💲") +
    SUMIFS(AR1051:AR1091, AY1051:AY1091, INDIRECT("AE" &amp; ROW()), AP1051:AP1091, "📦")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
        SUMIFS(AR1051:AR1091, AY1051:AY1091, INDIRECT("AE" &amp; ROW()), AP1051:AP1091, "💲", AS1051:AS1091, "Familiar") +
        SUMIFS(AR1051:AR1091, AY1051:AY1091, INDIRECT("AE" &amp; ROW()), AP1051:AP1091, "📦", AS1051:AS1091, "Familiar")
    ) / 2
)  -
(
    (
        SUMIFS(AR1051:AR1091, AY1051:AY1091, INDIRECT("AE" &amp; ROW()), AP1051:AP1091, "💲", AS1051:AS1091, "Exonerado ADH") +
        SUMIFS(AR1051:AR1091, AY1051:AY1091, INDIRECT("AE" &amp; ROW()), AP1051:AP1091, "📦", AS1051:AS1091, "Exonerado ADH")
    ) / 2
)  -
(
    (
        SUMIFS(AR1051:AR1091, AY1051:AY1091, INDIRECT("AE" &amp; ROW()), AP1051:AP1091, "💲", AS1051:AS1091, "Exonerado Doctor") +
        SUMIFS(AR1051:AR1091, AY1051:AY1091, INDIRECT("AE" &amp; ROW()), AP1051:AP1091, "📦", AS1051:AS1091, "Exonerado Doctor")
    ) / 2
)</f>
        <v>0</v>
      </c>
      <c r="AK1101" s="139">
        <f t="array" aca="1" ref="AK1101" ca="1">(
    SUMIFS(AR1051:AR1091, AY1051:AY1091, INDIRECT("AE" &amp; ROW()), AP1051:AP1091, "💲") +
    SUMIFS(AR1051:AR1091, AY1051:AY1091, INDIRECT("AE" &amp; ROW()), AP1051:AP1091, "📦")
) -
(
    SUMIFS(AR1051:AR1091, AY1051:AY1091, INDIRECT("AE" &amp; ROW()), AP1051:AP1091, "💲", AS1051:AS1091, "Familiar") +
    SUMIFS(AR1051:AR1091, AY1051:AY1091, INDIRECT("AE" &amp; ROW()), AP1051:AP1091, "📦", AS1051:AS1091, "Familiar")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SUMIFS(AR1051:AR1091, AY1051:AY1091, INDIRECT("AE" &amp; ROW()), AP1051:AP1091, "💲", AS1051:AS1091, "Exonerado ADH") +
    SUMIFS(AR1051:AR1091, AY1051:AY1091, INDIRECT("AE" &amp; ROW()), AP1051:AP1091, "📦", AS1051:AS1091, "Exonerado ADH")
) -
(
    (
        SUMIFS(AR1051:AR1091, AY1051:AY1091, INDIRECT("AE" &amp; ROW()), AP1051:AP1091, "💲", AS1051:AS1091, "Exonerado Doctor") +
        SUMIFS(AR1051:AR1091, AY1051:AY1091, INDIRECT("AE" &amp; ROW()), AP1051:AP1091, "📦", AS1051:AS1091, "Exonerado Doctor")
    ) / 2
) -
(
    (
        SUMIFS(AR1051:AR1091, AY1051:AY1091, INDIRECT("AE" &amp; ROW()), AP1051:AP1091, "💲", AS1051:AS1091, "") +
        SUMIFS(AR1051:AR1091, AY1051:AY1091, INDIRECT("AE" &amp; ROW()), AP1051:AP1091, "📦", AS1051:AS1091, "")
    ) / 2
)</f>
        <v>0</v>
      </c>
      <c r="AL1101" s="140">
        <f t="array" aca="1" ref="AL1101" ca="1">(
    SUMIFS(AR1051:AR1091, AY1051:AY1091, INDIRECT("AE" &amp; ROW()), AP1051:AP1091, "💲") +
    SUMIFS(AR1051:AR1091, AY1051:AY1091, INDIRECT("AE" &amp; ROW()), AP1051:AP1091, "📦")
) -
(
    (
        SUMIFS(AR1051:AR1091, AY1051:AY1091, INDIRECT("AE" &amp; ROW()), AP1051:AP1091, "💲", AS1051:AS1091, "Familiar") +
        SUMIFS(AR1051:AR1091, AY1051:AY1091, INDIRECT("AE" &amp; ROW()), AP1051:AP1091, "📦", AS1051:AS1091, "Familiar")
    ) / 2
) -
(
    (
        SUMIFS(AR1051:AR1091, AY1051:AY1091, INDIRECT("AE" &amp; ROW()), AP1051:AP1091, "💲", AS1051:AS1091, "Participante") +
        SUMIFS(AR1051:AR1091, AY1051:AY1091, INDIRECT("AE" &amp; ROW()), AP1051:AP1091, "📦", AS1051:AS1091, "Participante")
    ) / 2
) -
(
    (
        SUMIFS(AR1051:AR1091, AY1051:AY1091, INDIRECT("AE" &amp; ROW()), AP1051:AP1091, "💲", AS1051:AS1091, "Empleado") +
        SUMIFS(AR1051:AR1091, AY1051:AY1091, INDIRECT("AE" &amp; ROW()), AP1051:AP1091, "📦", AS1051:AS1091, "Empleado")
    ) / 2
) -
(
    (
        SUMIFS(AR1051:AR1091, AY1051:AY1091, INDIRECT("AE" &amp; ROW()), AP1051:AP1091, "💲", AS1051:AS1091, "Exonerado ADH") +
        SUMIFS(AR1051:AR1091, AY1051:AY1091, INDIRECT("AE" &amp; ROW()), AP1051:AP1091, "📦", AS1051:AS1091, "Exonerado ADH")
    ) / 2
) -
(
    SUMIFS(AR1051:AR1091, AY1051:AY1091, INDIRECT("AE" &amp; ROW()), AP1051:AP1091, "💲", AS1051:AS1091, "Exonerado Doctor") +
    SUMIFS(AR1051:AR1091, AY1051:AY1091, INDIRECT("AE" &amp; ROW()), AP1051:AP1091, "📦", AS1051:AS1091, "Exonerado Doctor")
) -
(
    (
        SUMIFS(AR1051:AR1091, AY1051:AY1091, INDIRECT("AE" &amp; ROW()), AP1051:AP1091, "💲", AS1051:AS1091, "") +
        SUMIFS(AR1051:AR1091, AY1051:AY1091, INDIRECT("AE" &amp; ROW()), AP1051:AP1091, "📦", AS1051:AS1091, "")
    ) / 2
)</f>
        <v>0</v>
      </c>
      <c r="AM1101" s="56"/>
      <c r="AN1101" s="56"/>
      <c r="AO1101" s="56"/>
      <c r="AP1101" s="56"/>
      <c r="AQ1101" s="56"/>
      <c r="AR1101" s="56"/>
      <c r="AS1101" s="56"/>
      <c r="AT1101" s="56"/>
      <c r="AU1101" s="56"/>
      <c r="AV1101" s="56"/>
      <c r="AW1101" s="56"/>
      <c r="AX1101" s="56"/>
      <c r="AY1101" s="56"/>
      <c r="AZ1101" s="56"/>
      <c r="BA1101" s="56"/>
      <c r="BB1101" s="56"/>
      <c r="BC1101" s="56"/>
      <c r="BD1101" s="56"/>
      <c r="BE1101" s="56"/>
      <c r="BF1101" s="56"/>
      <c r="BG1101" s="56"/>
      <c r="BH1101" s="56"/>
      <c r="BI1101" s="56"/>
      <c r="BJ1101" s="56"/>
      <c r="BK1101" s="56"/>
      <c r="BL1101" s="56"/>
      <c r="BM1101" s="56"/>
      <c r="BN1101" s="56"/>
    </row>
    <row r="1102" spans="1:66" ht="11.25" customHeight="1">
      <c r="A1102" s="221"/>
      <c r="B1102" s="164"/>
      <c r="C1102" s="206"/>
      <c r="D1102" s="209"/>
      <c r="E1102" s="179" t="s">
        <v>46</v>
      </c>
      <c r="F1102" s="180"/>
      <c r="G1102" s="206"/>
      <c r="H1102" s="209"/>
      <c r="I1102" s="179" t="s">
        <v>46</v>
      </c>
      <c r="J1102" s="180"/>
      <c r="K1102" s="206"/>
      <c r="L1102" s="209"/>
      <c r="M1102" s="179" t="s">
        <v>46</v>
      </c>
      <c r="N1102" s="180"/>
      <c r="O1102" s="165"/>
      <c r="P1102" s="165"/>
      <c r="Q1102" s="165"/>
      <c r="R1102" s="166"/>
      <c r="S1102" s="227" t="str">
        <f>IF(OR(S1099="Empleado",S1099="Familiar"),"Nombre del Empleado","N° Factura")</f>
        <v>N° Factura</v>
      </c>
      <c r="T1102" s="228"/>
      <c r="U1102" s="89"/>
      <c r="V1102" s="169"/>
      <c r="W1102" s="227" t="str">
        <f>IF(OR(W1099="Empleado",W1099="Familiar"),"Nombre del Empleado","N° Factura")</f>
        <v>N° Factura</v>
      </c>
      <c r="X1102" s="228"/>
      <c r="Y1102" s="89"/>
      <c r="Z1102" s="169"/>
      <c r="AA1102" s="227" t="str">
        <f>IF(OR(AA1099="Empleado",AA1099="Familiar"),"Nombre del Empleado","N° Factura")</f>
        <v>N° Factura</v>
      </c>
      <c r="AB1102" s="228"/>
      <c r="AC1102" s="89"/>
      <c r="AD1102" s="56"/>
      <c r="AE1102" s="233" t="s">
        <v>80</v>
      </c>
      <c r="AF1102" s="228"/>
      <c r="AG1102" s="143">
        <f t="array" aca="1" ref="AG1102" ca="1">COUNTIFS(AP1051:AP1091, "💲", AY1051:AY1091, INDIRECT("AE" &amp; ROW())) + COUNTIFS(AP1051:AP1091, "📦", AY1051:AY1091, INDIRECT("AE" &amp; ROW())) + COUNTIFS(AP1051:AP1091, "✅", AY1051:AY1091, INDIRECT("AE" &amp; ROW()))</f>
        <v>0</v>
      </c>
      <c r="AH1102" s="144">
        <f t="array" aca="1" ref="AH1102" ca="1">COUNTIFS(AP1051:AP1091, "💲", AY1051:AY1091, INDIRECT("AE" &amp; ROW())) + COUNTIFS(AP1051:AP1091, "📦", AY1051:AY1091, INDIRECT("AE" &amp; ROW()))</f>
        <v>0</v>
      </c>
      <c r="AI1102" s="145">
        <f t="array" aca="1" ref="AI1102" ca="1">SUMIFS(AR1051:AR1091, AY1051:AY1091, INDIRECT("AE" &amp; ROW()), AP1051:AP1091, "💲") + SUMIFS(AR1051:AR1091, AY1051:AY1091, INDIRECT("AE" &amp; ROW()), AP1051:AP1091, "📦")</f>
        <v>0</v>
      </c>
      <c r="AJ1102" s="145">
        <f t="array" aca="1" ref="AJ1102" ca="1">(
    SUMIFS(AR1051:AR1091, AY1051:AY1091, INDIRECT("AE" &amp; ROW()), AP1051:AP1091, "💲") +
    SUMIFS(AR1051:AR1091, AY1051:AY1091, INDIRECT("AE" &amp; ROW()), AP1051:AP1091, "📦")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
        SUMIFS(AR1051:AR1091, AY1051:AY1091, INDIRECT("AE" &amp; ROW()), AP1051:AP1091, "💲", AS1051:AS1091, "Familiar") +
        SUMIFS(AR1051:AR1091, AY1051:AY1091, INDIRECT("AE" &amp; ROW()), AP1051:AP1091, "📦", AS1051:AS1091, "Familiar")
    ) / 2
)  -
(
    (
        SUMIFS(AR1051:AR1091, AY1051:AY1091, INDIRECT("AE" &amp; ROW()), AP1051:AP1091, "💲", AS1051:AS1091, "Exonerado ADH") +
        SUMIFS(AR1051:AR1091, AY1051:AY1091, INDIRECT("AE" &amp; ROW()), AP1051:AP1091, "📦", AS1051:AS1091, "Exonerado ADH")
    ) / 2
)  -
(
    (
        SUMIFS(AR1051:AR1091, AY1051:AY1091, INDIRECT("AE" &amp; ROW()), AP1051:AP1091, "💲", AS1051:AS1091, "Exonerado Doctor") +
        SUMIFS(AR1051:AR1091, AY1051:AY1091, INDIRECT("AE" &amp; ROW()), AP1051:AP1091, "📦", AS1051:AS1091, "Exonerado Doctor")
    ) / 2
)</f>
        <v>0</v>
      </c>
      <c r="AK1102" s="145">
        <f t="array" aca="1" ref="AK1102" ca="1">(
    SUMIFS(AR1051:AR1091, AY1051:AY1091, INDIRECT("AE" &amp; ROW()), AP1051:AP1091, "💲") +
    SUMIFS(AR1051:AR1091, AY1051:AY1091, INDIRECT("AE" &amp; ROW()), AP1051:AP1091, "📦")
) -
(
    SUMIFS(AR1051:AR1091, AY1051:AY1091, INDIRECT("AE" &amp; ROW()), AP1051:AP1091, "💲", AS1051:AS1091, "Familiar") +
    SUMIFS(AR1051:AR1091, AY1051:AY1091, INDIRECT("AE" &amp; ROW()), AP1051:AP1091, "📦", AS1051:AS1091, "Familiar")
) -
(
    SUMIFS(AR1051:AR1091, AY1051:AY1091, INDIRECT("AE" &amp; ROW()), AP1051:AP1091, "💲", AS1051:AS1091, "Participante") +
    SUMIFS(AR1051:AR1091, AY1051:AY1091, INDIRECT("AE" &amp; ROW()), AP1051:AP1091, "📦", AS1051:AS1091, "Participante")
)  -
(
    SUMIFS(AR1051:AR1091, AY1051:AY1091, INDIRECT("AE" &amp; ROW()), AP1051:AP1091, "💲", AS1051:AS1091, "Empleado") +
    SUMIFS(AR1051:AR1091, AY1051:AY1091, INDIRECT("AE" &amp; ROW()), AP1051:AP1091, "📦", AS1051:AS1091, "Empleado")
) -
(
    SUMIFS(AR1051:AR1091, AY1051:AY1091, INDIRECT("AE" &amp; ROW()), AP1051:AP1091, "💲", AS1051:AS1091, "Exonerado ADH") +
    SUMIFS(AR1051:AR1091, AY1051:AY1091, INDIRECT("AE" &amp; ROW()), AP1051:AP1091, "📦", AS1051:AS1091, "Exonerado ADH")
) -
(
    (
        SUMIFS(AR1051:AR1091, AY1051:AY1091, INDIRECT("AE" &amp; ROW()), AP1051:AP1091, "💲", AS1051:AS1091, "Exonerado Doctor") +
        SUMIFS(AR1051:AR1091, AY1051:AY1091, INDIRECT("AE" &amp; ROW()), AP1051:AP1091, "📦", AS1051:AS1091, "Exonerado Doctor")
    ) / 2
) -
(
    (
        SUMIFS(AR1051:AR1091, AY1051:AY1091, INDIRECT("AE" &amp; ROW()), AP1051:AP1091, "💲", AS1051:AS1091, "") +
        SUMIFS(AR1051:AR1091, AY1051:AY1091, INDIRECT("AE" &amp; ROW()), AP1051:AP1091, "📦", AS1051:AS1091, "")
    ) / 2
)</f>
        <v>0</v>
      </c>
      <c r="AL1102" s="146">
        <f t="array" aca="1" ref="AL1102" ca="1">(
    SUMIFS(AR1051:AR1091, AY1051:AY1091, INDIRECT("AE" &amp; ROW()), AP1051:AP1091, "💲") +
    SUMIFS(AR1051:AR1091, AY1051:AY1091, INDIRECT("AE" &amp; ROW()), AP1051:AP1091, "📦")
) -
(
    (
        SUMIFS(AR1051:AR1091, AY1051:AY1091, INDIRECT("AE" &amp; ROW()), AP1051:AP1091, "💲", AS1051:AS1091, "Familiar") +
        SUMIFS(AR1051:AR1091, AY1051:AY1091, INDIRECT("AE" &amp; ROW()), AP1051:AP1091, "📦", AS1051:AS1091, "Familiar")
    ) / 2
) -
(
    (
        SUMIFS(AR1051:AR1091, AY1051:AY1091, INDIRECT("AE" &amp; ROW()), AP1051:AP1091, "💲", AS1051:AS1091, "Participante") +
        SUMIFS(AR1051:AR1091, AY1051:AY1091, INDIRECT("AE" &amp; ROW()), AP1051:AP1091, "📦", AS1051:AS1091, "Participante")
    ) / 2
) -
(
    (
        SUMIFS(AR1051:AR1091, AY1051:AY1091, INDIRECT("AE" &amp; ROW()), AP1051:AP1091, "💲", AS1051:AS1091, "Empleado") +
        SUMIFS(AR1051:AR1091, AY1051:AY1091, INDIRECT("AE" &amp; ROW()), AP1051:AP1091, "📦", AS1051:AS1091, "Empleado")
    ) / 2
) -
(
    (
        SUMIFS(AR1051:AR1091, AY1051:AY1091, INDIRECT("AE" &amp; ROW()), AP1051:AP1091, "💲", AS1051:AS1091, "Exonerado ADH") +
        SUMIFS(AR1051:AR1091, AY1051:AY1091, INDIRECT("AE" &amp; ROW()), AP1051:AP1091, "📦", AS1051:AS1091, "Exonerado ADH")
    ) / 2
) -
(
    SUMIFS(AR1051:AR1091, AY1051:AY1091, INDIRECT("AE" &amp; ROW()), AP1051:AP1091, "💲", AS1051:AS1091, "Exonerado Doctor") +
    SUMIFS(AR1051:AR1091, AY1051:AY1091, INDIRECT("AE" &amp; ROW()), AP1051:AP1091, "📦", AS1051:AS1091, "Exonerado Doctor")
) -
(
    (
        SUMIFS(AR1051:AR1091, AY1051:AY1091, INDIRECT("AE" &amp; ROW()), AP1051:AP1091, "💲", AS1051:AS1091, "") +
        SUMIFS(AR1051:AR1091, AY1051:AY1091, INDIRECT("AE" &amp; ROW()), AP1051:AP1091, "📦", AS1051:AS1091, "")
    ) / 2
)</f>
        <v>0</v>
      </c>
      <c r="AM1102" s="56"/>
      <c r="AN1102" s="56"/>
      <c r="AO1102" s="56"/>
      <c r="AP1102" s="56"/>
      <c r="AQ1102" s="56"/>
      <c r="AR1102" s="56"/>
      <c r="AS1102" s="56"/>
      <c r="AT1102" s="56"/>
      <c r="AU1102" s="56"/>
      <c r="AV1102" s="56"/>
      <c r="AW1102" s="56"/>
      <c r="AX1102" s="56"/>
      <c r="AY1102" s="56"/>
      <c r="AZ1102" s="56"/>
      <c r="BA1102" s="56"/>
      <c r="BB1102" s="56"/>
      <c r="BC1102" s="56"/>
      <c r="BD1102" s="56"/>
      <c r="BE1102" s="56"/>
      <c r="BF1102" s="56"/>
      <c r="BG1102" s="56"/>
      <c r="BH1102" s="56"/>
      <c r="BI1102" s="56"/>
      <c r="BJ1102" s="56"/>
      <c r="BK1102" s="56"/>
      <c r="BL1102" s="56"/>
      <c r="BM1102" s="56"/>
      <c r="BN1102" s="56"/>
    </row>
    <row r="1103" spans="1:66" ht="11.25" customHeight="1">
      <c r="A1103" s="3"/>
      <c r="B1103" s="3"/>
      <c r="C1103" s="3"/>
      <c r="D1103" s="3"/>
      <c r="E1103" s="3"/>
      <c r="F1103" s="3"/>
      <c r="G1103" s="3"/>
      <c r="H1103" s="3"/>
      <c r="I1103" s="3"/>
      <c r="J1103" s="3"/>
      <c r="K1103" s="3"/>
      <c r="L1103" s="3"/>
      <c r="M1103" s="3"/>
      <c r="N1103" s="3"/>
      <c r="O1103" s="1"/>
      <c r="P1103" s="3"/>
      <c r="Q1103" s="3"/>
      <c r="R1103" s="15"/>
      <c r="S1103" s="16"/>
      <c r="T1103" s="16"/>
      <c r="U1103" s="173"/>
      <c r="V1103" s="6"/>
      <c r="W1103" s="16"/>
      <c r="X1103" s="16"/>
      <c r="Y1103" s="173"/>
      <c r="Z1103" s="48"/>
      <c r="AA1103" s="173"/>
      <c r="AB1103" s="173"/>
      <c r="AC1103" s="173"/>
      <c r="AD1103" s="174"/>
      <c r="AI1103" s="148">
        <f t="shared" ref="AI1103:AL1103" ca="1" si="746">SUM(AI1088:AI1101)</f>
        <v>0</v>
      </c>
      <c r="AJ1103" s="148">
        <f t="shared" ca="1" si="746"/>
        <v>0</v>
      </c>
      <c r="AK1103" s="148">
        <f t="shared" ca="1" si="746"/>
        <v>0</v>
      </c>
      <c r="AL1103" s="148">
        <f t="shared" ca="1" si="746"/>
        <v>0</v>
      </c>
      <c r="AM1103" s="174"/>
      <c r="AN1103" s="174"/>
      <c r="AO1103" s="174"/>
      <c r="AP1103" s="174"/>
      <c r="AQ1103" s="174"/>
      <c r="AR1103" s="174"/>
      <c r="AS1103" s="174"/>
      <c r="AT1103" s="174"/>
      <c r="AU1103" s="174"/>
      <c r="AV1103" s="174"/>
      <c r="AW1103" s="174"/>
      <c r="AX1103" s="174"/>
      <c r="AY1103" s="174"/>
      <c r="AZ1103" s="174"/>
      <c r="BA1103" s="174"/>
      <c r="BB1103" s="174"/>
      <c r="BC1103" s="174"/>
      <c r="BD1103" s="174"/>
      <c r="BE1103" s="122"/>
      <c r="BF1103" s="122"/>
      <c r="BG1103" s="122"/>
      <c r="BH1103" s="122"/>
      <c r="BI1103" s="122"/>
      <c r="BJ1103" s="174"/>
      <c r="BK1103" s="174"/>
      <c r="BL1103" s="174"/>
      <c r="BM1103" s="174"/>
      <c r="BN1103" s="174"/>
    </row>
    <row r="1104" spans="1:66" ht="15" customHeight="1">
      <c r="A1104" s="210">
        <f>IF(WEEKDAY(A1049)=6, WORKDAY(A1049+1, 1), A1049+1)</f>
        <v>46353</v>
      </c>
      <c r="B1104" s="211"/>
      <c r="C1104" s="211"/>
      <c r="D1104" s="211"/>
      <c r="E1104" s="211"/>
      <c r="F1104" s="211"/>
      <c r="G1104" s="211"/>
      <c r="H1104" s="211"/>
      <c r="I1104" s="211"/>
      <c r="J1104" s="211"/>
      <c r="K1104" s="211"/>
      <c r="L1104" s="211"/>
      <c r="M1104" s="211"/>
      <c r="N1104" s="212"/>
      <c r="O1104" s="1"/>
      <c r="P1104" s="1"/>
      <c r="Q1104" s="1"/>
      <c r="R1104" s="15"/>
      <c r="S1104" s="22"/>
      <c r="T1104" s="22"/>
      <c r="U1104" s="241"/>
      <c r="V1104" s="242"/>
      <c r="W1104" s="242"/>
      <c r="X1104" s="242"/>
      <c r="Y1104" s="242"/>
      <c r="Z1104" s="23"/>
      <c r="AA1104" s="23"/>
      <c r="AB1104" s="23"/>
      <c r="AC1104" s="23"/>
      <c r="AD1104" s="24"/>
      <c r="AE1104" s="181"/>
      <c r="AF1104" s="181"/>
      <c r="AG1104" s="181"/>
      <c r="AH1104" s="181"/>
      <c r="AI1104" s="181"/>
      <c r="AJ1104" s="181"/>
      <c r="AK1104" s="181"/>
      <c r="AL1104" s="181"/>
      <c r="AM1104" s="24"/>
      <c r="AN1104" s="24"/>
      <c r="AO1104" s="24"/>
      <c r="AP1104" s="24"/>
      <c r="AQ1104" s="24"/>
      <c r="AR1104" s="24"/>
      <c r="AS1104" s="24"/>
      <c r="AT1104" s="24"/>
      <c r="AU1104" s="24"/>
      <c r="AV1104" s="24"/>
      <c r="AW1104" s="24"/>
      <c r="AX1104" s="24"/>
      <c r="AY1104" s="24"/>
      <c r="AZ1104" s="24"/>
      <c r="BA1104" s="24"/>
      <c r="BB1104" s="24"/>
      <c r="BC1104" s="24"/>
      <c r="BD1104" s="24"/>
      <c r="BE1104" s="24"/>
      <c r="BF1104" s="24"/>
      <c r="BG1104" s="24"/>
      <c r="BH1104" s="24"/>
      <c r="BI1104" s="24"/>
      <c r="BJ1104" s="24"/>
      <c r="BK1104" s="24"/>
      <c r="BL1104" s="24"/>
      <c r="BM1104" s="24"/>
      <c r="BN1104" s="24"/>
    </row>
    <row r="1105" spans="1:66" ht="15" customHeight="1">
      <c r="A1105" s="25" t="s">
        <v>15</v>
      </c>
      <c r="B1105" s="25" t="s">
        <v>16</v>
      </c>
      <c r="C1105" s="213" t="s">
        <v>17</v>
      </c>
      <c r="D1105" s="214"/>
      <c r="E1105" s="214"/>
      <c r="F1105" s="215"/>
      <c r="G1105" s="213" t="s">
        <v>18</v>
      </c>
      <c r="H1105" s="214"/>
      <c r="I1105" s="214"/>
      <c r="J1105" s="215"/>
      <c r="K1105" s="213" t="s">
        <v>19</v>
      </c>
      <c r="L1105" s="214"/>
      <c r="M1105" s="214"/>
      <c r="N1105" s="215"/>
      <c r="O1105" s="1"/>
      <c r="P1105" s="1"/>
      <c r="Q1105" s="1"/>
      <c r="R1105" s="26"/>
      <c r="S1105" s="234" t="s">
        <v>17</v>
      </c>
      <c r="T1105" s="214"/>
      <c r="U1105" s="215"/>
      <c r="V1105" s="27"/>
      <c r="W1105" s="234" t="s">
        <v>18</v>
      </c>
      <c r="X1105" s="214"/>
      <c r="Y1105" s="215"/>
      <c r="Z1105" s="28"/>
      <c r="AA1105" s="234" t="s">
        <v>19</v>
      </c>
      <c r="AB1105" s="214"/>
      <c r="AC1105" s="215"/>
      <c r="AD1105" s="29"/>
      <c r="AE1105" s="181"/>
      <c r="AF1105" s="181"/>
      <c r="AG1105" s="181"/>
      <c r="AH1105" s="181"/>
      <c r="AI1105" s="181"/>
      <c r="AJ1105" s="181"/>
      <c r="AK1105" s="181"/>
      <c r="AL1105" s="181"/>
      <c r="AM1105" s="29"/>
      <c r="AN1105" s="34" t="s">
        <v>2</v>
      </c>
      <c r="AO1105" s="34" t="s">
        <v>3</v>
      </c>
      <c r="AP1105" s="34" t="s">
        <v>4</v>
      </c>
      <c r="AQ1105" s="34" t="s">
        <v>5</v>
      </c>
      <c r="AR1105" s="34" t="s">
        <v>6</v>
      </c>
      <c r="AS1105" s="34" t="s">
        <v>7</v>
      </c>
      <c r="AT1105" s="34" t="s">
        <v>27</v>
      </c>
      <c r="AU1105" s="34" t="s">
        <v>28</v>
      </c>
      <c r="AV1105" s="34" t="s">
        <v>29</v>
      </c>
      <c r="AW1105" s="34" t="s">
        <v>30</v>
      </c>
      <c r="AX1105" s="34" t="s">
        <v>12</v>
      </c>
      <c r="AY1105" s="34" t="s">
        <v>20</v>
      </c>
      <c r="AZ1105" s="35"/>
      <c r="BA1105" s="35"/>
      <c r="BB1105" s="35"/>
      <c r="BC1105" s="35"/>
      <c r="BD1105" s="35"/>
      <c r="BE1105" s="35"/>
      <c r="BF1105" s="35"/>
      <c r="BG1105" s="35"/>
      <c r="BH1105" s="35"/>
      <c r="BI1105" s="35"/>
      <c r="BJ1105" s="35"/>
      <c r="BK1105" s="35"/>
      <c r="BL1105" s="35"/>
      <c r="BM1105" s="35"/>
      <c r="BN1105" s="35"/>
    </row>
    <row r="1106" spans="1:66" ht="11.25" customHeight="1">
      <c r="A1106" s="219">
        <f>Q1112</f>
        <v>0.33333333333333331</v>
      </c>
      <c r="B1106" s="38"/>
      <c r="C1106" s="204"/>
      <c r="D1106" s="207"/>
      <c r="E1106" s="40" t="s">
        <v>36</v>
      </c>
      <c r="F1106" s="42" t="str">
        <f>IF(D1106&lt;&gt;"", VLOOKUP(D1106,'Base de Datos'!$A$2:$D1268,2,FALSE()),"")</f>
        <v/>
      </c>
      <c r="G1106" s="204"/>
      <c r="H1106" s="216"/>
      <c r="I1106" s="40" t="s">
        <v>36</v>
      </c>
      <c r="J1106" s="42" t="str">
        <f>IF(H1106&lt;&gt;"", VLOOKUP(H1106,'Base de Datos'!$A$2:$D1268,2,FALSE()),"")</f>
        <v/>
      </c>
      <c r="K1106" s="204"/>
      <c r="L1106" s="216"/>
      <c r="M1106" s="40" t="s">
        <v>36</v>
      </c>
      <c r="N1106" s="42" t="str">
        <f>IF(L1106&lt;&gt;"", VLOOKUP(L1106,'Base de Datos'!$A$2:$D1268,2,FALSE()),"")</f>
        <v/>
      </c>
      <c r="O1106" s="43"/>
      <c r="P1106" s="1"/>
      <c r="Q1106" s="44"/>
      <c r="R1106" s="15"/>
      <c r="S1106" s="45"/>
      <c r="T1106" s="45" t="s">
        <v>37</v>
      </c>
      <c r="U1106" s="46"/>
      <c r="V1106" s="47"/>
      <c r="W1106" s="45"/>
      <c r="X1106" s="45" t="s">
        <v>37</v>
      </c>
      <c r="Y1106" s="46"/>
      <c r="Z1106" s="47"/>
      <c r="AA1106" s="45"/>
      <c r="AB1106" s="45" t="s">
        <v>37</v>
      </c>
      <c r="AC1106" s="46"/>
      <c r="AD1106" s="48"/>
      <c r="AE1106" s="181"/>
      <c r="AF1106" s="181"/>
      <c r="AG1106" s="181"/>
      <c r="AH1106" s="181"/>
      <c r="AI1106" s="181"/>
      <c r="AJ1106" s="181"/>
      <c r="AK1106" s="181"/>
      <c r="AL1106" s="181"/>
      <c r="AM1106" s="48"/>
      <c r="AN1106" s="53">
        <f>A1104</f>
        <v>46353</v>
      </c>
      <c r="AO1106" s="54" t="str">
        <f>C1105</f>
        <v>Consultorio N° 1</v>
      </c>
      <c r="AP1106" s="55">
        <f t="shared" ref="AP1106:AQ1106" si="747">C1106</f>
        <v>0</v>
      </c>
      <c r="AQ1106" s="55">
        <f t="shared" si="747"/>
        <v>0</v>
      </c>
      <c r="AR1106" s="55">
        <f>U1106</f>
        <v>0</v>
      </c>
      <c r="AS1106" s="55">
        <f>S1106</f>
        <v>0</v>
      </c>
      <c r="AT1106" s="55">
        <f>S1107</f>
        <v>0</v>
      </c>
      <c r="AU1106" s="55">
        <f>U1107</f>
        <v>0</v>
      </c>
      <c r="AV1106" s="55">
        <f>S1108</f>
        <v>0</v>
      </c>
      <c r="AW1106" s="55">
        <f>U1108</f>
        <v>0</v>
      </c>
      <c r="AX1106" s="55">
        <f>U1109</f>
        <v>0</v>
      </c>
      <c r="AY1106" s="55">
        <f>F1109</f>
        <v>0</v>
      </c>
      <c r="AZ1106" s="56"/>
      <c r="BA1106" s="56"/>
      <c r="BB1106" s="56"/>
      <c r="BC1106" s="56"/>
      <c r="BD1106" s="56"/>
      <c r="BE1106" s="56"/>
      <c r="BF1106" s="56"/>
      <c r="BG1106" s="56"/>
      <c r="BH1106" s="56"/>
      <c r="BI1106" s="56"/>
      <c r="BJ1106" s="56"/>
      <c r="BK1106" s="56"/>
      <c r="BL1106" s="56"/>
      <c r="BM1106" s="56"/>
      <c r="BN1106" s="56"/>
    </row>
    <row r="1107" spans="1:66" ht="11.25" customHeight="1">
      <c r="A1107" s="220"/>
      <c r="B1107" s="38"/>
      <c r="C1107" s="205"/>
      <c r="D1107" s="208"/>
      <c r="E1107" s="57" t="s">
        <v>42</v>
      </c>
      <c r="F1107" s="58" t="str">
        <f>IF(D1106&lt;&gt;"", VLOOKUP(D1106,'Base de Datos'!$A$2:$D1268,3,FALSE()),"")</f>
        <v/>
      </c>
      <c r="G1107" s="205"/>
      <c r="H1107" s="208"/>
      <c r="I1107" s="57" t="s">
        <v>42</v>
      </c>
      <c r="J1107" s="58" t="str">
        <f>IF(H1106&lt;&gt;"", VLOOKUP(H1106,'Base de Datos'!$A$2:$D1268,3,FALSE()),"")</f>
        <v/>
      </c>
      <c r="K1107" s="205"/>
      <c r="L1107" s="208"/>
      <c r="M1107" s="57" t="s">
        <v>42</v>
      </c>
      <c r="N1107" s="58" t="str">
        <f>IF(L1106&lt;&gt;"", VLOOKUP(L1106,'Base de Datos'!$A$2:$D1268,3,FALSE()),"")</f>
        <v/>
      </c>
      <c r="O1107" s="43"/>
      <c r="P1107" s="1"/>
      <c r="Q1107" s="44"/>
      <c r="R1107" s="15"/>
      <c r="S1107" s="229"/>
      <c r="T1107" s="230"/>
      <c r="U1107" s="59"/>
      <c r="V1107" s="47"/>
      <c r="W1107" s="229"/>
      <c r="X1107" s="230"/>
      <c r="Y1107" s="59"/>
      <c r="Z1107" s="47"/>
      <c r="AA1107" s="229"/>
      <c r="AB1107" s="230"/>
      <c r="AC1107" s="59"/>
      <c r="AD1107" s="48"/>
      <c r="AE1107" s="181"/>
      <c r="AF1107" s="181"/>
      <c r="AG1107" s="181"/>
      <c r="AH1107" s="181"/>
      <c r="AI1107" s="181"/>
      <c r="AJ1107" s="181"/>
      <c r="AK1107" s="181"/>
      <c r="AL1107" s="181"/>
      <c r="AM1107" s="48"/>
      <c r="AN1107" s="53">
        <f>A1104</f>
        <v>46353</v>
      </c>
      <c r="AO1107" s="54" t="str">
        <f>C1105</f>
        <v>Consultorio N° 1</v>
      </c>
      <c r="AP1107" s="55">
        <f t="shared" ref="AP1107:AQ1107" si="748">C1110</f>
        <v>0</v>
      </c>
      <c r="AQ1107" s="55">
        <f t="shared" si="748"/>
        <v>0</v>
      </c>
      <c r="AR1107" s="64">
        <f>U1110</f>
        <v>0</v>
      </c>
      <c r="AS1107" s="55">
        <f>S1110</f>
        <v>0</v>
      </c>
      <c r="AT1107" s="55">
        <f>S1111</f>
        <v>0</v>
      </c>
      <c r="AU1107" s="55">
        <f>U1111</f>
        <v>0</v>
      </c>
      <c r="AV1107" s="55">
        <f>S1112</f>
        <v>0</v>
      </c>
      <c r="AW1107" s="55">
        <f>U1112</f>
        <v>0</v>
      </c>
      <c r="AX1107" s="55">
        <f>U1113</f>
        <v>0</v>
      </c>
      <c r="AY1107" s="55">
        <f>F1113</f>
        <v>0</v>
      </c>
      <c r="AZ1107" s="56"/>
      <c r="BA1107" s="56"/>
      <c r="BB1107" s="56"/>
      <c r="BC1107" s="56"/>
      <c r="BD1107" s="56"/>
      <c r="BE1107" s="56"/>
      <c r="BF1107" s="56"/>
      <c r="BG1107" s="56"/>
      <c r="BH1107" s="56"/>
      <c r="BI1107" s="56"/>
      <c r="BJ1107" s="56"/>
      <c r="BK1107" s="56"/>
      <c r="BL1107" s="56"/>
      <c r="BM1107" s="56"/>
      <c r="BN1107" s="56"/>
    </row>
    <row r="1108" spans="1:66" ht="11.25" customHeight="1">
      <c r="A1108" s="220"/>
      <c r="B1108" s="38"/>
      <c r="C1108" s="205"/>
      <c r="D1108" s="208"/>
      <c r="E1108" s="57" t="s">
        <v>44</v>
      </c>
      <c r="F1108" s="58" t="str">
        <f>IF(D1106&lt;&gt;"", VLOOKUP(D1106,'Base de Datos'!$A$2:$D1268,4,FALSE()),"")</f>
        <v/>
      </c>
      <c r="G1108" s="205"/>
      <c r="H1108" s="208"/>
      <c r="I1108" s="57" t="s">
        <v>44</v>
      </c>
      <c r="J1108" s="58" t="str">
        <f>IF(H1106&lt;&gt;"", VLOOKUP(H1106,'Base de Datos'!$A$2:$D1268,4,FALSE()),"")</f>
        <v/>
      </c>
      <c r="K1108" s="205"/>
      <c r="L1108" s="208"/>
      <c r="M1108" s="57" t="s">
        <v>44</v>
      </c>
      <c r="N1108" s="58" t="str">
        <f>IF(L1106&lt;&gt;"", VLOOKUP(L1106,'Base de Datos'!$A$2:$D1268,4,FALSE()),"")</f>
        <v/>
      </c>
      <c r="O1108" s="43"/>
      <c r="P1108" s="1"/>
      <c r="Q1108" s="44"/>
      <c r="R1108" s="15"/>
      <c r="S1108" s="229"/>
      <c r="T1108" s="230"/>
      <c r="U1108" s="59"/>
      <c r="V1108" s="47"/>
      <c r="W1108" s="229"/>
      <c r="X1108" s="230"/>
      <c r="Y1108" s="59"/>
      <c r="Z1108" s="47"/>
      <c r="AA1108" s="229"/>
      <c r="AB1108" s="230"/>
      <c r="AC1108" s="59"/>
      <c r="AD1108" s="48"/>
      <c r="AE1108" s="181"/>
      <c r="AF1108" s="181"/>
      <c r="AG1108" s="181"/>
      <c r="AH1108" s="181"/>
      <c r="AI1108" s="181"/>
      <c r="AJ1108" s="181"/>
      <c r="AK1108" s="181"/>
      <c r="AL1108" s="181"/>
      <c r="AM1108" s="48"/>
      <c r="AN1108" s="53">
        <f>A1104</f>
        <v>46353</v>
      </c>
      <c r="AO1108" s="54" t="str">
        <f>C1105</f>
        <v>Consultorio N° 1</v>
      </c>
      <c r="AP1108" s="55">
        <f t="shared" ref="AP1108:AQ1108" si="749">C1114</f>
        <v>0</v>
      </c>
      <c r="AQ1108" s="55">
        <f t="shared" si="749"/>
        <v>0</v>
      </c>
      <c r="AR1108" s="64">
        <f>U1114</f>
        <v>0</v>
      </c>
      <c r="AS1108" s="55">
        <f>S1114</f>
        <v>0</v>
      </c>
      <c r="AT1108" s="55">
        <f>S1115</f>
        <v>0</v>
      </c>
      <c r="AU1108" s="55">
        <f>U1115</f>
        <v>0</v>
      </c>
      <c r="AV1108" s="55">
        <f>S1116</f>
        <v>0</v>
      </c>
      <c r="AW1108" s="55">
        <f>U1116</f>
        <v>0</v>
      </c>
      <c r="AX1108" s="55">
        <f>U1117</f>
        <v>0</v>
      </c>
      <c r="AY1108" s="55">
        <f>F1117</f>
        <v>0</v>
      </c>
      <c r="AZ1108" s="56"/>
      <c r="BA1108" s="56"/>
      <c r="BB1108" s="56"/>
      <c r="BC1108" s="56"/>
      <c r="BD1108" s="56"/>
      <c r="BE1108" s="56"/>
      <c r="BF1108" s="56"/>
      <c r="BG1108" s="56"/>
      <c r="BH1108" s="56"/>
      <c r="BI1108" s="56"/>
      <c r="BJ1108" s="56"/>
      <c r="BK1108" s="56"/>
      <c r="BL1108" s="56"/>
      <c r="BM1108" s="56"/>
      <c r="BN1108" s="56"/>
    </row>
    <row r="1109" spans="1:66" ht="11.25" customHeight="1">
      <c r="A1109" s="221"/>
      <c r="B1109" s="38"/>
      <c r="C1109" s="206"/>
      <c r="D1109" s="209"/>
      <c r="E1109" s="85" t="s">
        <v>46</v>
      </c>
      <c r="F1109" s="86"/>
      <c r="G1109" s="206"/>
      <c r="H1109" s="209"/>
      <c r="I1109" s="87" t="s">
        <v>46</v>
      </c>
      <c r="J1109" s="88"/>
      <c r="K1109" s="206"/>
      <c r="L1109" s="209"/>
      <c r="M1109" s="87" t="s">
        <v>46</v>
      </c>
      <c r="N1109" s="88"/>
      <c r="O1109" s="43"/>
      <c r="P1109" s="1"/>
      <c r="Q1109" s="44"/>
      <c r="R1109" s="15"/>
      <c r="S1109" s="227" t="str">
        <f>IF(OR(S1106="Empleado",S1106="Familiar"),"Nombre del Empleado","N° Factura")</f>
        <v>N° Factura</v>
      </c>
      <c r="T1109" s="228"/>
      <c r="U1109" s="89"/>
      <c r="V1109" s="47"/>
      <c r="W1109" s="227" t="str">
        <f>IF(OR(W1106="Empleado",W1106="Familiar"),"Nombre del Empleado","N° Factura")</f>
        <v>N° Factura</v>
      </c>
      <c r="X1109" s="228"/>
      <c r="Y1109" s="89"/>
      <c r="Z1109" s="47"/>
      <c r="AA1109" s="227" t="str">
        <f>IF(OR(AA1106="Empleado",AA1106="Familiar"),"Nombre del Empleado","N° Factura")</f>
        <v>N° Factura</v>
      </c>
      <c r="AB1109" s="228"/>
      <c r="AC1109" s="89"/>
      <c r="AD1109" s="48"/>
      <c r="AE1109" s="181"/>
      <c r="AF1109" s="181"/>
      <c r="AG1109" s="181"/>
      <c r="AH1109" s="181"/>
      <c r="AI1109" s="181"/>
      <c r="AJ1109" s="181"/>
      <c r="AK1109" s="181"/>
      <c r="AL1109" s="181"/>
      <c r="AM1109" s="48"/>
      <c r="AN1109" s="53">
        <f>A1104</f>
        <v>46353</v>
      </c>
      <c r="AO1109" s="54" t="str">
        <f>C1105</f>
        <v>Consultorio N° 1</v>
      </c>
      <c r="AP1109" s="55">
        <f t="shared" ref="AP1109:AQ1109" si="750">C1118</f>
        <v>0</v>
      </c>
      <c r="AQ1109" s="55">
        <f t="shared" si="750"/>
        <v>0</v>
      </c>
      <c r="AR1109" s="64">
        <f>U1118</f>
        <v>0</v>
      </c>
      <c r="AS1109" s="55">
        <f>S1118</f>
        <v>0</v>
      </c>
      <c r="AT1109" s="55">
        <f>S1119</f>
        <v>0</v>
      </c>
      <c r="AU1109" s="64">
        <f>U1119</f>
        <v>0</v>
      </c>
      <c r="AV1109" s="55">
        <f>S1120</f>
        <v>0</v>
      </c>
      <c r="AW1109" s="55">
        <f>U1120</f>
        <v>0</v>
      </c>
      <c r="AX1109" s="55">
        <f>U1121</f>
        <v>0</v>
      </c>
      <c r="AY1109" s="55">
        <f>F1121</f>
        <v>0</v>
      </c>
      <c r="AZ1109" s="56"/>
      <c r="BA1109" s="56"/>
      <c r="BB1109" s="56"/>
      <c r="BC1109" s="56"/>
      <c r="BD1109" s="56"/>
      <c r="BE1109" s="56"/>
      <c r="BF1109" s="56"/>
      <c r="BG1109" s="56"/>
      <c r="BH1109" s="56"/>
      <c r="BI1109" s="56"/>
      <c r="BJ1109" s="56"/>
      <c r="BK1109" s="56"/>
      <c r="BL1109" s="56"/>
      <c r="BM1109" s="56"/>
      <c r="BN1109" s="56"/>
    </row>
    <row r="1110" spans="1:66" ht="11.25" customHeight="1">
      <c r="A1110" s="222">
        <f>A1106+$Q$13/1440</f>
        <v>0.375</v>
      </c>
      <c r="B1110" s="38"/>
      <c r="C1110" s="204"/>
      <c r="D1110" s="207"/>
      <c r="E1110" s="40" t="s">
        <v>36</v>
      </c>
      <c r="F1110" s="42" t="str">
        <f>IF(D1110&lt;&gt;"", VLOOKUP(D1110,'Base de Datos'!$A$2:$D1268,2,FALSE()),"")</f>
        <v/>
      </c>
      <c r="G1110" s="204"/>
      <c r="H1110" s="216"/>
      <c r="I1110" s="40" t="s">
        <v>36</v>
      </c>
      <c r="J1110" s="42" t="str">
        <f>IF(H1110&lt;&gt;"", VLOOKUP(H1110,'Base de Datos'!$A$2:$D1268,2,FALSE()),"")</f>
        <v/>
      </c>
      <c r="K1110" s="204"/>
      <c r="L1110" s="216"/>
      <c r="M1110" s="40" t="s">
        <v>36</v>
      </c>
      <c r="N1110" s="42" t="str">
        <f>IF(L1110&lt;&gt;"", VLOOKUP(L1110,'Base de Datos'!$A$2:$D1268,2,FALSE()),"")</f>
        <v/>
      </c>
      <c r="O1110" s="262" t="s">
        <v>32</v>
      </c>
      <c r="P1110" s="242"/>
      <c r="Q1110" s="263">
        <f ca="1">$N$2</f>
        <v>888.89089999999999</v>
      </c>
      <c r="R1110" s="15"/>
      <c r="S1110" s="45"/>
      <c r="T1110" s="45" t="s">
        <v>37</v>
      </c>
      <c r="U1110" s="103"/>
      <c r="V1110" s="47"/>
      <c r="W1110" s="45"/>
      <c r="X1110" s="45" t="s">
        <v>37</v>
      </c>
      <c r="Y1110" s="46"/>
      <c r="Z1110" s="47"/>
      <c r="AA1110" s="45"/>
      <c r="AB1110" s="45" t="s">
        <v>37</v>
      </c>
      <c r="AC1110" s="46"/>
      <c r="AD1110" s="48"/>
      <c r="AE1110" s="181"/>
      <c r="AF1110" s="181"/>
      <c r="AG1110" s="181"/>
      <c r="AH1110" s="181"/>
      <c r="AI1110" s="181"/>
      <c r="AJ1110" s="181"/>
      <c r="AK1110" s="181"/>
      <c r="AL1110" s="181"/>
      <c r="AM1110" s="48"/>
      <c r="AN1110" s="53">
        <f>A1104</f>
        <v>46353</v>
      </c>
      <c r="AO1110" s="54" t="str">
        <f>C1105</f>
        <v>Consultorio N° 1</v>
      </c>
      <c r="AP1110" s="55">
        <f t="shared" ref="AP1110:AQ1110" si="751">C1122</f>
        <v>0</v>
      </c>
      <c r="AQ1110" s="55">
        <f t="shared" si="751"/>
        <v>0</v>
      </c>
      <c r="AR1110" s="64">
        <f>U1122</f>
        <v>0</v>
      </c>
      <c r="AS1110" s="55">
        <f>S1122</f>
        <v>0</v>
      </c>
      <c r="AT1110" s="55">
        <f>S1123</f>
        <v>0</v>
      </c>
      <c r="AU1110" s="55">
        <f>U1123</f>
        <v>0</v>
      </c>
      <c r="AV1110" s="55">
        <f>S1124</f>
        <v>0</v>
      </c>
      <c r="AW1110" s="55">
        <f>U1124</f>
        <v>0</v>
      </c>
      <c r="AX1110" s="55">
        <f>U1125</f>
        <v>0</v>
      </c>
      <c r="AY1110" s="55">
        <f>F1125</f>
        <v>0</v>
      </c>
      <c r="AZ1110" s="56"/>
      <c r="BA1110" s="56"/>
      <c r="BB1110" s="56"/>
      <c r="BC1110" s="56"/>
      <c r="BD1110" s="56"/>
      <c r="BE1110" s="56"/>
      <c r="BF1110" s="56"/>
      <c r="BG1110" s="56"/>
      <c r="BH1110" s="56"/>
      <c r="BI1110" s="56"/>
      <c r="BJ1110" s="56"/>
      <c r="BK1110" s="56"/>
      <c r="BL1110" s="56"/>
      <c r="BM1110" s="56"/>
      <c r="BN1110" s="56"/>
    </row>
    <row r="1111" spans="1:66" ht="11.25" customHeight="1">
      <c r="A1111" s="220"/>
      <c r="B1111" s="38"/>
      <c r="C1111" s="205"/>
      <c r="D1111" s="208"/>
      <c r="E1111" s="57" t="s">
        <v>42</v>
      </c>
      <c r="F1111" s="58" t="str">
        <f>IF(D1110&lt;&gt;"", VLOOKUP(D1110,'Base de Datos'!$A$2:$D1268,3,FALSE()),"")</f>
        <v/>
      </c>
      <c r="G1111" s="205"/>
      <c r="H1111" s="208"/>
      <c r="I1111" s="57" t="s">
        <v>42</v>
      </c>
      <c r="J1111" s="58" t="str">
        <f>IF(H1110&lt;&gt;"", VLOOKUP(H1110,'Base de Datos'!$A$2:$D1268,3,FALSE()),"")</f>
        <v/>
      </c>
      <c r="K1111" s="205"/>
      <c r="L1111" s="208"/>
      <c r="M1111" s="57" t="s">
        <v>42</v>
      </c>
      <c r="N1111" s="58" t="str">
        <f>IF(L1110&lt;&gt;"", VLOOKUP(L1110,'Base de Datos'!$A$2:$D1268,3,FALSE()),"")</f>
        <v/>
      </c>
      <c r="O1111" s="242"/>
      <c r="P1111" s="242"/>
      <c r="Q1111" s="264"/>
      <c r="R1111" s="15"/>
      <c r="S1111" s="229"/>
      <c r="T1111" s="230"/>
      <c r="U1111" s="59"/>
      <c r="V1111" s="47"/>
      <c r="W1111" s="229"/>
      <c r="X1111" s="230"/>
      <c r="Y1111" s="59"/>
      <c r="Z1111" s="47"/>
      <c r="AA1111" s="229"/>
      <c r="AB1111" s="230"/>
      <c r="AC1111" s="59"/>
      <c r="AD1111" s="48"/>
      <c r="AE1111" s="181"/>
      <c r="AF1111" s="181"/>
      <c r="AG1111" s="181"/>
      <c r="AH1111" s="181"/>
      <c r="AI1111" s="181"/>
      <c r="AJ1111" s="181"/>
      <c r="AK1111" s="181"/>
      <c r="AL1111" s="181"/>
      <c r="AM1111" s="48"/>
      <c r="AN1111" s="53">
        <f>A1104</f>
        <v>46353</v>
      </c>
      <c r="AO1111" s="54" t="str">
        <f>C1105</f>
        <v>Consultorio N° 1</v>
      </c>
      <c r="AP1111" s="55">
        <f t="shared" ref="AP1111:AQ1111" si="752">C1126</f>
        <v>0</v>
      </c>
      <c r="AQ1111" s="55">
        <f t="shared" si="752"/>
        <v>0</v>
      </c>
      <c r="AR1111" s="55">
        <f>U1126</f>
        <v>0</v>
      </c>
      <c r="AS1111" s="55">
        <f>S1126</f>
        <v>0</v>
      </c>
      <c r="AT1111" s="55">
        <f>S1127</f>
        <v>0</v>
      </c>
      <c r="AU1111" s="55">
        <f>U1127</f>
        <v>0</v>
      </c>
      <c r="AV1111" s="55">
        <f>S1128</f>
        <v>0</v>
      </c>
      <c r="AW1111" s="55">
        <f>U1128</f>
        <v>0</v>
      </c>
      <c r="AX1111" s="55">
        <f>U1129</f>
        <v>0</v>
      </c>
      <c r="AY1111" s="55">
        <f>F1129</f>
        <v>0</v>
      </c>
      <c r="AZ1111" s="56"/>
      <c r="BA1111" s="56"/>
      <c r="BB1111" s="56"/>
      <c r="BC1111" s="56"/>
      <c r="BD1111" s="56"/>
      <c r="BE1111" s="56"/>
      <c r="BF1111" s="56"/>
      <c r="BG1111" s="56"/>
      <c r="BH1111" s="56"/>
      <c r="BI1111" s="56"/>
      <c r="BJ1111" s="56"/>
      <c r="BK1111" s="56"/>
      <c r="BL1111" s="56"/>
      <c r="BM1111" s="56"/>
      <c r="BN1111" s="56"/>
    </row>
    <row r="1112" spans="1:66" ht="11.25" customHeight="1">
      <c r="A1112" s="220"/>
      <c r="B1112" s="38"/>
      <c r="C1112" s="205"/>
      <c r="D1112" s="208"/>
      <c r="E1112" s="57" t="s">
        <v>44</v>
      </c>
      <c r="F1112" s="58" t="str">
        <f>IF(D1110&lt;&gt;"", VLOOKUP(D1110,'Base de Datos'!$A$2:$D1268,4,FALSE()),"")</f>
        <v/>
      </c>
      <c r="G1112" s="205"/>
      <c r="H1112" s="208"/>
      <c r="I1112" s="57" t="s">
        <v>44</v>
      </c>
      <c r="J1112" s="58" t="str">
        <f>IF(H1110&lt;&gt;"", VLOOKUP(H1110,'Base de Datos'!$A$2:$D1268,4,FALSE()),"")</f>
        <v/>
      </c>
      <c r="K1112" s="205"/>
      <c r="L1112" s="208"/>
      <c r="M1112" s="57" t="s">
        <v>44</v>
      </c>
      <c r="N1112" s="58" t="str">
        <f>IF(L1110&lt;&gt;"", VLOOKUP(L1110,'Base de Datos'!$A$2:$D1268,4,FALSE()),"")</f>
        <v/>
      </c>
      <c r="O1112" s="43"/>
      <c r="P1112" s="104" t="s">
        <v>50</v>
      </c>
      <c r="Q1112" s="110">
        <v>0.33333333333333331</v>
      </c>
      <c r="R1112" s="15"/>
      <c r="S1112" s="229"/>
      <c r="T1112" s="230"/>
      <c r="U1112" s="59"/>
      <c r="V1112" s="47"/>
      <c r="W1112" s="229"/>
      <c r="X1112" s="230"/>
      <c r="Y1112" s="59"/>
      <c r="Z1112" s="47"/>
      <c r="AA1112" s="229"/>
      <c r="AB1112" s="230"/>
      <c r="AC1112" s="59"/>
      <c r="AD1112" s="48"/>
      <c r="AE1112" s="181"/>
      <c r="AF1112" s="181"/>
      <c r="AG1112" s="181"/>
      <c r="AH1112" s="181"/>
      <c r="AI1112" s="181"/>
      <c r="AJ1112" s="181"/>
      <c r="AK1112" s="181"/>
      <c r="AL1112" s="181"/>
      <c r="AM1112" s="48"/>
      <c r="AN1112" s="53">
        <f>A1104</f>
        <v>46353</v>
      </c>
      <c r="AO1112" s="54" t="str">
        <f>C1105</f>
        <v>Consultorio N° 1</v>
      </c>
      <c r="AP1112" s="55">
        <f t="shared" ref="AP1112:AQ1112" si="753">C1130</f>
        <v>0</v>
      </c>
      <c r="AQ1112" s="55">
        <f t="shared" si="753"/>
        <v>0</v>
      </c>
      <c r="AR1112" s="55">
        <f>U1130</f>
        <v>0</v>
      </c>
      <c r="AS1112" s="55">
        <f>S1130</f>
        <v>0</v>
      </c>
      <c r="AT1112" s="55">
        <f>S1131</f>
        <v>0</v>
      </c>
      <c r="AU1112" s="55">
        <f>U1131</f>
        <v>0</v>
      </c>
      <c r="AV1112" s="55">
        <f>S1132</f>
        <v>0</v>
      </c>
      <c r="AW1112" s="55">
        <f>U1132</f>
        <v>0</v>
      </c>
      <c r="AX1112" s="55">
        <f>U1133</f>
        <v>0</v>
      </c>
      <c r="AY1112" s="55">
        <f>F1133</f>
        <v>0</v>
      </c>
      <c r="AZ1112" s="56"/>
      <c r="BA1112" s="56"/>
      <c r="BB1112" s="56"/>
      <c r="BC1112" s="56"/>
      <c r="BD1112" s="56"/>
      <c r="BE1112" s="56"/>
      <c r="BF1112" s="56"/>
      <c r="BG1112" s="56"/>
      <c r="BH1112" s="56"/>
      <c r="BI1112" s="56"/>
      <c r="BJ1112" s="56"/>
      <c r="BK1112" s="56"/>
      <c r="BL1112" s="56"/>
      <c r="BM1112" s="56"/>
      <c r="BN1112" s="56"/>
    </row>
    <row r="1113" spans="1:66" ht="11.25" customHeight="1">
      <c r="A1113" s="221"/>
      <c r="B1113" s="38"/>
      <c r="C1113" s="206"/>
      <c r="D1113" s="209"/>
      <c r="E1113" s="85" t="s">
        <v>46</v>
      </c>
      <c r="F1113" s="107"/>
      <c r="G1113" s="206"/>
      <c r="H1113" s="209"/>
      <c r="I1113" s="85" t="s">
        <v>46</v>
      </c>
      <c r="J1113" s="108"/>
      <c r="K1113" s="206"/>
      <c r="L1113" s="209"/>
      <c r="M1113" s="85" t="s">
        <v>46</v>
      </c>
      <c r="N1113" s="108"/>
      <c r="O1113" s="43"/>
      <c r="P1113" s="104" t="s">
        <v>54</v>
      </c>
      <c r="Q1113" s="109">
        <v>60</v>
      </c>
      <c r="R1113" s="15"/>
      <c r="S1113" s="227" t="str">
        <f>IF(OR(S1110="Empleado",S1110="Familiar"),"Nombre del Empleado","N° Factura")</f>
        <v>N° Factura</v>
      </c>
      <c r="T1113" s="228"/>
      <c r="U1113" s="89"/>
      <c r="V1113" s="47"/>
      <c r="W1113" s="227" t="str">
        <f>IF(OR(W1110="Empleado",W1110="Familiar"),"Nombre del Empleado","N° Factura")</f>
        <v>N° Factura</v>
      </c>
      <c r="X1113" s="228"/>
      <c r="Y1113" s="111"/>
      <c r="Z1113" s="47"/>
      <c r="AA1113" s="227" t="str">
        <f>IF(OR(AA1110="Empleado",AA1110="Familiar"),"Nombre del Empleado","N° Factura")</f>
        <v>N° Factura</v>
      </c>
      <c r="AB1113" s="228"/>
      <c r="AC1113" s="111"/>
      <c r="AD1113" s="48"/>
      <c r="AE1113" s="181"/>
      <c r="AF1113" s="181"/>
      <c r="AG1113" s="181"/>
      <c r="AH1113" s="181"/>
      <c r="AI1113" s="181"/>
      <c r="AJ1113" s="181"/>
      <c r="AK1113" s="181"/>
      <c r="AL1113" s="181"/>
      <c r="AM1113" s="48"/>
      <c r="AN1113" s="53">
        <f>A1104</f>
        <v>46353</v>
      </c>
      <c r="AO1113" s="54" t="str">
        <f>C1105</f>
        <v>Consultorio N° 1</v>
      </c>
      <c r="AP1113" s="55">
        <f t="shared" ref="AP1113:AQ1113" si="754">C1134</f>
        <v>0</v>
      </c>
      <c r="AQ1113" s="55">
        <f t="shared" si="754"/>
        <v>0</v>
      </c>
      <c r="AR1113" s="55">
        <f>U1134</f>
        <v>0</v>
      </c>
      <c r="AS1113" s="55">
        <f>S1134</f>
        <v>0</v>
      </c>
      <c r="AT1113" s="55">
        <f>S1135</f>
        <v>0</v>
      </c>
      <c r="AU1113" s="55">
        <f>U1135</f>
        <v>0</v>
      </c>
      <c r="AV1113" s="55">
        <f>S1136</f>
        <v>0</v>
      </c>
      <c r="AW1113" s="55">
        <f>U1136</f>
        <v>0</v>
      </c>
      <c r="AX1113" s="55">
        <f>U1137</f>
        <v>0</v>
      </c>
      <c r="AY1113" s="55">
        <f>F1137</f>
        <v>0</v>
      </c>
      <c r="AZ1113" s="56"/>
      <c r="BA1113" s="56"/>
      <c r="BB1113" s="56"/>
      <c r="BC1113" s="56"/>
      <c r="BD1113" s="56"/>
      <c r="BE1113" s="56"/>
      <c r="BF1113" s="56"/>
      <c r="BG1113" s="56"/>
      <c r="BH1113" s="56"/>
      <c r="BI1113" s="56"/>
      <c r="BJ1113" s="56"/>
      <c r="BK1113" s="56"/>
      <c r="BL1113" s="56"/>
      <c r="BM1113" s="56"/>
      <c r="BN1113" s="56"/>
    </row>
    <row r="1114" spans="1:66" ht="11.25" customHeight="1">
      <c r="A1114" s="222">
        <f>A1110+$Q$13/1440</f>
        <v>0.41666666666666669</v>
      </c>
      <c r="B1114" s="38"/>
      <c r="C1114" s="204"/>
      <c r="D1114" s="207"/>
      <c r="E1114" s="40" t="s">
        <v>36</v>
      </c>
      <c r="F1114" s="42" t="str">
        <f>IF(D1114&lt;&gt;"", VLOOKUP(D1114,'Base de Datos'!$A$2:$D1268,2,FALSE()),"")</f>
        <v/>
      </c>
      <c r="G1114" s="218"/>
      <c r="H1114" s="217"/>
      <c r="I1114" s="118" t="s">
        <v>36</v>
      </c>
      <c r="J1114" s="42" t="str">
        <f>IF(H1114&lt;&gt;"", VLOOKUP(H1114,'Base de Datos'!$A$2:$D1268,2,FALSE()),"")</f>
        <v/>
      </c>
      <c r="K1114" s="218"/>
      <c r="L1114" s="217"/>
      <c r="M1114" s="118" t="s">
        <v>36</v>
      </c>
      <c r="N1114" s="42" t="str">
        <f>IF(L1114&lt;&gt;"", VLOOKUP(L1114,'Base de Datos'!$A$2:$D1268,2,FALSE()),"")</f>
        <v/>
      </c>
      <c r="O1114" s="43"/>
      <c r="P1114" s="1"/>
      <c r="Q1114" s="1"/>
      <c r="R1114" s="15"/>
      <c r="S1114" s="45"/>
      <c r="T1114" s="45" t="s">
        <v>37</v>
      </c>
      <c r="U1114" s="46"/>
      <c r="V1114" s="47"/>
      <c r="W1114" s="45"/>
      <c r="X1114" s="45" t="s">
        <v>37</v>
      </c>
      <c r="Y1114" s="46"/>
      <c r="Z1114" s="47"/>
      <c r="AA1114" s="45"/>
      <c r="AB1114" s="45" t="s">
        <v>37</v>
      </c>
      <c r="AC1114" s="46"/>
      <c r="AD1114" s="48"/>
      <c r="AE1114" s="181"/>
      <c r="AF1114" s="181"/>
      <c r="AG1114" s="181"/>
      <c r="AH1114" s="181"/>
      <c r="AI1114" s="181"/>
      <c r="AJ1114" s="181"/>
      <c r="AK1114" s="181"/>
      <c r="AL1114" s="181"/>
      <c r="AM1114" s="48"/>
      <c r="AN1114" s="53">
        <f>A1104</f>
        <v>46353</v>
      </c>
      <c r="AO1114" s="54" t="str">
        <f>C1105</f>
        <v>Consultorio N° 1</v>
      </c>
      <c r="AP1114" s="55">
        <f t="shared" ref="AP1114:AQ1114" si="755">C1138</f>
        <v>0</v>
      </c>
      <c r="AQ1114" s="55">
        <f t="shared" si="755"/>
        <v>0</v>
      </c>
      <c r="AR1114" s="55">
        <f>U1138</f>
        <v>0</v>
      </c>
      <c r="AS1114" s="55">
        <f>S1138</f>
        <v>0</v>
      </c>
      <c r="AT1114" s="55">
        <f>S1139</f>
        <v>0</v>
      </c>
      <c r="AU1114" s="55">
        <f>U1139</f>
        <v>0</v>
      </c>
      <c r="AV1114" s="55">
        <f>S1140</f>
        <v>0</v>
      </c>
      <c r="AW1114" s="55">
        <f>U1140</f>
        <v>0</v>
      </c>
      <c r="AX1114" s="55">
        <f>U1141</f>
        <v>0</v>
      </c>
      <c r="AY1114" s="55">
        <f>F1141</f>
        <v>0</v>
      </c>
      <c r="AZ1114" s="56"/>
      <c r="BA1114" s="56"/>
      <c r="BB1114" s="56"/>
      <c r="BC1114" s="56"/>
      <c r="BD1114" s="56"/>
      <c r="BE1114" s="56"/>
      <c r="BF1114" s="56"/>
      <c r="BG1114" s="56"/>
      <c r="BH1114" s="56"/>
      <c r="BI1114" s="56"/>
      <c r="BJ1114" s="56"/>
      <c r="BK1114" s="56"/>
      <c r="BL1114" s="56"/>
      <c r="BM1114" s="56"/>
      <c r="BN1114" s="56"/>
    </row>
    <row r="1115" spans="1:66" ht="11.25" customHeight="1">
      <c r="A1115" s="220"/>
      <c r="B1115" s="38"/>
      <c r="C1115" s="205"/>
      <c r="D1115" s="208"/>
      <c r="E1115" s="57" t="s">
        <v>42</v>
      </c>
      <c r="F1115" s="58" t="str">
        <f>IF(D1114&lt;&gt;"", VLOOKUP(D1114,'Base de Datos'!$A$2:$D1268,3,FALSE()),"")</f>
        <v/>
      </c>
      <c r="G1115" s="205"/>
      <c r="H1115" s="208"/>
      <c r="I1115" s="57" t="s">
        <v>42</v>
      </c>
      <c r="J1115" s="58" t="str">
        <f>IF(H1114&lt;&gt;"", VLOOKUP(H1114,'Base de Datos'!$A$2:$D1268,3,FALSE()),"")</f>
        <v/>
      </c>
      <c r="K1115" s="205"/>
      <c r="L1115" s="208"/>
      <c r="M1115" s="57" t="s">
        <v>42</v>
      </c>
      <c r="N1115" s="58" t="str">
        <f>IF(L1114&lt;&gt;"", VLOOKUP(L1114,'Base de Datos'!$A$2:$D1268,3,FALSE()),"")</f>
        <v/>
      </c>
      <c r="O1115" s="43"/>
      <c r="P1115" s="119" t="s">
        <v>58</v>
      </c>
      <c r="Q1115" s="44"/>
      <c r="R1115" s="15"/>
      <c r="S1115" s="229"/>
      <c r="T1115" s="230"/>
      <c r="U1115" s="59"/>
      <c r="V1115" s="47"/>
      <c r="W1115" s="229"/>
      <c r="X1115" s="230"/>
      <c r="Y1115" s="59"/>
      <c r="Z1115" s="47"/>
      <c r="AA1115" s="229"/>
      <c r="AB1115" s="230"/>
      <c r="AC1115" s="59"/>
      <c r="AD1115" s="48"/>
      <c r="AE1115" s="181"/>
      <c r="AF1115" s="181"/>
      <c r="AG1115" s="181"/>
      <c r="AH1115" s="181"/>
      <c r="AI1115" s="181"/>
      <c r="AJ1115" s="181"/>
      <c r="AK1115" s="181"/>
      <c r="AL1115" s="181"/>
      <c r="AM1115" s="48"/>
      <c r="AN1115" s="53">
        <f>A1104</f>
        <v>46353</v>
      </c>
      <c r="AO1115" s="54" t="str">
        <f>C1105</f>
        <v>Consultorio N° 1</v>
      </c>
      <c r="AP1115" s="55">
        <f t="shared" ref="AP1115:AQ1115" si="756">C1142</f>
        <v>0</v>
      </c>
      <c r="AQ1115" s="55">
        <f t="shared" si="756"/>
        <v>0</v>
      </c>
      <c r="AR1115" s="55">
        <f>U1142</f>
        <v>0</v>
      </c>
      <c r="AS1115" s="55">
        <f>S1142</f>
        <v>0</v>
      </c>
      <c r="AT1115" s="55">
        <f>S1143</f>
        <v>0</v>
      </c>
      <c r="AU1115" s="55">
        <f>U1143</f>
        <v>0</v>
      </c>
      <c r="AV1115" s="55">
        <f>S1144</f>
        <v>0</v>
      </c>
      <c r="AW1115" s="55">
        <f>U1144</f>
        <v>0</v>
      </c>
      <c r="AX1115" s="55">
        <f>U1145</f>
        <v>0</v>
      </c>
      <c r="AY1115" s="55">
        <f>F1145</f>
        <v>0</v>
      </c>
      <c r="AZ1115" s="56"/>
      <c r="BA1115" s="56"/>
      <c r="BB1115" s="56"/>
      <c r="BC1115" s="56"/>
      <c r="BD1115" s="56"/>
      <c r="BE1115" s="56"/>
      <c r="BF1115" s="56"/>
      <c r="BG1115" s="56"/>
      <c r="BH1115" s="56"/>
      <c r="BI1115" s="56"/>
      <c r="BJ1115" s="56"/>
      <c r="BK1115" s="56"/>
      <c r="BL1115" s="56"/>
      <c r="BM1115" s="56"/>
      <c r="BN1115" s="56"/>
    </row>
    <row r="1116" spans="1:66" ht="11.25" customHeight="1">
      <c r="A1116" s="220"/>
      <c r="B1116" s="38"/>
      <c r="C1116" s="205"/>
      <c r="D1116" s="208"/>
      <c r="E1116" s="57" t="s">
        <v>44</v>
      </c>
      <c r="F1116" s="58" t="str">
        <f>IF(D1114&lt;&gt;"", VLOOKUP(D1114,'Base de Datos'!$A$2:$D1268,4,FALSE()),"")</f>
        <v/>
      </c>
      <c r="G1116" s="205"/>
      <c r="H1116" s="208"/>
      <c r="I1116" s="57" t="s">
        <v>44</v>
      </c>
      <c r="J1116" s="58" t="str">
        <f>IF(H1114&lt;&gt;"", VLOOKUP(H1114,'Base de Datos'!$A$2:$D1268,4,FALSE()),"")</f>
        <v/>
      </c>
      <c r="K1116" s="205"/>
      <c r="L1116" s="208"/>
      <c r="M1116" s="57" t="s">
        <v>44</v>
      </c>
      <c r="N1116" s="58" t="str">
        <f>IF(L1114&lt;&gt;"", VLOOKUP(L1114,'Base de Datos'!$A$2:$D1268,4,FALSE()),"")</f>
        <v/>
      </c>
      <c r="O1116" s="43"/>
      <c r="P1116" s="120" t="s">
        <v>61</v>
      </c>
      <c r="Q1116" s="121" t="s">
        <v>62</v>
      </c>
      <c r="R1116" s="15"/>
      <c r="S1116" s="229"/>
      <c r="T1116" s="230"/>
      <c r="U1116" s="59"/>
      <c r="V1116" s="47"/>
      <c r="W1116" s="229"/>
      <c r="X1116" s="230"/>
      <c r="Y1116" s="59"/>
      <c r="Z1116" s="47"/>
      <c r="AA1116" s="229"/>
      <c r="AB1116" s="230"/>
      <c r="AC1116" s="59"/>
      <c r="AD1116" s="48"/>
      <c r="AE1116" s="181"/>
      <c r="AF1116" s="181"/>
      <c r="AG1116" s="181"/>
      <c r="AH1116" s="181"/>
      <c r="AI1116" s="181"/>
      <c r="AJ1116" s="181"/>
      <c r="AK1116" s="181"/>
      <c r="AL1116" s="181"/>
      <c r="AM1116" s="48"/>
      <c r="AN1116" s="53">
        <f>A1104</f>
        <v>46353</v>
      </c>
      <c r="AO1116" s="54" t="s">
        <v>17</v>
      </c>
      <c r="AP1116" s="55">
        <f t="shared" ref="AP1116:AQ1116" si="757">C1146</f>
        <v>0</v>
      </c>
      <c r="AQ1116" s="55">
        <f t="shared" si="757"/>
        <v>0</v>
      </c>
      <c r="AR1116" s="55">
        <f>U1146</f>
        <v>0</v>
      </c>
      <c r="AS1116" s="55">
        <f>S1146</f>
        <v>0</v>
      </c>
      <c r="AT1116" s="55">
        <f>S1147</f>
        <v>0</v>
      </c>
      <c r="AU1116" s="55">
        <f>U1147</f>
        <v>0</v>
      </c>
      <c r="AV1116" s="55">
        <f>S1148</f>
        <v>0</v>
      </c>
      <c r="AW1116" s="55">
        <f>U1148</f>
        <v>0</v>
      </c>
      <c r="AX1116" s="55">
        <f>U1149</f>
        <v>0</v>
      </c>
      <c r="AY1116" s="55">
        <f>F1149</f>
        <v>0</v>
      </c>
      <c r="AZ1116" s="56"/>
      <c r="BA1116" s="56"/>
      <c r="BB1116" s="56"/>
      <c r="BC1116" s="56"/>
      <c r="BD1116" s="56"/>
      <c r="BE1116" s="56"/>
      <c r="BF1116" s="56"/>
      <c r="BG1116" s="56"/>
      <c r="BH1116" s="56"/>
      <c r="BI1116" s="56"/>
      <c r="BJ1116" s="56"/>
      <c r="BK1116" s="56"/>
      <c r="BL1116" s="56"/>
      <c r="BM1116" s="56"/>
      <c r="BN1116" s="56"/>
    </row>
    <row r="1117" spans="1:66" ht="11.25" customHeight="1">
      <c r="A1117" s="221"/>
      <c r="B1117" s="38"/>
      <c r="C1117" s="206"/>
      <c r="D1117" s="209"/>
      <c r="E1117" s="85" t="s">
        <v>46</v>
      </c>
      <c r="F1117" s="86"/>
      <c r="G1117" s="206"/>
      <c r="H1117" s="209"/>
      <c r="I1117" s="85" t="s">
        <v>46</v>
      </c>
      <c r="J1117" s="108"/>
      <c r="K1117" s="206"/>
      <c r="L1117" s="209"/>
      <c r="M1117" s="85" t="s">
        <v>46</v>
      </c>
      <c r="N1117" s="108"/>
      <c r="O1117" s="43"/>
      <c r="P1117" s="123" t="s">
        <v>64</v>
      </c>
      <c r="Q1117" s="124" t="s">
        <v>65</v>
      </c>
      <c r="R1117" s="15"/>
      <c r="S1117" s="227" t="str">
        <f>IF(OR(S1114="Empleado",S1114="Familiar"),"Nombre del Empleado","N° Factura")</f>
        <v>N° Factura</v>
      </c>
      <c r="T1117" s="228"/>
      <c r="U1117" s="89"/>
      <c r="V1117" s="47"/>
      <c r="W1117" s="227" t="str">
        <f>IF(OR(W1114="Empleado",W1114="Familiar"),"Nombre del Empleado","N° Factura")</f>
        <v>N° Factura</v>
      </c>
      <c r="X1117" s="228"/>
      <c r="Y1117" s="89"/>
      <c r="Z1117" s="47"/>
      <c r="AA1117" s="227" t="str">
        <f>IF(OR(AA1114="Empleado",AA1114="Familiar"),"Nombre del Empleado","N° Factura")</f>
        <v>N° Factura</v>
      </c>
      <c r="AB1117" s="228"/>
      <c r="AC1117" s="89"/>
      <c r="AD1117" s="48"/>
      <c r="AE1117" s="181"/>
      <c r="AF1117" s="181"/>
      <c r="AG1117" s="181"/>
      <c r="AH1117" s="181"/>
      <c r="AI1117" s="181"/>
      <c r="AJ1117" s="181"/>
      <c r="AK1117" s="181"/>
      <c r="AL1117" s="181"/>
      <c r="AM1117" s="48"/>
      <c r="AN1117" s="53">
        <f>A1104</f>
        <v>46353</v>
      </c>
      <c r="AO1117" s="54" t="s">
        <v>17</v>
      </c>
      <c r="AP1117" s="55">
        <f t="shared" ref="AP1117:AQ1117" si="758">C1150</f>
        <v>0</v>
      </c>
      <c r="AQ1117" s="55">
        <f t="shared" si="758"/>
        <v>0</v>
      </c>
      <c r="AR1117" s="55">
        <f>U1150</f>
        <v>0</v>
      </c>
      <c r="AS1117" s="55">
        <f>S1150</f>
        <v>0</v>
      </c>
      <c r="AT1117" s="55">
        <f>S1151</f>
        <v>0</v>
      </c>
      <c r="AU1117" s="55">
        <f>U1151</f>
        <v>0</v>
      </c>
      <c r="AV1117" s="55">
        <f>S1152</f>
        <v>0</v>
      </c>
      <c r="AW1117" s="55">
        <f>U1152</f>
        <v>0</v>
      </c>
      <c r="AX1117" s="55">
        <f>U1153</f>
        <v>0</v>
      </c>
      <c r="AY1117" s="55">
        <f>F1153</f>
        <v>0</v>
      </c>
      <c r="AZ1117" s="56"/>
      <c r="BA1117" s="56"/>
      <c r="BB1117" s="56"/>
      <c r="BC1117" s="56"/>
      <c r="BD1117" s="56"/>
      <c r="BE1117" s="56"/>
      <c r="BF1117" s="56"/>
      <c r="BG1117" s="56"/>
      <c r="BH1117" s="56"/>
      <c r="BI1117" s="56"/>
      <c r="BJ1117" s="56"/>
      <c r="BK1117" s="56"/>
      <c r="BL1117" s="56"/>
      <c r="BM1117" s="56"/>
      <c r="BN1117" s="56"/>
    </row>
    <row r="1118" spans="1:66" ht="11.25" customHeight="1">
      <c r="A1118" s="222">
        <f>A1114+$Q$13/1440</f>
        <v>0.45833333333333337</v>
      </c>
      <c r="B1118" s="38"/>
      <c r="C1118" s="204"/>
      <c r="D1118" s="207"/>
      <c r="E1118" s="40" t="s">
        <v>36</v>
      </c>
      <c r="F1118" s="42" t="str">
        <f>IF(D1118&lt;&gt;"", VLOOKUP(D1118,'Base de Datos'!$A$2:$D1268,2,FALSE()),"")</f>
        <v/>
      </c>
      <c r="G1118" s="204"/>
      <c r="H1118" s="216"/>
      <c r="I1118" s="40" t="s">
        <v>36</v>
      </c>
      <c r="J1118" s="42" t="str">
        <f>IF(H1118&lt;&gt;"", VLOOKUP(H1118,'Base de Datos'!$A$2:$D1268,2,FALSE()),"")</f>
        <v/>
      </c>
      <c r="K1118" s="204"/>
      <c r="L1118" s="216"/>
      <c r="M1118" s="40" t="s">
        <v>36</v>
      </c>
      <c r="N1118" s="42" t="str">
        <f>IF(L1118&lt;&gt;"", VLOOKUP(L1118,'Base de Datos'!$A$2:$D1268,2,FALSE()),"")</f>
        <v/>
      </c>
      <c r="O1118" s="43"/>
      <c r="P1118" s="127" t="s">
        <v>67</v>
      </c>
      <c r="Q1118" s="128" t="s">
        <v>68</v>
      </c>
      <c r="R1118" s="15"/>
      <c r="S1118" s="45"/>
      <c r="T1118" s="45" t="s">
        <v>37</v>
      </c>
      <c r="U1118" s="46"/>
      <c r="V1118" s="47"/>
      <c r="W1118" s="45"/>
      <c r="X1118" s="45" t="s">
        <v>37</v>
      </c>
      <c r="Y1118" s="46"/>
      <c r="Z1118" s="47"/>
      <c r="AA1118" s="45"/>
      <c r="AB1118" s="45" t="s">
        <v>37</v>
      </c>
      <c r="AC1118" s="46"/>
      <c r="AD1118" s="48"/>
      <c r="AE1118" s="181"/>
      <c r="AF1118" s="181"/>
      <c r="AG1118" s="181"/>
      <c r="AH1118" s="181"/>
      <c r="AI1118" s="181"/>
      <c r="AJ1118" s="181"/>
      <c r="AK1118" s="181"/>
      <c r="AL1118" s="181"/>
      <c r="AM1118" s="48"/>
      <c r="AN1118" s="53">
        <f>A1104</f>
        <v>46353</v>
      </c>
      <c r="AO1118" s="54" t="s">
        <v>17</v>
      </c>
      <c r="AP1118" s="55">
        <f t="shared" ref="AP1118:AQ1118" si="759">C1154</f>
        <v>0</v>
      </c>
      <c r="AQ1118" s="55">
        <f t="shared" si="759"/>
        <v>0</v>
      </c>
      <c r="AR1118" s="55">
        <f>U1154</f>
        <v>0</v>
      </c>
      <c r="AS1118" s="55">
        <f>S1154</f>
        <v>0</v>
      </c>
      <c r="AT1118" s="55">
        <f>S1155</f>
        <v>0</v>
      </c>
      <c r="AU1118" s="55">
        <f>U1155</f>
        <v>0</v>
      </c>
      <c r="AV1118" s="55">
        <f>S1156</f>
        <v>0</v>
      </c>
      <c r="AW1118" s="55">
        <f>U1156</f>
        <v>0</v>
      </c>
      <c r="AX1118" s="55">
        <f>U1157</f>
        <v>0</v>
      </c>
      <c r="AY1118" s="55">
        <f>F1157</f>
        <v>0</v>
      </c>
      <c r="AZ1118" s="56"/>
      <c r="BA1118" s="56"/>
      <c r="BB1118" s="56"/>
      <c r="BC1118" s="56"/>
      <c r="BD1118" s="56"/>
      <c r="BE1118" s="56"/>
      <c r="BF1118" s="56"/>
      <c r="BG1118" s="56"/>
      <c r="BH1118" s="56"/>
      <c r="BI1118" s="56"/>
      <c r="BJ1118" s="56"/>
      <c r="BK1118" s="56"/>
      <c r="BL1118" s="56"/>
      <c r="BM1118" s="56"/>
      <c r="BN1118" s="56"/>
    </row>
    <row r="1119" spans="1:66" ht="11.25" customHeight="1">
      <c r="A1119" s="220"/>
      <c r="B1119" s="38"/>
      <c r="C1119" s="205"/>
      <c r="D1119" s="208"/>
      <c r="E1119" s="57" t="s">
        <v>42</v>
      </c>
      <c r="F1119" s="58" t="str">
        <f>IF(D1118&lt;&gt;"", VLOOKUP(D1118,'Base de Datos'!$A$2:$D1268,3,FALSE()),"")</f>
        <v/>
      </c>
      <c r="G1119" s="205"/>
      <c r="H1119" s="208"/>
      <c r="I1119" s="57" t="s">
        <v>42</v>
      </c>
      <c r="J1119" s="58" t="str">
        <f>IF(H1118&lt;&gt;"", VLOOKUP(H1118,'Base de Datos'!$A$2:$D1268,3,FALSE()),"")</f>
        <v/>
      </c>
      <c r="K1119" s="205"/>
      <c r="L1119" s="208"/>
      <c r="M1119" s="57" t="s">
        <v>42</v>
      </c>
      <c r="N1119" s="58" t="str">
        <f>IF(L1118&lt;&gt;"", VLOOKUP(L1118,'Base de Datos'!$A$2:$D1268,3,FALSE()),"")</f>
        <v/>
      </c>
      <c r="O1119" s="43"/>
      <c r="P1119" s="130" t="s">
        <v>70</v>
      </c>
      <c r="Q1119" s="131" t="s">
        <v>71</v>
      </c>
      <c r="R1119" s="15"/>
      <c r="S1119" s="229"/>
      <c r="T1119" s="230"/>
      <c r="U1119" s="59"/>
      <c r="V1119" s="47"/>
      <c r="W1119" s="229"/>
      <c r="X1119" s="230"/>
      <c r="Y1119" s="59"/>
      <c r="Z1119" s="47"/>
      <c r="AA1119" s="229"/>
      <c r="AB1119" s="230"/>
      <c r="AC1119" s="59"/>
      <c r="AD1119" s="48"/>
      <c r="AE1119" s="181"/>
      <c r="AF1119" s="181"/>
      <c r="AG1119" s="181"/>
      <c r="AH1119" s="181"/>
      <c r="AI1119" s="181"/>
      <c r="AJ1119" s="181"/>
      <c r="AK1119" s="181"/>
      <c r="AL1119" s="181"/>
      <c r="AM1119" s="48"/>
      <c r="AN1119" s="53">
        <f>A1104</f>
        <v>46353</v>
      </c>
      <c r="AO1119" s="54" t="str">
        <f>G1105</f>
        <v>Consultorio N° 2</v>
      </c>
      <c r="AP1119" s="55">
        <f t="shared" ref="AP1119:AQ1119" si="760">G1106</f>
        <v>0</v>
      </c>
      <c r="AQ1119" s="55">
        <f t="shared" si="760"/>
        <v>0</v>
      </c>
      <c r="AR1119" s="55">
        <f>Y1106</f>
        <v>0</v>
      </c>
      <c r="AS1119" s="55">
        <f>W1106</f>
        <v>0</v>
      </c>
      <c r="AT1119" s="55">
        <f>W1107</f>
        <v>0</v>
      </c>
      <c r="AU1119" s="55">
        <f>Y1107</f>
        <v>0</v>
      </c>
      <c r="AV1119" s="55">
        <f>W1108</f>
        <v>0</v>
      </c>
      <c r="AW1119" s="55">
        <f>Y1108</f>
        <v>0</v>
      </c>
      <c r="AX1119" s="55">
        <f>Y1109</f>
        <v>0</v>
      </c>
      <c r="AY1119" s="55">
        <f>J1109</f>
        <v>0</v>
      </c>
      <c r="AZ1119" s="56"/>
      <c r="BA1119" s="56"/>
      <c r="BB1119" s="56"/>
      <c r="BC1119" s="56"/>
      <c r="BD1119" s="56"/>
      <c r="BE1119" s="56"/>
      <c r="BF1119" s="56"/>
      <c r="BG1119" s="56"/>
      <c r="BH1119" s="56"/>
      <c r="BI1119" s="56"/>
      <c r="BJ1119" s="56"/>
      <c r="BK1119" s="56"/>
      <c r="BL1119" s="56"/>
      <c r="BM1119" s="56"/>
      <c r="BN1119" s="56"/>
    </row>
    <row r="1120" spans="1:66" ht="11.25" customHeight="1">
      <c r="A1120" s="220"/>
      <c r="B1120" s="38"/>
      <c r="C1120" s="205"/>
      <c r="D1120" s="208"/>
      <c r="E1120" s="57" t="s">
        <v>44</v>
      </c>
      <c r="F1120" s="58" t="str">
        <f>IF(D1118&lt;&gt;"", VLOOKUP(D1118,'Base de Datos'!$A$2:$D1268,4,FALSE()),"")</f>
        <v/>
      </c>
      <c r="G1120" s="205"/>
      <c r="H1120" s="208"/>
      <c r="I1120" s="57" t="s">
        <v>44</v>
      </c>
      <c r="J1120" s="58" t="str">
        <f>IF(H1118&lt;&gt;"", VLOOKUP(H1118,'Base de Datos'!$A$2:$D1268,4,FALSE()),"")</f>
        <v/>
      </c>
      <c r="K1120" s="205"/>
      <c r="L1120" s="208"/>
      <c r="M1120" s="57" t="s">
        <v>44</v>
      </c>
      <c r="N1120" s="58" t="str">
        <f>IF(L1118&lt;&gt;"", VLOOKUP(L1118,'Base de Datos'!$A$2:$D1268,4,FALSE()),"")</f>
        <v/>
      </c>
      <c r="O1120" s="43"/>
      <c r="P1120" s="132" t="s">
        <v>73</v>
      </c>
      <c r="Q1120" s="133" t="s">
        <v>74</v>
      </c>
      <c r="R1120" s="15"/>
      <c r="S1120" s="229"/>
      <c r="T1120" s="230"/>
      <c r="U1120" s="59"/>
      <c r="V1120" s="47"/>
      <c r="W1120" s="229"/>
      <c r="X1120" s="230"/>
      <c r="Y1120" s="59"/>
      <c r="Z1120" s="47"/>
      <c r="AA1120" s="229"/>
      <c r="AB1120" s="230"/>
      <c r="AC1120" s="59"/>
      <c r="AD1120" s="48"/>
      <c r="AE1120" s="181"/>
      <c r="AF1120" s="181"/>
      <c r="AG1120" s="181"/>
      <c r="AH1120" s="181"/>
      <c r="AI1120" s="181"/>
      <c r="AJ1120" s="181"/>
      <c r="AK1120" s="181"/>
      <c r="AL1120" s="181"/>
      <c r="AM1120" s="48"/>
      <c r="AN1120" s="53">
        <f>A1104</f>
        <v>46353</v>
      </c>
      <c r="AO1120" s="54" t="str">
        <f>G1105</f>
        <v>Consultorio N° 2</v>
      </c>
      <c r="AP1120" s="55">
        <f t="shared" ref="AP1120:AQ1120" si="761">G1110</f>
        <v>0</v>
      </c>
      <c r="AQ1120" s="55">
        <f t="shared" si="761"/>
        <v>0</v>
      </c>
      <c r="AR1120" s="55">
        <f>Y1110</f>
        <v>0</v>
      </c>
      <c r="AS1120" s="55">
        <f>W1110</f>
        <v>0</v>
      </c>
      <c r="AT1120" s="55">
        <f>W1111</f>
        <v>0</v>
      </c>
      <c r="AU1120" s="55">
        <f>Y1111</f>
        <v>0</v>
      </c>
      <c r="AV1120" s="55">
        <f>W1112</f>
        <v>0</v>
      </c>
      <c r="AW1120" s="55">
        <f>Y1112</f>
        <v>0</v>
      </c>
      <c r="AX1120" s="55">
        <f>Y1113</f>
        <v>0</v>
      </c>
      <c r="AY1120" s="55">
        <f>J1113</f>
        <v>0</v>
      </c>
      <c r="AZ1120" s="56"/>
      <c r="BA1120" s="56"/>
      <c r="BB1120" s="56"/>
      <c r="BC1120" s="56"/>
      <c r="BD1120" s="56"/>
      <c r="BE1120" s="56"/>
      <c r="BF1120" s="56"/>
      <c r="BG1120" s="56"/>
      <c r="BH1120" s="56"/>
      <c r="BI1120" s="56"/>
      <c r="BJ1120" s="56"/>
      <c r="BK1120" s="56"/>
      <c r="BL1120" s="56"/>
      <c r="BM1120" s="56"/>
      <c r="BN1120" s="56"/>
    </row>
    <row r="1121" spans="1:66" ht="11.25" customHeight="1">
      <c r="A1121" s="221"/>
      <c r="B1121" s="38"/>
      <c r="C1121" s="206"/>
      <c r="D1121" s="209"/>
      <c r="E1121" s="85" t="s">
        <v>46</v>
      </c>
      <c r="F1121" s="86"/>
      <c r="G1121" s="206"/>
      <c r="H1121" s="209"/>
      <c r="I1121" s="85" t="s">
        <v>46</v>
      </c>
      <c r="J1121" s="108"/>
      <c r="K1121" s="206"/>
      <c r="L1121" s="209"/>
      <c r="M1121" s="85" t="s">
        <v>46</v>
      </c>
      <c r="N1121" s="108"/>
      <c r="O1121" s="43"/>
      <c r="P1121" s="137" t="s">
        <v>52</v>
      </c>
      <c r="Q1121" s="138" t="s">
        <v>76</v>
      </c>
      <c r="R1121" s="15"/>
      <c r="S1121" s="227" t="str">
        <f>IF(OR(S1118="Empleado",S1118="Familiar"),"Nombre del Empleado","N° Factura")</f>
        <v>N° Factura</v>
      </c>
      <c r="T1121" s="228"/>
      <c r="U1121" s="89"/>
      <c r="V1121" s="47"/>
      <c r="W1121" s="227" t="str">
        <f>IF(OR(W1118="Empleado",W1118="Familiar"),"Nombre del Empleado","N° Factura")</f>
        <v>N° Factura</v>
      </c>
      <c r="X1121" s="228"/>
      <c r="Y1121" s="89"/>
      <c r="Z1121" s="47"/>
      <c r="AA1121" s="227" t="str">
        <f>IF(OR(AA1118="Empleado",AA1118="Familiar"),"Nombre del Empleado","N° Factura")</f>
        <v>N° Factura</v>
      </c>
      <c r="AB1121" s="228"/>
      <c r="AC1121" s="89"/>
      <c r="AD1121" s="48"/>
      <c r="AE1121" s="181"/>
      <c r="AF1121" s="181"/>
      <c r="AG1121" s="181"/>
      <c r="AH1121" s="181"/>
      <c r="AI1121" s="181"/>
      <c r="AJ1121" s="181"/>
      <c r="AK1121" s="181"/>
      <c r="AL1121" s="181"/>
      <c r="AM1121" s="48"/>
      <c r="AN1121" s="53">
        <f>A1104</f>
        <v>46353</v>
      </c>
      <c r="AO1121" s="54" t="str">
        <f>G1105</f>
        <v>Consultorio N° 2</v>
      </c>
      <c r="AP1121" s="55">
        <f t="shared" ref="AP1121:AQ1121" si="762">G1114</f>
        <v>0</v>
      </c>
      <c r="AQ1121" s="55">
        <f t="shared" si="762"/>
        <v>0</v>
      </c>
      <c r="AR1121" s="55">
        <f>Y1114</f>
        <v>0</v>
      </c>
      <c r="AS1121" s="55">
        <f>W1114</f>
        <v>0</v>
      </c>
      <c r="AT1121" s="55">
        <f>W1115</f>
        <v>0</v>
      </c>
      <c r="AU1121" s="55">
        <f>Y1115</f>
        <v>0</v>
      </c>
      <c r="AV1121" s="55">
        <f>W1116</f>
        <v>0</v>
      </c>
      <c r="AW1121" s="55">
        <f>Y1116</f>
        <v>0</v>
      </c>
      <c r="AX1121" s="55">
        <f>Y1117</f>
        <v>0</v>
      </c>
      <c r="AY1121" s="55">
        <f>J1117</f>
        <v>0</v>
      </c>
      <c r="AZ1121" s="56"/>
      <c r="BA1121" s="56"/>
      <c r="BB1121" s="56"/>
      <c r="BC1121" s="56"/>
      <c r="BD1121" s="56"/>
      <c r="BE1121" s="56"/>
      <c r="BF1121" s="56"/>
      <c r="BG1121" s="56"/>
      <c r="BH1121" s="56"/>
      <c r="BI1121" s="56"/>
      <c r="BJ1121" s="56"/>
      <c r="BK1121" s="56"/>
      <c r="BL1121" s="56"/>
      <c r="BM1121" s="56"/>
      <c r="BN1121" s="56"/>
    </row>
    <row r="1122" spans="1:66" ht="11.25" customHeight="1">
      <c r="A1122" s="222">
        <f>A1118+$Q$13/1440</f>
        <v>0.5</v>
      </c>
      <c r="B1122" s="38"/>
      <c r="C1122" s="204"/>
      <c r="D1122" s="207"/>
      <c r="E1122" s="40" t="s">
        <v>36</v>
      </c>
      <c r="F1122" s="42" t="str">
        <f>IF(D1122&lt;&gt;"", VLOOKUP(D1122,'Base de Datos'!$A$2:$D1268,2,FALSE()),"")</f>
        <v/>
      </c>
      <c r="G1122" s="204"/>
      <c r="H1122" s="216"/>
      <c r="I1122" s="40" t="s">
        <v>36</v>
      </c>
      <c r="J1122" s="42" t="str">
        <f>IF(H1122&lt;&gt;"", VLOOKUP(H1122,'Base de Datos'!$A$2:$D1268,2,FALSE()),"")</f>
        <v/>
      </c>
      <c r="K1122" s="204"/>
      <c r="L1122" s="216"/>
      <c r="M1122" s="40" t="s">
        <v>36</v>
      </c>
      <c r="N1122" s="42" t="str">
        <f>IF(L1122&lt;&gt;"", VLOOKUP(L1122,'Base de Datos'!$A$2:$D1268,2,FALSE()),"")</f>
        <v/>
      </c>
      <c r="O1122" s="43"/>
      <c r="P1122" s="141" t="s">
        <v>78</v>
      </c>
      <c r="Q1122" s="142" t="s">
        <v>79</v>
      </c>
      <c r="R1122" s="15"/>
      <c r="S1122" s="45"/>
      <c r="T1122" s="45" t="s">
        <v>37</v>
      </c>
      <c r="U1122" s="46"/>
      <c r="V1122" s="47"/>
      <c r="W1122" s="45"/>
      <c r="X1122" s="45" t="s">
        <v>37</v>
      </c>
      <c r="Y1122" s="46"/>
      <c r="Z1122" s="47"/>
      <c r="AA1122" s="45"/>
      <c r="AB1122" s="45" t="s">
        <v>37</v>
      </c>
      <c r="AC1122" s="46"/>
      <c r="AD1122" s="48"/>
      <c r="AE1122" s="181"/>
      <c r="AF1122" s="181"/>
      <c r="AG1122" s="181"/>
      <c r="AH1122" s="181"/>
      <c r="AI1122" s="181"/>
      <c r="AJ1122" s="181"/>
      <c r="AK1122" s="181"/>
      <c r="AL1122" s="181"/>
      <c r="AM1122" s="48"/>
      <c r="AN1122" s="53">
        <f>A1104</f>
        <v>46353</v>
      </c>
      <c r="AO1122" s="54" t="str">
        <f>G1105</f>
        <v>Consultorio N° 2</v>
      </c>
      <c r="AP1122" s="55">
        <f t="shared" ref="AP1122:AQ1122" si="763">G1118</f>
        <v>0</v>
      </c>
      <c r="AQ1122" s="55">
        <f t="shared" si="763"/>
        <v>0</v>
      </c>
      <c r="AR1122" s="55">
        <f>Y1118</f>
        <v>0</v>
      </c>
      <c r="AS1122" s="55">
        <f>W1118</f>
        <v>0</v>
      </c>
      <c r="AT1122" s="55">
        <f>W1119</f>
        <v>0</v>
      </c>
      <c r="AU1122" s="55">
        <f>Y1119</f>
        <v>0</v>
      </c>
      <c r="AV1122" s="55">
        <f>W1120</f>
        <v>0</v>
      </c>
      <c r="AW1122" s="55">
        <f>Y1120</f>
        <v>0</v>
      </c>
      <c r="AX1122" s="55">
        <f>Y1121</f>
        <v>0</v>
      </c>
      <c r="AY1122" s="55">
        <f>J1121</f>
        <v>0</v>
      </c>
      <c r="AZ1122" s="56"/>
      <c r="BA1122" s="56"/>
      <c r="BB1122" s="56"/>
      <c r="BC1122" s="56"/>
      <c r="BD1122" s="56"/>
      <c r="BE1122" s="56"/>
      <c r="BF1122" s="56"/>
      <c r="BG1122" s="56"/>
      <c r="BH1122" s="56"/>
      <c r="BI1122" s="56"/>
      <c r="BJ1122" s="56"/>
      <c r="BK1122" s="56"/>
      <c r="BL1122" s="56"/>
      <c r="BM1122" s="56"/>
      <c r="BN1122" s="56"/>
    </row>
    <row r="1123" spans="1:66" ht="11.25" customHeight="1">
      <c r="A1123" s="220"/>
      <c r="B1123" s="38"/>
      <c r="C1123" s="205"/>
      <c r="D1123" s="208"/>
      <c r="E1123" s="57" t="s">
        <v>42</v>
      </c>
      <c r="F1123" s="58" t="str">
        <f>IF(D1122&lt;&gt;"", VLOOKUP(D1122,'Base de Datos'!$A$2:$D1268,3,FALSE()),"")</f>
        <v/>
      </c>
      <c r="G1123" s="205"/>
      <c r="H1123" s="208"/>
      <c r="I1123" s="57" t="s">
        <v>42</v>
      </c>
      <c r="J1123" s="58" t="str">
        <f>IF(H1122&lt;&gt;"", VLOOKUP(H1122,'Base de Datos'!$A$2:$D1268,3,FALSE()),"")</f>
        <v/>
      </c>
      <c r="K1123" s="205"/>
      <c r="L1123" s="208"/>
      <c r="M1123" s="57" t="s">
        <v>42</v>
      </c>
      <c r="N1123" s="58" t="str">
        <f>IF(L1122&lt;&gt;"", VLOOKUP(L1122,'Base de Datos'!$A$2:$D1268,3,FALSE()),"")</f>
        <v/>
      </c>
      <c r="O1123" s="43"/>
      <c r="P1123" s="1"/>
      <c r="Q1123" s="147"/>
      <c r="R1123" s="15"/>
      <c r="S1123" s="229"/>
      <c r="T1123" s="230"/>
      <c r="U1123" s="59"/>
      <c r="V1123" s="47"/>
      <c r="W1123" s="229"/>
      <c r="X1123" s="230"/>
      <c r="Y1123" s="59"/>
      <c r="Z1123" s="47"/>
      <c r="AA1123" s="229"/>
      <c r="AB1123" s="230"/>
      <c r="AC1123" s="59"/>
      <c r="AD1123" s="48"/>
      <c r="AE1123" s="181"/>
      <c r="AF1123" s="181"/>
      <c r="AG1123" s="181"/>
      <c r="AH1123" s="181"/>
      <c r="AI1123" s="181"/>
      <c r="AJ1123" s="181"/>
      <c r="AK1123" s="181"/>
      <c r="AL1123" s="181"/>
      <c r="AM1123" s="48"/>
      <c r="AN1123" s="53">
        <f>A1104</f>
        <v>46353</v>
      </c>
      <c r="AO1123" s="149" t="str">
        <f>G1105</f>
        <v>Consultorio N° 2</v>
      </c>
      <c r="AP1123" s="55">
        <f t="shared" ref="AP1123:AQ1123" si="764">G1122</f>
        <v>0</v>
      </c>
      <c r="AQ1123" s="55">
        <f t="shared" si="764"/>
        <v>0</v>
      </c>
      <c r="AR1123" s="55">
        <f>Y1122</f>
        <v>0</v>
      </c>
      <c r="AS1123" s="55">
        <f>W1122</f>
        <v>0</v>
      </c>
      <c r="AT1123" s="55">
        <f>W1123</f>
        <v>0</v>
      </c>
      <c r="AU1123" s="55">
        <f>Y1123</f>
        <v>0</v>
      </c>
      <c r="AV1123" s="55">
        <f>W1124</f>
        <v>0</v>
      </c>
      <c r="AW1123" s="55">
        <f>Y1124</f>
        <v>0</v>
      </c>
      <c r="AX1123" s="55">
        <f>Y1125</f>
        <v>0</v>
      </c>
      <c r="AY1123" s="55">
        <f>J1125</f>
        <v>0</v>
      </c>
      <c r="AZ1123" s="56"/>
      <c r="BA1123" s="56"/>
      <c r="BB1123" s="56"/>
      <c r="BC1123" s="56"/>
      <c r="BD1123" s="56"/>
      <c r="BE1123" s="56"/>
      <c r="BF1123" s="56"/>
      <c r="BG1123" s="56"/>
      <c r="BH1123" s="56"/>
      <c r="BI1123" s="56"/>
      <c r="BJ1123" s="56"/>
      <c r="BK1123" s="56"/>
      <c r="BL1123" s="56"/>
      <c r="BM1123" s="56"/>
      <c r="BN1123" s="56"/>
    </row>
    <row r="1124" spans="1:66" ht="11.25" customHeight="1">
      <c r="A1124" s="220"/>
      <c r="B1124" s="38"/>
      <c r="C1124" s="205"/>
      <c r="D1124" s="208"/>
      <c r="E1124" s="57" t="s">
        <v>44</v>
      </c>
      <c r="F1124" s="58" t="str">
        <f>IF(D1122&lt;&gt;"", VLOOKUP(D1122,'Base de Datos'!$A$2:$D1268,4,FALSE()),"")</f>
        <v/>
      </c>
      <c r="G1124" s="205"/>
      <c r="H1124" s="208"/>
      <c r="I1124" s="57" t="s">
        <v>44</v>
      </c>
      <c r="J1124" s="58" t="str">
        <f>IF(H1122&lt;&gt;"", VLOOKUP(H1122,'Base de Datos'!$A$2:$D1268,4,FALSE()),"")</f>
        <v/>
      </c>
      <c r="K1124" s="205"/>
      <c r="L1124" s="208"/>
      <c r="M1124" s="57" t="s">
        <v>44</v>
      </c>
      <c r="N1124" s="58" t="str">
        <f>IF(L1122&lt;&gt;"", VLOOKUP(L1122,'Base de Datos'!$A$2:$D1268,4,FALSE()),"")</f>
        <v/>
      </c>
      <c r="O1124" s="43"/>
      <c r="P1124" s="1"/>
      <c r="Q1124" s="150"/>
      <c r="R1124" s="15"/>
      <c r="S1124" s="229"/>
      <c r="T1124" s="230"/>
      <c r="U1124" s="59"/>
      <c r="V1124" s="47"/>
      <c r="W1124" s="229"/>
      <c r="X1124" s="230"/>
      <c r="Y1124" s="59"/>
      <c r="Z1124" s="47"/>
      <c r="AA1124" s="229"/>
      <c r="AB1124" s="230"/>
      <c r="AC1124" s="59"/>
      <c r="AD1124" s="48"/>
      <c r="AE1124" s="181"/>
      <c r="AF1124" s="181"/>
      <c r="AG1124" s="181"/>
      <c r="AH1124" s="181"/>
      <c r="AI1124" s="181"/>
      <c r="AJ1124" s="181"/>
      <c r="AK1124" s="181"/>
      <c r="AL1124" s="181"/>
      <c r="AM1124" s="48"/>
      <c r="AN1124" s="53">
        <f>A1104</f>
        <v>46353</v>
      </c>
      <c r="AO1124" s="54" t="str">
        <f>G1105</f>
        <v>Consultorio N° 2</v>
      </c>
      <c r="AP1124" s="55">
        <f t="shared" ref="AP1124:AQ1124" si="765">G1126</f>
        <v>0</v>
      </c>
      <c r="AQ1124" s="55">
        <f t="shared" si="765"/>
        <v>0</v>
      </c>
      <c r="AR1124" s="55">
        <f>Y1126</f>
        <v>0</v>
      </c>
      <c r="AS1124" s="55">
        <f>W1126</f>
        <v>0</v>
      </c>
      <c r="AT1124" s="55">
        <f>W1127</f>
        <v>0</v>
      </c>
      <c r="AU1124" s="55">
        <f>Y1127</f>
        <v>0</v>
      </c>
      <c r="AV1124" s="55">
        <f>W1128</f>
        <v>0</v>
      </c>
      <c r="AW1124" s="55">
        <f>Y1128</f>
        <v>0</v>
      </c>
      <c r="AX1124" s="55">
        <f>Y1129</f>
        <v>0</v>
      </c>
      <c r="AY1124" s="55">
        <f>J1129</f>
        <v>0</v>
      </c>
      <c r="AZ1124" s="56"/>
      <c r="BA1124" s="56"/>
      <c r="BB1124" s="56"/>
      <c r="BC1124" s="56"/>
      <c r="BD1124" s="56"/>
      <c r="BE1124" s="56"/>
      <c r="BF1124" s="56"/>
      <c r="BG1124" s="56"/>
      <c r="BH1124" s="56"/>
      <c r="BI1124" s="56"/>
      <c r="BJ1124" s="56"/>
      <c r="BK1124" s="56"/>
      <c r="BL1124" s="56"/>
      <c r="BM1124" s="56"/>
      <c r="BN1124" s="56"/>
    </row>
    <row r="1125" spans="1:66" ht="11.25" customHeight="1">
      <c r="A1125" s="221"/>
      <c r="B1125" s="38"/>
      <c r="C1125" s="206"/>
      <c r="D1125" s="209"/>
      <c r="E1125" s="85" t="s">
        <v>46</v>
      </c>
      <c r="F1125" s="86"/>
      <c r="G1125" s="206"/>
      <c r="H1125" s="209"/>
      <c r="I1125" s="85" t="s">
        <v>46</v>
      </c>
      <c r="J1125" s="108"/>
      <c r="K1125" s="206"/>
      <c r="L1125" s="209"/>
      <c r="M1125" s="85" t="s">
        <v>46</v>
      </c>
      <c r="N1125" s="108"/>
      <c r="O1125" s="43"/>
      <c r="P1125" s="1"/>
      <c r="Q1125" s="150"/>
      <c r="R1125" s="15"/>
      <c r="S1125" s="227" t="str">
        <f>IF(OR(S1122="Empleado",S1122="Familiar"),"Nombre del Empleado","N° Factura")</f>
        <v>N° Factura</v>
      </c>
      <c r="T1125" s="228"/>
      <c r="U1125" s="89"/>
      <c r="V1125" s="47"/>
      <c r="W1125" s="227" t="str">
        <f>IF(OR(W1122="Empleado",W1122="Familiar"),"Nombre del Empleado","N° Factura")</f>
        <v>N° Factura</v>
      </c>
      <c r="X1125" s="228"/>
      <c r="Y1125" s="89"/>
      <c r="Z1125" s="47"/>
      <c r="AA1125" s="227" t="str">
        <f>IF(OR(AA1122="Empleado",AA1122="Familiar"),"Nombre del Empleado","N° Factura")</f>
        <v>N° Factura</v>
      </c>
      <c r="AB1125" s="228"/>
      <c r="AC1125" s="89"/>
      <c r="AD1125" s="48"/>
      <c r="AE1125" s="181"/>
      <c r="AF1125" s="181"/>
      <c r="AG1125" s="181"/>
      <c r="AH1125" s="181"/>
      <c r="AI1125" s="181"/>
      <c r="AJ1125" s="181"/>
      <c r="AK1125" s="181"/>
      <c r="AL1125" s="181"/>
      <c r="AM1125" s="48"/>
      <c r="AN1125" s="53">
        <f>A1104</f>
        <v>46353</v>
      </c>
      <c r="AO1125" s="54" t="str">
        <f>G1105</f>
        <v>Consultorio N° 2</v>
      </c>
      <c r="AP1125" s="55">
        <f t="shared" ref="AP1125:AQ1125" si="766">G1130</f>
        <v>0</v>
      </c>
      <c r="AQ1125" s="55">
        <f t="shared" si="766"/>
        <v>0</v>
      </c>
      <c r="AR1125" s="55">
        <f>Y1130</f>
        <v>0</v>
      </c>
      <c r="AS1125" s="55">
        <f>W1130</f>
        <v>0</v>
      </c>
      <c r="AT1125" s="55">
        <f>W1131</f>
        <v>0</v>
      </c>
      <c r="AU1125" s="55">
        <f>Y1131</f>
        <v>0</v>
      </c>
      <c r="AV1125" s="55">
        <f>W1132</f>
        <v>0</v>
      </c>
      <c r="AW1125" s="55">
        <f>Y1132</f>
        <v>0</v>
      </c>
      <c r="AX1125" s="55">
        <f>Y1133</f>
        <v>0</v>
      </c>
      <c r="AY1125" s="55">
        <f>J1133</f>
        <v>0</v>
      </c>
      <c r="AZ1125" s="56"/>
      <c r="BA1125" s="56"/>
      <c r="BB1125" s="56"/>
      <c r="BC1125" s="56"/>
      <c r="BD1125" s="56"/>
      <c r="BE1125" s="56"/>
      <c r="BF1125" s="56"/>
      <c r="BG1125" s="56"/>
      <c r="BH1125" s="56"/>
      <c r="BI1125" s="56"/>
      <c r="BJ1125" s="56"/>
      <c r="BK1125" s="56"/>
      <c r="BL1125" s="56"/>
      <c r="BM1125" s="56"/>
      <c r="BN1125" s="56"/>
    </row>
    <row r="1126" spans="1:66" ht="11.25" customHeight="1">
      <c r="A1126" s="222">
        <f>A1122+$Q$13/1440</f>
        <v>0.54166666666666663</v>
      </c>
      <c r="B1126" s="38"/>
      <c r="C1126" s="204"/>
      <c r="D1126" s="207"/>
      <c r="E1126" s="40" t="s">
        <v>36</v>
      </c>
      <c r="F1126" s="42" t="str">
        <f>IF(D1126&lt;&gt;"", VLOOKUP(D1126,'Base de Datos'!$A$2:$D1268,2,FALSE()),"")</f>
        <v/>
      </c>
      <c r="G1126" s="204"/>
      <c r="H1126" s="216"/>
      <c r="I1126" s="40" t="s">
        <v>36</v>
      </c>
      <c r="J1126" s="42" t="str">
        <f>IF(H1126&lt;&gt;"", VLOOKUP(H1126,'Base de Datos'!$A$2:$D1268,2,FALSE()),"")</f>
        <v/>
      </c>
      <c r="K1126" s="204"/>
      <c r="L1126" s="216"/>
      <c r="M1126" s="40" t="s">
        <v>36</v>
      </c>
      <c r="N1126" s="42" t="str">
        <f>IF(L1126&lt;&gt;"", VLOOKUP(L1126,'Base de Datos'!$A$2:$D1268,2,FALSE()),"")</f>
        <v/>
      </c>
      <c r="O1126" s="43"/>
      <c r="P1126" s="1"/>
      <c r="Q1126" s="150"/>
      <c r="R1126" s="15"/>
      <c r="S1126" s="45"/>
      <c r="T1126" s="45" t="s">
        <v>37</v>
      </c>
      <c r="U1126" s="46"/>
      <c r="V1126" s="47"/>
      <c r="W1126" s="45"/>
      <c r="X1126" s="45" t="s">
        <v>37</v>
      </c>
      <c r="Y1126" s="46"/>
      <c r="Z1126" s="47"/>
      <c r="AA1126" s="45"/>
      <c r="AB1126" s="45" t="s">
        <v>37</v>
      </c>
      <c r="AC1126" s="46"/>
      <c r="AD1126" s="48"/>
      <c r="AE1126" s="181"/>
      <c r="AF1126" s="181"/>
      <c r="AG1126" s="181"/>
      <c r="AH1126" s="181"/>
      <c r="AI1126" s="181"/>
      <c r="AJ1126" s="181"/>
      <c r="AK1126" s="181"/>
      <c r="AL1126" s="181"/>
      <c r="AM1126" s="48"/>
      <c r="AN1126" s="53">
        <f>A1104</f>
        <v>46353</v>
      </c>
      <c r="AO1126" s="54" t="str">
        <f>G1105</f>
        <v>Consultorio N° 2</v>
      </c>
      <c r="AP1126" s="55">
        <f t="shared" ref="AP1126:AQ1126" si="767">G1134</f>
        <v>0</v>
      </c>
      <c r="AQ1126" s="55">
        <f t="shared" si="767"/>
        <v>0</v>
      </c>
      <c r="AR1126" s="55">
        <f>Y1134</f>
        <v>0</v>
      </c>
      <c r="AS1126" s="55">
        <f>W1134</f>
        <v>0</v>
      </c>
      <c r="AT1126" s="55">
        <f>W1135</f>
        <v>0</v>
      </c>
      <c r="AU1126" s="55">
        <f>Y1135</f>
        <v>0</v>
      </c>
      <c r="AV1126" s="55">
        <f>W1136</f>
        <v>0</v>
      </c>
      <c r="AW1126" s="55">
        <f>Y1136</f>
        <v>0</v>
      </c>
      <c r="AX1126" s="55">
        <f>Y1137</f>
        <v>0</v>
      </c>
      <c r="AY1126" s="55">
        <f>J1137</f>
        <v>0</v>
      </c>
      <c r="AZ1126" s="56"/>
      <c r="BA1126" s="56"/>
      <c r="BB1126" s="56"/>
      <c r="BC1126" s="56"/>
      <c r="BD1126" s="56"/>
      <c r="BE1126" s="56"/>
      <c r="BF1126" s="56"/>
      <c r="BG1126" s="56"/>
      <c r="BH1126" s="56"/>
      <c r="BI1126" s="56"/>
      <c r="BJ1126" s="56"/>
      <c r="BK1126" s="56"/>
      <c r="BL1126" s="56"/>
      <c r="BM1126" s="56"/>
      <c r="BN1126" s="56"/>
    </row>
    <row r="1127" spans="1:66" ht="11.25" customHeight="1">
      <c r="A1127" s="220"/>
      <c r="B1127" s="38"/>
      <c r="C1127" s="205"/>
      <c r="D1127" s="208"/>
      <c r="E1127" s="57" t="s">
        <v>42</v>
      </c>
      <c r="F1127" s="58" t="str">
        <f>IF(D1126&lt;&gt;"", VLOOKUP(D1126,'Base de Datos'!$A$2:$D1268,3,FALSE()),"")</f>
        <v/>
      </c>
      <c r="G1127" s="205"/>
      <c r="H1127" s="208"/>
      <c r="I1127" s="57" t="s">
        <v>42</v>
      </c>
      <c r="J1127" s="58" t="str">
        <f>IF(H1126&lt;&gt;"", VLOOKUP(H1126,'Base de Datos'!$A$2:$D1268,3,FALSE()),"")</f>
        <v/>
      </c>
      <c r="K1127" s="205"/>
      <c r="L1127" s="208"/>
      <c r="M1127" s="57" t="s">
        <v>42</v>
      </c>
      <c r="N1127" s="58" t="str">
        <f>IF(L1126&lt;&gt;"", VLOOKUP(L1126,'Base de Datos'!$A$2:$D1268,3,FALSE()),"")</f>
        <v/>
      </c>
      <c r="O1127" s="43"/>
      <c r="P1127" s="1"/>
      <c r="Q1127" s="1"/>
      <c r="R1127" s="15"/>
      <c r="S1127" s="229"/>
      <c r="T1127" s="230"/>
      <c r="U1127" s="59"/>
      <c r="V1127" s="47"/>
      <c r="W1127" s="229"/>
      <c r="X1127" s="230"/>
      <c r="Y1127" s="59"/>
      <c r="Z1127" s="47"/>
      <c r="AA1127" s="229"/>
      <c r="AB1127" s="230"/>
      <c r="AC1127" s="59"/>
      <c r="AD1127" s="48"/>
      <c r="AE1127" s="181"/>
      <c r="AF1127" s="181"/>
      <c r="AG1127" s="181"/>
      <c r="AH1127" s="181"/>
      <c r="AI1127" s="181"/>
      <c r="AJ1127" s="181"/>
      <c r="AK1127" s="181"/>
      <c r="AL1127" s="181"/>
      <c r="AM1127" s="48"/>
      <c r="AN1127" s="53">
        <f>A1104</f>
        <v>46353</v>
      </c>
      <c r="AO1127" s="54" t="str">
        <f>G1105</f>
        <v>Consultorio N° 2</v>
      </c>
      <c r="AP1127" s="55">
        <f t="shared" ref="AP1127:AQ1127" si="768">G1138</f>
        <v>0</v>
      </c>
      <c r="AQ1127" s="55">
        <f t="shared" si="768"/>
        <v>0</v>
      </c>
      <c r="AR1127" s="55">
        <f>Y1138</f>
        <v>0</v>
      </c>
      <c r="AS1127" s="55">
        <f>W1138</f>
        <v>0</v>
      </c>
      <c r="AT1127" s="55">
        <f>W1139</f>
        <v>0</v>
      </c>
      <c r="AU1127" s="55">
        <f>Y1139</f>
        <v>0</v>
      </c>
      <c r="AV1127" s="55">
        <f>W1140</f>
        <v>0</v>
      </c>
      <c r="AW1127" s="55">
        <f>Y1140</f>
        <v>0</v>
      </c>
      <c r="AX1127" s="55">
        <f>Y1141</f>
        <v>0</v>
      </c>
      <c r="AY1127" s="55">
        <f>J1141</f>
        <v>0</v>
      </c>
      <c r="AZ1127" s="56"/>
      <c r="BA1127" s="56"/>
      <c r="BB1127" s="56"/>
      <c r="BC1127" s="56"/>
      <c r="BD1127" s="56"/>
      <c r="BE1127" s="56"/>
      <c r="BF1127" s="56"/>
      <c r="BG1127" s="56"/>
      <c r="BH1127" s="56"/>
      <c r="BI1127" s="56"/>
      <c r="BJ1127" s="56"/>
      <c r="BK1127" s="56"/>
      <c r="BL1127" s="56"/>
      <c r="BM1127" s="56"/>
      <c r="BN1127" s="56"/>
    </row>
    <row r="1128" spans="1:66" ht="11.25" customHeight="1">
      <c r="A1128" s="220"/>
      <c r="B1128" s="38"/>
      <c r="C1128" s="205"/>
      <c r="D1128" s="208"/>
      <c r="E1128" s="57" t="s">
        <v>44</v>
      </c>
      <c r="F1128" s="58" t="str">
        <f>IF(D1126&lt;&gt;"", VLOOKUP(D1126,'Base de Datos'!$A$2:$D1268,4,FALSE()),"")</f>
        <v/>
      </c>
      <c r="G1128" s="205"/>
      <c r="H1128" s="208"/>
      <c r="I1128" s="57" t="s">
        <v>44</v>
      </c>
      <c r="J1128" s="58" t="str">
        <f>IF(H1126&lt;&gt;"", VLOOKUP(H1126,'Base de Datos'!$A$2:$D1268,4,FALSE()),"")</f>
        <v/>
      </c>
      <c r="K1128" s="205"/>
      <c r="L1128" s="208"/>
      <c r="M1128" s="57" t="s">
        <v>44</v>
      </c>
      <c r="N1128" s="58" t="str">
        <f>IF(L1126&lt;&gt;"", VLOOKUP(L1126,'Base de Datos'!$A$2:$D1268,4,FALSE()),"")</f>
        <v/>
      </c>
      <c r="O1128" s="1"/>
      <c r="P1128" s="1"/>
      <c r="Q1128" s="1"/>
      <c r="R1128" s="15"/>
      <c r="S1128" s="229"/>
      <c r="T1128" s="230"/>
      <c r="U1128" s="59"/>
      <c r="V1128" s="47"/>
      <c r="W1128" s="229"/>
      <c r="X1128" s="230"/>
      <c r="Y1128" s="59"/>
      <c r="Z1128" s="47"/>
      <c r="AA1128" s="229"/>
      <c r="AB1128" s="230"/>
      <c r="AC1128" s="59"/>
      <c r="AD1128" s="48"/>
      <c r="AE1128" s="181"/>
      <c r="AF1128" s="181"/>
      <c r="AG1128" s="181"/>
      <c r="AH1128" s="181"/>
      <c r="AI1128" s="181"/>
      <c r="AJ1128" s="181"/>
      <c r="AK1128" s="181"/>
      <c r="AL1128" s="181"/>
      <c r="AM1128" s="48"/>
      <c r="AN1128" s="53">
        <f>A1104</f>
        <v>46353</v>
      </c>
      <c r="AO1128" s="54" t="str">
        <f>G1105</f>
        <v>Consultorio N° 2</v>
      </c>
      <c r="AP1128" s="55">
        <f t="shared" ref="AP1128:AQ1128" si="769">G1142</f>
        <v>0</v>
      </c>
      <c r="AQ1128" s="55">
        <f t="shared" si="769"/>
        <v>0</v>
      </c>
      <c r="AR1128" s="55">
        <f>Y1142</f>
        <v>0</v>
      </c>
      <c r="AS1128" s="55">
        <f>W1142</f>
        <v>0</v>
      </c>
      <c r="AT1128" s="55">
        <f>W1143</f>
        <v>0</v>
      </c>
      <c r="AU1128" s="55">
        <f>Y1143</f>
        <v>0</v>
      </c>
      <c r="AV1128" s="55">
        <f>W1144</f>
        <v>0</v>
      </c>
      <c r="AW1128" s="55">
        <f>Y1144</f>
        <v>0</v>
      </c>
      <c r="AX1128" s="55">
        <f>Y1145</f>
        <v>0</v>
      </c>
      <c r="AY1128" s="55">
        <f>J1145</f>
        <v>0</v>
      </c>
      <c r="AZ1128" s="56"/>
      <c r="BA1128" s="56"/>
      <c r="BB1128" s="56"/>
      <c r="BC1128" s="56"/>
      <c r="BD1128" s="56"/>
      <c r="BE1128" s="56"/>
      <c r="BF1128" s="56"/>
      <c r="BG1128" s="56"/>
      <c r="BH1128" s="56"/>
      <c r="BI1128" s="56"/>
      <c r="BJ1128" s="56"/>
      <c r="BK1128" s="56"/>
      <c r="BL1128" s="56"/>
      <c r="BM1128" s="56"/>
      <c r="BN1128" s="56"/>
    </row>
    <row r="1129" spans="1:66" ht="11.25" customHeight="1">
      <c r="A1129" s="221"/>
      <c r="B1129" s="38"/>
      <c r="C1129" s="206"/>
      <c r="D1129" s="209"/>
      <c r="E1129" s="85" t="s">
        <v>46</v>
      </c>
      <c r="F1129" s="86"/>
      <c r="G1129" s="206"/>
      <c r="H1129" s="209"/>
      <c r="I1129" s="85" t="s">
        <v>46</v>
      </c>
      <c r="J1129" s="108"/>
      <c r="K1129" s="206"/>
      <c r="L1129" s="209"/>
      <c r="M1129" s="85" t="s">
        <v>46</v>
      </c>
      <c r="N1129" s="108"/>
      <c r="O1129" s="43"/>
      <c r="P1129" s="1"/>
      <c r="Q1129" s="1"/>
      <c r="R1129" s="15"/>
      <c r="S1129" s="227" t="str">
        <f>IF(OR(S1126="Empleado",S1126="Familiar"),"Nombre del Empleado","N° Factura")</f>
        <v>N° Factura</v>
      </c>
      <c r="T1129" s="228"/>
      <c r="U1129" s="89"/>
      <c r="V1129" s="47"/>
      <c r="W1129" s="227" t="str">
        <f>IF(OR(W1126="Empleado",W1126="Familiar"),"Nombre del Empleado","N° Factura")</f>
        <v>N° Factura</v>
      </c>
      <c r="X1129" s="228"/>
      <c r="Y1129" s="89"/>
      <c r="Z1129" s="47"/>
      <c r="AA1129" s="227" t="str">
        <f>IF(OR(AA1126="Empleado",AA1126="Familiar"),"Nombre del Empleado","N° Factura")</f>
        <v>N° Factura</v>
      </c>
      <c r="AB1129" s="228"/>
      <c r="AC1129" s="89"/>
      <c r="AD1129" s="48"/>
      <c r="AE1129" s="181"/>
      <c r="AF1129" s="181"/>
      <c r="AG1129" s="181"/>
      <c r="AH1129" s="181"/>
      <c r="AI1129" s="181"/>
      <c r="AJ1129" s="181"/>
      <c r="AK1129" s="181"/>
      <c r="AL1129" s="181"/>
      <c r="AM1129" s="48"/>
      <c r="AN1129" s="53">
        <f>A1104</f>
        <v>46353</v>
      </c>
      <c r="AO1129" s="54" t="str">
        <f>K1105</f>
        <v>Consultorio N° 3</v>
      </c>
      <c r="AP1129" s="55">
        <f t="shared" ref="AP1129:AQ1129" si="770">K1106</f>
        <v>0</v>
      </c>
      <c r="AQ1129" s="55">
        <f t="shared" si="770"/>
        <v>0</v>
      </c>
      <c r="AR1129" s="55">
        <f>AC1106</f>
        <v>0</v>
      </c>
      <c r="AS1129" s="55">
        <f>AA1106</f>
        <v>0</v>
      </c>
      <c r="AT1129" s="55">
        <f>AA1107</f>
        <v>0</v>
      </c>
      <c r="AU1129" s="55">
        <f>AC1107</f>
        <v>0</v>
      </c>
      <c r="AV1129" s="55">
        <f>AA1108</f>
        <v>0</v>
      </c>
      <c r="AW1129" s="55">
        <f>AC1108</f>
        <v>0</v>
      </c>
      <c r="AX1129" s="55">
        <f>AC1109</f>
        <v>0</v>
      </c>
      <c r="AY1129" s="55">
        <f>N1109</f>
        <v>0</v>
      </c>
      <c r="AZ1129" s="56"/>
      <c r="BA1129" s="56"/>
      <c r="BB1129" s="56"/>
      <c r="BC1129" s="56"/>
      <c r="BD1129" s="56"/>
      <c r="BE1129" s="56"/>
      <c r="BF1129" s="56"/>
      <c r="BG1129" s="56"/>
      <c r="BH1129" s="56"/>
      <c r="BI1129" s="56"/>
      <c r="BJ1129" s="56"/>
      <c r="BK1129" s="56"/>
      <c r="BL1129" s="56"/>
      <c r="BM1129" s="56"/>
      <c r="BN1129" s="56"/>
    </row>
    <row r="1130" spans="1:66" ht="11.25" customHeight="1">
      <c r="A1130" s="222">
        <f>A1126+$Q$13/1440</f>
        <v>0.58333333333333326</v>
      </c>
      <c r="B1130" s="38"/>
      <c r="C1130" s="204"/>
      <c r="D1130" s="207"/>
      <c r="E1130" s="40" t="s">
        <v>36</v>
      </c>
      <c r="F1130" s="42" t="str">
        <f>IF(D1130&lt;&gt;"", VLOOKUP(D1130,'Base de Datos'!$A$2:$D1268,2,FALSE()),"")</f>
        <v/>
      </c>
      <c r="G1130" s="204"/>
      <c r="H1130" s="216"/>
      <c r="I1130" s="40" t="s">
        <v>36</v>
      </c>
      <c r="J1130" s="42" t="str">
        <f>IF(H1130&lt;&gt;"", VLOOKUP(H1130,'Base de Datos'!$A$2:$D1268,2,FALSE()),"")</f>
        <v/>
      </c>
      <c r="K1130" s="204"/>
      <c r="L1130" s="216"/>
      <c r="M1130" s="40" t="s">
        <v>36</v>
      </c>
      <c r="N1130" s="42" t="str">
        <f>IF(L1130&lt;&gt;"", VLOOKUP(L1130,'Base de Datos'!$A$2:$D1268,2,FALSE()),"")</f>
        <v/>
      </c>
      <c r="O1130" s="43"/>
      <c r="P1130" s="151"/>
      <c r="Q1130" s="1"/>
      <c r="R1130" s="15"/>
      <c r="S1130" s="45"/>
      <c r="T1130" s="45" t="s">
        <v>37</v>
      </c>
      <c r="U1130" s="46"/>
      <c r="V1130" s="47"/>
      <c r="W1130" s="45"/>
      <c r="X1130" s="45" t="s">
        <v>37</v>
      </c>
      <c r="Y1130" s="46"/>
      <c r="Z1130" s="47"/>
      <c r="AA1130" s="45"/>
      <c r="AB1130" s="45" t="s">
        <v>37</v>
      </c>
      <c r="AC1130" s="46"/>
      <c r="AD1130" s="48"/>
      <c r="AE1130" s="181"/>
      <c r="AF1130" s="181"/>
      <c r="AG1130" s="181"/>
      <c r="AH1130" s="181"/>
      <c r="AI1130" s="181"/>
      <c r="AJ1130" s="181"/>
      <c r="AK1130" s="181"/>
      <c r="AL1130" s="181"/>
      <c r="AM1130" s="48"/>
      <c r="AN1130" s="53">
        <f>A1104</f>
        <v>46353</v>
      </c>
      <c r="AO1130" s="54" t="str">
        <f>K1105</f>
        <v>Consultorio N° 3</v>
      </c>
      <c r="AP1130" s="55">
        <f t="shared" ref="AP1130:AQ1130" si="771">K1110</f>
        <v>0</v>
      </c>
      <c r="AQ1130" s="55">
        <f t="shared" si="771"/>
        <v>0</v>
      </c>
      <c r="AR1130" s="55">
        <f>AC1110</f>
        <v>0</v>
      </c>
      <c r="AS1130" s="55">
        <f>AA1110</f>
        <v>0</v>
      </c>
      <c r="AT1130" s="55">
        <f>AA1111</f>
        <v>0</v>
      </c>
      <c r="AU1130" s="55">
        <f>AC1111</f>
        <v>0</v>
      </c>
      <c r="AV1130" s="55">
        <f>AA1112</f>
        <v>0</v>
      </c>
      <c r="AW1130" s="55">
        <f>AC1112</f>
        <v>0</v>
      </c>
      <c r="AX1130" s="55">
        <f>AC1113</f>
        <v>0</v>
      </c>
      <c r="AY1130" s="55">
        <f>N1113</f>
        <v>0</v>
      </c>
      <c r="AZ1130" s="56"/>
      <c r="BA1130" s="56"/>
      <c r="BB1130" s="56"/>
      <c r="BC1130" s="56"/>
      <c r="BD1130" s="56"/>
      <c r="BE1130" s="56"/>
      <c r="BF1130" s="56"/>
      <c r="BG1130" s="56"/>
      <c r="BH1130" s="56"/>
      <c r="BI1130" s="56"/>
      <c r="BJ1130" s="56"/>
      <c r="BK1130" s="56"/>
      <c r="BL1130" s="56"/>
      <c r="BM1130" s="56"/>
      <c r="BN1130" s="56"/>
    </row>
    <row r="1131" spans="1:66" ht="11.25" customHeight="1">
      <c r="A1131" s="220"/>
      <c r="B1131" s="38"/>
      <c r="C1131" s="205"/>
      <c r="D1131" s="208"/>
      <c r="E1131" s="57" t="s">
        <v>42</v>
      </c>
      <c r="F1131" s="58" t="str">
        <f>IF(D1130&lt;&gt;"", VLOOKUP(D1130,'Base de Datos'!$A$2:$D1268,3,FALSE()),"")</f>
        <v/>
      </c>
      <c r="G1131" s="205"/>
      <c r="H1131" s="208"/>
      <c r="I1131" s="57" t="s">
        <v>42</v>
      </c>
      <c r="J1131" s="58" t="str">
        <f>IF(H1130&lt;&gt;"", VLOOKUP(H1130,'Base de Datos'!$A$2:$D1268,3,FALSE()),"")</f>
        <v/>
      </c>
      <c r="K1131" s="205"/>
      <c r="L1131" s="208"/>
      <c r="M1131" s="57" t="s">
        <v>42</v>
      </c>
      <c r="N1131" s="58" t="str">
        <f>IF(L1130&lt;&gt;"", VLOOKUP(L1130,'Base de Datos'!$A$2:$D1268,3,FALSE()),"")</f>
        <v/>
      </c>
      <c r="O1131" s="43"/>
      <c r="P1131" s="151"/>
      <c r="Q1131" s="152"/>
      <c r="R1131" s="15"/>
      <c r="S1131" s="229"/>
      <c r="T1131" s="230"/>
      <c r="U1131" s="59"/>
      <c r="V1131" s="47"/>
      <c r="W1131" s="229"/>
      <c r="X1131" s="230"/>
      <c r="Y1131" s="59"/>
      <c r="Z1131" s="47"/>
      <c r="AA1131" s="229"/>
      <c r="AB1131" s="230"/>
      <c r="AC1131" s="59"/>
      <c r="AD1131" s="48"/>
      <c r="AE1131" s="181"/>
      <c r="AF1131" s="181"/>
      <c r="AG1131" s="181"/>
      <c r="AH1131" s="181"/>
      <c r="AI1131" s="181"/>
      <c r="AJ1131" s="181"/>
      <c r="AK1131" s="181"/>
      <c r="AL1131" s="181"/>
      <c r="AM1131" s="48"/>
      <c r="AN1131" s="53">
        <f>A1104</f>
        <v>46353</v>
      </c>
      <c r="AO1131" s="54" t="str">
        <f>K1105</f>
        <v>Consultorio N° 3</v>
      </c>
      <c r="AP1131" s="55">
        <f t="shared" ref="AP1131:AQ1131" si="772">K1114</f>
        <v>0</v>
      </c>
      <c r="AQ1131" s="55">
        <f t="shared" si="772"/>
        <v>0</v>
      </c>
      <c r="AR1131" s="55">
        <f>AC1114</f>
        <v>0</v>
      </c>
      <c r="AS1131" s="55">
        <f>AA1114</f>
        <v>0</v>
      </c>
      <c r="AT1131" s="55">
        <f>AA1115</f>
        <v>0</v>
      </c>
      <c r="AU1131" s="55">
        <f>AC1115</f>
        <v>0</v>
      </c>
      <c r="AV1131" s="55">
        <f>AA1116</f>
        <v>0</v>
      </c>
      <c r="AW1131" s="55">
        <f>AC1116</f>
        <v>0</v>
      </c>
      <c r="AX1131" s="55">
        <f>AC1117</f>
        <v>0</v>
      </c>
      <c r="AY1131" s="55">
        <f>N1117</f>
        <v>0</v>
      </c>
      <c r="AZ1131" s="56"/>
      <c r="BA1131" s="56"/>
      <c r="BB1131" s="56"/>
      <c r="BC1131" s="56"/>
      <c r="BD1131" s="56"/>
      <c r="BE1131" s="56"/>
      <c r="BF1131" s="56"/>
      <c r="BG1131" s="56"/>
      <c r="BH1131" s="56"/>
      <c r="BI1131" s="56"/>
      <c r="BJ1131" s="56"/>
      <c r="BK1131" s="56"/>
      <c r="BL1131" s="56"/>
      <c r="BM1131" s="56"/>
      <c r="BN1131" s="56"/>
    </row>
    <row r="1132" spans="1:66" ht="11.25" customHeight="1">
      <c r="A1132" s="220"/>
      <c r="B1132" s="38"/>
      <c r="C1132" s="205"/>
      <c r="D1132" s="208"/>
      <c r="E1132" s="57" t="s">
        <v>44</v>
      </c>
      <c r="F1132" s="58" t="str">
        <f>IF(D1130&lt;&gt;"", VLOOKUP(D1130,'Base de Datos'!$A$2:$D1268,4,FALSE()),"")</f>
        <v/>
      </c>
      <c r="G1132" s="205"/>
      <c r="H1132" s="208"/>
      <c r="I1132" s="57" t="s">
        <v>44</v>
      </c>
      <c r="J1132" s="58" t="str">
        <f>IF(H1130&lt;&gt;"", VLOOKUP(H1130,'Base de Datos'!$A$2:$D1268,4,FALSE()),"")</f>
        <v/>
      </c>
      <c r="K1132" s="205"/>
      <c r="L1132" s="208"/>
      <c r="M1132" s="57" t="s">
        <v>44</v>
      </c>
      <c r="N1132" s="58" t="str">
        <f>IF(L1130&lt;&gt;"", VLOOKUP(L1130,'Base de Datos'!$A$2:$D1268,4,FALSE()),"")</f>
        <v/>
      </c>
      <c r="O1132" s="43"/>
      <c r="P1132" s="151"/>
      <c r="Q1132" s="152"/>
      <c r="R1132" s="15"/>
      <c r="S1132" s="229"/>
      <c r="T1132" s="230"/>
      <c r="U1132" s="59"/>
      <c r="V1132" s="47"/>
      <c r="W1132" s="229"/>
      <c r="X1132" s="230"/>
      <c r="Y1132" s="59"/>
      <c r="Z1132" s="47"/>
      <c r="AA1132" s="229"/>
      <c r="AB1132" s="230"/>
      <c r="AC1132" s="59"/>
      <c r="AD1132" s="48"/>
      <c r="AE1132" s="181"/>
      <c r="AF1132" s="181"/>
      <c r="AG1132" s="181"/>
      <c r="AH1132" s="181"/>
      <c r="AI1132" s="181"/>
      <c r="AJ1132" s="181"/>
      <c r="AK1132" s="181"/>
      <c r="AL1132" s="181"/>
      <c r="AM1132" s="48"/>
      <c r="AN1132" s="53">
        <f>A1104</f>
        <v>46353</v>
      </c>
      <c r="AO1132" s="54" t="str">
        <f>K1105</f>
        <v>Consultorio N° 3</v>
      </c>
      <c r="AP1132" s="55">
        <f t="shared" ref="AP1132:AQ1132" si="773">K1118</f>
        <v>0</v>
      </c>
      <c r="AQ1132" s="55">
        <f t="shared" si="773"/>
        <v>0</v>
      </c>
      <c r="AR1132" s="55">
        <f>AC1118</f>
        <v>0</v>
      </c>
      <c r="AS1132" s="55">
        <f>AA1118</f>
        <v>0</v>
      </c>
      <c r="AT1132" s="55">
        <f>AA1119</f>
        <v>0</v>
      </c>
      <c r="AU1132" s="55">
        <f>AC1119</f>
        <v>0</v>
      </c>
      <c r="AV1132" s="55">
        <f>AA1120</f>
        <v>0</v>
      </c>
      <c r="AW1132" s="55">
        <f>AC1120</f>
        <v>0</v>
      </c>
      <c r="AX1132" s="55">
        <f>AC1121</f>
        <v>0</v>
      </c>
      <c r="AY1132" s="55">
        <f>N1121</f>
        <v>0</v>
      </c>
      <c r="AZ1132" s="56"/>
      <c r="BA1132" s="56"/>
      <c r="BB1132" s="56"/>
      <c r="BC1132" s="56"/>
      <c r="BD1132" s="56"/>
      <c r="BE1132" s="56"/>
      <c r="BF1132" s="56"/>
      <c r="BG1132" s="56"/>
      <c r="BH1132" s="56"/>
      <c r="BI1132" s="56"/>
      <c r="BJ1132" s="56"/>
      <c r="BK1132" s="56"/>
      <c r="BL1132" s="56"/>
      <c r="BM1132" s="56"/>
      <c r="BN1132" s="56"/>
    </row>
    <row r="1133" spans="1:66" ht="11.25" customHeight="1">
      <c r="A1133" s="221"/>
      <c r="B1133" s="38"/>
      <c r="C1133" s="206"/>
      <c r="D1133" s="209"/>
      <c r="E1133" s="85" t="s">
        <v>46</v>
      </c>
      <c r="F1133" s="86"/>
      <c r="G1133" s="206"/>
      <c r="H1133" s="209"/>
      <c r="I1133" s="85" t="s">
        <v>46</v>
      </c>
      <c r="J1133" s="108"/>
      <c r="K1133" s="206"/>
      <c r="L1133" s="209"/>
      <c r="M1133" s="85" t="s">
        <v>46</v>
      </c>
      <c r="N1133" s="108"/>
      <c r="O1133" s="43"/>
      <c r="P1133" s="151"/>
      <c r="Q1133" s="1"/>
      <c r="R1133" s="15"/>
      <c r="S1133" s="227" t="str">
        <f>IF(OR(S1130="Empleado",S1130="Familiar"),"Nombre del Empleado","N° Factura")</f>
        <v>N° Factura</v>
      </c>
      <c r="T1133" s="228"/>
      <c r="U1133" s="89"/>
      <c r="V1133" s="47"/>
      <c r="W1133" s="227" t="str">
        <f>IF(OR(W1130="Empleado",W1130="Familiar"),"Nombre del Empleado","N° Factura")</f>
        <v>N° Factura</v>
      </c>
      <c r="X1133" s="228"/>
      <c r="Y1133" s="89"/>
      <c r="Z1133" s="47"/>
      <c r="AA1133" s="227" t="str">
        <f>IF(OR(AA1130="Empleado",AA1130="Familiar"),"Nombre del Empleado","N° Factura")</f>
        <v>N° Factura</v>
      </c>
      <c r="AB1133" s="228"/>
      <c r="AC1133" s="89"/>
      <c r="AD1133" s="48"/>
      <c r="AE1133" s="181"/>
      <c r="AF1133" s="181"/>
      <c r="AG1133" s="181"/>
      <c r="AH1133" s="181"/>
      <c r="AI1133" s="181"/>
      <c r="AJ1133" s="181"/>
      <c r="AK1133" s="181"/>
      <c r="AL1133" s="181"/>
      <c r="AM1133" s="48"/>
      <c r="AN1133" s="53">
        <f>A1104</f>
        <v>46353</v>
      </c>
      <c r="AO1133" s="54" t="str">
        <f>K1105</f>
        <v>Consultorio N° 3</v>
      </c>
      <c r="AP1133" s="55">
        <f t="shared" ref="AP1133:AQ1133" si="774">K1122</f>
        <v>0</v>
      </c>
      <c r="AQ1133" s="55">
        <f t="shared" si="774"/>
        <v>0</v>
      </c>
      <c r="AR1133" s="55">
        <f>AC1122</f>
        <v>0</v>
      </c>
      <c r="AS1133" s="55">
        <f>AA1122</f>
        <v>0</v>
      </c>
      <c r="AT1133" s="55">
        <f>AA1123</f>
        <v>0</v>
      </c>
      <c r="AU1133" s="55">
        <f>AC1123</f>
        <v>0</v>
      </c>
      <c r="AV1133" s="55">
        <f>AA1124</f>
        <v>0</v>
      </c>
      <c r="AW1133" s="55">
        <f>AC1124</f>
        <v>0</v>
      </c>
      <c r="AX1133" s="55">
        <f>AC1125</f>
        <v>0</v>
      </c>
      <c r="AY1133" s="55">
        <f>N1125</f>
        <v>0</v>
      </c>
      <c r="AZ1133" s="56"/>
      <c r="BA1133" s="56"/>
      <c r="BB1133" s="56"/>
      <c r="BC1133" s="56"/>
      <c r="BD1133" s="56"/>
      <c r="BE1133" s="56"/>
      <c r="BF1133" s="56"/>
      <c r="BG1133" s="56"/>
      <c r="BH1133" s="56"/>
      <c r="BI1133" s="56"/>
      <c r="BJ1133" s="56"/>
      <c r="BK1133" s="56"/>
      <c r="BL1133" s="56"/>
      <c r="BM1133" s="56"/>
      <c r="BN1133" s="56"/>
    </row>
    <row r="1134" spans="1:66" ht="11.25" customHeight="1">
      <c r="A1134" s="222">
        <f>A1130+$Q$13/1440</f>
        <v>0.62499999999999989</v>
      </c>
      <c r="B1134" s="38"/>
      <c r="C1134" s="204"/>
      <c r="D1134" s="207"/>
      <c r="E1134" s="40" t="s">
        <v>36</v>
      </c>
      <c r="F1134" s="42" t="str">
        <f>IF(D1134&lt;&gt;"", VLOOKUP(D1134,'Base de Datos'!$A$2:$D1268,2,FALSE()),"")</f>
        <v/>
      </c>
      <c r="G1134" s="204"/>
      <c r="H1134" s="216"/>
      <c r="I1134" s="40" t="s">
        <v>36</v>
      </c>
      <c r="J1134" s="42" t="str">
        <f>IF(H1134&lt;&gt;"", VLOOKUP(H1134,'Base de Datos'!$A$2:$D1268,2,FALSE()),"")</f>
        <v/>
      </c>
      <c r="K1134" s="204"/>
      <c r="L1134" s="216"/>
      <c r="M1134" s="40" t="s">
        <v>36</v>
      </c>
      <c r="N1134" s="42" t="str">
        <f>IF(L1134&lt;&gt;"", VLOOKUP(L1134,'Base de Datos'!$A$2:$D1268,2,FALSE()),"")</f>
        <v/>
      </c>
      <c r="O1134" s="43"/>
      <c r="P1134" s="153"/>
      <c r="Q1134" s="154"/>
      <c r="R1134" s="15"/>
      <c r="S1134" s="45"/>
      <c r="T1134" s="45" t="s">
        <v>37</v>
      </c>
      <c r="U1134" s="46"/>
      <c r="V1134" s="47"/>
      <c r="W1134" s="45"/>
      <c r="X1134" s="45" t="s">
        <v>37</v>
      </c>
      <c r="Y1134" s="46"/>
      <c r="Z1134" s="47"/>
      <c r="AA1134" s="45"/>
      <c r="AB1134" s="45" t="s">
        <v>37</v>
      </c>
      <c r="AC1134" s="46"/>
      <c r="AD1134" s="48"/>
      <c r="AE1134" s="181"/>
      <c r="AF1134" s="181"/>
      <c r="AG1134" s="181"/>
      <c r="AH1134" s="181"/>
      <c r="AI1134" s="181"/>
      <c r="AJ1134" s="181"/>
      <c r="AK1134" s="181"/>
      <c r="AL1134" s="181"/>
      <c r="AM1134" s="48"/>
      <c r="AN1134" s="53">
        <f>A1104</f>
        <v>46353</v>
      </c>
      <c r="AO1134" s="54" t="str">
        <f>K1105</f>
        <v>Consultorio N° 3</v>
      </c>
      <c r="AP1134" s="55">
        <f t="shared" ref="AP1134:AQ1134" si="775">K1126</f>
        <v>0</v>
      </c>
      <c r="AQ1134" s="55">
        <f t="shared" si="775"/>
        <v>0</v>
      </c>
      <c r="AR1134" s="55">
        <f>AC1126</f>
        <v>0</v>
      </c>
      <c r="AS1134" s="55">
        <f>AA1126</f>
        <v>0</v>
      </c>
      <c r="AT1134" s="55">
        <f>AA1127</f>
        <v>0</v>
      </c>
      <c r="AU1134" s="55">
        <f>AC1127</f>
        <v>0</v>
      </c>
      <c r="AV1134" s="55">
        <f>AA1128</f>
        <v>0</v>
      </c>
      <c r="AW1134" s="55">
        <f>AC1128</f>
        <v>0</v>
      </c>
      <c r="AX1134" s="55">
        <f>AC1129</f>
        <v>0</v>
      </c>
      <c r="AY1134" s="55">
        <f>N1129</f>
        <v>0</v>
      </c>
      <c r="AZ1134" s="56"/>
      <c r="BA1134" s="56"/>
      <c r="BB1134" s="56"/>
      <c r="BC1134" s="56"/>
      <c r="BD1134" s="56"/>
      <c r="BE1134" s="56"/>
      <c r="BF1134" s="56"/>
      <c r="BG1134" s="56"/>
      <c r="BH1134" s="56"/>
      <c r="BI1134" s="56"/>
      <c r="BJ1134" s="56"/>
      <c r="BK1134" s="56"/>
      <c r="BL1134" s="56"/>
      <c r="BM1134" s="56"/>
      <c r="BN1134" s="56"/>
    </row>
    <row r="1135" spans="1:66" ht="11.25" customHeight="1">
      <c r="A1135" s="220"/>
      <c r="B1135" s="38"/>
      <c r="C1135" s="205"/>
      <c r="D1135" s="208"/>
      <c r="E1135" s="57" t="s">
        <v>42</v>
      </c>
      <c r="F1135" s="58" t="str">
        <f>IF(D1134&lt;&gt;"", VLOOKUP(D1134,'Base de Datos'!$A$2:$D1268,3,FALSE()),"")</f>
        <v/>
      </c>
      <c r="G1135" s="205"/>
      <c r="H1135" s="208"/>
      <c r="I1135" s="57" t="s">
        <v>42</v>
      </c>
      <c r="J1135" s="58" t="str">
        <f>IF(H1134&lt;&gt;"", VLOOKUP(H1134,'Base de Datos'!$A$2:$D1268,3,FALSE()),"")</f>
        <v/>
      </c>
      <c r="K1135" s="205"/>
      <c r="L1135" s="208"/>
      <c r="M1135" s="57" t="s">
        <v>42</v>
      </c>
      <c r="N1135" s="58" t="str">
        <f>IF(L1134&lt;&gt;"", VLOOKUP(L1134,'Base de Datos'!$A$2:$D1268,3,FALSE()),"")</f>
        <v/>
      </c>
      <c r="O1135" s="43"/>
      <c r="P1135" s="153"/>
      <c r="Q1135" s="154"/>
      <c r="R1135" s="15"/>
      <c r="S1135" s="229"/>
      <c r="T1135" s="230"/>
      <c r="U1135" s="59"/>
      <c r="V1135" s="47"/>
      <c r="W1135" s="229"/>
      <c r="X1135" s="230"/>
      <c r="Y1135" s="59"/>
      <c r="Z1135" s="47"/>
      <c r="AA1135" s="229"/>
      <c r="AB1135" s="230"/>
      <c r="AC1135" s="59"/>
      <c r="AD1135" s="48"/>
      <c r="AE1135" s="181"/>
      <c r="AF1135" s="181"/>
      <c r="AG1135" s="181"/>
      <c r="AH1135" s="181"/>
      <c r="AI1135" s="181"/>
      <c r="AJ1135" s="181"/>
      <c r="AK1135" s="181"/>
      <c r="AL1135" s="181"/>
      <c r="AM1135" s="48"/>
      <c r="AN1135" s="53">
        <f>A1104</f>
        <v>46353</v>
      </c>
      <c r="AO1135" s="54" t="str">
        <f>K1105</f>
        <v>Consultorio N° 3</v>
      </c>
      <c r="AP1135" s="55">
        <f t="shared" ref="AP1135:AQ1135" si="776">K1130</f>
        <v>0</v>
      </c>
      <c r="AQ1135" s="55">
        <f t="shared" si="776"/>
        <v>0</v>
      </c>
      <c r="AR1135" s="55">
        <f>AC1130</f>
        <v>0</v>
      </c>
      <c r="AS1135" s="55">
        <f>AA1130</f>
        <v>0</v>
      </c>
      <c r="AT1135" s="55">
        <f>AA1131</f>
        <v>0</v>
      </c>
      <c r="AU1135" s="55">
        <f>AC1131</f>
        <v>0</v>
      </c>
      <c r="AV1135" s="55">
        <f>AA1132</f>
        <v>0</v>
      </c>
      <c r="AW1135" s="55">
        <f>AC1132</f>
        <v>0</v>
      </c>
      <c r="AX1135" s="55">
        <f>AC1133</f>
        <v>0</v>
      </c>
      <c r="AY1135" s="55">
        <f>N1133</f>
        <v>0</v>
      </c>
      <c r="AZ1135" s="56"/>
      <c r="BA1135" s="56"/>
      <c r="BB1135" s="56"/>
      <c r="BC1135" s="56"/>
      <c r="BD1135" s="56"/>
      <c r="BE1135" s="56"/>
      <c r="BF1135" s="56"/>
      <c r="BG1135" s="56"/>
      <c r="BH1135" s="56"/>
      <c r="BI1135" s="56"/>
      <c r="BJ1135" s="56"/>
      <c r="BK1135" s="56"/>
      <c r="BL1135" s="56"/>
      <c r="BM1135" s="56"/>
      <c r="BN1135" s="56"/>
    </row>
    <row r="1136" spans="1:66" ht="11.25" customHeight="1">
      <c r="A1136" s="220"/>
      <c r="B1136" s="38"/>
      <c r="C1136" s="205"/>
      <c r="D1136" s="208"/>
      <c r="E1136" s="57" t="s">
        <v>44</v>
      </c>
      <c r="F1136" s="58" t="str">
        <f>IF(D1134&lt;&gt;"", VLOOKUP(D1134,'Base de Datos'!$A$2:$D1268,4,FALSE()),"")</f>
        <v/>
      </c>
      <c r="G1136" s="205"/>
      <c r="H1136" s="208"/>
      <c r="I1136" s="57" t="s">
        <v>44</v>
      </c>
      <c r="J1136" s="58" t="str">
        <f>IF(H1134&lt;&gt;"", VLOOKUP(H1134,'Base de Datos'!$A$2:$D1268,4,FALSE()),"")</f>
        <v/>
      </c>
      <c r="K1136" s="205"/>
      <c r="L1136" s="208"/>
      <c r="M1136" s="57" t="s">
        <v>44</v>
      </c>
      <c r="N1136" s="58" t="str">
        <f>IF(L1134&lt;&gt;"", VLOOKUP(L1134,'Base de Datos'!$A$2:$D1268,4,FALSE()),"")</f>
        <v/>
      </c>
      <c r="O1136" s="43"/>
      <c r="P1136" s="153"/>
      <c r="Q1136" s="154"/>
      <c r="R1136" s="15"/>
      <c r="S1136" s="229"/>
      <c r="T1136" s="230"/>
      <c r="U1136" s="59"/>
      <c r="V1136" s="47"/>
      <c r="W1136" s="229"/>
      <c r="X1136" s="230"/>
      <c r="Y1136" s="59"/>
      <c r="Z1136" s="47"/>
      <c r="AA1136" s="229"/>
      <c r="AB1136" s="230"/>
      <c r="AC1136" s="59"/>
      <c r="AD1136" s="48"/>
      <c r="AE1136" s="181"/>
      <c r="AF1136" s="181"/>
      <c r="AG1136" s="181"/>
      <c r="AH1136" s="181"/>
      <c r="AI1136" s="181"/>
      <c r="AJ1136" s="181"/>
      <c r="AK1136" s="181"/>
      <c r="AL1136" s="181"/>
      <c r="AM1136" s="48"/>
      <c r="AN1136" s="53">
        <f>A1104</f>
        <v>46353</v>
      </c>
      <c r="AO1136" s="54" t="str">
        <f>K1105</f>
        <v>Consultorio N° 3</v>
      </c>
      <c r="AP1136" s="55">
        <f t="shared" ref="AP1136:AQ1136" si="777">K1134</f>
        <v>0</v>
      </c>
      <c r="AQ1136" s="55">
        <f t="shared" si="777"/>
        <v>0</v>
      </c>
      <c r="AR1136" s="55">
        <f>AC1134</f>
        <v>0</v>
      </c>
      <c r="AS1136" s="55">
        <f>AA1134</f>
        <v>0</v>
      </c>
      <c r="AT1136" s="55">
        <f>AA1135</f>
        <v>0</v>
      </c>
      <c r="AU1136" s="55">
        <f>AC1135</f>
        <v>0</v>
      </c>
      <c r="AV1136" s="55">
        <f>AA1136</f>
        <v>0</v>
      </c>
      <c r="AW1136" s="55">
        <f>AC1136</f>
        <v>0</v>
      </c>
      <c r="AX1136" s="55">
        <f>AC1137</f>
        <v>0</v>
      </c>
      <c r="AY1136" s="55">
        <f>N1137</f>
        <v>0</v>
      </c>
      <c r="AZ1136" s="56"/>
      <c r="BA1136" s="56"/>
      <c r="BB1136" s="56"/>
      <c r="BC1136" s="56"/>
      <c r="BD1136" s="56"/>
      <c r="BE1136" s="56"/>
      <c r="BF1136" s="56"/>
      <c r="BG1136" s="56"/>
      <c r="BH1136" s="56"/>
      <c r="BI1136" s="56"/>
      <c r="BJ1136" s="56"/>
      <c r="BK1136" s="56"/>
      <c r="BL1136" s="56"/>
      <c r="BM1136" s="56"/>
      <c r="BN1136" s="56"/>
    </row>
    <row r="1137" spans="1:66" ht="11.25" customHeight="1">
      <c r="A1137" s="221"/>
      <c r="B1137" s="38"/>
      <c r="C1137" s="206"/>
      <c r="D1137" s="209"/>
      <c r="E1137" s="85" t="s">
        <v>46</v>
      </c>
      <c r="F1137" s="86"/>
      <c r="G1137" s="206"/>
      <c r="H1137" s="209"/>
      <c r="I1137" s="85" t="s">
        <v>46</v>
      </c>
      <c r="J1137" s="108"/>
      <c r="K1137" s="206"/>
      <c r="L1137" s="209"/>
      <c r="M1137" s="85" t="s">
        <v>46</v>
      </c>
      <c r="N1137" s="108"/>
      <c r="O1137" s="43"/>
      <c r="P1137" s="153"/>
      <c r="Q1137" s="154"/>
      <c r="R1137" s="15"/>
      <c r="S1137" s="227" t="str">
        <f>IF(OR(S1134="Empleado",S1134="Familiar"),"Nombre del Empleado","N° Factura")</f>
        <v>N° Factura</v>
      </c>
      <c r="T1137" s="228"/>
      <c r="U1137" s="89"/>
      <c r="V1137" s="47"/>
      <c r="W1137" s="227" t="str">
        <f>IF(OR(W1134="Empleado",W1134="Familiar"),"Nombre del Empleado","N° Factura")</f>
        <v>N° Factura</v>
      </c>
      <c r="X1137" s="228"/>
      <c r="Y1137" s="89"/>
      <c r="Z1137" s="47"/>
      <c r="AA1137" s="227" t="str">
        <f>IF(OR(AA1134="Empleado",AA1134="Familiar"),"Nombre del Empleado","N° Factura")</f>
        <v>N° Factura</v>
      </c>
      <c r="AB1137" s="228"/>
      <c r="AC1137" s="89"/>
      <c r="AD1137" s="48"/>
      <c r="AE1137" s="181"/>
      <c r="AF1137" s="181"/>
      <c r="AG1137" s="181"/>
      <c r="AH1137" s="181"/>
      <c r="AI1137" s="181"/>
      <c r="AJ1137" s="181"/>
      <c r="AK1137" s="181"/>
      <c r="AL1137" s="181"/>
      <c r="AM1137" s="48"/>
      <c r="AN1137" s="53">
        <f>A1104</f>
        <v>46353</v>
      </c>
      <c r="AO1137" s="54" t="str">
        <f>K1105</f>
        <v>Consultorio N° 3</v>
      </c>
      <c r="AP1137" s="55">
        <f t="shared" ref="AP1137:AQ1137" si="778">K1138</f>
        <v>0</v>
      </c>
      <c r="AQ1137" s="55">
        <f t="shared" si="778"/>
        <v>0</v>
      </c>
      <c r="AR1137" s="55">
        <f>AC1138</f>
        <v>0</v>
      </c>
      <c r="AS1137" s="55">
        <f>AA1138</f>
        <v>0</v>
      </c>
      <c r="AT1137" s="55">
        <f>AA1139</f>
        <v>0</v>
      </c>
      <c r="AU1137" s="55">
        <f>AC1139</f>
        <v>0</v>
      </c>
      <c r="AV1137" s="55">
        <f>AA1140</f>
        <v>0</v>
      </c>
      <c r="AW1137" s="55">
        <f>AC1140</f>
        <v>0</v>
      </c>
      <c r="AX1137" s="55">
        <f>AC1141</f>
        <v>0</v>
      </c>
      <c r="AY1137" s="55">
        <f>N1141</f>
        <v>0</v>
      </c>
      <c r="AZ1137" s="56"/>
      <c r="BA1137" s="56"/>
      <c r="BB1137" s="56"/>
      <c r="BC1137" s="56"/>
      <c r="BD1137" s="56"/>
      <c r="BE1137" s="56"/>
      <c r="BF1137" s="56"/>
      <c r="BG1137" s="56"/>
      <c r="BH1137" s="56"/>
      <c r="BI1137" s="56"/>
      <c r="BJ1137" s="56"/>
      <c r="BK1137" s="56"/>
      <c r="BL1137" s="56"/>
      <c r="BM1137" s="56"/>
      <c r="BN1137" s="56"/>
    </row>
    <row r="1138" spans="1:66" ht="11.25" customHeight="1">
      <c r="A1138" s="222">
        <f>A1134+$Q$13/1440</f>
        <v>0.66666666666666652</v>
      </c>
      <c r="B1138" s="38"/>
      <c r="C1138" s="204"/>
      <c r="D1138" s="207"/>
      <c r="E1138" s="40" t="s">
        <v>36</v>
      </c>
      <c r="F1138" s="42" t="str">
        <f>IF(D1138&lt;&gt;"", VLOOKUP(D1138,'Base de Datos'!$A$2:$D1268,2,FALSE()),"")</f>
        <v/>
      </c>
      <c r="G1138" s="204"/>
      <c r="H1138" s="216"/>
      <c r="I1138" s="40" t="s">
        <v>36</v>
      </c>
      <c r="J1138" s="42" t="str">
        <f>IF(H1138&lt;&gt;"", VLOOKUP(H1138,'Base de Datos'!$A$2:$D1268,2,FALSE()),"")</f>
        <v/>
      </c>
      <c r="K1138" s="204"/>
      <c r="L1138" s="216"/>
      <c r="M1138" s="40" t="s">
        <v>36</v>
      </c>
      <c r="N1138" s="42" t="str">
        <f>IF(L1138&lt;&gt;"", VLOOKUP(L1138,'Base de Datos'!$A$2:$D1268,2,FALSE()),"")</f>
        <v/>
      </c>
      <c r="O1138" s="43"/>
      <c r="P1138" s="3"/>
      <c r="Q1138" s="3"/>
      <c r="R1138" s="15"/>
      <c r="S1138" s="45"/>
      <c r="T1138" s="45" t="s">
        <v>37</v>
      </c>
      <c r="U1138" s="46"/>
      <c r="V1138" s="47"/>
      <c r="W1138" s="45"/>
      <c r="X1138" s="45" t="s">
        <v>37</v>
      </c>
      <c r="Y1138" s="46"/>
      <c r="Z1138" s="47"/>
      <c r="AA1138" s="45"/>
      <c r="AB1138" s="45" t="s">
        <v>37</v>
      </c>
      <c r="AC1138" s="46"/>
      <c r="AD1138" s="48"/>
      <c r="AE1138" s="181"/>
      <c r="AF1138" s="181"/>
      <c r="AG1138" s="181"/>
      <c r="AH1138" s="181"/>
      <c r="AI1138" s="181"/>
      <c r="AJ1138" s="181"/>
      <c r="AK1138" s="181"/>
      <c r="AL1138" s="181"/>
      <c r="AM1138" s="48"/>
      <c r="AN1138" s="53">
        <f>A1104</f>
        <v>46353</v>
      </c>
      <c r="AO1138" s="54" t="str">
        <f>K1105</f>
        <v>Consultorio N° 3</v>
      </c>
      <c r="AP1138" s="55">
        <f t="shared" ref="AP1138:AQ1138" si="779">K1142</f>
        <v>0</v>
      </c>
      <c r="AQ1138" s="55">
        <f t="shared" si="779"/>
        <v>0</v>
      </c>
      <c r="AR1138" s="55">
        <f>AC1142</f>
        <v>0</v>
      </c>
      <c r="AS1138" s="55">
        <f>AA1142</f>
        <v>0</v>
      </c>
      <c r="AT1138" s="55">
        <f>AA1143</f>
        <v>0</v>
      </c>
      <c r="AU1138" s="55">
        <f>AC1143</f>
        <v>0</v>
      </c>
      <c r="AV1138" s="55">
        <f>AA1144</f>
        <v>0</v>
      </c>
      <c r="AW1138" s="55">
        <f>AC1144</f>
        <v>0</v>
      </c>
      <c r="AX1138" s="55">
        <f>AC1145</f>
        <v>0</v>
      </c>
      <c r="AY1138" s="55">
        <f>N1145</f>
        <v>0</v>
      </c>
      <c r="AZ1138" s="56"/>
      <c r="BA1138" s="56"/>
      <c r="BB1138" s="56"/>
      <c r="BC1138" s="56"/>
      <c r="BD1138" s="56"/>
      <c r="BE1138" s="56"/>
      <c r="BF1138" s="56"/>
      <c r="BG1138" s="56"/>
      <c r="BH1138" s="56"/>
      <c r="BI1138" s="56"/>
      <c r="BJ1138" s="56"/>
      <c r="BK1138" s="56"/>
      <c r="BL1138" s="56"/>
      <c r="BM1138" s="56"/>
      <c r="BN1138" s="56"/>
    </row>
    <row r="1139" spans="1:66" ht="11.25" customHeight="1">
      <c r="A1139" s="220"/>
      <c r="B1139" s="38"/>
      <c r="C1139" s="205"/>
      <c r="D1139" s="208"/>
      <c r="E1139" s="57" t="s">
        <v>42</v>
      </c>
      <c r="F1139" s="58" t="str">
        <f>IF(D1138&lt;&gt;"", VLOOKUP(D1138,'Base de Datos'!$A$2:$D1268,3,FALSE()),"")</f>
        <v/>
      </c>
      <c r="G1139" s="205"/>
      <c r="H1139" s="208"/>
      <c r="I1139" s="57" t="s">
        <v>42</v>
      </c>
      <c r="J1139" s="58" t="str">
        <f>IF(H1138&lt;&gt;"", VLOOKUP(H1138,'Base de Datos'!$A$2:$D1268,3,FALSE()),"")</f>
        <v/>
      </c>
      <c r="K1139" s="205"/>
      <c r="L1139" s="208"/>
      <c r="M1139" s="57" t="s">
        <v>42</v>
      </c>
      <c r="N1139" s="58" t="str">
        <f>IF(L1138&lt;&gt;"", VLOOKUP(L1138,'Base de Datos'!$A$2:$D1268,3,FALSE()),"")</f>
        <v/>
      </c>
      <c r="O1139" s="43"/>
      <c r="P1139" s="3"/>
      <c r="Q1139" s="3"/>
      <c r="R1139" s="15"/>
      <c r="S1139" s="229"/>
      <c r="T1139" s="230"/>
      <c r="U1139" s="59"/>
      <c r="V1139" s="47"/>
      <c r="W1139" s="229"/>
      <c r="X1139" s="230"/>
      <c r="Y1139" s="59"/>
      <c r="Z1139" s="47"/>
      <c r="AA1139" s="229"/>
      <c r="AB1139" s="230"/>
      <c r="AC1139" s="59"/>
      <c r="AD1139" s="48"/>
      <c r="AE1139" s="235">
        <f>A1104</f>
        <v>46353</v>
      </c>
      <c r="AF1139" s="236"/>
      <c r="AG1139" s="236"/>
      <c r="AH1139" s="236"/>
      <c r="AI1139" s="236"/>
      <c r="AJ1139" s="236"/>
      <c r="AK1139" s="236"/>
      <c r="AL1139" s="237"/>
      <c r="AM1139" s="48"/>
      <c r="AN1139" s="155">
        <f>A1104</f>
        <v>46353</v>
      </c>
      <c r="AO1139" s="156" t="str">
        <f>K1105</f>
        <v>Consultorio N° 3</v>
      </c>
      <c r="AP1139" s="156">
        <f t="shared" ref="AP1139:AQ1139" si="780">K1146</f>
        <v>0</v>
      </c>
      <c r="AQ1139" s="156">
        <f t="shared" si="780"/>
        <v>0</v>
      </c>
      <c r="AR1139" s="156">
        <f>AC1146</f>
        <v>0</v>
      </c>
      <c r="AS1139" s="156">
        <f>AA1146</f>
        <v>0</v>
      </c>
      <c r="AT1139" s="156">
        <f>AA1147</f>
        <v>0</v>
      </c>
      <c r="AU1139" s="156">
        <f>AC1147</f>
        <v>0</v>
      </c>
      <c r="AV1139" s="156">
        <f>AA1148</f>
        <v>0</v>
      </c>
      <c r="AW1139" s="156">
        <f>AC1148</f>
        <v>0</v>
      </c>
      <c r="AX1139" s="156">
        <f>AC1149</f>
        <v>0</v>
      </c>
      <c r="AY1139" s="156">
        <f>N1149</f>
        <v>0</v>
      </c>
      <c r="AZ1139" s="48"/>
      <c r="BA1139" s="48"/>
      <c r="BB1139" s="48"/>
      <c r="BC1139" s="48"/>
      <c r="BD1139" s="48"/>
      <c r="BE1139" s="48"/>
      <c r="BF1139" s="48"/>
      <c r="BG1139" s="48"/>
      <c r="BH1139" s="48"/>
      <c r="BI1139" s="48"/>
      <c r="BJ1139" s="48"/>
      <c r="BK1139" s="48"/>
      <c r="BL1139" s="48"/>
      <c r="BM1139" s="48"/>
      <c r="BN1139" s="48"/>
    </row>
    <row r="1140" spans="1:66" ht="11.25" customHeight="1">
      <c r="A1140" s="220"/>
      <c r="B1140" s="38"/>
      <c r="C1140" s="205"/>
      <c r="D1140" s="208"/>
      <c r="E1140" s="57" t="s">
        <v>44</v>
      </c>
      <c r="F1140" s="58" t="str">
        <f>IF(D1138&lt;&gt;"", VLOOKUP(D1138,'Base de Datos'!$A$2:$D1268,4,FALSE()),"")</f>
        <v/>
      </c>
      <c r="G1140" s="205"/>
      <c r="H1140" s="208"/>
      <c r="I1140" s="57" t="s">
        <v>44</v>
      </c>
      <c r="J1140" s="58" t="str">
        <f>IF(H1138&lt;&gt;"", VLOOKUP(H1138,'Base de Datos'!$A$2:$D1268,4,FALSE()),"")</f>
        <v/>
      </c>
      <c r="K1140" s="205"/>
      <c r="L1140" s="208"/>
      <c r="M1140" s="57" t="s">
        <v>44</v>
      </c>
      <c r="N1140" s="58" t="str">
        <f>IF(L1138&lt;&gt;"", VLOOKUP(L1138,'Base de Datos'!$A$2:$D1268,4,FALSE()),"")</f>
        <v/>
      </c>
      <c r="O1140" s="43"/>
      <c r="P1140" s="3"/>
      <c r="Q1140" s="3"/>
      <c r="R1140" s="15"/>
      <c r="S1140" s="229"/>
      <c r="T1140" s="230"/>
      <c r="U1140" s="59"/>
      <c r="V1140" s="47"/>
      <c r="W1140" s="229"/>
      <c r="X1140" s="230"/>
      <c r="Y1140" s="59"/>
      <c r="Z1140" s="47"/>
      <c r="AA1140" s="229"/>
      <c r="AB1140" s="230"/>
      <c r="AC1140" s="59"/>
      <c r="AD1140" s="48"/>
      <c r="AE1140" s="238" t="s">
        <v>20</v>
      </c>
      <c r="AF1140" s="239"/>
      <c r="AG1140" s="157" t="s">
        <v>21</v>
      </c>
      <c r="AH1140" s="158" t="s">
        <v>22</v>
      </c>
      <c r="AI1140" s="159" t="s">
        <v>23</v>
      </c>
      <c r="AJ1140" s="159" t="s">
        <v>24</v>
      </c>
      <c r="AK1140" s="159" t="s">
        <v>25</v>
      </c>
      <c r="AL1140" s="160" t="s">
        <v>26</v>
      </c>
      <c r="AM1140" s="48"/>
      <c r="AN1140" s="155">
        <f>A1104</f>
        <v>46353</v>
      </c>
      <c r="AO1140" s="156" t="str">
        <f>K1105</f>
        <v>Consultorio N° 3</v>
      </c>
      <c r="AP1140" s="156">
        <f t="shared" ref="AP1140:AQ1140" si="781">K1150</f>
        <v>0</v>
      </c>
      <c r="AQ1140" s="156">
        <f t="shared" si="781"/>
        <v>0</v>
      </c>
      <c r="AR1140" s="156">
        <f>AC1150</f>
        <v>0</v>
      </c>
      <c r="AS1140" s="156">
        <f>AA1150</f>
        <v>0</v>
      </c>
      <c r="AT1140" s="156">
        <f>AA1151</f>
        <v>0</v>
      </c>
      <c r="AU1140" s="156">
        <f>AC1151</f>
        <v>0</v>
      </c>
      <c r="AV1140" s="156">
        <f>AA1152</f>
        <v>0</v>
      </c>
      <c r="AW1140" s="156">
        <f>AC1152</f>
        <v>0</v>
      </c>
      <c r="AX1140" s="156">
        <f>AC1153</f>
        <v>0</v>
      </c>
      <c r="AY1140" s="156">
        <f>N1153</f>
        <v>0</v>
      </c>
      <c r="AZ1140" s="48"/>
      <c r="BA1140" s="48"/>
      <c r="BB1140" s="48"/>
      <c r="BC1140" s="48"/>
      <c r="BD1140" s="48"/>
      <c r="BE1140" s="48"/>
      <c r="BF1140" s="48"/>
      <c r="BG1140" s="48"/>
      <c r="BH1140" s="48"/>
      <c r="BI1140" s="48"/>
      <c r="BJ1140" s="48"/>
      <c r="BK1140" s="48"/>
      <c r="BL1140" s="48"/>
      <c r="BM1140" s="48"/>
      <c r="BN1140" s="48"/>
    </row>
    <row r="1141" spans="1:66" ht="11.25" customHeight="1">
      <c r="A1141" s="221"/>
      <c r="B1141" s="38"/>
      <c r="C1141" s="206"/>
      <c r="D1141" s="209"/>
      <c r="E1141" s="85" t="s">
        <v>46</v>
      </c>
      <c r="F1141" s="86"/>
      <c r="G1141" s="206"/>
      <c r="H1141" s="209"/>
      <c r="I1141" s="85" t="s">
        <v>46</v>
      </c>
      <c r="J1141" s="108"/>
      <c r="K1141" s="206"/>
      <c r="L1141" s="209"/>
      <c r="M1141" s="85" t="s">
        <v>46</v>
      </c>
      <c r="N1141" s="108"/>
      <c r="O1141" s="43"/>
      <c r="P1141" s="3"/>
      <c r="Q1141" s="3"/>
      <c r="R1141" s="15"/>
      <c r="S1141" s="227" t="str">
        <f>IF(OR(S1138="Empleado",S1138="Familiar"),"Nombre del Empleado","N° Factura")</f>
        <v>N° Factura</v>
      </c>
      <c r="T1141" s="228"/>
      <c r="U1141" s="89"/>
      <c r="V1141" s="47"/>
      <c r="W1141" s="227" t="str">
        <f>IF(OR(W1138="Empleado",W1138="Familiar"),"Nombre del Empleado","N° Factura")</f>
        <v>N° Factura</v>
      </c>
      <c r="X1141" s="228"/>
      <c r="Y1141" s="89"/>
      <c r="Z1141" s="47"/>
      <c r="AA1141" s="227" t="str">
        <f>IF(OR(AA1138="Empleado",AA1138="Familiar"),"Nombre del Empleado","N° Factura")</f>
        <v>N° Factura</v>
      </c>
      <c r="AB1141" s="228"/>
      <c r="AC1141" s="89"/>
      <c r="AD1141" s="48"/>
      <c r="AE1141" s="240" t="s">
        <v>38</v>
      </c>
      <c r="AF1141" s="230"/>
      <c r="AG1141" s="161">
        <f t="array" aca="1" ref="AG1141" ca="1">COUNTIFS(AP1106:AP1146, "💲", AY1106:AY1146, INDIRECT("AE" &amp; ROW())) + COUNTIFS(AP1106:AP1146, "📦", AY1106:AY1146, INDIRECT("AE" &amp; ROW())) + COUNTIFS(AP1106:AP1146, "✅", AY1106:AY1146, INDIRECT("AE" &amp; ROW()))</f>
        <v>0</v>
      </c>
      <c r="AH1141" s="162">
        <f t="array" aca="1" ref="AH1141" ca="1">COUNTIFS(AP1106:AP1146, "💲", AY1106:AY1146, INDIRECT("AE" &amp; ROW())) + COUNTIFS(AP1106:AP1146, "📦", AY1106:AY1146, INDIRECT("AE" &amp; ROW()))</f>
        <v>0</v>
      </c>
      <c r="AI1141" s="139">
        <f t="array" aca="1" ref="AI1141" ca="1">SUMIFS(AR1106:AR1146, AY1106:AY1146, INDIRECT("AE" &amp; ROW()), AP1106:AP1146, "💲") + SUMIFS(AR1106:AR1146, AY1106:AY1146, INDIRECT("AE" &amp; ROW()), AP1106:AP1146, "📦")</f>
        <v>0</v>
      </c>
      <c r="AJ1141" s="139">
        <f t="array" aca="1" ref="AJ1141" ca="1">(
    SUMIFS(AR1106:AR1146, AY1106:AY1146, INDIRECT("AE" &amp; ROW()), AP1106:AP1146, "💲") +
    SUMIFS(AR1106:AR1146, AY1106:AY1146, INDIRECT("AE" &amp; ROW()), AP1106:AP1146, "📦")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
        SUMIFS(AR1106:AR1146, AY1106:AY1146, INDIRECT("AE" &amp; ROW()), AP1106:AP1146, "💲", AS1106:AS1146, "Familiar") +
        SUMIFS(AR1106:AR1146, AY1106:AY1146, INDIRECT("AE" &amp; ROW()), AP1106:AP1146, "📦", AS1106:AS1146, "Familiar")
    ) / 2
)  -
(
    (
        SUMIFS(AR1106:AR1146, AY1106:AY1146, INDIRECT("AE" &amp; ROW()), AP1106:AP1146, "💲", AS1106:AS1146, "Exonerado ADH") +
        SUMIFS(AR1106:AR1146, AY1106:AY1146, INDIRECT("AE" &amp; ROW()), AP1106:AP1146, "📦", AS1106:AS1146, "Exonerado ADH")
    ) / 2
)  -
(
    (
        SUMIFS(AR1106:AR1146, AY1106:AY1146, INDIRECT("AE" &amp; ROW()), AP1106:AP1146, "💲", AS1106:AS1146, "Exonerado Doctor") +
        SUMIFS(AR1106:AR1146, AY1106:AY1146, INDIRECT("AE" &amp; ROW()), AP1106:AP1146, "📦", AS1106:AS1146, "Exonerado Doctor")
    ) / 2
)</f>
        <v>0</v>
      </c>
      <c r="AK1141" s="139">
        <f t="array" aca="1" ref="AK1141" ca="1">(
    SUMIFS(AR1106:AR1146, AY1106:AY1146, INDIRECT("AE" &amp; ROW()), AP1106:AP1146, "💲") +
    SUMIFS(AR1106:AR1146, AY1106:AY1146, INDIRECT("AE" &amp; ROW()), AP1106:AP1146, "📦")
) -
(
    SUMIFS(AR1106:AR1146, AY1106:AY1146, INDIRECT("AE" &amp; ROW()), AP1106:AP1146, "💲", AS1106:AS1146, "Familiar") +
    SUMIFS(AR1106:AR1146, AY1106:AY1146, INDIRECT("AE" &amp; ROW()), AP1106:AP1146, "📦", AS1106:AS1146, "Familiar")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SUMIFS(AR1106:AR1146, AY1106:AY1146, INDIRECT("AE" &amp; ROW()), AP1106:AP1146, "💲", AS1106:AS1146, "Exonerado ADH") +
    SUMIFS(AR1106:AR1146, AY1106:AY1146, INDIRECT("AE" &amp; ROW()), AP1106:AP1146, "📦", AS1106:AS1146, "Exonerado ADH")
) -
(
    (
        SUMIFS(AR1106:AR1146, AY1106:AY1146, INDIRECT("AE" &amp; ROW()), AP1106:AP1146, "💲", AS1106:AS1146, "Exonerado Doctor") +
        SUMIFS(AR1106:AR1146, AY1106:AY1146, INDIRECT("AE" &amp; ROW()), AP1106:AP1146, "📦", AS1106:AS1146, "Exonerado Doctor")
    ) / 2
) -
(
    (
        SUMIFS(AR1106:AR1146, AY1106:AY1146, INDIRECT("AE" &amp; ROW()), AP1106:AP1146, "💲", AS1106:AS1146, "") +
        SUMIFS(AR1106:AR1146, AY1106:AY1146, INDIRECT("AE" &amp; ROW()), AP1106:AP1146, "📦", AS1106:AS1146, "")
    ) / 2
)</f>
        <v>0</v>
      </c>
      <c r="AL1141" s="140">
        <f t="array" aca="1" ref="AL1141" ca="1">(
    SUMIFS(AR1106:AR1146, AY1106:AY1146, INDIRECT("AE" &amp; ROW()), AP1106:AP1146, "💲") +
    SUMIFS(AR1106:AR1146, AY1106:AY1146, INDIRECT("AE" &amp; ROW()), AP1106:AP1146, "📦")
) -
(
    (
        SUMIFS(AR1106:AR1146, AY1106:AY1146, INDIRECT("AE" &amp; ROW()), AP1106:AP1146, "💲", AS1106:AS1146, "Familiar") +
        SUMIFS(AR1106:AR1146, AY1106:AY1146, INDIRECT("AE" &amp; ROW()), AP1106:AP1146, "📦", AS1106:AS1146, "Familiar")
    ) / 2
) -
(
    (
        SUMIFS(AR1106:AR1146, AY1106:AY1146, INDIRECT("AE" &amp; ROW()), AP1106:AP1146, "💲", AS1106:AS1146, "Participante") +
        SUMIFS(AR1106:AR1146, AY1106:AY1146, INDIRECT("AE" &amp; ROW()), AP1106:AP1146, "📦", AS1106:AS1146, "Participante")
    ) / 2
) -
(
    (
        SUMIFS(AR1106:AR1146, AY1106:AY1146, INDIRECT("AE" &amp; ROW()), AP1106:AP1146, "💲", AS1106:AS1146, "Empleado") +
        SUMIFS(AR1106:AR1146, AY1106:AY1146, INDIRECT("AE" &amp; ROW()), AP1106:AP1146, "📦", AS1106:AS1146, "Empleado")
    ) / 2
) -
(
    (
        SUMIFS(AR1106:AR1146, AY1106:AY1146, INDIRECT("AE" &amp; ROW()), AP1106:AP1146, "💲", AS1106:AS1146, "Exonerado ADH") +
        SUMIFS(AR1106:AR1146, AY1106:AY1146, INDIRECT("AE" &amp; ROW()), AP1106:AP1146, "📦", AS1106:AS1146, "Exonerado ADH")
    ) / 2
) -
(
    SUMIFS(AR1106:AR1146, AY1106:AY1146, INDIRECT("AE" &amp; ROW()), AP1106:AP1146, "💲", AS1106:AS1146, "Exonerado Doctor") +
    SUMIFS(AR1106:AR1146, AY1106:AY1146, INDIRECT("AE" &amp; ROW()), AP1106:AP1146, "📦", AS1106:AS1146, "Exonerado Doctor")
) -
(
    (
        SUMIFS(AR1106:AR1146, AY1106:AY1146, INDIRECT("AE" &amp; ROW()), AP1106:AP1146, "💲", AS1106:AS1146, "") +
        SUMIFS(AR1106:AR1146, AY1106:AY1146, INDIRECT("AE" &amp; ROW()), AP1106:AP1146, "📦", AS1106:AS1146, "")
    ) / 2
)</f>
        <v>0</v>
      </c>
      <c r="AM1141" s="48"/>
      <c r="AN1141" s="155">
        <f>A1104</f>
        <v>46353</v>
      </c>
      <c r="AO1141" s="156" t="str">
        <f>K1105</f>
        <v>Consultorio N° 3</v>
      </c>
      <c r="AP1141" s="156">
        <f t="shared" ref="AP1141:AQ1141" si="782">K1154</f>
        <v>0</v>
      </c>
      <c r="AQ1141" s="156">
        <f t="shared" si="782"/>
        <v>0</v>
      </c>
      <c r="AR1141" s="156">
        <f>AC1154</f>
        <v>0</v>
      </c>
      <c r="AS1141" s="156">
        <f>AA1154</f>
        <v>0</v>
      </c>
      <c r="AT1141" s="156">
        <f>AA1155</f>
        <v>0</v>
      </c>
      <c r="AU1141" s="156">
        <f>AC1155</f>
        <v>0</v>
      </c>
      <c r="AV1141" s="156">
        <f>AA1156</f>
        <v>0</v>
      </c>
      <c r="AW1141" s="156">
        <f>AC1156</f>
        <v>0</v>
      </c>
      <c r="AX1141" s="156">
        <f>AC1157</f>
        <v>0</v>
      </c>
      <c r="AY1141" s="156">
        <f>N1157</f>
        <v>0</v>
      </c>
      <c r="AZ1141" s="48"/>
      <c r="BA1141" s="48"/>
      <c r="BB1141" s="48"/>
      <c r="BC1141" s="48"/>
      <c r="BD1141" s="48"/>
      <c r="BE1141" s="48"/>
      <c r="BF1141" s="48"/>
      <c r="BG1141" s="48"/>
      <c r="BH1141" s="48"/>
      <c r="BI1141" s="48"/>
      <c r="BJ1141" s="48"/>
      <c r="BK1141" s="48"/>
      <c r="BL1141" s="48"/>
      <c r="BM1141" s="48"/>
      <c r="BN1141" s="48"/>
    </row>
    <row r="1142" spans="1:66" ht="11.25" customHeight="1">
      <c r="A1142" s="222">
        <f>A1138+$Q$13/1440</f>
        <v>0.70833333333333315</v>
      </c>
      <c r="B1142" s="38"/>
      <c r="C1142" s="204"/>
      <c r="D1142" s="207"/>
      <c r="E1142" s="40" t="s">
        <v>36</v>
      </c>
      <c r="F1142" s="42" t="str">
        <f>IF(D1142&lt;&gt;"", VLOOKUP(D1142,'Base de Datos'!$A$2:$D1268,2,FALSE()),"")</f>
        <v/>
      </c>
      <c r="G1142" s="204"/>
      <c r="H1142" s="216"/>
      <c r="I1142" s="40" t="s">
        <v>36</v>
      </c>
      <c r="J1142" s="42" t="str">
        <f>IF(H1142&lt;&gt;"", VLOOKUP(H1142,'Base de Datos'!$A$2:$D1268,2,FALSE()),"")</f>
        <v/>
      </c>
      <c r="K1142" s="204"/>
      <c r="L1142" s="216"/>
      <c r="M1142" s="40" t="s">
        <v>36</v>
      </c>
      <c r="N1142" s="42" t="str">
        <f>IF(L1142&lt;&gt;"", VLOOKUP(L1142,'Base de Datos'!$A$2:$D1268,2,FALSE()),"")</f>
        <v/>
      </c>
      <c r="O1142" s="43"/>
      <c r="P1142" s="163"/>
      <c r="Q1142" s="3"/>
      <c r="R1142" s="15"/>
      <c r="S1142" s="45"/>
      <c r="T1142" s="45" t="s">
        <v>37</v>
      </c>
      <c r="U1142" s="46"/>
      <c r="V1142" s="47"/>
      <c r="W1142" s="45"/>
      <c r="X1142" s="45" t="s">
        <v>37</v>
      </c>
      <c r="Y1142" s="46"/>
      <c r="Z1142" s="47"/>
      <c r="AA1142" s="45"/>
      <c r="AB1142" s="45" t="s">
        <v>37</v>
      </c>
      <c r="AC1142" s="46"/>
      <c r="AD1142" s="48"/>
      <c r="AE1142" s="240" t="s">
        <v>43</v>
      </c>
      <c r="AF1142" s="230"/>
      <c r="AG1142" s="161">
        <f t="array" aca="1" ref="AG1142" ca="1">COUNTIFS(AP1106:AP1146, "💲", AY1106:AY1146, INDIRECT("AE" &amp; ROW())) + COUNTIFS(AP1106:AP1146, "📦", AY1106:AY1146, INDIRECT("AE" &amp; ROW())) + COUNTIFS(AP1106:AP1146, "✅", AY1106:AY1146, INDIRECT("AE" &amp; ROW()))</f>
        <v>0</v>
      </c>
      <c r="AH1142" s="162">
        <f t="array" aca="1" ref="AH1142" ca="1">COUNTIFS(AP1106:AP1146, "💲", AY1106:AY1146, INDIRECT("AE" &amp; ROW())) + COUNTIFS(AP1106:AP1146, "📦", AY1106:AY1146, INDIRECT("AE" &amp; ROW()))</f>
        <v>0</v>
      </c>
      <c r="AI1142" s="139">
        <f t="array" aca="1" ref="AI1142" ca="1">SUMIFS(AR1106:AR1146, AY1106:AY1146, INDIRECT("AE" &amp; ROW()), AP1106:AP1146, "💲") + SUMIFS(AR1106:AR1146, AY1106:AY1146, INDIRECT("AE" &amp; ROW()), AP1106:AP1146, "📦")</f>
        <v>0</v>
      </c>
      <c r="AJ1142" s="139">
        <f t="array" aca="1" ref="AJ1142" ca="1">(
    SUMIFS(AR1106:AR1146, AY1106:AY1146, INDIRECT("AE" &amp; ROW()), AP1106:AP1146, "💲") +
    SUMIFS(AR1106:AR1146, AY1106:AY1146, INDIRECT("AE" &amp; ROW()), AP1106:AP1146, "📦")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
        SUMIFS(AR1106:AR1146, AY1106:AY1146, INDIRECT("AE" &amp; ROW()), AP1106:AP1146, "💲", AS1106:AS1146, "Familiar") +
        SUMIFS(AR1106:AR1146, AY1106:AY1146, INDIRECT("AE" &amp; ROW()), AP1106:AP1146, "📦", AS1106:AS1146, "Familiar")
    ) / 2
)  -
(
    (
        SUMIFS(AR1106:AR1146, AY1106:AY1146, INDIRECT("AE" &amp; ROW()), AP1106:AP1146, "💲", AS1106:AS1146, "Exonerado ADH") +
        SUMIFS(AR1106:AR1146, AY1106:AY1146, INDIRECT("AE" &amp; ROW()), AP1106:AP1146, "📦", AS1106:AS1146, "Exonerado ADH")
    ) / 2
)  -
(
    (
        SUMIFS(AR1106:AR1146, AY1106:AY1146, INDIRECT("AE" &amp; ROW()), AP1106:AP1146, "💲", AS1106:AS1146, "Exonerado Doctor") +
        SUMIFS(AR1106:AR1146, AY1106:AY1146, INDIRECT("AE" &amp; ROW()), AP1106:AP1146, "📦", AS1106:AS1146, "Exonerado Doctor")
    ) / 2
)</f>
        <v>0</v>
      </c>
      <c r="AK1142" s="139">
        <f t="array" aca="1" ref="AK1142" ca="1">(
    SUMIFS(AR1106:AR1146, AY1106:AY1146, INDIRECT("AE" &amp; ROW()), AP1106:AP1146, "💲") +
    SUMIFS(AR1106:AR1146, AY1106:AY1146, INDIRECT("AE" &amp; ROW()), AP1106:AP1146, "📦")
) -
(
    SUMIFS(AR1106:AR1146, AY1106:AY1146, INDIRECT("AE" &amp; ROW()), AP1106:AP1146, "💲", AS1106:AS1146, "Familiar") +
    SUMIFS(AR1106:AR1146, AY1106:AY1146, INDIRECT("AE" &amp; ROW()), AP1106:AP1146, "📦", AS1106:AS1146, "Familiar")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SUMIFS(AR1106:AR1146, AY1106:AY1146, INDIRECT("AE" &amp; ROW()), AP1106:AP1146, "💲", AS1106:AS1146, "Exonerado ADH") +
    SUMIFS(AR1106:AR1146, AY1106:AY1146, INDIRECT("AE" &amp; ROW()), AP1106:AP1146, "📦", AS1106:AS1146, "Exonerado ADH")
) -
(
    (
        SUMIFS(AR1106:AR1146, AY1106:AY1146, INDIRECT("AE" &amp; ROW()), AP1106:AP1146, "💲", AS1106:AS1146, "Exonerado Doctor") +
        SUMIFS(AR1106:AR1146, AY1106:AY1146, INDIRECT("AE" &amp; ROW()), AP1106:AP1146, "📦", AS1106:AS1146, "Exonerado Doctor")
    ) / 2
) -
(
    (
        SUMIFS(AR1106:AR1146, AY1106:AY1146, INDIRECT("AE" &amp; ROW()), AP1106:AP1146, "💲", AS1106:AS1146, "") +
        SUMIFS(AR1106:AR1146, AY1106:AY1146, INDIRECT("AE" &amp; ROW()), AP1106:AP1146, "📦", AS1106:AS1146, "")
    ) / 2
)</f>
        <v>0</v>
      </c>
      <c r="AL1142" s="140">
        <f t="array" aca="1" ref="AL1142" ca="1">(
    SUMIFS(AR1106:AR1146, AY1106:AY1146, INDIRECT("AE" &amp; ROW()), AP1106:AP1146, "💲") +
    SUMIFS(AR1106:AR1146, AY1106:AY1146, INDIRECT("AE" &amp; ROW()), AP1106:AP1146, "📦")
) -
(
    (
        SUMIFS(AR1106:AR1146, AY1106:AY1146, INDIRECT("AE" &amp; ROW()), AP1106:AP1146, "💲", AS1106:AS1146, "Familiar") +
        SUMIFS(AR1106:AR1146, AY1106:AY1146, INDIRECT("AE" &amp; ROW()), AP1106:AP1146, "📦", AS1106:AS1146, "Familiar")
    ) / 2
) -
(
    (
        SUMIFS(AR1106:AR1146, AY1106:AY1146, INDIRECT("AE" &amp; ROW()), AP1106:AP1146, "💲", AS1106:AS1146, "Participante") +
        SUMIFS(AR1106:AR1146, AY1106:AY1146, INDIRECT("AE" &amp; ROW()), AP1106:AP1146, "📦", AS1106:AS1146, "Participante")
    ) / 2
) -
(
    (
        SUMIFS(AR1106:AR1146, AY1106:AY1146, INDIRECT("AE" &amp; ROW()), AP1106:AP1146, "💲", AS1106:AS1146, "Empleado") +
        SUMIFS(AR1106:AR1146, AY1106:AY1146, INDIRECT("AE" &amp; ROW()), AP1106:AP1146, "📦", AS1106:AS1146, "Empleado")
    ) / 2
) -
(
    (
        SUMIFS(AR1106:AR1146, AY1106:AY1146, INDIRECT("AE" &amp; ROW()), AP1106:AP1146, "💲", AS1106:AS1146, "Exonerado ADH") +
        SUMIFS(AR1106:AR1146, AY1106:AY1146, INDIRECT("AE" &amp; ROW()), AP1106:AP1146, "📦", AS1106:AS1146, "Exonerado ADH")
    ) / 2
) -
(
    SUMIFS(AR1106:AR1146, AY1106:AY1146, INDIRECT("AE" &amp; ROW()), AP1106:AP1146, "💲", AS1106:AS1146, "Exonerado Doctor") +
    SUMIFS(AR1106:AR1146, AY1106:AY1146, INDIRECT("AE" &amp; ROW()), AP1106:AP1146, "📦", AS1106:AS1146, "Exonerado Doctor")
) -
(
    (
        SUMIFS(AR1106:AR1146, AY1106:AY1146, INDIRECT("AE" &amp; ROW()), AP1106:AP1146, "💲", AS1106:AS1146, "") +
        SUMIFS(AR1106:AR1146, AY1106:AY1146, INDIRECT("AE" &amp; ROW()), AP1106:AP1146, "📦", AS1106:AS1146, "")
    ) / 2
)</f>
        <v>0</v>
      </c>
      <c r="AM1142" s="48"/>
      <c r="AN1142" s="156"/>
      <c r="AO1142" s="156"/>
      <c r="AP1142" s="156"/>
      <c r="AQ1142" s="156">
        <f>L1150</f>
        <v>0</v>
      </c>
      <c r="AR1142" s="156"/>
      <c r="AS1142" s="156"/>
      <c r="AT1142" s="156"/>
      <c r="AU1142" s="156"/>
      <c r="AV1142" s="156"/>
      <c r="AW1142" s="156"/>
      <c r="AX1142" s="156"/>
      <c r="AY1142" s="156">
        <f>N1145</f>
        <v>0</v>
      </c>
      <c r="AZ1142" s="48"/>
      <c r="BA1142" s="48"/>
      <c r="BB1142" s="48"/>
      <c r="BC1142" s="48"/>
      <c r="BD1142" s="48"/>
      <c r="BE1142" s="48"/>
      <c r="BF1142" s="48"/>
      <c r="BG1142" s="48"/>
      <c r="BH1142" s="48"/>
      <c r="BI1142" s="48"/>
      <c r="BJ1142" s="48"/>
      <c r="BK1142" s="48"/>
      <c r="BL1142" s="48"/>
      <c r="BM1142" s="48"/>
      <c r="BN1142" s="48"/>
    </row>
    <row r="1143" spans="1:66" ht="11.25" customHeight="1">
      <c r="A1143" s="220"/>
      <c r="B1143" s="38"/>
      <c r="C1143" s="205"/>
      <c r="D1143" s="208"/>
      <c r="E1143" s="57" t="s">
        <v>42</v>
      </c>
      <c r="F1143" s="58" t="str">
        <f>IF(D1142&lt;&gt;"", VLOOKUP(D1142,'Base de Datos'!$A$2:$D1268,3,FALSE()),"")</f>
        <v/>
      </c>
      <c r="G1143" s="205"/>
      <c r="H1143" s="208"/>
      <c r="I1143" s="57" t="s">
        <v>42</v>
      </c>
      <c r="J1143" s="58" t="str">
        <f>IF(H1142&lt;&gt;"", VLOOKUP(H1142,'Base de Datos'!$A$2:$D1268,3,FALSE()),"")</f>
        <v/>
      </c>
      <c r="K1143" s="205"/>
      <c r="L1143" s="208"/>
      <c r="M1143" s="57" t="s">
        <v>42</v>
      </c>
      <c r="N1143" s="58" t="str">
        <f>IF(L1142&lt;&gt;"", VLOOKUP(L1142,'Base de Datos'!$A$2:$D1268,3,FALSE()),"")</f>
        <v/>
      </c>
      <c r="O1143" s="43"/>
      <c r="P1143" s="163"/>
      <c r="Q1143" s="3"/>
      <c r="R1143" s="15"/>
      <c r="S1143" s="229"/>
      <c r="T1143" s="230"/>
      <c r="U1143" s="59"/>
      <c r="V1143" s="47"/>
      <c r="W1143" s="229"/>
      <c r="X1143" s="230"/>
      <c r="Y1143" s="59"/>
      <c r="Z1143" s="47"/>
      <c r="AA1143" s="229"/>
      <c r="AB1143" s="230"/>
      <c r="AC1143" s="59"/>
      <c r="AD1143" s="48"/>
      <c r="AE1143" s="240" t="s">
        <v>45</v>
      </c>
      <c r="AF1143" s="230"/>
      <c r="AG1143" s="161">
        <f t="array" aca="1" ref="AG1143" ca="1">COUNTIFS(AP1106:AP1146, "💲", AY1106:AY1146, INDIRECT("AE" &amp; ROW())) + COUNTIFS(AP1106:AP1146, "📦", AY1106:AY1146, INDIRECT("AE" &amp; ROW())) + COUNTIFS(AP1106:AP1146, "✅", AY1106:AY1146, INDIRECT("AE" &amp; ROW()))</f>
        <v>0</v>
      </c>
      <c r="AH1143" s="162">
        <f t="array" aca="1" ref="AH1143" ca="1">COUNTIFS(AP1106:AP1146, "💲", AY1106:AY1146, INDIRECT("AE" &amp; ROW())) + COUNTIFS(AP1106:AP1146, "📦", AY1106:AY1146, INDIRECT("AE" &amp; ROW()))</f>
        <v>0</v>
      </c>
      <c r="AI1143" s="139">
        <f t="array" aca="1" ref="AI1143" ca="1">SUMIFS(AR1106:AR1146, AY1106:AY1146, INDIRECT("AE" &amp; ROW()), AP1106:AP1146, "💲") + SUMIFS(AR1106:AR1146, AY1106:AY1146, INDIRECT("AE" &amp; ROW()), AP1106:AP1146, "📦")</f>
        <v>0</v>
      </c>
      <c r="AJ1143" s="139">
        <f t="array" aca="1" ref="AJ1143" ca="1">(
    SUMIFS(AR1106:AR1146, AY1106:AY1146, INDIRECT("AE" &amp; ROW()), AP1106:AP1146, "💲") +
    SUMIFS(AR1106:AR1146, AY1106:AY1146, INDIRECT("AE" &amp; ROW()), AP1106:AP1146, "📦")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
        SUMIFS(AR1106:AR1146, AY1106:AY1146, INDIRECT("AE" &amp; ROW()), AP1106:AP1146, "💲", AS1106:AS1146, "Familiar") +
        SUMIFS(AR1106:AR1146, AY1106:AY1146, INDIRECT("AE" &amp; ROW()), AP1106:AP1146, "📦", AS1106:AS1146, "Familiar")
    ) / 2
)  -
(
    (
        SUMIFS(AR1106:AR1146, AY1106:AY1146, INDIRECT("AE" &amp; ROW()), AP1106:AP1146, "💲", AS1106:AS1146, "Exonerado ADH") +
        SUMIFS(AR1106:AR1146, AY1106:AY1146, INDIRECT("AE" &amp; ROW()), AP1106:AP1146, "📦", AS1106:AS1146, "Exonerado ADH")
    ) / 2
)  -
(
    (
        SUMIFS(AR1106:AR1146, AY1106:AY1146, INDIRECT("AE" &amp; ROW()), AP1106:AP1146, "💲", AS1106:AS1146, "Exonerado Doctor") +
        SUMIFS(AR1106:AR1146, AY1106:AY1146, INDIRECT("AE" &amp; ROW()), AP1106:AP1146, "📦", AS1106:AS1146, "Exonerado Doctor")
    ) / 2
)</f>
        <v>0</v>
      </c>
      <c r="AK1143" s="139">
        <f t="array" aca="1" ref="AK1143" ca="1">(
    SUMIFS(AR1106:AR1146, AY1106:AY1146, INDIRECT("AE" &amp; ROW()), AP1106:AP1146, "💲") +
    SUMIFS(AR1106:AR1146, AY1106:AY1146, INDIRECT("AE" &amp; ROW()), AP1106:AP1146, "📦")
) -
(
    SUMIFS(AR1106:AR1146, AY1106:AY1146, INDIRECT("AE" &amp; ROW()), AP1106:AP1146, "💲", AS1106:AS1146, "Familiar") +
    SUMIFS(AR1106:AR1146, AY1106:AY1146, INDIRECT("AE" &amp; ROW()), AP1106:AP1146, "📦", AS1106:AS1146, "Familiar")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SUMIFS(AR1106:AR1146, AY1106:AY1146, INDIRECT("AE" &amp; ROW()), AP1106:AP1146, "💲", AS1106:AS1146, "Exonerado ADH") +
    SUMIFS(AR1106:AR1146, AY1106:AY1146, INDIRECT("AE" &amp; ROW()), AP1106:AP1146, "📦", AS1106:AS1146, "Exonerado ADH")
) -
(
    (
        SUMIFS(AR1106:AR1146, AY1106:AY1146, INDIRECT("AE" &amp; ROW()), AP1106:AP1146, "💲", AS1106:AS1146, "Exonerado Doctor") +
        SUMIFS(AR1106:AR1146, AY1106:AY1146, INDIRECT("AE" &amp; ROW()), AP1106:AP1146, "📦", AS1106:AS1146, "Exonerado Doctor")
    ) / 2
) -
(
    (
        SUMIFS(AR1106:AR1146, AY1106:AY1146, INDIRECT("AE" &amp; ROW()), AP1106:AP1146, "💲", AS1106:AS1146, "") +
        SUMIFS(AR1106:AR1146, AY1106:AY1146, INDIRECT("AE" &amp; ROW()), AP1106:AP1146, "📦", AS1106:AS1146, "")
    ) / 2
)</f>
        <v>0</v>
      </c>
      <c r="AL1143" s="140">
        <f t="array" aca="1" ref="AL1143" ca="1">(
    SUMIFS(AR1106:AR1146, AY1106:AY1146, INDIRECT("AE" &amp; ROW()), AP1106:AP1146, "💲") +
    SUMIFS(AR1106:AR1146, AY1106:AY1146, INDIRECT("AE" &amp; ROW()), AP1106:AP1146, "📦")
) -
(
    (
        SUMIFS(AR1106:AR1146, AY1106:AY1146, INDIRECT("AE" &amp; ROW()), AP1106:AP1146, "💲", AS1106:AS1146, "Familiar") +
        SUMIFS(AR1106:AR1146, AY1106:AY1146, INDIRECT("AE" &amp; ROW()), AP1106:AP1146, "📦", AS1106:AS1146, "Familiar")
    ) / 2
) -
(
    (
        SUMIFS(AR1106:AR1146, AY1106:AY1146, INDIRECT("AE" &amp; ROW()), AP1106:AP1146, "💲", AS1106:AS1146, "Participante") +
        SUMIFS(AR1106:AR1146, AY1106:AY1146, INDIRECT("AE" &amp; ROW()), AP1106:AP1146, "📦", AS1106:AS1146, "Participante")
    ) / 2
) -
(
    (
        SUMIFS(AR1106:AR1146, AY1106:AY1146, INDIRECT("AE" &amp; ROW()), AP1106:AP1146, "💲", AS1106:AS1146, "Empleado") +
        SUMIFS(AR1106:AR1146, AY1106:AY1146, INDIRECT("AE" &amp; ROW()), AP1106:AP1146, "📦", AS1106:AS1146, "Empleado")
    ) / 2
) -
(
    (
        SUMIFS(AR1106:AR1146, AY1106:AY1146, INDIRECT("AE" &amp; ROW()), AP1106:AP1146, "💲", AS1106:AS1146, "Exonerado ADH") +
        SUMIFS(AR1106:AR1146, AY1106:AY1146, INDIRECT("AE" &amp; ROW()), AP1106:AP1146, "📦", AS1106:AS1146, "Exonerado ADH")
    ) / 2
) -
(
    SUMIFS(AR1106:AR1146, AY1106:AY1146, INDIRECT("AE" &amp; ROW()), AP1106:AP1146, "💲", AS1106:AS1146, "Exonerado Doctor") +
    SUMIFS(AR1106:AR1146, AY1106:AY1146, INDIRECT("AE" &amp; ROW()), AP1106:AP1146, "📦", AS1106:AS1146, "Exonerado Doctor")
) -
(
    (
        SUMIFS(AR1106:AR1146, AY1106:AY1146, INDIRECT("AE" &amp; ROW()), AP1106:AP1146, "💲", AS1106:AS1146, "") +
        SUMIFS(AR1106:AR1146, AY1106:AY1146, INDIRECT("AE" &amp; ROW()), AP1106:AP1146, "📦", AS1106:AS1146, "")
    ) / 2
)</f>
        <v>0</v>
      </c>
      <c r="AM1143" s="48"/>
      <c r="AN1143" s="156"/>
      <c r="AO1143" s="156"/>
      <c r="AP1143" s="156"/>
      <c r="AQ1143" s="156">
        <f>L1154</f>
        <v>0</v>
      </c>
      <c r="AR1143" s="156"/>
      <c r="AS1143" s="156"/>
      <c r="AT1143" s="156"/>
      <c r="AU1143" s="156"/>
      <c r="AV1143" s="156"/>
      <c r="AW1143" s="156"/>
      <c r="AX1143" s="156"/>
      <c r="AY1143" s="156">
        <f>N1149</f>
        <v>0</v>
      </c>
      <c r="AZ1143" s="48"/>
      <c r="BA1143" s="48"/>
      <c r="BB1143" s="48"/>
      <c r="BC1143" s="48"/>
      <c r="BD1143" s="48"/>
      <c r="BE1143" s="48"/>
      <c r="BF1143" s="48"/>
      <c r="BG1143" s="48"/>
      <c r="BH1143" s="48"/>
      <c r="BI1143" s="48"/>
      <c r="BJ1143" s="48"/>
      <c r="BK1143" s="48"/>
      <c r="BL1143" s="48"/>
      <c r="BM1143" s="48"/>
      <c r="BN1143" s="48"/>
    </row>
    <row r="1144" spans="1:66" ht="11.25" customHeight="1">
      <c r="A1144" s="220"/>
      <c r="B1144" s="38"/>
      <c r="C1144" s="205"/>
      <c r="D1144" s="208"/>
      <c r="E1144" s="57" t="s">
        <v>44</v>
      </c>
      <c r="F1144" s="58" t="str">
        <f>IF(D1142&lt;&gt;"", VLOOKUP(D1142,'Base de Datos'!$A$2:$D1268,4,FALSE()),"")</f>
        <v/>
      </c>
      <c r="G1144" s="205"/>
      <c r="H1144" s="208"/>
      <c r="I1144" s="57" t="s">
        <v>44</v>
      </c>
      <c r="J1144" s="58" t="str">
        <f>IF(H1142&lt;&gt;"", VLOOKUP(H1142,'Base de Datos'!$A$2:$D1268,4,FALSE()),"")</f>
        <v/>
      </c>
      <c r="K1144" s="205"/>
      <c r="L1144" s="208"/>
      <c r="M1144" s="57" t="s">
        <v>44</v>
      </c>
      <c r="N1144" s="58" t="str">
        <f>IF(L1142&lt;&gt;"", VLOOKUP(L1142,'Base de Datos'!$A$2:$D1268,4,FALSE()),"")</f>
        <v/>
      </c>
      <c r="O1144" s="43"/>
      <c r="P1144" s="163"/>
      <c r="Q1144" s="3"/>
      <c r="R1144" s="15"/>
      <c r="S1144" s="229"/>
      <c r="T1144" s="230"/>
      <c r="U1144" s="59"/>
      <c r="V1144" s="47"/>
      <c r="W1144" s="229"/>
      <c r="X1144" s="230"/>
      <c r="Y1144" s="59"/>
      <c r="Z1144" s="47"/>
      <c r="AA1144" s="229"/>
      <c r="AB1144" s="230"/>
      <c r="AC1144" s="59"/>
      <c r="AD1144" s="48"/>
      <c r="AE1144" s="240" t="s">
        <v>47</v>
      </c>
      <c r="AF1144" s="230"/>
      <c r="AG1144" s="161">
        <f t="array" aca="1" ref="AG1144" ca="1">COUNTIFS(AP1106:AP1146, "💲", AY1106:AY1146, INDIRECT("AE" &amp; ROW())) + COUNTIFS(AP1106:AP1146, "📦", AY1106:AY1146, INDIRECT("AE" &amp; ROW())) + COUNTIFS(AP1106:AP1146, "✅", AY1106:AY1146, INDIRECT("AE" &amp; ROW()))</f>
        <v>0</v>
      </c>
      <c r="AH1144" s="162">
        <f t="array" aca="1" ref="AH1144" ca="1">COUNTIFS(AP1106:AP1146, "💲", AY1106:AY1146, INDIRECT("AE" &amp; ROW())) + COUNTIFS(AP1106:AP1146, "📦", AY1106:AY1146, INDIRECT("AE" &amp; ROW()))</f>
        <v>0</v>
      </c>
      <c r="AI1144" s="139">
        <f t="array" aca="1" ref="AI1144" ca="1">SUMIFS(AR1106:AR1146, AY1106:AY1146, INDIRECT("AE" &amp; ROW()), AP1106:AP1146, "💲") + SUMIFS(AR1106:AR1146, AY1106:AY1146, INDIRECT("AE" &amp; ROW()), AP1106:AP1146, "📦")</f>
        <v>0</v>
      </c>
      <c r="AJ1144" s="139">
        <f t="array" aca="1" ref="AJ1144" ca="1">(
    SUMIFS(AR1106:AR1146, AY1106:AY1146, INDIRECT("AE" &amp; ROW()), AP1106:AP1146, "💲") +
    SUMIFS(AR1106:AR1146, AY1106:AY1146, INDIRECT("AE" &amp; ROW()), AP1106:AP1146, "📦")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
        SUMIFS(AR1106:AR1146, AY1106:AY1146, INDIRECT("AE" &amp; ROW()), AP1106:AP1146, "💲", AS1106:AS1146, "Familiar") +
        SUMIFS(AR1106:AR1146, AY1106:AY1146, INDIRECT("AE" &amp; ROW()), AP1106:AP1146, "📦", AS1106:AS1146, "Familiar")
    ) / 2
)  -
(
    (
        SUMIFS(AR1106:AR1146, AY1106:AY1146, INDIRECT("AE" &amp; ROW()), AP1106:AP1146, "💲", AS1106:AS1146, "Exonerado ADH") +
        SUMIFS(AR1106:AR1146, AY1106:AY1146, INDIRECT("AE" &amp; ROW()), AP1106:AP1146, "📦", AS1106:AS1146, "Exonerado ADH")
    ) / 2
)  -
(
    (
        SUMIFS(AR1106:AR1146, AY1106:AY1146, INDIRECT("AE" &amp; ROW()), AP1106:AP1146, "💲", AS1106:AS1146, "Exonerado Doctor") +
        SUMIFS(AR1106:AR1146, AY1106:AY1146, INDIRECT("AE" &amp; ROW()), AP1106:AP1146, "📦", AS1106:AS1146, "Exonerado Doctor")
    ) / 2
)</f>
        <v>0</v>
      </c>
      <c r="AK1144" s="139">
        <f t="array" aca="1" ref="AK1144" ca="1">(
    SUMIFS(AR1106:AR1146, AY1106:AY1146, INDIRECT("AE" &amp; ROW()), AP1106:AP1146, "💲") +
    SUMIFS(AR1106:AR1146, AY1106:AY1146, INDIRECT("AE" &amp; ROW()), AP1106:AP1146, "📦")
) -
(
    SUMIFS(AR1106:AR1146, AY1106:AY1146, INDIRECT("AE" &amp; ROW()), AP1106:AP1146, "💲", AS1106:AS1146, "Familiar") +
    SUMIFS(AR1106:AR1146, AY1106:AY1146, INDIRECT("AE" &amp; ROW()), AP1106:AP1146, "📦", AS1106:AS1146, "Familiar")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SUMIFS(AR1106:AR1146, AY1106:AY1146, INDIRECT("AE" &amp; ROW()), AP1106:AP1146, "💲", AS1106:AS1146, "Exonerado ADH") +
    SUMIFS(AR1106:AR1146, AY1106:AY1146, INDIRECT("AE" &amp; ROW()), AP1106:AP1146, "📦", AS1106:AS1146, "Exonerado ADH")
) -
(
    (
        SUMIFS(AR1106:AR1146, AY1106:AY1146, INDIRECT("AE" &amp; ROW()), AP1106:AP1146, "💲", AS1106:AS1146, "Exonerado Doctor") +
        SUMIFS(AR1106:AR1146, AY1106:AY1146, INDIRECT("AE" &amp; ROW()), AP1106:AP1146, "📦", AS1106:AS1146, "Exonerado Doctor")
    ) / 2
) -
(
    (
        SUMIFS(AR1106:AR1146, AY1106:AY1146, INDIRECT("AE" &amp; ROW()), AP1106:AP1146, "💲", AS1106:AS1146, "") +
        SUMIFS(AR1106:AR1146, AY1106:AY1146, INDIRECT("AE" &amp; ROW()), AP1106:AP1146, "📦", AS1106:AS1146, "")
    ) / 2
)</f>
        <v>0</v>
      </c>
      <c r="AL1144" s="140">
        <f t="array" aca="1" ref="AL1144" ca="1">(
    SUMIFS(AR1106:AR1146, AY1106:AY1146, INDIRECT("AE" &amp; ROW()), AP1106:AP1146, "💲") +
    SUMIFS(AR1106:AR1146, AY1106:AY1146, INDIRECT("AE" &amp; ROW()), AP1106:AP1146, "📦")
) -
(
    (
        SUMIFS(AR1106:AR1146, AY1106:AY1146, INDIRECT("AE" &amp; ROW()), AP1106:AP1146, "💲", AS1106:AS1146, "Familiar") +
        SUMIFS(AR1106:AR1146, AY1106:AY1146, INDIRECT("AE" &amp; ROW()), AP1106:AP1146, "📦", AS1106:AS1146, "Familiar")
    ) / 2
) -
(
    (
        SUMIFS(AR1106:AR1146, AY1106:AY1146, INDIRECT("AE" &amp; ROW()), AP1106:AP1146, "💲", AS1106:AS1146, "Participante") +
        SUMIFS(AR1106:AR1146, AY1106:AY1146, INDIRECT("AE" &amp; ROW()), AP1106:AP1146, "📦", AS1106:AS1146, "Participante")
    ) / 2
) -
(
    (
        SUMIFS(AR1106:AR1146, AY1106:AY1146, INDIRECT("AE" &amp; ROW()), AP1106:AP1146, "💲", AS1106:AS1146, "Empleado") +
        SUMIFS(AR1106:AR1146, AY1106:AY1146, INDIRECT("AE" &amp; ROW()), AP1106:AP1146, "📦", AS1106:AS1146, "Empleado")
    ) / 2
) -
(
    (
        SUMIFS(AR1106:AR1146, AY1106:AY1146, INDIRECT("AE" &amp; ROW()), AP1106:AP1146, "💲", AS1106:AS1146, "Exonerado ADH") +
        SUMIFS(AR1106:AR1146, AY1106:AY1146, INDIRECT("AE" &amp; ROW()), AP1106:AP1146, "📦", AS1106:AS1146, "Exonerado ADH")
    ) / 2
) -
(
    SUMIFS(AR1106:AR1146, AY1106:AY1146, INDIRECT("AE" &amp; ROW()), AP1106:AP1146, "💲", AS1106:AS1146, "Exonerado Doctor") +
    SUMIFS(AR1106:AR1146, AY1106:AY1146, INDIRECT("AE" &amp; ROW()), AP1106:AP1146, "📦", AS1106:AS1146, "Exonerado Doctor")
) -
(
    (
        SUMIFS(AR1106:AR1146, AY1106:AY1146, INDIRECT("AE" &amp; ROW()), AP1106:AP1146, "💲", AS1106:AS1146, "") +
        SUMIFS(AR1106:AR1146, AY1106:AY1146, INDIRECT("AE" &amp; ROW()), AP1106:AP1146, "📦", AS1106:AS1146, "")
    ) / 2
)</f>
        <v>0</v>
      </c>
      <c r="AM1144" s="48"/>
      <c r="AN1144" s="156"/>
      <c r="AO1144" s="156"/>
      <c r="AP1144" s="156"/>
      <c r="AQ1144" s="156"/>
      <c r="AR1144" s="156"/>
      <c r="AS1144" s="156"/>
      <c r="AT1144" s="156"/>
      <c r="AU1144" s="156"/>
      <c r="AV1144" s="156"/>
      <c r="AW1144" s="156"/>
      <c r="AX1144" s="156"/>
      <c r="AY1144" s="156">
        <f>N1153</f>
        <v>0</v>
      </c>
      <c r="AZ1144" s="48"/>
      <c r="BA1144" s="48"/>
      <c r="BB1144" s="48"/>
      <c r="BC1144" s="48"/>
      <c r="BD1144" s="48"/>
      <c r="BE1144" s="48"/>
      <c r="BF1144" s="48"/>
      <c r="BG1144" s="48"/>
      <c r="BH1144" s="48"/>
      <c r="BI1144" s="48"/>
      <c r="BJ1144" s="48"/>
      <c r="BK1144" s="48"/>
      <c r="BL1144" s="48"/>
      <c r="BM1144" s="48"/>
      <c r="BN1144" s="48"/>
    </row>
    <row r="1145" spans="1:66" ht="11.25" customHeight="1">
      <c r="A1145" s="221"/>
      <c r="B1145" s="38"/>
      <c r="C1145" s="206"/>
      <c r="D1145" s="209"/>
      <c r="E1145" s="85" t="s">
        <v>46</v>
      </c>
      <c r="F1145" s="86"/>
      <c r="G1145" s="206"/>
      <c r="H1145" s="209"/>
      <c r="I1145" s="85" t="s">
        <v>46</v>
      </c>
      <c r="J1145" s="108"/>
      <c r="K1145" s="206"/>
      <c r="L1145" s="209"/>
      <c r="M1145" s="85" t="s">
        <v>46</v>
      </c>
      <c r="N1145" s="108"/>
      <c r="O1145" s="43"/>
      <c r="P1145" s="163"/>
      <c r="Q1145" s="3"/>
      <c r="R1145" s="15"/>
      <c r="S1145" s="227" t="str">
        <f>IF(OR(S1142="Empleado",S1142="Familiar"),"Nombre del Empleado","N° Factura")</f>
        <v>N° Factura</v>
      </c>
      <c r="T1145" s="228"/>
      <c r="U1145" s="89"/>
      <c r="V1145" s="47"/>
      <c r="W1145" s="227" t="str">
        <f>IF(OR(W1142="Empleado",W1142="Familiar"),"Nombre del Empleado","N° Factura")</f>
        <v>N° Factura</v>
      </c>
      <c r="X1145" s="228"/>
      <c r="Y1145" s="89"/>
      <c r="Z1145" s="47"/>
      <c r="AA1145" s="227" t="str">
        <f>IF(OR(AA1142="Empleado",AA1142="Familiar"),"Nombre del Empleado","N° Factura")</f>
        <v>N° Factura</v>
      </c>
      <c r="AB1145" s="228"/>
      <c r="AC1145" s="111"/>
      <c r="AD1145" s="48"/>
      <c r="AE1145" s="240" t="s">
        <v>48</v>
      </c>
      <c r="AF1145" s="230"/>
      <c r="AG1145" s="161">
        <f t="array" aca="1" ref="AG1145" ca="1">COUNTIFS(AP1106:AP1146, "💲", AY1106:AY1146, INDIRECT("AE" &amp; ROW())) + COUNTIFS(AP1106:AP1146, "📦", AY1106:AY1146, INDIRECT("AE" &amp; ROW())) + COUNTIFS(AP1106:AP1146, "✅", AY1106:AY1146, INDIRECT("AE" &amp; ROW()))</f>
        <v>0</v>
      </c>
      <c r="AH1145" s="162">
        <f t="array" aca="1" ref="AH1145" ca="1">COUNTIFS(AP1106:AP1146, "💲", AY1106:AY1146, INDIRECT("AE" &amp; ROW())) + COUNTIFS(AP1106:AP1146, "📦", AY1106:AY1146, INDIRECT("AE" &amp; ROW()))</f>
        <v>0</v>
      </c>
      <c r="AI1145" s="139">
        <f t="array" aca="1" ref="AI1145" ca="1">SUMIFS(AR1106:AR1146, AY1106:AY1146, INDIRECT("AE" &amp; ROW()), AP1106:AP1146, "💲") + SUMIFS(AR1106:AR1146, AY1106:AY1146, INDIRECT("AE" &amp; ROW()), AP1106:AP1146, "📦")</f>
        <v>0</v>
      </c>
      <c r="AJ1145" s="139">
        <f t="array" aca="1" ref="AJ1145" ca="1">(
    SUMIFS(AR1106:AR1146, AY1106:AY1146, INDIRECT("AE" &amp; ROW()), AP1106:AP1146, "💲") +
    SUMIFS(AR1106:AR1146, AY1106:AY1146, INDIRECT("AE" &amp; ROW()), AP1106:AP1146, "📦")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
        SUMIFS(AR1106:AR1146, AY1106:AY1146, INDIRECT("AE" &amp; ROW()), AP1106:AP1146, "💲", AS1106:AS1146, "Familiar") +
        SUMIFS(AR1106:AR1146, AY1106:AY1146, INDIRECT("AE" &amp; ROW()), AP1106:AP1146, "📦", AS1106:AS1146, "Familiar")
    ) / 2
)  -
(
    (
        SUMIFS(AR1106:AR1146, AY1106:AY1146, INDIRECT("AE" &amp; ROW()), AP1106:AP1146, "💲", AS1106:AS1146, "Exonerado ADH") +
        SUMIFS(AR1106:AR1146, AY1106:AY1146, INDIRECT("AE" &amp; ROW()), AP1106:AP1146, "📦", AS1106:AS1146, "Exonerado ADH")
    ) / 2
)  -
(
    (
        SUMIFS(AR1106:AR1146, AY1106:AY1146, INDIRECT("AE" &amp; ROW()), AP1106:AP1146, "💲", AS1106:AS1146, "Exonerado Doctor") +
        SUMIFS(AR1106:AR1146, AY1106:AY1146, INDIRECT("AE" &amp; ROW()), AP1106:AP1146, "📦", AS1106:AS1146, "Exonerado Doctor")
    ) / 2
)</f>
        <v>0</v>
      </c>
      <c r="AK1145" s="139">
        <f t="array" aca="1" ref="AK1145" ca="1">(
    SUMIFS(AR1106:AR1146, AY1106:AY1146, INDIRECT("AE" &amp; ROW()), AP1106:AP1146, "💲") +
    SUMIFS(AR1106:AR1146, AY1106:AY1146, INDIRECT("AE" &amp; ROW()), AP1106:AP1146, "📦")
) -
(
    SUMIFS(AR1106:AR1146, AY1106:AY1146, INDIRECT("AE" &amp; ROW()), AP1106:AP1146, "💲", AS1106:AS1146, "Familiar") +
    SUMIFS(AR1106:AR1146, AY1106:AY1146, INDIRECT("AE" &amp; ROW()), AP1106:AP1146, "📦", AS1106:AS1146, "Familiar")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SUMIFS(AR1106:AR1146, AY1106:AY1146, INDIRECT("AE" &amp; ROW()), AP1106:AP1146, "💲", AS1106:AS1146, "Exonerado ADH") +
    SUMIFS(AR1106:AR1146, AY1106:AY1146, INDIRECT("AE" &amp; ROW()), AP1106:AP1146, "📦", AS1106:AS1146, "Exonerado ADH")
) -
(
    (
        SUMIFS(AR1106:AR1146, AY1106:AY1146, INDIRECT("AE" &amp; ROW()), AP1106:AP1146, "💲", AS1106:AS1146, "Exonerado Doctor") +
        SUMIFS(AR1106:AR1146, AY1106:AY1146, INDIRECT("AE" &amp; ROW()), AP1106:AP1146, "📦", AS1106:AS1146, "Exonerado Doctor")
    ) / 2
) -
(
    (
        SUMIFS(AR1106:AR1146, AY1106:AY1146, INDIRECT("AE" &amp; ROW()), AP1106:AP1146, "💲", AS1106:AS1146, "") +
        SUMIFS(AR1106:AR1146, AY1106:AY1146, INDIRECT("AE" &amp; ROW()), AP1106:AP1146, "📦", AS1106:AS1146, "")
    ) / 2
)</f>
        <v>0</v>
      </c>
      <c r="AL1145" s="140">
        <f t="array" aca="1" ref="AL1145" ca="1">(
    SUMIFS(AR1106:AR1146, AY1106:AY1146, INDIRECT("AE" &amp; ROW()), AP1106:AP1146, "💲") +
    SUMIFS(AR1106:AR1146, AY1106:AY1146, INDIRECT("AE" &amp; ROW()), AP1106:AP1146, "📦")
) -
(
    (
        SUMIFS(AR1106:AR1146, AY1106:AY1146, INDIRECT("AE" &amp; ROW()), AP1106:AP1146, "💲", AS1106:AS1146, "Familiar") +
        SUMIFS(AR1106:AR1146, AY1106:AY1146, INDIRECT("AE" &amp; ROW()), AP1106:AP1146, "📦", AS1106:AS1146, "Familiar")
    ) / 2
) -
(
    (
        SUMIFS(AR1106:AR1146, AY1106:AY1146, INDIRECT("AE" &amp; ROW()), AP1106:AP1146, "💲", AS1106:AS1146, "Participante") +
        SUMIFS(AR1106:AR1146, AY1106:AY1146, INDIRECT("AE" &amp; ROW()), AP1106:AP1146, "📦", AS1106:AS1146, "Participante")
    ) / 2
) -
(
    (
        SUMIFS(AR1106:AR1146, AY1106:AY1146, INDIRECT("AE" &amp; ROW()), AP1106:AP1146, "💲", AS1106:AS1146, "Empleado") +
        SUMIFS(AR1106:AR1146, AY1106:AY1146, INDIRECT("AE" &amp; ROW()), AP1106:AP1146, "📦", AS1106:AS1146, "Empleado")
    ) / 2
) -
(
    (
        SUMIFS(AR1106:AR1146, AY1106:AY1146, INDIRECT("AE" &amp; ROW()), AP1106:AP1146, "💲", AS1106:AS1146, "Exonerado ADH") +
        SUMIFS(AR1106:AR1146, AY1106:AY1146, INDIRECT("AE" &amp; ROW()), AP1106:AP1146, "📦", AS1106:AS1146, "Exonerado ADH")
    ) / 2
) -
(
    SUMIFS(AR1106:AR1146, AY1106:AY1146, INDIRECT("AE" &amp; ROW()), AP1106:AP1146, "💲", AS1106:AS1146, "Exonerado Doctor") +
    SUMIFS(AR1106:AR1146, AY1106:AY1146, INDIRECT("AE" &amp; ROW()), AP1106:AP1146, "📦", AS1106:AS1146, "Exonerado Doctor")
) -
(
    (
        SUMIFS(AR1106:AR1146, AY1106:AY1146, INDIRECT("AE" &amp; ROW()), AP1106:AP1146, "💲", AS1106:AS1146, "") +
        SUMIFS(AR1106:AR1146, AY1106:AY1146, INDIRECT("AE" &amp; ROW()), AP1106:AP1146, "📦", AS1106:AS1146, "")
    ) / 2
)</f>
        <v>0</v>
      </c>
      <c r="AM1145" s="48"/>
      <c r="AN1145" s="156"/>
      <c r="AO1145" s="156"/>
      <c r="AP1145" s="156"/>
      <c r="AQ1145" s="156"/>
      <c r="AR1145" s="156"/>
      <c r="AS1145" s="156"/>
      <c r="AT1145" s="156"/>
      <c r="AU1145" s="156"/>
      <c r="AV1145" s="156"/>
      <c r="AW1145" s="156"/>
      <c r="AX1145" s="156"/>
      <c r="AY1145" s="156">
        <f>N1157</f>
        <v>0</v>
      </c>
      <c r="AZ1145" s="48"/>
      <c r="BA1145" s="48"/>
      <c r="BB1145" s="48"/>
      <c r="BC1145" s="48"/>
      <c r="BD1145" s="48"/>
      <c r="BE1145" s="48"/>
      <c r="BF1145" s="48"/>
      <c r="BG1145" s="48"/>
      <c r="BH1145" s="48"/>
      <c r="BI1145" s="48"/>
      <c r="BJ1145" s="48"/>
      <c r="BK1145" s="48"/>
      <c r="BL1145" s="48"/>
      <c r="BM1145" s="48"/>
      <c r="BN1145" s="48"/>
    </row>
    <row r="1146" spans="1:66" ht="11.25" customHeight="1">
      <c r="A1146" s="222">
        <f>A1142+$Q$13/1440</f>
        <v>0.74999999999999978</v>
      </c>
      <c r="B1146" s="38"/>
      <c r="C1146" s="204"/>
      <c r="D1146" s="207"/>
      <c r="E1146" s="40" t="s">
        <v>36</v>
      </c>
      <c r="F1146" s="42" t="str">
        <f>IF(D1146&lt;&gt;"", VLOOKUP(D1146,'Base de Datos'!$A$2:$D1268,2,FALSE()),"")</f>
        <v/>
      </c>
      <c r="G1146" s="204"/>
      <c r="H1146" s="216"/>
      <c r="I1146" s="40" t="s">
        <v>36</v>
      </c>
      <c r="J1146" s="42" t="str">
        <f>IF(H1146&lt;&gt;"", VLOOKUP(H1146,'Base de Datos'!$A$2:$D1268,2,FALSE()),"")</f>
        <v/>
      </c>
      <c r="K1146" s="204"/>
      <c r="L1146" s="216"/>
      <c r="M1146" s="40" t="s">
        <v>36</v>
      </c>
      <c r="N1146" s="42" t="str">
        <f>IF(L1146&lt;&gt;"", VLOOKUP(L1146,'Base de Datos'!$A$2:$D1268,2,FALSE()),"")</f>
        <v/>
      </c>
      <c r="O1146" s="43"/>
      <c r="P1146" s="163"/>
      <c r="Q1146" s="3"/>
      <c r="R1146" s="15"/>
      <c r="S1146" s="45"/>
      <c r="T1146" s="45" t="s">
        <v>37</v>
      </c>
      <c r="U1146" s="46"/>
      <c r="V1146" s="47"/>
      <c r="W1146" s="45"/>
      <c r="X1146" s="45" t="s">
        <v>37</v>
      </c>
      <c r="Y1146" s="46"/>
      <c r="Z1146" s="47"/>
      <c r="AA1146" s="45"/>
      <c r="AB1146" s="45" t="s">
        <v>37</v>
      </c>
      <c r="AC1146" s="46"/>
      <c r="AD1146" s="48"/>
      <c r="AE1146" s="240" t="s">
        <v>49</v>
      </c>
      <c r="AF1146" s="230"/>
      <c r="AG1146" s="161">
        <f t="array" aca="1" ref="AG1146" ca="1">COUNTIFS(AP1106:AP1146, "💲", AY1106:AY1146, INDIRECT("AE" &amp; ROW())) + COUNTIFS(AP1106:AP1146, "📦", AY1106:AY1146, INDIRECT("AE" &amp; ROW())) + COUNTIFS(AP1106:AP1146, "✅", AY1106:AY1146, INDIRECT("AE" &amp; ROW()))</f>
        <v>0</v>
      </c>
      <c r="AH1146" s="162">
        <f t="array" aca="1" ref="AH1146" ca="1">COUNTIFS(AP1106:AP1146, "💲", AY1106:AY1146, INDIRECT("AE" &amp; ROW())) + COUNTIFS(AP1106:AP1146, "📦", AY1106:AY1146, INDIRECT("AE" &amp; ROW()))</f>
        <v>0</v>
      </c>
      <c r="AI1146" s="139">
        <f t="array" aca="1" ref="AI1146" ca="1">SUMIFS(AR1106:AR1146, AY1106:AY1146, INDIRECT("AE" &amp; ROW()), AP1106:AP1146, "💲") + SUMIFS(AR1106:AR1146, AY1106:AY1146, INDIRECT("AE" &amp; ROW()), AP1106:AP1146, "📦")</f>
        <v>0</v>
      </c>
      <c r="AJ1146" s="139">
        <f t="array" aca="1" ref="AJ1146" ca="1">(
    SUMIFS(AR1106:AR1146, AY1106:AY1146, INDIRECT("AE" &amp; ROW()), AP1106:AP1146, "💲") +
    SUMIFS(AR1106:AR1146, AY1106:AY1146, INDIRECT("AE" &amp; ROW()), AP1106:AP1146, "📦")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
        SUMIFS(AR1106:AR1146, AY1106:AY1146, INDIRECT("AE" &amp; ROW()), AP1106:AP1146, "💲", AS1106:AS1146, "Familiar") +
        SUMIFS(AR1106:AR1146, AY1106:AY1146, INDIRECT("AE" &amp; ROW()), AP1106:AP1146, "📦", AS1106:AS1146, "Familiar")
    ) / 2
)  -
(
    (
        SUMIFS(AR1106:AR1146, AY1106:AY1146, INDIRECT("AE" &amp; ROW()), AP1106:AP1146, "💲", AS1106:AS1146, "Exonerado ADH") +
        SUMIFS(AR1106:AR1146, AY1106:AY1146, INDIRECT("AE" &amp; ROW()), AP1106:AP1146, "📦", AS1106:AS1146, "Exonerado ADH")
    ) / 2
)  -
(
    (
        SUMIFS(AR1106:AR1146, AY1106:AY1146, INDIRECT("AE" &amp; ROW()), AP1106:AP1146, "💲", AS1106:AS1146, "Exonerado Doctor") +
        SUMIFS(AR1106:AR1146, AY1106:AY1146, INDIRECT("AE" &amp; ROW()), AP1106:AP1146, "📦", AS1106:AS1146, "Exonerado Doctor")
    ) / 2
)</f>
        <v>0</v>
      </c>
      <c r="AK1146" s="139">
        <f t="array" aca="1" ref="AK1146" ca="1">(
    SUMIFS(AR1106:AR1146, AY1106:AY1146, INDIRECT("AE" &amp; ROW()), AP1106:AP1146, "💲") +
    SUMIFS(AR1106:AR1146, AY1106:AY1146, INDIRECT("AE" &amp; ROW()), AP1106:AP1146, "📦")
) -
(
    SUMIFS(AR1106:AR1146, AY1106:AY1146, INDIRECT("AE" &amp; ROW()), AP1106:AP1146, "💲", AS1106:AS1146, "Familiar") +
    SUMIFS(AR1106:AR1146, AY1106:AY1146, INDIRECT("AE" &amp; ROW()), AP1106:AP1146, "📦", AS1106:AS1146, "Familiar")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SUMIFS(AR1106:AR1146, AY1106:AY1146, INDIRECT("AE" &amp; ROW()), AP1106:AP1146, "💲", AS1106:AS1146, "Exonerado ADH") +
    SUMIFS(AR1106:AR1146, AY1106:AY1146, INDIRECT("AE" &amp; ROW()), AP1106:AP1146, "📦", AS1106:AS1146, "Exonerado ADH")
) -
(
    (
        SUMIFS(AR1106:AR1146, AY1106:AY1146, INDIRECT("AE" &amp; ROW()), AP1106:AP1146, "💲", AS1106:AS1146, "Exonerado Doctor") +
        SUMIFS(AR1106:AR1146, AY1106:AY1146, INDIRECT("AE" &amp; ROW()), AP1106:AP1146, "📦", AS1106:AS1146, "Exonerado Doctor")
    ) / 2
) -
(
    (
        SUMIFS(AR1106:AR1146, AY1106:AY1146, INDIRECT("AE" &amp; ROW()), AP1106:AP1146, "💲", AS1106:AS1146, "") +
        SUMIFS(AR1106:AR1146, AY1106:AY1146, INDIRECT("AE" &amp; ROW()), AP1106:AP1146, "📦", AS1106:AS1146, "")
    ) / 2
)</f>
        <v>0</v>
      </c>
      <c r="AL1146" s="140">
        <f t="array" aca="1" ref="AL1146" ca="1">(
    SUMIFS(AR1106:AR1146, AY1106:AY1146, INDIRECT("AE" &amp; ROW()), AP1106:AP1146, "💲") +
    SUMIFS(AR1106:AR1146, AY1106:AY1146, INDIRECT("AE" &amp; ROW()), AP1106:AP1146, "📦")
) -
(
    (
        SUMIFS(AR1106:AR1146, AY1106:AY1146, INDIRECT("AE" &amp; ROW()), AP1106:AP1146, "💲", AS1106:AS1146, "Familiar") +
        SUMIFS(AR1106:AR1146, AY1106:AY1146, INDIRECT("AE" &amp; ROW()), AP1106:AP1146, "📦", AS1106:AS1146, "Familiar")
    ) / 2
) -
(
    (
        SUMIFS(AR1106:AR1146, AY1106:AY1146, INDIRECT("AE" &amp; ROW()), AP1106:AP1146, "💲", AS1106:AS1146, "Participante") +
        SUMIFS(AR1106:AR1146, AY1106:AY1146, INDIRECT("AE" &amp; ROW()), AP1106:AP1146, "📦", AS1106:AS1146, "Participante")
    ) / 2
) -
(
    (
        SUMIFS(AR1106:AR1146, AY1106:AY1146, INDIRECT("AE" &amp; ROW()), AP1106:AP1146, "💲", AS1106:AS1146, "Empleado") +
        SUMIFS(AR1106:AR1146, AY1106:AY1146, INDIRECT("AE" &amp; ROW()), AP1106:AP1146, "📦", AS1106:AS1146, "Empleado")
    ) / 2
) -
(
    (
        SUMIFS(AR1106:AR1146, AY1106:AY1146, INDIRECT("AE" &amp; ROW()), AP1106:AP1146, "💲", AS1106:AS1146, "Exonerado ADH") +
        SUMIFS(AR1106:AR1146, AY1106:AY1146, INDIRECT("AE" &amp; ROW()), AP1106:AP1146, "📦", AS1106:AS1146, "Exonerado ADH")
    ) / 2
) -
(
    SUMIFS(AR1106:AR1146, AY1106:AY1146, INDIRECT("AE" &amp; ROW()), AP1106:AP1146, "💲", AS1106:AS1146, "Exonerado Doctor") +
    SUMIFS(AR1106:AR1146, AY1106:AY1146, INDIRECT("AE" &amp; ROW()), AP1106:AP1146, "📦", AS1106:AS1146, "Exonerado Doctor")
) -
(
    (
        SUMIFS(AR1106:AR1146, AY1106:AY1146, INDIRECT("AE" &amp; ROW()), AP1106:AP1146, "💲", AS1106:AS1146, "") +
        SUMIFS(AR1106:AR1146, AY1106:AY1146, INDIRECT("AE" &amp; ROW()), AP1106:AP1146, "📦", AS1106:AS1146, "")
    ) / 2
)</f>
        <v>0</v>
      </c>
      <c r="AM1146" s="48"/>
      <c r="AN1146" s="156"/>
      <c r="AO1146" s="156"/>
      <c r="AP1146" s="156"/>
      <c r="AQ1146" s="156"/>
      <c r="AR1146" s="156"/>
      <c r="AS1146" s="156"/>
      <c r="AT1146" s="156"/>
      <c r="AU1146" s="156"/>
      <c r="AV1146" s="156"/>
      <c r="AW1146" s="156"/>
      <c r="AX1146" s="156"/>
      <c r="AY1146" s="156"/>
      <c r="AZ1146" s="48"/>
      <c r="BA1146" s="48"/>
      <c r="BB1146" s="48"/>
      <c r="BC1146" s="48"/>
      <c r="BD1146" s="48"/>
      <c r="BE1146" s="48"/>
      <c r="BF1146" s="48"/>
      <c r="BG1146" s="48"/>
      <c r="BH1146" s="48"/>
      <c r="BI1146" s="48"/>
      <c r="BJ1146" s="48"/>
      <c r="BK1146" s="48"/>
      <c r="BL1146" s="48"/>
      <c r="BM1146" s="48"/>
      <c r="BN1146" s="48"/>
    </row>
    <row r="1147" spans="1:66" ht="11.25" customHeight="1">
      <c r="A1147" s="220"/>
      <c r="B1147" s="38"/>
      <c r="C1147" s="205"/>
      <c r="D1147" s="208"/>
      <c r="E1147" s="57" t="s">
        <v>42</v>
      </c>
      <c r="F1147" s="58" t="str">
        <f>IF(D1146&lt;&gt;"", VLOOKUP(D1146,'Base de Datos'!$A$2:$D1268,3,FALSE()),"")</f>
        <v/>
      </c>
      <c r="G1147" s="205"/>
      <c r="H1147" s="208"/>
      <c r="I1147" s="57" t="s">
        <v>42</v>
      </c>
      <c r="J1147" s="58" t="str">
        <f>IF(H1146&lt;&gt;"", VLOOKUP(H1146,'Base de Datos'!$A$2:$D1268,3,FALSE()),"")</f>
        <v/>
      </c>
      <c r="K1147" s="205"/>
      <c r="L1147" s="208"/>
      <c r="M1147" s="57" t="s">
        <v>42</v>
      </c>
      <c r="N1147" s="58" t="str">
        <f>IF(L1146&lt;&gt;"", VLOOKUP(L1146,'Base de Datos'!$A$2:$D1268,3,FALSE()),"")</f>
        <v/>
      </c>
      <c r="O1147" s="43"/>
      <c r="P1147" s="163"/>
      <c r="Q1147" s="3"/>
      <c r="R1147" s="15"/>
      <c r="S1147" s="229"/>
      <c r="T1147" s="230"/>
      <c r="U1147" s="59"/>
      <c r="V1147" s="47"/>
      <c r="W1147" s="229"/>
      <c r="X1147" s="230"/>
      <c r="Y1147" s="59"/>
      <c r="Z1147" s="47"/>
      <c r="AA1147" s="229"/>
      <c r="AB1147" s="230"/>
      <c r="AC1147" s="59"/>
      <c r="AD1147" s="48"/>
      <c r="AE1147" s="240" t="s">
        <v>51</v>
      </c>
      <c r="AF1147" s="230"/>
      <c r="AG1147" s="161">
        <f t="array" aca="1" ref="AG1147" ca="1">COUNTIFS(AP1106:AP1146, "💲", AY1106:AY1146, INDIRECT("AE" &amp; ROW())) + COUNTIFS(AP1106:AP1146, "📦", AY1106:AY1146, INDIRECT("AE" &amp; ROW())) + COUNTIFS(AP1106:AP1146, "✅", AY1106:AY1146, INDIRECT("AE" &amp; ROW()))</f>
        <v>0</v>
      </c>
      <c r="AH1147" s="162">
        <f t="array" aca="1" ref="AH1147" ca="1">COUNTIFS(AP1106:AP1146, "💲", AY1106:AY1146, INDIRECT("AE" &amp; ROW())) + COUNTIFS(AP1106:AP1146, "📦", AY1106:AY1146, INDIRECT("AE" &amp; ROW()))</f>
        <v>0</v>
      </c>
      <c r="AI1147" s="139">
        <f t="array" aca="1" ref="AI1147" ca="1">SUMIFS(AR1106:AR1146, AY1106:AY1146, INDIRECT("AE" &amp; ROW()), AP1106:AP1146, "💲") + SUMIFS(AR1106:AR1146, AY1106:AY1146, INDIRECT("AE" &amp; ROW()), AP1106:AP1146, "📦")</f>
        <v>0</v>
      </c>
      <c r="AJ1147" s="139">
        <f t="array" aca="1" ref="AJ1147" ca="1">(
    SUMIFS(AR1106:AR1146, AY1106:AY1146, INDIRECT("AE" &amp; ROW()), AP1106:AP1146, "💲") +
    SUMIFS(AR1106:AR1146, AY1106:AY1146, INDIRECT("AE" &amp; ROW()), AP1106:AP1146, "📦")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
        SUMIFS(AR1106:AR1146, AY1106:AY1146, INDIRECT("AE" &amp; ROW()), AP1106:AP1146, "💲", AS1106:AS1146, "Familiar") +
        SUMIFS(AR1106:AR1146, AY1106:AY1146, INDIRECT("AE" &amp; ROW()), AP1106:AP1146, "📦", AS1106:AS1146, "Familiar")
    ) / 2
)  -
(
    (
        SUMIFS(AR1106:AR1146, AY1106:AY1146, INDIRECT("AE" &amp; ROW()), AP1106:AP1146, "💲", AS1106:AS1146, "Exonerado ADH") +
        SUMIFS(AR1106:AR1146, AY1106:AY1146, INDIRECT("AE" &amp; ROW()), AP1106:AP1146, "📦", AS1106:AS1146, "Exonerado ADH")
    ) / 2
)  -
(
    (
        SUMIFS(AR1106:AR1146, AY1106:AY1146, INDIRECT("AE" &amp; ROW()), AP1106:AP1146, "💲", AS1106:AS1146, "Exonerado Doctor") +
        SUMIFS(AR1106:AR1146, AY1106:AY1146, INDIRECT("AE" &amp; ROW()), AP1106:AP1146, "📦", AS1106:AS1146, "Exonerado Doctor")
    ) / 2
)</f>
        <v>0</v>
      </c>
      <c r="AK1147" s="139">
        <f t="array" aca="1" ref="AK1147" ca="1">(
    SUMIFS(AR1106:AR1146, AY1106:AY1146, INDIRECT("AE" &amp; ROW()), AP1106:AP1146, "💲") +
    SUMIFS(AR1106:AR1146, AY1106:AY1146, INDIRECT("AE" &amp; ROW()), AP1106:AP1146, "📦")
) -
(
    SUMIFS(AR1106:AR1146, AY1106:AY1146, INDIRECT("AE" &amp; ROW()), AP1106:AP1146, "💲", AS1106:AS1146, "Familiar") +
    SUMIFS(AR1106:AR1146, AY1106:AY1146, INDIRECT("AE" &amp; ROW()), AP1106:AP1146, "📦", AS1106:AS1146, "Familiar")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SUMIFS(AR1106:AR1146, AY1106:AY1146, INDIRECT("AE" &amp; ROW()), AP1106:AP1146, "💲", AS1106:AS1146, "Exonerado ADH") +
    SUMIFS(AR1106:AR1146, AY1106:AY1146, INDIRECT("AE" &amp; ROW()), AP1106:AP1146, "📦", AS1106:AS1146, "Exonerado ADH")
) -
(
    (
        SUMIFS(AR1106:AR1146, AY1106:AY1146, INDIRECT("AE" &amp; ROW()), AP1106:AP1146, "💲", AS1106:AS1146, "Exonerado Doctor") +
        SUMIFS(AR1106:AR1146, AY1106:AY1146, INDIRECT("AE" &amp; ROW()), AP1106:AP1146, "📦", AS1106:AS1146, "Exonerado Doctor")
    ) / 2
) -
(
    (
        SUMIFS(AR1106:AR1146, AY1106:AY1146, INDIRECT("AE" &amp; ROW()), AP1106:AP1146, "💲", AS1106:AS1146, "") +
        SUMIFS(AR1106:AR1146, AY1106:AY1146, INDIRECT("AE" &amp; ROW()), AP1106:AP1146, "📦", AS1106:AS1146, "")
    ) / 2
)</f>
        <v>0</v>
      </c>
      <c r="AL1147" s="140">
        <f t="array" aca="1" ref="AL1147" ca="1">(
    SUMIFS(AR1106:AR1146, AY1106:AY1146, INDIRECT("AE" &amp; ROW()), AP1106:AP1146, "💲") +
    SUMIFS(AR1106:AR1146, AY1106:AY1146, INDIRECT("AE" &amp; ROW()), AP1106:AP1146, "📦")
) -
(
    (
        SUMIFS(AR1106:AR1146, AY1106:AY1146, INDIRECT("AE" &amp; ROW()), AP1106:AP1146, "💲", AS1106:AS1146, "Familiar") +
        SUMIFS(AR1106:AR1146, AY1106:AY1146, INDIRECT("AE" &amp; ROW()), AP1106:AP1146, "📦", AS1106:AS1146, "Familiar")
    ) / 2
) -
(
    (
        SUMIFS(AR1106:AR1146, AY1106:AY1146, INDIRECT("AE" &amp; ROW()), AP1106:AP1146, "💲", AS1106:AS1146, "Participante") +
        SUMIFS(AR1106:AR1146, AY1106:AY1146, INDIRECT("AE" &amp; ROW()), AP1106:AP1146, "📦", AS1106:AS1146, "Participante")
    ) / 2
) -
(
    (
        SUMIFS(AR1106:AR1146, AY1106:AY1146, INDIRECT("AE" &amp; ROW()), AP1106:AP1146, "💲", AS1106:AS1146, "Empleado") +
        SUMIFS(AR1106:AR1146, AY1106:AY1146, INDIRECT("AE" &amp; ROW()), AP1106:AP1146, "📦", AS1106:AS1146, "Empleado")
    ) / 2
) -
(
    (
        SUMIFS(AR1106:AR1146, AY1106:AY1146, INDIRECT("AE" &amp; ROW()), AP1106:AP1146, "💲", AS1106:AS1146, "Exonerado ADH") +
        SUMIFS(AR1106:AR1146, AY1106:AY1146, INDIRECT("AE" &amp; ROW()), AP1106:AP1146, "📦", AS1106:AS1146, "Exonerado ADH")
    ) / 2
) -
(
    SUMIFS(AR1106:AR1146, AY1106:AY1146, INDIRECT("AE" &amp; ROW()), AP1106:AP1146, "💲", AS1106:AS1146, "Exonerado Doctor") +
    SUMIFS(AR1106:AR1146, AY1106:AY1146, INDIRECT("AE" &amp; ROW()), AP1106:AP1146, "📦", AS1106:AS1146, "Exonerado Doctor")
) -
(
    (
        SUMIFS(AR1106:AR1146, AY1106:AY1146, INDIRECT("AE" &amp; ROW()), AP1106:AP1146, "💲", AS1106:AS1146, "") +
        SUMIFS(AR1106:AR1146, AY1106:AY1146, INDIRECT("AE" &amp; ROW()), AP1106:AP1146, "📦", AS1106:AS1146, "")
    ) / 2
)</f>
        <v>0</v>
      </c>
      <c r="AM1147" s="48"/>
      <c r="AN1147" s="48"/>
      <c r="AO1147" s="48"/>
      <c r="AP1147" s="48"/>
      <c r="AQ1147" s="48"/>
      <c r="AR1147" s="48"/>
      <c r="AS1147" s="48"/>
      <c r="AT1147" s="48"/>
      <c r="AU1147" s="48"/>
      <c r="AV1147" s="48"/>
      <c r="AW1147" s="48"/>
      <c r="AX1147" s="48"/>
      <c r="AY1147" s="48"/>
      <c r="AZ1147" s="48"/>
      <c r="BA1147" s="48"/>
      <c r="BB1147" s="48"/>
      <c r="BC1147" s="48"/>
      <c r="BD1147" s="48"/>
      <c r="BE1147" s="48"/>
      <c r="BF1147" s="48"/>
      <c r="BG1147" s="48"/>
      <c r="BH1147" s="48"/>
      <c r="BI1147" s="48"/>
      <c r="BJ1147" s="48"/>
      <c r="BK1147" s="48"/>
      <c r="BL1147" s="48"/>
      <c r="BM1147" s="48"/>
      <c r="BN1147" s="48"/>
    </row>
    <row r="1148" spans="1:66" ht="11.25" customHeight="1">
      <c r="A1148" s="220"/>
      <c r="B1148" s="38"/>
      <c r="C1148" s="205"/>
      <c r="D1148" s="208"/>
      <c r="E1148" s="57" t="s">
        <v>44</v>
      </c>
      <c r="F1148" s="58" t="str">
        <f>IF(D1146&lt;&gt;"", VLOOKUP(D1146,'Base de Datos'!$A$2:$D1268,4,FALSE()),"")</f>
        <v/>
      </c>
      <c r="G1148" s="205"/>
      <c r="H1148" s="208"/>
      <c r="I1148" s="57" t="s">
        <v>44</v>
      </c>
      <c r="J1148" s="58" t="str">
        <f>IF(H1146&lt;&gt;"", VLOOKUP(H1146,'Base de Datos'!$A$2:$D1268,4,FALSE()),"")</f>
        <v/>
      </c>
      <c r="K1148" s="205"/>
      <c r="L1148" s="208"/>
      <c r="M1148" s="57" t="s">
        <v>44</v>
      </c>
      <c r="N1148" s="58" t="str">
        <f>IF(L1146&lt;&gt;"", VLOOKUP(L1146,'Base de Datos'!$A$2:$D1268,4,FALSE()),"")</f>
        <v/>
      </c>
      <c r="O1148" s="43"/>
      <c r="P1148" s="163"/>
      <c r="Q1148" s="3"/>
      <c r="R1148" s="15"/>
      <c r="S1148" s="229"/>
      <c r="T1148" s="230"/>
      <c r="U1148" s="59"/>
      <c r="V1148" s="47"/>
      <c r="W1148" s="229"/>
      <c r="X1148" s="230"/>
      <c r="Y1148" s="59"/>
      <c r="Z1148" s="47"/>
      <c r="AA1148" s="229"/>
      <c r="AB1148" s="230"/>
      <c r="AC1148" s="59"/>
      <c r="AD1148" s="48"/>
      <c r="AE1148" s="240" t="s">
        <v>55</v>
      </c>
      <c r="AF1148" s="230"/>
      <c r="AG1148" s="161">
        <f t="array" aca="1" ref="AG1148" ca="1">COUNTIFS(AP1106:AP1146, "💲", AY1106:AY1146, INDIRECT("AE" &amp; ROW())) + COUNTIFS(AP1106:AP1146, "📦", AY1106:AY1146, INDIRECT("AE" &amp; ROW())) + COUNTIFS(AP1106:AP1146, "✅", AY1106:AY1146, INDIRECT("AE" &amp; ROW()))</f>
        <v>0</v>
      </c>
      <c r="AH1148" s="162">
        <f t="array" aca="1" ref="AH1148" ca="1">COUNTIFS(AP1106:AP1146, "💲", AY1106:AY1146, INDIRECT("AE" &amp; ROW())) + COUNTIFS(AP1106:AP1146, "📦", AY1106:AY1146, INDIRECT("AE" &amp; ROW()))</f>
        <v>0</v>
      </c>
      <c r="AI1148" s="139">
        <f t="array" aca="1" ref="AI1148" ca="1">SUMIFS(AR1106:AR1146, AY1106:AY1146, INDIRECT("AE" &amp; ROW()), AP1106:AP1146, "💲") + SUMIFS(AR1106:AR1146, AY1106:AY1146, INDIRECT("AE" &amp; ROW()), AP1106:AP1146, "📦")</f>
        <v>0</v>
      </c>
      <c r="AJ1148" s="139">
        <f t="array" aca="1" ref="AJ1148" ca="1">(
    SUMIFS(AR1106:AR1146, AY1106:AY1146, INDIRECT("AE" &amp; ROW()), AP1106:AP1146, "💲") +
    SUMIFS(AR1106:AR1146, AY1106:AY1146, INDIRECT("AE" &amp; ROW()), AP1106:AP1146, "📦")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
        SUMIFS(AR1106:AR1146, AY1106:AY1146, INDIRECT("AE" &amp; ROW()), AP1106:AP1146, "💲", AS1106:AS1146, "Familiar") +
        SUMIFS(AR1106:AR1146, AY1106:AY1146, INDIRECT("AE" &amp; ROW()), AP1106:AP1146, "📦", AS1106:AS1146, "Familiar")
    ) / 2
)  -
(
    (
        SUMIFS(AR1106:AR1146, AY1106:AY1146, INDIRECT("AE" &amp; ROW()), AP1106:AP1146, "💲", AS1106:AS1146, "Exonerado ADH") +
        SUMIFS(AR1106:AR1146, AY1106:AY1146, INDIRECT("AE" &amp; ROW()), AP1106:AP1146, "📦", AS1106:AS1146, "Exonerado ADH")
    ) / 2
)  -
(
    (
        SUMIFS(AR1106:AR1146, AY1106:AY1146, INDIRECT("AE" &amp; ROW()), AP1106:AP1146, "💲", AS1106:AS1146, "Exonerado Doctor") +
        SUMIFS(AR1106:AR1146, AY1106:AY1146, INDIRECT("AE" &amp; ROW()), AP1106:AP1146, "📦", AS1106:AS1146, "Exonerado Doctor")
    ) / 2
)</f>
        <v>0</v>
      </c>
      <c r="AK1148" s="139">
        <f t="array" aca="1" ref="AK1148" ca="1">(
    SUMIFS(AR1106:AR1146, AY1106:AY1146, INDIRECT("AE" &amp; ROW()), AP1106:AP1146, "💲") +
    SUMIFS(AR1106:AR1146, AY1106:AY1146, INDIRECT("AE" &amp; ROW()), AP1106:AP1146, "📦")
) -
(
    SUMIFS(AR1106:AR1146, AY1106:AY1146, INDIRECT("AE" &amp; ROW()), AP1106:AP1146, "💲", AS1106:AS1146, "Familiar") +
    SUMIFS(AR1106:AR1146, AY1106:AY1146, INDIRECT("AE" &amp; ROW()), AP1106:AP1146, "📦", AS1106:AS1146, "Familiar")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SUMIFS(AR1106:AR1146, AY1106:AY1146, INDIRECT("AE" &amp; ROW()), AP1106:AP1146, "💲", AS1106:AS1146, "Exonerado ADH") +
    SUMIFS(AR1106:AR1146, AY1106:AY1146, INDIRECT("AE" &amp; ROW()), AP1106:AP1146, "📦", AS1106:AS1146, "Exonerado ADH")
) -
(
    (
        SUMIFS(AR1106:AR1146, AY1106:AY1146, INDIRECT("AE" &amp; ROW()), AP1106:AP1146, "💲", AS1106:AS1146, "Exonerado Doctor") +
        SUMIFS(AR1106:AR1146, AY1106:AY1146, INDIRECT("AE" &amp; ROW()), AP1106:AP1146, "📦", AS1106:AS1146, "Exonerado Doctor")
    ) / 2
) -
(
    (
        SUMIFS(AR1106:AR1146, AY1106:AY1146, INDIRECT("AE" &amp; ROW()), AP1106:AP1146, "💲", AS1106:AS1146, "") +
        SUMIFS(AR1106:AR1146, AY1106:AY1146, INDIRECT("AE" &amp; ROW()), AP1106:AP1146, "📦", AS1106:AS1146, "")
    ) / 2
)</f>
        <v>0</v>
      </c>
      <c r="AL1148" s="140">
        <f t="array" aca="1" ref="AL1148" ca="1">(
    SUMIFS(AR1106:AR1146, AY1106:AY1146, INDIRECT("AE" &amp; ROW()), AP1106:AP1146, "💲") +
    SUMIFS(AR1106:AR1146, AY1106:AY1146, INDIRECT("AE" &amp; ROW()), AP1106:AP1146, "📦")
) -
(
    (
        SUMIFS(AR1106:AR1146, AY1106:AY1146, INDIRECT("AE" &amp; ROW()), AP1106:AP1146, "💲", AS1106:AS1146, "Familiar") +
        SUMIFS(AR1106:AR1146, AY1106:AY1146, INDIRECT("AE" &amp; ROW()), AP1106:AP1146, "📦", AS1106:AS1146, "Familiar")
    ) / 2
) -
(
    (
        SUMIFS(AR1106:AR1146, AY1106:AY1146, INDIRECT("AE" &amp; ROW()), AP1106:AP1146, "💲", AS1106:AS1146, "Participante") +
        SUMIFS(AR1106:AR1146, AY1106:AY1146, INDIRECT("AE" &amp; ROW()), AP1106:AP1146, "📦", AS1106:AS1146, "Participante")
    ) / 2
) -
(
    (
        SUMIFS(AR1106:AR1146, AY1106:AY1146, INDIRECT("AE" &amp; ROW()), AP1106:AP1146, "💲", AS1106:AS1146, "Empleado") +
        SUMIFS(AR1106:AR1146, AY1106:AY1146, INDIRECT("AE" &amp; ROW()), AP1106:AP1146, "📦", AS1106:AS1146, "Empleado")
    ) / 2
) -
(
    (
        SUMIFS(AR1106:AR1146, AY1106:AY1146, INDIRECT("AE" &amp; ROW()), AP1106:AP1146, "💲", AS1106:AS1146, "Exonerado ADH") +
        SUMIFS(AR1106:AR1146, AY1106:AY1146, INDIRECT("AE" &amp; ROW()), AP1106:AP1146, "📦", AS1106:AS1146, "Exonerado ADH")
    ) / 2
) -
(
    SUMIFS(AR1106:AR1146, AY1106:AY1146, INDIRECT("AE" &amp; ROW()), AP1106:AP1146, "💲", AS1106:AS1146, "Exonerado Doctor") +
    SUMIFS(AR1106:AR1146, AY1106:AY1146, INDIRECT("AE" &amp; ROW()), AP1106:AP1146, "📦", AS1106:AS1146, "Exonerado Doctor")
) -
(
    (
        SUMIFS(AR1106:AR1146, AY1106:AY1146, INDIRECT("AE" &amp; ROW()), AP1106:AP1146, "💲", AS1106:AS1146, "") +
        SUMIFS(AR1106:AR1146, AY1106:AY1146, INDIRECT("AE" &amp; ROW()), AP1106:AP1146, "📦", AS1106:AS1146, "")
    ) / 2
)</f>
        <v>0</v>
      </c>
      <c r="AM1148" s="48"/>
      <c r="AN1148" s="48"/>
      <c r="AO1148" s="48"/>
      <c r="AP1148" s="48"/>
      <c r="AQ1148" s="48"/>
      <c r="AR1148" s="48"/>
      <c r="AS1148" s="48"/>
      <c r="AT1148" s="48"/>
      <c r="AU1148" s="48"/>
      <c r="AV1148" s="48"/>
      <c r="AW1148" s="48"/>
      <c r="AX1148" s="48"/>
      <c r="AY1148" s="48"/>
      <c r="AZ1148" s="48"/>
      <c r="BA1148" s="48"/>
      <c r="BB1148" s="48"/>
      <c r="BC1148" s="48"/>
      <c r="BD1148" s="48"/>
      <c r="BE1148" s="48"/>
      <c r="BF1148" s="48"/>
      <c r="BG1148" s="48"/>
      <c r="BH1148" s="48"/>
      <c r="BI1148" s="48"/>
      <c r="BJ1148" s="48"/>
      <c r="BK1148" s="48"/>
      <c r="BL1148" s="48"/>
      <c r="BM1148" s="48"/>
      <c r="BN1148" s="48"/>
    </row>
    <row r="1149" spans="1:66" ht="11.25" customHeight="1">
      <c r="A1149" s="221"/>
      <c r="B1149" s="38"/>
      <c r="C1149" s="206"/>
      <c r="D1149" s="209"/>
      <c r="E1149" s="85" t="s">
        <v>46</v>
      </c>
      <c r="F1149" s="86"/>
      <c r="G1149" s="206"/>
      <c r="H1149" s="209"/>
      <c r="I1149" s="85" t="s">
        <v>46</v>
      </c>
      <c r="J1149" s="108"/>
      <c r="K1149" s="206"/>
      <c r="L1149" s="209"/>
      <c r="M1149" s="85" t="s">
        <v>46</v>
      </c>
      <c r="N1149" s="108"/>
      <c r="O1149" s="43"/>
      <c r="P1149" s="163"/>
      <c r="Q1149" s="3"/>
      <c r="R1149" s="15"/>
      <c r="S1149" s="227" t="str">
        <f>IF(OR(S1146="Empleado",S1146="Familiar"),"Nombre del Empleado","N° Factura")</f>
        <v>N° Factura</v>
      </c>
      <c r="T1149" s="228"/>
      <c r="U1149" s="89"/>
      <c r="V1149" s="47"/>
      <c r="W1149" s="227" t="str">
        <f>IF(OR(W1146="Empleado",W1146="Familiar"),"Nombre del Empleado","N° Factura")</f>
        <v>N° Factura</v>
      </c>
      <c r="X1149" s="228"/>
      <c r="Y1149" s="89"/>
      <c r="Z1149" s="47"/>
      <c r="AA1149" s="227" t="str">
        <f>IF(OR(AA1146="Empleado",AA1146="Familiar"),"Nombre del Empleado","N° Factura")</f>
        <v>N° Factura</v>
      </c>
      <c r="AB1149" s="228"/>
      <c r="AC1149" s="89"/>
      <c r="AD1149" s="48"/>
      <c r="AE1149" s="240" t="s">
        <v>57</v>
      </c>
      <c r="AF1149" s="230"/>
      <c r="AG1149" s="161">
        <f t="array" aca="1" ref="AG1149" ca="1">COUNTIFS(AP1106:AP1146, "💲", AY1106:AY1146, INDIRECT("AE" &amp; ROW())) + COUNTIFS(AP1106:AP1146, "📦", AY1106:AY1146, INDIRECT("AE" &amp; ROW())) + COUNTIFS(AP1106:AP1146, "✅", AY1106:AY1146, INDIRECT("AE" &amp; ROW()))</f>
        <v>0</v>
      </c>
      <c r="AH1149" s="162">
        <f t="array" aca="1" ref="AH1149" ca="1">COUNTIFS(AP1106:AP1146, "💲", AY1106:AY1146, INDIRECT("AE" &amp; ROW())) + COUNTIFS(AP1106:AP1146, "📦", AY1106:AY1146, INDIRECT("AE" &amp; ROW()))</f>
        <v>0</v>
      </c>
      <c r="AI1149" s="139">
        <f t="array" aca="1" ref="AI1149" ca="1">SUMIFS(AR1106:AR1146, AY1106:AY1146, INDIRECT("AE" &amp; ROW()), AP1106:AP1146, "💲") + SUMIFS(AR1106:AR1146, AY1106:AY1146, INDIRECT("AE" &amp; ROW()), AP1106:AP1146, "📦")</f>
        <v>0</v>
      </c>
      <c r="AJ1149" s="139">
        <f t="array" aca="1" ref="AJ1149" ca="1">(
    SUMIFS(AR1106:AR1146, AY1106:AY1146, INDIRECT("AE" &amp; ROW()), AP1106:AP1146, "💲") +
    SUMIFS(AR1106:AR1146, AY1106:AY1146, INDIRECT("AE" &amp; ROW()), AP1106:AP1146, "📦")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
        SUMIFS(AR1106:AR1146, AY1106:AY1146, INDIRECT("AE" &amp; ROW()), AP1106:AP1146, "💲", AS1106:AS1146, "Familiar") +
        SUMIFS(AR1106:AR1146, AY1106:AY1146, INDIRECT("AE" &amp; ROW()), AP1106:AP1146, "📦", AS1106:AS1146, "Familiar")
    ) / 2
)  -
(
    (
        SUMIFS(AR1106:AR1146, AY1106:AY1146, INDIRECT("AE" &amp; ROW()), AP1106:AP1146, "💲", AS1106:AS1146, "Exonerado ADH") +
        SUMIFS(AR1106:AR1146, AY1106:AY1146, INDIRECT("AE" &amp; ROW()), AP1106:AP1146, "📦", AS1106:AS1146, "Exonerado ADH")
    ) / 2
)  -
(
    (
        SUMIFS(AR1106:AR1146, AY1106:AY1146, INDIRECT("AE" &amp; ROW()), AP1106:AP1146, "💲", AS1106:AS1146, "Exonerado Doctor") +
        SUMIFS(AR1106:AR1146, AY1106:AY1146, INDIRECT("AE" &amp; ROW()), AP1106:AP1146, "📦", AS1106:AS1146, "Exonerado Doctor")
    ) / 2
)</f>
        <v>0</v>
      </c>
      <c r="AK1149" s="139">
        <f t="array" aca="1" ref="AK1149" ca="1">(
    SUMIFS(AR1106:AR1146, AY1106:AY1146, INDIRECT("AE" &amp; ROW()), AP1106:AP1146, "💲") +
    SUMIFS(AR1106:AR1146, AY1106:AY1146, INDIRECT("AE" &amp; ROW()), AP1106:AP1146, "📦")
) -
(
    SUMIFS(AR1106:AR1146, AY1106:AY1146, INDIRECT("AE" &amp; ROW()), AP1106:AP1146, "💲", AS1106:AS1146, "Familiar") +
    SUMIFS(AR1106:AR1146, AY1106:AY1146, INDIRECT("AE" &amp; ROW()), AP1106:AP1146, "📦", AS1106:AS1146, "Familiar")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SUMIFS(AR1106:AR1146, AY1106:AY1146, INDIRECT("AE" &amp; ROW()), AP1106:AP1146, "💲", AS1106:AS1146, "Exonerado ADH") +
    SUMIFS(AR1106:AR1146, AY1106:AY1146, INDIRECT("AE" &amp; ROW()), AP1106:AP1146, "📦", AS1106:AS1146, "Exonerado ADH")
) -
(
    (
        SUMIFS(AR1106:AR1146, AY1106:AY1146, INDIRECT("AE" &amp; ROW()), AP1106:AP1146, "💲", AS1106:AS1146, "Exonerado Doctor") +
        SUMIFS(AR1106:AR1146, AY1106:AY1146, INDIRECT("AE" &amp; ROW()), AP1106:AP1146, "📦", AS1106:AS1146, "Exonerado Doctor")
    ) / 2
) -
(
    (
        SUMIFS(AR1106:AR1146, AY1106:AY1146, INDIRECT("AE" &amp; ROW()), AP1106:AP1146, "💲", AS1106:AS1146, "") +
        SUMIFS(AR1106:AR1146, AY1106:AY1146, INDIRECT("AE" &amp; ROW()), AP1106:AP1146, "📦", AS1106:AS1146, "")
    ) / 2
)</f>
        <v>0</v>
      </c>
      <c r="AL1149" s="140">
        <f t="array" aca="1" ref="AL1149" ca="1">(
    SUMIFS(AR1106:AR1146, AY1106:AY1146, INDIRECT("AE" &amp; ROW()), AP1106:AP1146, "💲") +
    SUMIFS(AR1106:AR1146, AY1106:AY1146, INDIRECT("AE" &amp; ROW()), AP1106:AP1146, "📦")
) -
(
    (
        SUMIFS(AR1106:AR1146, AY1106:AY1146, INDIRECT("AE" &amp; ROW()), AP1106:AP1146, "💲", AS1106:AS1146, "Familiar") +
        SUMIFS(AR1106:AR1146, AY1106:AY1146, INDIRECT("AE" &amp; ROW()), AP1106:AP1146, "📦", AS1106:AS1146, "Familiar")
    ) / 2
) -
(
    (
        SUMIFS(AR1106:AR1146, AY1106:AY1146, INDIRECT("AE" &amp; ROW()), AP1106:AP1146, "💲", AS1106:AS1146, "Participante") +
        SUMIFS(AR1106:AR1146, AY1106:AY1146, INDIRECT("AE" &amp; ROW()), AP1106:AP1146, "📦", AS1106:AS1146, "Participante")
    ) / 2
) -
(
    (
        SUMIFS(AR1106:AR1146, AY1106:AY1146, INDIRECT("AE" &amp; ROW()), AP1106:AP1146, "💲", AS1106:AS1146, "Empleado") +
        SUMIFS(AR1106:AR1146, AY1106:AY1146, INDIRECT("AE" &amp; ROW()), AP1106:AP1146, "📦", AS1106:AS1146, "Empleado")
    ) / 2
) -
(
    (
        SUMIFS(AR1106:AR1146, AY1106:AY1146, INDIRECT("AE" &amp; ROW()), AP1106:AP1146, "💲", AS1106:AS1146, "Exonerado ADH") +
        SUMIFS(AR1106:AR1146, AY1106:AY1146, INDIRECT("AE" &amp; ROW()), AP1106:AP1146, "📦", AS1106:AS1146, "Exonerado ADH")
    ) / 2
) -
(
    SUMIFS(AR1106:AR1146, AY1106:AY1146, INDIRECT("AE" &amp; ROW()), AP1106:AP1146, "💲", AS1106:AS1146, "Exonerado Doctor") +
    SUMIFS(AR1106:AR1146, AY1106:AY1146, INDIRECT("AE" &amp; ROW()), AP1106:AP1146, "📦", AS1106:AS1146, "Exonerado Doctor")
) -
(
    (
        SUMIFS(AR1106:AR1146, AY1106:AY1146, INDIRECT("AE" &amp; ROW()), AP1106:AP1146, "💲", AS1106:AS1146, "") +
        SUMIFS(AR1106:AR1146, AY1106:AY1146, INDIRECT("AE" &amp; ROW()), AP1106:AP1146, "📦", AS1106:AS1146, "")
    ) / 2
)</f>
        <v>0</v>
      </c>
      <c r="AM1149" s="48"/>
      <c r="AN1149" s="48"/>
      <c r="AO1149" s="48"/>
      <c r="AP1149" s="48"/>
      <c r="AQ1149" s="48"/>
      <c r="AR1149" s="48"/>
      <c r="AS1149" s="48"/>
      <c r="AT1149" s="48"/>
      <c r="AU1149" s="48"/>
      <c r="AV1149" s="48"/>
      <c r="AW1149" s="48"/>
      <c r="AX1149" s="48"/>
      <c r="AY1149" s="48"/>
      <c r="AZ1149" s="48"/>
      <c r="BA1149" s="48"/>
      <c r="BB1149" s="48"/>
      <c r="BC1149" s="48"/>
      <c r="BD1149" s="48"/>
      <c r="BE1149" s="48"/>
      <c r="BF1149" s="48"/>
      <c r="BG1149" s="48"/>
      <c r="BH1149" s="48"/>
      <c r="BI1149" s="48"/>
      <c r="BJ1149" s="48"/>
      <c r="BK1149" s="48"/>
      <c r="BL1149" s="48"/>
      <c r="BM1149" s="48"/>
      <c r="BN1149" s="48"/>
    </row>
    <row r="1150" spans="1:66" ht="11.25" customHeight="1">
      <c r="A1150" s="222">
        <f>A1146+$Q$13/1440</f>
        <v>0.79166666666666641</v>
      </c>
      <c r="B1150" s="164"/>
      <c r="C1150" s="204"/>
      <c r="D1150" s="207"/>
      <c r="E1150" s="177" t="s">
        <v>36</v>
      </c>
      <c r="F1150" s="42" t="str">
        <f>IF(D1150&lt;&gt;"", VLOOKUP(D1150,'Base de Datos'!$A$2:$D1268,2,FALSE()),"")</f>
        <v/>
      </c>
      <c r="G1150" s="204"/>
      <c r="H1150" s="216"/>
      <c r="I1150" s="177" t="s">
        <v>36</v>
      </c>
      <c r="J1150" s="42" t="str">
        <f>IF(H1150&lt;&gt;"", VLOOKUP(H1150,'Base de Datos'!$A$2:$D1268,2,FALSE()),"")</f>
        <v/>
      </c>
      <c r="K1150" s="204"/>
      <c r="L1150" s="216"/>
      <c r="M1150" s="177" t="s">
        <v>36</v>
      </c>
      <c r="N1150" s="42" t="str">
        <f>IF(L1150&lt;&gt;"", VLOOKUP(L1150,'Base de Datos'!$A$2:$D1268,2,FALSE()),"")</f>
        <v/>
      </c>
      <c r="O1150" s="165"/>
      <c r="P1150" s="165"/>
      <c r="Q1150" s="165"/>
      <c r="R1150" s="166"/>
      <c r="S1150" s="167"/>
      <c r="T1150" s="45" t="s">
        <v>37</v>
      </c>
      <c r="U1150" s="168"/>
      <c r="V1150" s="169"/>
      <c r="W1150" s="167"/>
      <c r="X1150" s="45" t="s">
        <v>37</v>
      </c>
      <c r="Y1150" s="168"/>
      <c r="Z1150" s="169"/>
      <c r="AA1150" s="167"/>
      <c r="AB1150" s="45" t="s">
        <v>37</v>
      </c>
      <c r="AC1150" s="168"/>
      <c r="AD1150" s="56"/>
      <c r="AE1150" s="240" t="s">
        <v>59</v>
      </c>
      <c r="AF1150" s="230"/>
      <c r="AG1150" s="161">
        <f t="array" aca="1" ref="AG1150" ca="1">COUNTIFS(AP1106:AP1146, "💲", AY1106:AY1146, INDIRECT("AE" &amp; ROW())) + COUNTIFS(AP1106:AP1146, "📦", AY1106:AY1146, INDIRECT("AE" &amp; ROW())) + COUNTIFS(AP1106:AP1146, "✅", AY1106:AY1146, INDIRECT("AE" &amp; ROW()))</f>
        <v>0</v>
      </c>
      <c r="AH1150" s="162">
        <f t="array" aca="1" ref="AH1150" ca="1">COUNTIFS(AP1106:AP1146, "💲", AY1106:AY1146, INDIRECT("AE" &amp; ROW())) + COUNTIFS(AP1106:AP1146, "📦", AY1106:AY1146, INDIRECT("AE" &amp; ROW()))</f>
        <v>0</v>
      </c>
      <c r="AI1150" s="139">
        <f t="array" aca="1" ref="AI1150" ca="1">SUMIFS(AR1106:AR1146, AY1106:AY1146, INDIRECT("AE" &amp; ROW()), AP1106:AP1146, "💲") + SUMIFS(AR1106:AR1146, AY1106:AY1146, INDIRECT("AE" &amp; ROW()), AP1106:AP1146, "📦")</f>
        <v>0</v>
      </c>
      <c r="AJ1150" s="139">
        <f t="array" aca="1" ref="AJ1150" ca="1">(
    SUMIFS(AR1106:AR1146, AY1106:AY1146, INDIRECT("AE" &amp; ROW()), AP1106:AP1146, "💲") +
    SUMIFS(AR1106:AR1146, AY1106:AY1146, INDIRECT("AE" &amp; ROW()), AP1106:AP1146, "📦")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
        SUMIFS(AR1106:AR1146, AY1106:AY1146, INDIRECT("AE" &amp; ROW()), AP1106:AP1146, "💲", AS1106:AS1146, "Familiar") +
        SUMIFS(AR1106:AR1146, AY1106:AY1146, INDIRECT("AE" &amp; ROW()), AP1106:AP1146, "📦", AS1106:AS1146, "Familiar")
    ) / 2
)  -
(
    (
        SUMIFS(AR1106:AR1146, AY1106:AY1146, INDIRECT("AE" &amp; ROW()), AP1106:AP1146, "💲", AS1106:AS1146, "Exonerado ADH") +
        SUMIFS(AR1106:AR1146, AY1106:AY1146, INDIRECT("AE" &amp; ROW()), AP1106:AP1146, "📦", AS1106:AS1146, "Exonerado ADH")
    ) / 2
)  -
(
    (
        SUMIFS(AR1106:AR1146, AY1106:AY1146, INDIRECT("AE" &amp; ROW()), AP1106:AP1146, "💲", AS1106:AS1146, "Exonerado Doctor") +
        SUMIFS(AR1106:AR1146, AY1106:AY1146, INDIRECT("AE" &amp; ROW()), AP1106:AP1146, "📦", AS1106:AS1146, "Exonerado Doctor")
    ) / 2
)</f>
        <v>0</v>
      </c>
      <c r="AK1150" s="139">
        <f t="array" aca="1" ref="AK1150" ca="1">(
    SUMIFS(AR1106:AR1146, AY1106:AY1146, INDIRECT("AE" &amp; ROW()), AP1106:AP1146, "💲") +
    SUMIFS(AR1106:AR1146, AY1106:AY1146, INDIRECT("AE" &amp; ROW()), AP1106:AP1146, "📦")
) -
(
    SUMIFS(AR1106:AR1146, AY1106:AY1146, INDIRECT("AE" &amp; ROW()), AP1106:AP1146, "💲", AS1106:AS1146, "Familiar") +
    SUMIFS(AR1106:AR1146, AY1106:AY1146, INDIRECT("AE" &amp; ROW()), AP1106:AP1146, "📦", AS1106:AS1146, "Familiar")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SUMIFS(AR1106:AR1146, AY1106:AY1146, INDIRECT("AE" &amp; ROW()), AP1106:AP1146, "💲", AS1106:AS1146, "Exonerado ADH") +
    SUMIFS(AR1106:AR1146, AY1106:AY1146, INDIRECT("AE" &amp; ROW()), AP1106:AP1146, "📦", AS1106:AS1146, "Exonerado ADH")
) -
(
    (
        SUMIFS(AR1106:AR1146, AY1106:AY1146, INDIRECT("AE" &amp; ROW()), AP1106:AP1146, "💲", AS1106:AS1146, "Exonerado Doctor") +
        SUMIFS(AR1106:AR1146, AY1106:AY1146, INDIRECT("AE" &amp; ROW()), AP1106:AP1146, "📦", AS1106:AS1146, "Exonerado Doctor")
    ) / 2
) -
(
    (
        SUMIFS(AR1106:AR1146, AY1106:AY1146, INDIRECT("AE" &amp; ROW()), AP1106:AP1146, "💲", AS1106:AS1146, "") +
        SUMIFS(AR1106:AR1146, AY1106:AY1146, INDIRECT("AE" &amp; ROW()), AP1106:AP1146, "📦", AS1106:AS1146, "")
    ) / 2
)</f>
        <v>0</v>
      </c>
      <c r="AL1150" s="140">
        <f t="array" aca="1" ref="AL1150" ca="1">(
    SUMIFS(AR1106:AR1146, AY1106:AY1146, INDIRECT("AE" &amp; ROW()), AP1106:AP1146, "💲") +
    SUMIFS(AR1106:AR1146, AY1106:AY1146, INDIRECT("AE" &amp; ROW()), AP1106:AP1146, "📦")
) -
(
    (
        SUMIFS(AR1106:AR1146, AY1106:AY1146, INDIRECT("AE" &amp; ROW()), AP1106:AP1146, "💲", AS1106:AS1146, "Familiar") +
        SUMIFS(AR1106:AR1146, AY1106:AY1146, INDIRECT("AE" &amp; ROW()), AP1106:AP1146, "📦", AS1106:AS1146, "Familiar")
    ) / 2
) -
(
    (
        SUMIFS(AR1106:AR1146, AY1106:AY1146, INDIRECT("AE" &amp; ROW()), AP1106:AP1146, "💲", AS1106:AS1146, "Participante") +
        SUMIFS(AR1106:AR1146, AY1106:AY1146, INDIRECT("AE" &amp; ROW()), AP1106:AP1146, "📦", AS1106:AS1146, "Participante")
    ) / 2
) -
(
    (
        SUMIFS(AR1106:AR1146, AY1106:AY1146, INDIRECT("AE" &amp; ROW()), AP1106:AP1146, "💲", AS1106:AS1146, "Empleado") +
        SUMIFS(AR1106:AR1146, AY1106:AY1146, INDIRECT("AE" &amp; ROW()), AP1106:AP1146, "📦", AS1106:AS1146, "Empleado")
    ) / 2
) -
(
    (
        SUMIFS(AR1106:AR1146, AY1106:AY1146, INDIRECT("AE" &amp; ROW()), AP1106:AP1146, "💲", AS1106:AS1146, "Exonerado ADH") +
        SUMIFS(AR1106:AR1146, AY1106:AY1146, INDIRECT("AE" &amp; ROW()), AP1106:AP1146, "📦", AS1106:AS1146, "Exonerado ADH")
    ) / 2
) -
(
    SUMIFS(AR1106:AR1146, AY1106:AY1146, INDIRECT("AE" &amp; ROW()), AP1106:AP1146, "💲", AS1106:AS1146, "Exonerado Doctor") +
    SUMIFS(AR1106:AR1146, AY1106:AY1146, INDIRECT("AE" &amp; ROW()), AP1106:AP1146, "📦", AS1106:AS1146, "Exonerado Doctor")
) -
(
    (
        SUMIFS(AR1106:AR1146, AY1106:AY1146, INDIRECT("AE" &amp; ROW()), AP1106:AP1146, "💲", AS1106:AS1146, "") +
        SUMIFS(AR1106:AR1146, AY1106:AY1146, INDIRECT("AE" &amp; ROW()), AP1106:AP1146, "📦", AS1106:AS1146, "")
    ) / 2
)</f>
        <v>0</v>
      </c>
      <c r="AM1150" s="56"/>
      <c r="AN1150" s="56"/>
      <c r="AO1150" s="56"/>
      <c r="AP1150" s="56"/>
      <c r="AQ1150" s="56"/>
      <c r="AR1150" s="56"/>
      <c r="AS1150" s="56"/>
      <c r="AT1150" s="56"/>
      <c r="AU1150" s="56"/>
      <c r="AV1150" s="56"/>
      <c r="AW1150" s="56"/>
      <c r="AX1150" s="56"/>
      <c r="AY1150" s="56"/>
      <c r="AZ1150" s="56"/>
      <c r="BA1150" s="56"/>
      <c r="BB1150" s="56"/>
      <c r="BC1150" s="56"/>
      <c r="BD1150" s="56"/>
      <c r="BE1150" s="56"/>
      <c r="BF1150" s="56"/>
      <c r="BG1150" s="56"/>
      <c r="BH1150" s="56"/>
      <c r="BI1150" s="56"/>
      <c r="BJ1150" s="56"/>
      <c r="BK1150" s="56"/>
      <c r="BL1150" s="56"/>
      <c r="BM1150" s="56"/>
      <c r="BN1150" s="56"/>
    </row>
    <row r="1151" spans="1:66" ht="11.25" customHeight="1">
      <c r="A1151" s="220"/>
      <c r="B1151" s="164"/>
      <c r="C1151" s="205"/>
      <c r="D1151" s="208"/>
      <c r="E1151" s="178" t="s">
        <v>42</v>
      </c>
      <c r="F1151" s="58" t="str">
        <f>IF(D1150&lt;&gt;"", VLOOKUP(D1150,'Base de Datos'!$A$2:$D1268,3,FALSE()),"")</f>
        <v/>
      </c>
      <c r="G1151" s="205"/>
      <c r="H1151" s="208"/>
      <c r="I1151" s="178" t="s">
        <v>42</v>
      </c>
      <c r="J1151" s="58" t="str">
        <f>IF(H1150&lt;&gt;"", VLOOKUP(H1150,'Base de Datos'!$A$2:$D1268,3,FALSE()),"")</f>
        <v/>
      </c>
      <c r="K1151" s="205"/>
      <c r="L1151" s="208"/>
      <c r="M1151" s="178" t="s">
        <v>42</v>
      </c>
      <c r="N1151" s="58" t="str">
        <f>IF(L1150&lt;&gt;"", VLOOKUP(L1150,'Base de Datos'!$A$2:$D1268,3,FALSE()),"")</f>
        <v/>
      </c>
      <c r="O1151" s="165"/>
      <c r="P1151" s="165"/>
      <c r="Q1151" s="165"/>
      <c r="R1151" s="166"/>
      <c r="S1151" s="231"/>
      <c r="T1151" s="230"/>
      <c r="U1151" s="170"/>
      <c r="V1151" s="169"/>
      <c r="W1151" s="231"/>
      <c r="X1151" s="230"/>
      <c r="Y1151" s="170"/>
      <c r="Z1151" s="169"/>
      <c r="AA1151" s="231"/>
      <c r="AB1151" s="230"/>
      <c r="AC1151" s="170"/>
      <c r="AD1151" s="56"/>
      <c r="AE1151" s="240" t="s">
        <v>63</v>
      </c>
      <c r="AF1151" s="230"/>
      <c r="AG1151" s="161">
        <f t="array" aca="1" ref="AG1151" ca="1">COUNTIFS(AP1106:AP1146, "💲", AY1106:AY1146, INDIRECT("AE" &amp; ROW())) + COUNTIFS(AP1106:AP1146, "📦", AY1106:AY1146, INDIRECT("AE" &amp; ROW())) + COUNTIFS(AP1106:AP1146, "✅", AY1106:AY1146, INDIRECT("AE" &amp; ROW()))</f>
        <v>0</v>
      </c>
      <c r="AH1151" s="162">
        <f t="array" aca="1" ref="AH1151" ca="1">COUNTIFS(AP1106:AP1146, "💲", AY1106:AY1146, INDIRECT("AE" &amp; ROW())) + COUNTIFS(AP1106:AP1146, "📦", AY1106:AY1146, INDIRECT("AE" &amp; ROW()))</f>
        <v>0</v>
      </c>
      <c r="AI1151" s="139">
        <f t="array" aca="1" ref="AI1151" ca="1">SUMIFS(AR1106:AR1146, AY1106:AY1146, INDIRECT("AE" &amp; ROW()), AP1106:AP1146, "💲") + SUMIFS(AR1106:AR1146, AY1106:AY1146, INDIRECT("AE" &amp; ROW()), AP1106:AP1146, "📦")</f>
        <v>0</v>
      </c>
      <c r="AJ1151" s="139">
        <f t="array" aca="1" ref="AJ1151" ca="1">(
    SUMIFS(AR1106:AR1146, AY1106:AY1146, INDIRECT("AE" &amp; ROW()), AP1106:AP1146, "💲") +
    SUMIFS(AR1106:AR1146, AY1106:AY1146, INDIRECT("AE" &amp; ROW()), AP1106:AP1146, "📦")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
        SUMIFS(AR1106:AR1146, AY1106:AY1146, INDIRECT("AE" &amp; ROW()), AP1106:AP1146, "💲", AS1106:AS1146, "Familiar") +
        SUMIFS(AR1106:AR1146, AY1106:AY1146, INDIRECT("AE" &amp; ROW()), AP1106:AP1146, "📦", AS1106:AS1146, "Familiar")
    ) / 2
)  -
(
    (
        SUMIFS(AR1106:AR1146, AY1106:AY1146, INDIRECT("AE" &amp; ROW()), AP1106:AP1146, "💲", AS1106:AS1146, "Exonerado ADH") +
        SUMIFS(AR1106:AR1146, AY1106:AY1146, INDIRECT("AE" &amp; ROW()), AP1106:AP1146, "📦", AS1106:AS1146, "Exonerado ADH")
    ) / 2
)  -
(
    (
        SUMIFS(AR1106:AR1146, AY1106:AY1146, INDIRECT("AE" &amp; ROW()), AP1106:AP1146, "💲", AS1106:AS1146, "Exonerado Doctor") +
        SUMIFS(AR1106:AR1146, AY1106:AY1146, INDIRECT("AE" &amp; ROW()), AP1106:AP1146, "📦", AS1106:AS1146, "Exonerado Doctor")
    ) / 2
)</f>
        <v>0</v>
      </c>
      <c r="AK1151" s="139">
        <f t="array" aca="1" ref="AK1151" ca="1">(
    SUMIFS(AR1106:AR1146, AY1106:AY1146, INDIRECT("AE" &amp; ROW()), AP1106:AP1146, "💲") +
    SUMIFS(AR1106:AR1146, AY1106:AY1146, INDIRECT("AE" &amp; ROW()), AP1106:AP1146, "📦")
) -
(
    SUMIFS(AR1106:AR1146, AY1106:AY1146, INDIRECT("AE" &amp; ROW()), AP1106:AP1146, "💲", AS1106:AS1146, "Familiar") +
    SUMIFS(AR1106:AR1146, AY1106:AY1146, INDIRECT("AE" &amp; ROW()), AP1106:AP1146, "📦", AS1106:AS1146, "Familiar")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SUMIFS(AR1106:AR1146, AY1106:AY1146, INDIRECT("AE" &amp; ROW()), AP1106:AP1146, "💲", AS1106:AS1146, "Exonerado ADH") +
    SUMIFS(AR1106:AR1146, AY1106:AY1146, INDIRECT("AE" &amp; ROW()), AP1106:AP1146, "📦", AS1106:AS1146, "Exonerado ADH")
) -
(
    (
        SUMIFS(AR1106:AR1146, AY1106:AY1146, INDIRECT("AE" &amp; ROW()), AP1106:AP1146, "💲", AS1106:AS1146, "Exonerado Doctor") +
        SUMIFS(AR1106:AR1146, AY1106:AY1146, INDIRECT("AE" &amp; ROW()), AP1106:AP1146, "📦", AS1106:AS1146, "Exonerado Doctor")
    ) / 2
) -
(
    (
        SUMIFS(AR1106:AR1146, AY1106:AY1146, INDIRECT("AE" &amp; ROW()), AP1106:AP1146, "💲", AS1106:AS1146, "") +
        SUMIFS(AR1106:AR1146, AY1106:AY1146, INDIRECT("AE" &amp; ROW()), AP1106:AP1146, "📦", AS1106:AS1146, "")
    ) / 2
)</f>
        <v>0</v>
      </c>
      <c r="AL1151" s="140">
        <f t="array" aca="1" ref="AL1151" ca="1">(
    SUMIFS(AR1106:AR1146, AY1106:AY1146, INDIRECT("AE" &amp; ROW()), AP1106:AP1146, "💲") +
    SUMIFS(AR1106:AR1146, AY1106:AY1146, INDIRECT("AE" &amp; ROW()), AP1106:AP1146, "📦")
) -
(
    (
        SUMIFS(AR1106:AR1146, AY1106:AY1146, INDIRECT("AE" &amp; ROW()), AP1106:AP1146, "💲", AS1106:AS1146, "Familiar") +
        SUMIFS(AR1106:AR1146, AY1106:AY1146, INDIRECT("AE" &amp; ROW()), AP1106:AP1146, "📦", AS1106:AS1146, "Familiar")
    ) / 2
) -
(
    (
        SUMIFS(AR1106:AR1146, AY1106:AY1146, INDIRECT("AE" &amp; ROW()), AP1106:AP1146, "💲", AS1106:AS1146, "Participante") +
        SUMIFS(AR1106:AR1146, AY1106:AY1146, INDIRECT("AE" &amp; ROW()), AP1106:AP1146, "📦", AS1106:AS1146, "Participante")
    ) / 2
) -
(
    (
        SUMIFS(AR1106:AR1146, AY1106:AY1146, INDIRECT("AE" &amp; ROW()), AP1106:AP1146, "💲", AS1106:AS1146, "Empleado") +
        SUMIFS(AR1106:AR1146, AY1106:AY1146, INDIRECT("AE" &amp; ROW()), AP1106:AP1146, "📦", AS1106:AS1146, "Empleado")
    ) / 2
) -
(
    (
        SUMIFS(AR1106:AR1146, AY1106:AY1146, INDIRECT("AE" &amp; ROW()), AP1106:AP1146, "💲", AS1106:AS1146, "Exonerado ADH") +
        SUMIFS(AR1106:AR1146, AY1106:AY1146, INDIRECT("AE" &amp; ROW()), AP1106:AP1146, "📦", AS1106:AS1146, "Exonerado ADH")
    ) / 2
) -
(
    SUMIFS(AR1106:AR1146, AY1106:AY1146, INDIRECT("AE" &amp; ROW()), AP1106:AP1146, "💲", AS1106:AS1146, "Exonerado Doctor") +
    SUMIFS(AR1106:AR1146, AY1106:AY1146, INDIRECT("AE" &amp; ROW()), AP1106:AP1146, "📦", AS1106:AS1146, "Exonerado Doctor")
) -
(
    (
        SUMIFS(AR1106:AR1146, AY1106:AY1146, INDIRECT("AE" &amp; ROW()), AP1106:AP1146, "💲", AS1106:AS1146, "") +
        SUMIFS(AR1106:AR1146, AY1106:AY1146, INDIRECT("AE" &amp; ROW()), AP1106:AP1146, "📦", AS1106:AS1146, "")
    ) / 2
)</f>
        <v>0</v>
      </c>
      <c r="AM1151" s="56"/>
      <c r="AN1151" s="56"/>
      <c r="AO1151" s="56"/>
      <c r="AP1151" s="56"/>
      <c r="AQ1151" s="56"/>
      <c r="AR1151" s="56"/>
      <c r="AS1151" s="56"/>
      <c r="AT1151" s="56"/>
      <c r="AU1151" s="56"/>
      <c r="AV1151" s="56"/>
      <c r="AW1151" s="56"/>
      <c r="AX1151" s="56"/>
      <c r="AY1151" s="56"/>
      <c r="AZ1151" s="56"/>
      <c r="BA1151" s="56"/>
      <c r="BB1151" s="56"/>
      <c r="BC1151" s="56"/>
      <c r="BD1151" s="56"/>
      <c r="BE1151" s="56"/>
      <c r="BF1151" s="56"/>
      <c r="BG1151" s="56"/>
      <c r="BH1151" s="56"/>
      <c r="BI1151" s="56"/>
      <c r="BJ1151" s="56"/>
      <c r="BK1151" s="56"/>
      <c r="BL1151" s="56"/>
      <c r="BM1151" s="56"/>
      <c r="BN1151" s="56"/>
    </row>
    <row r="1152" spans="1:66" ht="11.25" customHeight="1">
      <c r="A1152" s="220"/>
      <c r="B1152" s="164"/>
      <c r="C1152" s="205"/>
      <c r="D1152" s="208"/>
      <c r="E1152" s="178" t="s">
        <v>44</v>
      </c>
      <c r="F1152" s="58" t="str">
        <f>IF(D1150&lt;&gt;"", VLOOKUP(D1150,'Base de Datos'!$A$2:$D1268,4,FALSE()),"")</f>
        <v/>
      </c>
      <c r="G1152" s="205"/>
      <c r="H1152" s="208"/>
      <c r="I1152" s="178" t="s">
        <v>44</v>
      </c>
      <c r="J1152" s="58" t="str">
        <f>IF(H1150&lt;&gt;"", VLOOKUP(H1150,'Base de Datos'!$A$2:$D1268,4,FALSE()),"")</f>
        <v/>
      </c>
      <c r="K1152" s="205"/>
      <c r="L1152" s="208"/>
      <c r="M1152" s="178" t="s">
        <v>44</v>
      </c>
      <c r="N1152" s="58" t="str">
        <f>IF(L1150&lt;&gt;"", VLOOKUP(L1150,'Base de Datos'!$A$2:$D1268,4,FALSE()),"")</f>
        <v/>
      </c>
      <c r="O1152" s="165"/>
      <c r="P1152" s="165"/>
      <c r="Q1152" s="165"/>
      <c r="R1152" s="166"/>
      <c r="S1152" s="231"/>
      <c r="T1152" s="230"/>
      <c r="U1152" s="170"/>
      <c r="V1152" s="169"/>
      <c r="W1152" s="231"/>
      <c r="X1152" s="230"/>
      <c r="Y1152" s="170"/>
      <c r="Z1152" s="169"/>
      <c r="AA1152" s="231"/>
      <c r="AB1152" s="230"/>
      <c r="AC1152" s="170"/>
      <c r="AD1152" s="56"/>
      <c r="AE1152" s="240" t="s">
        <v>66</v>
      </c>
      <c r="AF1152" s="230"/>
      <c r="AG1152" s="161">
        <f t="array" aca="1" ref="AG1152" ca="1">COUNTIFS(AP1106:AP1146, "💲", AY1106:AY1146, INDIRECT("AE" &amp; ROW())) + COUNTIFS(AP1106:AP1146, "📦", AY1106:AY1146, INDIRECT("AE" &amp; ROW())) + COUNTIFS(AP1106:AP1146, "✅", AY1106:AY1146, INDIRECT("AE" &amp; ROW()))</f>
        <v>0</v>
      </c>
      <c r="AH1152" s="162">
        <f t="array" aca="1" ref="AH1152" ca="1">COUNTIFS(AP1106:AP1146, "💲", AY1106:AY1146, INDIRECT("AE" &amp; ROW())) + COUNTIFS(AP1106:AP1146, "📦", AY1106:AY1146, INDIRECT("AE" &amp; ROW()))</f>
        <v>0</v>
      </c>
      <c r="AI1152" s="139">
        <f t="array" aca="1" ref="AI1152" ca="1">SUMIFS(AR1106:AR1146, AY1106:AY1146, INDIRECT("AE" &amp; ROW()), AP1106:AP1146, "💲") + SUMIFS(AR1106:AR1146, AY1106:AY1146, INDIRECT("AE" &amp; ROW()), AP1106:AP1146, "📦")</f>
        <v>0</v>
      </c>
      <c r="AJ1152" s="139">
        <f t="array" aca="1" ref="AJ1152" ca="1">(
    SUMIFS(AR1106:AR1146, AY1106:AY1146, INDIRECT("AE" &amp; ROW()), AP1106:AP1146, "💲") +
    SUMIFS(AR1106:AR1146, AY1106:AY1146, INDIRECT("AE" &amp; ROW()), AP1106:AP1146, "📦")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
        SUMIFS(AR1106:AR1146, AY1106:AY1146, INDIRECT("AE" &amp; ROW()), AP1106:AP1146, "💲", AS1106:AS1146, "Familiar") +
        SUMIFS(AR1106:AR1146, AY1106:AY1146, INDIRECT("AE" &amp; ROW()), AP1106:AP1146, "📦", AS1106:AS1146, "Familiar")
    ) / 2
)  -
(
    (
        SUMIFS(AR1106:AR1146, AY1106:AY1146, INDIRECT("AE" &amp; ROW()), AP1106:AP1146, "💲", AS1106:AS1146, "Exonerado ADH") +
        SUMIFS(AR1106:AR1146, AY1106:AY1146, INDIRECT("AE" &amp; ROW()), AP1106:AP1146, "📦", AS1106:AS1146, "Exonerado ADH")
    ) / 2
)  -
(
    (
        SUMIFS(AR1106:AR1146, AY1106:AY1146, INDIRECT("AE" &amp; ROW()), AP1106:AP1146, "💲", AS1106:AS1146, "Exonerado Doctor") +
        SUMIFS(AR1106:AR1146, AY1106:AY1146, INDIRECT("AE" &amp; ROW()), AP1106:AP1146, "📦", AS1106:AS1146, "Exonerado Doctor")
    ) / 2
)</f>
        <v>0</v>
      </c>
      <c r="AK1152" s="139">
        <f t="array" aca="1" ref="AK1152" ca="1">(
    SUMIFS(AR1106:AR1146, AY1106:AY1146, INDIRECT("AE" &amp; ROW()), AP1106:AP1146, "💲") +
    SUMIFS(AR1106:AR1146, AY1106:AY1146, INDIRECT("AE" &amp; ROW()), AP1106:AP1146, "📦")
) -
(
    SUMIFS(AR1106:AR1146, AY1106:AY1146, INDIRECT("AE" &amp; ROW()), AP1106:AP1146, "💲", AS1106:AS1146, "Familiar") +
    SUMIFS(AR1106:AR1146, AY1106:AY1146, INDIRECT("AE" &amp; ROW()), AP1106:AP1146, "📦", AS1106:AS1146, "Familiar")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SUMIFS(AR1106:AR1146, AY1106:AY1146, INDIRECT("AE" &amp; ROW()), AP1106:AP1146, "💲", AS1106:AS1146, "Exonerado ADH") +
    SUMIFS(AR1106:AR1146, AY1106:AY1146, INDIRECT("AE" &amp; ROW()), AP1106:AP1146, "📦", AS1106:AS1146, "Exonerado ADH")
) -
(
    (
        SUMIFS(AR1106:AR1146, AY1106:AY1146, INDIRECT("AE" &amp; ROW()), AP1106:AP1146, "💲", AS1106:AS1146, "Exonerado Doctor") +
        SUMIFS(AR1106:AR1146, AY1106:AY1146, INDIRECT("AE" &amp; ROW()), AP1106:AP1146, "📦", AS1106:AS1146, "Exonerado Doctor")
    ) / 2
) -
(
    (
        SUMIFS(AR1106:AR1146, AY1106:AY1146, INDIRECT("AE" &amp; ROW()), AP1106:AP1146, "💲", AS1106:AS1146, "") +
        SUMIFS(AR1106:AR1146, AY1106:AY1146, INDIRECT("AE" &amp; ROW()), AP1106:AP1146, "📦", AS1106:AS1146, "")
    ) / 2
)</f>
        <v>0</v>
      </c>
      <c r="AL1152" s="140">
        <f t="array" aca="1" ref="AL1152" ca="1">(
    SUMIFS(AR1106:AR1146, AY1106:AY1146, INDIRECT("AE" &amp; ROW()), AP1106:AP1146, "💲") +
    SUMIFS(AR1106:AR1146, AY1106:AY1146, INDIRECT("AE" &amp; ROW()), AP1106:AP1146, "📦")
) -
(
    (
        SUMIFS(AR1106:AR1146, AY1106:AY1146, INDIRECT("AE" &amp; ROW()), AP1106:AP1146, "💲", AS1106:AS1146, "Familiar") +
        SUMIFS(AR1106:AR1146, AY1106:AY1146, INDIRECT("AE" &amp; ROW()), AP1106:AP1146, "📦", AS1106:AS1146, "Familiar")
    ) / 2
) -
(
    (
        SUMIFS(AR1106:AR1146, AY1106:AY1146, INDIRECT("AE" &amp; ROW()), AP1106:AP1146, "💲", AS1106:AS1146, "Participante") +
        SUMIFS(AR1106:AR1146, AY1106:AY1146, INDIRECT("AE" &amp; ROW()), AP1106:AP1146, "📦", AS1106:AS1146, "Participante")
    ) / 2
) -
(
    (
        SUMIFS(AR1106:AR1146, AY1106:AY1146, INDIRECT("AE" &amp; ROW()), AP1106:AP1146, "💲", AS1106:AS1146, "Empleado") +
        SUMIFS(AR1106:AR1146, AY1106:AY1146, INDIRECT("AE" &amp; ROW()), AP1106:AP1146, "📦", AS1106:AS1146, "Empleado")
    ) / 2
) -
(
    (
        SUMIFS(AR1106:AR1146, AY1106:AY1146, INDIRECT("AE" &amp; ROW()), AP1106:AP1146, "💲", AS1106:AS1146, "Exonerado ADH") +
        SUMIFS(AR1106:AR1146, AY1106:AY1146, INDIRECT("AE" &amp; ROW()), AP1106:AP1146, "📦", AS1106:AS1146, "Exonerado ADH")
    ) / 2
) -
(
    SUMIFS(AR1106:AR1146, AY1106:AY1146, INDIRECT("AE" &amp; ROW()), AP1106:AP1146, "💲", AS1106:AS1146, "Exonerado Doctor") +
    SUMIFS(AR1106:AR1146, AY1106:AY1146, INDIRECT("AE" &amp; ROW()), AP1106:AP1146, "📦", AS1106:AS1146, "Exonerado Doctor")
) -
(
    (
        SUMIFS(AR1106:AR1146, AY1106:AY1146, INDIRECT("AE" &amp; ROW()), AP1106:AP1146, "💲", AS1106:AS1146, "") +
        SUMIFS(AR1106:AR1146, AY1106:AY1146, INDIRECT("AE" &amp; ROW()), AP1106:AP1146, "📦", AS1106:AS1146, "")
    ) / 2
)</f>
        <v>0</v>
      </c>
      <c r="AM1152" s="56"/>
      <c r="AN1152" s="56"/>
      <c r="AO1152" s="56"/>
      <c r="AP1152" s="56"/>
      <c r="AQ1152" s="56"/>
      <c r="AR1152" s="56"/>
      <c r="AS1152" s="56"/>
      <c r="AT1152" s="56"/>
      <c r="AU1152" s="56"/>
      <c r="AV1152" s="56"/>
      <c r="AW1152" s="56"/>
      <c r="AX1152" s="56"/>
      <c r="AY1152" s="56"/>
      <c r="AZ1152" s="56"/>
      <c r="BA1152" s="56"/>
      <c r="BB1152" s="56"/>
      <c r="BC1152" s="56"/>
      <c r="BD1152" s="56"/>
      <c r="BE1152" s="56"/>
      <c r="BF1152" s="56"/>
      <c r="BG1152" s="56"/>
      <c r="BH1152" s="56"/>
      <c r="BI1152" s="56"/>
      <c r="BJ1152" s="56"/>
      <c r="BK1152" s="56"/>
      <c r="BL1152" s="56"/>
      <c r="BM1152" s="56"/>
      <c r="BN1152" s="56"/>
    </row>
    <row r="1153" spans="1:66" ht="11.25" customHeight="1">
      <c r="A1153" s="221"/>
      <c r="B1153" s="164"/>
      <c r="C1153" s="206"/>
      <c r="D1153" s="209"/>
      <c r="E1153" s="179" t="s">
        <v>46</v>
      </c>
      <c r="F1153" s="180"/>
      <c r="G1153" s="206"/>
      <c r="H1153" s="209"/>
      <c r="I1153" s="179" t="s">
        <v>46</v>
      </c>
      <c r="J1153" s="180"/>
      <c r="K1153" s="206"/>
      <c r="L1153" s="209"/>
      <c r="M1153" s="179" t="s">
        <v>46</v>
      </c>
      <c r="N1153" s="180"/>
      <c r="O1153" s="165"/>
      <c r="P1153" s="165"/>
      <c r="Q1153" s="165"/>
      <c r="R1153" s="166"/>
      <c r="S1153" s="227" t="str">
        <f>IF(OR(S1150="Empleado",S1150="Familiar"),"Nombre del Empleado","N° Factura")</f>
        <v>N° Factura</v>
      </c>
      <c r="T1153" s="228"/>
      <c r="U1153" s="89"/>
      <c r="V1153" s="169"/>
      <c r="W1153" s="227" t="str">
        <f>IF(OR(W1150="Empleado",W1150="Familiar"),"Nombre del Empleado","N° Factura")</f>
        <v>N° Factura</v>
      </c>
      <c r="X1153" s="228"/>
      <c r="Y1153" s="89"/>
      <c r="Z1153" s="169"/>
      <c r="AA1153" s="227" t="str">
        <f>IF(OR(AA1150="Empleado",AA1150="Familiar"),"Nombre del Empleado","N° Factura")</f>
        <v>N° Factura</v>
      </c>
      <c r="AB1153" s="228"/>
      <c r="AC1153" s="89"/>
      <c r="AD1153" s="56"/>
      <c r="AE1153" s="240" t="s">
        <v>69</v>
      </c>
      <c r="AF1153" s="230"/>
      <c r="AG1153" s="161">
        <f t="array" aca="1" ref="AG1153" ca="1">COUNTIFS(AP1106:AP1146, "💲", AY1106:AY1146, INDIRECT("AE" &amp; ROW())) + COUNTIFS(AP1106:AP1146, "📦", AY1106:AY1146, INDIRECT("AE" &amp; ROW())) + COUNTIFS(AP1106:AP1146, "✅", AY1106:AY1146, INDIRECT("AE" &amp; ROW()))</f>
        <v>0</v>
      </c>
      <c r="AH1153" s="162">
        <f t="array" aca="1" ref="AH1153" ca="1">COUNTIFS(AP1106:AP1146, "💲", AY1106:AY1146, INDIRECT("AE" &amp; ROW())) + COUNTIFS(AP1106:AP1146, "📦", AY1106:AY1146, INDIRECT("AE" &amp; ROW()))</f>
        <v>0</v>
      </c>
      <c r="AI1153" s="139">
        <f t="array" aca="1" ref="AI1153" ca="1">SUMIFS(AR1106:AR1146, AY1106:AY1146, INDIRECT("AE" &amp; ROW()), AP1106:AP1146, "💲") + SUMIFS(AR1106:AR1146, AY1106:AY1146, INDIRECT("AE" &amp; ROW()), AP1106:AP1146, "📦")</f>
        <v>0</v>
      </c>
      <c r="AJ1153" s="66">
        <f t="array" aca="1" ref="AJ1153" ca="1">(
    SUMIFS(AR1106:AR1146, AY1106:AY1146, INDIRECT("AE" &amp; ROW()), AP1106:AP1146, "💲") +
    SUMIFS(AR1106:AR1146, AY1106:AY1146, INDIRECT("AE" &amp; ROW()), AP1106:AP1146, "📦")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
        SUMIFS(AR1106:AR1146, AY1106:AY1146, INDIRECT("AE" &amp; ROW()), AP1106:AP1146, "💲", AS1106:AS1146, "Familiar") +
        SUMIFS(AR1106:AR1146, AY1106:AY1146, INDIRECT("AE" &amp; ROW()), AP1106:AP1146, "📦", AS1106:AS1146, "Familiar")
    ) / 2
)  -
(
    (
        SUMIFS(AR1106:AR1146, AY1106:AY1146, INDIRECT("AE" &amp; ROW()), AP1106:AP1146, "💲", AS1106:AS1146, "Exonerado ADH") +
        SUMIFS(AR1106:AR1146, AY1106:AY1146, INDIRECT("AE" &amp; ROW()), AP1106:AP1146, "📦", AS1106:AS1146, "Exonerado ADH")
    ) / 2
)  -
(
    (
        SUMIFS(AR1106:AR1146, AY1106:AY1146, INDIRECT("AE" &amp; ROW()), AP1106:AP1146, "💲", AS1106:AS1146, "Exonerado Doctor") +
        SUMIFS(AR1106:AR1146, AY1106:AY1146, INDIRECT("AE" &amp; ROW()), AP1106:AP1146, "📦", AS1106:AS1146, "Exonerado Doctor")
    ) / 2
)</f>
        <v>0</v>
      </c>
      <c r="AK1153" s="139">
        <f t="array" aca="1" ref="AK1153" ca="1">(
    SUMIFS(AR1106:AR1146, AY1106:AY1146, INDIRECT("AE" &amp; ROW()), AP1106:AP1146, "💲") +
    SUMIFS(AR1106:AR1146, AY1106:AY1146, INDIRECT("AE" &amp; ROW()), AP1106:AP1146, "📦")
) -
(
    SUMIFS(AR1106:AR1146, AY1106:AY1146, INDIRECT("AE" &amp; ROW()), AP1106:AP1146, "💲", AS1106:AS1146, "Familiar") +
    SUMIFS(AR1106:AR1146, AY1106:AY1146, INDIRECT("AE" &amp; ROW()), AP1106:AP1146, "📦", AS1106:AS1146, "Familiar")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SUMIFS(AR1106:AR1146, AY1106:AY1146, INDIRECT("AE" &amp; ROW()), AP1106:AP1146, "💲", AS1106:AS1146, "Exonerado ADH") +
    SUMIFS(AR1106:AR1146, AY1106:AY1146, INDIRECT("AE" &amp; ROW()), AP1106:AP1146, "📦", AS1106:AS1146, "Exonerado ADH")
) -
(
    (
        SUMIFS(AR1106:AR1146, AY1106:AY1146, INDIRECT("AE" &amp; ROW()), AP1106:AP1146, "💲", AS1106:AS1146, "Exonerado Doctor") +
        SUMIFS(AR1106:AR1146, AY1106:AY1146, INDIRECT("AE" &amp; ROW()), AP1106:AP1146, "📦", AS1106:AS1146, "Exonerado Doctor")
    ) / 2
) -
(
    (
        SUMIFS(AR1106:AR1146, AY1106:AY1146, INDIRECT("AE" &amp; ROW()), AP1106:AP1146, "💲", AS1106:AS1146, "") +
        SUMIFS(AR1106:AR1146, AY1106:AY1146, INDIRECT("AE" &amp; ROW()), AP1106:AP1146, "📦", AS1106:AS1146, "")
    ) / 2
)</f>
        <v>0</v>
      </c>
      <c r="AL1153" s="140">
        <f t="array" aca="1" ref="AL1153" ca="1">(
    SUMIFS(AR1106:AR1146, AY1106:AY1146, INDIRECT("AE" &amp; ROW()), AP1106:AP1146, "💲") +
    SUMIFS(AR1106:AR1146, AY1106:AY1146, INDIRECT("AE" &amp; ROW()), AP1106:AP1146, "📦")
) -
(
    (
        SUMIFS(AR1106:AR1146, AY1106:AY1146, INDIRECT("AE" &amp; ROW()), AP1106:AP1146, "💲", AS1106:AS1146, "Familiar") +
        SUMIFS(AR1106:AR1146, AY1106:AY1146, INDIRECT("AE" &amp; ROW()), AP1106:AP1146, "📦", AS1106:AS1146, "Familiar")
    ) / 2
) -
(
    (
        SUMIFS(AR1106:AR1146, AY1106:AY1146, INDIRECT("AE" &amp; ROW()), AP1106:AP1146, "💲", AS1106:AS1146, "Participante") +
        SUMIFS(AR1106:AR1146, AY1106:AY1146, INDIRECT("AE" &amp; ROW()), AP1106:AP1146, "📦", AS1106:AS1146, "Participante")
    ) / 2
) -
(
    (
        SUMIFS(AR1106:AR1146, AY1106:AY1146, INDIRECT("AE" &amp; ROW()), AP1106:AP1146, "💲", AS1106:AS1146, "Empleado") +
        SUMIFS(AR1106:AR1146, AY1106:AY1146, INDIRECT("AE" &amp; ROW()), AP1106:AP1146, "📦", AS1106:AS1146, "Empleado")
    ) / 2
) -
(
    (
        SUMIFS(AR1106:AR1146, AY1106:AY1146, INDIRECT("AE" &amp; ROW()), AP1106:AP1146, "💲", AS1106:AS1146, "Exonerado ADH") +
        SUMIFS(AR1106:AR1146, AY1106:AY1146, INDIRECT("AE" &amp; ROW()), AP1106:AP1146, "📦", AS1106:AS1146, "Exonerado ADH")
    ) / 2
) -
(
    SUMIFS(AR1106:AR1146, AY1106:AY1146, INDIRECT("AE" &amp; ROW()), AP1106:AP1146, "💲", AS1106:AS1146, "Exonerado Doctor") +
    SUMIFS(AR1106:AR1146, AY1106:AY1146, INDIRECT("AE" &amp; ROW()), AP1106:AP1146, "📦", AS1106:AS1146, "Exonerado Doctor")
) -
(
    (
        SUMIFS(AR1106:AR1146, AY1106:AY1146, INDIRECT("AE" &amp; ROW()), AP1106:AP1146, "💲", AS1106:AS1146, "") +
        SUMIFS(AR1106:AR1146, AY1106:AY1146, INDIRECT("AE" &amp; ROW()), AP1106:AP1146, "📦", AS1106:AS1146, "")
    ) / 2
)</f>
        <v>0</v>
      </c>
      <c r="AM1153" s="56"/>
      <c r="AN1153" s="56"/>
      <c r="AO1153" s="56"/>
      <c r="AP1153" s="56"/>
      <c r="AQ1153" s="56"/>
      <c r="AR1153" s="56"/>
      <c r="AS1153" s="56"/>
      <c r="AT1153" s="56"/>
      <c r="AU1153" s="56"/>
      <c r="AV1153" s="56"/>
      <c r="AW1153" s="56"/>
      <c r="AX1153" s="56"/>
      <c r="AY1153" s="56"/>
      <c r="AZ1153" s="56"/>
      <c r="BA1153" s="56"/>
      <c r="BB1153" s="56"/>
      <c r="BC1153" s="56"/>
      <c r="BD1153" s="56"/>
      <c r="BE1153" s="56"/>
      <c r="BF1153" s="56"/>
      <c r="BG1153" s="56"/>
      <c r="BH1153" s="56"/>
      <c r="BI1153" s="56"/>
      <c r="BJ1153" s="56"/>
      <c r="BK1153" s="56"/>
      <c r="BL1153" s="56"/>
      <c r="BM1153" s="56"/>
      <c r="BN1153" s="56"/>
    </row>
    <row r="1154" spans="1:66" ht="11.25" customHeight="1">
      <c r="A1154" s="222">
        <f>A1150+$Q$13/1440</f>
        <v>0.83333333333333304</v>
      </c>
      <c r="B1154" s="164"/>
      <c r="C1154" s="204"/>
      <c r="D1154" s="207"/>
      <c r="E1154" s="177" t="s">
        <v>36</v>
      </c>
      <c r="F1154" s="42" t="str">
        <f>IF(D1154&lt;&gt;"", VLOOKUP(D1154,'Base de Datos'!$A$2:$D1268,2,FALSE()),"")</f>
        <v/>
      </c>
      <c r="G1154" s="204"/>
      <c r="H1154" s="216"/>
      <c r="I1154" s="177" t="s">
        <v>36</v>
      </c>
      <c r="J1154" s="42" t="str">
        <f>IF(H1154&lt;&gt;"", VLOOKUP(H1154,'Base de Datos'!$A$2:$D1268,2,FALSE()),"")</f>
        <v/>
      </c>
      <c r="K1154" s="204"/>
      <c r="L1154" s="216"/>
      <c r="M1154" s="177" t="s">
        <v>36</v>
      </c>
      <c r="N1154" s="42" t="str">
        <f>IF(L1154&lt;&gt;"", VLOOKUP(L1154,'Base de Datos'!$A$2:$D1268,2,FALSE()),"")</f>
        <v/>
      </c>
      <c r="O1154" s="165"/>
      <c r="P1154" s="165"/>
      <c r="Q1154" s="165"/>
      <c r="R1154" s="166"/>
      <c r="S1154" s="167"/>
      <c r="T1154" s="45" t="s">
        <v>37</v>
      </c>
      <c r="U1154" s="168"/>
      <c r="V1154" s="169"/>
      <c r="W1154" s="167"/>
      <c r="X1154" s="45" t="s">
        <v>37</v>
      </c>
      <c r="Y1154" s="168"/>
      <c r="Z1154" s="169"/>
      <c r="AA1154" s="167"/>
      <c r="AB1154" s="45" t="s">
        <v>37</v>
      </c>
      <c r="AC1154" s="168"/>
      <c r="AD1154" s="56"/>
      <c r="AE1154" s="232" t="s">
        <v>72</v>
      </c>
      <c r="AF1154" s="230"/>
      <c r="AG1154" s="90">
        <f t="array" aca="1" ref="AG1154" ca="1">COUNTIFS(AP1106:AP1146, "💲", AY1106:AY1146, INDIRECT("AE" &amp; ROW())) + COUNTIFS(AP1106:AP1146, "📦", AY1106:AY1146, INDIRECT("AE" &amp; ROW())) + COUNTIFS(AP1106:AP1146, "✅", AY1106:AY1146, INDIRECT("AE" &amp; ROW()))</f>
        <v>0</v>
      </c>
      <c r="AH1154" s="68">
        <f t="array" aca="1" ref="AH1154" ca="1">COUNTIFS(AP1106:AP1146, "💲", AY1106:AY1146, INDIRECT("AE" &amp; ROW())) + COUNTIFS(AP1106:AP1146, "📦", AY1106:AY1146, INDIRECT("AE" &amp; ROW()))</f>
        <v>0</v>
      </c>
      <c r="AI1154" s="139">
        <f t="array" aca="1" ref="AI1154" ca="1">SUMIFS(AR1106:AR1146, AY1106:AY1146, INDIRECT("AE" &amp; ROW()), AP1106:AP1146, "💲") + SUMIFS(AR1106:AR1146, AY1106:AY1146, INDIRECT("AE" &amp; ROW()), AP1106:AP1146, "📦")</f>
        <v>0</v>
      </c>
      <c r="AJ1154" s="139">
        <f t="array" aca="1" ref="AJ1154" ca="1">(
    SUMIFS(AR1106:AR1146, AY1106:AY1146, INDIRECT("AE" &amp; ROW()), AP1106:AP1146, "💲") +
    SUMIFS(AR1106:AR1146, AY1106:AY1146, INDIRECT("AE" &amp; ROW()), AP1106:AP1146, "📦")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
        SUMIFS(AR1106:AR1146, AY1106:AY1146, INDIRECT("AE" &amp; ROW()), AP1106:AP1146, "💲", AS1106:AS1146, "Familiar") +
        SUMIFS(AR1106:AR1146, AY1106:AY1146, INDIRECT("AE" &amp; ROW()), AP1106:AP1146, "📦", AS1106:AS1146, "Familiar")
    ) / 2
)  -
(
    (
        SUMIFS(AR1106:AR1146, AY1106:AY1146, INDIRECT("AE" &amp; ROW()), AP1106:AP1146, "💲", AS1106:AS1146, "Exonerado ADH") +
        SUMIFS(AR1106:AR1146, AY1106:AY1146, INDIRECT("AE" &amp; ROW()), AP1106:AP1146, "📦", AS1106:AS1146, "Exonerado ADH")
    ) / 2
)  -
(
    (
        SUMIFS(AR1106:AR1146, AY1106:AY1146, INDIRECT("AE" &amp; ROW()), AP1106:AP1146, "💲", AS1106:AS1146, "Exonerado Doctor") +
        SUMIFS(AR1106:AR1146, AY1106:AY1146, INDIRECT("AE" &amp; ROW()), AP1106:AP1146, "📦", AS1106:AS1146, "Exonerado Doctor")
    ) / 2
)</f>
        <v>0</v>
      </c>
      <c r="AK1154" s="139">
        <f t="array" aca="1" ref="AK1154" ca="1">(
    SUMIFS(AR1106:AR1146, AY1106:AY1146, INDIRECT("AE" &amp; ROW()), AP1106:AP1146, "💲") +
    SUMIFS(AR1106:AR1146, AY1106:AY1146, INDIRECT("AE" &amp; ROW()), AP1106:AP1146, "📦")
) -
(
    SUMIFS(AR1106:AR1146, AY1106:AY1146, INDIRECT("AE" &amp; ROW()), AP1106:AP1146, "💲", AS1106:AS1146, "Familiar") +
    SUMIFS(AR1106:AR1146, AY1106:AY1146, INDIRECT("AE" &amp; ROW()), AP1106:AP1146, "📦", AS1106:AS1146, "Familiar")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SUMIFS(AR1106:AR1146, AY1106:AY1146, INDIRECT("AE" &amp; ROW()), AP1106:AP1146, "💲", AS1106:AS1146, "Exonerado ADH") +
    SUMIFS(AR1106:AR1146, AY1106:AY1146, INDIRECT("AE" &amp; ROW()), AP1106:AP1146, "📦", AS1106:AS1146, "Exonerado ADH")
) -
(
    (
        SUMIFS(AR1106:AR1146, AY1106:AY1146, INDIRECT("AE" &amp; ROW()), AP1106:AP1146, "💲", AS1106:AS1146, "Exonerado Doctor") +
        SUMIFS(AR1106:AR1146, AY1106:AY1146, INDIRECT("AE" &amp; ROW()), AP1106:AP1146, "📦", AS1106:AS1146, "Exonerado Doctor")
    ) / 2
) -
(
    (
        SUMIFS(AR1106:AR1146, AY1106:AY1146, INDIRECT("AE" &amp; ROW()), AP1106:AP1146, "💲", AS1106:AS1146, "") +
        SUMIFS(AR1106:AR1146, AY1106:AY1146, INDIRECT("AE" &amp; ROW()), AP1106:AP1146, "📦", AS1106:AS1146, "")
    ) / 2
)</f>
        <v>0</v>
      </c>
      <c r="AL1154" s="140">
        <f t="array" aca="1" ref="AL1154" ca="1">(
    SUMIFS(AR1106:AR1146, AY1106:AY1146, INDIRECT("AE" &amp; ROW()), AP1106:AP1146, "💲") +
    SUMIFS(AR1106:AR1146, AY1106:AY1146, INDIRECT("AE" &amp; ROW()), AP1106:AP1146, "📦")
) -
(
    (
        SUMIFS(AR1106:AR1146, AY1106:AY1146, INDIRECT("AE" &amp; ROW()), AP1106:AP1146, "💲", AS1106:AS1146, "Familiar") +
        SUMIFS(AR1106:AR1146, AY1106:AY1146, INDIRECT("AE" &amp; ROW()), AP1106:AP1146, "📦", AS1106:AS1146, "Familiar")
    ) / 2
) -
(
    (
        SUMIFS(AR1106:AR1146, AY1106:AY1146, INDIRECT("AE" &amp; ROW()), AP1106:AP1146, "💲", AS1106:AS1146, "Participante") +
        SUMIFS(AR1106:AR1146, AY1106:AY1146, INDIRECT("AE" &amp; ROW()), AP1106:AP1146, "📦", AS1106:AS1146, "Participante")
    ) / 2
) -
(
    (
        SUMIFS(AR1106:AR1146, AY1106:AY1146, INDIRECT("AE" &amp; ROW()), AP1106:AP1146, "💲", AS1106:AS1146, "Empleado") +
        SUMIFS(AR1106:AR1146, AY1106:AY1146, INDIRECT("AE" &amp; ROW()), AP1106:AP1146, "📦", AS1106:AS1146, "Empleado")
    ) / 2
) -
(
    (
        SUMIFS(AR1106:AR1146, AY1106:AY1146, INDIRECT("AE" &amp; ROW()), AP1106:AP1146, "💲", AS1106:AS1146, "Exonerado ADH") +
        SUMIFS(AR1106:AR1146, AY1106:AY1146, INDIRECT("AE" &amp; ROW()), AP1106:AP1146, "📦", AS1106:AS1146, "Exonerado ADH")
    ) / 2
) -
(
    SUMIFS(AR1106:AR1146, AY1106:AY1146, INDIRECT("AE" &amp; ROW()), AP1106:AP1146, "💲", AS1106:AS1146, "Exonerado Doctor") +
    SUMIFS(AR1106:AR1146, AY1106:AY1146, INDIRECT("AE" &amp; ROW()), AP1106:AP1146, "📦", AS1106:AS1146, "Exonerado Doctor")
) -
(
    (
        SUMIFS(AR1106:AR1146, AY1106:AY1146, INDIRECT("AE" &amp; ROW()), AP1106:AP1146, "💲", AS1106:AS1146, "") +
        SUMIFS(AR1106:AR1146, AY1106:AY1146, INDIRECT("AE" &amp; ROW()), AP1106:AP1146, "📦", AS1106:AS1146, "")
    ) / 2
)</f>
        <v>0</v>
      </c>
      <c r="AM1154" s="56"/>
      <c r="AN1154" s="56"/>
      <c r="AO1154" s="56"/>
      <c r="AP1154" s="56"/>
      <c r="AQ1154" s="56"/>
      <c r="AR1154" s="56"/>
      <c r="AS1154" s="56"/>
      <c r="AT1154" s="56"/>
      <c r="AU1154" s="56"/>
      <c r="AV1154" s="56"/>
      <c r="AW1154" s="56"/>
      <c r="AX1154" s="56"/>
      <c r="AY1154" s="56"/>
      <c r="AZ1154" s="56"/>
      <c r="BA1154" s="56"/>
      <c r="BB1154" s="56"/>
      <c r="BC1154" s="56"/>
      <c r="BD1154" s="56"/>
      <c r="BE1154" s="56"/>
      <c r="BF1154" s="56"/>
      <c r="BG1154" s="56"/>
      <c r="BH1154" s="56"/>
      <c r="BI1154" s="56"/>
      <c r="BJ1154" s="56"/>
      <c r="BK1154" s="56"/>
      <c r="BL1154" s="56"/>
      <c r="BM1154" s="56"/>
      <c r="BN1154" s="56"/>
    </row>
    <row r="1155" spans="1:66" ht="11.25" customHeight="1">
      <c r="A1155" s="220"/>
      <c r="B1155" s="164"/>
      <c r="C1155" s="205"/>
      <c r="D1155" s="208"/>
      <c r="E1155" s="178" t="s">
        <v>42</v>
      </c>
      <c r="F1155" s="58" t="str">
        <f>IF(D1154&lt;&gt;"", VLOOKUP(D1154,'Base de Datos'!$A$2:$D1268,3,FALSE()),"")</f>
        <v/>
      </c>
      <c r="G1155" s="205"/>
      <c r="H1155" s="208"/>
      <c r="I1155" s="178" t="s">
        <v>42</v>
      </c>
      <c r="J1155" s="58" t="str">
        <f>IF(H1154&lt;&gt;"", VLOOKUP(H1154,'Base de Datos'!$A$2:$D1268,3,FALSE()),"")</f>
        <v/>
      </c>
      <c r="K1155" s="205"/>
      <c r="L1155" s="208"/>
      <c r="M1155" s="178" t="s">
        <v>42</v>
      </c>
      <c r="N1155" s="58" t="str">
        <f>IF(L1154&lt;&gt;"", VLOOKUP(L1154,'Base de Datos'!$A$2:$D1268,3,FALSE()),"")</f>
        <v/>
      </c>
      <c r="O1155" s="165"/>
      <c r="P1155" s="165"/>
      <c r="Q1155" s="165"/>
      <c r="R1155" s="166"/>
      <c r="S1155" s="231"/>
      <c r="T1155" s="230"/>
      <c r="U1155" s="170"/>
      <c r="V1155" s="169"/>
      <c r="W1155" s="231"/>
      <c r="X1155" s="230"/>
      <c r="Y1155" s="170"/>
      <c r="Z1155" s="169"/>
      <c r="AA1155" s="231"/>
      <c r="AB1155" s="230"/>
      <c r="AC1155" s="170"/>
      <c r="AD1155" s="56"/>
      <c r="AE1155" s="232" t="s">
        <v>75</v>
      </c>
      <c r="AF1155" s="230"/>
      <c r="AG1155" s="90">
        <f t="array" aca="1" ref="AG1155" ca="1">COUNTIFS(AP1106:AP1146, "💲", AY1106:AY1146, INDIRECT("AE" &amp; ROW())) + COUNTIFS(AP1106:AP1146, "📦", AY1106:AY1146, INDIRECT("AE" &amp; ROW())) + COUNTIFS(AP1106:AP1146, "✅", AY1106:AY1146, INDIRECT("AE" &amp; ROW()))</f>
        <v>0</v>
      </c>
      <c r="AH1155" s="68">
        <f t="array" aca="1" ref="AH1155" ca="1">COUNTIFS(AP1106:AP1146, "💲", AY1106:AY1146, INDIRECT("AE" &amp; ROW())) + COUNTIFS(AP1106:AP1146, "📦", AY1106:AY1146, INDIRECT("AE" &amp; ROW()))</f>
        <v>0</v>
      </c>
      <c r="AI1155" s="139">
        <f t="array" aca="1" ref="AI1155" ca="1">SUMIFS(AR1106:AR1146, AY1106:AY1146, INDIRECT("AE" &amp; ROW()), AP1106:AP1146, "💲") + SUMIFS(AR1106:AR1146, AY1106:AY1146, INDIRECT("AE" &amp; ROW()), AP1106:AP1146, "📦")</f>
        <v>0</v>
      </c>
      <c r="AJ1155" s="139">
        <f t="array" aca="1" ref="AJ1155" ca="1">(
    SUMIFS(AR1106:AR1146, AY1106:AY1146, INDIRECT("AE" &amp; ROW()), AP1106:AP1146, "💲") +
    SUMIFS(AR1106:AR1146, AY1106:AY1146, INDIRECT("AE" &amp; ROW()), AP1106:AP1146, "📦")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
        SUMIFS(AR1106:AR1146, AY1106:AY1146, INDIRECT("AE" &amp; ROW()), AP1106:AP1146, "💲", AS1106:AS1146, "Familiar") +
        SUMIFS(AR1106:AR1146, AY1106:AY1146, INDIRECT("AE" &amp; ROW()), AP1106:AP1146, "📦", AS1106:AS1146, "Familiar")
    ) / 2
)  -
(
    (
        SUMIFS(AR1106:AR1146, AY1106:AY1146, INDIRECT("AE" &amp; ROW()), AP1106:AP1146, "💲", AS1106:AS1146, "Exonerado ADH") +
        SUMIFS(AR1106:AR1146, AY1106:AY1146, INDIRECT("AE" &amp; ROW()), AP1106:AP1146, "📦", AS1106:AS1146, "Exonerado ADH")
    ) / 2
)  -
(
    (
        SUMIFS(AR1106:AR1146, AY1106:AY1146, INDIRECT("AE" &amp; ROW()), AP1106:AP1146, "💲", AS1106:AS1146, "Exonerado Doctor") +
        SUMIFS(AR1106:AR1146, AY1106:AY1146, INDIRECT("AE" &amp; ROW()), AP1106:AP1146, "📦", AS1106:AS1146, "Exonerado Doctor")
    ) / 2
)</f>
        <v>0</v>
      </c>
      <c r="AK1155" s="139">
        <f t="array" aca="1" ref="AK1155" ca="1">(
    SUMIFS(AR1106:AR1146, AY1106:AY1146, INDIRECT("AE" &amp; ROW()), AP1106:AP1146, "💲") +
    SUMIFS(AR1106:AR1146, AY1106:AY1146, INDIRECT("AE" &amp; ROW()), AP1106:AP1146, "📦")
) -
(
    SUMIFS(AR1106:AR1146, AY1106:AY1146, INDIRECT("AE" &amp; ROW()), AP1106:AP1146, "💲", AS1106:AS1146, "Familiar") +
    SUMIFS(AR1106:AR1146, AY1106:AY1146, INDIRECT("AE" &amp; ROW()), AP1106:AP1146, "📦", AS1106:AS1146, "Familiar")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SUMIFS(AR1106:AR1146, AY1106:AY1146, INDIRECT("AE" &amp; ROW()), AP1106:AP1146, "💲", AS1106:AS1146, "Exonerado ADH") +
    SUMIFS(AR1106:AR1146, AY1106:AY1146, INDIRECT("AE" &amp; ROW()), AP1106:AP1146, "📦", AS1106:AS1146, "Exonerado ADH")
) -
(
    (
        SUMIFS(AR1106:AR1146, AY1106:AY1146, INDIRECT("AE" &amp; ROW()), AP1106:AP1146, "💲", AS1106:AS1146, "Exonerado Doctor") +
        SUMIFS(AR1106:AR1146, AY1106:AY1146, INDIRECT("AE" &amp; ROW()), AP1106:AP1146, "📦", AS1106:AS1146, "Exonerado Doctor")
    ) / 2
) -
(
    (
        SUMIFS(AR1106:AR1146, AY1106:AY1146, INDIRECT("AE" &amp; ROW()), AP1106:AP1146, "💲", AS1106:AS1146, "") +
        SUMIFS(AR1106:AR1146, AY1106:AY1146, INDIRECT("AE" &amp; ROW()), AP1106:AP1146, "📦", AS1106:AS1146, "")
    ) / 2
)</f>
        <v>0</v>
      </c>
      <c r="AL1155" s="140">
        <f t="array" aca="1" ref="AL1155" ca="1">(
    SUMIFS(AR1106:AR1146, AY1106:AY1146, INDIRECT("AE" &amp; ROW()), AP1106:AP1146, "💲") +
    SUMIFS(AR1106:AR1146, AY1106:AY1146, INDIRECT("AE" &amp; ROW()), AP1106:AP1146, "📦")
) -
(
    (
        SUMIFS(AR1106:AR1146, AY1106:AY1146, INDIRECT("AE" &amp; ROW()), AP1106:AP1146, "💲", AS1106:AS1146, "Familiar") +
        SUMIFS(AR1106:AR1146, AY1106:AY1146, INDIRECT("AE" &amp; ROW()), AP1106:AP1146, "📦", AS1106:AS1146, "Familiar")
    ) / 2
) -
(
    (
        SUMIFS(AR1106:AR1146, AY1106:AY1146, INDIRECT("AE" &amp; ROW()), AP1106:AP1146, "💲", AS1106:AS1146, "Participante") +
        SUMIFS(AR1106:AR1146, AY1106:AY1146, INDIRECT("AE" &amp; ROW()), AP1106:AP1146, "📦", AS1106:AS1146, "Participante")
    ) / 2
) -
(
    (
        SUMIFS(AR1106:AR1146, AY1106:AY1146, INDIRECT("AE" &amp; ROW()), AP1106:AP1146, "💲", AS1106:AS1146, "Empleado") +
        SUMIFS(AR1106:AR1146, AY1106:AY1146, INDIRECT("AE" &amp; ROW()), AP1106:AP1146, "📦", AS1106:AS1146, "Empleado")
    ) / 2
) -
(
    (
        SUMIFS(AR1106:AR1146, AY1106:AY1146, INDIRECT("AE" &amp; ROW()), AP1106:AP1146, "💲", AS1106:AS1146, "Exonerado ADH") +
        SUMIFS(AR1106:AR1146, AY1106:AY1146, INDIRECT("AE" &amp; ROW()), AP1106:AP1146, "📦", AS1106:AS1146, "Exonerado ADH")
    ) / 2
) -
(
    SUMIFS(AR1106:AR1146, AY1106:AY1146, INDIRECT("AE" &amp; ROW()), AP1106:AP1146, "💲", AS1106:AS1146, "Exonerado Doctor") +
    SUMIFS(AR1106:AR1146, AY1106:AY1146, INDIRECT("AE" &amp; ROW()), AP1106:AP1146, "📦", AS1106:AS1146, "Exonerado Doctor")
) -
(
    (
        SUMIFS(AR1106:AR1146, AY1106:AY1146, INDIRECT("AE" &amp; ROW()), AP1106:AP1146, "💲", AS1106:AS1146, "") +
        SUMIFS(AR1106:AR1146, AY1106:AY1146, INDIRECT("AE" &amp; ROW()), AP1106:AP1146, "📦", AS1106:AS1146, "")
    ) / 2
)</f>
        <v>0</v>
      </c>
      <c r="AM1155" s="56"/>
      <c r="AN1155" s="56"/>
      <c r="AO1155" s="56"/>
      <c r="AP1155" s="56"/>
      <c r="AQ1155" s="56"/>
      <c r="AR1155" s="56"/>
      <c r="AS1155" s="56"/>
      <c r="AT1155" s="56"/>
      <c r="AU1155" s="56"/>
      <c r="AV1155" s="56"/>
      <c r="AW1155" s="56"/>
      <c r="AX1155" s="56"/>
      <c r="AY1155" s="56"/>
      <c r="AZ1155" s="56"/>
      <c r="BA1155" s="56"/>
      <c r="BB1155" s="56"/>
      <c r="BC1155" s="56"/>
      <c r="BD1155" s="56"/>
      <c r="BE1155" s="56"/>
      <c r="BF1155" s="56"/>
      <c r="BG1155" s="56"/>
      <c r="BH1155" s="56"/>
      <c r="BI1155" s="56"/>
      <c r="BJ1155" s="56"/>
      <c r="BK1155" s="56"/>
      <c r="BL1155" s="56"/>
      <c r="BM1155" s="56"/>
      <c r="BN1155" s="56"/>
    </row>
    <row r="1156" spans="1:66" ht="11.25" customHeight="1">
      <c r="A1156" s="220"/>
      <c r="B1156" s="164"/>
      <c r="C1156" s="205"/>
      <c r="D1156" s="208"/>
      <c r="E1156" s="178" t="s">
        <v>44</v>
      </c>
      <c r="F1156" s="58" t="str">
        <f>IF(D1154&lt;&gt;"", VLOOKUP(D1154,'Base de Datos'!$A$2:$D1268,4,FALSE()),"")</f>
        <v/>
      </c>
      <c r="G1156" s="205"/>
      <c r="H1156" s="208"/>
      <c r="I1156" s="178" t="s">
        <v>44</v>
      </c>
      <c r="J1156" s="58" t="str">
        <f>IF(H1154&lt;&gt;"", VLOOKUP(H1154,'Base de Datos'!$A$2:$D1268,4,FALSE()),"")</f>
        <v/>
      </c>
      <c r="K1156" s="205"/>
      <c r="L1156" s="208"/>
      <c r="M1156" s="178" t="s">
        <v>44</v>
      </c>
      <c r="N1156" s="58" t="str">
        <f>IF(L1154&lt;&gt;"", VLOOKUP(L1154,'Base de Datos'!$A$2:$D1268,4,FALSE()),"")</f>
        <v/>
      </c>
      <c r="O1156" s="165"/>
      <c r="P1156" s="165"/>
      <c r="Q1156" s="165"/>
      <c r="R1156" s="166"/>
      <c r="S1156" s="231"/>
      <c r="T1156" s="230"/>
      <c r="U1156" s="170"/>
      <c r="V1156" s="169"/>
      <c r="W1156" s="231"/>
      <c r="X1156" s="230"/>
      <c r="Y1156" s="170"/>
      <c r="Z1156" s="169"/>
      <c r="AA1156" s="231"/>
      <c r="AB1156" s="230"/>
      <c r="AC1156" s="170"/>
      <c r="AD1156" s="56"/>
      <c r="AE1156" s="232" t="s">
        <v>77</v>
      </c>
      <c r="AF1156" s="230"/>
      <c r="AG1156" s="90">
        <f t="array" aca="1" ref="AG1156" ca="1">COUNTIFS(AP1106:AP1146, "💲", AY1106:AY1146, INDIRECT("AE" &amp; ROW())) + COUNTIFS(AP1106:AP1146, "📦", AY1106:AY1146, INDIRECT("AE" &amp; ROW())) + COUNTIFS(AP1106:AP1146, "✅", AY1106:AY1146, INDIRECT("AE" &amp; ROW()))</f>
        <v>0</v>
      </c>
      <c r="AH1156" s="68">
        <f t="array" aca="1" ref="AH1156" ca="1">COUNTIFS(AP1106:AP1146, "💲", AY1106:AY1146, INDIRECT("AE" &amp; ROW())) + COUNTIFS(AP1106:AP1146, "📦", AY1106:AY1146, INDIRECT("AE" &amp; ROW()))</f>
        <v>0</v>
      </c>
      <c r="AI1156" s="139">
        <f t="array" aca="1" ref="AI1156" ca="1">SUMIFS(AR1106:AR1146, AY1106:AY1146, INDIRECT("AE" &amp; ROW()), AP1106:AP1146, "💲") + SUMIFS(AR1106:AR1146, AY1106:AY1146, INDIRECT("AE" &amp; ROW()), AP1106:AP1146, "📦")</f>
        <v>0</v>
      </c>
      <c r="AJ1156" s="139">
        <f t="array" aca="1" ref="AJ1156" ca="1">(
    SUMIFS(AR1106:AR1146, AY1106:AY1146, INDIRECT("AE" &amp; ROW()), AP1106:AP1146, "💲") +
    SUMIFS(AR1106:AR1146, AY1106:AY1146, INDIRECT("AE" &amp; ROW()), AP1106:AP1146, "📦")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
        SUMIFS(AR1106:AR1146, AY1106:AY1146, INDIRECT("AE" &amp; ROW()), AP1106:AP1146, "💲", AS1106:AS1146, "Familiar") +
        SUMIFS(AR1106:AR1146, AY1106:AY1146, INDIRECT("AE" &amp; ROW()), AP1106:AP1146, "📦", AS1106:AS1146, "Familiar")
    ) / 2
)  -
(
    (
        SUMIFS(AR1106:AR1146, AY1106:AY1146, INDIRECT("AE" &amp; ROW()), AP1106:AP1146, "💲", AS1106:AS1146, "Exonerado ADH") +
        SUMIFS(AR1106:AR1146, AY1106:AY1146, INDIRECT("AE" &amp; ROW()), AP1106:AP1146, "📦", AS1106:AS1146, "Exonerado ADH")
    ) / 2
)  -
(
    (
        SUMIFS(AR1106:AR1146, AY1106:AY1146, INDIRECT("AE" &amp; ROW()), AP1106:AP1146, "💲", AS1106:AS1146, "Exonerado Doctor") +
        SUMIFS(AR1106:AR1146, AY1106:AY1146, INDIRECT("AE" &amp; ROW()), AP1106:AP1146, "📦", AS1106:AS1146, "Exonerado Doctor")
    ) / 2
)</f>
        <v>0</v>
      </c>
      <c r="AK1156" s="139">
        <f t="array" aca="1" ref="AK1156" ca="1">(
    SUMIFS(AR1106:AR1146, AY1106:AY1146, INDIRECT("AE" &amp; ROW()), AP1106:AP1146, "💲") +
    SUMIFS(AR1106:AR1146, AY1106:AY1146, INDIRECT("AE" &amp; ROW()), AP1106:AP1146, "📦")
) -
(
    SUMIFS(AR1106:AR1146, AY1106:AY1146, INDIRECT("AE" &amp; ROW()), AP1106:AP1146, "💲", AS1106:AS1146, "Familiar") +
    SUMIFS(AR1106:AR1146, AY1106:AY1146, INDIRECT("AE" &amp; ROW()), AP1106:AP1146, "📦", AS1106:AS1146, "Familiar")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SUMIFS(AR1106:AR1146, AY1106:AY1146, INDIRECT("AE" &amp; ROW()), AP1106:AP1146, "💲", AS1106:AS1146, "Exonerado ADH") +
    SUMIFS(AR1106:AR1146, AY1106:AY1146, INDIRECT("AE" &amp; ROW()), AP1106:AP1146, "📦", AS1106:AS1146, "Exonerado ADH")
) -
(
    (
        SUMIFS(AR1106:AR1146, AY1106:AY1146, INDIRECT("AE" &amp; ROW()), AP1106:AP1146, "💲", AS1106:AS1146, "Exonerado Doctor") +
        SUMIFS(AR1106:AR1146, AY1106:AY1146, INDIRECT("AE" &amp; ROW()), AP1106:AP1146, "📦", AS1106:AS1146, "Exonerado Doctor")
    ) / 2
) -
(
    (
        SUMIFS(AR1106:AR1146, AY1106:AY1146, INDIRECT("AE" &amp; ROW()), AP1106:AP1146, "💲", AS1106:AS1146, "") +
        SUMIFS(AR1106:AR1146, AY1106:AY1146, INDIRECT("AE" &amp; ROW()), AP1106:AP1146, "📦", AS1106:AS1146, "")
    ) / 2
)</f>
        <v>0</v>
      </c>
      <c r="AL1156" s="140">
        <f t="array" aca="1" ref="AL1156" ca="1">(
    SUMIFS(AR1106:AR1146, AY1106:AY1146, INDIRECT("AE" &amp; ROW()), AP1106:AP1146, "💲") +
    SUMIFS(AR1106:AR1146, AY1106:AY1146, INDIRECT("AE" &amp; ROW()), AP1106:AP1146, "📦")
) -
(
    (
        SUMIFS(AR1106:AR1146, AY1106:AY1146, INDIRECT("AE" &amp; ROW()), AP1106:AP1146, "💲", AS1106:AS1146, "Familiar") +
        SUMIFS(AR1106:AR1146, AY1106:AY1146, INDIRECT("AE" &amp; ROW()), AP1106:AP1146, "📦", AS1106:AS1146, "Familiar")
    ) / 2
) -
(
    (
        SUMIFS(AR1106:AR1146, AY1106:AY1146, INDIRECT("AE" &amp; ROW()), AP1106:AP1146, "💲", AS1106:AS1146, "Participante") +
        SUMIFS(AR1106:AR1146, AY1106:AY1146, INDIRECT("AE" &amp; ROW()), AP1106:AP1146, "📦", AS1106:AS1146, "Participante")
    ) / 2
) -
(
    (
        SUMIFS(AR1106:AR1146, AY1106:AY1146, INDIRECT("AE" &amp; ROW()), AP1106:AP1146, "💲", AS1106:AS1146, "Empleado") +
        SUMIFS(AR1106:AR1146, AY1106:AY1146, INDIRECT("AE" &amp; ROW()), AP1106:AP1146, "📦", AS1106:AS1146, "Empleado")
    ) / 2
) -
(
    (
        SUMIFS(AR1106:AR1146, AY1106:AY1146, INDIRECT("AE" &amp; ROW()), AP1106:AP1146, "💲", AS1106:AS1146, "Exonerado ADH") +
        SUMIFS(AR1106:AR1146, AY1106:AY1146, INDIRECT("AE" &amp; ROW()), AP1106:AP1146, "📦", AS1106:AS1146, "Exonerado ADH")
    ) / 2
) -
(
    SUMIFS(AR1106:AR1146, AY1106:AY1146, INDIRECT("AE" &amp; ROW()), AP1106:AP1146, "💲", AS1106:AS1146, "Exonerado Doctor") +
    SUMIFS(AR1106:AR1146, AY1106:AY1146, INDIRECT("AE" &amp; ROW()), AP1106:AP1146, "📦", AS1106:AS1146, "Exonerado Doctor")
) -
(
    (
        SUMIFS(AR1106:AR1146, AY1106:AY1146, INDIRECT("AE" &amp; ROW()), AP1106:AP1146, "💲", AS1106:AS1146, "") +
        SUMIFS(AR1106:AR1146, AY1106:AY1146, INDIRECT("AE" &amp; ROW()), AP1106:AP1146, "📦", AS1106:AS1146, "")
    ) / 2
)</f>
        <v>0</v>
      </c>
      <c r="AM1156" s="56"/>
      <c r="AN1156" s="56"/>
      <c r="AO1156" s="56"/>
      <c r="AP1156" s="56"/>
      <c r="AQ1156" s="56"/>
      <c r="AR1156" s="56"/>
      <c r="AS1156" s="56"/>
      <c r="AT1156" s="56"/>
      <c r="AU1156" s="56"/>
      <c r="AV1156" s="56"/>
      <c r="AW1156" s="56"/>
      <c r="AX1156" s="56"/>
      <c r="AY1156" s="56"/>
      <c r="AZ1156" s="56"/>
      <c r="BA1156" s="56"/>
      <c r="BB1156" s="56"/>
      <c r="BC1156" s="56"/>
      <c r="BD1156" s="56"/>
      <c r="BE1156" s="56"/>
      <c r="BF1156" s="56"/>
      <c r="BG1156" s="56"/>
      <c r="BH1156" s="56"/>
      <c r="BI1156" s="56"/>
      <c r="BJ1156" s="56"/>
      <c r="BK1156" s="56"/>
      <c r="BL1156" s="56"/>
      <c r="BM1156" s="56"/>
      <c r="BN1156" s="56"/>
    </row>
    <row r="1157" spans="1:66" ht="11.25" customHeight="1">
      <c r="A1157" s="221"/>
      <c r="B1157" s="164"/>
      <c r="C1157" s="206"/>
      <c r="D1157" s="209"/>
      <c r="E1157" s="179" t="s">
        <v>46</v>
      </c>
      <c r="F1157" s="180"/>
      <c r="G1157" s="206"/>
      <c r="H1157" s="209"/>
      <c r="I1157" s="179" t="s">
        <v>46</v>
      </c>
      <c r="J1157" s="180"/>
      <c r="K1157" s="206"/>
      <c r="L1157" s="209"/>
      <c r="M1157" s="179" t="s">
        <v>46</v>
      </c>
      <c r="N1157" s="180"/>
      <c r="O1157" s="165"/>
      <c r="P1157" s="165"/>
      <c r="Q1157" s="165"/>
      <c r="R1157" s="166"/>
      <c r="S1157" s="227" t="str">
        <f>IF(OR(S1154="Empleado",S1154="Familiar"),"Nombre del Empleado","N° Factura")</f>
        <v>N° Factura</v>
      </c>
      <c r="T1157" s="228"/>
      <c r="U1157" s="89"/>
      <c r="V1157" s="169"/>
      <c r="W1157" s="227" t="str">
        <f>IF(OR(W1154="Empleado",W1154="Familiar"),"Nombre del Empleado","N° Factura")</f>
        <v>N° Factura</v>
      </c>
      <c r="X1157" s="228"/>
      <c r="Y1157" s="89"/>
      <c r="Z1157" s="169"/>
      <c r="AA1157" s="227" t="str">
        <f>IF(OR(AA1154="Empleado",AA1154="Familiar"),"Nombre del Empleado","N° Factura")</f>
        <v>N° Factura</v>
      </c>
      <c r="AB1157" s="228"/>
      <c r="AC1157" s="89"/>
      <c r="AD1157" s="56"/>
      <c r="AE1157" s="233" t="s">
        <v>80</v>
      </c>
      <c r="AF1157" s="228"/>
      <c r="AG1157" s="143">
        <f t="array" aca="1" ref="AG1157" ca="1">COUNTIFS(AP1106:AP1146, "💲", AY1106:AY1146, INDIRECT("AE" &amp; ROW())) + COUNTIFS(AP1106:AP1146, "📦", AY1106:AY1146, INDIRECT("AE" &amp; ROW())) + COUNTIFS(AP1106:AP1146, "✅", AY1106:AY1146, INDIRECT("AE" &amp; ROW()))</f>
        <v>0</v>
      </c>
      <c r="AH1157" s="144">
        <f t="array" aca="1" ref="AH1157" ca="1">COUNTIFS(AP1106:AP1146, "💲", AY1106:AY1146, INDIRECT("AE" &amp; ROW())) + COUNTIFS(AP1106:AP1146, "📦", AY1106:AY1146, INDIRECT("AE" &amp; ROW()))</f>
        <v>0</v>
      </c>
      <c r="AI1157" s="145">
        <f t="array" aca="1" ref="AI1157" ca="1">SUMIFS(AR1106:AR1146, AY1106:AY1146, INDIRECT("AE" &amp; ROW()), AP1106:AP1146, "💲") + SUMIFS(AR1106:AR1146, AY1106:AY1146, INDIRECT("AE" &amp; ROW()), AP1106:AP1146, "📦")</f>
        <v>0</v>
      </c>
      <c r="AJ1157" s="145">
        <f t="array" aca="1" ref="AJ1157" ca="1">(
    SUMIFS(AR1106:AR1146, AY1106:AY1146, INDIRECT("AE" &amp; ROW()), AP1106:AP1146, "💲") +
    SUMIFS(AR1106:AR1146, AY1106:AY1146, INDIRECT("AE" &amp; ROW()), AP1106:AP1146, "📦")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
        SUMIFS(AR1106:AR1146, AY1106:AY1146, INDIRECT("AE" &amp; ROW()), AP1106:AP1146, "💲", AS1106:AS1146, "Familiar") +
        SUMIFS(AR1106:AR1146, AY1106:AY1146, INDIRECT("AE" &amp; ROW()), AP1106:AP1146, "📦", AS1106:AS1146, "Familiar")
    ) / 2
)  -
(
    (
        SUMIFS(AR1106:AR1146, AY1106:AY1146, INDIRECT("AE" &amp; ROW()), AP1106:AP1146, "💲", AS1106:AS1146, "Exonerado ADH") +
        SUMIFS(AR1106:AR1146, AY1106:AY1146, INDIRECT("AE" &amp; ROW()), AP1106:AP1146, "📦", AS1106:AS1146, "Exonerado ADH")
    ) / 2
)  -
(
    (
        SUMIFS(AR1106:AR1146, AY1106:AY1146, INDIRECT("AE" &amp; ROW()), AP1106:AP1146, "💲", AS1106:AS1146, "Exonerado Doctor") +
        SUMIFS(AR1106:AR1146, AY1106:AY1146, INDIRECT("AE" &amp; ROW()), AP1106:AP1146, "📦", AS1106:AS1146, "Exonerado Doctor")
    ) / 2
)</f>
        <v>0</v>
      </c>
      <c r="AK1157" s="145">
        <f t="array" aca="1" ref="AK1157" ca="1">(
    SUMIFS(AR1106:AR1146, AY1106:AY1146, INDIRECT("AE" &amp; ROW()), AP1106:AP1146, "💲") +
    SUMIFS(AR1106:AR1146, AY1106:AY1146, INDIRECT("AE" &amp; ROW()), AP1106:AP1146, "📦")
) -
(
    SUMIFS(AR1106:AR1146, AY1106:AY1146, INDIRECT("AE" &amp; ROW()), AP1106:AP1146, "💲", AS1106:AS1146, "Familiar") +
    SUMIFS(AR1106:AR1146, AY1106:AY1146, INDIRECT("AE" &amp; ROW()), AP1106:AP1146, "📦", AS1106:AS1146, "Familiar")
) -
(
    SUMIFS(AR1106:AR1146, AY1106:AY1146, INDIRECT("AE" &amp; ROW()), AP1106:AP1146, "💲", AS1106:AS1146, "Participante") +
    SUMIFS(AR1106:AR1146, AY1106:AY1146, INDIRECT("AE" &amp; ROW()), AP1106:AP1146, "📦", AS1106:AS1146, "Participante")
)  -
(
    SUMIFS(AR1106:AR1146, AY1106:AY1146, INDIRECT("AE" &amp; ROW()), AP1106:AP1146, "💲", AS1106:AS1146, "Empleado") +
    SUMIFS(AR1106:AR1146, AY1106:AY1146, INDIRECT("AE" &amp; ROW()), AP1106:AP1146, "📦", AS1106:AS1146, "Empleado")
) -
(
    SUMIFS(AR1106:AR1146, AY1106:AY1146, INDIRECT("AE" &amp; ROW()), AP1106:AP1146, "💲", AS1106:AS1146, "Exonerado ADH") +
    SUMIFS(AR1106:AR1146, AY1106:AY1146, INDIRECT("AE" &amp; ROW()), AP1106:AP1146, "📦", AS1106:AS1146, "Exonerado ADH")
) -
(
    (
        SUMIFS(AR1106:AR1146, AY1106:AY1146, INDIRECT("AE" &amp; ROW()), AP1106:AP1146, "💲", AS1106:AS1146, "Exonerado Doctor") +
        SUMIFS(AR1106:AR1146, AY1106:AY1146, INDIRECT("AE" &amp; ROW()), AP1106:AP1146, "📦", AS1106:AS1146, "Exonerado Doctor")
    ) / 2
) -
(
    (
        SUMIFS(AR1106:AR1146, AY1106:AY1146, INDIRECT("AE" &amp; ROW()), AP1106:AP1146, "💲", AS1106:AS1146, "") +
        SUMIFS(AR1106:AR1146, AY1106:AY1146, INDIRECT("AE" &amp; ROW()), AP1106:AP1146, "📦", AS1106:AS1146, "")
    ) / 2
)</f>
        <v>0</v>
      </c>
      <c r="AL1157" s="146">
        <f t="array" aca="1" ref="AL1157" ca="1">(
    SUMIFS(AR1106:AR1146, AY1106:AY1146, INDIRECT("AE" &amp; ROW()), AP1106:AP1146, "💲") +
    SUMIFS(AR1106:AR1146, AY1106:AY1146, INDIRECT("AE" &amp; ROW()), AP1106:AP1146, "📦")
) -
(
    (
        SUMIFS(AR1106:AR1146, AY1106:AY1146, INDIRECT("AE" &amp; ROW()), AP1106:AP1146, "💲", AS1106:AS1146, "Familiar") +
        SUMIFS(AR1106:AR1146, AY1106:AY1146, INDIRECT("AE" &amp; ROW()), AP1106:AP1146, "📦", AS1106:AS1146, "Familiar")
    ) / 2
) -
(
    (
        SUMIFS(AR1106:AR1146, AY1106:AY1146, INDIRECT("AE" &amp; ROW()), AP1106:AP1146, "💲", AS1106:AS1146, "Participante") +
        SUMIFS(AR1106:AR1146, AY1106:AY1146, INDIRECT("AE" &amp; ROW()), AP1106:AP1146, "📦", AS1106:AS1146, "Participante")
    ) / 2
) -
(
    (
        SUMIFS(AR1106:AR1146, AY1106:AY1146, INDIRECT("AE" &amp; ROW()), AP1106:AP1146, "💲", AS1106:AS1146, "Empleado") +
        SUMIFS(AR1106:AR1146, AY1106:AY1146, INDIRECT("AE" &amp; ROW()), AP1106:AP1146, "📦", AS1106:AS1146, "Empleado")
    ) / 2
) -
(
    (
        SUMIFS(AR1106:AR1146, AY1106:AY1146, INDIRECT("AE" &amp; ROW()), AP1106:AP1146, "💲", AS1106:AS1146, "Exonerado ADH") +
        SUMIFS(AR1106:AR1146, AY1106:AY1146, INDIRECT("AE" &amp; ROW()), AP1106:AP1146, "📦", AS1106:AS1146, "Exonerado ADH")
    ) / 2
) -
(
    SUMIFS(AR1106:AR1146, AY1106:AY1146, INDIRECT("AE" &amp; ROW()), AP1106:AP1146, "💲", AS1106:AS1146, "Exonerado Doctor") +
    SUMIFS(AR1106:AR1146, AY1106:AY1146, INDIRECT("AE" &amp; ROW()), AP1106:AP1146, "📦", AS1106:AS1146, "Exonerado Doctor")
) -
(
    (
        SUMIFS(AR1106:AR1146, AY1106:AY1146, INDIRECT("AE" &amp; ROW()), AP1106:AP1146, "💲", AS1106:AS1146, "") +
        SUMIFS(AR1106:AR1146, AY1106:AY1146, INDIRECT("AE" &amp; ROW()), AP1106:AP1146, "📦", AS1106:AS1146, "")
    ) / 2
)</f>
        <v>0</v>
      </c>
      <c r="AM1157" s="56"/>
      <c r="AN1157" s="56"/>
      <c r="AO1157" s="56"/>
      <c r="AP1157" s="56"/>
      <c r="AQ1157" s="56"/>
      <c r="AR1157" s="56"/>
      <c r="AS1157" s="56"/>
      <c r="AT1157" s="56"/>
      <c r="AU1157" s="56"/>
      <c r="AV1157" s="56"/>
      <c r="AW1157" s="56"/>
      <c r="AX1157" s="56"/>
      <c r="AY1157" s="56"/>
      <c r="AZ1157" s="56"/>
      <c r="BA1157" s="56"/>
      <c r="BB1157" s="56"/>
      <c r="BC1157" s="56"/>
      <c r="BD1157" s="56"/>
      <c r="BE1157" s="56"/>
      <c r="BF1157" s="56"/>
      <c r="BG1157" s="56"/>
      <c r="BH1157" s="56"/>
      <c r="BI1157" s="56"/>
      <c r="BJ1157" s="56"/>
      <c r="BK1157" s="56"/>
      <c r="BL1157" s="56"/>
      <c r="BM1157" s="56"/>
      <c r="BN1157" s="56"/>
    </row>
    <row r="1158" spans="1:66" ht="11.25" customHeight="1">
      <c r="A1158" s="3"/>
      <c r="B1158" s="3"/>
      <c r="C1158" s="3"/>
      <c r="D1158" s="3"/>
      <c r="E1158" s="3"/>
      <c r="F1158" s="3"/>
      <c r="G1158" s="3"/>
      <c r="H1158" s="3"/>
      <c r="I1158" s="3"/>
      <c r="J1158" s="3"/>
      <c r="K1158" s="3"/>
      <c r="L1158" s="3"/>
      <c r="M1158" s="3"/>
      <c r="N1158" s="3"/>
      <c r="O1158" s="1"/>
      <c r="P1158" s="3"/>
      <c r="Q1158" s="3"/>
      <c r="R1158" s="15"/>
      <c r="S1158" s="16"/>
      <c r="T1158" s="16"/>
      <c r="U1158" s="173"/>
      <c r="V1158" s="6"/>
      <c r="W1158" s="16"/>
      <c r="X1158" s="16"/>
      <c r="Y1158" s="173"/>
      <c r="Z1158" s="48"/>
      <c r="AA1158" s="173"/>
      <c r="AB1158" s="173"/>
      <c r="AC1158" s="173"/>
      <c r="AD1158" s="174"/>
      <c r="AI1158" s="148">
        <f t="shared" ref="AI1158:AL1158" ca="1" si="783">SUM(AI1143:AI1156)</f>
        <v>0</v>
      </c>
      <c r="AJ1158" s="148">
        <f t="shared" ca="1" si="783"/>
        <v>0</v>
      </c>
      <c r="AK1158" s="148">
        <f t="shared" ca="1" si="783"/>
        <v>0</v>
      </c>
      <c r="AL1158" s="148">
        <f t="shared" ca="1" si="783"/>
        <v>0</v>
      </c>
      <c r="AM1158" s="174"/>
      <c r="AN1158" s="174"/>
      <c r="AO1158" s="174"/>
      <c r="AP1158" s="174"/>
      <c r="AQ1158" s="174"/>
      <c r="AR1158" s="174"/>
      <c r="AS1158" s="174"/>
      <c r="AT1158" s="174"/>
      <c r="AU1158" s="174"/>
      <c r="AV1158" s="174"/>
      <c r="AW1158" s="174"/>
      <c r="AX1158" s="174"/>
      <c r="AY1158" s="174"/>
      <c r="AZ1158" s="174"/>
      <c r="BA1158" s="174"/>
      <c r="BB1158" s="174"/>
      <c r="BC1158" s="174"/>
      <c r="BD1158" s="174"/>
      <c r="BE1158" s="122"/>
      <c r="BF1158" s="122"/>
      <c r="BG1158" s="122"/>
      <c r="BH1158" s="122"/>
      <c r="BI1158" s="122"/>
      <c r="BJ1158" s="174"/>
      <c r="BK1158" s="174"/>
      <c r="BL1158" s="174"/>
      <c r="BM1158" s="174"/>
      <c r="BN1158" s="174"/>
    </row>
    <row r="1159" spans="1:66" ht="15" customHeight="1">
      <c r="A1159" s="210">
        <f>IF(WEEKDAY(A1104)=6, WORKDAY(A1104+1, 1), A1104+1)</f>
        <v>46356</v>
      </c>
      <c r="B1159" s="211"/>
      <c r="C1159" s="211"/>
      <c r="D1159" s="211"/>
      <c r="E1159" s="211"/>
      <c r="F1159" s="211"/>
      <c r="G1159" s="211"/>
      <c r="H1159" s="211"/>
      <c r="I1159" s="211"/>
      <c r="J1159" s="211"/>
      <c r="K1159" s="211"/>
      <c r="L1159" s="211"/>
      <c r="M1159" s="211"/>
      <c r="N1159" s="212"/>
      <c r="O1159" s="1"/>
      <c r="P1159" s="1"/>
      <c r="Q1159" s="1"/>
      <c r="R1159" s="15"/>
      <c r="S1159" s="22"/>
      <c r="T1159" s="22"/>
      <c r="U1159" s="241"/>
      <c r="V1159" s="242"/>
      <c r="W1159" s="242"/>
      <c r="X1159" s="242"/>
      <c r="Y1159" s="242"/>
      <c r="Z1159" s="23"/>
      <c r="AA1159" s="23"/>
      <c r="AB1159" s="23"/>
      <c r="AC1159" s="23"/>
      <c r="AD1159" s="24"/>
      <c r="AE1159" s="181"/>
      <c r="AF1159" s="181"/>
      <c r="AG1159" s="181"/>
      <c r="AH1159" s="181"/>
      <c r="AI1159" s="181"/>
      <c r="AJ1159" s="181"/>
      <c r="AK1159" s="181"/>
      <c r="AL1159" s="181"/>
      <c r="AM1159" s="24"/>
      <c r="AN1159" s="24"/>
      <c r="AO1159" s="24"/>
      <c r="AP1159" s="24"/>
      <c r="AQ1159" s="24"/>
      <c r="AR1159" s="24"/>
      <c r="AS1159" s="24"/>
      <c r="AT1159" s="24"/>
      <c r="AU1159" s="24"/>
      <c r="AV1159" s="24"/>
      <c r="AW1159" s="24"/>
      <c r="AX1159" s="24"/>
      <c r="AY1159" s="24"/>
      <c r="AZ1159" s="24"/>
      <c r="BA1159" s="24"/>
      <c r="BB1159" s="24"/>
      <c r="BC1159" s="24"/>
      <c r="BD1159" s="24"/>
      <c r="BE1159" s="24"/>
      <c r="BF1159" s="24"/>
      <c r="BG1159" s="24"/>
      <c r="BH1159" s="24"/>
      <c r="BI1159" s="24"/>
      <c r="BJ1159" s="24"/>
      <c r="BK1159" s="24"/>
      <c r="BL1159" s="24"/>
      <c r="BM1159" s="24"/>
      <c r="BN1159" s="24"/>
    </row>
    <row r="1160" spans="1:66" ht="15" customHeight="1">
      <c r="A1160" s="25" t="s">
        <v>15</v>
      </c>
      <c r="B1160" s="25" t="s">
        <v>16</v>
      </c>
      <c r="C1160" s="213" t="s">
        <v>17</v>
      </c>
      <c r="D1160" s="214"/>
      <c r="E1160" s="214"/>
      <c r="F1160" s="215"/>
      <c r="G1160" s="213" t="s">
        <v>18</v>
      </c>
      <c r="H1160" s="214"/>
      <c r="I1160" s="214"/>
      <c r="J1160" s="215"/>
      <c r="K1160" s="213" t="s">
        <v>19</v>
      </c>
      <c r="L1160" s="214"/>
      <c r="M1160" s="214"/>
      <c r="N1160" s="215"/>
      <c r="O1160" s="1"/>
      <c r="P1160" s="1"/>
      <c r="Q1160" s="1"/>
      <c r="R1160" s="26"/>
      <c r="S1160" s="234" t="s">
        <v>17</v>
      </c>
      <c r="T1160" s="214"/>
      <c r="U1160" s="215"/>
      <c r="V1160" s="27"/>
      <c r="W1160" s="234" t="s">
        <v>18</v>
      </c>
      <c r="X1160" s="214"/>
      <c r="Y1160" s="215"/>
      <c r="Z1160" s="28"/>
      <c r="AA1160" s="234" t="s">
        <v>19</v>
      </c>
      <c r="AB1160" s="214"/>
      <c r="AC1160" s="215"/>
      <c r="AD1160" s="29"/>
      <c r="AE1160" s="181"/>
      <c r="AF1160" s="181"/>
      <c r="AG1160" s="181"/>
      <c r="AH1160" s="181"/>
      <c r="AI1160" s="181"/>
      <c r="AJ1160" s="181"/>
      <c r="AK1160" s="181"/>
      <c r="AL1160" s="181"/>
      <c r="AM1160" s="29"/>
      <c r="AN1160" s="34" t="s">
        <v>2</v>
      </c>
      <c r="AO1160" s="34" t="s">
        <v>3</v>
      </c>
      <c r="AP1160" s="34" t="s">
        <v>4</v>
      </c>
      <c r="AQ1160" s="34" t="s">
        <v>5</v>
      </c>
      <c r="AR1160" s="34" t="s">
        <v>6</v>
      </c>
      <c r="AS1160" s="34" t="s">
        <v>7</v>
      </c>
      <c r="AT1160" s="34" t="s">
        <v>27</v>
      </c>
      <c r="AU1160" s="34" t="s">
        <v>28</v>
      </c>
      <c r="AV1160" s="34" t="s">
        <v>29</v>
      </c>
      <c r="AW1160" s="34" t="s">
        <v>30</v>
      </c>
      <c r="AX1160" s="34" t="s">
        <v>12</v>
      </c>
      <c r="AY1160" s="34" t="s">
        <v>20</v>
      </c>
      <c r="AZ1160" s="35"/>
      <c r="BA1160" s="35"/>
      <c r="BB1160" s="35"/>
      <c r="BC1160" s="35"/>
      <c r="BD1160" s="35"/>
      <c r="BE1160" s="35"/>
      <c r="BF1160" s="35"/>
      <c r="BG1160" s="35"/>
      <c r="BH1160" s="35"/>
      <c r="BI1160" s="35"/>
      <c r="BJ1160" s="35"/>
      <c r="BK1160" s="35"/>
      <c r="BL1160" s="35"/>
      <c r="BM1160" s="35"/>
      <c r="BN1160" s="35"/>
    </row>
    <row r="1161" spans="1:66" ht="11.25" customHeight="1">
      <c r="A1161" s="219">
        <f>Q1167</f>
        <v>0.33333333333333331</v>
      </c>
      <c r="B1161" s="38"/>
      <c r="C1161" s="204"/>
      <c r="D1161" s="207"/>
      <c r="E1161" s="40" t="s">
        <v>36</v>
      </c>
      <c r="F1161" s="42" t="str">
        <f>IF(D1161&lt;&gt;"", VLOOKUP(D1161,'Base de Datos'!$A$2:$D1268,2,FALSE()),"")</f>
        <v/>
      </c>
      <c r="G1161" s="204"/>
      <c r="H1161" s="216"/>
      <c r="I1161" s="40" t="s">
        <v>36</v>
      </c>
      <c r="J1161" s="42" t="str">
        <f>IF(H1161&lt;&gt;"", VLOOKUP(H1161,'Base de Datos'!$A$2:$D1268,2,FALSE()),"")</f>
        <v/>
      </c>
      <c r="K1161" s="204"/>
      <c r="L1161" s="216"/>
      <c r="M1161" s="40" t="s">
        <v>36</v>
      </c>
      <c r="N1161" s="42" t="str">
        <f>IF(L1161&lt;&gt;"", VLOOKUP(L1161,'Base de Datos'!$A$2:$D1268,2,FALSE()),"")</f>
        <v/>
      </c>
      <c r="O1161" s="43"/>
      <c r="P1161" s="1"/>
      <c r="Q1161" s="44"/>
      <c r="R1161" s="15"/>
      <c r="S1161" s="45"/>
      <c r="T1161" s="45" t="s">
        <v>37</v>
      </c>
      <c r="U1161" s="46"/>
      <c r="V1161" s="47"/>
      <c r="W1161" s="45"/>
      <c r="X1161" s="45" t="s">
        <v>37</v>
      </c>
      <c r="Y1161" s="46"/>
      <c r="Z1161" s="47"/>
      <c r="AA1161" s="45"/>
      <c r="AB1161" s="45" t="s">
        <v>37</v>
      </c>
      <c r="AC1161" s="46"/>
      <c r="AD1161" s="48"/>
      <c r="AE1161" s="181"/>
      <c r="AF1161" s="181"/>
      <c r="AG1161" s="181"/>
      <c r="AH1161" s="181"/>
      <c r="AI1161" s="181"/>
      <c r="AJ1161" s="181"/>
      <c r="AK1161" s="181"/>
      <c r="AL1161" s="181"/>
      <c r="AM1161" s="48"/>
      <c r="AN1161" s="53">
        <f>A1159</f>
        <v>46356</v>
      </c>
      <c r="AO1161" s="54" t="str">
        <f>C1160</f>
        <v>Consultorio N° 1</v>
      </c>
      <c r="AP1161" s="55">
        <f t="shared" ref="AP1161:AQ1161" si="784">C1161</f>
        <v>0</v>
      </c>
      <c r="AQ1161" s="55">
        <f t="shared" si="784"/>
        <v>0</v>
      </c>
      <c r="AR1161" s="55">
        <f>U1161</f>
        <v>0</v>
      </c>
      <c r="AS1161" s="55">
        <f>S1161</f>
        <v>0</v>
      </c>
      <c r="AT1161" s="55">
        <f>S1162</f>
        <v>0</v>
      </c>
      <c r="AU1161" s="55">
        <f>U1162</f>
        <v>0</v>
      </c>
      <c r="AV1161" s="55">
        <f>S1163</f>
        <v>0</v>
      </c>
      <c r="AW1161" s="55">
        <f>U1163</f>
        <v>0</v>
      </c>
      <c r="AX1161" s="55">
        <f>U1164</f>
        <v>0</v>
      </c>
      <c r="AY1161" s="55">
        <f>F1164</f>
        <v>0</v>
      </c>
      <c r="AZ1161" s="56"/>
      <c r="BA1161" s="56"/>
      <c r="BB1161" s="56"/>
      <c r="BC1161" s="56"/>
      <c r="BD1161" s="56"/>
      <c r="BE1161" s="56"/>
      <c r="BF1161" s="56"/>
      <c r="BG1161" s="56"/>
      <c r="BH1161" s="56"/>
      <c r="BI1161" s="56"/>
      <c r="BJ1161" s="56"/>
      <c r="BK1161" s="56"/>
      <c r="BL1161" s="56"/>
      <c r="BM1161" s="56"/>
      <c r="BN1161" s="56"/>
    </row>
    <row r="1162" spans="1:66" ht="11.25" customHeight="1">
      <c r="A1162" s="220"/>
      <c r="B1162" s="38"/>
      <c r="C1162" s="205"/>
      <c r="D1162" s="208"/>
      <c r="E1162" s="57" t="s">
        <v>42</v>
      </c>
      <c r="F1162" s="58" t="str">
        <f>IF(D1161&lt;&gt;"", VLOOKUP(D1161,'Base de Datos'!$A$2:$D1268,3,FALSE()),"")</f>
        <v/>
      </c>
      <c r="G1162" s="205"/>
      <c r="H1162" s="208"/>
      <c r="I1162" s="57" t="s">
        <v>42</v>
      </c>
      <c r="J1162" s="58" t="str">
        <f>IF(H1161&lt;&gt;"", VLOOKUP(H1161,'Base de Datos'!$A$2:$D1268,3,FALSE()),"")</f>
        <v/>
      </c>
      <c r="K1162" s="205"/>
      <c r="L1162" s="208"/>
      <c r="M1162" s="57" t="s">
        <v>42</v>
      </c>
      <c r="N1162" s="58" t="str">
        <f>IF(L1161&lt;&gt;"", VLOOKUP(L1161,'Base de Datos'!$A$2:$D1268,3,FALSE()),"")</f>
        <v/>
      </c>
      <c r="O1162" s="43"/>
      <c r="P1162" s="1"/>
      <c r="Q1162" s="44"/>
      <c r="R1162" s="15"/>
      <c r="S1162" s="229"/>
      <c r="T1162" s="230"/>
      <c r="U1162" s="59"/>
      <c r="V1162" s="47"/>
      <c r="W1162" s="229"/>
      <c r="X1162" s="230"/>
      <c r="Y1162" s="59"/>
      <c r="Z1162" s="47"/>
      <c r="AA1162" s="229"/>
      <c r="AB1162" s="230"/>
      <c r="AC1162" s="59"/>
      <c r="AD1162" s="48"/>
      <c r="AE1162" s="181"/>
      <c r="AF1162" s="181"/>
      <c r="AG1162" s="181"/>
      <c r="AH1162" s="181"/>
      <c r="AI1162" s="181"/>
      <c r="AJ1162" s="181"/>
      <c r="AK1162" s="181"/>
      <c r="AL1162" s="181"/>
      <c r="AM1162" s="48"/>
      <c r="AN1162" s="53">
        <f>A1159</f>
        <v>46356</v>
      </c>
      <c r="AO1162" s="54" t="str">
        <f>C1160</f>
        <v>Consultorio N° 1</v>
      </c>
      <c r="AP1162" s="55">
        <f t="shared" ref="AP1162:AQ1162" si="785">C1165</f>
        <v>0</v>
      </c>
      <c r="AQ1162" s="55">
        <f t="shared" si="785"/>
        <v>0</v>
      </c>
      <c r="AR1162" s="64">
        <f>U1165</f>
        <v>0</v>
      </c>
      <c r="AS1162" s="55">
        <f>S1165</f>
        <v>0</v>
      </c>
      <c r="AT1162" s="55">
        <f>S1166</f>
        <v>0</v>
      </c>
      <c r="AU1162" s="55">
        <f>U1166</f>
        <v>0</v>
      </c>
      <c r="AV1162" s="55">
        <f>S1167</f>
        <v>0</v>
      </c>
      <c r="AW1162" s="55">
        <f>U1167</f>
        <v>0</v>
      </c>
      <c r="AX1162" s="55">
        <f>U1168</f>
        <v>0</v>
      </c>
      <c r="AY1162" s="55">
        <f>F1168</f>
        <v>0</v>
      </c>
      <c r="AZ1162" s="56"/>
      <c r="BA1162" s="56"/>
      <c r="BB1162" s="56"/>
      <c r="BC1162" s="56"/>
      <c r="BD1162" s="56"/>
      <c r="BE1162" s="56"/>
      <c r="BF1162" s="56"/>
      <c r="BG1162" s="56"/>
      <c r="BH1162" s="56"/>
      <c r="BI1162" s="56"/>
      <c r="BJ1162" s="56"/>
      <c r="BK1162" s="56"/>
      <c r="BL1162" s="56"/>
      <c r="BM1162" s="56"/>
      <c r="BN1162" s="56"/>
    </row>
    <row r="1163" spans="1:66" ht="11.25" customHeight="1">
      <c r="A1163" s="220"/>
      <c r="B1163" s="38"/>
      <c r="C1163" s="205"/>
      <c r="D1163" s="208"/>
      <c r="E1163" s="57" t="s">
        <v>44</v>
      </c>
      <c r="F1163" s="58" t="str">
        <f>IF(D1161&lt;&gt;"", VLOOKUP(D1161,'Base de Datos'!$A$2:$D1268,4,FALSE()),"")</f>
        <v/>
      </c>
      <c r="G1163" s="205"/>
      <c r="H1163" s="208"/>
      <c r="I1163" s="57" t="s">
        <v>44</v>
      </c>
      <c r="J1163" s="58" t="str">
        <f>IF(H1161&lt;&gt;"", VLOOKUP(H1161,'Base de Datos'!$A$2:$D1268,4,FALSE()),"")</f>
        <v/>
      </c>
      <c r="K1163" s="205"/>
      <c r="L1163" s="208"/>
      <c r="M1163" s="57" t="s">
        <v>44</v>
      </c>
      <c r="N1163" s="58" t="str">
        <f>IF(L1161&lt;&gt;"", VLOOKUP(L1161,'Base de Datos'!$A$2:$D1268,4,FALSE()),"")</f>
        <v/>
      </c>
      <c r="O1163" s="43"/>
      <c r="P1163" s="1"/>
      <c r="Q1163" s="44"/>
      <c r="R1163" s="15"/>
      <c r="S1163" s="229"/>
      <c r="T1163" s="230"/>
      <c r="U1163" s="59"/>
      <c r="V1163" s="47"/>
      <c r="W1163" s="229"/>
      <c r="X1163" s="230"/>
      <c r="Y1163" s="59"/>
      <c r="Z1163" s="47"/>
      <c r="AA1163" s="229"/>
      <c r="AB1163" s="230"/>
      <c r="AC1163" s="59"/>
      <c r="AD1163" s="48"/>
      <c r="AE1163" s="181"/>
      <c r="AF1163" s="181"/>
      <c r="AG1163" s="181"/>
      <c r="AH1163" s="181"/>
      <c r="AI1163" s="181"/>
      <c r="AJ1163" s="181"/>
      <c r="AK1163" s="181"/>
      <c r="AL1163" s="181"/>
      <c r="AM1163" s="48"/>
      <c r="AN1163" s="53">
        <f>A1159</f>
        <v>46356</v>
      </c>
      <c r="AO1163" s="54" t="str">
        <f>C1160</f>
        <v>Consultorio N° 1</v>
      </c>
      <c r="AP1163" s="55">
        <f t="shared" ref="AP1163:AQ1163" si="786">C1169</f>
        <v>0</v>
      </c>
      <c r="AQ1163" s="55">
        <f t="shared" si="786"/>
        <v>0</v>
      </c>
      <c r="AR1163" s="64">
        <f>U1169</f>
        <v>0</v>
      </c>
      <c r="AS1163" s="55">
        <f>S1169</f>
        <v>0</v>
      </c>
      <c r="AT1163" s="55">
        <f>S1170</f>
        <v>0</v>
      </c>
      <c r="AU1163" s="55">
        <f>U1170</f>
        <v>0</v>
      </c>
      <c r="AV1163" s="55">
        <f>S1171</f>
        <v>0</v>
      </c>
      <c r="AW1163" s="55">
        <f>U1171</f>
        <v>0</v>
      </c>
      <c r="AX1163" s="55">
        <f>U1172</f>
        <v>0</v>
      </c>
      <c r="AY1163" s="55">
        <f>F1172</f>
        <v>0</v>
      </c>
      <c r="AZ1163" s="56"/>
      <c r="BA1163" s="56"/>
      <c r="BB1163" s="56"/>
      <c r="BC1163" s="56"/>
      <c r="BD1163" s="56"/>
      <c r="BE1163" s="56"/>
      <c r="BF1163" s="56"/>
      <c r="BG1163" s="56"/>
      <c r="BH1163" s="56"/>
      <c r="BI1163" s="56"/>
      <c r="BJ1163" s="56"/>
      <c r="BK1163" s="56"/>
      <c r="BL1163" s="56"/>
      <c r="BM1163" s="56"/>
      <c r="BN1163" s="56"/>
    </row>
    <row r="1164" spans="1:66" ht="11.25" customHeight="1">
      <c r="A1164" s="221"/>
      <c r="B1164" s="38"/>
      <c r="C1164" s="206"/>
      <c r="D1164" s="209"/>
      <c r="E1164" s="85" t="s">
        <v>46</v>
      </c>
      <c r="F1164" s="86"/>
      <c r="G1164" s="206"/>
      <c r="H1164" s="209"/>
      <c r="I1164" s="87" t="s">
        <v>46</v>
      </c>
      <c r="J1164" s="88"/>
      <c r="K1164" s="206"/>
      <c r="L1164" s="209"/>
      <c r="M1164" s="87" t="s">
        <v>46</v>
      </c>
      <c r="N1164" s="88"/>
      <c r="O1164" s="43"/>
      <c r="P1164" s="1"/>
      <c r="Q1164" s="44"/>
      <c r="R1164" s="15"/>
      <c r="S1164" s="227" t="str">
        <f>IF(OR(S1161="Empleado",S1161="Familiar"),"Nombre del Empleado","N° Factura")</f>
        <v>N° Factura</v>
      </c>
      <c r="T1164" s="228"/>
      <c r="U1164" s="89"/>
      <c r="V1164" s="47"/>
      <c r="W1164" s="227" t="str">
        <f>IF(OR(W1161="Empleado",W1161="Familiar"),"Nombre del Empleado","N° Factura")</f>
        <v>N° Factura</v>
      </c>
      <c r="X1164" s="228"/>
      <c r="Y1164" s="89"/>
      <c r="Z1164" s="47"/>
      <c r="AA1164" s="227" t="str">
        <f>IF(OR(AA1161="Empleado",AA1161="Familiar"),"Nombre del Empleado","N° Factura")</f>
        <v>N° Factura</v>
      </c>
      <c r="AB1164" s="228"/>
      <c r="AC1164" s="89"/>
      <c r="AD1164" s="48"/>
      <c r="AE1164" s="181"/>
      <c r="AF1164" s="181"/>
      <c r="AG1164" s="181"/>
      <c r="AH1164" s="181"/>
      <c r="AI1164" s="181"/>
      <c r="AJ1164" s="181"/>
      <c r="AK1164" s="181"/>
      <c r="AL1164" s="181"/>
      <c r="AM1164" s="48"/>
      <c r="AN1164" s="53">
        <f>A1159</f>
        <v>46356</v>
      </c>
      <c r="AO1164" s="54" t="str">
        <f>C1160</f>
        <v>Consultorio N° 1</v>
      </c>
      <c r="AP1164" s="55">
        <f t="shared" ref="AP1164:AQ1164" si="787">C1173</f>
        <v>0</v>
      </c>
      <c r="AQ1164" s="55">
        <f t="shared" si="787"/>
        <v>0</v>
      </c>
      <c r="AR1164" s="64">
        <f>U1173</f>
        <v>0</v>
      </c>
      <c r="AS1164" s="55">
        <f>S1173</f>
        <v>0</v>
      </c>
      <c r="AT1164" s="55">
        <f>S1174</f>
        <v>0</v>
      </c>
      <c r="AU1164" s="64">
        <f>U1174</f>
        <v>0</v>
      </c>
      <c r="AV1164" s="55">
        <f>S1175</f>
        <v>0</v>
      </c>
      <c r="AW1164" s="55">
        <f>U1175</f>
        <v>0</v>
      </c>
      <c r="AX1164" s="55">
        <f>U1176</f>
        <v>0</v>
      </c>
      <c r="AY1164" s="55">
        <f>F1176</f>
        <v>0</v>
      </c>
      <c r="AZ1164" s="56"/>
      <c r="BA1164" s="56"/>
      <c r="BB1164" s="56"/>
      <c r="BC1164" s="56"/>
      <c r="BD1164" s="56"/>
      <c r="BE1164" s="56"/>
      <c r="BF1164" s="56"/>
      <c r="BG1164" s="56"/>
      <c r="BH1164" s="56"/>
      <c r="BI1164" s="56"/>
      <c r="BJ1164" s="56"/>
      <c r="BK1164" s="56"/>
      <c r="BL1164" s="56"/>
      <c r="BM1164" s="56"/>
      <c r="BN1164" s="56"/>
    </row>
    <row r="1165" spans="1:66" ht="11.25" customHeight="1">
      <c r="A1165" s="222">
        <f>A1161+$Q$13/1440</f>
        <v>0.375</v>
      </c>
      <c r="B1165" s="38"/>
      <c r="C1165" s="204"/>
      <c r="D1165" s="207"/>
      <c r="E1165" s="40" t="s">
        <v>36</v>
      </c>
      <c r="F1165" s="42" t="str">
        <f>IF(D1165&lt;&gt;"", VLOOKUP(D1165,'Base de Datos'!$A$2:$D1268,2,FALSE()),"")</f>
        <v/>
      </c>
      <c r="G1165" s="204"/>
      <c r="H1165" s="216"/>
      <c r="I1165" s="40" t="s">
        <v>36</v>
      </c>
      <c r="J1165" s="42" t="str">
        <f>IF(H1165&lt;&gt;"", VLOOKUP(H1165,'Base de Datos'!$A$2:$D1268,2,FALSE()),"")</f>
        <v/>
      </c>
      <c r="K1165" s="204"/>
      <c r="L1165" s="216"/>
      <c r="M1165" s="40" t="s">
        <v>36</v>
      </c>
      <c r="N1165" s="42" t="str">
        <f>IF(L1165&lt;&gt;"", VLOOKUP(L1165,'Base de Datos'!$A$2:$D1268,2,FALSE()),"")</f>
        <v/>
      </c>
      <c r="O1165" s="262" t="s">
        <v>32</v>
      </c>
      <c r="P1165" s="242"/>
      <c r="Q1165" s="263">
        <f ca="1">$N$2</f>
        <v>888.89089999999999</v>
      </c>
      <c r="R1165" s="15"/>
      <c r="S1165" s="45"/>
      <c r="T1165" s="45" t="s">
        <v>37</v>
      </c>
      <c r="U1165" s="103"/>
      <c r="V1165" s="47"/>
      <c r="W1165" s="45"/>
      <c r="X1165" s="45" t="s">
        <v>37</v>
      </c>
      <c r="Y1165" s="46"/>
      <c r="Z1165" s="47"/>
      <c r="AA1165" s="45"/>
      <c r="AB1165" s="45" t="s">
        <v>37</v>
      </c>
      <c r="AC1165" s="46"/>
      <c r="AD1165" s="48"/>
      <c r="AE1165" s="181"/>
      <c r="AF1165" s="181"/>
      <c r="AG1165" s="181"/>
      <c r="AH1165" s="181"/>
      <c r="AI1165" s="181"/>
      <c r="AJ1165" s="181"/>
      <c r="AK1165" s="181"/>
      <c r="AL1165" s="181"/>
      <c r="AM1165" s="48"/>
      <c r="AN1165" s="53">
        <f>A1159</f>
        <v>46356</v>
      </c>
      <c r="AO1165" s="54" t="str">
        <f>C1160</f>
        <v>Consultorio N° 1</v>
      </c>
      <c r="AP1165" s="55">
        <f t="shared" ref="AP1165:AQ1165" si="788">C1177</f>
        <v>0</v>
      </c>
      <c r="AQ1165" s="55">
        <f t="shared" si="788"/>
        <v>0</v>
      </c>
      <c r="AR1165" s="64">
        <f>U1177</f>
        <v>0</v>
      </c>
      <c r="AS1165" s="55">
        <f>S1177</f>
        <v>0</v>
      </c>
      <c r="AT1165" s="55">
        <f>S1178</f>
        <v>0</v>
      </c>
      <c r="AU1165" s="55">
        <f>U1178</f>
        <v>0</v>
      </c>
      <c r="AV1165" s="55">
        <f>S1179</f>
        <v>0</v>
      </c>
      <c r="AW1165" s="55">
        <f>U1179</f>
        <v>0</v>
      </c>
      <c r="AX1165" s="55">
        <f>U1180</f>
        <v>0</v>
      </c>
      <c r="AY1165" s="55">
        <f>F1180</f>
        <v>0</v>
      </c>
      <c r="AZ1165" s="56"/>
      <c r="BA1165" s="56"/>
      <c r="BB1165" s="56"/>
      <c r="BC1165" s="56"/>
      <c r="BD1165" s="56"/>
      <c r="BE1165" s="56"/>
      <c r="BF1165" s="56"/>
      <c r="BG1165" s="56"/>
      <c r="BH1165" s="56"/>
      <c r="BI1165" s="56"/>
      <c r="BJ1165" s="56"/>
      <c r="BK1165" s="56"/>
      <c r="BL1165" s="56"/>
      <c r="BM1165" s="56"/>
      <c r="BN1165" s="56"/>
    </row>
    <row r="1166" spans="1:66" ht="11.25" customHeight="1">
      <c r="A1166" s="220"/>
      <c r="B1166" s="38"/>
      <c r="C1166" s="205"/>
      <c r="D1166" s="208"/>
      <c r="E1166" s="57" t="s">
        <v>42</v>
      </c>
      <c r="F1166" s="58" t="str">
        <f>IF(D1165&lt;&gt;"", VLOOKUP(D1165,'Base de Datos'!$A$2:$D1268,3,FALSE()),"")</f>
        <v/>
      </c>
      <c r="G1166" s="205"/>
      <c r="H1166" s="208"/>
      <c r="I1166" s="57" t="s">
        <v>42</v>
      </c>
      <c r="J1166" s="58" t="str">
        <f>IF(H1165&lt;&gt;"", VLOOKUP(H1165,'Base de Datos'!$A$2:$D1268,3,FALSE()),"")</f>
        <v/>
      </c>
      <c r="K1166" s="205"/>
      <c r="L1166" s="208"/>
      <c r="M1166" s="57" t="s">
        <v>42</v>
      </c>
      <c r="N1166" s="58" t="str">
        <f>IF(L1165&lt;&gt;"", VLOOKUP(L1165,'Base de Datos'!$A$2:$D1268,3,FALSE()),"")</f>
        <v/>
      </c>
      <c r="O1166" s="242"/>
      <c r="P1166" s="242"/>
      <c r="Q1166" s="264"/>
      <c r="R1166" s="15"/>
      <c r="S1166" s="229"/>
      <c r="T1166" s="230"/>
      <c r="U1166" s="59"/>
      <c r="V1166" s="47"/>
      <c r="W1166" s="229"/>
      <c r="X1166" s="230"/>
      <c r="Y1166" s="59"/>
      <c r="Z1166" s="47"/>
      <c r="AA1166" s="229"/>
      <c r="AB1166" s="230"/>
      <c r="AC1166" s="59"/>
      <c r="AD1166" s="48"/>
      <c r="AE1166" s="181"/>
      <c r="AF1166" s="181"/>
      <c r="AG1166" s="181"/>
      <c r="AH1166" s="181"/>
      <c r="AI1166" s="181"/>
      <c r="AJ1166" s="181"/>
      <c r="AK1166" s="181"/>
      <c r="AL1166" s="181"/>
      <c r="AM1166" s="48"/>
      <c r="AN1166" s="53">
        <f>A1159</f>
        <v>46356</v>
      </c>
      <c r="AO1166" s="54" t="str">
        <f>C1160</f>
        <v>Consultorio N° 1</v>
      </c>
      <c r="AP1166" s="55">
        <f t="shared" ref="AP1166:AQ1166" si="789">C1181</f>
        <v>0</v>
      </c>
      <c r="AQ1166" s="55">
        <f t="shared" si="789"/>
        <v>0</v>
      </c>
      <c r="AR1166" s="55">
        <f>U1181</f>
        <v>0</v>
      </c>
      <c r="AS1166" s="55">
        <f>S1181</f>
        <v>0</v>
      </c>
      <c r="AT1166" s="55">
        <f>S1182</f>
        <v>0</v>
      </c>
      <c r="AU1166" s="55">
        <f>U1182</f>
        <v>0</v>
      </c>
      <c r="AV1166" s="55">
        <f>S1183</f>
        <v>0</v>
      </c>
      <c r="AW1166" s="55">
        <f>U1183</f>
        <v>0</v>
      </c>
      <c r="AX1166" s="55">
        <f>U1184</f>
        <v>0</v>
      </c>
      <c r="AY1166" s="55">
        <f>F1184</f>
        <v>0</v>
      </c>
      <c r="AZ1166" s="56"/>
      <c r="BA1166" s="56"/>
      <c r="BB1166" s="56"/>
      <c r="BC1166" s="56"/>
      <c r="BD1166" s="56"/>
      <c r="BE1166" s="56"/>
      <c r="BF1166" s="56"/>
      <c r="BG1166" s="56"/>
      <c r="BH1166" s="56"/>
      <c r="BI1166" s="56"/>
      <c r="BJ1166" s="56"/>
      <c r="BK1166" s="56"/>
      <c r="BL1166" s="56"/>
      <c r="BM1166" s="56"/>
      <c r="BN1166" s="56"/>
    </row>
    <row r="1167" spans="1:66" ht="11.25" customHeight="1">
      <c r="A1167" s="220"/>
      <c r="B1167" s="38"/>
      <c r="C1167" s="205"/>
      <c r="D1167" s="208"/>
      <c r="E1167" s="57" t="s">
        <v>44</v>
      </c>
      <c r="F1167" s="58" t="str">
        <f>IF(D1165&lt;&gt;"", VLOOKUP(D1165,'Base de Datos'!$A$2:$D1268,4,FALSE()),"")</f>
        <v/>
      </c>
      <c r="G1167" s="205"/>
      <c r="H1167" s="208"/>
      <c r="I1167" s="57" t="s">
        <v>44</v>
      </c>
      <c r="J1167" s="58" t="str">
        <f>IF(H1165&lt;&gt;"", VLOOKUP(H1165,'Base de Datos'!$A$2:$D1268,4,FALSE()),"")</f>
        <v/>
      </c>
      <c r="K1167" s="205"/>
      <c r="L1167" s="208"/>
      <c r="M1167" s="57" t="s">
        <v>44</v>
      </c>
      <c r="N1167" s="58" t="str">
        <f>IF(L1165&lt;&gt;"", VLOOKUP(L1165,'Base de Datos'!$A$2:$D1268,4,FALSE()),"")</f>
        <v/>
      </c>
      <c r="O1167" s="43"/>
      <c r="P1167" s="104" t="s">
        <v>50</v>
      </c>
      <c r="Q1167" s="110">
        <v>0.33333333333333331</v>
      </c>
      <c r="R1167" s="15"/>
      <c r="S1167" s="229"/>
      <c r="T1167" s="230"/>
      <c r="U1167" s="59"/>
      <c r="V1167" s="47"/>
      <c r="W1167" s="229"/>
      <c r="X1167" s="230"/>
      <c r="Y1167" s="59"/>
      <c r="Z1167" s="47"/>
      <c r="AA1167" s="229"/>
      <c r="AB1167" s="230"/>
      <c r="AC1167" s="59"/>
      <c r="AD1167" s="48"/>
      <c r="AE1167" s="181"/>
      <c r="AF1167" s="181"/>
      <c r="AG1167" s="181"/>
      <c r="AH1167" s="181"/>
      <c r="AI1167" s="181"/>
      <c r="AJ1167" s="181"/>
      <c r="AK1167" s="181"/>
      <c r="AL1167" s="181"/>
      <c r="AM1167" s="48"/>
      <c r="AN1167" s="53">
        <f>A1159</f>
        <v>46356</v>
      </c>
      <c r="AO1167" s="54" t="str">
        <f>C1160</f>
        <v>Consultorio N° 1</v>
      </c>
      <c r="AP1167" s="55">
        <f t="shared" ref="AP1167:AQ1167" si="790">C1185</f>
        <v>0</v>
      </c>
      <c r="AQ1167" s="55">
        <f t="shared" si="790"/>
        <v>0</v>
      </c>
      <c r="AR1167" s="55">
        <f>U1185</f>
        <v>0</v>
      </c>
      <c r="AS1167" s="55">
        <f>S1185</f>
        <v>0</v>
      </c>
      <c r="AT1167" s="55">
        <f>S1186</f>
        <v>0</v>
      </c>
      <c r="AU1167" s="55">
        <f>U1186</f>
        <v>0</v>
      </c>
      <c r="AV1167" s="55">
        <f>S1187</f>
        <v>0</v>
      </c>
      <c r="AW1167" s="55">
        <f>U1187</f>
        <v>0</v>
      </c>
      <c r="AX1167" s="55">
        <f>U1188</f>
        <v>0</v>
      </c>
      <c r="AY1167" s="55">
        <f>F1188</f>
        <v>0</v>
      </c>
      <c r="AZ1167" s="56"/>
      <c r="BA1167" s="56"/>
      <c r="BB1167" s="56"/>
      <c r="BC1167" s="56"/>
      <c r="BD1167" s="56"/>
      <c r="BE1167" s="56"/>
      <c r="BF1167" s="56"/>
      <c r="BG1167" s="56"/>
      <c r="BH1167" s="56"/>
      <c r="BI1167" s="56"/>
      <c r="BJ1167" s="56"/>
      <c r="BK1167" s="56"/>
      <c r="BL1167" s="56"/>
      <c r="BM1167" s="56"/>
      <c r="BN1167" s="56"/>
    </row>
    <row r="1168" spans="1:66" ht="11.25" customHeight="1">
      <c r="A1168" s="221"/>
      <c r="B1168" s="38"/>
      <c r="C1168" s="206"/>
      <c r="D1168" s="209"/>
      <c r="E1168" s="85" t="s">
        <v>46</v>
      </c>
      <c r="F1168" s="107"/>
      <c r="G1168" s="206"/>
      <c r="H1168" s="209"/>
      <c r="I1168" s="85" t="s">
        <v>46</v>
      </c>
      <c r="J1168" s="108"/>
      <c r="K1168" s="206"/>
      <c r="L1168" s="209"/>
      <c r="M1168" s="85" t="s">
        <v>46</v>
      </c>
      <c r="N1168" s="108"/>
      <c r="O1168" s="43"/>
      <c r="P1168" s="104" t="s">
        <v>54</v>
      </c>
      <c r="Q1168" s="109">
        <v>60</v>
      </c>
      <c r="R1168" s="15"/>
      <c r="S1168" s="227" t="str">
        <f>IF(OR(S1165="Empleado",S1165="Familiar"),"Nombre del Empleado","N° Factura")</f>
        <v>N° Factura</v>
      </c>
      <c r="T1168" s="228"/>
      <c r="U1168" s="89"/>
      <c r="V1168" s="47"/>
      <c r="W1168" s="227" t="str">
        <f>IF(OR(W1165="Empleado",W1165="Familiar"),"Nombre del Empleado","N° Factura")</f>
        <v>N° Factura</v>
      </c>
      <c r="X1168" s="228"/>
      <c r="Y1168" s="111"/>
      <c r="Z1168" s="47"/>
      <c r="AA1168" s="227" t="str">
        <f>IF(OR(AA1165="Empleado",AA1165="Familiar"),"Nombre del Empleado","N° Factura")</f>
        <v>N° Factura</v>
      </c>
      <c r="AB1168" s="228"/>
      <c r="AC1168" s="111"/>
      <c r="AD1168" s="48"/>
      <c r="AE1168" s="181"/>
      <c r="AF1168" s="181"/>
      <c r="AG1168" s="181"/>
      <c r="AH1168" s="181"/>
      <c r="AI1168" s="181"/>
      <c r="AJ1168" s="181"/>
      <c r="AK1168" s="181"/>
      <c r="AL1168" s="181"/>
      <c r="AM1168" s="48"/>
      <c r="AN1168" s="53">
        <f>A1159</f>
        <v>46356</v>
      </c>
      <c r="AO1168" s="54" t="str">
        <f>C1160</f>
        <v>Consultorio N° 1</v>
      </c>
      <c r="AP1168" s="55">
        <f t="shared" ref="AP1168:AQ1168" si="791">C1189</f>
        <v>0</v>
      </c>
      <c r="AQ1168" s="55">
        <f t="shared" si="791"/>
        <v>0</v>
      </c>
      <c r="AR1168" s="55">
        <f>U1189</f>
        <v>0</v>
      </c>
      <c r="AS1168" s="55">
        <f>S1189</f>
        <v>0</v>
      </c>
      <c r="AT1168" s="55">
        <f>S1190</f>
        <v>0</v>
      </c>
      <c r="AU1168" s="55">
        <f>U1190</f>
        <v>0</v>
      </c>
      <c r="AV1168" s="55">
        <f>S1191</f>
        <v>0</v>
      </c>
      <c r="AW1168" s="55">
        <f>U1191</f>
        <v>0</v>
      </c>
      <c r="AX1168" s="55">
        <f>U1192</f>
        <v>0</v>
      </c>
      <c r="AY1168" s="55">
        <f>F1192</f>
        <v>0</v>
      </c>
      <c r="AZ1168" s="56"/>
      <c r="BA1168" s="56"/>
      <c r="BB1168" s="56"/>
      <c r="BC1168" s="56"/>
      <c r="BD1168" s="56"/>
      <c r="BE1168" s="56"/>
      <c r="BF1168" s="56"/>
      <c r="BG1168" s="56"/>
      <c r="BH1168" s="56"/>
      <c r="BI1168" s="56"/>
      <c r="BJ1168" s="56"/>
      <c r="BK1168" s="56"/>
      <c r="BL1168" s="56"/>
      <c r="BM1168" s="56"/>
      <c r="BN1168" s="56"/>
    </row>
    <row r="1169" spans="1:66" ht="11.25" customHeight="1">
      <c r="A1169" s="222">
        <f>A1165+$Q$13/1440</f>
        <v>0.41666666666666669</v>
      </c>
      <c r="B1169" s="38"/>
      <c r="C1169" s="204"/>
      <c r="D1169" s="207"/>
      <c r="E1169" s="40" t="s">
        <v>36</v>
      </c>
      <c r="F1169" s="42" t="str">
        <f>IF(D1169&lt;&gt;"", VLOOKUP(D1169,'Base de Datos'!$A$2:$D1268,2,FALSE()),"")</f>
        <v/>
      </c>
      <c r="G1169" s="218"/>
      <c r="H1169" s="217"/>
      <c r="I1169" s="118" t="s">
        <v>36</v>
      </c>
      <c r="J1169" s="42" t="str">
        <f>IF(H1169&lt;&gt;"", VLOOKUP(H1169,'Base de Datos'!$A$2:$D1268,2,FALSE()),"")</f>
        <v/>
      </c>
      <c r="K1169" s="218"/>
      <c r="L1169" s="217"/>
      <c r="M1169" s="118" t="s">
        <v>36</v>
      </c>
      <c r="N1169" s="42" t="str">
        <f>IF(L1169&lt;&gt;"", VLOOKUP(L1169,'Base de Datos'!$A$2:$D1268,2,FALSE()),"")</f>
        <v/>
      </c>
      <c r="O1169" s="43"/>
      <c r="P1169" s="1"/>
      <c r="Q1169" s="1"/>
      <c r="R1169" s="15"/>
      <c r="S1169" s="45"/>
      <c r="T1169" s="45" t="s">
        <v>37</v>
      </c>
      <c r="U1169" s="46"/>
      <c r="V1169" s="47"/>
      <c r="W1169" s="45"/>
      <c r="X1169" s="45" t="s">
        <v>37</v>
      </c>
      <c r="Y1169" s="46"/>
      <c r="Z1169" s="47"/>
      <c r="AA1169" s="45"/>
      <c r="AB1169" s="45" t="s">
        <v>37</v>
      </c>
      <c r="AC1169" s="46"/>
      <c r="AD1169" s="48"/>
      <c r="AE1169" s="181"/>
      <c r="AF1169" s="181"/>
      <c r="AG1169" s="181"/>
      <c r="AH1169" s="181"/>
      <c r="AI1169" s="181"/>
      <c r="AJ1169" s="181"/>
      <c r="AK1169" s="181"/>
      <c r="AL1169" s="181"/>
      <c r="AM1169" s="48"/>
      <c r="AN1169" s="53">
        <f>A1159</f>
        <v>46356</v>
      </c>
      <c r="AO1169" s="54" t="str">
        <f>C1160</f>
        <v>Consultorio N° 1</v>
      </c>
      <c r="AP1169" s="55">
        <f t="shared" ref="AP1169:AQ1169" si="792">C1193</f>
        <v>0</v>
      </c>
      <c r="AQ1169" s="55">
        <f t="shared" si="792"/>
        <v>0</v>
      </c>
      <c r="AR1169" s="55">
        <f>U1193</f>
        <v>0</v>
      </c>
      <c r="AS1169" s="55">
        <f>S1193</f>
        <v>0</v>
      </c>
      <c r="AT1169" s="55">
        <f>S1194</f>
        <v>0</v>
      </c>
      <c r="AU1169" s="55">
        <f>U1194</f>
        <v>0</v>
      </c>
      <c r="AV1169" s="55">
        <f>S1195</f>
        <v>0</v>
      </c>
      <c r="AW1169" s="55">
        <f>U1195</f>
        <v>0</v>
      </c>
      <c r="AX1169" s="55">
        <f>U1196</f>
        <v>0</v>
      </c>
      <c r="AY1169" s="55">
        <f>F1196</f>
        <v>0</v>
      </c>
      <c r="AZ1169" s="56"/>
      <c r="BA1169" s="56"/>
      <c r="BB1169" s="56"/>
      <c r="BC1169" s="56"/>
      <c r="BD1169" s="56"/>
      <c r="BE1169" s="56"/>
      <c r="BF1169" s="56"/>
      <c r="BG1169" s="56"/>
      <c r="BH1169" s="56"/>
      <c r="BI1169" s="56"/>
      <c r="BJ1169" s="56"/>
      <c r="BK1169" s="56"/>
      <c r="BL1169" s="56"/>
      <c r="BM1169" s="56"/>
      <c r="BN1169" s="56"/>
    </row>
    <row r="1170" spans="1:66" ht="11.25" customHeight="1">
      <c r="A1170" s="220"/>
      <c r="B1170" s="38"/>
      <c r="C1170" s="205"/>
      <c r="D1170" s="208"/>
      <c r="E1170" s="57" t="s">
        <v>42</v>
      </c>
      <c r="F1170" s="58" t="str">
        <f>IF(D1169&lt;&gt;"", VLOOKUP(D1169,'Base de Datos'!$A$2:$D1268,3,FALSE()),"")</f>
        <v/>
      </c>
      <c r="G1170" s="205"/>
      <c r="H1170" s="208"/>
      <c r="I1170" s="57" t="s">
        <v>42</v>
      </c>
      <c r="J1170" s="58" t="str">
        <f>IF(H1169&lt;&gt;"", VLOOKUP(H1169,'Base de Datos'!$A$2:$D1268,3,FALSE()),"")</f>
        <v/>
      </c>
      <c r="K1170" s="205"/>
      <c r="L1170" s="208"/>
      <c r="M1170" s="57" t="s">
        <v>42</v>
      </c>
      <c r="N1170" s="58" t="str">
        <f>IF(L1169&lt;&gt;"", VLOOKUP(L1169,'Base de Datos'!$A$2:$D1268,3,FALSE()),"")</f>
        <v/>
      </c>
      <c r="O1170" s="43"/>
      <c r="P1170" s="119" t="s">
        <v>58</v>
      </c>
      <c r="Q1170" s="44"/>
      <c r="R1170" s="15"/>
      <c r="S1170" s="229"/>
      <c r="T1170" s="230"/>
      <c r="U1170" s="59"/>
      <c r="V1170" s="47"/>
      <c r="W1170" s="229"/>
      <c r="X1170" s="230"/>
      <c r="Y1170" s="59"/>
      <c r="Z1170" s="47"/>
      <c r="AA1170" s="229"/>
      <c r="AB1170" s="230"/>
      <c r="AC1170" s="59"/>
      <c r="AD1170" s="48"/>
      <c r="AE1170" s="181"/>
      <c r="AF1170" s="181"/>
      <c r="AG1170" s="181"/>
      <c r="AH1170" s="181"/>
      <c r="AI1170" s="181"/>
      <c r="AJ1170" s="181"/>
      <c r="AK1170" s="181"/>
      <c r="AL1170" s="181"/>
      <c r="AM1170" s="48"/>
      <c r="AN1170" s="53">
        <f>A1159</f>
        <v>46356</v>
      </c>
      <c r="AO1170" s="54" t="str">
        <f>C1160</f>
        <v>Consultorio N° 1</v>
      </c>
      <c r="AP1170" s="55">
        <f t="shared" ref="AP1170:AQ1170" si="793">C1197</f>
        <v>0</v>
      </c>
      <c r="AQ1170" s="55">
        <f t="shared" si="793"/>
        <v>0</v>
      </c>
      <c r="AR1170" s="55">
        <f>U1197</f>
        <v>0</v>
      </c>
      <c r="AS1170" s="55">
        <f>S1197</f>
        <v>0</v>
      </c>
      <c r="AT1170" s="55">
        <f>S1198</f>
        <v>0</v>
      </c>
      <c r="AU1170" s="55">
        <f>U1198</f>
        <v>0</v>
      </c>
      <c r="AV1170" s="55">
        <f>S1199</f>
        <v>0</v>
      </c>
      <c r="AW1170" s="55">
        <f>U1199</f>
        <v>0</v>
      </c>
      <c r="AX1170" s="55">
        <f>U1200</f>
        <v>0</v>
      </c>
      <c r="AY1170" s="55">
        <f>F1200</f>
        <v>0</v>
      </c>
      <c r="AZ1170" s="56"/>
      <c r="BA1170" s="56"/>
      <c r="BB1170" s="56"/>
      <c r="BC1170" s="56"/>
      <c r="BD1170" s="56"/>
      <c r="BE1170" s="56"/>
      <c r="BF1170" s="56"/>
      <c r="BG1170" s="56"/>
      <c r="BH1170" s="56"/>
      <c r="BI1170" s="56"/>
      <c r="BJ1170" s="56"/>
      <c r="BK1170" s="56"/>
      <c r="BL1170" s="56"/>
      <c r="BM1170" s="56"/>
      <c r="BN1170" s="56"/>
    </row>
    <row r="1171" spans="1:66" ht="11.25" customHeight="1">
      <c r="A1171" s="220"/>
      <c r="B1171" s="38"/>
      <c r="C1171" s="205"/>
      <c r="D1171" s="208"/>
      <c r="E1171" s="57" t="s">
        <v>44</v>
      </c>
      <c r="F1171" s="58" t="str">
        <f>IF(D1169&lt;&gt;"", VLOOKUP(D1169,'Base de Datos'!$A$2:$D1268,4,FALSE()),"")</f>
        <v/>
      </c>
      <c r="G1171" s="205"/>
      <c r="H1171" s="208"/>
      <c r="I1171" s="57" t="s">
        <v>44</v>
      </c>
      <c r="J1171" s="58" t="str">
        <f>IF(H1169&lt;&gt;"", VLOOKUP(H1169,'Base de Datos'!$A$2:$D1268,4,FALSE()),"")</f>
        <v/>
      </c>
      <c r="K1171" s="205"/>
      <c r="L1171" s="208"/>
      <c r="M1171" s="57" t="s">
        <v>44</v>
      </c>
      <c r="N1171" s="58" t="str">
        <f>IF(L1169&lt;&gt;"", VLOOKUP(L1169,'Base de Datos'!$A$2:$D1268,4,FALSE()),"")</f>
        <v/>
      </c>
      <c r="O1171" s="43"/>
      <c r="P1171" s="120" t="s">
        <v>61</v>
      </c>
      <c r="Q1171" s="121" t="s">
        <v>62</v>
      </c>
      <c r="R1171" s="15"/>
      <c r="S1171" s="229"/>
      <c r="T1171" s="230"/>
      <c r="U1171" s="59"/>
      <c r="V1171" s="47"/>
      <c r="W1171" s="229"/>
      <c r="X1171" s="230"/>
      <c r="Y1171" s="59"/>
      <c r="Z1171" s="47"/>
      <c r="AA1171" s="229"/>
      <c r="AB1171" s="230"/>
      <c r="AC1171" s="59"/>
      <c r="AD1171" s="48"/>
      <c r="AE1171" s="181"/>
      <c r="AF1171" s="181"/>
      <c r="AG1171" s="181"/>
      <c r="AH1171" s="181"/>
      <c r="AI1171" s="181"/>
      <c r="AJ1171" s="181"/>
      <c r="AK1171" s="181"/>
      <c r="AL1171" s="181"/>
      <c r="AM1171" s="48"/>
      <c r="AN1171" s="53">
        <f>A1159</f>
        <v>46356</v>
      </c>
      <c r="AO1171" s="54" t="s">
        <v>17</v>
      </c>
      <c r="AP1171" s="55">
        <f t="shared" ref="AP1171:AQ1171" si="794">C1201</f>
        <v>0</v>
      </c>
      <c r="AQ1171" s="55">
        <f t="shared" si="794"/>
        <v>0</v>
      </c>
      <c r="AR1171" s="55">
        <f>U1201</f>
        <v>0</v>
      </c>
      <c r="AS1171" s="55">
        <f>S1201</f>
        <v>0</v>
      </c>
      <c r="AT1171" s="55">
        <f>S1202</f>
        <v>0</v>
      </c>
      <c r="AU1171" s="55">
        <f>U1202</f>
        <v>0</v>
      </c>
      <c r="AV1171" s="55">
        <f>S1203</f>
        <v>0</v>
      </c>
      <c r="AW1171" s="55">
        <f>U1203</f>
        <v>0</v>
      </c>
      <c r="AX1171" s="55">
        <f>U1204</f>
        <v>0</v>
      </c>
      <c r="AY1171" s="55">
        <f>F1204</f>
        <v>0</v>
      </c>
      <c r="AZ1171" s="56"/>
      <c r="BA1171" s="56"/>
      <c r="BB1171" s="56"/>
      <c r="BC1171" s="56"/>
      <c r="BD1171" s="56"/>
      <c r="BE1171" s="56"/>
      <c r="BF1171" s="56"/>
      <c r="BG1171" s="56"/>
      <c r="BH1171" s="56"/>
      <c r="BI1171" s="56"/>
      <c r="BJ1171" s="56"/>
      <c r="BK1171" s="56"/>
      <c r="BL1171" s="56"/>
      <c r="BM1171" s="56"/>
      <c r="BN1171" s="56"/>
    </row>
    <row r="1172" spans="1:66" ht="11.25" customHeight="1">
      <c r="A1172" s="221"/>
      <c r="B1172" s="38"/>
      <c r="C1172" s="206"/>
      <c r="D1172" s="209"/>
      <c r="E1172" s="85" t="s">
        <v>46</v>
      </c>
      <c r="F1172" s="86"/>
      <c r="G1172" s="206"/>
      <c r="H1172" s="209"/>
      <c r="I1172" s="85" t="s">
        <v>46</v>
      </c>
      <c r="J1172" s="108"/>
      <c r="K1172" s="206"/>
      <c r="L1172" s="209"/>
      <c r="M1172" s="85" t="s">
        <v>46</v>
      </c>
      <c r="N1172" s="108"/>
      <c r="O1172" s="43"/>
      <c r="P1172" s="123" t="s">
        <v>64</v>
      </c>
      <c r="Q1172" s="124" t="s">
        <v>65</v>
      </c>
      <c r="R1172" s="15"/>
      <c r="S1172" s="227" t="str">
        <f>IF(OR(S1169="Empleado",S1169="Familiar"),"Nombre del Empleado","N° Factura")</f>
        <v>N° Factura</v>
      </c>
      <c r="T1172" s="228"/>
      <c r="U1172" s="89"/>
      <c r="V1172" s="47"/>
      <c r="W1172" s="227" t="str">
        <f>IF(OR(W1169="Empleado",W1169="Familiar"),"Nombre del Empleado","N° Factura")</f>
        <v>N° Factura</v>
      </c>
      <c r="X1172" s="228"/>
      <c r="Y1172" s="89"/>
      <c r="Z1172" s="47"/>
      <c r="AA1172" s="227" t="str">
        <f>IF(OR(AA1169="Empleado",AA1169="Familiar"),"Nombre del Empleado","N° Factura")</f>
        <v>N° Factura</v>
      </c>
      <c r="AB1172" s="228"/>
      <c r="AC1172" s="89"/>
      <c r="AD1172" s="48"/>
      <c r="AE1172" s="181"/>
      <c r="AF1172" s="181"/>
      <c r="AG1172" s="181"/>
      <c r="AH1172" s="181"/>
      <c r="AI1172" s="181"/>
      <c r="AJ1172" s="181"/>
      <c r="AK1172" s="181"/>
      <c r="AL1172" s="181"/>
      <c r="AM1172" s="48"/>
      <c r="AN1172" s="53">
        <f>A1159</f>
        <v>46356</v>
      </c>
      <c r="AO1172" s="54" t="s">
        <v>17</v>
      </c>
      <c r="AP1172" s="55">
        <f t="shared" ref="AP1172:AQ1172" si="795">C1205</f>
        <v>0</v>
      </c>
      <c r="AQ1172" s="55">
        <f t="shared" si="795"/>
        <v>0</v>
      </c>
      <c r="AR1172" s="55">
        <f>U1205</f>
        <v>0</v>
      </c>
      <c r="AS1172" s="55">
        <f>S1205</f>
        <v>0</v>
      </c>
      <c r="AT1172" s="55">
        <f>S1206</f>
        <v>0</v>
      </c>
      <c r="AU1172" s="55">
        <f>U1206</f>
        <v>0</v>
      </c>
      <c r="AV1172" s="55">
        <f>S1207</f>
        <v>0</v>
      </c>
      <c r="AW1172" s="55">
        <f>U1207</f>
        <v>0</v>
      </c>
      <c r="AX1172" s="55">
        <f>U1208</f>
        <v>0</v>
      </c>
      <c r="AY1172" s="55">
        <f>F1208</f>
        <v>0</v>
      </c>
      <c r="AZ1172" s="56"/>
      <c r="BA1172" s="56"/>
      <c r="BB1172" s="56"/>
      <c r="BC1172" s="56"/>
      <c r="BD1172" s="56"/>
      <c r="BE1172" s="56"/>
      <c r="BF1172" s="56"/>
      <c r="BG1172" s="56"/>
      <c r="BH1172" s="56"/>
      <c r="BI1172" s="56"/>
      <c r="BJ1172" s="56"/>
      <c r="BK1172" s="56"/>
      <c r="BL1172" s="56"/>
      <c r="BM1172" s="56"/>
      <c r="BN1172" s="56"/>
    </row>
    <row r="1173" spans="1:66" ht="11.25" customHeight="1">
      <c r="A1173" s="222">
        <f>A1169+$Q$13/1440</f>
        <v>0.45833333333333337</v>
      </c>
      <c r="B1173" s="38"/>
      <c r="C1173" s="204"/>
      <c r="D1173" s="207"/>
      <c r="E1173" s="40" t="s">
        <v>36</v>
      </c>
      <c r="F1173" s="42" t="str">
        <f>IF(D1173&lt;&gt;"", VLOOKUP(D1173,'Base de Datos'!$A$2:$D1268,2,FALSE()),"")</f>
        <v/>
      </c>
      <c r="G1173" s="204"/>
      <c r="H1173" s="216"/>
      <c r="I1173" s="40" t="s">
        <v>36</v>
      </c>
      <c r="J1173" s="42" t="str">
        <f>IF(H1173&lt;&gt;"", VLOOKUP(H1173,'Base de Datos'!$A$2:$D1268,2,FALSE()),"")</f>
        <v/>
      </c>
      <c r="K1173" s="204"/>
      <c r="L1173" s="216"/>
      <c r="M1173" s="40" t="s">
        <v>36</v>
      </c>
      <c r="N1173" s="42" t="str">
        <f>IF(L1173&lt;&gt;"", VLOOKUP(L1173,'Base de Datos'!$A$2:$D1268,2,FALSE()),"")</f>
        <v/>
      </c>
      <c r="O1173" s="43"/>
      <c r="P1173" s="127" t="s">
        <v>67</v>
      </c>
      <c r="Q1173" s="128" t="s">
        <v>68</v>
      </c>
      <c r="R1173" s="15"/>
      <c r="S1173" s="45"/>
      <c r="T1173" s="45" t="s">
        <v>37</v>
      </c>
      <c r="U1173" s="46"/>
      <c r="V1173" s="47"/>
      <c r="W1173" s="45"/>
      <c r="X1173" s="45" t="s">
        <v>37</v>
      </c>
      <c r="Y1173" s="46"/>
      <c r="Z1173" s="47"/>
      <c r="AA1173" s="45"/>
      <c r="AB1173" s="45" t="s">
        <v>37</v>
      </c>
      <c r="AC1173" s="46"/>
      <c r="AD1173" s="48"/>
      <c r="AE1173" s="181"/>
      <c r="AF1173" s="181"/>
      <c r="AG1173" s="181"/>
      <c r="AH1173" s="181"/>
      <c r="AI1173" s="181"/>
      <c r="AJ1173" s="181"/>
      <c r="AK1173" s="181"/>
      <c r="AL1173" s="181"/>
      <c r="AM1173" s="48"/>
      <c r="AN1173" s="53">
        <f>A1159</f>
        <v>46356</v>
      </c>
      <c r="AO1173" s="54" t="s">
        <v>17</v>
      </c>
      <c r="AP1173" s="55">
        <f t="shared" ref="AP1173:AQ1173" si="796">C1209</f>
        <v>0</v>
      </c>
      <c r="AQ1173" s="55">
        <f t="shared" si="796"/>
        <v>0</v>
      </c>
      <c r="AR1173" s="55">
        <f>U1209</f>
        <v>0</v>
      </c>
      <c r="AS1173" s="55">
        <f>S1209</f>
        <v>0</v>
      </c>
      <c r="AT1173" s="55">
        <f>S1210</f>
        <v>0</v>
      </c>
      <c r="AU1173" s="55">
        <f>U1210</f>
        <v>0</v>
      </c>
      <c r="AV1173" s="55">
        <f>S1211</f>
        <v>0</v>
      </c>
      <c r="AW1173" s="55">
        <f>U1211</f>
        <v>0</v>
      </c>
      <c r="AX1173" s="55">
        <f>U1212</f>
        <v>0</v>
      </c>
      <c r="AY1173" s="55">
        <f>F1212</f>
        <v>0</v>
      </c>
      <c r="AZ1173" s="56"/>
      <c r="BA1173" s="56"/>
      <c r="BB1173" s="56"/>
      <c r="BC1173" s="56"/>
      <c r="BD1173" s="56"/>
      <c r="BE1173" s="56"/>
      <c r="BF1173" s="56"/>
      <c r="BG1173" s="56"/>
      <c r="BH1173" s="56"/>
      <c r="BI1173" s="56"/>
      <c r="BJ1173" s="56"/>
      <c r="BK1173" s="56"/>
      <c r="BL1173" s="56"/>
      <c r="BM1173" s="56"/>
      <c r="BN1173" s="56"/>
    </row>
    <row r="1174" spans="1:66" ht="11.25" customHeight="1">
      <c r="A1174" s="220"/>
      <c r="B1174" s="38"/>
      <c r="C1174" s="205"/>
      <c r="D1174" s="208"/>
      <c r="E1174" s="57" t="s">
        <v>42</v>
      </c>
      <c r="F1174" s="58" t="str">
        <f>IF(D1173&lt;&gt;"", VLOOKUP(D1173,'Base de Datos'!$A$2:$D1268,3,FALSE()),"")</f>
        <v/>
      </c>
      <c r="G1174" s="205"/>
      <c r="H1174" s="208"/>
      <c r="I1174" s="57" t="s">
        <v>42</v>
      </c>
      <c r="J1174" s="58" t="str">
        <f>IF(H1173&lt;&gt;"", VLOOKUP(H1173,'Base de Datos'!$A$2:$D1268,3,FALSE()),"")</f>
        <v/>
      </c>
      <c r="K1174" s="205"/>
      <c r="L1174" s="208"/>
      <c r="M1174" s="57" t="s">
        <v>42</v>
      </c>
      <c r="N1174" s="58" t="str">
        <f>IF(L1173&lt;&gt;"", VLOOKUP(L1173,'Base de Datos'!$A$2:$D1268,3,FALSE()),"")</f>
        <v/>
      </c>
      <c r="O1174" s="43"/>
      <c r="P1174" s="130" t="s">
        <v>70</v>
      </c>
      <c r="Q1174" s="131" t="s">
        <v>71</v>
      </c>
      <c r="R1174" s="15"/>
      <c r="S1174" s="229"/>
      <c r="T1174" s="230"/>
      <c r="U1174" s="59"/>
      <c r="V1174" s="47"/>
      <c r="W1174" s="229"/>
      <c r="X1174" s="230"/>
      <c r="Y1174" s="59"/>
      <c r="Z1174" s="47"/>
      <c r="AA1174" s="229"/>
      <c r="AB1174" s="230"/>
      <c r="AC1174" s="59"/>
      <c r="AD1174" s="48"/>
      <c r="AE1174" s="181"/>
      <c r="AF1174" s="181"/>
      <c r="AG1174" s="181"/>
      <c r="AH1174" s="181"/>
      <c r="AI1174" s="181"/>
      <c r="AJ1174" s="181"/>
      <c r="AK1174" s="181"/>
      <c r="AL1174" s="181"/>
      <c r="AM1174" s="48"/>
      <c r="AN1174" s="53">
        <f>A1159</f>
        <v>46356</v>
      </c>
      <c r="AO1174" s="54" t="str">
        <f>G1160</f>
        <v>Consultorio N° 2</v>
      </c>
      <c r="AP1174" s="55">
        <f t="shared" ref="AP1174:AQ1174" si="797">G1161</f>
        <v>0</v>
      </c>
      <c r="AQ1174" s="55">
        <f t="shared" si="797"/>
        <v>0</v>
      </c>
      <c r="AR1174" s="55">
        <f>Y1161</f>
        <v>0</v>
      </c>
      <c r="AS1174" s="55">
        <f>W1161</f>
        <v>0</v>
      </c>
      <c r="AT1174" s="55">
        <f>W1162</f>
        <v>0</v>
      </c>
      <c r="AU1174" s="55">
        <f>Y1162</f>
        <v>0</v>
      </c>
      <c r="AV1174" s="55">
        <f>W1163</f>
        <v>0</v>
      </c>
      <c r="AW1174" s="55">
        <f>Y1163</f>
        <v>0</v>
      </c>
      <c r="AX1174" s="55">
        <f>Y1164</f>
        <v>0</v>
      </c>
      <c r="AY1174" s="55">
        <f>J1164</f>
        <v>0</v>
      </c>
      <c r="AZ1174" s="56"/>
      <c r="BA1174" s="56"/>
      <c r="BB1174" s="56"/>
      <c r="BC1174" s="56"/>
      <c r="BD1174" s="56"/>
      <c r="BE1174" s="56"/>
      <c r="BF1174" s="56"/>
      <c r="BG1174" s="56"/>
      <c r="BH1174" s="56"/>
      <c r="BI1174" s="56"/>
      <c r="BJ1174" s="56"/>
      <c r="BK1174" s="56"/>
      <c r="BL1174" s="56"/>
      <c r="BM1174" s="56"/>
      <c r="BN1174" s="56"/>
    </row>
    <row r="1175" spans="1:66" ht="11.25" customHeight="1">
      <c r="A1175" s="220"/>
      <c r="B1175" s="38"/>
      <c r="C1175" s="205"/>
      <c r="D1175" s="208"/>
      <c r="E1175" s="57" t="s">
        <v>44</v>
      </c>
      <c r="F1175" s="58" t="str">
        <f>IF(D1173&lt;&gt;"", VLOOKUP(D1173,'Base de Datos'!$A$2:$D1268,4,FALSE()),"")</f>
        <v/>
      </c>
      <c r="G1175" s="205"/>
      <c r="H1175" s="208"/>
      <c r="I1175" s="57" t="s">
        <v>44</v>
      </c>
      <c r="J1175" s="58" t="str">
        <f>IF(H1173&lt;&gt;"", VLOOKUP(H1173,'Base de Datos'!$A$2:$D1268,4,FALSE()),"")</f>
        <v/>
      </c>
      <c r="K1175" s="205"/>
      <c r="L1175" s="208"/>
      <c r="M1175" s="57" t="s">
        <v>44</v>
      </c>
      <c r="N1175" s="58" t="str">
        <f>IF(L1173&lt;&gt;"", VLOOKUP(L1173,'Base de Datos'!$A$2:$D1268,4,FALSE()),"")</f>
        <v/>
      </c>
      <c r="O1175" s="43"/>
      <c r="P1175" s="132" t="s">
        <v>73</v>
      </c>
      <c r="Q1175" s="133" t="s">
        <v>74</v>
      </c>
      <c r="R1175" s="15"/>
      <c r="S1175" s="229"/>
      <c r="T1175" s="230"/>
      <c r="U1175" s="59"/>
      <c r="V1175" s="47"/>
      <c r="W1175" s="229"/>
      <c r="X1175" s="230"/>
      <c r="Y1175" s="59"/>
      <c r="Z1175" s="47"/>
      <c r="AA1175" s="229"/>
      <c r="AB1175" s="230"/>
      <c r="AC1175" s="59"/>
      <c r="AD1175" s="48"/>
      <c r="AE1175" s="181"/>
      <c r="AF1175" s="181"/>
      <c r="AG1175" s="181"/>
      <c r="AH1175" s="181"/>
      <c r="AI1175" s="181"/>
      <c r="AJ1175" s="181"/>
      <c r="AK1175" s="181"/>
      <c r="AL1175" s="181"/>
      <c r="AM1175" s="48"/>
      <c r="AN1175" s="53">
        <f>A1159</f>
        <v>46356</v>
      </c>
      <c r="AO1175" s="54" t="str">
        <f>G1160</f>
        <v>Consultorio N° 2</v>
      </c>
      <c r="AP1175" s="55">
        <f t="shared" ref="AP1175:AQ1175" si="798">G1165</f>
        <v>0</v>
      </c>
      <c r="AQ1175" s="55">
        <f t="shared" si="798"/>
        <v>0</v>
      </c>
      <c r="AR1175" s="55">
        <f>Y1165</f>
        <v>0</v>
      </c>
      <c r="AS1175" s="55">
        <f>W1165</f>
        <v>0</v>
      </c>
      <c r="AT1175" s="55">
        <f>W1166</f>
        <v>0</v>
      </c>
      <c r="AU1175" s="55">
        <f>Y1166</f>
        <v>0</v>
      </c>
      <c r="AV1175" s="55">
        <f>W1167</f>
        <v>0</v>
      </c>
      <c r="AW1175" s="55">
        <f>Y1167</f>
        <v>0</v>
      </c>
      <c r="AX1175" s="55">
        <f>Y1168</f>
        <v>0</v>
      </c>
      <c r="AY1175" s="55">
        <f>J1168</f>
        <v>0</v>
      </c>
      <c r="AZ1175" s="56"/>
      <c r="BA1175" s="56"/>
      <c r="BB1175" s="56"/>
      <c r="BC1175" s="56"/>
      <c r="BD1175" s="56"/>
      <c r="BE1175" s="56"/>
      <c r="BF1175" s="56"/>
      <c r="BG1175" s="56"/>
      <c r="BH1175" s="56"/>
      <c r="BI1175" s="56"/>
      <c r="BJ1175" s="56"/>
      <c r="BK1175" s="56"/>
      <c r="BL1175" s="56"/>
      <c r="BM1175" s="56"/>
      <c r="BN1175" s="56"/>
    </row>
    <row r="1176" spans="1:66" ht="11.25" customHeight="1">
      <c r="A1176" s="221"/>
      <c r="B1176" s="38"/>
      <c r="C1176" s="206"/>
      <c r="D1176" s="209"/>
      <c r="E1176" s="85" t="s">
        <v>46</v>
      </c>
      <c r="F1176" s="86"/>
      <c r="G1176" s="206"/>
      <c r="H1176" s="209"/>
      <c r="I1176" s="85" t="s">
        <v>46</v>
      </c>
      <c r="J1176" s="108"/>
      <c r="K1176" s="206"/>
      <c r="L1176" s="209"/>
      <c r="M1176" s="85" t="s">
        <v>46</v>
      </c>
      <c r="N1176" s="108"/>
      <c r="O1176" s="43"/>
      <c r="P1176" s="137" t="s">
        <v>52</v>
      </c>
      <c r="Q1176" s="138" t="s">
        <v>76</v>
      </c>
      <c r="R1176" s="15"/>
      <c r="S1176" s="227" t="str">
        <f>IF(OR(S1173="Empleado",S1173="Familiar"),"Nombre del Empleado","N° Factura")</f>
        <v>N° Factura</v>
      </c>
      <c r="T1176" s="228"/>
      <c r="U1176" s="89"/>
      <c r="V1176" s="47"/>
      <c r="W1176" s="227" t="str">
        <f>IF(OR(W1173="Empleado",W1173="Familiar"),"Nombre del Empleado","N° Factura")</f>
        <v>N° Factura</v>
      </c>
      <c r="X1176" s="228"/>
      <c r="Y1176" s="89"/>
      <c r="Z1176" s="47"/>
      <c r="AA1176" s="227" t="str">
        <f>IF(OR(AA1173="Empleado",AA1173="Familiar"),"Nombre del Empleado","N° Factura")</f>
        <v>N° Factura</v>
      </c>
      <c r="AB1176" s="228"/>
      <c r="AC1176" s="89"/>
      <c r="AD1176" s="48"/>
      <c r="AE1176" s="181"/>
      <c r="AF1176" s="181"/>
      <c r="AG1176" s="181"/>
      <c r="AH1176" s="181"/>
      <c r="AI1176" s="181"/>
      <c r="AJ1176" s="181"/>
      <c r="AK1176" s="181"/>
      <c r="AL1176" s="181"/>
      <c r="AM1176" s="48"/>
      <c r="AN1176" s="53">
        <f>A1159</f>
        <v>46356</v>
      </c>
      <c r="AO1176" s="54" t="str">
        <f>G1160</f>
        <v>Consultorio N° 2</v>
      </c>
      <c r="AP1176" s="55">
        <f t="shared" ref="AP1176:AQ1176" si="799">G1169</f>
        <v>0</v>
      </c>
      <c r="AQ1176" s="55">
        <f t="shared" si="799"/>
        <v>0</v>
      </c>
      <c r="AR1176" s="55">
        <f>Y1169</f>
        <v>0</v>
      </c>
      <c r="AS1176" s="55">
        <f>W1169</f>
        <v>0</v>
      </c>
      <c r="AT1176" s="55">
        <f>W1170</f>
        <v>0</v>
      </c>
      <c r="AU1176" s="55">
        <f>Y1170</f>
        <v>0</v>
      </c>
      <c r="AV1176" s="55">
        <f>W1171</f>
        <v>0</v>
      </c>
      <c r="AW1176" s="55">
        <f>Y1171</f>
        <v>0</v>
      </c>
      <c r="AX1176" s="55">
        <f>Y1172</f>
        <v>0</v>
      </c>
      <c r="AY1176" s="55">
        <f>J1172</f>
        <v>0</v>
      </c>
      <c r="AZ1176" s="56"/>
      <c r="BA1176" s="56"/>
      <c r="BB1176" s="56"/>
      <c r="BC1176" s="56"/>
      <c r="BD1176" s="56"/>
      <c r="BE1176" s="56"/>
      <c r="BF1176" s="56"/>
      <c r="BG1176" s="56"/>
      <c r="BH1176" s="56"/>
      <c r="BI1176" s="56"/>
      <c r="BJ1176" s="56"/>
      <c r="BK1176" s="56"/>
      <c r="BL1176" s="56"/>
      <c r="BM1176" s="56"/>
      <c r="BN1176" s="56"/>
    </row>
    <row r="1177" spans="1:66" ht="11.25" customHeight="1">
      <c r="A1177" s="222">
        <f>A1173+$Q$13/1440</f>
        <v>0.5</v>
      </c>
      <c r="B1177" s="38"/>
      <c r="C1177" s="204"/>
      <c r="D1177" s="207"/>
      <c r="E1177" s="40" t="s">
        <v>36</v>
      </c>
      <c r="F1177" s="42" t="str">
        <f>IF(D1177&lt;&gt;"", VLOOKUP(D1177,'Base de Datos'!$A$2:$D1268,2,FALSE()),"")</f>
        <v/>
      </c>
      <c r="G1177" s="204"/>
      <c r="H1177" s="216"/>
      <c r="I1177" s="40" t="s">
        <v>36</v>
      </c>
      <c r="J1177" s="42" t="str">
        <f>IF(H1177&lt;&gt;"", VLOOKUP(H1177,'Base de Datos'!$A$2:$D1268,2,FALSE()),"")</f>
        <v/>
      </c>
      <c r="K1177" s="204"/>
      <c r="L1177" s="216"/>
      <c r="M1177" s="40" t="s">
        <v>36</v>
      </c>
      <c r="N1177" s="42" t="str">
        <f>IF(L1177&lt;&gt;"", VLOOKUP(L1177,'Base de Datos'!$A$2:$D1268,2,FALSE()),"")</f>
        <v/>
      </c>
      <c r="O1177" s="43"/>
      <c r="P1177" s="141" t="s">
        <v>78</v>
      </c>
      <c r="Q1177" s="142" t="s">
        <v>79</v>
      </c>
      <c r="R1177" s="15"/>
      <c r="S1177" s="45"/>
      <c r="T1177" s="45" t="s">
        <v>37</v>
      </c>
      <c r="U1177" s="46"/>
      <c r="V1177" s="47"/>
      <c r="W1177" s="45"/>
      <c r="X1177" s="45" t="s">
        <v>37</v>
      </c>
      <c r="Y1177" s="46"/>
      <c r="Z1177" s="47"/>
      <c r="AA1177" s="45"/>
      <c r="AB1177" s="45" t="s">
        <v>37</v>
      </c>
      <c r="AC1177" s="46"/>
      <c r="AD1177" s="48"/>
      <c r="AE1177" s="181"/>
      <c r="AF1177" s="181"/>
      <c r="AG1177" s="181"/>
      <c r="AH1177" s="181"/>
      <c r="AI1177" s="181"/>
      <c r="AJ1177" s="181"/>
      <c r="AK1177" s="181"/>
      <c r="AL1177" s="181"/>
      <c r="AM1177" s="48"/>
      <c r="AN1177" s="53">
        <f>A1159</f>
        <v>46356</v>
      </c>
      <c r="AO1177" s="54" t="str">
        <f>G1160</f>
        <v>Consultorio N° 2</v>
      </c>
      <c r="AP1177" s="55">
        <f t="shared" ref="AP1177:AQ1177" si="800">G1173</f>
        <v>0</v>
      </c>
      <c r="AQ1177" s="55">
        <f t="shared" si="800"/>
        <v>0</v>
      </c>
      <c r="AR1177" s="55">
        <f>Y1173</f>
        <v>0</v>
      </c>
      <c r="AS1177" s="55">
        <f>W1173</f>
        <v>0</v>
      </c>
      <c r="AT1177" s="55">
        <f>W1174</f>
        <v>0</v>
      </c>
      <c r="AU1177" s="55">
        <f>Y1174</f>
        <v>0</v>
      </c>
      <c r="AV1177" s="55">
        <f>W1175</f>
        <v>0</v>
      </c>
      <c r="AW1177" s="55">
        <f>Y1175</f>
        <v>0</v>
      </c>
      <c r="AX1177" s="55">
        <f>Y1176</f>
        <v>0</v>
      </c>
      <c r="AY1177" s="55">
        <f>J1176</f>
        <v>0</v>
      </c>
      <c r="AZ1177" s="56"/>
      <c r="BA1177" s="56"/>
      <c r="BB1177" s="56"/>
      <c r="BC1177" s="56"/>
      <c r="BD1177" s="56"/>
      <c r="BE1177" s="56"/>
      <c r="BF1177" s="56"/>
      <c r="BG1177" s="56"/>
      <c r="BH1177" s="56"/>
      <c r="BI1177" s="56"/>
      <c r="BJ1177" s="56"/>
      <c r="BK1177" s="56"/>
      <c r="BL1177" s="56"/>
      <c r="BM1177" s="56"/>
      <c r="BN1177" s="56"/>
    </row>
    <row r="1178" spans="1:66" ht="11.25" customHeight="1">
      <c r="A1178" s="220"/>
      <c r="B1178" s="38"/>
      <c r="C1178" s="205"/>
      <c r="D1178" s="208"/>
      <c r="E1178" s="57" t="s">
        <v>42</v>
      </c>
      <c r="F1178" s="58" t="str">
        <f>IF(D1177&lt;&gt;"", VLOOKUP(D1177,'Base de Datos'!$A$2:$D1268,3,FALSE()),"")</f>
        <v/>
      </c>
      <c r="G1178" s="205"/>
      <c r="H1178" s="208"/>
      <c r="I1178" s="57" t="s">
        <v>42</v>
      </c>
      <c r="J1178" s="58" t="str">
        <f>IF(H1177&lt;&gt;"", VLOOKUP(H1177,'Base de Datos'!$A$2:$D1268,3,FALSE()),"")</f>
        <v/>
      </c>
      <c r="K1178" s="205"/>
      <c r="L1178" s="208"/>
      <c r="M1178" s="57" t="s">
        <v>42</v>
      </c>
      <c r="N1178" s="58" t="str">
        <f>IF(L1177&lt;&gt;"", VLOOKUP(L1177,'Base de Datos'!$A$2:$D1268,3,FALSE()),"")</f>
        <v/>
      </c>
      <c r="O1178" s="43"/>
      <c r="P1178" s="1"/>
      <c r="Q1178" s="147"/>
      <c r="R1178" s="15"/>
      <c r="S1178" s="229"/>
      <c r="T1178" s="230"/>
      <c r="U1178" s="59"/>
      <c r="V1178" s="47"/>
      <c r="W1178" s="229"/>
      <c r="X1178" s="230"/>
      <c r="Y1178" s="59"/>
      <c r="Z1178" s="47"/>
      <c r="AA1178" s="229"/>
      <c r="AB1178" s="230"/>
      <c r="AC1178" s="59"/>
      <c r="AD1178" s="48"/>
      <c r="AE1178" s="181"/>
      <c r="AF1178" s="181"/>
      <c r="AG1178" s="181"/>
      <c r="AH1178" s="181"/>
      <c r="AI1178" s="181"/>
      <c r="AJ1178" s="181"/>
      <c r="AK1178" s="181"/>
      <c r="AL1178" s="181"/>
      <c r="AM1178" s="48"/>
      <c r="AN1178" s="53">
        <f>A1159</f>
        <v>46356</v>
      </c>
      <c r="AO1178" s="149" t="str">
        <f>G1160</f>
        <v>Consultorio N° 2</v>
      </c>
      <c r="AP1178" s="55">
        <f t="shared" ref="AP1178:AQ1178" si="801">G1177</f>
        <v>0</v>
      </c>
      <c r="AQ1178" s="55">
        <f t="shared" si="801"/>
        <v>0</v>
      </c>
      <c r="AR1178" s="55">
        <f>Y1177</f>
        <v>0</v>
      </c>
      <c r="AS1178" s="55">
        <f>W1177</f>
        <v>0</v>
      </c>
      <c r="AT1178" s="55">
        <f>W1178</f>
        <v>0</v>
      </c>
      <c r="AU1178" s="55">
        <f>Y1178</f>
        <v>0</v>
      </c>
      <c r="AV1178" s="55">
        <f>W1179</f>
        <v>0</v>
      </c>
      <c r="AW1178" s="55">
        <f>Y1179</f>
        <v>0</v>
      </c>
      <c r="AX1178" s="55">
        <f>Y1180</f>
        <v>0</v>
      </c>
      <c r="AY1178" s="55">
        <f>J1180</f>
        <v>0</v>
      </c>
      <c r="AZ1178" s="56"/>
      <c r="BA1178" s="56"/>
      <c r="BB1178" s="56"/>
      <c r="BC1178" s="56"/>
      <c r="BD1178" s="56"/>
      <c r="BE1178" s="56"/>
      <c r="BF1178" s="56"/>
      <c r="BG1178" s="56"/>
      <c r="BH1178" s="56"/>
      <c r="BI1178" s="56"/>
      <c r="BJ1178" s="56"/>
      <c r="BK1178" s="56"/>
      <c r="BL1178" s="56"/>
      <c r="BM1178" s="56"/>
      <c r="BN1178" s="56"/>
    </row>
    <row r="1179" spans="1:66" ht="11.25" customHeight="1">
      <c r="A1179" s="220"/>
      <c r="B1179" s="38"/>
      <c r="C1179" s="205"/>
      <c r="D1179" s="208"/>
      <c r="E1179" s="57" t="s">
        <v>44</v>
      </c>
      <c r="F1179" s="58" t="str">
        <f>IF(D1177&lt;&gt;"", VLOOKUP(D1177,'Base de Datos'!$A$2:$D1268,4,FALSE()),"")</f>
        <v/>
      </c>
      <c r="G1179" s="205"/>
      <c r="H1179" s="208"/>
      <c r="I1179" s="57" t="s">
        <v>44</v>
      </c>
      <c r="J1179" s="58" t="str">
        <f>IF(H1177&lt;&gt;"", VLOOKUP(H1177,'Base de Datos'!$A$2:$D1268,4,FALSE()),"")</f>
        <v/>
      </c>
      <c r="K1179" s="205"/>
      <c r="L1179" s="208"/>
      <c r="M1179" s="57" t="s">
        <v>44</v>
      </c>
      <c r="N1179" s="58" t="str">
        <f>IF(L1177&lt;&gt;"", VLOOKUP(L1177,'Base de Datos'!$A$2:$D1268,4,FALSE()),"")</f>
        <v/>
      </c>
      <c r="O1179" s="43"/>
      <c r="P1179" s="1"/>
      <c r="Q1179" s="150"/>
      <c r="R1179" s="15"/>
      <c r="S1179" s="229"/>
      <c r="T1179" s="230"/>
      <c r="U1179" s="59"/>
      <c r="V1179" s="47"/>
      <c r="W1179" s="229"/>
      <c r="X1179" s="230"/>
      <c r="Y1179" s="59"/>
      <c r="Z1179" s="47"/>
      <c r="AA1179" s="229"/>
      <c r="AB1179" s="230"/>
      <c r="AC1179" s="59"/>
      <c r="AD1179" s="48"/>
      <c r="AE1179" s="181"/>
      <c r="AF1179" s="181"/>
      <c r="AG1179" s="181"/>
      <c r="AH1179" s="181"/>
      <c r="AI1179" s="181"/>
      <c r="AJ1179" s="181"/>
      <c r="AK1179" s="181"/>
      <c r="AL1179" s="181"/>
      <c r="AM1179" s="48"/>
      <c r="AN1179" s="53">
        <f>A1159</f>
        <v>46356</v>
      </c>
      <c r="AO1179" s="54" t="str">
        <f>G1160</f>
        <v>Consultorio N° 2</v>
      </c>
      <c r="AP1179" s="55">
        <f t="shared" ref="AP1179:AQ1179" si="802">G1181</f>
        <v>0</v>
      </c>
      <c r="AQ1179" s="55">
        <f t="shared" si="802"/>
        <v>0</v>
      </c>
      <c r="AR1179" s="55">
        <f>Y1181</f>
        <v>0</v>
      </c>
      <c r="AS1179" s="55">
        <f>W1181</f>
        <v>0</v>
      </c>
      <c r="AT1179" s="55">
        <f>W1182</f>
        <v>0</v>
      </c>
      <c r="AU1179" s="55">
        <f>Y1182</f>
        <v>0</v>
      </c>
      <c r="AV1179" s="55">
        <f>W1183</f>
        <v>0</v>
      </c>
      <c r="AW1179" s="55">
        <f>Y1183</f>
        <v>0</v>
      </c>
      <c r="AX1179" s="55">
        <f>Y1184</f>
        <v>0</v>
      </c>
      <c r="AY1179" s="55">
        <f>J1184</f>
        <v>0</v>
      </c>
      <c r="AZ1179" s="56"/>
      <c r="BA1179" s="56"/>
      <c r="BB1179" s="56"/>
      <c r="BC1179" s="56"/>
      <c r="BD1179" s="56"/>
      <c r="BE1179" s="56"/>
      <c r="BF1179" s="56"/>
      <c r="BG1179" s="56"/>
      <c r="BH1179" s="56"/>
      <c r="BI1179" s="56"/>
      <c r="BJ1179" s="56"/>
      <c r="BK1179" s="56"/>
      <c r="BL1179" s="56"/>
      <c r="BM1179" s="56"/>
      <c r="BN1179" s="56"/>
    </row>
    <row r="1180" spans="1:66" ht="11.25" customHeight="1">
      <c r="A1180" s="221"/>
      <c r="B1180" s="38"/>
      <c r="C1180" s="206"/>
      <c r="D1180" s="209"/>
      <c r="E1180" s="85" t="s">
        <v>46</v>
      </c>
      <c r="F1180" s="86"/>
      <c r="G1180" s="206"/>
      <c r="H1180" s="209"/>
      <c r="I1180" s="85" t="s">
        <v>46</v>
      </c>
      <c r="J1180" s="108"/>
      <c r="K1180" s="206"/>
      <c r="L1180" s="209"/>
      <c r="M1180" s="85" t="s">
        <v>46</v>
      </c>
      <c r="N1180" s="108"/>
      <c r="O1180" s="43"/>
      <c r="P1180" s="1"/>
      <c r="Q1180" s="150"/>
      <c r="R1180" s="15"/>
      <c r="S1180" s="227" t="str">
        <f>IF(OR(S1177="Empleado",S1177="Familiar"),"Nombre del Empleado","N° Factura")</f>
        <v>N° Factura</v>
      </c>
      <c r="T1180" s="228"/>
      <c r="U1180" s="89"/>
      <c r="V1180" s="47"/>
      <c r="W1180" s="227" t="str">
        <f>IF(OR(W1177="Empleado",W1177="Familiar"),"Nombre del Empleado","N° Factura")</f>
        <v>N° Factura</v>
      </c>
      <c r="X1180" s="228"/>
      <c r="Y1180" s="89"/>
      <c r="Z1180" s="47"/>
      <c r="AA1180" s="227" t="str">
        <f>IF(OR(AA1177="Empleado",AA1177="Familiar"),"Nombre del Empleado","N° Factura")</f>
        <v>N° Factura</v>
      </c>
      <c r="AB1180" s="228"/>
      <c r="AC1180" s="89"/>
      <c r="AD1180" s="48"/>
      <c r="AE1180" s="181"/>
      <c r="AF1180" s="181"/>
      <c r="AG1180" s="181"/>
      <c r="AH1180" s="181"/>
      <c r="AI1180" s="181"/>
      <c r="AJ1180" s="181"/>
      <c r="AK1180" s="181"/>
      <c r="AL1180" s="181"/>
      <c r="AM1180" s="48"/>
      <c r="AN1180" s="53">
        <f>A1159</f>
        <v>46356</v>
      </c>
      <c r="AO1180" s="54" t="str">
        <f>G1160</f>
        <v>Consultorio N° 2</v>
      </c>
      <c r="AP1180" s="55">
        <f t="shared" ref="AP1180:AQ1180" si="803">G1185</f>
        <v>0</v>
      </c>
      <c r="AQ1180" s="55">
        <f t="shared" si="803"/>
        <v>0</v>
      </c>
      <c r="AR1180" s="55">
        <f>Y1185</f>
        <v>0</v>
      </c>
      <c r="AS1180" s="55">
        <f>W1185</f>
        <v>0</v>
      </c>
      <c r="AT1180" s="55">
        <f>W1186</f>
        <v>0</v>
      </c>
      <c r="AU1180" s="55">
        <f>Y1186</f>
        <v>0</v>
      </c>
      <c r="AV1180" s="55">
        <f>W1187</f>
        <v>0</v>
      </c>
      <c r="AW1180" s="55">
        <f>Y1187</f>
        <v>0</v>
      </c>
      <c r="AX1180" s="55">
        <f>Y1188</f>
        <v>0</v>
      </c>
      <c r="AY1180" s="55">
        <f>J1188</f>
        <v>0</v>
      </c>
      <c r="AZ1180" s="56"/>
      <c r="BA1180" s="56"/>
      <c r="BB1180" s="56"/>
      <c r="BC1180" s="56"/>
      <c r="BD1180" s="56"/>
      <c r="BE1180" s="56"/>
      <c r="BF1180" s="56"/>
      <c r="BG1180" s="56"/>
      <c r="BH1180" s="56"/>
      <c r="BI1180" s="56"/>
      <c r="BJ1180" s="56"/>
      <c r="BK1180" s="56"/>
      <c r="BL1180" s="56"/>
      <c r="BM1180" s="56"/>
      <c r="BN1180" s="56"/>
    </row>
    <row r="1181" spans="1:66" ht="11.25" customHeight="1">
      <c r="A1181" s="222">
        <f>A1177+$Q$13/1440</f>
        <v>0.54166666666666663</v>
      </c>
      <c r="B1181" s="38"/>
      <c r="C1181" s="204"/>
      <c r="D1181" s="207"/>
      <c r="E1181" s="40" t="s">
        <v>36</v>
      </c>
      <c r="F1181" s="42" t="str">
        <f>IF(D1181&lt;&gt;"", VLOOKUP(D1181,'Base de Datos'!$A$2:$D1268,2,FALSE()),"")</f>
        <v/>
      </c>
      <c r="G1181" s="204"/>
      <c r="H1181" s="216"/>
      <c r="I1181" s="40" t="s">
        <v>36</v>
      </c>
      <c r="J1181" s="42" t="str">
        <f>IF(H1181&lt;&gt;"", VLOOKUP(H1181,'Base de Datos'!$A$2:$D1268,2,FALSE()),"")</f>
        <v/>
      </c>
      <c r="K1181" s="204"/>
      <c r="L1181" s="216"/>
      <c r="M1181" s="40" t="s">
        <v>36</v>
      </c>
      <c r="N1181" s="42" t="str">
        <f>IF(L1181&lt;&gt;"", VLOOKUP(L1181,'Base de Datos'!$A$2:$D1268,2,FALSE()),"")</f>
        <v/>
      </c>
      <c r="O1181" s="43"/>
      <c r="P1181" s="1"/>
      <c r="Q1181" s="150"/>
      <c r="R1181" s="15"/>
      <c r="S1181" s="45"/>
      <c r="T1181" s="45" t="s">
        <v>37</v>
      </c>
      <c r="U1181" s="46"/>
      <c r="V1181" s="47"/>
      <c r="W1181" s="45"/>
      <c r="X1181" s="45" t="s">
        <v>37</v>
      </c>
      <c r="Y1181" s="46"/>
      <c r="Z1181" s="47"/>
      <c r="AA1181" s="45"/>
      <c r="AB1181" s="45" t="s">
        <v>37</v>
      </c>
      <c r="AC1181" s="46"/>
      <c r="AD1181" s="48"/>
      <c r="AE1181" s="181"/>
      <c r="AF1181" s="181"/>
      <c r="AG1181" s="181"/>
      <c r="AH1181" s="181"/>
      <c r="AI1181" s="181"/>
      <c r="AJ1181" s="181"/>
      <c r="AK1181" s="181"/>
      <c r="AL1181" s="181"/>
      <c r="AM1181" s="48"/>
      <c r="AN1181" s="53">
        <f>A1159</f>
        <v>46356</v>
      </c>
      <c r="AO1181" s="54" t="str">
        <f>G1160</f>
        <v>Consultorio N° 2</v>
      </c>
      <c r="AP1181" s="55">
        <f t="shared" ref="AP1181:AQ1181" si="804">G1189</f>
        <v>0</v>
      </c>
      <c r="AQ1181" s="55">
        <f t="shared" si="804"/>
        <v>0</v>
      </c>
      <c r="AR1181" s="55">
        <f>Y1189</f>
        <v>0</v>
      </c>
      <c r="AS1181" s="55">
        <f>W1189</f>
        <v>0</v>
      </c>
      <c r="AT1181" s="55">
        <f>W1190</f>
        <v>0</v>
      </c>
      <c r="AU1181" s="55">
        <f>Y1190</f>
        <v>0</v>
      </c>
      <c r="AV1181" s="55">
        <f>W1191</f>
        <v>0</v>
      </c>
      <c r="AW1181" s="55">
        <f>Y1191</f>
        <v>0</v>
      </c>
      <c r="AX1181" s="55">
        <f>Y1192</f>
        <v>0</v>
      </c>
      <c r="AY1181" s="55">
        <f>J1192</f>
        <v>0</v>
      </c>
      <c r="AZ1181" s="56"/>
      <c r="BA1181" s="56"/>
      <c r="BB1181" s="56"/>
      <c r="BC1181" s="56"/>
      <c r="BD1181" s="56"/>
      <c r="BE1181" s="56"/>
      <c r="BF1181" s="56"/>
      <c r="BG1181" s="56"/>
      <c r="BH1181" s="56"/>
      <c r="BI1181" s="56"/>
      <c r="BJ1181" s="56"/>
      <c r="BK1181" s="56"/>
      <c r="BL1181" s="56"/>
      <c r="BM1181" s="56"/>
      <c r="BN1181" s="56"/>
    </row>
    <row r="1182" spans="1:66" ht="11.25" customHeight="1">
      <c r="A1182" s="220"/>
      <c r="B1182" s="38"/>
      <c r="C1182" s="205"/>
      <c r="D1182" s="208"/>
      <c r="E1182" s="57" t="s">
        <v>42</v>
      </c>
      <c r="F1182" s="58" t="str">
        <f>IF(D1181&lt;&gt;"", VLOOKUP(D1181,'Base de Datos'!$A$2:$D1268,3,FALSE()),"")</f>
        <v/>
      </c>
      <c r="G1182" s="205"/>
      <c r="H1182" s="208"/>
      <c r="I1182" s="57" t="s">
        <v>42</v>
      </c>
      <c r="J1182" s="58" t="str">
        <f>IF(H1181&lt;&gt;"", VLOOKUP(H1181,'Base de Datos'!$A$2:$D1268,3,FALSE()),"")</f>
        <v/>
      </c>
      <c r="K1182" s="205"/>
      <c r="L1182" s="208"/>
      <c r="M1182" s="57" t="s">
        <v>42</v>
      </c>
      <c r="N1182" s="58" t="str">
        <f>IF(L1181&lt;&gt;"", VLOOKUP(L1181,'Base de Datos'!$A$2:$D1268,3,FALSE()),"")</f>
        <v/>
      </c>
      <c r="O1182" s="43"/>
      <c r="P1182" s="1"/>
      <c r="Q1182" s="1"/>
      <c r="R1182" s="15"/>
      <c r="S1182" s="229"/>
      <c r="T1182" s="230"/>
      <c r="U1182" s="59"/>
      <c r="V1182" s="47"/>
      <c r="W1182" s="229"/>
      <c r="X1182" s="230"/>
      <c r="Y1182" s="59"/>
      <c r="Z1182" s="47"/>
      <c r="AA1182" s="229"/>
      <c r="AB1182" s="230"/>
      <c r="AC1182" s="59"/>
      <c r="AD1182" s="48"/>
      <c r="AE1182" s="181"/>
      <c r="AF1182" s="181"/>
      <c r="AG1182" s="181"/>
      <c r="AH1182" s="181"/>
      <c r="AI1182" s="181"/>
      <c r="AJ1182" s="181"/>
      <c r="AK1182" s="181"/>
      <c r="AL1182" s="181"/>
      <c r="AM1182" s="48"/>
      <c r="AN1182" s="53">
        <f>A1159</f>
        <v>46356</v>
      </c>
      <c r="AO1182" s="54" t="str">
        <f>G1160</f>
        <v>Consultorio N° 2</v>
      </c>
      <c r="AP1182" s="55">
        <f t="shared" ref="AP1182:AQ1182" si="805">G1193</f>
        <v>0</v>
      </c>
      <c r="AQ1182" s="55">
        <f t="shared" si="805"/>
        <v>0</v>
      </c>
      <c r="AR1182" s="55">
        <f>Y1193</f>
        <v>0</v>
      </c>
      <c r="AS1182" s="55">
        <f>W1193</f>
        <v>0</v>
      </c>
      <c r="AT1182" s="55">
        <f>W1194</f>
        <v>0</v>
      </c>
      <c r="AU1182" s="55">
        <f>Y1194</f>
        <v>0</v>
      </c>
      <c r="AV1182" s="55">
        <f>W1195</f>
        <v>0</v>
      </c>
      <c r="AW1182" s="55">
        <f>Y1195</f>
        <v>0</v>
      </c>
      <c r="AX1182" s="55">
        <f>Y1196</f>
        <v>0</v>
      </c>
      <c r="AY1182" s="55">
        <f>J1196</f>
        <v>0</v>
      </c>
      <c r="AZ1182" s="56"/>
      <c r="BA1182" s="56"/>
      <c r="BB1182" s="56"/>
      <c r="BC1182" s="56"/>
      <c r="BD1182" s="56"/>
      <c r="BE1182" s="56"/>
      <c r="BF1182" s="56"/>
      <c r="BG1182" s="56"/>
      <c r="BH1182" s="56"/>
      <c r="BI1182" s="56"/>
      <c r="BJ1182" s="56"/>
      <c r="BK1182" s="56"/>
      <c r="BL1182" s="56"/>
      <c r="BM1182" s="56"/>
      <c r="BN1182" s="56"/>
    </row>
    <row r="1183" spans="1:66" ht="11.25" customHeight="1">
      <c r="A1183" s="220"/>
      <c r="B1183" s="38"/>
      <c r="C1183" s="205"/>
      <c r="D1183" s="208"/>
      <c r="E1183" s="57" t="s">
        <v>44</v>
      </c>
      <c r="F1183" s="58" t="str">
        <f>IF(D1181&lt;&gt;"", VLOOKUP(D1181,'Base de Datos'!$A$2:$D1268,4,FALSE()),"")</f>
        <v/>
      </c>
      <c r="G1183" s="205"/>
      <c r="H1183" s="208"/>
      <c r="I1183" s="57" t="s">
        <v>44</v>
      </c>
      <c r="J1183" s="58" t="str">
        <f>IF(H1181&lt;&gt;"", VLOOKUP(H1181,'Base de Datos'!$A$2:$D1268,4,FALSE()),"")</f>
        <v/>
      </c>
      <c r="K1183" s="205"/>
      <c r="L1183" s="208"/>
      <c r="M1183" s="57" t="s">
        <v>44</v>
      </c>
      <c r="N1183" s="58" t="str">
        <f>IF(L1181&lt;&gt;"", VLOOKUP(L1181,'Base de Datos'!$A$2:$D1268,4,FALSE()),"")</f>
        <v/>
      </c>
      <c r="O1183" s="1"/>
      <c r="P1183" s="1"/>
      <c r="Q1183" s="1"/>
      <c r="R1183" s="15"/>
      <c r="S1183" s="229"/>
      <c r="T1183" s="230"/>
      <c r="U1183" s="59"/>
      <c r="V1183" s="47"/>
      <c r="W1183" s="229"/>
      <c r="X1183" s="230"/>
      <c r="Y1183" s="59"/>
      <c r="Z1183" s="47"/>
      <c r="AA1183" s="229"/>
      <c r="AB1183" s="230"/>
      <c r="AC1183" s="59"/>
      <c r="AD1183" s="48"/>
      <c r="AE1183" s="181"/>
      <c r="AF1183" s="181"/>
      <c r="AG1183" s="181"/>
      <c r="AH1183" s="181"/>
      <c r="AI1183" s="181"/>
      <c r="AJ1183" s="181"/>
      <c r="AK1183" s="181"/>
      <c r="AL1183" s="181"/>
      <c r="AM1183" s="48"/>
      <c r="AN1183" s="53">
        <f>A1159</f>
        <v>46356</v>
      </c>
      <c r="AO1183" s="54" t="str">
        <f>G1160</f>
        <v>Consultorio N° 2</v>
      </c>
      <c r="AP1183" s="55">
        <f t="shared" ref="AP1183:AQ1183" si="806">G1197</f>
        <v>0</v>
      </c>
      <c r="AQ1183" s="55">
        <f t="shared" si="806"/>
        <v>0</v>
      </c>
      <c r="AR1183" s="55">
        <f>Y1197</f>
        <v>0</v>
      </c>
      <c r="AS1183" s="55">
        <f>W1197</f>
        <v>0</v>
      </c>
      <c r="AT1183" s="55">
        <f>W1198</f>
        <v>0</v>
      </c>
      <c r="AU1183" s="55">
        <f>Y1198</f>
        <v>0</v>
      </c>
      <c r="AV1183" s="55">
        <f>W1199</f>
        <v>0</v>
      </c>
      <c r="AW1183" s="55">
        <f>Y1199</f>
        <v>0</v>
      </c>
      <c r="AX1183" s="55">
        <f>Y1200</f>
        <v>0</v>
      </c>
      <c r="AY1183" s="55">
        <f>J1200</f>
        <v>0</v>
      </c>
      <c r="AZ1183" s="56"/>
      <c r="BA1183" s="56"/>
      <c r="BB1183" s="56"/>
      <c r="BC1183" s="56"/>
      <c r="BD1183" s="56"/>
      <c r="BE1183" s="56"/>
      <c r="BF1183" s="56"/>
      <c r="BG1183" s="56"/>
      <c r="BH1183" s="56"/>
      <c r="BI1183" s="56"/>
      <c r="BJ1183" s="56"/>
      <c r="BK1183" s="56"/>
      <c r="BL1183" s="56"/>
      <c r="BM1183" s="56"/>
      <c r="BN1183" s="56"/>
    </row>
    <row r="1184" spans="1:66" ht="11.25" customHeight="1">
      <c r="A1184" s="221"/>
      <c r="B1184" s="38"/>
      <c r="C1184" s="206"/>
      <c r="D1184" s="209"/>
      <c r="E1184" s="85" t="s">
        <v>46</v>
      </c>
      <c r="F1184" s="86"/>
      <c r="G1184" s="206"/>
      <c r="H1184" s="209"/>
      <c r="I1184" s="85" t="s">
        <v>46</v>
      </c>
      <c r="J1184" s="108"/>
      <c r="K1184" s="206"/>
      <c r="L1184" s="209"/>
      <c r="M1184" s="85" t="s">
        <v>46</v>
      </c>
      <c r="N1184" s="108"/>
      <c r="O1184" s="43"/>
      <c r="P1184" s="1"/>
      <c r="Q1184" s="1"/>
      <c r="R1184" s="15"/>
      <c r="S1184" s="227" t="str">
        <f>IF(OR(S1181="Empleado",S1181="Familiar"),"Nombre del Empleado","N° Factura")</f>
        <v>N° Factura</v>
      </c>
      <c r="T1184" s="228"/>
      <c r="U1184" s="89"/>
      <c r="V1184" s="47"/>
      <c r="W1184" s="227" t="str">
        <f>IF(OR(W1181="Empleado",W1181="Familiar"),"Nombre del Empleado","N° Factura")</f>
        <v>N° Factura</v>
      </c>
      <c r="X1184" s="228"/>
      <c r="Y1184" s="89"/>
      <c r="Z1184" s="47"/>
      <c r="AA1184" s="227" t="str">
        <f>IF(OR(AA1181="Empleado",AA1181="Familiar"),"Nombre del Empleado","N° Factura")</f>
        <v>N° Factura</v>
      </c>
      <c r="AB1184" s="228"/>
      <c r="AC1184" s="89"/>
      <c r="AD1184" s="48"/>
      <c r="AE1184" s="181"/>
      <c r="AF1184" s="181"/>
      <c r="AG1184" s="181"/>
      <c r="AH1184" s="181"/>
      <c r="AI1184" s="181"/>
      <c r="AJ1184" s="181"/>
      <c r="AK1184" s="181"/>
      <c r="AL1184" s="181"/>
      <c r="AM1184" s="48"/>
      <c r="AN1184" s="53">
        <f>A1159</f>
        <v>46356</v>
      </c>
      <c r="AO1184" s="54" t="str">
        <f>K1160</f>
        <v>Consultorio N° 3</v>
      </c>
      <c r="AP1184" s="55">
        <f t="shared" ref="AP1184:AQ1184" si="807">K1161</f>
        <v>0</v>
      </c>
      <c r="AQ1184" s="55">
        <f t="shared" si="807"/>
        <v>0</v>
      </c>
      <c r="AR1184" s="55">
        <f>AC1161</f>
        <v>0</v>
      </c>
      <c r="AS1184" s="55">
        <f>AA1161</f>
        <v>0</v>
      </c>
      <c r="AT1184" s="55">
        <f>AA1162</f>
        <v>0</v>
      </c>
      <c r="AU1184" s="55">
        <f>AC1162</f>
        <v>0</v>
      </c>
      <c r="AV1184" s="55">
        <f>AA1163</f>
        <v>0</v>
      </c>
      <c r="AW1184" s="55">
        <f>AC1163</f>
        <v>0</v>
      </c>
      <c r="AX1184" s="55">
        <f>AC1164</f>
        <v>0</v>
      </c>
      <c r="AY1184" s="55">
        <f>N1164</f>
        <v>0</v>
      </c>
      <c r="AZ1184" s="56"/>
      <c r="BA1184" s="56"/>
      <c r="BB1184" s="56"/>
      <c r="BC1184" s="56"/>
      <c r="BD1184" s="56"/>
      <c r="BE1184" s="56"/>
      <c r="BF1184" s="56"/>
      <c r="BG1184" s="56"/>
      <c r="BH1184" s="56"/>
      <c r="BI1184" s="56"/>
      <c r="BJ1184" s="56"/>
      <c r="BK1184" s="56"/>
      <c r="BL1184" s="56"/>
      <c r="BM1184" s="56"/>
      <c r="BN1184" s="56"/>
    </row>
    <row r="1185" spans="1:66" ht="11.25" customHeight="1">
      <c r="A1185" s="222">
        <f>A1181+$Q$13/1440</f>
        <v>0.58333333333333326</v>
      </c>
      <c r="B1185" s="38"/>
      <c r="C1185" s="204"/>
      <c r="D1185" s="207"/>
      <c r="E1185" s="40" t="s">
        <v>36</v>
      </c>
      <c r="F1185" s="42" t="str">
        <f>IF(D1185&lt;&gt;"", VLOOKUP(D1185,'Base de Datos'!$A$2:$D1268,2,FALSE()),"")</f>
        <v/>
      </c>
      <c r="G1185" s="204"/>
      <c r="H1185" s="216"/>
      <c r="I1185" s="40" t="s">
        <v>36</v>
      </c>
      <c r="J1185" s="42" t="str">
        <f>IF(H1185&lt;&gt;"", VLOOKUP(H1185,'Base de Datos'!$A$2:$D1268,2,FALSE()),"")</f>
        <v/>
      </c>
      <c r="K1185" s="204"/>
      <c r="L1185" s="216"/>
      <c r="M1185" s="40" t="s">
        <v>36</v>
      </c>
      <c r="N1185" s="42" t="str">
        <f>IF(L1185&lt;&gt;"", VLOOKUP(L1185,'Base de Datos'!$A$2:$D1268,2,FALSE()),"")</f>
        <v/>
      </c>
      <c r="O1185" s="43"/>
      <c r="P1185" s="151"/>
      <c r="Q1185" s="1"/>
      <c r="R1185" s="15"/>
      <c r="S1185" s="45"/>
      <c r="T1185" s="45" t="s">
        <v>37</v>
      </c>
      <c r="U1185" s="46"/>
      <c r="V1185" s="47"/>
      <c r="W1185" s="45"/>
      <c r="X1185" s="45" t="s">
        <v>37</v>
      </c>
      <c r="Y1185" s="46"/>
      <c r="Z1185" s="47"/>
      <c r="AA1185" s="45"/>
      <c r="AB1185" s="45" t="s">
        <v>37</v>
      </c>
      <c r="AC1185" s="46"/>
      <c r="AD1185" s="48"/>
      <c r="AE1185" s="181"/>
      <c r="AF1185" s="181"/>
      <c r="AG1185" s="181"/>
      <c r="AH1185" s="181"/>
      <c r="AI1185" s="181"/>
      <c r="AJ1185" s="181"/>
      <c r="AK1185" s="181"/>
      <c r="AL1185" s="181"/>
      <c r="AM1185" s="48"/>
      <c r="AN1185" s="53">
        <f>A1159</f>
        <v>46356</v>
      </c>
      <c r="AO1185" s="54" t="str">
        <f>K1160</f>
        <v>Consultorio N° 3</v>
      </c>
      <c r="AP1185" s="55">
        <f t="shared" ref="AP1185:AQ1185" si="808">K1165</f>
        <v>0</v>
      </c>
      <c r="AQ1185" s="55">
        <f t="shared" si="808"/>
        <v>0</v>
      </c>
      <c r="AR1185" s="55">
        <f>AC1165</f>
        <v>0</v>
      </c>
      <c r="AS1185" s="55">
        <f>AA1165</f>
        <v>0</v>
      </c>
      <c r="AT1185" s="55">
        <f>AA1166</f>
        <v>0</v>
      </c>
      <c r="AU1185" s="55">
        <f>AC1166</f>
        <v>0</v>
      </c>
      <c r="AV1185" s="55">
        <f>AA1167</f>
        <v>0</v>
      </c>
      <c r="AW1185" s="55">
        <f>AC1167</f>
        <v>0</v>
      </c>
      <c r="AX1185" s="55">
        <f>AC1168</f>
        <v>0</v>
      </c>
      <c r="AY1185" s="55">
        <f>N1168</f>
        <v>0</v>
      </c>
      <c r="AZ1185" s="56"/>
      <c r="BA1185" s="56"/>
      <c r="BB1185" s="56"/>
      <c r="BC1185" s="56"/>
      <c r="BD1185" s="56"/>
      <c r="BE1185" s="56"/>
      <c r="BF1185" s="56"/>
      <c r="BG1185" s="56"/>
      <c r="BH1185" s="56"/>
      <c r="BI1185" s="56"/>
      <c r="BJ1185" s="56"/>
      <c r="BK1185" s="56"/>
      <c r="BL1185" s="56"/>
      <c r="BM1185" s="56"/>
      <c r="BN1185" s="56"/>
    </row>
    <row r="1186" spans="1:66" ht="11.25" customHeight="1">
      <c r="A1186" s="220"/>
      <c r="B1186" s="38"/>
      <c r="C1186" s="205"/>
      <c r="D1186" s="208"/>
      <c r="E1186" s="57" t="s">
        <v>42</v>
      </c>
      <c r="F1186" s="58" t="str">
        <f>IF(D1185&lt;&gt;"", VLOOKUP(D1185,'Base de Datos'!$A$2:$D1268,3,FALSE()),"")</f>
        <v/>
      </c>
      <c r="G1186" s="205"/>
      <c r="H1186" s="208"/>
      <c r="I1186" s="57" t="s">
        <v>42</v>
      </c>
      <c r="J1186" s="58" t="str">
        <f>IF(H1185&lt;&gt;"", VLOOKUP(H1185,'Base de Datos'!$A$2:$D1268,3,FALSE()),"")</f>
        <v/>
      </c>
      <c r="K1186" s="205"/>
      <c r="L1186" s="208"/>
      <c r="M1186" s="57" t="s">
        <v>42</v>
      </c>
      <c r="N1186" s="58" t="str">
        <f>IF(L1185&lt;&gt;"", VLOOKUP(L1185,'Base de Datos'!$A$2:$D1268,3,FALSE()),"")</f>
        <v/>
      </c>
      <c r="O1186" s="43"/>
      <c r="P1186" s="151"/>
      <c r="Q1186" s="152"/>
      <c r="R1186" s="15"/>
      <c r="S1186" s="229"/>
      <c r="T1186" s="230"/>
      <c r="U1186" s="59"/>
      <c r="V1186" s="47"/>
      <c r="W1186" s="229"/>
      <c r="X1186" s="230"/>
      <c r="Y1186" s="59"/>
      <c r="Z1186" s="47"/>
      <c r="AA1186" s="229"/>
      <c r="AB1186" s="230"/>
      <c r="AC1186" s="59"/>
      <c r="AD1186" s="48"/>
      <c r="AE1186" s="181"/>
      <c r="AF1186" s="181"/>
      <c r="AG1186" s="181"/>
      <c r="AH1186" s="181"/>
      <c r="AI1186" s="181"/>
      <c r="AJ1186" s="181"/>
      <c r="AK1186" s="181"/>
      <c r="AL1186" s="181"/>
      <c r="AM1186" s="48"/>
      <c r="AN1186" s="53">
        <f>A1159</f>
        <v>46356</v>
      </c>
      <c r="AO1186" s="54" t="str">
        <f>K1160</f>
        <v>Consultorio N° 3</v>
      </c>
      <c r="AP1186" s="55">
        <f t="shared" ref="AP1186:AQ1186" si="809">K1169</f>
        <v>0</v>
      </c>
      <c r="AQ1186" s="55">
        <f t="shared" si="809"/>
        <v>0</v>
      </c>
      <c r="AR1186" s="55">
        <f>AC1169</f>
        <v>0</v>
      </c>
      <c r="AS1186" s="55">
        <f>AA1169</f>
        <v>0</v>
      </c>
      <c r="AT1186" s="55">
        <f>AA1170</f>
        <v>0</v>
      </c>
      <c r="AU1186" s="55">
        <f>AC1170</f>
        <v>0</v>
      </c>
      <c r="AV1186" s="55">
        <f>AA1171</f>
        <v>0</v>
      </c>
      <c r="AW1186" s="55">
        <f>AC1171</f>
        <v>0</v>
      </c>
      <c r="AX1186" s="55">
        <f>AC1172</f>
        <v>0</v>
      </c>
      <c r="AY1186" s="55">
        <f>N1172</f>
        <v>0</v>
      </c>
      <c r="AZ1186" s="56"/>
      <c r="BA1186" s="56"/>
      <c r="BB1186" s="56"/>
      <c r="BC1186" s="56"/>
      <c r="BD1186" s="56"/>
      <c r="BE1186" s="56"/>
      <c r="BF1186" s="56"/>
      <c r="BG1186" s="56"/>
      <c r="BH1186" s="56"/>
      <c r="BI1186" s="56"/>
      <c r="BJ1186" s="56"/>
      <c r="BK1186" s="56"/>
      <c r="BL1186" s="56"/>
      <c r="BM1186" s="56"/>
      <c r="BN1186" s="56"/>
    </row>
    <row r="1187" spans="1:66" ht="11.25" customHeight="1">
      <c r="A1187" s="220"/>
      <c r="B1187" s="38"/>
      <c r="C1187" s="205"/>
      <c r="D1187" s="208"/>
      <c r="E1187" s="57" t="s">
        <v>44</v>
      </c>
      <c r="F1187" s="58" t="str">
        <f>IF(D1185&lt;&gt;"", VLOOKUP(D1185,'Base de Datos'!$A$2:$D1268,4,FALSE()),"")</f>
        <v/>
      </c>
      <c r="G1187" s="205"/>
      <c r="H1187" s="208"/>
      <c r="I1187" s="57" t="s">
        <v>44</v>
      </c>
      <c r="J1187" s="58" t="str">
        <f>IF(H1185&lt;&gt;"", VLOOKUP(H1185,'Base de Datos'!$A$2:$D1268,4,FALSE()),"")</f>
        <v/>
      </c>
      <c r="K1187" s="205"/>
      <c r="L1187" s="208"/>
      <c r="M1187" s="57" t="s">
        <v>44</v>
      </c>
      <c r="N1187" s="58" t="str">
        <f>IF(L1185&lt;&gt;"", VLOOKUP(L1185,'Base de Datos'!$A$2:$D1268,4,FALSE()),"")</f>
        <v/>
      </c>
      <c r="O1187" s="43"/>
      <c r="P1187" s="151"/>
      <c r="Q1187" s="152"/>
      <c r="R1187" s="15"/>
      <c r="S1187" s="229"/>
      <c r="T1187" s="230"/>
      <c r="U1187" s="59"/>
      <c r="V1187" s="47"/>
      <c r="W1187" s="229"/>
      <c r="X1187" s="230"/>
      <c r="Y1187" s="59"/>
      <c r="Z1187" s="47"/>
      <c r="AA1187" s="229"/>
      <c r="AB1187" s="230"/>
      <c r="AC1187" s="59"/>
      <c r="AD1187" s="48"/>
      <c r="AE1187" s="181"/>
      <c r="AF1187" s="181"/>
      <c r="AG1187" s="181"/>
      <c r="AH1187" s="181"/>
      <c r="AI1187" s="181"/>
      <c r="AJ1187" s="181"/>
      <c r="AK1187" s="181"/>
      <c r="AL1187" s="181"/>
      <c r="AM1187" s="48"/>
      <c r="AN1187" s="53">
        <f>A1159</f>
        <v>46356</v>
      </c>
      <c r="AO1187" s="54" t="str">
        <f>K1160</f>
        <v>Consultorio N° 3</v>
      </c>
      <c r="AP1187" s="55">
        <f t="shared" ref="AP1187:AQ1187" si="810">K1173</f>
        <v>0</v>
      </c>
      <c r="AQ1187" s="55">
        <f t="shared" si="810"/>
        <v>0</v>
      </c>
      <c r="AR1187" s="55">
        <f>AC1173</f>
        <v>0</v>
      </c>
      <c r="AS1187" s="55">
        <f>AA1173</f>
        <v>0</v>
      </c>
      <c r="AT1187" s="55">
        <f>AA1174</f>
        <v>0</v>
      </c>
      <c r="AU1187" s="55">
        <f>AC1174</f>
        <v>0</v>
      </c>
      <c r="AV1187" s="55">
        <f>AA1175</f>
        <v>0</v>
      </c>
      <c r="AW1187" s="55">
        <f>AC1175</f>
        <v>0</v>
      </c>
      <c r="AX1187" s="55">
        <f>AC1176</f>
        <v>0</v>
      </c>
      <c r="AY1187" s="55">
        <f>N1176</f>
        <v>0</v>
      </c>
      <c r="AZ1187" s="56"/>
      <c r="BA1187" s="56"/>
      <c r="BB1187" s="56"/>
      <c r="BC1187" s="56"/>
      <c r="BD1187" s="56"/>
      <c r="BE1187" s="56"/>
      <c r="BF1187" s="56"/>
      <c r="BG1187" s="56"/>
      <c r="BH1187" s="56"/>
      <c r="BI1187" s="56"/>
      <c r="BJ1187" s="56"/>
      <c r="BK1187" s="56"/>
      <c r="BL1187" s="56"/>
      <c r="BM1187" s="56"/>
      <c r="BN1187" s="56"/>
    </row>
    <row r="1188" spans="1:66" ht="11.25" customHeight="1">
      <c r="A1188" s="221"/>
      <c r="B1188" s="38"/>
      <c r="C1188" s="206"/>
      <c r="D1188" s="209"/>
      <c r="E1188" s="85" t="s">
        <v>46</v>
      </c>
      <c r="F1188" s="86"/>
      <c r="G1188" s="206"/>
      <c r="H1188" s="209"/>
      <c r="I1188" s="85" t="s">
        <v>46</v>
      </c>
      <c r="J1188" s="108"/>
      <c r="K1188" s="206"/>
      <c r="L1188" s="209"/>
      <c r="M1188" s="85" t="s">
        <v>46</v>
      </c>
      <c r="N1188" s="108"/>
      <c r="O1188" s="43"/>
      <c r="P1188" s="151"/>
      <c r="Q1188" s="1"/>
      <c r="R1188" s="15"/>
      <c r="S1188" s="227" t="str">
        <f>IF(OR(S1185="Empleado",S1185="Familiar"),"Nombre del Empleado","N° Factura")</f>
        <v>N° Factura</v>
      </c>
      <c r="T1188" s="228"/>
      <c r="U1188" s="89"/>
      <c r="V1188" s="47"/>
      <c r="W1188" s="227" t="str">
        <f>IF(OR(W1185="Empleado",W1185="Familiar"),"Nombre del Empleado","N° Factura")</f>
        <v>N° Factura</v>
      </c>
      <c r="X1188" s="228"/>
      <c r="Y1188" s="89"/>
      <c r="Z1188" s="47"/>
      <c r="AA1188" s="227" t="str">
        <f>IF(OR(AA1185="Empleado",AA1185="Familiar"),"Nombre del Empleado","N° Factura")</f>
        <v>N° Factura</v>
      </c>
      <c r="AB1188" s="228"/>
      <c r="AC1188" s="89"/>
      <c r="AD1188" s="48"/>
      <c r="AE1188" s="181"/>
      <c r="AF1188" s="181"/>
      <c r="AG1188" s="181"/>
      <c r="AH1188" s="181"/>
      <c r="AI1188" s="181"/>
      <c r="AJ1188" s="181"/>
      <c r="AK1188" s="181"/>
      <c r="AL1188" s="181"/>
      <c r="AM1188" s="48"/>
      <c r="AN1188" s="53">
        <f>A1159</f>
        <v>46356</v>
      </c>
      <c r="AO1188" s="54" t="str">
        <f>K1160</f>
        <v>Consultorio N° 3</v>
      </c>
      <c r="AP1188" s="55">
        <f t="shared" ref="AP1188:AQ1188" si="811">K1177</f>
        <v>0</v>
      </c>
      <c r="AQ1188" s="55">
        <f t="shared" si="811"/>
        <v>0</v>
      </c>
      <c r="AR1188" s="55">
        <f>AC1177</f>
        <v>0</v>
      </c>
      <c r="AS1188" s="55">
        <f>AA1177</f>
        <v>0</v>
      </c>
      <c r="AT1188" s="55">
        <f>AA1178</f>
        <v>0</v>
      </c>
      <c r="AU1188" s="55">
        <f>AC1178</f>
        <v>0</v>
      </c>
      <c r="AV1188" s="55">
        <f>AA1179</f>
        <v>0</v>
      </c>
      <c r="AW1188" s="55">
        <f>AC1179</f>
        <v>0</v>
      </c>
      <c r="AX1188" s="55">
        <f>AC1180</f>
        <v>0</v>
      </c>
      <c r="AY1188" s="55">
        <f>N1180</f>
        <v>0</v>
      </c>
      <c r="AZ1188" s="56"/>
      <c r="BA1188" s="56"/>
      <c r="BB1188" s="56"/>
      <c r="BC1188" s="56"/>
      <c r="BD1188" s="56"/>
      <c r="BE1188" s="56"/>
      <c r="BF1188" s="56"/>
      <c r="BG1188" s="56"/>
      <c r="BH1188" s="56"/>
      <c r="BI1188" s="56"/>
      <c r="BJ1188" s="56"/>
      <c r="BK1188" s="56"/>
      <c r="BL1188" s="56"/>
      <c r="BM1188" s="56"/>
      <c r="BN1188" s="56"/>
    </row>
    <row r="1189" spans="1:66" ht="11.25" customHeight="1">
      <c r="A1189" s="222">
        <f>A1185+$Q$13/1440</f>
        <v>0.62499999999999989</v>
      </c>
      <c r="B1189" s="38"/>
      <c r="C1189" s="204"/>
      <c r="D1189" s="207"/>
      <c r="E1189" s="40" t="s">
        <v>36</v>
      </c>
      <c r="F1189" s="42" t="str">
        <f>IF(D1189&lt;&gt;"", VLOOKUP(D1189,'Base de Datos'!$A$2:$D1268,2,FALSE()),"")</f>
        <v/>
      </c>
      <c r="G1189" s="204"/>
      <c r="H1189" s="216"/>
      <c r="I1189" s="40" t="s">
        <v>36</v>
      </c>
      <c r="J1189" s="42" t="str">
        <f>IF(H1189&lt;&gt;"", VLOOKUP(H1189,'Base de Datos'!$A$2:$D1268,2,FALSE()),"")</f>
        <v/>
      </c>
      <c r="K1189" s="204"/>
      <c r="L1189" s="216"/>
      <c r="M1189" s="40" t="s">
        <v>36</v>
      </c>
      <c r="N1189" s="42" t="str">
        <f>IF(L1189&lt;&gt;"", VLOOKUP(L1189,'Base de Datos'!$A$2:$D1268,2,FALSE()),"")</f>
        <v/>
      </c>
      <c r="O1189" s="43"/>
      <c r="P1189" s="153"/>
      <c r="Q1189" s="154"/>
      <c r="R1189" s="15"/>
      <c r="S1189" s="45"/>
      <c r="T1189" s="45" t="s">
        <v>37</v>
      </c>
      <c r="U1189" s="46"/>
      <c r="V1189" s="47"/>
      <c r="W1189" s="45"/>
      <c r="X1189" s="45" t="s">
        <v>37</v>
      </c>
      <c r="Y1189" s="46"/>
      <c r="Z1189" s="47"/>
      <c r="AA1189" s="45"/>
      <c r="AB1189" s="45" t="s">
        <v>37</v>
      </c>
      <c r="AC1189" s="46"/>
      <c r="AD1189" s="48"/>
      <c r="AE1189" s="181"/>
      <c r="AF1189" s="181"/>
      <c r="AG1189" s="181"/>
      <c r="AH1189" s="181"/>
      <c r="AI1189" s="181"/>
      <c r="AJ1189" s="181"/>
      <c r="AK1189" s="181"/>
      <c r="AL1189" s="181"/>
      <c r="AM1189" s="48"/>
      <c r="AN1189" s="53">
        <f>A1159</f>
        <v>46356</v>
      </c>
      <c r="AO1189" s="54" t="str">
        <f>K1160</f>
        <v>Consultorio N° 3</v>
      </c>
      <c r="AP1189" s="55">
        <f t="shared" ref="AP1189:AQ1189" si="812">K1181</f>
        <v>0</v>
      </c>
      <c r="AQ1189" s="55">
        <f t="shared" si="812"/>
        <v>0</v>
      </c>
      <c r="AR1189" s="55">
        <f>AC1181</f>
        <v>0</v>
      </c>
      <c r="AS1189" s="55">
        <f>AA1181</f>
        <v>0</v>
      </c>
      <c r="AT1189" s="55">
        <f>AA1182</f>
        <v>0</v>
      </c>
      <c r="AU1189" s="55">
        <f>AC1182</f>
        <v>0</v>
      </c>
      <c r="AV1189" s="55">
        <f>AA1183</f>
        <v>0</v>
      </c>
      <c r="AW1189" s="55">
        <f>AC1183</f>
        <v>0</v>
      </c>
      <c r="AX1189" s="55">
        <f>AC1184</f>
        <v>0</v>
      </c>
      <c r="AY1189" s="55">
        <f>N1184</f>
        <v>0</v>
      </c>
      <c r="AZ1189" s="56"/>
      <c r="BA1189" s="56"/>
      <c r="BB1189" s="56"/>
      <c r="BC1189" s="56"/>
      <c r="BD1189" s="56"/>
      <c r="BE1189" s="56"/>
      <c r="BF1189" s="56"/>
      <c r="BG1189" s="56"/>
      <c r="BH1189" s="56"/>
      <c r="BI1189" s="56"/>
      <c r="BJ1189" s="56"/>
      <c r="BK1189" s="56"/>
      <c r="BL1189" s="56"/>
      <c r="BM1189" s="56"/>
      <c r="BN1189" s="56"/>
    </row>
    <row r="1190" spans="1:66" ht="11.25" customHeight="1">
      <c r="A1190" s="220"/>
      <c r="B1190" s="38"/>
      <c r="C1190" s="205"/>
      <c r="D1190" s="208"/>
      <c r="E1190" s="57" t="s">
        <v>42</v>
      </c>
      <c r="F1190" s="58" t="str">
        <f>IF(D1189&lt;&gt;"", VLOOKUP(D1189,'Base de Datos'!$A$2:$D1268,3,FALSE()),"")</f>
        <v/>
      </c>
      <c r="G1190" s="205"/>
      <c r="H1190" s="208"/>
      <c r="I1190" s="57" t="s">
        <v>42</v>
      </c>
      <c r="J1190" s="58" t="str">
        <f>IF(H1189&lt;&gt;"", VLOOKUP(H1189,'Base de Datos'!$A$2:$D1268,3,FALSE()),"")</f>
        <v/>
      </c>
      <c r="K1190" s="205"/>
      <c r="L1190" s="208"/>
      <c r="M1190" s="57" t="s">
        <v>42</v>
      </c>
      <c r="N1190" s="58" t="str">
        <f>IF(L1189&lt;&gt;"", VLOOKUP(L1189,'Base de Datos'!$A$2:$D1268,3,FALSE()),"")</f>
        <v/>
      </c>
      <c r="O1190" s="43"/>
      <c r="P1190" s="153"/>
      <c r="Q1190" s="154"/>
      <c r="R1190" s="15"/>
      <c r="S1190" s="229"/>
      <c r="T1190" s="230"/>
      <c r="U1190" s="59"/>
      <c r="V1190" s="47"/>
      <c r="W1190" s="229"/>
      <c r="X1190" s="230"/>
      <c r="Y1190" s="59"/>
      <c r="Z1190" s="47"/>
      <c r="AA1190" s="229"/>
      <c r="AB1190" s="230"/>
      <c r="AC1190" s="59"/>
      <c r="AD1190" s="48"/>
      <c r="AE1190" s="181"/>
      <c r="AF1190" s="181"/>
      <c r="AG1190" s="181"/>
      <c r="AH1190" s="181"/>
      <c r="AI1190" s="181"/>
      <c r="AJ1190" s="181"/>
      <c r="AK1190" s="181"/>
      <c r="AL1190" s="181"/>
      <c r="AM1190" s="48"/>
      <c r="AN1190" s="53">
        <f>A1159</f>
        <v>46356</v>
      </c>
      <c r="AO1190" s="54" t="str">
        <f>K1160</f>
        <v>Consultorio N° 3</v>
      </c>
      <c r="AP1190" s="55">
        <f t="shared" ref="AP1190:AQ1190" si="813">K1185</f>
        <v>0</v>
      </c>
      <c r="AQ1190" s="55">
        <f t="shared" si="813"/>
        <v>0</v>
      </c>
      <c r="AR1190" s="55">
        <f>AC1185</f>
        <v>0</v>
      </c>
      <c r="AS1190" s="55">
        <f>AA1185</f>
        <v>0</v>
      </c>
      <c r="AT1190" s="55">
        <f>AA1186</f>
        <v>0</v>
      </c>
      <c r="AU1190" s="55">
        <f>AC1186</f>
        <v>0</v>
      </c>
      <c r="AV1190" s="55">
        <f>AA1187</f>
        <v>0</v>
      </c>
      <c r="AW1190" s="55">
        <f>AC1187</f>
        <v>0</v>
      </c>
      <c r="AX1190" s="55">
        <f>AC1188</f>
        <v>0</v>
      </c>
      <c r="AY1190" s="55">
        <f>N1188</f>
        <v>0</v>
      </c>
      <c r="AZ1190" s="56"/>
      <c r="BA1190" s="56"/>
      <c r="BB1190" s="56"/>
      <c r="BC1190" s="56"/>
      <c r="BD1190" s="56"/>
      <c r="BE1190" s="56"/>
      <c r="BF1190" s="56"/>
      <c r="BG1190" s="56"/>
      <c r="BH1190" s="56"/>
      <c r="BI1190" s="56"/>
      <c r="BJ1190" s="56"/>
      <c r="BK1190" s="56"/>
      <c r="BL1190" s="56"/>
      <c r="BM1190" s="56"/>
      <c r="BN1190" s="56"/>
    </row>
    <row r="1191" spans="1:66" ht="11.25" customHeight="1">
      <c r="A1191" s="220"/>
      <c r="B1191" s="38"/>
      <c r="C1191" s="205"/>
      <c r="D1191" s="208"/>
      <c r="E1191" s="57" t="s">
        <v>44</v>
      </c>
      <c r="F1191" s="58" t="str">
        <f>IF(D1189&lt;&gt;"", VLOOKUP(D1189,'Base de Datos'!$A$2:$D1268,4,FALSE()),"")</f>
        <v/>
      </c>
      <c r="G1191" s="205"/>
      <c r="H1191" s="208"/>
      <c r="I1191" s="57" t="s">
        <v>44</v>
      </c>
      <c r="J1191" s="58" t="str">
        <f>IF(H1189&lt;&gt;"", VLOOKUP(H1189,'Base de Datos'!$A$2:$D1268,4,FALSE()),"")</f>
        <v/>
      </c>
      <c r="K1191" s="205"/>
      <c r="L1191" s="208"/>
      <c r="M1191" s="57" t="s">
        <v>44</v>
      </c>
      <c r="N1191" s="58" t="str">
        <f>IF(L1189&lt;&gt;"", VLOOKUP(L1189,'Base de Datos'!$A$2:$D1268,4,FALSE()),"")</f>
        <v/>
      </c>
      <c r="O1191" s="43"/>
      <c r="P1191" s="153"/>
      <c r="Q1191" s="154"/>
      <c r="R1191" s="15"/>
      <c r="S1191" s="229"/>
      <c r="T1191" s="230"/>
      <c r="U1191" s="59"/>
      <c r="V1191" s="47"/>
      <c r="W1191" s="229"/>
      <c r="X1191" s="230"/>
      <c r="Y1191" s="59"/>
      <c r="Z1191" s="47"/>
      <c r="AA1191" s="229"/>
      <c r="AB1191" s="230"/>
      <c r="AC1191" s="59"/>
      <c r="AD1191" s="48"/>
      <c r="AE1191" s="181"/>
      <c r="AF1191" s="181"/>
      <c r="AG1191" s="181"/>
      <c r="AH1191" s="181"/>
      <c r="AI1191" s="181"/>
      <c r="AJ1191" s="181"/>
      <c r="AK1191" s="181"/>
      <c r="AL1191" s="181"/>
      <c r="AM1191" s="48"/>
      <c r="AN1191" s="53">
        <f>A1159</f>
        <v>46356</v>
      </c>
      <c r="AO1191" s="54" t="str">
        <f>K1160</f>
        <v>Consultorio N° 3</v>
      </c>
      <c r="AP1191" s="55">
        <f t="shared" ref="AP1191:AQ1191" si="814">K1189</f>
        <v>0</v>
      </c>
      <c r="AQ1191" s="55">
        <f t="shared" si="814"/>
        <v>0</v>
      </c>
      <c r="AR1191" s="55">
        <f>AC1189</f>
        <v>0</v>
      </c>
      <c r="AS1191" s="55">
        <f>AA1189</f>
        <v>0</v>
      </c>
      <c r="AT1191" s="55">
        <f>AA1190</f>
        <v>0</v>
      </c>
      <c r="AU1191" s="55">
        <f>AC1190</f>
        <v>0</v>
      </c>
      <c r="AV1191" s="55">
        <f>AA1191</f>
        <v>0</v>
      </c>
      <c r="AW1191" s="55">
        <f>AC1191</f>
        <v>0</v>
      </c>
      <c r="AX1191" s="55">
        <f>AC1192</f>
        <v>0</v>
      </c>
      <c r="AY1191" s="55">
        <f>N1192</f>
        <v>0</v>
      </c>
      <c r="AZ1191" s="56"/>
      <c r="BA1191" s="56"/>
      <c r="BB1191" s="56"/>
      <c r="BC1191" s="56"/>
      <c r="BD1191" s="56"/>
      <c r="BE1191" s="56"/>
      <c r="BF1191" s="56"/>
      <c r="BG1191" s="56"/>
      <c r="BH1191" s="56"/>
      <c r="BI1191" s="56"/>
      <c r="BJ1191" s="56"/>
      <c r="BK1191" s="56"/>
      <c r="BL1191" s="56"/>
      <c r="BM1191" s="56"/>
      <c r="BN1191" s="56"/>
    </row>
    <row r="1192" spans="1:66" ht="11.25" customHeight="1">
      <c r="A1192" s="221"/>
      <c r="B1192" s="38"/>
      <c r="C1192" s="206"/>
      <c r="D1192" s="209"/>
      <c r="E1192" s="85" t="s">
        <v>46</v>
      </c>
      <c r="F1192" s="86"/>
      <c r="G1192" s="206"/>
      <c r="H1192" s="209"/>
      <c r="I1192" s="85" t="s">
        <v>46</v>
      </c>
      <c r="J1192" s="108"/>
      <c r="K1192" s="206"/>
      <c r="L1192" s="209"/>
      <c r="M1192" s="85" t="s">
        <v>46</v>
      </c>
      <c r="N1192" s="108"/>
      <c r="O1192" s="43"/>
      <c r="P1192" s="153"/>
      <c r="Q1192" s="154"/>
      <c r="R1192" s="15"/>
      <c r="S1192" s="227" t="str">
        <f>IF(OR(S1189="Empleado",S1189="Familiar"),"Nombre del Empleado","N° Factura")</f>
        <v>N° Factura</v>
      </c>
      <c r="T1192" s="228"/>
      <c r="U1192" s="89"/>
      <c r="V1192" s="47"/>
      <c r="W1192" s="227" t="str">
        <f>IF(OR(W1189="Empleado",W1189="Familiar"),"Nombre del Empleado","N° Factura")</f>
        <v>N° Factura</v>
      </c>
      <c r="X1192" s="228"/>
      <c r="Y1192" s="89"/>
      <c r="Z1192" s="47"/>
      <c r="AA1192" s="227" t="str">
        <f>IF(OR(AA1189="Empleado",AA1189="Familiar"),"Nombre del Empleado","N° Factura")</f>
        <v>N° Factura</v>
      </c>
      <c r="AB1192" s="228"/>
      <c r="AC1192" s="89"/>
      <c r="AD1192" s="48"/>
      <c r="AE1192" s="181"/>
      <c r="AF1192" s="181"/>
      <c r="AG1192" s="181"/>
      <c r="AH1192" s="181"/>
      <c r="AI1192" s="181"/>
      <c r="AJ1192" s="181"/>
      <c r="AK1192" s="181"/>
      <c r="AL1192" s="181"/>
      <c r="AM1192" s="48"/>
      <c r="AN1192" s="53">
        <f>A1159</f>
        <v>46356</v>
      </c>
      <c r="AO1192" s="54" t="str">
        <f>K1160</f>
        <v>Consultorio N° 3</v>
      </c>
      <c r="AP1192" s="55">
        <f t="shared" ref="AP1192:AQ1192" si="815">K1193</f>
        <v>0</v>
      </c>
      <c r="AQ1192" s="55">
        <f t="shared" si="815"/>
        <v>0</v>
      </c>
      <c r="AR1192" s="55">
        <f>AC1193</f>
        <v>0</v>
      </c>
      <c r="AS1192" s="55">
        <f>AA1193</f>
        <v>0</v>
      </c>
      <c r="AT1192" s="55">
        <f>AA1194</f>
        <v>0</v>
      </c>
      <c r="AU1192" s="55">
        <f>AC1194</f>
        <v>0</v>
      </c>
      <c r="AV1192" s="55">
        <f>AA1195</f>
        <v>0</v>
      </c>
      <c r="AW1192" s="55">
        <f>AC1195</f>
        <v>0</v>
      </c>
      <c r="AX1192" s="55">
        <f>AC1196</f>
        <v>0</v>
      </c>
      <c r="AY1192" s="55">
        <f>N1196</f>
        <v>0</v>
      </c>
      <c r="AZ1192" s="56"/>
      <c r="BA1192" s="56"/>
      <c r="BB1192" s="56"/>
      <c r="BC1192" s="56"/>
      <c r="BD1192" s="56"/>
      <c r="BE1192" s="56"/>
      <c r="BF1192" s="56"/>
      <c r="BG1192" s="56"/>
      <c r="BH1192" s="56"/>
      <c r="BI1192" s="56"/>
      <c r="BJ1192" s="56"/>
      <c r="BK1192" s="56"/>
      <c r="BL1192" s="56"/>
      <c r="BM1192" s="56"/>
      <c r="BN1192" s="56"/>
    </row>
    <row r="1193" spans="1:66" ht="11.25" customHeight="1">
      <c r="A1193" s="222">
        <f>A1189+$Q$13/1440</f>
        <v>0.66666666666666652</v>
      </c>
      <c r="B1193" s="38"/>
      <c r="C1193" s="204"/>
      <c r="D1193" s="207"/>
      <c r="E1193" s="40" t="s">
        <v>36</v>
      </c>
      <c r="F1193" s="42" t="str">
        <f>IF(D1193&lt;&gt;"", VLOOKUP(D1193,'Base de Datos'!$A$2:$D1268,2,FALSE()),"")</f>
        <v/>
      </c>
      <c r="G1193" s="204"/>
      <c r="H1193" s="216"/>
      <c r="I1193" s="40" t="s">
        <v>36</v>
      </c>
      <c r="J1193" s="42" t="str">
        <f>IF(H1193&lt;&gt;"", VLOOKUP(H1193,'Base de Datos'!$A$2:$D1268,2,FALSE()),"")</f>
        <v/>
      </c>
      <c r="K1193" s="204"/>
      <c r="L1193" s="216"/>
      <c r="M1193" s="40" t="s">
        <v>36</v>
      </c>
      <c r="N1193" s="42" t="str">
        <f>IF(L1193&lt;&gt;"", VLOOKUP(L1193,'Base de Datos'!$A$2:$D1268,2,FALSE()),"")</f>
        <v/>
      </c>
      <c r="O1193" s="43"/>
      <c r="P1193" s="3"/>
      <c r="Q1193" s="3"/>
      <c r="R1193" s="15"/>
      <c r="S1193" s="45"/>
      <c r="T1193" s="45" t="s">
        <v>37</v>
      </c>
      <c r="U1193" s="46"/>
      <c r="V1193" s="47"/>
      <c r="W1193" s="45"/>
      <c r="X1193" s="45" t="s">
        <v>37</v>
      </c>
      <c r="Y1193" s="46"/>
      <c r="Z1193" s="47"/>
      <c r="AA1193" s="45"/>
      <c r="AB1193" s="45" t="s">
        <v>37</v>
      </c>
      <c r="AC1193" s="46"/>
      <c r="AD1193" s="48"/>
      <c r="AE1193" s="181"/>
      <c r="AF1193" s="181"/>
      <c r="AG1193" s="181"/>
      <c r="AH1193" s="181"/>
      <c r="AI1193" s="181"/>
      <c r="AJ1193" s="181"/>
      <c r="AK1193" s="181"/>
      <c r="AL1193" s="181"/>
      <c r="AM1193" s="48"/>
      <c r="AN1193" s="53">
        <f>A1159</f>
        <v>46356</v>
      </c>
      <c r="AO1193" s="54" t="str">
        <f>K1160</f>
        <v>Consultorio N° 3</v>
      </c>
      <c r="AP1193" s="55">
        <f t="shared" ref="AP1193:AQ1193" si="816">K1197</f>
        <v>0</v>
      </c>
      <c r="AQ1193" s="55">
        <f t="shared" si="816"/>
        <v>0</v>
      </c>
      <c r="AR1193" s="55">
        <f>AC1197</f>
        <v>0</v>
      </c>
      <c r="AS1193" s="55">
        <f>AA1197</f>
        <v>0</v>
      </c>
      <c r="AT1193" s="55">
        <f>AA1198</f>
        <v>0</v>
      </c>
      <c r="AU1193" s="55">
        <f>AC1198</f>
        <v>0</v>
      </c>
      <c r="AV1193" s="55">
        <f>AA1199</f>
        <v>0</v>
      </c>
      <c r="AW1193" s="55">
        <f>AC1199</f>
        <v>0</v>
      </c>
      <c r="AX1193" s="55">
        <f>AC1200</f>
        <v>0</v>
      </c>
      <c r="AY1193" s="55">
        <f>N1200</f>
        <v>0</v>
      </c>
      <c r="AZ1193" s="56"/>
      <c r="BA1193" s="56"/>
      <c r="BB1193" s="56"/>
      <c r="BC1193" s="56"/>
      <c r="BD1193" s="56"/>
      <c r="BE1193" s="56"/>
      <c r="BF1193" s="56"/>
      <c r="BG1193" s="56"/>
      <c r="BH1193" s="56"/>
      <c r="BI1193" s="56"/>
      <c r="BJ1193" s="56"/>
      <c r="BK1193" s="56"/>
      <c r="BL1193" s="56"/>
      <c r="BM1193" s="56"/>
      <c r="BN1193" s="56"/>
    </row>
    <row r="1194" spans="1:66" ht="11.25" customHeight="1">
      <c r="A1194" s="220"/>
      <c r="B1194" s="38"/>
      <c r="C1194" s="205"/>
      <c r="D1194" s="208"/>
      <c r="E1194" s="57" t="s">
        <v>42</v>
      </c>
      <c r="F1194" s="58" t="str">
        <f>IF(D1193&lt;&gt;"", VLOOKUP(D1193,'Base de Datos'!$A$2:$D1268,3,FALSE()),"")</f>
        <v/>
      </c>
      <c r="G1194" s="205"/>
      <c r="H1194" s="208"/>
      <c r="I1194" s="57" t="s">
        <v>42</v>
      </c>
      <c r="J1194" s="58" t="str">
        <f>IF(H1193&lt;&gt;"", VLOOKUP(H1193,'Base de Datos'!$A$2:$D1268,3,FALSE()),"")</f>
        <v/>
      </c>
      <c r="K1194" s="205"/>
      <c r="L1194" s="208"/>
      <c r="M1194" s="57" t="s">
        <v>42</v>
      </c>
      <c r="N1194" s="58" t="str">
        <f>IF(L1193&lt;&gt;"", VLOOKUP(L1193,'Base de Datos'!$A$2:$D1268,3,FALSE()),"")</f>
        <v/>
      </c>
      <c r="O1194" s="43"/>
      <c r="P1194" s="3"/>
      <c r="Q1194" s="3"/>
      <c r="R1194" s="15"/>
      <c r="S1194" s="229"/>
      <c r="T1194" s="230"/>
      <c r="U1194" s="59"/>
      <c r="V1194" s="47"/>
      <c r="W1194" s="229"/>
      <c r="X1194" s="230"/>
      <c r="Y1194" s="59"/>
      <c r="Z1194" s="47"/>
      <c r="AA1194" s="229"/>
      <c r="AB1194" s="230"/>
      <c r="AC1194" s="59"/>
      <c r="AD1194" s="48"/>
      <c r="AE1194" s="235">
        <f>A1159</f>
        <v>46356</v>
      </c>
      <c r="AF1194" s="236"/>
      <c r="AG1194" s="236"/>
      <c r="AH1194" s="236"/>
      <c r="AI1194" s="236"/>
      <c r="AJ1194" s="236"/>
      <c r="AK1194" s="236"/>
      <c r="AL1194" s="237"/>
      <c r="AM1194" s="48"/>
      <c r="AN1194" s="155">
        <f>A1159</f>
        <v>46356</v>
      </c>
      <c r="AO1194" s="156" t="str">
        <f>K1160</f>
        <v>Consultorio N° 3</v>
      </c>
      <c r="AP1194" s="156">
        <f t="shared" ref="AP1194:AQ1194" si="817">K1201</f>
        <v>0</v>
      </c>
      <c r="AQ1194" s="156">
        <f t="shared" si="817"/>
        <v>0</v>
      </c>
      <c r="AR1194" s="156">
        <f>AC1201</f>
        <v>0</v>
      </c>
      <c r="AS1194" s="156">
        <f>AA1201</f>
        <v>0</v>
      </c>
      <c r="AT1194" s="156">
        <f>AA1202</f>
        <v>0</v>
      </c>
      <c r="AU1194" s="156">
        <f>AC1202</f>
        <v>0</v>
      </c>
      <c r="AV1194" s="156">
        <f>AA1203</f>
        <v>0</v>
      </c>
      <c r="AW1194" s="156">
        <f>AC1203</f>
        <v>0</v>
      </c>
      <c r="AX1194" s="156">
        <f>AC1204</f>
        <v>0</v>
      </c>
      <c r="AY1194" s="156">
        <f>N1204</f>
        <v>0</v>
      </c>
      <c r="AZ1194" s="48"/>
      <c r="BA1194" s="48"/>
      <c r="BB1194" s="48"/>
      <c r="BC1194" s="48"/>
      <c r="BD1194" s="48"/>
      <c r="BE1194" s="48"/>
      <c r="BF1194" s="48"/>
      <c r="BG1194" s="48"/>
      <c r="BH1194" s="48"/>
      <c r="BI1194" s="48"/>
      <c r="BJ1194" s="48"/>
      <c r="BK1194" s="48"/>
      <c r="BL1194" s="48"/>
      <c r="BM1194" s="48"/>
      <c r="BN1194" s="48"/>
    </row>
    <row r="1195" spans="1:66" ht="11.25" customHeight="1">
      <c r="A1195" s="220"/>
      <c r="B1195" s="38"/>
      <c r="C1195" s="205"/>
      <c r="D1195" s="208"/>
      <c r="E1195" s="57" t="s">
        <v>44</v>
      </c>
      <c r="F1195" s="58" t="str">
        <f>IF(D1193&lt;&gt;"", VLOOKUP(D1193,'Base de Datos'!$A$2:$D1268,4,FALSE()),"")</f>
        <v/>
      </c>
      <c r="G1195" s="205"/>
      <c r="H1195" s="208"/>
      <c r="I1195" s="57" t="s">
        <v>44</v>
      </c>
      <c r="J1195" s="58" t="str">
        <f>IF(H1193&lt;&gt;"", VLOOKUP(H1193,'Base de Datos'!$A$2:$D1268,4,FALSE()),"")</f>
        <v/>
      </c>
      <c r="K1195" s="205"/>
      <c r="L1195" s="208"/>
      <c r="M1195" s="57" t="s">
        <v>44</v>
      </c>
      <c r="N1195" s="58" t="str">
        <f>IF(L1193&lt;&gt;"", VLOOKUP(L1193,'Base de Datos'!$A$2:$D1268,4,FALSE()),"")</f>
        <v/>
      </c>
      <c r="O1195" s="43"/>
      <c r="P1195" s="3"/>
      <c r="Q1195" s="3"/>
      <c r="R1195" s="15"/>
      <c r="S1195" s="229"/>
      <c r="T1195" s="230"/>
      <c r="U1195" s="59"/>
      <c r="V1195" s="47"/>
      <c r="W1195" s="229"/>
      <c r="X1195" s="230"/>
      <c r="Y1195" s="59"/>
      <c r="Z1195" s="47"/>
      <c r="AA1195" s="229"/>
      <c r="AB1195" s="230"/>
      <c r="AC1195" s="59"/>
      <c r="AD1195" s="48"/>
      <c r="AE1195" s="238" t="s">
        <v>20</v>
      </c>
      <c r="AF1195" s="239"/>
      <c r="AG1195" s="157" t="s">
        <v>21</v>
      </c>
      <c r="AH1195" s="158" t="s">
        <v>22</v>
      </c>
      <c r="AI1195" s="159" t="s">
        <v>23</v>
      </c>
      <c r="AJ1195" s="159" t="s">
        <v>24</v>
      </c>
      <c r="AK1195" s="159" t="s">
        <v>25</v>
      </c>
      <c r="AL1195" s="160" t="s">
        <v>26</v>
      </c>
      <c r="AM1195" s="48"/>
      <c r="AN1195" s="155">
        <f>A1159</f>
        <v>46356</v>
      </c>
      <c r="AO1195" s="156" t="str">
        <f>K1160</f>
        <v>Consultorio N° 3</v>
      </c>
      <c r="AP1195" s="156">
        <f t="shared" ref="AP1195:AQ1195" si="818">K1205</f>
        <v>0</v>
      </c>
      <c r="AQ1195" s="156">
        <f t="shared" si="818"/>
        <v>0</v>
      </c>
      <c r="AR1195" s="156">
        <f>AC1205</f>
        <v>0</v>
      </c>
      <c r="AS1195" s="156">
        <f>AA1205</f>
        <v>0</v>
      </c>
      <c r="AT1195" s="156">
        <f>AA1206</f>
        <v>0</v>
      </c>
      <c r="AU1195" s="156">
        <f>AC1206</f>
        <v>0</v>
      </c>
      <c r="AV1195" s="156">
        <f>AA1207</f>
        <v>0</v>
      </c>
      <c r="AW1195" s="156">
        <f>AC1207</f>
        <v>0</v>
      </c>
      <c r="AX1195" s="156">
        <f>AC1208</f>
        <v>0</v>
      </c>
      <c r="AY1195" s="156">
        <f>N1208</f>
        <v>0</v>
      </c>
      <c r="AZ1195" s="48"/>
      <c r="BA1195" s="48"/>
      <c r="BB1195" s="48"/>
      <c r="BC1195" s="48"/>
      <c r="BD1195" s="48"/>
      <c r="BE1195" s="48"/>
      <c r="BF1195" s="48"/>
      <c r="BG1195" s="48"/>
      <c r="BH1195" s="48"/>
      <c r="BI1195" s="48"/>
      <c r="BJ1195" s="48"/>
      <c r="BK1195" s="48"/>
      <c r="BL1195" s="48"/>
      <c r="BM1195" s="48"/>
      <c r="BN1195" s="48"/>
    </row>
    <row r="1196" spans="1:66" ht="11.25" customHeight="1">
      <c r="A1196" s="221"/>
      <c r="B1196" s="38"/>
      <c r="C1196" s="206"/>
      <c r="D1196" s="209"/>
      <c r="E1196" s="85" t="s">
        <v>46</v>
      </c>
      <c r="F1196" s="86"/>
      <c r="G1196" s="206"/>
      <c r="H1196" s="209"/>
      <c r="I1196" s="85" t="s">
        <v>46</v>
      </c>
      <c r="J1196" s="108"/>
      <c r="K1196" s="206"/>
      <c r="L1196" s="209"/>
      <c r="M1196" s="85" t="s">
        <v>46</v>
      </c>
      <c r="N1196" s="108"/>
      <c r="O1196" s="43"/>
      <c r="P1196" s="3"/>
      <c r="Q1196" s="3"/>
      <c r="R1196" s="15"/>
      <c r="S1196" s="227" t="str">
        <f>IF(OR(S1193="Empleado",S1193="Familiar"),"Nombre del Empleado","N° Factura")</f>
        <v>N° Factura</v>
      </c>
      <c r="T1196" s="228"/>
      <c r="U1196" s="89"/>
      <c r="V1196" s="47"/>
      <c r="W1196" s="227" t="str">
        <f>IF(OR(W1193="Empleado",W1193="Familiar"),"Nombre del Empleado","N° Factura")</f>
        <v>N° Factura</v>
      </c>
      <c r="X1196" s="228"/>
      <c r="Y1196" s="89"/>
      <c r="Z1196" s="47"/>
      <c r="AA1196" s="227" t="str">
        <f>IF(OR(AA1193="Empleado",AA1193="Familiar"),"Nombre del Empleado","N° Factura")</f>
        <v>N° Factura</v>
      </c>
      <c r="AB1196" s="228"/>
      <c r="AC1196" s="89"/>
      <c r="AD1196" s="48"/>
      <c r="AE1196" s="240" t="s">
        <v>38</v>
      </c>
      <c r="AF1196" s="230"/>
      <c r="AG1196" s="161">
        <f t="array" aca="1" ref="AG1196" ca="1">COUNTIFS(AP1161:AP1201, "💲", AY1161:AY1201, INDIRECT("AE" &amp; ROW())) + COUNTIFS(AP1161:AP1201, "📦", AY1161:AY1201, INDIRECT("AE" &amp; ROW())) + COUNTIFS(AP1161:AP1201, "✅", AY1161:AY1201, INDIRECT("AE" &amp; ROW()))</f>
        <v>0</v>
      </c>
      <c r="AH1196" s="162">
        <f t="array" aca="1" ref="AH1196" ca="1">COUNTIFS(AP1161:AP1201, "💲", AY1161:AY1201, INDIRECT("AE" &amp; ROW())) + COUNTIFS(AP1161:AP1201, "📦", AY1161:AY1201, INDIRECT("AE" &amp; ROW()))</f>
        <v>0</v>
      </c>
      <c r="AI1196" s="139">
        <f t="array" aca="1" ref="AI1196" ca="1">SUMIFS(AR1161:AR1201, AY1161:AY1201, INDIRECT("AE" &amp; ROW()), AP1161:AP1201, "💲") + SUMIFS(AR1161:AR1201, AY1161:AY1201, INDIRECT("AE" &amp; ROW()), AP1161:AP1201, "📦")</f>
        <v>0</v>
      </c>
      <c r="AJ1196" s="139">
        <f t="array" aca="1" ref="AJ1196" ca="1">(
    SUMIFS(AR1161:AR1201, AY1161:AY1201, INDIRECT("AE" &amp; ROW()), AP1161:AP1201, "💲") +
    SUMIFS(AR1161:AR1201, AY1161:AY1201, INDIRECT("AE" &amp; ROW()), AP1161:AP1201, "📦")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
        SUMIFS(AR1161:AR1201, AY1161:AY1201, INDIRECT("AE" &amp; ROW()), AP1161:AP1201, "💲", AS1161:AS1201, "Familiar") +
        SUMIFS(AR1161:AR1201, AY1161:AY1201, INDIRECT("AE" &amp; ROW()), AP1161:AP1201, "📦", AS1161:AS1201, "Familiar")
    ) / 2
)  -
(
    (
        SUMIFS(AR1161:AR1201, AY1161:AY1201, INDIRECT("AE" &amp; ROW()), AP1161:AP1201, "💲", AS1161:AS1201, "Exonerado ADH") +
        SUMIFS(AR1161:AR1201, AY1161:AY1201, INDIRECT("AE" &amp; ROW()), AP1161:AP1201, "📦", AS1161:AS1201, "Exonerado ADH")
    ) / 2
)  -
(
    (
        SUMIFS(AR1161:AR1201, AY1161:AY1201, INDIRECT("AE" &amp; ROW()), AP1161:AP1201, "💲", AS1161:AS1201, "Exonerado Doctor") +
        SUMIFS(AR1161:AR1201, AY1161:AY1201, INDIRECT("AE" &amp; ROW()), AP1161:AP1201, "📦", AS1161:AS1201, "Exonerado Doctor")
    ) / 2
)</f>
        <v>0</v>
      </c>
      <c r="AK1196" s="139">
        <f t="array" aca="1" ref="AK1196" ca="1">(
    SUMIFS(AR1161:AR1201, AY1161:AY1201, INDIRECT("AE" &amp; ROW()), AP1161:AP1201, "💲") +
    SUMIFS(AR1161:AR1201, AY1161:AY1201, INDIRECT("AE" &amp; ROW()), AP1161:AP1201, "📦")
) -
(
    SUMIFS(AR1161:AR1201, AY1161:AY1201, INDIRECT("AE" &amp; ROW()), AP1161:AP1201, "💲", AS1161:AS1201, "Familiar") +
    SUMIFS(AR1161:AR1201, AY1161:AY1201, INDIRECT("AE" &amp; ROW()), AP1161:AP1201, "📦", AS1161:AS1201, "Familiar")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SUMIFS(AR1161:AR1201, AY1161:AY1201, INDIRECT("AE" &amp; ROW()), AP1161:AP1201, "💲", AS1161:AS1201, "Exonerado ADH") +
    SUMIFS(AR1161:AR1201, AY1161:AY1201, INDIRECT("AE" &amp; ROW()), AP1161:AP1201, "📦", AS1161:AS1201, "Exonerado ADH")
) -
(
    (
        SUMIFS(AR1161:AR1201, AY1161:AY1201, INDIRECT("AE" &amp; ROW()), AP1161:AP1201, "💲", AS1161:AS1201, "Exonerado Doctor") +
        SUMIFS(AR1161:AR1201, AY1161:AY1201, INDIRECT("AE" &amp; ROW()), AP1161:AP1201, "📦", AS1161:AS1201, "Exonerado Doctor")
    ) / 2
) -
(
    (
        SUMIFS(AR1161:AR1201, AY1161:AY1201, INDIRECT("AE" &amp; ROW()), AP1161:AP1201, "💲", AS1161:AS1201, "") +
        SUMIFS(AR1161:AR1201, AY1161:AY1201, INDIRECT("AE" &amp; ROW()), AP1161:AP1201, "📦", AS1161:AS1201, "")
    ) / 2
)</f>
        <v>0</v>
      </c>
      <c r="AL1196" s="140">
        <f t="array" aca="1" ref="AL1196" ca="1">(
    SUMIFS(AR1161:AR1201, AY1161:AY1201, INDIRECT("AE" &amp; ROW()), AP1161:AP1201, "💲") +
    SUMIFS(AR1161:AR1201, AY1161:AY1201, INDIRECT("AE" &amp; ROW()), AP1161:AP1201, "📦")
) -
(
    (
        SUMIFS(AR1161:AR1201, AY1161:AY1201, INDIRECT("AE" &amp; ROW()), AP1161:AP1201, "💲", AS1161:AS1201, "Familiar") +
        SUMIFS(AR1161:AR1201, AY1161:AY1201, INDIRECT("AE" &amp; ROW()), AP1161:AP1201, "📦", AS1161:AS1201, "Familiar")
    ) / 2
) -
(
    (
        SUMIFS(AR1161:AR1201, AY1161:AY1201, INDIRECT("AE" &amp; ROW()), AP1161:AP1201, "💲", AS1161:AS1201, "Participante") +
        SUMIFS(AR1161:AR1201, AY1161:AY1201, INDIRECT("AE" &amp; ROW()), AP1161:AP1201, "📦", AS1161:AS1201, "Participante")
    ) / 2
) -
(
    (
        SUMIFS(AR1161:AR1201, AY1161:AY1201, INDIRECT("AE" &amp; ROW()), AP1161:AP1201, "💲", AS1161:AS1201, "Empleado") +
        SUMIFS(AR1161:AR1201, AY1161:AY1201, INDIRECT("AE" &amp; ROW()), AP1161:AP1201, "📦", AS1161:AS1201, "Empleado")
    ) / 2
) -
(
    (
        SUMIFS(AR1161:AR1201, AY1161:AY1201, INDIRECT("AE" &amp; ROW()), AP1161:AP1201, "💲", AS1161:AS1201, "Exonerado ADH") +
        SUMIFS(AR1161:AR1201, AY1161:AY1201, INDIRECT("AE" &amp; ROW()), AP1161:AP1201, "📦", AS1161:AS1201, "Exonerado ADH")
    ) / 2
) -
(
    SUMIFS(AR1161:AR1201, AY1161:AY1201, INDIRECT("AE" &amp; ROW()), AP1161:AP1201, "💲", AS1161:AS1201, "Exonerado Doctor") +
    SUMIFS(AR1161:AR1201, AY1161:AY1201, INDIRECT("AE" &amp; ROW()), AP1161:AP1201, "📦", AS1161:AS1201, "Exonerado Doctor")
) -
(
    (
        SUMIFS(AR1161:AR1201, AY1161:AY1201, INDIRECT("AE" &amp; ROW()), AP1161:AP1201, "💲", AS1161:AS1201, "") +
        SUMIFS(AR1161:AR1201, AY1161:AY1201, INDIRECT("AE" &amp; ROW()), AP1161:AP1201, "📦", AS1161:AS1201, "")
    ) / 2
)</f>
        <v>0</v>
      </c>
      <c r="AM1196" s="48"/>
      <c r="AN1196" s="155">
        <f>A1159</f>
        <v>46356</v>
      </c>
      <c r="AO1196" s="156" t="str">
        <f>K1160</f>
        <v>Consultorio N° 3</v>
      </c>
      <c r="AP1196" s="156">
        <f t="shared" ref="AP1196:AQ1196" si="819">K1209</f>
        <v>0</v>
      </c>
      <c r="AQ1196" s="156">
        <f t="shared" si="819"/>
        <v>0</v>
      </c>
      <c r="AR1196" s="156">
        <f>AC1209</f>
        <v>0</v>
      </c>
      <c r="AS1196" s="156">
        <f>AA1209</f>
        <v>0</v>
      </c>
      <c r="AT1196" s="156">
        <f>AA1210</f>
        <v>0</v>
      </c>
      <c r="AU1196" s="156">
        <f>AC1210</f>
        <v>0</v>
      </c>
      <c r="AV1196" s="156">
        <f>AA1211</f>
        <v>0</v>
      </c>
      <c r="AW1196" s="156">
        <f>AC1211</f>
        <v>0</v>
      </c>
      <c r="AX1196" s="156">
        <f>AC1212</f>
        <v>0</v>
      </c>
      <c r="AY1196" s="156">
        <f>N1212</f>
        <v>0</v>
      </c>
      <c r="AZ1196" s="48"/>
      <c r="BA1196" s="48"/>
      <c r="BB1196" s="48"/>
      <c r="BC1196" s="48"/>
      <c r="BD1196" s="48"/>
      <c r="BE1196" s="48"/>
      <c r="BF1196" s="48"/>
      <c r="BG1196" s="48"/>
      <c r="BH1196" s="48"/>
      <c r="BI1196" s="48"/>
      <c r="BJ1196" s="48"/>
      <c r="BK1196" s="48"/>
      <c r="BL1196" s="48"/>
      <c r="BM1196" s="48"/>
      <c r="BN1196" s="48"/>
    </row>
    <row r="1197" spans="1:66" ht="11.25" customHeight="1">
      <c r="A1197" s="222">
        <f>A1193+$Q$13/1440</f>
        <v>0.70833333333333315</v>
      </c>
      <c r="B1197" s="38"/>
      <c r="C1197" s="204"/>
      <c r="D1197" s="207"/>
      <c r="E1197" s="40" t="s">
        <v>36</v>
      </c>
      <c r="F1197" s="42" t="str">
        <f>IF(D1197&lt;&gt;"", VLOOKUP(D1197,'Base de Datos'!$A$2:$D1268,2,FALSE()),"")</f>
        <v/>
      </c>
      <c r="G1197" s="204"/>
      <c r="H1197" s="216"/>
      <c r="I1197" s="40" t="s">
        <v>36</v>
      </c>
      <c r="J1197" s="42" t="str">
        <f>IF(H1197&lt;&gt;"", VLOOKUP(H1197,'Base de Datos'!$A$2:$D1268,2,FALSE()),"")</f>
        <v/>
      </c>
      <c r="K1197" s="204"/>
      <c r="L1197" s="216"/>
      <c r="M1197" s="40" t="s">
        <v>36</v>
      </c>
      <c r="N1197" s="42" t="str">
        <f>IF(L1197&lt;&gt;"", VLOOKUP(L1197,'Base de Datos'!$A$2:$D1268,2,FALSE()),"")</f>
        <v/>
      </c>
      <c r="O1197" s="43"/>
      <c r="P1197" s="163"/>
      <c r="Q1197" s="3"/>
      <c r="R1197" s="15"/>
      <c r="S1197" s="45"/>
      <c r="T1197" s="45" t="s">
        <v>37</v>
      </c>
      <c r="U1197" s="46"/>
      <c r="V1197" s="47"/>
      <c r="W1197" s="45"/>
      <c r="X1197" s="45" t="s">
        <v>37</v>
      </c>
      <c r="Y1197" s="46"/>
      <c r="Z1197" s="47"/>
      <c r="AA1197" s="45"/>
      <c r="AB1197" s="45" t="s">
        <v>37</v>
      </c>
      <c r="AC1197" s="46"/>
      <c r="AD1197" s="48"/>
      <c r="AE1197" s="240" t="s">
        <v>43</v>
      </c>
      <c r="AF1197" s="230"/>
      <c r="AG1197" s="161">
        <f t="array" aca="1" ref="AG1197" ca="1">COUNTIFS(AP1161:AP1201, "💲", AY1161:AY1201, INDIRECT("AE" &amp; ROW())) + COUNTIFS(AP1161:AP1201, "📦", AY1161:AY1201, INDIRECT("AE" &amp; ROW())) + COUNTIFS(AP1161:AP1201, "✅", AY1161:AY1201, INDIRECT("AE" &amp; ROW()))</f>
        <v>0</v>
      </c>
      <c r="AH1197" s="162">
        <f t="array" aca="1" ref="AH1197" ca="1">COUNTIFS(AP1161:AP1201, "💲", AY1161:AY1201, INDIRECT("AE" &amp; ROW())) + COUNTIFS(AP1161:AP1201, "📦", AY1161:AY1201, INDIRECT("AE" &amp; ROW()))</f>
        <v>0</v>
      </c>
      <c r="AI1197" s="139">
        <f t="array" aca="1" ref="AI1197" ca="1">SUMIFS(AR1161:AR1201, AY1161:AY1201, INDIRECT("AE" &amp; ROW()), AP1161:AP1201, "💲") + SUMIFS(AR1161:AR1201, AY1161:AY1201, INDIRECT("AE" &amp; ROW()), AP1161:AP1201, "📦")</f>
        <v>0</v>
      </c>
      <c r="AJ1197" s="139">
        <f t="array" aca="1" ref="AJ1197" ca="1">(
    SUMIFS(AR1161:AR1201, AY1161:AY1201, INDIRECT("AE" &amp; ROW()), AP1161:AP1201, "💲") +
    SUMIFS(AR1161:AR1201, AY1161:AY1201, INDIRECT("AE" &amp; ROW()), AP1161:AP1201, "📦")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
        SUMIFS(AR1161:AR1201, AY1161:AY1201, INDIRECT("AE" &amp; ROW()), AP1161:AP1201, "💲", AS1161:AS1201, "Familiar") +
        SUMIFS(AR1161:AR1201, AY1161:AY1201, INDIRECT("AE" &amp; ROW()), AP1161:AP1201, "📦", AS1161:AS1201, "Familiar")
    ) / 2
)  -
(
    (
        SUMIFS(AR1161:AR1201, AY1161:AY1201, INDIRECT("AE" &amp; ROW()), AP1161:AP1201, "💲", AS1161:AS1201, "Exonerado ADH") +
        SUMIFS(AR1161:AR1201, AY1161:AY1201, INDIRECT("AE" &amp; ROW()), AP1161:AP1201, "📦", AS1161:AS1201, "Exonerado ADH")
    ) / 2
)  -
(
    (
        SUMIFS(AR1161:AR1201, AY1161:AY1201, INDIRECT("AE" &amp; ROW()), AP1161:AP1201, "💲", AS1161:AS1201, "Exonerado Doctor") +
        SUMIFS(AR1161:AR1201, AY1161:AY1201, INDIRECT("AE" &amp; ROW()), AP1161:AP1201, "📦", AS1161:AS1201, "Exonerado Doctor")
    ) / 2
)</f>
        <v>0</v>
      </c>
      <c r="AK1197" s="139">
        <f t="array" aca="1" ref="AK1197" ca="1">(
    SUMIFS(AR1161:AR1201, AY1161:AY1201, INDIRECT("AE" &amp; ROW()), AP1161:AP1201, "💲") +
    SUMIFS(AR1161:AR1201, AY1161:AY1201, INDIRECT("AE" &amp; ROW()), AP1161:AP1201, "📦")
) -
(
    SUMIFS(AR1161:AR1201, AY1161:AY1201, INDIRECT("AE" &amp; ROW()), AP1161:AP1201, "💲", AS1161:AS1201, "Familiar") +
    SUMIFS(AR1161:AR1201, AY1161:AY1201, INDIRECT("AE" &amp; ROW()), AP1161:AP1201, "📦", AS1161:AS1201, "Familiar")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SUMIFS(AR1161:AR1201, AY1161:AY1201, INDIRECT("AE" &amp; ROW()), AP1161:AP1201, "💲", AS1161:AS1201, "Exonerado ADH") +
    SUMIFS(AR1161:AR1201, AY1161:AY1201, INDIRECT("AE" &amp; ROW()), AP1161:AP1201, "📦", AS1161:AS1201, "Exonerado ADH")
) -
(
    (
        SUMIFS(AR1161:AR1201, AY1161:AY1201, INDIRECT("AE" &amp; ROW()), AP1161:AP1201, "💲", AS1161:AS1201, "Exonerado Doctor") +
        SUMIFS(AR1161:AR1201, AY1161:AY1201, INDIRECT("AE" &amp; ROW()), AP1161:AP1201, "📦", AS1161:AS1201, "Exonerado Doctor")
    ) / 2
) -
(
    (
        SUMIFS(AR1161:AR1201, AY1161:AY1201, INDIRECT("AE" &amp; ROW()), AP1161:AP1201, "💲", AS1161:AS1201, "") +
        SUMIFS(AR1161:AR1201, AY1161:AY1201, INDIRECT("AE" &amp; ROW()), AP1161:AP1201, "📦", AS1161:AS1201, "")
    ) / 2
)</f>
        <v>0</v>
      </c>
      <c r="AL1197" s="140">
        <f t="array" aca="1" ref="AL1197" ca="1">(
    SUMIFS(AR1161:AR1201, AY1161:AY1201, INDIRECT("AE" &amp; ROW()), AP1161:AP1201, "💲") +
    SUMIFS(AR1161:AR1201, AY1161:AY1201, INDIRECT("AE" &amp; ROW()), AP1161:AP1201, "📦")
) -
(
    (
        SUMIFS(AR1161:AR1201, AY1161:AY1201, INDIRECT("AE" &amp; ROW()), AP1161:AP1201, "💲", AS1161:AS1201, "Familiar") +
        SUMIFS(AR1161:AR1201, AY1161:AY1201, INDIRECT("AE" &amp; ROW()), AP1161:AP1201, "📦", AS1161:AS1201, "Familiar")
    ) / 2
) -
(
    (
        SUMIFS(AR1161:AR1201, AY1161:AY1201, INDIRECT("AE" &amp; ROW()), AP1161:AP1201, "💲", AS1161:AS1201, "Participante") +
        SUMIFS(AR1161:AR1201, AY1161:AY1201, INDIRECT("AE" &amp; ROW()), AP1161:AP1201, "📦", AS1161:AS1201, "Participante")
    ) / 2
) -
(
    (
        SUMIFS(AR1161:AR1201, AY1161:AY1201, INDIRECT("AE" &amp; ROW()), AP1161:AP1201, "💲", AS1161:AS1201, "Empleado") +
        SUMIFS(AR1161:AR1201, AY1161:AY1201, INDIRECT("AE" &amp; ROW()), AP1161:AP1201, "📦", AS1161:AS1201, "Empleado")
    ) / 2
) -
(
    (
        SUMIFS(AR1161:AR1201, AY1161:AY1201, INDIRECT("AE" &amp; ROW()), AP1161:AP1201, "💲", AS1161:AS1201, "Exonerado ADH") +
        SUMIFS(AR1161:AR1201, AY1161:AY1201, INDIRECT("AE" &amp; ROW()), AP1161:AP1201, "📦", AS1161:AS1201, "Exonerado ADH")
    ) / 2
) -
(
    SUMIFS(AR1161:AR1201, AY1161:AY1201, INDIRECT("AE" &amp; ROW()), AP1161:AP1201, "💲", AS1161:AS1201, "Exonerado Doctor") +
    SUMIFS(AR1161:AR1201, AY1161:AY1201, INDIRECT("AE" &amp; ROW()), AP1161:AP1201, "📦", AS1161:AS1201, "Exonerado Doctor")
) -
(
    (
        SUMIFS(AR1161:AR1201, AY1161:AY1201, INDIRECT("AE" &amp; ROW()), AP1161:AP1201, "💲", AS1161:AS1201, "") +
        SUMIFS(AR1161:AR1201, AY1161:AY1201, INDIRECT("AE" &amp; ROW()), AP1161:AP1201, "📦", AS1161:AS1201, "")
    ) / 2
)</f>
        <v>0</v>
      </c>
      <c r="AM1197" s="48"/>
      <c r="AN1197" s="156"/>
      <c r="AO1197" s="156"/>
      <c r="AP1197" s="156"/>
      <c r="AQ1197" s="156">
        <f>L1205</f>
        <v>0</v>
      </c>
      <c r="AR1197" s="156"/>
      <c r="AS1197" s="156"/>
      <c r="AT1197" s="156"/>
      <c r="AU1197" s="156"/>
      <c r="AV1197" s="156"/>
      <c r="AW1197" s="156"/>
      <c r="AX1197" s="156"/>
      <c r="AY1197" s="156">
        <f>N1200</f>
        <v>0</v>
      </c>
      <c r="AZ1197" s="48"/>
      <c r="BA1197" s="48"/>
      <c r="BB1197" s="48"/>
      <c r="BC1197" s="48"/>
      <c r="BD1197" s="48"/>
      <c r="BE1197" s="48"/>
      <c r="BF1197" s="48"/>
      <c r="BG1197" s="48"/>
      <c r="BH1197" s="48"/>
      <c r="BI1197" s="48"/>
      <c r="BJ1197" s="48"/>
      <c r="BK1197" s="48"/>
      <c r="BL1197" s="48"/>
      <c r="BM1197" s="48"/>
      <c r="BN1197" s="48"/>
    </row>
    <row r="1198" spans="1:66" ht="11.25" customHeight="1">
      <c r="A1198" s="220"/>
      <c r="B1198" s="38"/>
      <c r="C1198" s="205"/>
      <c r="D1198" s="208"/>
      <c r="E1198" s="57" t="s">
        <v>42</v>
      </c>
      <c r="F1198" s="58" t="str">
        <f>IF(D1197&lt;&gt;"", VLOOKUP(D1197,'Base de Datos'!$A$2:$D1268,3,FALSE()),"")</f>
        <v/>
      </c>
      <c r="G1198" s="205"/>
      <c r="H1198" s="208"/>
      <c r="I1198" s="57" t="s">
        <v>42</v>
      </c>
      <c r="J1198" s="58" t="str">
        <f>IF(H1197&lt;&gt;"", VLOOKUP(H1197,'Base de Datos'!$A$2:$D1268,3,FALSE()),"")</f>
        <v/>
      </c>
      <c r="K1198" s="205"/>
      <c r="L1198" s="208"/>
      <c r="M1198" s="57" t="s">
        <v>42</v>
      </c>
      <c r="N1198" s="58" t="str">
        <f>IF(L1197&lt;&gt;"", VLOOKUP(L1197,'Base de Datos'!$A$2:$D1268,3,FALSE()),"")</f>
        <v/>
      </c>
      <c r="O1198" s="43"/>
      <c r="P1198" s="163"/>
      <c r="Q1198" s="3"/>
      <c r="R1198" s="15"/>
      <c r="S1198" s="229"/>
      <c r="T1198" s="230"/>
      <c r="U1198" s="59"/>
      <c r="V1198" s="47"/>
      <c r="W1198" s="229"/>
      <c r="X1198" s="230"/>
      <c r="Y1198" s="59"/>
      <c r="Z1198" s="47"/>
      <c r="AA1198" s="229"/>
      <c r="AB1198" s="230"/>
      <c r="AC1198" s="59"/>
      <c r="AD1198" s="48"/>
      <c r="AE1198" s="240" t="s">
        <v>45</v>
      </c>
      <c r="AF1198" s="230"/>
      <c r="AG1198" s="161">
        <f t="array" aca="1" ref="AG1198" ca="1">COUNTIFS(AP1161:AP1201, "💲", AY1161:AY1201, INDIRECT("AE" &amp; ROW())) + COUNTIFS(AP1161:AP1201, "📦", AY1161:AY1201, INDIRECT("AE" &amp; ROW())) + COUNTIFS(AP1161:AP1201, "✅", AY1161:AY1201, INDIRECT("AE" &amp; ROW()))</f>
        <v>0</v>
      </c>
      <c r="AH1198" s="162">
        <f t="array" aca="1" ref="AH1198" ca="1">COUNTIFS(AP1161:AP1201, "💲", AY1161:AY1201, INDIRECT("AE" &amp; ROW())) + COUNTIFS(AP1161:AP1201, "📦", AY1161:AY1201, INDIRECT("AE" &amp; ROW()))</f>
        <v>0</v>
      </c>
      <c r="AI1198" s="139">
        <f t="array" aca="1" ref="AI1198" ca="1">SUMIFS(AR1161:AR1201, AY1161:AY1201, INDIRECT("AE" &amp; ROW()), AP1161:AP1201, "💲") + SUMIFS(AR1161:AR1201, AY1161:AY1201, INDIRECT("AE" &amp; ROW()), AP1161:AP1201, "📦")</f>
        <v>0</v>
      </c>
      <c r="AJ1198" s="139">
        <f t="array" aca="1" ref="AJ1198" ca="1">(
    SUMIFS(AR1161:AR1201, AY1161:AY1201, INDIRECT("AE" &amp; ROW()), AP1161:AP1201, "💲") +
    SUMIFS(AR1161:AR1201, AY1161:AY1201, INDIRECT("AE" &amp; ROW()), AP1161:AP1201, "📦")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
        SUMIFS(AR1161:AR1201, AY1161:AY1201, INDIRECT("AE" &amp; ROW()), AP1161:AP1201, "💲", AS1161:AS1201, "Familiar") +
        SUMIFS(AR1161:AR1201, AY1161:AY1201, INDIRECT("AE" &amp; ROW()), AP1161:AP1201, "📦", AS1161:AS1201, "Familiar")
    ) / 2
)  -
(
    (
        SUMIFS(AR1161:AR1201, AY1161:AY1201, INDIRECT("AE" &amp; ROW()), AP1161:AP1201, "💲", AS1161:AS1201, "Exonerado ADH") +
        SUMIFS(AR1161:AR1201, AY1161:AY1201, INDIRECT("AE" &amp; ROW()), AP1161:AP1201, "📦", AS1161:AS1201, "Exonerado ADH")
    ) / 2
)  -
(
    (
        SUMIFS(AR1161:AR1201, AY1161:AY1201, INDIRECT("AE" &amp; ROW()), AP1161:AP1201, "💲", AS1161:AS1201, "Exonerado Doctor") +
        SUMIFS(AR1161:AR1201, AY1161:AY1201, INDIRECT("AE" &amp; ROW()), AP1161:AP1201, "📦", AS1161:AS1201, "Exonerado Doctor")
    ) / 2
)</f>
        <v>0</v>
      </c>
      <c r="AK1198" s="139">
        <f t="array" aca="1" ref="AK1198" ca="1">(
    SUMIFS(AR1161:AR1201, AY1161:AY1201, INDIRECT("AE" &amp; ROW()), AP1161:AP1201, "💲") +
    SUMIFS(AR1161:AR1201, AY1161:AY1201, INDIRECT("AE" &amp; ROW()), AP1161:AP1201, "📦")
) -
(
    SUMIFS(AR1161:AR1201, AY1161:AY1201, INDIRECT("AE" &amp; ROW()), AP1161:AP1201, "💲", AS1161:AS1201, "Familiar") +
    SUMIFS(AR1161:AR1201, AY1161:AY1201, INDIRECT("AE" &amp; ROW()), AP1161:AP1201, "📦", AS1161:AS1201, "Familiar")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SUMIFS(AR1161:AR1201, AY1161:AY1201, INDIRECT("AE" &amp; ROW()), AP1161:AP1201, "💲", AS1161:AS1201, "Exonerado ADH") +
    SUMIFS(AR1161:AR1201, AY1161:AY1201, INDIRECT("AE" &amp; ROW()), AP1161:AP1201, "📦", AS1161:AS1201, "Exonerado ADH")
) -
(
    (
        SUMIFS(AR1161:AR1201, AY1161:AY1201, INDIRECT("AE" &amp; ROW()), AP1161:AP1201, "💲", AS1161:AS1201, "Exonerado Doctor") +
        SUMIFS(AR1161:AR1201, AY1161:AY1201, INDIRECT("AE" &amp; ROW()), AP1161:AP1201, "📦", AS1161:AS1201, "Exonerado Doctor")
    ) / 2
) -
(
    (
        SUMIFS(AR1161:AR1201, AY1161:AY1201, INDIRECT("AE" &amp; ROW()), AP1161:AP1201, "💲", AS1161:AS1201, "") +
        SUMIFS(AR1161:AR1201, AY1161:AY1201, INDIRECT("AE" &amp; ROW()), AP1161:AP1201, "📦", AS1161:AS1201, "")
    ) / 2
)</f>
        <v>0</v>
      </c>
      <c r="AL1198" s="140">
        <f t="array" aca="1" ref="AL1198" ca="1">(
    SUMIFS(AR1161:AR1201, AY1161:AY1201, INDIRECT("AE" &amp; ROW()), AP1161:AP1201, "💲") +
    SUMIFS(AR1161:AR1201, AY1161:AY1201, INDIRECT("AE" &amp; ROW()), AP1161:AP1201, "📦")
) -
(
    (
        SUMIFS(AR1161:AR1201, AY1161:AY1201, INDIRECT("AE" &amp; ROW()), AP1161:AP1201, "💲", AS1161:AS1201, "Familiar") +
        SUMIFS(AR1161:AR1201, AY1161:AY1201, INDIRECT("AE" &amp; ROW()), AP1161:AP1201, "📦", AS1161:AS1201, "Familiar")
    ) / 2
) -
(
    (
        SUMIFS(AR1161:AR1201, AY1161:AY1201, INDIRECT("AE" &amp; ROW()), AP1161:AP1201, "💲", AS1161:AS1201, "Participante") +
        SUMIFS(AR1161:AR1201, AY1161:AY1201, INDIRECT("AE" &amp; ROW()), AP1161:AP1201, "📦", AS1161:AS1201, "Participante")
    ) / 2
) -
(
    (
        SUMIFS(AR1161:AR1201, AY1161:AY1201, INDIRECT("AE" &amp; ROW()), AP1161:AP1201, "💲", AS1161:AS1201, "Empleado") +
        SUMIFS(AR1161:AR1201, AY1161:AY1201, INDIRECT("AE" &amp; ROW()), AP1161:AP1201, "📦", AS1161:AS1201, "Empleado")
    ) / 2
) -
(
    (
        SUMIFS(AR1161:AR1201, AY1161:AY1201, INDIRECT("AE" &amp; ROW()), AP1161:AP1201, "💲", AS1161:AS1201, "Exonerado ADH") +
        SUMIFS(AR1161:AR1201, AY1161:AY1201, INDIRECT("AE" &amp; ROW()), AP1161:AP1201, "📦", AS1161:AS1201, "Exonerado ADH")
    ) / 2
) -
(
    SUMIFS(AR1161:AR1201, AY1161:AY1201, INDIRECT("AE" &amp; ROW()), AP1161:AP1201, "💲", AS1161:AS1201, "Exonerado Doctor") +
    SUMIFS(AR1161:AR1201, AY1161:AY1201, INDIRECT("AE" &amp; ROW()), AP1161:AP1201, "📦", AS1161:AS1201, "Exonerado Doctor")
) -
(
    (
        SUMIFS(AR1161:AR1201, AY1161:AY1201, INDIRECT("AE" &amp; ROW()), AP1161:AP1201, "💲", AS1161:AS1201, "") +
        SUMIFS(AR1161:AR1201, AY1161:AY1201, INDIRECT("AE" &amp; ROW()), AP1161:AP1201, "📦", AS1161:AS1201, "")
    ) / 2
)</f>
        <v>0</v>
      </c>
      <c r="AM1198" s="48"/>
      <c r="AN1198" s="156"/>
      <c r="AO1198" s="156"/>
      <c r="AP1198" s="156"/>
      <c r="AQ1198" s="156">
        <f>L1209</f>
        <v>0</v>
      </c>
      <c r="AR1198" s="156"/>
      <c r="AS1198" s="156"/>
      <c r="AT1198" s="156"/>
      <c r="AU1198" s="156"/>
      <c r="AV1198" s="156"/>
      <c r="AW1198" s="156"/>
      <c r="AX1198" s="156"/>
      <c r="AY1198" s="156">
        <f>N1204</f>
        <v>0</v>
      </c>
      <c r="AZ1198" s="48"/>
      <c r="BA1198" s="48"/>
      <c r="BB1198" s="48"/>
      <c r="BC1198" s="48"/>
      <c r="BD1198" s="48"/>
      <c r="BE1198" s="48"/>
      <c r="BF1198" s="48"/>
      <c r="BG1198" s="48"/>
      <c r="BH1198" s="48"/>
      <c r="BI1198" s="48"/>
      <c r="BJ1198" s="48"/>
      <c r="BK1198" s="48"/>
      <c r="BL1198" s="48"/>
      <c r="BM1198" s="48"/>
      <c r="BN1198" s="48"/>
    </row>
    <row r="1199" spans="1:66" ht="11.25" customHeight="1">
      <c r="A1199" s="220"/>
      <c r="B1199" s="38"/>
      <c r="C1199" s="205"/>
      <c r="D1199" s="208"/>
      <c r="E1199" s="57" t="s">
        <v>44</v>
      </c>
      <c r="F1199" s="58" t="str">
        <f>IF(D1197&lt;&gt;"", VLOOKUP(D1197,'Base de Datos'!$A$2:$D1268,4,FALSE()),"")</f>
        <v/>
      </c>
      <c r="G1199" s="205"/>
      <c r="H1199" s="208"/>
      <c r="I1199" s="57" t="s">
        <v>44</v>
      </c>
      <c r="J1199" s="58" t="str">
        <f>IF(H1197&lt;&gt;"", VLOOKUP(H1197,'Base de Datos'!$A$2:$D1268,4,FALSE()),"")</f>
        <v/>
      </c>
      <c r="K1199" s="205"/>
      <c r="L1199" s="208"/>
      <c r="M1199" s="57" t="s">
        <v>44</v>
      </c>
      <c r="N1199" s="58" t="str">
        <f>IF(L1197&lt;&gt;"", VLOOKUP(L1197,'Base de Datos'!$A$2:$D1268,4,FALSE()),"")</f>
        <v/>
      </c>
      <c r="O1199" s="43"/>
      <c r="P1199" s="163"/>
      <c r="Q1199" s="3"/>
      <c r="R1199" s="15"/>
      <c r="S1199" s="229"/>
      <c r="T1199" s="230"/>
      <c r="U1199" s="59"/>
      <c r="V1199" s="47"/>
      <c r="W1199" s="229"/>
      <c r="X1199" s="230"/>
      <c r="Y1199" s="59"/>
      <c r="Z1199" s="47"/>
      <c r="AA1199" s="229"/>
      <c r="AB1199" s="230"/>
      <c r="AC1199" s="59"/>
      <c r="AD1199" s="48"/>
      <c r="AE1199" s="240" t="s">
        <v>47</v>
      </c>
      <c r="AF1199" s="230"/>
      <c r="AG1199" s="161">
        <f t="array" aca="1" ref="AG1199" ca="1">COUNTIFS(AP1161:AP1201, "💲", AY1161:AY1201, INDIRECT("AE" &amp; ROW())) + COUNTIFS(AP1161:AP1201, "📦", AY1161:AY1201, INDIRECT("AE" &amp; ROW())) + COUNTIFS(AP1161:AP1201, "✅", AY1161:AY1201, INDIRECT("AE" &amp; ROW()))</f>
        <v>0</v>
      </c>
      <c r="AH1199" s="162">
        <f t="array" aca="1" ref="AH1199" ca="1">COUNTIFS(AP1161:AP1201, "💲", AY1161:AY1201, INDIRECT("AE" &amp; ROW())) + COUNTIFS(AP1161:AP1201, "📦", AY1161:AY1201, INDIRECT("AE" &amp; ROW()))</f>
        <v>0</v>
      </c>
      <c r="AI1199" s="139">
        <f t="array" aca="1" ref="AI1199" ca="1">SUMIFS(AR1161:AR1201, AY1161:AY1201, INDIRECT("AE" &amp; ROW()), AP1161:AP1201, "💲") + SUMIFS(AR1161:AR1201, AY1161:AY1201, INDIRECT("AE" &amp; ROW()), AP1161:AP1201, "📦")</f>
        <v>0</v>
      </c>
      <c r="AJ1199" s="139">
        <f t="array" aca="1" ref="AJ1199" ca="1">(
    SUMIFS(AR1161:AR1201, AY1161:AY1201, INDIRECT("AE" &amp; ROW()), AP1161:AP1201, "💲") +
    SUMIFS(AR1161:AR1201, AY1161:AY1201, INDIRECT("AE" &amp; ROW()), AP1161:AP1201, "📦")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
        SUMIFS(AR1161:AR1201, AY1161:AY1201, INDIRECT("AE" &amp; ROW()), AP1161:AP1201, "💲", AS1161:AS1201, "Familiar") +
        SUMIFS(AR1161:AR1201, AY1161:AY1201, INDIRECT("AE" &amp; ROW()), AP1161:AP1201, "📦", AS1161:AS1201, "Familiar")
    ) / 2
)  -
(
    (
        SUMIFS(AR1161:AR1201, AY1161:AY1201, INDIRECT("AE" &amp; ROW()), AP1161:AP1201, "💲", AS1161:AS1201, "Exonerado ADH") +
        SUMIFS(AR1161:AR1201, AY1161:AY1201, INDIRECT("AE" &amp; ROW()), AP1161:AP1201, "📦", AS1161:AS1201, "Exonerado ADH")
    ) / 2
)  -
(
    (
        SUMIFS(AR1161:AR1201, AY1161:AY1201, INDIRECT("AE" &amp; ROW()), AP1161:AP1201, "💲", AS1161:AS1201, "Exonerado Doctor") +
        SUMIFS(AR1161:AR1201, AY1161:AY1201, INDIRECT("AE" &amp; ROW()), AP1161:AP1201, "📦", AS1161:AS1201, "Exonerado Doctor")
    ) / 2
)</f>
        <v>0</v>
      </c>
      <c r="AK1199" s="139">
        <f t="array" aca="1" ref="AK1199" ca="1">(
    SUMIFS(AR1161:AR1201, AY1161:AY1201, INDIRECT("AE" &amp; ROW()), AP1161:AP1201, "💲") +
    SUMIFS(AR1161:AR1201, AY1161:AY1201, INDIRECT("AE" &amp; ROW()), AP1161:AP1201, "📦")
) -
(
    SUMIFS(AR1161:AR1201, AY1161:AY1201, INDIRECT("AE" &amp; ROW()), AP1161:AP1201, "💲", AS1161:AS1201, "Familiar") +
    SUMIFS(AR1161:AR1201, AY1161:AY1201, INDIRECT("AE" &amp; ROW()), AP1161:AP1201, "📦", AS1161:AS1201, "Familiar")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SUMIFS(AR1161:AR1201, AY1161:AY1201, INDIRECT("AE" &amp; ROW()), AP1161:AP1201, "💲", AS1161:AS1201, "Exonerado ADH") +
    SUMIFS(AR1161:AR1201, AY1161:AY1201, INDIRECT("AE" &amp; ROW()), AP1161:AP1201, "📦", AS1161:AS1201, "Exonerado ADH")
) -
(
    (
        SUMIFS(AR1161:AR1201, AY1161:AY1201, INDIRECT("AE" &amp; ROW()), AP1161:AP1201, "💲", AS1161:AS1201, "Exonerado Doctor") +
        SUMIFS(AR1161:AR1201, AY1161:AY1201, INDIRECT("AE" &amp; ROW()), AP1161:AP1201, "📦", AS1161:AS1201, "Exonerado Doctor")
    ) / 2
) -
(
    (
        SUMIFS(AR1161:AR1201, AY1161:AY1201, INDIRECT("AE" &amp; ROW()), AP1161:AP1201, "💲", AS1161:AS1201, "") +
        SUMIFS(AR1161:AR1201, AY1161:AY1201, INDIRECT("AE" &amp; ROW()), AP1161:AP1201, "📦", AS1161:AS1201, "")
    ) / 2
)</f>
        <v>0</v>
      </c>
      <c r="AL1199" s="140">
        <f t="array" aca="1" ref="AL1199" ca="1">(
    SUMIFS(AR1161:AR1201, AY1161:AY1201, INDIRECT("AE" &amp; ROW()), AP1161:AP1201, "💲") +
    SUMIFS(AR1161:AR1201, AY1161:AY1201, INDIRECT("AE" &amp; ROW()), AP1161:AP1201, "📦")
) -
(
    (
        SUMIFS(AR1161:AR1201, AY1161:AY1201, INDIRECT("AE" &amp; ROW()), AP1161:AP1201, "💲", AS1161:AS1201, "Familiar") +
        SUMIFS(AR1161:AR1201, AY1161:AY1201, INDIRECT("AE" &amp; ROW()), AP1161:AP1201, "📦", AS1161:AS1201, "Familiar")
    ) / 2
) -
(
    (
        SUMIFS(AR1161:AR1201, AY1161:AY1201, INDIRECT("AE" &amp; ROW()), AP1161:AP1201, "💲", AS1161:AS1201, "Participante") +
        SUMIFS(AR1161:AR1201, AY1161:AY1201, INDIRECT("AE" &amp; ROW()), AP1161:AP1201, "📦", AS1161:AS1201, "Participante")
    ) / 2
) -
(
    (
        SUMIFS(AR1161:AR1201, AY1161:AY1201, INDIRECT("AE" &amp; ROW()), AP1161:AP1201, "💲", AS1161:AS1201, "Empleado") +
        SUMIFS(AR1161:AR1201, AY1161:AY1201, INDIRECT("AE" &amp; ROW()), AP1161:AP1201, "📦", AS1161:AS1201, "Empleado")
    ) / 2
) -
(
    (
        SUMIFS(AR1161:AR1201, AY1161:AY1201, INDIRECT("AE" &amp; ROW()), AP1161:AP1201, "💲", AS1161:AS1201, "Exonerado ADH") +
        SUMIFS(AR1161:AR1201, AY1161:AY1201, INDIRECT("AE" &amp; ROW()), AP1161:AP1201, "📦", AS1161:AS1201, "Exonerado ADH")
    ) / 2
) -
(
    SUMIFS(AR1161:AR1201, AY1161:AY1201, INDIRECT("AE" &amp; ROW()), AP1161:AP1201, "💲", AS1161:AS1201, "Exonerado Doctor") +
    SUMIFS(AR1161:AR1201, AY1161:AY1201, INDIRECT("AE" &amp; ROW()), AP1161:AP1201, "📦", AS1161:AS1201, "Exonerado Doctor")
) -
(
    (
        SUMIFS(AR1161:AR1201, AY1161:AY1201, INDIRECT("AE" &amp; ROW()), AP1161:AP1201, "💲", AS1161:AS1201, "") +
        SUMIFS(AR1161:AR1201, AY1161:AY1201, INDIRECT("AE" &amp; ROW()), AP1161:AP1201, "📦", AS1161:AS1201, "")
    ) / 2
)</f>
        <v>0</v>
      </c>
      <c r="AM1199" s="48"/>
      <c r="AN1199" s="156"/>
      <c r="AO1199" s="156"/>
      <c r="AP1199" s="156"/>
      <c r="AQ1199" s="156"/>
      <c r="AR1199" s="156"/>
      <c r="AS1199" s="156"/>
      <c r="AT1199" s="156"/>
      <c r="AU1199" s="156"/>
      <c r="AV1199" s="156"/>
      <c r="AW1199" s="156"/>
      <c r="AX1199" s="156"/>
      <c r="AY1199" s="156">
        <f>N1208</f>
        <v>0</v>
      </c>
      <c r="AZ1199" s="48"/>
      <c r="BA1199" s="48"/>
      <c r="BB1199" s="48"/>
      <c r="BC1199" s="48"/>
      <c r="BD1199" s="48"/>
      <c r="BE1199" s="48"/>
      <c r="BF1199" s="48"/>
      <c r="BG1199" s="48"/>
      <c r="BH1199" s="48"/>
      <c r="BI1199" s="48"/>
      <c r="BJ1199" s="48"/>
      <c r="BK1199" s="48"/>
      <c r="BL1199" s="48"/>
      <c r="BM1199" s="48"/>
      <c r="BN1199" s="48"/>
    </row>
    <row r="1200" spans="1:66" ht="11.25" customHeight="1">
      <c r="A1200" s="221"/>
      <c r="B1200" s="38"/>
      <c r="C1200" s="206"/>
      <c r="D1200" s="209"/>
      <c r="E1200" s="85" t="s">
        <v>46</v>
      </c>
      <c r="F1200" s="86"/>
      <c r="G1200" s="206"/>
      <c r="H1200" s="209"/>
      <c r="I1200" s="85" t="s">
        <v>46</v>
      </c>
      <c r="J1200" s="108"/>
      <c r="K1200" s="206"/>
      <c r="L1200" s="209"/>
      <c r="M1200" s="85" t="s">
        <v>46</v>
      </c>
      <c r="N1200" s="108"/>
      <c r="O1200" s="43"/>
      <c r="P1200" s="163"/>
      <c r="Q1200" s="3"/>
      <c r="R1200" s="15"/>
      <c r="S1200" s="227" t="str">
        <f>IF(OR(S1197="Empleado",S1197="Familiar"),"Nombre del Empleado","N° Factura")</f>
        <v>N° Factura</v>
      </c>
      <c r="T1200" s="228"/>
      <c r="U1200" s="89"/>
      <c r="V1200" s="47"/>
      <c r="W1200" s="227" t="str">
        <f>IF(OR(W1197="Empleado",W1197="Familiar"),"Nombre del Empleado","N° Factura")</f>
        <v>N° Factura</v>
      </c>
      <c r="X1200" s="228"/>
      <c r="Y1200" s="89"/>
      <c r="Z1200" s="47"/>
      <c r="AA1200" s="227" t="str">
        <f>IF(OR(AA1197="Empleado",AA1197="Familiar"),"Nombre del Empleado","N° Factura")</f>
        <v>N° Factura</v>
      </c>
      <c r="AB1200" s="228"/>
      <c r="AC1200" s="111"/>
      <c r="AD1200" s="48"/>
      <c r="AE1200" s="240" t="s">
        <v>48</v>
      </c>
      <c r="AF1200" s="230"/>
      <c r="AG1200" s="161">
        <f t="array" aca="1" ref="AG1200" ca="1">COUNTIFS(AP1161:AP1201, "💲", AY1161:AY1201, INDIRECT("AE" &amp; ROW())) + COUNTIFS(AP1161:AP1201, "📦", AY1161:AY1201, INDIRECT("AE" &amp; ROW())) + COUNTIFS(AP1161:AP1201, "✅", AY1161:AY1201, INDIRECT("AE" &amp; ROW()))</f>
        <v>0</v>
      </c>
      <c r="AH1200" s="162">
        <f t="array" aca="1" ref="AH1200" ca="1">COUNTIFS(AP1161:AP1201, "💲", AY1161:AY1201, INDIRECT("AE" &amp; ROW())) + COUNTIFS(AP1161:AP1201, "📦", AY1161:AY1201, INDIRECT("AE" &amp; ROW()))</f>
        <v>0</v>
      </c>
      <c r="AI1200" s="139">
        <f t="array" aca="1" ref="AI1200" ca="1">SUMIFS(AR1161:AR1201, AY1161:AY1201, INDIRECT("AE" &amp; ROW()), AP1161:AP1201, "💲") + SUMIFS(AR1161:AR1201, AY1161:AY1201, INDIRECT("AE" &amp; ROW()), AP1161:AP1201, "📦")</f>
        <v>0</v>
      </c>
      <c r="AJ1200" s="139">
        <f t="array" aca="1" ref="AJ1200" ca="1">(
    SUMIFS(AR1161:AR1201, AY1161:AY1201, INDIRECT("AE" &amp; ROW()), AP1161:AP1201, "💲") +
    SUMIFS(AR1161:AR1201, AY1161:AY1201, INDIRECT("AE" &amp; ROW()), AP1161:AP1201, "📦")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
        SUMIFS(AR1161:AR1201, AY1161:AY1201, INDIRECT("AE" &amp; ROW()), AP1161:AP1201, "💲", AS1161:AS1201, "Familiar") +
        SUMIFS(AR1161:AR1201, AY1161:AY1201, INDIRECT("AE" &amp; ROW()), AP1161:AP1201, "📦", AS1161:AS1201, "Familiar")
    ) / 2
)  -
(
    (
        SUMIFS(AR1161:AR1201, AY1161:AY1201, INDIRECT("AE" &amp; ROW()), AP1161:AP1201, "💲", AS1161:AS1201, "Exonerado ADH") +
        SUMIFS(AR1161:AR1201, AY1161:AY1201, INDIRECT("AE" &amp; ROW()), AP1161:AP1201, "📦", AS1161:AS1201, "Exonerado ADH")
    ) / 2
)  -
(
    (
        SUMIFS(AR1161:AR1201, AY1161:AY1201, INDIRECT("AE" &amp; ROW()), AP1161:AP1201, "💲", AS1161:AS1201, "Exonerado Doctor") +
        SUMIFS(AR1161:AR1201, AY1161:AY1201, INDIRECT("AE" &amp; ROW()), AP1161:AP1201, "📦", AS1161:AS1201, "Exonerado Doctor")
    ) / 2
)</f>
        <v>0</v>
      </c>
      <c r="AK1200" s="139">
        <f t="array" aca="1" ref="AK1200" ca="1">(
    SUMIFS(AR1161:AR1201, AY1161:AY1201, INDIRECT("AE" &amp; ROW()), AP1161:AP1201, "💲") +
    SUMIFS(AR1161:AR1201, AY1161:AY1201, INDIRECT("AE" &amp; ROW()), AP1161:AP1201, "📦")
) -
(
    SUMIFS(AR1161:AR1201, AY1161:AY1201, INDIRECT("AE" &amp; ROW()), AP1161:AP1201, "💲", AS1161:AS1201, "Familiar") +
    SUMIFS(AR1161:AR1201, AY1161:AY1201, INDIRECT("AE" &amp; ROW()), AP1161:AP1201, "📦", AS1161:AS1201, "Familiar")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SUMIFS(AR1161:AR1201, AY1161:AY1201, INDIRECT("AE" &amp; ROW()), AP1161:AP1201, "💲", AS1161:AS1201, "Exonerado ADH") +
    SUMIFS(AR1161:AR1201, AY1161:AY1201, INDIRECT("AE" &amp; ROW()), AP1161:AP1201, "📦", AS1161:AS1201, "Exonerado ADH")
) -
(
    (
        SUMIFS(AR1161:AR1201, AY1161:AY1201, INDIRECT("AE" &amp; ROW()), AP1161:AP1201, "💲", AS1161:AS1201, "Exonerado Doctor") +
        SUMIFS(AR1161:AR1201, AY1161:AY1201, INDIRECT("AE" &amp; ROW()), AP1161:AP1201, "📦", AS1161:AS1201, "Exonerado Doctor")
    ) / 2
) -
(
    (
        SUMIFS(AR1161:AR1201, AY1161:AY1201, INDIRECT("AE" &amp; ROW()), AP1161:AP1201, "💲", AS1161:AS1201, "") +
        SUMIFS(AR1161:AR1201, AY1161:AY1201, INDIRECT("AE" &amp; ROW()), AP1161:AP1201, "📦", AS1161:AS1201, "")
    ) / 2
)</f>
        <v>0</v>
      </c>
      <c r="AL1200" s="140">
        <f t="array" aca="1" ref="AL1200" ca="1">(
    SUMIFS(AR1161:AR1201, AY1161:AY1201, INDIRECT("AE" &amp; ROW()), AP1161:AP1201, "💲") +
    SUMIFS(AR1161:AR1201, AY1161:AY1201, INDIRECT("AE" &amp; ROW()), AP1161:AP1201, "📦")
) -
(
    (
        SUMIFS(AR1161:AR1201, AY1161:AY1201, INDIRECT("AE" &amp; ROW()), AP1161:AP1201, "💲", AS1161:AS1201, "Familiar") +
        SUMIFS(AR1161:AR1201, AY1161:AY1201, INDIRECT("AE" &amp; ROW()), AP1161:AP1201, "📦", AS1161:AS1201, "Familiar")
    ) / 2
) -
(
    (
        SUMIFS(AR1161:AR1201, AY1161:AY1201, INDIRECT("AE" &amp; ROW()), AP1161:AP1201, "💲", AS1161:AS1201, "Participante") +
        SUMIFS(AR1161:AR1201, AY1161:AY1201, INDIRECT("AE" &amp; ROW()), AP1161:AP1201, "📦", AS1161:AS1201, "Participante")
    ) / 2
) -
(
    (
        SUMIFS(AR1161:AR1201, AY1161:AY1201, INDIRECT("AE" &amp; ROW()), AP1161:AP1201, "💲", AS1161:AS1201, "Empleado") +
        SUMIFS(AR1161:AR1201, AY1161:AY1201, INDIRECT("AE" &amp; ROW()), AP1161:AP1201, "📦", AS1161:AS1201, "Empleado")
    ) / 2
) -
(
    (
        SUMIFS(AR1161:AR1201, AY1161:AY1201, INDIRECT("AE" &amp; ROW()), AP1161:AP1201, "💲", AS1161:AS1201, "Exonerado ADH") +
        SUMIFS(AR1161:AR1201, AY1161:AY1201, INDIRECT("AE" &amp; ROW()), AP1161:AP1201, "📦", AS1161:AS1201, "Exonerado ADH")
    ) / 2
) -
(
    SUMIFS(AR1161:AR1201, AY1161:AY1201, INDIRECT("AE" &amp; ROW()), AP1161:AP1201, "💲", AS1161:AS1201, "Exonerado Doctor") +
    SUMIFS(AR1161:AR1201, AY1161:AY1201, INDIRECT("AE" &amp; ROW()), AP1161:AP1201, "📦", AS1161:AS1201, "Exonerado Doctor")
) -
(
    (
        SUMIFS(AR1161:AR1201, AY1161:AY1201, INDIRECT("AE" &amp; ROW()), AP1161:AP1201, "💲", AS1161:AS1201, "") +
        SUMIFS(AR1161:AR1201, AY1161:AY1201, INDIRECT("AE" &amp; ROW()), AP1161:AP1201, "📦", AS1161:AS1201, "")
    ) / 2
)</f>
        <v>0</v>
      </c>
      <c r="AM1200" s="48"/>
      <c r="AN1200" s="156"/>
      <c r="AO1200" s="156"/>
      <c r="AP1200" s="156"/>
      <c r="AQ1200" s="156"/>
      <c r="AR1200" s="156"/>
      <c r="AS1200" s="156"/>
      <c r="AT1200" s="156"/>
      <c r="AU1200" s="156"/>
      <c r="AV1200" s="156"/>
      <c r="AW1200" s="156"/>
      <c r="AX1200" s="156"/>
      <c r="AY1200" s="156">
        <f>N1212</f>
        <v>0</v>
      </c>
      <c r="AZ1200" s="48"/>
      <c r="BA1200" s="48"/>
      <c r="BB1200" s="48"/>
      <c r="BC1200" s="48"/>
      <c r="BD1200" s="48"/>
      <c r="BE1200" s="48"/>
      <c r="BF1200" s="48"/>
      <c r="BG1200" s="48"/>
      <c r="BH1200" s="48"/>
      <c r="BI1200" s="48"/>
      <c r="BJ1200" s="48"/>
      <c r="BK1200" s="48"/>
      <c r="BL1200" s="48"/>
      <c r="BM1200" s="48"/>
      <c r="BN1200" s="48"/>
    </row>
    <row r="1201" spans="1:66" ht="11.25" customHeight="1">
      <c r="A1201" s="222">
        <f>A1197+$Q$13/1440</f>
        <v>0.74999999999999978</v>
      </c>
      <c r="B1201" s="38"/>
      <c r="C1201" s="204"/>
      <c r="D1201" s="207"/>
      <c r="E1201" s="40" t="s">
        <v>36</v>
      </c>
      <c r="F1201" s="42" t="str">
        <f>IF(D1201&lt;&gt;"", VLOOKUP(D1201,'Base de Datos'!$A$2:$D1268,2,FALSE()),"")</f>
        <v/>
      </c>
      <c r="G1201" s="204"/>
      <c r="H1201" s="216"/>
      <c r="I1201" s="40" t="s">
        <v>36</v>
      </c>
      <c r="J1201" s="42" t="str">
        <f>IF(H1201&lt;&gt;"", VLOOKUP(H1201,'Base de Datos'!$A$2:$D1268,2,FALSE()),"")</f>
        <v/>
      </c>
      <c r="K1201" s="204"/>
      <c r="L1201" s="216"/>
      <c r="M1201" s="40" t="s">
        <v>36</v>
      </c>
      <c r="N1201" s="42" t="str">
        <f>IF(L1201&lt;&gt;"", VLOOKUP(L1201,'Base de Datos'!$A$2:$D1268,2,FALSE()),"")</f>
        <v/>
      </c>
      <c r="O1201" s="43"/>
      <c r="P1201" s="163"/>
      <c r="Q1201" s="3"/>
      <c r="R1201" s="15"/>
      <c r="S1201" s="45"/>
      <c r="T1201" s="45" t="s">
        <v>37</v>
      </c>
      <c r="U1201" s="46"/>
      <c r="V1201" s="47"/>
      <c r="W1201" s="45"/>
      <c r="X1201" s="45" t="s">
        <v>37</v>
      </c>
      <c r="Y1201" s="46"/>
      <c r="Z1201" s="47"/>
      <c r="AA1201" s="45"/>
      <c r="AB1201" s="45" t="s">
        <v>37</v>
      </c>
      <c r="AC1201" s="46"/>
      <c r="AD1201" s="48"/>
      <c r="AE1201" s="240" t="s">
        <v>49</v>
      </c>
      <c r="AF1201" s="230"/>
      <c r="AG1201" s="161">
        <f t="array" aca="1" ref="AG1201" ca="1">COUNTIFS(AP1161:AP1201, "💲", AY1161:AY1201, INDIRECT("AE" &amp; ROW())) + COUNTIFS(AP1161:AP1201, "📦", AY1161:AY1201, INDIRECT("AE" &amp; ROW())) + COUNTIFS(AP1161:AP1201, "✅", AY1161:AY1201, INDIRECT("AE" &amp; ROW()))</f>
        <v>0</v>
      </c>
      <c r="AH1201" s="162">
        <f t="array" aca="1" ref="AH1201" ca="1">COUNTIFS(AP1161:AP1201, "💲", AY1161:AY1201, INDIRECT("AE" &amp; ROW())) + COUNTIFS(AP1161:AP1201, "📦", AY1161:AY1201, INDIRECT("AE" &amp; ROW()))</f>
        <v>0</v>
      </c>
      <c r="AI1201" s="139">
        <f t="array" aca="1" ref="AI1201" ca="1">SUMIFS(AR1161:AR1201, AY1161:AY1201, INDIRECT("AE" &amp; ROW()), AP1161:AP1201, "💲") + SUMIFS(AR1161:AR1201, AY1161:AY1201, INDIRECT("AE" &amp; ROW()), AP1161:AP1201, "📦")</f>
        <v>0</v>
      </c>
      <c r="AJ1201" s="139">
        <f t="array" aca="1" ref="AJ1201" ca="1">(
    SUMIFS(AR1161:AR1201, AY1161:AY1201, INDIRECT("AE" &amp; ROW()), AP1161:AP1201, "💲") +
    SUMIFS(AR1161:AR1201, AY1161:AY1201, INDIRECT("AE" &amp; ROW()), AP1161:AP1201, "📦")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
        SUMIFS(AR1161:AR1201, AY1161:AY1201, INDIRECT("AE" &amp; ROW()), AP1161:AP1201, "💲", AS1161:AS1201, "Familiar") +
        SUMIFS(AR1161:AR1201, AY1161:AY1201, INDIRECT("AE" &amp; ROW()), AP1161:AP1201, "📦", AS1161:AS1201, "Familiar")
    ) / 2
)  -
(
    (
        SUMIFS(AR1161:AR1201, AY1161:AY1201, INDIRECT("AE" &amp; ROW()), AP1161:AP1201, "💲", AS1161:AS1201, "Exonerado ADH") +
        SUMIFS(AR1161:AR1201, AY1161:AY1201, INDIRECT("AE" &amp; ROW()), AP1161:AP1201, "📦", AS1161:AS1201, "Exonerado ADH")
    ) / 2
)  -
(
    (
        SUMIFS(AR1161:AR1201, AY1161:AY1201, INDIRECT("AE" &amp; ROW()), AP1161:AP1201, "💲", AS1161:AS1201, "Exonerado Doctor") +
        SUMIFS(AR1161:AR1201, AY1161:AY1201, INDIRECT("AE" &amp; ROW()), AP1161:AP1201, "📦", AS1161:AS1201, "Exonerado Doctor")
    ) / 2
)</f>
        <v>0</v>
      </c>
      <c r="AK1201" s="139">
        <f t="array" aca="1" ref="AK1201" ca="1">(
    SUMIFS(AR1161:AR1201, AY1161:AY1201, INDIRECT("AE" &amp; ROW()), AP1161:AP1201, "💲") +
    SUMIFS(AR1161:AR1201, AY1161:AY1201, INDIRECT("AE" &amp; ROW()), AP1161:AP1201, "📦")
) -
(
    SUMIFS(AR1161:AR1201, AY1161:AY1201, INDIRECT("AE" &amp; ROW()), AP1161:AP1201, "💲", AS1161:AS1201, "Familiar") +
    SUMIFS(AR1161:AR1201, AY1161:AY1201, INDIRECT("AE" &amp; ROW()), AP1161:AP1201, "📦", AS1161:AS1201, "Familiar")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SUMIFS(AR1161:AR1201, AY1161:AY1201, INDIRECT("AE" &amp; ROW()), AP1161:AP1201, "💲", AS1161:AS1201, "Exonerado ADH") +
    SUMIFS(AR1161:AR1201, AY1161:AY1201, INDIRECT("AE" &amp; ROW()), AP1161:AP1201, "📦", AS1161:AS1201, "Exonerado ADH")
) -
(
    (
        SUMIFS(AR1161:AR1201, AY1161:AY1201, INDIRECT("AE" &amp; ROW()), AP1161:AP1201, "💲", AS1161:AS1201, "Exonerado Doctor") +
        SUMIFS(AR1161:AR1201, AY1161:AY1201, INDIRECT("AE" &amp; ROW()), AP1161:AP1201, "📦", AS1161:AS1201, "Exonerado Doctor")
    ) / 2
) -
(
    (
        SUMIFS(AR1161:AR1201, AY1161:AY1201, INDIRECT("AE" &amp; ROW()), AP1161:AP1201, "💲", AS1161:AS1201, "") +
        SUMIFS(AR1161:AR1201, AY1161:AY1201, INDIRECT("AE" &amp; ROW()), AP1161:AP1201, "📦", AS1161:AS1201, "")
    ) / 2
)</f>
        <v>0</v>
      </c>
      <c r="AL1201" s="140">
        <f t="array" aca="1" ref="AL1201" ca="1">(
    SUMIFS(AR1161:AR1201, AY1161:AY1201, INDIRECT("AE" &amp; ROW()), AP1161:AP1201, "💲") +
    SUMIFS(AR1161:AR1201, AY1161:AY1201, INDIRECT("AE" &amp; ROW()), AP1161:AP1201, "📦")
) -
(
    (
        SUMIFS(AR1161:AR1201, AY1161:AY1201, INDIRECT("AE" &amp; ROW()), AP1161:AP1201, "💲", AS1161:AS1201, "Familiar") +
        SUMIFS(AR1161:AR1201, AY1161:AY1201, INDIRECT("AE" &amp; ROW()), AP1161:AP1201, "📦", AS1161:AS1201, "Familiar")
    ) / 2
) -
(
    (
        SUMIFS(AR1161:AR1201, AY1161:AY1201, INDIRECT("AE" &amp; ROW()), AP1161:AP1201, "💲", AS1161:AS1201, "Participante") +
        SUMIFS(AR1161:AR1201, AY1161:AY1201, INDIRECT("AE" &amp; ROW()), AP1161:AP1201, "📦", AS1161:AS1201, "Participante")
    ) / 2
) -
(
    (
        SUMIFS(AR1161:AR1201, AY1161:AY1201, INDIRECT("AE" &amp; ROW()), AP1161:AP1201, "💲", AS1161:AS1201, "Empleado") +
        SUMIFS(AR1161:AR1201, AY1161:AY1201, INDIRECT("AE" &amp; ROW()), AP1161:AP1201, "📦", AS1161:AS1201, "Empleado")
    ) / 2
) -
(
    (
        SUMIFS(AR1161:AR1201, AY1161:AY1201, INDIRECT("AE" &amp; ROW()), AP1161:AP1201, "💲", AS1161:AS1201, "Exonerado ADH") +
        SUMIFS(AR1161:AR1201, AY1161:AY1201, INDIRECT("AE" &amp; ROW()), AP1161:AP1201, "📦", AS1161:AS1201, "Exonerado ADH")
    ) / 2
) -
(
    SUMIFS(AR1161:AR1201, AY1161:AY1201, INDIRECT("AE" &amp; ROW()), AP1161:AP1201, "💲", AS1161:AS1201, "Exonerado Doctor") +
    SUMIFS(AR1161:AR1201, AY1161:AY1201, INDIRECT("AE" &amp; ROW()), AP1161:AP1201, "📦", AS1161:AS1201, "Exonerado Doctor")
) -
(
    (
        SUMIFS(AR1161:AR1201, AY1161:AY1201, INDIRECT("AE" &amp; ROW()), AP1161:AP1201, "💲", AS1161:AS1201, "") +
        SUMIFS(AR1161:AR1201, AY1161:AY1201, INDIRECT("AE" &amp; ROW()), AP1161:AP1201, "📦", AS1161:AS1201, "")
    ) / 2
)</f>
        <v>0</v>
      </c>
      <c r="AM1201" s="48"/>
      <c r="AN1201" s="156"/>
      <c r="AO1201" s="156"/>
      <c r="AP1201" s="156"/>
      <c r="AQ1201" s="156"/>
      <c r="AR1201" s="156"/>
      <c r="AS1201" s="156"/>
      <c r="AT1201" s="156"/>
      <c r="AU1201" s="156"/>
      <c r="AV1201" s="156"/>
      <c r="AW1201" s="156"/>
      <c r="AX1201" s="156"/>
      <c r="AY1201" s="156"/>
      <c r="AZ1201" s="48"/>
      <c r="BA1201" s="48"/>
      <c r="BB1201" s="48"/>
      <c r="BC1201" s="48"/>
      <c r="BD1201" s="48"/>
      <c r="BE1201" s="48"/>
      <c r="BF1201" s="48"/>
      <c r="BG1201" s="48"/>
      <c r="BH1201" s="48"/>
      <c r="BI1201" s="48"/>
      <c r="BJ1201" s="48"/>
      <c r="BK1201" s="48"/>
      <c r="BL1201" s="48"/>
      <c r="BM1201" s="48"/>
      <c r="BN1201" s="48"/>
    </row>
    <row r="1202" spans="1:66" ht="11.25" customHeight="1">
      <c r="A1202" s="220"/>
      <c r="B1202" s="38"/>
      <c r="C1202" s="205"/>
      <c r="D1202" s="208"/>
      <c r="E1202" s="57" t="s">
        <v>42</v>
      </c>
      <c r="F1202" s="58" t="str">
        <f>IF(D1201&lt;&gt;"", VLOOKUP(D1201,'Base de Datos'!$A$2:$D1268,3,FALSE()),"")</f>
        <v/>
      </c>
      <c r="G1202" s="205"/>
      <c r="H1202" s="208"/>
      <c r="I1202" s="57" t="s">
        <v>42</v>
      </c>
      <c r="J1202" s="58" t="str">
        <f>IF(H1201&lt;&gt;"", VLOOKUP(H1201,'Base de Datos'!$A$2:$D1268,3,FALSE()),"")</f>
        <v/>
      </c>
      <c r="K1202" s="205"/>
      <c r="L1202" s="208"/>
      <c r="M1202" s="57" t="s">
        <v>42</v>
      </c>
      <c r="N1202" s="58" t="str">
        <f>IF(L1201&lt;&gt;"", VLOOKUP(L1201,'Base de Datos'!$A$2:$D1268,3,FALSE()),"")</f>
        <v/>
      </c>
      <c r="O1202" s="43"/>
      <c r="P1202" s="163"/>
      <c r="Q1202" s="3"/>
      <c r="R1202" s="15"/>
      <c r="S1202" s="229"/>
      <c r="T1202" s="230"/>
      <c r="U1202" s="59"/>
      <c r="V1202" s="47"/>
      <c r="W1202" s="229"/>
      <c r="X1202" s="230"/>
      <c r="Y1202" s="59"/>
      <c r="Z1202" s="47"/>
      <c r="AA1202" s="229"/>
      <c r="AB1202" s="230"/>
      <c r="AC1202" s="59"/>
      <c r="AD1202" s="48"/>
      <c r="AE1202" s="240" t="s">
        <v>51</v>
      </c>
      <c r="AF1202" s="230"/>
      <c r="AG1202" s="161">
        <f t="array" aca="1" ref="AG1202" ca="1">COUNTIFS(AP1161:AP1201, "💲", AY1161:AY1201, INDIRECT("AE" &amp; ROW())) + COUNTIFS(AP1161:AP1201, "📦", AY1161:AY1201, INDIRECT("AE" &amp; ROW())) + COUNTIFS(AP1161:AP1201, "✅", AY1161:AY1201, INDIRECT("AE" &amp; ROW()))</f>
        <v>0</v>
      </c>
      <c r="AH1202" s="162">
        <f t="array" aca="1" ref="AH1202" ca="1">COUNTIFS(AP1161:AP1201, "💲", AY1161:AY1201, INDIRECT("AE" &amp; ROW())) + COUNTIFS(AP1161:AP1201, "📦", AY1161:AY1201, INDIRECT("AE" &amp; ROW()))</f>
        <v>0</v>
      </c>
      <c r="AI1202" s="139">
        <f t="array" aca="1" ref="AI1202" ca="1">SUMIFS(AR1161:AR1201, AY1161:AY1201, INDIRECT("AE" &amp; ROW()), AP1161:AP1201, "💲") + SUMIFS(AR1161:AR1201, AY1161:AY1201, INDIRECT("AE" &amp; ROW()), AP1161:AP1201, "📦")</f>
        <v>0</v>
      </c>
      <c r="AJ1202" s="139">
        <f t="array" aca="1" ref="AJ1202" ca="1">(
    SUMIFS(AR1161:AR1201, AY1161:AY1201, INDIRECT("AE" &amp; ROW()), AP1161:AP1201, "💲") +
    SUMIFS(AR1161:AR1201, AY1161:AY1201, INDIRECT("AE" &amp; ROW()), AP1161:AP1201, "📦")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
        SUMIFS(AR1161:AR1201, AY1161:AY1201, INDIRECT("AE" &amp; ROW()), AP1161:AP1201, "💲", AS1161:AS1201, "Familiar") +
        SUMIFS(AR1161:AR1201, AY1161:AY1201, INDIRECT("AE" &amp; ROW()), AP1161:AP1201, "📦", AS1161:AS1201, "Familiar")
    ) / 2
)  -
(
    (
        SUMIFS(AR1161:AR1201, AY1161:AY1201, INDIRECT("AE" &amp; ROW()), AP1161:AP1201, "💲", AS1161:AS1201, "Exonerado ADH") +
        SUMIFS(AR1161:AR1201, AY1161:AY1201, INDIRECT("AE" &amp; ROW()), AP1161:AP1201, "📦", AS1161:AS1201, "Exonerado ADH")
    ) / 2
)  -
(
    (
        SUMIFS(AR1161:AR1201, AY1161:AY1201, INDIRECT("AE" &amp; ROW()), AP1161:AP1201, "💲", AS1161:AS1201, "Exonerado Doctor") +
        SUMIFS(AR1161:AR1201, AY1161:AY1201, INDIRECT("AE" &amp; ROW()), AP1161:AP1201, "📦", AS1161:AS1201, "Exonerado Doctor")
    ) / 2
)</f>
        <v>0</v>
      </c>
      <c r="AK1202" s="139">
        <f t="array" aca="1" ref="AK1202" ca="1">(
    SUMIFS(AR1161:AR1201, AY1161:AY1201, INDIRECT("AE" &amp; ROW()), AP1161:AP1201, "💲") +
    SUMIFS(AR1161:AR1201, AY1161:AY1201, INDIRECT("AE" &amp; ROW()), AP1161:AP1201, "📦")
) -
(
    SUMIFS(AR1161:AR1201, AY1161:AY1201, INDIRECT("AE" &amp; ROW()), AP1161:AP1201, "💲", AS1161:AS1201, "Familiar") +
    SUMIFS(AR1161:AR1201, AY1161:AY1201, INDIRECT("AE" &amp; ROW()), AP1161:AP1201, "📦", AS1161:AS1201, "Familiar")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SUMIFS(AR1161:AR1201, AY1161:AY1201, INDIRECT("AE" &amp; ROW()), AP1161:AP1201, "💲", AS1161:AS1201, "Exonerado ADH") +
    SUMIFS(AR1161:AR1201, AY1161:AY1201, INDIRECT("AE" &amp; ROW()), AP1161:AP1201, "📦", AS1161:AS1201, "Exonerado ADH")
) -
(
    (
        SUMIFS(AR1161:AR1201, AY1161:AY1201, INDIRECT("AE" &amp; ROW()), AP1161:AP1201, "💲", AS1161:AS1201, "Exonerado Doctor") +
        SUMIFS(AR1161:AR1201, AY1161:AY1201, INDIRECT("AE" &amp; ROW()), AP1161:AP1201, "📦", AS1161:AS1201, "Exonerado Doctor")
    ) / 2
) -
(
    (
        SUMIFS(AR1161:AR1201, AY1161:AY1201, INDIRECT("AE" &amp; ROW()), AP1161:AP1201, "💲", AS1161:AS1201, "") +
        SUMIFS(AR1161:AR1201, AY1161:AY1201, INDIRECT("AE" &amp; ROW()), AP1161:AP1201, "📦", AS1161:AS1201, "")
    ) / 2
)</f>
        <v>0</v>
      </c>
      <c r="AL1202" s="140">
        <f t="array" aca="1" ref="AL1202" ca="1">(
    SUMIFS(AR1161:AR1201, AY1161:AY1201, INDIRECT("AE" &amp; ROW()), AP1161:AP1201, "💲") +
    SUMIFS(AR1161:AR1201, AY1161:AY1201, INDIRECT("AE" &amp; ROW()), AP1161:AP1201, "📦")
) -
(
    (
        SUMIFS(AR1161:AR1201, AY1161:AY1201, INDIRECT("AE" &amp; ROW()), AP1161:AP1201, "💲", AS1161:AS1201, "Familiar") +
        SUMIFS(AR1161:AR1201, AY1161:AY1201, INDIRECT("AE" &amp; ROW()), AP1161:AP1201, "📦", AS1161:AS1201, "Familiar")
    ) / 2
) -
(
    (
        SUMIFS(AR1161:AR1201, AY1161:AY1201, INDIRECT("AE" &amp; ROW()), AP1161:AP1201, "💲", AS1161:AS1201, "Participante") +
        SUMIFS(AR1161:AR1201, AY1161:AY1201, INDIRECT("AE" &amp; ROW()), AP1161:AP1201, "📦", AS1161:AS1201, "Participante")
    ) / 2
) -
(
    (
        SUMIFS(AR1161:AR1201, AY1161:AY1201, INDIRECT("AE" &amp; ROW()), AP1161:AP1201, "💲", AS1161:AS1201, "Empleado") +
        SUMIFS(AR1161:AR1201, AY1161:AY1201, INDIRECT("AE" &amp; ROW()), AP1161:AP1201, "📦", AS1161:AS1201, "Empleado")
    ) / 2
) -
(
    (
        SUMIFS(AR1161:AR1201, AY1161:AY1201, INDIRECT("AE" &amp; ROW()), AP1161:AP1201, "💲", AS1161:AS1201, "Exonerado ADH") +
        SUMIFS(AR1161:AR1201, AY1161:AY1201, INDIRECT("AE" &amp; ROW()), AP1161:AP1201, "📦", AS1161:AS1201, "Exonerado ADH")
    ) / 2
) -
(
    SUMIFS(AR1161:AR1201, AY1161:AY1201, INDIRECT("AE" &amp; ROW()), AP1161:AP1201, "💲", AS1161:AS1201, "Exonerado Doctor") +
    SUMIFS(AR1161:AR1201, AY1161:AY1201, INDIRECT("AE" &amp; ROW()), AP1161:AP1201, "📦", AS1161:AS1201, "Exonerado Doctor")
) -
(
    (
        SUMIFS(AR1161:AR1201, AY1161:AY1201, INDIRECT("AE" &amp; ROW()), AP1161:AP1201, "💲", AS1161:AS1201, "") +
        SUMIFS(AR1161:AR1201, AY1161:AY1201, INDIRECT("AE" &amp; ROW()), AP1161:AP1201, "📦", AS1161:AS1201, "")
    ) / 2
)</f>
        <v>0</v>
      </c>
      <c r="AM1202" s="48"/>
      <c r="AN1202" s="48"/>
      <c r="AO1202" s="48"/>
      <c r="AP1202" s="48"/>
      <c r="AQ1202" s="48"/>
      <c r="AR1202" s="48"/>
      <c r="AS1202" s="48"/>
      <c r="AT1202" s="48"/>
      <c r="AU1202" s="48"/>
      <c r="AV1202" s="48"/>
      <c r="AW1202" s="48"/>
      <c r="AX1202" s="48"/>
      <c r="AY1202" s="48"/>
      <c r="AZ1202" s="48"/>
      <c r="BA1202" s="48"/>
      <c r="BB1202" s="48"/>
      <c r="BC1202" s="48"/>
      <c r="BD1202" s="48"/>
      <c r="BE1202" s="48"/>
      <c r="BF1202" s="48"/>
      <c r="BG1202" s="48"/>
      <c r="BH1202" s="48"/>
      <c r="BI1202" s="48"/>
      <c r="BJ1202" s="48"/>
      <c r="BK1202" s="48"/>
      <c r="BL1202" s="48"/>
      <c r="BM1202" s="48"/>
      <c r="BN1202" s="48"/>
    </row>
    <row r="1203" spans="1:66" ht="11.25" customHeight="1">
      <c r="A1203" s="220"/>
      <c r="B1203" s="38"/>
      <c r="C1203" s="205"/>
      <c r="D1203" s="208"/>
      <c r="E1203" s="57" t="s">
        <v>44</v>
      </c>
      <c r="F1203" s="58" t="str">
        <f>IF(D1201&lt;&gt;"", VLOOKUP(D1201,'Base de Datos'!$A$2:$D1268,4,FALSE()),"")</f>
        <v/>
      </c>
      <c r="G1203" s="205"/>
      <c r="H1203" s="208"/>
      <c r="I1203" s="57" t="s">
        <v>44</v>
      </c>
      <c r="J1203" s="58" t="str">
        <f>IF(H1201&lt;&gt;"", VLOOKUP(H1201,'Base de Datos'!$A$2:$D1268,4,FALSE()),"")</f>
        <v/>
      </c>
      <c r="K1203" s="205"/>
      <c r="L1203" s="208"/>
      <c r="M1203" s="57" t="s">
        <v>44</v>
      </c>
      <c r="N1203" s="58" t="str">
        <f>IF(L1201&lt;&gt;"", VLOOKUP(L1201,'Base de Datos'!$A$2:$D1268,4,FALSE()),"")</f>
        <v/>
      </c>
      <c r="O1203" s="43"/>
      <c r="P1203" s="163"/>
      <c r="Q1203" s="3"/>
      <c r="R1203" s="15"/>
      <c r="S1203" s="229"/>
      <c r="T1203" s="230"/>
      <c r="U1203" s="59"/>
      <c r="V1203" s="47"/>
      <c r="W1203" s="229"/>
      <c r="X1203" s="230"/>
      <c r="Y1203" s="59"/>
      <c r="Z1203" s="47"/>
      <c r="AA1203" s="229"/>
      <c r="AB1203" s="230"/>
      <c r="AC1203" s="59"/>
      <c r="AD1203" s="48"/>
      <c r="AE1203" s="240" t="s">
        <v>55</v>
      </c>
      <c r="AF1203" s="230"/>
      <c r="AG1203" s="161">
        <f t="array" aca="1" ref="AG1203" ca="1">COUNTIFS(AP1161:AP1201, "💲", AY1161:AY1201, INDIRECT("AE" &amp; ROW())) + COUNTIFS(AP1161:AP1201, "📦", AY1161:AY1201, INDIRECT("AE" &amp; ROW())) + COUNTIFS(AP1161:AP1201, "✅", AY1161:AY1201, INDIRECT("AE" &amp; ROW()))</f>
        <v>0</v>
      </c>
      <c r="AH1203" s="162">
        <f t="array" aca="1" ref="AH1203" ca="1">COUNTIFS(AP1161:AP1201, "💲", AY1161:AY1201, INDIRECT("AE" &amp; ROW())) + COUNTIFS(AP1161:AP1201, "📦", AY1161:AY1201, INDIRECT("AE" &amp; ROW()))</f>
        <v>0</v>
      </c>
      <c r="AI1203" s="139">
        <f t="array" aca="1" ref="AI1203" ca="1">SUMIFS(AR1161:AR1201, AY1161:AY1201, INDIRECT("AE" &amp; ROW()), AP1161:AP1201, "💲") + SUMIFS(AR1161:AR1201, AY1161:AY1201, INDIRECT("AE" &amp; ROW()), AP1161:AP1201, "📦")</f>
        <v>0</v>
      </c>
      <c r="AJ1203" s="139">
        <f t="array" aca="1" ref="AJ1203" ca="1">(
    SUMIFS(AR1161:AR1201, AY1161:AY1201, INDIRECT("AE" &amp; ROW()), AP1161:AP1201, "💲") +
    SUMIFS(AR1161:AR1201, AY1161:AY1201, INDIRECT("AE" &amp; ROW()), AP1161:AP1201, "📦")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
        SUMIFS(AR1161:AR1201, AY1161:AY1201, INDIRECT("AE" &amp; ROW()), AP1161:AP1201, "💲", AS1161:AS1201, "Familiar") +
        SUMIFS(AR1161:AR1201, AY1161:AY1201, INDIRECT("AE" &amp; ROW()), AP1161:AP1201, "📦", AS1161:AS1201, "Familiar")
    ) / 2
)  -
(
    (
        SUMIFS(AR1161:AR1201, AY1161:AY1201, INDIRECT("AE" &amp; ROW()), AP1161:AP1201, "💲", AS1161:AS1201, "Exonerado ADH") +
        SUMIFS(AR1161:AR1201, AY1161:AY1201, INDIRECT("AE" &amp; ROW()), AP1161:AP1201, "📦", AS1161:AS1201, "Exonerado ADH")
    ) / 2
)  -
(
    (
        SUMIFS(AR1161:AR1201, AY1161:AY1201, INDIRECT("AE" &amp; ROW()), AP1161:AP1201, "💲", AS1161:AS1201, "Exonerado Doctor") +
        SUMIFS(AR1161:AR1201, AY1161:AY1201, INDIRECT("AE" &amp; ROW()), AP1161:AP1201, "📦", AS1161:AS1201, "Exonerado Doctor")
    ) / 2
)</f>
        <v>0</v>
      </c>
      <c r="AK1203" s="139">
        <f t="array" aca="1" ref="AK1203" ca="1">(
    SUMIFS(AR1161:AR1201, AY1161:AY1201, INDIRECT("AE" &amp; ROW()), AP1161:AP1201, "💲") +
    SUMIFS(AR1161:AR1201, AY1161:AY1201, INDIRECT("AE" &amp; ROW()), AP1161:AP1201, "📦")
) -
(
    SUMIFS(AR1161:AR1201, AY1161:AY1201, INDIRECT("AE" &amp; ROW()), AP1161:AP1201, "💲", AS1161:AS1201, "Familiar") +
    SUMIFS(AR1161:AR1201, AY1161:AY1201, INDIRECT("AE" &amp; ROW()), AP1161:AP1201, "📦", AS1161:AS1201, "Familiar")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SUMIFS(AR1161:AR1201, AY1161:AY1201, INDIRECT("AE" &amp; ROW()), AP1161:AP1201, "💲", AS1161:AS1201, "Exonerado ADH") +
    SUMIFS(AR1161:AR1201, AY1161:AY1201, INDIRECT("AE" &amp; ROW()), AP1161:AP1201, "📦", AS1161:AS1201, "Exonerado ADH")
) -
(
    (
        SUMIFS(AR1161:AR1201, AY1161:AY1201, INDIRECT("AE" &amp; ROW()), AP1161:AP1201, "💲", AS1161:AS1201, "Exonerado Doctor") +
        SUMIFS(AR1161:AR1201, AY1161:AY1201, INDIRECT("AE" &amp; ROW()), AP1161:AP1201, "📦", AS1161:AS1201, "Exonerado Doctor")
    ) / 2
) -
(
    (
        SUMIFS(AR1161:AR1201, AY1161:AY1201, INDIRECT("AE" &amp; ROW()), AP1161:AP1201, "💲", AS1161:AS1201, "") +
        SUMIFS(AR1161:AR1201, AY1161:AY1201, INDIRECT("AE" &amp; ROW()), AP1161:AP1201, "📦", AS1161:AS1201, "")
    ) / 2
)</f>
        <v>0</v>
      </c>
      <c r="AL1203" s="140">
        <f t="array" aca="1" ref="AL1203" ca="1">(
    SUMIFS(AR1161:AR1201, AY1161:AY1201, INDIRECT("AE" &amp; ROW()), AP1161:AP1201, "💲") +
    SUMIFS(AR1161:AR1201, AY1161:AY1201, INDIRECT("AE" &amp; ROW()), AP1161:AP1201, "📦")
) -
(
    (
        SUMIFS(AR1161:AR1201, AY1161:AY1201, INDIRECT("AE" &amp; ROW()), AP1161:AP1201, "💲", AS1161:AS1201, "Familiar") +
        SUMIFS(AR1161:AR1201, AY1161:AY1201, INDIRECT("AE" &amp; ROW()), AP1161:AP1201, "📦", AS1161:AS1201, "Familiar")
    ) / 2
) -
(
    (
        SUMIFS(AR1161:AR1201, AY1161:AY1201, INDIRECT("AE" &amp; ROW()), AP1161:AP1201, "💲", AS1161:AS1201, "Participante") +
        SUMIFS(AR1161:AR1201, AY1161:AY1201, INDIRECT("AE" &amp; ROW()), AP1161:AP1201, "📦", AS1161:AS1201, "Participante")
    ) / 2
) -
(
    (
        SUMIFS(AR1161:AR1201, AY1161:AY1201, INDIRECT("AE" &amp; ROW()), AP1161:AP1201, "💲", AS1161:AS1201, "Empleado") +
        SUMIFS(AR1161:AR1201, AY1161:AY1201, INDIRECT("AE" &amp; ROW()), AP1161:AP1201, "📦", AS1161:AS1201, "Empleado")
    ) / 2
) -
(
    (
        SUMIFS(AR1161:AR1201, AY1161:AY1201, INDIRECT("AE" &amp; ROW()), AP1161:AP1201, "💲", AS1161:AS1201, "Exonerado ADH") +
        SUMIFS(AR1161:AR1201, AY1161:AY1201, INDIRECT("AE" &amp; ROW()), AP1161:AP1201, "📦", AS1161:AS1201, "Exonerado ADH")
    ) / 2
) -
(
    SUMIFS(AR1161:AR1201, AY1161:AY1201, INDIRECT("AE" &amp; ROW()), AP1161:AP1201, "💲", AS1161:AS1201, "Exonerado Doctor") +
    SUMIFS(AR1161:AR1201, AY1161:AY1201, INDIRECT("AE" &amp; ROW()), AP1161:AP1201, "📦", AS1161:AS1201, "Exonerado Doctor")
) -
(
    (
        SUMIFS(AR1161:AR1201, AY1161:AY1201, INDIRECT("AE" &amp; ROW()), AP1161:AP1201, "💲", AS1161:AS1201, "") +
        SUMIFS(AR1161:AR1201, AY1161:AY1201, INDIRECT("AE" &amp; ROW()), AP1161:AP1201, "📦", AS1161:AS1201, "")
    ) / 2
)</f>
        <v>0</v>
      </c>
      <c r="AM1203" s="48"/>
      <c r="AN1203" s="48"/>
      <c r="AO1203" s="48"/>
      <c r="AP1203" s="48"/>
      <c r="AQ1203" s="48"/>
      <c r="AR1203" s="48"/>
      <c r="AS1203" s="48"/>
      <c r="AT1203" s="48"/>
      <c r="AU1203" s="48"/>
      <c r="AV1203" s="48"/>
      <c r="AW1203" s="48"/>
      <c r="AX1203" s="48"/>
      <c r="AY1203" s="48"/>
      <c r="AZ1203" s="48"/>
      <c r="BA1203" s="48"/>
      <c r="BB1203" s="48"/>
      <c r="BC1203" s="48"/>
      <c r="BD1203" s="48"/>
      <c r="BE1203" s="48"/>
      <c r="BF1203" s="48"/>
      <c r="BG1203" s="48"/>
      <c r="BH1203" s="48"/>
      <c r="BI1203" s="48"/>
      <c r="BJ1203" s="48"/>
      <c r="BK1203" s="48"/>
      <c r="BL1203" s="48"/>
      <c r="BM1203" s="48"/>
      <c r="BN1203" s="48"/>
    </row>
    <row r="1204" spans="1:66" ht="11.25" customHeight="1">
      <c r="A1204" s="221"/>
      <c r="B1204" s="38"/>
      <c r="C1204" s="206"/>
      <c r="D1204" s="209"/>
      <c r="E1204" s="85" t="s">
        <v>46</v>
      </c>
      <c r="F1204" s="86"/>
      <c r="G1204" s="206"/>
      <c r="H1204" s="209"/>
      <c r="I1204" s="85" t="s">
        <v>46</v>
      </c>
      <c r="J1204" s="108"/>
      <c r="K1204" s="206"/>
      <c r="L1204" s="209"/>
      <c r="M1204" s="85" t="s">
        <v>46</v>
      </c>
      <c r="N1204" s="108"/>
      <c r="O1204" s="43"/>
      <c r="P1204" s="163"/>
      <c r="Q1204" s="3"/>
      <c r="R1204" s="15"/>
      <c r="S1204" s="227" t="str">
        <f>IF(OR(S1201="Empleado",S1201="Familiar"),"Nombre del Empleado","N° Factura")</f>
        <v>N° Factura</v>
      </c>
      <c r="T1204" s="228"/>
      <c r="U1204" s="89"/>
      <c r="V1204" s="47"/>
      <c r="W1204" s="227" t="str">
        <f>IF(OR(W1201="Empleado",W1201="Familiar"),"Nombre del Empleado","N° Factura")</f>
        <v>N° Factura</v>
      </c>
      <c r="X1204" s="228"/>
      <c r="Y1204" s="89"/>
      <c r="Z1204" s="47"/>
      <c r="AA1204" s="227" t="str">
        <f>IF(OR(AA1201="Empleado",AA1201="Familiar"),"Nombre del Empleado","N° Factura")</f>
        <v>N° Factura</v>
      </c>
      <c r="AB1204" s="228"/>
      <c r="AC1204" s="89"/>
      <c r="AD1204" s="48"/>
      <c r="AE1204" s="240" t="s">
        <v>57</v>
      </c>
      <c r="AF1204" s="230"/>
      <c r="AG1204" s="161">
        <f t="array" aca="1" ref="AG1204" ca="1">COUNTIFS(AP1161:AP1201, "💲", AY1161:AY1201, INDIRECT("AE" &amp; ROW())) + COUNTIFS(AP1161:AP1201, "📦", AY1161:AY1201, INDIRECT("AE" &amp; ROW())) + COUNTIFS(AP1161:AP1201, "✅", AY1161:AY1201, INDIRECT("AE" &amp; ROW()))</f>
        <v>0</v>
      </c>
      <c r="AH1204" s="162">
        <f t="array" aca="1" ref="AH1204" ca="1">COUNTIFS(AP1161:AP1201, "💲", AY1161:AY1201, INDIRECT("AE" &amp; ROW())) + COUNTIFS(AP1161:AP1201, "📦", AY1161:AY1201, INDIRECT("AE" &amp; ROW()))</f>
        <v>0</v>
      </c>
      <c r="AI1204" s="139">
        <f t="array" aca="1" ref="AI1204" ca="1">SUMIFS(AR1161:AR1201, AY1161:AY1201, INDIRECT("AE" &amp; ROW()), AP1161:AP1201, "💲") + SUMIFS(AR1161:AR1201, AY1161:AY1201, INDIRECT("AE" &amp; ROW()), AP1161:AP1201, "📦")</f>
        <v>0</v>
      </c>
      <c r="AJ1204" s="139">
        <f t="array" aca="1" ref="AJ1204" ca="1">(
    SUMIFS(AR1161:AR1201, AY1161:AY1201, INDIRECT("AE" &amp; ROW()), AP1161:AP1201, "💲") +
    SUMIFS(AR1161:AR1201, AY1161:AY1201, INDIRECT("AE" &amp; ROW()), AP1161:AP1201, "📦")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
        SUMIFS(AR1161:AR1201, AY1161:AY1201, INDIRECT("AE" &amp; ROW()), AP1161:AP1201, "💲", AS1161:AS1201, "Familiar") +
        SUMIFS(AR1161:AR1201, AY1161:AY1201, INDIRECT("AE" &amp; ROW()), AP1161:AP1201, "📦", AS1161:AS1201, "Familiar")
    ) / 2
)  -
(
    (
        SUMIFS(AR1161:AR1201, AY1161:AY1201, INDIRECT("AE" &amp; ROW()), AP1161:AP1201, "💲", AS1161:AS1201, "Exonerado ADH") +
        SUMIFS(AR1161:AR1201, AY1161:AY1201, INDIRECT("AE" &amp; ROW()), AP1161:AP1201, "📦", AS1161:AS1201, "Exonerado ADH")
    ) / 2
)  -
(
    (
        SUMIFS(AR1161:AR1201, AY1161:AY1201, INDIRECT("AE" &amp; ROW()), AP1161:AP1201, "💲", AS1161:AS1201, "Exonerado Doctor") +
        SUMIFS(AR1161:AR1201, AY1161:AY1201, INDIRECT("AE" &amp; ROW()), AP1161:AP1201, "📦", AS1161:AS1201, "Exonerado Doctor")
    ) / 2
)</f>
        <v>0</v>
      </c>
      <c r="AK1204" s="139">
        <f t="array" aca="1" ref="AK1204" ca="1">(
    SUMIFS(AR1161:AR1201, AY1161:AY1201, INDIRECT("AE" &amp; ROW()), AP1161:AP1201, "💲") +
    SUMIFS(AR1161:AR1201, AY1161:AY1201, INDIRECT("AE" &amp; ROW()), AP1161:AP1201, "📦")
) -
(
    SUMIFS(AR1161:AR1201, AY1161:AY1201, INDIRECT("AE" &amp; ROW()), AP1161:AP1201, "💲", AS1161:AS1201, "Familiar") +
    SUMIFS(AR1161:AR1201, AY1161:AY1201, INDIRECT("AE" &amp; ROW()), AP1161:AP1201, "📦", AS1161:AS1201, "Familiar")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SUMIFS(AR1161:AR1201, AY1161:AY1201, INDIRECT("AE" &amp; ROW()), AP1161:AP1201, "💲", AS1161:AS1201, "Exonerado ADH") +
    SUMIFS(AR1161:AR1201, AY1161:AY1201, INDIRECT("AE" &amp; ROW()), AP1161:AP1201, "📦", AS1161:AS1201, "Exonerado ADH")
) -
(
    (
        SUMIFS(AR1161:AR1201, AY1161:AY1201, INDIRECT("AE" &amp; ROW()), AP1161:AP1201, "💲", AS1161:AS1201, "Exonerado Doctor") +
        SUMIFS(AR1161:AR1201, AY1161:AY1201, INDIRECT("AE" &amp; ROW()), AP1161:AP1201, "📦", AS1161:AS1201, "Exonerado Doctor")
    ) / 2
) -
(
    (
        SUMIFS(AR1161:AR1201, AY1161:AY1201, INDIRECT("AE" &amp; ROW()), AP1161:AP1201, "💲", AS1161:AS1201, "") +
        SUMIFS(AR1161:AR1201, AY1161:AY1201, INDIRECT("AE" &amp; ROW()), AP1161:AP1201, "📦", AS1161:AS1201, "")
    ) / 2
)</f>
        <v>0</v>
      </c>
      <c r="AL1204" s="140">
        <f t="array" aca="1" ref="AL1204" ca="1">(
    SUMIFS(AR1161:AR1201, AY1161:AY1201, INDIRECT("AE" &amp; ROW()), AP1161:AP1201, "💲") +
    SUMIFS(AR1161:AR1201, AY1161:AY1201, INDIRECT("AE" &amp; ROW()), AP1161:AP1201, "📦")
) -
(
    (
        SUMIFS(AR1161:AR1201, AY1161:AY1201, INDIRECT("AE" &amp; ROW()), AP1161:AP1201, "💲", AS1161:AS1201, "Familiar") +
        SUMIFS(AR1161:AR1201, AY1161:AY1201, INDIRECT("AE" &amp; ROW()), AP1161:AP1201, "📦", AS1161:AS1201, "Familiar")
    ) / 2
) -
(
    (
        SUMIFS(AR1161:AR1201, AY1161:AY1201, INDIRECT("AE" &amp; ROW()), AP1161:AP1201, "💲", AS1161:AS1201, "Participante") +
        SUMIFS(AR1161:AR1201, AY1161:AY1201, INDIRECT("AE" &amp; ROW()), AP1161:AP1201, "📦", AS1161:AS1201, "Participante")
    ) / 2
) -
(
    (
        SUMIFS(AR1161:AR1201, AY1161:AY1201, INDIRECT("AE" &amp; ROW()), AP1161:AP1201, "💲", AS1161:AS1201, "Empleado") +
        SUMIFS(AR1161:AR1201, AY1161:AY1201, INDIRECT("AE" &amp; ROW()), AP1161:AP1201, "📦", AS1161:AS1201, "Empleado")
    ) / 2
) -
(
    (
        SUMIFS(AR1161:AR1201, AY1161:AY1201, INDIRECT("AE" &amp; ROW()), AP1161:AP1201, "💲", AS1161:AS1201, "Exonerado ADH") +
        SUMIFS(AR1161:AR1201, AY1161:AY1201, INDIRECT("AE" &amp; ROW()), AP1161:AP1201, "📦", AS1161:AS1201, "Exonerado ADH")
    ) / 2
) -
(
    SUMIFS(AR1161:AR1201, AY1161:AY1201, INDIRECT("AE" &amp; ROW()), AP1161:AP1201, "💲", AS1161:AS1201, "Exonerado Doctor") +
    SUMIFS(AR1161:AR1201, AY1161:AY1201, INDIRECT("AE" &amp; ROW()), AP1161:AP1201, "📦", AS1161:AS1201, "Exonerado Doctor")
) -
(
    (
        SUMIFS(AR1161:AR1201, AY1161:AY1201, INDIRECT("AE" &amp; ROW()), AP1161:AP1201, "💲", AS1161:AS1201, "") +
        SUMIFS(AR1161:AR1201, AY1161:AY1201, INDIRECT("AE" &amp; ROW()), AP1161:AP1201, "📦", AS1161:AS1201, "")
    ) / 2
)</f>
        <v>0</v>
      </c>
      <c r="AM1204" s="48"/>
      <c r="AN1204" s="48"/>
      <c r="AO1204" s="48"/>
      <c r="AP1204" s="48"/>
      <c r="AQ1204" s="48"/>
      <c r="AR1204" s="48"/>
      <c r="AS1204" s="48"/>
      <c r="AT1204" s="48"/>
      <c r="AU1204" s="48"/>
      <c r="AV1204" s="48"/>
      <c r="AW1204" s="48"/>
      <c r="AX1204" s="48"/>
      <c r="AY1204" s="48"/>
      <c r="AZ1204" s="48"/>
      <c r="BA1204" s="48"/>
      <c r="BB1204" s="48"/>
      <c r="BC1204" s="48"/>
      <c r="BD1204" s="48"/>
      <c r="BE1204" s="48"/>
      <c r="BF1204" s="48"/>
      <c r="BG1204" s="48"/>
      <c r="BH1204" s="48"/>
      <c r="BI1204" s="48"/>
      <c r="BJ1204" s="48"/>
      <c r="BK1204" s="48"/>
      <c r="BL1204" s="48"/>
      <c r="BM1204" s="48"/>
      <c r="BN1204" s="48"/>
    </row>
    <row r="1205" spans="1:66" ht="11.25" customHeight="1">
      <c r="A1205" s="222">
        <f>A1201+$Q$13/1440</f>
        <v>0.79166666666666641</v>
      </c>
      <c r="B1205" s="164"/>
      <c r="C1205" s="204"/>
      <c r="D1205" s="207"/>
      <c r="E1205" s="177" t="s">
        <v>36</v>
      </c>
      <c r="F1205" s="42" t="str">
        <f>IF(D1205&lt;&gt;"", VLOOKUP(D1205,'Base de Datos'!$A$2:$D1268,2,FALSE()),"")</f>
        <v/>
      </c>
      <c r="G1205" s="204"/>
      <c r="H1205" s="216"/>
      <c r="I1205" s="177" t="s">
        <v>36</v>
      </c>
      <c r="J1205" s="42" t="str">
        <f>IF(H1205&lt;&gt;"", VLOOKUP(H1205,'Base de Datos'!$A$2:$D1268,2,FALSE()),"")</f>
        <v/>
      </c>
      <c r="K1205" s="204"/>
      <c r="L1205" s="216"/>
      <c r="M1205" s="177" t="s">
        <v>36</v>
      </c>
      <c r="N1205" s="42" t="str">
        <f>IF(L1205&lt;&gt;"", VLOOKUP(L1205,'Base de Datos'!$A$2:$D1268,2,FALSE()),"")</f>
        <v/>
      </c>
      <c r="O1205" s="165"/>
      <c r="P1205" s="165"/>
      <c r="Q1205" s="165"/>
      <c r="R1205" s="166"/>
      <c r="S1205" s="167"/>
      <c r="T1205" s="45" t="s">
        <v>37</v>
      </c>
      <c r="U1205" s="168"/>
      <c r="V1205" s="169"/>
      <c r="W1205" s="167"/>
      <c r="X1205" s="45" t="s">
        <v>37</v>
      </c>
      <c r="Y1205" s="168"/>
      <c r="Z1205" s="169"/>
      <c r="AA1205" s="167"/>
      <c r="AB1205" s="45" t="s">
        <v>37</v>
      </c>
      <c r="AC1205" s="168"/>
      <c r="AD1205" s="56"/>
      <c r="AE1205" s="240" t="s">
        <v>59</v>
      </c>
      <c r="AF1205" s="230"/>
      <c r="AG1205" s="161">
        <f t="array" aca="1" ref="AG1205" ca="1">COUNTIFS(AP1161:AP1201, "💲", AY1161:AY1201, INDIRECT("AE" &amp; ROW())) + COUNTIFS(AP1161:AP1201, "📦", AY1161:AY1201, INDIRECT("AE" &amp; ROW())) + COUNTIFS(AP1161:AP1201, "✅", AY1161:AY1201, INDIRECT("AE" &amp; ROW()))</f>
        <v>0</v>
      </c>
      <c r="AH1205" s="162">
        <f t="array" aca="1" ref="AH1205" ca="1">COUNTIFS(AP1161:AP1201, "💲", AY1161:AY1201, INDIRECT("AE" &amp; ROW())) + COUNTIFS(AP1161:AP1201, "📦", AY1161:AY1201, INDIRECT("AE" &amp; ROW()))</f>
        <v>0</v>
      </c>
      <c r="AI1205" s="139">
        <f t="array" aca="1" ref="AI1205" ca="1">SUMIFS(AR1161:AR1201, AY1161:AY1201, INDIRECT("AE" &amp; ROW()), AP1161:AP1201, "💲") + SUMIFS(AR1161:AR1201, AY1161:AY1201, INDIRECT("AE" &amp; ROW()), AP1161:AP1201, "📦")</f>
        <v>0</v>
      </c>
      <c r="AJ1205" s="139">
        <f t="array" aca="1" ref="AJ1205" ca="1">(
    SUMIFS(AR1161:AR1201, AY1161:AY1201, INDIRECT("AE" &amp; ROW()), AP1161:AP1201, "💲") +
    SUMIFS(AR1161:AR1201, AY1161:AY1201, INDIRECT("AE" &amp; ROW()), AP1161:AP1201, "📦")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
        SUMIFS(AR1161:AR1201, AY1161:AY1201, INDIRECT("AE" &amp; ROW()), AP1161:AP1201, "💲", AS1161:AS1201, "Familiar") +
        SUMIFS(AR1161:AR1201, AY1161:AY1201, INDIRECT("AE" &amp; ROW()), AP1161:AP1201, "📦", AS1161:AS1201, "Familiar")
    ) / 2
)  -
(
    (
        SUMIFS(AR1161:AR1201, AY1161:AY1201, INDIRECT("AE" &amp; ROW()), AP1161:AP1201, "💲", AS1161:AS1201, "Exonerado ADH") +
        SUMIFS(AR1161:AR1201, AY1161:AY1201, INDIRECT("AE" &amp; ROW()), AP1161:AP1201, "📦", AS1161:AS1201, "Exonerado ADH")
    ) / 2
)  -
(
    (
        SUMIFS(AR1161:AR1201, AY1161:AY1201, INDIRECT("AE" &amp; ROW()), AP1161:AP1201, "💲", AS1161:AS1201, "Exonerado Doctor") +
        SUMIFS(AR1161:AR1201, AY1161:AY1201, INDIRECT("AE" &amp; ROW()), AP1161:AP1201, "📦", AS1161:AS1201, "Exonerado Doctor")
    ) / 2
)</f>
        <v>0</v>
      </c>
      <c r="AK1205" s="139">
        <f t="array" aca="1" ref="AK1205" ca="1">(
    SUMIFS(AR1161:AR1201, AY1161:AY1201, INDIRECT("AE" &amp; ROW()), AP1161:AP1201, "💲") +
    SUMIFS(AR1161:AR1201, AY1161:AY1201, INDIRECT("AE" &amp; ROW()), AP1161:AP1201, "📦")
) -
(
    SUMIFS(AR1161:AR1201, AY1161:AY1201, INDIRECT("AE" &amp; ROW()), AP1161:AP1201, "💲", AS1161:AS1201, "Familiar") +
    SUMIFS(AR1161:AR1201, AY1161:AY1201, INDIRECT("AE" &amp; ROW()), AP1161:AP1201, "📦", AS1161:AS1201, "Familiar")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SUMIFS(AR1161:AR1201, AY1161:AY1201, INDIRECT("AE" &amp; ROW()), AP1161:AP1201, "💲", AS1161:AS1201, "Exonerado ADH") +
    SUMIFS(AR1161:AR1201, AY1161:AY1201, INDIRECT("AE" &amp; ROW()), AP1161:AP1201, "📦", AS1161:AS1201, "Exonerado ADH")
) -
(
    (
        SUMIFS(AR1161:AR1201, AY1161:AY1201, INDIRECT("AE" &amp; ROW()), AP1161:AP1201, "💲", AS1161:AS1201, "Exonerado Doctor") +
        SUMIFS(AR1161:AR1201, AY1161:AY1201, INDIRECT("AE" &amp; ROW()), AP1161:AP1201, "📦", AS1161:AS1201, "Exonerado Doctor")
    ) / 2
) -
(
    (
        SUMIFS(AR1161:AR1201, AY1161:AY1201, INDIRECT("AE" &amp; ROW()), AP1161:AP1201, "💲", AS1161:AS1201, "") +
        SUMIFS(AR1161:AR1201, AY1161:AY1201, INDIRECT("AE" &amp; ROW()), AP1161:AP1201, "📦", AS1161:AS1201, "")
    ) / 2
)</f>
        <v>0</v>
      </c>
      <c r="AL1205" s="140">
        <f t="array" aca="1" ref="AL1205" ca="1">(
    SUMIFS(AR1161:AR1201, AY1161:AY1201, INDIRECT("AE" &amp; ROW()), AP1161:AP1201, "💲") +
    SUMIFS(AR1161:AR1201, AY1161:AY1201, INDIRECT("AE" &amp; ROW()), AP1161:AP1201, "📦")
) -
(
    (
        SUMIFS(AR1161:AR1201, AY1161:AY1201, INDIRECT("AE" &amp; ROW()), AP1161:AP1201, "💲", AS1161:AS1201, "Familiar") +
        SUMIFS(AR1161:AR1201, AY1161:AY1201, INDIRECT("AE" &amp; ROW()), AP1161:AP1201, "📦", AS1161:AS1201, "Familiar")
    ) / 2
) -
(
    (
        SUMIFS(AR1161:AR1201, AY1161:AY1201, INDIRECT("AE" &amp; ROW()), AP1161:AP1201, "💲", AS1161:AS1201, "Participante") +
        SUMIFS(AR1161:AR1201, AY1161:AY1201, INDIRECT("AE" &amp; ROW()), AP1161:AP1201, "📦", AS1161:AS1201, "Participante")
    ) / 2
) -
(
    (
        SUMIFS(AR1161:AR1201, AY1161:AY1201, INDIRECT("AE" &amp; ROW()), AP1161:AP1201, "💲", AS1161:AS1201, "Empleado") +
        SUMIFS(AR1161:AR1201, AY1161:AY1201, INDIRECT("AE" &amp; ROW()), AP1161:AP1201, "📦", AS1161:AS1201, "Empleado")
    ) / 2
) -
(
    (
        SUMIFS(AR1161:AR1201, AY1161:AY1201, INDIRECT("AE" &amp; ROW()), AP1161:AP1201, "💲", AS1161:AS1201, "Exonerado ADH") +
        SUMIFS(AR1161:AR1201, AY1161:AY1201, INDIRECT("AE" &amp; ROW()), AP1161:AP1201, "📦", AS1161:AS1201, "Exonerado ADH")
    ) / 2
) -
(
    SUMIFS(AR1161:AR1201, AY1161:AY1201, INDIRECT("AE" &amp; ROW()), AP1161:AP1201, "💲", AS1161:AS1201, "Exonerado Doctor") +
    SUMIFS(AR1161:AR1201, AY1161:AY1201, INDIRECT("AE" &amp; ROW()), AP1161:AP1201, "📦", AS1161:AS1201, "Exonerado Doctor")
) -
(
    (
        SUMIFS(AR1161:AR1201, AY1161:AY1201, INDIRECT("AE" &amp; ROW()), AP1161:AP1201, "💲", AS1161:AS1201, "") +
        SUMIFS(AR1161:AR1201, AY1161:AY1201, INDIRECT("AE" &amp; ROW()), AP1161:AP1201, "📦", AS1161:AS1201, "")
    ) / 2
)</f>
        <v>0</v>
      </c>
      <c r="AM1205" s="56"/>
      <c r="AN1205" s="56"/>
      <c r="AO1205" s="56"/>
      <c r="AP1205" s="56"/>
      <c r="AQ1205" s="56"/>
      <c r="AR1205" s="56"/>
      <c r="AS1205" s="56"/>
      <c r="AT1205" s="56"/>
      <c r="AU1205" s="56"/>
      <c r="AV1205" s="56"/>
      <c r="AW1205" s="56"/>
      <c r="AX1205" s="56"/>
      <c r="AY1205" s="56"/>
      <c r="AZ1205" s="56"/>
      <c r="BA1205" s="56"/>
      <c r="BB1205" s="56"/>
      <c r="BC1205" s="56"/>
      <c r="BD1205" s="56"/>
      <c r="BE1205" s="56"/>
      <c r="BF1205" s="56"/>
      <c r="BG1205" s="56"/>
      <c r="BH1205" s="56"/>
      <c r="BI1205" s="56"/>
      <c r="BJ1205" s="56"/>
      <c r="BK1205" s="56"/>
      <c r="BL1205" s="56"/>
      <c r="BM1205" s="56"/>
      <c r="BN1205" s="56"/>
    </row>
    <row r="1206" spans="1:66" ht="11.25" customHeight="1">
      <c r="A1206" s="220"/>
      <c r="B1206" s="164"/>
      <c r="C1206" s="205"/>
      <c r="D1206" s="208"/>
      <c r="E1206" s="178" t="s">
        <v>42</v>
      </c>
      <c r="F1206" s="58" t="str">
        <f>IF(D1205&lt;&gt;"", VLOOKUP(D1205,'Base de Datos'!$A$2:$D1268,3,FALSE()),"")</f>
        <v/>
      </c>
      <c r="G1206" s="205"/>
      <c r="H1206" s="208"/>
      <c r="I1206" s="178" t="s">
        <v>42</v>
      </c>
      <c r="J1206" s="58" t="str">
        <f>IF(H1205&lt;&gt;"", VLOOKUP(H1205,'Base de Datos'!$A$2:$D1268,3,FALSE()),"")</f>
        <v/>
      </c>
      <c r="K1206" s="205"/>
      <c r="L1206" s="208"/>
      <c r="M1206" s="178" t="s">
        <v>42</v>
      </c>
      <c r="N1206" s="58" t="str">
        <f>IF(L1205&lt;&gt;"", VLOOKUP(L1205,'Base de Datos'!$A$2:$D1268,3,FALSE()),"")</f>
        <v/>
      </c>
      <c r="O1206" s="165"/>
      <c r="P1206" s="165"/>
      <c r="Q1206" s="165"/>
      <c r="R1206" s="166"/>
      <c r="S1206" s="231"/>
      <c r="T1206" s="230"/>
      <c r="U1206" s="170"/>
      <c r="V1206" s="169"/>
      <c r="W1206" s="231"/>
      <c r="X1206" s="230"/>
      <c r="Y1206" s="170"/>
      <c r="Z1206" s="169"/>
      <c r="AA1206" s="231"/>
      <c r="AB1206" s="230"/>
      <c r="AC1206" s="170"/>
      <c r="AD1206" s="56"/>
      <c r="AE1206" s="240" t="s">
        <v>63</v>
      </c>
      <c r="AF1206" s="230"/>
      <c r="AG1206" s="161">
        <f t="array" aca="1" ref="AG1206" ca="1">COUNTIFS(AP1161:AP1201, "💲", AY1161:AY1201, INDIRECT("AE" &amp; ROW())) + COUNTIFS(AP1161:AP1201, "📦", AY1161:AY1201, INDIRECT("AE" &amp; ROW())) + COUNTIFS(AP1161:AP1201, "✅", AY1161:AY1201, INDIRECT("AE" &amp; ROW()))</f>
        <v>0</v>
      </c>
      <c r="AH1206" s="162">
        <f t="array" aca="1" ref="AH1206" ca="1">COUNTIFS(AP1161:AP1201, "💲", AY1161:AY1201, INDIRECT("AE" &amp; ROW())) + COUNTIFS(AP1161:AP1201, "📦", AY1161:AY1201, INDIRECT("AE" &amp; ROW()))</f>
        <v>0</v>
      </c>
      <c r="AI1206" s="139">
        <f t="array" aca="1" ref="AI1206" ca="1">SUMIFS(AR1161:AR1201, AY1161:AY1201, INDIRECT("AE" &amp; ROW()), AP1161:AP1201, "💲") + SUMIFS(AR1161:AR1201, AY1161:AY1201, INDIRECT("AE" &amp; ROW()), AP1161:AP1201, "📦")</f>
        <v>0</v>
      </c>
      <c r="AJ1206" s="139">
        <f t="array" aca="1" ref="AJ1206" ca="1">(
    SUMIFS(AR1161:AR1201, AY1161:AY1201, INDIRECT("AE" &amp; ROW()), AP1161:AP1201, "💲") +
    SUMIFS(AR1161:AR1201, AY1161:AY1201, INDIRECT("AE" &amp; ROW()), AP1161:AP1201, "📦")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
        SUMIFS(AR1161:AR1201, AY1161:AY1201, INDIRECT("AE" &amp; ROW()), AP1161:AP1201, "💲", AS1161:AS1201, "Familiar") +
        SUMIFS(AR1161:AR1201, AY1161:AY1201, INDIRECT("AE" &amp; ROW()), AP1161:AP1201, "📦", AS1161:AS1201, "Familiar")
    ) / 2
)  -
(
    (
        SUMIFS(AR1161:AR1201, AY1161:AY1201, INDIRECT("AE" &amp; ROW()), AP1161:AP1201, "💲", AS1161:AS1201, "Exonerado ADH") +
        SUMIFS(AR1161:AR1201, AY1161:AY1201, INDIRECT("AE" &amp; ROW()), AP1161:AP1201, "📦", AS1161:AS1201, "Exonerado ADH")
    ) / 2
)  -
(
    (
        SUMIFS(AR1161:AR1201, AY1161:AY1201, INDIRECT("AE" &amp; ROW()), AP1161:AP1201, "💲", AS1161:AS1201, "Exonerado Doctor") +
        SUMIFS(AR1161:AR1201, AY1161:AY1201, INDIRECT("AE" &amp; ROW()), AP1161:AP1201, "📦", AS1161:AS1201, "Exonerado Doctor")
    ) / 2
)</f>
        <v>0</v>
      </c>
      <c r="AK1206" s="139">
        <f t="array" aca="1" ref="AK1206" ca="1">(
    SUMIFS(AR1161:AR1201, AY1161:AY1201, INDIRECT("AE" &amp; ROW()), AP1161:AP1201, "💲") +
    SUMIFS(AR1161:AR1201, AY1161:AY1201, INDIRECT("AE" &amp; ROW()), AP1161:AP1201, "📦")
) -
(
    SUMIFS(AR1161:AR1201, AY1161:AY1201, INDIRECT("AE" &amp; ROW()), AP1161:AP1201, "💲", AS1161:AS1201, "Familiar") +
    SUMIFS(AR1161:AR1201, AY1161:AY1201, INDIRECT("AE" &amp; ROW()), AP1161:AP1201, "📦", AS1161:AS1201, "Familiar")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SUMIFS(AR1161:AR1201, AY1161:AY1201, INDIRECT("AE" &amp; ROW()), AP1161:AP1201, "💲", AS1161:AS1201, "Exonerado ADH") +
    SUMIFS(AR1161:AR1201, AY1161:AY1201, INDIRECT("AE" &amp; ROW()), AP1161:AP1201, "📦", AS1161:AS1201, "Exonerado ADH")
) -
(
    (
        SUMIFS(AR1161:AR1201, AY1161:AY1201, INDIRECT("AE" &amp; ROW()), AP1161:AP1201, "💲", AS1161:AS1201, "Exonerado Doctor") +
        SUMIFS(AR1161:AR1201, AY1161:AY1201, INDIRECT("AE" &amp; ROW()), AP1161:AP1201, "📦", AS1161:AS1201, "Exonerado Doctor")
    ) / 2
) -
(
    (
        SUMIFS(AR1161:AR1201, AY1161:AY1201, INDIRECT("AE" &amp; ROW()), AP1161:AP1201, "💲", AS1161:AS1201, "") +
        SUMIFS(AR1161:AR1201, AY1161:AY1201, INDIRECT("AE" &amp; ROW()), AP1161:AP1201, "📦", AS1161:AS1201, "")
    ) / 2
)</f>
        <v>0</v>
      </c>
      <c r="AL1206" s="140">
        <f t="array" aca="1" ref="AL1206" ca="1">(
    SUMIFS(AR1161:AR1201, AY1161:AY1201, INDIRECT("AE" &amp; ROW()), AP1161:AP1201, "💲") +
    SUMIFS(AR1161:AR1201, AY1161:AY1201, INDIRECT("AE" &amp; ROW()), AP1161:AP1201, "📦")
) -
(
    (
        SUMIFS(AR1161:AR1201, AY1161:AY1201, INDIRECT("AE" &amp; ROW()), AP1161:AP1201, "💲", AS1161:AS1201, "Familiar") +
        SUMIFS(AR1161:AR1201, AY1161:AY1201, INDIRECT("AE" &amp; ROW()), AP1161:AP1201, "📦", AS1161:AS1201, "Familiar")
    ) / 2
) -
(
    (
        SUMIFS(AR1161:AR1201, AY1161:AY1201, INDIRECT("AE" &amp; ROW()), AP1161:AP1201, "💲", AS1161:AS1201, "Participante") +
        SUMIFS(AR1161:AR1201, AY1161:AY1201, INDIRECT("AE" &amp; ROW()), AP1161:AP1201, "📦", AS1161:AS1201, "Participante")
    ) / 2
) -
(
    (
        SUMIFS(AR1161:AR1201, AY1161:AY1201, INDIRECT("AE" &amp; ROW()), AP1161:AP1201, "💲", AS1161:AS1201, "Empleado") +
        SUMIFS(AR1161:AR1201, AY1161:AY1201, INDIRECT("AE" &amp; ROW()), AP1161:AP1201, "📦", AS1161:AS1201, "Empleado")
    ) / 2
) -
(
    (
        SUMIFS(AR1161:AR1201, AY1161:AY1201, INDIRECT("AE" &amp; ROW()), AP1161:AP1201, "💲", AS1161:AS1201, "Exonerado ADH") +
        SUMIFS(AR1161:AR1201, AY1161:AY1201, INDIRECT("AE" &amp; ROW()), AP1161:AP1201, "📦", AS1161:AS1201, "Exonerado ADH")
    ) / 2
) -
(
    SUMIFS(AR1161:AR1201, AY1161:AY1201, INDIRECT("AE" &amp; ROW()), AP1161:AP1201, "💲", AS1161:AS1201, "Exonerado Doctor") +
    SUMIFS(AR1161:AR1201, AY1161:AY1201, INDIRECT("AE" &amp; ROW()), AP1161:AP1201, "📦", AS1161:AS1201, "Exonerado Doctor")
) -
(
    (
        SUMIFS(AR1161:AR1201, AY1161:AY1201, INDIRECT("AE" &amp; ROW()), AP1161:AP1201, "💲", AS1161:AS1201, "") +
        SUMIFS(AR1161:AR1201, AY1161:AY1201, INDIRECT("AE" &amp; ROW()), AP1161:AP1201, "📦", AS1161:AS1201, "")
    ) / 2
)</f>
        <v>0</v>
      </c>
      <c r="AM1206" s="56"/>
      <c r="AN1206" s="56"/>
      <c r="AO1206" s="56"/>
      <c r="AP1206" s="56"/>
      <c r="AQ1206" s="56"/>
      <c r="AR1206" s="56"/>
      <c r="AS1206" s="56"/>
      <c r="AT1206" s="56"/>
      <c r="AU1206" s="56"/>
      <c r="AV1206" s="56"/>
      <c r="AW1206" s="56"/>
      <c r="AX1206" s="56"/>
      <c r="AY1206" s="56"/>
      <c r="AZ1206" s="56"/>
      <c r="BA1206" s="56"/>
      <c r="BB1206" s="56"/>
      <c r="BC1206" s="56"/>
      <c r="BD1206" s="56"/>
      <c r="BE1206" s="56"/>
      <c r="BF1206" s="56"/>
      <c r="BG1206" s="56"/>
      <c r="BH1206" s="56"/>
      <c r="BI1206" s="56"/>
      <c r="BJ1206" s="56"/>
      <c r="BK1206" s="56"/>
      <c r="BL1206" s="56"/>
      <c r="BM1206" s="56"/>
      <c r="BN1206" s="56"/>
    </row>
    <row r="1207" spans="1:66" ht="11.25" customHeight="1">
      <c r="A1207" s="220"/>
      <c r="B1207" s="164"/>
      <c r="C1207" s="205"/>
      <c r="D1207" s="208"/>
      <c r="E1207" s="178" t="s">
        <v>44</v>
      </c>
      <c r="F1207" s="58" t="str">
        <f>IF(D1205&lt;&gt;"", VLOOKUP(D1205,'Base de Datos'!$A$2:$D1268,4,FALSE()),"")</f>
        <v/>
      </c>
      <c r="G1207" s="205"/>
      <c r="H1207" s="208"/>
      <c r="I1207" s="178" t="s">
        <v>44</v>
      </c>
      <c r="J1207" s="58" t="str">
        <f>IF(H1205&lt;&gt;"", VLOOKUP(H1205,'Base de Datos'!$A$2:$D1268,4,FALSE()),"")</f>
        <v/>
      </c>
      <c r="K1207" s="205"/>
      <c r="L1207" s="208"/>
      <c r="M1207" s="178" t="s">
        <v>44</v>
      </c>
      <c r="N1207" s="58" t="str">
        <f>IF(L1205&lt;&gt;"", VLOOKUP(L1205,'Base de Datos'!$A$2:$D1268,4,FALSE()),"")</f>
        <v/>
      </c>
      <c r="O1207" s="165"/>
      <c r="P1207" s="165"/>
      <c r="Q1207" s="165"/>
      <c r="R1207" s="166"/>
      <c r="S1207" s="231"/>
      <c r="T1207" s="230"/>
      <c r="U1207" s="170"/>
      <c r="V1207" s="169"/>
      <c r="W1207" s="231"/>
      <c r="X1207" s="230"/>
      <c r="Y1207" s="170"/>
      <c r="Z1207" s="169"/>
      <c r="AA1207" s="231"/>
      <c r="AB1207" s="230"/>
      <c r="AC1207" s="170"/>
      <c r="AD1207" s="56"/>
      <c r="AE1207" s="240" t="s">
        <v>66</v>
      </c>
      <c r="AF1207" s="230"/>
      <c r="AG1207" s="161">
        <f t="array" aca="1" ref="AG1207" ca="1">COUNTIFS(AP1161:AP1201, "💲", AY1161:AY1201, INDIRECT("AE" &amp; ROW())) + COUNTIFS(AP1161:AP1201, "📦", AY1161:AY1201, INDIRECT("AE" &amp; ROW())) + COUNTIFS(AP1161:AP1201, "✅", AY1161:AY1201, INDIRECT("AE" &amp; ROW()))</f>
        <v>0</v>
      </c>
      <c r="AH1207" s="162">
        <f t="array" aca="1" ref="AH1207" ca="1">COUNTIFS(AP1161:AP1201, "💲", AY1161:AY1201, INDIRECT("AE" &amp; ROW())) + COUNTIFS(AP1161:AP1201, "📦", AY1161:AY1201, INDIRECT("AE" &amp; ROW()))</f>
        <v>0</v>
      </c>
      <c r="AI1207" s="139">
        <f t="array" aca="1" ref="AI1207" ca="1">SUMIFS(AR1161:AR1201, AY1161:AY1201, INDIRECT("AE" &amp; ROW()), AP1161:AP1201, "💲") + SUMIFS(AR1161:AR1201, AY1161:AY1201, INDIRECT("AE" &amp; ROW()), AP1161:AP1201, "📦")</f>
        <v>0</v>
      </c>
      <c r="AJ1207" s="139">
        <f t="array" aca="1" ref="AJ1207" ca="1">(
    SUMIFS(AR1161:AR1201, AY1161:AY1201, INDIRECT("AE" &amp; ROW()), AP1161:AP1201, "💲") +
    SUMIFS(AR1161:AR1201, AY1161:AY1201, INDIRECT("AE" &amp; ROW()), AP1161:AP1201, "📦")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
        SUMIFS(AR1161:AR1201, AY1161:AY1201, INDIRECT("AE" &amp; ROW()), AP1161:AP1201, "💲", AS1161:AS1201, "Familiar") +
        SUMIFS(AR1161:AR1201, AY1161:AY1201, INDIRECT("AE" &amp; ROW()), AP1161:AP1201, "📦", AS1161:AS1201, "Familiar")
    ) / 2
)  -
(
    (
        SUMIFS(AR1161:AR1201, AY1161:AY1201, INDIRECT("AE" &amp; ROW()), AP1161:AP1201, "💲", AS1161:AS1201, "Exonerado ADH") +
        SUMIFS(AR1161:AR1201, AY1161:AY1201, INDIRECT("AE" &amp; ROW()), AP1161:AP1201, "📦", AS1161:AS1201, "Exonerado ADH")
    ) / 2
)  -
(
    (
        SUMIFS(AR1161:AR1201, AY1161:AY1201, INDIRECT("AE" &amp; ROW()), AP1161:AP1201, "💲", AS1161:AS1201, "Exonerado Doctor") +
        SUMIFS(AR1161:AR1201, AY1161:AY1201, INDIRECT("AE" &amp; ROW()), AP1161:AP1201, "📦", AS1161:AS1201, "Exonerado Doctor")
    ) / 2
)</f>
        <v>0</v>
      </c>
      <c r="AK1207" s="139">
        <f t="array" aca="1" ref="AK1207" ca="1">(
    SUMIFS(AR1161:AR1201, AY1161:AY1201, INDIRECT("AE" &amp; ROW()), AP1161:AP1201, "💲") +
    SUMIFS(AR1161:AR1201, AY1161:AY1201, INDIRECT("AE" &amp; ROW()), AP1161:AP1201, "📦")
) -
(
    SUMIFS(AR1161:AR1201, AY1161:AY1201, INDIRECT("AE" &amp; ROW()), AP1161:AP1201, "💲", AS1161:AS1201, "Familiar") +
    SUMIFS(AR1161:AR1201, AY1161:AY1201, INDIRECT("AE" &amp; ROW()), AP1161:AP1201, "📦", AS1161:AS1201, "Familiar")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SUMIFS(AR1161:AR1201, AY1161:AY1201, INDIRECT("AE" &amp; ROW()), AP1161:AP1201, "💲", AS1161:AS1201, "Exonerado ADH") +
    SUMIFS(AR1161:AR1201, AY1161:AY1201, INDIRECT("AE" &amp; ROW()), AP1161:AP1201, "📦", AS1161:AS1201, "Exonerado ADH")
) -
(
    (
        SUMIFS(AR1161:AR1201, AY1161:AY1201, INDIRECT("AE" &amp; ROW()), AP1161:AP1201, "💲", AS1161:AS1201, "Exonerado Doctor") +
        SUMIFS(AR1161:AR1201, AY1161:AY1201, INDIRECT("AE" &amp; ROW()), AP1161:AP1201, "📦", AS1161:AS1201, "Exonerado Doctor")
    ) / 2
) -
(
    (
        SUMIFS(AR1161:AR1201, AY1161:AY1201, INDIRECT("AE" &amp; ROW()), AP1161:AP1201, "💲", AS1161:AS1201, "") +
        SUMIFS(AR1161:AR1201, AY1161:AY1201, INDIRECT("AE" &amp; ROW()), AP1161:AP1201, "📦", AS1161:AS1201, "")
    ) / 2
)</f>
        <v>0</v>
      </c>
      <c r="AL1207" s="140">
        <f t="array" aca="1" ref="AL1207" ca="1">(
    SUMIFS(AR1161:AR1201, AY1161:AY1201, INDIRECT("AE" &amp; ROW()), AP1161:AP1201, "💲") +
    SUMIFS(AR1161:AR1201, AY1161:AY1201, INDIRECT("AE" &amp; ROW()), AP1161:AP1201, "📦")
) -
(
    (
        SUMIFS(AR1161:AR1201, AY1161:AY1201, INDIRECT("AE" &amp; ROW()), AP1161:AP1201, "💲", AS1161:AS1201, "Familiar") +
        SUMIFS(AR1161:AR1201, AY1161:AY1201, INDIRECT("AE" &amp; ROW()), AP1161:AP1201, "📦", AS1161:AS1201, "Familiar")
    ) / 2
) -
(
    (
        SUMIFS(AR1161:AR1201, AY1161:AY1201, INDIRECT("AE" &amp; ROW()), AP1161:AP1201, "💲", AS1161:AS1201, "Participante") +
        SUMIFS(AR1161:AR1201, AY1161:AY1201, INDIRECT("AE" &amp; ROW()), AP1161:AP1201, "📦", AS1161:AS1201, "Participante")
    ) / 2
) -
(
    (
        SUMIFS(AR1161:AR1201, AY1161:AY1201, INDIRECT("AE" &amp; ROW()), AP1161:AP1201, "💲", AS1161:AS1201, "Empleado") +
        SUMIFS(AR1161:AR1201, AY1161:AY1201, INDIRECT("AE" &amp; ROW()), AP1161:AP1201, "📦", AS1161:AS1201, "Empleado")
    ) / 2
) -
(
    (
        SUMIFS(AR1161:AR1201, AY1161:AY1201, INDIRECT("AE" &amp; ROW()), AP1161:AP1201, "💲", AS1161:AS1201, "Exonerado ADH") +
        SUMIFS(AR1161:AR1201, AY1161:AY1201, INDIRECT("AE" &amp; ROW()), AP1161:AP1201, "📦", AS1161:AS1201, "Exonerado ADH")
    ) / 2
) -
(
    SUMIFS(AR1161:AR1201, AY1161:AY1201, INDIRECT("AE" &amp; ROW()), AP1161:AP1201, "💲", AS1161:AS1201, "Exonerado Doctor") +
    SUMIFS(AR1161:AR1201, AY1161:AY1201, INDIRECT("AE" &amp; ROW()), AP1161:AP1201, "📦", AS1161:AS1201, "Exonerado Doctor")
) -
(
    (
        SUMIFS(AR1161:AR1201, AY1161:AY1201, INDIRECT("AE" &amp; ROW()), AP1161:AP1201, "💲", AS1161:AS1201, "") +
        SUMIFS(AR1161:AR1201, AY1161:AY1201, INDIRECT("AE" &amp; ROW()), AP1161:AP1201, "📦", AS1161:AS1201, "")
    ) / 2
)</f>
        <v>0</v>
      </c>
      <c r="AM1207" s="56"/>
      <c r="AN1207" s="56"/>
      <c r="AO1207" s="56"/>
      <c r="AP1207" s="56"/>
      <c r="AQ1207" s="56"/>
      <c r="AR1207" s="56"/>
      <c r="AS1207" s="56"/>
      <c r="AT1207" s="56"/>
      <c r="AU1207" s="56"/>
      <c r="AV1207" s="56"/>
      <c r="AW1207" s="56"/>
      <c r="AX1207" s="56"/>
      <c r="AY1207" s="56"/>
      <c r="AZ1207" s="56"/>
      <c r="BA1207" s="56"/>
      <c r="BB1207" s="56"/>
      <c r="BC1207" s="56"/>
      <c r="BD1207" s="56"/>
      <c r="BE1207" s="56"/>
      <c r="BF1207" s="56"/>
      <c r="BG1207" s="56"/>
      <c r="BH1207" s="56"/>
      <c r="BI1207" s="56"/>
      <c r="BJ1207" s="56"/>
      <c r="BK1207" s="56"/>
      <c r="BL1207" s="56"/>
      <c r="BM1207" s="56"/>
      <c r="BN1207" s="56"/>
    </row>
    <row r="1208" spans="1:66" ht="11.25" customHeight="1">
      <c r="A1208" s="221"/>
      <c r="B1208" s="164"/>
      <c r="C1208" s="206"/>
      <c r="D1208" s="209"/>
      <c r="E1208" s="179" t="s">
        <v>46</v>
      </c>
      <c r="F1208" s="180"/>
      <c r="G1208" s="206"/>
      <c r="H1208" s="209"/>
      <c r="I1208" s="179" t="s">
        <v>46</v>
      </c>
      <c r="J1208" s="180"/>
      <c r="K1208" s="206"/>
      <c r="L1208" s="209"/>
      <c r="M1208" s="179" t="s">
        <v>46</v>
      </c>
      <c r="N1208" s="180"/>
      <c r="O1208" s="165"/>
      <c r="P1208" s="165"/>
      <c r="Q1208" s="165"/>
      <c r="R1208" s="166"/>
      <c r="S1208" s="227" t="str">
        <f>IF(OR(S1205="Empleado",S1205="Familiar"),"Nombre del Empleado","N° Factura")</f>
        <v>N° Factura</v>
      </c>
      <c r="T1208" s="228"/>
      <c r="U1208" s="89"/>
      <c r="V1208" s="169"/>
      <c r="W1208" s="227" t="str">
        <f>IF(OR(W1205="Empleado",W1205="Familiar"),"Nombre del Empleado","N° Factura")</f>
        <v>N° Factura</v>
      </c>
      <c r="X1208" s="228"/>
      <c r="Y1208" s="89"/>
      <c r="Z1208" s="169"/>
      <c r="AA1208" s="227" t="str">
        <f>IF(OR(AA1205="Empleado",AA1205="Familiar"),"Nombre del Empleado","N° Factura")</f>
        <v>N° Factura</v>
      </c>
      <c r="AB1208" s="228"/>
      <c r="AC1208" s="89"/>
      <c r="AD1208" s="56"/>
      <c r="AE1208" s="240" t="s">
        <v>69</v>
      </c>
      <c r="AF1208" s="230"/>
      <c r="AG1208" s="161">
        <f t="array" aca="1" ref="AG1208" ca="1">COUNTIFS(AP1161:AP1201, "💲", AY1161:AY1201, INDIRECT("AE" &amp; ROW())) + COUNTIFS(AP1161:AP1201, "📦", AY1161:AY1201, INDIRECT("AE" &amp; ROW())) + COUNTIFS(AP1161:AP1201, "✅", AY1161:AY1201, INDIRECT("AE" &amp; ROW()))</f>
        <v>0</v>
      </c>
      <c r="AH1208" s="162">
        <f t="array" aca="1" ref="AH1208" ca="1">COUNTIFS(AP1161:AP1201, "💲", AY1161:AY1201, INDIRECT("AE" &amp; ROW())) + COUNTIFS(AP1161:AP1201, "📦", AY1161:AY1201, INDIRECT("AE" &amp; ROW()))</f>
        <v>0</v>
      </c>
      <c r="AI1208" s="139">
        <f t="array" aca="1" ref="AI1208" ca="1">SUMIFS(AR1161:AR1201, AY1161:AY1201, INDIRECT("AE" &amp; ROW()), AP1161:AP1201, "💲") + SUMIFS(AR1161:AR1201, AY1161:AY1201, INDIRECT("AE" &amp; ROW()), AP1161:AP1201, "📦")</f>
        <v>0</v>
      </c>
      <c r="AJ1208" s="66">
        <f t="array" aca="1" ref="AJ1208" ca="1">(
    SUMIFS(AR1161:AR1201, AY1161:AY1201, INDIRECT("AE" &amp; ROW()), AP1161:AP1201, "💲") +
    SUMIFS(AR1161:AR1201, AY1161:AY1201, INDIRECT("AE" &amp; ROW()), AP1161:AP1201, "📦")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
        SUMIFS(AR1161:AR1201, AY1161:AY1201, INDIRECT("AE" &amp; ROW()), AP1161:AP1201, "💲", AS1161:AS1201, "Familiar") +
        SUMIFS(AR1161:AR1201, AY1161:AY1201, INDIRECT("AE" &amp; ROW()), AP1161:AP1201, "📦", AS1161:AS1201, "Familiar")
    ) / 2
)  -
(
    (
        SUMIFS(AR1161:AR1201, AY1161:AY1201, INDIRECT("AE" &amp; ROW()), AP1161:AP1201, "💲", AS1161:AS1201, "Exonerado ADH") +
        SUMIFS(AR1161:AR1201, AY1161:AY1201, INDIRECT("AE" &amp; ROW()), AP1161:AP1201, "📦", AS1161:AS1201, "Exonerado ADH")
    ) / 2
)  -
(
    (
        SUMIFS(AR1161:AR1201, AY1161:AY1201, INDIRECT("AE" &amp; ROW()), AP1161:AP1201, "💲", AS1161:AS1201, "Exonerado Doctor") +
        SUMIFS(AR1161:AR1201, AY1161:AY1201, INDIRECT("AE" &amp; ROW()), AP1161:AP1201, "📦", AS1161:AS1201, "Exonerado Doctor")
    ) / 2
)</f>
        <v>0</v>
      </c>
      <c r="AK1208" s="139">
        <f t="array" aca="1" ref="AK1208" ca="1">(
    SUMIFS(AR1161:AR1201, AY1161:AY1201, INDIRECT("AE" &amp; ROW()), AP1161:AP1201, "💲") +
    SUMIFS(AR1161:AR1201, AY1161:AY1201, INDIRECT("AE" &amp; ROW()), AP1161:AP1201, "📦")
) -
(
    SUMIFS(AR1161:AR1201, AY1161:AY1201, INDIRECT("AE" &amp; ROW()), AP1161:AP1201, "💲", AS1161:AS1201, "Familiar") +
    SUMIFS(AR1161:AR1201, AY1161:AY1201, INDIRECT("AE" &amp; ROW()), AP1161:AP1201, "📦", AS1161:AS1201, "Familiar")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SUMIFS(AR1161:AR1201, AY1161:AY1201, INDIRECT("AE" &amp; ROW()), AP1161:AP1201, "💲", AS1161:AS1201, "Exonerado ADH") +
    SUMIFS(AR1161:AR1201, AY1161:AY1201, INDIRECT("AE" &amp; ROW()), AP1161:AP1201, "📦", AS1161:AS1201, "Exonerado ADH")
) -
(
    (
        SUMIFS(AR1161:AR1201, AY1161:AY1201, INDIRECT("AE" &amp; ROW()), AP1161:AP1201, "💲", AS1161:AS1201, "Exonerado Doctor") +
        SUMIFS(AR1161:AR1201, AY1161:AY1201, INDIRECT("AE" &amp; ROW()), AP1161:AP1201, "📦", AS1161:AS1201, "Exonerado Doctor")
    ) / 2
) -
(
    (
        SUMIFS(AR1161:AR1201, AY1161:AY1201, INDIRECT("AE" &amp; ROW()), AP1161:AP1201, "💲", AS1161:AS1201, "") +
        SUMIFS(AR1161:AR1201, AY1161:AY1201, INDIRECT("AE" &amp; ROW()), AP1161:AP1201, "📦", AS1161:AS1201, "")
    ) / 2
)</f>
        <v>0</v>
      </c>
      <c r="AL1208" s="140">
        <f t="array" aca="1" ref="AL1208" ca="1">(
    SUMIFS(AR1161:AR1201, AY1161:AY1201, INDIRECT("AE" &amp; ROW()), AP1161:AP1201, "💲") +
    SUMIFS(AR1161:AR1201, AY1161:AY1201, INDIRECT("AE" &amp; ROW()), AP1161:AP1201, "📦")
) -
(
    (
        SUMIFS(AR1161:AR1201, AY1161:AY1201, INDIRECT("AE" &amp; ROW()), AP1161:AP1201, "💲", AS1161:AS1201, "Familiar") +
        SUMIFS(AR1161:AR1201, AY1161:AY1201, INDIRECT("AE" &amp; ROW()), AP1161:AP1201, "📦", AS1161:AS1201, "Familiar")
    ) / 2
) -
(
    (
        SUMIFS(AR1161:AR1201, AY1161:AY1201, INDIRECT("AE" &amp; ROW()), AP1161:AP1201, "💲", AS1161:AS1201, "Participante") +
        SUMIFS(AR1161:AR1201, AY1161:AY1201, INDIRECT("AE" &amp; ROW()), AP1161:AP1201, "📦", AS1161:AS1201, "Participante")
    ) / 2
) -
(
    (
        SUMIFS(AR1161:AR1201, AY1161:AY1201, INDIRECT("AE" &amp; ROW()), AP1161:AP1201, "💲", AS1161:AS1201, "Empleado") +
        SUMIFS(AR1161:AR1201, AY1161:AY1201, INDIRECT("AE" &amp; ROW()), AP1161:AP1201, "📦", AS1161:AS1201, "Empleado")
    ) / 2
) -
(
    (
        SUMIFS(AR1161:AR1201, AY1161:AY1201, INDIRECT("AE" &amp; ROW()), AP1161:AP1201, "💲", AS1161:AS1201, "Exonerado ADH") +
        SUMIFS(AR1161:AR1201, AY1161:AY1201, INDIRECT("AE" &amp; ROW()), AP1161:AP1201, "📦", AS1161:AS1201, "Exonerado ADH")
    ) / 2
) -
(
    SUMIFS(AR1161:AR1201, AY1161:AY1201, INDIRECT("AE" &amp; ROW()), AP1161:AP1201, "💲", AS1161:AS1201, "Exonerado Doctor") +
    SUMIFS(AR1161:AR1201, AY1161:AY1201, INDIRECT("AE" &amp; ROW()), AP1161:AP1201, "📦", AS1161:AS1201, "Exonerado Doctor")
) -
(
    (
        SUMIFS(AR1161:AR1201, AY1161:AY1201, INDIRECT("AE" &amp; ROW()), AP1161:AP1201, "💲", AS1161:AS1201, "") +
        SUMIFS(AR1161:AR1201, AY1161:AY1201, INDIRECT("AE" &amp; ROW()), AP1161:AP1201, "📦", AS1161:AS1201, "")
    ) / 2
)</f>
        <v>0</v>
      </c>
      <c r="AM1208" s="56"/>
      <c r="AN1208" s="56"/>
      <c r="AO1208" s="56"/>
      <c r="AP1208" s="56"/>
      <c r="AQ1208" s="56"/>
      <c r="AR1208" s="56"/>
      <c r="AS1208" s="56"/>
      <c r="AT1208" s="56"/>
      <c r="AU1208" s="56"/>
      <c r="AV1208" s="56"/>
      <c r="AW1208" s="56"/>
      <c r="AX1208" s="56"/>
      <c r="AY1208" s="56"/>
      <c r="AZ1208" s="56"/>
      <c r="BA1208" s="56"/>
      <c r="BB1208" s="56"/>
      <c r="BC1208" s="56"/>
      <c r="BD1208" s="56"/>
      <c r="BE1208" s="56"/>
      <c r="BF1208" s="56"/>
      <c r="BG1208" s="56"/>
      <c r="BH1208" s="56"/>
      <c r="BI1208" s="56"/>
      <c r="BJ1208" s="56"/>
      <c r="BK1208" s="56"/>
      <c r="BL1208" s="56"/>
      <c r="BM1208" s="56"/>
      <c r="BN1208" s="56"/>
    </row>
    <row r="1209" spans="1:66" ht="11.25" customHeight="1">
      <c r="A1209" s="222">
        <f>A1205+$Q$13/1440</f>
        <v>0.83333333333333304</v>
      </c>
      <c r="B1209" s="164"/>
      <c r="C1209" s="204"/>
      <c r="D1209" s="207"/>
      <c r="E1209" s="177" t="s">
        <v>36</v>
      </c>
      <c r="F1209" s="42" t="str">
        <f>IF(D1209&lt;&gt;"", VLOOKUP(D1209,'Base de Datos'!$A$2:$D1268,2,FALSE()),"")</f>
        <v/>
      </c>
      <c r="G1209" s="204"/>
      <c r="H1209" s="216"/>
      <c r="I1209" s="177" t="s">
        <v>36</v>
      </c>
      <c r="J1209" s="42" t="str">
        <f>IF(H1209&lt;&gt;"", VLOOKUP(H1209,'Base de Datos'!$A$2:$D1268,2,FALSE()),"")</f>
        <v/>
      </c>
      <c r="K1209" s="204"/>
      <c r="L1209" s="216"/>
      <c r="M1209" s="177" t="s">
        <v>36</v>
      </c>
      <c r="N1209" s="42" t="str">
        <f>IF(L1209&lt;&gt;"", VLOOKUP(L1209,'Base de Datos'!$A$2:$D1268,2,FALSE()),"")</f>
        <v/>
      </c>
      <c r="O1209" s="165"/>
      <c r="P1209" s="165"/>
      <c r="Q1209" s="165"/>
      <c r="R1209" s="166"/>
      <c r="S1209" s="167"/>
      <c r="T1209" s="45" t="s">
        <v>37</v>
      </c>
      <c r="U1209" s="168"/>
      <c r="V1209" s="169"/>
      <c r="W1209" s="167"/>
      <c r="X1209" s="45" t="s">
        <v>37</v>
      </c>
      <c r="Y1209" s="168"/>
      <c r="Z1209" s="169"/>
      <c r="AA1209" s="167"/>
      <c r="AB1209" s="45" t="s">
        <v>37</v>
      </c>
      <c r="AC1209" s="168"/>
      <c r="AD1209" s="56"/>
      <c r="AE1209" s="232" t="s">
        <v>72</v>
      </c>
      <c r="AF1209" s="230"/>
      <c r="AG1209" s="90">
        <f t="array" aca="1" ref="AG1209" ca="1">COUNTIFS(AP1161:AP1201, "💲", AY1161:AY1201, INDIRECT("AE" &amp; ROW())) + COUNTIFS(AP1161:AP1201, "📦", AY1161:AY1201, INDIRECT("AE" &amp; ROW())) + COUNTIFS(AP1161:AP1201, "✅", AY1161:AY1201, INDIRECT("AE" &amp; ROW()))</f>
        <v>0</v>
      </c>
      <c r="AH1209" s="68">
        <f t="array" aca="1" ref="AH1209" ca="1">COUNTIFS(AP1161:AP1201, "💲", AY1161:AY1201, INDIRECT("AE" &amp; ROW())) + COUNTIFS(AP1161:AP1201, "📦", AY1161:AY1201, INDIRECT("AE" &amp; ROW()))</f>
        <v>0</v>
      </c>
      <c r="AI1209" s="139">
        <f t="array" aca="1" ref="AI1209" ca="1">SUMIFS(AR1161:AR1201, AY1161:AY1201, INDIRECT("AE" &amp; ROW()), AP1161:AP1201, "💲") + SUMIFS(AR1161:AR1201, AY1161:AY1201, INDIRECT("AE" &amp; ROW()), AP1161:AP1201, "📦")</f>
        <v>0</v>
      </c>
      <c r="AJ1209" s="139">
        <f t="array" aca="1" ref="AJ1209" ca="1">(
    SUMIFS(AR1161:AR1201, AY1161:AY1201, INDIRECT("AE" &amp; ROW()), AP1161:AP1201, "💲") +
    SUMIFS(AR1161:AR1201, AY1161:AY1201, INDIRECT("AE" &amp; ROW()), AP1161:AP1201, "📦")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
        SUMIFS(AR1161:AR1201, AY1161:AY1201, INDIRECT("AE" &amp; ROW()), AP1161:AP1201, "💲", AS1161:AS1201, "Familiar") +
        SUMIFS(AR1161:AR1201, AY1161:AY1201, INDIRECT("AE" &amp; ROW()), AP1161:AP1201, "📦", AS1161:AS1201, "Familiar")
    ) / 2
)  -
(
    (
        SUMIFS(AR1161:AR1201, AY1161:AY1201, INDIRECT("AE" &amp; ROW()), AP1161:AP1201, "💲", AS1161:AS1201, "Exonerado ADH") +
        SUMIFS(AR1161:AR1201, AY1161:AY1201, INDIRECT("AE" &amp; ROW()), AP1161:AP1201, "📦", AS1161:AS1201, "Exonerado ADH")
    ) / 2
)  -
(
    (
        SUMIFS(AR1161:AR1201, AY1161:AY1201, INDIRECT("AE" &amp; ROW()), AP1161:AP1201, "💲", AS1161:AS1201, "Exonerado Doctor") +
        SUMIFS(AR1161:AR1201, AY1161:AY1201, INDIRECT("AE" &amp; ROW()), AP1161:AP1201, "📦", AS1161:AS1201, "Exonerado Doctor")
    ) / 2
)</f>
        <v>0</v>
      </c>
      <c r="AK1209" s="139">
        <f t="array" aca="1" ref="AK1209" ca="1">(
    SUMIFS(AR1161:AR1201, AY1161:AY1201, INDIRECT("AE" &amp; ROW()), AP1161:AP1201, "💲") +
    SUMIFS(AR1161:AR1201, AY1161:AY1201, INDIRECT("AE" &amp; ROW()), AP1161:AP1201, "📦")
) -
(
    SUMIFS(AR1161:AR1201, AY1161:AY1201, INDIRECT("AE" &amp; ROW()), AP1161:AP1201, "💲", AS1161:AS1201, "Familiar") +
    SUMIFS(AR1161:AR1201, AY1161:AY1201, INDIRECT("AE" &amp; ROW()), AP1161:AP1201, "📦", AS1161:AS1201, "Familiar")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SUMIFS(AR1161:AR1201, AY1161:AY1201, INDIRECT("AE" &amp; ROW()), AP1161:AP1201, "💲", AS1161:AS1201, "Exonerado ADH") +
    SUMIFS(AR1161:AR1201, AY1161:AY1201, INDIRECT("AE" &amp; ROW()), AP1161:AP1201, "📦", AS1161:AS1201, "Exonerado ADH")
) -
(
    (
        SUMIFS(AR1161:AR1201, AY1161:AY1201, INDIRECT("AE" &amp; ROW()), AP1161:AP1201, "💲", AS1161:AS1201, "Exonerado Doctor") +
        SUMIFS(AR1161:AR1201, AY1161:AY1201, INDIRECT("AE" &amp; ROW()), AP1161:AP1201, "📦", AS1161:AS1201, "Exonerado Doctor")
    ) / 2
) -
(
    (
        SUMIFS(AR1161:AR1201, AY1161:AY1201, INDIRECT("AE" &amp; ROW()), AP1161:AP1201, "💲", AS1161:AS1201, "") +
        SUMIFS(AR1161:AR1201, AY1161:AY1201, INDIRECT("AE" &amp; ROW()), AP1161:AP1201, "📦", AS1161:AS1201, "")
    ) / 2
)</f>
        <v>0</v>
      </c>
      <c r="AL1209" s="140">
        <f t="array" aca="1" ref="AL1209" ca="1">(
    SUMIFS(AR1161:AR1201, AY1161:AY1201, INDIRECT("AE" &amp; ROW()), AP1161:AP1201, "💲") +
    SUMIFS(AR1161:AR1201, AY1161:AY1201, INDIRECT("AE" &amp; ROW()), AP1161:AP1201, "📦")
) -
(
    (
        SUMIFS(AR1161:AR1201, AY1161:AY1201, INDIRECT("AE" &amp; ROW()), AP1161:AP1201, "💲", AS1161:AS1201, "Familiar") +
        SUMIFS(AR1161:AR1201, AY1161:AY1201, INDIRECT("AE" &amp; ROW()), AP1161:AP1201, "📦", AS1161:AS1201, "Familiar")
    ) / 2
) -
(
    (
        SUMIFS(AR1161:AR1201, AY1161:AY1201, INDIRECT("AE" &amp; ROW()), AP1161:AP1201, "💲", AS1161:AS1201, "Participante") +
        SUMIFS(AR1161:AR1201, AY1161:AY1201, INDIRECT("AE" &amp; ROW()), AP1161:AP1201, "📦", AS1161:AS1201, "Participante")
    ) / 2
) -
(
    (
        SUMIFS(AR1161:AR1201, AY1161:AY1201, INDIRECT("AE" &amp; ROW()), AP1161:AP1201, "💲", AS1161:AS1201, "Empleado") +
        SUMIFS(AR1161:AR1201, AY1161:AY1201, INDIRECT("AE" &amp; ROW()), AP1161:AP1201, "📦", AS1161:AS1201, "Empleado")
    ) / 2
) -
(
    (
        SUMIFS(AR1161:AR1201, AY1161:AY1201, INDIRECT("AE" &amp; ROW()), AP1161:AP1201, "💲", AS1161:AS1201, "Exonerado ADH") +
        SUMIFS(AR1161:AR1201, AY1161:AY1201, INDIRECT("AE" &amp; ROW()), AP1161:AP1201, "📦", AS1161:AS1201, "Exonerado ADH")
    ) / 2
) -
(
    SUMIFS(AR1161:AR1201, AY1161:AY1201, INDIRECT("AE" &amp; ROW()), AP1161:AP1201, "💲", AS1161:AS1201, "Exonerado Doctor") +
    SUMIFS(AR1161:AR1201, AY1161:AY1201, INDIRECT("AE" &amp; ROW()), AP1161:AP1201, "📦", AS1161:AS1201, "Exonerado Doctor")
) -
(
    (
        SUMIFS(AR1161:AR1201, AY1161:AY1201, INDIRECT("AE" &amp; ROW()), AP1161:AP1201, "💲", AS1161:AS1201, "") +
        SUMIFS(AR1161:AR1201, AY1161:AY1201, INDIRECT("AE" &amp; ROW()), AP1161:AP1201, "📦", AS1161:AS1201, "")
    ) / 2
)</f>
        <v>0</v>
      </c>
      <c r="AM1209" s="56"/>
      <c r="AN1209" s="56"/>
      <c r="AO1209" s="56"/>
      <c r="AP1209" s="56"/>
      <c r="AQ1209" s="56"/>
      <c r="AR1209" s="56"/>
      <c r="AS1209" s="56"/>
      <c r="AT1209" s="56"/>
      <c r="AU1209" s="56"/>
      <c r="AV1209" s="56"/>
      <c r="AW1209" s="56"/>
      <c r="AX1209" s="56"/>
      <c r="AY1209" s="56"/>
      <c r="AZ1209" s="56"/>
      <c r="BA1209" s="56"/>
      <c r="BB1209" s="56"/>
      <c r="BC1209" s="56"/>
      <c r="BD1209" s="56"/>
      <c r="BE1209" s="56"/>
      <c r="BF1209" s="56"/>
      <c r="BG1209" s="56"/>
      <c r="BH1209" s="56"/>
      <c r="BI1209" s="56"/>
      <c r="BJ1209" s="56"/>
      <c r="BK1209" s="56"/>
      <c r="BL1209" s="56"/>
      <c r="BM1209" s="56"/>
      <c r="BN1209" s="56"/>
    </row>
    <row r="1210" spans="1:66" ht="11.25" customHeight="1">
      <c r="A1210" s="220"/>
      <c r="B1210" s="164"/>
      <c r="C1210" s="205"/>
      <c r="D1210" s="208"/>
      <c r="E1210" s="178" t="s">
        <v>42</v>
      </c>
      <c r="F1210" s="58" t="str">
        <f>IF(D1209&lt;&gt;"", VLOOKUP(D1209,'Base de Datos'!$A$2:$D1268,3,FALSE()),"")</f>
        <v/>
      </c>
      <c r="G1210" s="205"/>
      <c r="H1210" s="208"/>
      <c r="I1210" s="178" t="s">
        <v>42</v>
      </c>
      <c r="J1210" s="58" t="str">
        <f>IF(H1209&lt;&gt;"", VLOOKUP(H1209,'Base de Datos'!$A$2:$D1268,3,FALSE()),"")</f>
        <v/>
      </c>
      <c r="K1210" s="205"/>
      <c r="L1210" s="208"/>
      <c r="M1210" s="178" t="s">
        <v>42</v>
      </c>
      <c r="N1210" s="58" t="str">
        <f>IF(L1209&lt;&gt;"", VLOOKUP(L1209,'Base de Datos'!$A$2:$D1268,3,FALSE()),"")</f>
        <v/>
      </c>
      <c r="O1210" s="165"/>
      <c r="P1210" s="165"/>
      <c r="Q1210" s="165"/>
      <c r="R1210" s="166"/>
      <c r="S1210" s="231"/>
      <c r="T1210" s="230"/>
      <c r="U1210" s="170"/>
      <c r="V1210" s="169"/>
      <c r="W1210" s="231"/>
      <c r="X1210" s="230"/>
      <c r="Y1210" s="170"/>
      <c r="Z1210" s="169"/>
      <c r="AA1210" s="231"/>
      <c r="AB1210" s="230"/>
      <c r="AC1210" s="170"/>
      <c r="AD1210" s="56"/>
      <c r="AE1210" s="232" t="s">
        <v>75</v>
      </c>
      <c r="AF1210" s="230"/>
      <c r="AG1210" s="90">
        <f t="array" aca="1" ref="AG1210" ca="1">COUNTIFS(AP1161:AP1201, "💲", AY1161:AY1201, INDIRECT("AE" &amp; ROW())) + COUNTIFS(AP1161:AP1201, "📦", AY1161:AY1201, INDIRECT("AE" &amp; ROW())) + COUNTIFS(AP1161:AP1201, "✅", AY1161:AY1201, INDIRECT("AE" &amp; ROW()))</f>
        <v>0</v>
      </c>
      <c r="AH1210" s="68">
        <f t="array" aca="1" ref="AH1210" ca="1">COUNTIFS(AP1161:AP1201, "💲", AY1161:AY1201, INDIRECT("AE" &amp; ROW())) + COUNTIFS(AP1161:AP1201, "📦", AY1161:AY1201, INDIRECT("AE" &amp; ROW()))</f>
        <v>0</v>
      </c>
      <c r="AI1210" s="139">
        <f t="array" aca="1" ref="AI1210" ca="1">SUMIFS(AR1161:AR1201, AY1161:AY1201, INDIRECT("AE" &amp; ROW()), AP1161:AP1201, "💲") + SUMIFS(AR1161:AR1201, AY1161:AY1201, INDIRECT("AE" &amp; ROW()), AP1161:AP1201, "📦")</f>
        <v>0</v>
      </c>
      <c r="AJ1210" s="139">
        <f t="array" aca="1" ref="AJ1210" ca="1">(
    SUMIFS(AR1161:AR1201, AY1161:AY1201, INDIRECT("AE" &amp; ROW()), AP1161:AP1201, "💲") +
    SUMIFS(AR1161:AR1201, AY1161:AY1201, INDIRECT("AE" &amp; ROW()), AP1161:AP1201, "📦")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
        SUMIFS(AR1161:AR1201, AY1161:AY1201, INDIRECT("AE" &amp; ROW()), AP1161:AP1201, "💲", AS1161:AS1201, "Familiar") +
        SUMIFS(AR1161:AR1201, AY1161:AY1201, INDIRECT("AE" &amp; ROW()), AP1161:AP1201, "📦", AS1161:AS1201, "Familiar")
    ) / 2
)  -
(
    (
        SUMIFS(AR1161:AR1201, AY1161:AY1201, INDIRECT("AE" &amp; ROW()), AP1161:AP1201, "💲", AS1161:AS1201, "Exonerado ADH") +
        SUMIFS(AR1161:AR1201, AY1161:AY1201, INDIRECT("AE" &amp; ROW()), AP1161:AP1201, "📦", AS1161:AS1201, "Exonerado ADH")
    ) / 2
)  -
(
    (
        SUMIFS(AR1161:AR1201, AY1161:AY1201, INDIRECT("AE" &amp; ROW()), AP1161:AP1201, "💲", AS1161:AS1201, "Exonerado Doctor") +
        SUMIFS(AR1161:AR1201, AY1161:AY1201, INDIRECT("AE" &amp; ROW()), AP1161:AP1201, "📦", AS1161:AS1201, "Exonerado Doctor")
    ) / 2
)</f>
        <v>0</v>
      </c>
      <c r="AK1210" s="139">
        <f t="array" aca="1" ref="AK1210" ca="1">(
    SUMIFS(AR1161:AR1201, AY1161:AY1201, INDIRECT("AE" &amp; ROW()), AP1161:AP1201, "💲") +
    SUMIFS(AR1161:AR1201, AY1161:AY1201, INDIRECT("AE" &amp; ROW()), AP1161:AP1201, "📦")
) -
(
    SUMIFS(AR1161:AR1201, AY1161:AY1201, INDIRECT("AE" &amp; ROW()), AP1161:AP1201, "💲", AS1161:AS1201, "Familiar") +
    SUMIFS(AR1161:AR1201, AY1161:AY1201, INDIRECT("AE" &amp; ROW()), AP1161:AP1201, "📦", AS1161:AS1201, "Familiar")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SUMIFS(AR1161:AR1201, AY1161:AY1201, INDIRECT("AE" &amp; ROW()), AP1161:AP1201, "💲", AS1161:AS1201, "Exonerado ADH") +
    SUMIFS(AR1161:AR1201, AY1161:AY1201, INDIRECT("AE" &amp; ROW()), AP1161:AP1201, "📦", AS1161:AS1201, "Exonerado ADH")
) -
(
    (
        SUMIFS(AR1161:AR1201, AY1161:AY1201, INDIRECT("AE" &amp; ROW()), AP1161:AP1201, "💲", AS1161:AS1201, "Exonerado Doctor") +
        SUMIFS(AR1161:AR1201, AY1161:AY1201, INDIRECT("AE" &amp; ROW()), AP1161:AP1201, "📦", AS1161:AS1201, "Exonerado Doctor")
    ) / 2
) -
(
    (
        SUMIFS(AR1161:AR1201, AY1161:AY1201, INDIRECT("AE" &amp; ROW()), AP1161:AP1201, "💲", AS1161:AS1201, "") +
        SUMIFS(AR1161:AR1201, AY1161:AY1201, INDIRECT("AE" &amp; ROW()), AP1161:AP1201, "📦", AS1161:AS1201, "")
    ) / 2
)</f>
        <v>0</v>
      </c>
      <c r="AL1210" s="140">
        <f t="array" aca="1" ref="AL1210" ca="1">(
    SUMIFS(AR1161:AR1201, AY1161:AY1201, INDIRECT("AE" &amp; ROW()), AP1161:AP1201, "💲") +
    SUMIFS(AR1161:AR1201, AY1161:AY1201, INDIRECT("AE" &amp; ROW()), AP1161:AP1201, "📦")
) -
(
    (
        SUMIFS(AR1161:AR1201, AY1161:AY1201, INDIRECT("AE" &amp; ROW()), AP1161:AP1201, "💲", AS1161:AS1201, "Familiar") +
        SUMIFS(AR1161:AR1201, AY1161:AY1201, INDIRECT("AE" &amp; ROW()), AP1161:AP1201, "📦", AS1161:AS1201, "Familiar")
    ) / 2
) -
(
    (
        SUMIFS(AR1161:AR1201, AY1161:AY1201, INDIRECT("AE" &amp; ROW()), AP1161:AP1201, "💲", AS1161:AS1201, "Participante") +
        SUMIFS(AR1161:AR1201, AY1161:AY1201, INDIRECT("AE" &amp; ROW()), AP1161:AP1201, "📦", AS1161:AS1201, "Participante")
    ) / 2
) -
(
    (
        SUMIFS(AR1161:AR1201, AY1161:AY1201, INDIRECT("AE" &amp; ROW()), AP1161:AP1201, "💲", AS1161:AS1201, "Empleado") +
        SUMIFS(AR1161:AR1201, AY1161:AY1201, INDIRECT("AE" &amp; ROW()), AP1161:AP1201, "📦", AS1161:AS1201, "Empleado")
    ) / 2
) -
(
    (
        SUMIFS(AR1161:AR1201, AY1161:AY1201, INDIRECT("AE" &amp; ROW()), AP1161:AP1201, "💲", AS1161:AS1201, "Exonerado ADH") +
        SUMIFS(AR1161:AR1201, AY1161:AY1201, INDIRECT("AE" &amp; ROW()), AP1161:AP1201, "📦", AS1161:AS1201, "Exonerado ADH")
    ) / 2
) -
(
    SUMIFS(AR1161:AR1201, AY1161:AY1201, INDIRECT("AE" &amp; ROW()), AP1161:AP1201, "💲", AS1161:AS1201, "Exonerado Doctor") +
    SUMIFS(AR1161:AR1201, AY1161:AY1201, INDIRECT("AE" &amp; ROW()), AP1161:AP1201, "📦", AS1161:AS1201, "Exonerado Doctor")
) -
(
    (
        SUMIFS(AR1161:AR1201, AY1161:AY1201, INDIRECT("AE" &amp; ROW()), AP1161:AP1201, "💲", AS1161:AS1201, "") +
        SUMIFS(AR1161:AR1201, AY1161:AY1201, INDIRECT("AE" &amp; ROW()), AP1161:AP1201, "📦", AS1161:AS1201, "")
    ) / 2
)</f>
        <v>0</v>
      </c>
      <c r="AM1210" s="56"/>
      <c r="AN1210" s="56"/>
      <c r="AO1210" s="56"/>
      <c r="AP1210" s="56"/>
      <c r="AQ1210" s="56"/>
      <c r="AR1210" s="56"/>
      <c r="AS1210" s="56"/>
      <c r="AT1210" s="56"/>
      <c r="AU1210" s="56"/>
      <c r="AV1210" s="56"/>
      <c r="AW1210" s="56"/>
      <c r="AX1210" s="56"/>
      <c r="AY1210" s="56"/>
      <c r="AZ1210" s="56"/>
      <c r="BA1210" s="56"/>
      <c r="BB1210" s="56"/>
      <c r="BC1210" s="56"/>
      <c r="BD1210" s="56"/>
      <c r="BE1210" s="56"/>
      <c r="BF1210" s="56"/>
      <c r="BG1210" s="56"/>
      <c r="BH1210" s="56"/>
      <c r="BI1210" s="56"/>
      <c r="BJ1210" s="56"/>
      <c r="BK1210" s="56"/>
      <c r="BL1210" s="56"/>
      <c r="BM1210" s="56"/>
      <c r="BN1210" s="56"/>
    </row>
    <row r="1211" spans="1:66" ht="11.25" customHeight="1">
      <c r="A1211" s="220"/>
      <c r="B1211" s="164"/>
      <c r="C1211" s="205"/>
      <c r="D1211" s="208"/>
      <c r="E1211" s="178" t="s">
        <v>44</v>
      </c>
      <c r="F1211" s="58" t="str">
        <f>IF(D1209&lt;&gt;"", VLOOKUP(D1209,'Base de Datos'!$A$2:$D1268,4,FALSE()),"")</f>
        <v/>
      </c>
      <c r="G1211" s="205"/>
      <c r="H1211" s="208"/>
      <c r="I1211" s="178" t="s">
        <v>44</v>
      </c>
      <c r="J1211" s="58" t="str">
        <f>IF(H1209&lt;&gt;"", VLOOKUP(H1209,'Base de Datos'!$A$2:$D1268,4,FALSE()),"")</f>
        <v/>
      </c>
      <c r="K1211" s="205"/>
      <c r="L1211" s="208"/>
      <c r="M1211" s="178" t="s">
        <v>44</v>
      </c>
      <c r="N1211" s="58" t="str">
        <f>IF(L1209&lt;&gt;"", VLOOKUP(L1209,'Base de Datos'!$A$2:$D1268,4,FALSE()),"")</f>
        <v/>
      </c>
      <c r="O1211" s="165"/>
      <c r="P1211" s="165"/>
      <c r="Q1211" s="165"/>
      <c r="R1211" s="166"/>
      <c r="S1211" s="231"/>
      <c r="T1211" s="230"/>
      <c r="U1211" s="170"/>
      <c r="V1211" s="169"/>
      <c r="W1211" s="231"/>
      <c r="X1211" s="230"/>
      <c r="Y1211" s="170"/>
      <c r="Z1211" s="169"/>
      <c r="AA1211" s="231"/>
      <c r="AB1211" s="230"/>
      <c r="AC1211" s="170"/>
      <c r="AD1211" s="56"/>
      <c r="AE1211" s="232" t="s">
        <v>77</v>
      </c>
      <c r="AF1211" s="230"/>
      <c r="AG1211" s="90">
        <f t="array" aca="1" ref="AG1211" ca="1">COUNTIFS(AP1161:AP1201, "💲", AY1161:AY1201, INDIRECT("AE" &amp; ROW())) + COUNTIFS(AP1161:AP1201, "📦", AY1161:AY1201, INDIRECT("AE" &amp; ROW())) + COUNTIFS(AP1161:AP1201, "✅", AY1161:AY1201, INDIRECT("AE" &amp; ROW()))</f>
        <v>0</v>
      </c>
      <c r="AH1211" s="68">
        <f t="array" aca="1" ref="AH1211" ca="1">COUNTIFS(AP1161:AP1201, "💲", AY1161:AY1201, INDIRECT("AE" &amp; ROW())) + COUNTIFS(AP1161:AP1201, "📦", AY1161:AY1201, INDIRECT("AE" &amp; ROW()))</f>
        <v>0</v>
      </c>
      <c r="AI1211" s="139">
        <f t="array" aca="1" ref="AI1211" ca="1">SUMIFS(AR1161:AR1201, AY1161:AY1201, INDIRECT("AE" &amp; ROW()), AP1161:AP1201, "💲") + SUMIFS(AR1161:AR1201, AY1161:AY1201, INDIRECT("AE" &amp; ROW()), AP1161:AP1201, "📦")</f>
        <v>0</v>
      </c>
      <c r="AJ1211" s="139">
        <f t="array" aca="1" ref="AJ1211" ca="1">(
    SUMIFS(AR1161:AR1201, AY1161:AY1201, INDIRECT("AE" &amp; ROW()), AP1161:AP1201, "💲") +
    SUMIFS(AR1161:AR1201, AY1161:AY1201, INDIRECT("AE" &amp; ROW()), AP1161:AP1201, "📦")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
        SUMIFS(AR1161:AR1201, AY1161:AY1201, INDIRECT("AE" &amp; ROW()), AP1161:AP1201, "💲", AS1161:AS1201, "Familiar") +
        SUMIFS(AR1161:AR1201, AY1161:AY1201, INDIRECT("AE" &amp; ROW()), AP1161:AP1201, "📦", AS1161:AS1201, "Familiar")
    ) / 2
)  -
(
    (
        SUMIFS(AR1161:AR1201, AY1161:AY1201, INDIRECT("AE" &amp; ROW()), AP1161:AP1201, "💲", AS1161:AS1201, "Exonerado ADH") +
        SUMIFS(AR1161:AR1201, AY1161:AY1201, INDIRECT("AE" &amp; ROW()), AP1161:AP1201, "📦", AS1161:AS1201, "Exonerado ADH")
    ) / 2
)  -
(
    (
        SUMIFS(AR1161:AR1201, AY1161:AY1201, INDIRECT("AE" &amp; ROW()), AP1161:AP1201, "💲", AS1161:AS1201, "Exonerado Doctor") +
        SUMIFS(AR1161:AR1201, AY1161:AY1201, INDIRECT("AE" &amp; ROW()), AP1161:AP1201, "📦", AS1161:AS1201, "Exonerado Doctor")
    ) / 2
)</f>
        <v>0</v>
      </c>
      <c r="AK1211" s="139">
        <f t="array" aca="1" ref="AK1211" ca="1">(
    SUMIFS(AR1161:AR1201, AY1161:AY1201, INDIRECT("AE" &amp; ROW()), AP1161:AP1201, "💲") +
    SUMIFS(AR1161:AR1201, AY1161:AY1201, INDIRECT("AE" &amp; ROW()), AP1161:AP1201, "📦")
) -
(
    SUMIFS(AR1161:AR1201, AY1161:AY1201, INDIRECT("AE" &amp; ROW()), AP1161:AP1201, "💲", AS1161:AS1201, "Familiar") +
    SUMIFS(AR1161:AR1201, AY1161:AY1201, INDIRECT("AE" &amp; ROW()), AP1161:AP1201, "📦", AS1161:AS1201, "Familiar")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SUMIFS(AR1161:AR1201, AY1161:AY1201, INDIRECT("AE" &amp; ROW()), AP1161:AP1201, "💲", AS1161:AS1201, "Exonerado ADH") +
    SUMIFS(AR1161:AR1201, AY1161:AY1201, INDIRECT("AE" &amp; ROW()), AP1161:AP1201, "📦", AS1161:AS1201, "Exonerado ADH")
) -
(
    (
        SUMIFS(AR1161:AR1201, AY1161:AY1201, INDIRECT("AE" &amp; ROW()), AP1161:AP1201, "💲", AS1161:AS1201, "Exonerado Doctor") +
        SUMIFS(AR1161:AR1201, AY1161:AY1201, INDIRECT("AE" &amp; ROW()), AP1161:AP1201, "📦", AS1161:AS1201, "Exonerado Doctor")
    ) / 2
) -
(
    (
        SUMIFS(AR1161:AR1201, AY1161:AY1201, INDIRECT("AE" &amp; ROW()), AP1161:AP1201, "💲", AS1161:AS1201, "") +
        SUMIFS(AR1161:AR1201, AY1161:AY1201, INDIRECT("AE" &amp; ROW()), AP1161:AP1201, "📦", AS1161:AS1201, "")
    ) / 2
)</f>
        <v>0</v>
      </c>
      <c r="AL1211" s="140">
        <f t="array" aca="1" ref="AL1211" ca="1">(
    SUMIFS(AR1161:AR1201, AY1161:AY1201, INDIRECT("AE" &amp; ROW()), AP1161:AP1201, "💲") +
    SUMIFS(AR1161:AR1201, AY1161:AY1201, INDIRECT("AE" &amp; ROW()), AP1161:AP1201, "📦")
) -
(
    (
        SUMIFS(AR1161:AR1201, AY1161:AY1201, INDIRECT("AE" &amp; ROW()), AP1161:AP1201, "💲", AS1161:AS1201, "Familiar") +
        SUMIFS(AR1161:AR1201, AY1161:AY1201, INDIRECT("AE" &amp; ROW()), AP1161:AP1201, "📦", AS1161:AS1201, "Familiar")
    ) / 2
) -
(
    (
        SUMIFS(AR1161:AR1201, AY1161:AY1201, INDIRECT("AE" &amp; ROW()), AP1161:AP1201, "💲", AS1161:AS1201, "Participante") +
        SUMIFS(AR1161:AR1201, AY1161:AY1201, INDIRECT("AE" &amp; ROW()), AP1161:AP1201, "📦", AS1161:AS1201, "Participante")
    ) / 2
) -
(
    (
        SUMIFS(AR1161:AR1201, AY1161:AY1201, INDIRECT("AE" &amp; ROW()), AP1161:AP1201, "💲", AS1161:AS1201, "Empleado") +
        SUMIFS(AR1161:AR1201, AY1161:AY1201, INDIRECT("AE" &amp; ROW()), AP1161:AP1201, "📦", AS1161:AS1201, "Empleado")
    ) / 2
) -
(
    (
        SUMIFS(AR1161:AR1201, AY1161:AY1201, INDIRECT("AE" &amp; ROW()), AP1161:AP1201, "💲", AS1161:AS1201, "Exonerado ADH") +
        SUMIFS(AR1161:AR1201, AY1161:AY1201, INDIRECT("AE" &amp; ROW()), AP1161:AP1201, "📦", AS1161:AS1201, "Exonerado ADH")
    ) / 2
) -
(
    SUMIFS(AR1161:AR1201, AY1161:AY1201, INDIRECT("AE" &amp; ROW()), AP1161:AP1201, "💲", AS1161:AS1201, "Exonerado Doctor") +
    SUMIFS(AR1161:AR1201, AY1161:AY1201, INDIRECT("AE" &amp; ROW()), AP1161:AP1201, "📦", AS1161:AS1201, "Exonerado Doctor")
) -
(
    (
        SUMIFS(AR1161:AR1201, AY1161:AY1201, INDIRECT("AE" &amp; ROW()), AP1161:AP1201, "💲", AS1161:AS1201, "") +
        SUMIFS(AR1161:AR1201, AY1161:AY1201, INDIRECT("AE" &amp; ROW()), AP1161:AP1201, "📦", AS1161:AS1201, "")
    ) / 2
)</f>
        <v>0</v>
      </c>
      <c r="AM1211" s="56"/>
      <c r="AN1211" s="56"/>
      <c r="AO1211" s="56"/>
      <c r="AP1211" s="56"/>
      <c r="AQ1211" s="56"/>
      <c r="AR1211" s="56"/>
      <c r="AS1211" s="56"/>
      <c r="AT1211" s="56"/>
      <c r="AU1211" s="56"/>
      <c r="AV1211" s="56"/>
      <c r="AW1211" s="56"/>
      <c r="AX1211" s="56"/>
      <c r="AY1211" s="56"/>
      <c r="AZ1211" s="56"/>
      <c r="BA1211" s="56"/>
      <c r="BB1211" s="56"/>
      <c r="BC1211" s="56"/>
      <c r="BD1211" s="56"/>
      <c r="BE1211" s="56"/>
      <c r="BF1211" s="56"/>
      <c r="BG1211" s="56"/>
      <c r="BH1211" s="56"/>
      <c r="BI1211" s="56"/>
      <c r="BJ1211" s="56"/>
      <c r="BK1211" s="56"/>
      <c r="BL1211" s="56"/>
      <c r="BM1211" s="56"/>
      <c r="BN1211" s="56"/>
    </row>
    <row r="1212" spans="1:66" ht="11.25" customHeight="1">
      <c r="A1212" s="221"/>
      <c r="B1212" s="164"/>
      <c r="C1212" s="206"/>
      <c r="D1212" s="209"/>
      <c r="E1212" s="179" t="s">
        <v>46</v>
      </c>
      <c r="F1212" s="180"/>
      <c r="G1212" s="206"/>
      <c r="H1212" s="209"/>
      <c r="I1212" s="179" t="s">
        <v>46</v>
      </c>
      <c r="J1212" s="180"/>
      <c r="K1212" s="206"/>
      <c r="L1212" s="209"/>
      <c r="M1212" s="179" t="s">
        <v>46</v>
      </c>
      <c r="N1212" s="180"/>
      <c r="O1212" s="165"/>
      <c r="P1212" s="165"/>
      <c r="Q1212" s="165"/>
      <c r="R1212" s="166"/>
      <c r="S1212" s="227" t="str">
        <f>IF(OR(S1209="Empleado",S1209="Familiar"),"Nombre del Empleado","N° Factura")</f>
        <v>N° Factura</v>
      </c>
      <c r="T1212" s="228"/>
      <c r="U1212" s="89"/>
      <c r="V1212" s="169"/>
      <c r="W1212" s="227" t="str">
        <f>IF(OR(W1209="Empleado",W1209="Familiar"),"Nombre del Empleado","N° Factura")</f>
        <v>N° Factura</v>
      </c>
      <c r="X1212" s="228"/>
      <c r="Y1212" s="89"/>
      <c r="Z1212" s="169"/>
      <c r="AA1212" s="227" t="str">
        <f>IF(OR(AA1209="Empleado",AA1209="Familiar"),"Nombre del Empleado","N° Factura")</f>
        <v>N° Factura</v>
      </c>
      <c r="AB1212" s="228"/>
      <c r="AC1212" s="89"/>
      <c r="AD1212" s="56"/>
      <c r="AE1212" s="233" t="s">
        <v>80</v>
      </c>
      <c r="AF1212" s="228"/>
      <c r="AG1212" s="143">
        <f t="array" aca="1" ref="AG1212" ca="1">COUNTIFS(AP1161:AP1201, "💲", AY1161:AY1201, INDIRECT("AE" &amp; ROW())) + COUNTIFS(AP1161:AP1201, "📦", AY1161:AY1201, INDIRECT("AE" &amp; ROW())) + COUNTIFS(AP1161:AP1201, "✅", AY1161:AY1201, INDIRECT("AE" &amp; ROW()))</f>
        <v>0</v>
      </c>
      <c r="AH1212" s="144">
        <f t="array" aca="1" ref="AH1212" ca="1">COUNTIFS(AP1161:AP1201, "💲", AY1161:AY1201, INDIRECT("AE" &amp; ROW())) + COUNTIFS(AP1161:AP1201, "📦", AY1161:AY1201, INDIRECT("AE" &amp; ROW()))</f>
        <v>0</v>
      </c>
      <c r="AI1212" s="145">
        <f t="array" aca="1" ref="AI1212" ca="1">SUMIFS(AR1161:AR1201, AY1161:AY1201, INDIRECT("AE" &amp; ROW()), AP1161:AP1201, "💲") + SUMIFS(AR1161:AR1201, AY1161:AY1201, INDIRECT("AE" &amp; ROW()), AP1161:AP1201, "📦")</f>
        <v>0</v>
      </c>
      <c r="AJ1212" s="145">
        <f t="array" aca="1" ref="AJ1212" ca="1">(
    SUMIFS(AR1161:AR1201, AY1161:AY1201, INDIRECT("AE" &amp; ROW()), AP1161:AP1201, "💲") +
    SUMIFS(AR1161:AR1201, AY1161:AY1201, INDIRECT("AE" &amp; ROW()), AP1161:AP1201, "📦")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
        SUMIFS(AR1161:AR1201, AY1161:AY1201, INDIRECT("AE" &amp; ROW()), AP1161:AP1201, "💲", AS1161:AS1201, "Familiar") +
        SUMIFS(AR1161:AR1201, AY1161:AY1201, INDIRECT("AE" &amp; ROW()), AP1161:AP1201, "📦", AS1161:AS1201, "Familiar")
    ) / 2
)  -
(
    (
        SUMIFS(AR1161:AR1201, AY1161:AY1201, INDIRECT("AE" &amp; ROW()), AP1161:AP1201, "💲", AS1161:AS1201, "Exonerado ADH") +
        SUMIFS(AR1161:AR1201, AY1161:AY1201, INDIRECT("AE" &amp; ROW()), AP1161:AP1201, "📦", AS1161:AS1201, "Exonerado ADH")
    ) / 2
)  -
(
    (
        SUMIFS(AR1161:AR1201, AY1161:AY1201, INDIRECT("AE" &amp; ROW()), AP1161:AP1201, "💲", AS1161:AS1201, "Exonerado Doctor") +
        SUMIFS(AR1161:AR1201, AY1161:AY1201, INDIRECT("AE" &amp; ROW()), AP1161:AP1201, "📦", AS1161:AS1201, "Exonerado Doctor")
    ) / 2
)</f>
        <v>0</v>
      </c>
      <c r="AK1212" s="145">
        <f t="array" aca="1" ref="AK1212" ca="1">(
    SUMIFS(AR1161:AR1201, AY1161:AY1201, INDIRECT("AE" &amp; ROW()), AP1161:AP1201, "💲") +
    SUMIFS(AR1161:AR1201, AY1161:AY1201, INDIRECT("AE" &amp; ROW()), AP1161:AP1201, "📦")
) -
(
    SUMIFS(AR1161:AR1201, AY1161:AY1201, INDIRECT("AE" &amp; ROW()), AP1161:AP1201, "💲", AS1161:AS1201, "Familiar") +
    SUMIFS(AR1161:AR1201, AY1161:AY1201, INDIRECT("AE" &amp; ROW()), AP1161:AP1201, "📦", AS1161:AS1201, "Familiar")
) -
(
    SUMIFS(AR1161:AR1201, AY1161:AY1201, INDIRECT("AE" &amp; ROW()), AP1161:AP1201, "💲", AS1161:AS1201, "Participante") +
    SUMIFS(AR1161:AR1201, AY1161:AY1201, INDIRECT("AE" &amp; ROW()), AP1161:AP1201, "📦", AS1161:AS1201, "Participante")
)  -
(
    SUMIFS(AR1161:AR1201, AY1161:AY1201, INDIRECT("AE" &amp; ROW()), AP1161:AP1201, "💲", AS1161:AS1201, "Empleado") +
    SUMIFS(AR1161:AR1201, AY1161:AY1201, INDIRECT("AE" &amp; ROW()), AP1161:AP1201, "📦", AS1161:AS1201, "Empleado")
) -
(
    SUMIFS(AR1161:AR1201, AY1161:AY1201, INDIRECT("AE" &amp; ROW()), AP1161:AP1201, "💲", AS1161:AS1201, "Exonerado ADH") +
    SUMIFS(AR1161:AR1201, AY1161:AY1201, INDIRECT("AE" &amp; ROW()), AP1161:AP1201, "📦", AS1161:AS1201, "Exonerado ADH")
) -
(
    (
        SUMIFS(AR1161:AR1201, AY1161:AY1201, INDIRECT("AE" &amp; ROW()), AP1161:AP1201, "💲", AS1161:AS1201, "Exonerado Doctor") +
        SUMIFS(AR1161:AR1201, AY1161:AY1201, INDIRECT("AE" &amp; ROW()), AP1161:AP1201, "📦", AS1161:AS1201, "Exonerado Doctor")
    ) / 2
) -
(
    (
        SUMIFS(AR1161:AR1201, AY1161:AY1201, INDIRECT("AE" &amp; ROW()), AP1161:AP1201, "💲", AS1161:AS1201, "") +
        SUMIFS(AR1161:AR1201, AY1161:AY1201, INDIRECT("AE" &amp; ROW()), AP1161:AP1201, "📦", AS1161:AS1201, "")
    ) / 2
)</f>
        <v>0</v>
      </c>
      <c r="AL1212" s="146">
        <f t="array" aca="1" ref="AL1212" ca="1">(
    SUMIFS(AR1161:AR1201, AY1161:AY1201, INDIRECT("AE" &amp; ROW()), AP1161:AP1201, "💲") +
    SUMIFS(AR1161:AR1201, AY1161:AY1201, INDIRECT("AE" &amp; ROW()), AP1161:AP1201, "📦")
) -
(
    (
        SUMIFS(AR1161:AR1201, AY1161:AY1201, INDIRECT("AE" &amp; ROW()), AP1161:AP1201, "💲", AS1161:AS1201, "Familiar") +
        SUMIFS(AR1161:AR1201, AY1161:AY1201, INDIRECT("AE" &amp; ROW()), AP1161:AP1201, "📦", AS1161:AS1201, "Familiar")
    ) / 2
) -
(
    (
        SUMIFS(AR1161:AR1201, AY1161:AY1201, INDIRECT("AE" &amp; ROW()), AP1161:AP1201, "💲", AS1161:AS1201, "Participante") +
        SUMIFS(AR1161:AR1201, AY1161:AY1201, INDIRECT("AE" &amp; ROW()), AP1161:AP1201, "📦", AS1161:AS1201, "Participante")
    ) / 2
) -
(
    (
        SUMIFS(AR1161:AR1201, AY1161:AY1201, INDIRECT("AE" &amp; ROW()), AP1161:AP1201, "💲", AS1161:AS1201, "Empleado") +
        SUMIFS(AR1161:AR1201, AY1161:AY1201, INDIRECT("AE" &amp; ROW()), AP1161:AP1201, "📦", AS1161:AS1201, "Empleado")
    ) / 2
) -
(
    (
        SUMIFS(AR1161:AR1201, AY1161:AY1201, INDIRECT("AE" &amp; ROW()), AP1161:AP1201, "💲", AS1161:AS1201, "Exonerado ADH") +
        SUMIFS(AR1161:AR1201, AY1161:AY1201, INDIRECT("AE" &amp; ROW()), AP1161:AP1201, "📦", AS1161:AS1201, "Exonerado ADH")
    ) / 2
) -
(
    SUMIFS(AR1161:AR1201, AY1161:AY1201, INDIRECT("AE" &amp; ROW()), AP1161:AP1201, "💲", AS1161:AS1201, "Exonerado Doctor") +
    SUMIFS(AR1161:AR1201, AY1161:AY1201, INDIRECT("AE" &amp; ROW()), AP1161:AP1201, "📦", AS1161:AS1201, "Exonerado Doctor")
) -
(
    (
        SUMIFS(AR1161:AR1201, AY1161:AY1201, INDIRECT("AE" &amp; ROW()), AP1161:AP1201, "💲", AS1161:AS1201, "") +
        SUMIFS(AR1161:AR1201, AY1161:AY1201, INDIRECT("AE" &amp; ROW()), AP1161:AP1201, "📦", AS1161:AS1201, "")
    ) / 2
)</f>
        <v>0</v>
      </c>
      <c r="AM1212" s="56"/>
      <c r="AN1212" s="56"/>
      <c r="AO1212" s="56"/>
      <c r="AP1212" s="56"/>
      <c r="AQ1212" s="56"/>
      <c r="AR1212" s="56"/>
      <c r="AS1212" s="56"/>
      <c r="AT1212" s="56"/>
      <c r="AU1212" s="56"/>
      <c r="AV1212" s="56"/>
      <c r="AW1212" s="56"/>
      <c r="AX1212" s="56"/>
      <c r="AY1212" s="56"/>
      <c r="AZ1212" s="56"/>
      <c r="BA1212" s="56"/>
      <c r="BB1212" s="56"/>
      <c r="BC1212" s="56"/>
      <c r="BD1212" s="56"/>
      <c r="BE1212" s="56"/>
      <c r="BF1212" s="56"/>
      <c r="BG1212" s="56"/>
      <c r="BH1212" s="56"/>
      <c r="BI1212" s="56"/>
      <c r="BJ1212" s="56"/>
      <c r="BK1212" s="56"/>
      <c r="BL1212" s="56"/>
      <c r="BM1212" s="56"/>
      <c r="BN1212" s="56"/>
    </row>
    <row r="1213" spans="1:66" ht="11.25" customHeight="1">
      <c r="A1213" s="3"/>
      <c r="B1213" s="3"/>
      <c r="C1213" s="3"/>
      <c r="D1213" s="3"/>
      <c r="E1213" s="3"/>
      <c r="F1213" s="3"/>
      <c r="G1213" s="3"/>
      <c r="H1213" s="3"/>
      <c r="I1213" s="3"/>
      <c r="J1213" s="3"/>
      <c r="K1213" s="3"/>
      <c r="L1213" s="3"/>
      <c r="M1213" s="3"/>
      <c r="N1213" s="3"/>
      <c r="O1213" s="1"/>
      <c r="P1213" s="3"/>
      <c r="Q1213" s="3"/>
      <c r="R1213" s="15"/>
      <c r="S1213" s="16"/>
      <c r="T1213" s="16"/>
      <c r="U1213" s="173"/>
      <c r="V1213" s="6"/>
      <c r="W1213" s="16"/>
      <c r="X1213" s="16"/>
      <c r="Y1213" s="173"/>
      <c r="Z1213" s="48"/>
      <c r="AA1213" s="173"/>
      <c r="AB1213" s="173"/>
      <c r="AC1213" s="173"/>
      <c r="AD1213" s="174"/>
      <c r="AI1213" s="148">
        <f t="shared" ref="AI1213:AL1213" ca="1" si="820">SUM(AI1198:AI1211)</f>
        <v>0</v>
      </c>
      <c r="AJ1213" s="148">
        <f t="shared" ca="1" si="820"/>
        <v>0</v>
      </c>
      <c r="AK1213" s="148">
        <f t="shared" ca="1" si="820"/>
        <v>0</v>
      </c>
      <c r="AL1213" s="148">
        <f t="shared" ca="1" si="820"/>
        <v>0</v>
      </c>
      <c r="AM1213" s="174"/>
      <c r="AN1213" s="174"/>
      <c r="AO1213" s="174"/>
      <c r="AP1213" s="174"/>
      <c r="AQ1213" s="174"/>
      <c r="AR1213" s="174"/>
      <c r="AS1213" s="174"/>
      <c r="AT1213" s="174"/>
      <c r="AU1213" s="174"/>
      <c r="AV1213" s="174"/>
      <c r="AW1213" s="174"/>
      <c r="AX1213" s="174"/>
      <c r="AY1213" s="174"/>
      <c r="AZ1213" s="174"/>
      <c r="BA1213" s="174"/>
      <c r="BB1213" s="174"/>
      <c r="BC1213" s="174"/>
      <c r="BD1213" s="174"/>
      <c r="BE1213" s="122"/>
      <c r="BF1213" s="122"/>
      <c r="BG1213" s="122"/>
      <c r="BH1213" s="122"/>
      <c r="BI1213" s="122"/>
      <c r="BJ1213" s="174"/>
      <c r="BK1213" s="174"/>
      <c r="BL1213" s="174"/>
      <c r="BM1213" s="174"/>
      <c r="BN1213" s="174"/>
    </row>
    <row r="1214" spans="1:66" ht="15" customHeight="1">
      <c r="A1214" s="210">
        <f>IF(WEEKDAY(A1159)=6, WORKDAY(A1159+1, 1), A1159+1)</f>
        <v>46357</v>
      </c>
      <c r="B1214" s="211"/>
      <c r="C1214" s="211"/>
      <c r="D1214" s="211"/>
      <c r="E1214" s="211"/>
      <c r="F1214" s="211"/>
      <c r="G1214" s="211"/>
      <c r="H1214" s="211"/>
      <c r="I1214" s="211"/>
      <c r="J1214" s="211"/>
      <c r="K1214" s="211"/>
      <c r="L1214" s="211"/>
      <c r="M1214" s="211"/>
      <c r="N1214" s="212"/>
      <c r="O1214" s="1"/>
      <c r="P1214" s="1"/>
      <c r="Q1214" s="1"/>
      <c r="R1214" s="15"/>
      <c r="S1214" s="22"/>
      <c r="T1214" s="22"/>
      <c r="U1214" s="241"/>
      <c r="V1214" s="242"/>
      <c r="W1214" s="242"/>
      <c r="X1214" s="242"/>
      <c r="Y1214" s="242"/>
      <c r="Z1214" s="23"/>
      <c r="AA1214" s="23"/>
      <c r="AB1214" s="23"/>
      <c r="AC1214" s="23"/>
      <c r="AD1214" s="24"/>
      <c r="AE1214" s="181"/>
      <c r="AF1214" s="181"/>
      <c r="AG1214" s="181"/>
      <c r="AH1214" s="181"/>
      <c r="AI1214" s="181"/>
      <c r="AJ1214" s="181"/>
      <c r="AK1214" s="181"/>
      <c r="AL1214" s="181"/>
      <c r="AM1214" s="24"/>
      <c r="AN1214" s="24"/>
      <c r="AO1214" s="24"/>
      <c r="AP1214" s="24"/>
      <c r="AQ1214" s="24"/>
      <c r="AR1214" s="24"/>
      <c r="AS1214" s="24"/>
      <c r="AT1214" s="24"/>
      <c r="AU1214" s="24"/>
      <c r="AV1214" s="24"/>
      <c r="AW1214" s="24"/>
      <c r="AX1214" s="24"/>
      <c r="AY1214" s="24"/>
      <c r="AZ1214" s="24"/>
      <c r="BA1214" s="24"/>
      <c r="BB1214" s="24"/>
      <c r="BC1214" s="24"/>
      <c r="BD1214" s="24"/>
      <c r="BE1214" s="24"/>
      <c r="BF1214" s="24"/>
      <c r="BG1214" s="24"/>
      <c r="BH1214" s="24"/>
      <c r="BI1214" s="24"/>
      <c r="BJ1214" s="24"/>
      <c r="BK1214" s="24"/>
      <c r="BL1214" s="24"/>
      <c r="BM1214" s="24"/>
      <c r="BN1214" s="24"/>
    </row>
    <row r="1215" spans="1:66" ht="15" customHeight="1">
      <c r="A1215" s="25" t="s">
        <v>15</v>
      </c>
      <c r="B1215" s="25" t="s">
        <v>16</v>
      </c>
      <c r="C1215" s="213" t="s">
        <v>17</v>
      </c>
      <c r="D1215" s="214"/>
      <c r="E1215" s="214"/>
      <c r="F1215" s="215"/>
      <c r="G1215" s="213" t="s">
        <v>18</v>
      </c>
      <c r="H1215" s="214"/>
      <c r="I1215" s="214"/>
      <c r="J1215" s="215"/>
      <c r="K1215" s="213" t="s">
        <v>19</v>
      </c>
      <c r="L1215" s="214"/>
      <c r="M1215" s="214"/>
      <c r="N1215" s="215"/>
      <c r="O1215" s="1"/>
      <c r="P1215" s="1"/>
      <c r="Q1215" s="1"/>
      <c r="R1215" s="26"/>
      <c r="S1215" s="234" t="s">
        <v>17</v>
      </c>
      <c r="T1215" s="214"/>
      <c r="U1215" s="215"/>
      <c r="V1215" s="27"/>
      <c r="W1215" s="234" t="s">
        <v>18</v>
      </c>
      <c r="X1215" s="214"/>
      <c r="Y1215" s="215"/>
      <c r="Z1215" s="28"/>
      <c r="AA1215" s="234" t="s">
        <v>19</v>
      </c>
      <c r="AB1215" s="214"/>
      <c r="AC1215" s="215"/>
      <c r="AD1215" s="29"/>
      <c r="AE1215" s="181"/>
      <c r="AF1215" s="181"/>
      <c r="AG1215" s="181"/>
      <c r="AH1215" s="181"/>
      <c r="AI1215" s="181"/>
      <c r="AJ1215" s="181"/>
      <c r="AK1215" s="181"/>
      <c r="AL1215" s="181"/>
      <c r="AM1215" s="29"/>
      <c r="AN1215" s="34" t="s">
        <v>2</v>
      </c>
      <c r="AO1215" s="34" t="s">
        <v>3</v>
      </c>
      <c r="AP1215" s="34" t="s">
        <v>4</v>
      </c>
      <c r="AQ1215" s="34" t="s">
        <v>5</v>
      </c>
      <c r="AR1215" s="34" t="s">
        <v>6</v>
      </c>
      <c r="AS1215" s="34" t="s">
        <v>7</v>
      </c>
      <c r="AT1215" s="34" t="s">
        <v>27</v>
      </c>
      <c r="AU1215" s="34" t="s">
        <v>28</v>
      </c>
      <c r="AV1215" s="34" t="s">
        <v>29</v>
      </c>
      <c r="AW1215" s="34" t="s">
        <v>30</v>
      </c>
      <c r="AX1215" s="34" t="s">
        <v>12</v>
      </c>
      <c r="AY1215" s="34" t="s">
        <v>20</v>
      </c>
      <c r="AZ1215" s="35"/>
      <c r="BA1215" s="35"/>
      <c r="BB1215" s="35"/>
      <c r="BC1215" s="35"/>
      <c r="BD1215" s="35"/>
      <c r="BE1215" s="35"/>
      <c r="BF1215" s="35"/>
      <c r="BG1215" s="35"/>
      <c r="BH1215" s="35"/>
      <c r="BI1215" s="35"/>
      <c r="BJ1215" s="35"/>
      <c r="BK1215" s="35"/>
      <c r="BL1215" s="35"/>
      <c r="BM1215" s="35"/>
      <c r="BN1215" s="35"/>
    </row>
    <row r="1216" spans="1:66" ht="11.25" customHeight="1">
      <c r="A1216" s="219">
        <f>Q1222</f>
        <v>0.33333333333333331</v>
      </c>
      <c r="B1216" s="38"/>
      <c r="C1216" s="204"/>
      <c r="D1216" s="207"/>
      <c r="E1216" s="40" t="s">
        <v>36</v>
      </c>
      <c r="F1216" s="42" t="str">
        <f>IF(D1216&lt;&gt;"", VLOOKUP(D1216,'Base de Datos'!$A$2:$D1268,2,FALSE()),"")</f>
        <v/>
      </c>
      <c r="G1216" s="204"/>
      <c r="H1216" s="216"/>
      <c r="I1216" s="40" t="s">
        <v>36</v>
      </c>
      <c r="J1216" s="42" t="str">
        <f>IF(H1216&lt;&gt;"", VLOOKUP(H1216,'Base de Datos'!$A$2:$D1268,2,FALSE()),"")</f>
        <v/>
      </c>
      <c r="K1216" s="204"/>
      <c r="L1216" s="216"/>
      <c r="M1216" s="40" t="s">
        <v>36</v>
      </c>
      <c r="N1216" s="42" t="str">
        <f>IF(L1216&lt;&gt;"", VLOOKUP(L1216,'Base de Datos'!$A$2:$D1268,2,FALSE()),"")</f>
        <v/>
      </c>
      <c r="O1216" s="43"/>
      <c r="P1216" s="1"/>
      <c r="Q1216" s="44"/>
      <c r="R1216" s="15"/>
      <c r="S1216" s="45"/>
      <c r="T1216" s="45" t="s">
        <v>37</v>
      </c>
      <c r="U1216" s="46"/>
      <c r="V1216" s="47"/>
      <c r="W1216" s="45"/>
      <c r="X1216" s="45" t="s">
        <v>37</v>
      </c>
      <c r="Y1216" s="46"/>
      <c r="Z1216" s="47"/>
      <c r="AA1216" s="45"/>
      <c r="AB1216" s="45" t="s">
        <v>37</v>
      </c>
      <c r="AC1216" s="46"/>
      <c r="AD1216" s="48"/>
      <c r="AE1216" s="181"/>
      <c r="AF1216" s="181"/>
      <c r="AG1216" s="181"/>
      <c r="AH1216" s="181"/>
      <c r="AI1216" s="181"/>
      <c r="AJ1216" s="181"/>
      <c r="AK1216" s="181"/>
      <c r="AL1216" s="181"/>
      <c r="AM1216" s="48"/>
      <c r="AN1216" s="53">
        <f>A1214</f>
        <v>46357</v>
      </c>
      <c r="AO1216" s="54" t="str">
        <f>C1215</f>
        <v>Consultorio N° 1</v>
      </c>
      <c r="AP1216" s="55">
        <f t="shared" ref="AP1216:AQ1216" si="821">C1216</f>
        <v>0</v>
      </c>
      <c r="AQ1216" s="55">
        <f t="shared" si="821"/>
        <v>0</v>
      </c>
      <c r="AR1216" s="55">
        <f>U1216</f>
        <v>0</v>
      </c>
      <c r="AS1216" s="55">
        <f>S1216</f>
        <v>0</v>
      </c>
      <c r="AT1216" s="55">
        <f>S1217</f>
        <v>0</v>
      </c>
      <c r="AU1216" s="55">
        <f>U1217</f>
        <v>0</v>
      </c>
      <c r="AV1216" s="55">
        <f>S1218</f>
        <v>0</v>
      </c>
      <c r="AW1216" s="55">
        <f>U1218</f>
        <v>0</v>
      </c>
      <c r="AX1216" s="55">
        <f>U1219</f>
        <v>0</v>
      </c>
      <c r="AY1216" s="55">
        <f>F1219</f>
        <v>0</v>
      </c>
      <c r="AZ1216" s="56"/>
      <c r="BA1216" s="56"/>
      <c r="BB1216" s="56"/>
      <c r="BC1216" s="56"/>
      <c r="BD1216" s="56"/>
      <c r="BE1216" s="56"/>
      <c r="BF1216" s="56"/>
      <c r="BG1216" s="56"/>
      <c r="BH1216" s="56"/>
      <c r="BI1216" s="56"/>
      <c r="BJ1216" s="56"/>
      <c r="BK1216" s="56"/>
      <c r="BL1216" s="56"/>
      <c r="BM1216" s="56"/>
      <c r="BN1216" s="56"/>
    </row>
    <row r="1217" spans="1:66" ht="11.25" customHeight="1">
      <c r="A1217" s="220"/>
      <c r="B1217" s="38"/>
      <c r="C1217" s="205"/>
      <c r="D1217" s="208"/>
      <c r="E1217" s="57" t="s">
        <v>42</v>
      </c>
      <c r="F1217" s="58" t="str">
        <f>IF(D1216&lt;&gt;"", VLOOKUP(D1216,'Base de Datos'!$A$2:$D1268,3,FALSE()),"")</f>
        <v/>
      </c>
      <c r="G1217" s="205"/>
      <c r="H1217" s="208"/>
      <c r="I1217" s="57" t="s">
        <v>42</v>
      </c>
      <c r="J1217" s="58" t="str">
        <f>IF(H1216&lt;&gt;"", VLOOKUP(H1216,'Base de Datos'!$A$2:$D1268,3,FALSE()),"")</f>
        <v/>
      </c>
      <c r="K1217" s="205"/>
      <c r="L1217" s="208"/>
      <c r="M1217" s="57" t="s">
        <v>42</v>
      </c>
      <c r="N1217" s="58" t="str">
        <f>IF(L1216&lt;&gt;"", VLOOKUP(L1216,'Base de Datos'!$A$2:$D1268,3,FALSE()),"")</f>
        <v/>
      </c>
      <c r="O1217" s="43"/>
      <c r="P1217" s="1"/>
      <c r="Q1217" s="44"/>
      <c r="R1217" s="15"/>
      <c r="S1217" s="229"/>
      <c r="T1217" s="230"/>
      <c r="U1217" s="59"/>
      <c r="V1217" s="47"/>
      <c r="W1217" s="229"/>
      <c r="X1217" s="230"/>
      <c r="Y1217" s="59"/>
      <c r="Z1217" s="47"/>
      <c r="AA1217" s="229"/>
      <c r="AB1217" s="230"/>
      <c r="AC1217" s="59"/>
      <c r="AD1217" s="48"/>
      <c r="AE1217" s="181"/>
      <c r="AF1217" s="181"/>
      <c r="AG1217" s="181"/>
      <c r="AH1217" s="181"/>
      <c r="AI1217" s="181"/>
      <c r="AJ1217" s="181"/>
      <c r="AK1217" s="181"/>
      <c r="AL1217" s="181"/>
      <c r="AM1217" s="48"/>
      <c r="AN1217" s="53">
        <f>A1214</f>
        <v>46357</v>
      </c>
      <c r="AO1217" s="54" t="str">
        <f>C1215</f>
        <v>Consultorio N° 1</v>
      </c>
      <c r="AP1217" s="55">
        <f t="shared" ref="AP1217:AQ1217" si="822">C1220</f>
        <v>0</v>
      </c>
      <c r="AQ1217" s="55">
        <f t="shared" si="822"/>
        <v>0</v>
      </c>
      <c r="AR1217" s="64">
        <f>U1220</f>
        <v>0</v>
      </c>
      <c r="AS1217" s="55">
        <f>S1220</f>
        <v>0</v>
      </c>
      <c r="AT1217" s="55">
        <f>S1221</f>
        <v>0</v>
      </c>
      <c r="AU1217" s="55">
        <f>U1221</f>
        <v>0</v>
      </c>
      <c r="AV1217" s="55">
        <f>S1222</f>
        <v>0</v>
      </c>
      <c r="AW1217" s="55">
        <f>U1222</f>
        <v>0</v>
      </c>
      <c r="AX1217" s="55">
        <f>U1223</f>
        <v>0</v>
      </c>
      <c r="AY1217" s="55">
        <f>F1223</f>
        <v>0</v>
      </c>
      <c r="AZ1217" s="56"/>
      <c r="BA1217" s="56"/>
      <c r="BB1217" s="56"/>
      <c r="BC1217" s="56"/>
      <c r="BD1217" s="56"/>
      <c r="BE1217" s="56"/>
      <c r="BF1217" s="56"/>
      <c r="BG1217" s="56"/>
      <c r="BH1217" s="56"/>
      <c r="BI1217" s="56"/>
      <c r="BJ1217" s="56"/>
      <c r="BK1217" s="56"/>
      <c r="BL1217" s="56"/>
      <c r="BM1217" s="56"/>
      <c r="BN1217" s="56"/>
    </row>
    <row r="1218" spans="1:66" ht="11.25" customHeight="1">
      <c r="A1218" s="220"/>
      <c r="B1218" s="38"/>
      <c r="C1218" s="205"/>
      <c r="D1218" s="208"/>
      <c r="E1218" s="57" t="s">
        <v>44</v>
      </c>
      <c r="F1218" s="58" t="str">
        <f>IF(D1216&lt;&gt;"", VLOOKUP(D1216,'Base de Datos'!$A$2:$D1268,4,FALSE()),"")</f>
        <v/>
      </c>
      <c r="G1218" s="205"/>
      <c r="H1218" s="208"/>
      <c r="I1218" s="57" t="s">
        <v>44</v>
      </c>
      <c r="J1218" s="58" t="str">
        <f>IF(H1216&lt;&gt;"", VLOOKUP(H1216,'Base de Datos'!$A$2:$D1268,4,FALSE()),"")</f>
        <v/>
      </c>
      <c r="K1218" s="205"/>
      <c r="L1218" s="208"/>
      <c r="M1218" s="57" t="s">
        <v>44</v>
      </c>
      <c r="N1218" s="58" t="str">
        <f>IF(L1216&lt;&gt;"", VLOOKUP(L1216,'Base de Datos'!$A$2:$D1268,4,FALSE()),"")</f>
        <v/>
      </c>
      <c r="O1218" s="43"/>
      <c r="P1218" s="1"/>
      <c r="Q1218" s="44"/>
      <c r="R1218" s="15"/>
      <c r="S1218" s="229"/>
      <c r="T1218" s="230"/>
      <c r="U1218" s="59"/>
      <c r="V1218" s="47"/>
      <c r="W1218" s="229"/>
      <c r="X1218" s="230"/>
      <c r="Y1218" s="59"/>
      <c r="Z1218" s="47"/>
      <c r="AA1218" s="229"/>
      <c r="AB1218" s="230"/>
      <c r="AC1218" s="59"/>
      <c r="AD1218" s="48"/>
      <c r="AE1218" s="181"/>
      <c r="AF1218" s="181"/>
      <c r="AG1218" s="181"/>
      <c r="AH1218" s="181"/>
      <c r="AI1218" s="181"/>
      <c r="AJ1218" s="181"/>
      <c r="AK1218" s="181"/>
      <c r="AL1218" s="181"/>
      <c r="AM1218" s="48"/>
      <c r="AN1218" s="53">
        <f>A1214</f>
        <v>46357</v>
      </c>
      <c r="AO1218" s="54" t="str">
        <f>C1215</f>
        <v>Consultorio N° 1</v>
      </c>
      <c r="AP1218" s="55">
        <f t="shared" ref="AP1218:AQ1218" si="823">C1224</f>
        <v>0</v>
      </c>
      <c r="AQ1218" s="55">
        <f t="shared" si="823"/>
        <v>0</v>
      </c>
      <c r="AR1218" s="64">
        <f>U1224</f>
        <v>0</v>
      </c>
      <c r="AS1218" s="55">
        <f>S1224</f>
        <v>0</v>
      </c>
      <c r="AT1218" s="55">
        <f>S1225</f>
        <v>0</v>
      </c>
      <c r="AU1218" s="55">
        <f>U1225</f>
        <v>0</v>
      </c>
      <c r="AV1218" s="55">
        <f>S1226</f>
        <v>0</v>
      </c>
      <c r="AW1218" s="55">
        <f>U1226</f>
        <v>0</v>
      </c>
      <c r="AX1218" s="55">
        <f>U1227</f>
        <v>0</v>
      </c>
      <c r="AY1218" s="55">
        <f>F1227</f>
        <v>0</v>
      </c>
      <c r="AZ1218" s="56"/>
      <c r="BA1218" s="56"/>
      <c r="BB1218" s="56"/>
      <c r="BC1218" s="56"/>
      <c r="BD1218" s="56"/>
      <c r="BE1218" s="56"/>
      <c r="BF1218" s="56"/>
      <c r="BG1218" s="56"/>
      <c r="BH1218" s="56"/>
      <c r="BI1218" s="56"/>
      <c r="BJ1218" s="56"/>
      <c r="BK1218" s="56"/>
      <c r="BL1218" s="56"/>
      <c r="BM1218" s="56"/>
      <c r="BN1218" s="56"/>
    </row>
    <row r="1219" spans="1:66" ht="11.25" customHeight="1">
      <c r="A1219" s="221"/>
      <c r="B1219" s="38"/>
      <c r="C1219" s="206"/>
      <c r="D1219" s="209"/>
      <c r="E1219" s="85" t="s">
        <v>46</v>
      </c>
      <c r="F1219" s="86"/>
      <c r="G1219" s="206"/>
      <c r="H1219" s="209"/>
      <c r="I1219" s="87" t="s">
        <v>46</v>
      </c>
      <c r="J1219" s="88"/>
      <c r="K1219" s="206"/>
      <c r="L1219" s="209"/>
      <c r="M1219" s="87" t="s">
        <v>46</v>
      </c>
      <c r="N1219" s="88"/>
      <c r="O1219" s="43"/>
      <c r="P1219" s="1"/>
      <c r="Q1219" s="44"/>
      <c r="R1219" s="15"/>
      <c r="S1219" s="227" t="str">
        <f>IF(OR(S1216="Empleado",S1216="Familiar"),"Nombre del Empleado","N° Factura")</f>
        <v>N° Factura</v>
      </c>
      <c r="T1219" s="228"/>
      <c r="U1219" s="89"/>
      <c r="V1219" s="47"/>
      <c r="W1219" s="227" t="str">
        <f>IF(OR(W1216="Empleado",W1216="Familiar"),"Nombre del Empleado","N° Factura")</f>
        <v>N° Factura</v>
      </c>
      <c r="X1219" s="228"/>
      <c r="Y1219" s="89"/>
      <c r="Z1219" s="47"/>
      <c r="AA1219" s="227" t="str">
        <f>IF(OR(AA1216="Empleado",AA1216="Familiar"),"Nombre del Empleado","N° Factura")</f>
        <v>N° Factura</v>
      </c>
      <c r="AB1219" s="228"/>
      <c r="AC1219" s="89"/>
      <c r="AD1219" s="48"/>
      <c r="AE1219" s="181"/>
      <c r="AF1219" s="181"/>
      <c r="AG1219" s="181"/>
      <c r="AH1219" s="181"/>
      <c r="AI1219" s="181"/>
      <c r="AJ1219" s="181"/>
      <c r="AK1219" s="181"/>
      <c r="AL1219" s="181"/>
      <c r="AM1219" s="48"/>
      <c r="AN1219" s="53">
        <f>A1214</f>
        <v>46357</v>
      </c>
      <c r="AO1219" s="54" t="str">
        <f>C1215</f>
        <v>Consultorio N° 1</v>
      </c>
      <c r="AP1219" s="55">
        <f t="shared" ref="AP1219:AQ1219" si="824">C1228</f>
        <v>0</v>
      </c>
      <c r="AQ1219" s="55">
        <f t="shared" si="824"/>
        <v>0</v>
      </c>
      <c r="AR1219" s="64">
        <f>U1228</f>
        <v>0</v>
      </c>
      <c r="AS1219" s="55">
        <f>S1228</f>
        <v>0</v>
      </c>
      <c r="AT1219" s="55">
        <f>S1229</f>
        <v>0</v>
      </c>
      <c r="AU1219" s="64">
        <f>U1229</f>
        <v>0</v>
      </c>
      <c r="AV1219" s="55">
        <f>S1230</f>
        <v>0</v>
      </c>
      <c r="AW1219" s="55">
        <f>U1230</f>
        <v>0</v>
      </c>
      <c r="AX1219" s="55">
        <f>U1231</f>
        <v>0</v>
      </c>
      <c r="AY1219" s="55">
        <f>F1231</f>
        <v>0</v>
      </c>
      <c r="AZ1219" s="56"/>
      <c r="BA1219" s="56"/>
      <c r="BB1219" s="56"/>
      <c r="BC1219" s="56"/>
      <c r="BD1219" s="56"/>
      <c r="BE1219" s="56"/>
      <c r="BF1219" s="56"/>
      <c r="BG1219" s="56"/>
      <c r="BH1219" s="56"/>
      <c r="BI1219" s="56"/>
      <c r="BJ1219" s="56"/>
      <c r="BK1219" s="56"/>
      <c r="BL1219" s="56"/>
      <c r="BM1219" s="56"/>
      <c r="BN1219" s="56"/>
    </row>
    <row r="1220" spans="1:66" ht="11.25" customHeight="1">
      <c r="A1220" s="222">
        <f>A1216+$Q$13/1440</f>
        <v>0.375</v>
      </c>
      <c r="B1220" s="38"/>
      <c r="C1220" s="204"/>
      <c r="D1220" s="207"/>
      <c r="E1220" s="40" t="s">
        <v>36</v>
      </c>
      <c r="F1220" s="42" t="str">
        <f>IF(D1220&lt;&gt;"", VLOOKUP(D1220,'Base de Datos'!$A$2:$D1268,2,FALSE()),"")</f>
        <v/>
      </c>
      <c r="G1220" s="204"/>
      <c r="H1220" s="216"/>
      <c r="I1220" s="40" t="s">
        <v>36</v>
      </c>
      <c r="J1220" s="42" t="str">
        <f>IF(H1220&lt;&gt;"", VLOOKUP(H1220,'Base de Datos'!$A$2:$D1268,2,FALSE()),"")</f>
        <v/>
      </c>
      <c r="K1220" s="204"/>
      <c r="L1220" s="216"/>
      <c r="M1220" s="40" t="s">
        <v>36</v>
      </c>
      <c r="N1220" s="42" t="str">
        <f>IF(L1220&lt;&gt;"", VLOOKUP(L1220,'Base de Datos'!$A$2:$D1268,2,FALSE()),"")</f>
        <v/>
      </c>
      <c r="O1220" s="262" t="s">
        <v>32</v>
      </c>
      <c r="P1220" s="242"/>
      <c r="Q1220" s="263">
        <f ca="1">$N$2</f>
        <v>888.89089999999999</v>
      </c>
      <c r="R1220" s="15"/>
      <c r="S1220" s="45"/>
      <c r="T1220" s="45" t="s">
        <v>37</v>
      </c>
      <c r="U1220" s="103"/>
      <c r="V1220" s="47"/>
      <c r="W1220" s="45"/>
      <c r="X1220" s="45" t="s">
        <v>37</v>
      </c>
      <c r="Y1220" s="46"/>
      <c r="Z1220" s="47"/>
      <c r="AA1220" s="45"/>
      <c r="AB1220" s="45" t="s">
        <v>37</v>
      </c>
      <c r="AC1220" s="46"/>
      <c r="AD1220" s="48"/>
      <c r="AE1220" s="181"/>
      <c r="AF1220" s="181"/>
      <c r="AG1220" s="181"/>
      <c r="AH1220" s="181"/>
      <c r="AI1220" s="181"/>
      <c r="AJ1220" s="181"/>
      <c r="AK1220" s="181"/>
      <c r="AL1220" s="181"/>
      <c r="AM1220" s="48"/>
      <c r="AN1220" s="53">
        <f>A1214</f>
        <v>46357</v>
      </c>
      <c r="AO1220" s="54" t="str">
        <f>C1215</f>
        <v>Consultorio N° 1</v>
      </c>
      <c r="AP1220" s="55">
        <f t="shared" ref="AP1220:AQ1220" si="825">C1232</f>
        <v>0</v>
      </c>
      <c r="AQ1220" s="55">
        <f t="shared" si="825"/>
        <v>0</v>
      </c>
      <c r="AR1220" s="64">
        <f>U1232</f>
        <v>0</v>
      </c>
      <c r="AS1220" s="55">
        <f>S1232</f>
        <v>0</v>
      </c>
      <c r="AT1220" s="55">
        <f>S1233</f>
        <v>0</v>
      </c>
      <c r="AU1220" s="55">
        <f>U1233</f>
        <v>0</v>
      </c>
      <c r="AV1220" s="55">
        <f>S1234</f>
        <v>0</v>
      </c>
      <c r="AW1220" s="55">
        <f>U1234</f>
        <v>0</v>
      </c>
      <c r="AX1220" s="55">
        <f>U1235</f>
        <v>0</v>
      </c>
      <c r="AY1220" s="55">
        <f>F1235</f>
        <v>0</v>
      </c>
      <c r="AZ1220" s="56"/>
      <c r="BA1220" s="56"/>
      <c r="BB1220" s="56"/>
      <c r="BC1220" s="56"/>
      <c r="BD1220" s="56"/>
      <c r="BE1220" s="56"/>
      <c r="BF1220" s="56"/>
      <c r="BG1220" s="56"/>
      <c r="BH1220" s="56"/>
      <c r="BI1220" s="56"/>
      <c r="BJ1220" s="56"/>
      <c r="BK1220" s="56"/>
      <c r="BL1220" s="56"/>
      <c r="BM1220" s="56"/>
      <c r="BN1220" s="56"/>
    </row>
    <row r="1221" spans="1:66" ht="11.25" customHeight="1">
      <c r="A1221" s="220"/>
      <c r="B1221" s="38"/>
      <c r="C1221" s="205"/>
      <c r="D1221" s="208"/>
      <c r="E1221" s="57" t="s">
        <v>42</v>
      </c>
      <c r="F1221" s="58" t="str">
        <f>IF(D1220&lt;&gt;"", VLOOKUP(D1220,'Base de Datos'!$A$2:$D1268,3,FALSE()),"")</f>
        <v/>
      </c>
      <c r="G1221" s="205"/>
      <c r="H1221" s="208"/>
      <c r="I1221" s="57" t="s">
        <v>42</v>
      </c>
      <c r="J1221" s="58" t="str">
        <f>IF(H1220&lt;&gt;"", VLOOKUP(H1220,'Base de Datos'!$A$2:$D1268,3,FALSE()),"")</f>
        <v/>
      </c>
      <c r="K1221" s="205"/>
      <c r="L1221" s="208"/>
      <c r="M1221" s="57" t="s">
        <v>42</v>
      </c>
      <c r="N1221" s="58" t="str">
        <f>IF(L1220&lt;&gt;"", VLOOKUP(L1220,'Base de Datos'!$A$2:$D1268,3,FALSE()),"")</f>
        <v/>
      </c>
      <c r="O1221" s="242"/>
      <c r="P1221" s="242"/>
      <c r="Q1221" s="264"/>
      <c r="R1221" s="15"/>
      <c r="S1221" s="229"/>
      <c r="T1221" s="230"/>
      <c r="U1221" s="59"/>
      <c r="V1221" s="47"/>
      <c r="W1221" s="229"/>
      <c r="X1221" s="230"/>
      <c r="Y1221" s="59"/>
      <c r="Z1221" s="47"/>
      <c r="AA1221" s="229"/>
      <c r="AB1221" s="230"/>
      <c r="AC1221" s="59"/>
      <c r="AD1221" s="48"/>
      <c r="AE1221" s="181"/>
      <c r="AF1221" s="181"/>
      <c r="AG1221" s="181"/>
      <c r="AH1221" s="181"/>
      <c r="AI1221" s="181"/>
      <c r="AJ1221" s="181"/>
      <c r="AK1221" s="181"/>
      <c r="AL1221" s="181"/>
      <c r="AM1221" s="48"/>
      <c r="AN1221" s="53">
        <f>A1214</f>
        <v>46357</v>
      </c>
      <c r="AO1221" s="54" t="str">
        <f>C1215</f>
        <v>Consultorio N° 1</v>
      </c>
      <c r="AP1221" s="55">
        <f t="shared" ref="AP1221:AQ1221" si="826">C1236</f>
        <v>0</v>
      </c>
      <c r="AQ1221" s="55">
        <f t="shared" si="826"/>
        <v>0</v>
      </c>
      <c r="AR1221" s="55">
        <f>U1236</f>
        <v>0</v>
      </c>
      <c r="AS1221" s="55">
        <f>S1236</f>
        <v>0</v>
      </c>
      <c r="AT1221" s="55">
        <f>S1237</f>
        <v>0</v>
      </c>
      <c r="AU1221" s="55">
        <f>U1237</f>
        <v>0</v>
      </c>
      <c r="AV1221" s="55">
        <f>S1238</f>
        <v>0</v>
      </c>
      <c r="AW1221" s="55">
        <f>U1238</f>
        <v>0</v>
      </c>
      <c r="AX1221" s="55">
        <f>U1239</f>
        <v>0</v>
      </c>
      <c r="AY1221" s="55">
        <f>F1239</f>
        <v>0</v>
      </c>
      <c r="AZ1221" s="56"/>
      <c r="BA1221" s="56"/>
      <c r="BB1221" s="56"/>
      <c r="BC1221" s="56"/>
      <c r="BD1221" s="56"/>
      <c r="BE1221" s="56"/>
      <c r="BF1221" s="56"/>
      <c r="BG1221" s="56"/>
      <c r="BH1221" s="56"/>
      <c r="BI1221" s="56"/>
      <c r="BJ1221" s="56"/>
      <c r="BK1221" s="56"/>
      <c r="BL1221" s="56"/>
      <c r="BM1221" s="56"/>
      <c r="BN1221" s="56"/>
    </row>
    <row r="1222" spans="1:66" ht="11.25" customHeight="1">
      <c r="A1222" s="220"/>
      <c r="B1222" s="38"/>
      <c r="C1222" s="205"/>
      <c r="D1222" s="208"/>
      <c r="E1222" s="57" t="s">
        <v>44</v>
      </c>
      <c r="F1222" s="58" t="str">
        <f>IF(D1220&lt;&gt;"", VLOOKUP(D1220,'Base de Datos'!$A$2:$D1268,4,FALSE()),"")</f>
        <v/>
      </c>
      <c r="G1222" s="205"/>
      <c r="H1222" s="208"/>
      <c r="I1222" s="57" t="s">
        <v>44</v>
      </c>
      <c r="J1222" s="58" t="str">
        <f>IF(H1220&lt;&gt;"", VLOOKUP(H1220,'Base de Datos'!$A$2:$D1268,4,FALSE()),"")</f>
        <v/>
      </c>
      <c r="K1222" s="205"/>
      <c r="L1222" s="208"/>
      <c r="M1222" s="57" t="s">
        <v>44</v>
      </c>
      <c r="N1222" s="58" t="str">
        <f>IF(L1220&lt;&gt;"", VLOOKUP(L1220,'Base de Datos'!$A$2:$D1268,4,FALSE()),"")</f>
        <v/>
      </c>
      <c r="O1222" s="43"/>
      <c r="P1222" s="104" t="s">
        <v>50</v>
      </c>
      <c r="Q1222" s="110">
        <v>0.33333333333333331</v>
      </c>
      <c r="R1222" s="15"/>
      <c r="S1222" s="229"/>
      <c r="T1222" s="230"/>
      <c r="U1222" s="59"/>
      <c r="V1222" s="47"/>
      <c r="W1222" s="229"/>
      <c r="X1222" s="230"/>
      <c r="Y1222" s="59"/>
      <c r="Z1222" s="47"/>
      <c r="AA1222" s="229"/>
      <c r="AB1222" s="230"/>
      <c r="AC1222" s="59"/>
      <c r="AD1222" s="48"/>
      <c r="AE1222" s="181"/>
      <c r="AF1222" s="181"/>
      <c r="AG1222" s="181"/>
      <c r="AH1222" s="181"/>
      <c r="AI1222" s="181"/>
      <c r="AJ1222" s="181"/>
      <c r="AK1222" s="181"/>
      <c r="AL1222" s="181"/>
      <c r="AM1222" s="48"/>
      <c r="AN1222" s="53">
        <f>A1214</f>
        <v>46357</v>
      </c>
      <c r="AO1222" s="54" t="str">
        <f>C1215</f>
        <v>Consultorio N° 1</v>
      </c>
      <c r="AP1222" s="55">
        <f t="shared" ref="AP1222:AQ1222" si="827">C1240</f>
        <v>0</v>
      </c>
      <c r="AQ1222" s="55">
        <f t="shared" si="827"/>
        <v>0</v>
      </c>
      <c r="AR1222" s="55">
        <f>U1240</f>
        <v>0</v>
      </c>
      <c r="AS1222" s="55">
        <f>S1240</f>
        <v>0</v>
      </c>
      <c r="AT1222" s="55">
        <f>S1241</f>
        <v>0</v>
      </c>
      <c r="AU1222" s="55">
        <f>U1241</f>
        <v>0</v>
      </c>
      <c r="AV1222" s="55">
        <f>S1242</f>
        <v>0</v>
      </c>
      <c r="AW1222" s="55">
        <f>U1242</f>
        <v>0</v>
      </c>
      <c r="AX1222" s="55">
        <f>U1243</f>
        <v>0</v>
      </c>
      <c r="AY1222" s="55">
        <f>F1243</f>
        <v>0</v>
      </c>
      <c r="AZ1222" s="56"/>
      <c r="BA1222" s="56"/>
      <c r="BB1222" s="56"/>
      <c r="BC1222" s="56"/>
      <c r="BD1222" s="56"/>
      <c r="BE1222" s="56"/>
      <c r="BF1222" s="56"/>
      <c r="BG1222" s="56"/>
      <c r="BH1222" s="56"/>
      <c r="BI1222" s="56"/>
      <c r="BJ1222" s="56"/>
      <c r="BK1222" s="56"/>
      <c r="BL1222" s="56"/>
      <c r="BM1222" s="56"/>
      <c r="BN1222" s="56"/>
    </row>
    <row r="1223" spans="1:66" ht="11.25" customHeight="1">
      <c r="A1223" s="221"/>
      <c r="B1223" s="38"/>
      <c r="C1223" s="206"/>
      <c r="D1223" s="209"/>
      <c r="E1223" s="85" t="s">
        <v>46</v>
      </c>
      <c r="F1223" s="107"/>
      <c r="G1223" s="206"/>
      <c r="H1223" s="209"/>
      <c r="I1223" s="85" t="s">
        <v>46</v>
      </c>
      <c r="J1223" s="108"/>
      <c r="K1223" s="206"/>
      <c r="L1223" s="209"/>
      <c r="M1223" s="85" t="s">
        <v>46</v>
      </c>
      <c r="N1223" s="108"/>
      <c r="O1223" s="43"/>
      <c r="P1223" s="104" t="s">
        <v>54</v>
      </c>
      <c r="Q1223" s="109">
        <v>60</v>
      </c>
      <c r="R1223" s="15"/>
      <c r="S1223" s="227" t="str">
        <f>IF(OR(S1220="Empleado",S1220="Familiar"),"Nombre del Empleado","N° Factura")</f>
        <v>N° Factura</v>
      </c>
      <c r="T1223" s="228"/>
      <c r="U1223" s="89"/>
      <c r="V1223" s="47"/>
      <c r="W1223" s="227" t="str">
        <f>IF(OR(W1220="Empleado",W1220="Familiar"),"Nombre del Empleado","N° Factura")</f>
        <v>N° Factura</v>
      </c>
      <c r="X1223" s="228"/>
      <c r="Y1223" s="111"/>
      <c r="Z1223" s="47"/>
      <c r="AA1223" s="227" t="str">
        <f>IF(OR(AA1220="Empleado",AA1220="Familiar"),"Nombre del Empleado","N° Factura")</f>
        <v>N° Factura</v>
      </c>
      <c r="AB1223" s="228"/>
      <c r="AC1223" s="111"/>
      <c r="AD1223" s="48"/>
      <c r="AE1223" s="181"/>
      <c r="AF1223" s="181"/>
      <c r="AG1223" s="181"/>
      <c r="AH1223" s="181"/>
      <c r="AI1223" s="181"/>
      <c r="AJ1223" s="181"/>
      <c r="AK1223" s="181"/>
      <c r="AL1223" s="181"/>
      <c r="AM1223" s="48"/>
      <c r="AN1223" s="53">
        <f>A1214</f>
        <v>46357</v>
      </c>
      <c r="AO1223" s="54" t="str">
        <f>C1215</f>
        <v>Consultorio N° 1</v>
      </c>
      <c r="AP1223" s="55">
        <f t="shared" ref="AP1223:AQ1223" si="828">C1244</f>
        <v>0</v>
      </c>
      <c r="AQ1223" s="55">
        <f t="shared" si="828"/>
        <v>0</v>
      </c>
      <c r="AR1223" s="55">
        <f>U1244</f>
        <v>0</v>
      </c>
      <c r="AS1223" s="55">
        <f>S1244</f>
        <v>0</v>
      </c>
      <c r="AT1223" s="55">
        <f>S1245</f>
        <v>0</v>
      </c>
      <c r="AU1223" s="55">
        <f>U1245</f>
        <v>0</v>
      </c>
      <c r="AV1223" s="55">
        <f>S1246</f>
        <v>0</v>
      </c>
      <c r="AW1223" s="55">
        <f>U1246</f>
        <v>0</v>
      </c>
      <c r="AX1223" s="55">
        <f>U1247</f>
        <v>0</v>
      </c>
      <c r="AY1223" s="55">
        <f>F1247</f>
        <v>0</v>
      </c>
      <c r="AZ1223" s="56"/>
      <c r="BA1223" s="56"/>
      <c r="BB1223" s="56"/>
      <c r="BC1223" s="56"/>
      <c r="BD1223" s="56"/>
      <c r="BE1223" s="56"/>
      <c r="BF1223" s="56"/>
      <c r="BG1223" s="56"/>
      <c r="BH1223" s="56"/>
      <c r="BI1223" s="56"/>
      <c r="BJ1223" s="56"/>
      <c r="BK1223" s="56"/>
      <c r="BL1223" s="56"/>
      <c r="BM1223" s="56"/>
      <c r="BN1223" s="56"/>
    </row>
    <row r="1224" spans="1:66" ht="11.25" customHeight="1">
      <c r="A1224" s="222">
        <f>A1220+$Q$13/1440</f>
        <v>0.41666666666666669</v>
      </c>
      <c r="B1224" s="38"/>
      <c r="C1224" s="204"/>
      <c r="D1224" s="207"/>
      <c r="E1224" s="40" t="s">
        <v>36</v>
      </c>
      <c r="F1224" s="42" t="str">
        <f>IF(D1224&lt;&gt;"", VLOOKUP(D1224,'Base de Datos'!$A$2:$D1268,2,FALSE()),"")</f>
        <v/>
      </c>
      <c r="G1224" s="218"/>
      <c r="H1224" s="217"/>
      <c r="I1224" s="118" t="s">
        <v>36</v>
      </c>
      <c r="J1224" s="42" t="str">
        <f>IF(H1224&lt;&gt;"", VLOOKUP(H1224,'Base de Datos'!$A$2:$D1268,2,FALSE()),"")</f>
        <v/>
      </c>
      <c r="K1224" s="218"/>
      <c r="L1224" s="217"/>
      <c r="M1224" s="118" t="s">
        <v>36</v>
      </c>
      <c r="N1224" s="42" t="str">
        <f>IF(L1224&lt;&gt;"", VLOOKUP(L1224,'Base de Datos'!$A$2:$D1268,2,FALSE()),"")</f>
        <v/>
      </c>
      <c r="O1224" s="43"/>
      <c r="P1224" s="1"/>
      <c r="Q1224" s="1"/>
      <c r="R1224" s="15"/>
      <c r="S1224" s="45"/>
      <c r="T1224" s="45" t="s">
        <v>37</v>
      </c>
      <c r="U1224" s="46"/>
      <c r="V1224" s="47"/>
      <c r="W1224" s="45"/>
      <c r="X1224" s="45" t="s">
        <v>37</v>
      </c>
      <c r="Y1224" s="46"/>
      <c r="Z1224" s="47"/>
      <c r="AA1224" s="45"/>
      <c r="AB1224" s="45" t="s">
        <v>37</v>
      </c>
      <c r="AC1224" s="46"/>
      <c r="AD1224" s="48"/>
      <c r="AE1224" s="181"/>
      <c r="AF1224" s="181"/>
      <c r="AG1224" s="181"/>
      <c r="AH1224" s="181"/>
      <c r="AI1224" s="181"/>
      <c r="AJ1224" s="181"/>
      <c r="AK1224" s="181"/>
      <c r="AL1224" s="181"/>
      <c r="AM1224" s="48"/>
      <c r="AN1224" s="53">
        <f>A1214</f>
        <v>46357</v>
      </c>
      <c r="AO1224" s="54" t="str">
        <f>C1215</f>
        <v>Consultorio N° 1</v>
      </c>
      <c r="AP1224" s="55">
        <f t="shared" ref="AP1224:AQ1224" si="829">C1248</f>
        <v>0</v>
      </c>
      <c r="AQ1224" s="55">
        <f t="shared" si="829"/>
        <v>0</v>
      </c>
      <c r="AR1224" s="55">
        <f>U1248</f>
        <v>0</v>
      </c>
      <c r="AS1224" s="55">
        <f>S1248</f>
        <v>0</v>
      </c>
      <c r="AT1224" s="55">
        <f>S1249</f>
        <v>0</v>
      </c>
      <c r="AU1224" s="55">
        <f>U1249</f>
        <v>0</v>
      </c>
      <c r="AV1224" s="55">
        <f>S1250</f>
        <v>0</v>
      </c>
      <c r="AW1224" s="55">
        <f>U1250</f>
        <v>0</v>
      </c>
      <c r="AX1224" s="55">
        <f>U1251</f>
        <v>0</v>
      </c>
      <c r="AY1224" s="55">
        <f>F1251</f>
        <v>0</v>
      </c>
      <c r="AZ1224" s="56"/>
      <c r="BA1224" s="56"/>
      <c r="BB1224" s="56"/>
      <c r="BC1224" s="56"/>
      <c r="BD1224" s="56"/>
      <c r="BE1224" s="56"/>
      <c r="BF1224" s="56"/>
      <c r="BG1224" s="56"/>
      <c r="BH1224" s="56"/>
      <c r="BI1224" s="56"/>
      <c r="BJ1224" s="56"/>
      <c r="BK1224" s="56"/>
      <c r="BL1224" s="56"/>
      <c r="BM1224" s="56"/>
      <c r="BN1224" s="56"/>
    </row>
    <row r="1225" spans="1:66" ht="11.25" customHeight="1">
      <c r="A1225" s="220"/>
      <c r="B1225" s="38"/>
      <c r="C1225" s="205"/>
      <c r="D1225" s="208"/>
      <c r="E1225" s="57" t="s">
        <v>42</v>
      </c>
      <c r="F1225" s="58" t="str">
        <f>IF(D1224&lt;&gt;"", VLOOKUP(D1224,'Base de Datos'!$A$2:$D1268,3,FALSE()),"")</f>
        <v/>
      </c>
      <c r="G1225" s="205"/>
      <c r="H1225" s="208"/>
      <c r="I1225" s="57" t="s">
        <v>42</v>
      </c>
      <c r="J1225" s="58" t="str">
        <f>IF(H1224&lt;&gt;"", VLOOKUP(H1224,'Base de Datos'!$A$2:$D1268,3,FALSE()),"")</f>
        <v/>
      </c>
      <c r="K1225" s="205"/>
      <c r="L1225" s="208"/>
      <c r="M1225" s="57" t="s">
        <v>42</v>
      </c>
      <c r="N1225" s="58" t="str">
        <f>IF(L1224&lt;&gt;"", VLOOKUP(L1224,'Base de Datos'!$A$2:$D1268,3,FALSE()),"")</f>
        <v/>
      </c>
      <c r="O1225" s="43"/>
      <c r="P1225" s="119" t="s">
        <v>58</v>
      </c>
      <c r="Q1225" s="44"/>
      <c r="R1225" s="15"/>
      <c r="S1225" s="229"/>
      <c r="T1225" s="230"/>
      <c r="U1225" s="59"/>
      <c r="V1225" s="47"/>
      <c r="W1225" s="229"/>
      <c r="X1225" s="230"/>
      <c r="Y1225" s="59"/>
      <c r="Z1225" s="47"/>
      <c r="AA1225" s="229"/>
      <c r="AB1225" s="230"/>
      <c r="AC1225" s="59"/>
      <c r="AD1225" s="48"/>
      <c r="AE1225" s="181"/>
      <c r="AF1225" s="181"/>
      <c r="AG1225" s="181"/>
      <c r="AH1225" s="181"/>
      <c r="AI1225" s="181"/>
      <c r="AJ1225" s="181"/>
      <c r="AK1225" s="181"/>
      <c r="AL1225" s="181"/>
      <c r="AM1225" s="48"/>
      <c r="AN1225" s="53">
        <f>A1214</f>
        <v>46357</v>
      </c>
      <c r="AO1225" s="54" t="str">
        <f>C1215</f>
        <v>Consultorio N° 1</v>
      </c>
      <c r="AP1225" s="55">
        <f t="shared" ref="AP1225:AQ1225" si="830">C1252</f>
        <v>0</v>
      </c>
      <c r="AQ1225" s="55">
        <f t="shared" si="830"/>
        <v>0</v>
      </c>
      <c r="AR1225" s="55">
        <f>U1252</f>
        <v>0</v>
      </c>
      <c r="AS1225" s="55">
        <f>S1252</f>
        <v>0</v>
      </c>
      <c r="AT1225" s="55">
        <f>S1253</f>
        <v>0</v>
      </c>
      <c r="AU1225" s="55">
        <f>U1253</f>
        <v>0</v>
      </c>
      <c r="AV1225" s="55">
        <f>S1254</f>
        <v>0</v>
      </c>
      <c r="AW1225" s="55">
        <f>U1254</f>
        <v>0</v>
      </c>
      <c r="AX1225" s="55">
        <f>U1255</f>
        <v>0</v>
      </c>
      <c r="AY1225" s="55">
        <f>F1255</f>
        <v>0</v>
      </c>
      <c r="AZ1225" s="56"/>
      <c r="BA1225" s="56"/>
      <c r="BB1225" s="56"/>
      <c r="BC1225" s="56"/>
      <c r="BD1225" s="56"/>
      <c r="BE1225" s="56"/>
      <c r="BF1225" s="56"/>
      <c r="BG1225" s="56"/>
      <c r="BH1225" s="56"/>
      <c r="BI1225" s="56"/>
      <c r="BJ1225" s="56"/>
      <c r="BK1225" s="56"/>
      <c r="BL1225" s="56"/>
      <c r="BM1225" s="56"/>
      <c r="BN1225" s="56"/>
    </row>
    <row r="1226" spans="1:66" ht="11.25" customHeight="1">
      <c r="A1226" s="220"/>
      <c r="B1226" s="38"/>
      <c r="C1226" s="205"/>
      <c r="D1226" s="208"/>
      <c r="E1226" s="57" t="s">
        <v>44</v>
      </c>
      <c r="F1226" s="58" t="str">
        <f>IF(D1224&lt;&gt;"", VLOOKUP(D1224,'Base de Datos'!$A$2:$D1268,4,FALSE()),"")</f>
        <v/>
      </c>
      <c r="G1226" s="205"/>
      <c r="H1226" s="208"/>
      <c r="I1226" s="57" t="s">
        <v>44</v>
      </c>
      <c r="J1226" s="58" t="str">
        <f>IF(H1224&lt;&gt;"", VLOOKUP(H1224,'Base de Datos'!$A$2:$D1268,4,FALSE()),"")</f>
        <v/>
      </c>
      <c r="K1226" s="205"/>
      <c r="L1226" s="208"/>
      <c r="M1226" s="57" t="s">
        <v>44</v>
      </c>
      <c r="N1226" s="58" t="str">
        <f>IF(L1224&lt;&gt;"", VLOOKUP(L1224,'Base de Datos'!$A$2:$D1268,4,FALSE()),"")</f>
        <v/>
      </c>
      <c r="O1226" s="43"/>
      <c r="P1226" s="120" t="s">
        <v>61</v>
      </c>
      <c r="Q1226" s="121" t="s">
        <v>62</v>
      </c>
      <c r="R1226" s="15"/>
      <c r="S1226" s="229"/>
      <c r="T1226" s="230"/>
      <c r="U1226" s="59"/>
      <c r="V1226" s="47"/>
      <c r="W1226" s="229"/>
      <c r="X1226" s="230"/>
      <c r="Y1226" s="59"/>
      <c r="Z1226" s="47"/>
      <c r="AA1226" s="229"/>
      <c r="AB1226" s="230"/>
      <c r="AC1226" s="59"/>
      <c r="AD1226" s="48"/>
      <c r="AE1226" s="181"/>
      <c r="AF1226" s="181"/>
      <c r="AG1226" s="181"/>
      <c r="AH1226" s="181"/>
      <c r="AI1226" s="181"/>
      <c r="AJ1226" s="181"/>
      <c r="AK1226" s="181"/>
      <c r="AL1226" s="181"/>
      <c r="AM1226" s="48"/>
      <c r="AN1226" s="53">
        <f>A1214</f>
        <v>46357</v>
      </c>
      <c r="AO1226" s="54" t="s">
        <v>17</v>
      </c>
      <c r="AP1226" s="55">
        <f t="shared" ref="AP1226:AQ1226" si="831">C1256</f>
        <v>0</v>
      </c>
      <c r="AQ1226" s="55">
        <f t="shared" si="831"/>
        <v>0</v>
      </c>
      <c r="AR1226" s="55">
        <f>U1256</f>
        <v>0</v>
      </c>
      <c r="AS1226" s="55">
        <f>S1256</f>
        <v>0</v>
      </c>
      <c r="AT1226" s="55">
        <f>S1257</f>
        <v>0</v>
      </c>
      <c r="AU1226" s="55">
        <f>U1257</f>
        <v>0</v>
      </c>
      <c r="AV1226" s="55">
        <f>S1258</f>
        <v>0</v>
      </c>
      <c r="AW1226" s="55">
        <f>U1258</f>
        <v>0</v>
      </c>
      <c r="AX1226" s="55">
        <f>U1259</f>
        <v>0</v>
      </c>
      <c r="AY1226" s="55">
        <f>F1259</f>
        <v>0</v>
      </c>
      <c r="AZ1226" s="56"/>
      <c r="BA1226" s="56"/>
      <c r="BB1226" s="56"/>
      <c r="BC1226" s="56"/>
      <c r="BD1226" s="56"/>
      <c r="BE1226" s="56"/>
      <c r="BF1226" s="56"/>
      <c r="BG1226" s="56"/>
      <c r="BH1226" s="56"/>
      <c r="BI1226" s="56"/>
      <c r="BJ1226" s="56"/>
      <c r="BK1226" s="56"/>
      <c r="BL1226" s="56"/>
      <c r="BM1226" s="56"/>
      <c r="BN1226" s="56"/>
    </row>
    <row r="1227" spans="1:66" ht="11.25" customHeight="1">
      <c r="A1227" s="221"/>
      <c r="B1227" s="38"/>
      <c r="C1227" s="206"/>
      <c r="D1227" s="209"/>
      <c r="E1227" s="85" t="s">
        <v>46</v>
      </c>
      <c r="F1227" s="86"/>
      <c r="G1227" s="206"/>
      <c r="H1227" s="209"/>
      <c r="I1227" s="85" t="s">
        <v>46</v>
      </c>
      <c r="J1227" s="108"/>
      <c r="K1227" s="206"/>
      <c r="L1227" s="209"/>
      <c r="M1227" s="85" t="s">
        <v>46</v>
      </c>
      <c r="N1227" s="108"/>
      <c r="O1227" s="43"/>
      <c r="P1227" s="123" t="s">
        <v>64</v>
      </c>
      <c r="Q1227" s="124" t="s">
        <v>65</v>
      </c>
      <c r="R1227" s="15"/>
      <c r="S1227" s="227" t="str">
        <f>IF(OR(S1224="Empleado",S1224="Familiar"),"Nombre del Empleado","N° Factura")</f>
        <v>N° Factura</v>
      </c>
      <c r="T1227" s="228"/>
      <c r="U1227" s="89"/>
      <c r="V1227" s="47"/>
      <c r="W1227" s="227" t="str">
        <f>IF(OR(W1224="Empleado",W1224="Familiar"),"Nombre del Empleado","N° Factura")</f>
        <v>N° Factura</v>
      </c>
      <c r="X1227" s="228"/>
      <c r="Y1227" s="89"/>
      <c r="Z1227" s="47"/>
      <c r="AA1227" s="227" t="str">
        <f>IF(OR(AA1224="Empleado",AA1224="Familiar"),"Nombre del Empleado","N° Factura")</f>
        <v>N° Factura</v>
      </c>
      <c r="AB1227" s="228"/>
      <c r="AC1227" s="89"/>
      <c r="AD1227" s="48"/>
      <c r="AE1227" s="181"/>
      <c r="AF1227" s="181"/>
      <c r="AG1227" s="181"/>
      <c r="AH1227" s="181"/>
      <c r="AI1227" s="181"/>
      <c r="AJ1227" s="181"/>
      <c r="AK1227" s="181"/>
      <c r="AL1227" s="181"/>
      <c r="AM1227" s="48"/>
      <c r="AN1227" s="53">
        <f>A1214</f>
        <v>46357</v>
      </c>
      <c r="AO1227" s="54" t="s">
        <v>17</v>
      </c>
      <c r="AP1227" s="55">
        <f t="shared" ref="AP1227:AQ1227" si="832">C1260</f>
        <v>0</v>
      </c>
      <c r="AQ1227" s="55">
        <f t="shared" si="832"/>
        <v>0</v>
      </c>
      <c r="AR1227" s="55">
        <f>U1260</f>
        <v>0</v>
      </c>
      <c r="AS1227" s="55">
        <f>S1260</f>
        <v>0</v>
      </c>
      <c r="AT1227" s="55">
        <f>S1261</f>
        <v>0</v>
      </c>
      <c r="AU1227" s="55">
        <f>U1261</f>
        <v>0</v>
      </c>
      <c r="AV1227" s="55">
        <f>S1262</f>
        <v>0</v>
      </c>
      <c r="AW1227" s="55">
        <f>U1262</f>
        <v>0</v>
      </c>
      <c r="AX1227" s="55">
        <f>U1263</f>
        <v>0</v>
      </c>
      <c r="AY1227" s="55">
        <f>F1263</f>
        <v>0</v>
      </c>
      <c r="AZ1227" s="56"/>
      <c r="BA1227" s="56"/>
      <c r="BB1227" s="56"/>
      <c r="BC1227" s="56"/>
      <c r="BD1227" s="56"/>
      <c r="BE1227" s="56"/>
      <c r="BF1227" s="56"/>
      <c r="BG1227" s="56"/>
      <c r="BH1227" s="56"/>
      <c r="BI1227" s="56"/>
      <c r="BJ1227" s="56"/>
      <c r="BK1227" s="56"/>
      <c r="BL1227" s="56"/>
      <c r="BM1227" s="56"/>
      <c r="BN1227" s="56"/>
    </row>
    <row r="1228" spans="1:66" ht="11.25" customHeight="1">
      <c r="A1228" s="222">
        <f>A1224+$Q$13/1440</f>
        <v>0.45833333333333337</v>
      </c>
      <c r="B1228" s="38"/>
      <c r="C1228" s="204"/>
      <c r="D1228" s="207"/>
      <c r="E1228" s="40" t="s">
        <v>36</v>
      </c>
      <c r="F1228" s="42" t="str">
        <f>IF(D1228&lt;&gt;"", VLOOKUP(D1228,'Base de Datos'!$A$2:$D1268,2,FALSE()),"")</f>
        <v/>
      </c>
      <c r="G1228" s="204"/>
      <c r="H1228" s="216"/>
      <c r="I1228" s="40" t="s">
        <v>36</v>
      </c>
      <c r="J1228" s="42" t="str">
        <f>IF(H1228&lt;&gt;"", VLOOKUP(H1228,'Base de Datos'!$A$2:$D1268,2,FALSE()),"")</f>
        <v/>
      </c>
      <c r="K1228" s="204"/>
      <c r="L1228" s="216"/>
      <c r="M1228" s="40" t="s">
        <v>36</v>
      </c>
      <c r="N1228" s="42" t="str">
        <f>IF(L1228&lt;&gt;"", VLOOKUP(L1228,'Base de Datos'!$A$2:$D1268,2,FALSE()),"")</f>
        <v/>
      </c>
      <c r="O1228" s="43"/>
      <c r="P1228" s="127" t="s">
        <v>67</v>
      </c>
      <c r="Q1228" s="128" t="s">
        <v>68</v>
      </c>
      <c r="R1228" s="15"/>
      <c r="S1228" s="45"/>
      <c r="T1228" s="45" t="s">
        <v>37</v>
      </c>
      <c r="U1228" s="46"/>
      <c r="V1228" s="47"/>
      <c r="W1228" s="45"/>
      <c r="X1228" s="45" t="s">
        <v>37</v>
      </c>
      <c r="Y1228" s="46"/>
      <c r="Z1228" s="47"/>
      <c r="AA1228" s="45"/>
      <c r="AB1228" s="45" t="s">
        <v>37</v>
      </c>
      <c r="AC1228" s="46"/>
      <c r="AD1228" s="48"/>
      <c r="AE1228" s="181"/>
      <c r="AF1228" s="181"/>
      <c r="AG1228" s="181"/>
      <c r="AH1228" s="181"/>
      <c r="AI1228" s="181"/>
      <c r="AJ1228" s="181"/>
      <c r="AK1228" s="181"/>
      <c r="AL1228" s="181"/>
      <c r="AM1228" s="48"/>
      <c r="AN1228" s="53">
        <f>A1214</f>
        <v>46357</v>
      </c>
      <c r="AO1228" s="54" t="s">
        <v>17</v>
      </c>
      <c r="AP1228" s="55">
        <f t="shared" ref="AP1228:AQ1228" si="833">C1264</f>
        <v>0</v>
      </c>
      <c r="AQ1228" s="55">
        <f t="shared" si="833"/>
        <v>0</v>
      </c>
      <c r="AR1228" s="55">
        <f>U1264</f>
        <v>0</v>
      </c>
      <c r="AS1228" s="55">
        <f>S1264</f>
        <v>0</v>
      </c>
      <c r="AT1228" s="55">
        <f>S1265</f>
        <v>0</v>
      </c>
      <c r="AU1228" s="55">
        <f>U1265</f>
        <v>0</v>
      </c>
      <c r="AV1228" s="55">
        <f>S1266</f>
        <v>0</v>
      </c>
      <c r="AW1228" s="55">
        <f>U1266</f>
        <v>0</v>
      </c>
      <c r="AX1228" s="55">
        <f>U1267</f>
        <v>0</v>
      </c>
      <c r="AY1228" s="55">
        <f>F1267</f>
        <v>0</v>
      </c>
      <c r="AZ1228" s="56"/>
      <c r="BA1228" s="56"/>
      <c r="BB1228" s="56"/>
      <c r="BC1228" s="56"/>
      <c r="BD1228" s="56"/>
      <c r="BE1228" s="56"/>
      <c r="BF1228" s="56"/>
      <c r="BG1228" s="56"/>
      <c r="BH1228" s="56"/>
      <c r="BI1228" s="56"/>
      <c r="BJ1228" s="56"/>
      <c r="BK1228" s="56"/>
      <c r="BL1228" s="56"/>
      <c r="BM1228" s="56"/>
      <c r="BN1228" s="56"/>
    </row>
    <row r="1229" spans="1:66" ht="11.25" customHeight="1">
      <c r="A1229" s="220"/>
      <c r="B1229" s="38"/>
      <c r="C1229" s="205"/>
      <c r="D1229" s="208"/>
      <c r="E1229" s="57" t="s">
        <v>42</v>
      </c>
      <c r="F1229" s="58" t="str">
        <f>IF(D1228&lt;&gt;"", VLOOKUP(D1228,'Base de Datos'!$A$2:$D1268,3,FALSE()),"")</f>
        <v/>
      </c>
      <c r="G1229" s="205"/>
      <c r="H1229" s="208"/>
      <c r="I1229" s="57" t="s">
        <v>42</v>
      </c>
      <c r="J1229" s="58" t="str">
        <f>IF(H1228&lt;&gt;"", VLOOKUP(H1228,'Base de Datos'!$A$2:$D1268,3,FALSE()),"")</f>
        <v/>
      </c>
      <c r="K1229" s="205"/>
      <c r="L1229" s="208"/>
      <c r="M1229" s="57" t="s">
        <v>42</v>
      </c>
      <c r="N1229" s="58" t="str">
        <f>IF(L1228&lt;&gt;"", VLOOKUP(L1228,'Base de Datos'!$A$2:$D1268,3,FALSE()),"")</f>
        <v/>
      </c>
      <c r="O1229" s="43"/>
      <c r="P1229" s="130" t="s">
        <v>70</v>
      </c>
      <c r="Q1229" s="131" t="s">
        <v>71</v>
      </c>
      <c r="R1229" s="15"/>
      <c r="S1229" s="229"/>
      <c r="T1229" s="230"/>
      <c r="U1229" s="59"/>
      <c r="V1229" s="47"/>
      <c r="W1229" s="229"/>
      <c r="X1229" s="230"/>
      <c r="Y1229" s="59"/>
      <c r="Z1229" s="47"/>
      <c r="AA1229" s="229"/>
      <c r="AB1229" s="230"/>
      <c r="AC1229" s="59"/>
      <c r="AD1229" s="48"/>
      <c r="AE1229" s="181"/>
      <c r="AF1229" s="181"/>
      <c r="AG1229" s="181"/>
      <c r="AH1229" s="181"/>
      <c r="AI1229" s="181"/>
      <c r="AJ1229" s="181"/>
      <c r="AK1229" s="181"/>
      <c r="AL1229" s="181"/>
      <c r="AM1229" s="48"/>
      <c r="AN1229" s="53">
        <f>A1214</f>
        <v>46357</v>
      </c>
      <c r="AO1229" s="54" t="str">
        <f>G1215</f>
        <v>Consultorio N° 2</v>
      </c>
      <c r="AP1229" s="55">
        <f t="shared" ref="AP1229:AQ1229" si="834">G1216</f>
        <v>0</v>
      </c>
      <c r="AQ1229" s="55">
        <f t="shared" si="834"/>
        <v>0</v>
      </c>
      <c r="AR1229" s="55">
        <f>Y1216</f>
        <v>0</v>
      </c>
      <c r="AS1229" s="55">
        <f>W1216</f>
        <v>0</v>
      </c>
      <c r="AT1229" s="55">
        <f>W1217</f>
        <v>0</v>
      </c>
      <c r="AU1229" s="55">
        <f>Y1217</f>
        <v>0</v>
      </c>
      <c r="AV1229" s="55">
        <f>W1218</f>
        <v>0</v>
      </c>
      <c r="AW1229" s="55">
        <f>Y1218</f>
        <v>0</v>
      </c>
      <c r="AX1229" s="55">
        <f>Y1219</f>
        <v>0</v>
      </c>
      <c r="AY1229" s="55">
        <f>J1219</f>
        <v>0</v>
      </c>
      <c r="AZ1229" s="56"/>
      <c r="BA1229" s="56"/>
      <c r="BB1229" s="56"/>
      <c r="BC1229" s="56"/>
      <c r="BD1229" s="56"/>
      <c r="BE1229" s="56"/>
      <c r="BF1229" s="56"/>
      <c r="BG1229" s="56"/>
      <c r="BH1229" s="56"/>
      <c r="BI1229" s="56"/>
      <c r="BJ1229" s="56"/>
      <c r="BK1229" s="56"/>
      <c r="BL1229" s="56"/>
      <c r="BM1229" s="56"/>
      <c r="BN1229" s="56"/>
    </row>
    <row r="1230" spans="1:66" ht="11.25" customHeight="1">
      <c r="A1230" s="220"/>
      <c r="B1230" s="38"/>
      <c r="C1230" s="205"/>
      <c r="D1230" s="208"/>
      <c r="E1230" s="57" t="s">
        <v>44</v>
      </c>
      <c r="F1230" s="58" t="str">
        <f>IF(D1228&lt;&gt;"", VLOOKUP(D1228,'Base de Datos'!$A$2:$D1268,4,FALSE()),"")</f>
        <v/>
      </c>
      <c r="G1230" s="205"/>
      <c r="H1230" s="208"/>
      <c r="I1230" s="57" t="s">
        <v>44</v>
      </c>
      <c r="J1230" s="58" t="str">
        <f>IF(H1228&lt;&gt;"", VLOOKUP(H1228,'Base de Datos'!$A$2:$D1268,4,FALSE()),"")</f>
        <v/>
      </c>
      <c r="K1230" s="205"/>
      <c r="L1230" s="208"/>
      <c r="M1230" s="57" t="s">
        <v>44</v>
      </c>
      <c r="N1230" s="58" t="str">
        <f>IF(L1228&lt;&gt;"", VLOOKUP(L1228,'Base de Datos'!$A$2:$D1268,4,FALSE()),"")</f>
        <v/>
      </c>
      <c r="O1230" s="43"/>
      <c r="P1230" s="132" t="s">
        <v>73</v>
      </c>
      <c r="Q1230" s="133" t="s">
        <v>74</v>
      </c>
      <c r="R1230" s="15"/>
      <c r="S1230" s="229"/>
      <c r="T1230" s="230"/>
      <c r="U1230" s="59"/>
      <c r="V1230" s="47"/>
      <c r="W1230" s="229"/>
      <c r="X1230" s="230"/>
      <c r="Y1230" s="59"/>
      <c r="Z1230" s="47"/>
      <c r="AA1230" s="229"/>
      <c r="AB1230" s="230"/>
      <c r="AC1230" s="59"/>
      <c r="AD1230" s="48"/>
      <c r="AE1230" s="181"/>
      <c r="AF1230" s="181"/>
      <c r="AG1230" s="181"/>
      <c r="AH1230" s="181"/>
      <c r="AI1230" s="181"/>
      <c r="AJ1230" s="181"/>
      <c r="AK1230" s="181"/>
      <c r="AL1230" s="181"/>
      <c r="AM1230" s="48"/>
      <c r="AN1230" s="53">
        <f>A1214</f>
        <v>46357</v>
      </c>
      <c r="AO1230" s="54" t="str">
        <f>G1215</f>
        <v>Consultorio N° 2</v>
      </c>
      <c r="AP1230" s="55">
        <f t="shared" ref="AP1230:AQ1230" si="835">G1220</f>
        <v>0</v>
      </c>
      <c r="AQ1230" s="55">
        <f t="shared" si="835"/>
        <v>0</v>
      </c>
      <c r="AR1230" s="55">
        <f>Y1220</f>
        <v>0</v>
      </c>
      <c r="AS1230" s="55">
        <f>W1220</f>
        <v>0</v>
      </c>
      <c r="AT1230" s="55">
        <f>W1221</f>
        <v>0</v>
      </c>
      <c r="AU1230" s="55">
        <f>Y1221</f>
        <v>0</v>
      </c>
      <c r="AV1230" s="55">
        <f>W1222</f>
        <v>0</v>
      </c>
      <c r="AW1230" s="55">
        <f>Y1222</f>
        <v>0</v>
      </c>
      <c r="AX1230" s="55">
        <f>Y1223</f>
        <v>0</v>
      </c>
      <c r="AY1230" s="55">
        <f>J1223</f>
        <v>0</v>
      </c>
      <c r="AZ1230" s="56"/>
      <c r="BA1230" s="56"/>
      <c r="BB1230" s="56"/>
      <c r="BC1230" s="56"/>
      <c r="BD1230" s="56"/>
      <c r="BE1230" s="56"/>
      <c r="BF1230" s="56"/>
      <c r="BG1230" s="56"/>
      <c r="BH1230" s="56"/>
      <c r="BI1230" s="56"/>
      <c r="BJ1230" s="56"/>
      <c r="BK1230" s="56"/>
      <c r="BL1230" s="56"/>
      <c r="BM1230" s="56"/>
      <c r="BN1230" s="56"/>
    </row>
    <row r="1231" spans="1:66" ht="11.25" customHeight="1">
      <c r="A1231" s="221"/>
      <c r="B1231" s="38"/>
      <c r="C1231" s="206"/>
      <c r="D1231" s="209"/>
      <c r="E1231" s="85" t="s">
        <v>46</v>
      </c>
      <c r="F1231" s="86"/>
      <c r="G1231" s="206"/>
      <c r="H1231" s="209"/>
      <c r="I1231" s="85" t="s">
        <v>46</v>
      </c>
      <c r="J1231" s="108"/>
      <c r="K1231" s="206"/>
      <c r="L1231" s="209"/>
      <c r="M1231" s="85" t="s">
        <v>46</v>
      </c>
      <c r="N1231" s="108"/>
      <c r="O1231" s="43"/>
      <c r="P1231" s="137" t="s">
        <v>52</v>
      </c>
      <c r="Q1231" s="138" t="s">
        <v>76</v>
      </c>
      <c r="R1231" s="15"/>
      <c r="S1231" s="227" t="str">
        <f>IF(OR(S1228="Empleado",S1228="Familiar"),"Nombre del Empleado","N° Factura")</f>
        <v>N° Factura</v>
      </c>
      <c r="T1231" s="228"/>
      <c r="U1231" s="89"/>
      <c r="V1231" s="47"/>
      <c r="W1231" s="227" t="str">
        <f>IF(OR(W1228="Empleado",W1228="Familiar"),"Nombre del Empleado","N° Factura")</f>
        <v>N° Factura</v>
      </c>
      <c r="X1231" s="228"/>
      <c r="Y1231" s="89"/>
      <c r="Z1231" s="47"/>
      <c r="AA1231" s="227" t="str">
        <f>IF(OR(AA1228="Empleado",AA1228="Familiar"),"Nombre del Empleado","N° Factura")</f>
        <v>N° Factura</v>
      </c>
      <c r="AB1231" s="228"/>
      <c r="AC1231" s="89"/>
      <c r="AD1231" s="48"/>
      <c r="AE1231" s="181"/>
      <c r="AF1231" s="181"/>
      <c r="AG1231" s="181"/>
      <c r="AH1231" s="181"/>
      <c r="AI1231" s="181"/>
      <c r="AJ1231" s="181"/>
      <c r="AK1231" s="181"/>
      <c r="AL1231" s="181"/>
      <c r="AM1231" s="48"/>
      <c r="AN1231" s="53">
        <f>A1214</f>
        <v>46357</v>
      </c>
      <c r="AO1231" s="54" t="str">
        <f>G1215</f>
        <v>Consultorio N° 2</v>
      </c>
      <c r="AP1231" s="55">
        <f t="shared" ref="AP1231:AQ1231" si="836">G1224</f>
        <v>0</v>
      </c>
      <c r="AQ1231" s="55">
        <f t="shared" si="836"/>
        <v>0</v>
      </c>
      <c r="AR1231" s="55">
        <f>Y1224</f>
        <v>0</v>
      </c>
      <c r="AS1231" s="55">
        <f>W1224</f>
        <v>0</v>
      </c>
      <c r="AT1231" s="55">
        <f>W1225</f>
        <v>0</v>
      </c>
      <c r="AU1231" s="55">
        <f>Y1225</f>
        <v>0</v>
      </c>
      <c r="AV1231" s="55">
        <f>W1226</f>
        <v>0</v>
      </c>
      <c r="AW1231" s="55">
        <f>Y1226</f>
        <v>0</v>
      </c>
      <c r="AX1231" s="55">
        <f>Y1227</f>
        <v>0</v>
      </c>
      <c r="AY1231" s="55">
        <f>J1227</f>
        <v>0</v>
      </c>
      <c r="AZ1231" s="56"/>
      <c r="BA1231" s="56"/>
      <c r="BB1231" s="56"/>
      <c r="BC1231" s="56"/>
      <c r="BD1231" s="56"/>
      <c r="BE1231" s="56"/>
      <c r="BF1231" s="56"/>
      <c r="BG1231" s="56"/>
      <c r="BH1231" s="56"/>
      <c r="BI1231" s="56"/>
      <c r="BJ1231" s="56"/>
      <c r="BK1231" s="56"/>
      <c r="BL1231" s="56"/>
      <c r="BM1231" s="56"/>
      <c r="BN1231" s="56"/>
    </row>
    <row r="1232" spans="1:66" ht="11.25" customHeight="1">
      <c r="A1232" s="222">
        <f>A1228+$Q$13/1440</f>
        <v>0.5</v>
      </c>
      <c r="B1232" s="38"/>
      <c r="C1232" s="204"/>
      <c r="D1232" s="207"/>
      <c r="E1232" s="40" t="s">
        <v>36</v>
      </c>
      <c r="F1232" s="42" t="str">
        <f>IF(D1232&lt;&gt;"", VLOOKUP(D1232,'Base de Datos'!$A$2:$D1268,2,FALSE()),"")</f>
        <v/>
      </c>
      <c r="G1232" s="204"/>
      <c r="H1232" s="216"/>
      <c r="I1232" s="40" t="s">
        <v>36</v>
      </c>
      <c r="J1232" s="42" t="str">
        <f>IF(H1232&lt;&gt;"", VLOOKUP(H1232,'Base de Datos'!$A$2:$D1268,2,FALSE()),"")</f>
        <v/>
      </c>
      <c r="K1232" s="204"/>
      <c r="L1232" s="216"/>
      <c r="M1232" s="40" t="s">
        <v>36</v>
      </c>
      <c r="N1232" s="42" t="str">
        <f>IF(L1232&lt;&gt;"", VLOOKUP(L1232,'Base de Datos'!$A$2:$D1268,2,FALSE()),"")</f>
        <v/>
      </c>
      <c r="O1232" s="43"/>
      <c r="P1232" s="141" t="s">
        <v>78</v>
      </c>
      <c r="Q1232" s="142" t="s">
        <v>79</v>
      </c>
      <c r="R1232" s="15"/>
      <c r="S1232" s="45"/>
      <c r="T1232" s="45" t="s">
        <v>37</v>
      </c>
      <c r="U1232" s="46"/>
      <c r="V1232" s="47"/>
      <c r="W1232" s="45"/>
      <c r="X1232" s="45" t="s">
        <v>37</v>
      </c>
      <c r="Y1232" s="46"/>
      <c r="Z1232" s="47"/>
      <c r="AA1232" s="45"/>
      <c r="AB1232" s="45" t="s">
        <v>37</v>
      </c>
      <c r="AC1232" s="46"/>
      <c r="AD1232" s="48"/>
      <c r="AE1232" s="181"/>
      <c r="AF1232" s="181"/>
      <c r="AG1232" s="181"/>
      <c r="AH1232" s="181"/>
      <c r="AI1232" s="181"/>
      <c r="AJ1232" s="181"/>
      <c r="AK1232" s="181"/>
      <c r="AL1232" s="181"/>
      <c r="AM1232" s="48"/>
      <c r="AN1232" s="53">
        <f>A1214</f>
        <v>46357</v>
      </c>
      <c r="AO1232" s="54" t="str">
        <f>G1215</f>
        <v>Consultorio N° 2</v>
      </c>
      <c r="AP1232" s="55">
        <f t="shared" ref="AP1232:AQ1232" si="837">G1228</f>
        <v>0</v>
      </c>
      <c r="AQ1232" s="55">
        <f t="shared" si="837"/>
        <v>0</v>
      </c>
      <c r="AR1232" s="55">
        <f>Y1228</f>
        <v>0</v>
      </c>
      <c r="AS1232" s="55">
        <f>W1228</f>
        <v>0</v>
      </c>
      <c r="AT1232" s="55">
        <f>W1229</f>
        <v>0</v>
      </c>
      <c r="AU1232" s="55">
        <f>Y1229</f>
        <v>0</v>
      </c>
      <c r="AV1232" s="55">
        <f>W1230</f>
        <v>0</v>
      </c>
      <c r="AW1232" s="55">
        <f>Y1230</f>
        <v>0</v>
      </c>
      <c r="AX1232" s="55">
        <f>Y1231</f>
        <v>0</v>
      </c>
      <c r="AY1232" s="55">
        <f>J1231</f>
        <v>0</v>
      </c>
      <c r="AZ1232" s="56"/>
      <c r="BA1232" s="56"/>
      <c r="BB1232" s="56"/>
      <c r="BC1232" s="56"/>
      <c r="BD1232" s="56"/>
      <c r="BE1232" s="56"/>
      <c r="BF1232" s="56"/>
      <c r="BG1232" s="56"/>
      <c r="BH1232" s="56"/>
      <c r="BI1232" s="56"/>
      <c r="BJ1232" s="56"/>
      <c r="BK1232" s="56"/>
      <c r="BL1232" s="56"/>
      <c r="BM1232" s="56"/>
      <c r="BN1232" s="56"/>
    </row>
    <row r="1233" spans="1:66" ht="11.25" customHeight="1">
      <c r="A1233" s="220"/>
      <c r="B1233" s="38"/>
      <c r="C1233" s="205"/>
      <c r="D1233" s="208"/>
      <c r="E1233" s="57" t="s">
        <v>42</v>
      </c>
      <c r="F1233" s="58" t="str">
        <f>IF(D1232&lt;&gt;"", VLOOKUP(D1232,'Base de Datos'!$A$2:$D1268,3,FALSE()),"")</f>
        <v/>
      </c>
      <c r="G1233" s="205"/>
      <c r="H1233" s="208"/>
      <c r="I1233" s="57" t="s">
        <v>42</v>
      </c>
      <c r="J1233" s="58" t="str">
        <f>IF(H1232&lt;&gt;"", VLOOKUP(H1232,'Base de Datos'!$A$2:$D1268,3,FALSE()),"")</f>
        <v/>
      </c>
      <c r="K1233" s="205"/>
      <c r="L1233" s="208"/>
      <c r="M1233" s="57" t="s">
        <v>42</v>
      </c>
      <c r="N1233" s="58" t="str">
        <f>IF(L1232&lt;&gt;"", VLOOKUP(L1232,'Base de Datos'!$A$2:$D1268,3,FALSE()),"")</f>
        <v/>
      </c>
      <c r="O1233" s="43"/>
      <c r="P1233" s="1"/>
      <c r="Q1233" s="147"/>
      <c r="R1233" s="15"/>
      <c r="S1233" s="229"/>
      <c r="T1233" s="230"/>
      <c r="U1233" s="59"/>
      <c r="V1233" s="47"/>
      <c r="W1233" s="229"/>
      <c r="X1233" s="230"/>
      <c r="Y1233" s="59"/>
      <c r="Z1233" s="47"/>
      <c r="AA1233" s="229"/>
      <c r="AB1233" s="230"/>
      <c r="AC1233" s="59"/>
      <c r="AD1233" s="48"/>
      <c r="AE1233" s="181"/>
      <c r="AF1233" s="181"/>
      <c r="AG1233" s="181"/>
      <c r="AH1233" s="181"/>
      <c r="AI1233" s="181"/>
      <c r="AJ1233" s="181"/>
      <c r="AK1233" s="181"/>
      <c r="AL1233" s="181"/>
      <c r="AM1233" s="48"/>
      <c r="AN1233" s="53">
        <f>A1214</f>
        <v>46357</v>
      </c>
      <c r="AO1233" s="149" t="str">
        <f>G1215</f>
        <v>Consultorio N° 2</v>
      </c>
      <c r="AP1233" s="55">
        <f t="shared" ref="AP1233:AQ1233" si="838">G1232</f>
        <v>0</v>
      </c>
      <c r="AQ1233" s="55">
        <f t="shared" si="838"/>
        <v>0</v>
      </c>
      <c r="AR1233" s="55">
        <f>Y1232</f>
        <v>0</v>
      </c>
      <c r="AS1233" s="55">
        <f>W1232</f>
        <v>0</v>
      </c>
      <c r="AT1233" s="55">
        <f>W1233</f>
        <v>0</v>
      </c>
      <c r="AU1233" s="55">
        <f>Y1233</f>
        <v>0</v>
      </c>
      <c r="AV1233" s="55">
        <f>W1234</f>
        <v>0</v>
      </c>
      <c r="AW1233" s="55">
        <f>Y1234</f>
        <v>0</v>
      </c>
      <c r="AX1233" s="55">
        <f>Y1235</f>
        <v>0</v>
      </c>
      <c r="AY1233" s="55">
        <f>J1235</f>
        <v>0</v>
      </c>
      <c r="AZ1233" s="56"/>
      <c r="BA1233" s="56"/>
      <c r="BB1233" s="56"/>
      <c r="BC1233" s="56"/>
      <c r="BD1233" s="56"/>
      <c r="BE1233" s="56"/>
      <c r="BF1233" s="56"/>
      <c r="BG1233" s="56"/>
      <c r="BH1233" s="56"/>
      <c r="BI1233" s="56"/>
      <c r="BJ1233" s="56"/>
      <c r="BK1233" s="56"/>
      <c r="BL1233" s="56"/>
      <c r="BM1233" s="56"/>
      <c r="BN1233" s="56"/>
    </row>
    <row r="1234" spans="1:66" ht="11.25" customHeight="1">
      <c r="A1234" s="220"/>
      <c r="B1234" s="38"/>
      <c r="C1234" s="205"/>
      <c r="D1234" s="208"/>
      <c r="E1234" s="57" t="s">
        <v>44</v>
      </c>
      <c r="F1234" s="58" t="str">
        <f>IF(D1232&lt;&gt;"", VLOOKUP(D1232,'Base de Datos'!$A$2:$D1268,4,FALSE()),"")</f>
        <v/>
      </c>
      <c r="G1234" s="205"/>
      <c r="H1234" s="208"/>
      <c r="I1234" s="57" t="s">
        <v>44</v>
      </c>
      <c r="J1234" s="58" t="str">
        <f>IF(H1232&lt;&gt;"", VLOOKUP(H1232,'Base de Datos'!$A$2:$D1268,4,FALSE()),"")</f>
        <v/>
      </c>
      <c r="K1234" s="205"/>
      <c r="L1234" s="208"/>
      <c r="M1234" s="57" t="s">
        <v>44</v>
      </c>
      <c r="N1234" s="58" t="str">
        <f>IF(L1232&lt;&gt;"", VLOOKUP(L1232,'Base de Datos'!$A$2:$D1268,4,FALSE()),"")</f>
        <v/>
      </c>
      <c r="O1234" s="43"/>
      <c r="P1234" s="1"/>
      <c r="Q1234" s="150"/>
      <c r="R1234" s="15"/>
      <c r="S1234" s="229"/>
      <c r="T1234" s="230"/>
      <c r="U1234" s="59"/>
      <c r="V1234" s="47"/>
      <c r="W1234" s="229"/>
      <c r="X1234" s="230"/>
      <c r="Y1234" s="59"/>
      <c r="Z1234" s="47"/>
      <c r="AA1234" s="229"/>
      <c r="AB1234" s="230"/>
      <c r="AC1234" s="59"/>
      <c r="AD1234" s="48"/>
      <c r="AE1234" s="181"/>
      <c r="AF1234" s="181"/>
      <c r="AG1234" s="181"/>
      <c r="AH1234" s="181"/>
      <c r="AI1234" s="181"/>
      <c r="AJ1234" s="181"/>
      <c r="AK1234" s="181"/>
      <c r="AL1234" s="181"/>
      <c r="AM1234" s="48"/>
      <c r="AN1234" s="53">
        <f>A1214</f>
        <v>46357</v>
      </c>
      <c r="AO1234" s="54" t="str">
        <f>G1215</f>
        <v>Consultorio N° 2</v>
      </c>
      <c r="AP1234" s="55">
        <f t="shared" ref="AP1234:AQ1234" si="839">G1236</f>
        <v>0</v>
      </c>
      <c r="AQ1234" s="55">
        <f t="shared" si="839"/>
        <v>0</v>
      </c>
      <c r="AR1234" s="55">
        <f>Y1236</f>
        <v>0</v>
      </c>
      <c r="AS1234" s="55">
        <f>W1236</f>
        <v>0</v>
      </c>
      <c r="AT1234" s="55">
        <f>W1237</f>
        <v>0</v>
      </c>
      <c r="AU1234" s="55">
        <f>Y1237</f>
        <v>0</v>
      </c>
      <c r="AV1234" s="55">
        <f>W1238</f>
        <v>0</v>
      </c>
      <c r="AW1234" s="55">
        <f>Y1238</f>
        <v>0</v>
      </c>
      <c r="AX1234" s="55">
        <f>Y1239</f>
        <v>0</v>
      </c>
      <c r="AY1234" s="55">
        <f>J1239</f>
        <v>0</v>
      </c>
      <c r="AZ1234" s="56"/>
      <c r="BA1234" s="56"/>
      <c r="BB1234" s="56"/>
      <c r="BC1234" s="56"/>
      <c r="BD1234" s="56"/>
      <c r="BE1234" s="56"/>
      <c r="BF1234" s="56"/>
      <c r="BG1234" s="56"/>
      <c r="BH1234" s="56"/>
      <c r="BI1234" s="56"/>
      <c r="BJ1234" s="56"/>
      <c r="BK1234" s="56"/>
      <c r="BL1234" s="56"/>
      <c r="BM1234" s="56"/>
      <c r="BN1234" s="56"/>
    </row>
    <row r="1235" spans="1:66" ht="11.25" customHeight="1">
      <c r="A1235" s="221"/>
      <c r="B1235" s="38"/>
      <c r="C1235" s="206"/>
      <c r="D1235" s="209"/>
      <c r="E1235" s="85" t="s">
        <v>46</v>
      </c>
      <c r="F1235" s="86"/>
      <c r="G1235" s="206"/>
      <c r="H1235" s="209"/>
      <c r="I1235" s="85" t="s">
        <v>46</v>
      </c>
      <c r="J1235" s="108"/>
      <c r="K1235" s="206"/>
      <c r="L1235" s="209"/>
      <c r="M1235" s="85" t="s">
        <v>46</v>
      </c>
      <c r="N1235" s="108"/>
      <c r="O1235" s="43"/>
      <c r="P1235" s="1"/>
      <c r="Q1235" s="150"/>
      <c r="R1235" s="15"/>
      <c r="S1235" s="227" t="str">
        <f>IF(OR(S1232="Empleado",S1232="Familiar"),"Nombre del Empleado","N° Factura")</f>
        <v>N° Factura</v>
      </c>
      <c r="T1235" s="228"/>
      <c r="U1235" s="89"/>
      <c r="V1235" s="47"/>
      <c r="W1235" s="227" t="str">
        <f>IF(OR(W1232="Empleado",W1232="Familiar"),"Nombre del Empleado","N° Factura")</f>
        <v>N° Factura</v>
      </c>
      <c r="X1235" s="228"/>
      <c r="Y1235" s="89"/>
      <c r="Z1235" s="47"/>
      <c r="AA1235" s="227" t="str">
        <f>IF(OR(AA1232="Empleado",AA1232="Familiar"),"Nombre del Empleado","N° Factura")</f>
        <v>N° Factura</v>
      </c>
      <c r="AB1235" s="228"/>
      <c r="AC1235" s="89"/>
      <c r="AD1235" s="48"/>
      <c r="AE1235" s="181"/>
      <c r="AF1235" s="181"/>
      <c r="AG1235" s="181"/>
      <c r="AH1235" s="181"/>
      <c r="AI1235" s="181"/>
      <c r="AJ1235" s="181"/>
      <c r="AK1235" s="181"/>
      <c r="AL1235" s="181"/>
      <c r="AM1235" s="48"/>
      <c r="AN1235" s="53">
        <f>A1214</f>
        <v>46357</v>
      </c>
      <c r="AO1235" s="54" t="str">
        <f>G1215</f>
        <v>Consultorio N° 2</v>
      </c>
      <c r="AP1235" s="55">
        <f t="shared" ref="AP1235:AQ1235" si="840">G1240</f>
        <v>0</v>
      </c>
      <c r="AQ1235" s="55">
        <f t="shared" si="840"/>
        <v>0</v>
      </c>
      <c r="AR1235" s="55">
        <f>Y1240</f>
        <v>0</v>
      </c>
      <c r="AS1235" s="55">
        <f>W1240</f>
        <v>0</v>
      </c>
      <c r="AT1235" s="55">
        <f>W1241</f>
        <v>0</v>
      </c>
      <c r="AU1235" s="55">
        <f>Y1241</f>
        <v>0</v>
      </c>
      <c r="AV1235" s="55">
        <f>W1242</f>
        <v>0</v>
      </c>
      <c r="AW1235" s="55">
        <f>Y1242</f>
        <v>0</v>
      </c>
      <c r="AX1235" s="55">
        <f>Y1243</f>
        <v>0</v>
      </c>
      <c r="AY1235" s="55">
        <f>J1243</f>
        <v>0</v>
      </c>
      <c r="AZ1235" s="56"/>
      <c r="BA1235" s="56"/>
      <c r="BB1235" s="56"/>
      <c r="BC1235" s="56"/>
      <c r="BD1235" s="56"/>
      <c r="BE1235" s="56"/>
      <c r="BF1235" s="56"/>
      <c r="BG1235" s="56"/>
      <c r="BH1235" s="56"/>
      <c r="BI1235" s="56"/>
      <c r="BJ1235" s="56"/>
      <c r="BK1235" s="56"/>
      <c r="BL1235" s="56"/>
      <c r="BM1235" s="56"/>
      <c r="BN1235" s="56"/>
    </row>
    <row r="1236" spans="1:66" ht="11.25" customHeight="1">
      <c r="A1236" s="222">
        <f>A1232+$Q$13/1440</f>
        <v>0.54166666666666663</v>
      </c>
      <c r="B1236" s="38"/>
      <c r="C1236" s="204"/>
      <c r="D1236" s="207"/>
      <c r="E1236" s="40" t="s">
        <v>36</v>
      </c>
      <c r="F1236" s="42" t="str">
        <f>IF(D1236&lt;&gt;"", VLOOKUP(D1236,'Base de Datos'!$A$2:$D1268,2,FALSE()),"")</f>
        <v/>
      </c>
      <c r="G1236" s="204"/>
      <c r="H1236" s="216"/>
      <c r="I1236" s="40" t="s">
        <v>36</v>
      </c>
      <c r="J1236" s="42" t="str">
        <f>IF(H1236&lt;&gt;"", VLOOKUP(H1236,'Base de Datos'!$A$2:$D1268,2,FALSE()),"")</f>
        <v/>
      </c>
      <c r="K1236" s="204"/>
      <c r="L1236" s="216"/>
      <c r="M1236" s="40" t="s">
        <v>36</v>
      </c>
      <c r="N1236" s="42" t="str">
        <f>IF(L1236&lt;&gt;"", VLOOKUP(L1236,'Base de Datos'!$A$2:$D1268,2,FALSE()),"")</f>
        <v/>
      </c>
      <c r="O1236" s="43"/>
      <c r="P1236" s="1"/>
      <c r="Q1236" s="150"/>
      <c r="R1236" s="15"/>
      <c r="S1236" s="45"/>
      <c r="T1236" s="45" t="s">
        <v>37</v>
      </c>
      <c r="U1236" s="46"/>
      <c r="V1236" s="47"/>
      <c r="W1236" s="45"/>
      <c r="X1236" s="45" t="s">
        <v>37</v>
      </c>
      <c r="Y1236" s="46"/>
      <c r="Z1236" s="47"/>
      <c r="AA1236" s="45"/>
      <c r="AB1236" s="45" t="s">
        <v>37</v>
      </c>
      <c r="AC1236" s="46"/>
      <c r="AD1236" s="48"/>
      <c r="AE1236" s="181"/>
      <c r="AF1236" s="181"/>
      <c r="AG1236" s="181"/>
      <c r="AH1236" s="181"/>
      <c r="AI1236" s="181"/>
      <c r="AJ1236" s="181"/>
      <c r="AK1236" s="181"/>
      <c r="AL1236" s="181"/>
      <c r="AM1236" s="48"/>
      <c r="AN1236" s="53">
        <f>A1214</f>
        <v>46357</v>
      </c>
      <c r="AO1236" s="54" t="str">
        <f>G1215</f>
        <v>Consultorio N° 2</v>
      </c>
      <c r="AP1236" s="55">
        <f t="shared" ref="AP1236:AQ1236" si="841">G1244</f>
        <v>0</v>
      </c>
      <c r="AQ1236" s="55">
        <f t="shared" si="841"/>
        <v>0</v>
      </c>
      <c r="AR1236" s="55">
        <f>Y1244</f>
        <v>0</v>
      </c>
      <c r="AS1236" s="55">
        <f>W1244</f>
        <v>0</v>
      </c>
      <c r="AT1236" s="55">
        <f>W1245</f>
        <v>0</v>
      </c>
      <c r="AU1236" s="55">
        <f>Y1245</f>
        <v>0</v>
      </c>
      <c r="AV1236" s="55">
        <f>W1246</f>
        <v>0</v>
      </c>
      <c r="AW1236" s="55">
        <f>Y1246</f>
        <v>0</v>
      </c>
      <c r="AX1236" s="55">
        <f>Y1247</f>
        <v>0</v>
      </c>
      <c r="AY1236" s="55">
        <f>J1247</f>
        <v>0</v>
      </c>
      <c r="AZ1236" s="56"/>
      <c r="BA1236" s="56"/>
      <c r="BB1236" s="56"/>
      <c r="BC1236" s="56"/>
      <c r="BD1236" s="56"/>
      <c r="BE1236" s="56"/>
      <c r="BF1236" s="56"/>
      <c r="BG1236" s="56"/>
      <c r="BH1236" s="56"/>
      <c r="BI1236" s="56"/>
      <c r="BJ1236" s="56"/>
      <c r="BK1236" s="56"/>
      <c r="BL1236" s="56"/>
      <c r="BM1236" s="56"/>
      <c r="BN1236" s="56"/>
    </row>
    <row r="1237" spans="1:66" ht="11.25" customHeight="1">
      <c r="A1237" s="220"/>
      <c r="B1237" s="38"/>
      <c r="C1237" s="205"/>
      <c r="D1237" s="208"/>
      <c r="E1237" s="57" t="s">
        <v>42</v>
      </c>
      <c r="F1237" s="58" t="str">
        <f>IF(D1236&lt;&gt;"", VLOOKUP(D1236,'Base de Datos'!$A$2:$D1268,3,FALSE()),"")</f>
        <v/>
      </c>
      <c r="G1237" s="205"/>
      <c r="H1237" s="208"/>
      <c r="I1237" s="57" t="s">
        <v>42</v>
      </c>
      <c r="J1237" s="58" t="str">
        <f>IF(H1236&lt;&gt;"", VLOOKUP(H1236,'Base de Datos'!$A$2:$D1268,3,FALSE()),"")</f>
        <v/>
      </c>
      <c r="K1237" s="205"/>
      <c r="L1237" s="208"/>
      <c r="M1237" s="57" t="s">
        <v>42</v>
      </c>
      <c r="N1237" s="58" t="str">
        <f>IF(L1236&lt;&gt;"", VLOOKUP(L1236,'Base de Datos'!$A$2:$D1268,3,FALSE()),"")</f>
        <v/>
      </c>
      <c r="O1237" s="43"/>
      <c r="P1237" s="1"/>
      <c r="Q1237" s="1"/>
      <c r="R1237" s="15"/>
      <c r="S1237" s="229"/>
      <c r="T1237" s="230"/>
      <c r="U1237" s="59"/>
      <c r="V1237" s="47"/>
      <c r="W1237" s="229"/>
      <c r="X1237" s="230"/>
      <c r="Y1237" s="59"/>
      <c r="Z1237" s="47"/>
      <c r="AA1237" s="229"/>
      <c r="AB1237" s="230"/>
      <c r="AC1237" s="59"/>
      <c r="AD1237" s="48"/>
      <c r="AE1237" s="181"/>
      <c r="AF1237" s="181"/>
      <c r="AG1237" s="181"/>
      <c r="AH1237" s="181"/>
      <c r="AI1237" s="181"/>
      <c r="AJ1237" s="181"/>
      <c r="AK1237" s="181"/>
      <c r="AL1237" s="181"/>
      <c r="AM1237" s="48"/>
      <c r="AN1237" s="53">
        <f>A1214</f>
        <v>46357</v>
      </c>
      <c r="AO1237" s="54" t="str">
        <f>G1215</f>
        <v>Consultorio N° 2</v>
      </c>
      <c r="AP1237" s="55">
        <f t="shared" ref="AP1237:AQ1237" si="842">G1248</f>
        <v>0</v>
      </c>
      <c r="AQ1237" s="55">
        <f t="shared" si="842"/>
        <v>0</v>
      </c>
      <c r="AR1237" s="55">
        <f>Y1248</f>
        <v>0</v>
      </c>
      <c r="AS1237" s="55">
        <f>W1248</f>
        <v>0</v>
      </c>
      <c r="AT1237" s="55">
        <f>W1249</f>
        <v>0</v>
      </c>
      <c r="AU1237" s="55">
        <f>Y1249</f>
        <v>0</v>
      </c>
      <c r="AV1237" s="55">
        <f>W1250</f>
        <v>0</v>
      </c>
      <c r="AW1237" s="55">
        <f>Y1250</f>
        <v>0</v>
      </c>
      <c r="AX1237" s="55">
        <f>Y1251</f>
        <v>0</v>
      </c>
      <c r="AY1237" s="55">
        <f>J1251</f>
        <v>0</v>
      </c>
      <c r="AZ1237" s="56"/>
      <c r="BA1237" s="56"/>
      <c r="BB1237" s="56"/>
      <c r="BC1237" s="56"/>
      <c r="BD1237" s="56"/>
      <c r="BE1237" s="56"/>
      <c r="BF1237" s="56"/>
      <c r="BG1237" s="56"/>
      <c r="BH1237" s="56"/>
      <c r="BI1237" s="56"/>
      <c r="BJ1237" s="56"/>
      <c r="BK1237" s="56"/>
      <c r="BL1237" s="56"/>
      <c r="BM1237" s="56"/>
      <c r="BN1237" s="56"/>
    </row>
    <row r="1238" spans="1:66" ht="11.25" customHeight="1">
      <c r="A1238" s="220"/>
      <c r="B1238" s="38"/>
      <c r="C1238" s="205"/>
      <c r="D1238" s="208"/>
      <c r="E1238" s="57" t="s">
        <v>44</v>
      </c>
      <c r="F1238" s="58" t="str">
        <f>IF(D1236&lt;&gt;"", VLOOKUP(D1236,'Base de Datos'!$A$2:$D1268,4,FALSE()),"")</f>
        <v/>
      </c>
      <c r="G1238" s="205"/>
      <c r="H1238" s="208"/>
      <c r="I1238" s="57" t="s">
        <v>44</v>
      </c>
      <c r="J1238" s="58" t="str">
        <f>IF(H1236&lt;&gt;"", VLOOKUP(H1236,'Base de Datos'!$A$2:$D1268,4,FALSE()),"")</f>
        <v/>
      </c>
      <c r="K1238" s="205"/>
      <c r="L1238" s="208"/>
      <c r="M1238" s="57" t="s">
        <v>44</v>
      </c>
      <c r="N1238" s="58" t="str">
        <f>IF(L1236&lt;&gt;"", VLOOKUP(L1236,'Base de Datos'!$A$2:$D1268,4,FALSE()),"")</f>
        <v/>
      </c>
      <c r="O1238" s="1"/>
      <c r="P1238" s="1"/>
      <c r="Q1238" s="1"/>
      <c r="R1238" s="15"/>
      <c r="S1238" s="229"/>
      <c r="T1238" s="230"/>
      <c r="U1238" s="59"/>
      <c r="V1238" s="47"/>
      <c r="W1238" s="229"/>
      <c r="X1238" s="230"/>
      <c r="Y1238" s="59"/>
      <c r="Z1238" s="47"/>
      <c r="AA1238" s="229"/>
      <c r="AB1238" s="230"/>
      <c r="AC1238" s="59"/>
      <c r="AD1238" s="48"/>
      <c r="AE1238" s="181"/>
      <c r="AF1238" s="181"/>
      <c r="AG1238" s="181"/>
      <c r="AH1238" s="181"/>
      <c r="AI1238" s="181"/>
      <c r="AJ1238" s="181"/>
      <c r="AK1238" s="181"/>
      <c r="AL1238" s="181"/>
      <c r="AM1238" s="48"/>
      <c r="AN1238" s="53">
        <f>A1214</f>
        <v>46357</v>
      </c>
      <c r="AO1238" s="54" t="str">
        <f>G1215</f>
        <v>Consultorio N° 2</v>
      </c>
      <c r="AP1238" s="55">
        <f t="shared" ref="AP1238:AQ1238" si="843">G1252</f>
        <v>0</v>
      </c>
      <c r="AQ1238" s="55">
        <f t="shared" si="843"/>
        <v>0</v>
      </c>
      <c r="AR1238" s="55">
        <f>Y1252</f>
        <v>0</v>
      </c>
      <c r="AS1238" s="55">
        <f>W1252</f>
        <v>0</v>
      </c>
      <c r="AT1238" s="55">
        <f>W1253</f>
        <v>0</v>
      </c>
      <c r="AU1238" s="55">
        <f>Y1253</f>
        <v>0</v>
      </c>
      <c r="AV1238" s="55">
        <f>W1254</f>
        <v>0</v>
      </c>
      <c r="AW1238" s="55">
        <f>Y1254</f>
        <v>0</v>
      </c>
      <c r="AX1238" s="55">
        <f>Y1255</f>
        <v>0</v>
      </c>
      <c r="AY1238" s="55">
        <f>J1255</f>
        <v>0</v>
      </c>
      <c r="AZ1238" s="56"/>
      <c r="BA1238" s="56"/>
      <c r="BB1238" s="56"/>
      <c r="BC1238" s="56"/>
      <c r="BD1238" s="56"/>
      <c r="BE1238" s="56"/>
      <c r="BF1238" s="56"/>
      <c r="BG1238" s="56"/>
      <c r="BH1238" s="56"/>
      <c r="BI1238" s="56"/>
      <c r="BJ1238" s="56"/>
      <c r="BK1238" s="56"/>
      <c r="BL1238" s="56"/>
      <c r="BM1238" s="56"/>
      <c r="BN1238" s="56"/>
    </row>
    <row r="1239" spans="1:66" ht="11.25" customHeight="1">
      <c r="A1239" s="221"/>
      <c r="B1239" s="38"/>
      <c r="C1239" s="206"/>
      <c r="D1239" s="209"/>
      <c r="E1239" s="85" t="s">
        <v>46</v>
      </c>
      <c r="F1239" s="86"/>
      <c r="G1239" s="206"/>
      <c r="H1239" s="209"/>
      <c r="I1239" s="85" t="s">
        <v>46</v>
      </c>
      <c r="J1239" s="108"/>
      <c r="K1239" s="206"/>
      <c r="L1239" s="209"/>
      <c r="M1239" s="85" t="s">
        <v>46</v>
      </c>
      <c r="N1239" s="108"/>
      <c r="O1239" s="43"/>
      <c r="P1239" s="1"/>
      <c r="Q1239" s="1"/>
      <c r="R1239" s="15"/>
      <c r="S1239" s="227" t="str">
        <f>IF(OR(S1236="Empleado",S1236="Familiar"),"Nombre del Empleado","N° Factura")</f>
        <v>N° Factura</v>
      </c>
      <c r="T1239" s="228"/>
      <c r="U1239" s="89"/>
      <c r="V1239" s="47"/>
      <c r="W1239" s="227" t="str">
        <f>IF(OR(W1236="Empleado",W1236="Familiar"),"Nombre del Empleado","N° Factura")</f>
        <v>N° Factura</v>
      </c>
      <c r="X1239" s="228"/>
      <c r="Y1239" s="89"/>
      <c r="Z1239" s="47"/>
      <c r="AA1239" s="227" t="str">
        <f>IF(OR(AA1236="Empleado",AA1236="Familiar"),"Nombre del Empleado","N° Factura")</f>
        <v>N° Factura</v>
      </c>
      <c r="AB1239" s="228"/>
      <c r="AC1239" s="89"/>
      <c r="AD1239" s="48"/>
      <c r="AE1239" s="181"/>
      <c r="AF1239" s="181"/>
      <c r="AG1239" s="181"/>
      <c r="AH1239" s="181"/>
      <c r="AI1239" s="181"/>
      <c r="AJ1239" s="181"/>
      <c r="AK1239" s="181"/>
      <c r="AL1239" s="181"/>
      <c r="AM1239" s="48"/>
      <c r="AN1239" s="53">
        <f>A1214</f>
        <v>46357</v>
      </c>
      <c r="AO1239" s="54" t="str">
        <f>K1215</f>
        <v>Consultorio N° 3</v>
      </c>
      <c r="AP1239" s="55">
        <f t="shared" ref="AP1239:AQ1239" si="844">K1216</f>
        <v>0</v>
      </c>
      <c r="AQ1239" s="55">
        <f t="shared" si="844"/>
        <v>0</v>
      </c>
      <c r="AR1239" s="55">
        <f>AC1216</f>
        <v>0</v>
      </c>
      <c r="AS1239" s="55">
        <f>AA1216</f>
        <v>0</v>
      </c>
      <c r="AT1239" s="55">
        <f>AA1217</f>
        <v>0</v>
      </c>
      <c r="AU1239" s="55">
        <f>AC1217</f>
        <v>0</v>
      </c>
      <c r="AV1239" s="55">
        <f>AA1218</f>
        <v>0</v>
      </c>
      <c r="AW1239" s="55">
        <f>AC1218</f>
        <v>0</v>
      </c>
      <c r="AX1239" s="55">
        <f>AC1219</f>
        <v>0</v>
      </c>
      <c r="AY1239" s="55">
        <f>N1219</f>
        <v>0</v>
      </c>
      <c r="AZ1239" s="56"/>
      <c r="BA1239" s="56"/>
      <c r="BB1239" s="56"/>
      <c r="BC1239" s="56"/>
      <c r="BD1239" s="56"/>
      <c r="BE1239" s="56"/>
      <c r="BF1239" s="56"/>
      <c r="BG1239" s="56"/>
      <c r="BH1239" s="56"/>
      <c r="BI1239" s="56"/>
      <c r="BJ1239" s="56"/>
      <c r="BK1239" s="56"/>
      <c r="BL1239" s="56"/>
      <c r="BM1239" s="56"/>
      <c r="BN1239" s="56"/>
    </row>
    <row r="1240" spans="1:66" ht="11.25" customHeight="1">
      <c r="A1240" s="222">
        <f>A1236+$Q$13/1440</f>
        <v>0.58333333333333326</v>
      </c>
      <c r="B1240" s="38"/>
      <c r="C1240" s="204"/>
      <c r="D1240" s="207"/>
      <c r="E1240" s="40" t="s">
        <v>36</v>
      </c>
      <c r="F1240" s="42" t="str">
        <f>IF(D1240&lt;&gt;"", VLOOKUP(D1240,'Base de Datos'!$A$2:$D1268,2,FALSE()),"")</f>
        <v/>
      </c>
      <c r="G1240" s="204"/>
      <c r="H1240" s="216"/>
      <c r="I1240" s="40" t="s">
        <v>36</v>
      </c>
      <c r="J1240" s="42" t="str">
        <f>IF(H1240&lt;&gt;"", VLOOKUP(H1240,'Base de Datos'!$A$2:$D1268,2,FALSE()),"")</f>
        <v/>
      </c>
      <c r="K1240" s="204"/>
      <c r="L1240" s="216"/>
      <c r="M1240" s="40" t="s">
        <v>36</v>
      </c>
      <c r="N1240" s="42" t="str">
        <f>IF(L1240&lt;&gt;"", VLOOKUP(L1240,'Base de Datos'!$A$2:$D1268,2,FALSE()),"")</f>
        <v/>
      </c>
      <c r="O1240" s="43"/>
      <c r="P1240" s="151"/>
      <c r="Q1240" s="1"/>
      <c r="R1240" s="15"/>
      <c r="S1240" s="45"/>
      <c r="T1240" s="45" t="s">
        <v>37</v>
      </c>
      <c r="U1240" s="46"/>
      <c r="V1240" s="47"/>
      <c r="W1240" s="45"/>
      <c r="X1240" s="45" t="s">
        <v>37</v>
      </c>
      <c r="Y1240" s="46"/>
      <c r="Z1240" s="47"/>
      <c r="AA1240" s="45"/>
      <c r="AB1240" s="45" t="s">
        <v>37</v>
      </c>
      <c r="AC1240" s="46"/>
      <c r="AD1240" s="48"/>
      <c r="AE1240" s="181"/>
      <c r="AF1240" s="181"/>
      <c r="AG1240" s="181"/>
      <c r="AH1240" s="181"/>
      <c r="AI1240" s="181"/>
      <c r="AJ1240" s="181"/>
      <c r="AK1240" s="181"/>
      <c r="AL1240" s="181"/>
      <c r="AM1240" s="48"/>
      <c r="AN1240" s="53">
        <f>A1214</f>
        <v>46357</v>
      </c>
      <c r="AO1240" s="54" t="str">
        <f>K1215</f>
        <v>Consultorio N° 3</v>
      </c>
      <c r="AP1240" s="55">
        <f t="shared" ref="AP1240:AQ1240" si="845">K1220</f>
        <v>0</v>
      </c>
      <c r="AQ1240" s="55">
        <f t="shared" si="845"/>
        <v>0</v>
      </c>
      <c r="AR1240" s="55">
        <f>AC1220</f>
        <v>0</v>
      </c>
      <c r="AS1240" s="55">
        <f>AA1220</f>
        <v>0</v>
      </c>
      <c r="AT1240" s="55">
        <f>AA1221</f>
        <v>0</v>
      </c>
      <c r="AU1240" s="55">
        <f>AC1221</f>
        <v>0</v>
      </c>
      <c r="AV1240" s="55">
        <f>AA1222</f>
        <v>0</v>
      </c>
      <c r="AW1240" s="55">
        <f>AC1222</f>
        <v>0</v>
      </c>
      <c r="AX1240" s="55">
        <f>AC1223</f>
        <v>0</v>
      </c>
      <c r="AY1240" s="55">
        <f>N1223</f>
        <v>0</v>
      </c>
      <c r="AZ1240" s="56"/>
      <c r="BA1240" s="56"/>
      <c r="BB1240" s="56"/>
      <c r="BC1240" s="56"/>
      <c r="BD1240" s="56"/>
      <c r="BE1240" s="56"/>
      <c r="BF1240" s="56"/>
      <c r="BG1240" s="56"/>
      <c r="BH1240" s="56"/>
      <c r="BI1240" s="56"/>
      <c r="BJ1240" s="56"/>
      <c r="BK1240" s="56"/>
      <c r="BL1240" s="56"/>
      <c r="BM1240" s="56"/>
      <c r="BN1240" s="56"/>
    </row>
    <row r="1241" spans="1:66" ht="11.25" customHeight="1">
      <c r="A1241" s="220"/>
      <c r="B1241" s="38"/>
      <c r="C1241" s="205"/>
      <c r="D1241" s="208"/>
      <c r="E1241" s="57" t="s">
        <v>42</v>
      </c>
      <c r="F1241" s="58" t="str">
        <f>IF(D1240&lt;&gt;"", VLOOKUP(D1240,'Base de Datos'!$A$2:$D1268,3,FALSE()),"")</f>
        <v/>
      </c>
      <c r="G1241" s="205"/>
      <c r="H1241" s="208"/>
      <c r="I1241" s="57" t="s">
        <v>42</v>
      </c>
      <c r="J1241" s="58" t="str">
        <f>IF(H1240&lt;&gt;"", VLOOKUP(H1240,'Base de Datos'!$A$2:$D1268,3,FALSE()),"")</f>
        <v/>
      </c>
      <c r="K1241" s="205"/>
      <c r="L1241" s="208"/>
      <c r="M1241" s="57" t="s">
        <v>42</v>
      </c>
      <c r="N1241" s="58" t="str">
        <f>IF(L1240&lt;&gt;"", VLOOKUP(L1240,'Base de Datos'!$A$2:$D1268,3,FALSE()),"")</f>
        <v/>
      </c>
      <c r="O1241" s="43"/>
      <c r="P1241" s="151"/>
      <c r="Q1241" s="152"/>
      <c r="R1241" s="15"/>
      <c r="S1241" s="229"/>
      <c r="T1241" s="230"/>
      <c r="U1241" s="59"/>
      <c r="V1241" s="47"/>
      <c r="W1241" s="229"/>
      <c r="X1241" s="230"/>
      <c r="Y1241" s="59"/>
      <c r="Z1241" s="47"/>
      <c r="AA1241" s="229"/>
      <c r="AB1241" s="230"/>
      <c r="AC1241" s="59"/>
      <c r="AD1241" s="48"/>
      <c r="AE1241" s="181"/>
      <c r="AF1241" s="181"/>
      <c r="AG1241" s="181"/>
      <c r="AH1241" s="181"/>
      <c r="AI1241" s="181"/>
      <c r="AJ1241" s="181"/>
      <c r="AK1241" s="181"/>
      <c r="AL1241" s="181"/>
      <c r="AM1241" s="48"/>
      <c r="AN1241" s="53">
        <f>A1214</f>
        <v>46357</v>
      </c>
      <c r="AO1241" s="54" t="str">
        <f>K1215</f>
        <v>Consultorio N° 3</v>
      </c>
      <c r="AP1241" s="55">
        <f t="shared" ref="AP1241:AQ1241" si="846">K1224</f>
        <v>0</v>
      </c>
      <c r="AQ1241" s="55">
        <f t="shared" si="846"/>
        <v>0</v>
      </c>
      <c r="AR1241" s="55">
        <f>AC1224</f>
        <v>0</v>
      </c>
      <c r="AS1241" s="55">
        <f>AA1224</f>
        <v>0</v>
      </c>
      <c r="AT1241" s="55">
        <f>AA1225</f>
        <v>0</v>
      </c>
      <c r="AU1241" s="55">
        <f>AC1225</f>
        <v>0</v>
      </c>
      <c r="AV1241" s="55">
        <f>AA1226</f>
        <v>0</v>
      </c>
      <c r="AW1241" s="55">
        <f>AC1226</f>
        <v>0</v>
      </c>
      <c r="AX1241" s="55">
        <f>AC1227</f>
        <v>0</v>
      </c>
      <c r="AY1241" s="55">
        <f>N1227</f>
        <v>0</v>
      </c>
      <c r="AZ1241" s="56"/>
      <c r="BA1241" s="56"/>
      <c r="BB1241" s="56"/>
      <c r="BC1241" s="56"/>
      <c r="BD1241" s="56"/>
      <c r="BE1241" s="56"/>
      <c r="BF1241" s="56"/>
      <c r="BG1241" s="56"/>
      <c r="BH1241" s="56"/>
      <c r="BI1241" s="56"/>
      <c r="BJ1241" s="56"/>
      <c r="BK1241" s="56"/>
      <c r="BL1241" s="56"/>
      <c r="BM1241" s="56"/>
      <c r="BN1241" s="56"/>
    </row>
    <row r="1242" spans="1:66" ht="11.25" customHeight="1">
      <c r="A1242" s="220"/>
      <c r="B1242" s="38"/>
      <c r="C1242" s="205"/>
      <c r="D1242" s="208"/>
      <c r="E1242" s="57" t="s">
        <v>44</v>
      </c>
      <c r="F1242" s="58" t="str">
        <f>IF(D1240&lt;&gt;"", VLOOKUP(D1240,'Base de Datos'!$A$2:$D1268,4,FALSE()),"")</f>
        <v/>
      </c>
      <c r="G1242" s="205"/>
      <c r="H1242" s="208"/>
      <c r="I1242" s="57" t="s">
        <v>44</v>
      </c>
      <c r="J1242" s="58" t="str">
        <f>IF(H1240&lt;&gt;"", VLOOKUP(H1240,'Base de Datos'!$A$2:$D1268,4,FALSE()),"")</f>
        <v/>
      </c>
      <c r="K1242" s="205"/>
      <c r="L1242" s="208"/>
      <c r="M1242" s="57" t="s">
        <v>44</v>
      </c>
      <c r="N1242" s="58" t="str">
        <f>IF(L1240&lt;&gt;"", VLOOKUP(L1240,'Base de Datos'!$A$2:$D1268,4,FALSE()),"")</f>
        <v/>
      </c>
      <c r="O1242" s="43"/>
      <c r="P1242" s="151"/>
      <c r="Q1242" s="152"/>
      <c r="R1242" s="15"/>
      <c r="S1242" s="229"/>
      <c r="T1242" s="230"/>
      <c r="U1242" s="59"/>
      <c r="V1242" s="47"/>
      <c r="W1242" s="229"/>
      <c r="X1242" s="230"/>
      <c r="Y1242" s="59"/>
      <c r="Z1242" s="47"/>
      <c r="AA1242" s="229"/>
      <c r="AB1242" s="230"/>
      <c r="AC1242" s="59"/>
      <c r="AD1242" s="48"/>
      <c r="AE1242" s="181"/>
      <c r="AF1242" s="181"/>
      <c r="AG1242" s="181"/>
      <c r="AH1242" s="181"/>
      <c r="AI1242" s="181"/>
      <c r="AJ1242" s="181"/>
      <c r="AK1242" s="181"/>
      <c r="AL1242" s="181"/>
      <c r="AM1242" s="48"/>
      <c r="AN1242" s="53">
        <f>A1214</f>
        <v>46357</v>
      </c>
      <c r="AO1242" s="54" t="str">
        <f>K1215</f>
        <v>Consultorio N° 3</v>
      </c>
      <c r="AP1242" s="55">
        <f t="shared" ref="AP1242:AQ1242" si="847">K1228</f>
        <v>0</v>
      </c>
      <c r="AQ1242" s="55">
        <f t="shared" si="847"/>
        <v>0</v>
      </c>
      <c r="AR1242" s="55">
        <f>AC1228</f>
        <v>0</v>
      </c>
      <c r="AS1242" s="55">
        <f>AA1228</f>
        <v>0</v>
      </c>
      <c r="AT1242" s="55">
        <f>AA1229</f>
        <v>0</v>
      </c>
      <c r="AU1242" s="55">
        <f>AC1229</f>
        <v>0</v>
      </c>
      <c r="AV1242" s="55">
        <f>AA1230</f>
        <v>0</v>
      </c>
      <c r="AW1242" s="55">
        <f>AC1230</f>
        <v>0</v>
      </c>
      <c r="AX1242" s="55">
        <f>AC1231</f>
        <v>0</v>
      </c>
      <c r="AY1242" s="55">
        <f>N1231</f>
        <v>0</v>
      </c>
      <c r="AZ1242" s="56"/>
      <c r="BA1242" s="56"/>
      <c r="BB1242" s="56"/>
      <c r="BC1242" s="56"/>
      <c r="BD1242" s="56"/>
      <c r="BE1242" s="56"/>
      <c r="BF1242" s="56"/>
      <c r="BG1242" s="56"/>
      <c r="BH1242" s="56"/>
      <c r="BI1242" s="56"/>
      <c r="BJ1242" s="56"/>
      <c r="BK1242" s="56"/>
      <c r="BL1242" s="56"/>
      <c r="BM1242" s="56"/>
      <c r="BN1242" s="56"/>
    </row>
    <row r="1243" spans="1:66" ht="11.25" customHeight="1">
      <c r="A1243" s="221"/>
      <c r="B1243" s="38"/>
      <c r="C1243" s="206"/>
      <c r="D1243" s="209"/>
      <c r="E1243" s="85" t="s">
        <v>46</v>
      </c>
      <c r="F1243" s="86"/>
      <c r="G1243" s="206"/>
      <c r="H1243" s="209"/>
      <c r="I1243" s="85" t="s">
        <v>46</v>
      </c>
      <c r="J1243" s="108"/>
      <c r="K1243" s="206"/>
      <c r="L1243" s="209"/>
      <c r="M1243" s="85" t="s">
        <v>46</v>
      </c>
      <c r="N1243" s="108"/>
      <c r="O1243" s="43"/>
      <c r="P1243" s="151"/>
      <c r="Q1243" s="1"/>
      <c r="R1243" s="15"/>
      <c r="S1243" s="227" t="str">
        <f>IF(OR(S1240="Empleado",S1240="Familiar"),"Nombre del Empleado","N° Factura")</f>
        <v>N° Factura</v>
      </c>
      <c r="T1243" s="228"/>
      <c r="U1243" s="89"/>
      <c r="V1243" s="47"/>
      <c r="W1243" s="227" t="str">
        <f>IF(OR(W1240="Empleado",W1240="Familiar"),"Nombre del Empleado","N° Factura")</f>
        <v>N° Factura</v>
      </c>
      <c r="X1243" s="228"/>
      <c r="Y1243" s="89"/>
      <c r="Z1243" s="47"/>
      <c r="AA1243" s="227" t="str">
        <f>IF(OR(AA1240="Empleado",AA1240="Familiar"),"Nombre del Empleado","N° Factura")</f>
        <v>N° Factura</v>
      </c>
      <c r="AB1243" s="228"/>
      <c r="AC1243" s="89"/>
      <c r="AD1243" s="48"/>
      <c r="AE1243" s="181"/>
      <c r="AF1243" s="181"/>
      <c r="AG1243" s="181"/>
      <c r="AH1243" s="181"/>
      <c r="AI1243" s="181"/>
      <c r="AJ1243" s="181"/>
      <c r="AK1243" s="181"/>
      <c r="AL1243" s="181"/>
      <c r="AM1243" s="48"/>
      <c r="AN1243" s="53">
        <f>A1214</f>
        <v>46357</v>
      </c>
      <c r="AO1243" s="54" t="str">
        <f>K1215</f>
        <v>Consultorio N° 3</v>
      </c>
      <c r="AP1243" s="55">
        <f t="shared" ref="AP1243:AQ1243" si="848">K1232</f>
        <v>0</v>
      </c>
      <c r="AQ1243" s="55">
        <f t="shared" si="848"/>
        <v>0</v>
      </c>
      <c r="AR1243" s="55">
        <f>AC1232</f>
        <v>0</v>
      </c>
      <c r="AS1243" s="55">
        <f>AA1232</f>
        <v>0</v>
      </c>
      <c r="AT1243" s="55">
        <f>AA1233</f>
        <v>0</v>
      </c>
      <c r="AU1243" s="55">
        <f>AC1233</f>
        <v>0</v>
      </c>
      <c r="AV1243" s="55">
        <f>AA1234</f>
        <v>0</v>
      </c>
      <c r="AW1243" s="55">
        <f>AC1234</f>
        <v>0</v>
      </c>
      <c r="AX1243" s="55">
        <f>AC1235</f>
        <v>0</v>
      </c>
      <c r="AY1243" s="55">
        <f>N1235</f>
        <v>0</v>
      </c>
      <c r="AZ1243" s="56"/>
      <c r="BA1243" s="56"/>
      <c r="BB1243" s="56"/>
      <c r="BC1243" s="56"/>
      <c r="BD1243" s="56"/>
      <c r="BE1243" s="56"/>
      <c r="BF1243" s="56"/>
      <c r="BG1243" s="56"/>
      <c r="BH1243" s="56"/>
      <c r="BI1243" s="56"/>
      <c r="BJ1243" s="56"/>
      <c r="BK1243" s="56"/>
      <c r="BL1243" s="56"/>
      <c r="BM1243" s="56"/>
      <c r="BN1243" s="56"/>
    </row>
    <row r="1244" spans="1:66" ht="11.25" customHeight="1">
      <c r="A1244" s="222">
        <f>A1240+$Q$13/1440</f>
        <v>0.62499999999999989</v>
      </c>
      <c r="B1244" s="38"/>
      <c r="C1244" s="204"/>
      <c r="D1244" s="207"/>
      <c r="E1244" s="40" t="s">
        <v>36</v>
      </c>
      <c r="F1244" s="42" t="str">
        <f>IF(D1244&lt;&gt;"", VLOOKUP(D1244,'Base de Datos'!$A$2:$D1268,2,FALSE()),"")</f>
        <v/>
      </c>
      <c r="G1244" s="204"/>
      <c r="H1244" s="216"/>
      <c r="I1244" s="40" t="s">
        <v>36</v>
      </c>
      <c r="J1244" s="42" t="str">
        <f>IF(H1244&lt;&gt;"", VLOOKUP(H1244,'Base de Datos'!$A$2:$D1268,2,FALSE()),"")</f>
        <v/>
      </c>
      <c r="K1244" s="204"/>
      <c r="L1244" s="216"/>
      <c r="M1244" s="40" t="s">
        <v>36</v>
      </c>
      <c r="N1244" s="42" t="str">
        <f>IF(L1244&lt;&gt;"", VLOOKUP(L1244,'Base de Datos'!$A$2:$D1268,2,FALSE()),"")</f>
        <v/>
      </c>
      <c r="O1244" s="43"/>
      <c r="P1244" s="153"/>
      <c r="Q1244" s="154"/>
      <c r="R1244" s="15"/>
      <c r="S1244" s="45"/>
      <c r="T1244" s="45" t="s">
        <v>37</v>
      </c>
      <c r="U1244" s="46"/>
      <c r="V1244" s="47"/>
      <c r="W1244" s="45"/>
      <c r="X1244" s="45" t="s">
        <v>37</v>
      </c>
      <c r="Y1244" s="46"/>
      <c r="Z1244" s="47"/>
      <c r="AA1244" s="45"/>
      <c r="AB1244" s="45" t="s">
        <v>37</v>
      </c>
      <c r="AC1244" s="46"/>
      <c r="AD1244" s="48"/>
      <c r="AE1244" s="181"/>
      <c r="AF1244" s="181"/>
      <c r="AG1244" s="181"/>
      <c r="AH1244" s="181"/>
      <c r="AI1244" s="181"/>
      <c r="AJ1244" s="181"/>
      <c r="AK1244" s="181"/>
      <c r="AL1244" s="181"/>
      <c r="AM1244" s="48"/>
      <c r="AN1244" s="53">
        <f>A1214</f>
        <v>46357</v>
      </c>
      <c r="AO1244" s="54" t="str">
        <f>K1215</f>
        <v>Consultorio N° 3</v>
      </c>
      <c r="AP1244" s="55">
        <f t="shared" ref="AP1244:AQ1244" si="849">K1236</f>
        <v>0</v>
      </c>
      <c r="AQ1244" s="55">
        <f t="shared" si="849"/>
        <v>0</v>
      </c>
      <c r="AR1244" s="55">
        <f>AC1236</f>
        <v>0</v>
      </c>
      <c r="AS1244" s="55">
        <f>AA1236</f>
        <v>0</v>
      </c>
      <c r="AT1244" s="55">
        <f>AA1237</f>
        <v>0</v>
      </c>
      <c r="AU1244" s="55">
        <f>AC1237</f>
        <v>0</v>
      </c>
      <c r="AV1244" s="55">
        <f>AA1238</f>
        <v>0</v>
      </c>
      <c r="AW1244" s="55">
        <f>AC1238</f>
        <v>0</v>
      </c>
      <c r="AX1244" s="55">
        <f>AC1239</f>
        <v>0</v>
      </c>
      <c r="AY1244" s="55">
        <f>N1239</f>
        <v>0</v>
      </c>
      <c r="AZ1244" s="56"/>
      <c r="BA1244" s="56"/>
      <c r="BB1244" s="56"/>
      <c r="BC1244" s="56"/>
      <c r="BD1244" s="56"/>
      <c r="BE1244" s="56"/>
      <c r="BF1244" s="56"/>
      <c r="BG1244" s="56"/>
      <c r="BH1244" s="56"/>
      <c r="BI1244" s="56"/>
      <c r="BJ1244" s="56"/>
      <c r="BK1244" s="56"/>
      <c r="BL1244" s="56"/>
      <c r="BM1244" s="56"/>
      <c r="BN1244" s="56"/>
    </row>
    <row r="1245" spans="1:66" ht="11.25" customHeight="1">
      <c r="A1245" s="220"/>
      <c r="B1245" s="38"/>
      <c r="C1245" s="205"/>
      <c r="D1245" s="208"/>
      <c r="E1245" s="57" t="s">
        <v>42</v>
      </c>
      <c r="F1245" s="58" t="str">
        <f>IF(D1244&lt;&gt;"", VLOOKUP(D1244,'Base de Datos'!$A$2:$D1268,3,FALSE()),"")</f>
        <v/>
      </c>
      <c r="G1245" s="205"/>
      <c r="H1245" s="208"/>
      <c r="I1245" s="57" t="s">
        <v>42</v>
      </c>
      <c r="J1245" s="58" t="str">
        <f>IF(H1244&lt;&gt;"", VLOOKUP(H1244,'Base de Datos'!$A$2:$D1268,3,FALSE()),"")</f>
        <v/>
      </c>
      <c r="K1245" s="205"/>
      <c r="L1245" s="208"/>
      <c r="M1245" s="57" t="s">
        <v>42</v>
      </c>
      <c r="N1245" s="58" t="str">
        <f>IF(L1244&lt;&gt;"", VLOOKUP(L1244,'Base de Datos'!$A$2:$D1268,3,FALSE()),"")</f>
        <v/>
      </c>
      <c r="O1245" s="43"/>
      <c r="P1245" s="153"/>
      <c r="Q1245" s="154"/>
      <c r="R1245" s="15"/>
      <c r="S1245" s="229"/>
      <c r="T1245" s="230"/>
      <c r="U1245" s="59"/>
      <c r="V1245" s="47"/>
      <c r="W1245" s="229"/>
      <c r="X1245" s="230"/>
      <c r="Y1245" s="59"/>
      <c r="Z1245" s="47"/>
      <c r="AA1245" s="229"/>
      <c r="AB1245" s="230"/>
      <c r="AC1245" s="59"/>
      <c r="AD1245" s="48"/>
      <c r="AE1245" s="181"/>
      <c r="AF1245" s="181"/>
      <c r="AG1245" s="181"/>
      <c r="AH1245" s="181"/>
      <c r="AI1245" s="181"/>
      <c r="AJ1245" s="181"/>
      <c r="AK1245" s="181"/>
      <c r="AL1245" s="181"/>
      <c r="AM1245" s="48"/>
      <c r="AN1245" s="53">
        <f>A1214</f>
        <v>46357</v>
      </c>
      <c r="AO1245" s="54" t="str">
        <f>K1215</f>
        <v>Consultorio N° 3</v>
      </c>
      <c r="AP1245" s="55">
        <f t="shared" ref="AP1245:AQ1245" si="850">K1240</f>
        <v>0</v>
      </c>
      <c r="AQ1245" s="55">
        <f t="shared" si="850"/>
        <v>0</v>
      </c>
      <c r="AR1245" s="55">
        <f>AC1240</f>
        <v>0</v>
      </c>
      <c r="AS1245" s="55">
        <f>AA1240</f>
        <v>0</v>
      </c>
      <c r="AT1245" s="55">
        <f>AA1241</f>
        <v>0</v>
      </c>
      <c r="AU1245" s="55">
        <f>AC1241</f>
        <v>0</v>
      </c>
      <c r="AV1245" s="55">
        <f>AA1242</f>
        <v>0</v>
      </c>
      <c r="AW1245" s="55">
        <f>AC1242</f>
        <v>0</v>
      </c>
      <c r="AX1245" s="55">
        <f>AC1243</f>
        <v>0</v>
      </c>
      <c r="AY1245" s="55">
        <f>N1243</f>
        <v>0</v>
      </c>
      <c r="AZ1245" s="56"/>
      <c r="BA1245" s="56"/>
      <c r="BB1245" s="56"/>
      <c r="BC1245" s="56"/>
      <c r="BD1245" s="56"/>
      <c r="BE1245" s="56"/>
      <c r="BF1245" s="56"/>
      <c r="BG1245" s="56"/>
      <c r="BH1245" s="56"/>
      <c r="BI1245" s="56"/>
      <c r="BJ1245" s="56"/>
      <c r="BK1245" s="56"/>
      <c r="BL1245" s="56"/>
      <c r="BM1245" s="56"/>
      <c r="BN1245" s="56"/>
    </row>
    <row r="1246" spans="1:66" ht="11.25" customHeight="1">
      <c r="A1246" s="220"/>
      <c r="B1246" s="38"/>
      <c r="C1246" s="205"/>
      <c r="D1246" s="208"/>
      <c r="E1246" s="57" t="s">
        <v>44</v>
      </c>
      <c r="F1246" s="58" t="str">
        <f>IF(D1244&lt;&gt;"", VLOOKUP(D1244,'Base de Datos'!$A$2:$D1268,4,FALSE()),"")</f>
        <v/>
      </c>
      <c r="G1246" s="205"/>
      <c r="H1246" s="208"/>
      <c r="I1246" s="57" t="s">
        <v>44</v>
      </c>
      <c r="J1246" s="58" t="str">
        <f>IF(H1244&lt;&gt;"", VLOOKUP(H1244,'Base de Datos'!$A$2:$D1268,4,FALSE()),"")</f>
        <v/>
      </c>
      <c r="K1246" s="205"/>
      <c r="L1246" s="208"/>
      <c r="M1246" s="57" t="s">
        <v>44</v>
      </c>
      <c r="N1246" s="58" t="str">
        <f>IF(L1244&lt;&gt;"", VLOOKUP(L1244,'Base de Datos'!$A$2:$D1268,4,FALSE()),"")</f>
        <v/>
      </c>
      <c r="O1246" s="43"/>
      <c r="P1246" s="153"/>
      <c r="Q1246" s="154"/>
      <c r="R1246" s="15"/>
      <c r="S1246" s="229"/>
      <c r="T1246" s="230"/>
      <c r="U1246" s="59"/>
      <c r="V1246" s="47"/>
      <c r="W1246" s="229"/>
      <c r="X1246" s="230"/>
      <c r="Y1246" s="59"/>
      <c r="Z1246" s="47"/>
      <c r="AA1246" s="229"/>
      <c r="AB1246" s="230"/>
      <c r="AC1246" s="59"/>
      <c r="AD1246" s="48"/>
      <c r="AE1246" s="181"/>
      <c r="AF1246" s="181"/>
      <c r="AG1246" s="181"/>
      <c r="AH1246" s="181"/>
      <c r="AI1246" s="181"/>
      <c r="AJ1246" s="181"/>
      <c r="AK1246" s="181"/>
      <c r="AL1246" s="181"/>
      <c r="AM1246" s="48"/>
      <c r="AN1246" s="53">
        <f>A1214</f>
        <v>46357</v>
      </c>
      <c r="AO1246" s="54" t="str">
        <f>K1215</f>
        <v>Consultorio N° 3</v>
      </c>
      <c r="AP1246" s="55">
        <f t="shared" ref="AP1246:AQ1246" si="851">K1244</f>
        <v>0</v>
      </c>
      <c r="AQ1246" s="55">
        <f t="shared" si="851"/>
        <v>0</v>
      </c>
      <c r="AR1246" s="55">
        <f>AC1244</f>
        <v>0</v>
      </c>
      <c r="AS1246" s="55">
        <f>AA1244</f>
        <v>0</v>
      </c>
      <c r="AT1246" s="55">
        <f>AA1245</f>
        <v>0</v>
      </c>
      <c r="AU1246" s="55">
        <f>AC1245</f>
        <v>0</v>
      </c>
      <c r="AV1246" s="55">
        <f>AA1246</f>
        <v>0</v>
      </c>
      <c r="AW1246" s="55">
        <f>AC1246</f>
        <v>0</v>
      </c>
      <c r="AX1246" s="55">
        <f>AC1247</f>
        <v>0</v>
      </c>
      <c r="AY1246" s="55">
        <f>N1247</f>
        <v>0</v>
      </c>
      <c r="AZ1246" s="56"/>
      <c r="BA1246" s="56"/>
      <c r="BB1246" s="56"/>
      <c r="BC1246" s="56"/>
      <c r="BD1246" s="56"/>
      <c r="BE1246" s="56"/>
      <c r="BF1246" s="56"/>
      <c r="BG1246" s="56"/>
      <c r="BH1246" s="56"/>
      <c r="BI1246" s="56"/>
      <c r="BJ1246" s="56"/>
      <c r="BK1246" s="56"/>
      <c r="BL1246" s="56"/>
      <c r="BM1246" s="56"/>
      <c r="BN1246" s="56"/>
    </row>
    <row r="1247" spans="1:66" ht="11.25" customHeight="1">
      <c r="A1247" s="221"/>
      <c r="B1247" s="38"/>
      <c r="C1247" s="206"/>
      <c r="D1247" s="209"/>
      <c r="E1247" s="85" t="s">
        <v>46</v>
      </c>
      <c r="F1247" s="86"/>
      <c r="G1247" s="206"/>
      <c r="H1247" s="209"/>
      <c r="I1247" s="85" t="s">
        <v>46</v>
      </c>
      <c r="J1247" s="108"/>
      <c r="K1247" s="206"/>
      <c r="L1247" s="209"/>
      <c r="M1247" s="85" t="s">
        <v>46</v>
      </c>
      <c r="N1247" s="108"/>
      <c r="O1247" s="43"/>
      <c r="P1247" s="153"/>
      <c r="Q1247" s="154"/>
      <c r="R1247" s="15"/>
      <c r="S1247" s="227" t="str">
        <f>IF(OR(S1244="Empleado",S1244="Familiar"),"Nombre del Empleado","N° Factura")</f>
        <v>N° Factura</v>
      </c>
      <c r="T1247" s="228"/>
      <c r="U1247" s="89"/>
      <c r="V1247" s="47"/>
      <c r="W1247" s="227" t="str">
        <f>IF(OR(W1244="Empleado",W1244="Familiar"),"Nombre del Empleado","N° Factura")</f>
        <v>N° Factura</v>
      </c>
      <c r="X1247" s="228"/>
      <c r="Y1247" s="89"/>
      <c r="Z1247" s="47"/>
      <c r="AA1247" s="227" t="str">
        <f>IF(OR(AA1244="Empleado",AA1244="Familiar"),"Nombre del Empleado","N° Factura")</f>
        <v>N° Factura</v>
      </c>
      <c r="AB1247" s="228"/>
      <c r="AC1247" s="89"/>
      <c r="AD1247" s="48"/>
      <c r="AE1247" s="181"/>
      <c r="AF1247" s="181"/>
      <c r="AG1247" s="181"/>
      <c r="AH1247" s="181"/>
      <c r="AI1247" s="181"/>
      <c r="AJ1247" s="181"/>
      <c r="AK1247" s="181"/>
      <c r="AL1247" s="181"/>
      <c r="AM1247" s="48"/>
      <c r="AN1247" s="53">
        <f>A1214</f>
        <v>46357</v>
      </c>
      <c r="AO1247" s="54" t="str">
        <f>K1215</f>
        <v>Consultorio N° 3</v>
      </c>
      <c r="AP1247" s="55">
        <f t="shared" ref="AP1247:AQ1247" si="852">K1248</f>
        <v>0</v>
      </c>
      <c r="AQ1247" s="55">
        <f t="shared" si="852"/>
        <v>0</v>
      </c>
      <c r="AR1247" s="55">
        <f>AC1248</f>
        <v>0</v>
      </c>
      <c r="AS1247" s="55">
        <f>AA1248</f>
        <v>0</v>
      </c>
      <c r="AT1247" s="55">
        <f>AA1249</f>
        <v>0</v>
      </c>
      <c r="AU1247" s="55">
        <f>AC1249</f>
        <v>0</v>
      </c>
      <c r="AV1247" s="55">
        <f>AA1250</f>
        <v>0</v>
      </c>
      <c r="AW1247" s="55">
        <f>AC1250</f>
        <v>0</v>
      </c>
      <c r="AX1247" s="55">
        <f>AC1251</f>
        <v>0</v>
      </c>
      <c r="AY1247" s="55">
        <f>N1251</f>
        <v>0</v>
      </c>
      <c r="AZ1247" s="56"/>
      <c r="BA1247" s="56"/>
      <c r="BB1247" s="56"/>
      <c r="BC1247" s="56"/>
      <c r="BD1247" s="56"/>
      <c r="BE1247" s="56"/>
      <c r="BF1247" s="56"/>
      <c r="BG1247" s="56"/>
      <c r="BH1247" s="56"/>
      <c r="BI1247" s="56"/>
      <c r="BJ1247" s="56"/>
      <c r="BK1247" s="56"/>
      <c r="BL1247" s="56"/>
      <c r="BM1247" s="56"/>
      <c r="BN1247" s="56"/>
    </row>
    <row r="1248" spans="1:66" ht="11.25" customHeight="1">
      <c r="A1248" s="222">
        <f>A1244+$Q$13/1440</f>
        <v>0.66666666666666652</v>
      </c>
      <c r="B1248" s="38"/>
      <c r="C1248" s="204"/>
      <c r="D1248" s="207"/>
      <c r="E1248" s="40" t="s">
        <v>36</v>
      </c>
      <c r="F1248" s="42" t="str">
        <f>IF(D1248&lt;&gt;"", VLOOKUP(D1248,'Base de Datos'!$A$2:$D1268,2,FALSE()),"")</f>
        <v/>
      </c>
      <c r="G1248" s="204"/>
      <c r="H1248" s="216"/>
      <c r="I1248" s="40" t="s">
        <v>36</v>
      </c>
      <c r="J1248" s="42" t="str">
        <f>IF(H1248&lt;&gt;"", VLOOKUP(H1248,'Base de Datos'!$A$2:$D1268,2,FALSE()),"")</f>
        <v/>
      </c>
      <c r="K1248" s="204"/>
      <c r="L1248" s="216"/>
      <c r="M1248" s="40" t="s">
        <v>36</v>
      </c>
      <c r="N1248" s="42" t="str">
        <f>IF(L1248&lt;&gt;"", VLOOKUP(L1248,'Base de Datos'!$A$2:$D1268,2,FALSE()),"")</f>
        <v/>
      </c>
      <c r="O1248" s="43"/>
      <c r="P1248" s="3"/>
      <c r="Q1248" s="3"/>
      <c r="R1248" s="15"/>
      <c r="S1248" s="45"/>
      <c r="T1248" s="45" t="s">
        <v>37</v>
      </c>
      <c r="U1248" s="46"/>
      <c r="V1248" s="47"/>
      <c r="W1248" s="45"/>
      <c r="X1248" s="45" t="s">
        <v>37</v>
      </c>
      <c r="Y1248" s="46"/>
      <c r="Z1248" s="47"/>
      <c r="AA1248" s="45"/>
      <c r="AB1248" s="45" t="s">
        <v>37</v>
      </c>
      <c r="AC1248" s="46"/>
      <c r="AD1248" s="48"/>
      <c r="AE1248" s="181"/>
      <c r="AF1248" s="181"/>
      <c r="AG1248" s="181"/>
      <c r="AH1248" s="181"/>
      <c r="AI1248" s="181"/>
      <c r="AJ1248" s="181"/>
      <c r="AK1248" s="181"/>
      <c r="AL1248" s="181"/>
      <c r="AM1248" s="48"/>
      <c r="AN1248" s="53">
        <f>A1214</f>
        <v>46357</v>
      </c>
      <c r="AO1248" s="54" t="str">
        <f>K1215</f>
        <v>Consultorio N° 3</v>
      </c>
      <c r="AP1248" s="55">
        <f t="shared" ref="AP1248:AQ1248" si="853">K1252</f>
        <v>0</v>
      </c>
      <c r="AQ1248" s="55">
        <f t="shared" si="853"/>
        <v>0</v>
      </c>
      <c r="AR1248" s="55">
        <f>AC1252</f>
        <v>0</v>
      </c>
      <c r="AS1248" s="55">
        <f>AA1252</f>
        <v>0</v>
      </c>
      <c r="AT1248" s="55">
        <f>AA1253</f>
        <v>0</v>
      </c>
      <c r="AU1248" s="55">
        <f>AC1253</f>
        <v>0</v>
      </c>
      <c r="AV1248" s="55">
        <f>AA1254</f>
        <v>0</v>
      </c>
      <c r="AW1248" s="55">
        <f>AC1254</f>
        <v>0</v>
      </c>
      <c r="AX1248" s="55">
        <f>AC1255</f>
        <v>0</v>
      </c>
      <c r="AY1248" s="55">
        <f>N1255</f>
        <v>0</v>
      </c>
      <c r="AZ1248" s="56"/>
      <c r="BA1248" s="56"/>
      <c r="BB1248" s="56"/>
      <c r="BC1248" s="56"/>
      <c r="BD1248" s="56"/>
      <c r="BE1248" s="56"/>
      <c r="BF1248" s="56"/>
      <c r="BG1248" s="56"/>
      <c r="BH1248" s="56"/>
      <c r="BI1248" s="56"/>
      <c r="BJ1248" s="56"/>
      <c r="BK1248" s="56"/>
      <c r="BL1248" s="56"/>
      <c r="BM1248" s="56"/>
      <c r="BN1248" s="56"/>
    </row>
    <row r="1249" spans="1:66" ht="11.25" customHeight="1">
      <c r="A1249" s="220"/>
      <c r="B1249" s="38"/>
      <c r="C1249" s="205"/>
      <c r="D1249" s="208"/>
      <c r="E1249" s="57" t="s">
        <v>42</v>
      </c>
      <c r="F1249" s="58" t="str">
        <f>IF(D1248&lt;&gt;"", VLOOKUP(D1248,'Base de Datos'!$A$2:$D1268,3,FALSE()),"")</f>
        <v/>
      </c>
      <c r="G1249" s="205"/>
      <c r="H1249" s="208"/>
      <c r="I1249" s="57" t="s">
        <v>42</v>
      </c>
      <c r="J1249" s="58" t="str">
        <f>IF(H1248&lt;&gt;"", VLOOKUP(H1248,'Base de Datos'!$A$2:$D1268,3,FALSE()),"")</f>
        <v/>
      </c>
      <c r="K1249" s="205"/>
      <c r="L1249" s="208"/>
      <c r="M1249" s="57" t="s">
        <v>42</v>
      </c>
      <c r="N1249" s="58" t="str">
        <f>IF(L1248&lt;&gt;"", VLOOKUP(L1248,'Base de Datos'!$A$2:$D1268,3,FALSE()),"")</f>
        <v/>
      </c>
      <c r="O1249" s="43"/>
      <c r="P1249" s="3"/>
      <c r="Q1249" s="3"/>
      <c r="R1249" s="15"/>
      <c r="S1249" s="229"/>
      <c r="T1249" s="230"/>
      <c r="U1249" s="59"/>
      <c r="V1249" s="47"/>
      <c r="W1249" s="229"/>
      <c r="X1249" s="230"/>
      <c r="Y1249" s="59"/>
      <c r="Z1249" s="47"/>
      <c r="AA1249" s="229"/>
      <c r="AB1249" s="230"/>
      <c r="AC1249" s="59"/>
      <c r="AD1249" s="48"/>
      <c r="AE1249" s="235">
        <f>A1214</f>
        <v>46357</v>
      </c>
      <c r="AF1249" s="236"/>
      <c r="AG1249" s="236"/>
      <c r="AH1249" s="236"/>
      <c r="AI1249" s="236"/>
      <c r="AJ1249" s="236"/>
      <c r="AK1249" s="236"/>
      <c r="AL1249" s="237"/>
      <c r="AM1249" s="48"/>
      <c r="AN1249" s="155">
        <f>A1214</f>
        <v>46357</v>
      </c>
      <c r="AO1249" s="156" t="str">
        <f>K1215</f>
        <v>Consultorio N° 3</v>
      </c>
      <c r="AP1249" s="156">
        <f t="shared" ref="AP1249:AQ1249" si="854">K1256</f>
        <v>0</v>
      </c>
      <c r="AQ1249" s="156">
        <f t="shared" si="854"/>
        <v>0</v>
      </c>
      <c r="AR1249" s="156">
        <f>AC1256</f>
        <v>0</v>
      </c>
      <c r="AS1249" s="156">
        <f>AA1256</f>
        <v>0</v>
      </c>
      <c r="AT1249" s="156">
        <f>AA1257</f>
        <v>0</v>
      </c>
      <c r="AU1249" s="156">
        <f>AC1257</f>
        <v>0</v>
      </c>
      <c r="AV1249" s="156">
        <f>AA1258</f>
        <v>0</v>
      </c>
      <c r="AW1249" s="156">
        <f>AC1258</f>
        <v>0</v>
      </c>
      <c r="AX1249" s="156">
        <f>AC1259</f>
        <v>0</v>
      </c>
      <c r="AY1249" s="156">
        <f>N1259</f>
        <v>0</v>
      </c>
      <c r="AZ1249" s="48"/>
      <c r="BA1249" s="48"/>
      <c r="BB1249" s="48"/>
      <c r="BC1249" s="48"/>
      <c r="BD1249" s="48"/>
      <c r="BE1249" s="48"/>
      <c r="BF1249" s="48"/>
      <c r="BG1249" s="48"/>
      <c r="BH1249" s="48"/>
      <c r="BI1249" s="48"/>
      <c r="BJ1249" s="48"/>
      <c r="BK1249" s="48"/>
      <c r="BL1249" s="48"/>
      <c r="BM1249" s="48"/>
      <c r="BN1249" s="48"/>
    </row>
    <row r="1250" spans="1:66" ht="11.25" customHeight="1">
      <c r="A1250" s="220"/>
      <c r="B1250" s="38"/>
      <c r="C1250" s="205"/>
      <c r="D1250" s="208"/>
      <c r="E1250" s="57" t="s">
        <v>44</v>
      </c>
      <c r="F1250" s="58" t="str">
        <f>IF(D1248&lt;&gt;"", VLOOKUP(D1248,'Base de Datos'!$A$2:$D1268,4,FALSE()),"")</f>
        <v/>
      </c>
      <c r="G1250" s="205"/>
      <c r="H1250" s="208"/>
      <c r="I1250" s="57" t="s">
        <v>44</v>
      </c>
      <c r="J1250" s="58" t="str">
        <f>IF(H1248&lt;&gt;"", VLOOKUP(H1248,'Base de Datos'!$A$2:$D1268,4,FALSE()),"")</f>
        <v/>
      </c>
      <c r="K1250" s="205"/>
      <c r="L1250" s="208"/>
      <c r="M1250" s="57" t="s">
        <v>44</v>
      </c>
      <c r="N1250" s="58" t="str">
        <f>IF(L1248&lt;&gt;"", VLOOKUP(L1248,'Base de Datos'!$A$2:$D1268,4,FALSE()),"")</f>
        <v/>
      </c>
      <c r="O1250" s="43"/>
      <c r="P1250" s="3"/>
      <c r="Q1250" s="3"/>
      <c r="R1250" s="15"/>
      <c r="S1250" s="229"/>
      <c r="T1250" s="230"/>
      <c r="U1250" s="59"/>
      <c r="V1250" s="47"/>
      <c r="W1250" s="229"/>
      <c r="X1250" s="230"/>
      <c r="Y1250" s="59"/>
      <c r="Z1250" s="47"/>
      <c r="AA1250" s="229"/>
      <c r="AB1250" s="230"/>
      <c r="AC1250" s="59"/>
      <c r="AD1250" s="48"/>
      <c r="AE1250" s="238" t="s">
        <v>20</v>
      </c>
      <c r="AF1250" s="239"/>
      <c r="AG1250" s="157" t="s">
        <v>21</v>
      </c>
      <c r="AH1250" s="158" t="s">
        <v>22</v>
      </c>
      <c r="AI1250" s="159" t="s">
        <v>23</v>
      </c>
      <c r="AJ1250" s="159" t="s">
        <v>24</v>
      </c>
      <c r="AK1250" s="159" t="s">
        <v>25</v>
      </c>
      <c r="AL1250" s="160" t="s">
        <v>26</v>
      </c>
      <c r="AM1250" s="48"/>
      <c r="AN1250" s="155">
        <f>A1214</f>
        <v>46357</v>
      </c>
      <c r="AO1250" s="156" t="str">
        <f>K1215</f>
        <v>Consultorio N° 3</v>
      </c>
      <c r="AP1250" s="156">
        <f t="shared" ref="AP1250:AQ1250" si="855">K1260</f>
        <v>0</v>
      </c>
      <c r="AQ1250" s="156">
        <f t="shared" si="855"/>
        <v>0</v>
      </c>
      <c r="AR1250" s="156">
        <f>AC1260</f>
        <v>0</v>
      </c>
      <c r="AS1250" s="156">
        <f>AA1260</f>
        <v>0</v>
      </c>
      <c r="AT1250" s="156">
        <f>AA1261</f>
        <v>0</v>
      </c>
      <c r="AU1250" s="156">
        <f>AC1261</f>
        <v>0</v>
      </c>
      <c r="AV1250" s="156">
        <f>AA1262</f>
        <v>0</v>
      </c>
      <c r="AW1250" s="156">
        <f>AC1262</f>
        <v>0</v>
      </c>
      <c r="AX1250" s="156">
        <f>AC1263</f>
        <v>0</v>
      </c>
      <c r="AY1250" s="156">
        <f>N1263</f>
        <v>0</v>
      </c>
      <c r="AZ1250" s="48"/>
      <c r="BA1250" s="48"/>
      <c r="BB1250" s="48"/>
      <c r="BC1250" s="48"/>
      <c r="BD1250" s="48"/>
      <c r="BE1250" s="48"/>
      <c r="BF1250" s="48"/>
      <c r="BG1250" s="48"/>
      <c r="BH1250" s="48"/>
      <c r="BI1250" s="48"/>
      <c r="BJ1250" s="48"/>
      <c r="BK1250" s="48"/>
      <c r="BL1250" s="48"/>
      <c r="BM1250" s="48"/>
      <c r="BN1250" s="48"/>
    </row>
    <row r="1251" spans="1:66" ht="11.25" customHeight="1">
      <c r="A1251" s="221"/>
      <c r="B1251" s="38"/>
      <c r="C1251" s="206"/>
      <c r="D1251" s="209"/>
      <c r="E1251" s="85" t="s">
        <v>46</v>
      </c>
      <c r="F1251" s="86"/>
      <c r="G1251" s="206"/>
      <c r="H1251" s="209"/>
      <c r="I1251" s="85" t="s">
        <v>46</v>
      </c>
      <c r="J1251" s="108"/>
      <c r="K1251" s="206"/>
      <c r="L1251" s="209"/>
      <c r="M1251" s="85" t="s">
        <v>46</v>
      </c>
      <c r="N1251" s="108"/>
      <c r="O1251" s="43"/>
      <c r="P1251" s="3"/>
      <c r="Q1251" s="3"/>
      <c r="R1251" s="15"/>
      <c r="S1251" s="227" t="str">
        <f>IF(OR(S1248="Empleado",S1248="Familiar"),"Nombre del Empleado","N° Factura")</f>
        <v>N° Factura</v>
      </c>
      <c r="T1251" s="228"/>
      <c r="U1251" s="89"/>
      <c r="V1251" s="47"/>
      <c r="W1251" s="227" t="str">
        <f>IF(OR(W1248="Empleado",W1248="Familiar"),"Nombre del Empleado","N° Factura")</f>
        <v>N° Factura</v>
      </c>
      <c r="X1251" s="228"/>
      <c r="Y1251" s="89"/>
      <c r="Z1251" s="47"/>
      <c r="AA1251" s="227" t="str">
        <f>IF(OR(AA1248="Empleado",AA1248="Familiar"),"Nombre del Empleado","N° Factura")</f>
        <v>N° Factura</v>
      </c>
      <c r="AB1251" s="228"/>
      <c r="AC1251" s="89"/>
      <c r="AD1251" s="48"/>
      <c r="AE1251" s="240" t="s">
        <v>38</v>
      </c>
      <c r="AF1251" s="230"/>
      <c r="AG1251" s="161">
        <f t="array" aca="1" ref="AG1251" ca="1">COUNTIFS(AP1216:AP1256, "💲", AY1216:AY1256, INDIRECT("AE" &amp; ROW())) + COUNTIFS(AP1216:AP1256, "📦", AY1216:AY1256, INDIRECT("AE" &amp; ROW())) + COUNTIFS(AP1216:AP1256, "✅", AY1216:AY1256, INDIRECT("AE" &amp; ROW()))</f>
        <v>0</v>
      </c>
      <c r="AH1251" s="162">
        <f t="array" aca="1" ref="AH1251" ca="1">COUNTIFS(AP1216:AP1256, "💲", AY1216:AY1256, INDIRECT("AE" &amp; ROW())) + COUNTIFS(AP1216:AP1256, "📦", AY1216:AY1256, INDIRECT("AE" &amp; ROW()))</f>
        <v>0</v>
      </c>
      <c r="AI1251" s="139">
        <f t="array" aca="1" ref="AI1251" ca="1">SUMIFS(AR1216:AR1256, AY1216:AY1256, INDIRECT("AE" &amp; ROW()), AP1216:AP1256, "💲") + SUMIFS(AR1216:AR1256, AY1216:AY1256, INDIRECT("AE" &amp; ROW()), AP1216:AP1256, "📦")</f>
        <v>0</v>
      </c>
      <c r="AJ1251" s="139">
        <f t="array" aca="1" ref="AJ1251" ca="1">(
    SUMIFS(AR1216:AR1256, AY1216:AY1256, INDIRECT("AE" &amp; ROW()), AP1216:AP1256, "💲") +
    SUMIFS(AR1216:AR1256, AY1216:AY1256, INDIRECT("AE" &amp; ROW()), AP1216:AP1256, "📦")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
        SUMIFS(AR1216:AR1256, AY1216:AY1256, INDIRECT("AE" &amp; ROW()), AP1216:AP1256, "💲", AS1216:AS1256, "Familiar") +
        SUMIFS(AR1216:AR1256, AY1216:AY1256, INDIRECT("AE" &amp; ROW()), AP1216:AP1256, "📦", AS1216:AS1256, "Familiar")
    ) / 2
)  -
(
    (
        SUMIFS(AR1216:AR1256, AY1216:AY1256, INDIRECT("AE" &amp; ROW()), AP1216:AP1256, "💲", AS1216:AS1256, "Exonerado ADH") +
        SUMIFS(AR1216:AR1256, AY1216:AY1256, INDIRECT("AE" &amp; ROW()), AP1216:AP1256, "📦", AS1216:AS1256, "Exonerado ADH")
    ) / 2
)  -
(
    (
        SUMIFS(AR1216:AR1256, AY1216:AY1256, INDIRECT("AE" &amp; ROW()), AP1216:AP1256, "💲", AS1216:AS1256, "Exonerado Doctor") +
        SUMIFS(AR1216:AR1256, AY1216:AY1256, INDIRECT("AE" &amp; ROW()), AP1216:AP1256, "📦", AS1216:AS1256, "Exonerado Doctor")
    ) / 2
)</f>
        <v>0</v>
      </c>
      <c r="AK1251" s="139">
        <f t="array" aca="1" ref="AK1251" ca="1">(
    SUMIFS(AR1216:AR1256, AY1216:AY1256, INDIRECT("AE" &amp; ROW()), AP1216:AP1256, "💲") +
    SUMIFS(AR1216:AR1256, AY1216:AY1256, INDIRECT("AE" &amp; ROW()), AP1216:AP1256, "📦")
) -
(
    SUMIFS(AR1216:AR1256, AY1216:AY1256, INDIRECT("AE" &amp; ROW()), AP1216:AP1256, "💲", AS1216:AS1256, "Familiar") +
    SUMIFS(AR1216:AR1256, AY1216:AY1256, INDIRECT("AE" &amp; ROW()), AP1216:AP1256, "📦", AS1216:AS1256, "Familiar")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SUMIFS(AR1216:AR1256, AY1216:AY1256, INDIRECT("AE" &amp; ROW()), AP1216:AP1256, "💲", AS1216:AS1256, "Exonerado ADH") +
    SUMIFS(AR1216:AR1256, AY1216:AY1256, INDIRECT("AE" &amp; ROW()), AP1216:AP1256, "📦", AS1216:AS1256, "Exonerado ADH")
) -
(
    (
        SUMIFS(AR1216:AR1256, AY1216:AY1256, INDIRECT("AE" &amp; ROW()), AP1216:AP1256, "💲", AS1216:AS1256, "Exonerado Doctor") +
        SUMIFS(AR1216:AR1256, AY1216:AY1256, INDIRECT("AE" &amp; ROW()), AP1216:AP1256, "📦", AS1216:AS1256, "Exonerado Doctor")
    ) / 2
) -
(
    (
        SUMIFS(AR1216:AR1256, AY1216:AY1256, INDIRECT("AE" &amp; ROW()), AP1216:AP1256, "💲", AS1216:AS1256, "") +
        SUMIFS(AR1216:AR1256, AY1216:AY1256, INDIRECT("AE" &amp; ROW()), AP1216:AP1256, "📦", AS1216:AS1256, "")
    ) / 2
)</f>
        <v>0</v>
      </c>
      <c r="AL1251" s="140">
        <f t="array" aca="1" ref="AL1251" ca="1">(
    SUMIFS(AR1216:AR1256, AY1216:AY1256, INDIRECT("AE" &amp; ROW()), AP1216:AP1256, "💲") +
    SUMIFS(AR1216:AR1256, AY1216:AY1256, INDIRECT("AE" &amp; ROW()), AP1216:AP1256, "📦")
) -
(
    (
        SUMIFS(AR1216:AR1256, AY1216:AY1256, INDIRECT("AE" &amp; ROW()), AP1216:AP1256, "💲", AS1216:AS1256, "Familiar") +
        SUMIFS(AR1216:AR1256, AY1216:AY1256, INDIRECT("AE" &amp; ROW()), AP1216:AP1256, "📦", AS1216:AS1256, "Familiar")
    ) / 2
) -
(
    (
        SUMIFS(AR1216:AR1256, AY1216:AY1256, INDIRECT("AE" &amp; ROW()), AP1216:AP1256, "💲", AS1216:AS1256, "Participante") +
        SUMIFS(AR1216:AR1256, AY1216:AY1256, INDIRECT("AE" &amp; ROW()), AP1216:AP1256, "📦", AS1216:AS1256, "Participante")
    ) / 2
) -
(
    (
        SUMIFS(AR1216:AR1256, AY1216:AY1256, INDIRECT("AE" &amp; ROW()), AP1216:AP1256, "💲", AS1216:AS1256, "Empleado") +
        SUMIFS(AR1216:AR1256, AY1216:AY1256, INDIRECT("AE" &amp; ROW()), AP1216:AP1256, "📦", AS1216:AS1256, "Empleado")
    ) / 2
) -
(
    (
        SUMIFS(AR1216:AR1256, AY1216:AY1256, INDIRECT("AE" &amp; ROW()), AP1216:AP1256, "💲", AS1216:AS1256, "Exonerado ADH") +
        SUMIFS(AR1216:AR1256, AY1216:AY1256, INDIRECT("AE" &amp; ROW()), AP1216:AP1256, "📦", AS1216:AS1256, "Exonerado ADH")
    ) / 2
) -
(
    SUMIFS(AR1216:AR1256, AY1216:AY1256, INDIRECT("AE" &amp; ROW()), AP1216:AP1256, "💲", AS1216:AS1256, "Exonerado Doctor") +
    SUMIFS(AR1216:AR1256, AY1216:AY1256, INDIRECT("AE" &amp; ROW()), AP1216:AP1256, "📦", AS1216:AS1256, "Exonerado Doctor")
) -
(
    (
        SUMIFS(AR1216:AR1256, AY1216:AY1256, INDIRECT("AE" &amp; ROW()), AP1216:AP1256, "💲", AS1216:AS1256, "") +
        SUMIFS(AR1216:AR1256, AY1216:AY1256, INDIRECT("AE" &amp; ROW()), AP1216:AP1256, "📦", AS1216:AS1256, "")
    ) / 2
)</f>
        <v>0</v>
      </c>
      <c r="AM1251" s="48"/>
      <c r="AN1251" s="155">
        <f>A1214</f>
        <v>46357</v>
      </c>
      <c r="AO1251" s="156" t="str">
        <f>K1215</f>
        <v>Consultorio N° 3</v>
      </c>
      <c r="AP1251" s="156">
        <f t="shared" ref="AP1251:AQ1251" si="856">K1264</f>
        <v>0</v>
      </c>
      <c r="AQ1251" s="156">
        <f t="shared" si="856"/>
        <v>0</v>
      </c>
      <c r="AR1251" s="156">
        <f>AC1264</f>
        <v>0</v>
      </c>
      <c r="AS1251" s="156">
        <f>AA1264</f>
        <v>0</v>
      </c>
      <c r="AT1251" s="156">
        <f>AA1265</f>
        <v>0</v>
      </c>
      <c r="AU1251" s="156">
        <f>AC1265</f>
        <v>0</v>
      </c>
      <c r="AV1251" s="156">
        <f>AA1266</f>
        <v>0</v>
      </c>
      <c r="AW1251" s="156">
        <f>AC1266</f>
        <v>0</v>
      </c>
      <c r="AX1251" s="156">
        <f>AC1267</f>
        <v>0</v>
      </c>
      <c r="AY1251" s="156">
        <f>N1267</f>
        <v>0</v>
      </c>
      <c r="AZ1251" s="48"/>
      <c r="BA1251" s="48"/>
      <c r="BB1251" s="48"/>
      <c r="BC1251" s="48"/>
      <c r="BD1251" s="48"/>
      <c r="BE1251" s="48"/>
      <c r="BF1251" s="48"/>
      <c r="BG1251" s="48"/>
      <c r="BH1251" s="48"/>
      <c r="BI1251" s="48"/>
      <c r="BJ1251" s="48"/>
      <c r="BK1251" s="48"/>
      <c r="BL1251" s="48"/>
      <c r="BM1251" s="48"/>
      <c r="BN1251" s="48"/>
    </row>
    <row r="1252" spans="1:66" ht="11.25" customHeight="1">
      <c r="A1252" s="222">
        <f>A1248+$Q$13/1440</f>
        <v>0.70833333333333315</v>
      </c>
      <c r="B1252" s="38"/>
      <c r="C1252" s="204"/>
      <c r="D1252" s="207"/>
      <c r="E1252" s="40" t="s">
        <v>36</v>
      </c>
      <c r="F1252" s="42" t="str">
        <f>IF(D1252&lt;&gt;"", VLOOKUP(D1252,'Base de Datos'!$A$2:$D1268,2,FALSE()),"")</f>
        <v/>
      </c>
      <c r="G1252" s="204"/>
      <c r="H1252" s="216"/>
      <c r="I1252" s="40" t="s">
        <v>36</v>
      </c>
      <c r="J1252" s="42" t="str">
        <f>IF(H1252&lt;&gt;"", VLOOKUP(H1252,'Base de Datos'!$A$2:$D1268,2,FALSE()),"")</f>
        <v/>
      </c>
      <c r="K1252" s="204"/>
      <c r="L1252" s="216"/>
      <c r="M1252" s="40" t="s">
        <v>36</v>
      </c>
      <c r="N1252" s="42" t="str">
        <f>IF(L1252&lt;&gt;"", VLOOKUP(L1252,'Base de Datos'!$A$2:$D1268,2,FALSE()),"")</f>
        <v/>
      </c>
      <c r="O1252" s="43"/>
      <c r="P1252" s="163"/>
      <c r="Q1252" s="3"/>
      <c r="R1252" s="15"/>
      <c r="S1252" s="45"/>
      <c r="T1252" s="45" t="s">
        <v>37</v>
      </c>
      <c r="U1252" s="46"/>
      <c r="V1252" s="47"/>
      <c r="W1252" s="45"/>
      <c r="X1252" s="45" t="s">
        <v>37</v>
      </c>
      <c r="Y1252" s="46"/>
      <c r="Z1252" s="47"/>
      <c r="AA1252" s="45"/>
      <c r="AB1252" s="45" t="s">
        <v>37</v>
      </c>
      <c r="AC1252" s="46"/>
      <c r="AD1252" s="48"/>
      <c r="AE1252" s="240" t="s">
        <v>43</v>
      </c>
      <c r="AF1252" s="230"/>
      <c r="AG1252" s="161">
        <f t="array" aca="1" ref="AG1252" ca="1">COUNTIFS(AP1216:AP1256, "💲", AY1216:AY1256, INDIRECT("AE" &amp; ROW())) + COUNTIFS(AP1216:AP1256, "📦", AY1216:AY1256, INDIRECT("AE" &amp; ROW())) + COUNTIFS(AP1216:AP1256, "✅", AY1216:AY1256, INDIRECT("AE" &amp; ROW()))</f>
        <v>0</v>
      </c>
      <c r="AH1252" s="162">
        <f t="array" aca="1" ref="AH1252" ca="1">COUNTIFS(AP1216:AP1256, "💲", AY1216:AY1256, INDIRECT("AE" &amp; ROW())) + COUNTIFS(AP1216:AP1256, "📦", AY1216:AY1256, INDIRECT("AE" &amp; ROW()))</f>
        <v>0</v>
      </c>
      <c r="AI1252" s="139">
        <f t="array" aca="1" ref="AI1252" ca="1">SUMIFS(AR1216:AR1256, AY1216:AY1256, INDIRECT("AE" &amp; ROW()), AP1216:AP1256, "💲") + SUMIFS(AR1216:AR1256, AY1216:AY1256, INDIRECT("AE" &amp; ROW()), AP1216:AP1256, "📦")</f>
        <v>0</v>
      </c>
      <c r="AJ1252" s="139">
        <f t="array" aca="1" ref="AJ1252" ca="1">(
    SUMIFS(AR1216:AR1256, AY1216:AY1256, INDIRECT("AE" &amp; ROW()), AP1216:AP1256, "💲") +
    SUMIFS(AR1216:AR1256, AY1216:AY1256, INDIRECT("AE" &amp; ROW()), AP1216:AP1256, "📦")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
        SUMIFS(AR1216:AR1256, AY1216:AY1256, INDIRECT("AE" &amp; ROW()), AP1216:AP1256, "💲", AS1216:AS1256, "Familiar") +
        SUMIFS(AR1216:AR1256, AY1216:AY1256, INDIRECT("AE" &amp; ROW()), AP1216:AP1256, "📦", AS1216:AS1256, "Familiar")
    ) / 2
)  -
(
    (
        SUMIFS(AR1216:AR1256, AY1216:AY1256, INDIRECT("AE" &amp; ROW()), AP1216:AP1256, "💲", AS1216:AS1256, "Exonerado ADH") +
        SUMIFS(AR1216:AR1256, AY1216:AY1256, INDIRECT("AE" &amp; ROW()), AP1216:AP1256, "📦", AS1216:AS1256, "Exonerado ADH")
    ) / 2
)  -
(
    (
        SUMIFS(AR1216:AR1256, AY1216:AY1256, INDIRECT("AE" &amp; ROW()), AP1216:AP1256, "💲", AS1216:AS1256, "Exonerado Doctor") +
        SUMIFS(AR1216:AR1256, AY1216:AY1256, INDIRECT("AE" &amp; ROW()), AP1216:AP1256, "📦", AS1216:AS1256, "Exonerado Doctor")
    ) / 2
)</f>
        <v>0</v>
      </c>
      <c r="AK1252" s="139">
        <f t="array" aca="1" ref="AK1252" ca="1">(
    SUMIFS(AR1216:AR1256, AY1216:AY1256, INDIRECT("AE" &amp; ROW()), AP1216:AP1256, "💲") +
    SUMIFS(AR1216:AR1256, AY1216:AY1256, INDIRECT("AE" &amp; ROW()), AP1216:AP1256, "📦")
) -
(
    SUMIFS(AR1216:AR1256, AY1216:AY1256, INDIRECT("AE" &amp; ROW()), AP1216:AP1256, "💲", AS1216:AS1256, "Familiar") +
    SUMIFS(AR1216:AR1256, AY1216:AY1256, INDIRECT("AE" &amp; ROW()), AP1216:AP1256, "📦", AS1216:AS1256, "Familiar")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SUMIFS(AR1216:AR1256, AY1216:AY1256, INDIRECT("AE" &amp; ROW()), AP1216:AP1256, "💲", AS1216:AS1256, "Exonerado ADH") +
    SUMIFS(AR1216:AR1256, AY1216:AY1256, INDIRECT("AE" &amp; ROW()), AP1216:AP1256, "📦", AS1216:AS1256, "Exonerado ADH")
) -
(
    (
        SUMIFS(AR1216:AR1256, AY1216:AY1256, INDIRECT("AE" &amp; ROW()), AP1216:AP1256, "💲", AS1216:AS1256, "Exonerado Doctor") +
        SUMIFS(AR1216:AR1256, AY1216:AY1256, INDIRECT("AE" &amp; ROW()), AP1216:AP1256, "📦", AS1216:AS1256, "Exonerado Doctor")
    ) / 2
) -
(
    (
        SUMIFS(AR1216:AR1256, AY1216:AY1256, INDIRECT("AE" &amp; ROW()), AP1216:AP1256, "💲", AS1216:AS1256, "") +
        SUMIFS(AR1216:AR1256, AY1216:AY1256, INDIRECT("AE" &amp; ROW()), AP1216:AP1256, "📦", AS1216:AS1256, "")
    ) / 2
)</f>
        <v>0</v>
      </c>
      <c r="AL1252" s="140">
        <f t="array" aca="1" ref="AL1252" ca="1">(
    SUMIFS(AR1216:AR1256, AY1216:AY1256, INDIRECT("AE" &amp; ROW()), AP1216:AP1256, "💲") +
    SUMIFS(AR1216:AR1256, AY1216:AY1256, INDIRECT("AE" &amp; ROW()), AP1216:AP1256, "📦")
) -
(
    (
        SUMIFS(AR1216:AR1256, AY1216:AY1256, INDIRECT("AE" &amp; ROW()), AP1216:AP1256, "💲", AS1216:AS1256, "Familiar") +
        SUMIFS(AR1216:AR1256, AY1216:AY1256, INDIRECT("AE" &amp; ROW()), AP1216:AP1256, "📦", AS1216:AS1256, "Familiar")
    ) / 2
) -
(
    (
        SUMIFS(AR1216:AR1256, AY1216:AY1256, INDIRECT("AE" &amp; ROW()), AP1216:AP1256, "💲", AS1216:AS1256, "Participante") +
        SUMIFS(AR1216:AR1256, AY1216:AY1256, INDIRECT("AE" &amp; ROW()), AP1216:AP1256, "📦", AS1216:AS1256, "Participante")
    ) / 2
) -
(
    (
        SUMIFS(AR1216:AR1256, AY1216:AY1256, INDIRECT("AE" &amp; ROW()), AP1216:AP1256, "💲", AS1216:AS1256, "Empleado") +
        SUMIFS(AR1216:AR1256, AY1216:AY1256, INDIRECT("AE" &amp; ROW()), AP1216:AP1256, "📦", AS1216:AS1256, "Empleado")
    ) / 2
) -
(
    (
        SUMIFS(AR1216:AR1256, AY1216:AY1256, INDIRECT("AE" &amp; ROW()), AP1216:AP1256, "💲", AS1216:AS1256, "Exonerado ADH") +
        SUMIFS(AR1216:AR1256, AY1216:AY1256, INDIRECT("AE" &amp; ROW()), AP1216:AP1256, "📦", AS1216:AS1256, "Exonerado ADH")
    ) / 2
) -
(
    SUMIFS(AR1216:AR1256, AY1216:AY1256, INDIRECT("AE" &amp; ROW()), AP1216:AP1256, "💲", AS1216:AS1256, "Exonerado Doctor") +
    SUMIFS(AR1216:AR1256, AY1216:AY1256, INDIRECT("AE" &amp; ROW()), AP1216:AP1256, "📦", AS1216:AS1256, "Exonerado Doctor")
) -
(
    (
        SUMIFS(AR1216:AR1256, AY1216:AY1256, INDIRECT("AE" &amp; ROW()), AP1216:AP1256, "💲", AS1216:AS1256, "") +
        SUMIFS(AR1216:AR1256, AY1216:AY1256, INDIRECT("AE" &amp; ROW()), AP1216:AP1256, "📦", AS1216:AS1256, "")
    ) / 2
)</f>
        <v>0</v>
      </c>
      <c r="AM1252" s="48"/>
      <c r="AN1252" s="156"/>
      <c r="AO1252" s="156"/>
      <c r="AP1252" s="156"/>
      <c r="AQ1252" s="156">
        <f>L1260</f>
        <v>0</v>
      </c>
      <c r="AR1252" s="156"/>
      <c r="AS1252" s="156"/>
      <c r="AT1252" s="156"/>
      <c r="AU1252" s="156"/>
      <c r="AV1252" s="156"/>
      <c r="AW1252" s="156"/>
      <c r="AX1252" s="156"/>
      <c r="AY1252" s="156">
        <f>N1255</f>
        <v>0</v>
      </c>
      <c r="AZ1252" s="48"/>
      <c r="BA1252" s="48"/>
      <c r="BB1252" s="48"/>
      <c r="BC1252" s="48"/>
      <c r="BD1252" s="48"/>
      <c r="BE1252" s="48"/>
      <c r="BF1252" s="48"/>
      <c r="BG1252" s="48"/>
      <c r="BH1252" s="48"/>
      <c r="BI1252" s="48"/>
      <c r="BJ1252" s="48"/>
      <c r="BK1252" s="48"/>
      <c r="BL1252" s="48"/>
      <c r="BM1252" s="48"/>
      <c r="BN1252" s="48"/>
    </row>
    <row r="1253" spans="1:66" ht="11.25" customHeight="1">
      <c r="A1253" s="220"/>
      <c r="B1253" s="38"/>
      <c r="C1253" s="205"/>
      <c r="D1253" s="208"/>
      <c r="E1253" s="57" t="s">
        <v>42</v>
      </c>
      <c r="F1253" s="58" t="str">
        <f>IF(D1252&lt;&gt;"", VLOOKUP(D1252,'Base de Datos'!$A$2:$D1268,3,FALSE()),"")</f>
        <v/>
      </c>
      <c r="G1253" s="205"/>
      <c r="H1253" s="208"/>
      <c r="I1253" s="57" t="s">
        <v>42</v>
      </c>
      <c r="J1253" s="58" t="str">
        <f>IF(H1252&lt;&gt;"", VLOOKUP(H1252,'Base de Datos'!$A$2:$D1268,3,FALSE()),"")</f>
        <v/>
      </c>
      <c r="K1253" s="205"/>
      <c r="L1253" s="208"/>
      <c r="M1253" s="57" t="s">
        <v>42</v>
      </c>
      <c r="N1253" s="58" t="str">
        <f>IF(L1252&lt;&gt;"", VLOOKUP(L1252,'Base de Datos'!$A$2:$D1268,3,FALSE()),"")</f>
        <v/>
      </c>
      <c r="O1253" s="43"/>
      <c r="P1253" s="163"/>
      <c r="Q1253" s="3"/>
      <c r="R1253" s="15"/>
      <c r="S1253" s="229"/>
      <c r="T1253" s="230"/>
      <c r="U1253" s="59"/>
      <c r="V1253" s="47"/>
      <c r="W1253" s="229"/>
      <c r="X1253" s="230"/>
      <c r="Y1253" s="59"/>
      <c r="Z1253" s="47"/>
      <c r="AA1253" s="229"/>
      <c r="AB1253" s="230"/>
      <c r="AC1253" s="59"/>
      <c r="AD1253" s="48"/>
      <c r="AE1253" s="240" t="s">
        <v>45</v>
      </c>
      <c r="AF1253" s="230"/>
      <c r="AG1253" s="161">
        <f t="array" aca="1" ref="AG1253" ca="1">COUNTIFS(AP1216:AP1256, "💲", AY1216:AY1256, INDIRECT("AE" &amp; ROW())) + COUNTIFS(AP1216:AP1256, "📦", AY1216:AY1256, INDIRECT("AE" &amp; ROW())) + COUNTIFS(AP1216:AP1256, "✅", AY1216:AY1256, INDIRECT("AE" &amp; ROW()))</f>
        <v>0</v>
      </c>
      <c r="AH1253" s="162">
        <f t="array" aca="1" ref="AH1253" ca="1">COUNTIFS(AP1216:AP1256, "💲", AY1216:AY1256, INDIRECT("AE" &amp; ROW())) + COUNTIFS(AP1216:AP1256, "📦", AY1216:AY1256, INDIRECT("AE" &amp; ROW()))</f>
        <v>0</v>
      </c>
      <c r="AI1253" s="139">
        <f t="array" aca="1" ref="AI1253" ca="1">SUMIFS(AR1216:AR1256, AY1216:AY1256, INDIRECT("AE" &amp; ROW()), AP1216:AP1256, "💲") + SUMIFS(AR1216:AR1256, AY1216:AY1256, INDIRECT("AE" &amp; ROW()), AP1216:AP1256, "📦")</f>
        <v>0</v>
      </c>
      <c r="AJ1253" s="139">
        <f t="array" aca="1" ref="AJ1253" ca="1">(
    SUMIFS(AR1216:AR1256, AY1216:AY1256, INDIRECT("AE" &amp; ROW()), AP1216:AP1256, "💲") +
    SUMIFS(AR1216:AR1256, AY1216:AY1256, INDIRECT("AE" &amp; ROW()), AP1216:AP1256, "📦")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
        SUMIFS(AR1216:AR1256, AY1216:AY1256, INDIRECT("AE" &amp; ROW()), AP1216:AP1256, "💲", AS1216:AS1256, "Familiar") +
        SUMIFS(AR1216:AR1256, AY1216:AY1256, INDIRECT("AE" &amp; ROW()), AP1216:AP1256, "📦", AS1216:AS1256, "Familiar")
    ) / 2
)  -
(
    (
        SUMIFS(AR1216:AR1256, AY1216:AY1256, INDIRECT("AE" &amp; ROW()), AP1216:AP1256, "💲", AS1216:AS1256, "Exonerado ADH") +
        SUMIFS(AR1216:AR1256, AY1216:AY1256, INDIRECT("AE" &amp; ROW()), AP1216:AP1256, "📦", AS1216:AS1256, "Exonerado ADH")
    ) / 2
)  -
(
    (
        SUMIFS(AR1216:AR1256, AY1216:AY1256, INDIRECT("AE" &amp; ROW()), AP1216:AP1256, "💲", AS1216:AS1256, "Exonerado Doctor") +
        SUMIFS(AR1216:AR1256, AY1216:AY1256, INDIRECT("AE" &amp; ROW()), AP1216:AP1256, "📦", AS1216:AS1256, "Exonerado Doctor")
    ) / 2
)</f>
        <v>0</v>
      </c>
      <c r="AK1253" s="139">
        <f t="array" aca="1" ref="AK1253" ca="1">(
    SUMIFS(AR1216:AR1256, AY1216:AY1256, INDIRECT("AE" &amp; ROW()), AP1216:AP1256, "💲") +
    SUMIFS(AR1216:AR1256, AY1216:AY1256, INDIRECT("AE" &amp; ROW()), AP1216:AP1256, "📦")
) -
(
    SUMIFS(AR1216:AR1256, AY1216:AY1256, INDIRECT("AE" &amp; ROW()), AP1216:AP1256, "💲", AS1216:AS1256, "Familiar") +
    SUMIFS(AR1216:AR1256, AY1216:AY1256, INDIRECT("AE" &amp; ROW()), AP1216:AP1256, "📦", AS1216:AS1256, "Familiar")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SUMIFS(AR1216:AR1256, AY1216:AY1256, INDIRECT("AE" &amp; ROW()), AP1216:AP1256, "💲", AS1216:AS1256, "Exonerado ADH") +
    SUMIFS(AR1216:AR1256, AY1216:AY1256, INDIRECT("AE" &amp; ROW()), AP1216:AP1256, "📦", AS1216:AS1256, "Exonerado ADH")
) -
(
    (
        SUMIFS(AR1216:AR1256, AY1216:AY1256, INDIRECT("AE" &amp; ROW()), AP1216:AP1256, "💲", AS1216:AS1256, "Exonerado Doctor") +
        SUMIFS(AR1216:AR1256, AY1216:AY1256, INDIRECT("AE" &amp; ROW()), AP1216:AP1256, "📦", AS1216:AS1256, "Exonerado Doctor")
    ) / 2
) -
(
    (
        SUMIFS(AR1216:AR1256, AY1216:AY1256, INDIRECT("AE" &amp; ROW()), AP1216:AP1256, "💲", AS1216:AS1256, "") +
        SUMIFS(AR1216:AR1256, AY1216:AY1256, INDIRECT("AE" &amp; ROW()), AP1216:AP1256, "📦", AS1216:AS1256, "")
    ) / 2
)</f>
        <v>0</v>
      </c>
      <c r="AL1253" s="140">
        <f t="array" aca="1" ref="AL1253" ca="1">(
    SUMIFS(AR1216:AR1256, AY1216:AY1256, INDIRECT("AE" &amp; ROW()), AP1216:AP1256, "💲") +
    SUMIFS(AR1216:AR1256, AY1216:AY1256, INDIRECT("AE" &amp; ROW()), AP1216:AP1256, "📦")
) -
(
    (
        SUMIFS(AR1216:AR1256, AY1216:AY1256, INDIRECT("AE" &amp; ROW()), AP1216:AP1256, "💲", AS1216:AS1256, "Familiar") +
        SUMIFS(AR1216:AR1256, AY1216:AY1256, INDIRECT("AE" &amp; ROW()), AP1216:AP1256, "📦", AS1216:AS1256, "Familiar")
    ) / 2
) -
(
    (
        SUMIFS(AR1216:AR1256, AY1216:AY1256, INDIRECT("AE" &amp; ROW()), AP1216:AP1256, "💲", AS1216:AS1256, "Participante") +
        SUMIFS(AR1216:AR1256, AY1216:AY1256, INDIRECT("AE" &amp; ROW()), AP1216:AP1256, "📦", AS1216:AS1256, "Participante")
    ) / 2
) -
(
    (
        SUMIFS(AR1216:AR1256, AY1216:AY1256, INDIRECT("AE" &amp; ROW()), AP1216:AP1256, "💲", AS1216:AS1256, "Empleado") +
        SUMIFS(AR1216:AR1256, AY1216:AY1256, INDIRECT("AE" &amp; ROW()), AP1216:AP1256, "📦", AS1216:AS1256, "Empleado")
    ) / 2
) -
(
    (
        SUMIFS(AR1216:AR1256, AY1216:AY1256, INDIRECT("AE" &amp; ROW()), AP1216:AP1256, "💲", AS1216:AS1256, "Exonerado ADH") +
        SUMIFS(AR1216:AR1256, AY1216:AY1256, INDIRECT("AE" &amp; ROW()), AP1216:AP1256, "📦", AS1216:AS1256, "Exonerado ADH")
    ) / 2
) -
(
    SUMIFS(AR1216:AR1256, AY1216:AY1256, INDIRECT("AE" &amp; ROW()), AP1216:AP1256, "💲", AS1216:AS1256, "Exonerado Doctor") +
    SUMIFS(AR1216:AR1256, AY1216:AY1256, INDIRECT("AE" &amp; ROW()), AP1216:AP1256, "📦", AS1216:AS1256, "Exonerado Doctor")
) -
(
    (
        SUMIFS(AR1216:AR1256, AY1216:AY1256, INDIRECT("AE" &amp; ROW()), AP1216:AP1256, "💲", AS1216:AS1256, "") +
        SUMIFS(AR1216:AR1256, AY1216:AY1256, INDIRECT("AE" &amp; ROW()), AP1216:AP1256, "📦", AS1216:AS1256, "")
    ) / 2
)</f>
        <v>0</v>
      </c>
      <c r="AM1253" s="48"/>
      <c r="AN1253" s="156"/>
      <c r="AO1253" s="156"/>
      <c r="AP1253" s="156"/>
      <c r="AQ1253" s="156">
        <f>L1264</f>
        <v>0</v>
      </c>
      <c r="AR1253" s="156"/>
      <c r="AS1253" s="156"/>
      <c r="AT1253" s="156"/>
      <c r="AU1253" s="156"/>
      <c r="AV1253" s="156"/>
      <c r="AW1253" s="156"/>
      <c r="AX1253" s="156"/>
      <c r="AY1253" s="156">
        <f>N1259</f>
        <v>0</v>
      </c>
      <c r="AZ1253" s="48"/>
      <c r="BA1253" s="48"/>
      <c r="BB1253" s="48"/>
      <c r="BC1253" s="48"/>
      <c r="BD1253" s="48"/>
      <c r="BE1253" s="48"/>
      <c r="BF1253" s="48"/>
      <c r="BG1253" s="48"/>
      <c r="BH1253" s="48"/>
      <c r="BI1253" s="48"/>
      <c r="BJ1253" s="48"/>
      <c r="BK1253" s="48"/>
      <c r="BL1253" s="48"/>
      <c r="BM1253" s="48"/>
      <c r="BN1253" s="48"/>
    </row>
    <row r="1254" spans="1:66" ht="11.25" customHeight="1">
      <c r="A1254" s="220"/>
      <c r="B1254" s="38"/>
      <c r="C1254" s="205"/>
      <c r="D1254" s="208"/>
      <c r="E1254" s="57" t="s">
        <v>44</v>
      </c>
      <c r="F1254" s="58" t="str">
        <f>IF(D1252&lt;&gt;"", VLOOKUP(D1252,'Base de Datos'!$A$2:$D1268,4,FALSE()),"")</f>
        <v/>
      </c>
      <c r="G1254" s="205"/>
      <c r="H1254" s="208"/>
      <c r="I1254" s="57" t="s">
        <v>44</v>
      </c>
      <c r="J1254" s="58" t="str">
        <f>IF(H1252&lt;&gt;"", VLOOKUP(H1252,'Base de Datos'!$A$2:$D1268,4,FALSE()),"")</f>
        <v/>
      </c>
      <c r="K1254" s="205"/>
      <c r="L1254" s="208"/>
      <c r="M1254" s="57" t="s">
        <v>44</v>
      </c>
      <c r="N1254" s="58" t="str">
        <f>IF(L1252&lt;&gt;"", VLOOKUP(L1252,'Base de Datos'!$A$2:$D1268,4,FALSE()),"")</f>
        <v/>
      </c>
      <c r="O1254" s="43"/>
      <c r="P1254" s="163"/>
      <c r="Q1254" s="3"/>
      <c r="R1254" s="15"/>
      <c r="S1254" s="229"/>
      <c r="T1254" s="230"/>
      <c r="U1254" s="59"/>
      <c r="V1254" s="47"/>
      <c r="W1254" s="229"/>
      <c r="X1254" s="230"/>
      <c r="Y1254" s="59"/>
      <c r="Z1254" s="47"/>
      <c r="AA1254" s="229"/>
      <c r="AB1254" s="230"/>
      <c r="AC1254" s="59"/>
      <c r="AD1254" s="48"/>
      <c r="AE1254" s="240" t="s">
        <v>47</v>
      </c>
      <c r="AF1254" s="230"/>
      <c r="AG1254" s="161">
        <f t="array" aca="1" ref="AG1254" ca="1">COUNTIFS(AP1216:AP1256, "💲", AY1216:AY1256, INDIRECT("AE" &amp; ROW())) + COUNTIFS(AP1216:AP1256, "📦", AY1216:AY1256, INDIRECT("AE" &amp; ROW())) + COUNTIFS(AP1216:AP1256, "✅", AY1216:AY1256, INDIRECT("AE" &amp; ROW()))</f>
        <v>0</v>
      </c>
      <c r="AH1254" s="162">
        <f t="array" aca="1" ref="AH1254" ca="1">COUNTIFS(AP1216:AP1256, "💲", AY1216:AY1256, INDIRECT("AE" &amp; ROW())) + COUNTIFS(AP1216:AP1256, "📦", AY1216:AY1256, INDIRECT("AE" &amp; ROW()))</f>
        <v>0</v>
      </c>
      <c r="AI1254" s="139">
        <f t="array" aca="1" ref="AI1254" ca="1">SUMIFS(AR1216:AR1256, AY1216:AY1256, INDIRECT("AE" &amp; ROW()), AP1216:AP1256, "💲") + SUMIFS(AR1216:AR1256, AY1216:AY1256, INDIRECT("AE" &amp; ROW()), AP1216:AP1256, "📦")</f>
        <v>0</v>
      </c>
      <c r="AJ1254" s="139">
        <f t="array" aca="1" ref="AJ1254" ca="1">(
    SUMIFS(AR1216:AR1256, AY1216:AY1256, INDIRECT("AE" &amp; ROW()), AP1216:AP1256, "💲") +
    SUMIFS(AR1216:AR1256, AY1216:AY1256, INDIRECT("AE" &amp; ROW()), AP1216:AP1256, "📦")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
        SUMIFS(AR1216:AR1256, AY1216:AY1256, INDIRECT("AE" &amp; ROW()), AP1216:AP1256, "💲", AS1216:AS1256, "Familiar") +
        SUMIFS(AR1216:AR1256, AY1216:AY1256, INDIRECT("AE" &amp; ROW()), AP1216:AP1256, "📦", AS1216:AS1256, "Familiar")
    ) / 2
)  -
(
    (
        SUMIFS(AR1216:AR1256, AY1216:AY1256, INDIRECT("AE" &amp; ROW()), AP1216:AP1256, "💲", AS1216:AS1256, "Exonerado ADH") +
        SUMIFS(AR1216:AR1256, AY1216:AY1256, INDIRECT("AE" &amp; ROW()), AP1216:AP1256, "📦", AS1216:AS1256, "Exonerado ADH")
    ) / 2
)  -
(
    (
        SUMIFS(AR1216:AR1256, AY1216:AY1256, INDIRECT("AE" &amp; ROW()), AP1216:AP1256, "💲", AS1216:AS1256, "Exonerado Doctor") +
        SUMIFS(AR1216:AR1256, AY1216:AY1256, INDIRECT("AE" &amp; ROW()), AP1216:AP1256, "📦", AS1216:AS1256, "Exonerado Doctor")
    ) / 2
)</f>
        <v>0</v>
      </c>
      <c r="AK1254" s="139">
        <f t="array" aca="1" ref="AK1254" ca="1">(
    SUMIFS(AR1216:AR1256, AY1216:AY1256, INDIRECT("AE" &amp; ROW()), AP1216:AP1256, "💲") +
    SUMIFS(AR1216:AR1256, AY1216:AY1256, INDIRECT("AE" &amp; ROW()), AP1216:AP1256, "📦")
) -
(
    SUMIFS(AR1216:AR1256, AY1216:AY1256, INDIRECT("AE" &amp; ROW()), AP1216:AP1256, "💲", AS1216:AS1256, "Familiar") +
    SUMIFS(AR1216:AR1256, AY1216:AY1256, INDIRECT("AE" &amp; ROW()), AP1216:AP1256, "📦", AS1216:AS1256, "Familiar")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SUMIFS(AR1216:AR1256, AY1216:AY1256, INDIRECT("AE" &amp; ROW()), AP1216:AP1256, "💲", AS1216:AS1256, "Exonerado ADH") +
    SUMIFS(AR1216:AR1256, AY1216:AY1256, INDIRECT("AE" &amp; ROW()), AP1216:AP1256, "📦", AS1216:AS1256, "Exonerado ADH")
) -
(
    (
        SUMIFS(AR1216:AR1256, AY1216:AY1256, INDIRECT("AE" &amp; ROW()), AP1216:AP1256, "💲", AS1216:AS1256, "Exonerado Doctor") +
        SUMIFS(AR1216:AR1256, AY1216:AY1256, INDIRECT("AE" &amp; ROW()), AP1216:AP1256, "📦", AS1216:AS1256, "Exonerado Doctor")
    ) / 2
) -
(
    (
        SUMIFS(AR1216:AR1256, AY1216:AY1256, INDIRECT("AE" &amp; ROW()), AP1216:AP1256, "💲", AS1216:AS1256, "") +
        SUMIFS(AR1216:AR1256, AY1216:AY1256, INDIRECT("AE" &amp; ROW()), AP1216:AP1256, "📦", AS1216:AS1256, "")
    ) / 2
)</f>
        <v>0</v>
      </c>
      <c r="AL1254" s="140">
        <f t="array" aca="1" ref="AL1254" ca="1">(
    SUMIFS(AR1216:AR1256, AY1216:AY1256, INDIRECT("AE" &amp; ROW()), AP1216:AP1256, "💲") +
    SUMIFS(AR1216:AR1256, AY1216:AY1256, INDIRECT("AE" &amp; ROW()), AP1216:AP1256, "📦")
) -
(
    (
        SUMIFS(AR1216:AR1256, AY1216:AY1256, INDIRECT("AE" &amp; ROW()), AP1216:AP1256, "💲", AS1216:AS1256, "Familiar") +
        SUMIFS(AR1216:AR1256, AY1216:AY1256, INDIRECT("AE" &amp; ROW()), AP1216:AP1256, "📦", AS1216:AS1256, "Familiar")
    ) / 2
) -
(
    (
        SUMIFS(AR1216:AR1256, AY1216:AY1256, INDIRECT("AE" &amp; ROW()), AP1216:AP1256, "💲", AS1216:AS1256, "Participante") +
        SUMIFS(AR1216:AR1256, AY1216:AY1256, INDIRECT("AE" &amp; ROW()), AP1216:AP1256, "📦", AS1216:AS1256, "Participante")
    ) / 2
) -
(
    (
        SUMIFS(AR1216:AR1256, AY1216:AY1256, INDIRECT("AE" &amp; ROW()), AP1216:AP1256, "💲", AS1216:AS1256, "Empleado") +
        SUMIFS(AR1216:AR1256, AY1216:AY1256, INDIRECT("AE" &amp; ROW()), AP1216:AP1256, "📦", AS1216:AS1256, "Empleado")
    ) / 2
) -
(
    (
        SUMIFS(AR1216:AR1256, AY1216:AY1256, INDIRECT("AE" &amp; ROW()), AP1216:AP1256, "💲", AS1216:AS1256, "Exonerado ADH") +
        SUMIFS(AR1216:AR1256, AY1216:AY1256, INDIRECT("AE" &amp; ROW()), AP1216:AP1256, "📦", AS1216:AS1256, "Exonerado ADH")
    ) / 2
) -
(
    SUMIFS(AR1216:AR1256, AY1216:AY1256, INDIRECT("AE" &amp; ROW()), AP1216:AP1256, "💲", AS1216:AS1256, "Exonerado Doctor") +
    SUMIFS(AR1216:AR1256, AY1216:AY1256, INDIRECT("AE" &amp; ROW()), AP1216:AP1256, "📦", AS1216:AS1256, "Exonerado Doctor")
) -
(
    (
        SUMIFS(AR1216:AR1256, AY1216:AY1256, INDIRECT("AE" &amp; ROW()), AP1216:AP1256, "💲", AS1216:AS1256, "") +
        SUMIFS(AR1216:AR1256, AY1216:AY1256, INDIRECT("AE" &amp; ROW()), AP1216:AP1256, "📦", AS1216:AS1256, "")
    ) / 2
)</f>
        <v>0</v>
      </c>
      <c r="AM1254" s="48"/>
      <c r="AN1254" s="156"/>
      <c r="AO1254" s="156"/>
      <c r="AP1254" s="156"/>
      <c r="AQ1254" s="156"/>
      <c r="AR1254" s="156"/>
      <c r="AS1254" s="156"/>
      <c r="AT1254" s="156"/>
      <c r="AU1254" s="156"/>
      <c r="AV1254" s="156"/>
      <c r="AW1254" s="156"/>
      <c r="AX1254" s="156"/>
      <c r="AY1254" s="156">
        <f>N1263</f>
        <v>0</v>
      </c>
      <c r="AZ1254" s="48"/>
      <c r="BA1254" s="48"/>
      <c r="BB1254" s="48"/>
      <c r="BC1254" s="48"/>
      <c r="BD1254" s="48"/>
      <c r="BE1254" s="48"/>
      <c r="BF1254" s="48"/>
      <c r="BG1254" s="48"/>
      <c r="BH1254" s="48"/>
      <c r="BI1254" s="48"/>
      <c r="BJ1254" s="48"/>
      <c r="BK1254" s="48"/>
      <c r="BL1254" s="48"/>
      <c r="BM1254" s="48"/>
      <c r="BN1254" s="48"/>
    </row>
    <row r="1255" spans="1:66" ht="11.25" customHeight="1">
      <c r="A1255" s="221"/>
      <c r="B1255" s="38"/>
      <c r="C1255" s="206"/>
      <c r="D1255" s="209"/>
      <c r="E1255" s="85" t="s">
        <v>46</v>
      </c>
      <c r="F1255" s="86"/>
      <c r="G1255" s="206"/>
      <c r="H1255" s="209"/>
      <c r="I1255" s="85" t="s">
        <v>46</v>
      </c>
      <c r="J1255" s="108"/>
      <c r="K1255" s="206"/>
      <c r="L1255" s="209"/>
      <c r="M1255" s="85" t="s">
        <v>46</v>
      </c>
      <c r="N1255" s="108"/>
      <c r="O1255" s="43"/>
      <c r="P1255" s="163"/>
      <c r="Q1255" s="3"/>
      <c r="R1255" s="15"/>
      <c r="S1255" s="227" t="str">
        <f>IF(OR(S1252="Empleado",S1252="Familiar"),"Nombre del Empleado","N° Factura")</f>
        <v>N° Factura</v>
      </c>
      <c r="T1255" s="228"/>
      <c r="U1255" s="89"/>
      <c r="V1255" s="47"/>
      <c r="W1255" s="227" t="str">
        <f>IF(OR(W1252="Empleado",W1252="Familiar"),"Nombre del Empleado","N° Factura")</f>
        <v>N° Factura</v>
      </c>
      <c r="X1255" s="228"/>
      <c r="Y1255" s="89"/>
      <c r="Z1255" s="47"/>
      <c r="AA1255" s="227" t="str">
        <f>IF(OR(AA1252="Empleado",AA1252="Familiar"),"Nombre del Empleado","N° Factura")</f>
        <v>N° Factura</v>
      </c>
      <c r="AB1255" s="228"/>
      <c r="AC1255" s="111"/>
      <c r="AD1255" s="48"/>
      <c r="AE1255" s="240" t="s">
        <v>48</v>
      </c>
      <c r="AF1255" s="230"/>
      <c r="AG1255" s="161">
        <f t="array" aca="1" ref="AG1255" ca="1">COUNTIFS(AP1216:AP1256, "💲", AY1216:AY1256, INDIRECT("AE" &amp; ROW())) + COUNTIFS(AP1216:AP1256, "📦", AY1216:AY1256, INDIRECT("AE" &amp; ROW())) + COUNTIFS(AP1216:AP1256, "✅", AY1216:AY1256, INDIRECT("AE" &amp; ROW()))</f>
        <v>0</v>
      </c>
      <c r="AH1255" s="162">
        <f t="array" aca="1" ref="AH1255" ca="1">COUNTIFS(AP1216:AP1256, "💲", AY1216:AY1256, INDIRECT("AE" &amp; ROW())) + COUNTIFS(AP1216:AP1256, "📦", AY1216:AY1256, INDIRECT("AE" &amp; ROW()))</f>
        <v>0</v>
      </c>
      <c r="AI1255" s="139">
        <f t="array" aca="1" ref="AI1255" ca="1">SUMIFS(AR1216:AR1256, AY1216:AY1256, INDIRECT("AE" &amp; ROW()), AP1216:AP1256, "💲") + SUMIFS(AR1216:AR1256, AY1216:AY1256, INDIRECT("AE" &amp; ROW()), AP1216:AP1256, "📦")</f>
        <v>0</v>
      </c>
      <c r="AJ1255" s="139">
        <f t="array" aca="1" ref="AJ1255" ca="1">(
    SUMIFS(AR1216:AR1256, AY1216:AY1256, INDIRECT("AE" &amp; ROW()), AP1216:AP1256, "💲") +
    SUMIFS(AR1216:AR1256, AY1216:AY1256, INDIRECT("AE" &amp; ROW()), AP1216:AP1256, "📦")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
        SUMIFS(AR1216:AR1256, AY1216:AY1256, INDIRECT("AE" &amp; ROW()), AP1216:AP1256, "💲", AS1216:AS1256, "Familiar") +
        SUMIFS(AR1216:AR1256, AY1216:AY1256, INDIRECT("AE" &amp; ROW()), AP1216:AP1256, "📦", AS1216:AS1256, "Familiar")
    ) / 2
)  -
(
    (
        SUMIFS(AR1216:AR1256, AY1216:AY1256, INDIRECT("AE" &amp; ROW()), AP1216:AP1256, "💲", AS1216:AS1256, "Exonerado ADH") +
        SUMIFS(AR1216:AR1256, AY1216:AY1256, INDIRECT("AE" &amp; ROW()), AP1216:AP1256, "📦", AS1216:AS1256, "Exonerado ADH")
    ) / 2
)  -
(
    (
        SUMIFS(AR1216:AR1256, AY1216:AY1256, INDIRECT("AE" &amp; ROW()), AP1216:AP1256, "💲", AS1216:AS1256, "Exonerado Doctor") +
        SUMIFS(AR1216:AR1256, AY1216:AY1256, INDIRECT("AE" &amp; ROW()), AP1216:AP1256, "📦", AS1216:AS1256, "Exonerado Doctor")
    ) / 2
)</f>
        <v>0</v>
      </c>
      <c r="AK1255" s="139">
        <f t="array" aca="1" ref="AK1255" ca="1">(
    SUMIFS(AR1216:AR1256, AY1216:AY1256, INDIRECT("AE" &amp; ROW()), AP1216:AP1256, "💲") +
    SUMIFS(AR1216:AR1256, AY1216:AY1256, INDIRECT("AE" &amp; ROW()), AP1216:AP1256, "📦")
) -
(
    SUMIFS(AR1216:AR1256, AY1216:AY1256, INDIRECT("AE" &amp; ROW()), AP1216:AP1256, "💲", AS1216:AS1256, "Familiar") +
    SUMIFS(AR1216:AR1256, AY1216:AY1256, INDIRECT("AE" &amp; ROW()), AP1216:AP1256, "📦", AS1216:AS1256, "Familiar")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SUMIFS(AR1216:AR1256, AY1216:AY1256, INDIRECT("AE" &amp; ROW()), AP1216:AP1256, "💲", AS1216:AS1256, "Exonerado ADH") +
    SUMIFS(AR1216:AR1256, AY1216:AY1256, INDIRECT("AE" &amp; ROW()), AP1216:AP1256, "📦", AS1216:AS1256, "Exonerado ADH")
) -
(
    (
        SUMIFS(AR1216:AR1256, AY1216:AY1256, INDIRECT("AE" &amp; ROW()), AP1216:AP1256, "💲", AS1216:AS1256, "Exonerado Doctor") +
        SUMIFS(AR1216:AR1256, AY1216:AY1256, INDIRECT("AE" &amp; ROW()), AP1216:AP1256, "📦", AS1216:AS1256, "Exonerado Doctor")
    ) / 2
) -
(
    (
        SUMIFS(AR1216:AR1256, AY1216:AY1256, INDIRECT("AE" &amp; ROW()), AP1216:AP1256, "💲", AS1216:AS1256, "") +
        SUMIFS(AR1216:AR1256, AY1216:AY1256, INDIRECT("AE" &amp; ROW()), AP1216:AP1256, "📦", AS1216:AS1256, "")
    ) / 2
)</f>
        <v>0</v>
      </c>
      <c r="AL1255" s="140">
        <f t="array" aca="1" ref="AL1255" ca="1">(
    SUMIFS(AR1216:AR1256, AY1216:AY1256, INDIRECT("AE" &amp; ROW()), AP1216:AP1256, "💲") +
    SUMIFS(AR1216:AR1256, AY1216:AY1256, INDIRECT("AE" &amp; ROW()), AP1216:AP1256, "📦")
) -
(
    (
        SUMIFS(AR1216:AR1256, AY1216:AY1256, INDIRECT("AE" &amp; ROW()), AP1216:AP1256, "💲", AS1216:AS1256, "Familiar") +
        SUMIFS(AR1216:AR1256, AY1216:AY1256, INDIRECT("AE" &amp; ROW()), AP1216:AP1256, "📦", AS1216:AS1256, "Familiar")
    ) / 2
) -
(
    (
        SUMIFS(AR1216:AR1256, AY1216:AY1256, INDIRECT("AE" &amp; ROW()), AP1216:AP1256, "💲", AS1216:AS1256, "Participante") +
        SUMIFS(AR1216:AR1256, AY1216:AY1256, INDIRECT("AE" &amp; ROW()), AP1216:AP1256, "📦", AS1216:AS1256, "Participante")
    ) / 2
) -
(
    (
        SUMIFS(AR1216:AR1256, AY1216:AY1256, INDIRECT("AE" &amp; ROW()), AP1216:AP1256, "💲", AS1216:AS1256, "Empleado") +
        SUMIFS(AR1216:AR1256, AY1216:AY1256, INDIRECT("AE" &amp; ROW()), AP1216:AP1256, "📦", AS1216:AS1256, "Empleado")
    ) / 2
) -
(
    (
        SUMIFS(AR1216:AR1256, AY1216:AY1256, INDIRECT("AE" &amp; ROW()), AP1216:AP1256, "💲", AS1216:AS1256, "Exonerado ADH") +
        SUMIFS(AR1216:AR1256, AY1216:AY1256, INDIRECT("AE" &amp; ROW()), AP1216:AP1256, "📦", AS1216:AS1256, "Exonerado ADH")
    ) / 2
) -
(
    SUMIFS(AR1216:AR1256, AY1216:AY1256, INDIRECT("AE" &amp; ROW()), AP1216:AP1256, "💲", AS1216:AS1256, "Exonerado Doctor") +
    SUMIFS(AR1216:AR1256, AY1216:AY1256, INDIRECT("AE" &amp; ROW()), AP1216:AP1256, "📦", AS1216:AS1256, "Exonerado Doctor")
) -
(
    (
        SUMIFS(AR1216:AR1256, AY1216:AY1256, INDIRECT("AE" &amp; ROW()), AP1216:AP1256, "💲", AS1216:AS1256, "") +
        SUMIFS(AR1216:AR1256, AY1216:AY1256, INDIRECT("AE" &amp; ROW()), AP1216:AP1256, "📦", AS1216:AS1256, "")
    ) / 2
)</f>
        <v>0</v>
      </c>
      <c r="AM1255" s="48"/>
      <c r="AN1255" s="156"/>
      <c r="AO1255" s="156"/>
      <c r="AP1255" s="156"/>
      <c r="AQ1255" s="156"/>
      <c r="AR1255" s="156"/>
      <c r="AS1255" s="156"/>
      <c r="AT1255" s="156"/>
      <c r="AU1255" s="156"/>
      <c r="AV1255" s="156"/>
      <c r="AW1255" s="156"/>
      <c r="AX1255" s="156"/>
      <c r="AY1255" s="156">
        <f>N1267</f>
        <v>0</v>
      </c>
      <c r="AZ1255" s="48"/>
      <c r="BA1255" s="48"/>
      <c r="BB1255" s="48"/>
      <c r="BC1255" s="48"/>
      <c r="BD1255" s="48"/>
      <c r="BE1255" s="48"/>
      <c r="BF1255" s="48"/>
      <c r="BG1255" s="48"/>
      <c r="BH1255" s="48"/>
      <c r="BI1255" s="48"/>
      <c r="BJ1255" s="48"/>
      <c r="BK1255" s="48"/>
      <c r="BL1255" s="48"/>
      <c r="BM1255" s="48"/>
      <c r="BN1255" s="48"/>
    </row>
    <row r="1256" spans="1:66" ht="11.25" customHeight="1">
      <c r="A1256" s="222">
        <f>A1252+$Q$13/1440</f>
        <v>0.74999999999999978</v>
      </c>
      <c r="B1256" s="38"/>
      <c r="C1256" s="204"/>
      <c r="D1256" s="207"/>
      <c r="E1256" s="40" t="s">
        <v>36</v>
      </c>
      <c r="F1256" s="42" t="str">
        <f>IF(D1256&lt;&gt;"", VLOOKUP(D1256,'Base de Datos'!$A$2:$D1268,2,FALSE()),"")</f>
        <v/>
      </c>
      <c r="G1256" s="204"/>
      <c r="H1256" s="216"/>
      <c r="I1256" s="40" t="s">
        <v>36</v>
      </c>
      <c r="J1256" s="42" t="str">
        <f>IF(H1256&lt;&gt;"", VLOOKUP(H1256,'Base de Datos'!$A$2:$D1268,2,FALSE()),"")</f>
        <v/>
      </c>
      <c r="K1256" s="204"/>
      <c r="L1256" s="216"/>
      <c r="M1256" s="40" t="s">
        <v>36</v>
      </c>
      <c r="N1256" s="42" t="str">
        <f>IF(L1256&lt;&gt;"", VLOOKUP(L1256,'Base de Datos'!$A$2:$D1268,2,FALSE()),"")</f>
        <v/>
      </c>
      <c r="O1256" s="43"/>
      <c r="P1256" s="163"/>
      <c r="Q1256" s="3"/>
      <c r="R1256" s="15"/>
      <c r="S1256" s="45"/>
      <c r="T1256" s="45" t="s">
        <v>37</v>
      </c>
      <c r="U1256" s="46"/>
      <c r="V1256" s="47"/>
      <c r="W1256" s="45"/>
      <c r="X1256" s="45" t="s">
        <v>37</v>
      </c>
      <c r="Y1256" s="46"/>
      <c r="Z1256" s="47"/>
      <c r="AA1256" s="45"/>
      <c r="AB1256" s="45" t="s">
        <v>37</v>
      </c>
      <c r="AC1256" s="46"/>
      <c r="AD1256" s="48"/>
      <c r="AE1256" s="240" t="s">
        <v>49</v>
      </c>
      <c r="AF1256" s="230"/>
      <c r="AG1256" s="161">
        <f t="array" aca="1" ref="AG1256" ca="1">COUNTIFS(AP1216:AP1256, "💲", AY1216:AY1256, INDIRECT("AE" &amp; ROW())) + COUNTIFS(AP1216:AP1256, "📦", AY1216:AY1256, INDIRECT("AE" &amp; ROW())) + COUNTIFS(AP1216:AP1256, "✅", AY1216:AY1256, INDIRECT("AE" &amp; ROW()))</f>
        <v>0</v>
      </c>
      <c r="AH1256" s="162">
        <f t="array" aca="1" ref="AH1256" ca="1">COUNTIFS(AP1216:AP1256, "💲", AY1216:AY1256, INDIRECT("AE" &amp; ROW())) + COUNTIFS(AP1216:AP1256, "📦", AY1216:AY1256, INDIRECT("AE" &amp; ROW()))</f>
        <v>0</v>
      </c>
      <c r="AI1256" s="139">
        <f t="array" aca="1" ref="AI1256" ca="1">SUMIFS(AR1216:AR1256, AY1216:AY1256, INDIRECT("AE" &amp; ROW()), AP1216:AP1256, "💲") + SUMIFS(AR1216:AR1256, AY1216:AY1256, INDIRECT("AE" &amp; ROW()), AP1216:AP1256, "📦")</f>
        <v>0</v>
      </c>
      <c r="AJ1256" s="139">
        <f t="array" aca="1" ref="AJ1256" ca="1">(
    SUMIFS(AR1216:AR1256, AY1216:AY1256, INDIRECT("AE" &amp; ROW()), AP1216:AP1256, "💲") +
    SUMIFS(AR1216:AR1256, AY1216:AY1256, INDIRECT("AE" &amp; ROW()), AP1216:AP1256, "📦")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
        SUMIFS(AR1216:AR1256, AY1216:AY1256, INDIRECT("AE" &amp; ROW()), AP1216:AP1256, "💲", AS1216:AS1256, "Familiar") +
        SUMIFS(AR1216:AR1256, AY1216:AY1256, INDIRECT("AE" &amp; ROW()), AP1216:AP1256, "📦", AS1216:AS1256, "Familiar")
    ) / 2
)  -
(
    (
        SUMIFS(AR1216:AR1256, AY1216:AY1256, INDIRECT("AE" &amp; ROW()), AP1216:AP1256, "💲", AS1216:AS1256, "Exonerado ADH") +
        SUMIFS(AR1216:AR1256, AY1216:AY1256, INDIRECT("AE" &amp; ROW()), AP1216:AP1256, "📦", AS1216:AS1256, "Exonerado ADH")
    ) / 2
)  -
(
    (
        SUMIFS(AR1216:AR1256, AY1216:AY1256, INDIRECT("AE" &amp; ROW()), AP1216:AP1256, "💲", AS1216:AS1256, "Exonerado Doctor") +
        SUMIFS(AR1216:AR1256, AY1216:AY1256, INDIRECT("AE" &amp; ROW()), AP1216:AP1256, "📦", AS1216:AS1256, "Exonerado Doctor")
    ) / 2
)</f>
        <v>0</v>
      </c>
      <c r="AK1256" s="139">
        <f t="array" aca="1" ref="AK1256" ca="1">(
    SUMIFS(AR1216:AR1256, AY1216:AY1256, INDIRECT("AE" &amp; ROW()), AP1216:AP1256, "💲") +
    SUMIFS(AR1216:AR1256, AY1216:AY1256, INDIRECT("AE" &amp; ROW()), AP1216:AP1256, "📦")
) -
(
    SUMIFS(AR1216:AR1256, AY1216:AY1256, INDIRECT("AE" &amp; ROW()), AP1216:AP1256, "💲", AS1216:AS1256, "Familiar") +
    SUMIFS(AR1216:AR1256, AY1216:AY1256, INDIRECT("AE" &amp; ROW()), AP1216:AP1256, "📦", AS1216:AS1256, "Familiar")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SUMIFS(AR1216:AR1256, AY1216:AY1256, INDIRECT("AE" &amp; ROW()), AP1216:AP1256, "💲", AS1216:AS1256, "Exonerado ADH") +
    SUMIFS(AR1216:AR1256, AY1216:AY1256, INDIRECT("AE" &amp; ROW()), AP1216:AP1256, "📦", AS1216:AS1256, "Exonerado ADH")
) -
(
    (
        SUMIFS(AR1216:AR1256, AY1216:AY1256, INDIRECT("AE" &amp; ROW()), AP1216:AP1256, "💲", AS1216:AS1256, "Exonerado Doctor") +
        SUMIFS(AR1216:AR1256, AY1216:AY1256, INDIRECT("AE" &amp; ROW()), AP1216:AP1256, "📦", AS1216:AS1256, "Exonerado Doctor")
    ) / 2
) -
(
    (
        SUMIFS(AR1216:AR1256, AY1216:AY1256, INDIRECT("AE" &amp; ROW()), AP1216:AP1256, "💲", AS1216:AS1256, "") +
        SUMIFS(AR1216:AR1256, AY1216:AY1256, INDIRECT("AE" &amp; ROW()), AP1216:AP1256, "📦", AS1216:AS1256, "")
    ) / 2
)</f>
        <v>0</v>
      </c>
      <c r="AL1256" s="140">
        <f t="array" aca="1" ref="AL1256" ca="1">(
    SUMIFS(AR1216:AR1256, AY1216:AY1256, INDIRECT("AE" &amp; ROW()), AP1216:AP1256, "💲") +
    SUMIFS(AR1216:AR1256, AY1216:AY1256, INDIRECT("AE" &amp; ROW()), AP1216:AP1256, "📦")
) -
(
    (
        SUMIFS(AR1216:AR1256, AY1216:AY1256, INDIRECT("AE" &amp; ROW()), AP1216:AP1256, "💲", AS1216:AS1256, "Familiar") +
        SUMIFS(AR1216:AR1256, AY1216:AY1256, INDIRECT("AE" &amp; ROW()), AP1216:AP1256, "📦", AS1216:AS1256, "Familiar")
    ) / 2
) -
(
    (
        SUMIFS(AR1216:AR1256, AY1216:AY1256, INDIRECT("AE" &amp; ROW()), AP1216:AP1256, "💲", AS1216:AS1256, "Participante") +
        SUMIFS(AR1216:AR1256, AY1216:AY1256, INDIRECT("AE" &amp; ROW()), AP1216:AP1256, "📦", AS1216:AS1256, "Participante")
    ) / 2
) -
(
    (
        SUMIFS(AR1216:AR1256, AY1216:AY1256, INDIRECT("AE" &amp; ROW()), AP1216:AP1256, "💲", AS1216:AS1256, "Empleado") +
        SUMIFS(AR1216:AR1256, AY1216:AY1256, INDIRECT("AE" &amp; ROW()), AP1216:AP1256, "📦", AS1216:AS1256, "Empleado")
    ) / 2
) -
(
    (
        SUMIFS(AR1216:AR1256, AY1216:AY1256, INDIRECT("AE" &amp; ROW()), AP1216:AP1256, "💲", AS1216:AS1256, "Exonerado ADH") +
        SUMIFS(AR1216:AR1256, AY1216:AY1256, INDIRECT("AE" &amp; ROW()), AP1216:AP1256, "📦", AS1216:AS1256, "Exonerado ADH")
    ) / 2
) -
(
    SUMIFS(AR1216:AR1256, AY1216:AY1256, INDIRECT("AE" &amp; ROW()), AP1216:AP1256, "💲", AS1216:AS1256, "Exonerado Doctor") +
    SUMIFS(AR1216:AR1256, AY1216:AY1256, INDIRECT("AE" &amp; ROW()), AP1216:AP1256, "📦", AS1216:AS1256, "Exonerado Doctor")
) -
(
    (
        SUMIFS(AR1216:AR1256, AY1216:AY1256, INDIRECT("AE" &amp; ROW()), AP1216:AP1256, "💲", AS1216:AS1256, "") +
        SUMIFS(AR1216:AR1256, AY1216:AY1256, INDIRECT("AE" &amp; ROW()), AP1216:AP1256, "📦", AS1216:AS1256, "")
    ) / 2
)</f>
        <v>0</v>
      </c>
      <c r="AM1256" s="48"/>
      <c r="AN1256" s="156"/>
      <c r="AO1256" s="156"/>
      <c r="AP1256" s="156"/>
      <c r="AQ1256" s="156"/>
      <c r="AR1256" s="156"/>
      <c r="AS1256" s="156"/>
      <c r="AT1256" s="156"/>
      <c r="AU1256" s="156"/>
      <c r="AV1256" s="156"/>
      <c r="AW1256" s="156"/>
      <c r="AX1256" s="156"/>
      <c r="AY1256" s="156"/>
      <c r="AZ1256" s="48"/>
      <c r="BA1256" s="48"/>
      <c r="BB1256" s="48"/>
      <c r="BC1256" s="48"/>
      <c r="BD1256" s="48"/>
      <c r="BE1256" s="48"/>
      <c r="BF1256" s="48"/>
      <c r="BG1256" s="48"/>
      <c r="BH1256" s="48"/>
      <c r="BI1256" s="48"/>
      <c r="BJ1256" s="48"/>
      <c r="BK1256" s="48"/>
      <c r="BL1256" s="48"/>
      <c r="BM1256" s="48"/>
      <c r="BN1256" s="48"/>
    </row>
    <row r="1257" spans="1:66" ht="11.25" customHeight="1">
      <c r="A1257" s="220"/>
      <c r="B1257" s="38"/>
      <c r="C1257" s="205"/>
      <c r="D1257" s="208"/>
      <c r="E1257" s="57" t="s">
        <v>42</v>
      </c>
      <c r="F1257" s="58" t="str">
        <f>IF(D1256&lt;&gt;"", VLOOKUP(D1256,'Base de Datos'!$A$2:$D1268,3,FALSE()),"")</f>
        <v/>
      </c>
      <c r="G1257" s="205"/>
      <c r="H1257" s="208"/>
      <c r="I1257" s="57" t="s">
        <v>42</v>
      </c>
      <c r="J1257" s="58" t="str">
        <f>IF(H1256&lt;&gt;"", VLOOKUP(H1256,'Base de Datos'!$A$2:$D1268,3,FALSE()),"")</f>
        <v/>
      </c>
      <c r="K1257" s="205"/>
      <c r="L1257" s="208"/>
      <c r="M1257" s="57" t="s">
        <v>42</v>
      </c>
      <c r="N1257" s="58" t="str">
        <f>IF(L1256&lt;&gt;"", VLOOKUP(L1256,'Base de Datos'!$A$2:$D1268,3,FALSE()),"")</f>
        <v/>
      </c>
      <c r="O1257" s="43"/>
      <c r="P1257" s="163"/>
      <c r="Q1257" s="3"/>
      <c r="R1257" s="15"/>
      <c r="S1257" s="229"/>
      <c r="T1257" s="230"/>
      <c r="U1257" s="59"/>
      <c r="V1257" s="47"/>
      <c r="W1257" s="229"/>
      <c r="X1257" s="230"/>
      <c r="Y1257" s="59"/>
      <c r="Z1257" s="47"/>
      <c r="AA1257" s="229"/>
      <c r="AB1257" s="230"/>
      <c r="AC1257" s="59"/>
      <c r="AD1257" s="48"/>
      <c r="AE1257" s="240" t="s">
        <v>51</v>
      </c>
      <c r="AF1257" s="230"/>
      <c r="AG1257" s="161">
        <f t="array" aca="1" ref="AG1257" ca="1">COUNTIFS(AP1216:AP1256, "💲", AY1216:AY1256, INDIRECT("AE" &amp; ROW())) + COUNTIFS(AP1216:AP1256, "📦", AY1216:AY1256, INDIRECT("AE" &amp; ROW())) + COUNTIFS(AP1216:AP1256, "✅", AY1216:AY1256, INDIRECT("AE" &amp; ROW()))</f>
        <v>0</v>
      </c>
      <c r="AH1257" s="162">
        <f t="array" aca="1" ref="AH1257" ca="1">COUNTIFS(AP1216:AP1256, "💲", AY1216:AY1256, INDIRECT("AE" &amp; ROW())) + COUNTIFS(AP1216:AP1256, "📦", AY1216:AY1256, INDIRECT("AE" &amp; ROW()))</f>
        <v>0</v>
      </c>
      <c r="AI1257" s="139">
        <f t="array" aca="1" ref="AI1257" ca="1">SUMIFS(AR1216:AR1256, AY1216:AY1256, INDIRECT("AE" &amp; ROW()), AP1216:AP1256, "💲") + SUMIFS(AR1216:AR1256, AY1216:AY1256, INDIRECT("AE" &amp; ROW()), AP1216:AP1256, "📦")</f>
        <v>0</v>
      </c>
      <c r="AJ1257" s="139">
        <f t="array" aca="1" ref="AJ1257" ca="1">(
    SUMIFS(AR1216:AR1256, AY1216:AY1256, INDIRECT("AE" &amp; ROW()), AP1216:AP1256, "💲") +
    SUMIFS(AR1216:AR1256, AY1216:AY1256, INDIRECT("AE" &amp; ROW()), AP1216:AP1256, "📦")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
        SUMIFS(AR1216:AR1256, AY1216:AY1256, INDIRECT("AE" &amp; ROW()), AP1216:AP1256, "💲", AS1216:AS1256, "Familiar") +
        SUMIFS(AR1216:AR1256, AY1216:AY1256, INDIRECT("AE" &amp; ROW()), AP1216:AP1256, "📦", AS1216:AS1256, "Familiar")
    ) / 2
)  -
(
    (
        SUMIFS(AR1216:AR1256, AY1216:AY1256, INDIRECT("AE" &amp; ROW()), AP1216:AP1256, "💲", AS1216:AS1256, "Exonerado ADH") +
        SUMIFS(AR1216:AR1256, AY1216:AY1256, INDIRECT("AE" &amp; ROW()), AP1216:AP1256, "📦", AS1216:AS1256, "Exonerado ADH")
    ) / 2
)  -
(
    (
        SUMIFS(AR1216:AR1256, AY1216:AY1256, INDIRECT("AE" &amp; ROW()), AP1216:AP1256, "💲", AS1216:AS1256, "Exonerado Doctor") +
        SUMIFS(AR1216:AR1256, AY1216:AY1256, INDIRECT("AE" &amp; ROW()), AP1216:AP1256, "📦", AS1216:AS1256, "Exonerado Doctor")
    ) / 2
)</f>
        <v>0</v>
      </c>
      <c r="AK1257" s="139">
        <f t="array" aca="1" ref="AK1257" ca="1">(
    SUMIFS(AR1216:AR1256, AY1216:AY1256, INDIRECT("AE" &amp; ROW()), AP1216:AP1256, "💲") +
    SUMIFS(AR1216:AR1256, AY1216:AY1256, INDIRECT("AE" &amp; ROW()), AP1216:AP1256, "📦")
) -
(
    SUMIFS(AR1216:AR1256, AY1216:AY1256, INDIRECT("AE" &amp; ROW()), AP1216:AP1256, "💲", AS1216:AS1256, "Familiar") +
    SUMIFS(AR1216:AR1256, AY1216:AY1256, INDIRECT("AE" &amp; ROW()), AP1216:AP1256, "📦", AS1216:AS1256, "Familiar")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SUMIFS(AR1216:AR1256, AY1216:AY1256, INDIRECT("AE" &amp; ROW()), AP1216:AP1256, "💲", AS1216:AS1256, "Exonerado ADH") +
    SUMIFS(AR1216:AR1256, AY1216:AY1256, INDIRECT("AE" &amp; ROW()), AP1216:AP1256, "📦", AS1216:AS1256, "Exonerado ADH")
) -
(
    (
        SUMIFS(AR1216:AR1256, AY1216:AY1256, INDIRECT("AE" &amp; ROW()), AP1216:AP1256, "💲", AS1216:AS1256, "Exonerado Doctor") +
        SUMIFS(AR1216:AR1256, AY1216:AY1256, INDIRECT("AE" &amp; ROW()), AP1216:AP1256, "📦", AS1216:AS1256, "Exonerado Doctor")
    ) / 2
) -
(
    (
        SUMIFS(AR1216:AR1256, AY1216:AY1256, INDIRECT("AE" &amp; ROW()), AP1216:AP1256, "💲", AS1216:AS1256, "") +
        SUMIFS(AR1216:AR1256, AY1216:AY1256, INDIRECT("AE" &amp; ROW()), AP1216:AP1256, "📦", AS1216:AS1256, "")
    ) / 2
)</f>
        <v>0</v>
      </c>
      <c r="AL1257" s="140">
        <f t="array" aca="1" ref="AL1257" ca="1">(
    SUMIFS(AR1216:AR1256, AY1216:AY1256, INDIRECT("AE" &amp; ROW()), AP1216:AP1256, "💲") +
    SUMIFS(AR1216:AR1256, AY1216:AY1256, INDIRECT("AE" &amp; ROW()), AP1216:AP1256, "📦")
) -
(
    (
        SUMIFS(AR1216:AR1256, AY1216:AY1256, INDIRECT("AE" &amp; ROW()), AP1216:AP1256, "💲", AS1216:AS1256, "Familiar") +
        SUMIFS(AR1216:AR1256, AY1216:AY1256, INDIRECT("AE" &amp; ROW()), AP1216:AP1256, "📦", AS1216:AS1256, "Familiar")
    ) / 2
) -
(
    (
        SUMIFS(AR1216:AR1256, AY1216:AY1256, INDIRECT("AE" &amp; ROW()), AP1216:AP1256, "💲", AS1216:AS1256, "Participante") +
        SUMIFS(AR1216:AR1256, AY1216:AY1256, INDIRECT("AE" &amp; ROW()), AP1216:AP1256, "📦", AS1216:AS1256, "Participante")
    ) / 2
) -
(
    (
        SUMIFS(AR1216:AR1256, AY1216:AY1256, INDIRECT("AE" &amp; ROW()), AP1216:AP1256, "💲", AS1216:AS1256, "Empleado") +
        SUMIFS(AR1216:AR1256, AY1216:AY1256, INDIRECT("AE" &amp; ROW()), AP1216:AP1256, "📦", AS1216:AS1256, "Empleado")
    ) / 2
) -
(
    (
        SUMIFS(AR1216:AR1256, AY1216:AY1256, INDIRECT("AE" &amp; ROW()), AP1216:AP1256, "💲", AS1216:AS1256, "Exonerado ADH") +
        SUMIFS(AR1216:AR1256, AY1216:AY1256, INDIRECT("AE" &amp; ROW()), AP1216:AP1256, "📦", AS1216:AS1256, "Exonerado ADH")
    ) / 2
) -
(
    SUMIFS(AR1216:AR1256, AY1216:AY1256, INDIRECT("AE" &amp; ROW()), AP1216:AP1256, "💲", AS1216:AS1256, "Exonerado Doctor") +
    SUMIFS(AR1216:AR1256, AY1216:AY1256, INDIRECT("AE" &amp; ROW()), AP1216:AP1256, "📦", AS1216:AS1256, "Exonerado Doctor")
) -
(
    (
        SUMIFS(AR1216:AR1256, AY1216:AY1256, INDIRECT("AE" &amp; ROW()), AP1216:AP1256, "💲", AS1216:AS1256, "") +
        SUMIFS(AR1216:AR1256, AY1216:AY1256, INDIRECT("AE" &amp; ROW()), AP1216:AP1256, "📦", AS1216:AS1256, "")
    ) / 2
)</f>
        <v>0</v>
      </c>
      <c r="AM1257" s="48"/>
      <c r="AN1257" s="48"/>
      <c r="AO1257" s="48"/>
      <c r="AP1257" s="48"/>
      <c r="AQ1257" s="48"/>
      <c r="AR1257" s="48"/>
      <c r="AS1257" s="48"/>
      <c r="AT1257" s="48"/>
      <c r="AU1257" s="48"/>
      <c r="AV1257" s="48"/>
      <c r="AW1257" s="48"/>
      <c r="AX1257" s="48"/>
      <c r="AY1257" s="48"/>
      <c r="AZ1257" s="48"/>
      <c r="BA1257" s="48"/>
      <c r="BB1257" s="48"/>
      <c r="BC1257" s="48"/>
      <c r="BD1257" s="48"/>
      <c r="BE1257" s="48"/>
      <c r="BF1257" s="48"/>
      <c r="BG1257" s="48"/>
      <c r="BH1257" s="48"/>
      <c r="BI1257" s="48"/>
      <c r="BJ1257" s="48"/>
      <c r="BK1257" s="48"/>
      <c r="BL1257" s="48"/>
      <c r="BM1257" s="48"/>
      <c r="BN1257" s="48"/>
    </row>
    <row r="1258" spans="1:66" ht="11.25" customHeight="1">
      <c r="A1258" s="220"/>
      <c r="B1258" s="38"/>
      <c r="C1258" s="205"/>
      <c r="D1258" s="208"/>
      <c r="E1258" s="57" t="s">
        <v>44</v>
      </c>
      <c r="F1258" s="58" t="str">
        <f>IF(D1256&lt;&gt;"", VLOOKUP(D1256,'Base de Datos'!$A$2:$D1268,4,FALSE()),"")</f>
        <v/>
      </c>
      <c r="G1258" s="205"/>
      <c r="H1258" s="208"/>
      <c r="I1258" s="57" t="s">
        <v>44</v>
      </c>
      <c r="J1258" s="58" t="str">
        <f>IF(H1256&lt;&gt;"", VLOOKUP(H1256,'Base de Datos'!$A$2:$D1268,4,FALSE()),"")</f>
        <v/>
      </c>
      <c r="K1258" s="205"/>
      <c r="L1258" s="208"/>
      <c r="M1258" s="57" t="s">
        <v>44</v>
      </c>
      <c r="N1258" s="58" t="str">
        <f>IF(L1256&lt;&gt;"", VLOOKUP(L1256,'Base de Datos'!$A$2:$D1268,4,FALSE()),"")</f>
        <v/>
      </c>
      <c r="O1258" s="43"/>
      <c r="P1258" s="163"/>
      <c r="Q1258" s="3"/>
      <c r="R1258" s="15"/>
      <c r="S1258" s="229"/>
      <c r="T1258" s="230"/>
      <c r="U1258" s="59"/>
      <c r="V1258" s="47"/>
      <c r="W1258" s="229"/>
      <c r="X1258" s="230"/>
      <c r="Y1258" s="59"/>
      <c r="Z1258" s="47"/>
      <c r="AA1258" s="229"/>
      <c r="AB1258" s="230"/>
      <c r="AC1258" s="59"/>
      <c r="AD1258" s="48"/>
      <c r="AE1258" s="240" t="s">
        <v>55</v>
      </c>
      <c r="AF1258" s="230"/>
      <c r="AG1258" s="161">
        <f t="array" aca="1" ref="AG1258" ca="1">COUNTIFS(AP1216:AP1256, "💲", AY1216:AY1256, INDIRECT("AE" &amp; ROW())) + COUNTIFS(AP1216:AP1256, "📦", AY1216:AY1256, INDIRECT("AE" &amp; ROW())) + COUNTIFS(AP1216:AP1256, "✅", AY1216:AY1256, INDIRECT("AE" &amp; ROW()))</f>
        <v>0</v>
      </c>
      <c r="AH1258" s="162">
        <f t="array" aca="1" ref="AH1258" ca="1">COUNTIFS(AP1216:AP1256, "💲", AY1216:AY1256, INDIRECT("AE" &amp; ROW())) + COUNTIFS(AP1216:AP1256, "📦", AY1216:AY1256, INDIRECT("AE" &amp; ROW()))</f>
        <v>0</v>
      </c>
      <c r="AI1258" s="139">
        <f t="array" aca="1" ref="AI1258" ca="1">SUMIFS(AR1216:AR1256, AY1216:AY1256, INDIRECT("AE" &amp; ROW()), AP1216:AP1256, "💲") + SUMIFS(AR1216:AR1256, AY1216:AY1256, INDIRECT("AE" &amp; ROW()), AP1216:AP1256, "📦")</f>
        <v>0</v>
      </c>
      <c r="AJ1258" s="139">
        <f t="array" aca="1" ref="AJ1258" ca="1">(
    SUMIFS(AR1216:AR1256, AY1216:AY1256, INDIRECT("AE" &amp; ROW()), AP1216:AP1256, "💲") +
    SUMIFS(AR1216:AR1256, AY1216:AY1256, INDIRECT("AE" &amp; ROW()), AP1216:AP1256, "📦")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
        SUMIFS(AR1216:AR1256, AY1216:AY1256, INDIRECT("AE" &amp; ROW()), AP1216:AP1256, "💲", AS1216:AS1256, "Familiar") +
        SUMIFS(AR1216:AR1256, AY1216:AY1256, INDIRECT("AE" &amp; ROW()), AP1216:AP1256, "📦", AS1216:AS1256, "Familiar")
    ) / 2
)  -
(
    (
        SUMIFS(AR1216:AR1256, AY1216:AY1256, INDIRECT("AE" &amp; ROW()), AP1216:AP1256, "💲", AS1216:AS1256, "Exonerado ADH") +
        SUMIFS(AR1216:AR1256, AY1216:AY1256, INDIRECT("AE" &amp; ROW()), AP1216:AP1256, "📦", AS1216:AS1256, "Exonerado ADH")
    ) / 2
)  -
(
    (
        SUMIFS(AR1216:AR1256, AY1216:AY1256, INDIRECT("AE" &amp; ROW()), AP1216:AP1256, "💲", AS1216:AS1256, "Exonerado Doctor") +
        SUMIFS(AR1216:AR1256, AY1216:AY1256, INDIRECT("AE" &amp; ROW()), AP1216:AP1256, "📦", AS1216:AS1256, "Exonerado Doctor")
    ) / 2
)</f>
        <v>0</v>
      </c>
      <c r="AK1258" s="139">
        <f t="array" aca="1" ref="AK1258" ca="1">(
    SUMIFS(AR1216:AR1256, AY1216:AY1256, INDIRECT("AE" &amp; ROW()), AP1216:AP1256, "💲") +
    SUMIFS(AR1216:AR1256, AY1216:AY1256, INDIRECT("AE" &amp; ROW()), AP1216:AP1256, "📦")
) -
(
    SUMIFS(AR1216:AR1256, AY1216:AY1256, INDIRECT("AE" &amp; ROW()), AP1216:AP1256, "💲", AS1216:AS1256, "Familiar") +
    SUMIFS(AR1216:AR1256, AY1216:AY1256, INDIRECT("AE" &amp; ROW()), AP1216:AP1256, "📦", AS1216:AS1256, "Familiar")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SUMIFS(AR1216:AR1256, AY1216:AY1256, INDIRECT("AE" &amp; ROW()), AP1216:AP1256, "💲", AS1216:AS1256, "Exonerado ADH") +
    SUMIFS(AR1216:AR1256, AY1216:AY1256, INDIRECT("AE" &amp; ROW()), AP1216:AP1256, "📦", AS1216:AS1256, "Exonerado ADH")
) -
(
    (
        SUMIFS(AR1216:AR1256, AY1216:AY1256, INDIRECT("AE" &amp; ROW()), AP1216:AP1256, "💲", AS1216:AS1256, "Exonerado Doctor") +
        SUMIFS(AR1216:AR1256, AY1216:AY1256, INDIRECT("AE" &amp; ROW()), AP1216:AP1256, "📦", AS1216:AS1256, "Exonerado Doctor")
    ) / 2
) -
(
    (
        SUMIFS(AR1216:AR1256, AY1216:AY1256, INDIRECT("AE" &amp; ROW()), AP1216:AP1256, "💲", AS1216:AS1256, "") +
        SUMIFS(AR1216:AR1256, AY1216:AY1256, INDIRECT("AE" &amp; ROW()), AP1216:AP1256, "📦", AS1216:AS1256, "")
    ) / 2
)</f>
        <v>0</v>
      </c>
      <c r="AL1258" s="140">
        <f t="array" aca="1" ref="AL1258" ca="1">(
    SUMIFS(AR1216:AR1256, AY1216:AY1256, INDIRECT("AE" &amp; ROW()), AP1216:AP1256, "💲") +
    SUMIFS(AR1216:AR1256, AY1216:AY1256, INDIRECT("AE" &amp; ROW()), AP1216:AP1256, "📦")
) -
(
    (
        SUMIFS(AR1216:AR1256, AY1216:AY1256, INDIRECT("AE" &amp; ROW()), AP1216:AP1256, "💲", AS1216:AS1256, "Familiar") +
        SUMIFS(AR1216:AR1256, AY1216:AY1256, INDIRECT("AE" &amp; ROW()), AP1216:AP1256, "📦", AS1216:AS1256, "Familiar")
    ) / 2
) -
(
    (
        SUMIFS(AR1216:AR1256, AY1216:AY1256, INDIRECT("AE" &amp; ROW()), AP1216:AP1256, "💲", AS1216:AS1256, "Participante") +
        SUMIFS(AR1216:AR1256, AY1216:AY1256, INDIRECT("AE" &amp; ROW()), AP1216:AP1256, "📦", AS1216:AS1256, "Participante")
    ) / 2
) -
(
    (
        SUMIFS(AR1216:AR1256, AY1216:AY1256, INDIRECT("AE" &amp; ROW()), AP1216:AP1256, "💲", AS1216:AS1256, "Empleado") +
        SUMIFS(AR1216:AR1256, AY1216:AY1256, INDIRECT("AE" &amp; ROW()), AP1216:AP1256, "📦", AS1216:AS1256, "Empleado")
    ) / 2
) -
(
    (
        SUMIFS(AR1216:AR1256, AY1216:AY1256, INDIRECT("AE" &amp; ROW()), AP1216:AP1256, "💲", AS1216:AS1256, "Exonerado ADH") +
        SUMIFS(AR1216:AR1256, AY1216:AY1256, INDIRECT("AE" &amp; ROW()), AP1216:AP1256, "📦", AS1216:AS1256, "Exonerado ADH")
    ) / 2
) -
(
    SUMIFS(AR1216:AR1256, AY1216:AY1256, INDIRECT("AE" &amp; ROW()), AP1216:AP1256, "💲", AS1216:AS1256, "Exonerado Doctor") +
    SUMIFS(AR1216:AR1256, AY1216:AY1256, INDIRECT("AE" &amp; ROW()), AP1216:AP1256, "📦", AS1216:AS1256, "Exonerado Doctor")
) -
(
    (
        SUMIFS(AR1216:AR1256, AY1216:AY1256, INDIRECT("AE" &amp; ROW()), AP1216:AP1256, "💲", AS1216:AS1256, "") +
        SUMIFS(AR1216:AR1256, AY1216:AY1256, INDIRECT("AE" &amp; ROW()), AP1216:AP1256, "📦", AS1216:AS1256, "")
    ) / 2
)</f>
        <v>0</v>
      </c>
      <c r="AM1258" s="48"/>
      <c r="AN1258" s="48"/>
      <c r="AO1258" s="48"/>
      <c r="AP1258" s="48"/>
      <c r="AQ1258" s="48"/>
      <c r="AR1258" s="48"/>
      <c r="AS1258" s="48"/>
      <c r="AT1258" s="48"/>
      <c r="AU1258" s="48"/>
      <c r="AV1258" s="48"/>
      <c r="AW1258" s="48"/>
      <c r="AX1258" s="48"/>
      <c r="AY1258" s="48"/>
      <c r="AZ1258" s="48"/>
      <c r="BA1258" s="48"/>
      <c r="BB1258" s="48"/>
      <c r="BC1258" s="48"/>
      <c r="BD1258" s="48"/>
      <c r="BE1258" s="48"/>
      <c r="BF1258" s="48"/>
      <c r="BG1258" s="48"/>
      <c r="BH1258" s="48"/>
      <c r="BI1258" s="48"/>
      <c r="BJ1258" s="48"/>
      <c r="BK1258" s="48"/>
      <c r="BL1258" s="48"/>
      <c r="BM1258" s="48"/>
      <c r="BN1258" s="48"/>
    </row>
    <row r="1259" spans="1:66" ht="11.25" customHeight="1">
      <c r="A1259" s="221"/>
      <c r="B1259" s="38"/>
      <c r="C1259" s="206"/>
      <c r="D1259" s="209"/>
      <c r="E1259" s="85" t="s">
        <v>46</v>
      </c>
      <c r="F1259" s="86"/>
      <c r="G1259" s="206"/>
      <c r="H1259" s="209"/>
      <c r="I1259" s="85" t="s">
        <v>46</v>
      </c>
      <c r="J1259" s="108"/>
      <c r="K1259" s="206"/>
      <c r="L1259" s="209"/>
      <c r="M1259" s="85" t="s">
        <v>46</v>
      </c>
      <c r="N1259" s="108"/>
      <c r="O1259" s="43"/>
      <c r="P1259" s="163"/>
      <c r="Q1259" s="3"/>
      <c r="R1259" s="15"/>
      <c r="S1259" s="227" t="str">
        <f>IF(OR(S1256="Empleado",S1256="Familiar"),"Nombre del Empleado","N° Factura")</f>
        <v>N° Factura</v>
      </c>
      <c r="T1259" s="228"/>
      <c r="U1259" s="89"/>
      <c r="V1259" s="47"/>
      <c r="W1259" s="227" t="str">
        <f>IF(OR(W1256="Empleado",W1256="Familiar"),"Nombre del Empleado","N° Factura")</f>
        <v>N° Factura</v>
      </c>
      <c r="X1259" s="228"/>
      <c r="Y1259" s="89"/>
      <c r="Z1259" s="47"/>
      <c r="AA1259" s="227" t="str">
        <f>IF(OR(AA1256="Empleado",AA1256="Familiar"),"Nombre del Empleado","N° Factura")</f>
        <v>N° Factura</v>
      </c>
      <c r="AB1259" s="228"/>
      <c r="AC1259" s="89"/>
      <c r="AD1259" s="48"/>
      <c r="AE1259" s="240" t="s">
        <v>57</v>
      </c>
      <c r="AF1259" s="230"/>
      <c r="AG1259" s="161">
        <f t="array" aca="1" ref="AG1259" ca="1">COUNTIFS(AP1216:AP1256, "💲", AY1216:AY1256, INDIRECT("AE" &amp; ROW())) + COUNTIFS(AP1216:AP1256, "📦", AY1216:AY1256, INDIRECT("AE" &amp; ROW())) + COUNTIFS(AP1216:AP1256, "✅", AY1216:AY1256, INDIRECT("AE" &amp; ROW()))</f>
        <v>0</v>
      </c>
      <c r="AH1259" s="162">
        <f t="array" aca="1" ref="AH1259" ca="1">COUNTIFS(AP1216:AP1256, "💲", AY1216:AY1256, INDIRECT("AE" &amp; ROW())) + COUNTIFS(AP1216:AP1256, "📦", AY1216:AY1256, INDIRECT("AE" &amp; ROW()))</f>
        <v>0</v>
      </c>
      <c r="AI1259" s="139">
        <f t="array" aca="1" ref="AI1259" ca="1">SUMIFS(AR1216:AR1256, AY1216:AY1256, INDIRECT("AE" &amp; ROW()), AP1216:AP1256, "💲") + SUMIFS(AR1216:AR1256, AY1216:AY1256, INDIRECT("AE" &amp; ROW()), AP1216:AP1256, "📦")</f>
        <v>0</v>
      </c>
      <c r="AJ1259" s="139">
        <f t="array" aca="1" ref="AJ1259" ca="1">(
    SUMIFS(AR1216:AR1256, AY1216:AY1256, INDIRECT("AE" &amp; ROW()), AP1216:AP1256, "💲") +
    SUMIFS(AR1216:AR1256, AY1216:AY1256, INDIRECT("AE" &amp; ROW()), AP1216:AP1256, "📦")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
        SUMIFS(AR1216:AR1256, AY1216:AY1256, INDIRECT("AE" &amp; ROW()), AP1216:AP1256, "💲", AS1216:AS1256, "Familiar") +
        SUMIFS(AR1216:AR1256, AY1216:AY1256, INDIRECT("AE" &amp; ROW()), AP1216:AP1256, "📦", AS1216:AS1256, "Familiar")
    ) / 2
)  -
(
    (
        SUMIFS(AR1216:AR1256, AY1216:AY1256, INDIRECT("AE" &amp; ROW()), AP1216:AP1256, "💲", AS1216:AS1256, "Exonerado ADH") +
        SUMIFS(AR1216:AR1256, AY1216:AY1256, INDIRECT("AE" &amp; ROW()), AP1216:AP1256, "📦", AS1216:AS1256, "Exonerado ADH")
    ) / 2
)  -
(
    (
        SUMIFS(AR1216:AR1256, AY1216:AY1256, INDIRECT("AE" &amp; ROW()), AP1216:AP1256, "💲", AS1216:AS1256, "Exonerado Doctor") +
        SUMIFS(AR1216:AR1256, AY1216:AY1256, INDIRECT("AE" &amp; ROW()), AP1216:AP1256, "📦", AS1216:AS1256, "Exonerado Doctor")
    ) / 2
)</f>
        <v>0</v>
      </c>
      <c r="AK1259" s="139">
        <f t="array" aca="1" ref="AK1259" ca="1">(
    SUMIFS(AR1216:AR1256, AY1216:AY1256, INDIRECT("AE" &amp; ROW()), AP1216:AP1256, "💲") +
    SUMIFS(AR1216:AR1256, AY1216:AY1256, INDIRECT("AE" &amp; ROW()), AP1216:AP1256, "📦")
) -
(
    SUMIFS(AR1216:AR1256, AY1216:AY1256, INDIRECT("AE" &amp; ROW()), AP1216:AP1256, "💲", AS1216:AS1256, "Familiar") +
    SUMIFS(AR1216:AR1256, AY1216:AY1256, INDIRECT("AE" &amp; ROW()), AP1216:AP1256, "📦", AS1216:AS1256, "Familiar")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SUMIFS(AR1216:AR1256, AY1216:AY1256, INDIRECT("AE" &amp; ROW()), AP1216:AP1256, "💲", AS1216:AS1256, "Exonerado ADH") +
    SUMIFS(AR1216:AR1256, AY1216:AY1256, INDIRECT("AE" &amp; ROW()), AP1216:AP1256, "📦", AS1216:AS1256, "Exonerado ADH")
) -
(
    (
        SUMIFS(AR1216:AR1256, AY1216:AY1256, INDIRECT("AE" &amp; ROW()), AP1216:AP1256, "💲", AS1216:AS1256, "Exonerado Doctor") +
        SUMIFS(AR1216:AR1256, AY1216:AY1256, INDIRECT("AE" &amp; ROW()), AP1216:AP1256, "📦", AS1216:AS1256, "Exonerado Doctor")
    ) / 2
) -
(
    (
        SUMIFS(AR1216:AR1256, AY1216:AY1256, INDIRECT("AE" &amp; ROW()), AP1216:AP1256, "💲", AS1216:AS1256, "") +
        SUMIFS(AR1216:AR1256, AY1216:AY1256, INDIRECT("AE" &amp; ROW()), AP1216:AP1256, "📦", AS1216:AS1256, "")
    ) / 2
)</f>
        <v>0</v>
      </c>
      <c r="AL1259" s="140">
        <f t="array" aca="1" ref="AL1259" ca="1">(
    SUMIFS(AR1216:AR1256, AY1216:AY1256, INDIRECT("AE" &amp; ROW()), AP1216:AP1256, "💲") +
    SUMIFS(AR1216:AR1256, AY1216:AY1256, INDIRECT("AE" &amp; ROW()), AP1216:AP1256, "📦")
) -
(
    (
        SUMIFS(AR1216:AR1256, AY1216:AY1256, INDIRECT("AE" &amp; ROW()), AP1216:AP1256, "💲", AS1216:AS1256, "Familiar") +
        SUMIFS(AR1216:AR1256, AY1216:AY1256, INDIRECT("AE" &amp; ROW()), AP1216:AP1256, "📦", AS1216:AS1256, "Familiar")
    ) / 2
) -
(
    (
        SUMIFS(AR1216:AR1256, AY1216:AY1256, INDIRECT("AE" &amp; ROW()), AP1216:AP1256, "💲", AS1216:AS1256, "Participante") +
        SUMIFS(AR1216:AR1256, AY1216:AY1256, INDIRECT("AE" &amp; ROW()), AP1216:AP1256, "📦", AS1216:AS1256, "Participante")
    ) / 2
) -
(
    (
        SUMIFS(AR1216:AR1256, AY1216:AY1256, INDIRECT("AE" &amp; ROW()), AP1216:AP1256, "💲", AS1216:AS1256, "Empleado") +
        SUMIFS(AR1216:AR1256, AY1216:AY1256, INDIRECT("AE" &amp; ROW()), AP1216:AP1256, "📦", AS1216:AS1256, "Empleado")
    ) / 2
) -
(
    (
        SUMIFS(AR1216:AR1256, AY1216:AY1256, INDIRECT("AE" &amp; ROW()), AP1216:AP1256, "💲", AS1216:AS1256, "Exonerado ADH") +
        SUMIFS(AR1216:AR1256, AY1216:AY1256, INDIRECT("AE" &amp; ROW()), AP1216:AP1256, "📦", AS1216:AS1256, "Exonerado ADH")
    ) / 2
) -
(
    SUMIFS(AR1216:AR1256, AY1216:AY1256, INDIRECT("AE" &amp; ROW()), AP1216:AP1256, "💲", AS1216:AS1256, "Exonerado Doctor") +
    SUMIFS(AR1216:AR1256, AY1216:AY1256, INDIRECT("AE" &amp; ROW()), AP1216:AP1256, "📦", AS1216:AS1256, "Exonerado Doctor")
) -
(
    (
        SUMIFS(AR1216:AR1256, AY1216:AY1256, INDIRECT("AE" &amp; ROW()), AP1216:AP1256, "💲", AS1216:AS1256, "") +
        SUMIFS(AR1216:AR1256, AY1216:AY1256, INDIRECT("AE" &amp; ROW()), AP1216:AP1256, "📦", AS1216:AS1256, "")
    ) / 2
)</f>
        <v>0</v>
      </c>
      <c r="AM1259" s="48"/>
      <c r="AN1259" s="48"/>
      <c r="AO1259" s="48"/>
      <c r="AP1259" s="48"/>
      <c r="AQ1259" s="48"/>
      <c r="AR1259" s="48"/>
      <c r="AS1259" s="48"/>
      <c r="AT1259" s="48"/>
      <c r="AU1259" s="48"/>
      <c r="AV1259" s="48"/>
      <c r="AW1259" s="48"/>
      <c r="AX1259" s="48"/>
      <c r="AY1259" s="48"/>
      <c r="AZ1259" s="48"/>
      <c r="BA1259" s="48"/>
      <c r="BB1259" s="48"/>
      <c r="BC1259" s="48"/>
      <c r="BD1259" s="48"/>
      <c r="BE1259" s="48"/>
      <c r="BF1259" s="48"/>
      <c r="BG1259" s="48"/>
      <c r="BH1259" s="48"/>
      <c r="BI1259" s="48"/>
      <c r="BJ1259" s="48"/>
      <c r="BK1259" s="48"/>
      <c r="BL1259" s="48"/>
      <c r="BM1259" s="48"/>
      <c r="BN1259" s="48"/>
    </row>
    <row r="1260" spans="1:66" ht="11.25" customHeight="1">
      <c r="A1260" s="222">
        <f>A1256+$Q$13/1440</f>
        <v>0.79166666666666641</v>
      </c>
      <c r="B1260" s="164"/>
      <c r="C1260" s="204"/>
      <c r="D1260" s="207"/>
      <c r="E1260" s="177" t="s">
        <v>36</v>
      </c>
      <c r="F1260" s="42" t="str">
        <f>IF(D1260&lt;&gt;"", VLOOKUP(D1260,'Base de Datos'!$A$2:$D1268,2,FALSE()),"")</f>
        <v/>
      </c>
      <c r="G1260" s="204"/>
      <c r="H1260" s="216"/>
      <c r="I1260" s="177" t="s">
        <v>36</v>
      </c>
      <c r="J1260" s="42" t="str">
        <f>IF(H1260&lt;&gt;"", VLOOKUP(H1260,'Base de Datos'!$A$2:$D1268,2,FALSE()),"")</f>
        <v/>
      </c>
      <c r="K1260" s="204"/>
      <c r="L1260" s="216"/>
      <c r="M1260" s="177" t="s">
        <v>36</v>
      </c>
      <c r="N1260" s="42" t="str">
        <f>IF(L1260&lt;&gt;"", VLOOKUP(L1260,'Base de Datos'!$A$2:$D1268,2,FALSE()),"")</f>
        <v/>
      </c>
      <c r="O1260" s="165"/>
      <c r="P1260" s="165"/>
      <c r="Q1260" s="165"/>
      <c r="R1260" s="166"/>
      <c r="S1260" s="167"/>
      <c r="T1260" s="45" t="s">
        <v>37</v>
      </c>
      <c r="U1260" s="168"/>
      <c r="V1260" s="169"/>
      <c r="W1260" s="167"/>
      <c r="X1260" s="45" t="s">
        <v>37</v>
      </c>
      <c r="Y1260" s="168"/>
      <c r="Z1260" s="169"/>
      <c r="AA1260" s="167"/>
      <c r="AB1260" s="45" t="s">
        <v>37</v>
      </c>
      <c r="AC1260" s="168"/>
      <c r="AD1260" s="56"/>
      <c r="AE1260" s="240" t="s">
        <v>59</v>
      </c>
      <c r="AF1260" s="230"/>
      <c r="AG1260" s="161">
        <f t="array" aca="1" ref="AG1260" ca="1">COUNTIFS(AP1216:AP1256, "💲", AY1216:AY1256, INDIRECT("AE" &amp; ROW())) + COUNTIFS(AP1216:AP1256, "📦", AY1216:AY1256, INDIRECT("AE" &amp; ROW())) + COUNTIFS(AP1216:AP1256, "✅", AY1216:AY1256, INDIRECT("AE" &amp; ROW()))</f>
        <v>0</v>
      </c>
      <c r="AH1260" s="162">
        <f t="array" aca="1" ref="AH1260" ca="1">COUNTIFS(AP1216:AP1256, "💲", AY1216:AY1256, INDIRECT("AE" &amp; ROW())) + COUNTIFS(AP1216:AP1256, "📦", AY1216:AY1256, INDIRECT("AE" &amp; ROW()))</f>
        <v>0</v>
      </c>
      <c r="AI1260" s="139">
        <f t="array" aca="1" ref="AI1260" ca="1">SUMIFS(AR1216:AR1256, AY1216:AY1256, INDIRECT("AE" &amp; ROW()), AP1216:AP1256, "💲") + SUMIFS(AR1216:AR1256, AY1216:AY1256, INDIRECT("AE" &amp; ROW()), AP1216:AP1256, "📦")</f>
        <v>0</v>
      </c>
      <c r="AJ1260" s="139">
        <f t="array" aca="1" ref="AJ1260" ca="1">(
    SUMIFS(AR1216:AR1256, AY1216:AY1256, INDIRECT("AE" &amp; ROW()), AP1216:AP1256, "💲") +
    SUMIFS(AR1216:AR1256, AY1216:AY1256, INDIRECT("AE" &amp; ROW()), AP1216:AP1256, "📦")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
        SUMIFS(AR1216:AR1256, AY1216:AY1256, INDIRECT("AE" &amp; ROW()), AP1216:AP1256, "💲", AS1216:AS1256, "Familiar") +
        SUMIFS(AR1216:AR1256, AY1216:AY1256, INDIRECT("AE" &amp; ROW()), AP1216:AP1256, "📦", AS1216:AS1256, "Familiar")
    ) / 2
)  -
(
    (
        SUMIFS(AR1216:AR1256, AY1216:AY1256, INDIRECT("AE" &amp; ROW()), AP1216:AP1256, "💲", AS1216:AS1256, "Exonerado ADH") +
        SUMIFS(AR1216:AR1256, AY1216:AY1256, INDIRECT("AE" &amp; ROW()), AP1216:AP1256, "📦", AS1216:AS1256, "Exonerado ADH")
    ) / 2
)  -
(
    (
        SUMIFS(AR1216:AR1256, AY1216:AY1256, INDIRECT("AE" &amp; ROW()), AP1216:AP1256, "💲", AS1216:AS1256, "Exonerado Doctor") +
        SUMIFS(AR1216:AR1256, AY1216:AY1256, INDIRECT("AE" &amp; ROW()), AP1216:AP1256, "📦", AS1216:AS1256, "Exonerado Doctor")
    ) / 2
)</f>
        <v>0</v>
      </c>
      <c r="AK1260" s="139">
        <f t="array" aca="1" ref="AK1260" ca="1">(
    SUMIFS(AR1216:AR1256, AY1216:AY1256, INDIRECT("AE" &amp; ROW()), AP1216:AP1256, "💲") +
    SUMIFS(AR1216:AR1256, AY1216:AY1256, INDIRECT("AE" &amp; ROW()), AP1216:AP1256, "📦")
) -
(
    SUMIFS(AR1216:AR1256, AY1216:AY1256, INDIRECT("AE" &amp; ROW()), AP1216:AP1256, "💲", AS1216:AS1256, "Familiar") +
    SUMIFS(AR1216:AR1256, AY1216:AY1256, INDIRECT("AE" &amp; ROW()), AP1216:AP1256, "📦", AS1216:AS1256, "Familiar")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SUMIFS(AR1216:AR1256, AY1216:AY1256, INDIRECT("AE" &amp; ROW()), AP1216:AP1256, "💲", AS1216:AS1256, "Exonerado ADH") +
    SUMIFS(AR1216:AR1256, AY1216:AY1256, INDIRECT("AE" &amp; ROW()), AP1216:AP1256, "📦", AS1216:AS1256, "Exonerado ADH")
) -
(
    (
        SUMIFS(AR1216:AR1256, AY1216:AY1256, INDIRECT("AE" &amp; ROW()), AP1216:AP1256, "💲", AS1216:AS1256, "Exonerado Doctor") +
        SUMIFS(AR1216:AR1256, AY1216:AY1256, INDIRECT("AE" &amp; ROW()), AP1216:AP1256, "📦", AS1216:AS1256, "Exonerado Doctor")
    ) / 2
) -
(
    (
        SUMIFS(AR1216:AR1256, AY1216:AY1256, INDIRECT("AE" &amp; ROW()), AP1216:AP1256, "💲", AS1216:AS1256, "") +
        SUMIFS(AR1216:AR1256, AY1216:AY1256, INDIRECT("AE" &amp; ROW()), AP1216:AP1256, "📦", AS1216:AS1256, "")
    ) / 2
)</f>
        <v>0</v>
      </c>
      <c r="AL1260" s="140">
        <f t="array" aca="1" ref="AL1260" ca="1">(
    SUMIFS(AR1216:AR1256, AY1216:AY1256, INDIRECT("AE" &amp; ROW()), AP1216:AP1256, "💲") +
    SUMIFS(AR1216:AR1256, AY1216:AY1256, INDIRECT("AE" &amp; ROW()), AP1216:AP1256, "📦")
) -
(
    (
        SUMIFS(AR1216:AR1256, AY1216:AY1256, INDIRECT("AE" &amp; ROW()), AP1216:AP1256, "💲", AS1216:AS1256, "Familiar") +
        SUMIFS(AR1216:AR1256, AY1216:AY1256, INDIRECT("AE" &amp; ROW()), AP1216:AP1256, "📦", AS1216:AS1256, "Familiar")
    ) / 2
) -
(
    (
        SUMIFS(AR1216:AR1256, AY1216:AY1256, INDIRECT("AE" &amp; ROW()), AP1216:AP1256, "💲", AS1216:AS1256, "Participante") +
        SUMIFS(AR1216:AR1256, AY1216:AY1256, INDIRECT("AE" &amp; ROW()), AP1216:AP1256, "📦", AS1216:AS1256, "Participante")
    ) / 2
) -
(
    (
        SUMIFS(AR1216:AR1256, AY1216:AY1256, INDIRECT("AE" &amp; ROW()), AP1216:AP1256, "💲", AS1216:AS1256, "Empleado") +
        SUMIFS(AR1216:AR1256, AY1216:AY1256, INDIRECT("AE" &amp; ROW()), AP1216:AP1256, "📦", AS1216:AS1256, "Empleado")
    ) / 2
) -
(
    (
        SUMIFS(AR1216:AR1256, AY1216:AY1256, INDIRECT("AE" &amp; ROW()), AP1216:AP1256, "💲", AS1216:AS1256, "Exonerado ADH") +
        SUMIFS(AR1216:AR1256, AY1216:AY1256, INDIRECT("AE" &amp; ROW()), AP1216:AP1256, "📦", AS1216:AS1256, "Exonerado ADH")
    ) / 2
) -
(
    SUMIFS(AR1216:AR1256, AY1216:AY1256, INDIRECT("AE" &amp; ROW()), AP1216:AP1256, "💲", AS1216:AS1256, "Exonerado Doctor") +
    SUMIFS(AR1216:AR1256, AY1216:AY1256, INDIRECT("AE" &amp; ROW()), AP1216:AP1256, "📦", AS1216:AS1256, "Exonerado Doctor")
) -
(
    (
        SUMIFS(AR1216:AR1256, AY1216:AY1256, INDIRECT("AE" &amp; ROW()), AP1216:AP1256, "💲", AS1216:AS1256, "") +
        SUMIFS(AR1216:AR1256, AY1216:AY1256, INDIRECT("AE" &amp; ROW()), AP1216:AP1256, "📦", AS1216:AS1256, "")
    ) / 2
)</f>
        <v>0</v>
      </c>
      <c r="AM1260" s="56"/>
      <c r="AN1260" s="56"/>
      <c r="AO1260" s="56"/>
      <c r="AP1260" s="56"/>
      <c r="AQ1260" s="56"/>
      <c r="AR1260" s="56"/>
      <c r="AS1260" s="56"/>
      <c r="AT1260" s="56"/>
      <c r="AU1260" s="56"/>
      <c r="AV1260" s="56"/>
      <c r="AW1260" s="56"/>
      <c r="AX1260" s="56"/>
      <c r="AY1260" s="56"/>
      <c r="AZ1260" s="56"/>
      <c r="BA1260" s="56"/>
      <c r="BB1260" s="56"/>
      <c r="BC1260" s="56"/>
      <c r="BD1260" s="56"/>
      <c r="BE1260" s="56"/>
      <c r="BF1260" s="56"/>
      <c r="BG1260" s="56"/>
      <c r="BH1260" s="56"/>
      <c r="BI1260" s="56"/>
      <c r="BJ1260" s="56"/>
      <c r="BK1260" s="56"/>
      <c r="BL1260" s="56"/>
      <c r="BM1260" s="56"/>
      <c r="BN1260" s="56"/>
    </row>
    <row r="1261" spans="1:66" ht="11.25" customHeight="1">
      <c r="A1261" s="220"/>
      <c r="B1261" s="164"/>
      <c r="C1261" s="205"/>
      <c r="D1261" s="208"/>
      <c r="E1261" s="178" t="s">
        <v>42</v>
      </c>
      <c r="F1261" s="58" t="str">
        <f>IF(D1260&lt;&gt;"", VLOOKUP(D1260,'Base de Datos'!$A$2:$D1268,3,FALSE()),"")</f>
        <v/>
      </c>
      <c r="G1261" s="205"/>
      <c r="H1261" s="208"/>
      <c r="I1261" s="178" t="s">
        <v>42</v>
      </c>
      <c r="J1261" s="58" t="str">
        <f>IF(H1260&lt;&gt;"", VLOOKUP(H1260,'Base de Datos'!$A$2:$D1268,3,FALSE()),"")</f>
        <v/>
      </c>
      <c r="K1261" s="205"/>
      <c r="L1261" s="208"/>
      <c r="M1261" s="178" t="s">
        <v>42</v>
      </c>
      <c r="N1261" s="58" t="str">
        <f>IF(L1260&lt;&gt;"", VLOOKUP(L1260,'Base de Datos'!$A$2:$D1268,3,FALSE()),"")</f>
        <v/>
      </c>
      <c r="O1261" s="165"/>
      <c r="P1261" s="165"/>
      <c r="Q1261" s="165"/>
      <c r="R1261" s="166"/>
      <c r="S1261" s="231"/>
      <c r="T1261" s="230"/>
      <c r="U1261" s="170"/>
      <c r="V1261" s="169"/>
      <c r="W1261" s="231"/>
      <c r="X1261" s="230"/>
      <c r="Y1261" s="170"/>
      <c r="Z1261" s="169"/>
      <c r="AA1261" s="231"/>
      <c r="AB1261" s="230"/>
      <c r="AC1261" s="170"/>
      <c r="AD1261" s="56"/>
      <c r="AE1261" s="240" t="s">
        <v>63</v>
      </c>
      <c r="AF1261" s="230"/>
      <c r="AG1261" s="161">
        <f t="array" aca="1" ref="AG1261" ca="1">COUNTIFS(AP1216:AP1256, "💲", AY1216:AY1256, INDIRECT("AE" &amp; ROW())) + COUNTIFS(AP1216:AP1256, "📦", AY1216:AY1256, INDIRECT("AE" &amp; ROW())) + COUNTIFS(AP1216:AP1256, "✅", AY1216:AY1256, INDIRECT("AE" &amp; ROW()))</f>
        <v>0</v>
      </c>
      <c r="AH1261" s="162">
        <f t="array" aca="1" ref="AH1261" ca="1">COUNTIFS(AP1216:AP1256, "💲", AY1216:AY1256, INDIRECT("AE" &amp; ROW())) + COUNTIFS(AP1216:AP1256, "📦", AY1216:AY1256, INDIRECT("AE" &amp; ROW()))</f>
        <v>0</v>
      </c>
      <c r="AI1261" s="139">
        <f t="array" aca="1" ref="AI1261" ca="1">SUMIFS(AR1216:AR1256, AY1216:AY1256, INDIRECT("AE" &amp; ROW()), AP1216:AP1256, "💲") + SUMIFS(AR1216:AR1256, AY1216:AY1256, INDIRECT("AE" &amp; ROW()), AP1216:AP1256, "📦")</f>
        <v>0</v>
      </c>
      <c r="AJ1261" s="139">
        <f t="array" aca="1" ref="AJ1261" ca="1">(
    SUMIFS(AR1216:AR1256, AY1216:AY1256, INDIRECT("AE" &amp; ROW()), AP1216:AP1256, "💲") +
    SUMIFS(AR1216:AR1256, AY1216:AY1256, INDIRECT("AE" &amp; ROW()), AP1216:AP1256, "📦")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
        SUMIFS(AR1216:AR1256, AY1216:AY1256, INDIRECT("AE" &amp; ROW()), AP1216:AP1256, "💲", AS1216:AS1256, "Familiar") +
        SUMIFS(AR1216:AR1256, AY1216:AY1256, INDIRECT("AE" &amp; ROW()), AP1216:AP1256, "📦", AS1216:AS1256, "Familiar")
    ) / 2
)  -
(
    (
        SUMIFS(AR1216:AR1256, AY1216:AY1256, INDIRECT("AE" &amp; ROW()), AP1216:AP1256, "💲", AS1216:AS1256, "Exonerado ADH") +
        SUMIFS(AR1216:AR1256, AY1216:AY1256, INDIRECT("AE" &amp; ROW()), AP1216:AP1256, "📦", AS1216:AS1256, "Exonerado ADH")
    ) / 2
)  -
(
    (
        SUMIFS(AR1216:AR1256, AY1216:AY1256, INDIRECT("AE" &amp; ROW()), AP1216:AP1256, "💲", AS1216:AS1256, "Exonerado Doctor") +
        SUMIFS(AR1216:AR1256, AY1216:AY1256, INDIRECT("AE" &amp; ROW()), AP1216:AP1256, "📦", AS1216:AS1256, "Exonerado Doctor")
    ) / 2
)</f>
        <v>0</v>
      </c>
      <c r="AK1261" s="139">
        <f t="array" aca="1" ref="AK1261" ca="1">(
    SUMIFS(AR1216:AR1256, AY1216:AY1256, INDIRECT("AE" &amp; ROW()), AP1216:AP1256, "💲") +
    SUMIFS(AR1216:AR1256, AY1216:AY1256, INDIRECT("AE" &amp; ROW()), AP1216:AP1256, "📦")
) -
(
    SUMIFS(AR1216:AR1256, AY1216:AY1256, INDIRECT("AE" &amp; ROW()), AP1216:AP1256, "💲", AS1216:AS1256, "Familiar") +
    SUMIFS(AR1216:AR1256, AY1216:AY1256, INDIRECT("AE" &amp; ROW()), AP1216:AP1256, "📦", AS1216:AS1256, "Familiar")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SUMIFS(AR1216:AR1256, AY1216:AY1256, INDIRECT("AE" &amp; ROW()), AP1216:AP1256, "💲", AS1216:AS1256, "Exonerado ADH") +
    SUMIFS(AR1216:AR1256, AY1216:AY1256, INDIRECT("AE" &amp; ROW()), AP1216:AP1256, "📦", AS1216:AS1256, "Exonerado ADH")
) -
(
    (
        SUMIFS(AR1216:AR1256, AY1216:AY1256, INDIRECT("AE" &amp; ROW()), AP1216:AP1256, "💲", AS1216:AS1256, "Exonerado Doctor") +
        SUMIFS(AR1216:AR1256, AY1216:AY1256, INDIRECT("AE" &amp; ROW()), AP1216:AP1256, "📦", AS1216:AS1256, "Exonerado Doctor")
    ) / 2
) -
(
    (
        SUMIFS(AR1216:AR1256, AY1216:AY1256, INDIRECT("AE" &amp; ROW()), AP1216:AP1256, "💲", AS1216:AS1256, "") +
        SUMIFS(AR1216:AR1256, AY1216:AY1256, INDIRECT("AE" &amp; ROW()), AP1216:AP1256, "📦", AS1216:AS1256, "")
    ) / 2
)</f>
        <v>0</v>
      </c>
      <c r="AL1261" s="140">
        <f t="array" aca="1" ref="AL1261" ca="1">(
    SUMIFS(AR1216:AR1256, AY1216:AY1256, INDIRECT("AE" &amp; ROW()), AP1216:AP1256, "💲") +
    SUMIFS(AR1216:AR1256, AY1216:AY1256, INDIRECT("AE" &amp; ROW()), AP1216:AP1256, "📦")
) -
(
    (
        SUMIFS(AR1216:AR1256, AY1216:AY1256, INDIRECT("AE" &amp; ROW()), AP1216:AP1256, "💲", AS1216:AS1256, "Familiar") +
        SUMIFS(AR1216:AR1256, AY1216:AY1256, INDIRECT("AE" &amp; ROW()), AP1216:AP1256, "📦", AS1216:AS1256, "Familiar")
    ) / 2
) -
(
    (
        SUMIFS(AR1216:AR1256, AY1216:AY1256, INDIRECT("AE" &amp; ROW()), AP1216:AP1256, "💲", AS1216:AS1256, "Participante") +
        SUMIFS(AR1216:AR1256, AY1216:AY1256, INDIRECT("AE" &amp; ROW()), AP1216:AP1256, "📦", AS1216:AS1256, "Participante")
    ) / 2
) -
(
    (
        SUMIFS(AR1216:AR1256, AY1216:AY1256, INDIRECT("AE" &amp; ROW()), AP1216:AP1256, "💲", AS1216:AS1256, "Empleado") +
        SUMIFS(AR1216:AR1256, AY1216:AY1256, INDIRECT("AE" &amp; ROW()), AP1216:AP1256, "📦", AS1216:AS1256, "Empleado")
    ) / 2
) -
(
    (
        SUMIFS(AR1216:AR1256, AY1216:AY1256, INDIRECT("AE" &amp; ROW()), AP1216:AP1256, "💲", AS1216:AS1256, "Exonerado ADH") +
        SUMIFS(AR1216:AR1256, AY1216:AY1256, INDIRECT("AE" &amp; ROW()), AP1216:AP1256, "📦", AS1216:AS1256, "Exonerado ADH")
    ) / 2
) -
(
    SUMIFS(AR1216:AR1256, AY1216:AY1256, INDIRECT("AE" &amp; ROW()), AP1216:AP1256, "💲", AS1216:AS1256, "Exonerado Doctor") +
    SUMIFS(AR1216:AR1256, AY1216:AY1256, INDIRECT("AE" &amp; ROW()), AP1216:AP1256, "📦", AS1216:AS1256, "Exonerado Doctor")
) -
(
    (
        SUMIFS(AR1216:AR1256, AY1216:AY1256, INDIRECT("AE" &amp; ROW()), AP1216:AP1256, "💲", AS1216:AS1256, "") +
        SUMIFS(AR1216:AR1256, AY1216:AY1256, INDIRECT("AE" &amp; ROW()), AP1216:AP1256, "📦", AS1216:AS1256, "")
    ) / 2
)</f>
        <v>0</v>
      </c>
      <c r="AM1261" s="56"/>
      <c r="AN1261" s="56"/>
      <c r="AO1261" s="56"/>
      <c r="AP1261" s="56"/>
      <c r="AQ1261" s="56"/>
      <c r="AR1261" s="56"/>
      <c r="AS1261" s="56"/>
      <c r="AT1261" s="56"/>
      <c r="AU1261" s="56"/>
      <c r="AV1261" s="56"/>
      <c r="AW1261" s="56"/>
      <c r="AX1261" s="56"/>
      <c r="AY1261" s="56"/>
      <c r="AZ1261" s="56"/>
      <c r="BA1261" s="56"/>
      <c r="BB1261" s="56"/>
      <c r="BC1261" s="56"/>
      <c r="BD1261" s="56"/>
      <c r="BE1261" s="56"/>
      <c r="BF1261" s="56"/>
      <c r="BG1261" s="56"/>
      <c r="BH1261" s="56"/>
      <c r="BI1261" s="56"/>
      <c r="BJ1261" s="56"/>
      <c r="BK1261" s="56"/>
      <c r="BL1261" s="56"/>
      <c r="BM1261" s="56"/>
      <c r="BN1261" s="56"/>
    </row>
    <row r="1262" spans="1:66" ht="11.25" customHeight="1">
      <c r="A1262" s="220"/>
      <c r="B1262" s="164"/>
      <c r="C1262" s="205"/>
      <c r="D1262" s="208"/>
      <c r="E1262" s="178" t="s">
        <v>44</v>
      </c>
      <c r="F1262" s="58" t="str">
        <f>IF(D1260&lt;&gt;"", VLOOKUP(D1260,'Base de Datos'!$A$2:$D1268,4,FALSE()),"")</f>
        <v/>
      </c>
      <c r="G1262" s="205"/>
      <c r="H1262" s="208"/>
      <c r="I1262" s="178" t="s">
        <v>44</v>
      </c>
      <c r="J1262" s="58" t="str">
        <f>IF(H1260&lt;&gt;"", VLOOKUP(H1260,'Base de Datos'!$A$2:$D1268,4,FALSE()),"")</f>
        <v/>
      </c>
      <c r="K1262" s="205"/>
      <c r="L1262" s="208"/>
      <c r="M1262" s="178" t="s">
        <v>44</v>
      </c>
      <c r="N1262" s="58" t="str">
        <f>IF(L1260&lt;&gt;"", VLOOKUP(L1260,'Base de Datos'!$A$2:$D1268,4,FALSE()),"")</f>
        <v/>
      </c>
      <c r="O1262" s="165"/>
      <c r="P1262" s="165"/>
      <c r="Q1262" s="165"/>
      <c r="R1262" s="166"/>
      <c r="S1262" s="231"/>
      <c r="T1262" s="230"/>
      <c r="U1262" s="170"/>
      <c r="V1262" s="169"/>
      <c r="W1262" s="231"/>
      <c r="X1262" s="230"/>
      <c r="Y1262" s="170"/>
      <c r="Z1262" s="169"/>
      <c r="AA1262" s="231"/>
      <c r="AB1262" s="230"/>
      <c r="AC1262" s="170"/>
      <c r="AD1262" s="56"/>
      <c r="AE1262" s="240" t="s">
        <v>66</v>
      </c>
      <c r="AF1262" s="230"/>
      <c r="AG1262" s="161">
        <f t="array" aca="1" ref="AG1262" ca="1">COUNTIFS(AP1216:AP1256, "💲", AY1216:AY1256, INDIRECT("AE" &amp; ROW())) + COUNTIFS(AP1216:AP1256, "📦", AY1216:AY1256, INDIRECT("AE" &amp; ROW())) + COUNTIFS(AP1216:AP1256, "✅", AY1216:AY1256, INDIRECT("AE" &amp; ROW()))</f>
        <v>0</v>
      </c>
      <c r="AH1262" s="162">
        <f t="array" aca="1" ref="AH1262" ca="1">COUNTIFS(AP1216:AP1256, "💲", AY1216:AY1256, INDIRECT("AE" &amp; ROW())) + COUNTIFS(AP1216:AP1256, "📦", AY1216:AY1256, INDIRECT("AE" &amp; ROW()))</f>
        <v>0</v>
      </c>
      <c r="AI1262" s="139">
        <f t="array" aca="1" ref="AI1262" ca="1">SUMIFS(AR1216:AR1256, AY1216:AY1256, INDIRECT("AE" &amp; ROW()), AP1216:AP1256, "💲") + SUMIFS(AR1216:AR1256, AY1216:AY1256, INDIRECT("AE" &amp; ROW()), AP1216:AP1256, "📦")</f>
        <v>0</v>
      </c>
      <c r="AJ1262" s="139">
        <f t="array" aca="1" ref="AJ1262" ca="1">(
    SUMIFS(AR1216:AR1256, AY1216:AY1256, INDIRECT("AE" &amp; ROW()), AP1216:AP1256, "💲") +
    SUMIFS(AR1216:AR1256, AY1216:AY1256, INDIRECT("AE" &amp; ROW()), AP1216:AP1256, "📦")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
        SUMIFS(AR1216:AR1256, AY1216:AY1256, INDIRECT("AE" &amp; ROW()), AP1216:AP1256, "💲", AS1216:AS1256, "Familiar") +
        SUMIFS(AR1216:AR1256, AY1216:AY1256, INDIRECT("AE" &amp; ROW()), AP1216:AP1256, "📦", AS1216:AS1256, "Familiar")
    ) / 2
)  -
(
    (
        SUMIFS(AR1216:AR1256, AY1216:AY1256, INDIRECT("AE" &amp; ROW()), AP1216:AP1256, "💲", AS1216:AS1256, "Exonerado ADH") +
        SUMIFS(AR1216:AR1256, AY1216:AY1256, INDIRECT("AE" &amp; ROW()), AP1216:AP1256, "📦", AS1216:AS1256, "Exonerado ADH")
    ) / 2
)  -
(
    (
        SUMIFS(AR1216:AR1256, AY1216:AY1256, INDIRECT("AE" &amp; ROW()), AP1216:AP1256, "💲", AS1216:AS1256, "Exonerado Doctor") +
        SUMIFS(AR1216:AR1256, AY1216:AY1256, INDIRECT("AE" &amp; ROW()), AP1216:AP1256, "📦", AS1216:AS1256, "Exonerado Doctor")
    ) / 2
)</f>
        <v>0</v>
      </c>
      <c r="AK1262" s="139">
        <f t="array" aca="1" ref="AK1262" ca="1">(
    SUMIFS(AR1216:AR1256, AY1216:AY1256, INDIRECT("AE" &amp; ROW()), AP1216:AP1256, "💲") +
    SUMIFS(AR1216:AR1256, AY1216:AY1256, INDIRECT("AE" &amp; ROW()), AP1216:AP1256, "📦")
) -
(
    SUMIFS(AR1216:AR1256, AY1216:AY1256, INDIRECT("AE" &amp; ROW()), AP1216:AP1256, "💲", AS1216:AS1256, "Familiar") +
    SUMIFS(AR1216:AR1256, AY1216:AY1256, INDIRECT("AE" &amp; ROW()), AP1216:AP1256, "📦", AS1216:AS1256, "Familiar")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SUMIFS(AR1216:AR1256, AY1216:AY1256, INDIRECT("AE" &amp; ROW()), AP1216:AP1256, "💲", AS1216:AS1256, "Exonerado ADH") +
    SUMIFS(AR1216:AR1256, AY1216:AY1256, INDIRECT("AE" &amp; ROW()), AP1216:AP1256, "📦", AS1216:AS1256, "Exonerado ADH")
) -
(
    (
        SUMIFS(AR1216:AR1256, AY1216:AY1256, INDIRECT("AE" &amp; ROW()), AP1216:AP1256, "💲", AS1216:AS1256, "Exonerado Doctor") +
        SUMIFS(AR1216:AR1256, AY1216:AY1256, INDIRECT("AE" &amp; ROW()), AP1216:AP1256, "📦", AS1216:AS1256, "Exonerado Doctor")
    ) / 2
) -
(
    (
        SUMIFS(AR1216:AR1256, AY1216:AY1256, INDIRECT("AE" &amp; ROW()), AP1216:AP1256, "💲", AS1216:AS1256, "") +
        SUMIFS(AR1216:AR1256, AY1216:AY1256, INDIRECT("AE" &amp; ROW()), AP1216:AP1256, "📦", AS1216:AS1256, "")
    ) / 2
)</f>
        <v>0</v>
      </c>
      <c r="AL1262" s="140">
        <f t="array" aca="1" ref="AL1262" ca="1">(
    SUMIFS(AR1216:AR1256, AY1216:AY1256, INDIRECT("AE" &amp; ROW()), AP1216:AP1256, "💲") +
    SUMIFS(AR1216:AR1256, AY1216:AY1256, INDIRECT("AE" &amp; ROW()), AP1216:AP1256, "📦")
) -
(
    (
        SUMIFS(AR1216:AR1256, AY1216:AY1256, INDIRECT("AE" &amp; ROW()), AP1216:AP1256, "💲", AS1216:AS1256, "Familiar") +
        SUMIFS(AR1216:AR1256, AY1216:AY1256, INDIRECT("AE" &amp; ROW()), AP1216:AP1256, "📦", AS1216:AS1256, "Familiar")
    ) / 2
) -
(
    (
        SUMIFS(AR1216:AR1256, AY1216:AY1256, INDIRECT("AE" &amp; ROW()), AP1216:AP1256, "💲", AS1216:AS1256, "Participante") +
        SUMIFS(AR1216:AR1256, AY1216:AY1256, INDIRECT("AE" &amp; ROW()), AP1216:AP1256, "📦", AS1216:AS1256, "Participante")
    ) / 2
) -
(
    (
        SUMIFS(AR1216:AR1256, AY1216:AY1256, INDIRECT("AE" &amp; ROW()), AP1216:AP1256, "💲", AS1216:AS1256, "Empleado") +
        SUMIFS(AR1216:AR1256, AY1216:AY1256, INDIRECT("AE" &amp; ROW()), AP1216:AP1256, "📦", AS1216:AS1256, "Empleado")
    ) / 2
) -
(
    (
        SUMIFS(AR1216:AR1256, AY1216:AY1256, INDIRECT("AE" &amp; ROW()), AP1216:AP1256, "💲", AS1216:AS1256, "Exonerado ADH") +
        SUMIFS(AR1216:AR1256, AY1216:AY1256, INDIRECT("AE" &amp; ROW()), AP1216:AP1256, "📦", AS1216:AS1256, "Exonerado ADH")
    ) / 2
) -
(
    SUMIFS(AR1216:AR1256, AY1216:AY1256, INDIRECT("AE" &amp; ROW()), AP1216:AP1256, "💲", AS1216:AS1256, "Exonerado Doctor") +
    SUMIFS(AR1216:AR1256, AY1216:AY1256, INDIRECT("AE" &amp; ROW()), AP1216:AP1256, "📦", AS1216:AS1256, "Exonerado Doctor")
) -
(
    (
        SUMIFS(AR1216:AR1256, AY1216:AY1256, INDIRECT("AE" &amp; ROW()), AP1216:AP1256, "💲", AS1216:AS1256, "") +
        SUMIFS(AR1216:AR1256, AY1216:AY1256, INDIRECT("AE" &amp; ROW()), AP1216:AP1256, "📦", AS1216:AS1256, "")
    ) / 2
)</f>
        <v>0</v>
      </c>
      <c r="AM1262" s="56"/>
      <c r="AN1262" s="56"/>
      <c r="AO1262" s="56"/>
      <c r="AP1262" s="56"/>
      <c r="AQ1262" s="56"/>
      <c r="AR1262" s="56"/>
      <c r="AS1262" s="56"/>
      <c r="AT1262" s="56"/>
      <c r="AU1262" s="56"/>
      <c r="AV1262" s="56"/>
      <c r="AW1262" s="56"/>
      <c r="AX1262" s="56"/>
      <c r="AY1262" s="56"/>
      <c r="AZ1262" s="56"/>
      <c r="BA1262" s="56"/>
      <c r="BB1262" s="56"/>
      <c r="BC1262" s="56"/>
      <c r="BD1262" s="56"/>
      <c r="BE1262" s="56"/>
      <c r="BF1262" s="56"/>
      <c r="BG1262" s="56"/>
      <c r="BH1262" s="56"/>
      <c r="BI1262" s="56"/>
      <c r="BJ1262" s="56"/>
      <c r="BK1262" s="56"/>
      <c r="BL1262" s="56"/>
      <c r="BM1262" s="56"/>
      <c r="BN1262" s="56"/>
    </row>
    <row r="1263" spans="1:66" ht="11.25" customHeight="1">
      <c r="A1263" s="221"/>
      <c r="B1263" s="164"/>
      <c r="C1263" s="206"/>
      <c r="D1263" s="209"/>
      <c r="E1263" s="179" t="s">
        <v>46</v>
      </c>
      <c r="F1263" s="180"/>
      <c r="G1263" s="206"/>
      <c r="H1263" s="209"/>
      <c r="I1263" s="179" t="s">
        <v>46</v>
      </c>
      <c r="J1263" s="180"/>
      <c r="K1263" s="206"/>
      <c r="L1263" s="209"/>
      <c r="M1263" s="179" t="s">
        <v>46</v>
      </c>
      <c r="N1263" s="180"/>
      <c r="O1263" s="165"/>
      <c r="P1263" s="165"/>
      <c r="Q1263" s="165"/>
      <c r="R1263" s="166"/>
      <c r="S1263" s="227" t="str">
        <f>IF(OR(S1260="Empleado",S1260="Familiar"),"Nombre del Empleado","N° Factura")</f>
        <v>N° Factura</v>
      </c>
      <c r="T1263" s="228"/>
      <c r="U1263" s="89"/>
      <c r="V1263" s="169"/>
      <c r="W1263" s="227" t="str">
        <f>IF(OR(W1260="Empleado",W1260="Familiar"),"Nombre del Empleado","N° Factura")</f>
        <v>N° Factura</v>
      </c>
      <c r="X1263" s="228"/>
      <c r="Y1263" s="89"/>
      <c r="Z1263" s="169"/>
      <c r="AA1263" s="227" t="str">
        <f>IF(OR(AA1260="Empleado",AA1260="Familiar"),"Nombre del Empleado","N° Factura")</f>
        <v>N° Factura</v>
      </c>
      <c r="AB1263" s="228"/>
      <c r="AC1263" s="89"/>
      <c r="AD1263" s="56"/>
      <c r="AE1263" s="240" t="s">
        <v>69</v>
      </c>
      <c r="AF1263" s="230"/>
      <c r="AG1263" s="161">
        <f t="array" aca="1" ref="AG1263" ca="1">COUNTIFS(AP1216:AP1256, "💲", AY1216:AY1256, INDIRECT("AE" &amp; ROW())) + COUNTIFS(AP1216:AP1256, "📦", AY1216:AY1256, INDIRECT("AE" &amp; ROW())) + COUNTIFS(AP1216:AP1256, "✅", AY1216:AY1256, INDIRECT("AE" &amp; ROW()))</f>
        <v>0</v>
      </c>
      <c r="AH1263" s="162">
        <f t="array" aca="1" ref="AH1263" ca="1">COUNTIFS(AP1216:AP1256, "💲", AY1216:AY1256, INDIRECT("AE" &amp; ROW())) + COUNTIFS(AP1216:AP1256, "📦", AY1216:AY1256, INDIRECT("AE" &amp; ROW()))</f>
        <v>0</v>
      </c>
      <c r="AI1263" s="139">
        <f t="array" aca="1" ref="AI1263" ca="1">SUMIFS(AR1216:AR1256, AY1216:AY1256, INDIRECT("AE" &amp; ROW()), AP1216:AP1256, "💲") + SUMIFS(AR1216:AR1256, AY1216:AY1256, INDIRECT("AE" &amp; ROW()), AP1216:AP1256, "📦")</f>
        <v>0</v>
      </c>
      <c r="AJ1263" s="66">
        <f t="array" aca="1" ref="AJ1263" ca="1">(
    SUMIFS(AR1216:AR1256, AY1216:AY1256, INDIRECT("AE" &amp; ROW()), AP1216:AP1256, "💲") +
    SUMIFS(AR1216:AR1256, AY1216:AY1256, INDIRECT("AE" &amp; ROW()), AP1216:AP1256, "📦")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
        SUMIFS(AR1216:AR1256, AY1216:AY1256, INDIRECT("AE" &amp; ROW()), AP1216:AP1256, "💲", AS1216:AS1256, "Familiar") +
        SUMIFS(AR1216:AR1256, AY1216:AY1256, INDIRECT("AE" &amp; ROW()), AP1216:AP1256, "📦", AS1216:AS1256, "Familiar")
    ) / 2
)  -
(
    (
        SUMIFS(AR1216:AR1256, AY1216:AY1256, INDIRECT("AE" &amp; ROW()), AP1216:AP1256, "💲", AS1216:AS1256, "Exonerado ADH") +
        SUMIFS(AR1216:AR1256, AY1216:AY1256, INDIRECT("AE" &amp; ROW()), AP1216:AP1256, "📦", AS1216:AS1256, "Exonerado ADH")
    ) / 2
)  -
(
    (
        SUMIFS(AR1216:AR1256, AY1216:AY1256, INDIRECT("AE" &amp; ROW()), AP1216:AP1256, "💲", AS1216:AS1256, "Exonerado Doctor") +
        SUMIFS(AR1216:AR1256, AY1216:AY1256, INDIRECT("AE" &amp; ROW()), AP1216:AP1256, "📦", AS1216:AS1256, "Exonerado Doctor")
    ) / 2
)</f>
        <v>0</v>
      </c>
      <c r="AK1263" s="139">
        <f t="array" aca="1" ref="AK1263" ca="1">(
    SUMIFS(AR1216:AR1256, AY1216:AY1256, INDIRECT("AE" &amp; ROW()), AP1216:AP1256, "💲") +
    SUMIFS(AR1216:AR1256, AY1216:AY1256, INDIRECT("AE" &amp; ROW()), AP1216:AP1256, "📦")
) -
(
    SUMIFS(AR1216:AR1256, AY1216:AY1256, INDIRECT("AE" &amp; ROW()), AP1216:AP1256, "💲", AS1216:AS1256, "Familiar") +
    SUMIFS(AR1216:AR1256, AY1216:AY1256, INDIRECT("AE" &amp; ROW()), AP1216:AP1256, "📦", AS1216:AS1256, "Familiar")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SUMIFS(AR1216:AR1256, AY1216:AY1256, INDIRECT("AE" &amp; ROW()), AP1216:AP1256, "💲", AS1216:AS1256, "Exonerado ADH") +
    SUMIFS(AR1216:AR1256, AY1216:AY1256, INDIRECT("AE" &amp; ROW()), AP1216:AP1256, "📦", AS1216:AS1256, "Exonerado ADH")
) -
(
    (
        SUMIFS(AR1216:AR1256, AY1216:AY1256, INDIRECT("AE" &amp; ROW()), AP1216:AP1256, "💲", AS1216:AS1256, "Exonerado Doctor") +
        SUMIFS(AR1216:AR1256, AY1216:AY1256, INDIRECT("AE" &amp; ROW()), AP1216:AP1256, "📦", AS1216:AS1256, "Exonerado Doctor")
    ) / 2
) -
(
    (
        SUMIFS(AR1216:AR1256, AY1216:AY1256, INDIRECT("AE" &amp; ROW()), AP1216:AP1256, "💲", AS1216:AS1256, "") +
        SUMIFS(AR1216:AR1256, AY1216:AY1256, INDIRECT("AE" &amp; ROW()), AP1216:AP1256, "📦", AS1216:AS1256, "")
    ) / 2
)</f>
        <v>0</v>
      </c>
      <c r="AL1263" s="140">
        <f t="array" aca="1" ref="AL1263" ca="1">(
    SUMIFS(AR1216:AR1256, AY1216:AY1256, INDIRECT("AE" &amp; ROW()), AP1216:AP1256, "💲") +
    SUMIFS(AR1216:AR1256, AY1216:AY1256, INDIRECT("AE" &amp; ROW()), AP1216:AP1256, "📦")
) -
(
    (
        SUMIFS(AR1216:AR1256, AY1216:AY1256, INDIRECT("AE" &amp; ROW()), AP1216:AP1256, "💲", AS1216:AS1256, "Familiar") +
        SUMIFS(AR1216:AR1256, AY1216:AY1256, INDIRECT("AE" &amp; ROW()), AP1216:AP1256, "📦", AS1216:AS1256, "Familiar")
    ) / 2
) -
(
    (
        SUMIFS(AR1216:AR1256, AY1216:AY1256, INDIRECT("AE" &amp; ROW()), AP1216:AP1256, "💲", AS1216:AS1256, "Participante") +
        SUMIFS(AR1216:AR1256, AY1216:AY1256, INDIRECT("AE" &amp; ROW()), AP1216:AP1256, "📦", AS1216:AS1256, "Participante")
    ) / 2
) -
(
    (
        SUMIFS(AR1216:AR1256, AY1216:AY1256, INDIRECT("AE" &amp; ROW()), AP1216:AP1256, "💲", AS1216:AS1256, "Empleado") +
        SUMIFS(AR1216:AR1256, AY1216:AY1256, INDIRECT("AE" &amp; ROW()), AP1216:AP1256, "📦", AS1216:AS1256, "Empleado")
    ) / 2
) -
(
    (
        SUMIFS(AR1216:AR1256, AY1216:AY1256, INDIRECT("AE" &amp; ROW()), AP1216:AP1256, "💲", AS1216:AS1256, "Exonerado ADH") +
        SUMIFS(AR1216:AR1256, AY1216:AY1256, INDIRECT("AE" &amp; ROW()), AP1216:AP1256, "📦", AS1216:AS1256, "Exonerado ADH")
    ) / 2
) -
(
    SUMIFS(AR1216:AR1256, AY1216:AY1256, INDIRECT("AE" &amp; ROW()), AP1216:AP1256, "💲", AS1216:AS1256, "Exonerado Doctor") +
    SUMIFS(AR1216:AR1256, AY1216:AY1256, INDIRECT("AE" &amp; ROW()), AP1216:AP1256, "📦", AS1216:AS1256, "Exonerado Doctor")
) -
(
    (
        SUMIFS(AR1216:AR1256, AY1216:AY1256, INDIRECT("AE" &amp; ROW()), AP1216:AP1256, "💲", AS1216:AS1256, "") +
        SUMIFS(AR1216:AR1256, AY1216:AY1256, INDIRECT("AE" &amp; ROW()), AP1216:AP1256, "📦", AS1216:AS1256, "")
    ) / 2
)</f>
        <v>0</v>
      </c>
      <c r="AM1263" s="56"/>
      <c r="AN1263" s="56"/>
      <c r="AO1263" s="56"/>
      <c r="AP1263" s="56"/>
      <c r="AQ1263" s="56"/>
      <c r="AR1263" s="56"/>
      <c r="AS1263" s="56"/>
      <c r="AT1263" s="56"/>
      <c r="AU1263" s="56"/>
      <c r="AV1263" s="56"/>
      <c r="AW1263" s="56"/>
      <c r="AX1263" s="56"/>
      <c r="AY1263" s="56"/>
      <c r="AZ1263" s="56"/>
      <c r="BA1263" s="56"/>
      <c r="BB1263" s="56"/>
      <c r="BC1263" s="56"/>
      <c r="BD1263" s="56"/>
      <c r="BE1263" s="56"/>
      <c r="BF1263" s="56"/>
      <c r="BG1263" s="56"/>
      <c r="BH1263" s="56"/>
      <c r="BI1263" s="56"/>
      <c r="BJ1263" s="56"/>
      <c r="BK1263" s="56"/>
      <c r="BL1263" s="56"/>
      <c r="BM1263" s="56"/>
      <c r="BN1263" s="56"/>
    </row>
    <row r="1264" spans="1:66" ht="11.25" customHeight="1">
      <c r="A1264" s="222">
        <f>A1260+$Q$13/1440</f>
        <v>0.83333333333333304</v>
      </c>
      <c r="B1264" s="164"/>
      <c r="C1264" s="204"/>
      <c r="D1264" s="207"/>
      <c r="E1264" s="177" t="s">
        <v>36</v>
      </c>
      <c r="F1264" s="42" t="str">
        <f>IF(D1264&lt;&gt;"", VLOOKUP(D1264,'Base de Datos'!$A$2:$D1268,2,FALSE()),"")</f>
        <v/>
      </c>
      <c r="G1264" s="204"/>
      <c r="H1264" s="216"/>
      <c r="I1264" s="177" t="s">
        <v>36</v>
      </c>
      <c r="J1264" s="42" t="str">
        <f>IF(H1264&lt;&gt;"", VLOOKUP(H1264,'Base de Datos'!$A$2:$D1268,2,FALSE()),"")</f>
        <v/>
      </c>
      <c r="K1264" s="204"/>
      <c r="L1264" s="216"/>
      <c r="M1264" s="177" t="s">
        <v>36</v>
      </c>
      <c r="N1264" s="42" t="str">
        <f>IF(L1264&lt;&gt;"", VLOOKUP(L1264,'Base de Datos'!$A$2:$D1268,2,FALSE()),"")</f>
        <v/>
      </c>
      <c r="O1264" s="165"/>
      <c r="P1264" s="165"/>
      <c r="Q1264" s="165"/>
      <c r="R1264" s="166"/>
      <c r="S1264" s="167"/>
      <c r="T1264" s="45" t="s">
        <v>37</v>
      </c>
      <c r="U1264" s="168"/>
      <c r="V1264" s="169"/>
      <c r="W1264" s="167"/>
      <c r="X1264" s="45" t="s">
        <v>37</v>
      </c>
      <c r="Y1264" s="168"/>
      <c r="Z1264" s="169"/>
      <c r="AA1264" s="167"/>
      <c r="AB1264" s="45" t="s">
        <v>37</v>
      </c>
      <c r="AC1264" s="168"/>
      <c r="AD1264" s="56"/>
      <c r="AE1264" s="232" t="s">
        <v>72</v>
      </c>
      <c r="AF1264" s="230"/>
      <c r="AG1264" s="90">
        <f t="array" aca="1" ref="AG1264" ca="1">COUNTIFS(AP1216:AP1256, "💲", AY1216:AY1256, INDIRECT("AE" &amp; ROW())) + COUNTIFS(AP1216:AP1256, "📦", AY1216:AY1256, INDIRECT("AE" &amp; ROW())) + COUNTIFS(AP1216:AP1256, "✅", AY1216:AY1256, INDIRECT("AE" &amp; ROW()))</f>
        <v>0</v>
      </c>
      <c r="AH1264" s="68">
        <f t="array" aca="1" ref="AH1264" ca="1">COUNTIFS(AP1216:AP1256, "💲", AY1216:AY1256, INDIRECT("AE" &amp; ROW())) + COUNTIFS(AP1216:AP1256, "📦", AY1216:AY1256, INDIRECT("AE" &amp; ROW()))</f>
        <v>0</v>
      </c>
      <c r="AI1264" s="139">
        <f t="array" aca="1" ref="AI1264" ca="1">SUMIFS(AR1216:AR1256, AY1216:AY1256, INDIRECT("AE" &amp; ROW()), AP1216:AP1256, "💲") + SUMIFS(AR1216:AR1256, AY1216:AY1256, INDIRECT("AE" &amp; ROW()), AP1216:AP1256, "📦")</f>
        <v>0</v>
      </c>
      <c r="AJ1264" s="139">
        <f t="array" aca="1" ref="AJ1264" ca="1">(
    SUMIFS(AR1216:AR1256, AY1216:AY1256, INDIRECT("AE" &amp; ROW()), AP1216:AP1256, "💲") +
    SUMIFS(AR1216:AR1256, AY1216:AY1256, INDIRECT("AE" &amp; ROW()), AP1216:AP1256, "📦")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
        SUMIFS(AR1216:AR1256, AY1216:AY1256, INDIRECT("AE" &amp; ROW()), AP1216:AP1256, "💲", AS1216:AS1256, "Familiar") +
        SUMIFS(AR1216:AR1256, AY1216:AY1256, INDIRECT("AE" &amp; ROW()), AP1216:AP1256, "📦", AS1216:AS1256, "Familiar")
    ) / 2
)  -
(
    (
        SUMIFS(AR1216:AR1256, AY1216:AY1256, INDIRECT("AE" &amp; ROW()), AP1216:AP1256, "💲", AS1216:AS1256, "Exonerado ADH") +
        SUMIFS(AR1216:AR1256, AY1216:AY1256, INDIRECT("AE" &amp; ROW()), AP1216:AP1256, "📦", AS1216:AS1256, "Exonerado ADH")
    ) / 2
)  -
(
    (
        SUMIFS(AR1216:AR1256, AY1216:AY1256, INDIRECT("AE" &amp; ROW()), AP1216:AP1256, "💲", AS1216:AS1256, "Exonerado Doctor") +
        SUMIFS(AR1216:AR1256, AY1216:AY1256, INDIRECT("AE" &amp; ROW()), AP1216:AP1256, "📦", AS1216:AS1256, "Exonerado Doctor")
    ) / 2
)</f>
        <v>0</v>
      </c>
      <c r="AK1264" s="139">
        <f t="array" aca="1" ref="AK1264" ca="1">(
    SUMIFS(AR1216:AR1256, AY1216:AY1256, INDIRECT("AE" &amp; ROW()), AP1216:AP1256, "💲") +
    SUMIFS(AR1216:AR1256, AY1216:AY1256, INDIRECT("AE" &amp; ROW()), AP1216:AP1256, "📦")
) -
(
    SUMIFS(AR1216:AR1256, AY1216:AY1256, INDIRECT("AE" &amp; ROW()), AP1216:AP1256, "💲", AS1216:AS1256, "Familiar") +
    SUMIFS(AR1216:AR1256, AY1216:AY1256, INDIRECT("AE" &amp; ROW()), AP1216:AP1256, "📦", AS1216:AS1256, "Familiar")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SUMIFS(AR1216:AR1256, AY1216:AY1256, INDIRECT("AE" &amp; ROW()), AP1216:AP1256, "💲", AS1216:AS1256, "Exonerado ADH") +
    SUMIFS(AR1216:AR1256, AY1216:AY1256, INDIRECT("AE" &amp; ROW()), AP1216:AP1256, "📦", AS1216:AS1256, "Exonerado ADH")
) -
(
    (
        SUMIFS(AR1216:AR1256, AY1216:AY1256, INDIRECT("AE" &amp; ROW()), AP1216:AP1256, "💲", AS1216:AS1256, "Exonerado Doctor") +
        SUMIFS(AR1216:AR1256, AY1216:AY1256, INDIRECT("AE" &amp; ROW()), AP1216:AP1256, "📦", AS1216:AS1256, "Exonerado Doctor")
    ) / 2
) -
(
    (
        SUMIFS(AR1216:AR1256, AY1216:AY1256, INDIRECT("AE" &amp; ROW()), AP1216:AP1256, "💲", AS1216:AS1256, "") +
        SUMIFS(AR1216:AR1256, AY1216:AY1256, INDIRECT("AE" &amp; ROW()), AP1216:AP1256, "📦", AS1216:AS1256, "")
    ) / 2
)</f>
        <v>0</v>
      </c>
      <c r="AL1264" s="140">
        <f t="array" aca="1" ref="AL1264" ca="1">(
    SUMIFS(AR1216:AR1256, AY1216:AY1256, INDIRECT("AE" &amp; ROW()), AP1216:AP1256, "💲") +
    SUMIFS(AR1216:AR1256, AY1216:AY1256, INDIRECT("AE" &amp; ROW()), AP1216:AP1256, "📦")
) -
(
    (
        SUMIFS(AR1216:AR1256, AY1216:AY1256, INDIRECT("AE" &amp; ROW()), AP1216:AP1256, "💲", AS1216:AS1256, "Familiar") +
        SUMIFS(AR1216:AR1256, AY1216:AY1256, INDIRECT("AE" &amp; ROW()), AP1216:AP1256, "📦", AS1216:AS1256, "Familiar")
    ) / 2
) -
(
    (
        SUMIFS(AR1216:AR1256, AY1216:AY1256, INDIRECT("AE" &amp; ROW()), AP1216:AP1256, "💲", AS1216:AS1256, "Participante") +
        SUMIFS(AR1216:AR1256, AY1216:AY1256, INDIRECT("AE" &amp; ROW()), AP1216:AP1256, "📦", AS1216:AS1256, "Participante")
    ) / 2
) -
(
    (
        SUMIFS(AR1216:AR1256, AY1216:AY1256, INDIRECT("AE" &amp; ROW()), AP1216:AP1256, "💲", AS1216:AS1256, "Empleado") +
        SUMIFS(AR1216:AR1256, AY1216:AY1256, INDIRECT("AE" &amp; ROW()), AP1216:AP1256, "📦", AS1216:AS1256, "Empleado")
    ) / 2
) -
(
    (
        SUMIFS(AR1216:AR1256, AY1216:AY1256, INDIRECT("AE" &amp; ROW()), AP1216:AP1256, "💲", AS1216:AS1256, "Exonerado ADH") +
        SUMIFS(AR1216:AR1256, AY1216:AY1256, INDIRECT("AE" &amp; ROW()), AP1216:AP1256, "📦", AS1216:AS1256, "Exonerado ADH")
    ) / 2
) -
(
    SUMIFS(AR1216:AR1256, AY1216:AY1256, INDIRECT("AE" &amp; ROW()), AP1216:AP1256, "💲", AS1216:AS1256, "Exonerado Doctor") +
    SUMIFS(AR1216:AR1256, AY1216:AY1256, INDIRECT("AE" &amp; ROW()), AP1216:AP1256, "📦", AS1216:AS1256, "Exonerado Doctor")
) -
(
    (
        SUMIFS(AR1216:AR1256, AY1216:AY1256, INDIRECT("AE" &amp; ROW()), AP1216:AP1256, "💲", AS1216:AS1256, "") +
        SUMIFS(AR1216:AR1256, AY1216:AY1256, INDIRECT("AE" &amp; ROW()), AP1216:AP1256, "📦", AS1216:AS1256, "")
    ) / 2
)</f>
        <v>0</v>
      </c>
      <c r="AM1264" s="56"/>
      <c r="AN1264" s="56"/>
      <c r="AO1264" s="56"/>
      <c r="AP1264" s="56"/>
      <c r="AQ1264" s="56"/>
      <c r="AR1264" s="56"/>
      <c r="AS1264" s="56"/>
      <c r="AT1264" s="56"/>
      <c r="AU1264" s="56"/>
      <c r="AV1264" s="56"/>
      <c r="AW1264" s="56"/>
      <c r="AX1264" s="56"/>
      <c r="AY1264" s="56"/>
      <c r="AZ1264" s="56"/>
      <c r="BA1264" s="56"/>
      <c r="BB1264" s="56"/>
      <c r="BC1264" s="56"/>
      <c r="BD1264" s="56"/>
      <c r="BE1264" s="56"/>
      <c r="BF1264" s="56"/>
      <c r="BG1264" s="56"/>
      <c r="BH1264" s="56"/>
      <c r="BI1264" s="56"/>
      <c r="BJ1264" s="56"/>
      <c r="BK1264" s="56"/>
      <c r="BL1264" s="56"/>
      <c r="BM1264" s="56"/>
      <c r="BN1264" s="56"/>
    </row>
    <row r="1265" spans="1:66" ht="11.25" customHeight="1">
      <c r="A1265" s="220"/>
      <c r="B1265" s="164"/>
      <c r="C1265" s="205"/>
      <c r="D1265" s="208"/>
      <c r="E1265" s="178" t="s">
        <v>42</v>
      </c>
      <c r="F1265" s="58" t="str">
        <f>IF(D1264&lt;&gt;"", VLOOKUP(D1264,'Base de Datos'!$A$2:$D1268,3,FALSE()),"")</f>
        <v/>
      </c>
      <c r="G1265" s="205"/>
      <c r="H1265" s="208"/>
      <c r="I1265" s="178" t="s">
        <v>42</v>
      </c>
      <c r="J1265" s="58" t="str">
        <f>IF(H1264&lt;&gt;"", VLOOKUP(H1264,'Base de Datos'!$A$2:$D1268,3,FALSE()),"")</f>
        <v/>
      </c>
      <c r="K1265" s="205"/>
      <c r="L1265" s="208"/>
      <c r="M1265" s="178" t="s">
        <v>42</v>
      </c>
      <c r="N1265" s="58" t="str">
        <f>IF(L1264&lt;&gt;"", VLOOKUP(L1264,'Base de Datos'!$A$2:$D1268,3,FALSE()),"")</f>
        <v/>
      </c>
      <c r="O1265" s="165"/>
      <c r="P1265" s="165"/>
      <c r="Q1265" s="165"/>
      <c r="R1265" s="166"/>
      <c r="S1265" s="231"/>
      <c r="T1265" s="230"/>
      <c r="U1265" s="170"/>
      <c r="V1265" s="169"/>
      <c r="W1265" s="231"/>
      <c r="X1265" s="230"/>
      <c r="Y1265" s="170"/>
      <c r="Z1265" s="169"/>
      <c r="AA1265" s="231"/>
      <c r="AB1265" s="230"/>
      <c r="AC1265" s="170"/>
      <c r="AD1265" s="56"/>
      <c r="AE1265" s="232" t="s">
        <v>75</v>
      </c>
      <c r="AF1265" s="230"/>
      <c r="AG1265" s="90">
        <f t="array" aca="1" ref="AG1265" ca="1">COUNTIFS(AP1216:AP1256, "💲", AY1216:AY1256, INDIRECT("AE" &amp; ROW())) + COUNTIFS(AP1216:AP1256, "📦", AY1216:AY1256, INDIRECT("AE" &amp; ROW())) + COUNTIFS(AP1216:AP1256, "✅", AY1216:AY1256, INDIRECT("AE" &amp; ROW()))</f>
        <v>0</v>
      </c>
      <c r="AH1265" s="68">
        <f t="array" aca="1" ref="AH1265" ca="1">COUNTIFS(AP1216:AP1256, "💲", AY1216:AY1256, INDIRECT("AE" &amp; ROW())) + COUNTIFS(AP1216:AP1256, "📦", AY1216:AY1256, INDIRECT("AE" &amp; ROW()))</f>
        <v>0</v>
      </c>
      <c r="AI1265" s="139">
        <f t="array" aca="1" ref="AI1265" ca="1">SUMIFS(AR1216:AR1256, AY1216:AY1256, INDIRECT("AE" &amp; ROW()), AP1216:AP1256, "💲") + SUMIFS(AR1216:AR1256, AY1216:AY1256, INDIRECT("AE" &amp; ROW()), AP1216:AP1256, "📦")</f>
        <v>0</v>
      </c>
      <c r="AJ1265" s="139">
        <f t="array" aca="1" ref="AJ1265" ca="1">(
    SUMIFS(AR1216:AR1256, AY1216:AY1256, INDIRECT("AE" &amp; ROW()), AP1216:AP1256, "💲") +
    SUMIFS(AR1216:AR1256, AY1216:AY1256, INDIRECT("AE" &amp; ROW()), AP1216:AP1256, "📦")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
        SUMIFS(AR1216:AR1256, AY1216:AY1256, INDIRECT("AE" &amp; ROW()), AP1216:AP1256, "💲", AS1216:AS1256, "Familiar") +
        SUMIFS(AR1216:AR1256, AY1216:AY1256, INDIRECT("AE" &amp; ROW()), AP1216:AP1256, "📦", AS1216:AS1256, "Familiar")
    ) / 2
)  -
(
    (
        SUMIFS(AR1216:AR1256, AY1216:AY1256, INDIRECT("AE" &amp; ROW()), AP1216:AP1256, "💲", AS1216:AS1256, "Exonerado ADH") +
        SUMIFS(AR1216:AR1256, AY1216:AY1256, INDIRECT("AE" &amp; ROW()), AP1216:AP1256, "📦", AS1216:AS1256, "Exonerado ADH")
    ) / 2
)  -
(
    (
        SUMIFS(AR1216:AR1256, AY1216:AY1256, INDIRECT("AE" &amp; ROW()), AP1216:AP1256, "💲", AS1216:AS1256, "Exonerado Doctor") +
        SUMIFS(AR1216:AR1256, AY1216:AY1256, INDIRECT("AE" &amp; ROW()), AP1216:AP1256, "📦", AS1216:AS1256, "Exonerado Doctor")
    ) / 2
)</f>
        <v>0</v>
      </c>
      <c r="AK1265" s="139">
        <f t="array" aca="1" ref="AK1265" ca="1">(
    SUMIFS(AR1216:AR1256, AY1216:AY1256, INDIRECT("AE" &amp; ROW()), AP1216:AP1256, "💲") +
    SUMIFS(AR1216:AR1256, AY1216:AY1256, INDIRECT("AE" &amp; ROW()), AP1216:AP1256, "📦")
) -
(
    SUMIFS(AR1216:AR1256, AY1216:AY1256, INDIRECT("AE" &amp; ROW()), AP1216:AP1256, "💲", AS1216:AS1256, "Familiar") +
    SUMIFS(AR1216:AR1256, AY1216:AY1256, INDIRECT("AE" &amp; ROW()), AP1216:AP1256, "📦", AS1216:AS1256, "Familiar")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SUMIFS(AR1216:AR1256, AY1216:AY1256, INDIRECT("AE" &amp; ROW()), AP1216:AP1256, "💲", AS1216:AS1256, "Exonerado ADH") +
    SUMIFS(AR1216:AR1256, AY1216:AY1256, INDIRECT("AE" &amp; ROW()), AP1216:AP1256, "📦", AS1216:AS1256, "Exonerado ADH")
) -
(
    (
        SUMIFS(AR1216:AR1256, AY1216:AY1256, INDIRECT("AE" &amp; ROW()), AP1216:AP1256, "💲", AS1216:AS1256, "Exonerado Doctor") +
        SUMIFS(AR1216:AR1256, AY1216:AY1256, INDIRECT("AE" &amp; ROW()), AP1216:AP1256, "📦", AS1216:AS1256, "Exonerado Doctor")
    ) / 2
) -
(
    (
        SUMIFS(AR1216:AR1256, AY1216:AY1256, INDIRECT("AE" &amp; ROW()), AP1216:AP1256, "💲", AS1216:AS1256, "") +
        SUMIFS(AR1216:AR1256, AY1216:AY1256, INDIRECT("AE" &amp; ROW()), AP1216:AP1256, "📦", AS1216:AS1256, "")
    ) / 2
)</f>
        <v>0</v>
      </c>
      <c r="AL1265" s="140">
        <f t="array" aca="1" ref="AL1265" ca="1">(
    SUMIFS(AR1216:AR1256, AY1216:AY1256, INDIRECT("AE" &amp; ROW()), AP1216:AP1256, "💲") +
    SUMIFS(AR1216:AR1256, AY1216:AY1256, INDIRECT("AE" &amp; ROW()), AP1216:AP1256, "📦")
) -
(
    (
        SUMIFS(AR1216:AR1256, AY1216:AY1256, INDIRECT("AE" &amp; ROW()), AP1216:AP1256, "💲", AS1216:AS1256, "Familiar") +
        SUMIFS(AR1216:AR1256, AY1216:AY1256, INDIRECT("AE" &amp; ROW()), AP1216:AP1256, "📦", AS1216:AS1256, "Familiar")
    ) / 2
) -
(
    (
        SUMIFS(AR1216:AR1256, AY1216:AY1256, INDIRECT("AE" &amp; ROW()), AP1216:AP1256, "💲", AS1216:AS1256, "Participante") +
        SUMIFS(AR1216:AR1256, AY1216:AY1256, INDIRECT("AE" &amp; ROW()), AP1216:AP1256, "📦", AS1216:AS1256, "Participante")
    ) / 2
) -
(
    (
        SUMIFS(AR1216:AR1256, AY1216:AY1256, INDIRECT("AE" &amp; ROW()), AP1216:AP1256, "💲", AS1216:AS1256, "Empleado") +
        SUMIFS(AR1216:AR1256, AY1216:AY1256, INDIRECT("AE" &amp; ROW()), AP1216:AP1256, "📦", AS1216:AS1256, "Empleado")
    ) / 2
) -
(
    (
        SUMIFS(AR1216:AR1256, AY1216:AY1256, INDIRECT("AE" &amp; ROW()), AP1216:AP1256, "💲", AS1216:AS1256, "Exonerado ADH") +
        SUMIFS(AR1216:AR1256, AY1216:AY1256, INDIRECT("AE" &amp; ROW()), AP1216:AP1256, "📦", AS1216:AS1256, "Exonerado ADH")
    ) / 2
) -
(
    SUMIFS(AR1216:AR1256, AY1216:AY1256, INDIRECT("AE" &amp; ROW()), AP1216:AP1256, "💲", AS1216:AS1256, "Exonerado Doctor") +
    SUMIFS(AR1216:AR1256, AY1216:AY1256, INDIRECT("AE" &amp; ROW()), AP1216:AP1256, "📦", AS1216:AS1256, "Exonerado Doctor")
) -
(
    (
        SUMIFS(AR1216:AR1256, AY1216:AY1256, INDIRECT("AE" &amp; ROW()), AP1216:AP1256, "💲", AS1216:AS1256, "") +
        SUMIFS(AR1216:AR1256, AY1216:AY1256, INDIRECT("AE" &amp; ROW()), AP1216:AP1256, "📦", AS1216:AS1256, "")
    ) / 2
)</f>
        <v>0</v>
      </c>
      <c r="AM1265" s="56"/>
      <c r="AN1265" s="56"/>
      <c r="AO1265" s="56"/>
      <c r="AP1265" s="56"/>
      <c r="AQ1265" s="56"/>
      <c r="AR1265" s="56"/>
      <c r="AS1265" s="56"/>
      <c r="AT1265" s="56"/>
      <c r="AU1265" s="56"/>
      <c r="AV1265" s="56"/>
      <c r="AW1265" s="56"/>
      <c r="AX1265" s="56"/>
      <c r="AY1265" s="56"/>
      <c r="AZ1265" s="56"/>
      <c r="BA1265" s="56"/>
      <c r="BB1265" s="56"/>
      <c r="BC1265" s="56"/>
      <c r="BD1265" s="56"/>
      <c r="BE1265" s="56"/>
      <c r="BF1265" s="56"/>
      <c r="BG1265" s="56"/>
      <c r="BH1265" s="56"/>
      <c r="BI1265" s="56"/>
      <c r="BJ1265" s="56"/>
      <c r="BK1265" s="56"/>
      <c r="BL1265" s="56"/>
      <c r="BM1265" s="56"/>
      <c r="BN1265" s="56"/>
    </row>
    <row r="1266" spans="1:66" ht="11.25" customHeight="1">
      <c r="A1266" s="220"/>
      <c r="B1266" s="164"/>
      <c r="C1266" s="205"/>
      <c r="D1266" s="208"/>
      <c r="E1266" s="178" t="s">
        <v>44</v>
      </c>
      <c r="F1266" s="58" t="str">
        <f>IF(D1264&lt;&gt;"", VLOOKUP(D1264,'Base de Datos'!$A$2:$D1268,4,FALSE()),"")</f>
        <v/>
      </c>
      <c r="G1266" s="205"/>
      <c r="H1266" s="208"/>
      <c r="I1266" s="178" t="s">
        <v>44</v>
      </c>
      <c r="J1266" s="58" t="str">
        <f>IF(H1264&lt;&gt;"", VLOOKUP(H1264,'Base de Datos'!$A$2:$D1268,4,FALSE()),"")</f>
        <v/>
      </c>
      <c r="K1266" s="205"/>
      <c r="L1266" s="208"/>
      <c r="M1266" s="178" t="s">
        <v>44</v>
      </c>
      <c r="N1266" s="58" t="str">
        <f>IF(L1264&lt;&gt;"", VLOOKUP(L1264,'Base de Datos'!$A$2:$D1268,4,FALSE()),"")</f>
        <v/>
      </c>
      <c r="O1266" s="165"/>
      <c r="P1266" s="165"/>
      <c r="Q1266" s="165"/>
      <c r="R1266" s="166"/>
      <c r="S1266" s="231"/>
      <c r="T1266" s="230"/>
      <c r="U1266" s="170"/>
      <c r="V1266" s="169"/>
      <c r="W1266" s="231"/>
      <c r="X1266" s="230"/>
      <c r="Y1266" s="170"/>
      <c r="Z1266" s="169"/>
      <c r="AA1266" s="231"/>
      <c r="AB1266" s="230"/>
      <c r="AC1266" s="170"/>
      <c r="AD1266" s="56"/>
      <c r="AE1266" s="232" t="s">
        <v>77</v>
      </c>
      <c r="AF1266" s="230"/>
      <c r="AG1266" s="90">
        <f t="array" aca="1" ref="AG1266" ca="1">COUNTIFS(AP1216:AP1256, "💲", AY1216:AY1256, INDIRECT("AE" &amp; ROW())) + COUNTIFS(AP1216:AP1256, "📦", AY1216:AY1256, INDIRECT("AE" &amp; ROW())) + COUNTIFS(AP1216:AP1256, "✅", AY1216:AY1256, INDIRECT("AE" &amp; ROW()))</f>
        <v>0</v>
      </c>
      <c r="AH1266" s="68">
        <f t="array" aca="1" ref="AH1266" ca="1">COUNTIFS(AP1216:AP1256, "💲", AY1216:AY1256, INDIRECT("AE" &amp; ROW())) + COUNTIFS(AP1216:AP1256, "📦", AY1216:AY1256, INDIRECT("AE" &amp; ROW()))</f>
        <v>0</v>
      </c>
      <c r="AI1266" s="139">
        <f t="array" aca="1" ref="AI1266" ca="1">SUMIFS(AR1216:AR1256, AY1216:AY1256, INDIRECT("AE" &amp; ROW()), AP1216:AP1256, "💲") + SUMIFS(AR1216:AR1256, AY1216:AY1256, INDIRECT("AE" &amp; ROW()), AP1216:AP1256, "📦")</f>
        <v>0</v>
      </c>
      <c r="AJ1266" s="139">
        <f t="array" aca="1" ref="AJ1266" ca="1">(
    SUMIFS(AR1216:AR1256, AY1216:AY1256, INDIRECT("AE" &amp; ROW()), AP1216:AP1256, "💲") +
    SUMIFS(AR1216:AR1256, AY1216:AY1256, INDIRECT("AE" &amp; ROW()), AP1216:AP1256, "📦")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
        SUMIFS(AR1216:AR1256, AY1216:AY1256, INDIRECT("AE" &amp; ROW()), AP1216:AP1256, "💲", AS1216:AS1256, "Familiar") +
        SUMIFS(AR1216:AR1256, AY1216:AY1256, INDIRECT("AE" &amp; ROW()), AP1216:AP1256, "📦", AS1216:AS1256, "Familiar")
    ) / 2
)  -
(
    (
        SUMIFS(AR1216:AR1256, AY1216:AY1256, INDIRECT("AE" &amp; ROW()), AP1216:AP1256, "💲", AS1216:AS1256, "Exonerado ADH") +
        SUMIFS(AR1216:AR1256, AY1216:AY1256, INDIRECT("AE" &amp; ROW()), AP1216:AP1256, "📦", AS1216:AS1256, "Exonerado ADH")
    ) / 2
)  -
(
    (
        SUMIFS(AR1216:AR1256, AY1216:AY1256, INDIRECT("AE" &amp; ROW()), AP1216:AP1256, "💲", AS1216:AS1256, "Exonerado Doctor") +
        SUMIFS(AR1216:AR1256, AY1216:AY1256, INDIRECT("AE" &amp; ROW()), AP1216:AP1256, "📦", AS1216:AS1256, "Exonerado Doctor")
    ) / 2
)</f>
        <v>0</v>
      </c>
      <c r="AK1266" s="139">
        <f t="array" aca="1" ref="AK1266" ca="1">(
    SUMIFS(AR1216:AR1256, AY1216:AY1256, INDIRECT("AE" &amp; ROW()), AP1216:AP1256, "💲") +
    SUMIFS(AR1216:AR1256, AY1216:AY1256, INDIRECT("AE" &amp; ROW()), AP1216:AP1256, "📦")
) -
(
    SUMIFS(AR1216:AR1256, AY1216:AY1256, INDIRECT("AE" &amp; ROW()), AP1216:AP1256, "💲", AS1216:AS1256, "Familiar") +
    SUMIFS(AR1216:AR1256, AY1216:AY1256, INDIRECT("AE" &amp; ROW()), AP1216:AP1256, "📦", AS1216:AS1256, "Familiar")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SUMIFS(AR1216:AR1256, AY1216:AY1256, INDIRECT("AE" &amp; ROW()), AP1216:AP1256, "💲", AS1216:AS1256, "Exonerado ADH") +
    SUMIFS(AR1216:AR1256, AY1216:AY1256, INDIRECT("AE" &amp; ROW()), AP1216:AP1256, "📦", AS1216:AS1256, "Exonerado ADH")
) -
(
    (
        SUMIFS(AR1216:AR1256, AY1216:AY1256, INDIRECT("AE" &amp; ROW()), AP1216:AP1256, "💲", AS1216:AS1256, "Exonerado Doctor") +
        SUMIFS(AR1216:AR1256, AY1216:AY1256, INDIRECT("AE" &amp; ROW()), AP1216:AP1256, "📦", AS1216:AS1256, "Exonerado Doctor")
    ) / 2
) -
(
    (
        SUMIFS(AR1216:AR1256, AY1216:AY1256, INDIRECT("AE" &amp; ROW()), AP1216:AP1256, "💲", AS1216:AS1256, "") +
        SUMIFS(AR1216:AR1256, AY1216:AY1256, INDIRECT("AE" &amp; ROW()), AP1216:AP1256, "📦", AS1216:AS1256, "")
    ) / 2
)</f>
        <v>0</v>
      </c>
      <c r="AL1266" s="140">
        <f t="array" aca="1" ref="AL1266" ca="1">(
    SUMIFS(AR1216:AR1256, AY1216:AY1256, INDIRECT("AE" &amp; ROW()), AP1216:AP1256, "💲") +
    SUMIFS(AR1216:AR1256, AY1216:AY1256, INDIRECT("AE" &amp; ROW()), AP1216:AP1256, "📦")
) -
(
    (
        SUMIFS(AR1216:AR1256, AY1216:AY1256, INDIRECT("AE" &amp; ROW()), AP1216:AP1256, "💲", AS1216:AS1256, "Familiar") +
        SUMIFS(AR1216:AR1256, AY1216:AY1256, INDIRECT("AE" &amp; ROW()), AP1216:AP1256, "📦", AS1216:AS1256, "Familiar")
    ) / 2
) -
(
    (
        SUMIFS(AR1216:AR1256, AY1216:AY1256, INDIRECT("AE" &amp; ROW()), AP1216:AP1256, "💲", AS1216:AS1256, "Participante") +
        SUMIFS(AR1216:AR1256, AY1216:AY1256, INDIRECT("AE" &amp; ROW()), AP1216:AP1256, "📦", AS1216:AS1256, "Participante")
    ) / 2
) -
(
    (
        SUMIFS(AR1216:AR1256, AY1216:AY1256, INDIRECT("AE" &amp; ROW()), AP1216:AP1256, "💲", AS1216:AS1256, "Empleado") +
        SUMIFS(AR1216:AR1256, AY1216:AY1256, INDIRECT("AE" &amp; ROW()), AP1216:AP1256, "📦", AS1216:AS1256, "Empleado")
    ) / 2
) -
(
    (
        SUMIFS(AR1216:AR1256, AY1216:AY1256, INDIRECT("AE" &amp; ROW()), AP1216:AP1256, "💲", AS1216:AS1256, "Exonerado ADH") +
        SUMIFS(AR1216:AR1256, AY1216:AY1256, INDIRECT("AE" &amp; ROW()), AP1216:AP1256, "📦", AS1216:AS1256, "Exonerado ADH")
    ) / 2
) -
(
    SUMIFS(AR1216:AR1256, AY1216:AY1256, INDIRECT("AE" &amp; ROW()), AP1216:AP1256, "💲", AS1216:AS1256, "Exonerado Doctor") +
    SUMIFS(AR1216:AR1256, AY1216:AY1256, INDIRECT("AE" &amp; ROW()), AP1216:AP1256, "📦", AS1216:AS1256, "Exonerado Doctor")
) -
(
    (
        SUMIFS(AR1216:AR1256, AY1216:AY1256, INDIRECT("AE" &amp; ROW()), AP1216:AP1256, "💲", AS1216:AS1256, "") +
        SUMIFS(AR1216:AR1256, AY1216:AY1256, INDIRECT("AE" &amp; ROW()), AP1216:AP1256, "📦", AS1216:AS1256, "")
    ) / 2
)</f>
        <v>0</v>
      </c>
      <c r="AM1266" s="56"/>
      <c r="AN1266" s="56"/>
      <c r="AO1266" s="56"/>
      <c r="AP1266" s="56"/>
      <c r="AQ1266" s="56"/>
      <c r="AR1266" s="56"/>
      <c r="AS1266" s="56"/>
      <c r="AT1266" s="56"/>
      <c r="AU1266" s="56"/>
      <c r="AV1266" s="56"/>
      <c r="AW1266" s="56"/>
      <c r="AX1266" s="56"/>
      <c r="AY1266" s="56"/>
      <c r="AZ1266" s="56"/>
      <c r="BA1266" s="56"/>
      <c r="BB1266" s="56"/>
      <c r="BC1266" s="56"/>
      <c r="BD1266" s="56"/>
      <c r="BE1266" s="56"/>
      <c r="BF1266" s="56"/>
      <c r="BG1266" s="56"/>
      <c r="BH1266" s="56"/>
      <c r="BI1266" s="56"/>
      <c r="BJ1266" s="56"/>
      <c r="BK1266" s="56"/>
      <c r="BL1266" s="56"/>
      <c r="BM1266" s="56"/>
      <c r="BN1266" s="56"/>
    </row>
    <row r="1267" spans="1:66" ht="11.25" customHeight="1">
      <c r="A1267" s="221"/>
      <c r="B1267" s="164"/>
      <c r="C1267" s="206"/>
      <c r="D1267" s="209"/>
      <c r="E1267" s="179" t="s">
        <v>46</v>
      </c>
      <c r="F1267" s="180"/>
      <c r="G1267" s="206"/>
      <c r="H1267" s="209"/>
      <c r="I1267" s="179" t="s">
        <v>46</v>
      </c>
      <c r="J1267" s="180"/>
      <c r="K1267" s="206"/>
      <c r="L1267" s="209"/>
      <c r="M1267" s="179" t="s">
        <v>46</v>
      </c>
      <c r="N1267" s="180"/>
      <c r="O1267" s="165"/>
      <c r="P1267" s="165"/>
      <c r="Q1267" s="165"/>
      <c r="R1267" s="166"/>
      <c r="S1267" s="227" t="str">
        <f>IF(OR(S1264="Empleado",S1264="Familiar"),"Nombre del Empleado","N° Factura")</f>
        <v>N° Factura</v>
      </c>
      <c r="T1267" s="228"/>
      <c r="U1267" s="89"/>
      <c r="V1267" s="169"/>
      <c r="W1267" s="227" t="str">
        <f>IF(OR(W1264="Empleado",W1264="Familiar"),"Nombre del Empleado","N° Factura")</f>
        <v>N° Factura</v>
      </c>
      <c r="X1267" s="228"/>
      <c r="Y1267" s="89"/>
      <c r="Z1267" s="169"/>
      <c r="AA1267" s="227" t="str">
        <f>IF(OR(AA1264="Empleado",AA1264="Familiar"),"Nombre del Empleado","N° Factura")</f>
        <v>N° Factura</v>
      </c>
      <c r="AB1267" s="228"/>
      <c r="AC1267" s="89"/>
      <c r="AD1267" s="56"/>
      <c r="AE1267" s="233" t="s">
        <v>80</v>
      </c>
      <c r="AF1267" s="228"/>
      <c r="AG1267" s="143">
        <f t="array" aca="1" ref="AG1267" ca="1">COUNTIFS(AP1216:AP1256, "💲", AY1216:AY1256, INDIRECT("AE" &amp; ROW())) + COUNTIFS(AP1216:AP1256, "📦", AY1216:AY1256, INDIRECT("AE" &amp; ROW())) + COUNTIFS(AP1216:AP1256, "✅", AY1216:AY1256, INDIRECT("AE" &amp; ROW()))</f>
        <v>0</v>
      </c>
      <c r="AH1267" s="144">
        <f t="array" aca="1" ref="AH1267" ca="1">COUNTIFS(AP1216:AP1256, "💲", AY1216:AY1256, INDIRECT("AE" &amp; ROW())) + COUNTIFS(AP1216:AP1256, "📦", AY1216:AY1256, INDIRECT("AE" &amp; ROW()))</f>
        <v>0</v>
      </c>
      <c r="AI1267" s="145">
        <f t="array" aca="1" ref="AI1267" ca="1">SUMIFS(AR1216:AR1256, AY1216:AY1256, INDIRECT("AE" &amp; ROW()), AP1216:AP1256, "💲") + SUMIFS(AR1216:AR1256, AY1216:AY1256, INDIRECT("AE" &amp; ROW()), AP1216:AP1256, "📦")</f>
        <v>0</v>
      </c>
      <c r="AJ1267" s="145">
        <f t="array" aca="1" ref="AJ1267" ca="1">(
    SUMIFS(AR1216:AR1256, AY1216:AY1256, INDIRECT("AE" &amp; ROW()), AP1216:AP1256, "💲") +
    SUMIFS(AR1216:AR1256, AY1216:AY1256, INDIRECT("AE" &amp; ROW()), AP1216:AP1256, "📦")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
        SUMIFS(AR1216:AR1256, AY1216:AY1256, INDIRECT("AE" &amp; ROW()), AP1216:AP1256, "💲", AS1216:AS1256, "Familiar") +
        SUMIFS(AR1216:AR1256, AY1216:AY1256, INDIRECT("AE" &amp; ROW()), AP1216:AP1256, "📦", AS1216:AS1256, "Familiar")
    ) / 2
)  -
(
    (
        SUMIFS(AR1216:AR1256, AY1216:AY1256, INDIRECT("AE" &amp; ROW()), AP1216:AP1256, "💲", AS1216:AS1256, "Exonerado ADH") +
        SUMIFS(AR1216:AR1256, AY1216:AY1256, INDIRECT("AE" &amp; ROW()), AP1216:AP1256, "📦", AS1216:AS1256, "Exonerado ADH")
    ) / 2
)  -
(
    (
        SUMIFS(AR1216:AR1256, AY1216:AY1256, INDIRECT("AE" &amp; ROW()), AP1216:AP1256, "💲", AS1216:AS1256, "Exonerado Doctor") +
        SUMIFS(AR1216:AR1256, AY1216:AY1256, INDIRECT("AE" &amp; ROW()), AP1216:AP1256, "📦", AS1216:AS1256, "Exonerado Doctor")
    ) / 2
)</f>
        <v>0</v>
      </c>
      <c r="AK1267" s="145">
        <f t="array" aca="1" ref="AK1267" ca="1">(
    SUMIFS(AR1216:AR1256, AY1216:AY1256, INDIRECT("AE" &amp; ROW()), AP1216:AP1256, "💲") +
    SUMIFS(AR1216:AR1256, AY1216:AY1256, INDIRECT("AE" &amp; ROW()), AP1216:AP1256, "📦")
) -
(
    SUMIFS(AR1216:AR1256, AY1216:AY1256, INDIRECT("AE" &amp; ROW()), AP1216:AP1256, "💲", AS1216:AS1256, "Familiar") +
    SUMIFS(AR1216:AR1256, AY1216:AY1256, INDIRECT("AE" &amp; ROW()), AP1216:AP1256, "📦", AS1216:AS1256, "Familiar")
) -
(
    SUMIFS(AR1216:AR1256, AY1216:AY1256, INDIRECT("AE" &amp; ROW()), AP1216:AP1256, "💲", AS1216:AS1256, "Participante") +
    SUMIFS(AR1216:AR1256, AY1216:AY1256, INDIRECT("AE" &amp; ROW()), AP1216:AP1256, "📦", AS1216:AS1256, "Participante")
)  -
(
    SUMIFS(AR1216:AR1256, AY1216:AY1256, INDIRECT("AE" &amp; ROW()), AP1216:AP1256, "💲", AS1216:AS1256, "Empleado") +
    SUMIFS(AR1216:AR1256, AY1216:AY1256, INDIRECT("AE" &amp; ROW()), AP1216:AP1256, "📦", AS1216:AS1256, "Empleado")
) -
(
    SUMIFS(AR1216:AR1256, AY1216:AY1256, INDIRECT("AE" &amp; ROW()), AP1216:AP1256, "💲", AS1216:AS1256, "Exonerado ADH") +
    SUMIFS(AR1216:AR1256, AY1216:AY1256, INDIRECT("AE" &amp; ROW()), AP1216:AP1256, "📦", AS1216:AS1256, "Exonerado ADH")
) -
(
    (
        SUMIFS(AR1216:AR1256, AY1216:AY1256, INDIRECT("AE" &amp; ROW()), AP1216:AP1256, "💲", AS1216:AS1256, "Exonerado Doctor") +
        SUMIFS(AR1216:AR1256, AY1216:AY1256, INDIRECT("AE" &amp; ROW()), AP1216:AP1256, "📦", AS1216:AS1256, "Exonerado Doctor")
    ) / 2
) -
(
    (
        SUMIFS(AR1216:AR1256, AY1216:AY1256, INDIRECT("AE" &amp; ROW()), AP1216:AP1256, "💲", AS1216:AS1256, "") +
        SUMIFS(AR1216:AR1256, AY1216:AY1256, INDIRECT("AE" &amp; ROW()), AP1216:AP1256, "📦", AS1216:AS1256, "")
    ) / 2
)</f>
        <v>0</v>
      </c>
      <c r="AL1267" s="146">
        <f t="array" aca="1" ref="AL1267" ca="1">(
    SUMIFS(AR1216:AR1256, AY1216:AY1256, INDIRECT("AE" &amp; ROW()), AP1216:AP1256, "💲") +
    SUMIFS(AR1216:AR1256, AY1216:AY1256, INDIRECT("AE" &amp; ROW()), AP1216:AP1256, "📦")
) -
(
    (
        SUMIFS(AR1216:AR1256, AY1216:AY1256, INDIRECT("AE" &amp; ROW()), AP1216:AP1256, "💲", AS1216:AS1256, "Familiar") +
        SUMIFS(AR1216:AR1256, AY1216:AY1256, INDIRECT("AE" &amp; ROW()), AP1216:AP1256, "📦", AS1216:AS1256, "Familiar")
    ) / 2
) -
(
    (
        SUMIFS(AR1216:AR1256, AY1216:AY1256, INDIRECT("AE" &amp; ROW()), AP1216:AP1256, "💲", AS1216:AS1256, "Participante") +
        SUMIFS(AR1216:AR1256, AY1216:AY1256, INDIRECT("AE" &amp; ROW()), AP1216:AP1256, "📦", AS1216:AS1256, "Participante")
    ) / 2
) -
(
    (
        SUMIFS(AR1216:AR1256, AY1216:AY1256, INDIRECT("AE" &amp; ROW()), AP1216:AP1256, "💲", AS1216:AS1256, "Empleado") +
        SUMIFS(AR1216:AR1256, AY1216:AY1256, INDIRECT("AE" &amp; ROW()), AP1216:AP1256, "📦", AS1216:AS1256, "Empleado")
    ) / 2
) -
(
    (
        SUMIFS(AR1216:AR1256, AY1216:AY1256, INDIRECT("AE" &amp; ROW()), AP1216:AP1256, "💲", AS1216:AS1256, "Exonerado ADH") +
        SUMIFS(AR1216:AR1256, AY1216:AY1256, INDIRECT("AE" &amp; ROW()), AP1216:AP1256, "📦", AS1216:AS1256, "Exonerado ADH")
    ) / 2
) -
(
    SUMIFS(AR1216:AR1256, AY1216:AY1256, INDIRECT("AE" &amp; ROW()), AP1216:AP1256, "💲", AS1216:AS1256, "Exonerado Doctor") +
    SUMIFS(AR1216:AR1256, AY1216:AY1256, INDIRECT("AE" &amp; ROW()), AP1216:AP1256, "📦", AS1216:AS1256, "Exonerado Doctor")
) -
(
    (
        SUMIFS(AR1216:AR1256, AY1216:AY1256, INDIRECT("AE" &amp; ROW()), AP1216:AP1256, "💲", AS1216:AS1256, "") +
        SUMIFS(AR1216:AR1256, AY1216:AY1256, INDIRECT("AE" &amp; ROW()), AP1216:AP1256, "📦", AS1216:AS1256, "")
    ) / 2
)</f>
        <v>0</v>
      </c>
      <c r="AM1267" s="56"/>
      <c r="AN1267" s="56"/>
      <c r="AO1267" s="56"/>
      <c r="AP1267" s="56"/>
      <c r="AQ1267" s="56"/>
      <c r="AR1267" s="56"/>
      <c r="AS1267" s="56"/>
      <c r="AT1267" s="56"/>
      <c r="AU1267" s="56"/>
      <c r="AV1267" s="56"/>
      <c r="AW1267" s="56"/>
      <c r="AX1267" s="56"/>
      <c r="AY1267" s="56"/>
      <c r="AZ1267" s="56"/>
      <c r="BA1267" s="56"/>
      <c r="BB1267" s="56"/>
      <c r="BC1267" s="56"/>
      <c r="BD1267" s="56"/>
      <c r="BE1267" s="56"/>
      <c r="BF1267" s="56"/>
      <c r="BG1267" s="56"/>
      <c r="BH1267" s="56"/>
      <c r="BI1267" s="56"/>
      <c r="BJ1267" s="56"/>
      <c r="BK1267" s="56"/>
      <c r="BL1267" s="56"/>
      <c r="BM1267" s="56"/>
      <c r="BN1267" s="56"/>
    </row>
    <row r="1268" spans="1:66" ht="11.25" customHeight="1">
      <c r="A1268" s="3"/>
      <c r="B1268" s="3"/>
      <c r="C1268" s="3"/>
      <c r="D1268" s="3"/>
      <c r="E1268" s="3"/>
      <c r="F1268" s="3"/>
      <c r="G1268" s="3"/>
      <c r="H1268" s="3"/>
      <c r="I1268" s="3"/>
      <c r="J1268" s="3"/>
      <c r="K1268" s="3"/>
      <c r="L1268" s="3"/>
      <c r="M1268" s="3"/>
      <c r="N1268" s="3"/>
      <c r="O1268" s="1"/>
      <c r="P1268" s="3"/>
      <c r="Q1268" s="3"/>
      <c r="R1268" s="15"/>
      <c r="S1268" s="16"/>
      <c r="T1268" s="16"/>
      <c r="U1268" s="173"/>
      <c r="V1268" s="6"/>
      <c r="W1268" s="16"/>
      <c r="X1268" s="16"/>
      <c r="Y1268" s="173"/>
      <c r="Z1268" s="48"/>
      <c r="AA1268" s="173"/>
      <c r="AB1268" s="173"/>
      <c r="AC1268" s="173"/>
      <c r="AD1268" s="174"/>
      <c r="AI1268" s="181"/>
      <c r="AJ1268" s="181"/>
      <c r="AK1268" s="181"/>
      <c r="AL1268" s="181"/>
      <c r="AM1268" s="174"/>
      <c r="AN1268" s="174"/>
      <c r="AO1268" s="174"/>
      <c r="AP1268" s="174"/>
      <c r="AQ1268" s="174"/>
      <c r="AR1268" s="174"/>
      <c r="AS1268" s="174"/>
      <c r="AT1268" s="174"/>
      <c r="AU1268" s="174"/>
      <c r="AV1268" s="174"/>
      <c r="AW1268" s="174"/>
      <c r="AX1268" s="174"/>
      <c r="AY1268" s="174"/>
      <c r="AZ1268" s="174"/>
      <c r="BA1268" s="174"/>
      <c r="BB1268" s="174"/>
      <c r="BC1268" s="174"/>
      <c r="BD1268" s="174"/>
      <c r="BE1268" s="122"/>
      <c r="BF1268" s="122"/>
      <c r="BG1268" s="122"/>
      <c r="BH1268" s="122"/>
      <c r="BI1268" s="122"/>
      <c r="BJ1268" s="174"/>
      <c r="BK1268" s="174"/>
      <c r="BL1268" s="174"/>
      <c r="BM1268" s="174"/>
      <c r="BN1268" s="174"/>
    </row>
  </sheetData>
  <mergeCells count="5474">
    <mergeCell ref="AA1002:AB1002"/>
    <mergeCell ref="AA978:AB978"/>
    <mergeCell ref="AA979:AB979"/>
    <mergeCell ref="AA980:AB980"/>
    <mergeCell ref="AA982:AB982"/>
    <mergeCell ref="AA983:AB983"/>
    <mergeCell ref="AA984:AB984"/>
    <mergeCell ref="AA986:AB986"/>
    <mergeCell ref="AA987:AB987"/>
    <mergeCell ref="AA988:AB988"/>
    <mergeCell ref="AA990:AB990"/>
    <mergeCell ref="AA991:AB991"/>
    <mergeCell ref="AA992:AB992"/>
    <mergeCell ref="AA995:AC995"/>
    <mergeCell ref="AA997:AB997"/>
    <mergeCell ref="AA998:AB998"/>
    <mergeCell ref="AA999:AB999"/>
    <mergeCell ref="AA1001:AB1001"/>
    <mergeCell ref="AA955:AB955"/>
    <mergeCell ref="AA956:AB956"/>
    <mergeCell ref="AA958:AB958"/>
    <mergeCell ref="AA959:AB959"/>
    <mergeCell ref="AA960:AB960"/>
    <mergeCell ref="AA962:AB962"/>
    <mergeCell ref="AA963:AB963"/>
    <mergeCell ref="AA964:AB964"/>
    <mergeCell ref="AA966:AB966"/>
    <mergeCell ref="AA967:AB967"/>
    <mergeCell ref="AA968:AB968"/>
    <mergeCell ref="AA970:AB970"/>
    <mergeCell ref="AA971:AB971"/>
    <mergeCell ref="AA972:AB972"/>
    <mergeCell ref="AA974:AB974"/>
    <mergeCell ref="AA975:AB975"/>
    <mergeCell ref="AA976:AB976"/>
    <mergeCell ref="AA931:AB931"/>
    <mergeCell ref="AA932:AB932"/>
    <mergeCell ref="AA933:AB933"/>
    <mergeCell ref="AA935:AB935"/>
    <mergeCell ref="AA936:AB936"/>
    <mergeCell ref="AA937:AB937"/>
    <mergeCell ref="AA940:AC940"/>
    <mergeCell ref="AA942:AB942"/>
    <mergeCell ref="AA943:AB943"/>
    <mergeCell ref="AA944:AB944"/>
    <mergeCell ref="AA946:AB946"/>
    <mergeCell ref="AA947:AB947"/>
    <mergeCell ref="AA948:AB948"/>
    <mergeCell ref="AA950:AB950"/>
    <mergeCell ref="AA951:AB951"/>
    <mergeCell ref="AA952:AB952"/>
    <mergeCell ref="AA954:AB954"/>
    <mergeCell ref="AA908:AB908"/>
    <mergeCell ref="AA909:AB909"/>
    <mergeCell ref="AA911:AB911"/>
    <mergeCell ref="AA912:AB912"/>
    <mergeCell ref="AA913:AB913"/>
    <mergeCell ref="AA915:AB915"/>
    <mergeCell ref="AA916:AB916"/>
    <mergeCell ref="AA917:AB917"/>
    <mergeCell ref="AA919:AB919"/>
    <mergeCell ref="AA920:AB920"/>
    <mergeCell ref="AA921:AB921"/>
    <mergeCell ref="AA923:AB923"/>
    <mergeCell ref="AA924:AB924"/>
    <mergeCell ref="AA925:AB925"/>
    <mergeCell ref="AA927:AB927"/>
    <mergeCell ref="AA928:AB928"/>
    <mergeCell ref="AA929:AB929"/>
    <mergeCell ref="AA885:AC885"/>
    <mergeCell ref="AA887:AB887"/>
    <mergeCell ref="AA888:AB888"/>
    <mergeCell ref="AA889:AB889"/>
    <mergeCell ref="AA891:AB891"/>
    <mergeCell ref="AA892:AB892"/>
    <mergeCell ref="AA893:AB893"/>
    <mergeCell ref="AA895:AB895"/>
    <mergeCell ref="AA896:AB896"/>
    <mergeCell ref="AA897:AB897"/>
    <mergeCell ref="AA899:AB899"/>
    <mergeCell ref="AA900:AB900"/>
    <mergeCell ref="AA901:AB901"/>
    <mergeCell ref="AA903:AB903"/>
    <mergeCell ref="AA904:AB904"/>
    <mergeCell ref="AA905:AB905"/>
    <mergeCell ref="AA907:AB907"/>
    <mergeCell ref="AE867:AF867"/>
    <mergeCell ref="AE868:AF868"/>
    <mergeCell ref="AE869:AF869"/>
    <mergeCell ref="AE870:AF870"/>
    <mergeCell ref="AE871:AF871"/>
    <mergeCell ref="AE872:AF872"/>
    <mergeCell ref="AE873:AF873"/>
    <mergeCell ref="AE874:AF874"/>
    <mergeCell ref="AE875:AF875"/>
    <mergeCell ref="AE876:AF876"/>
    <mergeCell ref="AE877:AF877"/>
    <mergeCell ref="AE878:AF878"/>
    <mergeCell ref="AE879:AF879"/>
    <mergeCell ref="AE880:AF880"/>
    <mergeCell ref="AE881:AF881"/>
    <mergeCell ref="AE882:AF882"/>
    <mergeCell ref="AA868:AB868"/>
    <mergeCell ref="AA869:AB869"/>
    <mergeCell ref="AA870:AB870"/>
    <mergeCell ref="AA872:AB872"/>
    <mergeCell ref="AA873:AB873"/>
    <mergeCell ref="AA874:AB874"/>
    <mergeCell ref="AA876:AB876"/>
    <mergeCell ref="AA877:AB877"/>
    <mergeCell ref="AA878:AB878"/>
    <mergeCell ref="AA880:AB880"/>
    <mergeCell ref="AA881:AB881"/>
    <mergeCell ref="AA882:AB882"/>
    <mergeCell ref="AA848:AB848"/>
    <mergeCell ref="AA849:AB849"/>
    <mergeCell ref="AA850:AB850"/>
    <mergeCell ref="AA852:AB852"/>
    <mergeCell ref="AA853:AB853"/>
    <mergeCell ref="AA854:AB854"/>
    <mergeCell ref="AA856:AB856"/>
    <mergeCell ref="AA857:AB857"/>
    <mergeCell ref="AA858:AB858"/>
    <mergeCell ref="AA860:AB860"/>
    <mergeCell ref="AA861:AB861"/>
    <mergeCell ref="AA862:AB862"/>
    <mergeCell ref="AE864:AL864"/>
    <mergeCell ref="AA864:AB864"/>
    <mergeCell ref="AA865:AB865"/>
    <mergeCell ref="AE865:AF865"/>
    <mergeCell ref="AA866:AB866"/>
    <mergeCell ref="AE866:AF866"/>
    <mergeCell ref="AE934:AF934"/>
    <mergeCell ref="AE935:AF935"/>
    <mergeCell ref="AE936:AF936"/>
    <mergeCell ref="AE937:AF937"/>
    <mergeCell ref="AE974:AL974"/>
    <mergeCell ref="AE975:AF975"/>
    <mergeCell ref="AE976:AF976"/>
    <mergeCell ref="AE977:AF977"/>
    <mergeCell ref="AE978:AF978"/>
    <mergeCell ref="AE979:AF979"/>
    <mergeCell ref="AE980:AF980"/>
    <mergeCell ref="AE981:AF981"/>
    <mergeCell ref="AE982:AF982"/>
    <mergeCell ref="AE990:AF990"/>
    <mergeCell ref="AE991:AF991"/>
    <mergeCell ref="AE992:AF992"/>
    <mergeCell ref="AE983:AF983"/>
    <mergeCell ref="AE984:AF984"/>
    <mergeCell ref="AE985:AF985"/>
    <mergeCell ref="AE986:AF986"/>
    <mergeCell ref="AE987:AF987"/>
    <mergeCell ref="AE988:AF988"/>
    <mergeCell ref="AE989:AF989"/>
    <mergeCell ref="AA823:AB823"/>
    <mergeCell ref="AA825:AB825"/>
    <mergeCell ref="AE919:AL919"/>
    <mergeCell ref="AE920:AF920"/>
    <mergeCell ref="AE921:AF921"/>
    <mergeCell ref="AE922:AF922"/>
    <mergeCell ref="AE923:AF923"/>
    <mergeCell ref="AE924:AF924"/>
    <mergeCell ref="AE925:AF925"/>
    <mergeCell ref="AE926:AF926"/>
    <mergeCell ref="AE927:AF927"/>
    <mergeCell ref="AE928:AF928"/>
    <mergeCell ref="AE929:AF929"/>
    <mergeCell ref="AE930:AF930"/>
    <mergeCell ref="AE931:AF931"/>
    <mergeCell ref="AE932:AF932"/>
    <mergeCell ref="AE933:AF933"/>
    <mergeCell ref="AA826:AB826"/>
    <mergeCell ref="AA827:AB827"/>
    <mergeCell ref="AA830:AC830"/>
    <mergeCell ref="AA832:AB832"/>
    <mergeCell ref="AA833:AB833"/>
    <mergeCell ref="AA834:AB834"/>
    <mergeCell ref="AA836:AB836"/>
    <mergeCell ref="AA837:AB837"/>
    <mergeCell ref="AA838:AB838"/>
    <mergeCell ref="AA840:AB840"/>
    <mergeCell ref="AA841:AB841"/>
    <mergeCell ref="AA842:AB842"/>
    <mergeCell ref="AA844:AB844"/>
    <mergeCell ref="AA845:AB845"/>
    <mergeCell ref="AA846:AB846"/>
    <mergeCell ref="AA787:AB787"/>
    <mergeCell ref="AA789:AB789"/>
    <mergeCell ref="AA790:AB790"/>
    <mergeCell ref="AA791:AB791"/>
    <mergeCell ref="AA793:AB793"/>
    <mergeCell ref="AA794:AB794"/>
    <mergeCell ref="AA795:AB795"/>
    <mergeCell ref="AA797:AB797"/>
    <mergeCell ref="AA798:AB798"/>
    <mergeCell ref="AA799:AB799"/>
    <mergeCell ref="AA801:AB801"/>
    <mergeCell ref="AA802:AB802"/>
    <mergeCell ref="AA803:AB803"/>
    <mergeCell ref="AA805:AB805"/>
    <mergeCell ref="AA806:AB806"/>
    <mergeCell ref="AA807:AB807"/>
    <mergeCell ref="AA809:AB809"/>
    <mergeCell ref="AE762:AF762"/>
    <mergeCell ref="AE763:AF763"/>
    <mergeCell ref="AE764:AF764"/>
    <mergeCell ref="AE765:AF765"/>
    <mergeCell ref="AE766:AF766"/>
    <mergeCell ref="AE767:AF767"/>
    <mergeCell ref="AE768:AF768"/>
    <mergeCell ref="AE769:AF769"/>
    <mergeCell ref="AE770:AF770"/>
    <mergeCell ref="AE771:AF771"/>
    <mergeCell ref="AE772:AF772"/>
    <mergeCell ref="AE809:AL809"/>
    <mergeCell ref="AA759:AB759"/>
    <mergeCell ref="AA760:AB760"/>
    <mergeCell ref="AA762:AB762"/>
    <mergeCell ref="AA763:AB763"/>
    <mergeCell ref="AA764:AB764"/>
    <mergeCell ref="AA766:AB766"/>
    <mergeCell ref="AA767:AB767"/>
    <mergeCell ref="AA768:AB768"/>
    <mergeCell ref="AA770:AB770"/>
    <mergeCell ref="AA771:AB771"/>
    <mergeCell ref="AA772:AB772"/>
    <mergeCell ref="AA775:AC775"/>
    <mergeCell ref="AA777:AB777"/>
    <mergeCell ref="AA778:AB778"/>
    <mergeCell ref="AA779:AB779"/>
    <mergeCell ref="AA781:AB781"/>
    <mergeCell ref="AA782:AB782"/>
    <mergeCell ref="AA783:AB783"/>
    <mergeCell ref="AA785:AB785"/>
    <mergeCell ref="AA786:AB786"/>
    <mergeCell ref="AE755:AF755"/>
    <mergeCell ref="AA743:AB743"/>
    <mergeCell ref="AA744:AB744"/>
    <mergeCell ref="AA746:AB746"/>
    <mergeCell ref="AA747:AB747"/>
    <mergeCell ref="AA748:AB748"/>
    <mergeCell ref="AA750:AB750"/>
    <mergeCell ref="AA751:AB751"/>
    <mergeCell ref="AA755:AB755"/>
    <mergeCell ref="AA756:AB756"/>
    <mergeCell ref="AE756:AF756"/>
    <mergeCell ref="AE757:AF757"/>
    <mergeCell ref="AA758:AB758"/>
    <mergeCell ref="AE758:AF758"/>
    <mergeCell ref="AE759:AF759"/>
    <mergeCell ref="AE760:AF760"/>
    <mergeCell ref="AE761:AF761"/>
    <mergeCell ref="AA724:AB724"/>
    <mergeCell ref="AA726:AB726"/>
    <mergeCell ref="AA727:AB727"/>
    <mergeCell ref="AA728:AB728"/>
    <mergeCell ref="AA730:AB730"/>
    <mergeCell ref="AA731:AB731"/>
    <mergeCell ref="AA732:AB732"/>
    <mergeCell ref="AA734:AB734"/>
    <mergeCell ref="AA735:AB735"/>
    <mergeCell ref="AA736:AB736"/>
    <mergeCell ref="AA738:AB738"/>
    <mergeCell ref="AA739:AB739"/>
    <mergeCell ref="AA740:AB740"/>
    <mergeCell ref="AA742:AB742"/>
    <mergeCell ref="AA752:AB752"/>
    <mergeCell ref="AA754:AB754"/>
    <mergeCell ref="AE754:AL754"/>
    <mergeCell ref="AE1037:AF1037"/>
    <mergeCell ref="AA1038:AB1038"/>
    <mergeCell ref="AE1038:AF1038"/>
    <mergeCell ref="AA1039:AB1039"/>
    <mergeCell ref="AE810:AF810"/>
    <mergeCell ref="AE811:AF811"/>
    <mergeCell ref="AE812:AF812"/>
    <mergeCell ref="AE813:AF813"/>
    <mergeCell ref="AE814:AF814"/>
    <mergeCell ref="AE815:AF815"/>
    <mergeCell ref="AE816:AF816"/>
    <mergeCell ref="AE824:AF824"/>
    <mergeCell ref="AE825:AF825"/>
    <mergeCell ref="AE826:AF826"/>
    <mergeCell ref="AE827:AF827"/>
    <mergeCell ref="AE817:AF817"/>
    <mergeCell ref="AE818:AF818"/>
    <mergeCell ref="AE819:AF819"/>
    <mergeCell ref="AE820:AF820"/>
    <mergeCell ref="AE821:AF821"/>
    <mergeCell ref="AE822:AF822"/>
    <mergeCell ref="AE823:AF823"/>
    <mergeCell ref="AA810:AB810"/>
    <mergeCell ref="AA811:AB811"/>
    <mergeCell ref="AA813:AB813"/>
    <mergeCell ref="AA814:AB814"/>
    <mergeCell ref="AA815:AB815"/>
    <mergeCell ref="AA817:AB817"/>
    <mergeCell ref="AA818:AB818"/>
    <mergeCell ref="AA819:AB819"/>
    <mergeCell ref="AA821:AB821"/>
    <mergeCell ref="AA822:AB822"/>
    <mergeCell ref="AA1018:AB1018"/>
    <mergeCell ref="AA1019:AB1019"/>
    <mergeCell ref="AA1021:AB1021"/>
    <mergeCell ref="AA1022:AB1022"/>
    <mergeCell ref="AA1023:AB1023"/>
    <mergeCell ref="AA1025:AB1025"/>
    <mergeCell ref="AA1026:AB1026"/>
    <mergeCell ref="AA1027:AB1027"/>
    <mergeCell ref="AA1029:AB1029"/>
    <mergeCell ref="AE1029:AL1029"/>
    <mergeCell ref="AE1033:AF1033"/>
    <mergeCell ref="AE1034:AF1034"/>
    <mergeCell ref="AE1036:AF1036"/>
    <mergeCell ref="AA1030:AB1030"/>
    <mergeCell ref="AE1030:AF1030"/>
    <mergeCell ref="AA1031:AB1031"/>
    <mergeCell ref="AE1031:AF1031"/>
    <mergeCell ref="AE1032:AF1032"/>
    <mergeCell ref="AA1033:AB1033"/>
    <mergeCell ref="AA1034:AB1034"/>
    <mergeCell ref="AA1035:AB1035"/>
    <mergeCell ref="AE1035:AF1035"/>
    <mergeCell ref="C560:C563"/>
    <mergeCell ref="C564:C567"/>
    <mergeCell ref="C568:C571"/>
    <mergeCell ref="C572:C575"/>
    <mergeCell ref="C576:C579"/>
    <mergeCell ref="C580:C583"/>
    <mergeCell ref="C584:C587"/>
    <mergeCell ref="C588:C591"/>
    <mergeCell ref="C592:C595"/>
    <mergeCell ref="C596:C599"/>
    <mergeCell ref="C600:C603"/>
    <mergeCell ref="C604:C607"/>
    <mergeCell ref="C611:C614"/>
    <mergeCell ref="C615:C618"/>
    <mergeCell ref="C619:C622"/>
    <mergeCell ref="C623:C626"/>
    <mergeCell ref="H741:H744"/>
    <mergeCell ref="H710:H713"/>
    <mergeCell ref="H714:H717"/>
    <mergeCell ref="H721:H724"/>
    <mergeCell ref="H725:H728"/>
    <mergeCell ref="H729:H732"/>
    <mergeCell ref="H733:H736"/>
    <mergeCell ref="H737:H740"/>
    <mergeCell ref="C486:C489"/>
    <mergeCell ref="C490:C493"/>
    <mergeCell ref="C494:C497"/>
    <mergeCell ref="C501:C504"/>
    <mergeCell ref="C505:C508"/>
    <mergeCell ref="C509:C512"/>
    <mergeCell ref="C513:C516"/>
    <mergeCell ref="C517:C520"/>
    <mergeCell ref="C521:C524"/>
    <mergeCell ref="C525:C528"/>
    <mergeCell ref="C529:C532"/>
    <mergeCell ref="C533:C536"/>
    <mergeCell ref="C537:C540"/>
    <mergeCell ref="C541:C544"/>
    <mergeCell ref="C545:C548"/>
    <mergeCell ref="C549:C552"/>
    <mergeCell ref="C556:C559"/>
    <mergeCell ref="C706:C709"/>
    <mergeCell ref="C710:C713"/>
    <mergeCell ref="C714:C717"/>
    <mergeCell ref="D725:D728"/>
    <mergeCell ref="D729:D732"/>
    <mergeCell ref="D733:D736"/>
    <mergeCell ref="D737:D740"/>
    <mergeCell ref="D741:D744"/>
    <mergeCell ref="D745:D748"/>
    <mergeCell ref="D694:D697"/>
    <mergeCell ref="D698:D701"/>
    <mergeCell ref="D702:D705"/>
    <mergeCell ref="D706:D709"/>
    <mergeCell ref="D710:D713"/>
    <mergeCell ref="D714:D717"/>
    <mergeCell ref="D721:D724"/>
    <mergeCell ref="C419:C422"/>
    <mergeCell ref="C423:C426"/>
    <mergeCell ref="C427:C430"/>
    <mergeCell ref="C431:C434"/>
    <mergeCell ref="C435:C438"/>
    <mergeCell ref="C439:C442"/>
    <mergeCell ref="C446:C449"/>
    <mergeCell ref="C450:C453"/>
    <mergeCell ref="C454:C457"/>
    <mergeCell ref="C458:C461"/>
    <mergeCell ref="C462:C465"/>
    <mergeCell ref="C466:C469"/>
    <mergeCell ref="C470:C473"/>
    <mergeCell ref="C474:C477"/>
    <mergeCell ref="C478:C481"/>
    <mergeCell ref="C482:C485"/>
    <mergeCell ref="C631:C634"/>
    <mergeCell ref="C635:C638"/>
    <mergeCell ref="C639:C642"/>
    <mergeCell ref="C643:C646"/>
    <mergeCell ref="C647:C650"/>
    <mergeCell ref="C651:C654"/>
    <mergeCell ref="C655:C658"/>
    <mergeCell ref="C659:C662"/>
    <mergeCell ref="C666:C669"/>
    <mergeCell ref="C670:C673"/>
    <mergeCell ref="D670:D673"/>
    <mergeCell ref="C674:C677"/>
    <mergeCell ref="D674:D677"/>
    <mergeCell ref="C678:C681"/>
    <mergeCell ref="D678:D681"/>
    <mergeCell ref="C682:C685"/>
    <mergeCell ref="D682:D685"/>
    <mergeCell ref="G384:G387"/>
    <mergeCell ref="H384:H387"/>
    <mergeCell ref="D391:D394"/>
    <mergeCell ref="C313:C316"/>
    <mergeCell ref="C317:C320"/>
    <mergeCell ref="C321:C324"/>
    <mergeCell ref="C325:C328"/>
    <mergeCell ref="C329:C332"/>
    <mergeCell ref="C336:C339"/>
    <mergeCell ref="C340:C343"/>
    <mergeCell ref="H427:H430"/>
    <mergeCell ref="H431:H434"/>
    <mergeCell ref="G435:G438"/>
    <mergeCell ref="H435:H438"/>
    <mergeCell ref="G439:G442"/>
    <mergeCell ref="H439:H442"/>
    <mergeCell ref="H446:H449"/>
    <mergeCell ref="G446:G449"/>
    <mergeCell ref="C348:C351"/>
    <mergeCell ref="C352:C355"/>
    <mergeCell ref="C356:C359"/>
    <mergeCell ref="G356:G359"/>
    <mergeCell ref="H356:H359"/>
    <mergeCell ref="H360:H363"/>
    <mergeCell ref="G360:G363"/>
    <mergeCell ref="G364:G367"/>
    <mergeCell ref="H364:H367"/>
    <mergeCell ref="G368:G371"/>
    <mergeCell ref="H368:H371"/>
    <mergeCell ref="G372:G375"/>
    <mergeCell ref="H372:H375"/>
    <mergeCell ref="G376:G379"/>
    <mergeCell ref="H376:H379"/>
    <mergeCell ref="G380:G383"/>
    <mergeCell ref="H380:H383"/>
    <mergeCell ref="C399:C402"/>
    <mergeCell ref="D399:D402"/>
    <mergeCell ref="C403:C406"/>
    <mergeCell ref="D403:D406"/>
    <mergeCell ref="C407:C410"/>
    <mergeCell ref="D407:D410"/>
    <mergeCell ref="C411:C414"/>
    <mergeCell ref="D411:D414"/>
    <mergeCell ref="C415:C418"/>
    <mergeCell ref="D415:D418"/>
    <mergeCell ref="D419:D422"/>
    <mergeCell ref="G423:G426"/>
    <mergeCell ref="G427:G430"/>
    <mergeCell ref="G431:G434"/>
    <mergeCell ref="H407:H410"/>
    <mergeCell ref="H411:H414"/>
    <mergeCell ref="G415:G418"/>
    <mergeCell ref="H415:H418"/>
    <mergeCell ref="G419:G422"/>
    <mergeCell ref="H419:H422"/>
    <mergeCell ref="H423:H426"/>
    <mergeCell ref="K665:N665"/>
    <mergeCell ref="K647:K650"/>
    <mergeCell ref="L647:L650"/>
    <mergeCell ref="K651:K654"/>
    <mergeCell ref="L651:L654"/>
    <mergeCell ref="K655:K658"/>
    <mergeCell ref="L655:L658"/>
    <mergeCell ref="K659:K662"/>
    <mergeCell ref="L682:L685"/>
    <mergeCell ref="L686:L689"/>
    <mergeCell ref="A719:N719"/>
    <mergeCell ref="C720:F720"/>
    <mergeCell ref="G720:J720"/>
    <mergeCell ref="K720:N720"/>
    <mergeCell ref="G403:G406"/>
    <mergeCell ref="G407:G410"/>
    <mergeCell ref="G411:G414"/>
    <mergeCell ref="H403:H406"/>
    <mergeCell ref="G450:G453"/>
    <mergeCell ref="G454:G457"/>
    <mergeCell ref="G458:G461"/>
    <mergeCell ref="G462:G465"/>
    <mergeCell ref="G466:G469"/>
    <mergeCell ref="G470:G473"/>
    <mergeCell ref="G474:G477"/>
    <mergeCell ref="G478:G481"/>
    <mergeCell ref="G482:G485"/>
    <mergeCell ref="G486:G489"/>
    <mergeCell ref="H486:H489"/>
    <mergeCell ref="G490:G493"/>
    <mergeCell ref="H490:H493"/>
    <mergeCell ref="C627:C630"/>
    <mergeCell ref="K733:K736"/>
    <mergeCell ref="K737:K740"/>
    <mergeCell ref="C555:F555"/>
    <mergeCell ref="G555:J555"/>
    <mergeCell ref="K555:N555"/>
    <mergeCell ref="A609:N609"/>
    <mergeCell ref="C610:F610"/>
    <mergeCell ref="G610:J610"/>
    <mergeCell ref="K610:N610"/>
    <mergeCell ref="K470:K473"/>
    <mergeCell ref="K474:K477"/>
    <mergeCell ref="A499:N499"/>
    <mergeCell ref="C500:F500"/>
    <mergeCell ref="G500:J500"/>
    <mergeCell ref="K500:N500"/>
    <mergeCell ref="A554:N554"/>
    <mergeCell ref="K458:K461"/>
    <mergeCell ref="L458:L461"/>
    <mergeCell ref="K462:K465"/>
    <mergeCell ref="L462:L465"/>
    <mergeCell ref="L466:L469"/>
    <mergeCell ref="L470:L473"/>
    <mergeCell ref="L474:L477"/>
    <mergeCell ref="K466:K469"/>
    <mergeCell ref="K635:K638"/>
    <mergeCell ref="L635:L638"/>
    <mergeCell ref="K639:K642"/>
    <mergeCell ref="L639:L642"/>
    <mergeCell ref="K643:K646"/>
    <mergeCell ref="L643:L646"/>
    <mergeCell ref="L659:L662"/>
    <mergeCell ref="A664:N664"/>
    <mergeCell ref="K666:K669"/>
    <mergeCell ref="L666:L669"/>
    <mergeCell ref="K670:K673"/>
    <mergeCell ref="L670:L673"/>
    <mergeCell ref="K674:K677"/>
    <mergeCell ref="L674:L677"/>
    <mergeCell ref="L678:L681"/>
    <mergeCell ref="K678:K681"/>
    <mergeCell ref="K682:K685"/>
    <mergeCell ref="K686:K689"/>
    <mergeCell ref="K690:K693"/>
    <mergeCell ref="L690:L693"/>
    <mergeCell ref="K694:K697"/>
    <mergeCell ref="L694:L697"/>
    <mergeCell ref="L714:L717"/>
    <mergeCell ref="L721:L724"/>
    <mergeCell ref="L725:L728"/>
    <mergeCell ref="K698:K701"/>
    <mergeCell ref="L698:L701"/>
    <mergeCell ref="K702:K705"/>
    <mergeCell ref="L702:L705"/>
    <mergeCell ref="K706:K709"/>
    <mergeCell ref="L706:L709"/>
    <mergeCell ref="L710:L713"/>
    <mergeCell ref="K710:K713"/>
    <mergeCell ref="K714:K717"/>
    <mergeCell ref="K721:K724"/>
    <mergeCell ref="K725:K728"/>
    <mergeCell ref="C301:C304"/>
    <mergeCell ref="C305:C308"/>
    <mergeCell ref="C309:C312"/>
    <mergeCell ref="D289:D292"/>
    <mergeCell ref="D293:D296"/>
    <mergeCell ref="D297:D300"/>
    <mergeCell ref="D301:D304"/>
    <mergeCell ref="D305:D308"/>
    <mergeCell ref="D309:D312"/>
    <mergeCell ref="D313:D316"/>
    <mergeCell ref="D317:D320"/>
    <mergeCell ref="D321:D324"/>
    <mergeCell ref="D325:D328"/>
    <mergeCell ref="D329:D332"/>
    <mergeCell ref="D336:D339"/>
    <mergeCell ref="D340:D343"/>
    <mergeCell ref="D344:D347"/>
    <mergeCell ref="C344:C347"/>
    <mergeCell ref="C258:C261"/>
    <mergeCell ref="C262:C265"/>
    <mergeCell ref="C266:C269"/>
    <mergeCell ref="C270:C273"/>
    <mergeCell ref="C274:C277"/>
    <mergeCell ref="C281:C284"/>
    <mergeCell ref="D258:D261"/>
    <mergeCell ref="D262:D265"/>
    <mergeCell ref="D266:D269"/>
    <mergeCell ref="D270:D273"/>
    <mergeCell ref="D274:D277"/>
    <mergeCell ref="D281:D284"/>
    <mergeCell ref="D285:D288"/>
    <mergeCell ref="C285:C288"/>
    <mergeCell ref="C289:C292"/>
    <mergeCell ref="C293:C296"/>
    <mergeCell ref="C297:C300"/>
    <mergeCell ref="D356:D359"/>
    <mergeCell ref="C360:C363"/>
    <mergeCell ref="D360:D363"/>
    <mergeCell ref="C364:C367"/>
    <mergeCell ref="D364:D367"/>
    <mergeCell ref="C368:C371"/>
    <mergeCell ref="D368:D371"/>
    <mergeCell ref="C372:C375"/>
    <mergeCell ref="D372:D375"/>
    <mergeCell ref="C376:C379"/>
    <mergeCell ref="D376:D379"/>
    <mergeCell ref="D380:D383"/>
    <mergeCell ref="D384:D387"/>
    <mergeCell ref="C445:F445"/>
    <mergeCell ref="G445:J445"/>
    <mergeCell ref="K445:N445"/>
    <mergeCell ref="C380:C383"/>
    <mergeCell ref="C384:C387"/>
    <mergeCell ref="A389:N389"/>
    <mergeCell ref="C390:F390"/>
    <mergeCell ref="G390:J390"/>
    <mergeCell ref="K390:N390"/>
    <mergeCell ref="A444:N444"/>
    <mergeCell ref="G391:G394"/>
    <mergeCell ref="H391:H394"/>
    <mergeCell ref="G395:G398"/>
    <mergeCell ref="H395:H398"/>
    <mergeCell ref="G399:G402"/>
    <mergeCell ref="H399:H402"/>
    <mergeCell ref="C391:C394"/>
    <mergeCell ref="C395:C398"/>
    <mergeCell ref="D395:D398"/>
    <mergeCell ref="D116:D119"/>
    <mergeCell ref="C116:C119"/>
    <mergeCell ref="C120:C123"/>
    <mergeCell ref="C124:C127"/>
    <mergeCell ref="C128:C131"/>
    <mergeCell ref="C132:C135"/>
    <mergeCell ref="C136:C139"/>
    <mergeCell ref="C140:C143"/>
    <mergeCell ref="C144:C147"/>
    <mergeCell ref="C148:C151"/>
    <mergeCell ref="C152:C155"/>
    <mergeCell ref="C156:C159"/>
    <mergeCell ref="D156:D159"/>
    <mergeCell ref="C160:C163"/>
    <mergeCell ref="D160:D163"/>
    <mergeCell ref="D348:D351"/>
    <mergeCell ref="D352:D355"/>
    <mergeCell ref="D120:D123"/>
    <mergeCell ref="D124:D127"/>
    <mergeCell ref="D128:D131"/>
    <mergeCell ref="D132:D135"/>
    <mergeCell ref="D136:D139"/>
    <mergeCell ref="D140:D143"/>
    <mergeCell ref="D144:D147"/>
    <mergeCell ref="D148:D151"/>
    <mergeCell ref="D152:D155"/>
    <mergeCell ref="C246:C249"/>
    <mergeCell ref="D246:D249"/>
    <mergeCell ref="C250:C253"/>
    <mergeCell ref="D250:D253"/>
    <mergeCell ref="D254:D257"/>
    <mergeCell ref="C254:C257"/>
    <mergeCell ref="C61:C64"/>
    <mergeCell ref="D61:D64"/>
    <mergeCell ref="A69:A72"/>
    <mergeCell ref="D73:D76"/>
    <mergeCell ref="C69:C72"/>
    <mergeCell ref="C73:C76"/>
    <mergeCell ref="C77:C80"/>
    <mergeCell ref="D77:D80"/>
    <mergeCell ref="C81:C84"/>
    <mergeCell ref="D81:D84"/>
    <mergeCell ref="D85:D88"/>
    <mergeCell ref="A73:A76"/>
    <mergeCell ref="A77:A80"/>
    <mergeCell ref="A81:A84"/>
    <mergeCell ref="A85:A88"/>
    <mergeCell ref="A89:A92"/>
    <mergeCell ref="A93:A96"/>
    <mergeCell ref="C85:C88"/>
    <mergeCell ref="C89:C92"/>
    <mergeCell ref="C93:C96"/>
    <mergeCell ref="D89:D92"/>
    <mergeCell ref="D93:D96"/>
    <mergeCell ref="A14:A17"/>
    <mergeCell ref="A18:A21"/>
    <mergeCell ref="C18:C21"/>
    <mergeCell ref="D18:D21"/>
    <mergeCell ref="G18:G21"/>
    <mergeCell ref="H18:H21"/>
    <mergeCell ref="A22:A25"/>
    <mergeCell ref="C22:C25"/>
    <mergeCell ref="D22:D25"/>
    <mergeCell ref="A26:A29"/>
    <mergeCell ref="C26:C29"/>
    <mergeCell ref="D26:D29"/>
    <mergeCell ref="C30:C33"/>
    <mergeCell ref="D30:D33"/>
    <mergeCell ref="C34:C37"/>
    <mergeCell ref="D34:D37"/>
    <mergeCell ref="C38:C41"/>
    <mergeCell ref="D38:D41"/>
    <mergeCell ref="K26:K29"/>
    <mergeCell ref="K30:K33"/>
    <mergeCell ref="K34:K37"/>
    <mergeCell ref="K6:K9"/>
    <mergeCell ref="K14:K17"/>
    <mergeCell ref="K18:K21"/>
    <mergeCell ref="L18:L21"/>
    <mergeCell ref="K22:K25"/>
    <mergeCell ref="L22:L25"/>
    <mergeCell ref="L26:L29"/>
    <mergeCell ref="K73:K76"/>
    <mergeCell ref="L73:L76"/>
    <mergeCell ref="D69:D72"/>
    <mergeCell ref="G69:G72"/>
    <mergeCell ref="H69:H72"/>
    <mergeCell ref="K69:K72"/>
    <mergeCell ref="L69:L72"/>
    <mergeCell ref="G73:G76"/>
    <mergeCell ref="H73:H76"/>
    <mergeCell ref="L6:L9"/>
    <mergeCell ref="D10:D13"/>
    <mergeCell ref="H10:H13"/>
    <mergeCell ref="D14:D17"/>
    <mergeCell ref="H14:H17"/>
    <mergeCell ref="L14:L17"/>
    <mergeCell ref="D42:D45"/>
    <mergeCell ref="D46:D49"/>
    <mergeCell ref="K54:K57"/>
    <mergeCell ref="K61:K64"/>
    <mergeCell ref="L61:L64"/>
    <mergeCell ref="D50:D53"/>
    <mergeCell ref="D54:D57"/>
    <mergeCell ref="S601:T601"/>
    <mergeCell ref="S602:T602"/>
    <mergeCell ref="S603:T603"/>
    <mergeCell ref="S605:T605"/>
    <mergeCell ref="S606:T606"/>
    <mergeCell ref="S607:T607"/>
    <mergeCell ref="S610:U610"/>
    <mergeCell ref="S612:T612"/>
    <mergeCell ref="S613:T613"/>
    <mergeCell ref="S614:T614"/>
    <mergeCell ref="S636:T636"/>
    <mergeCell ref="S637:T637"/>
    <mergeCell ref="S638:T638"/>
    <mergeCell ref="S640:T640"/>
    <mergeCell ref="S641:T641"/>
    <mergeCell ref="S642:T642"/>
    <mergeCell ref="S644:T644"/>
    <mergeCell ref="S578:T578"/>
    <mergeCell ref="S579:T579"/>
    <mergeCell ref="S581:T581"/>
    <mergeCell ref="S582:T582"/>
    <mergeCell ref="S583:T583"/>
    <mergeCell ref="S585:T585"/>
    <mergeCell ref="S586:T586"/>
    <mergeCell ref="S587:T587"/>
    <mergeCell ref="S589:T589"/>
    <mergeCell ref="S590:T590"/>
    <mergeCell ref="S591:T591"/>
    <mergeCell ref="S593:T593"/>
    <mergeCell ref="S594:T594"/>
    <mergeCell ref="S595:T595"/>
    <mergeCell ref="S597:T597"/>
    <mergeCell ref="S598:T598"/>
    <mergeCell ref="S599:T599"/>
    <mergeCell ref="S546:T546"/>
    <mergeCell ref="S547:T547"/>
    <mergeCell ref="S548:T548"/>
    <mergeCell ref="S550:T550"/>
    <mergeCell ref="S551:T551"/>
    <mergeCell ref="S552:T552"/>
    <mergeCell ref="S555:U555"/>
    <mergeCell ref="S617:T617"/>
    <mergeCell ref="S618:T618"/>
    <mergeCell ref="S620:T620"/>
    <mergeCell ref="S621:T621"/>
    <mergeCell ref="S622:T622"/>
    <mergeCell ref="S624:T624"/>
    <mergeCell ref="S625:T625"/>
    <mergeCell ref="S626:T626"/>
    <mergeCell ref="S628:T628"/>
    <mergeCell ref="S629:T629"/>
    <mergeCell ref="S557:T557"/>
    <mergeCell ref="S558:T558"/>
    <mergeCell ref="S559:T559"/>
    <mergeCell ref="S562:T562"/>
    <mergeCell ref="S563:T563"/>
    <mergeCell ref="S565:T565"/>
    <mergeCell ref="S566:T566"/>
    <mergeCell ref="S567:T567"/>
    <mergeCell ref="S569:T569"/>
    <mergeCell ref="S570:T570"/>
    <mergeCell ref="S571:T571"/>
    <mergeCell ref="S573:T573"/>
    <mergeCell ref="S574:T574"/>
    <mergeCell ref="S575:T575"/>
    <mergeCell ref="S577:T577"/>
    <mergeCell ref="S543:T543"/>
    <mergeCell ref="S544:T544"/>
    <mergeCell ref="S468:T468"/>
    <mergeCell ref="S469:T469"/>
    <mergeCell ref="S471:T471"/>
    <mergeCell ref="S472:T472"/>
    <mergeCell ref="S473:T473"/>
    <mergeCell ref="S475:T475"/>
    <mergeCell ref="S476:T476"/>
    <mergeCell ref="S477:T477"/>
    <mergeCell ref="S479:T479"/>
    <mergeCell ref="S480:T480"/>
    <mergeCell ref="S481:T481"/>
    <mergeCell ref="S483:T483"/>
    <mergeCell ref="S484:T484"/>
    <mergeCell ref="S485:T485"/>
    <mergeCell ref="S487:T487"/>
    <mergeCell ref="S488:T488"/>
    <mergeCell ref="S489:T489"/>
    <mergeCell ref="S491:T491"/>
    <mergeCell ref="S492:T492"/>
    <mergeCell ref="S493:T493"/>
    <mergeCell ref="S495:T495"/>
    <mergeCell ref="S496:T496"/>
    <mergeCell ref="S497:T497"/>
    <mergeCell ref="S500:U500"/>
    <mergeCell ref="S502:T502"/>
    <mergeCell ref="S503:T503"/>
    <mergeCell ref="S504:T504"/>
    <mergeCell ref="S507:T507"/>
    <mergeCell ref="S508:T508"/>
    <mergeCell ref="S510:T510"/>
    <mergeCell ref="S461:T461"/>
    <mergeCell ref="S463:T463"/>
    <mergeCell ref="S464:T464"/>
    <mergeCell ref="S465:T465"/>
    <mergeCell ref="S467:T467"/>
    <mergeCell ref="S527:T527"/>
    <mergeCell ref="S528:T528"/>
    <mergeCell ref="S530:T530"/>
    <mergeCell ref="S531:T531"/>
    <mergeCell ref="S532:T532"/>
    <mergeCell ref="S534:T534"/>
    <mergeCell ref="S535:T535"/>
    <mergeCell ref="S536:T536"/>
    <mergeCell ref="S538:T538"/>
    <mergeCell ref="S539:T539"/>
    <mergeCell ref="S540:T540"/>
    <mergeCell ref="S542:T542"/>
    <mergeCell ref="S511:T511"/>
    <mergeCell ref="S512:T512"/>
    <mergeCell ref="S514:T514"/>
    <mergeCell ref="S515:T515"/>
    <mergeCell ref="S516:T516"/>
    <mergeCell ref="S518:T518"/>
    <mergeCell ref="S519:T519"/>
    <mergeCell ref="S520:T520"/>
    <mergeCell ref="S522:T522"/>
    <mergeCell ref="S523:T523"/>
    <mergeCell ref="S524:T524"/>
    <mergeCell ref="S526:T526"/>
    <mergeCell ref="S436:T436"/>
    <mergeCell ref="S437:T437"/>
    <mergeCell ref="S438:T438"/>
    <mergeCell ref="S440:T440"/>
    <mergeCell ref="S441:T441"/>
    <mergeCell ref="S442:T442"/>
    <mergeCell ref="S445:U445"/>
    <mergeCell ref="S447:T447"/>
    <mergeCell ref="S448:T448"/>
    <mergeCell ref="S449:T449"/>
    <mergeCell ref="S452:T452"/>
    <mergeCell ref="S453:T453"/>
    <mergeCell ref="S455:T455"/>
    <mergeCell ref="S456:T456"/>
    <mergeCell ref="S457:T457"/>
    <mergeCell ref="S459:T459"/>
    <mergeCell ref="S460:T460"/>
    <mergeCell ref="S413:T413"/>
    <mergeCell ref="S414:T414"/>
    <mergeCell ref="S416:T416"/>
    <mergeCell ref="S417:T417"/>
    <mergeCell ref="S418:T418"/>
    <mergeCell ref="S420:T420"/>
    <mergeCell ref="S421:T421"/>
    <mergeCell ref="S422:T422"/>
    <mergeCell ref="S424:T424"/>
    <mergeCell ref="S425:T425"/>
    <mergeCell ref="S426:T426"/>
    <mergeCell ref="S428:T428"/>
    <mergeCell ref="S429:T429"/>
    <mergeCell ref="S430:T430"/>
    <mergeCell ref="S432:T432"/>
    <mergeCell ref="S433:T433"/>
    <mergeCell ref="S434:T434"/>
    <mergeCell ref="S387:T387"/>
    <mergeCell ref="S390:U390"/>
    <mergeCell ref="S392:T392"/>
    <mergeCell ref="S393:T393"/>
    <mergeCell ref="S394:T394"/>
    <mergeCell ref="S397:T397"/>
    <mergeCell ref="S398:T398"/>
    <mergeCell ref="S400:T400"/>
    <mergeCell ref="S401:T401"/>
    <mergeCell ref="S402:T402"/>
    <mergeCell ref="S404:T404"/>
    <mergeCell ref="S405:T405"/>
    <mergeCell ref="S406:T406"/>
    <mergeCell ref="S408:T408"/>
    <mergeCell ref="S409:T409"/>
    <mergeCell ref="S410:T410"/>
    <mergeCell ref="S412:T412"/>
    <mergeCell ref="S314:T314"/>
    <mergeCell ref="S315:T315"/>
    <mergeCell ref="S316:T316"/>
    <mergeCell ref="S318:T318"/>
    <mergeCell ref="S319:T319"/>
    <mergeCell ref="S320:T320"/>
    <mergeCell ref="S322:T322"/>
    <mergeCell ref="S323:T323"/>
    <mergeCell ref="S324:T324"/>
    <mergeCell ref="S326:T326"/>
    <mergeCell ref="S327:T327"/>
    <mergeCell ref="S328:T328"/>
    <mergeCell ref="S330:T330"/>
    <mergeCell ref="S331:T331"/>
    <mergeCell ref="S332:T332"/>
    <mergeCell ref="S335:U335"/>
    <mergeCell ref="S337:T337"/>
    <mergeCell ref="S1029:T1029"/>
    <mergeCell ref="S369:T369"/>
    <mergeCell ref="S370:T370"/>
    <mergeCell ref="S371:T371"/>
    <mergeCell ref="S373:T373"/>
    <mergeCell ref="S374:T374"/>
    <mergeCell ref="S375:T375"/>
    <mergeCell ref="S377:T377"/>
    <mergeCell ref="S378:T378"/>
    <mergeCell ref="S379:T379"/>
    <mergeCell ref="S381:T381"/>
    <mergeCell ref="S382:T382"/>
    <mergeCell ref="S383:T383"/>
    <mergeCell ref="S385:T385"/>
    <mergeCell ref="S386:T386"/>
    <mergeCell ref="S291:T291"/>
    <mergeCell ref="S292:T292"/>
    <mergeCell ref="S294:T294"/>
    <mergeCell ref="S295:T295"/>
    <mergeCell ref="S296:T296"/>
    <mergeCell ref="S298:T298"/>
    <mergeCell ref="S299:T299"/>
    <mergeCell ref="S300:T300"/>
    <mergeCell ref="S302:T302"/>
    <mergeCell ref="S303:T303"/>
    <mergeCell ref="S304:T304"/>
    <mergeCell ref="S306:T306"/>
    <mergeCell ref="S307:T307"/>
    <mergeCell ref="S308:T308"/>
    <mergeCell ref="S310:T310"/>
    <mergeCell ref="S311:T311"/>
    <mergeCell ref="S312:T312"/>
    <mergeCell ref="S984:T984"/>
    <mergeCell ref="S986:T986"/>
    <mergeCell ref="S987:T987"/>
    <mergeCell ref="S988:T988"/>
    <mergeCell ref="S990:T990"/>
    <mergeCell ref="S991:T991"/>
    <mergeCell ref="S992:T992"/>
    <mergeCell ref="S995:U995"/>
    <mergeCell ref="S997:T997"/>
    <mergeCell ref="S998:T998"/>
    <mergeCell ref="S999:T999"/>
    <mergeCell ref="S1021:T1021"/>
    <mergeCell ref="S1022:T1022"/>
    <mergeCell ref="S1023:T1023"/>
    <mergeCell ref="S1025:T1025"/>
    <mergeCell ref="S1026:T1026"/>
    <mergeCell ref="S1027:T1027"/>
    <mergeCell ref="S1015:T1015"/>
    <mergeCell ref="S1017:T1017"/>
    <mergeCell ref="S1018:T1018"/>
    <mergeCell ref="S1019:T1019"/>
    <mergeCell ref="S1039:T1039"/>
    <mergeCell ref="S1041:T1041"/>
    <mergeCell ref="S1042:T1042"/>
    <mergeCell ref="S1043:T1043"/>
    <mergeCell ref="S1045:T1045"/>
    <mergeCell ref="S1030:T1030"/>
    <mergeCell ref="S1031:T1031"/>
    <mergeCell ref="S1033:T1033"/>
    <mergeCell ref="S1034:T1034"/>
    <mergeCell ref="S1035:T1035"/>
    <mergeCell ref="S1037:T1037"/>
    <mergeCell ref="S1038:T1038"/>
    <mergeCell ref="S942:T942"/>
    <mergeCell ref="S943:T943"/>
    <mergeCell ref="S944:T944"/>
    <mergeCell ref="S947:T947"/>
    <mergeCell ref="S948:T948"/>
    <mergeCell ref="S950:T950"/>
    <mergeCell ref="S951:T951"/>
    <mergeCell ref="S952:T952"/>
    <mergeCell ref="S954:T954"/>
    <mergeCell ref="S955:T955"/>
    <mergeCell ref="S956:T956"/>
    <mergeCell ref="S958:T958"/>
    <mergeCell ref="S959:T959"/>
    <mergeCell ref="S960:T960"/>
    <mergeCell ref="S962:T962"/>
    <mergeCell ref="S963:T963"/>
    <mergeCell ref="S931:T931"/>
    <mergeCell ref="S932:T932"/>
    <mergeCell ref="S933:T933"/>
    <mergeCell ref="S935:T935"/>
    <mergeCell ref="S936:T936"/>
    <mergeCell ref="S937:T937"/>
    <mergeCell ref="S940:U940"/>
    <mergeCell ref="S1002:T1002"/>
    <mergeCell ref="S1003:T1003"/>
    <mergeCell ref="S1005:T1005"/>
    <mergeCell ref="S1006:T1006"/>
    <mergeCell ref="S1007:T1007"/>
    <mergeCell ref="S1009:T1009"/>
    <mergeCell ref="S1010:T1010"/>
    <mergeCell ref="S1011:T1011"/>
    <mergeCell ref="S1013:T1013"/>
    <mergeCell ref="S1014:T1014"/>
    <mergeCell ref="S964:T964"/>
    <mergeCell ref="S966:T966"/>
    <mergeCell ref="S967:T967"/>
    <mergeCell ref="S968:T968"/>
    <mergeCell ref="S970:T970"/>
    <mergeCell ref="S971:T971"/>
    <mergeCell ref="S972:T972"/>
    <mergeCell ref="S974:T974"/>
    <mergeCell ref="S975:T975"/>
    <mergeCell ref="S976:T976"/>
    <mergeCell ref="S978:T978"/>
    <mergeCell ref="S979:T979"/>
    <mergeCell ref="S980:T980"/>
    <mergeCell ref="S982:T982"/>
    <mergeCell ref="S983:T983"/>
    <mergeCell ref="S925:T925"/>
    <mergeCell ref="S927:T927"/>
    <mergeCell ref="S928:T928"/>
    <mergeCell ref="S929:T929"/>
    <mergeCell ref="S853:T853"/>
    <mergeCell ref="S854:T854"/>
    <mergeCell ref="S856:T856"/>
    <mergeCell ref="S857:T857"/>
    <mergeCell ref="S858:T858"/>
    <mergeCell ref="S860:T860"/>
    <mergeCell ref="S861:T861"/>
    <mergeCell ref="S862:T862"/>
    <mergeCell ref="S864:T864"/>
    <mergeCell ref="S865:T865"/>
    <mergeCell ref="S866:T866"/>
    <mergeCell ref="S868:T868"/>
    <mergeCell ref="S869:T869"/>
    <mergeCell ref="S870:T870"/>
    <mergeCell ref="S872:T872"/>
    <mergeCell ref="S873:T873"/>
    <mergeCell ref="S874:T874"/>
    <mergeCell ref="S876:T876"/>
    <mergeCell ref="S877:T877"/>
    <mergeCell ref="S878:T878"/>
    <mergeCell ref="S880:T880"/>
    <mergeCell ref="S881:T881"/>
    <mergeCell ref="S882:T882"/>
    <mergeCell ref="S885:U885"/>
    <mergeCell ref="S887:T887"/>
    <mergeCell ref="S888:T888"/>
    <mergeCell ref="S889:T889"/>
    <mergeCell ref="S892:T892"/>
    <mergeCell ref="S844:T844"/>
    <mergeCell ref="S845:T845"/>
    <mergeCell ref="S846:T846"/>
    <mergeCell ref="S848:T848"/>
    <mergeCell ref="S849:T849"/>
    <mergeCell ref="S850:T850"/>
    <mergeCell ref="S852:T852"/>
    <mergeCell ref="S912:T912"/>
    <mergeCell ref="S913:T913"/>
    <mergeCell ref="S915:T915"/>
    <mergeCell ref="S916:T916"/>
    <mergeCell ref="S917:T917"/>
    <mergeCell ref="S919:T919"/>
    <mergeCell ref="S920:T920"/>
    <mergeCell ref="S921:T921"/>
    <mergeCell ref="S923:T923"/>
    <mergeCell ref="S924:T924"/>
    <mergeCell ref="S893:T893"/>
    <mergeCell ref="S895:T895"/>
    <mergeCell ref="S896:T896"/>
    <mergeCell ref="S897:T897"/>
    <mergeCell ref="S899:T899"/>
    <mergeCell ref="S900:T900"/>
    <mergeCell ref="S901:T901"/>
    <mergeCell ref="S903:T903"/>
    <mergeCell ref="S904:T904"/>
    <mergeCell ref="S905:T905"/>
    <mergeCell ref="S907:T907"/>
    <mergeCell ref="S908:T908"/>
    <mergeCell ref="S909:T909"/>
    <mergeCell ref="S911:T911"/>
    <mergeCell ref="S802:T802"/>
    <mergeCell ref="S803:T803"/>
    <mergeCell ref="S805:T805"/>
    <mergeCell ref="S806:T806"/>
    <mergeCell ref="S807:T807"/>
    <mergeCell ref="S809:T809"/>
    <mergeCell ref="S810:T810"/>
    <mergeCell ref="S811:T811"/>
    <mergeCell ref="S813:T813"/>
    <mergeCell ref="S814:T814"/>
    <mergeCell ref="S815:T815"/>
    <mergeCell ref="S817:T817"/>
    <mergeCell ref="S818:T818"/>
    <mergeCell ref="S819:T819"/>
    <mergeCell ref="S821:T821"/>
    <mergeCell ref="S822:T822"/>
    <mergeCell ref="S823:T823"/>
    <mergeCell ref="S767:T767"/>
    <mergeCell ref="S768:T768"/>
    <mergeCell ref="S770:T770"/>
    <mergeCell ref="S771:T771"/>
    <mergeCell ref="S772:T772"/>
    <mergeCell ref="S775:U775"/>
    <mergeCell ref="S777:T777"/>
    <mergeCell ref="S778:T778"/>
    <mergeCell ref="S779:T779"/>
    <mergeCell ref="S782:T782"/>
    <mergeCell ref="S783:T783"/>
    <mergeCell ref="S785:T785"/>
    <mergeCell ref="S786:T786"/>
    <mergeCell ref="S787:T787"/>
    <mergeCell ref="S789:T789"/>
    <mergeCell ref="S790:T790"/>
    <mergeCell ref="S791:T791"/>
    <mergeCell ref="S731:T731"/>
    <mergeCell ref="S732:T732"/>
    <mergeCell ref="S734:T734"/>
    <mergeCell ref="S735:T735"/>
    <mergeCell ref="S736:T736"/>
    <mergeCell ref="S738:T738"/>
    <mergeCell ref="S739:T739"/>
    <mergeCell ref="S740:T740"/>
    <mergeCell ref="S742:T742"/>
    <mergeCell ref="S743:T743"/>
    <mergeCell ref="S744:T744"/>
    <mergeCell ref="S746:T746"/>
    <mergeCell ref="S747:T747"/>
    <mergeCell ref="S748:T748"/>
    <mergeCell ref="S750:T750"/>
    <mergeCell ref="S751:T751"/>
    <mergeCell ref="S752:T752"/>
    <mergeCell ref="S703:T703"/>
    <mergeCell ref="S704:T704"/>
    <mergeCell ref="S705:T705"/>
    <mergeCell ref="S707:T707"/>
    <mergeCell ref="S708:T708"/>
    <mergeCell ref="S709:T709"/>
    <mergeCell ref="S711:T711"/>
    <mergeCell ref="S712:T712"/>
    <mergeCell ref="S713:T713"/>
    <mergeCell ref="S715:T715"/>
    <mergeCell ref="S716:T716"/>
    <mergeCell ref="S717:T717"/>
    <mergeCell ref="S720:U720"/>
    <mergeCell ref="S722:T722"/>
    <mergeCell ref="S723:T723"/>
    <mergeCell ref="S724:T724"/>
    <mergeCell ref="S727:T727"/>
    <mergeCell ref="S680:T680"/>
    <mergeCell ref="S681:T681"/>
    <mergeCell ref="S683:T683"/>
    <mergeCell ref="S684:T684"/>
    <mergeCell ref="S685:T685"/>
    <mergeCell ref="S687:T687"/>
    <mergeCell ref="S688:T688"/>
    <mergeCell ref="S689:T689"/>
    <mergeCell ref="S691:T691"/>
    <mergeCell ref="S692:T692"/>
    <mergeCell ref="S693:T693"/>
    <mergeCell ref="S695:T695"/>
    <mergeCell ref="S696:T696"/>
    <mergeCell ref="S697:T697"/>
    <mergeCell ref="S699:T699"/>
    <mergeCell ref="S700:T700"/>
    <mergeCell ref="S701:T701"/>
    <mergeCell ref="S654:T654"/>
    <mergeCell ref="S656:T656"/>
    <mergeCell ref="S657:T657"/>
    <mergeCell ref="S658:T658"/>
    <mergeCell ref="S660:T660"/>
    <mergeCell ref="S661:T661"/>
    <mergeCell ref="S662:T662"/>
    <mergeCell ref="S665:U665"/>
    <mergeCell ref="S667:T667"/>
    <mergeCell ref="S668:T668"/>
    <mergeCell ref="S669:T669"/>
    <mergeCell ref="S672:T672"/>
    <mergeCell ref="S673:T673"/>
    <mergeCell ref="S675:T675"/>
    <mergeCell ref="S676:T676"/>
    <mergeCell ref="S677:T677"/>
    <mergeCell ref="S679:T679"/>
    <mergeCell ref="K623:K626"/>
    <mergeCell ref="K627:K630"/>
    <mergeCell ref="K631:K634"/>
    <mergeCell ref="L604:L607"/>
    <mergeCell ref="L611:L614"/>
    <mergeCell ref="K615:K618"/>
    <mergeCell ref="L615:L618"/>
    <mergeCell ref="K619:K622"/>
    <mergeCell ref="L619:L622"/>
    <mergeCell ref="L623:L626"/>
    <mergeCell ref="S645:T645"/>
    <mergeCell ref="S646:T646"/>
    <mergeCell ref="S648:T648"/>
    <mergeCell ref="S649:T649"/>
    <mergeCell ref="S650:T650"/>
    <mergeCell ref="S652:T652"/>
    <mergeCell ref="S653:T653"/>
    <mergeCell ref="S630:T630"/>
    <mergeCell ref="S632:T632"/>
    <mergeCell ref="S633:T633"/>
    <mergeCell ref="S634:T634"/>
    <mergeCell ref="K580:K583"/>
    <mergeCell ref="K584:K587"/>
    <mergeCell ref="K588:K591"/>
    <mergeCell ref="K568:K571"/>
    <mergeCell ref="L568:L571"/>
    <mergeCell ref="K572:K575"/>
    <mergeCell ref="L572:L575"/>
    <mergeCell ref="K576:K579"/>
    <mergeCell ref="L576:L579"/>
    <mergeCell ref="L580:L583"/>
    <mergeCell ref="K600:K603"/>
    <mergeCell ref="K604:K607"/>
    <mergeCell ref="K611:K614"/>
    <mergeCell ref="L584:L587"/>
    <mergeCell ref="L588:L591"/>
    <mergeCell ref="K592:K595"/>
    <mergeCell ref="L592:L595"/>
    <mergeCell ref="K596:K599"/>
    <mergeCell ref="L596:L599"/>
    <mergeCell ref="L600:L603"/>
    <mergeCell ref="L521:L524"/>
    <mergeCell ref="K525:K528"/>
    <mergeCell ref="L525:L528"/>
    <mergeCell ref="L529:L532"/>
    <mergeCell ref="L533:L536"/>
    <mergeCell ref="L537:L540"/>
    <mergeCell ref="K541:K544"/>
    <mergeCell ref="L541:L544"/>
    <mergeCell ref="K545:K548"/>
    <mergeCell ref="L545:L548"/>
    <mergeCell ref="L549:L552"/>
    <mergeCell ref="K549:K552"/>
    <mergeCell ref="K556:K559"/>
    <mergeCell ref="L556:L559"/>
    <mergeCell ref="K560:K563"/>
    <mergeCell ref="L560:L563"/>
    <mergeCell ref="K564:K567"/>
    <mergeCell ref="L564:L567"/>
    <mergeCell ref="K403:K406"/>
    <mergeCell ref="L380:L383"/>
    <mergeCell ref="L384:L387"/>
    <mergeCell ref="L391:L394"/>
    <mergeCell ref="L395:L398"/>
    <mergeCell ref="L399:L402"/>
    <mergeCell ref="L403:L406"/>
    <mergeCell ref="L407:L410"/>
    <mergeCell ref="K407:K410"/>
    <mergeCell ref="K411:K414"/>
    <mergeCell ref="K415:K418"/>
    <mergeCell ref="K419:K422"/>
    <mergeCell ref="K423:K426"/>
    <mergeCell ref="K427:K430"/>
    <mergeCell ref="K431:K434"/>
    <mergeCell ref="L627:L630"/>
    <mergeCell ref="L631:L634"/>
    <mergeCell ref="L439:L442"/>
    <mergeCell ref="L446:L449"/>
    <mergeCell ref="L411:L414"/>
    <mergeCell ref="L415:L418"/>
    <mergeCell ref="L419:L422"/>
    <mergeCell ref="L423:L426"/>
    <mergeCell ref="L427:L430"/>
    <mergeCell ref="L431:L434"/>
    <mergeCell ref="L435:L438"/>
    <mergeCell ref="K509:K512"/>
    <mergeCell ref="K513:K516"/>
    <mergeCell ref="K517:K520"/>
    <mergeCell ref="K494:K497"/>
    <mergeCell ref="L494:L497"/>
    <mergeCell ref="K501:K504"/>
    <mergeCell ref="K356:K359"/>
    <mergeCell ref="L356:L359"/>
    <mergeCell ref="K360:K363"/>
    <mergeCell ref="L360:L363"/>
    <mergeCell ref="K364:K367"/>
    <mergeCell ref="L364:L367"/>
    <mergeCell ref="K368:K371"/>
    <mergeCell ref="L368:L371"/>
    <mergeCell ref="K372:K375"/>
    <mergeCell ref="L372:L375"/>
    <mergeCell ref="L376:L379"/>
    <mergeCell ref="K376:K379"/>
    <mergeCell ref="K380:K383"/>
    <mergeCell ref="K384:K387"/>
    <mergeCell ref="K391:K394"/>
    <mergeCell ref="K395:K398"/>
    <mergeCell ref="K399:K402"/>
    <mergeCell ref="AA575:AB575"/>
    <mergeCell ref="AA577:AB577"/>
    <mergeCell ref="AA578:AB578"/>
    <mergeCell ref="AA579:AB579"/>
    <mergeCell ref="AA581:AB581"/>
    <mergeCell ref="AA582:AB582"/>
    <mergeCell ref="AA583:AB583"/>
    <mergeCell ref="K435:K438"/>
    <mergeCell ref="K439:K442"/>
    <mergeCell ref="K446:K449"/>
    <mergeCell ref="K450:K453"/>
    <mergeCell ref="L450:L453"/>
    <mergeCell ref="K454:K457"/>
    <mergeCell ref="L454:L457"/>
    <mergeCell ref="L478:L481"/>
    <mergeCell ref="K478:K481"/>
    <mergeCell ref="K482:K485"/>
    <mergeCell ref="L482:L485"/>
    <mergeCell ref="K486:K489"/>
    <mergeCell ref="L486:L489"/>
    <mergeCell ref="K490:K493"/>
    <mergeCell ref="L490:L493"/>
    <mergeCell ref="L501:L504"/>
    <mergeCell ref="K505:K508"/>
    <mergeCell ref="L505:L508"/>
    <mergeCell ref="L509:L512"/>
    <mergeCell ref="K529:K532"/>
    <mergeCell ref="K533:K536"/>
    <mergeCell ref="K537:K540"/>
    <mergeCell ref="L513:L516"/>
    <mergeCell ref="L517:L520"/>
    <mergeCell ref="K521:K524"/>
    <mergeCell ref="W354:X354"/>
    <mergeCell ref="W355:X355"/>
    <mergeCell ref="W357:X357"/>
    <mergeCell ref="W358:X358"/>
    <mergeCell ref="W359:X359"/>
    <mergeCell ref="AA369:AB369"/>
    <mergeCell ref="AA370:AB370"/>
    <mergeCell ref="AA526:AB526"/>
    <mergeCell ref="AA527:AB527"/>
    <mergeCell ref="AA528:AB528"/>
    <mergeCell ref="AA530:AB530"/>
    <mergeCell ref="AA531:AB531"/>
    <mergeCell ref="AA532:AB532"/>
    <mergeCell ref="AA534:AB534"/>
    <mergeCell ref="AA546:AB546"/>
    <mergeCell ref="AA547:AB547"/>
    <mergeCell ref="AA548:AB548"/>
    <mergeCell ref="AA536:AB536"/>
    <mergeCell ref="AA538:AB538"/>
    <mergeCell ref="AA539:AB539"/>
    <mergeCell ref="AA540:AB540"/>
    <mergeCell ref="AA542:AB542"/>
    <mergeCell ref="AA543:AB543"/>
    <mergeCell ref="AA544:AB544"/>
    <mergeCell ref="W335:Y335"/>
    <mergeCell ref="W337:X337"/>
    <mergeCell ref="W338:X338"/>
    <mergeCell ref="W339:X339"/>
    <mergeCell ref="O340:P341"/>
    <mergeCell ref="Q340:Q341"/>
    <mergeCell ref="S341:T341"/>
    <mergeCell ref="W341:X341"/>
    <mergeCell ref="W342:X342"/>
    <mergeCell ref="W343:X343"/>
    <mergeCell ref="W345:X345"/>
    <mergeCell ref="W346:X346"/>
    <mergeCell ref="W347:X347"/>
    <mergeCell ref="W349:X349"/>
    <mergeCell ref="W350:X350"/>
    <mergeCell ref="W351:X351"/>
    <mergeCell ref="W353:X353"/>
    <mergeCell ref="S338:T338"/>
    <mergeCell ref="S339:T339"/>
    <mergeCell ref="S342:T342"/>
    <mergeCell ref="S343:T343"/>
    <mergeCell ref="S345:T345"/>
    <mergeCell ref="S346:T346"/>
    <mergeCell ref="S347:T347"/>
    <mergeCell ref="S349:T349"/>
    <mergeCell ref="S350:T350"/>
    <mergeCell ref="S351:T351"/>
    <mergeCell ref="S353:T353"/>
    <mergeCell ref="S354:T354"/>
    <mergeCell ref="S355:T355"/>
    <mergeCell ref="S357:T357"/>
    <mergeCell ref="S358:T358"/>
    <mergeCell ref="S359:T359"/>
    <mergeCell ref="S361:T361"/>
    <mergeCell ref="S362:T362"/>
    <mergeCell ref="S363:T363"/>
    <mergeCell ref="S365:T365"/>
    <mergeCell ref="S366:T366"/>
    <mergeCell ref="S367:T367"/>
    <mergeCell ref="W314:X314"/>
    <mergeCell ref="AA314:AB314"/>
    <mergeCell ref="W315:X315"/>
    <mergeCell ref="AA315:AB315"/>
    <mergeCell ref="W316:X316"/>
    <mergeCell ref="AA316:AB316"/>
    <mergeCell ref="AA318:AB318"/>
    <mergeCell ref="W318:X318"/>
    <mergeCell ref="W319:X319"/>
    <mergeCell ref="W320:X320"/>
    <mergeCell ref="W322:X322"/>
    <mergeCell ref="W323:X323"/>
    <mergeCell ref="W324:X324"/>
    <mergeCell ref="W326:X326"/>
    <mergeCell ref="W327:X327"/>
    <mergeCell ref="W328:X328"/>
    <mergeCell ref="W330:X330"/>
    <mergeCell ref="W331:X331"/>
    <mergeCell ref="W307:X307"/>
    <mergeCell ref="W308:X308"/>
    <mergeCell ref="W310:X310"/>
    <mergeCell ref="W311:X311"/>
    <mergeCell ref="AA311:AB311"/>
    <mergeCell ref="W312:X312"/>
    <mergeCell ref="AA312:AB312"/>
    <mergeCell ref="AA349:AB349"/>
    <mergeCell ref="AA350:AB350"/>
    <mergeCell ref="AA339:AB339"/>
    <mergeCell ref="AA341:AB341"/>
    <mergeCell ref="AA342:AB342"/>
    <mergeCell ref="AA343:AB343"/>
    <mergeCell ref="AA345:AB345"/>
    <mergeCell ref="AA346:AB346"/>
    <mergeCell ref="AA347:AB347"/>
    <mergeCell ref="AA319:AB319"/>
    <mergeCell ref="AA320:AB320"/>
    <mergeCell ref="AA322:AB322"/>
    <mergeCell ref="AA323:AB323"/>
    <mergeCell ref="AA324:AB324"/>
    <mergeCell ref="AA326:AB326"/>
    <mergeCell ref="AA327:AB327"/>
    <mergeCell ref="AA328:AB328"/>
    <mergeCell ref="AA330:AB330"/>
    <mergeCell ref="AA331:AB331"/>
    <mergeCell ref="AA332:AB332"/>
    <mergeCell ref="AA335:AC335"/>
    <mergeCell ref="AA337:AB337"/>
    <mergeCell ref="AA338:AB338"/>
    <mergeCell ref="W332:X332"/>
    <mergeCell ref="U334:Y334"/>
    <mergeCell ref="O285:P286"/>
    <mergeCell ref="Q285:Q286"/>
    <mergeCell ref="S286:T286"/>
    <mergeCell ref="AA286:AB286"/>
    <mergeCell ref="W287:X287"/>
    <mergeCell ref="AA287:AB287"/>
    <mergeCell ref="AA288:AB288"/>
    <mergeCell ref="W288:X288"/>
    <mergeCell ref="W290:X290"/>
    <mergeCell ref="AA290:AB290"/>
    <mergeCell ref="W291:X291"/>
    <mergeCell ref="AA291:AB291"/>
    <mergeCell ref="W292:X292"/>
    <mergeCell ref="AA292:AB292"/>
    <mergeCell ref="W294:X294"/>
    <mergeCell ref="AA294:AB294"/>
    <mergeCell ref="W295:X295"/>
    <mergeCell ref="AA295:AB295"/>
    <mergeCell ref="W480:X480"/>
    <mergeCell ref="W481:X481"/>
    <mergeCell ref="W483:X483"/>
    <mergeCell ref="W484:X484"/>
    <mergeCell ref="W485:X485"/>
    <mergeCell ref="W487:X487"/>
    <mergeCell ref="W488:X488"/>
    <mergeCell ref="W489:X489"/>
    <mergeCell ref="W506:X506"/>
    <mergeCell ref="W507:X507"/>
    <mergeCell ref="W508:X508"/>
    <mergeCell ref="W510:X510"/>
    <mergeCell ref="W511:X511"/>
    <mergeCell ref="W512:X512"/>
    <mergeCell ref="W514:X514"/>
    <mergeCell ref="S260:T260"/>
    <mergeCell ref="S261:T261"/>
    <mergeCell ref="S263:T263"/>
    <mergeCell ref="S264:T264"/>
    <mergeCell ref="S265:T265"/>
    <mergeCell ref="S267:T267"/>
    <mergeCell ref="S268:T268"/>
    <mergeCell ref="S269:T269"/>
    <mergeCell ref="S271:T271"/>
    <mergeCell ref="S272:T272"/>
    <mergeCell ref="S273:T273"/>
    <mergeCell ref="S275:T275"/>
    <mergeCell ref="S276:T276"/>
    <mergeCell ref="S277:T277"/>
    <mergeCell ref="W296:X296"/>
    <mergeCell ref="W298:X298"/>
    <mergeCell ref="W299:X299"/>
    <mergeCell ref="W457:X457"/>
    <mergeCell ref="W459:X459"/>
    <mergeCell ref="W460:X460"/>
    <mergeCell ref="W461:X461"/>
    <mergeCell ref="W463:X463"/>
    <mergeCell ref="W464:X464"/>
    <mergeCell ref="W465:X465"/>
    <mergeCell ref="W467:X467"/>
    <mergeCell ref="W468:X468"/>
    <mergeCell ref="W469:X469"/>
    <mergeCell ref="W471:X471"/>
    <mergeCell ref="W472:X472"/>
    <mergeCell ref="W473:X473"/>
    <mergeCell ref="W475:X475"/>
    <mergeCell ref="W476:X476"/>
    <mergeCell ref="W477:X477"/>
    <mergeCell ref="W479:X479"/>
    <mergeCell ref="AE275:AF275"/>
    <mergeCell ref="AA276:AB276"/>
    <mergeCell ref="AE276:AF276"/>
    <mergeCell ref="AA277:AB277"/>
    <mergeCell ref="AE277:AF277"/>
    <mergeCell ref="AA280:AC280"/>
    <mergeCell ref="Q505:Q506"/>
    <mergeCell ref="S506:T506"/>
    <mergeCell ref="W491:X491"/>
    <mergeCell ref="W492:X492"/>
    <mergeCell ref="W493:X493"/>
    <mergeCell ref="W495:X495"/>
    <mergeCell ref="W496:X496"/>
    <mergeCell ref="W497:X497"/>
    <mergeCell ref="O505:P506"/>
    <mergeCell ref="W393:X393"/>
    <mergeCell ref="W394:X394"/>
    <mergeCell ref="O395:P396"/>
    <mergeCell ref="Q395:Q396"/>
    <mergeCell ref="S396:T396"/>
    <mergeCell ref="W396:X396"/>
    <mergeCell ref="W397:X397"/>
    <mergeCell ref="W398:X398"/>
    <mergeCell ref="W400:X400"/>
    <mergeCell ref="O450:P451"/>
    <mergeCell ref="Q450:Q451"/>
    <mergeCell ref="S451:T451"/>
    <mergeCell ref="W451:X451"/>
    <mergeCell ref="W452:X452"/>
    <mergeCell ref="W453:X453"/>
    <mergeCell ref="W455:X455"/>
    <mergeCell ref="W456:X456"/>
    <mergeCell ref="W232:X232"/>
    <mergeCell ref="W233:X233"/>
    <mergeCell ref="W235:X235"/>
    <mergeCell ref="W236:X236"/>
    <mergeCell ref="W237:X237"/>
    <mergeCell ref="W239:X239"/>
    <mergeCell ref="W240:X240"/>
    <mergeCell ref="W241:X241"/>
    <mergeCell ref="W243:X243"/>
    <mergeCell ref="W244:X244"/>
    <mergeCell ref="W245:X245"/>
    <mergeCell ref="W247:X247"/>
    <mergeCell ref="W248:X248"/>
    <mergeCell ref="W249:X249"/>
    <mergeCell ref="W251:X251"/>
    <mergeCell ref="W252:X252"/>
    <mergeCell ref="W253:X253"/>
    <mergeCell ref="AE266:AF266"/>
    <mergeCell ref="AE260:AF260"/>
    <mergeCell ref="AE261:AF261"/>
    <mergeCell ref="AE262:AF262"/>
    <mergeCell ref="AA263:AB263"/>
    <mergeCell ref="AE263:AF263"/>
    <mergeCell ref="AA264:AB264"/>
    <mergeCell ref="AA265:AB265"/>
    <mergeCell ref="AA272:AB272"/>
    <mergeCell ref="AE272:AF272"/>
    <mergeCell ref="W284:X284"/>
    <mergeCell ref="W286:X286"/>
    <mergeCell ref="W275:X275"/>
    <mergeCell ref="W276:X276"/>
    <mergeCell ref="W277:X277"/>
    <mergeCell ref="U279:Y279"/>
    <mergeCell ref="W280:Y280"/>
    <mergeCell ref="W282:X282"/>
    <mergeCell ref="W283:X283"/>
    <mergeCell ref="W268:X268"/>
    <mergeCell ref="W269:X269"/>
    <mergeCell ref="W271:X271"/>
    <mergeCell ref="W272:X272"/>
    <mergeCell ref="W273:X273"/>
    <mergeCell ref="AA273:AB273"/>
    <mergeCell ref="AE273:AF273"/>
    <mergeCell ref="W260:X260"/>
    <mergeCell ref="W261:X261"/>
    <mergeCell ref="W263:X263"/>
    <mergeCell ref="W264:X264"/>
    <mergeCell ref="W265:X265"/>
    <mergeCell ref="W267:X267"/>
    <mergeCell ref="AA244:AB244"/>
    <mergeCell ref="AA245:AB245"/>
    <mergeCell ref="AA247:AB247"/>
    <mergeCell ref="AA248:AB248"/>
    <mergeCell ref="AA249:AB249"/>
    <mergeCell ref="AA251:AB251"/>
    <mergeCell ref="AA252:AB252"/>
    <mergeCell ref="AA253:AB253"/>
    <mergeCell ref="AA255:AB255"/>
    <mergeCell ref="AA256:AB256"/>
    <mergeCell ref="AA257:AB257"/>
    <mergeCell ref="AA259:AB259"/>
    <mergeCell ref="AE259:AL259"/>
    <mergeCell ref="AA260:AB260"/>
    <mergeCell ref="AA261:AB261"/>
    <mergeCell ref="AE264:AF264"/>
    <mergeCell ref="AE265:AF265"/>
    <mergeCell ref="L207:L210"/>
    <mergeCell ref="L211:L214"/>
    <mergeCell ref="K183:K186"/>
    <mergeCell ref="L183:L186"/>
    <mergeCell ref="K187:K190"/>
    <mergeCell ref="L187:L190"/>
    <mergeCell ref="K191:K194"/>
    <mergeCell ref="L191:L194"/>
    <mergeCell ref="L195:L198"/>
    <mergeCell ref="AE270:AF270"/>
    <mergeCell ref="AE271:AF271"/>
    <mergeCell ref="AE274:AF274"/>
    <mergeCell ref="AA267:AB267"/>
    <mergeCell ref="AE267:AF267"/>
    <mergeCell ref="AA268:AB268"/>
    <mergeCell ref="AE268:AF268"/>
    <mergeCell ref="AA269:AB269"/>
    <mergeCell ref="AE269:AF269"/>
    <mergeCell ref="AA271:AB271"/>
    <mergeCell ref="AA227:AB227"/>
    <mergeCell ref="AA228:AB228"/>
    <mergeCell ref="AA229:AB229"/>
    <mergeCell ref="AA231:AB231"/>
    <mergeCell ref="AA232:AB232"/>
    <mergeCell ref="AA233:AB233"/>
    <mergeCell ref="AA235:AB235"/>
    <mergeCell ref="AA236:AB236"/>
    <mergeCell ref="AA237:AB237"/>
    <mergeCell ref="AA239:AB239"/>
    <mergeCell ref="AA240:AB240"/>
    <mergeCell ref="AA241:AB241"/>
    <mergeCell ref="AA243:AB243"/>
    <mergeCell ref="U114:Y114"/>
    <mergeCell ref="G207:G210"/>
    <mergeCell ref="G211:G214"/>
    <mergeCell ref="G195:G198"/>
    <mergeCell ref="H195:H198"/>
    <mergeCell ref="G199:G202"/>
    <mergeCell ref="H199:H202"/>
    <mergeCell ref="G203:G206"/>
    <mergeCell ref="H203:H206"/>
    <mergeCell ref="H207:H210"/>
    <mergeCell ref="H211:H214"/>
    <mergeCell ref="G136:G139"/>
    <mergeCell ref="G140:G143"/>
    <mergeCell ref="H140:H143"/>
    <mergeCell ref="G144:G147"/>
    <mergeCell ref="H144:H147"/>
    <mergeCell ref="G148:G151"/>
    <mergeCell ref="H148:H151"/>
    <mergeCell ref="G152:G155"/>
    <mergeCell ref="H152:H155"/>
    <mergeCell ref="G156:G159"/>
    <mergeCell ref="H156:H159"/>
    <mergeCell ref="G160:G163"/>
    <mergeCell ref="H160:H163"/>
    <mergeCell ref="H164:H167"/>
    <mergeCell ref="G175:G178"/>
    <mergeCell ref="H175:H178"/>
    <mergeCell ref="K175:K178"/>
    <mergeCell ref="L175:L178"/>
    <mergeCell ref="H179:H182"/>
    <mergeCell ref="K179:K182"/>
    <mergeCell ref="L179:L182"/>
    <mergeCell ref="S76:T76"/>
    <mergeCell ref="W76:X76"/>
    <mergeCell ref="AA76:AB76"/>
    <mergeCell ref="S78:T78"/>
    <mergeCell ref="W82:X82"/>
    <mergeCell ref="AA82:AB82"/>
    <mergeCell ref="S79:T79"/>
    <mergeCell ref="W79:X79"/>
    <mergeCell ref="AA79:AB79"/>
    <mergeCell ref="S80:T80"/>
    <mergeCell ref="W80:X80"/>
    <mergeCell ref="AA80:AB80"/>
    <mergeCell ref="S82:T82"/>
    <mergeCell ref="S111:T111"/>
    <mergeCell ref="W111:X111"/>
    <mergeCell ref="AA111:AB111"/>
    <mergeCell ref="S112:T112"/>
    <mergeCell ref="W112:X112"/>
    <mergeCell ref="AA112:AB112"/>
    <mergeCell ref="AE94:AL94"/>
    <mergeCell ref="AE95:AF95"/>
    <mergeCell ref="AE96:AF96"/>
    <mergeCell ref="AE97:AF97"/>
    <mergeCell ref="AE98:AF98"/>
    <mergeCell ref="AE106:AF106"/>
    <mergeCell ref="AE107:AF107"/>
    <mergeCell ref="AE108:AF108"/>
    <mergeCell ref="AE109:AF109"/>
    <mergeCell ref="AE110:AF110"/>
    <mergeCell ref="AE111:AF111"/>
    <mergeCell ref="AE112:AF112"/>
    <mergeCell ref="AE99:AF99"/>
    <mergeCell ref="AE100:AF100"/>
    <mergeCell ref="AE101:AF101"/>
    <mergeCell ref="AE102:AF102"/>
    <mergeCell ref="AE103:AF103"/>
    <mergeCell ref="AE104:AF104"/>
    <mergeCell ref="AE105:AF105"/>
    <mergeCell ref="W70:X70"/>
    <mergeCell ref="AA70:AB70"/>
    <mergeCell ref="S67:T67"/>
    <mergeCell ref="W67:X67"/>
    <mergeCell ref="AA67:AB67"/>
    <mergeCell ref="S68:T68"/>
    <mergeCell ref="W68:X68"/>
    <mergeCell ref="AA68:AB68"/>
    <mergeCell ref="S70:T70"/>
    <mergeCell ref="S87:T87"/>
    <mergeCell ref="W87:X87"/>
    <mergeCell ref="AA87:AB87"/>
    <mergeCell ref="S88:T88"/>
    <mergeCell ref="W88:X88"/>
    <mergeCell ref="AA88:AB88"/>
    <mergeCell ref="S90:T90"/>
    <mergeCell ref="W90:X90"/>
    <mergeCell ref="AA90:AB90"/>
    <mergeCell ref="W74:X74"/>
    <mergeCell ref="AA74:AB74"/>
    <mergeCell ref="S71:T71"/>
    <mergeCell ref="W71:X71"/>
    <mergeCell ref="AA71:AB71"/>
    <mergeCell ref="S72:T72"/>
    <mergeCell ref="W72:X72"/>
    <mergeCell ref="AA72:AB72"/>
    <mergeCell ref="S74:T74"/>
    <mergeCell ref="W78:X78"/>
    <mergeCell ref="AA78:AB78"/>
    <mergeCell ref="S75:T75"/>
    <mergeCell ref="W75:X75"/>
    <mergeCell ref="AA75:AB75"/>
    <mergeCell ref="AA62:AB62"/>
    <mergeCell ref="W40:X40"/>
    <mergeCell ref="W41:X41"/>
    <mergeCell ref="U59:Y59"/>
    <mergeCell ref="S60:U60"/>
    <mergeCell ref="W60:Y60"/>
    <mergeCell ref="AA60:AC60"/>
    <mergeCell ref="S62:T62"/>
    <mergeCell ref="W66:X66"/>
    <mergeCell ref="AA66:AB66"/>
    <mergeCell ref="S63:T63"/>
    <mergeCell ref="W63:X63"/>
    <mergeCell ref="AA63:AB63"/>
    <mergeCell ref="S64:T64"/>
    <mergeCell ref="W64:X64"/>
    <mergeCell ref="AA64:AB64"/>
    <mergeCell ref="S66:T66"/>
    <mergeCell ref="H46:H49"/>
    <mergeCell ref="G50:G53"/>
    <mergeCell ref="H50:H53"/>
    <mergeCell ref="H54:H57"/>
    <mergeCell ref="A61:A64"/>
    <mergeCell ref="A65:A68"/>
    <mergeCell ref="C65:C68"/>
    <mergeCell ref="D65:D68"/>
    <mergeCell ref="A30:A33"/>
    <mergeCell ref="A34:A37"/>
    <mergeCell ref="A38:A41"/>
    <mergeCell ref="A42:A45"/>
    <mergeCell ref="A46:A49"/>
    <mergeCell ref="A50:A53"/>
    <mergeCell ref="A54:A57"/>
    <mergeCell ref="W31:X31"/>
    <mergeCell ref="W32:X32"/>
    <mergeCell ref="W33:X33"/>
    <mergeCell ref="W35:X35"/>
    <mergeCell ref="W36:X36"/>
    <mergeCell ref="W37:X37"/>
    <mergeCell ref="W39:X39"/>
    <mergeCell ref="W62:X62"/>
    <mergeCell ref="C42:C45"/>
    <mergeCell ref="L54:L57"/>
    <mergeCell ref="A59:N59"/>
    <mergeCell ref="C60:F60"/>
    <mergeCell ref="G60:J60"/>
    <mergeCell ref="K60:N60"/>
    <mergeCell ref="C46:C49"/>
    <mergeCell ref="C50:C53"/>
    <mergeCell ref="C54:C57"/>
    <mergeCell ref="G34:G37"/>
    <mergeCell ref="G38:G41"/>
    <mergeCell ref="G42:G45"/>
    <mergeCell ref="G22:G25"/>
    <mergeCell ref="H22:H25"/>
    <mergeCell ref="G26:G29"/>
    <mergeCell ref="H26:H29"/>
    <mergeCell ref="G30:G33"/>
    <mergeCell ref="H30:H33"/>
    <mergeCell ref="H34:H37"/>
    <mergeCell ref="K46:K49"/>
    <mergeCell ref="K50:K53"/>
    <mergeCell ref="K65:K68"/>
    <mergeCell ref="L65:L68"/>
    <mergeCell ref="O65:P66"/>
    <mergeCell ref="Q65:Q66"/>
    <mergeCell ref="L30:L33"/>
    <mergeCell ref="L34:L37"/>
    <mergeCell ref="K38:K41"/>
    <mergeCell ref="L38:L41"/>
    <mergeCell ref="K42:K45"/>
    <mergeCell ref="L42:L45"/>
    <mergeCell ref="L46:L49"/>
    <mergeCell ref="L50:L53"/>
    <mergeCell ref="G54:G57"/>
    <mergeCell ref="G61:G64"/>
    <mergeCell ref="H61:H64"/>
    <mergeCell ref="G65:G68"/>
    <mergeCell ref="H65:H68"/>
    <mergeCell ref="H38:H41"/>
    <mergeCell ref="H42:H45"/>
    <mergeCell ref="G46:G49"/>
    <mergeCell ref="C14:C17"/>
    <mergeCell ref="G10:G13"/>
    <mergeCell ref="G14:G17"/>
    <mergeCell ref="AA19:AB19"/>
    <mergeCell ref="AE19:AF19"/>
    <mergeCell ref="AA20:AB20"/>
    <mergeCell ref="AE20:AF20"/>
    <mergeCell ref="AA21:AB21"/>
    <mergeCell ref="AE21:AF21"/>
    <mergeCell ref="W20:X20"/>
    <mergeCell ref="W21:X21"/>
    <mergeCell ref="W12:X12"/>
    <mergeCell ref="S13:T13"/>
    <mergeCell ref="W13:X13"/>
    <mergeCell ref="W15:X15"/>
    <mergeCell ref="W16:X16"/>
    <mergeCell ref="W17:X17"/>
    <mergeCell ref="W19:X19"/>
    <mergeCell ref="S12:T12"/>
    <mergeCell ref="S15:T15"/>
    <mergeCell ref="S16:T16"/>
    <mergeCell ref="S17:T17"/>
    <mergeCell ref="S19:T19"/>
    <mergeCell ref="S20:T20"/>
    <mergeCell ref="S21:T21"/>
    <mergeCell ref="AE12:AF12"/>
    <mergeCell ref="AE13:AF13"/>
    <mergeCell ref="AE14:AF14"/>
    <mergeCell ref="BF14:BJ14"/>
    <mergeCell ref="K10:K13"/>
    <mergeCell ref="L10:L13"/>
    <mergeCell ref="O10:P11"/>
    <mergeCell ref="Q10:Q11"/>
    <mergeCell ref="W11:X11"/>
    <mergeCell ref="AE11:AF11"/>
    <mergeCell ref="AA13:AB13"/>
    <mergeCell ref="S8:T8"/>
    <mergeCell ref="W8:X8"/>
    <mergeCell ref="AA8:AB8"/>
    <mergeCell ref="AE8:AF8"/>
    <mergeCell ref="S9:T9"/>
    <mergeCell ref="W9:X9"/>
    <mergeCell ref="AA9:AB9"/>
    <mergeCell ref="AE9:AF9"/>
    <mergeCell ref="AE10:AF10"/>
    <mergeCell ref="S5:U5"/>
    <mergeCell ref="W5:Y5"/>
    <mergeCell ref="A6:A9"/>
    <mergeCell ref="C6:C9"/>
    <mergeCell ref="D6:D9"/>
    <mergeCell ref="G6:G9"/>
    <mergeCell ref="H6:H9"/>
    <mergeCell ref="S11:T11"/>
    <mergeCell ref="C10:C13"/>
    <mergeCell ref="A10:A13"/>
    <mergeCell ref="AA5:AC5"/>
    <mergeCell ref="AE5:AF5"/>
    <mergeCell ref="AE6:AF6"/>
    <mergeCell ref="BA5:BD5"/>
    <mergeCell ref="BF5:BJ5"/>
    <mergeCell ref="BL5:BN5"/>
    <mergeCell ref="BE1:BL1"/>
    <mergeCell ref="A4:N4"/>
    <mergeCell ref="U4:Y4"/>
    <mergeCell ref="AE4:AL4"/>
    <mergeCell ref="C5:F5"/>
    <mergeCell ref="G5:J5"/>
    <mergeCell ref="K5:N5"/>
    <mergeCell ref="S7:T7"/>
    <mergeCell ref="W7:X7"/>
    <mergeCell ref="AA7:AB7"/>
    <mergeCell ref="AE7:AF7"/>
    <mergeCell ref="AE55:AF55"/>
    <mergeCell ref="AE56:AF56"/>
    <mergeCell ref="W52:X52"/>
    <mergeCell ref="W53:X53"/>
    <mergeCell ref="AA53:AB53"/>
    <mergeCell ref="AE53:AF53"/>
    <mergeCell ref="AA47:AB47"/>
    <mergeCell ref="AA48:AB48"/>
    <mergeCell ref="AA49:AB49"/>
    <mergeCell ref="AE49:AF49"/>
    <mergeCell ref="AE50:AF50"/>
    <mergeCell ref="AA51:AB51"/>
    <mergeCell ref="AA52:AB52"/>
    <mergeCell ref="S48:T48"/>
    <mergeCell ref="S49:T49"/>
    <mergeCell ref="W49:X49"/>
    <mergeCell ref="S51:T51"/>
    <mergeCell ref="W51:X51"/>
    <mergeCell ref="S52:T52"/>
    <mergeCell ref="S53:T53"/>
    <mergeCell ref="AA39:AB39"/>
    <mergeCell ref="AE39:AL39"/>
    <mergeCell ref="AE40:AF40"/>
    <mergeCell ref="AE45:AF45"/>
    <mergeCell ref="AE46:AF46"/>
    <mergeCell ref="AA56:AB56"/>
    <mergeCell ref="AA57:AB57"/>
    <mergeCell ref="AE57:AF57"/>
    <mergeCell ref="S55:T55"/>
    <mergeCell ref="W55:X55"/>
    <mergeCell ref="AA55:AB55"/>
    <mergeCell ref="S56:T56"/>
    <mergeCell ref="W56:X56"/>
    <mergeCell ref="S57:T57"/>
    <mergeCell ref="W57:X57"/>
    <mergeCell ref="AA40:AB40"/>
    <mergeCell ref="AA41:AB41"/>
    <mergeCell ref="AE41:AF41"/>
    <mergeCell ref="AE42:AF42"/>
    <mergeCell ref="AA43:AB43"/>
    <mergeCell ref="AE43:AF43"/>
    <mergeCell ref="AE44:AF44"/>
    <mergeCell ref="AA44:AB44"/>
    <mergeCell ref="AA45:AB45"/>
    <mergeCell ref="S47:T47"/>
    <mergeCell ref="W47:X47"/>
    <mergeCell ref="AE47:AF47"/>
    <mergeCell ref="W48:X48"/>
    <mergeCell ref="AE48:AF48"/>
    <mergeCell ref="AE51:AF51"/>
    <mergeCell ref="AE52:AF52"/>
    <mergeCell ref="AE54:AF54"/>
    <mergeCell ref="AA24:AB24"/>
    <mergeCell ref="AA27:AB27"/>
    <mergeCell ref="AA28:AB28"/>
    <mergeCell ref="AA29:AB29"/>
    <mergeCell ref="AA31:AB31"/>
    <mergeCell ref="AA32:AB32"/>
    <mergeCell ref="S29:T29"/>
    <mergeCell ref="S31:T31"/>
    <mergeCell ref="S32:T32"/>
    <mergeCell ref="S33:T33"/>
    <mergeCell ref="S35:T35"/>
    <mergeCell ref="S36:T36"/>
    <mergeCell ref="S37:T37"/>
    <mergeCell ref="AA33:AB33"/>
    <mergeCell ref="AA35:AB35"/>
    <mergeCell ref="AA36:AB36"/>
    <mergeCell ref="AA37:AB37"/>
    <mergeCell ref="W44:X44"/>
    <mergeCell ref="W45:X45"/>
    <mergeCell ref="S39:T39"/>
    <mergeCell ref="S40:T40"/>
    <mergeCell ref="S41:T41"/>
    <mergeCell ref="S43:T43"/>
    <mergeCell ref="W43:X43"/>
    <mergeCell ref="S44:T44"/>
    <mergeCell ref="S45:T45"/>
    <mergeCell ref="AA11:AB11"/>
    <mergeCell ref="AA12:AB12"/>
    <mergeCell ref="AA15:AB15"/>
    <mergeCell ref="AE15:AF15"/>
    <mergeCell ref="AA16:AB16"/>
    <mergeCell ref="AE16:AF16"/>
    <mergeCell ref="AA17:AB17"/>
    <mergeCell ref="AE17:AF17"/>
    <mergeCell ref="AE18:AF18"/>
    <mergeCell ref="AE22:AF22"/>
    <mergeCell ref="S23:T23"/>
    <mergeCell ref="W23:X23"/>
    <mergeCell ref="S24:T24"/>
    <mergeCell ref="S25:T25"/>
    <mergeCell ref="AA25:AB25"/>
    <mergeCell ref="W24:X24"/>
    <mergeCell ref="W25:X25"/>
    <mergeCell ref="S27:T27"/>
    <mergeCell ref="W27:X27"/>
    <mergeCell ref="S28:T28"/>
    <mergeCell ref="W28:X28"/>
    <mergeCell ref="W29:X29"/>
    <mergeCell ref="AA23:AB23"/>
    <mergeCell ref="AA166:AB166"/>
    <mergeCell ref="AA167:AB167"/>
    <mergeCell ref="AA170:AC170"/>
    <mergeCell ref="S165:T165"/>
    <mergeCell ref="W165:X165"/>
    <mergeCell ref="AA165:AB165"/>
    <mergeCell ref="S166:T166"/>
    <mergeCell ref="W166:X166"/>
    <mergeCell ref="S167:T167"/>
    <mergeCell ref="W167:X167"/>
    <mergeCell ref="W173:X173"/>
    <mergeCell ref="W174:X174"/>
    <mergeCell ref="O175:P176"/>
    <mergeCell ref="Q175:Q176"/>
    <mergeCell ref="S176:T176"/>
    <mergeCell ref="W176:X176"/>
    <mergeCell ref="U169:Y169"/>
    <mergeCell ref="S170:U170"/>
    <mergeCell ref="W170:Y170"/>
    <mergeCell ref="S172:T172"/>
    <mergeCell ref="W172:X172"/>
    <mergeCell ref="S173:T173"/>
    <mergeCell ref="S174:T174"/>
    <mergeCell ref="W154:X154"/>
    <mergeCell ref="S155:T155"/>
    <mergeCell ref="W155:X155"/>
    <mergeCell ref="AA158:AB158"/>
    <mergeCell ref="AA159:AB159"/>
    <mergeCell ref="S157:T157"/>
    <mergeCell ref="W157:X157"/>
    <mergeCell ref="AA157:AB157"/>
    <mergeCell ref="S158:T158"/>
    <mergeCell ref="W158:X158"/>
    <mergeCell ref="S159:T159"/>
    <mergeCell ref="W159:X159"/>
    <mergeCell ref="AA162:AB162"/>
    <mergeCell ref="AA163:AB163"/>
    <mergeCell ref="S161:T161"/>
    <mergeCell ref="W161:X161"/>
    <mergeCell ref="AA161:AB161"/>
    <mergeCell ref="S162:T162"/>
    <mergeCell ref="W162:X162"/>
    <mergeCell ref="S163:T163"/>
    <mergeCell ref="W163:X163"/>
    <mergeCell ref="AE149:AL149"/>
    <mergeCell ref="AE150:AF150"/>
    <mergeCell ref="AE151:AF151"/>
    <mergeCell ref="AE152:AF152"/>
    <mergeCell ref="AE153:AF153"/>
    <mergeCell ref="AE161:AF161"/>
    <mergeCell ref="AE162:AF162"/>
    <mergeCell ref="AE163:AF163"/>
    <mergeCell ref="AE164:AF164"/>
    <mergeCell ref="AE165:AF165"/>
    <mergeCell ref="AE166:AF166"/>
    <mergeCell ref="AE167:AF167"/>
    <mergeCell ref="AE154:AF154"/>
    <mergeCell ref="AE155:AF155"/>
    <mergeCell ref="AE156:AF156"/>
    <mergeCell ref="AE157:AF157"/>
    <mergeCell ref="AE158:AF158"/>
    <mergeCell ref="AE159:AF159"/>
    <mergeCell ref="AE160:AF160"/>
    <mergeCell ref="S142:T142"/>
    <mergeCell ref="W142:X142"/>
    <mergeCell ref="S143:T143"/>
    <mergeCell ref="W143:X143"/>
    <mergeCell ref="S178:T178"/>
    <mergeCell ref="S180:T180"/>
    <mergeCell ref="W180:X180"/>
    <mergeCell ref="AA180:AB180"/>
    <mergeCell ref="S145:T145"/>
    <mergeCell ref="W145:X145"/>
    <mergeCell ref="AA145:AB145"/>
    <mergeCell ref="S146:T146"/>
    <mergeCell ref="W146:X146"/>
    <mergeCell ref="S147:T147"/>
    <mergeCell ref="W147:X147"/>
    <mergeCell ref="AA146:AB146"/>
    <mergeCell ref="AA147:AB147"/>
    <mergeCell ref="AA150:AB150"/>
    <mergeCell ref="AA151:AB151"/>
    <mergeCell ref="S149:T149"/>
    <mergeCell ref="W149:X149"/>
    <mergeCell ref="AA149:AB149"/>
    <mergeCell ref="S150:T150"/>
    <mergeCell ref="W150:X150"/>
    <mergeCell ref="S151:T151"/>
    <mergeCell ref="W151:X151"/>
    <mergeCell ref="AA154:AB154"/>
    <mergeCell ref="AA155:AB155"/>
    <mergeCell ref="S153:T153"/>
    <mergeCell ref="W153:X153"/>
    <mergeCell ref="AA153:AB153"/>
    <mergeCell ref="S154:T154"/>
    <mergeCell ref="W177:X177"/>
    <mergeCell ref="W178:X178"/>
    <mergeCell ref="AA172:AB172"/>
    <mergeCell ref="AA173:AB173"/>
    <mergeCell ref="AA174:AB174"/>
    <mergeCell ref="AA176:AB176"/>
    <mergeCell ref="S177:T177"/>
    <mergeCell ref="AA177:AB177"/>
    <mergeCell ref="AA178:AB178"/>
    <mergeCell ref="AA134:AB134"/>
    <mergeCell ref="AA135:AB135"/>
    <mergeCell ref="S133:T133"/>
    <mergeCell ref="W133:X133"/>
    <mergeCell ref="AA133:AB133"/>
    <mergeCell ref="S134:T134"/>
    <mergeCell ref="W134:X134"/>
    <mergeCell ref="S135:T135"/>
    <mergeCell ref="W135:X135"/>
    <mergeCell ref="AA138:AB138"/>
    <mergeCell ref="AA139:AB139"/>
    <mergeCell ref="S137:T137"/>
    <mergeCell ref="W137:X137"/>
    <mergeCell ref="AA137:AB137"/>
    <mergeCell ref="S138:T138"/>
    <mergeCell ref="W138:X138"/>
    <mergeCell ref="S139:T139"/>
    <mergeCell ref="W139:X139"/>
    <mergeCell ref="AA142:AB142"/>
    <mergeCell ref="AA143:AB143"/>
    <mergeCell ref="S141:T141"/>
    <mergeCell ref="W141:X141"/>
    <mergeCell ref="AA141:AB141"/>
    <mergeCell ref="AE1204:AF1204"/>
    <mergeCell ref="AE1205:AF1205"/>
    <mergeCell ref="AE1200:AF1200"/>
    <mergeCell ref="AE1201:AF1201"/>
    <mergeCell ref="AA1202:AB1202"/>
    <mergeCell ref="AE1202:AF1202"/>
    <mergeCell ref="AA1203:AB1203"/>
    <mergeCell ref="AE1203:AF1203"/>
    <mergeCell ref="AA1204:AB1204"/>
    <mergeCell ref="AE1209:AF1209"/>
    <mergeCell ref="AE1210:AF1210"/>
    <mergeCell ref="AA1206:AB1206"/>
    <mergeCell ref="AE1206:AF1206"/>
    <mergeCell ref="AA1207:AB1207"/>
    <mergeCell ref="AE1207:AF1207"/>
    <mergeCell ref="AA1208:AB1208"/>
    <mergeCell ref="AE1208:AF1208"/>
    <mergeCell ref="AA1210:AB1210"/>
    <mergeCell ref="AE1150:AF1150"/>
    <mergeCell ref="AE1151:AF1151"/>
    <mergeCell ref="AA1147:AB1147"/>
    <mergeCell ref="AE1147:AF1147"/>
    <mergeCell ref="AA1148:AB1148"/>
    <mergeCell ref="AE1148:AF1148"/>
    <mergeCell ref="AA1149:AB1149"/>
    <mergeCell ref="AE1149:AF1149"/>
    <mergeCell ref="AA1151:AB1151"/>
    <mergeCell ref="AA1199:AB1199"/>
    <mergeCell ref="AA1200:AB1200"/>
    <mergeCell ref="AA1195:AB1195"/>
    <mergeCell ref="AA1196:AB1196"/>
    <mergeCell ref="AE1196:AF1196"/>
    <mergeCell ref="AE1197:AF1197"/>
    <mergeCell ref="AA1198:AB1198"/>
    <mergeCell ref="AE1198:AF1198"/>
    <mergeCell ref="AE1199:AF1199"/>
    <mergeCell ref="AE1084:AL1084"/>
    <mergeCell ref="AA1085:AB1085"/>
    <mergeCell ref="AE1085:AF1085"/>
    <mergeCell ref="AE1086:AF1086"/>
    <mergeCell ref="AE1087:AF1087"/>
    <mergeCell ref="AE1095:AF1095"/>
    <mergeCell ref="AE1096:AF1096"/>
    <mergeCell ref="AE1097:AF1097"/>
    <mergeCell ref="AE1098:AF1098"/>
    <mergeCell ref="AE1099:AF1099"/>
    <mergeCell ref="AE1100:AF1100"/>
    <mergeCell ref="AE1101:AF1101"/>
    <mergeCell ref="AE1102:AF1102"/>
    <mergeCell ref="AE1088:AF1088"/>
    <mergeCell ref="AE1089:AF1089"/>
    <mergeCell ref="AE1090:AF1090"/>
    <mergeCell ref="AE1091:AF1091"/>
    <mergeCell ref="AE1092:AF1092"/>
    <mergeCell ref="AE1093:AF1093"/>
    <mergeCell ref="AE1094:AF1094"/>
    <mergeCell ref="AA1086:AB1086"/>
    <mergeCell ref="AA1088:AB1088"/>
    <mergeCell ref="AA1089:AB1089"/>
    <mergeCell ref="AA1090:AB1090"/>
    <mergeCell ref="AA1092:AB1092"/>
    <mergeCell ref="AA1093:AB1093"/>
    <mergeCell ref="AA1094:AB1094"/>
    <mergeCell ref="AA1096:AB1096"/>
    <mergeCell ref="AA1097:AB1097"/>
    <mergeCell ref="AA1098:AB1098"/>
    <mergeCell ref="AA1100:AB1100"/>
    <mergeCell ref="AA1101:AB1101"/>
    <mergeCell ref="W1060:X1060"/>
    <mergeCell ref="W1061:X1061"/>
    <mergeCell ref="W1062:X1062"/>
    <mergeCell ref="W1064:X1064"/>
    <mergeCell ref="W1056:X1056"/>
    <mergeCell ref="AA1056:AB1056"/>
    <mergeCell ref="W1057:X1057"/>
    <mergeCell ref="AA1057:AB1057"/>
    <mergeCell ref="W1058:X1058"/>
    <mergeCell ref="AA1058:AB1058"/>
    <mergeCell ref="AA1060:AB1060"/>
    <mergeCell ref="AA1080:AB1080"/>
    <mergeCell ref="AA1081:AB1081"/>
    <mergeCell ref="AA1061:AB1061"/>
    <mergeCell ref="AA1062:AB1062"/>
    <mergeCell ref="AA1064:AB1064"/>
    <mergeCell ref="AA1065:AB1065"/>
    <mergeCell ref="AA1066:AB1066"/>
    <mergeCell ref="AA1068:AB1068"/>
    <mergeCell ref="AA1069:AB1069"/>
    <mergeCell ref="AA1070:AB1070"/>
    <mergeCell ref="AA1072:AB1072"/>
    <mergeCell ref="AA1073:AB1073"/>
    <mergeCell ref="AA1074:AB1074"/>
    <mergeCell ref="AA1076:AB1076"/>
    <mergeCell ref="AA1077:AB1077"/>
    <mergeCell ref="AA1078:AB1078"/>
    <mergeCell ref="S1046:T1046"/>
    <mergeCell ref="W1052:X1052"/>
    <mergeCell ref="AA1052:AB1052"/>
    <mergeCell ref="S1047:T1047"/>
    <mergeCell ref="W1047:X1047"/>
    <mergeCell ref="U1049:Y1049"/>
    <mergeCell ref="S1050:U1050"/>
    <mergeCell ref="W1050:Y1050"/>
    <mergeCell ref="AA1050:AC1050"/>
    <mergeCell ref="S1052:T1052"/>
    <mergeCell ref="S1053:T1053"/>
    <mergeCell ref="W1053:X1053"/>
    <mergeCell ref="AA1053:AB1053"/>
    <mergeCell ref="W1054:X1054"/>
    <mergeCell ref="AA1054:AB1054"/>
    <mergeCell ref="O1055:P1056"/>
    <mergeCell ref="Q1055:Q1056"/>
    <mergeCell ref="W1026:X1026"/>
    <mergeCell ref="W1027:X1027"/>
    <mergeCell ref="W1029:X1029"/>
    <mergeCell ref="W1030:X1030"/>
    <mergeCell ref="W1031:X1031"/>
    <mergeCell ref="W1033:X1033"/>
    <mergeCell ref="W1034:X1034"/>
    <mergeCell ref="W1035:X1035"/>
    <mergeCell ref="W1037:X1037"/>
    <mergeCell ref="W1046:X1046"/>
    <mergeCell ref="AA1046:AB1046"/>
    <mergeCell ref="AE1046:AF1046"/>
    <mergeCell ref="AA1047:AB1047"/>
    <mergeCell ref="AE1047:AF1047"/>
    <mergeCell ref="W1038:X1038"/>
    <mergeCell ref="W1039:X1039"/>
    <mergeCell ref="W1041:X1041"/>
    <mergeCell ref="W1042:X1042"/>
    <mergeCell ref="W1043:X1043"/>
    <mergeCell ref="W1045:X1045"/>
    <mergeCell ref="AE1044:AF1044"/>
    <mergeCell ref="AE1045:AF1045"/>
    <mergeCell ref="AA1041:AB1041"/>
    <mergeCell ref="AE1041:AF1041"/>
    <mergeCell ref="AA1042:AB1042"/>
    <mergeCell ref="AE1042:AF1042"/>
    <mergeCell ref="AA1043:AB1043"/>
    <mergeCell ref="AE1043:AF1043"/>
    <mergeCell ref="AA1045:AB1045"/>
    <mergeCell ref="AE1039:AF1039"/>
    <mergeCell ref="AE1040:AF1040"/>
    <mergeCell ref="AA1037:AB1037"/>
    <mergeCell ref="Q1000:Q1001"/>
    <mergeCell ref="S1001:T1001"/>
    <mergeCell ref="W992:X992"/>
    <mergeCell ref="U994:Y994"/>
    <mergeCell ref="W995:Y995"/>
    <mergeCell ref="W997:X997"/>
    <mergeCell ref="W998:X998"/>
    <mergeCell ref="W999:X999"/>
    <mergeCell ref="O1000:P1001"/>
    <mergeCell ref="W1001:X1001"/>
    <mergeCell ref="W1002:X1002"/>
    <mergeCell ref="W1003:X1003"/>
    <mergeCell ref="W1005:X1005"/>
    <mergeCell ref="W1006:X1006"/>
    <mergeCell ref="W1007:X1007"/>
    <mergeCell ref="W1009:X1009"/>
    <mergeCell ref="W1010:X1010"/>
    <mergeCell ref="AA1251:AB1251"/>
    <mergeCell ref="AE1251:AF1251"/>
    <mergeCell ref="AE1252:AF1252"/>
    <mergeCell ref="AA1253:AB1253"/>
    <mergeCell ref="AE1253:AF1253"/>
    <mergeCell ref="AE1254:AF1254"/>
    <mergeCell ref="AE1262:AF1262"/>
    <mergeCell ref="AE1263:AF1263"/>
    <mergeCell ref="AE1264:AF1264"/>
    <mergeCell ref="AE1265:AF1265"/>
    <mergeCell ref="AE1266:AF1266"/>
    <mergeCell ref="AE1267:AF1267"/>
    <mergeCell ref="AE1255:AF1255"/>
    <mergeCell ref="AE1256:AF1256"/>
    <mergeCell ref="AE1257:AF1257"/>
    <mergeCell ref="AE1258:AF1258"/>
    <mergeCell ref="AE1259:AF1259"/>
    <mergeCell ref="AE1260:AF1260"/>
    <mergeCell ref="AE1261:AF1261"/>
    <mergeCell ref="AA1231:AB1231"/>
    <mergeCell ref="AA1233:AB1233"/>
    <mergeCell ref="AA1234:AB1234"/>
    <mergeCell ref="AA1235:AB1235"/>
    <mergeCell ref="AA1237:AB1237"/>
    <mergeCell ref="AA1247:AB1247"/>
    <mergeCell ref="AA1249:AB1249"/>
    <mergeCell ref="AE1249:AL1249"/>
    <mergeCell ref="AE1250:AF1250"/>
    <mergeCell ref="AA1238:AB1238"/>
    <mergeCell ref="AA1239:AB1239"/>
    <mergeCell ref="AA1241:AB1241"/>
    <mergeCell ref="AA1242:AB1242"/>
    <mergeCell ref="AA1243:AB1243"/>
    <mergeCell ref="AA1245:AB1245"/>
    <mergeCell ref="AA1246:AB1246"/>
    <mergeCell ref="AA1250:AB1250"/>
    <mergeCell ref="AA1191:AB1191"/>
    <mergeCell ref="AA1192:AB1192"/>
    <mergeCell ref="AA1194:AB1194"/>
    <mergeCell ref="AE1194:AL1194"/>
    <mergeCell ref="AE1195:AF1195"/>
    <mergeCell ref="AA1211:AB1211"/>
    <mergeCell ref="AE1211:AF1211"/>
    <mergeCell ref="AA1212:AB1212"/>
    <mergeCell ref="AE1212:AF1212"/>
    <mergeCell ref="AA1215:AC1215"/>
    <mergeCell ref="AA1217:AB1217"/>
    <mergeCell ref="AA1218:AB1218"/>
    <mergeCell ref="AA1263:AB1263"/>
    <mergeCell ref="AA1265:AB1265"/>
    <mergeCell ref="AA1266:AB1266"/>
    <mergeCell ref="AA1267:AB1267"/>
    <mergeCell ref="AA1254:AB1254"/>
    <mergeCell ref="AA1255:AB1255"/>
    <mergeCell ref="AA1257:AB1257"/>
    <mergeCell ref="AA1258:AB1258"/>
    <mergeCell ref="AA1259:AB1259"/>
    <mergeCell ref="AA1261:AB1261"/>
    <mergeCell ref="AA1262:AB1262"/>
    <mergeCell ref="AA1219:AB1219"/>
    <mergeCell ref="AA1221:AB1221"/>
    <mergeCell ref="AA1222:AB1222"/>
    <mergeCell ref="AA1223:AB1223"/>
    <mergeCell ref="AA1225:AB1225"/>
    <mergeCell ref="AA1226:AB1226"/>
    <mergeCell ref="AA1227:AB1227"/>
    <mergeCell ref="AA1229:AB1229"/>
    <mergeCell ref="AA1230:AB1230"/>
    <mergeCell ref="AA1168:AB1168"/>
    <mergeCell ref="AA1170:AB1170"/>
    <mergeCell ref="AA1171:AB1171"/>
    <mergeCell ref="AA1172:AB1172"/>
    <mergeCell ref="AA1174:AB1174"/>
    <mergeCell ref="AA1175:AB1175"/>
    <mergeCell ref="AA1176:AB1176"/>
    <mergeCell ref="AA1178:AB1178"/>
    <mergeCell ref="AA1179:AB1179"/>
    <mergeCell ref="AA1180:AB1180"/>
    <mergeCell ref="AA1182:AB1182"/>
    <mergeCell ref="AA1183:AB1183"/>
    <mergeCell ref="AA1184:AB1184"/>
    <mergeCell ref="AA1186:AB1186"/>
    <mergeCell ref="AA1187:AB1187"/>
    <mergeCell ref="AA1188:AB1188"/>
    <mergeCell ref="AA1190:AB1190"/>
    <mergeCell ref="AA1157:AB1157"/>
    <mergeCell ref="AE1157:AF1157"/>
    <mergeCell ref="AE1155:AF1155"/>
    <mergeCell ref="AE1156:AF1156"/>
    <mergeCell ref="AA1152:AB1152"/>
    <mergeCell ref="AE1152:AF1152"/>
    <mergeCell ref="AA1153:AB1153"/>
    <mergeCell ref="AE1153:AF1153"/>
    <mergeCell ref="AE1154:AF1154"/>
    <mergeCell ref="AA1155:AB1155"/>
    <mergeCell ref="AA1156:AB1156"/>
    <mergeCell ref="AA1160:AC1160"/>
    <mergeCell ref="AA1162:AB1162"/>
    <mergeCell ref="AA1163:AB1163"/>
    <mergeCell ref="AA1164:AB1164"/>
    <mergeCell ref="AA1166:AB1166"/>
    <mergeCell ref="AA1167:AB1167"/>
    <mergeCell ref="AA1125:AB1125"/>
    <mergeCell ref="AA1127:AB1127"/>
    <mergeCell ref="AA1128:AB1128"/>
    <mergeCell ref="AA1129:AB1129"/>
    <mergeCell ref="AA1131:AB1131"/>
    <mergeCell ref="AA1132:AB1132"/>
    <mergeCell ref="AA1133:AB1133"/>
    <mergeCell ref="AA1135:AB1135"/>
    <mergeCell ref="AA1136:AB1136"/>
    <mergeCell ref="AA1137:AB1137"/>
    <mergeCell ref="AA1139:AB1139"/>
    <mergeCell ref="AE1139:AL1139"/>
    <mergeCell ref="AA1140:AB1140"/>
    <mergeCell ref="AA1141:AB1141"/>
    <mergeCell ref="AE1144:AF1144"/>
    <mergeCell ref="AE1145:AF1145"/>
    <mergeCell ref="AE1146:AF1146"/>
    <mergeCell ref="AE1140:AF1140"/>
    <mergeCell ref="AE1141:AF1141"/>
    <mergeCell ref="AE1142:AF1142"/>
    <mergeCell ref="AA1143:AB1143"/>
    <mergeCell ref="AE1143:AF1143"/>
    <mergeCell ref="AA1144:AB1144"/>
    <mergeCell ref="AA1145:AB1145"/>
    <mergeCell ref="AA720:AC720"/>
    <mergeCell ref="AA722:AB722"/>
    <mergeCell ref="AA723:AB723"/>
    <mergeCell ref="AA1107:AB1107"/>
    <mergeCell ref="AA1108:AB1108"/>
    <mergeCell ref="AA1109:AB1109"/>
    <mergeCell ref="AA1111:AB1111"/>
    <mergeCell ref="AA1112:AB1112"/>
    <mergeCell ref="AA1113:AB1113"/>
    <mergeCell ref="AA1115:AB1115"/>
    <mergeCell ref="AA1116:AB1116"/>
    <mergeCell ref="AA1117:AB1117"/>
    <mergeCell ref="AA1119:AB1119"/>
    <mergeCell ref="AA1120:AB1120"/>
    <mergeCell ref="AA1121:AB1121"/>
    <mergeCell ref="AA1123:AB1123"/>
    <mergeCell ref="AA1124:AB1124"/>
    <mergeCell ref="AA1082:AB1082"/>
    <mergeCell ref="AA1084:AB1084"/>
    <mergeCell ref="AA1102:AB1102"/>
    <mergeCell ref="AA1105:AC1105"/>
    <mergeCell ref="AA1003:AB1003"/>
    <mergeCell ref="AA1005:AB1005"/>
    <mergeCell ref="AA1006:AB1006"/>
    <mergeCell ref="AA1007:AB1007"/>
    <mergeCell ref="AA1009:AB1009"/>
    <mergeCell ref="AA1010:AB1010"/>
    <mergeCell ref="AA1011:AB1011"/>
    <mergeCell ref="AA1013:AB1013"/>
    <mergeCell ref="AA1014:AB1014"/>
    <mergeCell ref="AA1015:AB1015"/>
    <mergeCell ref="AA1017:AB1017"/>
    <mergeCell ref="AE712:AF712"/>
    <mergeCell ref="AE713:AF713"/>
    <mergeCell ref="AE714:AF714"/>
    <mergeCell ref="AE715:AF715"/>
    <mergeCell ref="AE716:AF716"/>
    <mergeCell ref="AE717:AF717"/>
    <mergeCell ref="AE705:AF705"/>
    <mergeCell ref="AE706:AF706"/>
    <mergeCell ref="AE707:AF707"/>
    <mergeCell ref="AE708:AF708"/>
    <mergeCell ref="AE709:AF709"/>
    <mergeCell ref="AE710:AF710"/>
    <mergeCell ref="AE711:AF711"/>
    <mergeCell ref="AA704:AB704"/>
    <mergeCell ref="AA705:AB705"/>
    <mergeCell ref="AA707:AB707"/>
    <mergeCell ref="AA708:AB708"/>
    <mergeCell ref="AA709:AB709"/>
    <mergeCell ref="AA711:AB711"/>
    <mergeCell ref="AA712:AB712"/>
    <mergeCell ref="AA713:AB713"/>
    <mergeCell ref="AA715:AB715"/>
    <mergeCell ref="AA716:AB716"/>
    <mergeCell ref="AA717:AB717"/>
    <mergeCell ref="AA699:AB699"/>
    <mergeCell ref="AE699:AL699"/>
    <mergeCell ref="AE700:AF700"/>
    <mergeCell ref="AA688:AB688"/>
    <mergeCell ref="AA689:AB689"/>
    <mergeCell ref="AA691:AB691"/>
    <mergeCell ref="AA692:AB692"/>
    <mergeCell ref="AA693:AB693"/>
    <mergeCell ref="AA695:AB695"/>
    <mergeCell ref="AA696:AB696"/>
    <mergeCell ref="AA700:AB700"/>
    <mergeCell ref="AA701:AB701"/>
    <mergeCell ref="AE701:AF701"/>
    <mergeCell ref="AE702:AF702"/>
    <mergeCell ref="AA703:AB703"/>
    <mergeCell ref="AE703:AF703"/>
    <mergeCell ref="AE704:AF704"/>
    <mergeCell ref="AA667:AB667"/>
    <mergeCell ref="AA668:AB668"/>
    <mergeCell ref="AA669:AB669"/>
    <mergeCell ref="AA671:AB671"/>
    <mergeCell ref="AA672:AB672"/>
    <mergeCell ref="AA673:AB673"/>
    <mergeCell ref="AA675:AB675"/>
    <mergeCell ref="AA676:AB676"/>
    <mergeCell ref="AA677:AB677"/>
    <mergeCell ref="AA679:AB679"/>
    <mergeCell ref="AA680:AB680"/>
    <mergeCell ref="AA681:AB681"/>
    <mergeCell ref="AA683:AB683"/>
    <mergeCell ref="AA684:AB684"/>
    <mergeCell ref="AA685:AB685"/>
    <mergeCell ref="AA687:AB687"/>
    <mergeCell ref="AA697:AB697"/>
    <mergeCell ref="AA653:AB653"/>
    <mergeCell ref="AE653:AF653"/>
    <mergeCell ref="AA654:AB654"/>
    <mergeCell ref="AE660:AF660"/>
    <mergeCell ref="AE661:AF661"/>
    <mergeCell ref="AA657:AB657"/>
    <mergeCell ref="AE657:AF657"/>
    <mergeCell ref="AA658:AB658"/>
    <mergeCell ref="AE658:AF658"/>
    <mergeCell ref="AE659:AF659"/>
    <mergeCell ref="AA660:AB660"/>
    <mergeCell ref="AA661:AB661"/>
    <mergeCell ref="AA662:AB662"/>
    <mergeCell ref="AE662:AF662"/>
    <mergeCell ref="U664:Y664"/>
    <mergeCell ref="W665:Y665"/>
    <mergeCell ref="AA665:AC665"/>
    <mergeCell ref="W644:X644"/>
    <mergeCell ref="W645:X645"/>
    <mergeCell ref="W646:X646"/>
    <mergeCell ref="W648:X648"/>
    <mergeCell ref="W649:X649"/>
    <mergeCell ref="W650:X650"/>
    <mergeCell ref="W652:X652"/>
    <mergeCell ref="AA645:AB645"/>
    <mergeCell ref="AE645:AF645"/>
    <mergeCell ref="AA646:AB646"/>
    <mergeCell ref="AE646:AF646"/>
    <mergeCell ref="AE647:AF647"/>
    <mergeCell ref="AA648:AB648"/>
    <mergeCell ref="AA649:AB649"/>
    <mergeCell ref="AA650:AB650"/>
    <mergeCell ref="AE650:AF650"/>
    <mergeCell ref="AA652:AB652"/>
    <mergeCell ref="AE652:AF652"/>
    <mergeCell ref="W597:X597"/>
    <mergeCell ref="W598:X598"/>
    <mergeCell ref="W599:X599"/>
    <mergeCell ref="W601:X601"/>
    <mergeCell ref="W602:X602"/>
    <mergeCell ref="W603:X603"/>
    <mergeCell ref="W605:X605"/>
    <mergeCell ref="W606:X606"/>
    <mergeCell ref="W607:X607"/>
    <mergeCell ref="W612:X612"/>
    <mergeCell ref="W613:X613"/>
    <mergeCell ref="W614:X614"/>
    <mergeCell ref="W617:X617"/>
    <mergeCell ref="W618:X618"/>
    <mergeCell ref="W620:X620"/>
    <mergeCell ref="W621:X621"/>
    <mergeCell ref="W622:X622"/>
    <mergeCell ref="AA634:AB634"/>
    <mergeCell ref="AA636:AB636"/>
    <mergeCell ref="AA637:AB637"/>
    <mergeCell ref="AA638:AB638"/>
    <mergeCell ref="AA640:AB640"/>
    <mergeCell ref="AA641:AB641"/>
    <mergeCell ref="AA642:AB642"/>
    <mergeCell ref="AA644:AB644"/>
    <mergeCell ref="AE644:AL644"/>
    <mergeCell ref="AE648:AF648"/>
    <mergeCell ref="AE649:AF649"/>
    <mergeCell ref="AE651:AF651"/>
    <mergeCell ref="AE654:AF654"/>
    <mergeCell ref="AE655:AF655"/>
    <mergeCell ref="AA656:AB656"/>
    <mergeCell ref="AE656:AF656"/>
    <mergeCell ref="W565:X565"/>
    <mergeCell ref="W566:X566"/>
    <mergeCell ref="W567:X567"/>
    <mergeCell ref="W569:X569"/>
    <mergeCell ref="W570:X570"/>
    <mergeCell ref="W571:X571"/>
    <mergeCell ref="W573:X573"/>
    <mergeCell ref="W574:X574"/>
    <mergeCell ref="W575:X575"/>
    <mergeCell ref="W577:X577"/>
    <mergeCell ref="W578:X578"/>
    <mergeCell ref="W579:X579"/>
    <mergeCell ref="W581:X581"/>
    <mergeCell ref="W582:X582"/>
    <mergeCell ref="W583:X583"/>
    <mergeCell ref="W585:X585"/>
    <mergeCell ref="W626:X626"/>
    <mergeCell ref="W628:X628"/>
    <mergeCell ref="W629:X629"/>
    <mergeCell ref="W630:X630"/>
    <mergeCell ref="W632:X632"/>
    <mergeCell ref="W633:X633"/>
    <mergeCell ref="W634:X634"/>
    <mergeCell ref="W636:X636"/>
    <mergeCell ref="W637:X637"/>
    <mergeCell ref="W638:X638"/>
    <mergeCell ref="W640:X640"/>
    <mergeCell ref="W641:X641"/>
    <mergeCell ref="W642:X642"/>
    <mergeCell ref="AA614:AB614"/>
    <mergeCell ref="O615:P616"/>
    <mergeCell ref="Q615:Q616"/>
    <mergeCell ref="S616:T616"/>
    <mergeCell ref="W616:X616"/>
    <mergeCell ref="AA616:AB616"/>
    <mergeCell ref="AA617:AB617"/>
    <mergeCell ref="AA618:AB618"/>
    <mergeCell ref="AA620:AB620"/>
    <mergeCell ref="AA621:AB621"/>
    <mergeCell ref="AA622:AB622"/>
    <mergeCell ref="AA624:AB624"/>
    <mergeCell ref="AA625:AB625"/>
    <mergeCell ref="AA626:AB626"/>
    <mergeCell ref="AA628:AB628"/>
    <mergeCell ref="AA629:AB629"/>
    <mergeCell ref="AA630:AB630"/>
    <mergeCell ref="AA632:AB632"/>
    <mergeCell ref="AA633:AB633"/>
    <mergeCell ref="AE605:AF605"/>
    <mergeCell ref="AE606:AF606"/>
    <mergeCell ref="AA602:AB602"/>
    <mergeCell ref="AE602:AF602"/>
    <mergeCell ref="AA603:AB603"/>
    <mergeCell ref="AE603:AF603"/>
    <mergeCell ref="AE604:AF604"/>
    <mergeCell ref="AA605:AB605"/>
    <mergeCell ref="AA606:AB606"/>
    <mergeCell ref="AA607:AB607"/>
    <mergeCell ref="AE607:AF607"/>
    <mergeCell ref="U609:Y609"/>
    <mergeCell ref="W610:Y610"/>
    <mergeCell ref="AA610:AC610"/>
    <mergeCell ref="AA612:AB612"/>
    <mergeCell ref="AA613:AB613"/>
    <mergeCell ref="W625:X625"/>
    <mergeCell ref="W624:X624"/>
    <mergeCell ref="AE596:AF596"/>
    <mergeCell ref="AE590:AF590"/>
    <mergeCell ref="AE591:AF591"/>
    <mergeCell ref="AE592:AF592"/>
    <mergeCell ref="AA593:AB593"/>
    <mergeCell ref="AE593:AF593"/>
    <mergeCell ref="AA594:AB594"/>
    <mergeCell ref="AA595:AB595"/>
    <mergeCell ref="AE600:AF600"/>
    <mergeCell ref="AE601:AF601"/>
    <mergeCell ref="AA597:AB597"/>
    <mergeCell ref="AE597:AF597"/>
    <mergeCell ref="AA598:AB598"/>
    <mergeCell ref="AE598:AF598"/>
    <mergeCell ref="AA599:AB599"/>
    <mergeCell ref="AE599:AF599"/>
    <mergeCell ref="AA601:AB601"/>
    <mergeCell ref="O560:P561"/>
    <mergeCell ref="W561:X561"/>
    <mergeCell ref="AA561:AB561"/>
    <mergeCell ref="W562:X562"/>
    <mergeCell ref="AA562:AB562"/>
    <mergeCell ref="W563:X563"/>
    <mergeCell ref="AA563:AB563"/>
    <mergeCell ref="AA565:AB565"/>
    <mergeCell ref="AA585:AB585"/>
    <mergeCell ref="AA586:AB586"/>
    <mergeCell ref="AA587:AB587"/>
    <mergeCell ref="AA589:AB589"/>
    <mergeCell ref="AE589:AL589"/>
    <mergeCell ref="AA590:AB590"/>
    <mergeCell ref="AA591:AB591"/>
    <mergeCell ref="AE594:AF594"/>
    <mergeCell ref="AE595:AF595"/>
    <mergeCell ref="W586:X586"/>
    <mergeCell ref="W587:X587"/>
    <mergeCell ref="W589:X589"/>
    <mergeCell ref="W590:X590"/>
    <mergeCell ref="W591:X591"/>
    <mergeCell ref="W593:X593"/>
    <mergeCell ref="W594:X594"/>
    <mergeCell ref="W595:X595"/>
    <mergeCell ref="AA566:AB566"/>
    <mergeCell ref="AA567:AB567"/>
    <mergeCell ref="AA569:AB569"/>
    <mergeCell ref="AA570:AB570"/>
    <mergeCell ref="AA571:AB571"/>
    <mergeCell ref="AA573:AB573"/>
    <mergeCell ref="AA574:AB574"/>
    <mergeCell ref="AE547:AF547"/>
    <mergeCell ref="AE548:AF548"/>
    <mergeCell ref="AE549:AF549"/>
    <mergeCell ref="W550:X550"/>
    <mergeCell ref="AA550:AB550"/>
    <mergeCell ref="AE550:AF550"/>
    <mergeCell ref="AA551:AB551"/>
    <mergeCell ref="AE551:AF551"/>
    <mergeCell ref="W551:X551"/>
    <mergeCell ref="W552:X552"/>
    <mergeCell ref="AA552:AB552"/>
    <mergeCell ref="AE552:AF552"/>
    <mergeCell ref="U554:Y554"/>
    <mergeCell ref="W555:Y555"/>
    <mergeCell ref="AA555:AC555"/>
    <mergeCell ref="Q560:Q561"/>
    <mergeCell ref="S561:T561"/>
    <mergeCell ref="W557:X557"/>
    <mergeCell ref="AA557:AB557"/>
    <mergeCell ref="W558:X558"/>
    <mergeCell ref="AA558:AB558"/>
    <mergeCell ref="W559:X559"/>
    <mergeCell ref="AA559:AB559"/>
    <mergeCell ref="AA520:AB520"/>
    <mergeCell ref="AA522:AB522"/>
    <mergeCell ref="AA523:AB523"/>
    <mergeCell ref="AA524:AB524"/>
    <mergeCell ref="AA535:AB535"/>
    <mergeCell ref="AE535:AF535"/>
    <mergeCell ref="AE536:AF536"/>
    <mergeCell ref="AE537:AF537"/>
    <mergeCell ref="AE538:AF538"/>
    <mergeCell ref="AE539:AF539"/>
    <mergeCell ref="AE540:AF540"/>
    <mergeCell ref="AE541:AF541"/>
    <mergeCell ref="AE542:AF542"/>
    <mergeCell ref="AE543:AF543"/>
    <mergeCell ref="AE544:AF544"/>
    <mergeCell ref="AE545:AF545"/>
    <mergeCell ref="AE546:AF546"/>
    <mergeCell ref="W547:X547"/>
    <mergeCell ref="W548:X548"/>
    <mergeCell ref="W534:X534"/>
    <mergeCell ref="W535:X535"/>
    <mergeCell ref="W536:X536"/>
    <mergeCell ref="W538:X538"/>
    <mergeCell ref="W539:X539"/>
    <mergeCell ref="W540:X540"/>
    <mergeCell ref="W542:X542"/>
    <mergeCell ref="AE494:AF494"/>
    <mergeCell ref="AE495:AF495"/>
    <mergeCell ref="AA491:AB491"/>
    <mergeCell ref="AE491:AF491"/>
    <mergeCell ref="AA492:AB492"/>
    <mergeCell ref="AE492:AF492"/>
    <mergeCell ref="AA493:AB493"/>
    <mergeCell ref="AE493:AF493"/>
    <mergeCell ref="AA495:AB495"/>
    <mergeCell ref="AA496:AB496"/>
    <mergeCell ref="AE496:AF496"/>
    <mergeCell ref="AA497:AB497"/>
    <mergeCell ref="AE497:AF497"/>
    <mergeCell ref="U499:Y499"/>
    <mergeCell ref="W500:Y500"/>
    <mergeCell ref="AA500:AC500"/>
    <mergeCell ref="W502:X502"/>
    <mergeCell ref="AA502:AB502"/>
    <mergeCell ref="W503:X503"/>
    <mergeCell ref="AA503:AB503"/>
    <mergeCell ref="W504:X504"/>
    <mergeCell ref="AA504:AB504"/>
    <mergeCell ref="AA506:AB506"/>
    <mergeCell ref="W515:X515"/>
    <mergeCell ref="W516:X516"/>
    <mergeCell ref="W518:X518"/>
    <mergeCell ref="W519:X519"/>
    <mergeCell ref="W520:X520"/>
    <mergeCell ref="W522:X522"/>
    <mergeCell ref="W523:X523"/>
    <mergeCell ref="W524:X524"/>
    <mergeCell ref="W526:X526"/>
    <mergeCell ref="W527:X527"/>
    <mergeCell ref="W528:X528"/>
    <mergeCell ref="W530:X530"/>
    <mergeCell ref="W531:X531"/>
    <mergeCell ref="W532:X532"/>
    <mergeCell ref="W543:X543"/>
    <mergeCell ref="W544:X544"/>
    <mergeCell ref="W546:X546"/>
    <mergeCell ref="AA479:AB479"/>
    <mergeCell ref="AE479:AL479"/>
    <mergeCell ref="AE483:AF483"/>
    <mergeCell ref="AE484:AF484"/>
    <mergeCell ref="AE486:AF486"/>
    <mergeCell ref="AA480:AB480"/>
    <mergeCell ref="AE480:AF480"/>
    <mergeCell ref="AA481:AB481"/>
    <mergeCell ref="AE481:AF481"/>
    <mergeCell ref="AE482:AF482"/>
    <mergeCell ref="AA483:AB483"/>
    <mergeCell ref="AA484:AB484"/>
    <mergeCell ref="AE489:AF489"/>
    <mergeCell ref="AE490:AF490"/>
    <mergeCell ref="AE534:AL534"/>
    <mergeCell ref="AA485:AB485"/>
    <mergeCell ref="AE485:AF485"/>
    <mergeCell ref="AA487:AB487"/>
    <mergeCell ref="AE487:AF487"/>
    <mergeCell ref="AA488:AB488"/>
    <mergeCell ref="AE488:AF488"/>
    <mergeCell ref="AA489:AB489"/>
    <mergeCell ref="AA507:AB507"/>
    <mergeCell ref="AA508:AB508"/>
    <mergeCell ref="AA510:AB510"/>
    <mergeCell ref="AA511:AB511"/>
    <mergeCell ref="AA512:AB512"/>
    <mergeCell ref="AA514:AB514"/>
    <mergeCell ref="AA515:AB515"/>
    <mergeCell ref="AA516:AB516"/>
    <mergeCell ref="AA518:AB518"/>
    <mergeCell ref="AA519:AB519"/>
    <mergeCell ref="AA456:AB456"/>
    <mergeCell ref="AA457:AB457"/>
    <mergeCell ref="AA459:AB459"/>
    <mergeCell ref="AA460:AB460"/>
    <mergeCell ref="AA461:AB461"/>
    <mergeCell ref="AA463:AB463"/>
    <mergeCell ref="AA464:AB464"/>
    <mergeCell ref="AA465:AB465"/>
    <mergeCell ref="AA467:AB467"/>
    <mergeCell ref="AA468:AB468"/>
    <mergeCell ref="AA469:AB469"/>
    <mergeCell ref="AA471:AB471"/>
    <mergeCell ref="AA472:AB472"/>
    <mergeCell ref="AA473:AB473"/>
    <mergeCell ref="AA475:AB475"/>
    <mergeCell ref="AA476:AB476"/>
    <mergeCell ref="AA477:AB477"/>
    <mergeCell ref="AE430:AF430"/>
    <mergeCell ref="AE431:AF431"/>
    <mergeCell ref="AE432:AF432"/>
    <mergeCell ref="AE433:AF433"/>
    <mergeCell ref="AE434:AF434"/>
    <mergeCell ref="AE435:AF435"/>
    <mergeCell ref="AE436:AF436"/>
    <mergeCell ref="AE437:AF437"/>
    <mergeCell ref="AE438:AF438"/>
    <mergeCell ref="AE439:AF439"/>
    <mergeCell ref="AE440:AF440"/>
    <mergeCell ref="AE441:AF441"/>
    <mergeCell ref="AE442:AF442"/>
    <mergeCell ref="AA451:AB451"/>
    <mergeCell ref="AA452:AB452"/>
    <mergeCell ref="AA453:AB453"/>
    <mergeCell ref="AA455:AB455"/>
    <mergeCell ref="AE377:AF377"/>
    <mergeCell ref="AE378:AF378"/>
    <mergeCell ref="AE379:AF379"/>
    <mergeCell ref="AE380:AF380"/>
    <mergeCell ref="AE381:AF381"/>
    <mergeCell ref="AE382:AF382"/>
    <mergeCell ref="AE383:AF383"/>
    <mergeCell ref="AE384:AF384"/>
    <mergeCell ref="AE385:AF385"/>
    <mergeCell ref="AE386:AF386"/>
    <mergeCell ref="AE387:AF387"/>
    <mergeCell ref="AE424:AL424"/>
    <mergeCell ref="AE425:AF425"/>
    <mergeCell ref="AE426:AF426"/>
    <mergeCell ref="AE427:AF427"/>
    <mergeCell ref="AE428:AF428"/>
    <mergeCell ref="AE429:AF429"/>
    <mergeCell ref="AA351:AB351"/>
    <mergeCell ref="AA353:AB353"/>
    <mergeCell ref="AA354:AB354"/>
    <mergeCell ref="AA355:AB355"/>
    <mergeCell ref="AA357:AB357"/>
    <mergeCell ref="AA358:AB358"/>
    <mergeCell ref="AA359:AB359"/>
    <mergeCell ref="AA361:AB361"/>
    <mergeCell ref="AA362:AB362"/>
    <mergeCell ref="AE369:AL369"/>
    <mergeCell ref="AE370:AF370"/>
    <mergeCell ref="AE371:AF371"/>
    <mergeCell ref="AE372:AF372"/>
    <mergeCell ref="AE373:AF373"/>
    <mergeCell ref="AE374:AF374"/>
    <mergeCell ref="AE375:AF375"/>
    <mergeCell ref="AE376:AF376"/>
    <mergeCell ref="AA421:AB421"/>
    <mergeCell ref="AA422:AB422"/>
    <mergeCell ref="AA424:AB424"/>
    <mergeCell ref="AA425:AB425"/>
    <mergeCell ref="AA426:AB426"/>
    <mergeCell ref="AA428:AB428"/>
    <mergeCell ref="AA438:AB438"/>
    <mergeCell ref="AA440:AB440"/>
    <mergeCell ref="AA441:AB441"/>
    <mergeCell ref="AA442:AB442"/>
    <mergeCell ref="AA445:AC445"/>
    <mergeCell ref="AA447:AB447"/>
    <mergeCell ref="AA448:AB448"/>
    <mergeCell ref="AA449:AB449"/>
    <mergeCell ref="AA429:AB429"/>
    <mergeCell ref="AA430:AB430"/>
    <mergeCell ref="AA432:AB432"/>
    <mergeCell ref="AA433:AB433"/>
    <mergeCell ref="AA434:AB434"/>
    <mergeCell ref="AA436:AB436"/>
    <mergeCell ref="AA437:AB437"/>
    <mergeCell ref="W401:X401"/>
    <mergeCell ref="W402:X402"/>
    <mergeCell ref="W404:X404"/>
    <mergeCell ref="AA404:AB404"/>
    <mergeCell ref="W405:X405"/>
    <mergeCell ref="AA405:AB405"/>
    <mergeCell ref="AA406:AB406"/>
    <mergeCell ref="AA412:AB412"/>
    <mergeCell ref="AA413:AB413"/>
    <mergeCell ref="W406:X406"/>
    <mergeCell ref="W408:X408"/>
    <mergeCell ref="W409:X409"/>
    <mergeCell ref="W410:X410"/>
    <mergeCell ref="AA410:AB410"/>
    <mergeCell ref="W412:X412"/>
    <mergeCell ref="W413:X413"/>
    <mergeCell ref="W414:X414"/>
    <mergeCell ref="AA414:AB414"/>
    <mergeCell ref="AA408:AB408"/>
    <mergeCell ref="AA409:AB409"/>
    <mergeCell ref="W428:X428"/>
    <mergeCell ref="W429:X429"/>
    <mergeCell ref="W430:X430"/>
    <mergeCell ref="W432:X432"/>
    <mergeCell ref="W433:X433"/>
    <mergeCell ref="W434:X434"/>
    <mergeCell ref="W436:X436"/>
    <mergeCell ref="W447:X447"/>
    <mergeCell ref="W448:X448"/>
    <mergeCell ref="W449:X449"/>
    <mergeCell ref="W437:X437"/>
    <mergeCell ref="W438:X438"/>
    <mergeCell ref="W440:X440"/>
    <mergeCell ref="W441:X441"/>
    <mergeCell ref="W442:X442"/>
    <mergeCell ref="U444:Y444"/>
    <mergeCell ref="W445:Y445"/>
    <mergeCell ref="W416:X416"/>
    <mergeCell ref="AA416:AB416"/>
    <mergeCell ref="W417:X417"/>
    <mergeCell ref="AA417:AB417"/>
    <mergeCell ref="AA418:AB418"/>
    <mergeCell ref="W418:X418"/>
    <mergeCell ref="W420:X420"/>
    <mergeCell ref="W421:X421"/>
    <mergeCell ref="W422:X422"/>
    <mergeCell ref="W424:X424"/>
    <mergeCell ref="W425:X425"/>
    <mergeCell ref="W426:X426"/>
    <mergeCell ref="AA420:AB420"/>
    <mergeCell ref="AA383:AB383"/>
    <mergeCell ref="AA385:AB385"/>
    <mergeCell ref="AA386:AB386"/>
    <mergeCell ref="AA387:AB387"/>
    <mergeCell ref="AA390:AC390"/>
    <mergeCell ref="W383:X383"/>
    <mergeCell ref="W385:X385"/>
    <mergeCell ref="W386:X386"/>
    <mergeCell ref="W387:X387"/>
    <mergeCell ref="U389:Y389"/>
    <mergeCell ref="W390:Y390"/>
    <mergeCell ref="W392:X392"/>
    <mergeCell ref="W374:X374"/>
    <mergeCell ref="W375:X375"/>
    <mergeCell ref="W377:X377"/>
    <mergeCell ref="W378:X378"/>
    <mergeCell ref="W379:X379"/>
    <mergeCell ref="W381:X381"/>
    <mergeCell ref="W382:X382"/>
    <mergeCell ref="AA401:AB401"/>
    <mergeCell ref="AA402:AB402"/>
    <mergeCell ref="AA392:AB392"/>
    <mergeCell ref="AA393:AB393"/>
    <mergeCell ref="AA394:AB394"/>
    <mergeCell ref="AA396:AB396"/>
    <mergeCell ref="AA397:AB397"/>
    <mergeCell ref="AA398:AB398"/>
    <mergeCell ref="AA400:AB400"/>
    <mergeCell ref="W361:X361"/>
    <mergeCell ref="W362:X362"/>
    <mergeCell ref="W363:X363"/>
    <mergeCell ref="AA363:AB363"/>
    <mergeCell ref="AA365:AB365"/>
    <mergeCell ref="AA366:AB366"/>
    <mergeCell ref="AA367:AB367"/>
    <mergeCell ref="W365:X365"/>
    <mergeCell ref="W366:X366"/>
    <mergeCell ref="W367:X367"/>
    <mergeCell ref="W369:X369"/>
    <mergeCell ref="W370:X370"/>
    <mergeCell ref="W371:X371"/>
    <mergeCell ref="W373:X373"/>
    <mergeCell ref="AA371:AB371"/>
    <mergeCell ref="AA373:AB373"/>
    <mergeCell ref="AA374:AB374"/>
    <mergeCell ref="AA375:AB375"/>
    <mergeCell ref="AA377:AB377"/>
    <mergeCell ref="AA378:AB378"/>
    <mergeCell ref="AA379:AB379"/>
    <mergeCell ref="AA381:AB381"/>
    <mergeCell ref="AA382:AB382"/>
    <mergeCell ref="AA307:AB307"/>
    <mergeCell ref="AA308:AB308"/>
    <mergeCell ref="AA310:AB310"/>
    <mergeCell ref="AE314:AL314"/>
    <mergeCell ref="AE315:AF315"/>
    <mergeCell ref="AE316:AF316"/>
    <mergeCell ref="AE317:AF317"/>
    <mergeCell ref="AE318:AF318"/>
    <mergeCell ref="AE326:AF326"/>
    <mergeCell ref="AE327:AF327"/>
    <mergeCell ref="AE328:AF328"/>
    <mergeCell ref="AE329:AF329"/>
    <mergeCell ref="AE330:AF330"/>
    <mergeCell ref="AE331:AF331"/>
    <mergeCell ref="AE332:AF332"/>
    <mergeCell ref="AE319:AF319"/>
    <mergeCell ref="AE320:AF320"/>
    <mergeCell ref="AE321:AF321"/>
    <mergeCell ref="AE322:AF322"/>
    <mergeCell ref="AE323:AF323"/>
    <mergeCell ref="AE324:AF324"/>
    <mergeCell ref="AE325:AF325"/>
    <mergeCell ref="S255:T255"/>
    <mergeCell ref="S256:T256"/>
    <mergeCell ref="S257:T257"/>
    <mergeCell ref="S259:T259"/>
    <mergeCell ref="S280:U280"/>
    <mergeCell ref="S282:T282"/>
    <mergeCell ref="S283:T283"/>
    <mergeCell ref="S284:T284"/>
    <mergeCell ref="S287:T287"/>
    <mergeCell ref="S288:T288"/>
    <mergeCell ref="S290:T290"/>
    <mergeCell ref="AA299:AB299"/>
    <mergeCell ref="AA300:AB300"/>
    <mergeCell ref="AA302:AB302"/>
    <mergeCell ref="AA303:AB303"/>
    <mergeCell ref="AA304:AB304"/>
    <mergeCell ref="AA306:AB306"/>
    <mergeCell ref="W255:X255"/>
    <mergeCell ref="W256:X256"/>
    <mergeCell ref="W257:X257"/>
    <mergeCell ref="W259:X259"/>
    <mergeCell ref="AA282:AB282"/>
    <mergeCell ref="AA283:AB283"/>
    <mergeCell ref="AA284:AB284"/>
    <mergeCell ref="AA275:AB275"/>
    <mergeCell ref="AA296:AB296"/>
    <mergeCell ref="AA298:AB298"/>
    <mergeCell ref="W300:X300"/>
    <mergeCell ref="W302:X302"/>
    <mergeCell ref="W303:X303"/>
    <mergeCell ref="W304:X304"/>
    <mergeCell ref="W306:X306"/>
    <mergeCell ref="S232:T232"/>
    <mergeCell ref="S233:T233"/>
    <mergeCell ref="S235:T235"/>
    <mergeCell ref="S236:T236"/>
    <mergeCell ref="S237:T237"/>
    <mergeCell ref="S239:T239"/>
    <mergeCell ref="S240:T240"/>
    <mergeCell ref="S241:T241"/>
    <mergeCell ref="S243:T243"/>
    <mergeCell ref="S244:T244"/>
    <mergeCell ref="S245:T245"/>
    <mergeCell ref="S247:T247"/>
    <mergeCell ref="S248:T248"/>
    <mergeCell ref="S249:T249"/>
    <mergeCell ref="S251:T251"/>
    <mergeCell ref="S252:T252"/>
    <mergeCell ref="S253:T253"/>
    <mergeCell ref="W228:X228"/>
    <mergeCell ref="W229:X229"/>
    <mergeCell ref="O230:P231"/>
    <mergeCell ref="Q230:Q231"/>
    <mergeCell ref="S231:T231"/>
    <mergeCell ref="S197:T197"/>
    <mergeCell ref="S198:T198"/>
    <mergeCell ref="S200:T200"/>
    <mergeCell ref="S201:T201"/>
    <mergeCell ref="S202:T202"/>
    <mergeCell ref="S204:T204"/>
    <mergeCell ref="S205:T205"/>
    <mergeCell ref="S206:T206"/>
    <mergeCell ref="S208:T208"/>
    <mergeCell ref="S209:T209"/>
    <mergeCell ref="S210:T210"/>
    <mergeCell ref="S212:T212"/>
    <mergeCell ref="S213:T213"/>
    <mergeCell ref="S214:T214"/>
    <mergeCell ref="S218:T218"/>
    <mergeCell ref="S220:T220"/>
    <mergeCell ref="S221:T221"/>
    <mergeCell ref="S222:T222"/>
    <mergeCell ref="S227:T227"/>
    <mergeCell ref="S228:T228"/>
    <mergeCell ref="S229:T229"/>
    <mergeCell ref="W231:X231"/>
    <mergeCell ref="W197:X197"/>
    <mergeCell ref="W198:X198"/>
    <mergeCell ref="W200:X200"/>
    <mergeCell ref="W201:X201"/>
    <mergeCell ref="W202:X202"/>
    <mergeCell ref="W204:X204"/>
    <mergeCell ref="W205:X205"/>
    <mergeCell ref="W206:X206"/>
    <mergeCell ref="W208:X208"/>
    <mergeCell ref="W209:X209"/>
    <mergeCell ref="W210:X210"/>
    <mergeCell ref="W212:X212"/>
    <mergeCell ref="W213:X213"/>
    <mergeCell ref="W214:X214"/>
    <mergeCell ref="W216:X216"/>
    <mergeCell ref="W225:Y225"/>
    <mergeCell ref="W227:X227"/>
    <mergeCell ref="W182:X182"/>
    <mergeCell ref="S184:T184"/>
    <mergeCell ref="W184:X184"/>
    <mergeCell ref="S185:T185"/>
    <mergeCell ref="W185:X185"/>
    <mergeCell ref="S186:T186"/>
    <mergeCell ref="W186:X186"/>
    <mergeCell ref="W188:X188"/>
    <mergeCell ref="S188:T188"/>
    <mergeCell ref="S189:T189"/>
    <mergeCell ref="S190:T190"/>
    <mergeCell ref="S192:T192"/>
    <mergeCell ref="S193:T193"/>
    <mergeCell ref="S194:T194"/>
    <mergeCell ref="S196:T196"/>
    <mergeCell ref="W189:X189"/>
    <mergeCell ref="W190:X190"/>
    <mergeCell ref="W192:X192"/>
    <mergeCell ref="W193:X193"/>
    <mergeCell ref="W194:X194"/>
    <mergeCell ref="W196:X196"/>
    <mergeCell ref="AE204:AL204"/>
    <mergeCell ref="AA205:AB205"/>
    <mergeCell ref="AE205:AF205"/>
    <mergeCell ref="AE206:AF206"/>
    <mergeCell ref="AE207:AF207"/>
    <mergeCell ref="AE215:AF215"/>
    <mergeCell ref="AE216:AF216"/>
    <mergeCell ref="AE217:AF217"/>
    <mergeCell ref="AE218:AF218"/>
    <mergeCell ref="AE219:AF219"/>
    <mergeCell ref="AE220:AF220"/>
    <mergeCell ref="AE221:AF221"/>
    <mergeCell ref="AE222:AF222"/>
    <mergeCell ref="AE208:AF208"/>
    <mergeCell ref="AE209:AF209"/>
    <mergeCell ref="AE210:AF210"/>
    <mergeCell ref="AE211:AF211"/>
    <mergeCell ref="AE212:AF212"/>
    <mergeCell ref="AE213:AF213"/>
    <mergeCell ref="AE214:AF214"/>
    <mergeCell ref="AA206:AB206"/>
    <mergeCell ref="AA208:AB208"/>
    <mergeCell ref="AA209:AB209"/>
    <mergeCell ref="AA210:AB210"/>
    <mergeCell ref="AA212:AB212"/>
    <mergeCell ref="AA213:AB213"/>
    <mergeCell ref="AA214:AB214"/>
    <mergeCell ref="AA216:AB216"/>
    <mergeCell ref="AA217:AB217"/>
    <mergeCell ref="AA218:AB218"/>
    <mergeCell ref="AA220:AB220"/>
    <mergeCell ref="AA221:AB221"/>
    <mergeCell ref="AA200:AB200"/>
    <mergeCell ref="AA201:AB201"/>
    <mergeCell ref="S216:T216"/>
    <mergeCell ref="S217:T217"/>
    <mergeCell ref="W217:X217"/>
    <mergeCell ref="W218:X218"/>
    <mergeCell ref="W220:X220"/>
    <mergeCell ref="W221:X221"/>
    <mergeCell ref="W222:X222"/>
    <mergeCell ref="U224:Y224"/>
    <mergeCell ref="S225:U225"/>
    <mergeCell ref="AA181:AB181"/>
    <mergeCell ref="AA182:AB182"/>
    <mergeCell ref="AA184:AB184"/>
    <mergeCell ref="AA185:AB185"/>
    <mergeCell ref="AA186:AB186"/>
    <mergeCell ref="AA188:AB188"/>
    <mergeCell ref="AA189:AB189"/>
    <mergeCell ref="AA190:AB190"/>
    <mergeCell ref="AA192:AB192"/>
    <mergeCell ref="AA193:AB193"/>
    <mergeCell ref="AA194:AB194"/>
    <mergeCell ref="AA196:AB196"/>
    <mergeCell ref="AA197:AB197"/>
    <mergeCell ref="AA198:AB198"/>
    <mergeCell ref="AA202:AB202"/>
    <mergeCell ref="AA204:AB204"/>
    <mergeCell ref="AA222:AB222"/>
    <mergeCell ref="AA225:AC225"/>
    <mergeCell ref="S181:T181"/>
    <mergeCell ref="W181:X181"/>
    <mergeCell ref="S182:T182"/>
    <mergeCell ref="H136:H139"/>
    <mergeCell ref="K136:K139"/>
    <mergeCell ref="L136:L139"/>
    <mergeCell ref="K152:K155"/>
    <mergeCell ref="K156:K159"/>
    <mergeCell ref="K160:K163"/>
    <mergeCell ref="K164:K167"/>
    <mergeCell ref="K171:K174"/>
    <mergeCell ref="L171:L174"/>
    <mergeCell ref="L156:L159"/>
    <mergeCell ref="L160:L163"/>
    <mergeCell ref="L164:L167"/>
    <mergeCell ref="A169:N169"/>
    <mergeCell ref="C170:F170"/>
    <mergeCell ref="G170:J170"/>
    <mergeCell ref="K170:N170"/>
    <mergeCell ref="K140:K143"/>
    <mergeCell ref="L140:L143"/>
    <mergeCell ref="K144:K147"/>
    <mergeCell ref="L144:L147"/>
    <mergeCell ref="K148:K151"/>
    <mergeCell ref="L148:L151"/>
    <mergeCell ref="L152:L155"/>
    <mergeCell ref="G164:G167"/>
    <mergeCell ref="G171:G174"/>
    <mergeCell ref="H171:H174"/>
    <mergeCell ref="G124:G127"/>
    <mergeCell ref="G128:G131"/>
    <mergeCell ref="H128:H131"/>
    <mergeCell ref="K128:K131"/>
    <mergeCell ref="L128:L131"/>
    <mergeCell ref="G116:G119"/>
    <mergeCell ref="H116:H119"/>
    <mergeCell ref="K116:K119"/>
    <mergeCell ref="L116:L119"/>
    <mergeCell ref="G120:G123"/>
    <mergeCell ref="H120:H123"/>
    <mergeCell ref="K120:K123"/>
    <mergeCell ref="L120:L123"/>
    <mergeCell ref="H124:H127"/>
    <mergeCell ref="K124:K127"/>
    <mergeCell ref="L124:L127"/>
    <mergeCell ref="G132:G135"/>
    <mergeCell ref="H132:H135"/>
    <mergeCell ref="K132:K135"/>
    <mergeCell ref="L132:L135"/>
    <mergeCell ref="H97:H100"/>
    <mergeCell ref="K97:K100"/>
    <mergeCell ref="L97:L100"/>
    <mergeCell ref="C115:F115"/>
    <mergeCell ref="G115:J115"/>
    <mergeCell ref="K115:N115"/>
    <mergeCell ref="K101:K104"/>
    <mergeCell ref="L101:L104"/>
    <mergeCell ref="K105:K108"/>
    <mergeCell ref="L105:L108"/>
    <mergeCell ref="K109:K112"/>
    <mergeCell ref="L109:L112"/>
    <mergeCell ref="A114:N114"/>
    <mergeCell ref="G97:G100"/>
    <mergeCell ref="G101:G104"/>
    <mergeCell ref="H101:H104"/>
    <mergeCell ref="G105:G108"/>
    <mergeCell ref="H105:H108"/>
    <mergeCell ref="G109:G112"/>
    <mergeCell ref="H109:H112"/>
    <mergeCell ref="A97:A100"/>
    <mergeCell ref="C97:C100"/>
    <mergeCell ref="C101:C104"/>
    <mergeCell ref="C105:C108"/>
    <mergeCell ref="C109:C112"/>
    <mergeCell ref="D97:D100"/>
    <mergeCell ref="D101:D104"/>
    <mergeCell ref="D105:D108"/>
    <mergeCell ref="D109:D112"/>
    <mergeCell ref="G77:G80"/>
    <mergeCell ref="H77:H80"/>
    <mergeCell ref="K77:K80"/>
    <mergeCell ref="L77:L80"/>
    <mergeCell ref="H81:H84"/>
    <mergeCell ref="K81:K84"/>
    <mergeCell ref="L81:L84"/>
    <mergeCell ref="G81:G84"/>
    <mergeCell ref="G85:G88"/>
    <mergeCell ref="H85:H88"/>
    <mergeCell ref="G89:G92"/>
    <mergeCell ref="H89:H92"/>
    <mergeCell ref="K89:K92"/>
    <mergeCell ref="L89:L92"/>
    <mergeCell ref="G93:G96"/>
    <mergeCell ref="H93:H96"/>
    <mergeCell ref="K93:K96"/>
    <mergeCell ref="L93:L96"/>
    <mergeCell ref="K85:K88"/>
    <mergeCell ref="L85:L88"/>
    <mergeCell ref="O120:P121"/>
    <mergeCell ref="Q120:Q121"/>
    <mergeCell ref="S121:T121"/>
    <mergeCell ref="W121:X121"/>
    <mergeCell ref="W122:X122"/>
    <mergeCell ref="W126:X126"/>
    <mergeCell ref="W127:X127"/>
    <mergeCell ref="S122:T122"/>
    <mergeCell ref="S123:T123"/>
    <mergeCell ref="W123:X123"/>
    <mergeCell ref="S125:T125"/>
    <mergeCell ref="W125:X125"/>
    <mergeCell ref="S126:T126"/>
    <mergeCell ref="S127:T127"/>
    <mergeCell ref="AA130:AB130"/>
    <mergeCell ref="AA131:AB131"/>
    <mergeCell ref="S129:T129"/>
    <mergeCell ref="W129:X129"/>
    <mergeCell ref="AA129:AB129"/>
    <mergeCell ref="S130:T130"/>
    <mergeCell ref="W130:X130"/>
    <mergeCell ref="S131:T131"/>
    <mergeCell ref="W131:X131"/>
    <mergeCell ref="AA117:AB117"/>
    <mergeCell ref="AA118:AB118"/>
    <mergeCell ref="AA121:AB121"/>
    <mergeCell ref="AA122:AB122"/>
    <mergeCell ref="AA123:AB123"/>
    <mergeCell ref="AA125:AB125"/>
    <mergeCell ref="AA126:AB126"/>
    <mergeCell ref="AA127:AB127"/>
    <mergeCell ref="S115:U115"/>
    <mergeCell ref="W115:Y115"/>
    <mergeCell ref="AA115:AC115"/>
    <mergeCell ref="S117:T117"/>
    <mergeCell ref="W117:X117"/>
    <mergeCell ref="S118:T118"/>
    <mergeCell ref="S119:T119"/>
    <mergeCell ref="AA119:AB119"/>
    <mergeCell ref="W118:X118"/>
    <mergeCell ref="W119:X119"/>
    <mergeCell ref="W106:X106"/>
    <mergeCell ref="AA106:AB106"/>
    <mergeCell ref="S103:T103"/>
    <mergeCell ref="W103:X103"/>
    <mergeCell ref="AA103:AB103"/>
    <mergeCell ref="S104:T104"/>
    <mergeCell ref="W104:X104"/>
    <mergeCell ref="AA104:AB104"/>
    <mergeCell ref="S106:T106"/>
    <mergeCell ref="W110:X110"/>
    <mergeCell ref="AA110:AB110"/>
    <mergeCell ref="S107:T107"/>
    <mergeCell ref="W107:X107"/>
    <mergeCell ref="AA107:AB107"/>
    <mergeCell ref="S108:T108"/>
    <mergeCell ref="W108:X108"/>
    <mergeCell ref="AA108:AB108"/>
    <mergeCell ref="S110:T110"/>
    <mergeCell ref="W98:X98"/>
    <mergeCell ref="AA98:AB98"/>
    <mergeCell ref="S95:T95"/>
    <mergeCell ref="W95:X95"/>
    <mergeCell ref="AA95:AB95"/>
    <mergeCell ref="S96:T96"/>
    <mergeCell ref="W96:X96"/>
    <mergeCell ref="AA96:AB96"/>
    <mergeCell ref="S98:T98"/>
    <mergeCell ref="W102:X102"/>
    <mergeCell ref="AA102:AB102"/>
    <mergeCell ref="S99:T99"/>
    <mergeCell ref="W99:X99"/>
    <mergeCell ref="AA99:AB99"/>
    <mergeCell ref="S100:T100"/>
    <mergeCell ref="W100:X100"/>
    <mergeCell ref="AA100:AB100"/>
    <mergeCell ref="S102:T102"/>
    <mergeCell ref="W86:X86"/>
    <mergeCell ref="AA86:AB86"/>
    <mergeCell ref="S83:T83"/>
    <mergeCell ref="W83:X83"/>
    <mergeCell ref="AA83:AB83"/>
    <mergeCell ref="S84:T84"/>
    <mergeCell ref="W84:X84"/>
    <mergeCell ref="AA84:AB84"/>
    <mergeCell ref="S86:T86"/>
    <mergeCell ref="W94:X94"/>
    <mergeCell ref="AA94:AB94"/>
    <mergeCell ref="S91:T91"/>
    <mergeCell ref="W91:X91"/>
    <mergeCell ref="AA91:AB91"/>
    <mergeCell ref="S92:T92"/>
    <mergeCell ref="W92:X92"/>
    <mergeCell ref="AA92:AB92"/>
    <mergeCell ref="S94:T94"/>
    <mergeCell ref="W976:X976"/>
    <mergeCell ref="W978:X978"/>
    <mergeCell ref="W979:X979"/>
    <mergeCell ref="W980:X980"/>
    <mergeCell ref="W982:X982"/>
    <mergeCell ref="W983:X983"/>
    <mergeCell ref="W984:X984"/>
    <mergeCell ref="W986:X986"/>
    <mergeCell ref="W987:X987"/>
    <mergeCell ref="W988:X988"/>
    <mergeCell ref="W990:X990"/>
    <mergeCell ref="W991:X991"/>
    <mergeCell ref="W1172:X1172"/>
    <mergeCell ref="W1174:X1174"/>
    <mergeCell ref="W1163:X1163"/>
    <mergeCell ref="W1164:X1164"/>
    <mergeCell ref="W1166:X1166"/>
    <mergeCell ref="W1167:X1167"/>
    <mergeCell ref="W1168:X1168"/>
    <mergeCell ref="W1170:X1170"/>
    <mergeCell ref="W1171:X1171"/>
    <mergeCell ref="W1011:X1011"/>
    <mergeCell ref="W1013:X1013"/>
    <mergeCell ref="W1014:X1014"/>
    <mergeCell ref="W1015:X1015"/>
    <mergeCell ref="W1017:X1017"/>
    <mergeCell ref="W1018:X1018"/>
    <mergeCell ref="W1019:X1019"/>
    <mergeCell ref="W1021:X1021"/>
    <mergeCell ref="W1022:X1022"/>
    <mergeCell ref="W1023:X1023"/>
    <mergeCell ref="W1025:X1025"/>
    <mergeCell ref="W954:X954"/>
    <mergeCell ref="W955:X955"/>
    <mergeCell ref="W956:X956"/>
    <mergeCell ref="W958:X958"/>
    <mergeCell ref="W959:X959"/>
    <mergeCell ref="W960:X960"/>
    <mergeCell ref="W962:X962"/>
    <mergeCell ref="W963:X963"/>
    <mergeCell ref="W964:X964"/>
    <mergeCell ref="W966:X966"/>
    <mergeCell ref="W967:X967"/>
    <mergeCell ref="W968:X968"/>
    <mergeCell ref="W970:X970"/>
    <mergeCell ref="W971:X971"/>
    <mergeCell ref="W972:X972"/>
    <mergeCell ref="W974:X974"/>
    <mergeCell ref="W975:X975"/>
    <mergeCell ref="W935:X935"/>
    <mergeCell ref="W936:X936"/>
    <mergeCell ref="Q945:Q946"/>
    <mergeCell ref="S946:T946"/>
    <mergeCell ref="W937:X937"/>
    <mergeCell ref="U939:Y939"/>
    <mergeCell ref="W940:Y940"/>
    <mergeCell ref="W942:X942"/>
    <mergeCell ref="W943:X943"/>
    <mergeCell ref="W944:X944"/>
    <mergeCell ref="O945:P946"/>
    <mergeCell ref="W946:X946"/>
    <mergeCell ref="W947:X947"/>
    <mergeCell ref="W948:X948"/>
    <mergeCell ref="W950:X950"/>
    <mergeCell ref="W951:X951"/>
    <mergeCell ref="W952:X952"/>
    <mergeCell ref="W912:X912"/>
    <mergeCell ref="W913:X913"/>
    <mergeCell ref="W915:X915"/>
    <mergeCell ref="W916:X916"/>
    <mergeCell ref="W917:X917"/>
    <mergeCell ref="W919:X919"/>
    <mergeCell ref="W920:X920"/>
    <mergeCell ref="W921:X921"/>
    <mergeCell ref="W923:X923"/>
    <mergeCell ref="W924:X924"/>
    <mergeCell ref="W925:X925"/>
    <mergeCell ref="W927:X927"/>
    <mergeCell ref="W928:X928"/>
    <mergeCell ref="W929:X929"/>
    <mergeCell ref="W931:X931"/>
    <mergeCell ref="W932:X932"/>
    <mergeCell ref="W933:X933"/>
    <mergeCell ref="O890:P891"/>
    <mergeCell ref="W891:X891"/>
    <mergeCell ref="W892:X892"/>
    <mergeCell ref="W893:X893"/>
    <mergeCell ref="W895:X895"/>
    <mergeCell ref="W896:X896"/>
    <mergeCell ref="W897:X897"/>
    <mergeCell ref="W899:X899"/>
    <mergeCell ref="W900:X900"/>
    <mergeCell ref="W901:X901"/>
    <mergeCell ref="W903:X903"/>
    <mergeCell ref="W904:X904"/>
    <mergeCell ref="W905:X905"/>
    <mergeCell ref="W907:X907"/>
    <mergeCell ref="W908:X908"/>
    <mergeCell ref="W909:X909"/>
    <mergeCell ref="W911:X911"/>
    <mergeCell ref="W866:X866"/>
    <mergeCell ref="W868:X868"/>
    <mergeCell ref="W869:X869"/>
    <mergeCell ref="W870:X870"/>
    <mergeCell ref="W872:X872"/>
    <mergeCell ref="W873:X873"/>
    <mergeCell ref="W874:X874"/>
    <mergeCell ref="W876:X876"/>
    <mergeCell ref="W877:X877"/>
    <mergeCell ref="W878:X878"/>
    <mergeCell ref="W880:X880"/>
    <mergeCell ref="W881:X881"/>
    <mergeCell ref="Q890:Q891"/>
    <mergeCell ref="S891:T891"/>
    <mergeCell ref="W882:X882"/>
    <mergeCell ref="U884:Y884"/>
    <mergeCell ref="W885:Y885"/>
    <mergeCell ref="W887:X887"/>
    <mergeCell ref="W888:X888"/>
    <mergeCell ref="W889:X889"/>
    <mergeCell ref="W844:X844"/>
    <mergeCell ref="W845:X845"/>
    <mergeCell ref="W846:X846"/>
    <mergeCell ref="W848:X848"/>
    <mergeCell ref="W849:X849"/>
    <mergeCell ref="W850:X850"/>
    <mergeCell ref="W852:X852"/>
    <mergeCell ref="W853:X853"/>
    <mergeCell ref="W854:X854"/>
    <mergeCell ref="W856:X856"/>
    <mergeCell ref="W857:X857"/>
    <mergeCell ref="W858:X858"/>
    <mergeCell ref="W860:X860"/>
    <mergeCell ref="W861:X861"/>
    <mergeCell ref="W862:X862"/>
    <mergeCell ref="W864:X864"/>
    <mergeCell ref="W865:X865"/>
    <mergeCell ref="W825:X825"/>
    <mergeCell ref="W826:X826"/>
    <mergeCell ref="Q835:Q836"/>
    <mergeCell ref="S836:T836"/>
    <mergeCell ref="W827:X827"/>
    <mergeCell ref="U829:Y829"/>
    <mergeCell ref="W830:Y830"/>
    <mergeCell ref="W832:X832"/>
    <mergeCell ref="W833:X833"/>
    <mergeCell ref="W834:X834"/>
    <mergeCell ref="O835:P836"/>
    <mergeCell ref="W836:X836"/>
    <mergeCell ref="W837:X837"/>
    <mergeCell ref="W838:X838"/>
    <mergeCell ref="W840:X840"/>
    <mergeCell ref="W841:X841"/>
    <mergeCell ref="W842:X842"/>
    <mergeCell ref="S825:T825"/>
    <mergeCell ref="S826:T826"/>
    <mergeCell ref="S827:T827"/>
    <mergeCell ref="S830:U830"/>
    <mergeCell ref="S832:T832"/>
    <mergeCell ref="S833:T833"/>
    <mergeCell ref="S834:T834"/>
    <mergeCell ref="S837:T837"/>
    <mergeCell ref="S838:T838"/>
    <mergeCell ref="S840:T840"/>
    <mergeCell ref="S841:T841"/>
    <mergeCell ref="S842:T842"/>
    <mergeCell ref="W802:X802"/>
    <mergeCell ref="W803:X803"/>
    <mergeCell ref="W805:X805"/>
    <mergeCell ref="W806:X806"/>
    <mergeCell ref="W807:X807"/>
    <mergeCell ref="W809:X809"/>
    <mergeCell ref="W810:X810"/>
    <mergeCell ref="W811:X811"/>
    <mergeCell ref="W813:X813"/>
    <mergeCell ref="W814:X814"/>
    <mergeCell ref="W815:X815"/>
    <mergeCell ref="W817:X817"/>
    <mergeCell ref="W818:X818"/>
    <mergeCell ref="W819:X819"/>
    <mergeCell ref="W821:X821"/>
    <mergeCell ref="W822:X822"/>
    <mergeCell ref="W823:X823"/>
    <mergeCell ref="O780:P781"/>
    <mergeCell ref="W781:X781"/>
    <mergeCell ref="W782:X782"/>
    <mergeCell ref="W783:X783"/>
    <mergeCell ref="W785:X785"/>
    <mergeCell ref="W786:X786"/>
    <mergeCell ref="W787:X787"/>
    <mergeCell ref="W789:X789"/>
    <mergeCell ref="W790:X790"/>
    <mergeCell ref="W791:X791"/>
    <mergeCell ref="W793:X793"/>
    <mergeCell ref="W794:X794"/>
    <mergeCell ref="W795:X795"/>
    <mergeCell ref="W797:X797"/>
    <mergeCell ref="W798:X798"/>
    <mergeCell ref="W799:X799"/>
    <mergeCell ref="W801:X801"/>
    <mergeCell ref="S793:T793"/>
    <mergeCell ref="S794:T794"/>
    <mergeCell ref="S795:T795"/>
    <mergeCell ref="S797:T797"/>
    <mergeCell ref="S798:T798"/>
    <mergeCell ref="S799:T799"/>
    <mergeCell ref="S801:T801"/>
    <mergeCell ref="W754:X754"/>
    <mergeCell ref="W755:X755"/>
    <mergeCell ref="W756:X756"/>
    <mergeCell ref="W758:X758"/>
    <mergeCell ref="W759:X759"/>
    <mergeCell ref="W760:X760"/>
    <mergeCell ref="W762:X762"/>
    <mergeCell ref="W763:X763"/>
    <mergeCell ref="W764:X764"/>
    <mergeCell ref="W766:X766"/>
    <mergeCell ref="W767:X767"/>
    <mergeCell ref="W768:X768"/>
    <mergeCell ref="W770:X770"/>
    <mergeCell ref="W771:X771"/>
    <mergeCell ref="Q780:Q781"/>
    <mergeCell ref="S781:T781"/>
    <mergeCell ref="W772:X772"/>
    <mergeCell ref="U774:Y774"/>
    <mergeCell ref="W775:Y775"/>
    <mergeCell ref="W777:X777"/>
    <mergeCell ref="W778:X778"/>
    <mergeCell ref="W779:X779"/>
    <mergeCell ref="S754:T754"/>
    <mergeCell ref="S755:T755"/>
    <mergeCell ref="S756:T756"/>
    <mergeCell ref="S758:T758"/>
    <mergeCell ref="S759:T759"/>
    <mergeCell ref="S760:T760"/>
    <mergeCell ref="S762:T762"/>
    <mergeCell ref="S763:T763"/>
    <mergeCell ref="S764:T764"/>
    <mergeCell ref="S766:T766"/>
    <mergeCell ref="W731:X731"/>
    <mergeCell ref="W732:X732"/>
    <mergeCell ref="W734:X734"/>
    <mergeCell ref="W735:X735"/>
    <mergeCell ref="W736:X736"/>
    <mergeCell ref="W738:X738"/>
    <mergeCell ref="W739:X739"/>
    <mergeCell ref="W740:X740"/>
    <mergeCell ref="W742:X742"/>
    <mergeCell ref="W743:X743"/>
    <mergeCell ref="W744:X744"/>
    <mergeCell ref="W746:X746"/>
    <mergeCell ref="W747:X747"/>
    <mergeCell ref="W748:X748"/>
    <mergeCell ref="W750:X750"/>
    <mergeCell ref="W751:X751"/>
    <mergeCell ref="W752:X752"/>
    <mergeCell ref="W712:X712"/>
    <mergeCell ref="W713:X713"/>
    <mergeCell ref="W715:X715"/>
    <mergeCell ref="W716:X716"/>
    <mergeCell ref="Q725:Q726"/>
    <mergeCell ref="S726:T726"/>
    <mergeCell ref="W717:X717"/>
    <mergeCell ref="U719:Y719"/>
    <mergeCell ref="W720:Y720"/>
    <mergeCell ref="W722:X722"/>
    <mergeCell ref="W723:X723"/>
    <mergeCell ref="W724:X724"/>
    <mergeCell ref="O725:P726"/>
    <mergeCell ref="W726:X726"/>
    <mergeCell ref="W727:X727"/>
    <mergeCell ref="W728:X728"/>
    <mergeCell ref="W730:X730"/>
    <mergeCell ref="S728:T728"/>
    <mergeCell ref="S730:T730"/>
    <mergeCell ref="W689:X689"/>
    <mergeCell ref="W691:X691"/>
    <mergeCell ref="W692:X692"/>
    <mergeCell ref="W693:X693"/>
    <mergeCell ref="W695:X695"/>
    <mergeCell ref="W696:X696"/>
    <mergeCell ref="W697:X697"/>
    <mergeCell ref="W699:X699"/>
    <mergeCell ref="W700:X700"/>
    <mergeCell ref="W701:X701"/>
    <mergeCell ref="W703:X703"/>
    <mergeCell ref="W704:X704"/>
    <mergeCell ref="W705:X705"/>
    <mergeCell ref="W707:X707"/>
    <mergeCell ref="W708:X708"/>
    <mergeCell ref="W709:X709"/>
    <mergeCell ref="W711:X711"/>
    <mergeCell ref="W1203:X1203"/>
    <mergeCell ref="W1204:X1204"/>
    <mergeCell ref="W1206:X1206"/>
    <mergeCell ref="W1207:X1207"/>
    <mergeCell ref="W653:X653"/>
    <mergeCell ref="W654:X654"/>
    <mergeCell ref="W656:X656"/>
    <mergeCell ref="W657:X657"/>
    <mergeCell ref="W658:X658"/>
    <mergeCell ref="W660:X660"/>
    <mergeCell ref="W661:X661"/>
    <mergeCell ref="W662:X662"/>
    <mergeCell ref="W667:X667"/>
    <mergeCell ref="W668:X668"/>
    <mergeCell ref="W669:X669"/>
    <mergeCell ref="O670:P671"/>
    <mergeCell ref="Q670:Q671"/>
    <mergeCell ref="S671:T671"/>
    <mergeCell ref="W671:X671"/>
    <mergeCell ref="W672:X672"/>
    <mergeCell ref="W673:X673"/>
    <mergeCell ref="W675:X675"/>
    <mergeCell ref="W676:X676"/>
    <mergeCell ref="W677:X677"/>
    <mergeCell ref="W679:X679"/>
    <mergeCell ref="W680:X680"/>
    <mergeCell ref="W681:X681"/>
    <mergeCell ref="W683:X683"/>
    <mergeCell ref="W684:X684"/>
    <mergeCell ref="W685:X685"/>
    <mergeCell ref="W687:X687"/>
    <mergeCell ref="W688:X688"/>
    <mergeCell ref="S1188:T1188"/>
    <mergeCell ref="S1190:T1190"/>
    <mergeCell ref="S1191:T1191"/>
    <mergeCell ref="S1192:T1192"/>
    <mergeCell ref="S1194:T1194"/>
    <mergeCell ref="S1195:T1195"/>
    <mergeCell ref="S1196:T1196"/>
    <mergeCell ref="W1190:X1190"/>
    <mergeCell ref="W1191:X1191"/>
    <mergeCell ref="W1192:X1192"/>
    <mergeCell ref="W1194:X1194"/>
    <mergeCell ref="W1195:X1195"/>
    <mergeCell ref="W1196:X1196"/>
    <mergeCell ref="W1198:X1198"/>
    <mergeCell ref="W1199:X1199"/>
    <mergeCell ref="W1200:X1200"/>
    <mergeCell ref="W1202:X1202"/>
    <mergeCell ref="S1170:T1170"/>
    <mergeCell ref="S1171:T1171"/>
    <mergeCell ref="S1172:T1172"/>
    <mergeCell ref="S1174:T1174"/>
    <mergeCell ref="S1175:T1175"/>
    <mergeCell ref="W1175:X1175"/>
    <mergeCell ref="W1176:X1176"/>
    <mergeCell ref="W1182:X1182"/>
    <mergeCell ref="W1183:X1183"/>
    <mergeCell ref="S1176:T1176"/>
    <mergeCell ref="S1178:T1178"/>
    <mergeCell ref="S1179:T1179"/>
    <mergeCell ref="S1180:T1180"/>
    <mergeCell ref="W1180:X1180"/>
    <mergeCell ref="S1182:T1182"/>
    <mergeCell ref="S1183:T1183"/>
    <mergeCell ref="S1184:T1184"/>
    <mergeCell ref="W1184:X1184"/>
    <mergeCell ref="W1239:X1239"/>
    <mergeCell ref="W1241:X1241"/>
    <mergeCell ref="W1242:X1242"/>
    <mergeCell ref="W1243:X1243"/>
    <mergeCell ref="W1245:X1245"/>
    <mergeCell ref="W1246:X1246"/>
    <mergeCell ref="W1247:X1247"/>
    <mergeCell ref="W1249:X1249"/>
    <mergeCell ref="W1259:X1259"/>
    <mergeCell ref="W1261:X1261"/>
    <mergeCell ref="W1262:X1262"/>
    <mergeCell ref="W1263:X1263"/>
    <mergeCell ref="W1265:X1265"/>
    <mergeCell ref="W1266:X1266"/>
    <mergeCell ref="W1267:X1267"/>
    <mergeCell ref="W1250:X1250"/>
    <mergeCell ref="W1251:X1251"/>
    <mergeCell ref="W1253:X1253"/>
    <mergeCell ref="W1254:X1254"/>
    <mergeCell ref="W1255:X1255"/>
    <mergeCell ref="W1257:X1257"/>
    <mergeCell ref="W1258:X1258"/>
    <mergeCell ref="O1220:P1221"/>
    <mergeCell ref="Q1220:Q1221"/>
    <mergeCell ref="S1221:T1221"/>
    <mergeCell ref="W1221:X1221"/>
    <mergeCell ref="W1222:X1222"/>
    <mergeCell ref="W1223:X1223"/>
    <mergeCell ref="W1225:X1225"/>
    <mergeCell ref="W1226:X1226"/>
    <mergeCell ref="W1227:X1227"/>
    <mergeCell ref="W1229:X1229"/>
    <mergeCell ref="W1230:X1230"/>
    <mergeCell ref="W1231:X1231"/>
    <mergeCell ref="W1233:X1233"/>
    <mergeCell ref="W1234:X1234"/>
    <mergeCell ref="W1235:X1235"/>
    <mergeCell ref="W1237:X1237"/>
    <mergeCell ref="W1238:X1238"/>
    <mergeCell ref="S1245:T1245"/>
    <mergeCell ref="S1246:T1246"/>
    <mergeCell ref="S1247:T1247"/>
    <mergeCell ref="S1258:T1258"/>
    <mergeCell ref="S1259:T1259"/>
    <mergeCell ref="S1261:T1261"/>
    <mergeCell ref="S1262:T1262"/>
    <mergeCell ref="S1263:T1263"/>
    <mergeCell ref="S1265:T1265"/>
    <mergeCell ref="S1266:T1266"/>
    <mergeCell ref="S1267:T1267"/>
    <mergeCell ref="S1249:T1249"/>
    <mergeCell ref="S1250:T1250"/>
    <mergeCell ref="S1251:T1251"/>
    <mergeCell ref="S1253:T1253"/>
    <mergeCell ref="S1254:T1254"/>
    <mergeCell ref="S1255:T1255"/>
    <mergeCell ref="S1257:T1257"/>
    <mergeCell ref="S1222:T1222"/>
    <mergeCell ref="S1223:T1223"/>
    <mergeCell ref="S1225:T1225"/>
    <mergeCell ref="S1226:T1226"/>
    <mergeCell ref="S1227:T1227"/>
    <mergeCell ref="S1229:T1229"/>
    <mergeCell ref="S1230:T1230"/>
    <mergeCell ref="S1231:T1231"/>
    <mergeCell ref="S1233:T1233"/>
    <mergeCell ref="S1234:T1234"/>
    <mergeCell ref="S1235:T1235"/>
    <mergeCell ref="S1237:T1237"/>
    <mergeCell ref="S1238:T1238"/>
    <mergeCell ref="S1239:T1239"/>
    <mergeCell ref="S1241:T1241"/>
    <mergeCell ref="S1242:T1242"/>
    <mergeCell ref="S1243:T1243"/>
    <mergeCell ref="W1178:X1178"/>
    <mergeCell ref="W1179:X1179"/>
    <mergeCell ref="S1198:T1198"/>
    <mergeCell ref="S1199:T1199"/>
    <mergeCell ref="S1200:T1200"/>
    <mergeCell ref="S1202:T1202"/>
    <mergeCell ref="S1203:T1203"/>
    <mergeCell ref="S1204:T1204"/>
    <mergeCell ref="S1206:T1206"/>
    <mergeCell ref="S1207:T1207"/>
    <mergeCell ref="S1208:T1208"/>
    <mergeCell ref="S1210:T1210"/>
    <mergeCell ref="S1211:T1211"/>
    <mergeCell ref="S1212:T1212"/>
    <mergeCell ref="S1217:T1217"/>
    <mergeCell ref="S1218:T1218"/>
    <mergeCell ref="S1219:T1219"/>
    <mergeCell ref="W1208:X1208"/>
    <mergeCell ref="W1210:X1210"/>
    <mergeCell ref="W1211:X1211"/>
    <mergeCell ref="W1212:X1212"/>
    <mergeCell ref="U1214:Y1214"/>
    <mergeCell ref="S1215:U1215"/>
    <mergeCell ref="W1215:Y1215"/>
    <mergeCell ref="W1217:X1217"/>
    <mergeCell ref="W1218:X1218"/>
    <mergeCell ref="W1219:X1219"/>
    <mergeCell ref="S1186:T1186"/>
    <mergeCell ref="W1186:X1186"/>
    <mergeCell ref="S1187:T1187"/>
    <mergeCell ref="W1187:X1187"/>
    <mergeCell ref="W1188:X1188"/>
    <mergeCell ref="S1157:T1157"/>
    <mergeCell ref="S1160:U1160"/>
    <mergeCell ref="S1162:T1162"/>
    <mergeCell ref="W1153:X1153"/>
    <mergeCell ref="W1155:X1155"/>
    <mergeCell ref="W1156:X1156"/>
    <mergeCell ref="W1157:X1157"/>
    <mergeCell ref="U1159:Y1159"/>
    <mergeCell ref="W1160:Y1160"/>
    <mergeCell ref="W1162:X1162"/>
    <mergeCell ref="S1163:T1163"/>
    <mergeCell ref="S1164:T1164"/>
    <mergeCell ref="O1165:P1166"/>
    <mergeCell ref="Q1165:Q1166"/>
    <mergeCell ref="S1166:T1166"/>
    <mergeCell ref="S1167:T1167"/>
    <mergeCell ref="S1168:T1168"/>
    <mergeCell ref="S1144:T1144"/>
    <mergeCell ref="S1145:T1145"/>
    <mergeCell ref="S1147:T1147"/>
    <mergeCell ref="S1148:T1148"/>
    <mergeCell ref="S1149:T1149"/>
    <mergeCell ref="S1151:T1151"/>
    <mergeCell ref="W1144:X1144"/>
    <mergeCell ref="W1145:X1145"/>
    <mergeCell ref="W1147:X1147"/>
    <mergeCell ref="W1148:X1148"/>
    <mergeCell ref="W1149:X1149"/>
    <mergeCell ref="W1151:X1151"/>
    <mergeCell ref="W1152:X1152"/>
    <mergeCell ref="S1152:T1152"/>
    <mergeCell ref="S1153:T1153"/>
    <mergeCell ref="S1155:T1155"/>
    <mergeCell ref="S1156:T1156"/>
    <mergeCell ref="S1128:T1128"/>
    <mergeCell ref="S1129:T1129"/>
    <mergeCell ref="S1131:T1131"/>
    <mergeCell ref="S1132:T1132"/>
    <mergeCell ref="S1133:T1133"/>
    <mergeCell ref="S1135:T1135"/>
    <mergeCell ref="S1136:T1136"/>
    <mergeCell ref="W1136:X1136"/>
    <mergeCell ref="S1137:T1137"/>
    <mergeCell ref="W1137:X1137"/>
    <mergeCell ref="S1139:T1139"/>
    <mergeCell ref="W1139:X1139"/>
    <mergeCell ref="S1140:T1140"/>
    <mergeCell ref="W1140:X1140"/>
    <mergeCell ref="S1141:T1141"/>
    <mergeCell ref="W1141:X1141"/>
    <mergeCell ref="W1143:X1143"/>
    <mergeCell ref="S1143:T1143"/>
    <mergeCell ref="O1110:P1111"/>
    <mergeCell ref="Q1110:Q1111"/>
    <mergeCell ref="S1111:T1111"/>
    <mergeCell ref="W1111:X1111"/>
    <mergeCell ref="S1112:T1112"/>
    <mergeCell ref="W1112:X1112"/>
    <mergeCell ref="W1113:X1113"/>
    <mergeCell ref="S1113:T1113"/>
    <mergeCell ref="S1115:T1115"/>
    <mergeCell ref="W1115:X1115"/>
    <mergeCell ref="S1116:T1116"/>
    <mergeCell ref="W1116:X1116"/>
    <mergeCell ref="S1117:T1117"/>
    <mergeCell ref="W1117:X1117"/>
    <mergeCell ref="S1119:T1119"/>
    <mergeCell ref="W1119:X1119"/>
    <mergeCell ref="S1120:T1120"/>
    <mergeCell ref="W1120:X1120"/>
    <mergeCell ref="S1108:T1108"/>
    <mergeCell ref="W1108:X1108"/>
    <mergeCell ref="S1109:T1109"/>
    <mergeCell ref="W1109:X1109"/>
    <mergeCell ref="W1133:X1133"/>
    <mergeCell ref="W1135:X1135"/>
    <mergeCell ref="W1124:X1124"/>
    <mergeCell ref="W1125:X1125"/>
    <mergeCell ref="W1127:X1127"/>
    <mergeCell ref="W1128:X1128"/>
    <mergeCell ref="W1129:X1129"/>
    <mergeCell ref="W1131:X1131"/>
    <mergeCell ref="W1132:X1132"/>
    <mergeCell ref="W1098:X1098"/>
    <mergeCell ref="W1100:X1100"/>
    <mergeCell ref="W1101:X1101"/>
    <mergeCell ref="W1102:X1102"/>
    <mergeCell ref="U1104:Y1104"/>
    <mergeCell ref="W1105:Y1105"/>
    <mergeCell ref="W1107:X1107"/>
    <mergeCell ref="S1098:T1098"/>
    <mergeCell ref="S1100:T1100"/>
    <mergeCell ref="S1101:T1101"/>
    <mergeCell ref="S1102:T1102"/>
    <mergeCell ref="S1105:U1105"/>
    <mergeCell ref="S1121:T1121"/>
    <mergeCell ref="W1121:X1121"/>
    <mergeCell ref="W1123:X1123"/>
    <mergeCell ref="S1123:T1123"/>
    <mergeCell ref="S1124:T1124"/>
    <mergeCell ref="S1125:T1125"/>
    <mergeCell ref="S1127:T1127"/>
    <mergeCell ref="W1077:X1077"/>
    <mergeCell ref="W1078:X1078"/>
    <mergeCell ref="W1080:X1080"/>
    <mergeCell ref="W1081:X1081"/>
    <mergeCell ref="W1082:X1082"/>
    <mergeCell ref="W1084:X1084"/>
    <mergeCell ref="W1085:X1085"/>
    <mergeCell ref="W1086:X1086"/>
    <mergeCell ref="W1088:X1088"/>
    <mergeCell ref="W1089:X1089"/>
    <mergeCell ref="W1090:X1090"/>
    <mergeCell ref="W1092:X1092"/>
    <mergeCell ref="W1093:X1093"/>
    <mergeCell ref="W1094:X1094"/>
    <mergeCell ref="W1096:X1096"/>
    <mergeCell ref="W1097:X1097"/>
    <mergeCell ref="S1107:T1107"/>
    <mergeCell ref="S1096:T1096"/>
    <mergeCell ref="S1097:T1097"/>
    <mergeCell ref="W1065:X1065"/>
    <mergeCell ref="S1066:T1066"/>
    <mergeCell ref="W1066:X1066"/>
    <mergeCell ref="W1068:X1068"/>
    <mergeCell ref="W1069:X1069"/>
    <mergeCell ref="S1068:T1068"/>
    <mergeCell ref="S1069:T1069"/>
    <mergeCell ref="S1070:T1070"/>
    <mergeCell ref="S1072:T1072"/>
    <mergeCell ref="S1073:T1073"/>
    <mergeCell ref="S1074:T1074"/>
    <mergeCell ref="S1076:T1076"/>
    <mergeCell ref="W1070:X1070"/>
    <mergeCell ref="W1072:X1072"/>
    <mergeCell ref="W1073:X1073"/>
    <mergeCell ref="W1074:X1074"/>
    <mergeCell ref="W1076:X1076"/>
    <mergeCell ref="S1077:T1077"/>
    <mergeCell ref="S1078:T1078"/>
    <mergeCell ref="S1080:T1080"/>
    <mergeCell ref="S1081:T1081"/>
    <mergeCell ref="S1082:T1082"/>
    <mergeCell ref="S1084:T1084"/>
    <mergeCell ref="S1085:T1085"/>
    <mergeCell ref="S1086:T1086"/>
    <mergeCell ref="S1088:T1088"/>
    <mergeCell ref="S1089:T1089"/>
    <mergeCell ref="S1090:T1090"/>
    <mergeCell ref="S1092:T1092"/>
    <mergeCell ref="S1093:T1093"/>
    <mergeCell ref="S1094:T1094"/>
    <mergeCell ref="S1054:T1054"/>
    <mergeCell ref="S1056:T1056"/>
    <mergeCell ref="S1057:T1057"/>
    <mergeCell ref="S1058:T1058"/>
    <mergeCell ref="S1060:T1060"/>
    <mergeCell ref="S1061:T1061"/>
    <mergeCell ref="S1062:T1062"/>
    <mergeCell ref="S1064:T1064"/>
    <mergeCell ref="S1065:T1065"/>
    <mergeCell ref="D1216:D1219"/>
    <mergeCell ref="D1220:D1223"/>
    <mergeCell ref="D1224:D1227"/>
    <mergeCell ref="D1228:D1231"/>
    <mergeCell ref="D1232:D1235"/>
    <mergeCell ref="D1236:D1239"/>
    <mergeCell ref="D1240:D1243"/>
    <mergeCell ref="G1252:G1255"/>
    <mergeCell ref="G1256:G1259"/>
    <mergeCell ref="G1260:G1263"/>
    <mergeCell ref="G1264:G1267"/>
    <mergeCell ref="H1256:H1259"/>
    <mergeCell ref="H1260:H1263"/>
    <mergeCell ref="H1264:H1267"/>
    <mergeCell ref="G1240:G1243"/>
    <mergeCell ref="H1240:H1243"/>
    <mergeCell ref="G1244:G1247"/>
    <mergeCell ref="H1244:H1247"/>
    <mergeCell ref="G1248:G1251"/>
    <mergeCell ref="H1248:H1251"/>
    <mergeCell ref="H1252:H1255"/>
    <mergeCell ref="D1173:D1176"/>
    <mergeCell ref="D1177:D1180"/>
    <mergeCell ref="D1181:D1184"/>
    <mergeCell ref="C1181:C1184"/>
    <mergeCell ref="C1185:C1188"/>
    <mergeCell ref="C1189:C1192"/>
    <mergeCell ref="C1193:C1196"/>
    <mergeCell ref="C1197:C1200"/>
    <mergeCell ref="C1201:C1204"/>
    <mergeCell ref="C1205:C1208"/>
    <mergeCell ref="D1185:D1188"/>
    <mergeCell ref="D1189:D1192"/>
    <mergeCell ref="D1193:D1196"/>
    <mergeCell ref="D1197:D1200"/>
    <mergeCell ref="D1201:D1204"/>
    <mergeCell ref="D1205:D1208"/>
    <mergeCell ref="D1209:D1212"/>
    <mergeCell ref="C1209:C1212"/>
    <mergeCell ref="C1216:C1219"/>
    <mergeCell ref="C1220:C1223"/>
    <mergeCell ref="C1224:C1227"/>
    <mergeCell ref="C1228:C1231"/>
    <mergeCell ref="C1232:C1235"/>
    <mergeCell ref="C1236:C1239"/>
    <mergeCell ref="C1114:C1117"/>
    <mergeCell ref="C1118:C1121"/>
    <mergeCell ref="D1118:D1121"/>
    <mergeCell ref="C1122:C1125"/>
    <mergeCell ref="D1122:D1125"/>
    <mergeCell ref="C1126:C1129"/>
    <mergeCell ref="D1126:D1129"/>
    <mergeCell ref="C1138:C1141"/>
    <mergeCell ref="D1138:D1141"/>
    <mergeCell ref="C1142:C1145"/>
    <mergeCell ref="D1142:D1145"/>
    <mergeCell ref="C1146:C1149"/>
    <mergeCell ref="D1146:D1149"/>
    <mergeCell ref="D1150:D1153"/>
    <mergeCell ref="C1150:C1153"/>
    <mergeCell ref="C1154:C1157"/>
    <mergeCell ref="C1161:C1164"/>
    <mergeCell ref="C1165:C1168"/>
    <mergeCell ref="C1169:C1172"/>
    <mergeCell ref="C1173:C1176"/>
    <mergeCell ref="C1177:C1180"/>
    <mergeCell ref="D1154:D1157"/>
    <mergeCell ref="D1161:D1164"/>
    <mergeCell ref="D1165:D1168"/>
    <mergeCell ref="D1169:D1172"/>
    <mergeCell ref="K1256:K1259"/>
    <mergeCell ref="L1256:L1259"/>
    <mergeCell ref="K1260:K1263"/>
    <mergeCell ref="L1260:L1263"/>
    <mergeCell ref="K1264:K1267"/>
    <mergeCell ref="L1264:L1267"/>
    <mergeCell ref="K1232:K1235"/>
    <mergeCell ref="K1236:K1239"/>
    <mergeCell ref="K1240:K1243"/>
    <mergeCell ref="K1244:K1247"/>
    <mergeCell ref="L1244:L1247"/>
    <mergeCell ref="K1248:K1251"/>
    <mergeCell ref="L1248:L1251"/>
    <mergeCell ref="C1240:C1243"/>
    <mergeCell ref="C1244:C1247"/>
    <mergeCell ref="C1248:C1251"/>
    <mergeCell ref="C1252:C1255"/>
    <mergeCell ref="C1256:C1259"/>
    <mergeCell ref="C1260:C1263"/>
    <mergeCell ref="C1264:C1267"/>
    <mergeCell ref="D1244:D1247"/>
    <mergeCell ref="D1248:D1251"/>
    <mergeCell ref="D1252:D1255"/>
    <mergeCell ref="D1256:D1259"/>
    <mergeCell ref="D1260:D1263"/>
    <mergeCell ref="D1264:D1267"/>
    <mergeCell ref="K1197:K1200"/>
    <mergeCell ref="L1177:L1180"/>
    <mergeCell ref="L1181:L1184"/>
    <mergeCell ref="L1185:L1188"/>
    <mergeCell ref="L1189:L1192"/>
    <mergeCell ref="L1193:L1196"/>
    <mergeCell ref="L1197:L1200"/>
    <mergeCell ref="L1201:L1204"/>
    <mergeCell ref="K1201:K1204"/>
    <mergeCell ref="K1205:K1208"/>
    <mergeCell ref="K1209:K1212"/>
    <mergeCell ref="K1216:K1219"/>
    <mergeCell ref="K1220:K1223"/>
    <mergeCell ref="K1224:K1227"/>
    <mergeCell ref="K1228:K1231"/>
    <mergeCell ref="K1252:K1255"/>
    <mergeCell ref="L1252:L1255"/>
    <mergeCell ref="C1215:F1215"/>
    <mergeCell ref="G1215:J1215"/>
    <mergeCell ref="K1215:N1215"/>
    <mergeCell ref="L1150:L1153"/>
    <mergeCell ref="L1154:L1157"/>
    <mergeCell ref="A1159:N1159"/>
    <mergeCell ref="C1160:F1160"/>
    <mergeCell ref="G1160:J1160"/>
    <mergeCell ref="K1160:N1160"/>
    <mergeCell ref="A1214:N1214"/>
    <mergeCell ref="L1236:L1239"/>
    <mergeCell ref="L1240:L1243"/>
    <mergeCell ref="L1205:L1208"/>
    <mergeCell ref="L1209:L1212"/>
    <mergeCell ref="L1216:L1219"/>
    <mergeCell ref="L1220:L1223"/>
    <mergeCell ref="L1224:L1227"/>
    <mergeCell ref="L1228:L1231"/>
    <mergeCell ref="L1232:L1235"/>
    <mergeCell ref="K1161:K1164"/>
    <mergeCell ref="L1161:L1164"/>
    <mergeCell ref="K1165:K1168"/>
    <mergeCell ref="L1165:L1168"/>
    <mergeCell ref="K1169:K1172"/>
    <mergeCell ref="L1169:L1172"/>
    <mergeCell ref="L1173:L1176"/>
    <mergeCell ref="K1173:K1176"/>
    <mergeCell ref="K1177:K1180"/>
    <mergeCell ref="K1181:K1184"/>
    <mergeCell ref="K1185:K1188"/>
    <mergeCell ref="K1189:K1192"/>
    <mergeCell ref="K1193:K1196"/>
    <mergeCell ref="H1114:H1117"/>
    <mergeCell ref="H1106:H1109"/>
    <mergeCell ref="K1106:K1109"/>
    <mergeCell ref="K1110:K1113"/>
    <mergeCell ref="L1110:L1113"/>
    <mergeCell ref="K1114:K1117"/>
    <mergeCell ref="L1114:L1117"/>
    <mergeCell ref="L1118:L1121"/>
    <mergeCell ref="C1130:C1133"/>
    <mergeCell ref="D1130:D1133"/>
    <mergeCell ref="C1134:C1137"/>
    <mergeCell ref="D1134:D1137"/>
    <mergeCell ref="G1134:G1137"/>
    <mergeCell ref="H1134:H1137"/>
    <mergeCell ref="K1146:K1149"/>
    <mergeCell ref="K1150:K1153"/>
    <mergeCell ref="K1154:K1157"/>
    <mergeCell ref="K1118:K1121"/>
    <mergeCell ref="K1122:K1125"/>
    <mergeCell ref="L1122:L1125"/>
    <mergeCell ref="K1126:K1129"/>
    <mergeCell ref="L1126:L1129"/>
    <mergeCell ref="K1130:K1133"/>
    <mergeCell ref="L1130:L1133"/>
    <mergeCell ref="K1134:K1137"/>
    <mergeCell ref="L1134:L1137"/>
    <mergeCell ref="K1138:K1141"/>
    <mergeCell ref="L1138:L1141"/>
    <mergeCell ref="K1142:K1145"/>
    <mergeCell ref="L1142:L1145"/>
    <mergeCell ref="L1146:L1149"/>
    <mergeCell ref="L1055:L1058"/>
    <mergeCell ref="L1059:L1062"/>
    <mergeCell ref="L1063:L1066"/>
    <mergeCell ref="K1091:K1094"/>
    <mergeCell ref="K1095:K1098"/>
    <mergeCell ref="K1099:K1102"/>
    <mergeCell ref="K1063:K1066"/>
    <mergeCell ref="K1067:K1070"/>
    <mergeCell ref="K1071:K1074"/>
    <mergeCell ref="K1075:K1078"/>
    <mergeCell ref="K1079:K1082"/>
    <mergeCell ref="K1083:K1086"/>
    <mergeCell ref="K1087:K1090"/>
    <mergeCell ref="L1067:L1070"/>
    <mergeCell ref="L1071:L1074"/>
    <mergeCell ref="L1075:L1078"/>
    <mergeCell ref="L1079:L1082"/>
    <mergeCell ref="L1083:L1086"/>
    <mergeCell ref="L1087:L1090"/>
    <mergeCell ref="L1091:L1094"/>
    <mergeCell ref="L1095:L1098"/>
    <mergeCell ref="L1099:L1102"/>
    <mergeCell ref="L1008:L1011"/>
    <mergeCell ref="K1012:K1015"/>
    <mergeCell ref="L1012:L1015"/>
    <mergeCell ref="K1016:K1019"/>
    <mergeCell ref="L1016:L1019"/>
    <mergeCell ref="K1020:K1023"/>
    <mergeCell ref="L1020:L1023"/>
    <mergeCell ref="K1024:K1027"/>
    <mergeCell ref="L1024:L1027"/>
    <mergeCell ref="K1028:K1031"/>
    <mergeCell ref="L1028:L1031"/>
    <mergeCell ref="L1032:L1035"/>
    <mergeCell ref="K1032:K1035"/>
    <mergeCell ref="K1036:K1039"/>
    <mergeCell ref="K1040:K1043"/>
    <mergeCell ref="K1044:K1047"/>
    <mergeCell ref="K1051:K1054"/>
    <mergeCell ref="L1036:L1039"/>
    <mergeCell ref="L1040:L1043"/>
    <mergeCell ref="L1044:L1047"/>
    <mergeCell ref="L1051:L1054"/>
    <mergeCell ref="G1209:G1212"/>
    <mergeCell ref="G1216:G1219"/>
    <mergeCell ref="G1220:G1223"/>
    <mergeCell ref="G1224:G1227"/>
    <mergeCell ref="G1228:G1231"/>
    <mergeCell ref="G1232:G1235"/>
    <mergeCell ref="H1232:H1235"/>
    <mergeCell ref="G1236:G1239"/>
    <mergeCell ref="H1236:H1239"/>
    <mergeCell ref="K973:K976"/>
    <mergeCell ref="K977:K980"/>
    <mergeCell ref="K981:K984"/>
    <mergeCell ref="K985:K988"/>
    <mergeCell ref="K989:K992"/>
    <mergeCell ref="K996:K999"/>
    <mergeCell ref="K1000:K1003"/>
    <mergeCell ref="K1004:K1007"/>
    <mergeCell ref="K1008:K1011"/>
    <mergeCell ref="K1055:K1058"/>
    <mergeCell ref="K1059:K1062"/>
    <mergeCell ref="A1104:N1104"/>
    <mergeCell ref="C1105:F1105"/>
    <mergeCell ref="G1105:J1105"/>
    <mergeCell ref="K1105:N1105"/>
    <mergeCell ref="C1106:C1109"/>
    <mergeCell ref="L1106:L1109"/>
    <mergeCell ref="D1106:D1109"/>
    <mergeCell ref="G1106:G1109"/>
    <mergeCell ref="C1110:C1113"/>
    <mergeCell ref="D1110:D1113"/>
    <mergeCell ref="H1110:H1113"/>
    <mergeCell ref="D1114:D1117"/>
    <mergeCell ref="G1169:G1172"/>
    <mergeCell ref="G1173:G1176"/>
    <mergeCell ref="G1177:G1180"/>
    <mergeCell ref="G1181:G1184"/>
    <mergeCell ref="G1185:G1188"/>
    <mergeCell ref="H1165:H1168"/>
    <mergeCell ref="H1169:H1172"/>
    <mergeCell ref="H1173:H1176"/>
    <mergeCell ref="H1177:H1180"/>
    <mergeCell ref="H1181:H1184"/>
    <mergeCell ref="H1185:H1188"/>
    <mergeCell ref="H1189:H1192"/>
    <mergeCell ref="G1189:G1192"/>
    <mergeCell ref="G1193:G1196"/>
    <mergeCell ref="G1197:G1200"/>
    <mergeCell ref="G1201:G1204"/>
    <mergeCell ref="G1205:G1208"/>
    <mergeCell ref="H1224:H1227"/>
    <mergeCell ref="H1228:H1231"/>
    <mergeCell ref="H1193:H1196"/>
    <mergeCell ref="H1197:H1200"/>
    <mergeCell ref="H1201:H1204"/>
    <mergeCell ref="H1205:H1208"/>
    <mergeCell ref="H1209:H1212"/>
    <mergeCell ref="H1216:H1219"/>
    <mergeCell ref="H1220:H1223"/>
    <mergeCell ref="G1110:G1113"/>
    <mergeCell ref="G1114:G1117"/>
    <mergeCell ref="G1118:G1121"/>
    <mergeCell ref="H1118:H1121"/>
    <mergeCell ref="G1122:G1125"/>
    <mergeCell ref="H1122:H1125"/>
    <mergeCell ref="H1126:H1129"/>
    <mergeCell ref="G1126:G1129"/>
    <mergeCell ref="G1130:G1133"/>
    <mergeCell ref="G1138:G1141"/>
    <mergeCell ref="G1142:G1145"/>
    <mergeCell ref="G1146:G1149"/>
    <mergeCell ref="G1150:G1153"/>
    <mergeCell ref="G1154:G1157"/>
    <mergeCell ref="H1130:H1133"/>
    <mergeCell ref="H1138:H1141"/>
    <mergeCell ref="H1142:H1145"/>
    <mergeCell ref="H1146:H1149"/>
    <mergeCell ref="H1150:H1153"/>
    <mergeCell ref="H1154:H1157"/>
    <mergeCell ref="H1161:H1164"/>
    <mergeCell ref="G1161:G1164"/>
    <mergeCell ref="G1165:G1168"/>
    <mergeCell ref="G886:G889"/>
    <mergeCell ref="H886:H889"/>
    <mergeCell ref="G890:G893"/>
    <mergeCell ref="H890:H893"/>
    <mergeCell ref="G894:G897"/>
    <mergeCell ref="H894:H897"/>
    <mergeCell ref="H898:H901"/>
    <mergeCell ref="G898:G901"/>
    <mergeCell ref="G902:G905"/>
    <mergeCell ref="G906:G909"/>
    <mergeCell ref="G910:G913"/>
    <mergeCell ref="G914:G917"/>
    <mergeCell ref="G918:G921"/>
    <mergeCell ref="G922:G925"/>
    <mergeCell ref="H902:H905"/>
    <mergeCell ref="H906:H909"/>
    <mergeCell ref="H910:H913"/>
    <mergeCell ref="H914:H917"/>
    <mergeCell ref="H918:H921"/>
    <mergeCell ref="H922:H925"/>
    <mergeCell ref="G1099:G1102"/>
    <mergeCell ref="G1051:G1054"/>
    <mergeCell ref="G1055:G1058"/>
    <mergeCell ref="G1059:G1062"/>
    <mergeCell ref="G1063:G1066"/>
    <mergeCell ref="G1067:G1070"/>
    <mergeCell ref="G1071:G1074"/>
    <mergeCell ref="G1075:G1078"/>
    <mergeCell ref="H1083:H1086"/>
    <mergeCell ref="H1087:H1090"/>
    <mergeCell ref="H1091:H1094"/>
    <mergeCell ref="H1095:H1098"/>
    <mergeCell ref="H1099:H1102"/>
    <mergeCell ref="H1055:H1058"/>
    <mergeCell ref="H1059:H1062"/>
    <mergeCell ref="H1063:H1066"/>
    <mergeCell ref="H1067:H1070"/>
    <mergeCell ref="H1071:H1074"/>
    <mergeCell ref="H1075:H1078"/>
    <mergeCell ref="H1079:H1082"/>
    <mergeCell ref="G1028:G1031"/>
    <mergeCell ref="G1032:G1035"/>
    <mergeCell ref="G1036:G1039"/>
    <mergeCell ref="G1040:G1043"/>
    <mergeCell ref="G1044:G1047"/>
    <mergeCell ref="H1024:H1027"/>
    <mergeCell ref="H1028:H1031"/>
    <mergeCell ref="H1032:H1035"/>
    <mergeCell ref="H1036:H1039"/>
    <mergeCell ref="H1040:H1043"/>
    <mergeCell ref="H1044:H1047"/>
    <mergeCell ref="H1051:H1054"/>
    <mergeCell ref="G1079:G1082"/>
    <mergeCell ref="G1083:G1086"/>
    <mergeCell ref="G1087:G1090"/>
    <mergeCell ref="G1091:G1094"/>
    <mergeCell ref="G1095:G1098"/>
    <mergeCell ref="H996:H999"/>
    <mergeCell ref="H961:H964"/>
    <mergeCell ref="H965:H968"/>
    <mergeCell ref="H969:H972"/>
    <mergeCell ref="H973:H976"/>
    <mergeCell ref="H977:H980"/>
    <mergeCell ref="H981:H984"/>
    <mergeCell ref="H985:H988"/>
    <mergeCell ref="G1008:G1011"/>
    <mergeCell ref="H1008:H1011"/>
    <mergeCell ref="G1012:G1015"/>
    <mergeCell ref="H1012:H1015"/>
    <mergeCell ref="G1016:G1019"/>
    <mergeCell ref="H1016:H1019"/>
    <mergeCell ref="H1020:H1023"/>
    <mergeCell ref="G1020:G1023"/>
    <mergeCell ref="G1024:G1027"/>
    <mergeCell ref="G961:G964"/>
    <mergeCell ref="G965:G968"/>
    <mergeCell ref="G969:G972"/>
    <mergeCell ref="G973:G976"/>
    <mergeCell ref="G977:G980"/>
    <mergeCell ref="G981:G984"/>
    <mergeCell ref="G985:G988"/>
    <mergeCell ref="G989:G992"/>
    <mergeCell ref="G996:G999"/>
    <mergeCell ref="G1000:G1003"/>
    <mergeCell ref="H1000:H1003"/>
    <mergeCell ref="G1004:G1007"/>
    <mergeCell ref="H1004:H1007"/>
    <mergeCell ref="H541:H544"/>
    <mergeCell ref="H545:H548"/>
    <mergeCell ref="H549:H552"/>
    <mergeCell ref="H556:H559"/>
    <mergeCell ref="H560:H563"/>
    <mergeCell ref="H564:H567"/>
    <mergeCell ref="H568:H571"/>
    <mergeCell ref="G596:G599"/>
    <mergeCell ref="G600:G603"/>
    <mergeCell ref="G604:G607"/>
    <mergeCell ref="G568:G571"/>
    <mergeCell ref="G572:G575"/>
    <mergeCell ref="G576:G579"/>
    <mergeCell ref="G580:G583"/>
    <mergeCell ref="G584:G587"/>
    <mergeCell ref="G588:G591"/>
    <mergeCell ref="G592:G595"/>
    <mergeCell ref="G336:G339"/>
    <mergeCell ref="H336:H339"/>
    <mergeCell ref="G340:G343"/>
    <mergeCell ref="H340:H343"/>
    <mergeCell ref="G344:G347"/>
    <mergeCell ref="H344:H347"/>
    <mergeCell ref="H348:H351"/>
    <mergeCell ref="H352:H355"/>
    <mergeCell ref="H600:H603"/>
    <mergeCell ref="H604:H607"/>
    <mergeCell ref="H572:H575"/>
    <mergeCell ref="H576:H579"/>
    <mergeCell ref="H580:H583"/>
    <mergeCell ref="H584:H587"/>
    <mergeCell ref="H588:H591"/>
    <mergeCell ref="H592:H595"/>
    <mergeCell ref="H596:H599"/>
    <mergeCell ref="G494:G497"/>
    <mergeCell ref="H494:H497"/>
    <mergeCell ref="G501:G504"/>
    <mergeCell ref="H501:H504"/>
    <mergeCell ref="G505:G508"/>
    <mergeCell ref="H505:H508"/>
    <mergeCell ref="H509:H512"/>
    <mergeCell ref="G509:G512"/>
    <mergeCell ref="G513:G516"/>
    <mergeCell ref="G517:G520"/>
    <mergeCell ref="G521:G524"/>
    <mergeCell ref="G525:G528"/>
    <mergeCell ref="G529:G532"/>
    <mergeCell ref="G533:G536"/>
    <mergeCell ref="H513:H516"/>
    <mergeCell ref="G301:G304"/>
    <mergeCell ref="H301:H304"/>
    <mergeCell ref="K301:K304"/>
    <mergeCell ref="L301:L304"/>
    <mergeCell ref="G305:G308"/>
    <mergeCell ref="H305:H308"/>
    <mergeCell ref="K305:K308"/>
    <mergeCell ref="L305:L308"/>
    <mergeCell ref="H309:H312"/>
    <mergeCell ref="K309:K312"/>
    <mergeCell ref="L309:L312"/>
    <mergeCell ref="G325:G328"/>
    <mergeCell ref="H325:H328"/>
    <mergeCell ref="G329:G332"/>
    <mergeCell ref="H329:H332"/>
    <mergeCell ref="A334:N334"/>
    <mergeCell ref="C335:F335"/>
    <mergeCell ref="G335:J335"/>
    <mergeCell ref="K335:N335"/>
    <mergeCell ref="G309:G312"/>
    <mergeCell ref="G313:G316"/>
    <mergeCell ref="H313:H316"/>
    <mergeCell ref="G317:G320"/>
    <mergeCell ref="H317:H320"/>
    <mergeCell ref="G321:G324"/>
    <mergeCell ref="H321:H324"/>
    <mergeCell ref="K313:K316"/>
    <mergeCell ref="L313:L316"/>
    <mergeCell ref="K317:K320"/>
    <mergeCell ref="L317:L320"/>
    <mergeCell ref="K321:K324"/>
    <mergeCell ref="L321:L324"/>
    <mergeCell ref="L329:L332"/>
    <mergeCell ref="L336:L339"/>
    <mergeCell ref="K340:K343"/>
    <mergeCell ref="L340:L343"/>
    <mergeCell ref="K344:K347"/>
    <mergeCell ref="L344:L347"/>
    <mergeCell ref="L348:L351"/>
    <mergeCell ref="L352:L355"/>
    <mergeCell ref="K258:K261"/>
    <mergeCell ref="L258:L261"/>
    <mergeCell ref="K262:K265"/>
    <mergeCell ref="L262:L265"/>
    <mergeCell ref="K266:K269"/>
    <mergeCell ref="L266:L269"/>
    <mergeCell ref="L270:L273"/>
    <mergeCell ref="K270:K273"/>
    <mergeCell ref="K274:K277"/>
    <mergeCell ref="K281:K284"/>
    <mergeCell ref="L325:L328"/>
    <mergeCell ref="K325:K328"/>
    <mergeCell ref="K329:K332"/>
    <mergeCell ref="K336:K339"/>
    <mergeCell ref="A1075:A1078"/>
    <mergeCell ref="A1079:A1082"/>
    <mergeCell ref="A1083:A1086"/>
    <mergeCell ref="A1087:A1090"/>
    <mergeCell ref="A1091:A1094"/>
    <mergeCell ref="A1095:A1098"/>
    <mergeCell ref="A1099:A1102"/>
    <mergeCell ref="A1106:A1109"/>
    <mergeCell ref="A1110:A1113"/>
    <mergeCell ref="A1114:A1117"/>
    <mergeCell ref="A1118:A1121"/>
    <mergeCell ref="A1122:A1125"/>
    <mergeCell ref="A1126:A1129"/>
    <mergeCell ref="A1130:A1133"/>
    <mergeCell ref="A1134:A1137"/>
    <mergeCell ref="K348:K351"/>
    <mergeCell ref="K352:K355"/>
    <mergeCell ref="G348:G351"/>
    <mergeCell ref="G352:G355"/>
    <mergeCell ref="H517:H520"/>
    <mergeCell ref="H521:H524"/>
    <mergeCell ref="H525:H528"/>
    <mergeCell ref="H529:H532"/>
    <mergeCell ref="H533:H536"/>
    <mergeCell ref="H537:H540"/>
    <mergeCell ref="G537:G540"/>
    <mergeCell ref="G541:G544"/>
    <mergeCell ref="G545:G548"/>
    <mergeCell ref="G549:G552"/>
    <mergeCell ref="G556:G559"/>
    <mergeCell ref="G560:G563"/>
    <mergeCell ref="G564:G567"/>
    <mergeCell ref="A1216:A1219"/>
    <mergeCell ref="A1220:A1223"/>
    <mergeCell ref="A1224:A1227"/>
    <mergeCell ref="A1256:A1259"/>
    <mergeCell ref="A1260:A1263"/>
    <mergeCell ref="A1264:A1267"/>
    <mergeCell ref="A1228:A1231"/>
    <mergeCell ref="A1232:A1235"/>
    <mergeCell ref="A1236:A1239"/>
    <mergeCell ref="A1240:A1243"/>
    <mergeCell ref="A1244:A1247"/>
    <mergeCell ref="A1248:A1251"/>
    <mergeCell ref="A1252:A1255"/>
    <mergeCell ref="A930:A933"/>
    <mergeCell ref="A934:A937"/>
    <mergeCell ref="A941:A944"/>
    <mergeCell ref="A945:A948"/>
    <mergeCell ref="A949:A952"/>
    <mergeCell ref="A953:A956"/>
    <mergeCell ref="A957:A960"/>
    <mergeCell ref="A961:A964"/>
    <mergeCell ref="A965:A968"/>
    <mergeCell ref="A969:A972"/>
    <mergeCell ref="A973:A976"/>
    <mergeCell ref="A977:A980"/>
    <mergeCell ref="A981:A984"/>
    <mergeCell ref="A985:A988"/>
    <mergeCell ref="A989:A992"/>
    <mergeCell ref="A996:A999"/>
    <mergeCell ref="A1000:A1003"/>
    <mergeCell ref="A1004:A1007"/>
    <mergeCell ref="A1008:A1011"/>
    <mergeCell ref="A1142:A1145"/>
    <mergeCell ref="A1146:A1149"/>
    <mergeCell ref="A1150:A1153"/>
    <mergeCell ref="A1154:A1157"/>
    <mergeCell ref="A1161:A1164"/>
    <mergeCell ref="A1165:A1168"/>
    <mergeCell ref="A1169:A1172"/>
    <mergeCell ref="A1173:A1176"/>
    <mergeCell ref="A1177:A1180"/>
    <mergeCell ref="A1181:A1184"/>
    <mergeCell ref="A1185:A1188"/>
    <mergeCell ref="A1189:A1192"/>
    <mergeCell ref="A1193:A1196"/>
    <mergeCell ref="A1197:A1200"/>
    <mergeCell ref="A1201:A1204"/>
    <mergeCell ref="A1205:A1208"/>
    <mergeCell ref="A1209:A1212"/>
    <mergeCell ref="A863:A866"/>
    <mergeCell ref="A867:A870"/>
    <mergeCell ref="A871:A874"/>
    <mergeCell ref="A875:A878"/>
    <mergeCell ref="A879:A882"/>
    <mergeCell ref="A886:A889"/>
    <mergeCell ref="A890:A893"/>
    <mergeCell ref="A894:A897"/>
    <mergeCell ref="A898:A901"/>
    <mergeCell ref="A902:A905"/>
    <mergeCell ref="A906:A909"/>
    <mergeCell ref="A910:A913"/>
    <mergeCell ref="A914:A917"/>
    <mergeCell ref="A918:A921"/>
    <mergeCell ref="A922:A925"/>
    <mergeCell ref="A926:A929"/>
    <mergeCell ref="A1138:A1141"/>
    <mergeCell ref="A1012:A1015"/>
    <mergeCell ref="A1016:A1019"/>
    <mergeCell ref="A1020:A1023"/>
    <mergeCell ref="A1024:A1027"/>
    <mergeCell ref="A1028:A1031"/>
    <mergeCell ref="A1032:A1035"/>
    <mergeCell ref="A1036:A1039"/>
    <mergeCell ref="A1040:A1043"/>
    <mergeCell ref="A1044:A1047"/>
    <mergeCell ref="A1051:A1054"/>
    <mergeCell ref="A1055:A1058"/>
    <mergeCell ref="A1059:A1062"/>
    <mergeCell ref="A1063:A1066"/>
    <mergeCell ref="A1067:A1070"/>
    <mergeCell ref="A1071:A1074"/>
    <mergeCell ref="A780:A783"/>
    <mergeCell ref="A784:A787"/>
    <mergeCell ref="A788:A791"/>
    <mergeCell ref="A792:A795"/>
    <mergeCell ref="A796:A799"/>
    <mergeCell ref="A800:A803"/>
    <mergeCell ref="A804:A807"/>
    <mergeCell ref="A808:A811"/>
    <mergeCell ref="A812:A815"/>
    <mergeCell ref="A816:A819"/>
    <mergeCell ref="A820:A823"/>
    <mergeCell ref="A824:A827"/>
    <mergeCell ref="A831:A834"/>
    <mergeCell ref="A835:A838"/>
    <mergeCell ref="A839:A842"/>
    <mergeCell ref="A843:A846"/>
    <mergeCell ref="A847:A850"/>
    <mergeCell ref="A678:A681"/>
    <mergeCell ref="A682:A685"/>
    <mergeCell ref="A686:A689"/>
    <mergeCell ref="A690:A693"/>
    <mergeCell ref="A694:A697"/>
    <mergeCell ref="A698:A701"/>
    <mergeCell ref="A702:A705"/>
    <mergeCell ref="A706:A709"/>
    <mergeCell ref="A710:A713"/>
    <mergeCell ref="A714:A717"/>
    <mergeCell ref="A721:A724"/>
    <mergeCell ref="A725:A728"/>
    <mergeCell ref="A729:A732"/>
    <mergeCell ref="A733:A736"/>
    <mergeCell ref="A737:A740"/>
    <mergeCell ref="A741:A744"/>
    <mergeCell ref="A745:A748"/>
    <mergeCell ref="A604:A607"/>
    <mergeCell ref="A611:A614"/>
    <mergeCell ref="A615:A618"/>
    <mergeCell ref="A619:A622"/>
    <mergeCell ref="A623:A626"/>
    <mergeCell ref="A627:A630"/>
    <mergeCell ref="A631:A634"/>
    <mergeCell ref="A635:A638"/>
    <mergeCell ref="A639:A642"/>
    <mergeCell ref="A643:A646"/>
    <mergeCell ref="A647:A650"/>
    <mergeCell ref="A651:A654"/>
    <mergeCell ref="A655:A658"/>
    <mergeCell ref="A659:A662"/>
    <mergeCell ref="A666:A669"/>
    <mergeCell ref="A670:A673"/>
    <mergeCell ref="A674:A677"/>
    <mergeCell ref="A533:A536"/>
    <mergeCell ref="A537:A540"/>
    <mergeCell ref="A541:A544"/>
    <mergeCell ref="A545:A548"/>
    <mergeCell ref="A549:A552"/>
    <mergeCell ref="A556:A559"/>
    <mergeCell ref="A560:A563"/>
    <mergeCell ref="A564:A567"/>
    <mergeCell ref="A568:A571"/>
    <mergeCell ref="A572:A575"/>
    <mergeCell ref="A576:A579"/>
    <mergeCell ref="A580:A583"/>
    <mergeCell ref="A584:A587"/>
    <mergeCell ref="A588:A591"/>
    <mergeCell ref="A592:A595"/>
    <mergeCell ref="A596:A599"/>
    <mergeCell ref="A600:A603"/>
    <mergeCell ref="A462:A465"/>
    <mergeCell ref="A466:A469"/>
    <mergeCell ref="A470:A473"/>
    <mergeCell ref="A474:A477"/>
    <mergeCell ref="A478:A481"/>
    <mergeCell ref="A482:A485"/>
    <mergeCell ref="A486:A489"/>
    <mergeCell ref="A490:A493"/>
    <mergeCell ref="A494:A497"/>
    <mergeCell ref="A501:A504"/>
    <mergeCell ref="A505:A508"/>
    <mergeCell ref="A509:A512"/>
    <mergeCell ref="A513:A516"/>
    <mergeCell ref="A517:A520"/>
    <mergeCell ref="A521:A524"/>
    <mergeCell ref="A525:A528"/>
    <mergeCell ref="A529:A532"/>
    <mergeCell ref="A391:A394"/>
    <mergeCell ref="A395:A398"/>
    <mergeCell ref="A399:A402"/>
    <mergeCell ref="A403:A406"/>
    <mergeCell ref="A407:A410"/>
    <mergeCell ref="A411:A414"/>
    <mergeCell ref="A415:A418"/>
    <mergeCell ref="A419:A422"/>
    <mergeCell ref="A423:A426"/>
    <mergeCell ref="A427:A430"/>
    <mergeCell ref="A431:A434"/>
    <mergeCell ref="A435:A438"/>
    <mergeCell ref="A439:A442"/>
    <mergeCell ref="A446:A449"/>
    <mergeCell ref="A450:A453"/>
    <mergeCell ref="A454:A457"/>
    <mergeCell ref="A458:A461"/>
    <mergeCell ref="A317:A320"/>
    <mergeCell ref="A321:A324"/>
    <mergeCell ref="A325:A328"/>
    <mergeCell ref="A329:A332"/>
    <mergeCell ref="A336:A339"/>
    <mergeCell ref="A340:A343"/>
    <mergeCell ref="A344:A347"/>
    <mergeCell ref="A348:A351"/>
    <mergeCell ref="A352:A355"/>
    <mergeCell ref="A356:A359"/>
    <mergeCell ref="A360:A363"/>
    <mergeCell ref="A364:A367"/>
    <mergeCell ref="A368:A371"/>
    <mergeCell ref="A372:A375"/>
    <mergeCell ref="A376:A379"/>
    <mergeCell ref="A380:A383"/>
    <mergeCell ref="A384:A387"/>
    <mergeCell ref="A246:A249"/>
    <mergeCell ref="A250:A253"/>
    <mergeCell ref="A254:A257"/>
    <mergeCell ref="A258:A261"/>
    <mergeCell ref="A262:A265"/>
    <mergeCell ref="A266:A269"/>
    <mergeCell ref="A270:A273"/>
    <mergeCell ref="A274:A277"/>
    <mergeCell ref="A281:A284"/>
    <mergeCell ref="A285:A288"/>
    <mergeCell ref="A289:A292"/>
    <mergeCell ref="A293:A296"/>
    <mergeCell ref="A297:A300"/>
    <mergeCell ref="A301:A304"/>
    <mergeCell ref="A305:A308"/>
    <mergeCell ref="A309:A312"/>
    <mergeCell ref="A313:A316"/>
    <mergeCell ref="A175:A178"/>
    <mergeCell ref="A179:A182"/>
    <mergeCell ref="A183:A186"/>
    <mergeCell ref="A187:A190"/>
    <mergeCell ref="A191:A194"/>
    <mergeCell ref="A195:A198"/>
    <mergeCell ref="A199:A202"/>
    <mergeCell ref="A203:A206"/>
    <mergeCell ref="A207:A210"/>
    <mergeCell ref="A211:A214"/>
    <mergeCell ref="A215:A218"/>
    <mergeCell ref="A219:A222"/>
    <mergeCell ref="A226:A229"/>
    <mergeCell ref="A230:A233"/>
    <mergeCell ref="A234:A237"/>
    <mergeCell ref="A238:A241"/>
    <mergeCell ref="A242:A245"/>
    <mergeCell ref="A101:A104"/>
    <mergeCell ref="A105:A108"/>
    <mergeCell ref="A109:A112"/>
    <mergeCell ref="A116:A119"/>
    <mergeCell ref="A120:A123"/>
    <mergeCell ref="A124:A127"/>
    <mergeCell ref="A128:A131"/>
    <mergeCell ref="A132:A135"/>
    <mergeCell ref="A136:A139"/>
    <mergeCell ref="A140:A143"/>
    <mergeCell ref="A144:A147"/>
    <mergeCell ref="A148:A151"/>
    <mergeCell ref="A152:A155"/>
    <mergeCell ref="A156:A159"/>
    <mergeCell ref="A160:A163"/>
    <mergeCell ref="A164:A167"/>
    <mergeCell ref="A171:A174"/>
    <mergeCell ref="G280:J280"/>
    <mergeCell ref="K280:N280"/>
    <mergeCell ref="G254:G257"/>
    <mergeCell ref="G258:G261"/>
    <mergeCell ref="H258:H261"/>
    <mergeCell ref="G262:G265"/>
    <mergeCell ref="H262:H265"/>
    <mergeCell ref="G266:G269"/>
    <mergeCell ref="H266:H269"/>
    <mergeCell ref="G293:G296"/>
    <mergeCell ref="G297:G300"/>
    <mergeCell ref="G281:G284"/>
    <mergeCell ref="H281:H284"/>
    <mergeCell ref="G285:G288"/>
    <mergeCell ref="H285:H288"/>
    <mergeCell ref="G289:G292"/>
    <mergeCell ref="H289:H292"/>
    <mergeCell ref="H293:H296"/>
    <mergeCell ref="H297:H300"/>
    <mergeCell ref="L285:L288"/>
    <mergeCell ref="K289:K292"/>
    <mergeCell ref="L289:L292"/>
    <mergeCell ref="L293:L296"/>
    <mergeCell ref="L297:L300"/>
    <mergeCell ref="K215:K218"/>
    <mergeCell ref="K219:K222"/>
    <mergeCell ref="K226:K229"/>
    <mergeCell ref="L226:L229"/>
    <mergeCell ref="K230:K233"/>
    <mergeCell ref="L230:L233"/>
    <mergeCell ref="L234:L237"/>
    <mergeCell ref="K234:K237"/>
    <mergeCell ref="K238:K241"/>
    <mergeCell ref="K242:K245"/>
    <mergeCell ref="G246:G249"/>
    <mergeCell ref="H246:H249"/>
    <mergeCell ref="K246:K249"/>
    <mergeCell ref="L246:L249"/>
    <mergeCell ref="G250:G253"/>
    <mergeCell ref="H250:H253"/>
    <mergeCell ref="K250:K253"/>
    <mergeCell ref="L250:L253"/>
    <mergeCell ref="H254:H257"/>
    <mergeCell ref="K254:K257"/>
    <mergeCell ref="L254:L257"/>
    <mergeCell ref="G270:G273"/>
    <mergeCell ref="H270:H273"/>
    <mergeCell ref="G274:G277"/>
    <mergeCell ref="H274:H277"/>
    <mergeCell ref="A279:N279"/>
    <mergeCell ref="C280:F280"/>
    <mergeCell ref="L219:L222"/>
    <mergeCell ref="A224:N224"/>
    <mergeCell ref="C225:F225"/>
    <mergeCell ref="G225:J225"/>
    <mergeCell ref="K225:N225"/>
    <mergeCell ref="D211:D214"/>
    <mergeCell ref="D215:D218"/>
    <mergeCell ref="G215:G218"/>
    <mergeCell ref="H215:H218"/>
    <mergeCell ref="L215:L218"/>
    <mergeCell ref="G219:G222"/>
    <mergeCell ref="H219:H222"/>
    <mergeCell ref="D183:D186"/>
    <mergeCell ref="D187:D190"/>
    <mergeCell ref="D191:D194"/>
    <mergeCell ref="D195:D198"/>
    <mergeCell ref="D199:D202"/>
    <mergeCell ref="D203:D206"/>
    <mergeCell ref="D207:D210"/>
    <mergeCell ref="G183:G186"/>
    <mergeCell ref="H183:H186"/>
    <mergeCell ref="G187:G190"/>
    <mergeCell ref="H187:H190"/>
    <mergeCell ref="G191:G194"/>
    <mergeCell ref="H191:H194"/>
    <mergeCell ref="K195:K198"/>
    <mergeCell ref="K199:K202"/>
    <mergeCell ref="K203:K206"/>
    <mergeCell ref="K207:K210"/>
    <mergeCell ref="K211:K214"/>
    <mergeCell ref="L199:L202"/>
    <mergeCell ref="L203:L206"/>
    <mergeCell ref="D219:D222"/>
    <mergeCell ref="D226:D229"/>
    <mergeCell ref="G226:G229"/>
    <mergeCell ref="H226:H229"/>
    <mergeCell ref="D230:D233"/>
    <mergeCell ref="H230:H233"/>
    <mergeCell ref="H234:H237"/>
    <mergeCell ref="C164:C167"/>
    <mergeCell ref="D164:D167"/>
    <mergeCell ref="C171:C174"/>
    <mergeCell ref="D171:D174"/>
    <mergeCell ref="C175:C178"/>
    <mergeCell ref="D175:D178"/>
    <mergeCell ref="D179:D182"/>
    <mergeCell ref="C207:C210"/>
    <mergeCell ref="C211:C214"/>
    <mergeCell ref="C215:C218"/>
    <mergeCell ref="C219:C222"/>
    <mergeCell ref="C226:C229"/>
    <mergeCell ref="C230:C233"/>
    <mergeCell ref="C234:C237"/>
    <mergeCell ref="C179:C182"/>
    <mergeCell ref="C183:C186"/>
    <mergeCell ref="C187:C190"/>
    <mergeCell ref="C191:C194"/>
    <mergeCell ref="C195:C198"/>
    <mergeCell ref="C199:C202"/>
    <mergeCell ref="C203:C206"/>
    <mergeCell ref="G179:G182"/>
    <mergeCell ref="L996:L999"/>
    <mergeCell ref="L1000:L1003"/>
    <mergeCell ref="L1004:L1007"/>
    <mergeCell ref="A1049:N1049"/>
    <mergeCell ref="C1050:F1050"/>
    <mergeCell ref="G1050:J1050"/>
    <mergeCell ref="K1050:N1050"/>
    <mergeCell ref="L949:L952"/>
    <mergeCell ref="L953:L956"/>
    <mergeCell ref="L957:L960"/>
    <mergeCell ref="L961:L964"/>
    <mergeCell ref="L965:L968"/>
    <mergeCell ref="L969:L972"/>
    <mergeCell ref="L973:L976"/>
    <mergeCell ref="G230:G233"/>
    <mergeCell ref="G234:G237"/>
    <mergeCell ref="G238:G241"/>
    <mergeCell ref="H238:H241"/>
    <mergeCell ref="G242:G245"/>
    <mergeCell ref="H242:H245"/>
    <mergeCell ref="D234:D237"/>
    <mergeCell ref="C238:C241"/>
    <mergeCell ref="D238:D241"/>
    <mergeCell ref="C242:C245"/>
    <mergeCell ref="D242:D245"/>
    <mergeCell ref="L238:L241"/>
    <mergeCell ref="L242:L245"/>
    <mergeCell ref="K293:K296"/>
    <mergeCell ref="K297:K300"/>
    <mergeCell ref="L274:L277"/>
    <mergeCell ref="L281:L284"/>
    <mergeCell ref="K285:K288"/>
    <mergeCell ref="K941:K944"/>
    <mergeCell ref="L941:L944"/>
    <mergeCell ref="L945:L948"/>
    <mergeCell ref="K945:K948"/>
    <mergeCell ref="K949:K952"/>
    <mergeCell ref="K953:K956"/>
    <mergeCell ref="K957:K960"/>
    <mergeCell ref="K961:K964"/>
    <mergeCell ref="K965:K968"/>
    <mergeCell ref="K969:K972"/>
    <mergeCell ref="L977:L980"/>
    <mergeCell ref="L981:L984"/>
    <mergeCell ref="L985:L988"/>
    <mergeCell ref="L989:L992"/>
    <mergeCell ref="A994:N994"/>
    <mergeCell ref="C995:F995"/>
    <mergeCell ref="G995:J995"/>
    <mergeCell ref="K995:N995"/>
    <mergeCell ref="H989:H992"/>
    <mergeCell ref="G941:G944"/>
    <mergeCell ref="G945:G948"/>
    <mergeCell ref="G949:G952"/>
    <mergeCell ref="G953:G956"/>
    <mergeCell ref="H941:H944"/>
    <mergeCell ref="H945:H948"/>
    <mergeCell ref="H949:H952"/>
    <mergeCell ref="H953:H956"/>
    <mergeCell ref="H957:H960"/>
    <mergeCell ref="G957:G960"/>
    <mergeCell ref="K902:K905"/>
    <mergeCell ref="L902:L905"/>
    <mergeCell ref="K906:K909"/>
    <mergeCell ref="L906:L909"/>
    <mergeCell ref="L926:L929"/>
    <mergeCell ref="L930:L933"/>
    <mergeCell ref="L934:L937"/>
    <mergeCell ref="A939:N939"/>
    <mergeCell ref="C940:F940"/>
    <mergeCell ref="G940:J940"/>
    <mergeCell ref="K940:N940"/>
    <mergeCell ref="K910:K913"/>
    <mergeCell ref="L910:L913"/>
    <mergeCell ref="K914:K917"/>
    <mergeCell ref="L914:L917"/>
    <mergeCell ref="K918:K921"/>
    <mergeCell ref="L918:L921"/>
    <mergeCell ref="L922:L925"/>
    <mergeCell ref="K922:K925"/>
    <mergeCell ref="K926:K929"/>
    <mergeCell ref="K930:K933"/>
    <mergeCell ref="K934:K937"/>
    <mergeCell ref="H926:H929"/>
    <mergeCell ref="G926:G929"/>
    <mergeCell ref="G930:G933"/>
    <mergeCell ref="G934:G937"/>
    <mergeCell ref="H930:H933"/>
    <mergeCell ref="H934:H937"/>
    <mergeCell ref="L804:L807"/>
    <mergeCell ref="K808:K811"/>
    <mergeCell ref="L808:L811"/>
    <mergeCell ref="K812:K815"/>
    <mergeCell ref="L812:L815"/>
    <mergeCell ref="K816:K819"/>
    <mergeCell ref="L816:L819"/>
    <mergeCell ref="K820:K823"/>
    <mergeCell ref="L820:L823"/>
    <mergeCell ref="K824:K827"/>
    <mergeCell ref="L824:L827"/>
    <mergeCell ref="L831:L834"/>
    <mergeCell ref="K831:K834"/>
    <mergeCell ref="K835:K838"/>
    <mergeCell ref="K839:K842"/>
    <mergeCell ref="K843:K846"/>
    <mergeCell ref="K847:K850"/>
    <mergeCell ref="L835:L838"/>
    <mergeCell ref="L839:L842"/>
    <mergeCell ref="L843:L846"/>
    <mergeCell ref="L847:L850"/>
    <mergeCell ref="H835:H838"/>
    <mergeCell ref="G835:G838"/>
    <mergeCell ref="G839:G842"/>
    <mergeCell ref="G843:G846"/>
    <mergeCell ref="G847:G850"/>
    <mergeCell ref="G851:G854"/>
    <mergeCell ref="G855:G858"/>
    <mergeCell ref="G859:G862"/>
    <mergeCell ref="G863:G866"/>
    <mergeCell ref="G867:G870"/>
    <mergeCell ref="G871:G874"/>
    <mergeCell ref="G875:G878"/>
    <mergeCell ref="H875:H878"/>
    <mergeCell ref="G879:G882"/>
    <mergeCell ref="H879:H882"/>
    <mergeCell ref="K761:K764"/>
    <mergeCell ref="K776:K779"/>
    <mergeCell ref="K780:K783"/>
    <mergeCell ref="K784:K787"/>
    <mergeCell ref="K788:K791"/>
    <mergeCell ref="K792:K795"/>
    <mergeCell ref="K796:K799"/>
    <mergeCell ref="K800:K803"/>
    <mergeCell ref="K804:K807"/>
    <mergeCell ref="K851:K854"/>
    <mergeCell ref="K855:K858"/>
    <mergeCell ref="K859:K862"/>
    <mergeCell ref="K863:K866"/>
    <mergeCell ref="K867:K870"/>
    <mergeCell ref="K871:K874"/>
    <mergeCell ref="K875:K878"/>
    <mergeCell ref="K879:K882"/>
    <mergeCell ref="H788:H791"/>
    <mergeCell ref="G792:G795"/>
    <mergeCell ref="H792:H795"/>
    <mergeCell ref="G796:G799"/>
    <mergeCell ref="H796:H799"/>
    <mergeCell ref="G800:G803"/>
    <mergeCell ref="H800:H803"/>
    <mergeCell ref="H804:H807"/>
    <mergeCell ref="G804:G807"/>
    <mergeCell ref="G808:G811"/>
    <mergeCell ref="G812:G815"/>
    <mergeCell ref="G816:G819"/>
    <mergeCell ref="G820:G823"/>
    <mergeCell ref="G824:G827"/>
    <mergeCell ref="G831:G834"/>
    <mergeCell ref="H808:H811"/>
    <mergeCell ref="H812:H815"/>
    <mergeCell ref="H816:H819"/>
    <mergeCell ref="H820:H823"/>
    <mergeCell ref="H824:H827"/>
    <mergeCell ref="H831:H834"/>
    <mergeCell ref="H867:H870"/>
    <mergeCell ref="H871:H874"/>
    <mergeCell ref="A884:N884"/>
    <mergeCell ref="C885:F885"/>
    <mergeCell ref="G885:J885"/>
    <mergeCell ref="K885:N885"/>
    <mergeCell ref="H839:H842"/>
    <mergeCell ref="H843:H846"/>
    <mergeCell ref="H847:H850"/>
    <mergeCell ref="H851:H854"/>
    <mergeCell ref="H855:H858"/>
    <mergeCell ref="H859:H862"/>
    <mergeCell ref="H863:H866"/>
    <mergeCell ref="L894:L897"/>
    <mergeCell ref="L898:L901"/>
    <mergeCell ref="L863:L866"/>
    <mergeCell ref="L867:L870"/>
    <mergeCell ref="L871:L874"/>
    <mergeCell ref="L875:L878"/>
    <mergeCell ref="L879:L882"/>
    <mergeCell ref="L886:L889"/>
    <mergeCell ref="L890:L893"/>
    <mergeCell ref="L851:L854"/>
    <mergeCell ref="L855:L858"/>
    <mergeCell ref="L859:L862"/>
    <mergeCell ref="K886:K889"/>
    <mergeCell ref="K890:K893"/>
    <mergeCell ref="K894:K897"/>
    <mergeCell ref="K898:K901"/>
    <mergeCell ref="A851:A854"/>
    <mergeCell ref="A855:A858"/>
    <mergeCell ref="A859:A862"/>
    <mergeCell ref="H780:H783"/>
    <mergeCell ref="K749:K752"/>
    <mergeCell ref="K753:K756"/>
    <mergeCell ref="K757:K760"/>
    <mergeCell ref="L757:L760"/>
    <mergeCell ref="L761:L764"/>
    <mergeCell ref="L765:L768"/>
    <mergeCell ref="L769:L772"/>
    <mergeCell ref="A829:N829"/>
    <mergeCell ref="C830:F830"/>
    <mergeCell ref="G830:J830"/>
    <mergeCell ref="K830:N830"/>
    <mergeCell ref="L776:L779"/>
    <mergeCell ref="L780:L783"/>
    <mergeCell ref="L784:L787"/>
    <mergeCell ref="L788:L791"/>
    <mergeCell ref="L792:L795"/>
    <mergeCell ref="L796:L799"/>
    <mergeCell ref="L800:L803"/>
    <mergeCell ref="G753:G756"/>
    <mergeCell ref="G757:G760"/>
    <mergeCell ref="H757:H760"/>
    <mergeCell ref="G761:G764"/>
    <mergeCell ref="H761:H764"/>
    <mergeCell ref="H765:H768"/>
    <mergeCell ref="H769:H772"/>
    <mergeCell ref="G765:G768"/>
    <mergeCell ref="G776:G779"/>
    <mergeCell ref="G780:G783"/>
    <mergeCell ref="G784:G787"/>
    <mergeCell ref="H784:H787"/>
    <mergeCell ref="G788:G791"/>
    <mergeCell ref="L749:L752"/>
    <mergeCell ref="H753:H756"/>
    <mergeCell ref="L753:L756"/>
    <mergeCell ref="G706:G709"/>
    <mergeCell ref="G710:G713"/>
    <mergeCell ref="G714:G717"/>
    <mergeCell ref="G721:G724"/>
    <mergeCell ref="G725:G728"/>
    <mergeCell ref="G729:G732"/>
    <mergeCell ref="G733:G736"/>
    <mergeCell ref="K765:K768"/>
    <mergeCell ref="K769:K772"/>
    <mergeCell ref="A774:N774"/>
    <mergeCell ref="C775:F775"/>
    <mergeCell ref="G775:J775"/>
    <mergeCell ref="K775:N775"/>
    <mergeCell ref="H776:H779"/>
    <mergeCell ref="A749:A752"/>
    <mergeCell ref="A753:A756"/>
    <mergeCell ref="A757:A760"/>
    <mergeCell ref="A761:A764"/>
    <mergeCell ref="A765:A768"/>
    <mergeCell ref="A769:A772"/>
    <mergeCell ref="A776:A779"/>
    <mergeCell ref="L729:L732"/>
    <mergeCell ref="L733:L736"/>
    <mergeCell ref="L737:L740"/>
    <mergeCell ref="L741:L744"/>
    <mergeCell ref="L745:L748"/>
    <mergeCell ref="K741:K744"/>
    <mergeCell ref="K745:K748"/>
    <mergeCell ref="K729:K732"/>
    <mergeCell ref="H686:H689"/>
    <mergeCell ref="H690:H693"/>
    <mergeCell ref="H694:H697"/>
    <mergeCell ref="H698:H701"/>
    <mergeCell ref="H702:H705"/>
    <mergeCell ref="H706:H709"/>
    <mergeCell ref="G678:G681"/>
    <mergeCell ref="G682:G685"/>
    <mergeCell ref="G686:G689"/>
    <mergeCell ref="G690:G693"/>
    <mergeCell ref="G694:G697"/>
    <mergeCell ref="G698:G701"/>
    <mergeCell ref="G702:G705"/>
    <mergeCell ref="G737:G740"/>
    <mergeCell ref="G741:G744"/>
    <mergeCell ref="G745:G748"/>
    <mergeCell ref="G749:G752"/>
    <mergeCell ref="H749:H752"/>
    <mergeCell ref="H745:H748"/>
    <mergeCell ref="H643:H646"/>
    <mergeCell ref="H647:H650"/>
    <mergeCell ref="G647:G650"/>
    <mergeCell ref="G651:G654"/>
    <mergeCell ref="G655:G658"/>
    <mergeCell ref="G659:G662"/>
    <mergeCell ref="G666:G669"/>
    <mergeCell ref="G670:G673"/>
    <mergeCell ref="G674:G677"/>
    <mergeCell ref="H651:H654"/>
    <mergeCell ref="H655:H658"/>
    <mergeCell ref="H659:H662"/>
    <mergeCell ref="H666:H669"/>
    <mergeCell ref="H670:H673"/>
    <mergeCell ref="H674:H677"/>
    <mergeCell ref="H678:H681"/>
    <mergeCell ref="H682:H685"/>
    <mergeCell ref="G665:J665"/>
    <mergeCell ref="D1032:D1035"/>
    <mergeCell ref="D1036:D1039"/>
    <mergeCell ref="D1040:D1043"/>
    <mergeCell ref="D1044:D1047"/>
    <mergeCell ref="D1051:D1054"/>
    <mergeCell ref="D1055:D1058"/>
    <mergeCell ref="H450:H453"/>
    <mergeCell ref="H454:H457"/>
    <mergeCell ref="H458:H461"/>
    <mergeCell ref="H462:H465"/>
    <mergeCell ref="H466:H469"/>
    <mergeCell ref="H470:H473"/>
    <mergeCell ref="H474:H477"/>
    <mergeCell ref="H478:H481"/>
    <mergeCell ref="H482:H485"/>
    <mergeCell ref="G611:G614"/>
    <mergeCell ref="H611:H614"/>
    <mergeCell ref="G615:G618"/>
    <mergeCell ref="H615:H618"/>
    <mergeCell ref="H619:H622"/>
    <mergeCell ref="G619:G622"/>
    <mergeCell ref="G623:G626"/>
    <mergeCell ref="G627:G630"/>
    <mergeCell ref="G631:G634"/>
    <mergeCell ref="G635:G638"/>
    <mergeCell ref="G639:G642"/>
    <mergeCell ref="G643:G646"/>
    <mergeCell ref="H623:H626"/>
    <mergeCell ref="H627:H630"/>
    <mergeCell ref="H631:H634"/>
    <mergeCell ref="H635:H638"/>
    <mergeCell ref="H639:H642"/>
    <mergeCell ref="D922:D925"/>
    <mergeCell ref="D926:D929"/>
    <mergeCell ref="D930:D933"/>
    <mergeCell ref="D934:D937"/>
    <mergeCell ref="D941:D944"/>
    <mergeCell ref="D945:D948"/>
    <mergeCell ref="D949:D952"/>
    <mergeCell ref="D953:D956"/>
    <mergeCell ref="D957:D960"/>
    <mergeCell ref="D961:D964"/>
    <mergeCell ref="D965:D968"/>
    <mergeCell ref="D969:D972"/>
    <mergeCell ref="D973:D976"/>
    <mergeCell ref="D977:D980"/>
    <mergeCell ref="D981:D984"/>
    <mergeCell ref="D985:D988"/>
    <mergeCell ref="D989:D992"/>
    <mergeCell ref="D851:D854"/>
    <mergeCell ref="D855:D858"/>
    <mergeCell ref="D859:D862"/>
    <mergeCell ref="D863:D866"/>
    <mergeCell ref="D867:D870"/>
    <mergeCell ref="D871:D874"/>
    <mergeCell ref="D875:D878"/>
    <mergeCell ref="D879:D882"/>
    <mergeCell ref="D886:D889"/>
    <mergeCell ref="D890:D893"/>
    <mergeCell ref="D894:D897"/>
    <mergeCell ref="D898:D901"/>
    <mergeCell ref="D902:D905"/>
    <mergeCell ref="D906:D909"/>
    <mergeCell ref="D910:D913"/>
    <mergeCell ref="D914:D917"/>
    <mergeCell ref="D918:D921"/>
    <mergeCell ref="C973:C976"/>
    <mergeCell ref="C977:C980"/>
    <mergeCell ref="C981:C984"/>
    <mergeCell ref="C985:C988"/>
    <mergeCell ref="C989:C992"/>
    <mergeCell ref="C996:C999"/>
    <mergeCell ref="C1000:C1003"/>
    <mergeCell ref="C1004:C1007"/>
    <mergeCell ref="C1008:C1011"/>
    <mergeCell ref="C1012:C1015"/>
    <mergeCell ref="C1016:C1019"/>
    <mergeCell ref="C1020:C1023"/>
    <mergeCell ref="D1087:D1090"/>
    <mergeCell ref="D1091:D1094"/>
    <mergeCell ref="D1095:D1098"/>
    <mergeCell ref="D1099:D1102"/>
    <mergeCell ref="D1059:D1062"/>
    <mergeCell ref="D1063:D1066"/>
    <mergeCell ref="D1067:D1070"/>
    <mergeCell ref="D1071:D1074"/>
    <mergeCell ref="D1075:D1078"/>
    <mergeCell ref="D1079:D1082"/>
    <mergeCell ref="D1083:D1086"/>
    <mergeCell ref="D996:D999"/>
    <mergeCell ref="D1000:D1003"/>
    <mergeCell ref="D1004:D1007"/>
    <mergeCell ref="D1008:D1011"/>
    <mergeCell ref="D1012:D1015"/>
    <mergeCell ref="D1016:D1019"/>
    <mergeCell ref="D1020:D1023"/>
    <mergeCell ref="D1024:D1027"/>
    <mergeCell ref="D1028:D1031"/>
    <mergeCell ref="C1091:C1094"/>
    <mergeCell ref="C1095:C1098"/>
    <mergeCell ref="C1099:C1102"/>
    <mergeCell ref="C1055:C1058"/>
    <mergeCell ref="C1059:C1062"/>
    <mergeCell ref="C1063:C1066"/>
    <mergeCell ref="C1067:C1070"/>
    <mergeCell ref="C1071:C1074"/>
    <mergeCell ref="C1075:C1078"/>
    <mergeCell ref="C1079:C1082"/>
    <mergeCell ref="C816:C819"/>
    <mergeCell ref="C820:C823"/>
    <mergeCell ref="C824:C827"/>
    <mergeCell ref="C831:C834"/>
    <mergeCell ref="C835:C838"/>
    <mergeCell ref="C839:C842"/>
    <mergeCell ref="C843:C846"/>
    <mergeCell ref="C847:C850"/>
    <mergeCell ref="C851:C854"/>
    <mergeCell ref="C855:C858"/>
    <mergeCell ref="C859:C862"/>
    <mergeCell ref="C863:C866"/>
    <mergeCell ref="C867:C870"/>
    <mergeCell ref="C871:C874"/>
    <mergeCell ref="C875:C878"/>
    <mergeCell ref="C879:C882"/>
    <mergeCell ref="C886:C889"/>
    <mergeCell ref="C890:C893"/>
    <mergeCell ref="C894:C897"/>
    <mergeCell ref="C898:C901"/>
    <mergeCell ref="C902:C905"/>
    <mergeCell ref="C906:C909"/>
    <mergeCell ref="D816:D819"/>
    <mergeCell ref="D820:D823"/>
    <mergeCell ref="D824:D827"/>
    <mergeCell ref="D831:D834"/>
    <mergeCell ref="D835:D838"/>
    <mergeCell ref="D839:D842"/>
    <mergeCell ref="D843:D846"/>
    <mergeCell ref="D847:D850"/>
    <mergeCell ref="C1024:C1027"/>
    <mergeCell ref="C1028:C1031"/>
    <mergeCell ref="C1032:C1035"/>
    <mergeCell ref="C1036:C1039"/>
    <mergeCell ref="C1040:C1043"/>
    <mergeCell ref="C1044:C1047"/>
    <mergeCell ref="C1051:C1054"/>
    <mergeCell ref="C1083:C1086"/>
    <mergeCell ref="C1087:C1090"/>
    <mergeCell ref="C910:C913"/>
    <mergeCell ref="C914:C917"/>
    <mergeCell ref="C918:C921"/>
    <mergeCell ref="C922:C925"/>
    <mergeCell ref="C926:C929"/>
    <mergeCell ref="C930:C933"/>
    <mergeCell ref="C934:C937"/>
    <mergeCell ref="C941:C944"/>
    <mergeCell ref="C945:C948"/>
    <mergeCell ref="C949:C952"/>
    <mergeCell ref="C953:C956"/>
    <mergeCell ref="C957:C960"/>
    <mergeCell ref="C961:C964"/>
    <mergeCell ref="C965:C968"/>
    <mergeCell ref="C969:C972"/>
    <mergeCell ref="C780:C783"/>
    <mergeCell ref="C784:C787"/>
    <mergeCell ref="D761:D764"/>
    <mergeCell ref="D765:D768"/>
    <mergeCell ref="D769:D772"/>
    <mergeCell ref="D776:D779"/>
    <mergeCell ref="D780:D783"/>
    <mergeCell ref="D784:D787"/>
    <mergeCell ref="D788:D791"/>
    <mergeCell ref="C788:C791"/>
    <mergeCell ref="C792:C795"/>
    <mergeCell ref="C796:C799"/>
    <mergeCell ref="C800:C803"/>
    <mergeCell ref="C804:C807"/>
    <mergeCell ref="C808:C811"/>
    <mergeCell ref="C812:C815"/>
    <mergeCell ref="D792:D795"/>
    <mergeCell ref="D796:D799"/>
    <mergeCell ref="D800:D803"/>
    <mergeCell ref="D804:D807"/>
    <mergeCell ref="D808:D811"/>
    <mergeCell ref="D812:D815"/>
    <mergeCell ref="D639:D642"/>
    <mergeCell ref="D643:D646"/>
    <mergeCell ref="D647:D650"/>
    <mergeCell ref="D651:D654"/>
    <mergeCell ref="D655:D658"/>
    <mergeCell ref="D659:D662"/>
    <mergeCell ref="D666:D669"/>
    <mergeCell ref="C749:C752"/>
    <mergeCell ref="D749:D752"/>
    <mergeCell ref="C753:C756"/>
    <mergeCell ref="D753:D756"/>
    <mergeCell ref="D757:D760"/>
    <mergeCell ref="C757:C760"/>
    <mergeCell ref="C761:C764"/>
    <mergeCell ref="C765:C768"/>
    <mergeCell ref="C769:C772"/>
    <mergeCell ref="C776:C779"/>
    <mergeCell ref="C665:F665"/>
    <mergeCell ref="C686:C689"/>
    <mergeCell ref="D686:D689"/>
    <mergeCell ref="D690:D693"/>
    <mergeCell ref="C721:C724"/>
    <mergeCell ref="C725:C728"/>
    <mergeCell ref="C729:C732"/>
    <mergeCell ref="C733:C736"/>
    <mergeCell ref="C737:C740"/>
    <mergeCell ref="C741:C744"/>
    <mergeCell ref="C745:C748"/>
    <mergeCell ref="C690:C693"/>
    <mergeCell ref="C694:C697"/>
    <mergeCell ref="C698:C701"/>
    <mergeCell ref="C702:C705"/>
    <mergeCell ref="D568:D571"/>
    <mergeCell ref="D572:D575"/>
    <mergeCell ref="D576:D579"/>
    <mergeCell ref="D580:D583"/>
    <mergeCell ref="D584:D587"/>
    <mergeCell ref="D588:D591"/>
    <mergeCell ref="D592:D595"/>
    <mergeCell ref="D596:D599"/>
    <mergeCell ref="D600:D603"/>
    <mergeCell ref="D604:D607"/>
    <mergeCell ref="D611:D614"/>
    <mergeCell ref="D615:D618"/>
    <mergeCell ref="D619:D622"/>
    <mergeCell ref="D623:D626"/>
    <mergeCell ref="D627:D630"/>
    <mergeCell ref="D631:D634"/>
    <mergeCell ref="D635:D638"/>
    <mergeCell ref="D494:D497"/>
    <mergeCell ref="D501:D504"/>
    <mergeCell ref="D505:D508"/>
    <mergeCell ref="D509:D512"/>
    <mergeCell ref="D513:D516"/>
    <mergeCell ref="D517:D520"/>
    <mergeCell ref="D521:D524"/>
    <mergeCell ref="D525:D528"/>
    <mergeCell ref="D529:D532"/>
    <mergeCell ref="D533:D536"/>
    <mergeCell ref="D537:D540"/>
    <mergeCell ref="D541:D544"/>
    <mergeCell ref="D545:D548"/>
    <mergeCell ref="D549:D552"/>
    <mergeCell ref="D556:D559"/>
    <mergeCell ref="D560:D563"/>
    <mergeCell ref="D564:D567"/>
    <mergeCell ref="D423:D426"/>
    <mergeCell ref="D427:D430"/>
    <mergeCell ref="D431:D434"/>
    <mergeCell ref="D435:D438"/>
    <mergeCell ref="D439:D442"/>
    <mergeCell ref="D446:D449"/>
    <mergeCell ref="D450:D453"/>
    <mergeCell ref="D454:D457"/>
    <mergeCell ref="D458:D461"/>
    <mergeCell ref="D462:D465"/>
    <mergeCell ref="D466:D469"/>
    <mergeCell ref="D470:D473"/>
    <mergeCell ref="D474:D477"/>
    <mergeCell ref="D478:D481"/>
    <mergeCell ref="D482:D485"/>
    <mergeCell ref="D486:D489"/>
    <mergeCell ref="D490:D493"/>
  </mergeCells>
  <conditionalFormatting sqref="D6:D57 E6:F49 H6:H57 I6:J49 L6:L57 M6:N49 Q16:Q19 Q23:Q29 Q31:Q32 Q34:Q37 D61:D112 E61:E104 H61:H112 I61:I104 L61:L112 M61:M104 F64 J64 N64 F68 J68 N68 Q71:Q74 F72 J72 N72 F76 J76 N76 Q78:Q84 F80 J80 N80 F84 J84 N84 Q86:Q87 F88 J88 N88 Q89:Q92 F92 J92 N92 F96 J96 N96 F100 J100 N100 F104 J104 N104 D116:D167 E116:E159 H116:H167 I116:I159 L116:L167 M116:M159 F119 J119 N119 F123 J123 N123 Q126:Q129 F127 J127 N127 F131 J131 N131 Q133:Q139 F135 J135 N135 F139 J139 N139 Q141:Q142 F143 J143 N143 Q144:Q147 F147 J147 N147 F151 J151 N151 F155 J155 N155 F159 J159 N159 D171:D222 E171:E214 H171:H222 I171:I214 L171:L222 M171:M214 F174 J174 N174 F178 J178 N178 Q181:Q184 F182 J182 N182 F186 J186 N186 Q188:Q194 F190 J190 N190 F194 J194 N194 Q196:Q197 F198 J198 N198 Q199:Q202 F202 J202 N202 F206 J206 N206 F210 J210 N210 F214 J214 N214 D226:D277 E226:E269 H226:H277 I226:I269 L226:L277 M226:M269 F229 J229 N229 F233 J233 N233 Q236:Q239 F237 J237 N237 F241 J241 N241 Q243:Q249 F245 J245 N245 F249 J249 N249 Q251:Q252 F253 J253 N253 Q254:Q257 F257 J257 N257 F261 J261 N261 F265 J265 N265 F269 J269 N269 D281:D332 E281:E324 F281:F327 H281:H332 I281:I324 J281:J327 L281:L332 M281:M324 N281:N327 Q291:Q294 Q298:Q304 Q306:Q307 Q309:Q312 F329:F331 J329:J331 N329:N331 D336:D387 E336:E379 F336:F382 H336:H387 I336:I379 J336:J382 L336:L387 M336:M379 N336:N382 Q346:Q349 Q353:Q359 Q361:Q362 Q364:Q367 F384:F386 J384:J386 N384:N386 D391:D442 E391:E434 F391:F437 H391:H442 I391:I434 J391:J437 L391:L442 M391:M434 N391:N437 Q401:Q404 Q408:Q414 Q416:Q417 Q419:Q422 F439:F441 J439:J441 N439:N441 D446:D497 E446:E489 F446:F492 H446:H497 I446:I489 J446:J492 L446:L497 M446:M489 N446:N492 Q456:Q459 Q463:Q469 Q471:Q472 Q474:Q477 F494:F496 J494:J496 N494:N496 D501:D552 E501:F544 H501:H552 I501:J544 L501:L552 M501:N544 Q511:Q514 Q518:Q524 Q526:Q527 Q529:Q532 D556:D607 E556:F599 H556:H607 I556:J599 L556:L607 M556:N599 Q566:Q569 Q573:Q579 Q581:Q582 Q584:Q587 D611:D662 E611:F654 H611:H662 I611:J654 L611:L662 M611:N654 Q621:Q624 Q628:Q634 Q636:Q637 Q639:Q642 D666:D717 E666:F709 H666:H717 I666:J709 L666:L717 M666:N709 Q676:Q679 Q683:Q689 Q691:Q692 Q694:Q697 D721:D772 E721:F764 H721:H772 I721:J764 L721:L772 M721:N764 Q731:Q734 Q738:Q744 Q746:Q747 Q749:Q752 D776:D827 E776:F819 H776:H827 I776:J819 L776:L827 M776:N819 Q786:Q789 Q793:Q799 Q801:Q802 Q804:Q807 D831:D882 E831:F874 H831:H882 I831:J874 L831:L882 M831:N874 Q841:Q844 Q848:Q854 Q856:Q857 Q859:Q862 D886:D937 E886:F929 H886:H937 I886:J929 L886:L937 M886:N929 Q896:Q899 Q903:Q909 Q911:Q912 Q914:Q917 D941:D992 E941:E984 F941:F987 H941:H992 I941:I984 J941:J987 L941:L992 M941:M984 N941:N987 Q951:Q954 Q958:Q964 Q966:Q967 Q969:Q972 F989:F991 J989:J991 N989:N991 D996:D1047 E996:F1039 H996:H1047 I996:J1039 L996:L1047 M996:N1039 Q1006:Q1009 Q1013:Q1019 Q1021:Q1022 Q1024:Q1027 D1051:D1102 E1051:F1094 H1051:H1102 I1051:J1094 L1051:L1102 M1051:N1094 Q1061:Q1064 Q1068:Q1074 Q1076:Q1077 Q1079:Q1082 D1106:D1157 E1106:F1149 H1106:H1157 I1106:J1149 L1106:L1157 M1106:N1149 Q1116:Q1119 Q1123:Q1129 Q1131:Q1132 Q1134:Q1137 D1161:D1212 E1161:F1204 H1161:H1212 I1161:J1204 L1161:L1212 M1161:N1204 Q1171:Q1174 Q1178:Q1184 Q1186:Q1187 Q1189:Q1192 D1216:D1267 E1216:F1259 H1216:H1267 I1216:J1259 L1216:L1267 M1216:N1259 Q1226:Q1229 Q1233:Q1239 Q1241:Q1242 Q1244:Q1247">
    <cfRule type="expression" dxfId="24" priority="1">
      <formula>(C6=$P$16)</formula>
    </cfRule>
  </conditionalFormatting>
  <conditionalFormatting sqref="D6:D57 E6:F49 H6:H57 I6:J49 L6:L57 M6:N49 Q16:Q19 Q23:Q29 Q31:Q32 Q34:Q37 D61:D112 E61:E104 H61:H112 I61:I104 L61:L112 M61:M104 F64 J64 N64 F68 J68 N68 Q71:Q74 F72 J72 N72 F76 J76 N76 Q78:Q84 F80 J80 N80 F84 J84 N84 Q86:Q87 F88 J88 N88 Q89:Q92 F92 J92 N92 F96 J96 N96 F100 J100 N100 F104 J104 N104 D116:D167 E116:E159 H116:H167 I116:I159 L116:L167 M116:M159 F119 J119 N119 F123 J123 N123 Q126:Q129 F127 J127 N127 F131 J131 N131 Q133:Q139 F135 J135 N135 F139 J139 N139 Q141:Q142 F143 J143 N143 Q144:Q147 F147 J147 N147 F151 J151 N151 F155 J155 N155 F159 J159 N159 D171:D222 E171:E214 H171:H222 I171:I214 L171:L222 M171:M214 F174 J174 N174 F178 J178 N178 Q181:Q184 F182 J182 N182 F186 J186 N186 Q188:Q194 F190 J190 N190 F194 J194 N194 Q196:Q197 F198 J198 N198 Q199:Q202 F202 J202 N202 F206 J206 N206 F210 J210 N210 F214 J214 N214 D226:D277 E226:E269 H226:H277 I226:I269 L226:L277 M226:M269 F229 J229 N229 F233 J233 N233 Q236:Q239 F237 J237 N237 F241 J241 N241 Q243:Q249 F245 J245 N245 F249 J249 N249 Q251:Q252 F253 J253 N253 Q254:Q257 F257 J257 N257 F261 J261 N261 F265 J265 N265 F269 J269 N269 D281:D332 E281:E324 F281:F327 H281:H332 I281:I324 J281:J327 L281:L332 M281:M324 N281:N327 Q291:Q294 Q298:Q304 Q306:Q307 Q309:Q312 F329:F331 J329:J331 N329:N331 D336:D387 E336:E379 F336:F382 H336:H387 I336:I379 J336:J382 L336:L387 M336:M379 N336:N382 Q346:Q349 Q353:Q359 Q361:Q362 Q364:Q367 F384:F386 J384:J386 N384:N386 D391:D442 E391:E434 F391:F437 H391:H442 I391:I434 J391:J437 L391:L442 M391:M434 N391:N437 Q401:Q404 Q408:Q414 Q416:Q417 Q419:Q422 F439:F441 J439:J441 N439:N441 D446:D497 E446:E489 F446:F492 H446:H497 I446:I489 J446:J492 L446:L497 M446:M489 N446:N492 Q456:Q459 Q463:Q469 Q471:Q472 Q474:Q477 F494:F496 J494:J496 N494:N496 D501:D552 E501:F544 H501:H552 I501:J544 L501:L552 M501:N544 Q511:Q514 Q518:Q524 Q526:Q527 Q529:Q532 D556:D607 E556:F599 H556:H607 I556:J599 L556:L607 M556:N599 Q566:Q569 Q573:Q579 Q581:Q582 Q584:Q587 D611:D662 E611:F654 H611:H662 I611:J654 L611:L662 M611:N654 Q621:Q624 Q628:Q634 Q636:Q637 Q639:Q642 D666:D717 E666:F709 H666:H717 I666:J709 L666:L717 M666:N709 Q676:Q679 Q683:Q689 Q691:Q692 Q694:Q697 D721:D772 E721:F764 H721:H772 I721:J764 L721:L772 M721:N764 Q731:Q734 Q738:Q744 Q746:Q747 Q749:Q752 D776:D827 E776:F819 H776:H827 I776:J819 L776:L827 M776:N819 Q786:Q789 Q793:Q799 Q801:Q802 Q804:Q807 D831:D882 E831:F874 H831:H882 I831:J874 L831:L882 M831:N874 Q841:Q844 Q848:Q854 Q856:Q857 Q859:Q862 D886:D937 E886:F929 H886:H937 I886:J929 L886:L937 M886:N929 Q896:Q899 Q903:Q909 Q911:Q912 Q914:Q917 D941:D992 E941:E984 F941:F987 H941:H992 I941:I984 J941:J987 L941:L992 M941:M984 N941:N987 Q951:Q954 Q958:Q964 Q966:Q967 Q969:Q972 F989:F991 J989:J991 N989:N991 D996:D1047 E996:F1039 H996:H1047 I996:J1039 L996:L1047 M996:N1039 Q1006:Q1009 Q1013:Q1019 Q1021:Q1022 Q1024:Q1027 D1051:D1102 E1051:F1094 H1051:H1102 I1051:J1094 L1051:L1102 M1051:N1094 Q1061:Q1064 Q1068:Q1074 Q1076:Q1077 Q1079:Q1082 D1106:D1157 E1106:F1149 H1106:H1157 I1106:J1149 L1106:L1157 M1106:N1149 Q1116:Q1119 Q1123:Q1129 Q1131:Q1132 Q1134:Q1137 D1161:D1212 E1161:F1204 H1161:H1212 I1161:J1204 L1161:L1212 M1161:N1204 Q1171:Q1174 Q1178:Q1184 Q1186:Q1187 Q1189:Q1192 D1216:D1267 E1216:F1259 H1216:H1267 I1216:J1259 L1216:L1267 M1216:N1259 Q1226:Q1229 Q1233:Q1239 Q1241:Q1242 Q1244:Q1247">
    <cfRule type="expression" dxfId="23" priority="2">
      <formula>(C6=$P$17)</formula>
    </cfRule>
  </conditionalFormatting>
  <conditionalFormatting sqref="D6:D57 E6:F49 H6:H57 I6:J49 L6:L57 M6:N49 Q16:Q19 Q23:Q29 Q31:Q32 Q34:Q37 D61:D112 E61:E104 H61:H112 I61:I104 L61:L112 M61:M104 F64 J64 N64 F68 J68 N68 Q71:Q74 F72 J72 N72 F76 J76 N76 Q78:Q84 F80 J80 N80 F84 J84 N84 Q86:Q87 F88 J88 N88 Q89:Q92 F92 J92 N92 F96 J96 N96 F100 J100 N100 F104 J104 N104 D116:D167 E116:E159 H116:H167 I116:I159 L116:L167 M116:M159 F119 J119 N119 F123 J123 N123 Q126:Q129 F127 J127 N127 F131 J131 N131 Q133:Q139 F135 J135 N135 F139 J139 N139 Q141:Q142 F143 J143 N143 Q144:Q147 F147 J147 N147 F151 J151 N151 F155 J155 N155 F159 J159 N159 D171:D222 E171:E214 H171:H222 I171:I214 L171:L222 M171:M214 F174 J174 N174 F178 J178 N178 Q181:Q184 F182 J182 N182 F186 J186 N186 Q188:Q194 F190 J190 N190 F194 J194 N194 Q196:Q197 F198 J198 N198 Q199:Q202 F202 J202 N202 F206 J206 N206 F210 J210 N210 F214 J214 N214 D226:D277 E226:E269 H226:H277 I226:I269 L226:L277 M226:M269 F229 J229 N229 F233 J233 N233 Q236:Q239 F237 J237 N237 F241 J241 N241 Q243:Q249 F245 J245 N245 F249 J249 N249 Q251:Q252 F253 J253 N253 Q254:Q257 F257 J257 N257 F261 J261 N261 F265 J265 N265 F269 J269 N269 D281:D332 E281:E324 F281:F327 H281:H332 I281:I324 J281:J327 L281:L332 M281:M324 N281:N327 Q291:Q294 Q298:Q304 Q306:Q307 Q309:Q312 F329:F331 J329:J331 N329:N331 D336:D387 E336:E379 F336:F382 H336:H387 I336:I379 J336:J382 L336:L387 M336:M379 N336:N382 Q346:Q349 Q353:Q359 Q361:Q362 Q364:Q367 F384:F386 J384:J386 N384:N386 D391:D442 E391:E434 F391:F437 H391:H442 I391:I434 J391:J437 L391:L442 M391:M434 N391:N437 Q401:Q404 Q408:Q414 Q416:Q417 Q419:Q422 F439:F441 J439:J441 N439:N441 D446:D497 E446:E489 F446:F492 H446:H497 I446:I489 J446:J492 L446:L497 M446:M489 N446:N492 Q456:Q459 Q463:Q469 Q471:Q472 Q474:Q477 F494:F496 J494:J496 N494:N496 D501:D552 E501:F544 H501:H552 I501:J544 L501:L552 M501:N544 Q511:Q514 Q518:Q524 Q526:Q527 Q529:Q532 D556:D607 E556:F599 H556:H607 I556:J599 L556:L607 M556:N599 Q566:Q569 Q573:Q579 Q581:Q582 Q584:Q587 D611:D662 E611:F654 H611:H662 I611:J654 L611:L662 M611:N654 Q621:Q624 Q628:Q634 Q636:Q637 Q639:Q642 D666:D717 E666:F709 H666:H717 I666:J709 L666:L717 M666:N709 Q676:Q679 Q683:Q689 Q691:Q692 Q694:Q697 D721:D772 E721:F764 H721:H772 I721:J764 L721:L772 M721:N764 Q731:Q734 Q738:Q744 Q746:Q747 Q749:Q752 D776:D827 E776:F819 H776:H827 I776:J819 L776:L827 M776:N819 Q786:Q789 Q793:Q799 Q801:Q802 Q804:Q807 D831:D882 E831:F874 H831:H882 I831:J874 L831:L882 M831:N874 Q841:Q844 Q848:Q854 Q856:Q857 Q859:Q862 D886:D937 E886:F929 H886:H937 I886:J929 L886:L937 M886:N929 Q896:Q899 Q903:Q909 Q911:Q912 Q914:Q917 D941:D992 E941:E984 F941:F987 H941:H992 I941:I984 J941:J987 L941:L992 M941:M984 N941:N987 Q951:Q954 Q958:Q964 Q966:Q967 Q969:Q972 F989:F991 J989:J991 N989:N991 D996:D1047 E996:F1039 H996:H1047 I996:J1039 L996:L1047 M996:N1039 Q1006:Q1009 Q1013:Q1019 Q1021:Q1022 Q1024:Q1027 D1051:D1102 E1051:F1094 H1051:H1102 I1051:J1094 L1051:L1102 M1051:N1094 Q1061:Q1064 Q1068:Q1074 Q1076:Q1077 Q1079:Q1082 D1106:D1157 E1106:F1149 H1106:H1157 I1106:J1149 L1106:L1157 M1106:N1149 Q1116:Q1119 Q1123:Q1129 Q1131:Q1132 Q1134:Q1137 D1161:D1212 E1161:F1204 H1161:H1212 I1161:J1204 L1161:L1212 M1161:N1204 Q1171:Q1174 Q1178:Q1184 Q1186:Q1187 Q1189:Q1192 D1216:D1267 E1216:F1259 H1216:H1267 I1216:J1259 L1216:L1267 M1216:N1259 Q1226:Q1229 Q1233:Q1239 Q1241:Q1242 Q1244:Q1247">
    <cfRule type="expression" dxfId="22" priority="3">
      <formula>(C6=$P$18)</formula>
    </cfRule>
  </conditionalFormatting>
  <conditionalFormatting sqref="C6:C57 G6:G57 I6:I49 K6:K57 M6:M49 P16:P19 P26:P37 C61:C112 G61:G112 I61:I104 K61:K112 M61:M104 P71:P74 P81:P92 C116:C167 G116:G167 I116:I159 K116:K167 M116:M159 P126:P129 P136:P147 C171:C222 G171:G222 I171:I214 K171:K222 M171:M214 P181:P184 P191:P202 C226:C277 G226:G277 I226:I269 K226:K277 M226:M269 P236:P239 P246:P257 C281:C332 G281:G332 I281:I324 K281:K332 M281:M324 P291:P294 P301:P312 C336:C387 G336:G387 I336:I379 K336:K387 M336:M379 P346:P349 P356:P367 C391:C442 G391:G442 I391:I434 K391:K442 M391:M434 P401:P404 P411:P422 C446:C497 G446:G497 I446:I489 K446:K497 M446:M489 P456:P459 P466:P477 C501:C552 G501:G552 I501:I544 K501:K552 M501:M544 P511:P514 P521:P532 C556:C607 G556:G607 I556:I599 K556:K607 M556:M599 P566:P569 P576:P587 C611:C662 G611:G662 I611:I654 K611:K662 M611:M654 P621:P624 P631:P642 C666:C717 G666:G717 I666:I709 K666:K717 M666:M709 P676:P679 P686:P697 C721:C772 G721:G769 I721:I764 K721:K772 M721:M764 P731:P734 P741:P752 G771:G772 C776:C827 G776:G827 I776:I819 K776:K827 M776:M819 P786:P789 P796:P807 C831:C882 G831:G882 I831:I874 K831:K882 M831:M874 P841:P844 P851:P862 C886:C937 G886:G937 I886:I929 K886:K937 M886:M929 P896:P899 P906:P917 C941:C992 G941:G992 I941:I984 K941:K992 M941:M984 P951:P954 P961:P972 C996:C1047 G996:G1047 I996:I1039 K996:K1047 M996:M1039 P1006:P1009 P1016:P1027 C1051:C1102 G1051:G1102 I1051:I1094 K1051:K1102 M1051:M1094 P1061:P1064 P1071:P1082 C1106:C1157 G1106:G1157 I1106:I1149 K1106:K1157 M1106:M1149 P1116:P1119 P1126:P1137 C1161:C1212 G1161:G1212 I1161:I1204 K1161:K1212 M1161:M1204 P1171:P1174 P1181:P1192 C1216:C1267 G1216:G1267 I1216:I1259 K1216:K1267 M1216:M1259 P1226:P1229 P1236:P1247">
    <cfRule type="cellIs" dxfId="21" priority="4" operator="equal">
      <formula>$P$16</formula>
    </cfRule>
  </conditionalFormatting>
  <conditionalFormatting sqref="C6:C57 G6:G57 I6:I49 K6:K57 M6:M49 P16:P19 P26:P37 C61:C112 G61:G112 I61:I104 K61:K112 M61:M104 P71:P74 P81:P92 C116:C167 G116:G167 I116:I159 K116:K167 M116:M159 P126:P129 P136:P147 C171:C222 G171:G222 I171:I214 K171:K222 M171:M214 P181:P184 P191:P202 C226:C277 G226:G277 I226:I269 K226:K277 M226:M269 P236:P239 P246:P257 C281:C332 G281:G332 I281:I324 K281:K332 M281:M324 P291:P294 P301:P312 C336:C387 G336:G387 I336:I379 K336:K387 M336:M379 P346:P349 P356:P367 C391:C442 G391:G442 I391:I434 K391:K442 M391:M434 P401:P404 P411:P422 C446:C497 G446:G497 I446:I489 K446:K497 M446:M489 P456:P459 P466:P477 C501:C552 G501:G552 I501:I544 K501:K552 M501:M544 P511:P514 P521:P532 C556:C607 G556:G607 I556:I599 K556:K607 M556:M599 P566:P569 P576:P587 C611:C662 G611:G662 I611:I654 K611:K662 M611:M654 P621:P624 P631:P642 C666:C717 G666:G717 I666:I709 K666:K717 M666:M709 P676:P679 P686:P697 C721:C772 G721:G769 I721:I764 K721:K772 M721:M764 P731:P734 P741:P752 G771:G772 C776:C827 G776:G827 I776:I819 K776:K827 M776:M819 P786:P789 P796:P807 C831:C882 G831:G882 I831:I874 K831:K882 M831:M874 P841:P844 P851:P862 C886:C937 G886:G937 I886:I929 K886:K937 M886:M929 P896:P899 P906:P917 C941:C992 G941:G992 I941:I984 K941:K992 M941:M984 P951:P954 P961:P972 C996:C1047 G996:G1047 I996:I1039 K996:K1047 M996:M1039 P1006:P1009 P1016:P1027 C1051:C1102 G1051:G1102 I1051:I1094 K1051:K1102 M1051:M1094 P1061:P1064 P1071:P1082 C1106:C1157 G1106:G1157 I1106:I1149 K1106:K1157 M1106:M1149 P1116:P1119 P1126:P1137 C1161:C1212 G1161:G1212 I1161:I1204 K1161:K1212 M1161:M1204 P1171:P1174 P1181:P1192 C1216:C1267 G1216:G1267 I1216:I1259 K1216:K1267 M1216:M1259 P1226:P1229 P1236:P1247">
    <cfRule type="cellIs" dxfId="20" priority="5" operator="equal">
      <formula>$P$17</formula>
    </cfRule>
  </conditionalFormatting>
  <conditionalFormatting sqref="C6:C57 G6:G57 I6:I49 K6:K57 M6:M49 P16:P19 P26:P37 C61:C112 G61:G112 I61:I104 K61:K112 M61:M104 P71:P74 P81:P92 C116:C167 G116:G167 I116:I159 K116:K167 M116:M159 P126:P129 P136:P147 C171:C222 G171:G222 I171:I214 K171:K222 M171:M214 P181:P184 P191:P202 C226:C277 G226:G277 I226:I269 K226:K277 M226:M269 P236:P239 P246:P257 C281:C332 G281:G332 I281:I324 K281:K332 M281:M324 P291:P294 P301:P312 C336:C387 G336:G387 I336:I379 K336:K387 M336:M379 P346:P349 P356:P367 C391:C442 G391:G442 I391:I434 K391:K442 M391:M434 P401:P404 P411:P422 C446:C497 G446:G497 I446:I489 K446:K497 M446:M489 P456:P459 P466:P477 C501:C552 G501:G552 I501:I544 K501:K552 M501:M544 P511:P514 P521:P532 C556:C607 G556:G607 I556:I599 K556:K607 M556:M599 P566:P569 P576:P587 C611:C662 G611:G662 I611:I654 K611:K662 M611:M654 P621:P624 P631:P642 C666:C717 G666:G717 I666:I709 K666:K717 M666:M709 P676:P679 P686:P697 C721:C772 G721:G769 I721:I764 K721:K772 M721:M764 P731:P734 P741:P752 G771:G772 C776:C827 G776:G827 I776:I819 K776:K827 M776:M819 P786:P789 P796:P807 C831:C882 G831:G882 I831:I874 K831:K882 M831:M874 P841:P844 P851:P862 C886:C937 G886:G937 I886:I929 K886:K937 M886:M929 P896:P899 P906:P917 C941:C992 G941:G992 I941:I984 K941:K992 M941:M984 P951:P954 P961:P972 C996:C1047 G996:G1047 I996:I1039 K996:K1047 M996:M1039 P1006:P1009 P1016:P1027 C1051:C1102 G1051:G1102 I1051:I1094 K1051:K1102 M1051:M1094 P1061:P1064 P1071:P1082 C1106:C1157 G1106:G1157 I1106:I1149 K1106:K1157 M1106:M1149 P1116:P1119 P1126:P1137 C1161:C1212 G1161:G1212 I1161:I1204 K1161:K1212 M1161:M1204 P1171:P1174 P1181:P1192 C1216:C1267 G1216:G1267 I1216:I1259 K1216:K1267 M1216:M1259 P1226:P1229 P1236:P1247">
    <cfRule type="cellIs" dxfId="19" priority="6" operator="equal">
      <formula>$P$18</formula>
    </cfRule>
  </conditionalFormatting>
  <conditionalFormatting sqref="A4:B5 A59:B60 A114:B115 A169:B170 A224:B225 A279:B280 A334:B335 A389:B390 A444:B445 A499:B500 A554:B555 A609:B610 A664:B665 A719:B720 A774:B775 A829:B830 A884:B885 A939:B940 A994:B995 A1049:B1050 A1104:B1105 A1159:B1160 A1214:B1215">
    <cfRule type="containsText" dxfId="18" priority="7" operator="containsText" text="Vertex42">
      <formula>NOT(ISERROR(SEARCH(("Vertex42"),(A4))))</formula>
    </cfRule>
  </conditionalFormatting>
  <conditionalFormatting sqref="D6:D57 E6:F49 H6:H57 I6:J49 L6:L57 M6:N49 Q16:Q19 Q23:Q29 Q31:Q32 Q34:Q37 D61:D112 E61:E104 H61:H112 I61:I104 L61:L112 M61:M104 F64 J64 N64 F68 J68 N68 Q71:Q74 F72 J72 N72 F76 J76 N76 Q78:Q84 F80 J80 N80 F84 J84 N84 Q86:Q87 F88 J88 N88 Q89:Q92 F92 J92 N92 F96 J96 N96 F100 J100 N100 F104 J104 N104 D116:D167 E116:E159 H116:H167 I116:I159 L116:L167 M116:M159 F119 J119 N119 F123 J123 N123 Q126:Q129 F127 J127 N127 F131 J131 N131 Q133:Q139 F135 J135 N135 F139 J139 N139 Q141:Q142 F143 J143 N143 Q144:Q147 F147 J147 N147 F151 J151 N151 F155 J155 N155 F159 J159 N159 D171:D222 E171:E214 H171:H222 I171:I214 L171:L222 M171:M214 F174 J174 N174 F178 J178 N178 Q181:Q184 F182 J182 N182 F186 J186 N186 Q188:Q194 F190 J190 N190 F194 J194 N194 Q196:Q197 F198 J198 N198 Q199:Q202 F202 J202 N202 F206 J206 N206 F210 J210 N210 F214 J214 N214 D226:D277 E226:E269 H226:H277 I226:I269 L226:L277 M226:M269 F229 J229 N229 F233 J233 N233 Q236:Q239 F237 J237 N237 F241 J241 N241 Q243:Q249 F245 J245 N245 F249 J249 N249 Q251:Q252 F253 J253 N253 Q254:Q257 F257 J257 N257 F261 J261 N261 F265 J265 N265 F269 J269 N269 D281:D332 E281:E324 F281:F327 H281:H332 I281:I324 J281:J327 L281:L332 M281:M324 N281:N327 Q291:Q294 Q298:Q304 Q306:Q307 Q309:Q312 F329:F331 J329:J331 N329:N331 D336:D387 E336:E379 F336:F382 H336:H387 I336:I379 J336:J382 L336:L387 M336:M379 N336:N382 Q346:Q349 Q353:Q359 Q361:Q362 Q364:Q367 F384:F386 J384:J386 N384:N386 D391:D442 E391:E434 F391:F437 H391:H442 I391:I434 J391:J437 L391:L442 M391:M434 N391:N437 Q401:Q404 Q408:Q414 Q416:Q417 Q419:Q422 F439:F441 J439:J441 N439:N441 D446:D497 E446:E489 F446:F492 H446:H497 I446:I489 J446:J492 L446:L497 M446:M489 N446:N492 Q456:Q459 Q463:Q469 Q471:Q472 Q474:Q477 F494:F496 J494:J496 N494:N496 D501:D552 E501:F544 H501:H552 I501:J544 L501:L552 M501:N544 Q511:Q514 Q518:Q524 Q526:Q527 Q529:Q532 D556:D607 E556:F599 H556:H607 I556:J599 L556:L607 M556:N599 Q566:Q569 Q573:Q579 Q581:Q582 Q584:Q587 D611:D662 E611:F654 H611:H662 I611:J654 L611:L662 M611:N654 Q621:Q624 Q628:Q634 Q636:Q637 Q639:Q642 D666:D717 E666:F709 H666:H717 I666:J709 L666:L717 M666:N709 Q676:Q679 Q683:Q689 Q691:Q692 Q694:Q697 D721:D772 E721:F764 H721:H772 I721:J764 L721:L772 M721:N764 Q731:Q734 Q738:Q744 Q746:Q747 Q749:Q752 D776:D827 E776:F819 H776:H827 I776:J819 L776:L827 M776:N819 Q786:Q789 Q793:Q799 Q801:Q802 Q804:Q807 D831:D882 E831:F874 H831:H882 I831:J874 L831:L882 M831:N874 Q841:Q844 Q848:Q854 Q856:Q857 Q859:Q862 D886:D937 E886:F929 H886:H937 I886:J929 L886:L937 M886:N929 Q896:Q899 Q903:Q909 Q911:Q912 Q914:Q917 D941:D992 E941:E984 F941:F987 H941:H992 I941:I984 J941:J987 L941:L992 M941:M984 N941:N987 Q951:Q954 Q958:Q964 Q966:Q967 Q969:Q972 F989:F991 J989:J991 N989:N991 D996:D1047 E996:F1039 H996:H1047 I996:J1039 L996:L1047 M996:N1039 Q1006:Q1009 Q1013:Q1019 Q1021:Q1022 Q1024:Q1027 D1051:D1102 E1051:F1094 H1051:H1102 I1051:J1094 L1051:L1102 M1051:N1094 Q1061:Q1064 Q1068:Q1074 Q1076:Q1077 Q1079:Q1082 D1106:D1157 E1106:F1149 H1106:H1157 I1106:J1149 L1106:L1157 M1106:N1149 Q1116:Q1119 Q1123:Q1129 Q1131:Q1132 Q1134:Q1137 D1161:D1212 E1161:F1204 H1161:H1212 I1161:J1204 L1161:L1212 M1161:N1204 Q1171:Q1174 Q1178:Q1184 Q1186:Q1187 Q1189:Q1192 D1216:D1267 E1216:F1259 H1216:H1267 I1216:J1259 L1216:L1267 M1216:N1259 Q1226:Q1229 Q1233:Q1239 Q1241:Q1242 Q1244:Q1247">
    <cfRule type="expression" dxfId="17" priority="8">
      <formula>(C6=$P$19)</formula>
    </cfRule>
  </conditionalFormatting>
  <conditionalFormatting sqref="C6:C57 G6:G57 I6:I49 K6:K57 M6:M49 P16:P19 P26:P37 C61:C112 G61:G112 I61:I104 K61:K112 M61:M104 P71:P74 P81:P92 C116:C167 G116:G167 I116:I159 K116:K167 M116:M159 P126:P129 P136:P147 C171:C222 G171:G222 I171:I214 K171:K222 M171:M214 P181:P184 P191:P202 C226:C277 G226:G277 I226:I269 K226:K277 M226:M269 P236:P239 P246:P257 C281:C332 G281:G332 I281:I324 K281:K332 M281:M324 P291:P294 P301:P312 C336:C387 G336:G387 I336:I379 K336:K387 M336:M379 P346:P349 P356:P367 C391:C442 G391:G442 I391:I434 K391:K442 M391:M434 P401:P404 P411:P422 C446:C497 G446:G497 I446:I489 K446:K497 M446:M489 P456:P459 P466:P477 C501:C552 G501:G552 I501:I544 K501:K552 M501:M544 P511:P514 P521:P532 C556:C607 G556:G607 I556:I599 K556:K607 M556:M599 P566:P569 P576:P587 C611:C662 G611:G662 I611:I654 K611:K662 M611:M654 P621:P624 P631:P642 C666:C717 G666:G717 I666:I709 K666:K717 M666:M709 P676:P679 P686:P697 C721:C772 G721:G769 I721:I764 K721:K772 M721:M764 P731:P734 P741:P752 G771:G772 C776:C827 G776:G827 I776:I819 K776:K827 M776:M819 P786:P789 P796:P807 C831:C882 G831:G882 I831:I874 K831:K882 M831:M874 P841:P844 P851:P862 C886:C937 G886:G937 I886:I929 K886:K937 M886:M929 P896:P899 P906:P917 C941:C992 G941:G992 I941:I984 K941:K992 M941:M984 P951:P954 P961:P972 C996:C1047 G996:G1047 I996:I1039 K996:K1047 M996:M1039 P1006:P1009 P1016:P1027 C1051:C1102 G1051:G1102 I1051:I1094 K1051:K1102 M1051:M1094 P1061:P1064 P1071:P1082 C1106:C1157 G1106:G1157 I1106:I1149 K1106:K1157 M1106:M1149 P1116:P1119 P1126:P1137 C1161:C1212 G1161:G1212 I1161:I1204 K1161:K1212 M1161:M1204 P1171:P1174 P1181:P1192 C1216:C1267 G1216:G1267 I1216:I1259 K1216:K1267 M1216:M1259 P1226:P1229 P1236:P1247">
    <cfRule type="cellIs" dxfId="16" priority="9" operator="equal">
      <formula>$P$19</formula>
    </cfRule>
  </conditionalFormatting>
  <conditionalFormatting sqref="C1:C3 G1:G3 K1:K3 AE4:AE22 C5:C58 G5:G58 K5:K58 AE39:AE59 C60:C113 G60:G113 K60:K113 AE94:AE113 C115:C168 G115:G168 K115:K168 AE149:AE168 C170:C223 G170:G223 K170:K223 AE204:AE223 C225:C278 G225:G278 K225:K278 AE259:AE278 C280:C333 G280:G333 K280:K333 AE314:AE333 C335:C388 G335:G388 K335:K388 AE369:AE388 C390:C443 G390:G443 K390:K443 AE424:AE443 C445:C498 G445:G498 K445:K498 AE479:AE498 C500:C553 G500:G553 K500:K553 AE534:AE553 C555:C608 G555:G608 K555:K608 AE589:AE608 C610:C663 G610:G663 K610:K663 AE644:AE663 C665:C718 G665:G718 K665:K718 AE699:AE718 C720:C773 G720:G769 K720:K773 AE754:AE773 G771:G773 C775:C828 G775:G828 K775:K828 AE809:AE828 C830:C883 G830:G883 K830:K883 AE864:AE883 C885:C938 G885:G938 K885:K938 AE919:AE938 C940:C993 G940:G993 K940:K993 AE974:AE993 C995:C1048 G995:G1048 K995:K1048 AE1029:AE1048 C1050:C1103 G1050:G1103 K1050:K1103 AE1084:AE1103 C1105:C1158 G1105:G1158 K1105:K1158 AE1139:AE1158 C1160:C1213 G1160:G1213 K1160:K1213 AE1194:AE1268 C1215:C1268 G1215:G1268 K1215:K1268">
    <cfRule type="cellIs" dxfId="15" priority="10" operator="equal">
      <formula>$P$20</formula>
    </cfRule>
  </conditionalFormatting>
  <conditionalFormatting sqref="D6:D57 E6:F49 H6:H57 I6:J49 L6:L57 M6:N49 Q16:Q19 Q23:Q29 Q31:Q32 Q34:Q37 D61:D112 E61:E104 H61:H112 I61:I104 L61:L112 M61:M104 F64 J64 N64 F68 J68 N68 Q71:Q74 F72 J72 N72 F76 J76 N76 Q78:Q84 F80 J80 N80 F84 J84 N84 Q86:Q87 F88 J88 N88 Q89:Q92 F92 J92 N92 F96 J96 N96 F100 J100 N100 F104 J104 N104 D116:D167 E116:E159 H116:H167 I116:I159 L116:L167 M116:M159 F119 J119 N119 F123 J123 N123 Q126:Q129 F127 J127 N127 F131 J131 N131 Q133:Q139 F135 J135 N135 F139 J139 N139 Q141:Q142 F143 J143 N143 Q144:Q147 F147 J147 N147 F151 J151 N151 F155 J155 N155 F159 J159 N159 D171:D222 E171:E214 H171:H222 I171:I214 L171:L222 M171:M214 F174 J174 N174 F178 J178 N178 Q181:Q184 F182 J182 N182 F186 J186 N186 Q188:Q194 F190 J190 N190 F194 J194 N194 Q196:Q197 F198 J198 N198 Q199:Q202 F202 J202 N202 F206 J206 N206 F210 J210 N210 F214 J214 N214 D226:D277 E226:E269 H226:H277 I226:I269 L226:L277 M226:M269 F229 J229 N229 F233 J233 N233 Q236:Q239 F237 J237 N237 F241 J241 N241 Q243:Q249 F245 J245 N245 F249 J249 N249 Q251:Q252 F253 J253 N253 Q254:Q257 F257 J257 N257 F261 J261 N261 F265 J265 N265 F269 J269 N269 D281:D332 E281:E324 F281:F327 H281:H332 I281:I324 J281:J327 L281:L332 M281:M324 N281:N327 Q291:Q294 Q298:Q304 Q306:Q307 Q309:Q312 F329:F331 J329:J331 N329:N331 D336:D387 E336:E379 F336:F382 H336:H387 I336:I379 J336:J382 L336:L387 M336:M379 N336:N382 Q346:Q349 Q353:Q359 Q361:Q362 Q364:Q367 F384:F386 J384:J386 N384:N386 D391:D442 E391:E434 F391:F437 H391:H442 I391:I434 J391:J437 L391:L442 M391:M434 N391:N437 Q401:Q404 Q408:Q414 Q416:Q417 Q419:Q422 F439:F441 J439:J441 N439:N441 D446:D497 E446:E489 F446:F492 H446:H497 I446:I489 J446:J492 L446:L497 M446:M489 N446:N492 Q456:Q459 Q463:Q469 Q471:Q472 Q474:Q477 F494:F496 J494:J496 N494:N496 D501:D552 E501:F544 H501:H552 I501:J544 L501:L552 M501:N544 Q511:Q514 Q518:Q524 Q526:Q527 Q529:Q532 D556:D607 E556:F599 H556:H607 I556:J599 L556:L607 M556:N599 Q566:Q569 Q573:Q579 Q581:Q582 Q584:Q587 D611:D662 E611:F654 H611:H662 I611:J654 L611:L662 M611:N654 Q621:Q624 Q628:Q634 Q636:Q637 Q639:Q642 D666:D717 E666:F709 H666:H717 I666:J709 L666:L717 M666:N709 Q676:Q679 Q683:Q689 Q691:Q692 Q694:Q697 D721:D772 E721:F764 H721:H772 I721:J764 L721:L772 M721:N764 Q731:Q734 Q738:Q744 Q746:Q747 Q749:Q752 D776:D827 E776:F819 H776:H827 I776:J819 L776:L827 M776:N819 Q786:Q789 Q793:Q799 Q801:Q802 Q804:Q807 D831:D882 E831:F874 H831:H882 I831:J874 L831:L882 M831:N874 Q841:Q844 Q848:Q854 Q856:Q857 Q859:Q862 D886:D937 E886:F929 H886:H937 I886:J929 L886:L937 M886:N929 Q896:Q899 Q903:Q909 Q911:Q912 Q914:Q917 D941:D992 E941:E984 F941:F987 H941:H992 I941:I984 J941:J987 L941:L992 M941:M984 N941:N987 Q951:Q954 Q958:Q964 Q966:Q967 Q969:Q972 F989:F991 J989:J991 N989:N991 D996:D1047 E996:F1039 H996:H1047 I996:J1039 L996:L1047 M996:N1039 Q1006:Q1009 Q1013:Q1019 Q1021:Q1022 Q1024:Q1027 D1051:D1102 E1051:F1094 H1051:H1102 I1051:J1094 L1051:L1102 M1051:N1094 Q1061:Q1064 Q1068:Q1074 Q1076:Q1077 Q1079:Q1082 D1106:D1157 E1106:F1149 H1106:H1157 I1106:J1149 L1106:L1157 M1106:N1149 Q1116:Q1119 Q1123:Q1129 Q1131:Q1132 Q1134:Q1137 D1161:D1212 E1161:F1204 H1161:H1212 I1161:J1204 L1161:L1212 M1161:N1204 Q1171:Q1174 Q1178:Q1184 Q1186:Q1187 Q1189:Q1192 D1216:D1267 E1216:F1259 H1216:H1267 I1216:J1259 L1216:L1267 M1216:N1259 Q1226:Q1229 Q1233:Q1239 Q1241:Q1242 Q1244:Q1247">
    <cfRule type="expression" dxfId="14" priority="11">
      <formula>(C6=$P$20)</formula>
    </cfRule>
  </conditionalFormatting>
  <conditionalFormatting sqref="D6:D57 E6:F49 H6:H57 I6:J49 L6:L57 M6:N49 Q16:Q19 Q23:Q29 Q31:Q32 Q34:Q37 D61:D112 E61:E104 H61:H112 I61:I104 L61:L112 M61:M104 F64 J64 N64 F68 J68 N68 Q71:Q74 F72 J72 N72 F76 J76 N76 Q78:Q84 F80 J80 N80 F84 J84 N84 Q86:Q87 F88 J88 N88 Q89:Q92 F92 J92 N92 F96 J96 N96 F100 J100 N100 F104 J104 N104 D116:D167 E116:E159 H116:H167 I116:I159 L116:L167 M116:M159 F119 J119 N119 F123 J123 N123 Q126:Q129 F127 J127 N127 F131 J131 N131 Q133:Q139 F135 J135 N135 F139 J139 N139 Q141:Q142 F143 J143 N143 Q144:Q147 F147 J147 N147 F151 J151 N151 F155 J155 N155 F159 J159 N159 D171:D222 E171:E214 H171:H222 I171:I214 L171:L222 M171:M214 F174 J174 N174 F178 J178 N178 Q181:Q184 F182 J182 N182 F186 J186 N186 Q188:Q194 F190 J190 N190 F194 J194 N194 Q196:Q197 F198 J198 N198 Q199:Q202 F202 J202 N202 F206 J206 N206 F210 J210 N210 F214 J214 N214 D226:D277 E226:E269 H226:H277 I226:I269 L226:L277 M226:M269 F229 J229 N229 F233 J233 N233 Q236:Q239 F237 J237 N237 F241 J241 N241 Q243:Q249 F245 J245 N245 F249 J249 N249 Q251:Q252 F253 J253 N253 Q254:Q257 F257 J257 N257 F261 J261 N261 F265 J265 N265 F269 J269 N269 D281:D332 E281:E324 F281:F327 H281:H332 I281:I324 J281:J327 L281:L332 M281:M324 N281:N327 Q291:Q294 Q298:Q304 Q306:Q307 Q309:Q312 F329:F331 J329:J331 N329:N331 D336:D387 E336:E379 F336:F382 H336:H387 I336:I379 J336:J382 L336:L387 M336:M379 N336:N382 Q346:Q349 Q353:Q359 Q361:Q362 Q364:Q367 F384:F386 J384:J386 N384:N386 D391:D442 E391:E434 F391:F437 H391:H442 I391:I434 J391:J437 L391:L442 M391:M434 N391:N437 Q401:Q404 Q408:Q414 Q416:Q417 Q419:Q422 F439:F441 J439:J441 N439:N441 D446:D497 E446:E489 F446:F492 H446:H497 I446:I489 J446:J492 L446:L497 M446:M489 N446:N492 Q456:Q459 Q463:Q469 Q471:Q472 Q474:Q477 F494:F496 J494:J496 N494:N496 D501:D552 E501:F544 H501:H552 I501:J544 L501:L552 M501:N544 Q511:Q514 Q518:Q524 Q526:Q527 Q529:Q532 D556:D607 E556:F599 H556:H607 I556:J599 L556:L607 M556:N599 Q566:Q569 Q573:Q579 Q581:Q582 Q584:Q587 D611:D662 E611:F654 H611:H662 I611:J654 L611:L662 M611:N654 Q621:Q624 Q628:Q634 Q636:Q637 Q639:Q642 D666:D717 E666:F709 H666:H717 I666:J709 L666:L717 M666:N709 Q676:Q679 Q683:Q689 Q691:Q692 Q694:Q697 D721:D772 E721:F764 H721:H772 I721:J764 L721:L772 M721:N764 Q731:Q734 Q738:Q744 Q746:Q747 Q749:Q752 D776:D827 E776:F819 H776:H827 I776:J819 L776:L827 M776:N819 Q786:Q789 Q793:Q799 Q801:Q802 Q804:Q807 D831:D882 E831:F874 H831:H882 I831:J874 L831:L882 M831:N874 Q841:Q844 Q848:Q854 Q856:Q857 Q859:Q862 D886:D937 E886:F929 H886:H937 I886:J929 L886:L937 M886:N929 Q896:Q899 Q903:Q909 Q911:Q912 Q914:Q917 D941:D992 E941:E984 F941:F987 H941:H992 I941:I984 J941:J987 L941:L992 M941:M984 N941:N987 Q951:Q954 Q958:Q964 Q966:Q967 Q969:Q972 F989:F991 J989:J991 N989:N991 D996:D1047 E996:F1039 H996:H1047 I996:J1039 L996:L1047 M996:N1039 Q1006:Q1009 Q1013:Q1019 Q1021:Q1022 Q1024:Q1027 D1051:D1102 E1051:F1094 H1051:H1102 I1051:J1094 L1051:L1102 M1051:N1094 Q1061:Q1064 Q1068:Q1074 Q1076:Q1077 Q1079:Q1082 D1106:D1157 E1106:F1149 H1106:H1157 I1106:J1149 L1106:L1157 M1106:N1149 Q1116:Q1119 Q1123:Q1129 Q1131:Q1132 Q1134:Q1137 D1161:D1212 E1161:F1204 H1161:H1212 I1161:J1204 L1161:L1212 M1161:N1204 Q1171:Q1174 Q1178:Q1184 Q1186:Q1187 Q1189:Q1192 D1216:D1267 E1216:F1259 H1216:H1267 I1216:J1259 L1216:L1267 M1216:N1259 Q1226:Q1229 Q1233:Q1239 Q1241:Q1242 Q1244:Q1247">
    <cfRule type="expression" dxfId="13" priority="12">
      <formula>(C6=$P$21)</formula>
    </cfRule>
  </conditionalFormatting>
  <conditionalFormatting sqref="C1:C3 G1:G3 K1:K3 AE4:AE22 C5:C58 G5:G58 K5:K58 AE39:AE59 C60:C113 G60:G113 K60:K113 AE94:AE113 C115:C168 G115:G168 K115:K168 AE149:AE168 C170:C223 G170:G223 K170:K223 AE204:AE223 C225:C278 G225:G278 K225:K278 AE259:AE278 C280:C333 G280:G333 K280:K333 AE314:AE333 C335:C388 G335:G388 K335:K388 AE369:AE388 C390:C443 G390:G443 K390:K443 AE424:AE443 C445:C498 G445:G498 K445:K498 AE479:AE498 C500:C553 G500:G553 K500:K553 AE534:AE553 C555:C608 G555:G608 K555:K608 AE589:AE608 C610:C663 G610:G663 K610:K663 AE644:AE663 C665:C718 G665:G718 K665:K718 AE699:AE718 C720:C773 G720:G769 K720:K773 AE754:AE773 G771:G773 C775:C828 G775:G828 K775:K828 AE809:AE828 C830:C883 G830:G883 K830:K883 AE864:AE883 C885:C938 G885:G938 K885:K938 AE919:AE938 C940:C993 G940:G993 K940:K993 AE974:AE993 C995:C1048 G995:G1048 K995:K1048 AE1029:AE1048 C1050:C1103 G1050:G1103 K1050:K1103 AE1084:AE1103 C1105:C1158 G1105:G1158 K1105:K1158 AE1139:AE1158 C1160:C1213 G1160:G1213 K1160:K1213 AE1194:AE1268 C1215:C1268 G1215:G1268 K1215:K1268">
    <cfRule type="cellIs" dxfId="12" priority="13" operator="equal">
      <formula>$P$21</formula>
    </cfRule>
  </conditionalFormatting>
  <conditionalFormatting sqref="U6:U8 U10:U12 U14:U16 U18:U20 U22:U24 U26:U28 U30:U32 U34:U36 U38:U40 U42:U44 U46:U48 U50:U52 U54:U56 U58:U59 U61:U114 U116:U169 U171:U224 U226:U279 U281:U334 U336:U389 U391:U444 U446:U499 U501:U554 U556:U609 U611:U664 U666:U719 U721:U774 U776:U829 U831:U884 U886:U939 U941:U994 U996:U1049 U1051:U1104 U1106:U1159 U1161:U1214 U1216:U1268">
    <cfRule type="notContainsBlanks" dxfId="11" priority="14">
      <formula>LEN(TRIM(U6))&gt;0</formula>
    </cfRule>
  </conditionalFormatting>
  <conditionalFormatting sqref="U6:U8 U10:U12 U14:U16 U18:U20 U22:U24 U26:U28 U30:U32 U34:U36 U38:U40 U42:U44 U46:U48 U50:U52 U54:U56 U58:U59 U61:U114 U116:U169 U171:U224 U226:U279 U281:U334 U336:U389 U391:U444 U446:U499 U501:U554 U556:U609 U611:U664 U666:U719 U721:U774 U776:U829 U831:U884 U886:U939 U941:U994 U996:U1049 U1051:U1104 U1106:U1159 U1161:U1214 U1216:U1268">
    <cfRule type="expression" dxfId="10" priority="15">
      <formula>C6=($P$21)</formula>
    </cfRule>
  </conditionalFormatting>
  <conditionalFormatting sqref="A1">
    <cfRule type="notContainsBlanks" dxfId="9" priority="16">
      <formula>LEN(TRIM(A1))&gt;0</formula>
    </cfRule>
  </conditionalFormatting>
  <conditionalFormatting sqref="Y6:Y8 Y10:Y12 Y14:Y16 Y18:Y20 Y22:Y24 Y26:Y28 Y30:Y32 Y34:Y36 Y38:Y40 Y42:Y44 Y46:Y48 Y50:Y52 Y54:Y56 Y58 Y61:Y113 Y116:Y168 Y171:Y223 Y226:Y278 Y281:Y333 Y336:Y388 Y391:Y443 Y446:Y498 Y501:Y553 Y556:Y608 Y611:Y663 Y666:Y718 Y721:Y773 Y776:Y828 Y831:Y883 Y886:Y938 Y941:Y993 Y996:Y1048 Y1051:Y1103 Y1106:Y1158 Y1161:Y1213 Y1216:Y1268">
    <cfRule type="notContainsBlanks" dxfId="8" priority="17">
      <formula>LEN(TRIM(Y6))&gt;0</formula>
    </cfRule>
  </conditionalFormatting>
  <conditionalFormatting sqref="Y6:Y8 Y10:Y12 Y14:Y16 Y18:Y20 Y22:Y24 Y26:Y28 Y30:Y32 Y34:Y36 Y38:Y40 Y42:Y44 Y46:Y48 Y50:Y52 Y54:Y56 Y58 Y61:Y113 Y116:Y168 Y171:Y223 Y226:Y278 Y281:Y333 Y336:Y388 Y391:Y443 Y446:Y498 Y501:Y553 Y556:Y608 Y611:Y663 Y666:Y718 Y721:Y773 Y776:Y828 Y831:Y883 Y886:Y938 Y941:Y993 Y996:Y1048 Y1051:Y1103 Y1106:Y1158 Y1161:Y1213 Y1216:Y1268">
    <cfRule type="expression" dxfId="7" priority="18">
      <formula>G6=($P$21)</formula>
    </cfRule>
  </conditionalFormatting>
  <conditionalFormatting sqref="AC6:AC8 AC10:AC16 AC18:AC20 AC22:AC24 AC26:AC28 AC30:AC32 AC34:AC36 AC38:AC40 AC42:AC48 AC50:AC52 AC54:AC56 AC58:AC59 AC61:AC114 AC116:AC169 AC171:AC224 AC226:AC279 AC281:AC334 AC336:AC389 AC391:AC444 AC446:AC499 AC501:AC554 AC556:AC609 AC611:AC664 AC666:AC719 AC721:AC774 AC776:AC829 AC831:AC884 AC886:AC939 AC941:AC994 AC996:AC1049 AC1051:AC1104 AC1106:AC1159 AC1161:AC1214 AC1216:AC1268">
    <cfRule type="notContainsBlanks" dxfId="6" priority="19">
      <formula>LEN(TRIM(AC6))&gt;0</formula>
    </cfRule>
  </conditionalFormatting>
  <conditionalFormatting sqref="AC6:AC8 AC10:AC16 AC18:AC20 AC22:AC24 AC26:AC28 AC30:AC32 AC34:AC36 AC38:AC40 AC42:AC48 AC50:AC52 AC54:AC56 AC58:AC59 AC61:AC114 AC116:AC169 AC171:AC224 AC226:AC279 AC281:AC334 AC336:AC389 AC391:AC444 AC446:AC499 AC501:AC554 AC556:AC609 AC611:AC664 AC666:AC719 AC721:AC774 AC776:AC829 AC831:AC884 AC886:AC939 AC941:AC994 AC996:AC1049 AC1051:AC1104 AC1106:AC1159 AC1161:AC1214 AC1216:AC1268">
    <cfRule type="expression" dxfId="5" priority="20">
      <formula>K6=($P$21)</formula>
    </cfRule>
  </conditionalFormatting>
  <conditionalFormatting sqref="C1:C3 G1:G3 K1:K3 AE4:AE22 C5:C58 G5:G58 K5:K58 AE39:AE59 C60:C113 G60:G113 K60:K113 AE94:AE113 C115:C168 G115:G168 K115:K168 AE149:AE168 C170:C223 G170:G223 K170:K223 AE204:AE223 C225:C278 G225:G278 K225:K278 AE259:AE278 C280:C333 G280:G333 K280:K333 AE314:AE333 C335:C388 G335:G388 K335:K388 AE369:AE388 C390:C443 G390:G443 K390:K443 AE424:AE443 C445:C498 G445:G498 K445:K498 AE479:AE498 C500:C553 G500:G553 K500:K553 AE534:AE553 C555:C608 G555:G608 K555:K608 AE589:AE608 C610:C663 G610:G663 K610:K663 AE644:AE663 C665:C718 G665:G718 K665:K718 AE699:AE718 C720:C773 G720:G769 K720:K773 AE754:AE773 G771:G773 C775:C828 G775:G828 K775:K828 AE809:AE828 C830:C883 G830:G883 K830:K883 AE864:AE883 C885:C938 G885:G938 K885:K938 AE919:AE938 C940:C993 G940:G993 K940:K993 AE974:AE993 C995:C1048 G995:G1048 K995:K1048 AE1029:AE1048 C1050:C1103 G1050:G1103 K1050:K1103 AE1084:AE1103 C1105:C1158 G1105:G1158 K1105:K1158 AE1139:AE1158 C1160:C1213 G1160:G1213 K1160:K1213 AE1194:AE1268 C1215:C1268 G1215:G1268 K1215:K1268">
    <cfRule type="cellIs" dxfId="4" priority="21" operator="equal">
      <formula>$P$22</formula>
    </cfRule>
  </conditionalFormatting>
  <conditionalFormatting sqref="D6:D57 E6:F49 H6:H57 I6:J49 L6:L57 M6:N49 Q16:Q19 Q23:Q29 Q31:Q32 Q34:Q37 D61:D112 E61:E104 H61:H112 I61:I104 L61:L112 M61:M104 F64 J64 N64 F68 J68 N68 Q71:Q74 F72 J72 N72 F76 J76 N76 Q78:Q84 F80 J80 N80 F84 J84 N84 Q86:Q87 F88 J88 N88 Q89:Q92 F92 J92 N92 F96 J96 N96 F100 J100 N100 F104 J104 N104 D116:D167 E116:E159 H116:H167 I116:I159 L116:L167 M116:M159 F119 J119 N119 F123 J123 N123 Q126:Q129 F127 J127 N127 F131 J131 N131 Q133:Q139 F135 J135 N135 F139 J139 N139 Q141:Q142 F143 J143 N143 Q144:Q147 F147 J147 N147 F151 J151 N151 F155 J155 N155 F159 J159 N159 D171:D222 E171:E214 H171:H222 I171:I214 L171:L222 M171:M214 F174 J174 N174 F178 J178 N178 Q181:Q184 F182 J182 N182 F186 J186 N186 Q188:Q194 F190 J190 N190 F194 J194 N194 Q196:Q197 F198 J198 N198 Q199:Q202 F202 J202 N202 F206 J206 N206 F210 J210 N210 F214 J214 N214 D226:D277 E226:E269 H226:H277 I226:I269 L226:L277 M226:M269 F229 J229 N229 F233 J233 N233 Q236:Q239 F237 J237 N237 F241 J241 N241 Q243:Q249 F245 J245 N245 F249 J249 N249 Q251:Q252 F253 J253 N253 Q254:Q257 F257 J257 N257 F261 J261 N261 F265 J265 N265 F269 J269 N269 D281:D332 E281:E324 F281:F327 H281:H332 I281:I324 J281:J327 L281:L332 M281:M324 N281:N327 Q291:Q294 Q298:Q304 Q306:Q307 Q309:Q312 F329:F331 J329:J331 N329:N331 D336:D387 E336:E379 F336:F382 H336:H387 I336:I379 J336:J382 L336:L387 M336:M379 N336:N382 Q346:Q349 Q353:Q359 Q361:Q362 Q364:Q367 F384:F386 J384:J386 N384:N386 D391:D442 E391:E434 F391:F437 H391:H442 I391:I434 J391:J437 L391:L442 M391:M434 N391:N437 Q401:Q404 Q408:Q414 Q416:Q417 Q419:Q422 F439:F441 J439:J441 N439:N441 D446:D497 E446:E489 F446:F492 H446:H497 I446:I489 J446:J492 L446:L497 M446:M489 N446:N492 Q456:Q459 Q463:Q469 Q471:Q472 Q474:Q477 F494:F496 J494:J496 N494:N496 D501:D552 E501:F544 H501:H552 I501:J544 L501:L552 M501:N544 Q511:Q514 Q518:Q524 Q526:Q527 Q529:Q532 D556:D607 E556:F599 H556:H607 I556:J599 L556:L607 M556:N599 Q566:Q569 Q573:Q579 Q581:Q582 Q584:Q587 D611:D662 E611:F654 H611:H662 I611:J654 L611:L662 M611:N654 Q621:Q624 Q628:Q634 Q636:Q637 Q639:Q642 D666:D717 E666:F709 H666:H717 I666:J709 L666:L717 M666:N709 Q676:Q679 Q683:Q689 Q691:Q692 Q694:Q697 D721:D772 E721:F764 H721:H772 I721:J764 L721:L772 M721:N764 Q731:Q734 Q738:Q744 Q746:Q747 Q749:Q752 D776:D827 E776:F819 H776:H827 I776:J819 L776:L827 M776:N819 Q786:Q789 Q793:Q799 Q801:Q802 Q804:Q807 D831:D882 E831:F874 H831:H882 I831:J874 L831:L882 M831:N874 Q841:Q844 Q848:Q854 Q856:Q857 Q859:Q862 D886:D937 E886:F929 H886:H937 I886:J929 L886:L937 M886:N929 Q896:Q899 Q903:Q909 Q911:Q912 Q914:Q917 D941:D992 E941:E984 F941:F987 H941:H992 I941:I984 J941:J987 L941:L992 M941:M984 N941:N987 Q951:Q954 Q958:Q964 Q966:Q967 Q969:Q972 F989:F991 J989:J991 N989:N991 D996:D1047 E996:F1039 H996:H1047 I996:J1039 L996:L1047 M996:N1039 Q1006:Q1009 Q1013:Q1019 Q1021:Q1022 Q1024:Q1027 D1051:D1102 E1051:F1094 H1051:H1102 I1051:J1094 L1051:L1102 M1051:N1094 Q1061:Q1064 Q1068:Q1074 Q1076:Q1077 Q1079:Q1082 D1106:D1157 E1106:F1149 H1106:H1157 I1106:J1149 L1106:L1157 M1106:N1149 Q1116:Q1119 Q1123:Q1129 Q1131:Q1132 Q1134:Q1137 D1161:D1212 E1161:F1204 H1161:H1212 I1161:J1204 L1161:L1212 M1161:N1204 Q1171:Q1174 Q1178:Q1184 Q1186:Q1187 Q1189:Q1192 D1216:D1267 E1216:F1259 H1216:H1267 I1216:J1259 L1216:L1267 M1216:N1259 Q1226:Q1229 Q1233:Q1239 Q1241:Q1242 Q1244:Q1247">
    <cfRule type="expression" dxfId="3" priority="22">
      <formula>(C6=$P$22)</formula>
    </cfRule>
  </conditionalFormatting>
  <conditionalFormatting sqref="U6:U8 U10:U12 U14:U16 U18:U20 U22:U24 U26:U28 U30:U32 U34:U36 U38:U40 U42:U44 U46:U48 U50:U52 U54:U56 U58:U59 U61:U114 U116:U169 U171:U224 U226:U279 U281:U334 U336:U389 U391:U444 U446:U499 U501:U554 U556:U609 U611:U664 U666:U719 U721:U774 U776:U829 U831:U884 U886:U939 U941:U994 U996:U1049 U1051:U1104 U1106:U1159 U1161:U1214 U1216:U1268">
    <cfRule type="expression" dxfId="2" priority="23">
      <formula>C6=($P$22)</formula>
    </cfRule>
  </conditionalFormatting>
  <conditionalFormatting sqref="Y6:Y8 Y10:Y12 Y14:Y16 Y18:Y20 Y22:Y24 Y26:Y28 Y30:Y32 Y34:Y36 Y38:Y40 Y42:Y44 Y46:Y48 Y50:Y52 Y54:Y56 Y58 Y61:Y113 Y116:Y168 Y171:Y223 Y226:Y278 Y281:Y333 Y336:Y388 Y391:Y443 Y446:Y498 Y501:Y553 Y556:Y608 Y611:Y663 Y666:Y718 Y721:Y773 Y776:Y828 Y831:Y883 Y886:Y938 Y941:Y993 Y996:Y1048 Y1051:Y1103 Y1106:Y1158 Y1161:Y1213 Y1216:Y1268">
    <cfRule type="expression" dxfId="1" priority="24">
      <formula>G6=($P$22)</formula>
    </cfRule>
  </conditionalFormatting>
  <conditionalFormatting sqref="AC6:AC8 AC10:AC16 AC18:AC20 AC22:AC24 AC26:AC28 AC30:AC32 AC34:AC36 AC38:AC40 AC42:AC48 AC50:AC52 AC54:AC56 AC58:AC59 AC61:AC114 AC116:AC169 AC171:AC224 AC226:AC279 AC281:AC334 AC336:AC389 AC391:AC444 AC446:AC499 AC501:AC554 AC556:AC609 AC611:AC664 AC666:AC719 AC721:AC774 AC776:AC829 AC831:AC884 AC886:AC939 AC941:AC994 AC996:AC1049 AC1051:AC1104 AC1106:AC1159 AC1161:AC1214 AC1216:AC1268">
    <cfRule type="expression" dxfId="0" priority="25">
      <formula>K6=($P$22)</formula>
    </cfRule>
  </conditionalFormatting>
  <dataValidations count="8">
    <dataValidation type="list" allowBlank="1" sqref="U9 Y9 AC9 U13 Y13 U17 Y17 AC17 U21 Y21 AC21 U25 Y25 AC25 U29 Y29 AC29 U33 Y33 AC33 U37 Y37 AC37 U41 Y41 AC41 U45 Y45 U49 Y49 AC49 U53 Y53 AC53 U57 Y57 AC57 U64 Y64 AC64 U68 U72 Y72 AC72 U76 Y76 AC76 U80 Y80 AC80 U84 Y84 AC84 U88 Y88 AC88 U92 Y92 AC92 U96 Y96 AC96 U100 Y100 U104 Y104 AC104 U108 Y108 AC108 U112 Y112 AC112 U119 Y119 AC119 U123 U127 Y127 AC127 U131 Y131 AC131 U135 Y135 AC135 U139 Y139 AC139 U143 Y143 AC143 U147 Y147 AC147 U151 Y151 AC151 U155 Y155 U159 Y159 AC159 U163 Y163 AC163 U167 Y167 AC167 U174 Y174 AC174 U178 U182 Y182 AC182 U186 Y186 AC186 U190 Y190 AC190 U194 Y194 AC194 U198 Y198 AC198 U202 Y202 AC202 U206 Y206 AC206 U210 Y210 U214 Y214 AC214 U218 Y218 AC218 U222 Y222 AC222 U229 Y229 AC229 U233 U237 Y237 AC237 U241 Y241 AC241 U245 Y245 AC245 U249 Y249 AC249 U253 Y253 AC253 U257 Y257 AC257 U261 Y261 AC261 U265 Y265 U269 Y269 AC269 U273 Y273 AC273 U277 Y277 AC277 U284 Y284 AC284 U288 U292 Y292 AC292 U296 Y296 AC296 U300 Y300 AC300 U304 Y304 AC304 U308 Y308 AC308 U312 Y312 AC312 U316 Y316 AC316 U320 Y320 U324 Y324 AC324 U328 Y328 AC328 U332 Y332 AC332 U339 Y339 AC339 U343 U347 Y347 U351 Y351 AC351 U355 Y355 AC355 U359 Y359 AC359 U363 Y363 AC363 U367 Y367 AC367 U371 Y371 AC371 U375 Y375 U379 Y379 AC379 U383 Y383 AC383 U387 Y387 AC387 U394 Y394 AC394 U398 U402 Y402 AC402 U406 Y406 AC406 U410 Y410 AC410 U414 Y414 AC414 U418 Y418 AC418 U422 Y422 AC422 U426 Y426 AC426 U430 Y430 U434 Y434 AC434 U438 Y438 AC438 U442 Y442 AC442 U449 Y449 AC449 U453 U457 Y457 AC457 U461 Y461 U465 Y465 AC465 U469 Y469 AC469 U473 Y473 AC473 U477 Y477 AC477 U481 Y481 AC481 U485 Y485 U489 Y489 AC489 U493 Y493 AC493 U497 Y497 AC497 U504 Y504 AC504 U508 U512 Y512 AC512 U516 Y516 AC516 U520 Y520 AC520 U524 Y524 AC524 U528 Y528 AC528 U532 Y532 AC532 U536 Y536 AC536 U540 Y540 U544 Y544 AC544 U548 Y548 AC548 U552 Y552 AC552 U559 Y559 AC559 U563 U567 Y567 AC567 U571 Y571 AC571 U575 Y575 AC575 U579 Y579 AC579 U583 Y583 AC583 U587 Y587 AC587 U591 Y591 AC591 U595 Y595 U599 Y599 AC599 U603 Y603 AC603 U607 Y607 AC607 U614 Y614 AC614 U618 U622 AC622 U626 Y626 AC626 U630 Y630 AC630 U634 Y634 AC634 U638 Y638 AC638 U642 Y642 AC642 U646 Y646 AC646 U650 Y650 U654 Y654 AC654 U658 Y658 AC658 U662 Y662 AC662 U669 Y669 AC669 U673 U677 Y677 AC677 U681 Y681 AC681 U685 Y685 AC685 U689 Y689 AC689 U693 Y693 AC693 U697 Y697 AC697 U701 Y701 AC701 U705 Y705 U709 Y709 AC709 U713 Y713 AC713 U717 Y717 AC717 U724 Y724 AC724 U728 U732 Y732 AC732 U736 Y736 AC736 U740 Y740 AC740 U744 Y744 AC744 U748 Y748 AC748 U752 Y752 AC752 U756 Y756 AC756 U760 Y760 U764 Y764 AC764 U768 Y768 AC768 U772 Y772 AC772 U779 Y779 AC779 U783 U787 Y787 AC787 U791 Y791 AC791 U795 Y795 AC795 U799 Y799 AC799 U803 Y803 AC803 U807 Y807 AC807 U811 Y811 AC811 U815 Y815 U819 Y819 AC819 U823 Y823 AC823 U827 Y827 AC827 U834 Y834 AC834 U838 U842 Y842 AC842 U846 Y846 AC846 U850 Y850 AC850 U854 Y854 AC854 U858 Y858 AC858 U862 Y862 AC862 U866 Y866 AC866 U870 Y870 U874 Y874 AC874 U878 Y878 AC878 U882 Y882 AC882 U889 Y889 AC889 U893 U897 Y897 AC897 U901 Y901 AC901 U905 Y905 AC905 U909 Y909 AC909 U913 Y913 AC913 U917 Y917 AC917 U921 Y921 AC921 U925 Y925 U929 Y929 AC929 U933 Y933 AC933 U937 Y937 AC937 U944 Y944 AC944 U948 U952 Y952 AC952 U956 Y956 AC956 U960 Y960 AC960 U964 Y964 AC964 U968 Y968 AC968 U972 Y972 AC972 U976 Y976 AC976 U980 Y980 U984 Y984 AC984 U988 Y988 AC988 U992 Y992 AC992 U999 Y999 AC999 U1003 U1007 Y1007 AC1007 U1011 Y1011 AC1011 U1015 Y1015 AC1015 U1019 Y1019 AC1019 U1023 Y1023 AC1023 U1027 Y1027 AC1027 U1031 Y1031 AC1031 U1035 Y1035 U1039 Y1039 AC1039 U1043 Y1043 AC1043 U1047 Y1047 AC1047 U1054 Y1054 AC1054 U1058 U1062 Y1062 AC1062 U1066 Y1066 AC1066 U1070 Y1070 AC1070 U1074 Y1074 AC1074 U1078 Y1078 AC1078 U1082 Y1082 AC1082 U1086 Y1086 AC1086 U1090 Y1090 U1094 Y1094 AC1094 U1098 Y1098 AC1098 U1102 Y1102 AC1102 U1109 Y1109 AC1109 U1113 U1117 Y1117 AC1117 U1121 Y1121 AC1121 U1125 Y1125 AC1125 U1129 Y1129 AC1129 U1133 Y1133 AC1133 U1137 Y1137 AC1137 U1141 Y1141 AC1141 U1145 Y1145 U1149 Y1149 AC1149 U1153 Y1153 AC1153 U1157 Y1157 AC1157 U1164 Y1164 AC1164 U1168 U1172 Y1172 AC1172 U1176 Y1176 AC1176 U1180 Y1180 AC1180 U1184 Y1184 AC1184 U1188 Y1188 AC1188 U1192 Y1192 AC1192 U1196 Y1196 AC1196 U1200 Y1200 U1204 Y1204 AC1204 U1208 Y1208 AC1208 U1212 Y1212 AC1212 U1219 Y1219 AC1219 U1223 U1227 Y1227 AC1227 U1231 Y1231 AC1231 U1235 Y1235 AC1235 U1239 Y1239 AC1239 U1243 Y1243 AC1243 U1247 Y1247 AC1247 U1251 Y1251 AC1251 U1255 Y1255 U1259 Y1259 AC1259 U1263 Y1263 AC1263 U1267 Y1267 AC1267" xr:uid="{00000000-0002-0000-0A00-000000000000}">
      <formula1>"Maria Carmela Hernandez,Marybelen Leon,Gabriela Guerra,Roma Sarmiento,Geraldine Bastidas,Emma Garcia,Anyeling Herrera,Daniela Rodriguez,Dora Perdomo,Damelys Peña,Diana Pino Quiñones,Genesy Becerra,Dalma López,Marlyn Bracamonte,María Teresa Cavaliere,Jorge"&amp;"lina Álvarez,Johana Castillo,Genesis del Milagro Moreno,Yesenia Rosales,Elisa Sánchez,Ana Pérez,Elizabeth Justo,Nelly Colmenares,William Victora,Scarly Contreras,Silvia D´Angelo,Mayerling Ospino,Dariela Cáceres,Miguel Guevara,Ana Rosales,Johana López,Juan"&amp;" Carrero,María Perea,Aidee Archiniegas,César Ybarra,Scarleth Acosta,Sinai Villalta,Stephani Díaz,Juana Borges,Fernando Nieves,Andreina Feo,Marielyna Guinand,Alejandra Alvarez,Karina Borges"</formula1>
    </dataValidation>
    <dataValidation type="list" allowBlank="1" showErrorMessage="1" sqref="S6 W6 AA6 S10 W10 AA10 S14 W14 AA14 S18 W18 AA18 S22 W22 AA22 S26 W26 AA26 S30 W30 AA30 S34 W34 AA34 S38 W38 AA38 S42 W42 AA42 S46 W46 AA46 S50 W50 AA50 S54 W54 AA54 S61 W61 AA61 S65 W65 AA65 S69 W69 AA69 S73 W73 AA73 S77 W77 AA77 S81 W81 AA81 S85 W85 AA85 S89 W89 AA89 S93 W93 AA93 S97 W97 AA97 S101 W101 AA101 S105 W105 AA105 S109 W109 AA109 S116 W116 AA116 S120 W120 AA120 S124 W124 AA124 S128 W128 AA128 S132 W132 AA132 S136 W136 AA136 S140 W140 AA140 S144 W144 AA144 S148 W148 AA148 S152 W152 AA152 S156 W156 AA156 S160 W160 AA160 S164 W164 AA164 S171 W171 AA171 S175 W175 AA175 S179 W179 AA179 S183 W183 AA183 S187 W187 AA187 S191 W191 AA191 S195 W195 AA195 S199 W199 AA199 S203 W203 AA203 S207 W207 AA207 S211 W211 AA211 S215 W215 AA215 S219 W219 AA219 S226 W226 AA226 S230 W230 AA230 S234 W234 AA234 S238 W238 AA238 S242 W242 AA242 S246 W246 AA246 S250 W250 AA250 S254 W254 AA254 S258 W258 AA258 S262 W262 AA262 S266 W266 AA266 S270 W270 AA270 S274 W274 AA274 S281 W281 AA281 S285 W285 AA285 S289 W289 AA289 S293 W293 AA293 S297 W297 AA297 S301 W301 AA301 S305 W305 AA305 S309 W309 AA309 S313 W313 AA313 S317 W317 AA317 S321 W321 AA321 S325 W325 AA325 S329 W329 AA329 S336 W336 AA336 S340 W340 AA340 S344 W344 AA344 S348 W348 AA348 S352 W352 AA352 S356 W356 AA356 S360 W360 AA360 S364 W364 AA364 S368 W368 AA368 S372 W372 AA372 S376 W376 AA376 S380 W380 AA380 S384 W384 AA384 S391 W391 AA391 S395 W395 AA395 S399 W399 AA399 S403 W403 AA403 S407 W407 AA407 S411 W411 AA411 S415 W415 AA415 S419 W419 AA419 S423 W423 AA423 S427 W427 AA427 S431 W431 AA431 S435 W435 AA435 S439 W439 AA439 S446 W446 AA446 S450 W450 AA450 S454 W454 AA454 S458 W458 AA458 S462 W462 AA462 S466 W466 AA466 S470 W470 AA470 S474 W474 AA474 S478 W478 AA478 S482 W482 AA482 S486 W486 AA486 S490 W490 AA490 S494 W494 AA494 S501 W501 AA501 S505 W505 AA505 S509 W509 AA509 S513 W513 AA513 S517 W517 AA517 S521 W521 AA521 S525 W525 AA525 S529 W529 AA529 S533 W533 AA533 S537 W537 AA537 S541 W541 AA541 S545 W545 AA545 S549 W549 AA549 S556 W556 AA556 S560 W560 AA560 S564 W564 AA564 S568 W568 AA568 S572 W572 AA572 S576 W576 AA576 S580 W580 AA580 S584 W584 AA584 S588 W588 AA588 S592 W592 AA592 S596 W596 AA596 S600 W600 AA600 S604 W604 AA604 S611 W611 AA611 S615 W615 AA615 S619 W619 AA619 S623 W623 AA623 S627 W627 AA627 S631 W631 AA631 S635 W635 AA635 S639 W639 AA639 S643 W643 AA643 S647 W647 AA647 S651 W651 AA651 S655 W655 AA655 S659 W659 AA659 S666 W666 AA666 S670 W670 AA670 S674 W674 AA674 S678 W678 AA678 S682 W682 AA682 S686 W686 AA686 S690 W690 AA690 S694 W694 AA694 S698 W698 AA698 S702 W702 AA702 S706 W706 AA706 S710 W710 AA710 S714 W714 AA714 S721 W721 AA721 S725 W725 AA725 S729 W729 AA729 S733 W733 AA733 S737 W737 AA737 S741 W741 AA741 S745 W745 AA745 S749 W749 AA749 S753 W753 AA753 S757 W757 AA757 S761 W761 AA761 S765 W765 AA765 S769 W769 AA769 S776 W776 AA776 S780 W780 AA780 S784 W784 AA784 S788 W788 AA788 S792 W792 AA792 S796 W796 AA796 S800 W800 AA800 S804 W804 AA804 S808 W808 AA808 S812 W812 AA812 S816 W816 AA816 S820 W820 AA820 S824 W824 AA824 S831 W831 AA831 S835 W835 AA835 S839 W839 AA839 S843 W843 AA843 S847 W847 AA847 S851 W851 AA851 S855 W855 AA855 S859 W859 AA859 S863 W863 AA863 S867 W867 AA867 S871 W871 AA871 S875 W875 AA875 S879 W879 AA879 S886 W886 AA886 S890 W890 AA890 S894 W894 AA894 S898 W898 AA898 S902 W902 AA902 S906 W906 AA906 S910 W910 AA910 S914 W914 AA914 S918 W918 AA918 S922 W922 AA922 S926 W926 AA926 S930 W930 AA930 S934 W934 AA934 S941 W941 AA941 S945 W945 AA945 S949 W949 AA949 S953 W953 AA953 S957 W957 AA957 S961 W961 AA961 S965 W965 AA965 S969 W969 AA969 S973 W973 AA973 S977 W977 AA977 S981 W981 AA981 S985 W985 AA985 S989 W989 AA989 S996 W996 AA996 S1000 W1000 AA1000 S1004 W1004 AA1004 S1008 W1008 AA1008 S1012 W1012 AA1012 S1016 W1016 AA1016 S1020 W1020 AA1020 S1024 W1024 AA1024 S1028 W1028 AA1028 S1032 W1032 AA1032 S1036 W1036 AA1036 S1040 W1040 AA1040 S1044 W1044 AA1044 S1051 W1051 AA1051 S1055 W1055 AA1055 S1059 W1059 AA1059 S1063 W1063 AA1063 S1067 W1067 AA1067 S1071 W1071 AA1071 S1075 W1075 AA1075 S1079 W1079 AA1079 S1083 W1083 AA1083 S1087 W1087 AA1087 S1091 W1091 AA1091 S1095 W1095 AA1095 S1099 W1099 AA1099 S1106 W1106 AA1106 S1110 W1110 AA1110 S1114 W1114 AA1114 S1118 W1118 AA1118 S1122 W1122 AA1122 S1126 W1126 AA1126 S1130 W1130 AA1130 S1134 W1134 AA1134 S1138 W1138 AA1138 S1142 W1142 AA1142 S1146 W1146 AA1146 S1150 W1150 AA1150 S1154 W1154 AA1154 S1161 W1161 AA1161 S1165 W1165 AA1165 S1169 W1169 AA1169 S1173 W1173 AA1173 S1177 W1177 AA1177 S1181 W1181 AA1181 S1185 W1185 AA1185 S1189 W1189 AA1189 S1193 W1193 AA1193 S1197 W1197 AA1197 S1201 W1201 AA1201 S1205 W1205 AA1205 S1209 W1209 AA1209 S1216 W1216 AA1216 S1220 W1220 AA1220 S1224 W1224 AA1224 S1228 W1228 AA1228 S1232 W1232 AA1232 S1236 W1236 AA1236 S1240 W1240 AA1240 S1244 W1244 AA1244 S1248 W1248 AA1248 S1252 W1252 AA1252 S1256 W1256 AA1256 S1260 W1260 AA1260 S1264 W1264 AA1264" xr:uid="{00000000-0002-0000-0A00-000001000000}">
      <formula1>"Exonerado ADH,Exonerado Doctor,Familiar,Empleado,Participante"</formula1>
    </dataValidation>
    <dataValidation type="list" allowBlank="1" sqref="Y622" xr:uid="{00000000-0002-0000-0A00-000002000000}">
      <formula1>"Maria Carmela Hernandez,Marybelen Leon,Gabriela Guerra,Roma Sarmiento,Geraldine Bastidas,Emma Garcia,Anyeling Herrera,Daniela Rodriguez,Dora Perdomo,Damelys Peña,Andrea Alvarado Chesman,Diana Pino Quiñones,Genesy Becerra,Meily Juarez,Mariangela Lalo,Dalma"&amp;" López,Marlyn Bracamonte,Ankelly Bracho,María Teresa Cavaliere,Jorgelina Álvarez,Johana Castillo,Genesis del Milagro Moreno,Yesenia Rosales,Elisa Sánchez,Ana Pérez,Heidi Gil,Elizabeth Justo,Nelly Colmenares,William Victora,Scarly Contreras,Silvia D´Angelo"&amp;",Mayerling Ospino,Dariela Cáceres,Miguel Guevara,Ana Rosales,Johana López,Juan Carrero,María Perea,Carlos Belloso,Aidee Archiniegas,César Ybarra,Stephany Díaz"</formula1>
    </dataValidation>
    <dataValidation type="list" allowBlank="1" showErrorMessage="1" sqref="S7:S8 W7:W8 AA7:AA8 S11:S12 W11:W12 AA11:AA12 S15:S16 W15:W16 AA15:AA16 S19:S20 W19:W20 AA19:AA20 S23:S24 W23:W24 AA23:AA24 S27:S28 W27:W28 AA27:AA28 S31:S32 W31:W32 AA31:AA32 S35:S36 W35:W36 AA35:AA36 S39:S40 W39:W40 AA39:AA40 S43:S44 W43:W44 AA43:AA44 S47:S48 W47:W48 AA47:AA48 S51:S52 W51:W52 AA51:AA52 S55:S56 W55:W56 AA55:AA56 S62:S63 W62:W63 AA62:AA63 S66:S67 W66:W67 AA66:AA67 S70:S71 W70:W71 AA70:AA71 S74:S75 W74:W75 AA74:AA75 S78:S79 W78:W79 AA78:AA79 S82:S83 W82:W83 AA82:AA83 S86:S87 W86:W87 AA86:AA87 S90:S91 W90:W91 AA90:AA91 S94:S95 W94:W95 AA94:AA95 S98:S99 W98:W99 AA98:AA99 S102:S103 W102:W103 AA102:AA103 S106:S107 W106:W107 AA106:AA107 S110:S111 W110:W111 AA110:AA111 S117:S118 W117:W118 AA117:AA118 S121:S122 W121:W122 AA121:AA122 S125:S126 W125:W126 AA125:AA126 S129:S130 W129:W130 AA129:AA130 S133:S134 W133:W134 AA133:AA134 S137:S138 W137:W138 AA137:AA138 S141:S142 W141:W142 AA141:AA142 S145:S146 W145:W146 AA145:AA146 S149:S150 W149:W150 AA149:AA150 S153:S154 W153:W154 AA153:AA154 S157:S158 W157:W158 AA157:AA158 S161:S162 W161:W162 AA161:AA162 S165:S166 W165:W166 AA165:AA166 S172:S173 W172:W173 AA172:AA173 S176:S177 W176:W177 AA176:AA177 S180:S181 W180:W181 AA180:AA181 S184:S185 W184:W185 AA184:AA185 S188:S189 W188:W189 AA188:AA189 S192:S193 W192:W193 AA192:AA193 S196:S197 W196:W197 AA196:AA197 S200:S201 W200:W201 AA200:AA201 S204:S205 W204:W205 AA204:AA205 S208:S209 W208:W209 AA208:AA209 S212:S213 W212:W213 AA212:AA213 S216:S217 W216:W217 AA216:AA217 S220:S221 W220:W221 AA220:AA221 S227:S228 W227:W228 AA227:AA228 S231:S232 W231:W232 AA231:AA232 S235:S236 W235:W236 AA235:AA236 S239:S240 W239:W240 AA239:AA240 S243:S244 W243:W244 AA243:AA244 S247:S248 W247:W248 AA247:AA248 S251:S252 W251:W252 AA251:AA252 S255:S256 W255:W256 AA255:AA256 S259:S260 W259:W260 AA259:AA260 S263:S264 W263:W264 AA263:AA264 S267:S268 W267:W268 AA267:AA268 S271:S272 W271:W272 AA271:AA272 S275:S276 W275:W276 AA275:AA276 S282:S283 W282:W283 AA282:AA283 S286:S287 W286:W287 AA286:AA287 S290:S291 W290:W291 AA290:AA291 S294:S295 W294:W295 AA294:AA295 S298:S299 W298:W299 AA298:AA299 S302:S303 W302:W303 AA302:AA303 S306:S307 W306:W307 AA306:AA307 S310:S311 W310:W311 AA310:AA311 S314:S315 W314:W315 AA314:AA315 S318:S319 W318:W319 AA318:AA319 S322:S323 W322:W323 AA322:AA323 S326:S327 W326:W327 AA326:AA327 S330:S331 W330:W331 AA330:AA331 S337:S338 W337:W338 AA337:AA338 S341:S342 W341:W342 AA341:AA342 S345:S346 W345:W346 AA345:AA346 S349:S350 W349:W350 AA349:AA350 S353:S354 W353:W354 AA353:AA354 S357:S358 W357:W358 AA357:AA358 S361:S362 W361:W362 AA361:AA362 S365:S366 W365:W366 AA365:AA366 S369:S370 W369:W370 AA369:AA370 S373:S374 W373:W374 AA373:AA374 S377:S378 W377:W378 AA377:AA378 S381:S382 W381:W382 AA381:AA382 S385:S386 W385:W386 AA385:AA386 S392:S393 W392:W393 AA392:AA393 S396:S397 W396:W397 AA396:AA397 S400:S401 W400:W401 AA400:AA401 S404:S405 W404:W405 AA404:AA405 S408:S409 W408:W409 AA408:AA409 S412:S413 W412:W413 AA412:AA413 S416:S417 W416:W417 AA416:AA417 S420:S421 W420:W421 AA420:AA421 S424:S425 W424:W425 AA424:AA425 S428:S429 W428:W429 AA428:AA429 S432:S433 W432:W433 AA432:AA433 S436:S437 W436:W437 AA436:AA437 S440:S441 W440:W441 AA440:AA441 S447:S448 W447:W448 AA447:AA448 S451:S452 W451:W452 AA451:AA452 S455:S456 W455:W456 AA455:AA456 S459:S460 W459:W460 AA459:AA460 S463:S464 W463:W464 AA463:AA464 S467:S468 W467:W468 AA467:AA468 S471:S472 W471:W472 AA471:AA472 S475:S476 W475:W476 AA475:AA476 S479:S480 W479:W480 AA479:AA480 S483:S484 W483:W484 AA483:AA484 S487:S488 W487:W488 AA487:AA488 S491:S492 W491:W492 AA491:AA492 S495:S496 W495:W496 AA495:AA496 S502:S503 W502:W503 AA502:AA503 S506:S507 W506:W507 AA506:AA507 S510:S511 W510:W511 AA510:AA511 S514:S515 W514:W515 AA514:AA515 S518:S519 W518:W519 AA518:AA519 S522:S523 W522:W523 AA522:AA523 S526:S527 W526:W527 AA526:AA527 S530:S531 W530:W531 AA530:AA531 S534:S535 W534:W535 AA534:AA535 S538:S539 W538:W539 AA538:AA539 S542:S543 W542:W543 AA542:AA543 S546:S547 W546:W547 AA546:AA547 S550:S551 W550:W551 AA550:AA551 S557:S558 W557:W558 AA557:AA558 S561:S562 W561:W562 AA561:AA562 S565:S566 W565:W566 AA565:AA566 S569:S570 W569:W570 AA569:AA570 S573:S574 W573:W574 AA573:AA574 S577:S578 W577:W578 AA577:AA578 S581:S582 W581:W582 AA581:AA582 S585:S586 W585:W586 AA585:AA586 S589:S590 W589:W590 AA589:AA590 S593:S594 W593:W594 AA593:AA594 S597:S598 W597:W598 AA597:AA598 S601:S602 W601:W602 AA601:AA602 S605:S606 W605:W606 AA605:AA606 S612:S613 W612:W613 AA612:AA613 S616:S617 W616:W617 AA616:AA617 S620:S621 W620:W621 AA620:AA621 S624:S625 W624:W625 AA624:AA625 S628:S629 W628:W629 AA628:AA629 S632:S633 W632:W633 AA632:AA633 S636:S637 W636:W637 AA636:AA637 S640:S641 W640:W641 AA640:AA641 S644:S645 W644:W645 AA644:AA645 S648:S649 W648:W649 AA648:AA649 S652:S653 W652:W653 AA652:AA653 S656:S657 W656:W657 AA656:AA657 S660:S661 W660:W661 AA660:AA661 S667:S668 W667:W668 AA667:AA668 S671:S672 W671:W672 AA671:AA672 S675:S676 W675:W676 AA675:AA676 S679:S680 W679:W680 AA679:AA680 S683:S684 W683:W684 AA683:AA684 S687:S688 W687:W688 AA687:AA688 S691:S692 W691:W692 AA691:AA692 S695:S696 W695:W696 AA695:AA696 S699:S700 W699:W700 AA699:AA700 S703:S704 W703:W704 AA703:AA704 S707:S708 W707:W708 AA707:AA708 S711:S712 W711:W712 AA711:AA712 S715:S716 W715:W716 AA715:AA716 S722:S723 W722:W723 AA722:AA723 S726:S727 W726:W727 AA726:AA727 S730:S731 W730:W731 AA730:AA731 S734:S735 W734:W735 AA734:AA735 S738:S739 W738:W739 AA738:AA739 S742:S743 W742:W743 AA742:AA743 S746:S747 W746:W747 AA746:AA747 S750:S751 W750:W751 AA750:AA751 S754:S755 W754:W755 AA754:AA755 S758:S759 W758:W759 AA758:AA759 S762:S763 W762:W763 AA762:AA763 S766:S767 W766:W767 AA766:AA767 S770:S771 W770:W771 AA770:AA771 S777:S778 W777:W778 AA777:AA778 S781:S782 W781:W782 AA781:AA782 S785:S786 W785:W786 AA785:AA786 S789:S790 W789:W790 AA789:AA790 S793:S794 W793:W794 AA793:AA794 S797:S798 W797:W798 AA797:AA798 S801:S802 W801:W802 AA801:AA802 S805:S806 W805:W806 AA805:AA806 S809:S810 W809:W810 AA809:AA810 S813:S814 W813:W814 AA813:AA814 S817:S818 W817:W818 AA817:AA818 S821:S822 W821:W822 AA821:AA822 S825:S826 W825:W826 AA825:AA826 S832:S833 W832:W833 AA832:AA833 S836:S837 W836:W837 AA836:AA837 S840:S841 W840:W841 AA840:AA841 S844:S845 W844:W845 AA844:AA845 S848:S849 W848:W849 AA848:AA849 S852:S853 W852:W853 AA852:AA853 S856:S857 W856:W857 AA856:AA857 S860:S861 W860:W861 AA860:AA861 S864:S865 W864:W865 AA864:AA865 S868:S869 W868:W869 AA868:AA869 S872:S873 W872:W873 AA872:AA873 S876:S877 W876:W877 AA876:AA877 S880:S881 W880:W881 AA880:AA881 S887:S888 W887:W888 AA887:AA888 S891:S892 W891:W892 AA891:AA892 S895:S896 W895:W896 AA895:AA896 S899:S900 W899:W900 AA899:AA900 S903:S904 W903:W904 AA903:AA904 S907:S908 W907:W908 AA907:AA908 S911:S912 W911:W912 AA911:AA912 S915:S916 W915:W916 AA915:AA916 S919:S920 W919:W920 AA919:AA920 S923:S924 W923:W924 AA923:AA924 S927:S928 W927:W928 AA927:AA928 S931:S932 W931:W932 AA931:AA932 S935:S936 W935:W936 AA935:AA936 S942:S943 W942:W943 AA942:AA943 S946:S947 W946:W947 AA946:AA947 S950:S951 W950:W951 AA950:AA951 S954:S955 W954:W955 AA954:AA955 S958:S959 W958:W959 AA958:AA959 S962:S963 W962:W963 AA962:AA963 S966:S967 W966:W967 AA966:AA967 S970:S971 W970:W971 AA970:AA971 S974:S975 W974:W975 AA974:AA975 S978:S979 W978:W979 AA978:AA979 S982:S983 W982:W983 AA982:AA983 S986:S987 W986:W987 AA986:AA987 S990:S991 W990:W991 AA990:AA991 S997:S998 W997:W998 AA997:AA998 S1001:S1002 W1001:W1002 AA1001:AA1002 S1005:S1006 W1005:W1006 AA1005:AA1006 S1009:S1010 W1009:W1010 AA1009:AA1010 S1013:S1014 W1013:W1014 AA1013:AA1014 S1017:S1018 W1017:W1018 AA1017:AA1018 S1021:S1022 W1021:W1022 AA1021:AA1022 S1025:S1026 W1025:W1026 AA1025:AA1026 S1029:S1030 W1029:W1030 AA1029:AA1030 S1033:S1034 W1033:W1034 AA1033:AA1034 S1037:S1038 W1037:W1038 AA1037:AA1038 S1041:S1042 W1041:W1042 AA1041:AA1042 S1045:S1046 W1045:W1046 AA1045:AA1046 S1052:S1053 W1052:W1053 AA1052:AA1053 S1056:S1057 W1056:W1057 AA1056:AA1057 S1060:S1061 W1060:W1061 AA1060:AA1061 S1064:S1065 W1064:W1065 AA1064:AA1065 S1068:S1069 W1068:W1069 AA1068:AA1069 S1072:S1073 W1072:W1073 AA1072:AA1073 S1076:S1077 W1076:W1077 AA1076:AA1077 S1080:S1081 W1080:W1081 AA1080:AA1081 S1084:S1085 W1084:W1085 AA1084:AA1085 S1088:S1089 W1088:W1089 AA1088:AA1089 S1092:S1093 W1092:W1093 AA1092:AA1093 S1096:S1097 W1096:W1097 AA1096:AA1097 S1100:S1101 W1100:W1101 AA1100:AA1101 S1107:S1108 W1107:W1108 AA1107:AA1108 S1111:S1112 W1111:W1112 AA1111:AA1112 S1115:S1116 W1115:W1116 AA1115:AA1116 S1119:S1120 W1119:W1120 AA1119:AA1120 S1123:S1124 W1123:W1124 AA1123:AA1124 S1127:S1128 W1127:W1128 AA1127:AA1128 S1131:S1132 W1131:W1132 AA1131:AA1132 S1135:S1136 W1135:W1136 AA1135:AA1136 S1139:S1140 W1139:W1140 AA1139:AA1140 S1143:S1144 W1143:W1144 AA1143:AA1144 S1147:S1148 W1147:W1148 AA1147:AA1148 S1151:S1152 W1151:W1152 AA1151:AA1152 S1155:S1156 W1155:W1156 AA1155:AA1156 S1162:S1163 W1162:W1163 AA1162:AA1163 S1166:S1167 W1166:W1167 AA1166:AA1167 S1170:S1171 W1170:W1171 AA1170:AA1171 S1174:S1175 W1174:W1175 AA1174:AA1175 S1178:S1179 W1178:W1179 AA1178:AA1179 S1182:S1183 W1182:W1183 AA1182:AA1183 S1186:S1187 W1186:W1187 AA1186:AA1187 S1190:S1191 W1190:W1191 AA1190:AA1191 S1194:S1195 W1194:W1195 AA1194:AA1195 S1198:S1199 W1198:W1199 AA1198:AA1199 S1202:S1203 W1202:W1203 AA1202:AA1203 S1206:S1207 W1206:W1207 AA1206:AA1207 S1210:S1211 W1210:W1211 AA1210:AA1211 S1217:S1218 W1217:W1218 AA1217:AA1218 S1221:S1222 W1221:W1222 AA1221:AA1222 S1225:S1226 W1225:W1226 AA1225:AA1226 S1229:S1230 W1229:W1230 AA1229:AA1230 S1233:S1234 W1233:W1234 AA1233:AA1234 S1237:S1238 W1237:W1238 AA1237:AA1238 S1241:S1242 W1241:W1242 AA1241:AA1242 S1245:S1246 W1245:W1246 AA1245:AA1246 S1249:S1250 W1249:W1250 AA1249:AA1250 S1253:S1254 W1253:W1254 AA1253:AA1254 S1257:S1258 W1257:W1258 AA1257:AA1258 S1261:S1262 W1261:W1262 AA1261:AA1262 S1265:S1266 W1265:W1266 AA1265:AA1266" xr:uid="{00000000-0002-0000-0A00-000003000000}">
      <formula1>"Efectivo ($),Efectivo (Bs),Tran. Mercantil  ($),Tran. BNC ($),Tran. Mercantil (Bs),Tran. BNC (Bs),Pago Movil Mercantil,Punto de venta,Zelle"</formula1>
    </dataValidation>
    <dataValidation type="list" allowBlank="1" sqref="AC347" xr:uid="{00000000-0002-0000-0A00-000005000000}">
      <formula1>"Maria Carmela Hernandez,Marybelen Leon,Gabriela Guerra,Roma Sarmiento,Geraldine Bastidas,Emma Garcia,Anyeling Herrera,Daniela Rodriguez,Dora Perdomo,Damelys Peña,Diana Pino Quiñones,Genesy Becerra,Meily Juarez,Dalma López,Marlyn Bracamonte,María Teresa Ca"&amp;"valiere,Jorgelina Álvarez,Johana Castillo,Genesis del Milagro Moreno,Yesenia Rosales,Elisa Sánchez,Ana Pérez,Elizabeth Justo,Nelly Colmenares,William Victora,Scarly Contreras,Silvia D´Angelo,Mayerling Ospino,Dariela Cáceres,Miguel Guevara,Ana Rosales,Joha"&amp;"na López,Juan Carrero,María Perea,Aidee Archiniegas,César Ybarra,Scarleth Acosta,Sinai Villalta,Stephani Díaz,Luz Gabriela Guanoluisa,Alejandra Alvarez"</formula1>
    </dataValidation>
    <dataValidation type="list" allowBlank="1" showInputMessage="1" prompt="Haz clic e introduce un valor del intervalo" sqref="C6 G6 K6 C10 G10 K10 C14 G14 K14 C18 G18 K18 C22 G22 K22 C26 G26 K26 C30 G30 K30 C34 G34 K34 C38 G38 K38 C42 G42 K42 C46 G46 K46 C50 G50 K50 C54 G54 K54 C61 G61 K61 C65 G65 K65 C69 G69 K69 C73 G73 K73 C77 G77 K77 C81 G81 K81 C85 G85 K85 C89 G89 K89 C93 G93 K93 C97 G97 K97 C101 G101 K101 C105 G105 K105 C109 G109 K109 C116 G116 K116 C120 G120 K120 C124 G124 K124 C128 G128 K128 C132 G132 K132 C136 G136 K136 C140 G140 K140 C144 G144 K144 C148 G148 K148 C152 G152 K152 C156 G156 K156 C160 G160 K160 C164 G164 K164 C171 G171 K171 C175 G175 K175 C179 G179 K179 C183 G183 K183 C187 G187 K187 C191 G191 K191 C195 G195 K195 C199 G199 K199 C203 G203 K203 C207 G207 K207 C211 G211 K211 C215 G215 K215 C219 G219 K219 C226 G226 K226 C230 G230 K230 C234 G234 K234 C238 G238 K238 C242 G242 K242 C246 G246 K246 C250 G250 K250 C254 G254 K254 C258 G258 K258 C262 G262 K262 C266 G266 K266 C270 G270 K270 C274 G274 K274 C281 G281 K281 C285 G285 K285 C289 G289 K289 C293 G293 K293 C297 G297 K297 C301 G301 K301 C305 G305 K305 C309 G309 K309 C313 G313 K313 C317 G317 K317 C321 G321 K321 C325 G325 K325 C329 G329 K329 C336 G336 K336 C340 G340 K340 C344 G344 K344 C348 G348 K348 C352 G352 K352 C356 G356 K356 C360 G360 K360 C364 G364 K364 C368 G368 K368 C372 G372 K372 C376 G376 K376 C380 G380 K380 C384 G384 K384 C391 G391 K391 C395 G395 K395 C399 G399 K399 C403 G403 K403 C407 G407 K407 C411 G411 K411 C415 G415 K415 C419 G419 K419 C423 G423 K423 C427 G427 K427 C431 G431 K431 C435 G435 K435 C439 G439 K439 C446 G446 K446 C450 G450 K450 C454 G454 K454 C458 G458 K458 C462 G462 K462 C466 G466 K466 C470 G470 K470 C474 G474 K474 C478 G478 K478 C482 G482 K482 C486 G486 K486 C490 G490 K490 C494 G494 K494 C501 G501 K501 C505 G505 K505 C509 G509 K509 C513 G513 K513 C517 G517 K517 C521 G521 K521 C525 G525 K525 C529 G529 K529 C533 G533 K533 C537 G537 K537 C541 G541 K541 C545 G545 K545 C549 G549 K549 C556 G556 K556 C560 G560 K560 C564 G564 K564 C568 G568 K568 C572 G572 K572 C576 G576 K576 C580 G580 K580 C584 G584 K584 C588 G588 K588 C592 G592 K592 C596 G596 K596 C600 G600 K600 C604 G604 K604 C611 G611 K611 C615 G615 K615 C619 G619 K619 C623 G623 K623 C627 G627 K627 C631 G631 K631 C635 G635 K635 C639 G639 K639 C643 G643 K643 C647 G647 K647 C651 G651 K651 C655 G655 K655 C659 G659 K659 C666 G666 K666 C670 G670 K670 C674 G674 K674 C678 G678 K678 C682 G682 K682 C686 G686 K686 C690 G690 K690 C694 G694 K694 C698 G698 K698 C702 G702 K702 C706 G706 K706 C710 G710 K710 C714 G714 K714 C721 G721 K721 C725 G725 K725 C729 G729 K729 C733 G733 K733 C737 G737 K737 C741 G741 K741 C745 G745 K745 C749 G749 K749 C753 G753 K753 C757 G757 K757 C761 G761 K761 C765 G765 K765 C769 G769 K769 G771:G772 C776 G776 K776 C780 G780 K780 C784 G784 K784 C788 G788 K788 C792 G792 K792 C796 G796 K796 C800 G800 K800 C804 G804 K804 C808 G808 K808 C812 G812 K812 C816 G816 K816 C820 G820 K820 C824 G824 K824 C831 G831 K831 C835 G835 K835 C839 G839 K839 C843 G843 K843 C847 G847 K847 C851 G851 K851 C855 G855 K855 C859 G859 K859 C863 G863 K863 C867 G867 K867 C871 G871 K871 C875 G875 K875 C879 G879 K879 C886 G886 K886 C890 G890 K890 C894 G894 K894 C898 G898 K898 C902 G902 K902 C906 G906 K906 C910 G910 K910 C914 G914 K914 C918 G918 K918 C922 G922 K922 C926 G926 K926 C930 G930 K930 C934 G934 K934 C941 G941 K941 C945 G945 K945 C949 G949 K949 C953 G953 K953 C957 G957 K957 C961 G961 K961 C965 G965 K965 C969 G969 K969 C973 G973 K973 C977 G977 K977 C981 G981 K981 C985 G985 K985 C989 G989 K989 C996 G996 K996 C1000 G1000 K1000 C1004 G1004 K1004 C1008 G1008 K1008 C1012 G1012 K1012 C1016 G1016 K1016 C1020 G1020 K1020 C1024 G1024 K1024 C1028 G1028 K1028 C1032 G1032 K1032 C1036 G1036 K1036 C1040 G1040 K1040 C1044 G1044 K1044 C1051 G1051 K1051 C1055 G1055 K1055 C1059 G1059 K1059 C1063 G1063 K1063 C1067 G1067 K1067 C1071 G1071 K1071 C1075 G1075 K1075 C1079 G1079 K1079 C1083 G1083 K1083 C1087 G1087 K1087 C1091 G1091 K1091 C1095 G1095 K1095 C1099 G1099 K1099 C1106 G1106 K1106 C1110 G1110 K1110 C1114 G1114 K1114 C1118 G1118 K1118 C1122 G1122 K1122 C1126 G1126 K1126 C1130 G1130 K1130 C1134 G1134 K1134 C1138 G1138 K1138 C1142 G1142 K1142 C1146 G1146 K1146 C1150 G1150 K1150 C1154 G1154 K1154 C1161 G1161 K1161 C1165 G1165 K1165 C1169 G1169 K1169 C1173 G1173 K1173 C1177 G1177 K1177 C1181 G1181 K1181 C1185 G1185 K1185 C1189 G1189 K1189 C1193 G1193 K1193 C1197 G1197 K1197 C1201 G1201 K1201 C1205 G1205 K1205 C1209 G1209 K1209 C1216 G1216 K1216 C1220 G1220 K1220 C1224 G1224 K1224 C1228 G1228 K1228 C1232 G1232 K1232 C1236 G1236 K1236 C1240 G1240 K1240 C1244 G1244 K1244 C1248 G1248 K1248 C1252 G1252 K1252 C1256 G1256 K1256 C1260 G1260 K1260 C1264 G1264 K1264" xr:uid="{00000000-0002-0000-0A00-000006000000}">
      <formula1>$P$16:$P$22</formula1>
    </dataValidation>
    <dataValidation type="list" allowBlank="1" sqref="AC461" xr:uid="{00000000-0002-0000-0A00-000007000000}">
      <formula1>"Maria Carmela Hernandez,Marybelen Leon,Gabriela Guerra,Roma Sarmiento,Geraldine Bastidas,Emma Garcia,Anyeling Herrera,Daniela Rodriguez,Dora Perdomo,Damelys Peña,Andrea Alvarado Chesman,Diana Pino Quiñones,Genesy Becerra,Meily Juarez,Mariangela Lalo,Dalma"&amp;" López,Marlyn Bracamonte,Ankelly Bracho,María Teresa Cavaliere,Jorgelina Álvarez,Johana Castillo,Genesis del Milagro Moreno,Yesenia Rosales,Elisa Sánchez,Ana Pérez,Heidi Gil,Elizabeth Justo,Nelly Colmenares,William Victora,Scarly Contreras,Silvia D´Angelo"&amp;",Mayerling Ospino,Dariela Cáceres,Miguel Guevara,Ana Rosales,Johana López,Juan Carrero,María Perea,Carlos Belloso,Aidee Archiniegas,César Ybarra,Alejandra Alvarez"</formula1>
    </dataValidation>
    <dataValidation type="list" allowBlank="1" sqref="F9 J9 N9 F13 J13 N13 F17 J17 N17 F21 J21 N21 F25 J25 N25 F29 J29 N29 F33 J33 N33 F37 J37 N37 F41 J41 N41 F45 J45 N45 F49 J49 N49 F53 J53 N53 F57 J57 N57 F64 J64 N64 F68 J68 N68 F72 J72 N72 F76 J76 N76 F80 J80 N80 F84 J84 N84 F88 J88 N88 F92 J92 N92 F96 J96 N96 F100 J100 N100 F104 J104 N104 F108 J108 N108 F112 J112 N112 F119 J119 N119 F123 J123 N123 F127 J127 N127 F131 J131 N131 F135 J135 N135 F139 J139 N139 F143 J143 N143 F147 J147 N147 F151 J151 N151 F155 J155 N155 F159 J159 N159 F163 J163 N163 F167 J167 N167 F174 J174 N174 F178 J178 N178 F182 J182 N182 F186 J186 N186 F190 J190 N190 F194 J194 N194 F198 J198 N198 F202 J202 N202 F206 J206 N206 F210 J210 N210 F214 J214 N214 F218 J218 N218 F222 J222 N222 F229 J229 N229 F233 J233 N233 F237 J237 N237 F241 J241 N241 F245 J245 N245 F249 J249 N249 F253 J253 N253 F257 J257 N257 F261 J261 N261 F265 J265 N265 F269 J269 N269 F273 J273 N273 F277 J277 N277 F284 J284 N284 F288 J288 N288 F292 J292 N292 F296 J296 N296 F300 J300 N300 F304 J304 N304 F308 J308 N308 F312 J312 N312 F316 J316 N316 F320 J320 N320 F324 J324 N324 F328 J328 N328 F332 J332 N332 F339 J339 N339 F343 J343 N343 F347 J347 N347 F351 J351 N351 F355 J355 N355 F359 J359 N359 F363 J363 N363 F367 J367 N367 F371 J371 N371 F375 J375 N375 F379 J379 N379 F383 J383 N383 F387 J387 N387 F394 J394 N394 F398 J398 N398 F402 J402 N402 F406 J406 N406 F410 J410 N410 F414 J414 N414 F418 J418 N418 F422 J422 N422 F426 J426 N426 F430 J430 N430 F434 J434 N434 F438 J438 N438 F442 J442 N442 F449 J449 N449 F453 J453 N453 F457 J457 N457 F461 J461 N461 F465 J465 N465 F469 J469 N469 F473 J473 N473 F477 J477 N477 F481 J481 N481 F485 J485 N485 F489 J489 N489 F493 J493 N493 F497 J497 N497 F504 J504 N504 F508 J508 N508 F512 J512 N512 F516 J516 N516 F520 J520 N520 F524 J524 N524 F528 J528 N528 F532 J532 N532 F536 J536 N536 F540 J540 N540 F544 J544 N544 F548 J548 N548 F552 J552 N552 F559 J559 N559 F563 J563 N563 F567 J567 N567 F571 J571 N571 F575 J575 N575 F579 J579 N579 F583 J583 N583 F587 J587 N587 F591 J591 N591 F595 J595 N595 F599 J599 N599 F603 J603 N603 F607 J607 N607 F614 J614 N614 F618 J618 N618 F622 J622 N622 F626 J626 N626 F630 J630 N630 F634 J634 N634 F638 J638 N638 F642 J642 N642 F646 J646 N646 F650 J650 N650 F654 J654 N654 F658 J658 N658 F662 J662 N662 F669 J669 N669 F673 J673 N673 F677 J677 N677 F681 J681 N681 F685 J685 N685 F689 J689 N689 F693 J693 N693 F697 J697 N697 F701 J701 N701 F705 J705 N705 F709 J709 N709 F713 J713 N713 F717 J717 N717 F724 J724 N724 F728 J728 N728 F732 J732 N732 F736 J736 N736 F740 J740 N740 F744 J744 N744 F748 J748 N748 F752 J752 N752 F756 J756 N756 F760 J760 N760 F764 J764 N764 F768 J768 N768 F772 J772 N772 F779 J779 N779 F783 J783 N783 F787 J787 N787 F791 J791 N791 F795 J795 N795 F799 J799 N799 F803 J803 N803 F807 J807 N807 F811 J811 N811 F815 J815 N815 F819 J819 N819 F823 J823 N823 F827 J827 N827 F834 J834 N834 F838 J838 N838 F842 J842 N842 F846 J846 N846 F850 J850 N850 F854 J854 N854 F858 J858 N858 F862 J862 N862 F866 J866 N866 F870 J870 N870 F874 J874 N874 F878 J878 N878 F882 J882 N882 F889 J889 N889 F893 J893 N893 F897 J897 N897 F901 J901 N901 F905 J905 N905 F909 J909 N909 F913 J913 N913 F917 J917 N917 F921 J921 N921 F925 J925 N925 F929 J929 N929 F933 J933 N933 F937 J937 N937 F944 J944 N944 F948 J948 N948 F952 J952 N952 F956 J956 N956 F960 J960 N960 F964 J964 N964 F968 J968 N968 F972 J972 N972 F976 J976 N976 F980 J980 N980 F984 J984 N984 F988 J988 N988 F992 J992 N992 F999 J999 N999 F1003 J1003 N1003 F1007 J1007 N1007 F1011 J1011 N1011 F1015 J1015 N1015 F1019 J1019 N1019 F1023 J1023 N1023 F1027 J1027 N1027 F1031 J1031 N1031 F1035 J1035 N1035 F1039 J1039 N1039 F1043 J1043 N1043 F1047 J1047 N1047 F1054 J1054 N1054 F1058 J1058 N1058 F1062 J1062 N1062 F1066 J1066 N1066 F1070 J1070 N1070 F1074 J1074 N1074 F1078 J1078 N1078 F1082 J1082 N1082 F1086 J1086 N1086 F1090 J1090 N1090 F1094 J1094 N1094 F1098 J1098 N1098 F1102 J1102 N1102 F1109 J1109 N1109 F1113 J1113 N1113 F1117 J1117 N1117 F1121 J1121 N1121 F1125 J1125 N1125 F1129 J1129 N1129 F1133 J1133 N1133 F1137 J1137 N1137 F1141 J1141 N1141 F1145 J1145 N1145 F1149 J1149 N1149 F1153 J1153 N1153 F1157 J1157 N1157 F1164 J1164 N1164 F1168 J1168 N1168 F1172 J1172 N1172 F1176 J1176 N1176 F1180 J1180 N1180 F1184 J1184 N1184 F1188 J1188 N1188 F1192 J1192 N1192 F1196 J1196 N1196 F1200 J1200 N1200 F1204 J1204 N1204 F1208 J1208 N1208 F1212 J1212 N1212 F1219 J1219 N1219 F1223 J1223 N1223 F1227 J1227 N1227 F1231 J1231 N1231 F1235 J1235 N1235 F1239 J1239 N1239 F1243 J1243 N1243 F1247 J1247 N1247 F1251 J1251 N1251 F1255 J1255 N1255 F1259 J1259 N1259 F1263 J1263 N1263 F1267 J1267 N1267" xr:uid="{00000000-0002-0000-0A00-000008000000}">
      <formula1>"Dra. Rosanny García,Dra. Maribel Guilarte,Dra. Lyl Belisario,Dra. Ma.Auxliliadora Aguilera,Dr. Jorge Valeri,Dr. José Francisco Cordero,Dra. Mónica Porras,Dra. Conchita Sánchez,Dr. Carlos Eduardo Márquez,Odo. Geraldine Cabrera,Luzmir Fagúndez,Dra. Mariana "&amp;"Morales,Grupo Unimedlab,Dra. Evelyn Tranchino,Dra. Elisa Villasmil,Dra. Elisa Izquierdo,Dra. Gabriela Berbis,Dra. Gerlly Mendoza"</formula1>
    </dataValidation>
  </dataValidations>
  <printOptions horizontalCentered="1"/>
  <pageMargins left="0.35" right="0.35" top="0.35" bottom="0.6" header="0" footer="0"/>
  <pageSetup pageOrder="overThenDown" orientation="portrait"/>
  <drawing r:id="rId1"/>
  <extLst>
    <ext xmlns:x14="http://schemas.microsoft.com/office/spreadsheetml/2009/9/main" uri="{CCE6A557-97BC-4b89-ADB6-D9C93CAAB3DF}">
      <x14:dataValidations xmlns:xm="http://schemas.microsoft.com/office/excel/2006/main" count="1">
        <x14:dataValidation type="list" allowBlank="1" showErrorMessage="1" xr:uid="{00000000-0002-0000-0A00-000004000000}">
          <x14:formula1>
            <xm:f>'Base de Datos'!$A$2:$A$899</xm:f>
          </x14:formula1>
          <xm:sqref>D6 H6 L6 D10 H10 L10 D14 H14 L14 D18 H18 L18 D22 H22 L22 D26 H26 L26 D30 H30 L30 D34 H34 L34 D38 H38 L38 D42 H42 L42 D46 H46 L46 D50 H50 L50 D54 H54 L54 D61 H61 L61 D65 H65 L65 D69 H69 L69 D73 H73 L73 D77 H77 L77 D81 H81 L81 D85 H85 L85 D89 H89 L89 D93 H93 L93 D97 H97 L97 D101 H101 L101 D105 H105 L105 D109 H109 L109 D116 H116 L116 D120 H120 L120 D124 H124 L124 D128 H128 L128 D132 H132 L132 D136 H136 L136 D140 H140 L140 D144 H144 L144 D148 H148 L148 D152 H152 L152 D156 H156 L156 D160 H160 L160 D164 H164 L164 D171 H171 L171 D175 H175 L175 D179 H179 L179 D183 H183 L183 D187 H187 L187 D191 H191 L191 D195 H195 L195 D199 H199 L199 D203 H203 L203 D207 H207 L207 D211 H211 L211 D215 H215 L215 D219 H219 L219 D226 H226 L226 D230 H230 L230 D234 H234 L234 D238 H238 L238 D242 H242 L242 D246 H246 L246 D250 H250 L250 D254 H254 L254 D258 H258 L258 D262 H262 L262 D266 H266 L266 D270 H270 L270 D274 H274 L274 D281 H281 L281 D285 H285 L285 D289 H289 L289 D293 H293 L293 D297 H297 L297 D301 H301 L301 D305 H305 L305 D309 H309 L309 D313 H313 L313 D317 H317 L317 D321 H321 L321 D325 H325 L325 D329 H329 L329 D336 H336 L336 D340 H340 L340 D344 H344 L344 D348 H348 L348 D352 H352 L352 D356 H356 L356 D360 H360 L360 D364 H364 L364 D368 H368 L368 D372 H372 L372 D376 H376 L376 D380 H380 L380 D384 H384 L384 D391 H391 L391 D395 H395 L395 D399 H399 L399 D403 H403 L403 D407 H407 L407 D411 H411 L411 D415 H415 L415 D419 H419 L419 D423 H423 L423 D427 H427 L427 D431 H431 L431 D435 H435 L435 D439 H439 L439 D446 H446 L446 D450 H450 L450 D454 H454 L454 D458 H458 L458 D462 H462 L462 D466 H466 L466 D470 H470 L470 D474 H474 L474 D478 H478 L478 D482 H482 L482 D486 H486 L486 D490 H490 L490 D494 H494 L494 D501 H501 L501 D505 H505 L505 D509 H509 L509 D513 H513 L513 D517 H517 L517 D521 H521 L521 D525 H525 L525 D529 H529 L529 D533 H533 L533 D537 H537 L537 D541 H541 L541 D545 H545 L545 D549 H549 L549 D556 H556 L556 D560 H560 L560 D564 H564 L564 D568 H568 L568 D572 H572 L572 D576 H576 L576 D580 H580 L580 D584 H584 L584 D588 H588 L588 D592 H592 L592 D596 H596 L596 D600 H600 L600 D604 H604 L604 D611 H611 L611 D615 H615 L615 D619 H619 L619 D623 H623 L623 D627 H627 L627 D631 H631 L631 D635 H635 L635 D639 H639 L639 D643 H643 L643 D647 H647 L647 D651 H651 L651 D655 H655 L655 D659 H659 L659 D666 H666 L666 D670 H670 L670 D674 H674 L674 D678 H678 L678 D682 H682 L682 D686 H686 L686 D690 H690 L690 D694 H694 L694 D698 H698 L698 D702 H702 L702 D706 H706 L706 D710 H710 L710 D714 H714 L714 D721 H721 L721 D725 H725 L725 D729 H729 L729 D733 H733 L733 D737 H737 L737 D741 H741 L741 D745 H745 L745 D749 H749 L749 D753 H753 L753 D757 H757 L757 D761 H761 L761 D765 H765 L765 D769 H769 L769 D776 H776 L776 D780 H780 L780 D784 H784 L784 D788 H788 L788 D792 H792 L792 D796 H796 L796 D800 H800 L800 D804 H804 L804 D808 H808 L808 D812 H812 L812 D816 H816 L816 D820 H820 L820 D824 H824 L824 D831 H831 L831 D835 H835 L835 D839 H839 L839 D843 H843 L843 D847 H847 L847 D851 H851 L851 D855 H855 L855 D859 H859 L859 D863 H863 L863 D867 H867 L867 D871 H871 L871 D875 H875 L875 D879 H879 L879 D886 H886 L886 D890 H890 L890 D894 H894 L894 D898 H898 L898 D902 H902 L902 D906 H906 L906 D910 H910 L910 D914 H914 L914 D918 H918 L918 D922 H922 L922 D926 H926 L926 D930 H930 L930 D934 H934 L934 D941 H941 L941 D945 H945 L945 D949 H949 L949 D953 H953 L953 D957 H957 L957 D961 H961 L961 D965 H965 L965 D969 H969 L969 D973 H973 L973 D977 H977 L977 D981 H981 L981 D985 H985 L985 D989 H989 L989 D996 H996 L996 D1000 H1000 L1000 D1004 H1004 L1004 D1008 H1008 L1008 D1012 H1012 L1012 D1016 H1016 L1016 D1020 H1020 L1020 D1024 H1024 L1024 D1028 H1028 L1028 D1032 H1032 L1032 D1036 H1036 L1036 D1040 H1040 L1040 D1044 H1044 L1044 D1051 H1051 L1051 D1055 H1055 L1055 D1059 H1059 L1059 D1063 H1063 L1063 D1067 H1067 L1067 D1071 H1071 L1071 D1075 H1075 L1075 D1079 H1079 L1079 D1083 H1083 L1083 D1087 H1087 L1087 D1091 H1091 L1091 D1095 H1095 L1095 D1099 H1099 L1099 D1106 H1106 L1106 D1110 H1110 L1110 D1114 H1114 L1114 D1118 H1118 L1118 D1122 H1122 L1122 D1126 H1126 L1126 D1130 H1130 L1130 D1134 H1134 L1134 D1138 H1138 L1138 D1142 H1142 L1142 D1146 H1146 L1146 D1150 H1150 L1150 D1154 H1154 L1154 D1161 H1161 L1161 D1165 H1165 L1165 D1169 H1169 L1169 D1173 H1173 L1173 D1177 H1177 L1177 D1181 H1181 L1181 D1185 H1185 L1185 D1189 H1189 L1189 D1193 H1193 L1193 D1197 H1197 L1197 D1201 H1201 L1201 D1205 H1205 L1205 D1209 H1209 L1209 D1216 H1216 L1216 D1220 H1220 L1220 D1224 H1224 L1224 D1228 H1228 L1228 D1232 H1232 L1232 D1236 H1236 L1236 D1240 H1240 L1240 D1244 H1244 L1244 D1248 H1248 L1248 D1252 H1252 L1252 D1256 H1256 L1256 D1260 H1260 L1260 D1264 H1264 L1264</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F982"/>
  <sheetViews>
    <sheetView workbookViewId="0">
      <pane ySplit="1" topLeftCell="A2" activePane="bottomLeft" state="frozen"/>
      <selection pane="bottomLeft" activeCell="B3" sqref="B3"/>
    </sheetView>
  </sheetViews>
  <sheetFormatPr baseColWidth="10" defaultColWidth="15.109375" defaultRowHeight="15" customHeight="1"/>
  <cols>
    <col min="1" max="1" width="26.88671875" customWidth="1"/>
    <col min="2" max="2" width="26.77734375" customWidth="1"/>
  </cols>
  <sheetData>
    <row r="1" spans="1:5" ht="15" customHeight="1">
      <c r="A1" s="186" t="s">
        <v>381</v>
      </c>
      <c r="B1" s="187" t="s">
        <v>382</v>
      </c>
      <c r="C1" s="187" t="s">
        <v>383</v>
      </c>
      <c r="D1" s="187" t="s">
        <v>384</v>
      </c>
      <c r="E1" s="187" t="s">
        <v>385</v>
      </c>
    </row>
    <row r="2" spans="1:5">
      <c r="A2" s="188" t="s">
        <v>386</v>
      </c>
      <c r="B2" s="188"/>
      <c r="C2" s="188">
        <v>4242249214</v>
      </c>
      <c r="D2" s="184" t="s">
        <v>387</v>
      </c>
      <c r="E2" s="184"/>
    </row>
    <row r="3" spans="1:5">
      <c r="A3" s="188" t="s">
        <v>388</v>
      </c>
      <c r="B3" s="188" t="s">
        <v>112</v>
      </c>
      <c r="C3" s="188">
        <v>4242002336</v>
      </c>
      <c r="D3" s="184" t="s">
        <v>389</v>
      </c>
      <c r="E3" s="184"/>
    </row>
    <row r="4" spans="1:5">
      <c r="A4" s="188" t="s">
        <v>390</v>
      </c>
      <c r="B4" s="188"/>
      <c r="C4" s="188">
        <v>4142239392</v>
      </c>
      <c r="D4" s="184" t="s">
        <v>391</v>
      </c>
      <c r="E4" s="184" t="s">
        <v>392</v>
      </c>
    </row>
    <row r="5" spans="1:5" ht="15" customHeight="1">
      <c r="A5" s="189" t="s">
        <v>287</v>
      </c>
      <c r="B5" s="189"/>
      <c r="C5" s="189">
        <v>4241118838</v>
      </c>
      <c r="D5" s="190" t="s">
        <v>393</v>
      </c>
      <c r="E5" s="190"/>
    </row>
    <row r="6" spans="1:5">
      <c r="A6" s="188" t="s">
        <v>394</v>
      </c>
      <c r="B6" s="188"/>
      <c r="C6" s="188"/>
      <c r="D6" s="184"/>
      <c r="E6" s="184" t="s">
        <v>392</v>
      </c>
    </row>
    <row r="7" spans="1:5">
      <c r="A7" s="188" t="s">
        <v>209</v>
      </c>
      <c r="B7" s="188" t="s">
        <v>395</v>
      </c>
      <c r="C7" s="188">
        <v>4126358032</v>
      </c>
      <c r="D7" s="184" t="s">
        <v>396</v>
      </c>
      <c r="E7" s="184"/>
    </row>
    <row r="8" spans="1:5">
      <c r="A8" s="188" t="s">
        <v>397</v>
      </c>
      <c r="B8" s="188" t="s">
        <v>398</v>
      </c>
      <c r="C8" s="188">
        <v>4241988948</v>
      </c>
      <c r="D8" s="184" t="s">
        <v>399</v>
      </c>
      <c r="E8" s="184"/>
    </row>
    <row r="9" spans="1:5" ht="15" customHeight="1">
      <c r="A9" s="189" t="s">
        <v>400</v>
      </c>
      <c r="B9" s="189"/>
      <c r="C9" s="189"/>
      <c r="D9" s="190"/>
      <c r="E9" s="190"/>
    </row>
    <row r="10" spans="1:5">
      <c r="A10" s="188" t="s">
        <v>401</v>
      </c>
      <c r="B10" s="188"/>
      <c r="C10" s="188">
        <v>4143708630</v>
      </c>
      <c r="D10" s="184" t="s">
        <v>402</v>
      </c>
      <c r="E10" s="184"/>
    </row>
    <row r="11" spans="1:5">
      <c r="A11" s="188" t="s">
        <v>403</v>
      </c>
      <c r="B11" s="188"/>
      <c r="C11" s="188">
        <v>4164062442</v>
      </c>
      <c r="D11" s="184">
        <v>13</v>
      </c>
      <c r="E11" s="184"/>
    </row>
    <row r="12" spans="1:5" ht="15" customHeight="1">
      <c r="A12" s="189" t="s">
        <v>404</v>
      </c>
      <c r="B12" s="189"/>
      <c r="C12" s="189"/>
      <c r="D12" s="190"/>
      <c r="E12" s="190"/>
    </row>
    <row r="13" spans="1:5">
      <c r="A13" s="188" t="s">
        <v>405</v>
      </c>
      <c r="B13" s="188"/>
      <c r="C13" s="188">
        <v>4143112040</v>
      </c>
      <c r="D13" s="184"/>
      <c r="E13" s="184"/>
    </row>
    <row r="14" spans="1:5">
      <c r="A14" s="188" t="s">
        <v>135</v>
      </c>
      <c r="B14" s="188"/>
      <c r="C14" s="188">
        <v>4241476696</v>
      </c>
      <c r="D14" s="184" t="s">
        <v>406</v>
      </c>
      <c r="E14" s="184"/>
    </row>
    <row r="15" spans="1:5">
      <c r="A15" s="188" t="s">
        <v>407</v>
      </c>
      <c r="B15" s="188" t="s">
        <v>408</v>
      </c>
      <c r="C15" s="188">
        <v>4129075727</v>
      </c>
      <c r="D15" s="184"/>
      <c r="E15" s="184"/>
    </row>
    <row r="16" spans="1:5">
      <c r="A16" s="188" t="s">
        <v>81</v>
      </c>
      <c r="B16" s="188" t="s">
        <v>409</v>
      </c>
      <c r="C16" s="188">
        <v>4142121186</v>
      </c>
      <c r="D16" s="184" t="s">
        <v>410</v>
      </c>
      <c r="E16" s="184"/>
    </row>
    <row r="17" spans="1:5">
      <c r="A17" s="188" t="s">
        <v>106</v>
      </c>
      <c r="B17" s="188"/>
      <c r="C17" s="188">
        <v>4142121186</v>
      </c>
      <c r="D17" s="184" t="s">
        <v>410</v>
      </c>
      <c r="E17" s="184"/>
    </row>
    <row r="18" spans="1:5" ht="15" customHeight="1">
      <c r="A18" s="189" t="s">
        <v>268</v>
      </c>
      <c r="B18" s="189"/>
      <c r="C18" s="189">
        <v>4241705210</v>
      </c>
      <c r="D18" s="190" t="s">
        <v>411</v>
      </c>
      <c r="E18" s="190"/>
    </row>
    <row r="19" spans="1:5">
      <c r="A19" s="188" t="s">
        <v>412</v>
      </c>
      <c r="B19" s="188" t="s">
        <v>413</v>
      </c>
      <c r="C19" s="188">
        <v>4241700608</v>
      </c>
      <c r="D19" s="184" t="s">
        <v>414</v>
      </c>
      <c r="E19" s="184" t="s">
        <v>96</v>
      </c>
    </row>
    <row r="20" spans="1:5">
      <c r="A20" s="188" t="s">
        <v>415</v>
      </c>
      <c r="B20" s="188" t="s">
        <v>416</v>
      </c>
      <c r="C20" s="188">
        <v>4242561311</v>
      </c>
      <c r="D20" s="184"/>
      <c r="E20" s="184"/>
    </row>
    <row r="21" spans="1:5">
      <c r="A21" s="188" t="s">
        <v>162</v>
      </c>
      <c r="B21" s="188"/>
      <c r="C21" s="188">
        <v>4141629965</v>
      </c>
      <c r="D21" s="184" t="s">
        <v>417</v>
      </c>
      <c r="E21" s="184"/>
    </row>
    <row r="22" spans="1:5">
      <c r="A22" s="188" t="s">
        <v>110</v>
      </c>
      <c r="B22" s="188" t="s">
        <v>418</v>
      </c>
      <c r="C22" s="188">
        <v>4127064505</v>
      </c>
      <c r="D22" s="184" t="s">
        <v>419</v>
      </c>
      <c r="E22" s="184"/>
    </row>
    <row r="23" spans="1:5">
      <c r="A23" s="188" t="s">
        <v>420</v>
      </c>
      <c r="B23" s="188" t="s">
        <v>421</v>
      </c>
      <c r="C23" s="188">
        <v>4241266823</v>
      </c>
      <c r="D23" s="184" t="s">
        <v>422</v>
      </c>
      <c r="E23" s="184"/>
    </row>
    <row r="24" spans="1:5">
      <c r="A24" s="188" t="s">
        <v>423</v>
      </c>
      <c r="B24" s="188" t="s">
        <v>421</v>
      </c>
      <c r="C24" s="188">
        <v>4241266823</v>
      </c>
      <c r="D24" s="184" t="s">
        <v>422</v>
      </c>
      <c r="E24" s="184"/>
    </row>
    <row r="25" spans="1:5">
      <c r="A25" s="188" t="s">
        <v>274</v>
      </c>
      <c r="B25" s="188" t="s">
        <v>424</v>
      </c>
      <c r="C25" s="188">
        <v>4145567571</v>
      </c>
      <c r="D25" s="184" t="s">
        <v>425</v>
      </c>
      <c r="E25" s="184"/>
    </row>
    <row r="26" spans="1:5">
      <c r="A26" s="188" t="s">
        <v>132</v>
      </c>
      <c r="B26" s="188"/>
      <c r="C26" s="188"/>
      <c r="D26" s="184" t="s">
        <v>426</v>
      </c>
      <c r="E26" s="184"/>
    </row>
    <row r="27" spans="1:5" ht="15" customHeight="1">
      <c r="A27" s="189" t="s">
        <v>132</v>
      </c>
      <c r="B27" s="189" t="s">
        <v>132</v>
      </c>
      <c r="C27" s="189"/>
      <c r="D27" s="190"/>
      <c r="E27" s="190"/>
    </row>
    <row r="28" spans="1:5">
      <c r="A28" s="188" t="s">
        <v>427</v>
      </c>
      <c r="B28" s="188"/>
      <c r="C28" s="188">
        <v>4242729842</v>
      </c>
      <c r="D28" s="184" t="s">
        <v>428</v>
      </c>
      <c r="E28" s="184"/>
    </row>
    <row r="29" spans="1:5">
      <c r="A29" s="188" t="s">
        <v>429</v>
      </c>
      <c r="B29" s="188"/>
      <c r="C29" s="188">
        <v>4122922264</v>
      </c>
      <c r="D29" s="184" t="s">
        <v>430</v>
      </c>
      <c r="E29" s="184"/>
    </row>
    <row r="30" spans="1:5" ht="14.4">
      <c r="A30" s="188" t="s">
        <v>296</v>
      </c>
      <c r="B30" s="188"/>
      <c r="C30" s="188">
        <v>4241562504</v>
      </c>
      <c r="D30" s="184" t="s">
        <v>431</v>
      </c>
      <c r="E30" s="184"/>
    </row>
    <row r="31" spans="1:5" ht="14.4">
      <c r="A31" s="188" t="s">
        <v>432</v>
      </c>
      <c r="B31" s="188"/>
      <c r="C31" s="188">
        <v>4164280569</v>
      </c>
      <c r="D31" s="184" t="s">
        <v>433</v>
      </c>
      <c r="E31" s="184"/>
    </row>
    <row r="32" spans="1:5" ht="13.2">
      <c r="A32" s="189" t="s">
        <v>434</v>
      </c>
      <c r="B32" s="189"/>
      <c r="C32" s="189"/>
      <c r="D32" s="190"/>
      <c r="E32" s="190"/>
    </row>
    <row r="33" spans="1:5" ht="14.4">
      <c r="A33" s="188" t="s">
        <v>435</v>
      </c>
      <c r="B33" s="188"/>
      <c r="C33" s="188">
        <v>4244666677</v>
      </c>
      <c r="D33" s="184" t="s">
        <v>436</v>
      </c>
      <c r="E33" s="184"/>
    </row>
    <row r="34" spans="1:5" ht="14.4">
      <c r="A34" s="188" t="s">
        <v>437</v>
      </c>
      <c r="B34" s="188" t="s">
        <v>438</v>
      </c>
      <c r="C34" s="188"/>
      <c r="D34" s="184" t="s">
        <v>439</v>
      </c>
      <c r="E34" s="184"/>
    </row>
    <row r="35" spans="1:5" ht="13.2">
      <c r="A35" s="189" t="s">
        <v>218</v>
      </c>
      <c r="B35" s="189" t="s">
        <v>440</v>
      </c>
      <c r="C35" s="189">
        <v>4122922706</v>
      </c>
      <c r="D35" s="190" t="s">
        <v>441</v>
      </c>
      <c r="E35" s="190" t="s">
        <v>114</v>
      </c>
    </row>
    <row r="36" spans="1:5" ht="13.2">
      <c r="A36" s="189" t="s">
        <v>348</v>
      </c>
      <c r="B36" s="189" t="s">
        <v>442</v>
      </c>
      <c r="C36" s="189">
        <v>4242887301</v>
      </c>
      <c r="D36" s="190">
        <v>25280511</v>
      </c>
      <c r="E36" s="190"/>
    </row>
    <row r="37" spans="1:5" ht="13.2">
      <c r="A37" s="189" t="s">
        <v>334</v>
      </c>
      <c r="B37" s="189"/>
      <c r="C37" s="189">
        <v>4126228086</v>
      </c>
      <c r="D37" s="190" t="s">
        <v>443</v>
      </c>
      <c r="E37" s="190"/>
    </row>
    <row r="38" spans="1:5" ht="14.4">
      <c r="A38" s="188" t="s">
        <v>444</v>
      </c>
      <c r="B38" s="188"/>
      <c r="C38" s="188">
        <v>4122410431</v>
      </c>
      <c r="D38" s="184" t="s">
        <v>445</v>
      </c>
      <c r="E38" s="184"/>
    </row>
    <row r="39" spans="1:5" ht="14.4">
      <c r="A39" s="188" t="s">
        <v>446</v>
      </c>
      <c r="B39" s="188" t="s">
        <v>447</v>
      </c>
      <c r="C39" s="188">
        <v>4122835084</v>
      </c>
      <c r="D39" s="184" t="s">
        <v>448</v>
      </c>
      <c r="E39" s="184"/>
    </row>
    <row r="40" spans="1:5" ht="14.4">
      <c r="A40" s="188" t="s">
        <v>117</v>
      </c>
      <c r="B40" s="188"/>
      <c r="C40" s="188"/>
      <c r="D40" s="184" t="s">
        <v>449</v>
      </c>
      <c r="E40" s="184"/>
    </row>
    <row r="41" spans="1:5" ht="14.4">
      <c r="A41" s="188" t="s">
        <v>450</v>
      </c>
      <c r="B41" s="188"/>
      <c r="C41" s="188">
        <v>4143356250</v>
      </c>
      <c r="D41" s="184" t="s">
        <v>451</v>
      </c>
      <c r="E41" s="184"/>
    </row>
    <row r="42" spans="1:5" ht="14.4">
      <c r="A42" s="188" t="s">
        <v>452</v>
      </c>
      <c r="B42" s="188"/>
      <c r="C42" s="188">
        <v>4265741417</v>
      </c>
      <c r="D42" s="184"/>
      <c r="E42" s="184"/>
    </row>
    <row r="43" spans="1:5" ht="14.4">
      <c r="A43" s="188" t="s">
        <v>165</v>
      </c>
      <c r="B43" s="188"/>
      <c r="C43" s="188"/>
      <c r="D43" s="184" t="s">
        <v>453</v>
      </c>
      <c r="E43" s="184"/>
    </row>
    <row r="44" spans="1:5" ht="14.4">
      <c r="A44" s="188" t="s">
        <v>94</v>
      </c>
      <c r="B44" s="188"/>
      <c r="C44" s="188">
        <v>4241802624</v>
      </c>
      <c r="D44" s="184"/>
      <c r="E44" s="184" t="s">
        <v>454</v>
      </c>
    </row>
    <row r="45" spans="1:5" ht="14.4">
      <c r="A45" s="188" t="s">
        <v>119</v>
      </c>
      <c r="B45" s="188"/>
      <c r="C45" s="188"/>
      <c r="D45" s="184" t="s">
        <v>455</v>
      </c>
      <c r="E45" s="184" t="s">
        <v>392</v>
      </c>
    </row>
    <row r="46" spans="1:5" ht="14.4">
      <c r="A46" s="188" t="s">
        <v>456</v>
      </c>
      <c r="B46" s="188"/>
      <c r="C46" s="188"/>
      <c r="D46" s="184" t="s">
        <v>457</v>
      </c>
      <c r="E46" s="184"/>
    </row>
    <row r="47" spans="1:5" ht="14.4">
      <c r="A47" s="191" t="s">
        <v>458</v>
      </c>
      <c r="B47" s="191"/>
      <c r="C47" s="192">
        <v>4242148618</v>
      </c>
      <c r="D47" s="184">
        <v>26</v>
      </c>
      <c r="E47" s="184"/>
    </row>
    <row r="48" spans="1:5" ht="14.4">
      <c r="A48" s="188" t="s">
        <v>459</v>
      </c>
      <c r="B48" s="188"/>
      <c r="C48" s="188">
        <v>4241769560</v>
      </c>
      <c r="D48" s="184" t="s">
        <v>460</v>
      </c>
      <c r="E48" s="184" t="s">
        <v>392</v>
      </c>
    </row>
    <row r="49" spans="1:5" ht="14.4">
      <c r="A49" s="188" t="s">
        <v>461</v>
      </c>
      <c r="B49" s="188"/>
      <c r="C49" s="188">
        <v>4143035954</v>
      </c>
      <c r="D49" s="184" t="s">
        <v>462</v>
      </c>
      <c r="E49" s="184"/>
    </row>
    <row r="50" spans="1:5" ht="13.2">
      <c r="A50" s="189" t="s">
        <v>463</v>
      </c>
      <c r="B50" s="189"/>
      <c r="C50" s="189"/>
      <c r="D50" s="190"/>
      <c r="E50" s="190"/>
    </row>
    <row r="51" spans="1:5" ht="14.4">
      <c r="A51" s="188" t="s">
        <v>464</v>
      </c>
      <c r="B51" s="188" t="s">
        <v>465</v>
      </c>
      <c r="C51" s="188">
        <v>4127505264</v>
      </c>
      <c r="D51" s="184" t="s">
        <v>466</v>
      </c>
      <c r="E51" s="184" t="s">
        <v>96</v>
      </c>
    </row>
    <row r="52" spans="1:5" ht="14.4">
      <c r="A52" s="188" t="s">
        <v>297</v>
      </c>
      <c r="B52" s="188"/>
      <c r="C52" s="188"/>
      <c r="D52" s="184"/>
      <c r="E52" s="184" t="s">
        <v>467</v>
      </c>
    </row>
    <row r="53" spans="1:5" ht="14.4">
      <c r="A53" s="188" t="s">
        <v>197</v>
      </c>
      <c r="B53" s="188"/>
      <c r="C53" s="188">
        <v>4247800988</v>
      </c>
      <c r="D53" s="184" t="s">
        <v>468</v>
      </c>
      <c r="E53" s="184"/>
    </row>
    <row r="54" spans="1:5" ht="14.4">
      <c r="A54" s="188" t="s">
        <v>469</v>
      </c>
      <c r="B54" s="188" t="s">
        <v>470</v>
      </c>
      <c r="C54" s="188">
        <v>4241927272</v>
      </c>
      <c r="D54" s="184" t="s">
        <v>471</v>
      </c>
      <c r="E54" s="184"/>
    </row>
    <row r="55" spans="1:5" ht="14.4">
      <c r="A55" s="188" t="s">
        <v>364</v>
      </c>
      <c r="B55" s="188" t="s">
        <v>472</v>
      </c>
      <c r="C55" s="188">
        <v>4142202583</v>
      </c>
      <c r="D55" s="184" t="s">
        <v>473</v>
      </c>
      <c r="E55" s="184"/>
    </row>
    <row r="56" spans="1:5" ht="14.4">
      <c r="A56" s="188" t="s">
        <v>99</v>
      </c>
      <c r="B56" s="188" t="s">
        <v>474</v>
      </c>
      <c r="C56" s="188">
        <v>4169283185</v>
      </c>
      <c r="D56" s="184"/>
      <c r="E56" s="184"/>
    </row>
    <row r="57" spans="1:5" ht="14.4">
      <c r="A57" s="193" t="s">
        <v>475</v>
      </c>
      <c r="B57" s="188" t="s">
        <v>476</v>
      </c>
      <c r="C57" s="188">
        <v>584129076968</v>
      </c>
      <c r="D57" s="184">
        <v>19</v>
      </c>
      <c r="E57" s="184"/>
    </row>
    <row r="58" spans="1:5" ht="14.4">
      <c r="A58" s="188" t="s">
        <v>249</v>
      </c>
      <c r="B58" s="188"/>
      <c r="C58" s="188">
        <v>4143202898</v>
      </c>
      <c r="D58" s="184" t="s">
        <v>477</v>
      </c>
      <c r="E58" s="184"/>
    </row>
    <row r="59" spans="1:5" ht="13.2">
      <c r="A59" s="189" t="s">
        <v>249</v>
      </c>
      <c r="B59" s="189"/>
      <c r="C59" s="189"/>
      <c r="D59" s="190"/>
      <c r="E59" s="190"/>
    </row>
    <row r="60" spans="1:5" ht="14.4">
      <c r="A60" s="193" t="s">
        <v>258</v>
      </c>
      <c r="B60" s="188" t="s">
        <v>478</v>
      </c>
      <c r="C60" s="188">
        <v>4143297743</v>
      </c>
      <c r="D60" s="184"/>
      <c r="E60" s="184" t="s">
        <v>96</v>
      </c>
    </row>
    <row r="61" spans="1:5" ht="13.2">
      <c r="A61" s="189" t="s">
        <v>246</v>
      </c>
      <c r="B61" s="189" t="s">
        <v>479</v>
      </c>
      <c r="C61" s="189">
        <v>4123364687</v>
      </c>
      <c r="D61" s="190"/>
      <c r="E61" s="190"/>
    </row>
    <row r="62" spans="1:5" ht="14.4">
      <c r="A62" s="188" t="s">
        <v>480</v>
      </c>
      <c r="B62" s="188" t="s">
        <v>481</v>
      </c>
      <c r="C62" s="188">
        <v>4126109925</v>
      </c>
      <c r="D62" s="184">
        <v>19</v>
      </c>
      <c r="E62" s="184"/>
    </row>
    <row r="63" spans="1:5" ht="13.2">
      <c r="A63" s="189" t="s">
        <v>482</v>
      </c>
      <c r="B63" s="189"/>
      <c r="C63" s="189">
        <v>4248243240</v>
      </c>
      <c r="D63" s="190" t="s">
        <v>483</v>
      </c>
      <c r="E63" s="190"/>
    </row>
    <row r="64" spans="1:5" ht="14.4">
      <c r="A64" s="188" t="s">
        <v>484</v>
      </c>
      <c r="B64" s="188"/>
      <c r="C64" s="188">
        <v>4129649827</v>
      </c>
      <c r="D64" s="184" t="s">
        <v>485</v>
      </c>
      <c r="E64" s="184" t="s">
        <v>392</v>
      </c>
    </row>
    <row r="65" spans="1:5" ht="14.4">
      <c r="A65" s="188" t="s">
        <v>138</v>
      </c>
      <c r="B65" s="188"/>
      <c r="C65" s="188">
        <v>4141238944</v>
      </c>
      <c r="D65" s="184" t="s">
        <v>486</v>
      </c>
      <c r="E65" s="184"/>
    </row>
    <row r="66" spans="1:5" ht="13.2">
      <c r="A66" s="189" t="s">
        <v>138</v>
      </c>
      <c r="B66" s="189"/>
      <c r="C66" s="189"/>
      <c r="D66" s="190" t="s">
        <v>486</v>
      </c>
      <c r="E66" s="190"/>
    </row>
    <row r="67" spans="1:5" ht="14.4">
      <c r="A67" s="188" t="s">
        <v>181</v>
      </c>
      <c r="B67" s="188"/>
      <c r="C67" s="188">
        <v>4129703549</v>
      </c>
      <c r="D67" s="184" t="s">
        <v>487</v>
      </c>
      <c r="E67" s="184"/>
    </row>
    <row r="68" spans="1:5" ht="14.4">
      <c r="A68" s="188" t="s">
        <v>488</v>
      </c>
      <c r="B68" s="188"/>
      <c r="C68" s="188">
        <v>4242859109</v>
      </c>
      <c r="D68" s="184" t="s">
        <v>489</v>
      </c>
      <c r="E68" s="184"/>
    </row>
    <row r="69" spans="1:5" ht="14.4">
      <c r="A69" s="188" t="s">
        <v>490</v>
      </c>
      <c r="B69" s="188" t="s">
        <v>491</v>
      </c>
      <c r="C69" s="188">
        <v>4145567571</v>
      </c>
      <c r="D69" s="184"/>
      <c r="E69" s="184"/>
    </row>
    <row r="70" spans="1:5" ht="14.4">
      <c r="A70" s="188" t="s">
        <v>134</v>
      </c>
      <c r="B70" s="188"/>
      <c r="C70" s="188">
        <v>4140327204</v>
      </c>
      <c r="D70" s="184"/>
      <c r="E70" s="184"/>
    </row>
    <row r="71" spans="1:5" ht="14.4">
      <c r="A71" s="188" t="s">
        <v>167</v>
      </c>
      <c r="B71" s="188"/>
      <c r="C71" s="188">
        <v>4141102181</v>
      </c>
      <c r="D71" s="184" t="s">
        <v>492</v>
      </c>
      <c r="E71" s="184"/>
    </row>
    <row r="72" spans="1:5" ht="13.2">
      <c r="A72" s="189" t="s">
        <v>322</v>
      </c>
      <c r="B72" s="189"/>
      <c r="C72" s="189">
        <v>4122881371</v>
      </c>
      <c r="D72" s="190" t="s">
        <v>493</v>
      </c>
      <c r="E72" s="190"/>
    </row>
    <row r="73" spans="1:5" ht="14.4">
      <c r="A73" s="188" t="s">
        <v>90</v>
      </c>
      <c r="B73" s="188"/>
      <c r="C73" s="188"/>
      <c r="D73" s="184"/>
      <c r="E73" s="184"/>
    </row>
    <row r="74" spans="1:5" ht="13.2">
      <c r="A74" s="189" t="s">
        <v>243</v>
      </c>
      <c r="B74" s="189" t="s">
        <v>494</v>
      </c>
      <c r="C74" s="189">
        <v>4129634068</v>
      </c>
      <c r="D74" s="190"/>
      <c r="E74" s="190"/>
    </row>
    <row r="75" spans="1:5" ht="14.4">
      <c r="A75" s="188" t="s">
        <v>495</v>
      </c>
      <c r="B75" s="188" t="s">
        <v>496</v>
      </c>
      <c r="C75" s="188">
        <v>4126406580</v>
      </c>
      <c r="D75" s="184"/>
      <c r="E75" s="184"/>
    </row>
    <row r="76" spans="1:5" ht="14.4">
      <c r="A76" s="188" t="s">
        <v>497</v>
      </c>
      <c r="B76" s="188"/>
      <c r="C76" s="188">
        <v>4125295626</v>
      </c>
      <c r="D76" s="184"/>
      <c r="E76" s="184"/>
    </row>
    <row r="77" spans="1:5" ht="14.4">
      <c r="A77" s="188" t="s">
        <v>498</v>
      </c>
      <c r="B77" s="188"/>
      <c r="C77" s="188">
        <v>4262202893</v>
      </c>
      <c r="D77" s="184" t="s">
        <v>499</v>
      </c>
      <c r="E77" s="184"/>
    </row>
    <row r="78" spans="1:5" ht="14.4">
      <c r="A78" s="188" t="s">
        <v>175</v>
      </c>
      <c r="B78" s="188"/>
      <c r="C78" s="188"/>
      <c r="D78" s="184"/>
      <c r="E78" s="184" t="s">
        <v>96</v>
      </c>
    </row>
    <row r="79" spans="1:5" ht="14.4">
      <c r="A79" s="188" t="s">
        <v>500</v>
      </c>
      <c r="B79" s="188"/>
      <c r="C79" s="188">
        <v>4241854025</v>
      </c>
      <c r="D79" s="184"/>
      <c r="E79" s="184"/>
    </row>
    <row r="80" spans="1:5" ht="13.2">
      <c r="A80" s="189" t="s">
        <v>501</v>
      </c>
      <c r="B80" s="189"/>
      <c r="C80" s="189">
        <v>4241391429</v>
      </c>
      <c r="D80" s="190" t="s">
        <v>502</v>
      </c>
      <c r="E80" s="190"/>
    </row>
    <row r="81" spans="1:5" ht="13.2">
      <c r="A81" s="189" t="s">
        <v>109</v>
      </c>
      <c r="B81" s="189"/>
      <c r="C81" s="189">
        <v>4142602686</v>
      </c>
      <c r="D81" s="190" t="s">
        <v>503</v>
      </c>
      <c r="E81" s="190"/>
    </row>
    <row r="82" spans="1:5" ht="14.4">
      <c r="A82" s="188" t="s">
        <v>504</v>
      </c>
      <c r="B82" s="188"/>
      <c r="C82" s="188">
        <v>4149116481</v>
      </c>
      <c r="D82" s="184" t="s">
        <v>505</v>
      </c>
      <c r="E82" s="184"/>
    </row>
    <row r="83" spans="1:5" ht="14.4">
      <c r="A83" s="188" t="s">
        <v>344</v>
      </c>
      <c r="B83" s="188"/>
      <c r="C83" s="188">
        <v>4141144656</v>
      </c>
      <c r="D83" s="184" t="s">
        <v>506</v>
      </c>
      <c r="E83" s="184"/>
    </row>
    <row r="84" spans="1:5" ht="14.4">
      <c r="A84" s="188" t="s">
        <v>507</v>
      </c>
      <c r="B84" s="188"/>
      <c r="C84" s="188">
        <v>4141383366</v>
      </c>
      <c r="D84" s="184" t="s">
        <v>508</v>
      </c>
      <c r="E84" s="184"/>
    </row>
    <row r="85" spans="1:5" ht="14.4">
      <c r="A85" s="188" t="s">
        <v>509</v>
      </c>
      <c r="B85" s="188"/>
      <c r="C85" s="188">
        <v>4249639154</v>
      </c>
      <c r="D85" s="184" t="s">
        <v>510</v>
      </c>
      <c r="E85" s="184"/>
    </row>
    <row r="86" spans="1:5" ht="14.4">
      <c r="A86" s="188" t="s">
        <v>511</v>
      </c>
      <c r="B86" s="188"/>
      <c r="C86" s="188">
        <v>4268202020</v>
      </c>
      <c r="D86" s="184" t="s">
        <v>512</v>
      </c>
      <c r="E86" s="184"/>
    </row>
    <row r="87" spans="1:5" ht="14.4">
      <c r="A87" s="188" t="s">
        <v>513</v>
      </c>
      <c r="B87" s="188"/>
      <c r="C87" s="188">
        <v>4143184197</v>
      </c>
      <c r="D87" s="184"/>
      <c r="E87" s="184"/>
    </row>
    <row r="88" spans="1:5" ht="14.4">
      <c r="A88" s="188" t="s">
        <v>219</v>
      </c>
      <c r="B88" s="188"/>
      <c r="C88" s="188">
        <v>4167097030</v>
      </c>
      <c r="D88" s="184" t="s">
        <v>514</v>
      </c>
      <c r="E88" s="184"/>
    </row>
    <row r="89" spans="1:5" ht="14.4">
      <c r="A89" s="188" t="s">
        <v>515</v>
      </c>
      <c r="B89" s="188"/>
      <c r="C89" s="188">
        <v>4241572577</v>
      </c>
      <c r="D89" s="184" t="s">
        <v>516</v>
      </c>
      <c r="E89" s="184" t="s">
        <v>12</v>
      </c>
    </row>
    <row r="90" spans="1:5" ht="14.4">
      <c r="A90" s="188" t="s">
        <v>281</v>
      </c>
      <c r="B90" s="188"/>
      <c r="C90" s="188">
        <v>4142832095</v>
      </c>
      <c r="D90" s="184"/>
      <c r="E90" s="184"/>
    </row>
    <row r="91" spans="1:5" ht="14.4">
      <c r="A91" s="188" t="s">
        <v>517</v>
      </c>
      <c r="B91" s="188"/>
      <c r="C91" s="188">
        <v>4122559210</v>
      </c>
      <c r="D91" s="184" t="s">
        <v>518</v>
      </c>
      <c r="E91" s="184"/>
    </row>
    <row r="92" spans="1:5" ht="14.4">
      <c r="A92" s="193" t="s">
        <v>519</v>
      </c>
      <c r="B92" s="188"/>
      <c r="C92" s="188">
        <v>4242681621</v>
      </c>
      <c r="D92" s="184" t="s">
        <v>520</v>
      </c>
      <c r="E92" s="184"/>
    </row>
    <row r="93" spans="1:5" ht="13.2">
      <c r="A93" s="189" t="s">
        <v>521</v>
      </c>
      <c r="B93" s="189"/>
      <c r="C93" s="189">
        <v>4242014402</v>
      </c>
      <c r="D93" s="190" t="s">
        <v>522</v>
      </c>
      <c r="E93" s="190"/>
    </row>
    <row r="94" spans="1:5" ht="14.4">
      <c r="A94" s="188" t="s">
        <v>108</v>
      </c>
      <c r="B94" s="188"/>
      <c r="C94" s="188">
        <v>4142670699</v>
      </c>
      <c r="D94" s="184" t="s">
        <v>523</v>
      </c>
      <c r="E94" s="184"/>
    </row>
    <row r="95" spans="1:5" ht="14.4">
      <c r="A95" s="188" t="s">
        <v>128</v>
      </c>
      <c r="B95" s="188" t="s">
        <v>115</v>
      </c>
      <c r="C95" s="188">
        <v>4241514007</v>
      </c>
      <c r="D95" s="184" t="s">
        <v>524</v>
      </c>
      <c r="E95" s="184"/>
    </row>
    <row r="96" spans="1:5" ht="13.2">
      <c r="A96" s="189" t="s">
        <v>207</v>
      </c>
      <c r="B96" s="189"/>
      <c r="C96" s="189"/>
      <c r="D96" s="190" t="s">
        <v>525</v>
      </c>
      <c r="E96" s="190"/>
    </row>
    <row r="97" spans="1:5" ht="13.2">
      <c r="A97" s="189" t="s">
        <v>372</v>
      </c>
      <c r="B97" s="189"/>
      <c r="C97" s="189"/>
      <c r="D97" s="190" t="s">
        <v>526</v>
      </c>
      <c r="E97" s="190"/>
    </row>
    <row r="98" spans="1:5" ht="13.2">
      <c r="A98" s="189" t="s">
        <v>176</v>
      </c>
      <c r="B98" s="189"/>
      <c r="C98" s="189">
        <v>4142773039</v>
      </c>
      <c r="D98" s="190" t="s">
        <v>439</v>
      </c>
      <c r="E98" s="190"/>
    </row>
    <row r="99" spans="1:5" ht="14.4">
      <c r="A99" s="188" t="s">
        <v>527</v>
      </c>
      <c r="B99" s="188"/>
      <c r="C99" s="188"/>
      <c r="D99" s="184"/>
      <c r="E99" s="184"/>
    </row>
    <row r="100" spans="1:5" ht="14.4">
      <c r="A100" s="188" t="s">
        <v>528</v>
      </c>
      <c r="B100" s="188"/>
      <c r="C100" s="188">
        <v>4124296326</v>
      </c>
      <c r="D100" s="184"/>
      <c r="E100" s="184"/>
    </row>
    <row r="101" spans="1:5" ht="14.4">
      <c r="A101" s="188" t="s">
        <v>529</v>
      </c>
      <c r="B101" s="188" t="s">
        <v>530</v>
      </c>
      <c r="C101" s="188">
        <v>4122110209</v>
      </c>
      <c r="D101" s="184">
        <v>9</v>
      </c>
      <c r="E101" s="184"/>
    </row>
    <row r="102" spans="1:5" ht="13.2">
      <c r="A102" s="189" t="s">
        <v>131</v>
      </c>
      <c r="B102" s="189"/>
      <c r="C102" s="189">
        <v>4241937543</v>
      </c>
      <c r="D102" s="190">
        <v>6993724</v>
      </c>
      <c r="E102" s="190"/>
    </row>
    <row r="103" spans="1:5" ht="14.4">
      <c r="A103" s="193" t="s">
        <v>531</v>
      </c>
      <c r="B103" s="188"/>
      <c r="C103" s="188">
        <v>4242455897</v>
      </c>
      <c r="D103" s="184"/>
      <c r="E103" s="184"/>
    </row>
    <row r="104" spans="1:5" ht="14.4">
      <c r="A104" s="188" t="s">
        <v>187</v>
      </c>
      <c r="B104" s="188"/>
      <c r="C104" s="188">
        <v>4140203423</v>
      </c>
      <c r="D104" s="184" t="s">
        <v>532</v>
      </c>
      <c r="E104" s="184"/>
    </row>
    <row r="105" spans="1:5" ht="14.4">
      <c r="A105" s="188" t="s">
        <v>217</v>
      </c>
      <c r="B105" s="188"/>
      <c r="C105" s="188">
        <v>4147473521</v>
      </c>
      <c r="D105" s="184" t="s">
        <v>533</v>
      </c>
      <c r="E105" s="184"/>
    </row>
    <row r="106" spans="1:5" ht="14.4">
      <c r="A106" s="188" t="s">
        <v>534</v>
      </c>
      <c r="B106" s="188"/>
      <c r="C106" s="188">
        <v>4123726183</v>
      </c>
      <c r="D106" s="184" t="s">
        <v>535</v>
      </c>
      <c r="E106" s="184"/>
    </row>
    <row r="107" spans="1:5" ht="13.2">
      <c r="A107" s="189" t="s">
        <v>235</v>
      </c>
      <c r="B107" s="189"/>
      <c r="C107" s="189">
        <v>4241168652</v>
      </c>
      <c r="D107" s="190" t="s">
        <v>536</v>
      </c>
      <c r="E107" s="190"/>
    </row>
    <row r="108" spans="1:5" ht="14.4">
      <c r="A108" s="188" t="s">
        <v>200</v>
      </c>
      <c r="B108" s="188"/>
      <c r="C108" s="188"/>
      <c r="D108" s="184" t="s">
        <v>537</v>
      </c>
      <c r="E108" s="184" t="s">
        <v>114</v>
      </c>
    </row>
    <row r="109" spans="1:5" ht="14.4">
      <c r="A109" s="188" t="s">
        <v>538</v>
      </c>
      <c r="B109" s="188"/>
      <c r="C109" s="188">
        <v>4143206989</v>
      </c>
      <c r="D109" s="184" t="s">
        <v>539</v>
      </c>
      <c r="E109" s="184"/>
    </row>
    <row r="110" spans="1:5" ht="14.4">
      <c r="A110" s="188" t="s">
        <v>253</v>
      </c>
      <c r="B110" s="188"/>
      <c r="C110" s="188">
        <v>4142402300</v>
      </c>
      <c r="D110" s="184" t="s">
        <v>540</v>
      </c>
      <c r="E110" s="184"/>
    </row>
    <row r="111" spans="1:5" ht="14.4">
      <c r="A111" s="188" t="s">
        <v>541</v>
      </c>
      <c r="B111" s="188" t="s">
        <v>542</v>
      </c>
      <c r="C111" s="188">
        <v>4144109548</v>
      </c>
      <c r="D111" s="184"/>
      <c r="E111" s="184"/>
    </row>
    <row r="112" spans="1:5" ht="13.2">
      <c r="A112" s="189" t="s">
        <v>358</v>
      </c>
      <c r="B112" s="189" t="s">
        <v>543</v>
      </c>
      <c r="C112" s="189">
        <v>4241307215</v>
      </c>
      <c r="D112" s="190" t="s">
        <v>544</v>
      </c>
      <c r="E112" s="190"/>
    </row>
    <row r="113" spans="1:5" ht="14.4">
      <c r="A113" s="188" t="s">
        <v>545</v>
      </c>
      <c r="B113" s="188" t="s">
        <v>546</v>
      </c>
      <c r="C113" s="188">
        <v>4242458743</v>
      </c>
      <c r="D113" s="184" t="s">
        <v>547</v>
      </c>
      <c r="E113" s="184"/>
    </row>
    <row r="114" spans="1:5" ht="13.2">
      <c r="A114" s="189" t="s">
        <v>262</v>
      </c>
      <c r="B114" s="189"/>
      <c r="C114" s="189">
        <v>4141014391</v>
      </c>
      <c r="D114" s="190" t="s">
        <v>548</v>
      </c>
      <c r="E114" s="190"/>
    </row>
    <row r="115" spans="1:5" ht="14.4">
      <c r="A115" s="188" t="s">
        <v>549</v>
      </c>
      <c r="B115" s="188"/>
      <c r="C115" s="188"/>
      <c r="D115" s="184"/>
      <c r="E115" s="184"/>
    </row>
    <row r="116" spans="1:5" ht="14.4">
      <c r="A116" s="194" t="s">
        <v>550</v>
      </c>
      <c r="B116" s="188"/>
      <c r="C116" s="188">
        <v>4142729709</v>
      </c>
      <c r="D116" s="184" t="s">
        <v>551</v>
      </c>
      <c r="E116" s="184"/>
    </row>
    <row r="117" spans="1:5" ht="14.4">
      <c r="A117" s="188" t="s">
        <v>216</v>
      </c>
      <c r="B117" s="188" t="s">
        <v>158</v>
      </c>
      <c r="C117" s="188">
        <v>4242795805</v>
      </c>
      <c r="D117" s="184"/>
      <c r="E117" s="184" t="s">
        <v>552</v>
      </c>
    </row>
    <row r="118" spans="1:5" ht="14.4">
      <c r="A118" s="188" t="s">
        <v>553</v>
      </c>
      <c r="B118" s="188"/>
      <c r="C118" s="188">
        <v>4129206577</v>
      </c>
      <c r="D118" s="184" t="s">
        <v>554</v>
      </c>
      <c r="E118" s="184"/>
    </row>
    <row r="119" spans="1:5" ht="14.4">
      <c r="A119" s="188" t="s">
        <v>220</v>
      </c>
      <c r="B119" s="188"/>
      <c r="C119" s="188"/>
      <c r="D119" s="184"/>
      <c r="E119" s="184" t="s">
        <v>392</v>
      </c>
    </row>
    <row r="120" spans="1:5" ht="14.4">
      <c r="A120" s="188" t="s">
        <v>223</v>
      </c>
      <c r="B120" s="188"/>
      <c r="C120" s="188">
        <v>4124439496</v>
      </c>
      <c r="D120" s="184">
        <v>43</v>
      </c>
      <c r="E120" s="184"/>
    </row>
    <row r="121" spans="1:5" ht="14.4">
      <c r="A121" s="188" t="s">
        <v>319</v>
      </c>
      <c r="B121" s="188"/>
      <c r="C121" s="188">
        <v>4142832095</v>
      </c>
      <c r="D121" s="184" t="s">
        <v>555</v>
      </c>
      <c r="E121" s="184"/>
    </row>
    <row r="122" spans="1:5" ht="13.2">
      <c r="A122" s="189" t="s">
        <v>221</v>
      </c>
      <c r="B122" s="189"/>
      <c r="C122" s="189">
        <v>4141159473</v>
      </c>
      <c r="D122" s="190" t="s">
        <v>556</v>
      </c>
      <c r="E122" s="190"/>
    </row>
    <row r="123" spans="1:5" ht="14.4">
      <c r="A123" s="193" t="s">
        <v>557</v>
      </c>
      <c r="B123" s="193" t="s">
        <v>558</v>
      </c>
      <c r="C123" s="188">
        <v>4142132169</v>
      </c>
      <c r="D123" s="184"/>
      <c r="E123" s="184"/>
    </row>
    <row r="124" spans="1:5" ht="14.4">
      <c r="A124" s="188" t="s">
        <v>559</v>
      </c>
      <c r="B124" s="188"/>
      <c r="C124" s="188"/>
      <c r="D124" s="184" t="s">
        <v>560</v>
      </c>
      <c r="E124" s="184"/>
    </row>
    <row r="125" spans="1:5" ht="14.4">
      <c r="A125" s="188" t="s">
        <v>561</v>
      </c>
      <c r="B125" s="188" t="s">
        <v>562</v>
      </c>
      <c r="C125" s="188">
        <v>4140173135</v>
      </c>
      <c r="D125" s="184" t="s">
        <v>563</v>
      </c>
      <c r="E125" s="184" t="s">
        <v>96</v>
      </c>
    </row>
    <row r="126" spans="1:5" ht="14.4">
      <c r="A126" s="188" t="s">
        <v>564</v>
      </c>
      <c r="B126" s="188"/>
      <c r="C126" s="188">
        <f>13214447466</f>
        <v>13214447466</v>
      </c>
      <c r="D126" s="184" t="s">
        <v>565</v>
      </c>
      <c r="E126" s="184"/>
    </row>
    <row r="127" spans="1:5" ht="13.2">
      <c r="A127" s="189" t="s">
        <v>371</v>
      </c>
      <c r="B127" s="189"/>
      <c r="C127" s="189">
        <v>4141491568</v>
      </c>
      <c r="D127" s="190" t="s">
        <v>566</v>
      </c>
      <c r="E127" s="190"/>
    </row>
    <row r="128" spans="1:5" ht="14.4">
      <c r="A128" s="188" t="s">
        <v>189</v>
      </c>
      <c r="B128" s="188"/>
      <c r="C128" s="188">
        <v>4241445835</v>
      </c>
      <c r="D128" s="184" t="s">
        <v>567</v>
      </c>
      <c r="E128" s="184" t="s">
        <v>392</v>
      </c>
    </row>
    <row r="129" spans="1:5" ht="14.4">
      <c r="A129" s="188" t="s">
        <v>568</v>
      </c>
      <c r="B129" s="188" t="s">
        <v>569</v>
      </c>
      <c r="C129" s="188">
        <v>4241901145</v>
      </c>
      <c r="D129" s="184" t="s">
        <v>570</v>
      </c>
      <c r="E129" s="184"/>
    </row>
    <row r="130" spans="1:5" ht="13.2">
      <c r="A130" s="189" t="s">
        <v>144</v>
      </c>
      <c r="B130" s="189"/>
      <c r="C130" s="189">
        <v>4143209146</v>
      </c>
      <c r="D130" s="190" t="s">
        <v>571</v>
      </c>
      <c r="E130" s="190"/>
    </row>
    <row r="131" spans="1:5" ht="14.4">
      <c r="A131" s="188" t="s">
        <v>203</v>
      </c>
      <c r="B131" s="188" t="s">
        <v>392</v>
      </c>
      <c r="C131" s="188"/>
      <c r="D131" s="184"/>
      <c r="E131" s="184"/>
    </row>
    <row r="132" spans="1:5" ht="14.4">
      <c r="A132" s="188" t="s">
        <v>572</v>
      </c>
      <c r="B132" s="188"/>
      <c r="C132" s="188">
        <v>4265321715</v>
      </c>
      <c r="D132" s="184">
        <v>47</v>
      </c>
      <c r="E132" s="184"/>
    </row>
    <row r="133" spans="1:5" ht="14.4">
      <c r="A133" s="188" t="s">
        <v>573</v>
      </c>
      <c r="B133" s="188"/>
      <c r="C133" s="188">
        <v>4141306516</v>
      </c>
      <c r="D133" s="184" t="s">
        <v>574</v>
      </c>
      <c r="E133" s="184"/>
    </row>
    <row r="134" spans="1:5" ht="13.2">
      <c r="A134" s="189" t="s">
        <v>575</v>
      </c>
      <c r="B134" s="189"/>
      <c r="C134" s="189">
        <v>4164230472</v>
      </c>
      <c r="D134" s="190" t="s">
        <v>576</v>
      </c>
      <c r="E134" s="190"/>
    </row>
    <row r="135" spans="1:5" ht="14.4">
      <c r="A135" s="188" t="s">
        <v>577</v>
      </c>
      <c r="B135" s="188"/>
      <c r="C135" s="188"/>
      <c r="D135" s="184" t="s">
        <v>578</v>
      </c>
      <c r="E135" s="184"/>
    </row>
    <row r="136" spans="1:5" ht="14.4">
      <c r="A136" s="188" t="s">
        <v>579</v>
      </c>
      <c r="B136" s="188"/>
      <c r="C136" s="188">
        <v>4122857777</v>
      </c>
      <c r="D136" s="184" t="s">
        <v>580</v>
      </c>
      <c r="E136" s="184"/>
    </row>
    <row r="137" spans="1:5" ht="14.4">
      <c r="A137" s="188" t="s">
        <v>170</v>
      </c>
      <c r="B137" s="188"/>
      <c r="C137" s="188"/>
      <c r="D137" s="184"/>
      <c r="E137" s="184"/>
    </row>
    <row r="138" spans="1:5" ht="13.2">
      <c r="A138" s="189" t="s">
        <v>306</v>
      </c>
      <c r="B138" s="189" t="s">
        <v>581</v>
      </c>
      <c r="C138" s="189">
        <v>4129543048</v>
      </c>
      <c r="D138" s="190" t="s">
        <v>419</v>
      </c>
      <c r="E138" s="190" t="s">
        <v>96</v>
      </c>
    </row>
    <row r="139" spans="1:5" ht="14.4">
      <c r="A139" s="188" t="s">
        <v>82</v>
      </c>
      <c r="B139" s="188"/>
      <c r="C139" s="188">
        <v>4120334850</v>
      </c>
      <c r="D139" s="184" t="s">
        <v>582</v>
      </c>
      <c r="E139" s="184" t="s">
        <v>12</v>
      </c>
    </row>
    <row r="140" spans="1:5" ht="14.4">
      <c r="A140" s="188" t="s">
        <v>583</v>
      </c>
      <c r="B140" s="188" t="s">
        <v>584</v>
      </c>
      <c r="C140" s="188"/>
      <c r="D140" s="184"/>
      <c r="E140" s="184" t="s">
        <v>585</v>
      </c>
    </row>
    <row r="141" spans="1:5" ht="14.4">
      <c r="A141" s="188" t="s">
        <v>251</v>
      </c>
      <c r="B141" s="188"/>
      <c r="C141" s="188"/>
      <c r="D141" s="184"/>
      <c r="E141" s="184"/>
    </row>
    <row r="142" spans="1:5" ht="14.4">
      <c r="A142" s="188" t="s">
        <v>366</v>
      </c>
      <c r="B142" s="188"/>
      <c r="C142" s="188">
        <v>4142202583</v>
      </c>
      <c r="D142" s="184"/>
      <c r="E142" s="184"/>
    </row>
    <row r="143" spans="1:5" ht="13.2">
      <c r="A143" s="189" t="s">
        <v>366</v>
      </c>
      <c r="B143" s="189" t="s">
        <v>586</v>
      </c>
      <c r="C143" s="189">
        <v>4142854588</v>
      </c>
      <c r="D143" s="190"/>
      <c r="E143" s="190"/>
    </row>
    <row r="144" spans="1:5" ht="14.4">
      <c r="A144" s="188" t="s">
        <v>102</v>
      </c>
      <c r="B144" s="188" t="s">
        <v>587</v>
      </c>
      <c r="C144" s="188">
        <v>4147457721</v>
      </c>
      <c r="D144" s="184" t="s">
        <v>588</v>
      </c>
      <c r="E144" s="184" t="s">
        <v>96</v>
      </c>
    </row>
    <row r="145" spans="1:5" ht="14.4">
      <c r="A145" s="188" t="s">
        <v>589</v>
      </c>
      <c r="B145" s="188" t="s">
        <v>590</v>
      </c>
      <c r="C145" s="188">
        <v>2122429239</v>
      </c>
      <c r="D145" s="184" t="s">
        <v>591</v>
      </c>
      <c r="E145" s="184"/>
    </row>
    <row r="146" spans="1:5" ht="14.4">
      <c r="A146" s="188" t="s">
        <v>592</v>
      </c>
      <c r="B146" s="188" t="s">
        <v>593</v>
      </c>
      <c r="C146" s="188">
        <v>4144902678</v>
      </c>
      <c r="D146" s="184" t="s">
        <v>594</v>
      </c>
      <c r="E146" s="184" t="s">
        <v>96</v>
      </c>
    </row>
    <row r="147" spans="1:5" ht="14.4">
      <c r="A147" s="188" t="s">
        <v>595</v>
      </c>
      <c r="B147" s="188" t="s">
        <v>596</v>
      </c>
      <c r="C147" s="188">
        <v>4164129132</v>
      </c>
      <c r="D147" s="184"/>
      <c r="E147" s="184"/>
    </row>
    <row r="148" spans="1:5" ht="13.2">
      <c r="A148" s="189" t="s">
        <v>341</v>
      </c>
      <c r="B148" s="189"/>
      <c r="C148" s="189"/>
      <c r="D148" s="190"/>
      <c r="E148" s="190"/>
    </row>
    <row r="149" spans="1:5" ht="13.2">
      <c r="A149" s="189" t="s">
        <v>351</v>
      </c>
      <c r="B149" s="189" t="s">
        <v>581</v>
      </c>
      <c r="C149" s="189">
        <v>4129543048</v>
      </c>
      <c r="D149" s="190" t="s">
        <v>419</v>
      </c>
      <c r="E149" s="190"/>
    </row>
    <row r="150" spans="1:5" ht="14.4">
      <c r="A150" s="188" t="s">
        <v>597</v>
      </c>
      <c r="B150" s="188"/>
      <c r="C150" s="188"/>
      <c r="D150" s="184"/>
      <c r="E150" s="184" t="s">
        <v>392</v>
      </c>
    </row>
    <row r="151" spans="1:5" ht="13.2">
      <c r="A151" s="189" t="s">
        <v>222</v>
      </c>
      <c r="B151" s="189"/>
      <c r="C151" s="189">
        <v>4140237383</v>
      </c>
      <c r="D151" s="190" t="s">
        <v>598</v>
      </c>
      <c r="E151" s="190"/>
    </row>
    <row r="152" spans="1:5" ht="14.4">
      <c r="A152" s="188" t="s">
        <v>599</v>
      </c>
      <c r="B152" s="188"/>
      <c r="C152" s="188"/>
      <c r="D152" s="184"/>
      <c r="E152" s="184" t="s">
        <v>12</v>
      </c>
    </row>
    <row r="153" spans="1:5" ht="14.4">
      <c r="A153" s="188" t="s">
        <v>600</v>
      </c>
      <c r="B153" s="188"/>
      <c r="C153" s="188"/>
      <c r="D153" s="184"/>
      <c r="E153" s="184"/>
    </row>
    <row r="154" spans="1:5" ht="14.4">
      <c r="A154" s="188" t="s">
        <v>164</v>
      </c>
      <c r="B154" s="188"/>
      <c r="C154" s="188">
        <v>4140114179</v>
      </c>
      <c r="D154" s="184" t="s">
        <v>601</v>
      </c>
      <c r="E154" s="184"/>
    </row>
    <row r="155" spans="1:5" ht="14.4">
      <c r="A155" s="188" t="s">
        <v>602</v>
      </c>
      <c r="B155" s="188"/>
      <c r="C155" s="188">
        <v>4143215648</v>
      </c>
      <c r="D155" s="184" t="s">
        <v>603</v>
      </c>
      <c r="E155" s="184"/>
    </row>
    <row r="156" spans="1:5" ht="14.4">
      <c r="A156" s="188" t="s">
        <v>105</v>
      </c>
      <c r="B156" s="188" t="s">
        <v>604</v>
      </c>
      <c r="C156" s="188">
        <v>4243648591</v>
      </c>
      <c r="D156" s="184" t="s">
        <v>605</v>
      </c>
      <c r="E156" s="184"/>
    </row>
    <row r="157" spans="1:5" ht="14.4">
      <c r="A157" s="188" t="s">
        <v>606</v>
      </c>
      <c r="B157" s="188"/>
      <c r="C157" s="188">
        <v>4142272579</v>
      </c>
      <c r="D157" s="184" t="s">
        <v>607</v>
      </c>
      <c r="E157" s="184"/>
    </row>
    <row r="158" spans="1:5" ht="13.2">
      <c r="A158" s="189" t="s">
        <v>111</v>
      </c>
      <c r="B158" s="189"/>
      <c r="C158" s="189">
        <v>4121621819</v>
      </c>
      <c r="D158" s="190" t="s">
        <v>608</v>
      </c>
      <c r="E158" s="190"/>
    </row>
    <row r="159" spans="1:5" ht="14.4">
      <c r="A159" s="188" t="s">
        <v>609</v>
      </c>
      <c r="B159" s="188"/>
      <c r="C159" s="188"/>
      <c r="D159" s="184"/>
      <c r="E159" s="184"/>
    </row>
    <row r="160" spans="1:5" ht="14.4">
      <c r="A160" s="188" t="s">
        <v>610</v>
      </c>
      <c r="B160" s="195"/>
      <c r="C160" s="188">
        <v>4141178617</v>
      </c>
      <c r="D160" s="184" t="s">
        <v>611</v>
      </c>
      <c r="E160" s="184"/>
    </row>
    <row r="161" spans="1:5" ht="14.4">
      <c r="A161" s="188" t="s">
        <v>237</v>
      </c>
      <c r="B161" s="188"/>
      <c r="C161" s="188">
        <v>4143975045</v>
      </c>
      <c r="D161" s="184" t="s">
        <v>612</v>
      </c>
      <c r="E161" s="184" t="s">
        <v>392</v>
      </c>
    </row>
    <row r="162" spans="1:5" ht="14.4">
      <c r="A162" s="188" t="s">
        <v>613</v>
      </c>
      <c r="B162" s="188"/>
      <c r="C162" s="188"/>
      <c r="D162" s="184" t="s">
        <v>614</v>
      </c>
      <c r="E162" s="184"/>
    </row>
    <row r="163" spans="1:5" ht="14.4">
      <c r="A163" s="188" t="s">
        <v>615</v>
      </c>
      <c r="B163" s="188" t="s">
        <v>616</v>
      </c>
      <c r="C163" s="184">
        <v>4141266737</v>
      </c>
      <c r="D163" s="184" t="s">
        <v>617</v>
      </c>
      <c r="E163" s="184"/>
    </row>
    <row r="164" spans="1:5" ht="14.4">
      <c r="A164" s="188" t="s">
        <v>97</v>
      </c>
      <c r="B164" s="188"/>
      <c r="C164" s="188"/>
      <c r="D164" s="184"/>
      <c r="E164" s="184" t="s">
        <v>392</v>
      </c>
    </row>
    <row r="165" spans="1:5" ht="14.4">
      <c r="A165" s="188" t="s">
        <v>618</v>
      </c>
      <c r="B165" s="188"/>
      <c r="C165" s="188">
        <v>4142452857</v>
      </c>
      <c r="D165" s="184" t="s">
        <v>619</v>
      </c>
      <c r="E165" s="184"/>
    </row>
    <row r="166" spans="1:5" ht="14.4">
      <c r="A166" s="188" t="s">
        <v>620</v>
      </c>
      <c r="B166" s="188"/>
      <c r="C166" s="188">
        <v>4125108495</v>
      </c>
      <c r="D166" s="184"/>
      <c r="E166" s="184"/>
    </row>
    <row r="167" spans="1:5" ht="14.4">
      <c r="A167" s="188" t="s">
        <v>604</v>
      </c>
      <c r="B167" s="188"/>
      <c r="C167" s="188">
        <v>4243648591</v>
      </c>
      <c r="D167" s="184">
        <v>42</v>
      </c>
      <c r="E167" s="184"/>
    </row>
    <row r="168" spans="1:5" ht="13.2">
      <c r="A168" s="189" t="s">
        <v>277</v>
      </c>
      <c r="B168" s="189" t="s">
        <v>621</v>
      </c>
      <c r="C168" s="189">
        <v>4241517882</v>
      </c>
      <c r="D168" s="190" t="s">
        <v>622</v>
      </c>
      <c r="E168" s="190"/>
    </row>
    <row r="169" spans="1:5" ht="13.2">
      <c r="A169" s="189" t="s">
        <v>275</v>
      </c>
      <c r="B169" s="189"/>
      <c r="C169" s="189">
        <v>4126031285</v>
      </c>
      <c r="D169" s="190" t="s">
        <v>623</v>
      </c>
      <c r="E169" s="190"/>
    </row>
    <row r="170" spans="1:5" ht="14.4">
      <c r="A170" s="188" t="s">
        <v>624</v>
      </c>
      <c r="B170" s="188"/>
      <c r="C170" s="188">
        <v>4127051880</v>
      </c>
      <c r="D170" s="184" t="s">
        <v>625</v>
      </c>
      <c r="E170" s="184"/>
    </row>
    <row r="171" spans="1:5" ht="14.4">
      <c r="A171" s="188" t="s">
        <v>139</v>
      </c>
      <c r="B171" s="188"/>
      <c r="C171" s="188">
        <v>4120640749</v>
      </c>
      <c r="D171" s="184" t="s">
        <v>626</v>
      </c>
      <c r="E171" s="184"/>
    </row>
    <row r="172" spans="1:5" ht="13.2">
      <c r="A172" s="189" t="s">
        <v>354</v>
      </c>
      <c r="B172" s="189"/>
      <c r="C172" s="189"/>
      <c r="D172" s="190"/>
      <c r="E172" s="190"/>
    </row>
    <row r="173" spans="1:5" ht="14.4">
      <c r="A173" s="188" t="s">
        <v>256</v>
      </c>
      <c r="B173" s="188" t="s">
        <v>627</v>
      </c>
      <c r="C173" s="188">
        <v>4143330333</v>
      </c>
      <c r="D173" s="184" t="s">
        <v>628</v>
      </c>
      <c r="E173" s="184" t="s">
        <v>96</v>
      </c>
    </row>
    <row r="174" spans="1:5" ht="14.4">
      <c r="A174" s="188" t="s">
        <v>146</v>
      </c>
      <c r="B174" s="188"/>
      <c r="C174" s="188">
        <v>4142789925</v>
      </c>
      <c r="D174" s="184"/>
      <c r="E174" s="184" t="s">
        <v>392</v>
      </c>
    </row>
    <row r="175" spans="1:5" ht="14.4">
      <c r="A175" s="188" t="s">
        <v>629</v>
      </c>
      <c r="B175" s="188" t="s">
        <v>630</v>
      </c>
      <c r="C175" s="188">
        <v>4143016726</v>
      </c>
      <c r="D175" s="184"/>
      <c r="E175" s="184"/>
    </row>
    <row r="176" spans="1:5" ht="14.4">
      <c r="A176" s="188" t="s">
        <v>631</v>
      </c>
      <c r="B176" s="188" t="s">
        <v>632</v>
      </c>
      <c r="C176" s="188">
        <v>414188773</v>
      </c>
      <c r="D176" s="184" t="s">
        <v>633</v>
      </c>
      <c r="E176" s="184"/>
    </row>
    <row r="177" spans="1:6" ht="13.2">
      <c r="A177" s="189" t="s">
        <v>292</v>
      </c>
      <c r="B177" s="189"/>
      <c r="C177" s="189">
        <v>4143275939</v>
      </c>
      <c r="D177" s="190" t="s">
        <v>634</v>
      </c>
      <c r="E177" s="190"/>
    </row>
    <row r="178" spans="1:6" ht="13.2">
      <c r="A178" s="189" t="s">
        <v>283</v>
      </c>
      <c r="B178" s="189" t="s">
        <v>635</v>
      </c>
      <c r="C178" s="189">
        <v>4127169320</v>
      </c>
      <c r="D178" s="190" t="s">
        <v>636</v>
      </c>
      <c r="E178" s="190"/>
    </row>
    <row r="179" spans="1:6" ht="14.4">
      <c r="A179" s="188" t="s">
        <v>637</v>
      </c>
      <c r="B179" s="188" t="s">
        <v>638</v>
      </c>
      <c r="C179" s="188">
        <v>4149180409</v>
      </c>
      <c r="D179" s="184"/>
      <c r="E179" s="184"/>
      <c r="F179" s="196"/>
    </row>
    <row r="180" spans="1:6" ht="14.4">
      <c r="A180" s="188" t="s">
        <v>639</v>
      </c>
      <c r="B180" s="188"/>
      <c r="C180" s="188">
        <v>4129328558</v>
      </c>
      <c r="D180" s="184" t="s">
        <v>640</v>
      </c>
      <c r="E180" s="184"/>
    </row>
    <row r="181" spans="1:6" ht="14.4">
      <c r="A181" s="188" t="s">
        <v>641</v>
      </c>
      <c r="B181" s="188"/>
      <c r="C181" s="188">
        <v>4242565553</v>
      </c>
      <c r="D181" s="184" t="s">
        <v>642</v>
      </c>
      <c r="E181" s="184"/>
    </row>
    <row r="182" spans="1:6" ht="14.4">
      <c r="A182" s="188" t="s">
        <v>643</v>
      </c>
      <c r="B182" s="188"/>
      <c r="C182" s="188">
        <v>4143035954</v>
      </c>
      <c r="D182" s="184" t="s">
        <v>644</v>
      </c>
      <c r="E182" s="184"/>
    </row>
    <row r="183" spans="1:6" ht="14.4">
      <c r="A183" s="188" t="s">
        <v>193</v>
      </c>
      <c r="B183" s="188"/>
      <c r="C183" s="188"/>
      <c r="D183" s="184"/>
      <c r="E183" s="184"/>
    </row>
    <row r="184" spans="1:6" ht="14.4">
      <c r="A184" s="188" t="s">
        <v>645</v>
      </c>
      <c r="B184" s="188"/>
      <c r="C184" s="188"/>
      <c r="D184" s="184"/>
      <c r="E184" s="184"/>
    </row>
    <row r="185" spans="1:6" ht="14.4">
      <c r="A185" s="188" t="s">
        <v>646</v>
      </c>
      <c r="B185" s="188" t="s">
        <v>647</v>
      </c>
      <c r="C185" s="188"/>
      <c r="D185" s="184"/>
      <c r="E185" s="184"/>
    </row>
    <row r="186" spans="1:6" ht="13.2">
      <c r="A186" s="189" t="s">
        <v>309</v>
      </c>
      <c r="B186" s="189"/>
      <c r="C186" s="189">
        <v>4129258682</v>
      </c>
      <c r="D186" s="190" t="s">
        <v>648</v>
      </c>
      <c r="E186" s="190"/>
    </row>
    <row r="187" spans="1:6" ht="14.4">
      <c r="A187" s="188" t="s">
        <v>649</v>
      </c>
      <c r="B187" s="188"/>
      <c r="C187" s="188">
        <v>4142324427</v>
      </c>
      <c r="D187" s="184" t="s">
        <v>650</v>
      </c>
      <c r="E187" s="184"/>
    </row>
    <row r="188" spans="1:6" ht="14.4">
      <c r="A188" s="188" t="s">
        <v>651</v>
      </c>
      <c r="B188" s="188"/>
      <c r="C188" s="188">
        <v>4241807126</v>
      </c>
      <c r="D188" s="184"/>
      <c r="E188" s="184"/>
    </row>
    <row r="189" spans="1:6" ht="14.4">
      <c r="A189" s="188" t="s">
        <v>374</v>
      </c>
      <c r="B189" s="188"/>
      <c r="C189" s="188"/>
      <c r="D189" s="184"/>
      <c r="E189" s="184"/>
    </row>
    <row r="190" spans="1:6" ht="13.2">
      <c r="A190" s="189" t="s">
        <v>355</v>
      </c>
      <c r="B190" s="189"/>
      <c r="C190" s="189">
        <v>4143356250</v>
      </c>
      <c r="D190" s="190" t="s">
        <v>652</v>
      </c>
      <c r="E190" s="190"/>
    </row>
    <row r="191" spans="1:6" ht="14.4">
      <c r="A191" s="188" t="s">
        <v>155</v>
      </c>
      <c r="B191" s="188"/>
      <c r="C191" s="188"/>
      <c r="D191" s="184" t="s">
        <v>653</v>
      </c>
      <c r="E191" s="184"/>
    </row>
    <row r="192" spans="1:6" ht="14.4">
      <c r="A192" s="188" t="s">
        <v>91</v>
      </c>
      <c r="B192" s="188"/>
      <c r="C192" s="188">
        <v>4142304813</v>
      </c>
      <c r="D192" s="184" t="s">
        <v>654</v>
      </c>
      <c r="E192" s="184"/>
    </row>
    <row r="193" spans="1:5" ht="14.4">
      <c r="A193" s="188" t="s">
        <v>655</v>
      </c>
      <c r="B193" s="188"/>
      <c r="C193" s="188">
        <v>4242574881</v>
      </c>
      <c r="D193" s="184" t="s">
        <v>656</v>
      </c>
      <c r="E193" s="184"/>
    </row>
    <row r="194" spans="1:5" ht="14.4">
      <c r="A194" s="188" t="s">
        <v>234</v>
      </c>
      <c r="B194" s="188" t="s">
        <v>657</v>
      </c>
      <c r="C194" s="188">
        <v>4143891791</v>
      </c>
      <c r="D194" s="184" t="s">
        <v>658</v>
      </c>
      <c r="E194" s="184"/>
    </row>
    <row r="195" spans="1:5" ht="13.2">
      <c r="A195" s="189" t="s">
        <v>659</v>
      </c>
      <c r="B195" s="189"/>
      <c r="C195" s="189">
        <v>4122812661</v>
      </c>
      <c r="D195" s="190" t="s">
        <v>660</v>
      </c>
      <c r="E195" s="190"/>
    </row>
    <row r="196" spans="1:5" ht="14.4">
      <c r="A196" s="188" t="s">
        <v>661</v>
      </c>
      <c r="B196" s="188" t="s">
        <v>534</v>
      </c>
      <c r="C196" s="188">
        <v>4143666664</v>
      </c>
      <c r="D196" s="184"/>
      <c r="E196" s="184"/>
    </row>
    <row r="197" spans="1:5" ht="14.4">
      <c r="A197" s="188" t="s">
        <v>143</v>
      </c>
      <c r="B197" s="188"/>
      <c r="C197" s="188">
        <v>4141812326</v>
      </c>
      <c r="D197" s="184" t="s">
        <v>662</v>
      </c>
      <c r="E197" s="184"/>
    </row>
    <row r="198" spans="1:5" ht="14.4">
      <c r="A198" s="188" t="s">
        <v>663</v>
      </c>
      <c r="B198" s="188"/>
      <c r="C198" s="188"/>
      <c r="D198" s="184"/>
      <c r="E198" s="184"/>
    </row>
    <row r="199" spans="1:5" ht="14.4">
      <c r="A199" s="188" t="s">
        <v>331</v>
      </c>
      <c r="B199" s="188"/>
      <c r="C199" s="188">
        <v>4124221331</v>
      </c>
      <c r="D199" s="184" t="s">
        <v>664</v>
      </c>
      <c r="E199" s="184"/>
    </row>
    <row r="200" spans="1:5" ht="14.4">
      <c r="A200" s="188" t="s">
        <v>665</v>
      </c>
      <c r="B200" s="188"/>
      <c r="C200" s="188">
        <v>4122520395</v>
      </c>
      <c r="D200" s="184" t="s">
        <v>666</v>
      </c>
      <c r="E200" s="184"/>
    </row>
    <row r="201" spans="1:5" ht="13.2">
      <c r="A201" s="189" t="s">
        <v>667</v>
      </c>
      <c r="B201" s="189" t="s">
        <v>665</v>
      </c>
      <c r="C201" s="189">
        <v>4126367622</v>
      </c>
      <c r="D201" s="190" t="s">
        <v>668</v>
      </c>
      <c r="E201" s="190"/>
    </row>
    <row r="202" spans="1:5" ht="14.4">
      <c r="A202" s="188" t="s">
        <v>367</v>
      </c>
      <c r="B202" s="188"/>
      <c r="C202" s="188">
        <v>4122639393</v>
      </c>
      <c r="D202" s="184" t="s">
        <v>669</v>
      </c>
      <c r="E202" s="184"/>
    </row>
    <row r="203" spans="1:5" ht="14.4">
      <c r="A203" s="188" t="s">
        <v>670</v>
      </c>
      <c r="B203" s="188"/>
      <c r="C203" s="188">
        <v>4126185803</v>
      </c>
      <c r="D203" s="184" t="s">
        <v>671</v>
      </c>
      <c r="E203" s="184"/>
    </row>
    <row r="204" spans="1:5" ht="13.2">
      <c r="A204" s="189" t="s">
        <v>302</v>
      </c>
      <c r="B204" s="189"/>
      <c r="C204" s="189">
        <v>4122800196</v>
      </c>
      <c r="D204" s="190" t="s">
        <v>672</v>
      </c>
      <c r="E204" s="190"/>
    </row>
    <row r="205" spans="1:5" ht="13.2">
      <c r="A205" s="189" t="s">
        <v>192</v>
      </c>
      <c r="B205" s="189"/>
      <c r="C205" s="189">
        <v>4247819764</v>
      </c>
      <c r="D205" s="190" t="s">
        <v>673</v>
      </c>
      <c r="E205" s="190"/>
    </row>
    <row r="206" spans="1:5" ht="14.4">
      <c r="A206" s="188" t="s">
        <v>674</v>
      </c>
      <c r="B206" s="188" t="s">
        <v>675</v>
      </c>
      <c r="C206" s="188">
        <v>4242508424</v>
      </c>
      <c r="D206" s="184"/>
      <c r="E206" s="184" t="s">
        <v>676</v>
      </c>
    </row>
    <row r="207" spans="1:5" ht="13.2">
      <c r="A207" s="189" t="s">
        <v>677</v>
      </c>
      <c r="B207" s="189" t="s">
        <v>678</v>
      </c>
      <c r="C207" s="189">
        <v>4241700253</v>
      </c>
      <c r="D207" s="190" t="s">
        <v>679</v>
      </c>
      <c r="E207" s="190"/>
    </row>
    <row r="208" spans="1:5" ht="14.4">
      <c r="A208" s="188" t="s">
        <v>680</v>
      </c>
      <c r="B208" s="188" t="s">
        <v>681</v>
      </c>
      <c r="C208" s="188">
        <v>412654606</v>
      </c>
      <c r="D208" s="184" t="s">
        <v>682</v>
      </c>
      <c r="E208" s="184" t="s">
        <v>96</v>
      </c>
    </row>
    <row r="209" spans="1:5" ht="14.4">
      <c r="A209" s="188" t="s">
        <v>103</v>
      </c>
      <c r="B209" s="188" t="s">
        <v>683</v>
      </c>
      <c r="C209" s="188">
        <v>4241259034</v>
      </c>
      <c r="D209" s="184"/>
      <c r="E209" s="184"/>
    </row>
    <row r="210" spans="1:5" ht="13.2">
      <c r="A210" s="189" t="s">
        <v>350</v>
      </c>
      <c r="B210" s="189"/>
      <c r="C210" s="189"/>
      <c r="D210" s="190" t="s">
        <v>684</v>
      </c>
      <c r="E210" s="190"/>
    </row>
    <row r="211" spans="1:5" ht="14.4">
      <c r="A211" s="188" t="s">
        <v>685</v>
      </c>
      <c r="B211" s="188"/>
      <c r="C211" s="188"/>
      <c r="D211" s="184" t="s">
        <v>686</v>
      </c>
      <c r="E211" s="184"/>
    </row>
    <row r="212" spans="1:5" ht="14.4">
      <c r="A212" s="188" t="s">
        <v>113</v>
      </c>
      <c r="B212" s="188" t="s">
        <v>687</v>
      </c>
      <c r="C212" s="188">
        <v>4142231628</v>
      </c>
      <c r="D212" s="184" t="s">
        <v>419</v>
      </c>
      <c r="E212" s="184"/>
    </row>
    <row r="213" spans="1:5" ht="14.4">
      <c r="A213" s="188" t="s">
        <v>352</v>
      </c>
      <c r="B213" s="188"/>
      <c r="C213" s="188">
        <v>4129932985</v>
      </c>
      <c r="D213" s="184" t="s">
        <v>688</v>
      </c>
      <c r="E213" s="184"/>
    </row>
    <row r="214" spans="1:5" ht="14.4">
      <c r="A214" s="188" t="s">
        <v>154</v>
      </c>
      <c r="B214" s="188"/>
      <c r="C214" s="188">
        <v>4142601483</v>
      </c>
      <c r="D214" s="184"/>
      <c r="E214" s="184"/>
    </row>
    <row r="215" spans="1:5" ht="14.4">
      <c r="A215" s="188" t="s">
        <v>689</v>
      </c>
      <c r="B215" s="188"/>
      <c r="C215" s="188">
        <v>4142818346</v>
      </c>
      <c r="D215" s="184" t="s">
        <v>690</v>
      </c>
      <c r="E215" s="184"/>
    </row>
    <row r="216" spans="1:5" ht="14.4">
      <c r="A216" s="193" t="s">
        <v>691</v>
      </c>
      <c r="B216" s="188" t="s">
        <v>691</v>
      </c>
      <c r="C216" s="188"/>
      <c r="D216" s="184"/>
      <c r="E216" s="184"/>
    </row>
    <row r="217" spans="1:5" ht="14.4">
      <c r="A217" s="188" t="s">
        <v>692</v>
      </c>
      <c r="B217" s="188"/>
      <c r="C217" s="188">
        <v>4142310905</v>
      </c>
      <c r="D217" s="184" t="s">
        <v>693</v>
      </c>
      <c r="E217" s="184"/>
    </row>
    <row r="218" spans="1:5" ht="14.4">
      <c r="A218" s="188" t="s">
        <v>694</v>
      </c>
      <c r="B218" s="188"/>
      <c r="C218" s="188">
        <v>4241196272</v>
      </c>
      <c r="D218" s="184" t="s">
        <v>695</v>
      </c>
      <c r="E218" s="184"/>
    </row>
    <row r="219" spans="1:5" ht="14.4">
      <c r="A219" s="188" t="s">
        <v>84</v>
      </c>
      <c r="B219" s="188"/>
      <c r="C219" s="188">
        <v>4142781263</v>
      </c>
      <c r="D219" s="184" t="s">
        <v>696</v>
      </c>
      <c r="E219" s="184"/>
    </row>
    <row r="220" spans="1:5" ht="14.4">
      <c r="A220" s="188" t="s">
        <v>84</v>
      </c>
      <c r="B220" s="188"/>
      <c r="C220" s="188"/>
      <c r="D220" s="184" t="s">
        <v>696</v>
      </c>
      <c r="E220" s="184"/>
    </row>
    <row r="221" spans="1:5" ht="13.2">
      <c r="A221" s="189" t="s">
        <v>697</v>
      </c>
      <c r="B221" s="189"/>
      <c r="C221" s="189"/>
      <c r="D221" s="190" t="s">
        <v>698</v>
      </c>
      <c r="E221" s="190"/>
    </row>
    <row r="222" spans="1:5" ht="14.4">
      <c r="A222" s="188" t="s">
        <v>142</v>
      </c>
      <c r="B222" s="188"/>
      <c r="C222" s="188">
        <v>4120126059</v>
      </c>
      <c r="D222" s="184" t="s">
        <v>698</v>
      </c>
      <c r="E222" s="184"/>
    </row>
    <row r="223" spans="1:5" ht="14.4">
      <c r="A223" s="188" t="s">
        <v>699</v>
      </c>
      <c r="B223" s="188"/>
      <c r="C223" s="188"/>
      <c r="D223" s="184"/>
      <c r="E223" s="184"/>
    </row>
    <row r="224" spans="1:5" ht="14.4">
      <c r="A224" s="188" t="s">
        <v>178</v>
      </c>
      <c r="B224" s="188"/>
      <c r="C224" s="188">
        <v>4241384844</v>
      </c>
      <c r="D224" s="184"/>
      <c r="E224" s="184"/>
    </row>
    <row r="225" spans="1:5" ht="14.4">
      <c r="A225" s="188" t="s">
        <v>376</v>
      </c>
      <c r="B225" s="188" t="s">
        <v>474</v>
      </c>
      <c r="C225" s="188">
        <v>4265201310</v>
      </c>
      <c r="D225" s="184" t="s">
        <v>700</v>
      </c>
      <c r="E225" s="184"/>
    </row>
    <row r="226" spans="1:5" ht="14.4">
      <c r="A226" s="188" t="s">
        <v>701</v>
      </c>
      <c r="B226" s="188"/>
      <c r="C226" s="188"/>
      <c r="D226" s="184"/>
      <c r="E226" s="184" t="s">
        <v>96</v>
      </c>
    </row>
    <row r="227" spans="1:5" ht="14.4">
      <c r="A227" s="188" t="s">
        <v>702</v>
      </c>
      <c r="B227" s="188"/>
      <c r="C227" s="188"/>
      <c r="D227" s="184" t="s">
        <v>703</v>
      </c>
      <c r="E227" s="184"/>
    </row>
    <row r="228" spans="1:5" ht="13.2">
      <c r="A228" s="189" t="s">
        <v>290</v>
      </c>
      <c r="B228" s="189"/>
      <c r="C228" s="189">
        <v>4125438660</v>
      </c>
      <c r="D228" s="190" t="s">
        <v>704</v>
      </c>
      <c r="E228" s="190"/>
    </row>
    <row r="229" spans="1:5" ht="14.4">
      <c r="A229" s="188" t="s">
        <v>168</v>
      </c>
      <c r="B229" s="188"/>
      <c r="C229" s="188">
        <v>4122922264</v>
      </c>
      <c r="D229" s="184" t="s">
        <v>705</v>
      </c>
      <c r="E229" s="184"/>
    </row>
    <row r="230" spans="1:5" ht="13.2">
      <c r="A230" s="189" t="s">
        <v>214</v>
      </c>
      <c r="B230" s="189"/>
      <c r="C230" s="189">
        <v>4124028867</v>
      </c>
      <c r="D230" s="190" t="s">
        <v>706</v>
      </c>
      <c r="E230" s="190"/>
    </row>
    <row r="231" spans="1:5" ht="14.4">
      <c r="A231" s="188" t="s">
        <v>265</v>
      </c>
      <c r="B231" s="188" t="s">
        <v>297</v>
      </c>
      <c r="C231" s="188"/>
      <c r="D231" s="184"/>
      <c r="E231" s="184" t="s">
        <v>96</v>
      </c>
    </row>
    <row r="232" spans="1:5" ht="14.4">
      <c r="A232" s="188" t="s">
        <v>304</v>
      </c>
      <c r="B232" s="188"/>
      <c r="C232" s="188">
        <v>4122225601</v>
      </c>
      <c r="D232" s="184" t="s">
        <v>707</v>
      </c>
      <c r="E232" s="184"/>
    </row>
    <row r="233" spans="1:5" ht="14.4">
      <c r="A233" s="188" t="s">
        <v>233</v>
      </c>
      <c r="B233" s="188"/>
      <c r="C233" s="188">
        <v>4149953600</v>
      </c>
      <c r="D233" s="184" t="s">
        <v>708</v>
      </c>
      <c r="E233" s="184"/>
    </row>
    <row r="234" spans="1:5" ht="14.4">
      <c r="A234" s="188" t="s">
        <v>709</v>
      </c>
      <c r="B234" s="188"/>
      <c r="C234" s="188">
        <v>4141752257</v>
      </c>
      <c r="D234" s="184" t="s">
        <v>710</v>
      </c>
      <c r="E234" s="184"/>
    </row>
    <row r="235" spans="1:5" ht="14.4">
      <c r="A235" s="188" t="s">
        <v>711</v>
      </c>
      <c r="B235" s="188"/>
      <c r="C235" s="188">
        <v>4125429964</v>
      </c>
      <c r="D235" s="184">
        <v>33</v>
      </c>
      <c r="E235" s="184"/>
    </row>
    <row r="236" spans="1:5" ht="14.4">
      <c r="A236" s="188" t="s">
        <v>115</v>
      </c>
      <c r="B236" s="188"/>
      <c r="C236" s="188">
        <v>4241514007</v>
      </c>
      <c r="D236" s="184"/>
      <c r="E236" s="184" t="s">
        <v>392</v>
      </c>
    </row>
    <row r="237" spans="1:5" ht="14.4">
      <c r="A237" s="188" t="s">
        <v>270</v>
      </c>
      <c r="B237" s="188"/>
      <c r="C237" s="188">
        <v>4242227103</v>
      </c>
      <c r="D237" s="184" t="s">
        <v>712</v>
      </c>
      <c r="E237" s="184"/>
    </row>
    <row r="238" spans="1:5" ht="13.2">
      <c r="A238" s="189" t="s">
        <v>338</v>
      </c>
      <c r="B238" s="189" t="s">
        <v>338</v>
      </c>
      <c r="C238" s="189"/>
      <c r="D238" s="190"/>
      <c r="E238" s="190"/>
    </row>
    <row r="239" spans="1:5" ht="14.4">
      <c r="A239" s="188" t="s">
        <v>713</v>
      </c>
      <c r="B239" s="188" t="s">
        <v>714</v>
      </c>
      <c r="C239" s="188"/>
      <c r="D239" s="184"/>
      <c r="E239" s="184" t="s">
        <v>96</v>
      </c>
    </row>
    <row r="240" spans="1:5" ht="14.4">
      <c r="A240" s="188" t="s">
        <v>715</v>
      </c>
      <c r="B240" s="188"/>
      <c r="C240" s="188">
        <v>4126710488</v>
      </c>
      <c r="D240" s="184" t="s">
        <v>716</v>
      </c>
      <c r="E240" s="184"/>
    </row>
    <row r="241" spans="1:5" ht="14.4">
      <c r="A241" s="188" t="s">
        <v>717</v>
      </c>
      <c r="B241" s="188"/>
      <c r="C241" s="188">
        <v>4141201515</v>
      </c>
      <c r="D241" s="184" t="s">
        <v>718</v>
      </c>
      <c r="E241" s="184"/>
    </row>
    <row r="242" spans="1:5" ht="14.4">
      <c r="A242" s="188" t="s">
        <v>330</v>
      </c>
      <c r="B242" s="188"/>
      <c r="C242" s="188">
        <v>4242640544</v>
      </c>
      <c r="D242" s="184" t="s">
        <v>719</v>
      </c>
      <c r="E242" s="184"/>
    </row>
    <row r="243" spans="1:5" ht="14.4">
      <c r="A243" s="188" t="s">
        <v>720</v>
      </c>
      <c r="B243" s="188" t="s">
        <v>721</v>
      </c>
      <c r="C243" s="188">
        <v>4241618600</v>
      </c>
      <c r="D243" s="184" t="s">
        <v>722</v>
      </c>
      <c r="E243" s="184"/>
    </row>
    <row r="244" spans="1:5" ht="13.2">
      <c r="A244" s="189" t="s">
        <v>133</v>
      </c>
      <c r="B244" s="189"/>
      <c r="C244" s="189">
        <v>4122191761</v>
      </c>
      <c r="D244" s="190" t="s">
        <v>723</v>
      </c>
      <c r="E244" s="190"/>
    </row>
    <row r="245" spans="1:5" ht="14.4">
      <c r="A245" s="188" t="s">
        <v>150</v>
      </c>
      <c r="B245" s="188"/>
      <c r="C245" s="188">
        <v>4122891513</v>
      </c>
      <c r="D245" s="184" t="s">
        <v>724</v>
      </c>
      <c r="E245" s="184"/>
    </row>
    <row r="246" spans="1:5" ht="14.4">
      <c r="A246" s="193" t="s">
        <v>725</v>
      </c>
      <c r="B246" s="188"/>
      <c r="C246" s="188">
        <v>4242779944</v>
      </c>
      <c r="D246" s="184" t="s">
        <v>726</v>
      </c>
      <c r="E246" s="184"/>
    </row>
    <row r="247" spans="1:5" ht="14.4">
      <c r="A247" s="188" t="s">
        <v>727</v>
      </c>
      <c r="B247" s="188"/>
      <c r="C247" s="188">
        <v>4142652057</v>
      </c>
      <c r="D247" s="184" t="s">
        <v>728</v>
      </c>
      <c r="E247" s="184"/>
    </row>
    <row r="248" spans="1:5" ht="14.4">
      <c r="A248" s="188" t="s">
        <v>729</v>
      </c>
      <c r="B248" s="188"/>
      <c r="C248" s="188">
        <v>4149228472</v>
      </c>
      <c r="D248" s="184" t="s">
        <v>730</v>
      </c>
      <c r="E248" s="184"/>
    </row>
    <row r="249" spans="1:5" ht="14.4">
      <c r="A249" s="188" t="s">
        <v>116</v>
      </c>
      <c r="B249" s="188" t="s">
        <v>731</v>
      </c>
      <c r="C249" s="188">
        <v>4122917135</v>
      </c>
      <c r="D249" s="184" t="s">
        <v>732</v>
      </c>
      <c r="E249" s="184"/>
    </row>
    <row r="250" spans="1:5" ht="14.4">
      <c r="A250" s="188" t="s">
        <v>215</v>
      </c>
      <c r="B250" s="188"/>
      <c r="C250" s="188">
        <v>4143270984</v>
      </c>
      <c r="D250" s="184" t="s">
        <v>733</v>
      </c>
      <c r="E250" s="184"/>
    </row>
    <row r="251" spans="1:5" ht="14.4">
      <c r="A251" s="188" t="s">
        <v>734</v>
      </c>
      <c r="B251" s="188"/>
      <c r="C251" s="188"/>
      <c r="D251" s="184"/>
      <c r="E251" s="184"/>
    </row>
    <row r="252" spans="1:5" ht="14.4">
      <c r="A252" s="188" t="s">
        <v>735</v>
      </c>
      <c r="B252" s="188"/>
      <c r="C252" s="188"/>
      <c r="D252" s="184"/>
      <c r="E252" s="184"/>
    </row>
    <row r="253" spans="1:5" ht="14.4">
      <c r="A253" s="188" t="s">
        <v>182</v>
      </c>
      <c r="B253" s="188"/>
      <c r="C253" s="188">
        <v>4122313201</v>
      </c>
      <c r="D253" s="184" t="s">
        <v>736</v>
      </c>
      <c r="E253" s="184"/>
    </row>
    <row r="254" spans="1:5" ht="14.4">
      <c r="A254" s="188" t="s">
        <v>363</v>
      </c>
      <c r="B254" s="188"/>
      <c r="C254" s="188"/>
      <c r="D254" s="184" t="s">
        <v>737</v>
      </c>
      <c r="E254" s="184" t="s">
        <v>96</v>
      </c>
    </row>
    <row r="255" spans="1:5" ht="14.4">
      <c r="A255" s="193" t="s">
        <v>313</v>
      </c>
      <c r="B255" s="188"/>
      <c r="C255" s="188">
        <v>4141601711</v>
      </c>
      <c r="D255" s="184"/>
      <c r="E255" s="184"/>
    </row>
    <row r="256" spans="1:5" ht="13.2">
      <c r="A256" s="189" t="s">
        <v>252</v>
      </c>
      <c r="B256" s="189"/>
      <c r="C256" s="189">
        <v>4141191413</v>
      </c>
      <c r="D256" s="190" t="s">
        <v>738</v>
      </c>
      <c r="E256" s="190"/>
    </row>
    <row r="257" spans="1:5" ht="13.2">
      <c r="A257" s="189" t="s">
        <v>177</v>
      </c>
      <c r="B257" s="189" t="s">
        <v>151</v>
      </c>
      <c r="C257" s="189">
        <v>4241417319</v>
      </c>
      <c r="D257" s="190" t="s">
        <v>739</v>
      </c>
      <c r="E257" s="190" t="s">
        <v>740</v>
      </c>
    </row>
    <row r="258" spans="1:5" ht="14.4">
      <c r="A258" s="188" t="s">
        <v>741</v>
      </c>
      <c r="B258" s="188"/>
      <c r="C258" s="188">
        <v>4144863207</v>
      </c>
      <c r="D258" s="184" t="s">
        <v>742</v>
      </c>
      <c r="E258" s="184"/>
    </row>
    <row r="259" spans="1:5" ht="14.4">
      <c r="A259" s="188" t="s">
        <v>278</v>
      </c>
      <c r="B259" s="188"/>
      <c r="C259" s="188">
        <v>4242101768</v>
      </c>
      <c r="D259" s="184" t="s">
        <v>743</v>
      </c>
      <c r="E259" s="184"/>
    </row>
    <row r="260" spans="1:5" ht="14.4">
      <c r="A260" s="188" t="s">
        <v>112</v>
      </c>
      <c r="B260" s="188" t="s">
        <v>744</v>
      </c>
      <c r="C260" s="188">
        <v>4242002336</v>
      </c>
      <c r="D260" s="184" t="s">
        <v>389</v>
      </c>
      <c r="E260" s="184"/>
    </row>
    <row r="261" spans="1:5" ht="14.4">
      <c r="A261" s="188" t="s">
        <v>745</v>
      </c>
      <c r="B261" s="188"/>
      <c r="C261" s="188">
        <v>4242508176</v>
      </c>
      <c r="D261" s="184" t="s">
        <v>746</v>
      </c>
      <c r="E261" s="184"/>
    </row>
    <row r="262" spans="1:5" ht="14.4">
      <c r="A262" s="188" t="s">
        <v>747</v>
      </c>
      <c r="B262" s="188" t="s">
        <v>748</v>
      </c>
      <c r="C262" s="188">
        <v>4122921861</v>
      </c>
      <c r="D262" s="184" t="s">
        <v>749</v>
      </c>
      <c r="E262" s="184"/>
    </row>
    <row r="263" spans="1:5" ht="14.4">
      <c r="A263" s="188" t="s">
        <v>750</v>
      </c>
      <c r="B263" s="188"/>
      <c r="C263" s="188">
        <v>4142348010</v>
      </c>
      <c r="D263" s="184" t="s">
        <v>751</v>
      </c>
      <c r="E263" s="184"/>
    </row>
    <row r="264" spans="1:5" ht="14.4">
      <c r="A264" s="188" t="s">
        <v>752</v>
      </c>
      <c r="B264" s="188"/>
      <c r="C264" s="188">
        <v>4124296326</v>
      </c>
      <c r="D264" s="184">
        <v>44</v>
      </c>
      <c r="E264" s="184"/>
    </row>
    <row r="265" spans="1:5" ht="14.4">
      <c r="A265" s="188" t="s">
        <v>100</v>
      </c>
      <c r="B265" s="188"/>
      <c r="C265" s="188">
        <v>4122083304</v>
      </c>
      <c r="D265" s="184" t="s">
        <v>753</v>
      </c>
      <c r="E265" s="184"/>
    </row>
    <row r="266" spans="1:5" ht="14.4">
      <c r="A266" s="188" t="s">
        <v>754</v>
      </c>
      <c r="B266" s="188"/>
      <c r="C266" s="188">
        <v>4122307228</v>
      </c>
      <c r="D266" s="184" t="s">
        <v>755</v>
      </c>
      <c r="E266" s="184"/>
    </row>
    <row r="267" spans="1:5" ht="14.4">
      <c r="A267" s="188" t="s">
        <v>756</v>
      </c>
      <c r="B267" s="188"/>
      <c r="C267" s="188">
        <v>4141256839</v>
      </c>
      <c r="D267" s="184" t="s">
        <v>757</v>
      </c>
      <c r="E267" s="184"/>
    </row>
    <row r="268" spans="1:5" ht="14.4">
      <c r="A268" s="188" t="s">
        <v>758</v>
      </c>
      <c r="B268" s="188"/>
      <c r="C268" s="188">
        <v>4124830476</v>
      </c>
      <c r="D268" s="184" t="s">
        <v>759</v>
      </c>
      <c r="E268" s="184"/>
    </row>
    <row r="269" spans="1:5" ht="14.4">
      <c r="A269" s="188" t="s">
        <v>760</v>
      </c>
      <c r="B269" s="188" t="s">
        <v>761</v>
      </c>
      <c r="C269" s="188">
        <v>4142212250</v>
      </c>
      <c r="D269" s="184"/>
      <c r="E269" s="184"/>
    </row>
    <row r="270" spans="1:5" ht="14.4">
      <c r="A270" s="188" t="s">
        <v>762</v>
      </c>
      <c r="B270" s="188"/>
      <c r="C270" s="188">
        <v>4166925698</v>
      </c>
      <c r="D270" s="184" t="s">
        <v>763</v>
      </c>
      <c r="E270" s="184"/>
    </row>
    <row r="271" spans="1:5" ht="14.4">
      <c r="A271" s="188" t="s">
        <v>764</v>
      </c>
      <c r="B271" s="188"/>
      <c r="C271" s="188">
        <v>4122770017</v>
      </c>
      <c r="D271" s="184" t="s">
        <v>765</v>
      </c>
      <c r="E271" s="184"/>
    </row>
    <row r="272" spans="1:5" ht="14.4">
      <c r="A272" s="188" t="s">
        <v>766</v>
      </c>
      <c r="B272" s="188" t="s">
        <v>767</v>
      </c>
      <c r="C272" s="188">
        <v>4123844207</v>
      </c>
      <c r="D272" s="184"/>
      <c r="E272" s="184"/>
    </row>
    <row r="273" spans="1:5" ht="14.4">
      <c r="A273" s="193" t="s">
        <v>768</v>
      </c>
      <c r="B273" s="188" t="s">
        <v>769</v>
      </c>
      <c r="C273" s="188">
        <v>4143723850</v>
      </c>
      <c r="D273" s="184" t="s">
        <v>770</v>
      </c>
      <c r="E273" s="184"/>
    </row>
    <row r="274" spans="1:5" ht="14.4">
      <c r="A274" s="188" t="s">
        <v>771</v>
      </c>
      <c r="B274" s="188"/>
      <c r="C274" s="188">
        <v>4126219577</v>
      </c>
      <c r="D274" s="184" t="s">
        <v>772</v>
      </c>
      <c r="E274" s="184"/>
    </row>
    <row r="275" spans="1:5" ht="14.4">
      <c r="A275" s="188" t="s">
        <v>98</v>
      </c>
      <c r="B275" s="188" t="s">
        <v>773</v>
      </c>
      <c r="C275" s="188">
        <v>4127008861</v>
      </c>
      <c r="D275" s="184" t="s">
        <v>774</v>
      </c>
      <c r="E275" s="184"/>
    </row>
    <row r="276" spans="1:5" ht="13.2">
      <c r="A276" s="189" t="s">
        <v>775</v>
      </c>
      <c r="B276" s="189"/>
      <c r="C276" s="189">
        <v>4242911359</v>
      </c>
      <c r="D276" s="190" t="s">
        <v>776</v>
      </c>
      <c r="E276" s="190"/>
    </row>
    <row r="277" spans="1:5" ht="13.2">
      <c r="A277" s="189" t="s">
        <v>361</v>
      </c>
      <c r="B277" s="189"/>
      <c r="C277" s="189">
        <v>4142340288</v>
      </c>
      <c r="D277" s="190" t="s">
        <v>777</v>
      </c>
      <c r="E277" s="190"/>
    </row>
    <row r="278" spans="1:5" ht="14.4">
      <c r="A278" s="188" t="s">
        <v>778</v>
      </c>
      <c r="B278" s="188"/>
      <c r="C278" s="188">
        <v>4142452405</v>
      </c>
      <c r="D278" s="184" t="s">
        <v>779</v>
      </c>
      <c r="E278" s="184"/>
    </row>
    <row r="279" spans="1:5" ht="14.4">
      <c r="A279" s="188" t="s">
        <v>159</v>
      </c>
      <c r="B279" s="188"/>
      <c r="C279" s="188">
        <v>4241700028</v>
      </c>
      <c r="D279" s="184" t="s">
        <v>780</v>
      </c>
      <c r="E279" s="184"/>
    </row>
    <row r="280" spans="1:5" ht="14.4">
      <c r="A280" s="188" t="s">
        <v>781</v>
      </c>
      <c r="B280" s="188"/>
      <c r="C280" s="188">
        <v>4143177711</v>
      </c>
      <c r="D280" s="184" t="s">
        <v>782</v>
      </c>
      <c r="E280" s="184"/>
    </row>
    <row r="281" spans="1:5" ht="14.4">
      <c r="A281" s="188" t="s">
        <v>190</v>
      </c>
      <c r="B281" s="188"/>
      <c r="C281" s="188">
        <v>4242366253</v>
      </c>
      <c r="D281" s="184" t="s">
        <v>783</v>
      </c>
      <c r="E281" s="184"/>
    </row>
    <row r="282" spans="1:5" ht="14.4">
      <c r="A282" s="188" t="s">
        <v>83</v>
      </c>
      <c r="B282" s="188"/>
      <c r="C282" s="188">
        <v>4143776391</v>
      </c>
      <c r="D282" s="184" t="s">
        <v>784</v>
      </c>
      <c r="E282" s="184"/>
    </row>
    <row r="283" spans="1:5" ht="13.2">
      <c r="A283" s="189" t="s">
        <v>317</v>
      </c>
      <c r="B283" s="189"/>
      <c r="C283" s="189">
        <v>4142080804</v>
      </c>
      <c r="D283" s="190" t="s">
        <v>785</v>
      </c>
      <c r="E283" s="190"/>
    </row>
    <row r="284" spans="1:5" ht="13.2">
      <c r="A284" s="189" t="s">
        <v>272</v>
      </c>
      <c r="B284" s="189"/>
      <c r="C284" s="189">
        <v>4142359067</v>
      </c>
      <c r="D284" s="190" t="s">
        <v>786</v>
      </c>
      <c r="E284" s="190"/>
    </row>
    <row r="285" spans="1:5" ht="14.4">
      <c r="A285" s="188" t="s">
        <v>787</v>
      </c>
      <c r="B285" s="188"/>
      <c r="C285" s="188"/>
      <c r="D285" s="184" t="s">
        <v>788</v>
      </c>
      <c r="E285" s="184"/>
    </row>
    <row r="286" spans="1:5" ht="14.4">
      <c r="A286" s="188" t="s">
        <v>789</v>
      </c>
      <c r="B286" s="188"/>
      <c r="C286" s="188">
        <v>4148934535</v>
      </c>
      <c r="D286" s="184" t="s">
        <v>790</v>
      </c>
      <c r="E286" s="184"/>
    </row>
    <row r="287" spans="1:5" ht="13.2">
      <c r="A287" s="189" t="s">
        <v>791</v>
      </c>
      <c r="B287" s="189"/>
      <c r="C287" s="189">
        <v>4126043020</v>
      </c>
      <c r="D287" s="190" t="s">
        <v>792</v>
      </c>
      <c r="E287" s="190"/>
    </row>
    <row r="288" spans="1:5" ht="14.4">
      <c r="A288" s="188" t="s">
        <v>793</v>
      </c>
      <c r="B288" s="188" t="s">
        <v>474</v>
      </c>
      <c r="C288" s="188">
        <v>4265201310</v>
      </c>
      <c r="D288" s="184"/>
      <c r="E288" s="184"/>
    </row>
    <row r="289" spans="1:5" ht="13.2">
      <c r="A289" s="189" t="s">
        <v>260</v>
      </c>
      <c r="B289" s="189"/>
      <c r="C289" s="189">
        <v>4142746394</v>
      </c>
      <c r="D289" s="190" t="s">
        <v>794</v>
      </c>
      <c r="E289" s="190"/>
    </row>
    <row r="290" spans="1:5" ht="14.4">
      <c r="A290" s="188" t="s">
        <v>242</v>
      </c>
      <c r="B290" s="188"/>
      <c r="C290" s="188">
        <v>4169283185</v>
      </c>
      <c r="D290" s="184" t="s">
        <v>795</v>
      </c>
      <c r="E290" s="184"/>
    </row>
    <row r="291" spans="1:5" ht="13.2">
      <c r="A291" s="189" t="s">
        <v>340</v>
      </c>
      <c r="B291" s="189"/>
      <c r="C291" s="189">
        <v>4241742607</v>
      </c>
      <c r="D291" s="190" t="s">
        <v>796</v>
      </c>
      <c r="E291" s="190"/>
    </row>
    <row r="292" spans="1:5" ht="13.2">
      <c r="A292" s="189" t="s">
        <v>340</v>
      </c>
      <c r="B292" s="189"/>
      <c r="C292" s="189">
        <v>4241742607</v>
      </c>
      <c r="D292" s="190" t="s">
        <v>796</v>
      </c>
      <c r="E292" s="190"/>
    </row>
    <row r="293" spans="1:5" ht="13.2">
      <c r="A293" s="189" t="s">
        <v>145</v>
      </c>
      <c r="B293" s="189" t="s">
        <v>189</v>
      </c>
      <c r="C293" s="189">
        <v>4241445835</v>
      </c>
      <c r="D293" s="190" t="s">
        <v>797</v>
      </c>
      <c r="E293" s="190" t="s">
        <v>114</v>
      </c>
    </row>
    <row r="294" spans="1:5" ht="14.4">
      <c r="A294" s="188" t="s">
        <v>183</v>
      </c>
      <c r="B294" s="188"/>
      <c r="C294" s="188">
        <v>4122636940</v>
      </c>
      <c r="D294" s="184" t="s">
        <v>798</v>
      </c>
      <c r="E294" s="184"/>
    </row>
    <row r="295" spans="1:5" ht="13.2">
      <c r="A295" s="189" t="s">
        <v>337</v>
      </c>
      <c r="B295" s="189" t="s">
        <v>337</v>
      </c>
      <c r="C295" s="189"/>
      <c r="D295" s="190"/>
      <c r="E295" s="190"/>
    </row>
    <row r="296" spans="1:5" ht="13.2">
      <c r="A296" s="189" t="s">
        <v>657</v>
      </c>
      <c r="B296" s="189"/>
      <c r="C296" s="189"/>
      <c r="D296" s="190"/>
      <c r="E296" s="190"/>
    </row>
    <row r="297" spans="1:5" ht="14.4">
      <c r="A297" s="188" t="s">
        <v>799</v>
      </c>
      <c r="B297" s="188"/>
      <c r="C297" s="188">
        <v>4149263130</v>
      </c>
      <c r="D297" s="184" t="s">
        <v>800</v>
      </c>
      <c r="E297" s="184"/>
    </row>
    <row r="298" spans="1:5" ht="14.4">
      <c r="A298" s="188" t="s">
        <v>801</v>
      </c>
      <c r="B298" s="188"/>
      <c r="C298" s="188">
        <v>4120806227</v>
      </c>
      <c r="D298" s="184" t="s">
        <v>802</v>
      </c>
      <c r="E298" s="184"/>
    </row>
    <row r="299" spans="1:5" ht="14.4">
      <c r="A299" s="193" t="s">
        <v>395</v>
      </c>
      <c r="B299" s="188"/>
      <c r="C299" s="188">
        <v>4264157902</v>
      </c>
      <c r="D299" s="184"/>
      <c r="E299" s="184"/>
    </row>
    <row r="300" spans="1:5" ht="14.4">
      <c r="A300" s="188" t="s">
        <v>803</v>
      </c>
      <c r="B300" s="188"/>
      <c r="C300" s="188">
        <v>4128994273</v>
      </c>
      <c r="D300" s="184" t="s">
        <v>804</v>
      </c>
      <c r="E300" s="184"/>
    </row>
    <row r="301" spans="1:5" ht="14.4">
      <c r="A301" s="188" t="s">
        <v>805</v>
      </c>
      <c r="B301" s="188"/>
      <c r="C301" s="188">
        <v>4125482252</v>
      </c>
      <c r="D301" s="184" t="s">
        <v>806</v>
      </c>
      <c r="E301" s="184"/>
    </row>
    <row r="302" spans="1:5" ht="13.2">
      <c r="A302" s="189" t="s">
        <v>311</v>
      </c>
      <c r="B302" s="189"/>
      <c r="C302" s="189">
        <v>4146905674</v>
      </c>
      <c r="D302" s="190" t="s">
        <v>807</v>
      </c>
      <c r="E302" s="190"/>
    </row>
    <row r="303" spans="1:5" ht="13.2">
      <c r="A303" s="189" t="s">
        <v>808</v>
      </c>
      <c r="B303" s="189"/>
      <c r="C303" s="189">
        <v>4122513007</v>
      </c>
      <c r="D303" s="190" t="s">
        <v>809</v>
      </c>
      <c r="E303" s="190"/>
    </row>
    <row r="304" spans="1:5" ht="14.4">
      <c r="A304" s="188" t="s">
        <v>810</v>
      </c>
      <c r="B304" s="188" t="s">
        <v>811</v>
      </c>
      <c r="C304" s="188">
        <v>4143284207</v>
      </c>
      <c r="D304" s="184" t="s">
        <v>812</v>
      </c>
      <c r="E304" s="184"/>
    </row>
    <row r="305" spans="1:5" ht="13.2">
      <c r="A305" s="189" t="s">
        <v>179</v>
      </c>
      <c r="B305" s="189"/>
      <c r="C305" s="189">
        <v>41248003033</v>
      </c>
      <c r="D305" s="190" t="s">
        <v>813</v>
      </c>
      <c r="E305" s="190"/>
    </row>
    <row r="306" spans="1:5" ht="14.4">
      <c r="A306" s="188" t="s">
        <v>814</v>
      </c>
      <c r="B306" s="188"/>
      <c r="C306" s="188">
        <v>4243330259</v>
      </c>
      <c r="D306" s="184" t="s">
        <v>815</v>
      </c>
      <c r="E306" s="184"/>
    </row>
    <row r="307" spans="1:5" ht="14.4">
      <c r="A307" s="188" t="s">
        <v>816</v>
      </c>
      <c r="B307" s="188"/>
      <c r="C307" s="188"/>
      <c r="D307" s="184" t="s">
        <v>817</v>
      </c>
      <c r="E307" s="184"/>
    </row>
    <row r="308" spans="1:5" ht="14.4">
      <c r="A308" s="188" t="s">
        <v>818</v>
      </c>
      <c r="B308" s="197" t="s">
        <v>819</v>
      </c>
      <c r="C308" s="188">
        <v>4242804489</v>
      </c>
      <c r="D308" s="184" t="s">
        <v>820</v>
      </c>
      <c r="E308" s="184"/>
    </row>
    <row r="309" spans="1:5" ht="14.4">
      <c r="A309" s="188" t="s">
        <v>180</v>
      </c>
      <c r="B309" s="188"/>
      <c r="C309" s="188">
        <v>4241463864</v>
      </c>
      <c r="D309" s="184" t="s">
        <v>821</v>
      </c>
      <c r="E309" s="184"/>
    </row>
    <row r="310" spans="1:5" ht="14.4">
      <c r="A310" s="188" t="s">
        <v>201</v>
      </c>
      <c r="B310" s="188" t="s">
        <v>392</v>
      </c>
      <c r="C310" s="188">
        <v>4242098909</v>
      </c>
      <c r="D310" s="184">
        <v>38</v>
      </c>
      <c r="E310" s="184"/>
    </row>
    <row r="311" spans="1:5" ht="14.4">
      <c r="A311" s="188" t="s">
        <v>191</v>
      </c>
      <c r="B311" s="188"/>
      <c r="C311" s="188">
        <v>4241189554</v>
      </c>
      <c r="D311" s="184" t="s">
        <v>822</v>
      </c>
      <c r="E311" s="184"/>
    </row>
    <row r="312" spans="1:5" ht="13.2">
      <c r="A312" s="189" t="s">
        <v>202</v>
      </c>
      <c r="B312" s="189"/>
      <c r="C312" s="189">
        <v>4123550801</v>
      </c>
      <c r="D312" s="190" t="s">
        <v>823</v>
      </c>
      <c r="E312" s="190"/>
    </row>
    <row r="313" spans="1:5" ht="13.2">
      <c r="A313" s="189" t="s">
        <v>202</v>
      </c>
      <c r="B313" s="189"/>
      <c r="C313" s="189">
        <v>4123550801</v>
      </c>
      <c r="D313" s="190" t="s">
        <v>823</v>
      </c>
      <c r="E313" s="190"/>
    </row>
    <row r="314" spans="1:5" ht="14.4">
      <c r="A314" s="188" t="s">
        <v>824</v>
      </c>
      <c r="B314" s="188"/>
      <c r="C314" s="188">
        <v>4241189554</v>
      </c>
      <c r="D314" s="184" t="s">
        <v>822</v>
      </c>
      <c r="E314" s="184" t="s">
        <v>392</v>
      </c>
    </row>
    <row r="315" spans="1:5" ht="14.4">
      <c r="A315" s="188" t="s">
        <v>825</v>
      </c>
      <c r="B315" s="188"/>
      <c r="C315" s="188">
        <v>4142491217</v>
      </c>
      <c r="D315" s="184" t="s">
        <v>826</v>
      </c>
      <c r="E315" s="184"/>
    </row>
    <row r="316" spans="1:5" ht="14.4">
      <c r="A316" s="188" t="s">
        <v>827</v>
      </c>
      <c r="B316" s="188" t="s">
        <v>828</v>
      </c>
      <c r="C316" s="188">
        <v>4141325227</v>
      </c>
      <c r="D316" s="184" t="s">
        <v>829</v>
      </c>
      <c r="E316" s="184"/>
    </row>
    <row r="317" spans="1:5" ht="13.2">
      <c r="A317" s="189" t="s">
        <v>365</v>
      </c>
      <c r="B317" s="189" t="s">
        <v>365</v>
      </c>
      <c r="C317" s="189">
        <v>4143117088</v>
      </c>
      <c r="D317" s="190">
        <v>17755451</v>
      </c>
      <c r="E317" s="190"/>
    </row>
    <row r="318" spans="1:5" ht="14.4">
      <c r="A318" s="188" t="s">
        <v>195</v>
      </c>
      <c r="B318" s="188"/>
      <c r="C318" s="188"/>
      <c r="D318" s="184" t="s">
        <v>830</v>
      </c>
      <c r="E318" s="184"/>
    </row>
    <row r="319" spans="1:5" ht="14.4">
      <c r="A319" s="188" t="s">
        <v>831</v>
      </c>
      <c r="B319" s="188"/>
      <c r="C319" s="188">
        <v>4141379737</v>
      </c>
      <c r="D319" s="184" t="s">
        <v>832</v>
      </c>
      <c r="E319" s="184"/>
    </row>
    <row r="320" spans="1:5" ht="14.4">
      <c r="A320" s="188" t="s">
        <v>174</v>
      </c>
      <c r="B320" s="188"/>
      <c r="C320" s="188">
        <v>4241917144</v>
      </c>
      <c r="D320" s="184" t="s">
        <v>833</v>
      </c>
      <c r="E320" s="184"/>
    </row>
    <row r="321" spans="1:5" ht="13.2">
      <c r="A321" s="189" t="s">
        <v>227</v>
      </c>
      <c r="B321" s="189" t="s">
        <v>834</v>
      </c>
      <c r="C321" s="189">
        <v>4164014071</v>
      </c>
      <c r="D321" s="190" t="s">
        <v>835</v>
      </c>
      <c r="E321" s="190"/>
    </row>
    <row r="322" spans="1:5" ht="14.4">
      <c r="A322" s="188" t="s">
        <v>836</v>
      </c>
      <c r="B322" s="188"/>
      <c r="C322" s="188">
        <v>4242306162</v>
      </c>
      <c r="D322" s="184" t="s">
        <v>837</v>
      </c>
      <c r="E322" s="184"/>
    </row>
    <row r="323" spans="1:5" ht="14.4">
      <c r="A323" s="188" t="s">
        <v>122</v>
      </c>
      <c r="B323" s="188"/>
      <c r="C323" s="188"/>
      <c r="D323" s="184"/>
      <c r="E323" s="184"/>
    </row>
    <row r="324" spans="1:5" ht="13.2">
      <c r="A324" s="189" t="s">
        <v>323</v>
      </c>
      <c r="B324" s="189"/>
      <c r="C324" s="189"/>
      <c r="D324" s="190"/>
      <c r="E324" s="190"/>
    </row>
    <row r="325" spans="1:5" ht="14.4">
      <c r="A325" s="188" t="s">
        <v>329</v>
      </c>
      <c r="B325" s="188"/>
      <c r="C325" s="188">
        <v>4142708612</v>
      </c>
      <c r="D325" s="184" t="s">
        <v>838</v>
      </c>
      <c r="E325" s="184"/>
    </row>
    <row r="326" spans="1:5" ht="14.4">
      <c r="A326" s="188" t="s">
        <v>230</v>
      </c>
      <c r="B326" s="188"/>
      <c r="C326" s="188">
        <v>4242147871</v>
      </c>
      <c r="D326" s="184" t="s">
        <v>839</v>
      </c>
      <c r="E326" s="184"/>
    </row>
    <row r="327" spans="1:5" ht="14.4">
      <c r="A327" s="193" t="s">
        <v>840</v>
      </c>
      <c r="B327" s="188"/>
      <c r="C327" s="188">
        <v>4143194000</v>
      </c>
      <c r="D327" s="184" t="s">
        <v>841</v>
      </c>
      <c r="E327" s="184"/>
    </row>
    <row r="328" spans="1:5" ht="14.4">
      <c r="A328" s="188" t="s">
        <v>842</v>
      </c>
      <c r="B328" s="188"/>
      <c r="C328" s="188">
        <v>4241236117</v>
      </c>
      <c r="D328" s="184"/>
      <c r="E328" s="184"/>
    </row>
    <row r="329" spans="1:5" ht="14.4">
      <c r="A329" s="188" t="s">
        <v>843</v>
      </c>
      <c r="B329" s="188" t="s">
        <v>120</v>
      </c>
      <c r="C329" s="188">
        <v>4242080620</v>
      </c>
      <c r="D329" s="184" t="s">
        <v>844</v>
      </c>
      <c r="E329" s="184"/>
    </row>
    <row r="330" spans="1:5" ht="14.4">
      <c r="A330" s="188" t="s">
        <v>845</v>
      </c>
      <c r="B330" s="188"/>
      <c r="C330" s="188">
        <v>4242279979</v>
      </c>
      <c r="D330" s="184"/>
      <c r="E330" s="184"/>
    </row>
    <row r="331" spans="1:5" ht="14.4">
      <c r="A331" s="188" t="s">
        <v>194</v>
      </c>
      <c r="B331" s="188"/>
      <c r="C331" s="188">
        <v>4143694338</v>
      </c>
      <c r="D331" s="184" t="s">
        <v>846</v>
      </c>
      <c r="E331" s="184"/>
    </row>
    <row r="332" spans="1:5" ht="14.4">
      <c r="A332" s="188" t="s">
        <v>847</v>
      </c>
      <c r="B332" s="188" t="s">
        <v>416</v>
      </c>
      <c r="C332" s="188">
        <v>4242561311</v>
      </c>
      <c r="D332" s="184"/>
      <c r="E332" s="184"/>
    </row>
    <row r="333" spans="1:5" ht="14.4">
      <c r="A333" s="188" t="s">
        <v>848</v>
      </c>
      <c r="B333" s="188"/>
      <c r="C333" s="188">
        <v>4120268496</v>
      </c>
      <c r="D333" s="184" t="s">
        <v>849</v>
      </c>
      <c r="E333" s="184"/>
    </row>
    <row r="334" spans="1:5" ht="13.2">
      <c r="A334" s="189" t="s">
        <v>375</v>
      </c>
      <c r="B334" s="189" t="s">
        <v>850</v>
      </c>
      <c r="C334" s="189">
        <v>4120173977</v>
      </c>
      <c r="D334" s="190" t="s">
        <v>851</v>
      </c>
      <c r="E334" s="190" t="s">
        <v>96</v>
      </c>
    </row>
    <row r="335" spans="1:5" ht="13.2">
      <c r="A335" s="189" t="s">
        <v>312</v>
      </c>
      <c r="B335" s="189"/>
      <c r="C335" s="189">
        <v>4129836320</v>
      </c>
      <c r="D335" s="190" t="s">
        <v>852</v>
      </c>
      <c r="E335" s="190"/>
    </row>
    <row r="336" spans="1:5" ht="14.4">
      <c r="A336" s="193" t="s">
        <v>853</v>
      </c>
      <c r="B336" s="188"/>
      <c r="C336" s="188"/>
      <c r="D336" s="184"/>
      <c r="E336" s="184"/>
    </row>
    <row r="337" spans="1:5" ht="14.4">
      <c r="A337" s="188" t="s">
        <v>854</v>
      </c>
      <c r="B337" s="188"/>
      <c r="C337" s="188"/>
      <c r="D337" s="184"/>
      <c r="E337" s="184" t="s">
        <v>12</v>
      </c>
    </row>
    <row r="338" spans="1:5" ht="14.4">
      <c r="A338" s="188" t="s">
        <v>378</v>
      </c>
      <c r="B338" s="188" t="s">
        <v>855</v>
      </c>
      <c r="C338" s="188">
        <v>4142747591</v>
      </c>
      <c r="D338" s="184"/>
      <c r="E338" s="184" t="s">
        <v>96</v>
      </c>
    </row>
    <row r="339" spans="1:5" ht="14.4">
      <c r="A339" s="188" t="s">
        <v>226</v>
      </c>
      <c r="B339" s="188"/>
      <c r="C339" s="188">
        <v>4126054606</v>
      </c>
      <c r="D339" s="184" t="s">
        <v>682</v>
      </c>
      <c r="E339" s="184"/>
    </row>
    <row r="340" spans="1:5" ht="14.4">
      <c r="A340" s="191" t="s">
        <v>856</v>
      </c>
      <c r="B340" s="191" t="s">
        <v>857</v>
      </c>
      <c r="C340" s="192">
        <v>4127359171</v>
      </c>
      <c r="D340" s="184">
        <v>14</v>
      </c>
      <c r="E340" s="184"/>
    </row>
    <row r="341" spans="1:5" ht="14.4">
      <c r="A341" s="188" t="s">
        <v>336</v>
      </c>
      <c r="B341" s="188"/>
      <c r="C341" s="188">
        <v>4143279551</v>
      </c>
      <c r="D341" s="184" t="s">
        <v>419</v>
      </c>
      <c r="E341" s="184"/>
    </row>
    <row r="342" spans="1:5" ht="14.4">
      <c r="A342" s="188" t="s">
        <v>858</v>
      </c>
      <c r="B342" s="188"/>
      <c r="C342" s="188"/>
      <c r="D342" s="184"/>
      <c r="E342" s="184"/>
    </row>
    <row r="343" spans="1:5" ht="14.4">
      <c r="A343" s="188" t="s">
        <v>859</v>
      </c>
      <c r="B343" s="188" t="s">
        <v>860</v>
      </c>
      <c r="C343" s="188">
        <v>4141304979</v>
      </c>
      <c r="D343" s="184" t="s">
        <v>861</v>
      </c>
      <c r="E343" s="184"/>
    </row>
    <row r="344" spans="1:5" ht="14.4">
      <c r="A344" s="188" t="s">
        <v>862</v>
      </c>
      <c r="B344" s="188" t="s">
        <v>863</v>
      </c>
      <c r="C344" s="188">
        <v>4141304979</v>
      </c>
      <c r="D344" s="184" t="s">
        <v>861</v>
      </c>
      <c r="E344" s="184"/>
    </row>
    <row r="345" spans="1:5" ht="14.4">
      <c r="A345" s="188" t="s">
        <v>864</v>
      </c>
      <c r="B345" s="188"/>
      <c r="C345" s="188"/>
      <c r="D345" s="184"/>
      <c r="E345" s="184"/>
    </row>
    <row r="346" spans="1:5" ht="14.4">
      <c r="A346" s="188" t="s">
        <v>865</v>
      </c>
      <c r="B346" s="188"/>
      <c r="C346" s="188">
        <v>4141111746</v>
      </c>
      <c r="D346" s="184" t="s">
        <v>866</v>
      </c>
      <c r="E346" s="184"/>
    </row>
    <row r="347" spans="1:5" ht="14.4">
      <c r="A347" s="188" t="s">
        <v>867</v>
      </c>
      <c r="B347" s="188" t="s">
        <v>868</v>
      </c>
      <c r="C347" s="188">
        <v>584129076968</v>
      </c>
      <c r="D347" s="184">
        <v>10</v>
      </c>
      <c r="E347" s="184"/>
    </row>
    <row r="348" spans="1:5" ht="14.4">
      <c r="A348" s="188" t="s">
        <v>869</v>
      </c>
      <c r="B348" s="188"/>
      <c r="C348" s="188">
        <v>4123811113</v>
      </c>
      <c r="D348" s="184" t="s">
        <v>870</v>
      </c>
      <c r="E348" s="184"/>
    </row>
    <row r="349" spans="1:5" ht="14.4">
      <c r="A349" s="188" t="s">
        <v>871</v>
      </c>
      <c r="B349" s="188" t="s">
        <v>872</v>
      </c>
      <c r="C349" s="188">
        <v>4123168654</v>
      </c>
      <c r="D349" s="184"/>
      <c r="E349" s="184" t="s">
        <v>96</v>
      </c>
    </row>
    <row r="350" spans="1:5" ht="14.4">
      <c r="A350" s="188" t="s">
        <v>199</v>
      </c>
      <c r="B350" s="188"/>
      <c r="C350" s="188">
        <v>4143216919</v>
      </c>
      <c r="D350" s="184" t="s">
        <v>873</v>
      </c>
      <c r="E350" s="184" t="s">
        <v>392</v>
      </c>
    </row>
    <row r="351" spans="1:5" ht="14.4">
      <c r="A351" s="188" t="s">
        <v>874</v>
      </c>
      <c r="B351" s="188"/>
      <c r="C351" s="188">
        <v>4142310905</v>
      </c>
      <c r="D351" s="184"/>
      <c r="E351" s="184"/>
    </row>
    <row r="352" spans="1:5" ht="14.4">
      <c r="A352" s="188" t="s">
        <v>213</v>
      </c>
      <c r="B352" s="188" t="s">
        <v>875</v>
      </c>
      <c r="C352" s="188">
        <v>4264157902</v>
      </c>
      <c r="D352" s="184"/>
      <c r="E352" s="184"/>
    </row>
    <row r="353" spans="1:5" ht="13.2">
      <c r="A353" s="189" t="s">
        <v>876</v>
      </c>
      <c r="B353" s="189"/>
      <c r="C353" s="189">
        <v>4243568002</v>
      </c>
      <c r="D353" s="190" t="s">
        <v>877</v>
      </c>
      <c r="E353" s="190"/>
    </row>
    <row r="354" spans="1:5" ht="14.4">
      <c r="A354" s="188" t="s">
        <v>206</v>
      </c>
      <c r="B354" s="188"/>
      <c r="C354" s="188">
        <v>4143222019</v>
      </c>
      <c r="D354" s="184" t="s">
        <v>878</v>
      </c>
      <c r="E354" s="184"/>
    </row>
    <row r="355" spans="1:5" ht="13.2">
      <c r="A355" s="189" t="s">
        <v>254</v>
      </c>
      <c r="B355" s="189"/>
      <c r="C355" s="189">
        <v>4242728100</v>
      </c>
      <c r="D355" s="190" t="s">
        <v>879</v>
      </c>
      <c r="E355" s="190"/>
    </row>
    <row r="356" spans="1:5" ht="14.4">
      <c r="A356" s="188" t="s">
        <v>880</v>
      </c>
      <c r="B356" s="188" t="s">
        <v>881</v>
      </c>
      <c r="C356" s="188">
        <v>4142652057</v>
      </c>
      <c r="D356" s="184"/>
      <c r="E356" s="184"/>
    </row>
    <row r="357" spans="1:5" ht="14.4">
      <c r="A357" s="188" t="s">
        <v>153</v>
      </c>
      <c r="B357" s="188" t="s">
        <v>881</v>
      </c>
      <c r="C357" s="188">
        <v>4142652057</v>
      </c>
      <c r="D357" s="184" t="s">
        <v>882</v>
      </c>
      <c r="E357" s="184"/>
    </row>
    <row r="358" spans="1:5" ht="14.4">
      <c r="A358" s="188" t="s">
        <v>883</v>
      </c>
      <c r="B358" s="188" t="s">
        <v>884</v>
      </c>
      <c r="C358" s="188">
        <v>4142652057</v>
      </c>
      <c r="D358" s="184" t="s">
        <v>882</v>
      </c>
      <c r="E358" s="184"/>
    </row>
    <row r="359" spans="1:5" ht="14.4">
      <c r="A359" s="188" t="s">
        <v>339</v>
      </c>
      <c r="B359" s="188"/>
      <c r="C359" s="188">
        <v>4142492199</v>
      </c>
      <c r="D359" s="184" t="s">
        <v>885</v>
      </c>
      <c r="E359" s="184"/>
    </row>
    <row r="360" spans="1:5" ht="14.4">
      <c r="A360" s="188" t="s">
        <v>232</v>
      </c>
      <c r="B360" s="188"/>
      <c r="C360" s="188">
        <v>4129139038</v>
      </c>
      <c r="D360" s="184" t="s">
        <v>886</v>
      </c>
      <c r="E360" s="184"/>
    </row>
    <row r="361" spans="1:5" ht="14.4">
      <c r="A361" s="188" t="s">
        <v>887</v>
      </c>
      <c r="B361" s="188" t="s">
        <v>496</v>
      </c>
      <c r="C361" s="188">
        <v>4126406580</v>
      </c>
      <c r="D361" s="184" t="s">
        <v>888</v>
      </c>
      <c r="E361" s="184"/>
    </row>
    <row r="362" spans="1:5" ht="14.4">
      <c r="A362" s="188" t="s">
        <v>196</v>
      </c>
      <c r="B362" s="188"/>
      <c r="C362" s="188"/>
      <c r="D362" s="184" t="s">
        <v>889</v>
      </c>
      <c r="E362" s="184"/>
    </row>
    <row r="363" spans="1:5" ht="13.2">
      <c r="A363" s="189" t="s">
        <v>353</v>
      </c>
      <c r="B363" s="189"/>
      <c r="C363" s="189">
        <v>4142384665</v>
      </c>
      <c r="D363" s="190" t="s">
        <v>890</v>
      </c>
      <c r="E363" s="190"/>
    </row>
    <row r="364" spans="1:5" ht="14.4">
      <c r="A364" s="188" t="s">
        <v>891</v>
      </c>
      <c r="B364" s="188"/>
      <c r="C364" s="188">
        <v>4142987404</v>
      </c>
      <c r="D364" s="184" t="s">
        <v>892</v>
      </c>
      <c r="E364" s="184"/>
    </row>
    <row r="365" spans="1:5" ht="14.4">
      <c r="A365" s="188" t="s">
        <v>161</v>
      </c>
      <c r="B365" s="188"/>
      <c r="C365" s="188">
        <v>4126026639</v>
      </c>
      <c r="D365" s="184" t="s">
        <v>893</v>
      </c>
      <c r="E365" s="184"/>
    </row>
    <row r="366" spans="1:5" ht="13.2">
      <c r="A366" s="189" t="s">
        <v>263</v>
      </c>
      <c r="B366" s="189"/>
      <c r="C366" s="189">
        <v>4126383722</v>
      </c>
      <c r="D366" s="190" t="s">
        <v>894</v>
      </c>
      <c r="E366" s="190"/>
    </row>
    <row r="367" spans="1:5" ht="13.2">
      <c r="A367" s="189" t="s">
        <v>314</v>
      </c>
      <c r="B367" s="189"/>
      <c r="C367" s="189">
        <v>4241812477</v>
      </c>
      <c r="D367" s="190" t="s">
        <v>895</v>
      </c>
      <c r="E367" s="190"/>
    </row>
    <row r="368" spans="1:5" ht="14.4">
      <c r="A368" s="188" t="s">
        <v>896</v>
      </c>
      <c r="B368" s="188"/>
      <c r="C368" s="188">
        <v>4141314727</v>
      </c>
      <c r="D368" s="184" t="s">
        <v>897</v>
      </c>
      <c r="E368" s="184"/>
    </row>
    <row r="369" spans="1:5" ht="14.4">
      <c r="A369" s="188" t="s">
        <v>898</v>
      </c>
      <c r="B369" s="188"/>
      <c r="C369" s="188">
        <v>4141042654</v>
      </c>
      <c r="D369" s="184" t="s">
        <v>899</v>
      </c>
      <c r="E369" s="184"/>
    </row>
    <row r="370" spans="1:5" ht="14.4">
      <c r="A370" s="188" t="s">
        <v>900</v>
      </c>
      <c r="B370" s="188"/>
      <c r="C370" s="188"/>
      <c r="D370" s="184"/>
      <c r="E370" s="184"/>
    </row>
    <row r="371" spans="1:5" ht="14.4">
      <c r="A371" s="188" t="s">
        <v>901</v>
      </c>
      <c r="B371" s="198" t="s">
        <v>901</v>
      </c>
      <c r="C371" s="188">
        <v>4242797396</v>
      </c>
      <c r="D371" s="184" t="s">
        <v>902</v>
      </c>
      <c r="E371" s="184"/>
    </row>
    <row r="372" spans="1:5" ht="14.4">
      <c r="A372" s="188" t="s">
        <v>903</v>
      </c>
      <c r="B372" s="188" t="s">
        <v>141</v>
      </c>
      <c r="C372" s="188"/>
      <c r="D372" s="184"/>
      <c r="E372" s="184"/>
    </row>
    <row r="373" spans="1:5" ht="14.4">
      <c r="A373" s="188" t="s">
        <v>904</v>
      </c>
      <c r="B373" s="188"/>
      <c r="C373" s="188"/>
      <c r="D373" s="184"/>
      <c r="E373" s="184"/>
    </row>
    <row r="374" spans="1:5" ht="14.4">
      <c r="A374" s="188" t="s">
        <v>905</v>
      </c>
      <c r="B374" s="188"/>
      <c r="C374" s="188">
        <v>4143218264</v>
      </c>
      <c r="D374" s="184" t="s">
        <v>906</v>
      </c>
      <c r="E374" s="184"/>
    </row>
    <row r="375" spans="1:5" ht="13.2">
      <c r="A375" s="189" t="s">
        <v>280</v>
      </c>
      <c r="B375" s="189"/>
      <c r="C375" s="189">
        <v>4241270567</v>
      </c>
      <c r="D375" s="190" t="s">
        <v>907</v>
      </c>
      <c r="E375" s="190"/>
    </row>
    <row r="376" spans="1:5" ht="14.4">
      <c r="A376" s="188" t="s">
        <v>908</v>
      </c>
      <c r="B376" s="188" t="s">
        <v>909</v>
      </c>
      <c r="C376" s="188">
        <v>4127751225</v>
      </c>
      <c r="D376" s="184" t="s">
        <v>910</v>
      </c>
      <c r="E376" s="184"/>
    </row>
    <row r="377" spans="1:5" ht="14.4">
      <c r="A377" s="188" t="s">
        <v>318</v>
      </c>
      <c r="B377" s="188"/>
      <c r="C377" s="188">
        <v>4142832095</v>
      </c>
      <c r="D377" s="184"/>
      <c r="E377" s="184"/>
    </row>
    <row r="378" spans="1:5" ht="14.4">
      <c r="A378" s="188" t="s">
        <v>911</v>
      </c>
      <c r="B378" s="188"/>
      <c r="C378" s="188">
        <v>4123187922</v>
      </c>
      <c r="D378" s="184" t="s">
        <v>912</v>
      </c>
      <c r="E378" s="184"/>
    </row>
    <row r="379" spans="1:5" ht="14.4">
      <c r="A379" s="188" t="s">
        <v>913</v>
      </c>
      <c r="B379" s="188"/>
      <c r="C379" s="188">
        <v>4128994273</v>
      </c>
      <c r="D379" s="184" t="s">
        <v>914</v>
      </c>
      <c r="E379" s="184"/>
    </row>
    <row r="380" spans="1:5" ht="14.4">
      <c r="A380" s="193" t="s">
        <v>915</v>
      </c>
      <c r="B380" s="188"/>
      <c r="C380" s="188">
        <v>4142515754</v>
      </c>
      <c r="D380" s="184">
        <v>33</v>
      </c>
      <c r="E380" s="184"/>
    </row>
    <row r="381" spans="1:5" ht="13.2">
      <c r="A381" s="189" t="s">
        <v>264</v>
      </c>
      <c r="B381" s="189"/>
      <c r="C381" s="189">
        <v>4142601483</v>
      </c>
      <c r="D381" s="190" t="s">
        <v>916</v>
      </c>
      <c r="E381" s="190"/>
    </row>
    <row r="382" spans="1:5" ht="14.4">
      <c r="A382" s="188" t="s">
        <v>86</v>
      </c>
      <c r="B382" s="188"/>
      <c r="C382" s="188">
        <v>4140663836</v>
      </c>
      <c r="D382" s="184" t="s">
        <v>917</v>
      </c>
      <c r="E382" s="184"/>
    </row>
    <row r="383" spans="1:5" ht="14.4">
      <c r="A383" s="188" t="s">
        <v>347</v>
      </c>
      <c r="B383" s="188"/>
      <c r="C383" s="188">
        <v>4264198324</v>
      </c>
      <c r="D383" s="184" t="s">
        <v>918</v>
      </c>
      <c r="E383" s="184"/>
    </row>
    <row r="384" spans="1:5" ht="13.2">
      <c r="A384" s="189" t="s">
        <v>261</v>
      </c>
      <c r="B384" s="189"/>
      <c r="C384" s="189">
        <v>4143295844</v>
      </c>
      <c r="D384" s="190" t="s">
        <v>919</v>
      </c>
      <c r="E384" s="190"/>
    </row>
    <row r="385" spans="1:5" ht="14.4">
      <c r="A385" s="188" t="s">
        <v>920</v>
      </c>
      <c r="B385" s="188" t="s">
        <v>921</v>
      </c>
      <c r="C385" s="188">
        <v>4241403185</v>
      </c>
      <c r="D385" s="184"/>
      <c r="E385" s="184"/>
    </row>
    <row r="386" spans="1:5" ht="14.4">
      <c r="A386" s="188" t="s">
        <v>922</v>
      </c>
      <c r="B386" s="188" t="s">
        <v>923</v>
      </c>
      <c r="C386" s="188">
        <v>4262388138</v>
      </c>
      <c r="D386" s="184" t="s">
        <v>419</v>
      </c>
      <c r="E386" s="184"/>
    </row>
    <row r="387" spans="1:5" ht="13.2">
      <c r="A387" s="189" t="s">
        <v>924</v>
      </c>
      <c r="B387" s="189" t="s">
        <v>925</v>
      </c>
      <c r="C387" s="189"/>
      <c r="D387" s="190"/>
      <c r="E387" s="190" t="s">
        <v>96</v>
      </c>
    </row>
    <row r="388" spans="1:5" ht="14.4">
      <c r="A388" s="188" t="s">
        <v>926</v>
      </c>
      <c r="B388" s="188"/>
      <c r="C388" s="188">
        <v>4129708727</v>
      </c>
      <c r="D388" s="184" t="s">
        <v>927</v>
      </c>
      <c r="E388" s="184"/>
    </row>
    <row r="389" spans="1:5" ht="14.4">
      <c r="A389" s="188" t="s">
        <v>169</v>
      </c>
      <c r="B389" s="188"/>
      <c r="C389" s="188"/>
      <c r="D389" s="184" t="s">
        <v>928</v>
      </c>
      <c r="E389" s="184"/>
    </row>
    <row r="390" spans="1:5" ht="14.4">
      <c r="A390" s="188" t="s">
        <v>163</v>
      </c>
      <c r="B390" s="188"/>
      <c r="C390" s="188">
        <v>4143211234</v>
      </c>
      <c r="D390" s="184" t="s">
        <v>929</v>
      </c>
      <c r="E390" s="184"/>
    </row>
    <row r="391" spans="1:5" ht="13.2">
      <c r="A391" s="189" t="s">
        <v>370</v>
      </c>
      <c r="B391" s="189" t="s">
        <v>930</v>
      </c>
      <c r="C391" s="189">
        <v>4142050888</v>
      </c>
      <c r="D391" s="190" t="s">
        <v>931</v>
      </c>
      <c r="E391" s="190"/>
    </row>
    <row r="392" spans="1:5" ht="14.4">
      <c r="A392" s="188" t="s">
        <v>368</v>
      </c>
      <c r="B392" s="188" t="s">
        <v>932</v>
      </c>
      <c r="C392" s="188">
        <v>4143089921</v>
      </c>
      <c r="D392" s="184"/>
      <c r="E392" s="184" t="s">
        <v>96</v>
      </c>
    </row>
    <row r="393" spans="1:5" ht="13.2">
      <c r="A393" s="189" t="s">
        <v>310</v>
      </c>
      <c r="B393" s="189"/>
      <c r="C393" s="189">
        <v>4242751767</v>
      </c>
      <c r="D393" s="190" t="s">
        <v>933</v>
      </c>
      <c r="E393" s="190"/>
    </row>
    <row r="394" spans="1:5" ht="14.4">
      <c r="A394" s="188" t="s">
        <v>934</v>
      </c>
      <c r="B394" s="188"/>
      <c r="C394" s="188">
        <v>4129505509</v>
      </c>
      <c r="D394" s="184" t="s">
        <v>935</v>
      </c>
      <c r="E394" s="184"/>
    </row>
    <row r="395" spans="1:5" ht="13.2">
      <c r="A395" s="189" t="s">
        <v>345</v>
      </c>
      <c r="B395" s="189" t="s">
        <v>936</v>
      </c>
      <c r="C395" s="189">
        <v>4143297743</v>
      </c>
      <c r="D395" s="190"/>
      <c r="E395" s="190"/>
    </row>
    <row r="396" spans="1:5" ht="14.4">
      <c r="A396" s="188" t="s">
        <v>151</v>
      </c>
      <c r="B396" s="188"/>
      <c r="C396" s="188">
        <v>4241417319</v>
      </c>
      <c r="D396" s="184" t="s">
        <v>937</v>
      </c>
      <c r="E396" s="184"/>
    </row>
    <row r="397" spans="1:5" ht="14.4">
      <c r="A397" s="188" t="s">
        <v>938</v>
      </c>
      <c r="B397" s="188"/>
      <c r="C397" s="188">
        <v>4241145816</v>
      </c>
      <c r="D397" s="184" t="s">
        <v>939</v>
      </c>
      <c r="E397" s="184"/>
    </row>
    <row r="398" spans="1:5" ht="13.2">
      <c r="A398" s="189" t="s">
        <v>327</v>
      </c>
      <c r="B398" s="189"/>
      <c r="C398" s="189">
        <v>4123937766</v>
      </c>
      <c r="D398" s="190" t="s">
        <v>940</v>
      </c>
      <c r="E398" s="190"/>
    </row>
    <row r="399" spans="1:5" ht="14.4">
      <c r="A399" s="188" t="s">
        <v>148</v>
      </c>
      <c r="B399" s="188"/>
      <c r="C399" s="188">
        <v>4241699807</v>
      </c>
      <c r="D399" s="184" t="s">
        <v>941</v>
      </c>
      <c r="E399" s="184"/>
    </row>
    <row r="400" spans="1:5" ht="14.4">
      <c r="A400" s="188" t="s">
        <v>282</v>
      </c>
      <c r="B400" s="188"/>
      <c r="C400" s="188">
        <v>4142832095</v>
      </c>
      <c r="D400" s="184" t="s">
        <v>942</v>
      </c>
      <c r="E400" s="184"/>
    </row>
    <row r="401" spans="1:5" ht="14.4">
      <c r="A401" s="188" t="s">
        <v>943</v>
      </c>
      <c r="B401" s="188" t="s">
        <v>944</v>
      </c>
      <c r="C401" s="188">
        <v>4265151455</v>
      </c>
      <c r="D401" s="184" t="s">
        <v>945</v>
      </c>
      <c r="E401" s="184" t="s">
        <v>96</v>
      </c>
    </row>
    <row r="402" spans="1:5" ht="14.4">
      <c r="A402" s="188" t="s">
        <v>946</v>
      </c>
      <c r="B402" s="188" t="s">
        <v>947</v>
      </c>
      <c r="C402" s="188">
        <v>4141103229</v>
      </c>
      <c r="D402" s="184"/>
      <c r="E402" s="184" t="s">
        <v>96</v>
      </c>
    </row>
    <row r="403" spans="1:5" ht="13.2">
      <c r="A403" s="189" t="s">
        <v>305</v>
      </c>
      <c r="B403" s="189"/>
      <c r="C403" s="189">
        <v>4143149995</v>
      </c>
      <c r="D403" s="190" t="s">
        <v>948</v>
      </c>
      <c r="E403" s="190"/>
    </row>
    <row r="404" spans="1:5" ht="13.2">
      <c r="A404" s="189" t="s">
        <v>949</v>
      </c>
      <c r="B404" s="189"/>
      <c r="C404" s="189">
        <v>4146142954</v>
      </c>
      <c r="D404" s="190" t="s">
        <v>950</v>
      </c>
      <c r="E404" s="190"/>
    </row>
    <row r="405" spans="1:5" ht="14.4">
      <c r="A405" s="188" t="s">
        <v>951</v>
      </c>
      <c r="B405" s="188" t="s">
        <v>952</v>
      </c>
      <c r="C405" s="188">
        <v>4126318578</v>
      </c>
      <c r="D405" s="184" t="s">
        <v>953</v>
      </c>
      <c r="E405" s="184" t="s">
        <v>96</v>
      </c>
    </row>
    <row r="406" spans="1:5" ht="14.4">
      <c r="A406" s="188" t="s">
        <v>954</v>
      </c>
      <c r="B406" s="188" t="s">
        <v>955</v>
      </c>
      <c r="C406" s="188">
        <v>4125415413</v>
      </c>
      <c r="D406" s="184"/>
      <c r="E406" s="184"/>
    </row>
    <row r="407" spans="1:5" ht="14.4">
      <c r="A407" s="188" t="s">
        <v>956</v>
      </c>
      <c r="B407" s="188" t="s">
        <v>589</v>
      </c>
      <c r="C407" s="188">
        <v>2122429234</v>
      </c>
      <c r="D407" s="184" t="s">
        <v>591</v>
      </c>
      <c r="E407" s="184"/>
    </row>
    <row r="408" spans="1:5" ht="14.4">
      <c r="A408" s="188" t="s">
        <v>212</v>
      </c>
      <c r="B408" s="188"/>
      <c r="C408" s="188"/>
      <c r="D408" s="184" t="s">
        <v>957</v>
      </c>
      <c r="E408" s="184"/>
    </row>
    <row r="409" spans="1:5" ht="14.4">
      <c r="A409" s="193" t="s">
        <v>231</v>
      </c>
      <c r="B409" s="188" t="s">
        <v>958</v>
      </c>
      <c r="C409" s="188">
        <v>4241017984</v>
      </c>
      <c r="D409" s="184" t="s">
        <v>959</v>
      </c>
      <c r="E409" s="184"/>
    </row>
    <row r="410" spans="1:5" ht="14.4">
      <c r="A410" s="188" t="s">
        <v>960</v>
      </c>
      <c r="B410" s="188"/>
      <c r="C410" s="188">
        <v>4243091960</v>
      </c>
      <c r="D410" s="184" t="s">
        <v>961</v>
      </c>
      <c r="E410" s="184"/>
    </row>
    <row r="411" spans="1:5" ht="14.4">
      <c r="A411" s="188" t="s">
        <v>962</v>
      </c>
      <c r="B411" s="188"/>
      <c r="C411" s="188">
        <v>4142204385</v>
      </c>
      <c r="D411" s="184" t="s">
        <v>963</v>
      </c>
      <c r="E411" s="184"/>
    </row>
    <row r="412" spans="1:5" ht="14.4">
      <c r="A412" s="193" t="s">
        <v>964</v>
      </c>
      <c r="B412" s="193"/>
      <c r="C412" s="188">
        <v>4143384536</v>
      </c>
      <c r="D412" s="184" t="s">
        <v>965</v>
      </c>
      <c r="E412" s="184"/>
    </row>
    <row r="413" spans="1:5" ht="14.4">
      <c r="A413" s="188" t="s">
        <v>141</v>
      </c>
      <c r="B413" s="188"/>
      <c r="C413" s="188"/>
      <c r="D413" s="184"/>
      <c r="E413" s="184" t="s">
        <v>966</v>
      </c>
    </row>
    <row r="414" spans="1:5" ht="13.2">
      <c r="A414" s="189" t="s">
        <v>967</v>
      </c>
      <c r="B414" s="189"/>
      <c r="C414" s="189">
        <v>4123384478</v>
      </c>
      <c r="D414" s="190" t="s">
        <v>968</v>
      </c>
      <c r="E414" s="190"/>
    </row>
    <row r="415" spans="1:5" ht="14.4">
      <c r="A415" s="188" t="s">
        <v>969</v>
      </c>
      <c r="B415" s="188" t="s">
        <v>969</v>
      </c>
      <c r="C415" s="188">
        <v>4142462818</v>
      </c>
      <c r="D415" s="184" t="s">
        <v>970</v>
      </c>
      <c r="E415" s="184"/>
    </row>
    <row r="416" spans="1:5" ht="14.4">
      <c r="A416" s="188" t="s">
        <v>971</v>
      </c>
      <c r="B416" s="188"/>
      <c r="C416" s="188">
        <v>4142462818</v>
      </c>
      <c r="D416" s="184" t="s">
        <v>970</v>
      </c>
      <c r="E416" s="184"/>
    </row>
    <row r="417" spans="1:5" ht="13.2">
      <c r="A417" s="189" t="s">
        <v>881</v>
      </c>
      <c r="B417" s="189"/>
      <c r="C417" s="189">
        <v>4142652057</v>
      </c>
      <c r="D417" s="190" t="s">
        <v>972</v>
      </c>
      <c r="E417" s="190"/>
    </row>
    <row r="418" spans="1:5" ht="14.4">
      <c r="A418" s="188" t="s">
        <v>380</v>
      </c>
      <c r="B418" s="188"/>
      <c r="C418" s="188">
        <v>4142652057</v>
      </c>
      <c r="D418" s="184" t="s">
        <v>972</v>
      </c>
      <c r="E418" s="184"/>
    </row>
    <row r="419" spans="1:5" ht="14.4">
      <c r="A419" s="193" t="s">
        <v>308</v>
      </c>
      <c r="B419" s="199"/>
      <c r="C419" s="188">
        <v>4148033024</v>
      </c>
      <c r="D419" s="184">
        <v>59</v>
      </c>
      <c r="E419" s="184"/>
    </row>
    <row r="420" spans="1:5" ht="14.4">
      <c r="A420" s="188" t="s">
        <v>973</v>
      </c>
      <c r="B420" s="188"/>
      <c r="C420" s="188"/>
      <c r="D420" s="184"/>
      <c r="E420" s="184"/>
    </row>
    <row r="421" spans="1:5" ht="14.4">
      <c r="A421" s="188" t="s">
        <v>346</v>
      </c>
      <c r="B421" s="188"/>
      <c r="C421" s="188">
        <v>4141390136</v>
      </c>
      <c r="D421" s="184"/>
      <c r="E421" s="184"/>
    </row>
    <row r="422" spans="1:5" ht="14.4">
      <c r="A422" s="188" t="s">
        <v>974</v>
      </c>
      <c r="B422" s="188"/>
      <c r="C422" s="188">
        <v>4141376344</v>
      </c>
      <c r="D422" s="184" t="s">
        <v>975</v>
      </c>
      <c r="E422" s="184"/>
    </row>
    <row r="423" spans="1:5" ht="14.4">
      <c r="A423" s="188" t="s">
        <v>976</v>
      </c>
      <c r="B423" s="188"/>
      <c r="C423" s="188">
        <v>4123400415</v>
      </c>
      <c r="D423" s="184" t="s">
        <v>977</v>
      </c>
      <c r="E423" s="184"/>
    </row>
    <row r="424" spans="1:5" ht="14.4">
      <c r="A424" s="188" t="s">
        <v>978</v>
      </c>
      <c r="B424" s="188"/>
      <c r="C424" s="188">
        <v>4143238193</v>
      </c>
      <c r="D424" s="184" t="s">
        <v>979</v>
      </c>
      <c r="E424" s="184"/>
    </row>
    <row r="425" spans="1:5" ht="14.4">
      <c r="A425" s="188" t="s">
        <v>980</v>
      </c>
      <c r="B425" s="188"/>
      <c r="C425" s="188"/>
      <c r="D425" s="184"/>
      <c r="E425" s="184"/>
    </row>
    <row r="426" spans="1:5" ht="14.4">
      <c r="A426" s="188" t="s">
        <v>276</v>
      </c>
      <c r="B426" s="188"/>
      <c r="C426" s="188">
        <v>4141265213</v>
      </c>
      <c r="D426" s="184" t="s">
        <v>981</v>
      </c>
      <c r="E426" s="184"/>
    </row>
    <row r="427" spans="1:5" ht="14.4">
      <c r="A427" s="188" t="s">
        <v>130</v>
      </c>
      <c r="B427" s="188"/>
      <c r="C427" s="188">
        <v>4129767499</v>
      </c>
      <c r="D427" s="184"/>
      <c r="E427" s="184"/>
    </row>
    <row r="428" spans="1:5" ht="14.4">
      <c r="A428" s="189" t="s">
        <v>982</v>
      </c>
      <c r="B428" s="188"/>
      <c r="C428" s="188"/>
      <c r="D428" s="184" t="s">
        <v>983</v>
      </c>
      <c r="E428" s="184"/>
    </row>
    <row r="429" spans="1:5" ht="14.4">
      <c r="A429" s="188" t="s">
        <v>984</v>
      </c>
      <c r="B429" s="188"/>
      <c r="C429" s="188">
        <v>4167172535</v>
      </c>
      <c r="D429" s="184" t="s">
        <v>985</v>
      </c>
      <c r="E429" s="184"/>
    </row>
    <row r="430" spans="1:5" ht="14.4">
      <c r="A430" s="188" t="s">
        <v>986</v>
      </c>
      <c r="B430" s="188"/>
      <c r="C430" s="188">
        <v>4143244804</v>
      </c>
      <c r="D430" s="184" t="s">
        <v>987</v>
      </c>
      <c r="E430" s="184"/>
    </row>
    <row r="431" spans="1:5" ht="14.4">
      <c r="A431" s="188" t="s">
        <v>988</v>
      </c>
      <c r="B431" s="188"/>
      <c r="C431" s="188">
        <v>4143375788</v>
      </c>
      <c r="D431" s="184" t="s">
        <v>989</v>
      </c>
      <c r="E431" s="184"/>
    </row>
    <row r="432" spans="1:5" ht="14.4">
      <c r="A432" s="188" t="s">
        <v>988</v>
      </c>
      <c r="B432" s="188"/>
      <c r="C432" s="188"/>
      <c r="D432" s="184" t="s">
        <v>989</v>
      </c>
      <c r="E432" s="184"/>
    </row>
    <row r="433" spans="1:5" ht="14.4">
      <c r="A433" s="188" t="s">
        <v>990</v>
      </c>
      <c r="B433" s="188"/>
      <c r="C433" s="188">
        <v>4141265213</v>
      </c>
      <c r="D433" s="184" t="s">
        <v>991</v>
      </c>
      <c r="E433" s="184"/>
    </row>
    <row r="434" spans="1:5" ht="14.4">
      <c r="A434" s="188" t="s">
        <v>228</v>
      </c>
      <c r="B434" s="188" t="s">
        <v>958</v>
      </c>
      <c r="C434" s="188">
        <v>4241017984</v>
      </c>
      <c r="D434" s="184" t="s">
        <v>992</v>
      </c>
      <c r="E434" s="184"/>
    </row>
    <row r="435" spans="1:5" ht="13.2">
      <c r="A435" s="189" t="s">
        <v>993</v>
      </c>
      <c r="B435" s="189"/>
      <c r="C435" s="189">
        <v>4123051829</v>
      </c>
      <c r="D435" s="190" t="s">
        <v>994</v>
      </c>
      <c r="E435" s="190"/>
    </row>
    <row r="436" spans="1:5" ht="13.2">
      <c r="A436" s="189" t="s">
        <v>208</v>
      </c>
      <c r="B436" s="189"/>
      <c r="C436" s="189">
        <v>4143222022</v>
      </c>
      <c r="D436" s="190" t="s">
        <v>995</v>
      </c>
      <c r="E436" s="190"/>
    </row>
    <row r="437" spans="1:5" ht="13.2">
      <c r="A437" s="189" t="s">
        <v>239</v>
      </c>
      <c r="B437" s="189"/>
      <c r="C437" s="189">
        <v>4146313621</v>
      </c>
      <c r="D437" s="190" t="s">
        <v>996</v>
      </c>
      <c r="E437" s="190"/>
    </row>
    <row r="438" spans="1:5" ht="14.4">
      <c r="A438" s="188" t="s">
        <v>324</v>
      </c>
      <c r="B438" s="188"/>
      <c r="C438" s="188">
        <v>4129983219</v>
      </c>
      <c r="D438" s="184" t="s">
        <v>997</v>
      </c>
      <c r="E438" s="184"/>
    </row>
    <row r="439" spans="1:5" ht="13.2">
      <c r="A439" s="189" t="s">
        <v>285</v>
      </c>
      <c r="B439" s="189" t="s">
        <v>998</v>
      </c>
      <c r="C439" s="189">
        <v>4142776528</v>
      </c>
      <c r="D439" s="190" t="s">
        <v>999</v>
      </c>
      <c r="E439" s="190"/>
    </row>
    <row r="440" spans="1:5" ht="14.4">
      <c r="A440" s="193" t="s">
        <v>88</v>
      </c>
      <c r="B440" s="188"/>
      <c r="C440" s="188">
        <v>4129517356</v>
      </c>
      <c r="D440" s="184" t="s">
        <v>1000</v>
      </c>
      <c r="E440" s="184"/>
    </row>
    <row r="441" spans="1:5" ht="13.2">
      <c r="A441" s="189" t="s">
        <v>1001</v>
      </c>
      <c r="B441" s="189"/>
      <c r="C441" s="189">
        <v>4122322915</v>
      </c>
      <c r="D441" s="190" t="s">
        <v>1002</v>
      </c>
      <c r="E441" s="190"/>
    </row>
    <row r="442" spans="1:5" ht="14.4">
      <c r="A442" s="188" t="s">
        <v>147</v>
      </c>
      <c r="B442" s="188"/>
      <c r="C442" s="188">
        <v>4143264047</v>
      </c>
      <c r="D442" s="184" t="s">
        <v>1003</v>
      </c>
      <c r="E442" s="184"/>
    </row>
    <row r="443" spans="1:5" ht="14.4">
      <c r="A443" s="188" t="s">
        <v>127</v>
      </c>
      <c r="B443" s="188" t="s">
        <v>122</v>
      </c>
      <c r="C443" s="188">
        <v>4241459607</v>
      </c>
      <c r="D443" s="184" t="s">
        <v>1004</v>
      </c>
      <c r="E443" s="184"/>
    </row>
    <row r="444" spans="1:5" ht="14.4">
      <c r="A444" s="188" t="s">
        <v>326</v>
      </c>
      <c r="B444" s="188"/>
      <c r="C444" s="188">
        <v>4142759111</v>
      </c>
      <c r="D444" s="184" t="s">
        <v>1005</v>
      </c>
      <c r="E444" s="184"/>
    </row>
    <row r="445" spans="1:5" ht="13.2">
      <c r="A445" s="189" t="s">
        <v>244</v>
      </c>
      <c r="B445" s="189"/>
      <c r="C445" s="189">
        <v>4241369485</v>
      </c>
      <c r="D445" s="190" t="s">
        <v>1006</v>
      </c>
      <c r="E445" s="190"/>
    </row>
    <row r="446" spans="1:5" ht="13.2">
      <c r="A446" s="189" t="s">
        <v>289</v>
      </c>
      <c r="B446" s="189"/>
      <c r="C446" s="189">
        <v>4143275939</v>
      </c>
      <c r="D446" s="190" t="s">
        <v>1007</v>
      </c>
      <c r="E446" s="190"/>
    </row>
    <row r="447" spans="1:5" ht="13.2">
      <c r="A447" s="189" t="s">
        <v>255</v>
      </c>
      <c r="B447" s="189"/>
      <c r="C447" s="189">
        <v>4143294580</v>
      </c>
      <c r="D447" s="190"/>
      <c r="E447" s="190"/>
    </row>
    <row r="448" spans="1:5" ht="13.2">
      <c r="A448" s="189" t="s">
        <v>248</v>
      </c>
      <c r="B448" s="189"/>
      <c r="C448" s="189">
        <v>4143177512</v>
      </c>
      <c r="D448" s="190" t="s">
        <v>1008</v>
      </c>
      <c r="E448" s="190"/>
    </row>
    <row r="449" spans="1:5" ht="14.4">
      <c r="A449" s="188" t="s">
        <v>1009</v>
      </c>
      <c r="B449" s="188"/>
      <c r="C449" s="188">
        <v>4128997632</v>
      </c>
      <c r="D449" s="184" t="s">
        <v>1010</v>
      </c>
      <c r="E449" s="184" t="s">
        <v>392</v>
      </c>
    </row>
    <row r="450" spans="1:5" ht="14.4">
      <c r="A450" s="188" t="s">
        <v>1011</v>
      </c>
      <c r="B450" s="188"/>
      <c r="C450" s="188"/>
      <c r="D450" s="184"/>
      <c r="E450" s="184"/>
    </row>
    <row r="451" spans="1:5" ht="14.4">
      <c r="A451" s="188" t="s">
        <v>1012</v>
      </c>
      <c r="B451" s="188"/>
      <c r="C451" s="188">
        <v>4265201310</v>
      </c>
      <c r="D451" s="184" t="s">
        <v>1013</v>
      </c>
      <c r="E451" s="184"/>
    </row>
    <row r="452" spans="1:5" ht="14.4">
      <c r="A452" s="188" t="s">
        <v>53</v>
      </c>
      <c r="B452" s="188"/>
      <c r="C452" s="188">
        <v>4143273041</v>
      </c>
      <c r="D452" s="184" t="s">
        <v>1014</v>
      </c>
      <c r="E452" s="184"/>
    </row>
    <row r="453" spans="1:5" ht="14.4">
      <c r="A453" s="188" t="s">
        <v>299</v>
      </c>
      <c r="B453" s="188"/>
      <c r="C453" s="188"/>
      <c r="D453" s="184"/>
      <c r="E453" s="184" t="s">
        <v>392</v>
      </c>
    </row>
    <row r="454" spans="1:5" ht="14.4">
      <c r="A454" s="188" t="s">
        <v>1015</v>
      </c>
      <c r="B454" s="188"/>
      <c r="C454" s="188">
        <v>4163372571</v>
      </c>
      <c r="D454" s="184" t="s">
        <v>1016</v>
      </c>
      <c r="E454" s="184"/>
    </row>
    <row r="455" spans="1:5" ht="14.4">
      <c r="A455" s="188" t="s">
        <v>136</v>
      </c>
      <c r="B455" s="188"/>
      <c r="C455" s="188">
        <v>4122102753</v>
      </c>
      <c r="D455" s="184" t="s">
        <v>1017</v>
      </c>
      <c r="E455" s="184"/>
    </row>
    <row r="456" spans="1:5" ht="14.4">
      <c r="A456" s="188" t="s">
        <v>1018</v>
      </c>
      <c r="B456" s="188"/>
      <c r="C456" s="188">
        <v>4169197661</v>
      </c>
      <c r="D456" s="184" t="s">
        <v>1019</v>
      </c>
      <c r="E456" s="184"/>
    </row>
    <row r="457" spans="1:5" ht="13.2">
      <c r="A457" s="189" t="s">
        <v>186</v>
      </c>
      <c r="B457" s="189"/>
      <c r="C457" s="189">
        <v>4241566573</v>
      </c>
      <c r="D457" s="190" t="s">
        <v>1020</v>
      </c>
      <c r="E457" s="190"/>
    </row>
    <row r="458" spans="1:5" ht="14.4">
      <c r="A458" s="188" t="s">
        <v>1021</v>
      </c>
      <c r="B458" s="188"/>
      <c r="C458" s="188">
        <v>4241557229</v>
      </c>
      <c r="D458" s="184" t="s">
        <v>1022</v>
      </c>
      <c r="E458" s="184"/>
    </row>
    <row r="459" spans="1:5" ht="14.4">
      <c r="A459" s="188" t="s">
        <v>1023</v>
      </c>
      <c r="B459" s="188"/>
      <c r="C459" s="188">
        <v>4141727270</v>
      </c>
      <c r="D459" s="184" t="s">
        <v>1024</v>
      </c>
      <c r="E459" s="184"/>
    </row>
    <row r="460" spans="1:5" ht="14.4">
      <c r="A460" s="188" t="s">
        <v>359</v>
      </c>
      <c r="B460" s="188" t="s">
        <v>392</v>
      </c>
      <c r="C460" s="188">
        <v>4122922706</v>
      </c>
      <c r="D460" s="184"/>
      <c r="E460" s="184"/>
    </row>
    <row r="461" spans="1:5" ht="14.4">
      <c r="A461" s="188" t="s">
        <v>1025</v>
      </c>
      <c r="B461" s="188"/>
      <c r="C461" s="188"/>
      <c r="D461" s="184" t="s">
        <v>1026</v>
      </c>
      <c r="E461" s="184"/>
    </row>
    <row r="462" spans="1:5" ht="13.2">
      <c r="A462" s="189" t="s">
        <v>325</v>
      </c>
      <c r="B462" s="189"/>
      <c r="C462" s="189">
        <v>4142987395</v>
      </c>
      <c r="D462" s="190" t="s">
        <v>1027</v>
      </c>
      <c r="E462" s="190"/>
    </row>
    <row r="463" spans="1:5" ht="14.4">
      <c r="A463" s="188" t="s">
        <v>1028</v>
      </c>
      <c r="B463" s="188"/>
      <c r="C463" s="188">
        <v>4128156854</v>
      </c>
      <c r="D463" s="184" t="s">
        <v>1029</v>
      </c>
      <c r="E463" s="184"/>
    </row>
    <row r="464" spans="1:5" ht="14.4">
      <c r="A464" s="193" t="s">
        <v>257</v>
      </c>
      <c r="B464" s="188"/>
      <c r="C464" s="188">
        <v>4241017984</v>
      </c>
      <c r="D464" s="184" t="s">
        <v>1030</v>
      </c>
      <c r="E464" s="184"/>
    </row>
    <row r="465" spans="1:5" ht="13.2">
      <c r="A465" s="189" t="s">
        <v>301</v>
      </c>
      <c r="B465" s="189"/>
      <c r="C465" s="189">
        <v>4169555312</v>
      </c>
      <c r="D465" s="190" t="s">
        <v>1031</v>
      </c>
      <c r="E465" s="190"/>
    </row>
    <row r="466" spans="1:5" ht="13.2">
      <c r="A466" s="189" t="s">
        <v>303</v>
      </c>
      <c r="B466" s="189"/>
      <c r="C466" s="189">
        <v>4148268072</v>
      </c>
      <c r="D466" s="190"/>
      <c r="E466" s="190"/>
    </row>
    <row r="467" spans="1:5" ht="14.4">
      <c r="A467" s="188" t="s">
        <v>107</v>
      </c>
      <c r="B467" s="188" t="s">
        <v>1032</v>
      </c>
      <c r="C467" s="188">
        <v>4242578156</v>
      </c>
      <c r="D467" s="184"/>
      <c r="E467" s="184"/>
    </row>
    <row r="468" spans="1:5" ht="14.4">
      <c r="A468" s="188" t="s">
        <v>1033</v>
      </c>
      <c r="B468" s="188" t="s">
        <v>1034</v>
      </c>
      <c r="C468" s="188">
        <v>4265101236</v>
      </c>
      <c r="D468" s="184" t="s">
        <v>1035</v>
      </c>
      <c r="E468" s="184"/>
    </row>
    <row r="469" spans="1:5" ht="13.2">
      <c r="A469" s="189" t="s">
        <v>279</v>
      </c>
      <c r="B469" s="189"/>
      <c r="C469" s="189">
        <v>4142358291</v>
      </c>
      <c r="D469" s="190" t="s">
        <v>1036</v>
      </c>
      <c r="E469" s="190"/>
    </row>
    <row r="470" spans="1:5" ht="14.4">
      <c r="A470" s="188" t="s">
        <v>1037</v>
      </c>
      <c r="B470" s="188" t="s">
        <v>955</v>
      </c>
      <c r="C470" s="188">
        <v>4125415413</v>
      </c>
      <c r="D470" s="184"/>
      <c r="E470" s="184"/>
    </row>
    <row r="471" spans="1:5" ht="14.4">
      <c r="A471" s="188" t="s">
        <v>335</v>
      </c>
      <c r="B471" s="188" t="s">
        <v>1038</v>
      </c>
      <c r="C471" s="188">
        <v>4141324077</v>
      </c>
      <c r="D471" s="184"/>
      <c r="E471" s="184"/>
    </row>
    <row r="472" spans="1:5" ht="14.4">
      <c r="A472" s="188" t="s">
        <v>1039</v>
      </c>
      <c r="B472" s="188"/>
      <c r="C472" s="188">
        <v>4121021221</v>
      </c>
      <c r="D472" s="184"/>
      <c r="E472" s="184"/>
    </row>
    <row r="473" spans="1:5" ht="14.4">
      <c r="A473" s="188" t="s">
        <v>1040</v>
      </c>
      <c r="B473" s="188" t="s">
        <v>1041</v>
      </c>
      <c r="C473" s="188">
        <v>4142651579</v>
      </c>
      <c r="D473" s="184"/>
      <c r="E473" s="184"/>
    </row>
    <row r="474" spans="1:5" ht="14.4">
      <c r="A474" s="188" t="s">
        <v>1042</v>
      </c>
      <c r="B474" s="188" t="s">
        <v>1043</v>
      </c>
      <c r="C474" s="188">
        <v>4241844389</v>
      </c>
      <c r="D474" s="184" t="s">
        <v>1044</v>
      </c>
      <c r="E474" s="184"/>
    </row>
    <row r="475" spans="1:5" ht="14.4">
      <c r="A475" s="200" t="s">
        <v>236</v>
      </c>
      <c r="B475" s="188"/>
      <c r="C475" s="188"/>
      <c r="D475" s="184"/>
      <c r="E475" s="184" t="s">
        <v>1045</v>
      </c>
    </row>
    <row r="476" spans="1:5" ht="13.2">
      <c r="A476" s="189" t="s">
        <v>321</v>
      </c>
      <c r="B476" s="189"/>
      <c r="C476" s="189"/>
      <c r="D476" s="190"/>
      <c r="E476" s="190"/>
    </row>
    <row r="477" spans="1:5" ht="14.4">
      <c r="A477" s="188" t="s">
        <v>259</v>
      </c>
      <c r="B477" s="188"/>
      <c r="C477" s="188">
        <v>4166207816</v>
      </c>
      <c r="D477" s="184" t="s">
        <v>1046</v>
      </c>
      <c r="E477" s="184"/>
    </row>
    <row r="478" spans="1:5" ht="13.2">
      <c r="A478" s="189" t="s">
        <v>259</v>
      </c>
      <c r="B478" s="189"/>
      <c r="C478" s="189">
        <v>4166207816</v>
      </c>
      <c r="D478" s="190" t="s">
        <v>1046</v>
      </c>
      <c r="E478" s="190"/>
    </row>
    <row r="479" spans="1:5" ht="13.2">
      <c r="A479" s="189" t="s">
        <v>316</v>
      </c>
      <c r="B479" s="189"/>
      <c r="C479" s="189">
        <v>4242535085</v>
      </c>
      <c r="D479" s="190"/>
      <c r="E479" s="190"/>
    </row>
    <row r="480" spans="1:5" ht="14.4">
      <c r="A480" s="188" t="s">
        <v>1047</v>
      </c>
      <c r="B480" s="188"/>
      <c r="C480" s="188">
        <v>4122854399</v>
      </c>
      <c r="D480" s="184" t="s">
        <v>1048</v>
      </c>
      <c r="E480" s="184"/>
    </row>
    <row r="481" spans="1:5" ht="14.4">
      <c r="A481" s="188" t="s">
        <v>356</v>
      </c>
      <c r="B481" s="188"/>
      <c r="C481" s="188">
        <v>4141729785</v>
      </c>
      <c r="D481" s="184">
        <v>26</v>
      </c>
      <c r="E481" s="184"/>
    </row>
    <row r="482" spans="1:5" ht="14.4">
      <c r="A482" s="188" t="s">
        <v>1049</v>
      </c>
      <c r="B482" s="188" t="s">
        <v>1050</v>
      </c>
      <c r="C482" s="188">
        <v>4128083221</v>
      </c>
      <c r="D482" s="184"/>
      <c r="E482" s="184"/>
    </row>
    <row r="483" spans="1:5" ht="13.2">
      <c r="A483" s="189" t="s">
        <v>245</v>
      </c>
      <c r="B483" s="189" t="s">
        <v>479</v>
      </c>
      <c r="C483" s="189">
        <v>4123364687</v>
      </c>
      <c r="D483" s="190"/>
      <c r="E483" s="190"/>
    </row>
    <row r="484" spans="1:5" ht="14.4">
      <c r="A484" s="188" t="s">
        <v>124</v>
      </c>
      <c r="B484" s="188"/>
      <c r="C484" s="188">
        <v>4220068449</v>
      </c>
      <c r="D484" s="184" t="s">
        <v>1051</v>
      </c>
      <c r="E484" s="184"/>
    </row>
    <row r="485" spans="1:5" ht="14.4">
      <c r="A485" s="188" t="s">
        <v>171</v>
      </c>
      <c r="B485" s="188"/>
      <c r="C485" s="188">
        <v>4129229094</v>
      </c>
      <c r="D485" s="184" t="s">
        <v>1052</v>
      </c>
      <c r="E485" s="184"/>
    </row>
    <row r="486" spans="1:5" ht="13.2">
      <c r="A486" s="189" t="s">
        <v>229</v>
      </c>
      <c r="B486" s="189" t="s">
        <v>1053</v>
      </c>
      <c r="C486" s="189">
        <v>4262194668</v>
      </c>
      <c r="D486" s="190" t="s">
        <v>1054</v>
      </c>
      <c r="E486" s="190"/>
    </row>
    <row r="487" spans="1:5" ht="14.4">
      <c r="A487" s="188" t="s">
        <v>205</v>
      </c>
      <c r="B487" s="188" t="s">
        <v>1055</v>
      </c>
      <c r="C487" s="188">
        <v>4143275939</v>
      </c>
      <c r="D487" s="184" t="s">
        <v>1056</v>
      </c>
      <c r="E487" s="184"/>
    </row>
    <row r="488" spans="1:5" ht="14.4">
      <c r="A488" s="188" t="s">
        <v>1057</v>
      </c>
      <c r="B488" s="188" t="s">
        <v>1058</v>
      </c>
      <c r="C488" s="188">
        <v>4143003801</v>
      </c>
      <c r="D488" s="184" t="s">
        <v>1059</v>
      </c>
      <c r="E488" s="184"/>
    </row>
    <row r="489" spans="1:5" ht="13.2">
      <c r="A489" s="189" t="s">
        <v>273</v>
      </c>
      <c r="B489" s="189"/>
      <c r="C489" s="189">
        <v>4242975684</v>
      </c>
      <c r="D489" s="190" t="s">
        <v>1060</v>
      </c>
      <c r="E489" s="190"/>
    </row>
    <row r="490" spans="1:5" ht="13.2">
      <c r="A490" s="189" t="s">
        <v>269</v>
      </c>
      <c r="B490" s="189"/>
      <c r="C490" s="189">
        <v>4142375391</v>
      </c>
      <c r="D490" s="190" t="s">
        <v>1061</v>
      </c>
      <c r="E490" s="190"/>
    </row>
    <row r="491" spans="1:5" ht="14.4">
      <c r="A491" s="188" t="s">
        <v>1062</v>
      </c>
      <c r="B491" s="188"/>
      <c r="C491" s="188">
        <v>4124480231</v>
      </c>
      <c r="D491" s="184" t="s">
        <v>1063</v>
      </c>
      <c r="E491" s="184"/>
    </row>
    <row r="492" spans="1:5" ht="13.2">
      <c r="A492" s="189" t="s">
        <v>1064</v>
      </c>
      <c r="B492" s="189"/>
      <c r="C492" s="189">
        <v>4241699807</v>
      </c>
      <c r="D492" s="190" t="s">
        <v>941</v>
      </c>
      <c r="E492" s="190"/>
    </row>
    <row r="493" spans="1:5" ht="14.4">
      <c r="A493" s="188" t="s">
        <v>286</v>
      </c>
      <c r="B493" s="188"/>
      <c r="C493" s="188">
        <v>4129154560</v>
      </c>
      <c r="D493" s="184" t="s">
        <v>1065</v>
      </c>
      <c r="E493" s="184"/>
    </row>
    <row r="494" spans="1:5" ht="13.2">
      <c r="A494" s="189" t="s">
        <v>266</v>
      </c>
      <c r="B494" s="189" t="s">
        <v>1066</v>
      </c>
      <c r="C494" s="189"/>
      <c r="D494" s="190"/>
      <c r="E494" s="190" t="s">
        <v>96</v>
      </c>
    </row>
    <row r="495" spans="1:5" ht="14.4">
      <c r="A495" s="188" t="s">
        <v>721</v>
      </c>
      <c r="B495" s="188"/>
      <c r="C495" s="188"/>
      <c r="D495" s="184"/>
      <c r="E495" s="184"/>
    </row>
    <row r="496" spans="1:5" ht="13.2">
      <c r="A496" s="189" t="s">
        <v>1067</v>
      </c>
      <c r="B496" s="189"/>
      <c r="C496" s="189">
        <v>4145403626</v>
      </c>
      <c r="D496" s="190" t="s">
        <v>1068</v>
      </c>
      <c r="E496" s="190"/>
    </row>
    <row r="497" spans="1:5" ht="14.4">
      <c r="A497" s="188" t="s">
        <v>1069</v>
      </c>
      <c r="B497" s="188"/>
      <c r="C497" s="188">
        <v>4142646509</v>
      </c>
      <c r="D497" s="184" t="s">
        <v>1070</v>
      </c>
      <c r="E497" s="184"/>
    </row>
    <row r="498" spans="1:5" ht="14.4">
      <c r="A498" s="193" t="s">
        <v>1071</v>
      </c>
      <c r="B498" s="188" t="s">
        <v>484</v>
      </c>
      <c r="C498" s="188">
        <v>4129649827</v>
      </c>
      <c r="D498" s="184" t="s">
        <v>1072</v>
      </c>
      <c r="E498" s="184" t="s">
        <v>392</v>
      </c>
    </row>
    <row r="499" spans="1:5" ht="14.4">
      <c r="A499" s="188" t="s">
        <v>1073</v>
      </c>
      <c r="B499" s="188"/>
      <c r="C499" s="188"/>
      <c r="D499" s="184"/>
      <c r="E499" s="184"/>
    </row>
    <row r="500" spans="1:5" ht="14.4">
      <c r="A500" s="188" t="s">
        <v>120</v>
      </c>
      <c r="B500" s="188"/>
      <c r="C500" s="188"/>
      <c r="D500" s="184"/>
      <c r="E500" s="184" t="s">
        <v>1045</v>
      </c>
    </row>
    <row r="501" spans="1:5" ht="14.4">
      <c r="A501" s="188" t="s">
        <v>1074</v>
      </c>
      <c r="B501" s="188"/>
      <c r="C501" s="188">
        <v>4241330534</v>
      </c>
      <c r="D501" s="184"/>
      <c r="E501" s="184"/>
    </row>
    <row r="502" spans="1:5" ht="14.4">
      <c r="A502" s="188" t="s">
        <v>1075</v>
      </c>
      <c r="B502" s="188"/>
      <c r="C502" s="188">
        <v>4242376294</v>
      </c>
      <c r="D502" s="184" t="s">
        <v>1076</v>
      </c>
      <c r="E502" s="184"/>
    </row>
    <row r="503" spans="1:5" ht="13.2">
      <c r="A503" s="189" t="s">
        <v>328</v>
      </c>
      <c r="B503" s="189"/>
      <c r="C503" s="189">
        <v>4127140651</v>
      </c>
      <c r="D503" s="190" t="s">
        <v>1077</v>
      </c>
      <c r="E503" s="190"/>
    </row>
    <row r="504" spans="1:5" ht="13.2">
      <c r="A504" s="189" t="s">
        <v>250</v>
      </c>
      <c r="B504" s="189"/>
      <c r="C504" s="189">
        <v>4142080804</v>
      </c>
      <c r="D504" s="190" t="s">
        <v>1078</v>
      </c>
      <c r="E504" s="190"/>
    </row>
    <row r="505" spans="1:5" ht="14.4">
      <c r="A505" s="188" t="s">
        <v>118</v>
      </c>
      <c r="B505" s="188"/>
      <c r="C505" s="188">
        <v>4129534109</v>
      </c>
      <c r="D505" s="184" t="s">
        <v>1079</v>
      </c>
      <c r="E505" s="184"/>
    </row>
    <row r="506" spans="1:5" ht="14.4">
      <c r="A506" s="188" t="s">
        <v>1080</v>
      </c>
      <c r="B506" s="188"/>
      <c r="C506" s="188">
        <v>4142851982</v>
      </c>
      <c r="D506" s="184" t="s">
        <v>1081</v>
      </c>
      <c r="E506" s="184"/>
    </row>
    <row r="507" spans="1:5" ht="14.4">
      <c r="A507" s="188" t="s">
        <v>125</v>
      </c>
      <c r="B507" s="188"/>
      <c r="C507" s="188">
        <v>4126241529</v>
      </c>
      <c r="D507" s="184" t="s">
        <v>1082</v>
      </c>
      <c r="E507" s="184"/>
    </row>
    <row r="508" spans="1:5" ht="13.2">
      <c r="A508" s="189" t="s">
        <v>1083</v>
      </c>
      <c r="B508" s="189"/>
      <c r="C508" s="189">
        <v>4148793440</v>
      </c>
      <c r="D508" s="190" t="s">
        <v>1084</v>
      </c>
      <c r="E508" s="190"/>
    </row>
    <row r="509" spans="1:5" ht="13.2">
      <c r="A509" s="189" t="s">
        <v>1085</v>
      </c>
      <c r="B509" s="189"/>
      <c r="C509" s="189">
        <v>4247814108</v>
      </c>
      <c r="D509" s="190" t="s">
        <v>1086</v>
      </c>
      <c r="E509" s="190"/>
    </row>
    <row r="510" spans="1:5" ht="14.4">
      <c r="A510" s="188" t="s">
        <v>95</v>
      </c>
      <c r="B510" s="188"/>
      <c r="C510" s="188">
        <v>4141033003</v>
      </c>
      <c r="D510" s="184" t="s">
        <v>419</v>
      </c>
      <c r="E510" s="184" t="s">
        <v>96</v>
      </c>
    </row>
    <row r="511" spans="1:5" ht="14.4">
      <c r="A511" s="188" t="s">
        <v>1087</v>
      </c>
      <c r="B511" s="188"/>
      <c r="C511" s="188">
        <v>4142506131</v>
      </c>
      <c r="D511" s="184" t="s">
        <v>1088</v>
      </c>
      <c r="E511" s="184"/>
    </row>
    <row r="512" spans="1:5" ht="13.2">
      <c r="A512" s="189" t="s">
        <v>343</v>
      </c>
      <c r="B512" s="189"/>
      <c r="C512" s="189">
        <v>4123250033</v>
      </c>
      <c r="D512" s="190" t="s">
        <v>419</v>
      </c>
      <c r="E512" s="190"/>
    </row>
    <row r="513" spans="1:5" ht="13.2">
      <c r="A513" s="189" t="s">
        <v>188</v>
      </c>
      <c r="B513" s="189"/>
      <c r="C513" s="189" t="s">
        <v>1089</v>
      </c>
      <c r="D513" s="190" t="s">
        <v>1090</v>
      </c>
      <c r="E513" s="190"/>
    </row>
    <row r="514" spans="1:5" ht="14.4">
      <c r="A514" s="188" t="s">
        <v>1091</v>
      </c>
      <c r="B514" s="188"/>
      <c r="C514" s="188"/>
      <c r="D514" s="184"/>
      <c r="E514" s="184" t="s">
        <v>96</v>
      </c>
    </row>
    <row r="515" spans="1:5" ht="13.2">
      <c r="A515" s="189" t="s">
        <v>362</v>
      </c>
      <c r="B515" s="189"/>
      <c r="C515" s="189"/>
      <c r="D515" s="190"/>
      <c r="E515" s="190"/>
    </row>
    <row r="516" spans="1:5" ht="13.2">
      <c r="A516" s="189" t="s">
        <v>238</v>
      </c>
      <c r="B516" s="189"/>
      <c r="C516" s="189">
        <v>4241947778</v>
      </c>
      <c r="D516" s="190" t="s">
        <v>1092</v>
      </c>
      <c r="E516" s="190"/>
    </row>
    <row r="517" spans="1:5" ht="13.2">
      <c r="A517" s="189" t="s">
        <v>357</v>
      </c>
      <c r="B517" s="189"/>
      <c r="C517" s="189">
        <v>4142367009</v>
      </c>
      <c r="D517" s="190" t="s">
        <v>1093</v>
      </c>
      <c r="E517" s="190"/>
    </row>
    <row r="518" spans="1:5" ht="13.2">
      <c r="A518" s="189" t="s">
        <v>320</v>
      </c>
      <c r="B518" s="189"/>
      <c r="C518" s="189">
        <v>4120266731</v>
      </c>
      <c r="D518" s="190"/>
      <c r="E518" s="190"/>
    </row>
    <row r="519" spans="1:5" ht="13.2">
      <c r="A519" s="189" t="s">
        <v>373</v>
      </c>
      <c r="B519" s="189"/>
      <c r="C519" s="189">
        <v>4143347808</v>
      </c>
      <c r="D519" s="190" t="s">
        <v>1094</v>
      </c>
      <c r="E519" s="190"/>
    </row>
    <row r="520" spans="1:5" ht="14.4">
      <c r="A520" s="188" t="s">
        <v>184</v>
      </c>
      <c r="B520" s="188"/>
      <c r="C520" s="188">
        <v>4241624017</v>
      </c>
      <c r="D520" s="184" t="s">
        <v>1095</v>
      </c>
      <c r="E520" s="184"/>
    </row>
    <row r="521" spans="1:5" ht="13.2">
      <c r="A521" s="189" t="s">
        <v>1096</v>
      </c>
      <c r="B521" s="189"/>
      <c r="C521" s="189">
        <v>4121489532</v>
      </c>
      <c r="D521" s="190" t="s">
        <v>1097</v>
      </c>
      <c r="E521" s="190"/>
    </row>
    <row r="522" spans="1:5" ht="14.4">
      <c r="A522" s="188" t="s">
        <v>1098</v>
      </c>
      <c r="B522" s="188" t="s">
        <v>1099</v>
      </c>
      <c r="C522" s="188">
        <v>4241805194</v>
      </c>
      <c r="D522" s="184"/>
      <c r="E522" s="184"/>
    </row>
    <row r="523" spans="1:5" ht="14.4">
      <c r="A523" s="188" t="s">
        <v>211</v>
      </c>
      <c r="B523" s="188"/>
      <c r="C523" s="188">
        <v>4241941362</v>
      </c>
      <c r="D523" s="184" t="s">
        <v>1100</v>
      </c>
      <c r="E523" s="184"/>
    </row>
    <row r="524" spans="1:5" ht="14.4">
      <c r="A524" s="188" t="s">
        <v>224</v>
      </c>
      <c r="B524" s="188"/>
      <c r="C524" s="188">
        <v>4241941362</v>
      </c>
      <c r="D524" s="184" t="s">
        <v>1101</v>
      </c>
      <c r="E524" s="184"/>
    </row>
    <row r="525" spans="1:5" ht="14.4">
      <c r="A525" s="188" t="s">
        <v>1102</v>
      </c>
      <c r="B525" s="188"/>
      <c r="C525" s="188">
        <v>4143200802</v>
      </c>
      <c r="D525" s="184" t="s">
        <v>1103</v>
      </c>
      <c r="E525" s="184"/>
    </row>
    <row r="526" spans="1:5" ht="14.4">
      <c r="A526" s="188" t="s">
        <v>1104</v>
      </c>
      <c r="B526" s="188"/>
      <c r="C526" s="188">
        <v>4140330166</v>
      </c>
      <c r="D526" s="184" t="s">
        <v>1105</v>
      </c>
      <c r="E526" s="184"/>
    </row>
    <row r="527" spans="1:5" ht="14.4">
      <c r="A527" s="188" t="s">
        <v>198</v>
      </c>
      <c r="B527" s="188"/>
      <c r="C527" s="188">
        <v>4163112416</v>
      </c>
      <c r="D527" s="184" t="s">
        <v>1106</v>
      </c>
      <c r="E527" s="184"/>
    </row>
    <row r="528" spans="1:5" ht="14.4">
      <c r="A528" s="188" t="s">
        <v>1107</v>
      </c>
      <c r="B528" s="188"/>
      <c r="C528" s="188">
        <v>4242603169</v>
      </c>
      <c r="D528" s="184" t="s">
        <v>1108</v>
      </c>
      <c r="E528" s="184"/>
    </row>
    <row r="529" spans="1:5" ht="14.4">
      <c r="A529" s="188" t="s">
        <v>1109</v>
      </c>
      <c r="B529" s="188"/>
      <c r="C529" s="188">
        <v>4142931152</v>
      </c>
      <c r="D529" s="184" t="s">
        <v>1110</v>
      </c>
      <c r="E529" s="184"/>
    </row>
    <row r="530" spans="1:5" ht="14.4">
      <c r="A530" s="188" t="s">
        <v>166</v>
      </c>
      <c r="B530" s="188"/>
      <c r="C530" s="188"/>
      <c r="D530" s="184" t="s">
        <v>1111</v>
      </c>
      <c r="E530" s="184"/>
    </row>
    <row r="531" spans="1:5" ht="14.4">
      <c r="A531" s="188" t="s">
        <v>1112</v>
      </c>
      <c r="B531" s="188"/>
      <c r="C531" s="188">
        <v>4241400873</v>
      </c>
      <c r="D531" s="184"/>
      <c r="E531" s="184"/>
    </row>
    <row r="532" spans="1:5" ht="14.4">
      <c r="A532" s="188" t="s">
        <v>1113</v>
      </c>
      <c r="B532" s="188" t="s">
        <v>1114</v>
      </c>
      <c r="C532" s="188">
        <v>4125323075</v>
      </c>
      <c r="D532" s="184" t="s">
        <v>1115</v>
      </c>
      <c r="E532" s="184"/>
    </row>
    <row r="533" spans="1:5" ht="14.4">
      <c r="A533" s="188" t="s">
        <v>1113</v>
      </c>
      <c r="B533" s="188" t="s">
        <v>1114</v>
      </c>
      <c r="C533" s="188">
        <v>4125323075</v>
      </c>
      <c r="D533" s="184" t="s">
        <v>1115</v>
      </c>
      <c r="E533" s="184"/>
    </row>
    <row r="534" spans="1:5" ht="14.4">
      <c r="A534" s="188" t="s">
        <v>1116</v>
      </c>
      <c r="B534" s="188"/>
      <c r="C534" s="188">
        <v>4142854588</v>
      </c>
      <c r="D534" s="184" t="s">
        <v>1117</v>
      </c>
      <c r="E534" s="184"/>
    </row>
    <row r="535" spans="1:5" ht="13.2">
      <c r="A535" s="189" t="s">
        <v>267</v>
      </c>
      <c r="B535" s="189"/>
      <c r="C535" s="189">
        <v>4142406519</v>
      </c>
      <c r="D535" s="190" t="s">
        <v>1118</v>
      </c>
      <c r="E535" s="190"/>
    </row>
    <row r="536" spans="1:5" ht="14.4">
      <c r="A536" s="188" t="s">
        <v>240</v>
      </c>
      <c r="B536" s="188"/>
      <c r="C536" s="188">
        <v>4140415077</v>
      </c>
      <c r="D536" s="184" t="s">
        <v>1119</v>
      </c>
      <c r="E536" s="184"/>
    </row>
    <row r="537" spans="1:5" ht="14.4">
      <c r="A537" s="188" t="s">
        <v>1120</v>
      </c>
      <c r="B537" s="188"/>
      <c r="C537" s="188">
        <v>4242003319</v>
      </c>
      <c r="D537" s="184" t="s">
        <v>1121</v>
      </c>
      <c r="E537" s="184"/>
    </row>
    <row r="538" spans="1:5" ht="14.4">
      <c r="A538" s="193" t="s">
        <v>1122</v>
      </c>
      <c r="B538" s="188" t="s">
        <v>12</v>
      </c>
      <c r="C538" s="188">
        <v>4120991212</v>
      </c>
      <c r="D538" s="184">
        <v>25</v>
      </c>
      <c r="E538" s="184"/>
    </row>
    <row r="539" spans="1:5" ht="14.4">
      <c r="A539" s="188" t="s">
        <v>295</v>
      </c>
      <c r="B539" s="188"/>
      <c r="C539" s="188">
        <v>4241425221</v>
      </c>
      <c r="D539" s="184" t="s">
        <v>1123</v>
      </c>
      <c r="E539" s="184" t="s">
        <v>1124</v>
      </c>
    </row>
    <row r="540" spans="1:5" ht="14.4">
      <c r="A540" s="188" t="s">
        <v>1125</v>
      </c>
      <c r="B540" s="188"/>
      <c r="C540" s="188">
        <v>4124830476</v>
      </c>
      <c r="D540" s="184">
        <v>44</v>
      </c>
      <c r="E540" s="184"/>
    </row>
    <row r="541" spans="1:5" ht="14.4">
      <c r="A541" s="188" t="s">
        <v>204</v>
      </c>
      <c r="B541" s="188"/>
      <c r="C541" s="188">
        <v>4129701757</v>
      </c>
      <c r="D541" s="184"/>
      <c r="E541" s="184"/>
    </row>
    <row r="542" spans="1:5" ht="14.4">
      <c r="A542" s="188" t="s">
        <v>1126</v>
      </c>
      <c r="B542" s="188"/>
      <c r="C542" s="188">
        <v>2122839104</v>
      </c>
      <c r="D542" s="184" t="s">
        <v>1127</v>
      </c>
      <c r="E542" s="184"/>
    </row>
    <row r="543" spans="1:5" ht="13.2">
      <c r="A543" s="189" t="s">
        <v>379</v>
      </c>
      <c r="B543" s="189"/>
      <c r="C543" s="189">
        <v>4142435548</v>
      </c>
      <c r="D543" s="190" t="s">
        <v>1128</v>
      </c>
      <c r="E543" s="190"/>
    </row>
    <row r="544" spans="1:5" ht="14.4">
      <c r="A544" s="188" t="s">
        <v>1129</v>
      </c>
      <c r="B544" s="188"/>
      <c r="C544" s="188">
        <v>4163112416</v>
      </c>
      <c r="D544" s="184" t="s">
        <v>1106</v>
      </c>
      <c r="E544" s="184"/>
    </row>
    <row r="545" spans="1:5" ht="13.2">
      <c r="A545" s="189" t="s">
        <v>1130</v>
      </c>
      <c r="B545" s="189"/>
      <c r="C545" s="189">
        <v>4142304577</v>
      </c>
      <c r="D545" s="190" t="s">
        <v>1131</v>
      </c>
      <c r="E545" s="190"/>
    </row>
    <row r="546" spans="1:5" ht="14.4">
      <c r="A546" s="188" t="s">
        <v>1132</v>
      </c>
      <c r="B546" s="188"/>
      <c r="C546" s="188">
        <v>4149278850</v>
      </c>
      <c r="D546" s="184" t="s">
        <v>1133</v>
      </c>
      <c r="E546" s="184"/>
    </row>
    <row r="547" spans="1:5" ht="14.4">
      <c r="A547" s="188" t="s">
        <v>1134</v>
      </c>
      <c r="B547" s="188"/>
      <c r="C547" s="188">
        <v>4142795976</v>
      </c>
      <c r="D547" s="184" t="s">
        <v>1135</v>
      </c>
      <c r="E547" s="184"/>
    </row>
    <row r="548" spans="1:5" ht="14.4">
      <c r="A548" s="188" t="s">
        <v>1136</v>
      </c>
      <c r="B548" s="188" t="s">
        <v>241</v>
      </c>
      <c r="C548" s="188">
        <v>4241555027</v>
      </c>
      <c r="D548" s="184"/>
      <c r="E548" s="184"/>
    </row>
    <row r="549" spans="1:5" ht="14.4">
      <c r="A549" s="188" t="s">
        <v>156</v>
      </c>
      <c r="B549" s="188"/>
      <c r="C549" s="188">
        <v>4248050250</v>
      </c>
      <c r="D549" s="184" t="s">
        <v>1137</v>
      </c>
      <c r="E549" s="184"/>
    </row>
    <row r="550" spans="1:5" ht="14.4">
      <c r="A550" s="188" t="s">
        <v>1138</v>
      </c>
      <c r="B550" s="188"/>
      <c r="C550" s="184" t="s">
        <v>1139</v>
      </c>
      <c r="D550" s="184" t="s">
        <v>1140</v>
      </c>
      <c r="E550" s="184"/>
    </row>
    <row r="551" spans="1:5" ht="14.4">
      <c r="A551" s="188" t="s">
        <v>1141</v>
      </c>
      <c r="B551" s="188" t="s">
        <v>1142</v>
      </c>
      <c r="C551" s="188">
        <v>4242207821</v>
      </c>
      <c r="D551" s="184"/>
      <c r="E551" s="184"/>
    </row>
    <row r="552" spans="1:5" ht="14.4">
      <c r="A552" s="188" t="s">
        <v>1143</v>
      </c>
      <c r="B552" s="188" t="s">
        <v>94</v>
      </c>
      <c r="C552" s="188">
        <v>4241802624</v>
      </c>
      <c r="D552" s="184" t="s">
        <v>1144</v>
      </c>
      <c r="E552" s="184"/>
    </row>
    <row r="553" spans="1:5" ht="14.4">
      <c r="A553" s="188" t="s">
        <v>1145</v>
      </c>
      <c r="B553" s="188" t="s">
        <v>1146</v>
      </c>
      <c r="C553" s="188"/>
      <c r="D553" s="184"/>
      <c r="E553" s="184"/>
    </row>
    <row r="554" spans="1:5" ht="13.2">
      <c r="A554" s="189" t="s">
        <v>1147</v>
      </c>
      <c r="B554" s="189" t="s">
        <v>1148</v>
      </c>
      <c r="C554" s="189">
        <v>4241933684</v>
      </c>
      <c r="D554" s="190" t="s">
        <v>1149</v>
      </c>
      <c r="E554" s="190"/>
    </row>
    <row r="555" spans="1:5" ht="14.4">
      <c r="A555" s="188" t="s">
        <v>1150</v>
      </c>
      <c r="B555" s="188" t="s">
        <v>1151</v>
      </c>
      <c r="C555" s="188">
        <v>4241799051</v>
      </c>
      <c r="D555" s="184" t="s">
        <v>1152</v>
      </c>
      <c r="E555" s="184"/>
    </row>
    <row r="556" spans="1:5" ht="14.4">
      <c r="A556" s="188" t="s">
        <v>1153</v>
      </c>
      <c r="B556" s="188" t="s">
        <v>1154</v>
      </c>
      <c r="C556" s="188">
        <v>4120270537</v>
      </c>
      <c r="D556" s="184" t="s">
        <v>1155</v>
      </c>
      <c r="E556" s="184"/>
    </row>
    <row r="557" spans="1:5" ht="14.4">
      <c r="A557" s="188" t="s">
        <v>1156</v>
      </c>
      <c r="B557" s="188" t="s">
        <v>1157</v>
      </c>
      <c r="C557" s="188">
        <v>4242251452</v>
      </c>
      <c r="D557" s="184" t="s">
        <v>1158</v>
      </c>
      <c r="E557" s="184" t="s">
        <v>676</v>
      </c>
    </row>
    <row r="558" spans="1:5" ht="14.4">
      <c r="A558" s="188" t="s">
        <v>1159</v>
      </c>
      <c r="B558" s="188"/>
      <c r="C558" s="188">
        <v>4122004528</v>
      </c>
      <c r="D558" s="184" t="s">
        <v>1160</v>
      </c>
      <c r="E558" s="184"/>
    </row>
    <row r="559" spans="1:5" ht="14.4">
      <c r="A559" s="188" t="s">
        <v>173</v>
      </c>
      <c r="B559" s="188" t="s">
        <v>1161</v>
      </c>
      <c r="C559" s="188">
        <v>4242728100</v>
      </c>
      <c r="D559" s="184"/>
      <c r="E559" s="184"/>
    </row>
    <row r="560" spans="1:5" ht="14.4">
      <c r="A560" s="188" t="s">
        <v>241</v>
      </c>
      <c r="B560" s="188"/>
      <c r="C560" s="188">
        <v>4241555027</v>
      </c>
      <c r="D560" s="184">
        <v>48</v>
      </c>
      <c r="E560" s="184"/>
    </row>
    <row r="561" spans="1:5" ht="14.4">
      <c r="A561" s="188" t="s">
        <v>288</v>
      </c>
      <c r="B561" s="188"/>
      <c r="C561" s="188">
        <v>4144712608</v>
      </c>
      <c r="D561" s="184" t="s">
        <v>1162</v>
      </c>
      <c r="E561" s="184"/>
    </row>
    <row r="562" spans="1:5" ht="14.4">
      <c r="A562" s="188" t="s">
        <v>1163</v>
      </c>
      <c r="B562" s="188" t="s">
        <v>1164</v>
      </c>
      <c r="C562" s="188">
        <v>4122178201</v>
      </c>
      <c r="D562" s="184"/>
      <c r="E562" s="184"/>
    </row>
    <row r="563" spans="1:5" ht="14.4">
      <c r="A563" s="188" t="s">
        <v>1165</v>
      </c>
      <c r="B563" s="188" t="s">
        <v>1166</v>
      </c>
      <c r="C563" s="188">
        <v>4125443437</v>
      </c>
      <c r="D563" s="184" t="s">
        <v>1167</v>
      </c>
      <c r="E563" s="184"/>
    </row>
    <row r="564" spans="1:5" ht="14.4">
      <c r="A564" s="188" t="s">
        <v>1168</v>
      </c>
      <c r="B564" s="188" t="s">
        <v>1073</v>
      </c>
      <c r="C564" s="188">
        <v>4140120245</v>
      </c>
      <c r="D564" s="184"/>
      <c r="E564" s="184"/>
    </row>
    <row r="565" spans="1:5" ht="13.2">
      <c r="A565" s="189" t="s">
        <v>369</v>
      </c>
      <c r="B565" s="189"/>
      <c r="C565" s="189">
        <v>4142211179</v>
      </c>
      <c r="D565" s="190" t="s">
        <v>1169</v>
      </c>
      <c r="E565" s="190"/>
    </row>
    <row r="566" spans="1:5" ht="14.4">
      <c r="A566" s="188" t="s">
        <v>1170</v>
      </c>
      <c r="B566" s="188" t="s">
        <v>1171</v>
      </c>
      <c r="C566" s="188"/>
      <c r="D566" s="184"/>
      <c r="E566" s="184" t="s">
        <v>96</v>
      </c>
    </row>
    <row r="567" spans="1:5" ht="14.4">
      <c r="A567" s="188" t="s">
        <v>1172</v>
      </c>
      <c r="B567" s="188" t="s">
        <v>1173</v>
      </c>
      <c r="C567" s="188">
        <v>4242093582</v>
      </c>
      <c r="D567" s="184"/>
      <c r="E567" s="184"/>
    </row>
    <row r="568" spans="1:5" ht="14.4">
      <c r="A568" s="188" t="s">
        <v>333</v>
      </c>
      <c r="B568" s="188"/>
      <c r="C568" s="188"/>
      <c r="D568" s="184"/>
      <c r="E568" s="184" t="s">
        <v>1174</v>
      </c>
    </row>
    <row r="569" spans="1:5" ht="14.4">
      <c r="A569" s="188" t="s">
        <v>157</v>
      </c>
      <c r="B569" s="188" t="s">
        <v>157</v>
      </c>
      <c r="C569" s="188">
        <v>4120100028</v>
      </c>
      <c r="D569" s="184" t="s">
        <v>1175</v>
      </c>
      <c r="E569" s="184"/>
    </row>
    <row r="570" spans="1:5" ht="14.4">
      <c r="A570" s="188" t="s">
        <v>89</v>
      </c>
      <c r="B570" s="188" t="s">
        <v>115</v>
      </c>
      <c r="C570" s="188"/>
      <c r="D570" s="184"/>
      <c r="E570" s="184" t="s">
        <v>1176</v>
      </c>
    </row>
    <row r="571" spans="1:5" ht="14.4">
      <c r="A571" s="188" t="s">
        <v>92</v>
      </c>
      <c r="B571" s="188" t="s">
        <v>392</v>
      </c>
      <c r="C571" s="188">
        <v>4142741267</v>
      </c>
      <c r="D571" s="184">
        <v>35</v>
      </c>
      <c r="E571" s="184"/>
    </row>
    <row r="572" spans="1:5" ht="14.4">
      <c r="A572" s="188" t="s">
        <v>1177</v>
      </c>
      <c r="B572" s="188" t="s">
        <v>1178</v>
      </c>
      <c r="C572" s="188">
        <v>4242263876</v>
      </c>
      <c r="D572" s="184" t="s">
        <v>1179</v>
      </c>
      <c r="E572" s="184"/>
    </row>
    <row r="573" spans="1:5" ht="13.2">
      <c r="A573" s="189" t="s">
        <v>1180</v>
      </c>
      <c r="B573" s="189" t="s">
        <v>1181</v>
      </c>
      <c r="C573" s="189">
        <v>4128255670</v>
      </c>
      <c r="D573" s="190" t="s">
        <v>1182</v>
      </c>
      <c r="E573" s="190"/>
    </row>
    <row r="574" spans="1:5" ht="13.2">
      <c r="A574" s="189" t="s">
        <v>247</v>
      </c>
      <c r="B574" s="189" t="s">
        <v>1183</v>
      </c>
      <c r="C574" s="189">
        <v>4262143787</v>
      </c>
      <c r="D574" s="190" t="s">
        <v>1184</v>
      </c>
      <c r="E574" s="190"/>
    </row>
    <row r="575" spans="1:5" ht="13.2">
      <c r="A575" s="189" t="s">
        <v>185</v>
      </c>
      <c r="B575" s="189" t="s">
        <v>1185</v>
      </c>
      <c r="C575" s="189">
        <v>4142485846</v>
      </c>
      <c r="D575" s="190" t="s">
        <v>1186</v>
      </c>
      <c r="E575" s="190" t="s">
        <v>96</v>
      </c>
    </row>
    <row r="576" spans="1:5" ht="14.4">
      <c r="A576" s="188" t="s">
        <v>1187</v>
      </c>
      <c r="B576" s="188" t="s">
        <v>1188</v>
      </c>
      <c r="C576" s="188">
        <v>4143384837</v>
      </c>
      <c r="D576" s="184"/>
      <c r="E576" s="184"/>
    </row>
    <row r="577" spans="1:5" ht="14.4">
      <c r="A577" s="193" t="s">
        <v>1189</v>
      </c>
      <c r="B577" s="188"/>
      <c r="C577" s="188">
        <v>4129709657</v>
      </c>
      <c r="D577" s="184" t="s">
        <v>1190</v>
      </c>
      <c r="E577" s="184"/>
    </row>
    <row r="578" spans="1:5" ht="14.4">
      <c r="A578" s="188" t="s">
        <v>1191</v>
      </c>
      <c r="B578" s="188"/>
      <c r="C578" s="188">
        <v>4123253064</v>
      </c>
      <c r="D578" s="184" t="s">
        <v>1192</v>
      </c>
      <c r="E578" s="184"/>
    </row>
    <row r="579" spans="1:5" ht="14.4">
      <c r="A579" s="188" t="s">
        <v>1193</v>
      </c>
      <c r="B579" s="188" t="s">
        <v>1194</v>
      </c>
      <c r="C579" s="188"/>
      <c r="D579" s="184" t="s">
        <v>1195</v>
      </c>
      <c r="E579" s="184"/>
    </row>
    <row r="580" spans="1:5" ht="14.4">
      <c r="A580" s="188" t="s">
        <v>87</v>
      </c>
      <c r="B580" s="188"/>
      <c r="C580" s="188">
        <v>4241391429</v>
      </c>
      <c r="D580" s="184" t="s">
        <v>1196</v>
      </c>
      <c r="E580" s="184"/>
    </row>
    <row r="581" spans="1:5" ht="14.4">
      <c r="A581" s="188" t="s">
        <v>1197</v>
      </c>
      <c r="B581" s="188"/>
      <c r="C581" s="188"/>
      <c r="D581" s="184"/>
      <c r="E581" s="184"/>
    </row>
    <row r="582" spans="1:5" ht="14.4">
      <c r="A582" s="188" t="s">
        <v>293</v>
      </c>
      <c r="B582" s="188" t="s">
        <v>299</v>
      </c>
      <c r="C582" s="188"/>
      <c r="D582" s="184" t="s">
        <v>1198</v>
      </c>
      <c r="E582" s="184" t="s">
        <v>96</v>
      </c>
    </row>
    <row r="583" spans="1:5" ht="14.4">
      <c r="A583" s="188" t="s">
        <v>160</v>
      </c>
      <c r="B583" s="188"/>
      <c r="C583" s="188">
        <v>4125862923</v>
      </c>
      <c r="D583" s="184" t="s">
        <v>1199</v>
      </c>
      <c r="E583" s="184"/>
    </row>
    <row r="584" spans="1:5" ht="14.4">
      <c r="A584" s="188" t="s">
        <v>121</v>
      </c>
      <c r="B584" s="188"/>
      <c r="C584" s="188">
        <v>4143014650</v>
      </c>
      <c r="D584" s="184" t="s">
        <v>1200</v>
      </c>
      <c r="E584" s="184"/>
    </row>
    <row r="585" spans="1:5" ht="14.4">
      <c r="A585" s="188" t="s">
        <v>1201</v>
      </c>
      <c r="B585" s="188"/>
      <c r="C585" s="188">
        <v>4241879422</v>
      </c>
      <c r="D585" s="201" t="s">
        <v>1202</v>
      </c>
      <c r="E585" s="184"/>
    </row>
    <row r="586" spans="1:5" ht="13.2">
      <c r="A586" s="189" t="s">
        <v>377</v>
      </c>
      <c r="B586" s="189" t="s">
        <v>1203</v>
      </c>
      <c r="C586" s="189">
        <v>4141306160</v>
      </c>
      <c r="D586" s="190" t="s">
        <v>1204</v>
      </c>
      <c r="E586" s="190"/>
    </row>
    <row r="587" spans="1:5" ht="13.2">
      <c r="A587" s="189" t="s">
        <v>300</v>
      </c>
      <c r="B587" s="189"/>
      <c r="C587" s="189">
        <v>4241647957</v>
      </c>
      <c r="D587" s="190" t="s">
        <v>1205</v>
      </c>
      <c r="E587" s="190"/>
    </row>
    <row r="588" spans="1:5" ht="13.2">
      <c r="A588" s="189" t="s">
        <v>284</v>
      </c>
      <c r="B588" s="189"/>
      <c r="C588" s="189">
        <v>4142776528</v>
      </c>
      <c r="D588" s="190" t="s">
        <v>1206</v>
      </c>
      <c r="E588" s="190"/>
    </row>
    <row r="589" spans="1:5" ht="14.4">
      <c r="A589" s="188" t="s">
        <v>1207</v>
      </c>
      <c r="B589" s="188"/>
      <c r="C589" s="188">
        <v>4143119167</v>
      </c>
      <c r="D589" s="184" t="s">
        <v>1208</v>
      </c>
      <c r="E589" s="184"/>
    </row>
    <row r="590" spans="1:5" ht="14.4">
      <c r="A590" s="188" t="s">
        <v>1209</v>
      </c>
      <c r="B590" s="188"/>
      <c r="C590" s="188">
        <v>4126115317</v>
      </c>
      <c r="D590" s="184">
        <v>15</v>
      </c>
      <c r="E590" s="184"/>
    </row>
    <row r="591" spans="1:5" ht="14.4">
      <c r="A591" s="188" t="s">
        <v>1210</v>
      </c>
      <c r="B591" s="188"/>
      <c r="C591" s="188">
        <v>4123526684</v>
      </c>
      <c r="D591" s="184" t="s">
        <v>1211</v>
      </c>
      <c r="E591" s="184"/>
    </row>
    <row r="592" spans="1:5" ht="13.2">
      <c r="A592" s="189" t="s">
        <v>315</v>
      </c>
      <c r="B592" s="189"/>
      <c r="C592" s="189">
        <v>4141260348</v>
      </c>
      <c r="D592" s="190" t="s">
        <v>1212</v>
      </c>
      <c r="E592" s="190"/>
    </row>
    <row r="593" spans="1:5" ht="14.4">
      <c r="A593" s="188" t="s">
        <v>1213</v>
      </c>
      <c r="B593" s="188"/>
      <c r="C593" s="188">
        <v>4129706872</v>
      </c>
      <c r="D593" s="184"/>
      <c r="E593" s="184"/>
    </row>
    <row r="594" spans="1:5" ht="14.4">
      <c r="A594" s="188" t="s">
        <v>1213</v>
      </c>
      <c r="B594" s="188"/>
      <c r="C594" s="188">
        <v>4241544932</v>
      </c>
      <c r="D594" s="184" t="s">
        <v>1214</v>
      </c>
      <c r="E594" s="184"/>
    </row>
    <row r="595" spans="1:5" ht="14.4">
      <c r="A595" s="188" t="s">
        <v>129</v>
      </c>
      <c r="B595" s="188"/>
      <c r="C595" s="188">
        <v>4122217305</v>
      </c>
      <c r="D595" s="184" t="s">
        <v>1215</v>
      </c>
      <c r="E595" s="184"/>
    </row>
    <row r="596" spans="1:5" ht="14.4">
      <c r="A596" s="193" t="s">
        <v>342</v>
      </c>
      <c r="B596" s="188"/>
      <c r="C596" s="188">
        <v>4125990983</v>
      </c>
      <c r="D596" s="184" t="s">
        <v>1216</v>
      </c>
      <c r="E596" s="184"/>
    </row>
    <row r="597" spans="1:5" ht="14.4">
      <c r="A597" s="188" t="s">
        <v>1217</v>
      </c>
      <c r="B597" s="188"/>
      <c r="C597" s="188">
        <v>4242194530</v>
      </c>
      <c r="D597" s="184" t="s">
        <v>1218</v>
      </c>
      <c r="E597" s="184"/>
    </row>
    <row r="598" spans="1:5" ht="14.4">
      <c r="A598" s="188" t="s">
        <v>1219</v>
      </c>
      <c r="B598" s="188"/>
      <c r="C598" s="188">
        <v>4143215651</v>
      </c>
      <c r="D598" s="184" t="s">
        <v>1220</v>
      </c>
      <c r="E598" s="184"/>
    </row>
    <row r="599" spans="1:5" ht="14.4">
      <c r="A599" s="202" t="s">
        <v>894</v>
      </c>
      <c r="B599" s="188"/>
      <c r="C599" s="188">
        <v>4245939263</v>
      </c>
      <c r="D599" s="184">
        <v>27</v>
      </c>
      <c r="E599" s="184"/>
    </row>
    <row r="600" spans="1:5" ht="14.4">
      <c r="A600" s="188" t="s">
        <v>1221</v>
      </c>
      <c r="B600" s="188"/>
      <c r="C600" s="188"/>
      <c r="D600" s="184" t="s">
        <v>1222</v>
      </c>
      <c r="E600" s="184" t="s">
        <v>114</v>
      </c>
    </row>
    <row r="601" spans="1:5" ht="14.4">
      <c r="A601" s="188" t="s">
        <v>225</v>
      </c>
      <c r="B601" s="188"/>
      <c r="C601" s="188">
        <v>4241941362</v>
      </c>
      <c r="D601" s="184" t="s">
        <v>1221</v>
      </c>
      <c r="E601" s="184"/>
    </row>
    <row r="602" spans="1:5" ht="13.2">
      <c r="A602" s="189" t="s">
        <v>298</v>
      </c>
      <c r="B602" s="189"/>
      <c r="C602" s="189">
        <v>4143200318</v>
      </c>
      <c r="D602" s="190" t="s">
        <v>1223</v>
      </c>
      <c r="E602" s="190"/>
    </row>
    <row r="603" spans="1:5" ht="13.2">
      <c r="A603" s="189" t="s">
        <v>271</v>
      </c>
      <c r="B603" s="189" t="s">
        <v>1224</v>
      </c>
      <c r="C603" s="189">
        <v>4122788296</v>
      </c>
      <c r="D603" s="190" t="s">
        <v>1225</v>
      </c>
      <c r="E603" s="190"/>
    </row>
    <row r="604" spans="1:5" ht="14.4">
      <c r="A604" s="188" t="s">
        <v>1226</v>
      </c>
      <c r="B604" s="188" t="s">
        <v>1227</v>
      </c>
      <c r="C604" s="188">
        <v>4241464263</v>
      </c>
      <c r="D604" s="184" t="s">
        <v>1228</v>
      </c>
      <c r="E604" s="184"/>
    </row>
    <row r="605" spans="1:5" ht="14.4">
      <c r="A605" s="188" t="s">
        <v>1229</v>
      </c>
      <c r="B605" s="188" t="s">
        <v>1230</v>
      </c>
      <c r="C605" s="188">
        <v>4143360380</v>
      </c>
      <c r="D605" s="184" t="s">
        <v>1231</v>
      </c>
      <c r="E605" s="184"/>
    </row>
    <row r="606" spans="1:5" ht="14.4">
      <c r="A606" s="188" t="s">
        <v>1232</v>
      </c>
      <c r="B606" s="188" t="s">
        <v>1233</v>
      </c>
      <c r="C606" s="188">
        <v>4242007775</v>
      </c>
      <c r="D606" s="184" t="s">
        <v>1234</v>
      </c>
      <c r="E606" s="184"/>
    </row>
    <row r="607" spans="1:5" ht="14.4">
      <c r="A607" s="188" t="s">
        <v>1235</v>
      </c>
      <c r="B607" s="188"/>
      <c r="C607" s="188">
        <v>4242751194</v>
      </c>
      <c r="D607" s="184">
        <v>33</v>
      </c>
      <c r="E607" s="184"/>
    </row>
    <row r="608" spans="1:5" ht="13.2">
      <c r="A608" s="189" t="s">
        <v>291</v>
      </c>
      <c r="B608" s="189"/>
      <c r="C608" s="189"/>
      <c r="D608" s="190"/>
      <c r="E608" s="190" t="s">
        <v>12</v>
      </c>
    </row>
    <row r="609" spans="1:5" ht="14.4">
      <c r="A609" s="188" t="s">
        <v>349</v>
      </c>
      <c r="B609" s="188"/>
      <c r="C609" s="188">
        <v>4168040758</v>
      </c>
      <c r="D609" s="184" t="s">
        <v>1236</v>
      </c>
      <c r="E609" s="184"/>
    </row>
    <row r="610" spans="1:5" ht="14.4">
      <c r="A610" s="188" t="s">
        <v>1237</v>
      </c>
      <c r="B610" s="188"/>
      <c r="C610" s="188">
        <v>4142599101</v>
      </c>
      <c r="D610" s="184" t="s">
        <v>1238</v>
      </c>
      <c r="E610" s="184"/>
    </row>
    <row r="611" spans="1:5" ht="14.4">
      <c r="A611" s="188" t="s">
        <v>1239</v>
      </c>
      <c r="B611" s="188"/>
      <c r="C611" s="188">
        <v>4140804602</v>
      </c>
      <c r="D611" s="184" t="s">
        <v>1240</v>
      </c>
      <c r="E611" s="184"/>
    </row>
    <row r="612" spans="1:5" ht="14.4">
      <c r="A612" s="188" t="s">
        <v>1241</v>
      </c>
      <c r="B612" s="188"/>
      <c r="C612" s="188"/>
      <c r="D612" s="184"/>
      <c r="E612" s="184"/>
    </row>
    <row r="613" spans="1:5" ht="14.4">
      <c r="A613" s="188" t="s">
        <v>172</v>
      </c>
      <c r="B613" s="188"/>
      <c r="C613" s="188">
        <v>4242567744</v>
      </c>
      <c r="D613" s="184" t="s">
        <v>1242</v>
      </c>
      <c r="E613" s="184"/>
    </row>
    <row r="614" spans="1:5" ht="14.4">
      <c r="A614" s="193" t="s">
        <v>1243</v>
      </c>
      <c r="B614" s="188"/>
      <c r="C614" s="188">
        <v>4241213401</v>
      </c>
      <c r="D614" s="184">
        <v>57</v>
      </c>
      <c r="E614" s="184"/>
    </row>
    <row r="615" spans="1:5" ht="14.4">
      <c r="A615" s="188" t="s">
        <v>1244</v>
      </c>
      <c r="B615" s="188" t="s">
        <v>1245</v>
      </c>
      <c r="C615" s="188">
        <v>4245018646</v>
      </c>
      <c r="D615" s="184" t="s">
        <v>1246</v>
      </c>
      <c r="E615" s="184"/>
    </row>
    <row r="616" spans="1:5" ht="14.4">
      <c r="A616" s="188" t="s">
        <v>210</v>
      </c>
      <c r="B616" s="188"/>
      <c r="C616" s="188">
        <v>4122790370</v>
      </c>
      <c r="D616" s="184" t="s">
        <v>1247</v>
      </c>
      <c r="E616" s="184"/>
    </row>
    <row r="617" spans="1:5" ht="14.4">
      <c r="A617" s="188" t="s">
        <v>93</v>
      </c>
      <c r="B617" s="188"/>
      <c r="C617" s="188"/>
      <c r="D617" s="184"/>
      <c r="E617" s="184" t="s">
        <v>392</v>
      </c>
    </row>
    <row r="618" spans="1:5" ht="14.4">
      <c r="A618" s="188" t="s">
        <v>85</v>
      </c>
      <c r="B618" s="188"/>
      <c r="C618" s="188">
        <v>4129208298</v>
      </c>
      <c r="D618" s="184" t="s">
        <v>662</v>
      </c>
      <c r="E618" s="184"/>
    </row>
    <row r="619" spans="1:5" ht="14.4">
      <c r="A619" s="188" t="s">
        <v>1248</v>
      </c>
      <c r="B619" s="188"/>
      <c r="C619" s="188">
        <v>4143666664</v>
      </c>
      <c r="D619" s="184" t="s">
        <v>1249</v>
      </c>
      <c r="E619" s="184"/>
    </row>
    <row r="620" spans="1:5" ht="13.2">
      <c r="A620" s="189" t="s">
        <v>332</v>
      </c>
      <c r="B620" s="189" t="s">
        <v>332</v>
      </c>
      <c r="C620" s="189"/>
      <c r="D620" s="190" t="s">
        <v>1250</v>
      </c>
      <c r="E620" s="190"/>
    </row>
    <row r="621" spans="1:5" ht="14.4">
      <c r="A621" s="188" t="s">
        <v>152</v>
      </c>
      <c r="B621" s="188"/>
      <c r="C621" s="188">
        <v>4242667625</v>
      </c>
      <c r="D621" s="184" t="s">
        <v>1251</v>
      </c>
      <c r="E621" s="184"/>
    </row>
    <row r="622" spans="1:5" ht="13.2">
      <c r="A622" s="189" t="s">
        <v>1252</v>
      </c>
      <c r="B622" s="189"/>
      <c r="C622" s="189">
        <v>4247814108</v>
      </c>
      <c r="D622" s="190" t="s">
        <v>1086</v>
      </c>
      <c r="E622" s="190"/>
    </row>
    <row r="623" spans="1:5" ht="14.4">
      <c r="A623" s="188" t="s">
        <v>1253</v>
      </c>
      <c r="B623" s="188"/>
      <c r="C623" s="188"/>
      <c r="D623" s="184"/>
      <c r="E623" s="184"/>
    </row>
    <row r="624" spans="1:5" ht="14.4">
      <c r="A624" s="188" t="s">
        <v>1254</v>
      </c>
      <c r="B624" s="188" t="s">
        <v>1255</v>
      </c>
      <c r="C624" s="188">
        <v>4125739833</v>
      </c>
      <c r="D624" s="184" t="s">
        <v>1256</v>
      </c>
      <c r="E624" s="184"/>
    </row>
    <row r="625" spans="1:5" ht="14.4">
      <c r="A625" s="188" t="s">
        <v>1257</v>
      </c>
      <c r="B625" s="188" t="s">
        <v>1258</v>
      </c>
      <c r="C625" s="188"/>
      <c r="D625" s="184"/>
      <c r="E625" s="184"/>
    </row>
    <row r="626" spans="1:5" ht="13.2">
      <c r="A626" s="189" t="s">
        <v>307</v>
      </c>
      <c r="B626" s="189"/>
      <c r="C626" s="189"/>
      <c r="D626" s="190"/>
      <c r="E626" s="190"/>
    </row>
    <row r="627" spans="1:5" ht="14.4">
      <c r="A627" s="188" t="s">
        <v>1259</v>
      </c>
      <c r="B627" s="188"/>
      <c r="C627" s="188">
        <v>4140112051</v>
      </c>
      <c r="D627" s="184" t="s">
        <v>1260</v>
      </c>
      <c r="E627" s="184"/>
    </row>
    <row r="628" spans="1:5" ht="14.4">
      <c r="A628" s="188" t="s">
        <v>1261</v>
      </c>
      <c r="B628" s="188"/>
      <c r="C628" s="188">
        <v>4241466266</v>
      </c>
      <c r="D628" s="184" t="s">
        <v>1262</v>
      </c>
      <c r="E628" s="184"/>
    </row>
    <row r="629" spans="1:5" ht="14.4">
      <c r="A629" s="188" t="s">
        <v>1263</v>
      </c>
      <c r="B629" s="188"/>
      <c r="C629" s="188">
        <v>4128255670</v>
      </c>
      <c r="D629" s="184" t="s">
        <v>1264</v>
      </c>
      <c r="E629" s="184"/>
    </row>
    <row r="630" spans="1:5" ht="13.2">
      <c r="A630" s="189"/>
      <c r="B630" s="189"/>
      <c r="C630" s="189"/>
      <c r="D630" s="190"/>
      <c r="E630" s="190"/>
    </row>
    <row r="631" spans="1:5" ht="13.2">
      <c r="A631" s="189"/>
      <c r="B631" s="189"/>
      <c r="C631" s="189"/>
      <c r="D631" s="190"/>
      <c r="E631" s="190"/>
    </row>
    <row r="632" spans="1:5" ht="13.2">
      <c r="A632" s="189"/>
      <c r="B632" s="189"/>
      <c r="C632" s="189"/>
      <c r="D632" s="190"/>
      <c r="E632" s="190"/>
    </row>
    <row r="633" spans="1:5" ht="13.2">
      <c r="A633" s="189"/>
      <c r="B633" s="189"/>
      <c r="C633" s="189"/>
      <c r="D633" s="190"/>
      <c r="E633" s="190"/>
    </row>
    <row r="634" spans="1:5" ht="13.2">
      <c r="A634" s="189"/>
      <c r="B634" s="189"/>
      <c r="C634" s="189"/>
      <c r="D634" s="190"/>
      <c r="E634" s="190"/>
    </row>
    <row r="635" spans="1:5" ht="13.2">
      <c r="A635" s="189"/>
      <c r="B635" s="189"/>
      <c r="C635" s="189"/>
      <c r="D635" s="190"/>
      <c r="E635" s="190"/>
    </row>
    <row r="636" spans="1:5" ht="13.2">
      <c r="A636" s="189"/>
      <c r="B636" s="189"/>
      <c r="C636" s="189"/>
      <c r="D636" s="190"/>
      <c r="E636" s="190"/>
    </row>
    <row r="637" spans="1:5" ht="13.2">
      <c r="A637" s="189"/>
      <c r="B637" s="189"/>
      <c r="C637" s="189"/>
      <c r="D637" s="190"/>
      <c r="E637" s="190"/>
    </row>
    <row r="638" spans="1:5" ht="13.2">
      <c r="A638" s="189"/>
      <c r="B638" s="189"/>
      <c r="C638" s="189"/>
      <c r="D638" s="190"/>
      <c r="E638" s="190"/>
    </row>
    <row r="639" spans="1:5" ht="13.2">
      <c r="A639" s="189"/>
      <c r="B639" s="189"/>
      <c r="C639" s="189"/>
      <c r="D639" s="190"/>
      <c r="E639" s="190"/>
    </row>
    <row r="640" spans="1:5" ht="13.2">
      <c r="A640" s="189"/>
      <c r="B640" s="189"/>
      <c r="C640" s="189"/>
      <c r="D640" s="190"/>
      <c r="E640" s="190"/>
    </row>
    <row r="641" spans="1:5" ht="13.2">
      <c r="A641" s="189"/>
      <c r="B641" s="189"/>
      <c r="C641" s="189"/>
      <c r="D641" s="190"/>
      <c r="E641" s="190"/>
    </row>
    <row r="642" spans="1:5" ht="13.2">
      <c r="A642" s="189"/>
      <c r="B642" s="189"/>
      <c r="C642" s="189"/>
      <c r="D642" s="190"/>
      <c r="E642" s="190"/>
    </row>
    <row r="643" spans="1:5" ht="13.2">
      <c r="A643" s="189"/>
      <c r="B643" s="189"/>
      <c r="C643" s="189"/>
      <c r="D643" s="190"/>
      <c r="E643" s="190"/>
    </row>
    <row r="644" spans="1:5" ht="13.2">
      <c r="A644" s="189"/>
      <c r="B644" s="189"/>
      <c r="C644" s="189"/>
      <c r="D644" s="190"/>
      <c r="E644" s="190"/>
    </row>
    <row r="645" spans="1:5" ht="13.2">
      <c r="A645" s="189"/>
      <c r="B645" s="189"/>
      <c r="C645" s="189"/>
      <c r="D645" s="190"/>
      <c r="E645" s="190"/>
    </row>
    <row r="646" spans="1:5" ht="13.2">
      <c r="A646" s="189"/>
      <c r="B646" s="189"/>
      <c r="C646" s="189"/>
      <c r="D646" s="190"/>
      <c r="E646" s="190"/>
    </row>
    <row r="647" spans="1:5" ht="13.2">
      <c r="A647" s="189"/>
      <c r="B647" s="189"/>
      <c r="C647" s="189"/>
      <c r="D647" s="190"/>
      <c r="E647" s="190"/>
    </row>
    <row r="648" spans="1:5" ht="13.2">
      <c r="A648" s="189"/>
      <c r="B648" s="189"/>
      <c r="C648" s="189"/>
      <c r="D648" s="190"/>
      <c r="E648" s="190"/>
    </row>
    <row r="649" spans="1:5" ht="13.2">
      <c r="A649" s="189"/>
      <c r="B649" s="189"/>
      <c r="C649" s="189"/>
      <c r="D649" s="190"/>
      <c r="E649" s="190"/>
    </row>
    <row r="650" spans="1:5" ht="13.2">
      <c r="A650" s="189"/>
      <c r="B650" s="189"/>
      <c r="C650" s="189"/>
      <c r="D650" s="190"/>
      <c r="E650" s="190"/>
    </row>
    <row r="651" spans="1:5" ht="13.2">
      <c r="A651" s="189"/>
      <c r="B651" s="189"/>
      <c r="C651" s="189"/>
      <c r="D651" s="190"/>
      <c r="E651" s="190"/>
    </row>
    <row r="652" spans="1:5" ht="13.2">
      <c r="A652" s="189"/>
      <c r="B652" s="189"/>
      <c r="C652" s="189"/>
      <c r="D652" s="190"/>
      <c r="E652" s="190"/>
    </row>
    <row r="653" spans="1:5" ht="13.2">
      <c r="A653" s="189"/>
      <c r="B653" s="189"/>
      <c r="C653" s="189"/>
      <c r="D653" s="190"/>
      <c r="E653" s="190"/>
    </row>
    <row r="654" spans="1:5" ht="13.2">
      <c r="A654" s="189"/>
      <c r="B654" s="189"/>
      <c r="C654" s="189"/>
      <c r="D654" s="190"/>
      <c r="E654" s="190"/>
    </row>
    <row r="655" spans="1:5" ht="13.2">
      <c r="A655" s="189"/>
      <c r="B655" s="189"/>
      <c r="C655" s="189"/>
      <c r="D655" s="190"/>
      <c r="E655" s="190"/>
    </row>
    <row r="656" spans="1:5" ht="13.2">
      <c r="A656" s="189"/>
      <c r="B656" s="189"/>
      <c r="C656" s="189"/>
      <c r="D656" s="190"/>
      <c r="E656" s="190"/>
    </row>
    <row r="657" spans="1:5" ht="13.2">
      <c r="A657" s="189"/>
      <c r="B657" s="189"/>
      <c r="C657" s="189"/>
      <c r="D657" s="190"/>
      <c r="E657" s="190"/>
    </row>
    <row r="658" spans="1:5" ht="13.2">
      <c r="A658" s="189"/>
      <c r="B658" s="189"/>
      <c r="C658" s="189"/>
      <c r="D658" s="190"/>
      <c r="E658" s="190"/>
    </row>
    <row r="659" spans="1:5" ht="13.2">
      <c r="A659" s="189"/>
      <c r="B659" s="189"/>
      <c r="C659" s="189"/>
      <c r="D659" s="190"/>
      <c r="E659" s="190"/>
    </row>
    <row r="660" spans="1:5" ht="13.2">
      <c r="A660" s="189"/>
      <c r="B660" s="189"/>
      <c r="C660" s="189"/>
      <c r="D660" s="190"/>
      <c r="E660" s="190"/>
    </row>
    <row r="661" spans="1:5" ht="13.2">
      <c r="A661" s="189"/>
      <c r="B661" s="189"/>
      <c r="C661" s="189"/>
      <c r="D661" s="190"/>
      <c r="E661" s="190"/>
    </row>
    <row r="662" spans="1:5" ht="13.2">
      <c r="A662" s="189"/>
      <c r="B662" s="189"/>
      <c r="C662" s="189"/>
      <c r="D662" s="190"/>
      <c r="E662" s="190"/>
    </row>
    <row r="663" spans="1:5" ht="13.2">
      <c r="A663" s="189"/>
      <c r="B663" s="189"/>
      <c r="C663" s="189"/>
      <c r="D663" s="190"/>
      <c r="E663" s="190"/>
    </row>
    <row r="664" spans="1:5" ht="13.2">
      <c r="A664" s="189"/>
      <c r="B664" s="189"/>
      <c r="C664" s="189"/>
      <c r="D664" s="190"/>
      <c r="E664" s="190"/>
    </row>
    <row r="665" spans="1:5" ht="13.2">
      <c r="A665" s="189"/>
      <c r="B665" s="189"/>
      <c r="C665" s="189"/>
      <c r="D665" s="190"/>
      <c r="E665" s="190"/>
    </row>
    <row r="666" spans="1:5" ht="13.2">
      <c r="A666" s="189"/>
      <c r="B666" s="189"/>
      <c r="C666" s="189"/>
      <c r="D666" s="190"/>
      <c r="E666" s="190"/>
    </row>
    <row r="667" spans="1:5" ht="13.2">
      <c r="A667" s="189"/>
      <c r="B667" s="189"/>
      <c r="C667" s="189"/>
      <c r="D667" s="190"/>
      <c r="E667" s="190"/>
    </row>
    <row r="668" spans="1:5" ht="13.2">
      <c r="A668" s="189"/>
      <c r="B668" s="189"/>
      <c r="C668" s="189"/>
      <c r="D668" s="190"/>
      <c r="E668" s="190"/>
    </row>
    <row r="669" spans="1:5" ht="13.2">
      <c r="A669" s="189"/>
      <c r="B669" s="189"/>
      <c r="C669" s="189"/>
      <c r="D669" s="190"/>
      <c r="E669" s="190"/>
    </row>
    <row r="670" spans="1:5" ht="13.2">
      <c r="A670" s="189"/>
      <c r="B670" s="189"/>
      <c r="C670" s="189"/>
      <c r="D670" s="190"/>
      <c r="E670" s="190"/>
    </row>
    <row r="671" spans="1:5" ht="13.2">
      <c r="A671" s="189"/>
      <c r="B671" s="189"/>
      <c r="C671" s="189"/>
      <c r="D671" s="190"/>
      <c r="E671" s="190"/>
    </row>
    <row r="672" spans="1:5" ht="13.2">
      <c r="A672" s="189"/>
      <c r="B672" s="189"/>
      <c r="C672" s="189"/>
      <c r="D672" s="190"/>
      <c r="E672" s="190"/>
    </row>
    <row r="673" spans="1:5" ht="13.2">
      <c r="A673" s="189"/>
      <c r="B673" s="189"/>
      <c r="C673" s="189"/>
      <c r="D673" s="190"/>
      <c r="E673" s="190"/>
    </row>
    <row r="674" spans="1:5" ht="13.2">
      <c r="A674" s="189"/>
      <c r="B674" s="189"/>
      <c r="C674" s="189"/>
      <c r="D674" s="190"/>
      <c r="E674" s="190"/>
    </row>
    <row r="675" spans="1:5" ht="13.2">
      <c r="A675" s="189"/>
      <c r="B675" s="189"/>
      <c r="C675" s="189"/>
      <c r="D675" s="190"/>
      <c r="E675" s="190"/>
    </row>
    <row r="676" spans="1:5" ht="13.2">
      <c r="A676" s="189"/>
      <c r="B676" s="189"/>
      <c r="C676" s="189"/>
      <c r="D676" s="190"/>
      <c r="E676" s="190"/>
    </row>
    <row r="677" spans="1:5" ht="13.2">
      <c r="A677" s="189"/>
      <c r="B677" s="189"/>
      <c r="C677" s="189"/>
      <c r="D677" s="190"/>
      <c r="E677" s="190"/>
    </row>
    <row r="678" spans="1:5" ht="13.2">
      <c r="A678" s="189"/>
      <c r="B678" s="189"/>
      <c r="C678" s="189"/>
      <c r="D678" s="190"/>
      <c r="E678" s="190"/>
    </row>
    <row r="679" spans="1:5" ht="13.2">
      <c r="A679" s="189"/>
      <c r="B679" s="189"/>
      <c r="C679" s="189"/>
      <c r="D679" s="190"/>
      <c r="E679" s="190"/>
    </row>
    <row r="680" spans="1:5" ht="13.2">
      <c r="A680" s="189"/>
      <c r="B680" s="189"/>
      <c r="C680" s="189"/>
      <c r="D680" s="190"/>
      <c r="E680" s="190"/>
    </row>
    <row r="681" spans="1:5" ht="13.2">
      <c r="A681" s="189"/>
      <c r="B681" s="189"/>
      <c r="C681" s="189"/>
      <c r="D681" s="190"/>
      <c r="E681" s="190"/>
    </row>
    <row r="682" spans="1:5" ht="13.2">
      <c r="A682" s="189"/>
      <c r="B682" s="189"/>
      <c r="C682" s="189"/>
      <c r="D682" s="190"/>
      <c r="E682" s="190"/>
    </row>
    <row r="683" spans="1:5" ht="13.2">
      <c r="A683" s="189"/>
      <c r="B683" s="189"/>
      <c r="C683" s="189"/>
      <c r="D683" s="190"/>
      <c r="E683" s="190"/>
    </row>
    <row r="684" spans="1:5" ht="13.2">
      <c r="A684" s="189"/>
      <c r="B684" s="189"/>
      <c r="C684" s="189"/>
      <c r="D684" s="190"/>
      <c r="E684" s="190"/>
    </row>
    <row r="685" spans="1:5" ht="13.2">
      <c r="A685" s="189"/>
      <c r="B685" s="189"/>
      <c r="C685" s="189"/>
      <c r="D685" s="190"/>
      <c r="E685" s="190"/>
    </row>
    <row r="686" spans="1:5" ht="13.2">
      <c r="A686" s="189"/>
      <c r="B686" s="189"/>
      <c r="C686" s="189"/>
      <c r="D686" s="190"/>
      <c r="E686" s="190"/>
    </row>
    <row r="687" spans="1:5" ht="13.2">
      <c r="A687" s="189"/>
      <c r="B687" s="189"/>
      <c r="C687" s="189"/>
      <c r="D687" s="190"/>
      <c r="E687" s="190"/>
    </row>
    <row r="688" spans="1:5" ht="13.2">
      <c r="A688" s="189"/>
      <c r="B688" s="189"/>
      <c r="C688" s="189"/>
      <c r="D688" s="190"/>
      <c r="E688" s="190"/>
    </row>
    <row r="689" spans="1:5" ht="13.2">
      <c r="A689" s="189"/>
      <c r="B689" s="189"/>
      <c r="C689" s="189"/>
      <c r="D689" s="190"/>
      <c r="E689" s="190"/>
    </row>
    <row r="690" spans="1:5" ht="13.2">
      <c r="A690" s="189"/>
      <c r="B690" s="189"/>
      <c r="C690" s="189"/>
      <c r="D690" s="190"/>
      <c r="E690" s="190"/>
    </row>
    <row r="691" spans="1:5" ht="13.2">
      <c r="A691" s="189"/>
      <c r="B691" s="189"/>
      <c r="C691" s="189"/>
      <c r="D691" s="190"/>
      <c r="E691" s="190"/>
    </row>
    <row r="692" spans="1:5" ht="13.2">
      <c r="A692" s="189"/>
      <c r="B692" s="189"/>
      <c r="C692" s="189"/>
      <c r="D692" s="190"/>
      <c r="E692" s="190"/>
    </row>
    <row r="693" spans="1:5" ht="13.2">
      <c r="A693" s="189"/>
      <c r="B693" s="189"/>
      <c r="C693" s="189"/>
      <c r="D693" s="190"/>
      <c r="E693" s="190"/>
    </row>
    <row r="694" spans="1:5" ht="13.2">
      <c r="A694" s="189"/>
      <c r="B694" s="189"/>
      <c r="C694" s="189"/>
      <c r="D694" s="190"/>
      <c r="E694" s="190"/>
    </row>
    <row r="695" spans="1:5" ht="13.2">
      <c r="A695" s="189"/>
      <c r="B695" s="189"/>
      <c r="C695" s="189"/>
      <c r="D695" s="190"/>
      <c r="E695" s="190"/>
    </row>
    <row r="696" spans="1:5" ht="13.2">
      <c r="A696" s="189"/>
      <c r="B696" s="189"/>
      <c r="C696" s="189"/>
      <c r="D696" s="190"/>
      <c r="E696" s="190"/>
    </row>
    <row r="697" spans="1:5" ht="13.2">
      <c r="A697" s="189"/>
      <c r="B697" s="189"/>
      <c r="C697" s="189"/>
      <c r="D697" s="190"/>
      <c r="E697" s="190"/>
    </row>
    <row r="698" spans="1:5" ht="13.2">
      <c r="A698" s="189"/>
      <c r="B698" s="189"/>
      <c r="C698" s="189"/>
      <c r="D698" s="190"/>
      <c r="E698" s="190"/>
    </row>
    <row r="699" spans="1:5" ht="13.2">
      <c r="A699" s="189"/>
      <c r="B699" s="189"/>
      <c r="C699" s="189"/>
      <c r="D699" s="190"/>
      <c r="E699" s="190"/>
    </row>
    <row r="700" spans="1:5" ht="13.2">
      <c r="A700" s="189"/>
      <c r="B700" s="189"/>
      <c r="C700" s="189"/>
      <c r="D700" s="190"/>
      <c r="E700" s="190"/>
    </row>
    <row r="701" spans="1:5" ht="13.2">
      <c r="A701" s="189"/>
      <c r="B701" s="189"/>
      <c r="C701" s="189"/>
      <c r="D701" s="190"/>
      <c r="E701" s="190"/>
    </row>
    <row r="702" spans="1:5" ht="13.2">
      <c r="A702" s="189"/>
      <c r="B702" s="189"/>
      <c r="C702" s="189"/>
      <c r="D702" s="190"/>
      <c r="E702" s="190"/>
    </row>
    <row r="703" spans="1:5" ht="13.2">
      <c r="A703" s="189"/>
      <c r="B703" s="189"/>
      <c r="C703" s="189"/>
      <c r="D703" s="190"/>
      <c r="E703" s="190"/>
    </row>
    <row r="704" spans="1:5" ht="13.2">
      <c r="A704" s="189"/>
      <c r="B704" s="189"/>
      <c r="C704" s="189"/>
      <c r="D704" s="190"/>
      <c r="E704" s="190"/>
    </row>
    <row r="705" spans="1:5" ht="13.2">
      <c r="A705" s="189"/>
      <c r="B705" s="189"/>
      <c r="C705" s="189"/>
      <c r="D705" s="190"/>
      <c r="E705" s="190"/>
    </row>
    <row r="706" spans="1:5" ht="13.2">
      <c r="A706" s="189"/>
      <c r="B706" s="189"/>
      <c r="C706" s="189"/>
      <c r="D706" s="190"/>
      <c r="E706" s="190"/>
    </row>
    <row r="707" spans="1:5" ht="13.2">
      <c r="A707" s="189"/>
      <c r="B707" s="189"/>
      <c r="C707" s="189"/>
      <c r="D707" s="190"/>
      <c r="E707" s="190"/>
    </row>
    <row r="708" spans="1:5" ht="13.2">
      <c r="A708" s="189"/>
      <c r="B708" s="189"/>
      <c r="C708" s="189"/>
      <c r="D708" s="190"/>
      <c r="E708" s="190"/>
    </row>
    <row r="709" spans="1:5" ht="13.2">
      <c r="A709" s="189"/>
      <c r="B709" s="189"/>
      <c r="C709" s="189"/>
      <c r="D709" s="190"/>
      <c r="E709" s="190"/>
    </row>
    <row r="710" spans="1:5" ht="13.2">
      <c r="A710" s="189"/>
      <c r="B710" s="189"/>
      <c r="C710" s="189"/>
      <c r="D710" s="190"/>
      <c r="E710" s="190"/>
    </row>
    <row r="711" spans="1:5" ht="13.2">
      <c r="A711" s="189"/>
      <c r="B711" s="189"/>
      <c r="C711" s="189"/>
      <c r="D711" s="190"/>
      <c r="E711" s="190"/>
    </row>
    <row r="712" spans="1:5" ht="13.2">
      <c r="A712" s="189"/>
      <c r="B712" s="189"/>
      <c r="C712" s="189"/>
      <c r="D712" s="190"/>
      <c r="E712" s="190"/>
    </row>
    <row r="713" spans="1:5" ht="13.2">
      <c r="A713" s="189"/>
      <c r="B713" s="189"/>
      <c r="C713" s="189"/>
      <c r="D713" s="190"/>
      <c r="E713" s="190"/>
    </row>
    <row r="714" spans="1:5" ht="13.2">
      <c r="A714" s="189"/>
      <c r="B714" s="189"/>
      <c r="C714" s="189"/>
      <c r="D714" s="190"/>
      <c r="E714" s="190"/>
    </row>
    <row r="715" spans="1:5" ht="13.2">
      <c r="A715" s="189"/>
      <c r="B715" s="189"/>
      <c r="C715" s="189"/>
      <c r="D715" s="190"/>
      <c r="E715" s="190"/>
    </row>
    <row r="716" spans="1:5" ht="13.2">
      <c r="A716" s="189"/>
      <c r="B716" s="189"/>
      <c r="C716" s="189"/>
      <c r="D716" s="190"/>
      <c r="E716" s="190"/>
    </row>
    <row r="717" spans="1:5" ht="13.2">
      <c r="A717" s="189"/>
      <c r="B717" s="189"/>
      <c r="C717" s="189"/>
      <c r="D717" s="190"/>
      <c r="E717" s="190"/>
    </row>
    <row r="718" spans="1:5" ht="13.2">
      <c r="A718" s="189"/>
      <c r="B718" s="189"/>
      <c r="C718" s="189"/>
      <c r="D718" s="190"/>
      <c r="E718" s="190"/>
    </row>
    <row r="719" spans="1:5" ht="13.2">
      <c r="A719" s="189"/>
      <c r="B719" s="189"/>
      <c r="C719" s="189"/>
      <c r="D719" s="190"/>
      <c r="E719" s="190"/>
    </row>
    <row r="720" spans="1:5" ht="13.2">
      <c r="A720" s="189"/>
      <c r="B720" s="189"/>
      <c r="C720" s="189"/>
      <c r="D720" s="190"/>
      <c r="E720" s="190"/>
    </row>
    <row r="721" spans="1:5" ht="13.2">
      <c r="A721" s="189"/>
      <c r="B721" s="189"/>
      <c r="C721" s="189"/>
      <c r="D721" s="190"/>
      <c r="E721" s="190"/>
    </row>
    <row r="722" spans="1:5" ht="13.2">
      <c r="A722" s="189"/>
      <c r="B722" s="189"/>
      <c r="C722" s="189"/>
      <c r="D722" s="190"/>
      <c r="E722" s="190"/>
    </row>
    <row r="723" spans="1:5" ht="13.2">
      <c r="A723" s="189"/>
      <c r="B723" s="189"/>
      <c r="C723" s="189"/>
      <c r="D723" s="190"/>
      <c r="E723" s="190"/>
    </row>
    <row r="724" spans="1:5" ht="13.2">
      <c r="A724" s="189"/>
      <c r="B724" s="189"/>
      <c r="C724" s="189"/>
      <c r="D724" s="190"/>
      <c r="E724" s="190"/>
    </row>
    <row r="725" spans="1:5" ht="13.2">
      <c r="A725" s="189"/>
      <c r="B725" s="189"/>
      <c r="C725" s="189"/>
      <c r="D725" s="190"/>
      <c r="E725" s="190"/>
    </row>
    <row r="726" spans="1:5" ht="13.2">
      <c r="A726" s="189"/>
      <c r="B726" s="189"/>
      <c r="C726" s="189"/>
      <c r="D726" s="190"/>
      <c r="E726" s="190"/>
    </row>
    <row r="727" spans="1:5" ht="13.2">
      <c r="A727" s="189"/>
      <c r="B727" s="189"/>
      <c r="C727" s="189"/>
      <c r="D727" s="190"/>
      <c r="E727" s="190"/>
    </row>
    <row r="728" spans="1:5" ht="13.2">
      <c r="A728" s="189"/>
      <c r="B728" s="189"/>
      <c r="C728" s="189"/>
      <c r="D728" s="190"/>
      <c r="E728" s="190"/>
    </row>
    <row r="729" spans="1:5" ht="13.2">
      <c r="A729" s="189"/>
      <c r="B729" s="189"/>
      <c r="C729" s="189"/>
      <c r="D729" s="190"/>
      <c r="E729" s="190"/>
    </row>
    <row r="730" spans="1:5" ht="13.2">
      <c r="A730" s="189"/>
      <c r="B730" s="189"/>
      <c r="C730" s="189"/>
      <c r="D730" s="190"/>
      <c r="E730" s="190"/>
    </row>
    <row r="731" spans="1:5" ht="13.2">
      <c r="A731" s="189"/>
      <c r="B731" s="189"/>
      <c r="C731" s="189"/>
      <c r="D731" s="190"/>
      <c r="E731" s="190"/>
    </row>
    <row r="732" spans="1:5" ht="13.2">
      <c r="A732" s="189"/>
      <c r="B732" s="189"/>
      <c r="C732" s="189"/>
      <c r="D732" s="190"/>
      <c r="E732" s="190"/>
    </row>
    <row r="733" spans="1:5" ht="13.2">
      <c r="A733" s="189"/>
      <c r="B733" s="189"/>
      <c r="C733" s="189"/>
      <c r="D733" s="190"/>
      <c r="E733" s="190"/>
    </row>
    <row r="734" spans="1:5" ht="13.2">
      <c r="A734" s="189"/>
      <c r="B734" s="189"/>
      <c r="C734" s="189"/>
      <c r="D734" s="190"/>
      <c r="E734" s="190"/>
    </row>
    <row r="735" spans="1:5" ht="13.2">
      <c r="A735" s="189"/>
      <c r="B735" s="189"/>
      <c r="C735" s="189"/>
      <c r="D735" s="190"/>
      <c r="E735" s="190"/>
    </row>
    <row r="736" spans="1:5" ht="13.2">
      <c r="A736" s="189"/>
      <c r="B736" s="189"/>
      <c r="C736" s="189"/>
      <c r="D736" s="190"/>
      <c r="E736" s="190"/>
    </row>
    <row r="737" spans="1:5" ht="13.2">
      <c r="A737" s="189"/>
      <c r="B737" s="189"/>
      <c r="C737" s="189"/>
      <c r="D737" s="190"/>
      <c r="E737" s="190"/>
    </row>
    <row r="738" spans="1:5" ht="13.2">
      <c r="A738" s="189"/>
      <c r="B738" s="189"/>
      <c r="C738" s="189"/>
      <c r="D738" s="190"/>
      <c r="E738" s="190"/>
    </row>
    <row r="739" spans="1:5" ht="13.2">
      <c r="A739" s="189"/>
      <c r="B739" s="189"/>
      <c r="C739" s="189"/>
      <c r="D739" s="190"/>
      <c r="E739" s="190"/>
    </row>
    <row r="740" spans="1:5" ht="13.2">
      <c r="A740" s="189"/>
      <c r="B740" s="189"/>
      <c r="C740" s="189"/>
      <c r="D740" s="190"/>
      <c r="E740" s="190"/>
    </row>
    <row r="741" spans="1:5" ht="13.2">
      <c r="A741" s="189"/>
      <c r="B741" s="189"/>
      <c r="C741" s="189"/>
      <c r="D741" s="190"/>
      <c r="E741" s="190"/>
    </row>
    <row r="742" spans="1:5" ht="13.2">
      <c r="A742" s="189"/>
      <c r="B742" s="189"/>
      <c r="C742" s="189"/>
      <c r="D742" s="190"/>
      <c r="E742" s="190"/>
    </row>
    <row r="743" spans="1:5" ht="13.2">
      <c r="A743" s="189"/>
      <c r="B743" s="189"/>
      <c r="C743" s="189"/>
      <c r="D743" s="190"/>
      <c r="E743" s="190"/>
    </row>
    <row r="744" spans="1:5" ht="13.2">
      <c r="A744" s="189"/>
      <c r="B744" s="189"/>
      <c r="C744" s="189"/>
      <c r="D744" s="190"/>
      <c r="E744" s="190"/>
    </row>
    <row r="745" spans="1:5" ht="13.2">
      <c r="A745" s="189"/>
      <c r="B745" s="189"/>
      <c r="C745" s="189"/>
      <c r="D745" s="190"/>
      <c r="E745" s="190"/>
    </row>
    <row r="746" spans="1:5" ht="13.2">
      <c r="A746" s="189"/>
      <c r="B746" s="189"/>
      <c r="C746" s="189"/>
      <c r="D746" s="190"/>
      <c r="E746" s="190"/>
    </row>
    <row r="747" spans="1:5" ht="13.2">
      <c r="A747" s="189"/>
      <c r="B747" s="189"/>
      <c r="C747" s="189"/>
      <c r="D747" s="190"/>
      <c r="E747" s="190"/>
    </row>
    <row r="748" spans="1:5" ht="13.2">
      <c r="A748" s="189"/>
      <c r="B748" s="189"/>
      <c r="C748" s="189"/>
      <c r="D748" s="190"/>
      <c r="E748" s="190"/>
    </row>
    <row r="749" spans="1:5" ht="13.2">
      <c r="A749" s="189"/>
      <c r="B749" s="189"/>
      <c r="C749" s="189"/>
      <c r="D749" s="190"/>
      <c r="E749" s="190"/>
    </row>
    <row r="750" spans="1:5" ht="13.2">
      <c r="A750" s="189"/>
      <c r="B750" s="189"/>
      <c r="C750" s="189"/>
      <c r="D750" s="190"/>
      <c r="E750" s="190"/>
    </row>
    <row r="751" spans="1:5" ht="13.2">
      <c r="A751" s="189"/>
      <c r="B751" s="189"/>
      <c r="C751" s="189"/>
      <c r="D751" s="190"/>
      <c r="E751" s="190"/>
    </row>
    <row r="752" spans="1:5" ht="13.2">
      <c r="A752" s="189"/>
      <c r="B752" s="189"/>
      <c r="C752" s="189"/>
      <c r="D752" s="190"/>
      <c r="E752" s="190"/>
    </row>
    <row r="753" spans="1:5" ht="13.2">
      <c r="A753" s="189"/>
      <c r="B753" s="189"/>
      <c r="C753" s="189"/>
      <c r="D753" s="190"/>
      <c r="E753" s="190"/>
    </row>
    <row r="754" spans="1:5" ht="13.2">
      <c r="A754" s="189"/>
      <c r="B754" s="189"/>
      <c r="C754" s="189"/>
      <c r="D754" s="190"/>
      <c r="E754" s="190"/>
    </row>
    <row r="755" spans="1:5" ht="13.2">
      <c r="A755" s="189"/>
      <c r="B755" s="189"/>
      <c r="C755" s="189"/>
      <c r="D755" s="190"/>
      <c r="E755" s="190"/>
    </row>
    <row r="756" spans="1:5" ht="13.2">
      <c r="A756" s="189"/>
      <c r="B756" s="189"/>
      <c r="C756" s="189"/>
      <c r="D756" s="190"/>
      <c r="E756" s="190"/>
    </row>
    <row r="757" spans="1:5" ht="13.2">
      <c r="A757" s="189"/>
      <c r="B757" s="189"/>
      <c r="C757" s="189"/>
      <c r="D757" s="190"/>
      <c r="E757" s="190"/>
    </row>
    <row r="758" spans="1:5" ht="13.2">
      <c r="A758" s="189"/>
      <c r="B758" s="189"/>
      <c r="C758" s="189"/>
      <c r="D758" s="190"/>
      <c r="E758" s="190"/>
    </row>
    <row r="759" spans="1:5" ht="13.2">
      <c r="A759" s="189"/>
      <c r="B759" s="189"/>
      <c r="C759" s="189"/>
      <c r="D759" s="190"/>
      <c r="E759" s="190"/>
    </row>
    <row r="760" spans="1:5" ht="13.2">
      <c r="A760" s="189"/>
      <c r="B760" s="189"/>
      <c r="C760" s="189"/>
      <c r="D760" s="190"/>
      <c r="E760" s="190"/>
    </row>
    <row r="761" spans="1:5" ht="13.2">
      <c r="A761" s="189"/>
      <c r="B761" s="189"/>
      <c r="C761" s="189"/>
      <c r="D761" s="190"/>
      <c r="E761" s="190"/>
    </row>
    <row r="762" spans="1:5" ht="13.2">
      <c r="A762" s="189"/>
      <c r="B762" s="189"/>
      <c r="C762" s="189"/>
      <c r="D762" s="190"/>
      <c r="E762" s="190"/>
    </row>
    <row r="763" spans="1:5" ht="13.2">
      <c r="A763" s="189"/>
      <c r="B763" s="189"/>
      <c r="C763" s="189"/>
      <c r="D763" s="190"/>
      <c r="E763" s="190"/>
    </row>
    <row r="764" spans="1:5" ht="13.2">
      <c r="A764" s="189"/>
      <c r="B764" s="189"/>
      <c r="C764" s="189"/>
      <c r="D764" s="190"/>
      <c r="E764" s="190"/>
    </row>
    <row r="765" spans="1:5" ht="13.2">
      <c r="A765" s="189"/>
      <c r="B765" s="189"/>
      <c r="C765" s="189"/>
      <c r="D765" s="190"/>
      <c r="E765" s="190"/>
    </row>
    <row r="766" spans="1:5" ht="13.2">
      <c r="A766" s="189"/>
      <c r="B766" s="189"/>
      <c r="C766" s="189"/>
      <c r="D766" s="190"/>
      <c r="E766" s="190"/>
    </row>
    <row r="767" spans="1:5" ht="13.2">
      <c r="A767" s="189"/>
      <c r="B767" s="189"/>
      <c r="C767" s="189"/>
      <c r="D767" s="190"/>
      <c r="E767" s="190"/>
    </row>
    <row r="768" spans="1:5" ht="13.2">
      <c r="A768" s="189"/>
      <c r="B768" s="189"/>
      <c r="C768" s="189"/>
      <c r="D768" s="190"/>
      <c r="E768" s="190"/>
    </row>
    <row r="769" spans="1:5" ht="13.2">
      <c r="A769" s="189"/>
      <c r="B769" s="189"/>
      <c r="C769" s="189"/>
      <c r="D769" s="190"/>
      <c r="E769" s="190"/>
    </row>
    <row r="770" spans="1:5" ht="13.2">
      <c r="A770" s="189"/>
      <c r="B770" s="189"/>
      <c r="C770" s="189"/>
      <c r="D770" s="190"/>
      <c r="E770" s="190"/>
    </row>
    <row r="771" spans="1:5" ht="13.2">
      <c r="A771" s="189"/>
      <c r="B771" s="189"/>
      <c r="C771" s="189"/>
      <c r="D771" s="190"/>
      <c r="E771" s="190"/>
    </row>
    <row r="772" spans="1:5" ht="13.2">
      <c r="A772" s="189"/>
      <c r="B772" s="189"/>
      <c r="C772" s="189"/>
      <c r="D772" s="190"/>
      <c r="E772" s="190"/>
    </row>
    <row r="773" spans="1:5" ht="13.2">
      <c r="A773" s="189"/>
      <c r="B773" s="189"/>
      <c r="C773" s="189"/>
      <c r="D773" s="190"/>
      <c r="E773" s="190"/>
    </row>
    <row r="774" spans="1:5" ht="13.2">
      <c r="A774" s="189"/>
      <c r="B774" s="189"/>
      <c r="C774" s="189"/>
      <c r="D774" s="190"/>
      <c r="E774" s="190"/>
    </row>
    <row r="775" spans="1:5" ht="13.2">
      <c r="A775" s="189"/>
      <c r="B775" s="189"/>
      <c r="C775" s="189"/>
      <c r="D775" s="190"/>
      <c r="E775" s="190"/>
    </row>
    <row r="776" spans="1:5" ht="13.2">
      <c r="A776" s="189"/>
      <c r="B776" s="189"/>
      <c r="C776" s="189"/>
      <c r="D776" s="190"/>
      <c r="E776" s="190"/>
    </row>
    <row r="777" spans="1:5" ht="13.2">
      <c r="A777" s="189"/>
      <c r="B777" s="189"/>
      <c r="C777" s="189"/>
      <c r="D777" s="190"/>
      <c r="E777" s="190"/>
    </row>
    <row r="778" spans="1:5" ht="13.2">
      <c r="A778" s="189"/>
      <c r="B778" s="189"/>
      <c r="C778" s="189"/>
      <c r="D778" s="190"/>
      <c r="E778" s="190"/>
    </row>
    <row r="779" spans="1:5" ht="13.2">
      <c r="A779" s="189"/>
      <c r="B779" s="189"/>
      <c r="C779" s="189"/>
      <c r="D779" s="190"/>
      <c r="E779" s="190"/>
    </row>
    <row r="780" spans="1:5" ht="13.2">
      <c r="A780" s="189"/>
      <c r="B780" s="189"/>
      <c r="C780" s="189"/>
      <c r="D780" s="190"/>
      <c r="E780" s="190"/>
    </row>
    <row r="781" spans="1:5" ht="13.2">
      <c r="A781" s="189"/>
      <c r="B781" s="189"/>
      <c r="C781" s="189"/>
      <c r="D781" s="190"/>
      <c r="E781" s="190"/>
    </row>
    <row r="782" spans="1:5" ht="13.2">
      <c r="A782" s="189"/>
      <c r="B782" s="189"/>
      <c r="C782" s="189"/>
      <c r="D782" s="190"/>
      <c r="E782" s="190"/>
    </row>
    <row r="783" spans="1:5" ht="13.2">
      <c r="A783" s="189"/>
      <c r="B783" s="189"/>
      <c r="C783" s="189"/>
      <c r="D783" s="190"/>
      <c r="E783" s="190"/>
    </row>
    <row r="784" spans="1:5" ht="13.2">
      <c r="A784" s="189"/>
      <c r="B784" s="189"/>
      <c r="C784" s="189"/>
      <c r="D784" s="190"/>
      <c r="E784" s="190"/>
    </row>
    <row r="785" spans="1:5" ht="13.2">
      <c r="A785" s="189"/>
      <c r="B785" s="189"/>
      <c r="C785" s="189"/>
      <c r="D785" s="190"/>
      <c r="E785" s="190"/>
    </row>
    <row r="786" spans="1:5" ht="13.2">
      <c r="A786" s="189"/>
      <c r="B786" s="189"/>
      <c r="C786" s="189"/>
      <c r="D786" s="190"/>
      <c r="E786" s="190"/>
    </row>
    <row r="787" spans="1:5" ht="13.2">
      <c r="A787" s="189"/>
      <c r="B787" s="189"/>
      <c r="C787" s="189"/>
      <c r="D787" s="190"/>
      <c r="E787" s="190"/>
    </row>
    <row r="788" spans="1:5" ht="13.2">
      <c r="A788" s="189"/>
      <c r="B788" s="189"/>
      <c r="C788" s="189"/>
      <c r="D788" s="190"/>
      <c r="E788" s="190"/>
    </row>
    <row r="789" spans="1:5" ht="13.2">
      <c r="A789" s="189"/>
      <c r="B789" s="189"/>
      <c r="C789" s="189"/>
      <c r="D789" s="190"/>
      <c r="E789" s="190"/>
    </row>
    <row r="790" spans="1:5" ht="13.2">
      <c r="A790" s="189"/>
      <c r="B790" s="189"/>
      <c r="C790" s="189"/>
      <c r="D790" s="190"/>
      <c r="E790" s="190"/>
    </row>
    <row r="791" spans="1:5" ht="13.2">
      <c r="A791" s="189"/>
      <c r="B791" s="189"/>
      <c r="C791" s="189"/>
      <c r="D791" s="190"/>
      <c r="E791" s="190"/>
    </row>
    <row r="792" spans="1:5" ht="13.2">
      <c r="A792" s="189"/>
      <c r="B792" s="189"/>
      <c r="C792" s="189"/>
      <c r="D792" s="190"/>
      <c r="E792" s="190"/>
    </row>
    <row r="793" spans="1:5" ht="13.2">
      <c r="A793" s="189"/>
      <c r="B793" s="189"/>
      <c r="C793" s="189"/>
      <c r="D793" s="190"/>
      <c r="E793" s="190"/>
    </row>
    <row r="794" spans="1:5" ht="13.2">
      <c r="A794" s="189"/>
      <c r="B794" s="189"/>
      <c r="C794" s="189"/>
      <c r="D794" s="190"/>
      <c r="E794" s="190"/>
    </row>
    <row r="795" spans="1:5" ht="13.2">
      <c r="A795" s="189"/>
      <c r="B795" s="189"/>
      <c r="C795" s="189"/>
      <c r="D795" s="190"/>
      <c r="E795" s="190"/>
    </row>
    <row r="796" spans="1:5" ht="13.2">
      <c r="A796" s="189"/>
      <c r="B796" s="189"/>
      <c r="C796" s="189"/>
      <c r="D796" s="190"/>
      <c r="E796" s="190"/>
    </row>
    <row r="797" spans="1:5" ht="13.2">
      <c r="A797" s="189"/>
      <c r="B797" s="189"/>
      <c r="C797" s="189"/>
      <c r="D797" s="190"/>
      <c r="E797" s="190"/>
    </row>
    <row r="798" spans="1:5" ht="13.2">
      <c r="A798" s="189"/>
      <c r="B798" s="189"/>
      <c r="C798" s="189"/>
      <c r="D798" s="190"/>
      <c r="E798" s="190"/>
    </row>
    <row r="799" spans="1:5" ht="13.2">
      <c r="A799" s="189"/>
      <c r="B799" s="189"/>
      <c r="C799" s="189"/>
      <c r="D799" s="190"/>
      <c r="E799" s="190"/>
    </row>
    <row r="800" spans="1:5" ht="13.2">
      <c r="A800" s="189"/>
      <c r="B800" s="189"/>
      <c r="C800" s="189"/>
      <c r="D800" s="190"/>
      <c r="E800" s="190"/>
    </row>
    <row r="801" spans="1:5" ht="13.2">
      <c r="A801" s="189"/>
      <c r="B801" s="189"/>
      <c r="C801" s="189"/>
      <c r="D801" s="190"/>
      <c r="E801" s="190"/>
    </row>
    <row r="802" spans="1:5" ht="13.2">
      <c r="A802" s="189"/>
      <c r="B802" s="189"/>
      <c r="C802" s="189"/>
      <c r="D802" s="190"/>
      <c r="E802" s="190"/>
    </row>
    <row r="803" spans="1:5" ht="13.2">
      <c r="A803" s="189"/>
      <c r="B803" s="189"/>
      <c r="C803" s="189"/>
      <c r="D803" s="190"/>
      <c r="E803" s="190"/>
    </row>
    <row r="804" spans="1:5" ht="13.2">
      <c r="A804" s="189"/>
      <c r="B804" s="189"/>
      <c r="C804" s="189"/>
      <c r="D804" s="190"/>
      <c r="E804" s="190"/>
    </row>
    <row r="805" spans="1:5" ht="13.2">
      <c r="A805" s="189"/>
      <c r="B805" s="189"/>
      <c r="C805" s="189"/>
      <c r="D805" s="190"/>
      <c r="E805" s="190"/>
    </row>
    <row r="806" spans="1:5" ht="13.2">
      <c r="A806" s="189"/>
      <c r="B806" s="189"/>
      <c r="C806" s="189"/>
      <c r="D806" s="190"/>
      <c r="E806" s="190"/>
    </row>
    <row r="807" spans="1:5" ht="13.2">
      <c r="A807" s="189"/>
      <c r="B807" s="189"/>
      <c r="C807" s="189"/>
      <c r="D807" s="190"/>
      <c r="E807" s="190"/>
    </row>
    <row r="808" spans="1:5" ht="13.2">
      <c r="A808" s="189"/>
      <c r="B808" s="189"/>
      <c r="C808" s="189"/>
      <c r="D808" s="190"/>
      <c r="E808" s="190"/>
    </row>
    <row r="809" spans="1:5" ht="13.2">
      <c r="A809" s="189"/>
      <c r="B809" s="189"/>
      <c r="C809" s="189"/>
      <c r="D809" s="190"/>
      <c r="E809" s="190"/>
    </row>
    <row r="810" spans="1:5" ht="13.2">
      <c r="A810" s="189"/>
      <c r="B810" s="189"/>
      <c r="C810" s="189"/>
      <c r="D810" s="190"/>
      <c r="E810" s="190"/>
    </row>
    <row r="811" spans="1:5" ht="13.2">
      <c r="A811" s="189"/>
      <c r="B811" s="189"/>
      <c r="C811" s="189"/>
      <c r="D811" s="190"/>
      <c r="E811" s="190"/>
    </row>
    <row r="812" spans="1:5" ht="13.2">
      <c r="A812" s="189"/>
      <c r="B812" s="189"/>
      <c r="C812" s="189"/>
      <c r="D812" s="190"/>
      <c r="E812" s="190"/>
    </row>
    <row r="813" spans="1:5" ht="13.2">
      <c r="A813" s="189"/>
      <c r="B813" s="189"/>
      <c r="C813" s="189"/>
      <c r="D813" s="190"/>
      <c r="E813" s="190"/>
    </row>
    <row r="814" spans="1:5" ht="13.2">
      <c r="A814" s="189"/>
      <c r="B814" s="189"/>
      <c r="C814" s="189"/>
      <c r="D814" s="190"/>
      <c r="E814" s="190"/>
    </row>
    <row r="815" spans="1:5" ht="13.2">
      <c r="A815" s="189"/>
      <c r="B815" s="189"/>
      <c r="C815" s="189"/>
      <c r="D815" s="190"/>
      <c r="E815" s="190"/>
    </row>
    <row r="816" spans="1:5" ht="13.2">
      <c r="A816" s="189"/>
      <c r="B816" s="189"/>
      <c r="C816" s="189"/>
      <c r="D816" s="190"/>
      <c r="E816" s="190"/>
    </row>
    <row r="817" spans="1:5" ht="13.2">
      <c r="A817" s="189"/>
      <c r="B817" s="189"/>
      <c r="C817" s="189"/>
      <c r="D817" s="190"/>
      <c r="E817" s="190"/>
    </row>
    <row r="818" spans="1:5" ht="13.2">
      <c r="A818" s="189"/>
      <c r="B818" s="189"/>
      <c r="C818" s="189"/>
      <c r="D818" s="190"/>
      <c r="E818" s="190"/>
    </row>
    <row r="819" spans="1:5" ht="13.2">
      <c r="A819" s="189"/>
      <c r="B819" s="189"/>
      <c r="C819" s="189"/>
      <c r="D819" s="190"/>
      <c r="E819" s="190"/>
    </row>
    <row r="820" spans="1:5" ht="13.2">
      <c r="A820" s="189"/>
      <c r="B820" s="189"/>
      <c r="C820" s="189"/>
      <c r="D820" s="190"/>
      <c r="E820" s="190"/>
    </row>
    <row r="821" spans="1:5" ht="13.2">
      <c r="A821" s="189"/>
      <c r="B821" s="189"/>
      <c r="C821" s="189"/>
      <c r="D821" s="190"/>
      <c r="E821" s="190"/>
    </row>
    <row r="822" spans="1:5" ht="13.2">
      <c r="A822" s="189"/>
      <c r="B822" s="189"/>
      <c r="C822" s="189"/>
      <c r="D822" s="190"/>
      <c r="E822" s="190"/>
    </row>
    <row r="823" spans="1:5" ht="13.2">
      <c r="A823" s="189"/>
      <c r="B823" s="189"/>
      <c r="C823" s="189"/>
      <c r="D823" s="190"/>
      <c r="E823" s="190"/>
    </row>
    <row r="824" spans="1:5" ht="13.2">
      <c r="A824" s="189"/>
      <c r="B824" s="189"/>
      <c r="C824" s="189"/>
      <c r="D824" s="190"/>
      <c r="E824" s="190"/>
    </row>
    <row r="825" spans="1:5" ht="13.2">
      <c r="A825" s="189"/>
      <c r="B825" s="189"/>
      <c r="C825" s="189"/>
      <c r="D825" s="190"/>
      <c r="E825" s="190"/>
    </row>
    <row r="826" spans="1:5" ht="13.2">
      <c r="A826" s="189"/>
      <c r="B826" s="189"/>
      <c r="C826" s="189"/>
      <c r="D826" s="190"/>
      <c r="E826" s="190"/>
    </row>
    <row r="827" spans="1:5" ht="13.2">
      <c r="A827" s="189"/>
      <c r="B827" s="189"/>
      <c r="C827" s="189"/>
      <c r="D827" s="190"/>
      <c r="E827" s="190"/>
    </row>
    <row r="828" spans="1:5" ht="13.2">
      <c r="A828" s="189"/>
      <c r="B828" s="189"/>
      <c r="C828" s="189"/>
      <c r="D828" s="190"/>
      <c r="E828" s="190"/>
    </row>
    <row r="829" spans="1:5" ht="13.2">
      <c r="A829" s="189"/>
      <c r="B829" s="189"/>
      <c r="C829" s="189"/>
      <c r="D829" s="190"/>
      <c r="E829" s="190"/>
    </row>
    <row r="830" spans="1:5" ht="13.2">
      <c r="A830" s="189"/>
      <c r="B830" s="189"/>
      <c r="C830" s="189"/>
      <c r="D830" s="190"/>
      <c r="E830" s="190"/>
    </row>
    <row r="831" spans="1:5" ht="13.2">
      <c r="A831" s="189"/>
      <c r="B831" s="189"/>
      <c r="C831" s="189"/>
      <c r="D831" s="190"/>
      <c r="E831" s="190"/>
    </row>
    <row r="832" spans="1:5" ht="13.2">
      <c r="A832" s="189"/>
      <c r="B832" s="189"/>
      <c r="C832" s="189"/>
      <c r="D832" s="190"/>
      <c r="E832" s="190"/>
    </row>
    <row r="833" spans="1:5" ht="13.2">
      <c r="A833" s="189"/>
      <c r="B833" s="189"/>
      <c r="C833" s="189"/>
      <c r="D833" s="190"/>
      <c r="E833" s="190"/>
    </row>
    <row r="834" spans="1:5" ht="13.2">
      <c r="A834" s="189"/>
      <c r="B834" s="189"/>
      <c r="C834" s="189"/>
      <c r="D834" s="190"/>
      <c r="E834" s="190"/>
    </row>
    <row r="835" spans="1:5" ht="13.2">
      <c r="A835" s="189"/>
      <c r="B835" s="189"/>
      <c r="C835" s="189"/>
      <c r="D835" s="190"/>
      <c r="E835" s="190"/>
    </row>
    <row r="836" spans="1:5" ht="13.2">
      <c r="A836" s="189"/>
      <c r="B836" s="189"/>
      <c r="C836" s="189"/>
      <c r="D836" s="190"/>
      <c r="E836" s="190"/>
    </row>
    <row r="837" spans="1:5" ht="13.2">
      <c r="A837" s="189"/>
      <c r="B837" s="189"/>
      <c r="C837" s="189"/>
      <c r="D837" s="190"/>
      <c r="E837" s="190"/>
    </row>
    <row r="838" spans="1:5" ht="13.2">
      <c r="A838" s="189"/>
      <c r="B838" s="189"/>
      <c r="C838" s="189"/>
      <c r="D838" s="190"/>
      <c r="E838" s="190"/>
    </row>
    <row r="839" spans="1:5" ht="13.2">
      <c r="A839" s="189"/>
      <c r="B839" s="189"/>
      <c r="C839" s="189"/>
      <c r="D839" s="190"/>
      <c r="E839" s="190"/>
    </row>
    <row r="840" spans="1:5" ht="13.2">
      <c r="A840" s="189"/>
      <c r="B840" s="189"/>
      <c r="C840" s="189"/>
      <c r="D840" s="190"/>
      <c r="E840" s="190"/>
    </row>
    <row r="841" spans="1:5" ht="13.2">
      <c r="A841" s="189"/>
      <c r="B841" s="189"/>
      <c r="C841" s="189"/>
      <c r="D841" s="190"/>
      <c r="E841" s="190"/>
    </row>
    <row r="842" spans="1:5" ht="13.2">
      <c r="A842" s="189"/>
      <c r="B842" s="189"/>
      <c r="C842" s="189"/>
      <c r="D842" s="190"/>
      <c r="E842" s="190"/>
    </row>
    <row r="843" spans="1:5" ht="13.2">
      <c r="A843" s="189"/>
      <c r="B843" s="189"/>
      <c r="C843" s="189"/>
      <c r="D843" s="190"/>
      <c r="E843" s="190"/>
    </row>
    <row r="844" spans="1:5" ht="13.2">
      <c r="A844" s="189"/>
      <c r="B844" s="189"/>
      <c r="C844" s="189"/>
      <c r="D844" s="190"/>
      <c r="E844" s="190"/>
    </row>
    <row r="845" spans="1:5" ht="13.2">
      <c r="A845" s="189"/>
      <c r="B845" s="189"/>
      <c r="C845" s="189"/>
      <c r="D845" s="190"/>
      <c r="E845" s="190"/>
    </row>
    <row r="846" spans="1:5" ht="13.2">
      <c r="A846" s="189"/>
      <c r="B846" s="189"/>
      <c r="C846" s="189"/>
      <c r="D846" s="190"/>
      <c r="E846" s="190"/>
    </row>
    <row r="847" spans="1:5" ht="13.2">
      <c r="A847" s="189"/>
      <c r="B847" s="189"/>
      <c r="C847" s="189"/>
      <c r="D847" s="190"/>
      <c r="E847" s="190"/>
    </row>
    <row r="848" spans="1:5" ht="13.2">
      <c r="A848" s="189"/>
      <c r="B848" s="189"/>
      <c r="C848" s="189"/>
      <c r="D848" s="190"/>
      <c r="E848" s="190"/>
    </row>
    <row r="849" spans="1:5" ht="13.2">
      <c r="A849" s="189"/>
      <c r="B849" s="189"/>
      <c r="C849" s="189"/>
      <c r="D849" s="190"/>
      <c r="E849" s="190"/>
    </row>
    <row r="850" spans="1:5" ht="13.2">
      <c r="A850" s="189"/>
      <c r="B850" s="189"/>
      <c r="C850" s="189"/>
      <c r="D850" s="190"/>
      <c r="E850" s="190"/>
    </row>
    <row r="851" spans="1:5" ht="13.2">
      <c r="A851" s="189"/>
      <c r="B851" s="189"/>
      <c r="C851" s="189"/>
      <c r="D851" s="190"/>
      <c r="E851" s="190"/>
    </row>
    <row r="852" spans="1:5" ht="13.2">
      <c r="A852" s="189"/>
      <c r="B852" s="189"/>
      <c r="C852" s="189"/>
      <c r="D852" s="190"/>
      <c r="E852" s="190"/>
    </row>
    <row r="853" spans="1:5" ht="13.2">
      <c r="A853" s="189"/>
      <c r="B853" s="189"/>
      <c r="C853" s="189"/>
      <c r="D853" s="190"/>
      <c r="E853" s="190"/>
    </row>
    <row r="854" spans="1:5" ht="13.2">
      <c r="A854" s="189"/>
      <c r="B854" s="189"/>
      <c r="C854" s="189"/>
      <c r="D854" s="190"/>
      <c r="E854" s="190"/>
    </row>
    <row r="855" spans="1:5" ht="13.2">
      <c r="A855" s="189"/>
      <c r="B855" s="189"/>
      <c r="C855" s="189"/>
      <c r="D855" s="190"/>
      <c r="E855" s="190"/>
    </row>
    <row r="856" spans="1:5" ht="13.2">
      <c r="A856" s="189"/>
      <c r="B856" s="189"/>
      <c r="C856" s="189"/>
      <c r="D856" s="190"/>
      <c r="E856" s="190"/>
    </row>
    <row r="857" spans="1:5" ht="13.2">
      <c r="A857" s="189"/>
      <c r="B857" s="189"/>
      <c r="C857" s="189"/>
      <c r="D857" s="190"/>
      <c r="E857" s="190"/>
    </row>
    <row r="858" spans="1:5" ht="13.2">
      <c r="A858" s="189"/>
      <c r="B858" s="189"/>
      <c r="C858" s="189"/>
      <c r="D858" s="190"/>
      <c r="E858" s="190"/>
    </row>
    <row r="859" spans="1:5" ht="13.2">
      <c r="A859" s="189"/>
      <c r="B859" s="189"/>
      <c r="C859" s="189"/>
      <c r="D859" s="190"/>
      <c r="E859" s="190"/>
    </row>
    <row r="860" spans="1:5" ht="13.2">
      <c r="A860" s="189"/>
      <c r="B860" s="189"/>
      <c r="C860" s="189"/>
      <c r="D860" s="190"/>
      <c r="E860" s="190"/>
    </row>
    <row r="861" spans="1:5" ht="13.2">
      <c r="A861" s="189"/>
      <c r="B861" s="189"/>
      <c r="C861" s="189"/>
      <c r="D861" s="190"/>
      <c r="E861" s="190"/>
    </row>
    <row r="862" spans="1:5" ht="13.2">
      <c r="A862" s="189"/>
      <c r="B862" s="189"/>
      <c r="C862" s="189"/>
      <c r="D862" s="190"/>
      <c r="E862" s="190"/>
    </row>
    <row r="863" spans="1:5" ht="13.2">
      <c r="A863" s="189"/>
      <c r="B863" s="189"/>
      <c r="C863" s="189"/>
      <c r="D863" s="190"/>
      <c r="E863" s="190"/>
    </row>
    <row r="864" spans="1:5" ht="13.2">
      <c r="A864" s="189"/>
      <c r="B864" s="189"/>
      <c r="C864" s="189"/>
      <c r="D864" s="190"/>
      <c r="E864" s="190"/>
    </row>
    <row r="865" spans="1:5" ht="13.2">
      <c r="A865" s="189"/>
      <c r="B865" s="189"/>
      <c r="C865" s="189"/>
      <c r="D865" s="190"/>
      <c r="E865" s="190"/>
    </row>
    <row r="866" spans="1:5" ht="13.2">
      <c r="A866" s="189"/>
      <c r="B866" s="189"/>
      <c r="C866" s="189"/>
      <c r="D866" s="190"/>
      <c r="E866" s="190"/>
    </row>
    <row r="867" spans="1:5" ht="13.2">
      <c r="A867" s="189"/>
      <c r="B867" s="189"/>
      <c r="C867" s="189"/>
      <c r="D867" s="190"/>
      <c r="E867" s="190"/>
    </row>
    <row r="868" spans="1:5" ht="13.2">
      <c r="A868" s="189"/>
      <c r="B868" s="189"/>
      <c r="C868" s="189"/>
      <c r="D868" s="190"/>
      <c r="E868" s="190"/>
    </row>
    <row r="869" spans="1:5" ht="13.2">
      <c r="A869" s="189"/>
      <c r="B869" s="189"/>
      <c r="C869" s="189"/>
      <c r="D869" s="190"/>
      <c r="E869" s="190"/>
    </row>
    <row r="870" spans="1:5" ht="13.2">
      <c r="A870" s="189"/>
      <c r="B870" s="189"/>
      <c r="C870" s="189"/>
      <c r="D870" s="190"/>
      <c r="E870" s="190"/>
    </row>
    <row r="871" spans="1:5" ht="13.2">
      <c r="A871" s="189"/>
      <c r="B871" s="189"/>
      <c r="C871" s="189"/>
      <c r="D871" s="190"/>
      <c r="E871" s="190"/>
    </row>
    <row r="872" spans="1:5" ht="13.2">
      <c r="A872" s="189"/>
      <c r="B872" s="189"/>
      <c r="C872" s="189"/>
      <c r="D872" s="190"/>
      <c r="E872" s="190"/>
    </row>
    <row r="873" spans="1:5" ht="13.2">
      <c r="A873" s="189"/>
      <c r="B873" s="189"/>
      <c r="C873" s="189"/>
      <c r="D873" s="190"/>
      <c r="E873" s="190"/>
    </row>
    <row r="874" spans="1:5" ht="13.2">
      <c r="A874" s="189"/>
      <c r="B874" s="189"/>
      <c r="C874" s="189"/>
      <c r="D874" s="190"/>
      <c r="E874" s="190"/>
    </row>
    <row r="875" spans="1:5" ht="13.2">
      <c r="A875" s="189"/>
      <c r="B875" s="189"/>
      <c r="C875" s="189"/>
      <c r="D875" s="190"/>
      <c r="E875" s="190"/>
    </row>
    <row r="876" spans="1:5" ht="13.2">
      <c r="A876" s="189"/>
      <c r="B876" s="189"/>
      <c r="C876" s="189"/>
      <c r="D876" s="190"/>
      <c r="E876" s="190"/>
    </row>
    <row r="877" spans="1:5" ht="13.2">
      <c r="A877" s="189"/>
      <c r="B877" s="189"/>
      <c r="C877" s="189"/>
      <c r="D877" s="190"/>
      <c r="E877" s="190"/>
    </row>
    <row r="878" spans="1:5" ht="13.2">
      <c r="A878" s="189"/>
      <c r="B878" s="189"/>
      <c r="C878" s="189"/>
      <c r="D878" s="190"/>
      <c r="E878" s="190"/>
    </row>
    <row r="879" spans="1:5" ht="13.2">
      <c r="A879" s="189"/>
      <c r="B879" s="189"/>
      <c r="C879" s="189"/>
      <c r="D879" s="190"/>
      <c r="E879" s="190"/>
    </row>
    <row r="880" spans="1:5" ht="13.2">
      <c r="A880" s="189"/>
      <c r="B880" s="189"/>
      <c r="C880" s="189"/>
      <c r="D880" s="190"/>
      <c r="E880" s="190"/>
    </row>
    <row r="881" spans="1:5" ht="13.2">
      <c r="A881" s="189"/>
      <c r="B881" s="189"/>
      <c r="C881" s="189"/>
      <c r="D881" s="190"/>
      <c r="E881" s="190"/>
    </row>
    <row r="882" spans="1:5" ht="13.2">
      <c r="A882" s="189"/>
      <c r="B882" s="189"/>
      <c r="C882" s="189"/>
      <c r="D882" s="190"/>
      <c r="E882" s="190"/>
    </row>
    <row r="883" spans="1:5" ht="13.2">
      <c r="A883" s="189"/>
      <c r="B883" s="189"/>
      <c r="C883" s="189"/>
      <c r="D883" s="190"/>
      <c r="E883" s="190"/>
    </row>
    <row r="884" spans="1:5" ht="13.2">
      <c r="A884" s="189"/>
      <c r="B884" s="189"/>
      <c r="C884" s="189"/>
      <c r="D884" s="190"/>
      <c r="E884" s="190"/>
    </row>
    <row r="885" spans="1:5" ht="13.2">
      <c r="A885" s="189"/>
      <c r="B885" s="189"/>
      <c r="C885" s="189"/>
      <c r="D885" s="190"/>
      <c r="E885" s="190"/>
    </row>
    <row r="886" spans="1:5" ht="13.2">
      <c r="A886" s="189"/>
      <c r="B886" s="189"/>
      <c r="C886" s="189"/>
      <c r="D886" s="190"/>
      <c r="E886" s="190"/>
    </row>
    <row r="887" spans="1:5" ht="13.2">
      <c r="A887" s="189"/>
      <c r="B887" s="189"/>
      <c r="C887" s="189"/>
      <c r="D887" s="190"/>
      <c r="E887" s="190"/>
    </row>
    <row r="888" spans="1:5" ht="13.2">
      <c r="A888" s="189"/>
      <c r="B888" s="189"/>
      <c r="C888" s="189"/>
      <c r="D888" s="190"/>
      <c r="E888" s="190"/>
    </row>
    <row r="889" spans="1:5" ht="13.2">
      <c r="A889" s="189"/>
      <c r="B889" s="189"/>
      <c r="C889" s="189"/>
      <c r="D889" s="190"/>
      <c r="E889" s="190"/>
    </row>
    <row r="890" spans="1:5" ht="13.2">
      <c r="A890" s="189"/>
      <c r="B890" s="189"/>
      <c r="C890" s="189"/>
      <c r="D890" s="190"/>
      <c r="E890" s="190"/>
    </row>
    <row r="891" spans="1:5" ht="13.2">
      <c r="A891" s="189"/>
      <c r="B891" s="189"/>
      <c r="C891" s="189"/>
      <c r="D891" s="190"/>
      <c r="E891" s="190"/>
    </row>
    <row r="892" spans="1:5" ht="13.2">
      <c r="A892" s="189"/>
      <c r="B892" s="189"/>
      <c r="C892" s="189"/>
      <c r="D892" s="190"/>
      <c r="E892" s="190"/>
    </row>
    <row r="893" spans="1:5" ht="13.2">
      <c r="A893" s="189"/>
      <c r="B893" s="189"/>
      <c r="C893" s="189"/>
      <c r="D893" s="190"/>
      <c r="E893" s="190"/>
    </row>
    <row r="894" spans="1:5" ht="13.2">
      <c r="A894" s="189"/>
      <c r="B894" s="189"/>
      <c r="C894" s="189"/>
      <c r="D894" s="190"/>
      <c r="E894" s="190"/>
    </row>
    <row r="895" spans="1:5" ht="13.2">
      <c r="A895" s="189"/>
      <c r="B895" s="189"/>
      <c r="C895" s="189"/>
      <c r="D895" s="190"/>
      <c r="E895" s="190"/>
    </row>
    <row r="896" spans="1:5" ht="13.2">
      <c r="A896" s="189"/>
      <c r="B896" s="189"/>
      <c r="C896" s="189"/>
      <c r="D896" s="190"/>
      <c r="E896" s="190"/>
    </row>
    <row r="897" spans="1:5" ht="13.2">
      <c r="A897" s="189"/>
      <c r="B897" s="189"/>
      <c r="C897" s="189"/>
      <c r="D897" s="190"/>
      <c r="E897" s="190"/>
    </row>
    <row r="898" spans="1:5" ht="13.2">
      <c r="A898" s="189"/>
      <c r="B898" s="189"/>
      <c r="C898" s="189"/>
      <c r="D898" s="190"/>
      <c r="E898" s="190"/>
    </row>
    <row r="899" spans="1:5" ht="13.2">
      <c r="A899" s="189"/>
      <c r="B899" s="189"/>
      <c r="C899" s="189"/>
      <c r="D899" s="190"/>
      <c r="E899" s="190"/>
    </row>
    <row r="900" spans="1:5" ht="13.2">
      <c r="A900" s="189"/>
      <c r="B900" s="189"/>
      <c r="C900" s="189"/>
      <c r="D900" s="190"/>
      <c r="E900" s="190"/>
    </row>
    <row r="901" spans="1:5" ht="13.2">
      <c r="A901" s="189"/>
      <c r="B901" s="189"/>
      <c r="C901" s="189"/>
      <c r="D901" s="190"/>
      <c r="E901" s="190"/>
    </row>
    <row r="902" spans="1:5" ht="13.2">
      <c r="A902" s="189"/>
      <c r="B902" s="189"/>
      <c r="C902" s="189"/>
      <c r="D902" s="190"/>
      <c r="E902" s="190"/>
    </row>
    <row r="903" spans="1:5" ht="13.2">
      <c r="A903" s="189"/>
      <c r="B903" s="189"/>
      <c r="C903" s="189"/>
      <c r="D903" s="190"/>
      <c r="E903" s="190"/>
    </row>
    <row r="904" spans="1:5" ht="13.2">
      <c r="A904" s="189"/>
      <c r="B904" s="189"/>
      <c r="C904" s="189"/>
      <c r="D904" s="190"/>
      <c r="E904" s="190"/>
    </row>
    <row r="905" spans="1:5" ht="13.2">
      <c r="A905" s="189"/>
      <c r="B905" s="189"/>
      <c r="C905" s="189"/>
      <c r="D905" s="190"/>
      <c r="E905" s="190"/>
    </row>
    <row r="906" spans="1:5" ht="13.2">
      <c r="A906" s="189"/>
      <c r="B906" s="189"/>
      <c r="C906" s="189"/>
      <c r="D906" s="190"/>
      <c r="E906" s="190"/>
    </row>
    <row r="907" spans="1:5" ht="13.2">
      <c r="A907" s="189"/>
      <c r="B907" s="189"/>
      <c r="C907" s="189"/>
      <c r="D907" s="190"/>
      <c r="E907" s="190"/>
    </row>
    <row r="908" spans="1:5" ht="13.2">
      <c r="A908" s="189"/>
      <c r="B908" s="189"/>
      <c r="C908" s="189"/>
      <c r="D908" s="190"/>
      <c r="E908" s="190"/>
    </row>
    <row r="909" spans="1:5" ht="13.2">
      <c r="A909" s="189"/>
      <c r="B909" s="189"/>
      <c r="C909" s="189"/>
      <c r="D909" s="190"/>
      <c r="E909" s="190"/>
    </row>
    <row r="910" spans="1:5" ht="13.2">
      <c r="A910" s="189"/>
      <c r="B910" s="189"/>
      <c r="C910" s="189"/>
      <c r="D910" s="190"/>
      <c r="E910" s="190"/>
    </row>
    <row r="911" spans="1:5" ht="13.2">
      <c r="A911" s="189"/>
      <c r="B911" s="189"/>
      <c r="C911" s="189"/>
      <c r="D911" s="190"/>
      <c r="E911" s="190"/>
    </row>
    <row r="912" spans="1:5" ht="13.2">
      <c r="A912" s="189"/>
      <c r="B912" s="189"/>
      <c r="C912" s="189"/>
      <c r="D912" s="190"/>
      <c r="E912" s="190"/>
    </row>
    <row r="913" spans="1:5" ht="13.2">
      <c r="A913" s="189"/>
      <c r="B913" s="189"/>
      <c r="C913" s="189"/>
      <c r="D913" s="190"/>
      <c r="E913" s="190"/>
    </row>
    <row r="914" spans="1:5" ht="13.2">
      <c r="A914" s="189"/>
      <c r="B914" s="189"/>
      <c r="C914" s="189"/>
      <c r="D914" s="190"/>
      <c r="E914" s="190"/>
    </row>
    <row r="915" spans="1:5" ht="13.2">
      <c r="A915" s="189"/>
      <c r="B915" s="189"/>
      <c r="C915" s="189"/>
      <c r="D915" s="190"/>
      <c r="E915" s="190"/>
    </row>
    <row r="916" spans="1:5" ht="13.2">
      <c r="A916" s="189"/>
      <c r="B916" s="189"/>
      <c r="C916" s="189"/>
      <c r="D916" s="190"/>
      <c r="E916" s="190"/>
    </row>
    <row r="917" spans="1:5" ht="13.2">
      <c r="A917" s="189"/>
      <c r="B917" s="189"/>
      <c r="C917" s="189"/>
      <c r="D917" s="190"/>
      <c r="E917" s="190"/>
    </row>
    <row r="918" spans="1:5" ht="13.2">
      <c r="A918" s="189"/>
      <c r="B918" s="189"/>
      <c r="C918" s="189"/>
      <c r="D918" s="190"/>
      <c r="E918" s="190"/>
    </row>
    <row r="919" spans="1:5" ht="13.2">
      <c r="A919" s="189"/>
      <c r="B919" s="189"/>
      <c r="C919" s="189"/>
      <c r="D919" s="190"/>
      <c r="E919" s="190"/>
    </row>
    <row r="920" spans="1:5" ht="13.2">
      <c r="A920" s="189"/>
      <c r="B920" s="189"/>
      <c r="C920" s="189"/>
      <c r="D920" s="190"/>
      <c r="E920" s="190"/>
    </row>
    <row r="921" spans="1:5" ht="13.2">
      <c r="A921" s="189"/>
      <c r="B921" s="189"/>
      <c r="C921" s="189"/>
      <c r="D921" s="190"/>
      <c r="E921" s="190"/>
    </row>
    <row r="922" spans="1:5" ht="13.2">
      <c r="A922" s="189"/>
      <c r="B922" s="189"/>
      <c r="C922" s="189"/>
      <c r="D922" s="190"/>
      <c r="E922" s="190"/>
    </row>
    <row r="923" spans="1:5" ht="13.2">
      <c r="A923" s="189"/>
      <c r="B923" s="189"/>
      <c r="C923" s="189"/>
      <c r="D923" s="190"/>
      <c r="E923" s="190"/>
    </row>
    <row r="924" spans="1:5" ht="13.2">
      <c r="A924" s="189"/>
      <c r="B924" s="189"/>
      <c r="C924" s="189"/>
      <c r="D924" s="190"/>
      <c r="E924" s="190"/>
    </row>
    <row r="925" spans="1:5" ht="13.2">
      <c r="A925" s="189"/>
      <c r="B925" s="189"/>
      <c r="C925" s="189"/>
      <c r="D925" s="190"/>
      <c r="E925" s="190"/>
    </row>
    <row r="926" spans="1:5" ht="13.2">
      <c r="A926" s="189"/>
      <c r="B926" s="189"/>
      <c r="C926" s="189"/>
      <c r="D926" s="190"/>
      <c r="E926" s="190"/>
    </row>
    <row r="927" spans="1:5" ht="13.2">
      <c r="A927" s="189"/>
      <c r="B927" s="189"/>
      <c r="C927" s="189"/>
      <c r="D927" s="190"/>
      <c r="E927" s="190"/>
    </row>
    <row r="928" spans="1:5" ht="13.2">
      <c r="A928" s="189"/>
      <c r="B928" s="189"/>
      <c r="C928" s="189"/>
      <c r="D928" s="190"/>
      <c r="E928" s="190"/>
    </row>
    <row r="929" spans="1:5" ht="13.2">
      <c r="A929" s="189"/>
      <c r="B929" s="189"/>
      <c r="C929" s="189"/>
      <c r="D929" s="190"/>
      <c r="E929" s="190"/>
    </row>
    <row r="930" spans="1:5" ht="13.2">
      <c r="A930" s="189"/>
      <c r="B930" s="189"/>
      <c r="C930" s="189"/>
      <c r="D930" s="190"/>
      <c r="E930" s="190"/>
    </row>
    <row r="931" spans="1:5" ht="13.2">
      <c r="A931" s="189"/>
      <c r="B931" s="189"/>
      <c r="C931" s="189"/>
      <c r="D931" s="190"/>
      <c r="E931" s="190"/>
    </row>
    <row r="932" spans="1:5" ht="13.2">
      <c r="A932" s="189"/>
      <c r="B932" s="189"/>
      <c r="C932" s="189"/>
      <c r="D932" s="190"/>
      <c r="E932" s="190"/>
    </row>
    <row r="933" spans="1:5" ht="13.2">
      <c r="A933" s="189"/>
      <c r="B933" s="189"/>
      <c r="C933" s="189"/>
      <c r="D933" s="190"/>
      <c r="E933" s="190"/>
    </row>
    <row r="934" spans="1:5" ht="13.2">
      <c r="A934" s="189"/>
      <c r="B934" s="189"/>
      <c r="C934" s="189"/>
      <c r="D934" s="190"/>
      <c r="E934" s="190"/>
    </row>
    <row r="935" spans="1:5" ht="13.2">
      <c r="A935" s="189"/>
      <c r="B935" s="189"/>
      <c r="C935" s="189"/>
      <c r="D935" s="190"/>
      <c r="E935" s="190"/>
    </row>
    <row r="936" spans="1:5" ht="13.2">
      <c r="A936" s="189"/>
      <c r="B936" s="189"/>
      <c r="C936" s="189"/>
      <c r="D936" s="190"/>
      <c r="E936" s="190"/>
    </row>
    <row r="937" spans="1:5" ht="13.2">
      <c r="A937" s="189"/>
      <c r="B937" s="189"/>
      <c r="C937" s="189"/>
      <c r="D937" s="190"/>
      <c r="E937" s="190"/>
    </row>
    <row r="938" spans="1:5" ht="13.2">
      <c r="A938" s="189"/>
      <c r="B938" s="189"/>
      <c r="C938" s="189"/>
      <c r="D938" s="190"/>
      <c r="E938" s="190"/>
    </row>
    <row r="939" spans="1:5" ht="13.2">
      <c r="A939" s="189"/>
      <c r="B939" s="189"/>
      <c r="C939" s="189"/>
      <c r="D939" s="190"/>
      <c r="E939" s="190"/>
    </row>
    <row r="940" spans="1:5" ht="13.2">
      <c r="A940" s="189"/>
      <c r="B940" s="189"/>
      <c r="C940" s="189"/>
      <c r="D940" s="190"/>
      <c r="E940" s="190"/>
    </row>
    <row r="941" spans="1:5" ht="13.2">
      <c r="A941" s="189"/>
      <c r="B941" s="189"/>
      <c r="C941" s="189"/>
      <c r="D941" s="190"/>
      <c r="E941" s="190"/>
    </row>
    <row r="942" spans="1:5" ht="13.2">
      <c r="A942" s="189"/>
      <c r="B942" s="189"/>
      <c r="C942" s="189"/>
      <c r="D942" s="190"/>
      <c r="E942" s="190"/>
    </row>
    <row r="943" spans="1:5" ht="13.2">
      <c r="A943" s="189"/>
      <c r="B943" s="189"/>
      <c r="C943" s="189"/>
      <c r="D943" s="190"/>
      <c r="E943" s="190"/>
    </row>
    <row r="944" spans="1:5" ht="13.2">
      <c r="A944" s="189"/>
      <c r="B944" s="189"/>
      <c r="C944" s="189"/>
      <c r="D944" s="190"/>
      <c r="E944" s="190"/>
    </row>
    <row r="945" spans="1:5" ht="13.2">
      <c r="A945" s="189"/>
      <c r="B945" s="189"/>
      <c r="C945" s="189"/>
      <c r="D945" s="190"/>
      <c r="E945" s="190"/>
    </row>
    <row r="946" spans="1:5" ht="13.2">
      <c r="A946" s="189"/>
      <c r="B946" s="189"/>
      <c r="C946" s="189"/>
      <c r="D946" s="190"/>
      <c r="E946" s="190"/>
    </row>
    <row r="947" spans="1:5" ht="13.2">
      <c r="A947" s="189"/>
      <c r="B947" s="189"/>
      <c r="C947" s="189"/>
      <c r="D947" s="190"/>
      <c r="E947" s="190"/>
    </row>
    <row r="948" spans="1:5" ht="13.2">
      <c r="A948" s="189"/>
      <c r="B948" s="189"/>
      <c r="C948" s="189"/>
      <c r="D948" s="190"/>
      <c r="E948" s="190"/>
    </row>
    <row r="949" spans="1:5" ht="13.2">
      <c r="A949" s="189"/>
      <c r="B949" s="189"/>
      <c r="C949" s="189"/>
      <c r="D949" s="190"/>
      <c r="E949" s="190"/>
    </row>
    <row r="950" spans="1:5" ht="13.2">
      <c r="A950" s="189"/>
      <c r="B950" s="189"/>
      <c r="C950" s="189"/>
      <c r="D950" s="190"/>
      <c r="E950" s="190"/>
    </row>
    <row r="951" spans="1:5" ht="13.2">
      <c r="A951" s="189"/>
      <c r="B951" s="189"/>
      <c r="C951" s="189"/>
      <c r="D951" s="190"/>
      <c r="E951" s="190"/>
    </row>
    <row r="952" spans="1:5" ht="13.2">
      <c r="A952" s="189"/>
      <c r="B952" s="189"/>
      <c r="C952" s="189"/>
      <c r="D952" s="190"/>
      <c r="E952" s="190"/>
    </row>
    <row r="953" spans="1:5" ht="13.2">
      <c r="A953" s="189"/>
      <c r="B953" s="189"/>
      <c r="C953" s="189"/>
      <c r="D953" s="190"/>
      <c r="E953" s="190"/>
    </row>
    <row r="954" spans="1:5" ht="13.2">
      <c r="A954" s="189"/>
      <c r="B954" s="189"/>
      <c r="C954" s="189"/>
      <c r="D954" s="190"/>
      <c r="E954" s="190"/>
    </row>
    <row r="955" spans="1:5" ht="13.2">
      <c r="A955" s="189"/>
      <c r="B955" s="189"/>
      <c r="C955" s="189"/>
      <c r="D955" s="190"/>
      <c r="E955" s="190"/>
    </row>
    <row r="956" spans="1:5" ht="13.2">
      <c r="A956" s="189"/>
      <c r="B956" s="189"/>
      <c r="C956" s="189"/>
      <c r="D956" s="190"/>
      <c r="E956" s="190"/>
    </row>
    <row r="957" spans="1:5" ht="13.2">
      <c r="A957" s="189"/>
      <c r="B957" s="189"/>
      <c r="C957" s="189"/>
      <c r="D957" s="190"/>
      <c r="E957" s="190"/>
    </row>
    <row r="958" spans="1:5" ht="13.2">
      <c r="A958" s="189"/>
      <c r="B958" s="189"/>
      <c r="C958" s="189"/>
      <c r="D958" s="190"/>
      <c r="E958" s="190"/>
    </row>
    <row r="959" spans="1:5" ht="13.2">
      <c r="A959" s="189"/>
      <c r="B959" s="189"/>
      <c r="C959" s="189"/>
      <c r="D959" s="190"/>
      <c r="E959" s="190"/>
    </row>
    <row r="960" spans="1:5" ht="13.2">
      <c r="A960" s="189"/>
      <c r="B960" s="189"/>
      <c r="C960" s="189"/>
      <c r="D960" s="190"/>
      <c r="E960" s="190"/>
    </row>
    <row r="961" spans="1:5" ht="13.2">
      <c r="A961" s="189"/>
      <c r="B961" s="189"/>
      <c r="C961" s="189"/>
      <c r="D961" s="190"/>
      <c r="E961" s="190"/>
    </row>
    <row r="962" spans="1:5" ht="13.2">
      <c r="A962" s="189"/>
      <c r="B962" s="189"/>
      <c r="C962" s="189"/>
      <c r="D962" s="190"/>
      <c r="E962" s="190"/>
    </row>
    <row r="963" spans="1:5" ht="13.2">
      <c r="A963" s="189"/>
      <c r="B963" s="189"/>
      <c r="C963" s="189"/>
      <c r="D963" s="190"/>
      <c r="E963" s="190"/>
    </row>
    <row r="964" spans="1:5" ht="13.2">
      <c r="A964" s="189"/>
      <c r="B964" s="189"/>
      <c r="C964" s="189"/>
      <c r="D964" s="190"/>
      <c r="E964" s="190"/>
    </row>
    <row r="965" spans="1:5" ht="13.2">
      <c r="A965" s="189"/>
      <c r="B965" s="189"/>
      <c r="C965" s="189"/>
      <c r="D965" s="190"/>
      <c r="E965" s="190"/>
    </row>
    <row r="966" spans="1:5" ht="13.2">
      <c r="A966" s="189"/>
      <c r="B966" s="189"/>
      <c r="C966" s="189"/>
      <c r="D966" s="190"/>
      <c r="E966" s="190"/>
    </row>
    <row r="967" spans="1:5" ht="13.2">
      <c r="A967" s="189"/>
      <c r="B967" s="189"/>
      <c r="C967" s="189"/>
      <c r="D967" s="190"/>
      <c r="E967" s="190"/>
    </row>
    <row r="968" spans="1:5" ht="13.2">
      <c r="A968" s="189"/>
      <c r="B968" s="189"/>
      <c r="C968" s="189"/>
      <c r="D968" s="190"/>
      <c r="E968" s="190"/>
    </row>
    <row r="969" spans="1:5" ht="13.2">
      <c r="A969" s="189"/>
      <c r="B969" s="189"/>
      <c r="C969" s="189"/>
      <c r="D969" s="190"/>
      <c r="E969" s="190"/>
    </row>
    <row r="970" spans="1:5" ht="13.2">
      <c r="A970" s="189"/>
      <c r="B970" s="189"/>
      <c r="C970" s="189"/>
      <c r="D970" s="190"/>
      <c r="E970" s="190"/>
    </row>
    <row r="971" spans="1:5" ht="13.2">
      <c r="A971" s="189"/>
      <c r="B971" s="189"/>
      <c r="C971" s="189"/>
      <c r="D971" s="190"/>
      <c r="E971" s="190"/>
    </row>
    <row r="972" spans="1:5" ht="13.2">
      <c r="A972" s="189"/>
      <c r="B972" s="189"/>
      <c r="C972" s="189"/>
      <c r="D972" s="190"/>
      <c r="E972" s="190"/>
    </row>
    <row r="973" spans="1:5" ht="13.2">
      <c r="A973" s="189"/>
      <c r="B973" s="189"/>
      <c r="C973" s="189"/>
      <c r="D973" s="190"/>
      <c r="E973" s="190"/>
    </row>
    <row r="974" spans="1:5" ht="13.2">
      <c r="A974" s="189"/>
      <c r="B974" s="189"/>
      <c r="C974" s="189"/>
      <c r="D974" s="190"/>
      <c r="E974" s="190"/>
    </row>
    <row r="975" spans="1:5" ht="13.2">
      <c r="A975" s="189"/>
      <c r="B975" s="189"/>
      <c r="C975" s="189"/>
      <c r="D975" s="190"/>
      <c r="E975" s="190"/>
    </row>
    <row r="976" spans="1:5" ht="13.2">
      <c r="A976" s="189"/>
      <c r="B976" s="189"/>
      <c r="C976" s="189"/>
      <c r="D976" s="190"/>
      <c r="E976" s="190"/>
    </row>
    <row r="977" spans="1:5" ht="13.2">
      <c r="A977" s="189"/>
      <c r="B977" s="189"/>
      <c r="C977" s="189"/>
      <c r="D977" s="190"/>
      <c r="E977" s="190"/>
    </row>
    <row r="978" spans="1:5" ht="13.2">
      <c r="A978" s="189"/>
      <c r="B978" s="189"/>
      <c r="C978" s="189"/>
      <c r="D978" s="190"/>
      <c r="E978" s="190"/>
    </row>
    <row r="979" spans="1:5" ht="13.2">
      <c r="A979" s="189"/>
      <c r="B979" s="189"/>
      <c r="C979" s="189"/>
      <c r="D979" s="190"/>
      <c r="E979" s="190"/>
    </row>
    <row r="980" spans="1:5" ht="13.2">
      <c r="A980" s="189"/>
      <c r="B980" s="189"/>
      <c r="C980" s="189"/>
      <c r="D980" s="190"/>
      <c r="E980" s="190"/>
    </row>
    <row r="981" spans="1:5" ht="13.2">
      <c r="A981" s="189"/>
      <c r="B981" s="189"/>
      <c r="C981" s="189"/>
      <c r="D981" s="190"/>
      <c r="E981" s="190"/>
    </row>
    <row r="982" spans="1:5" ht="13.2">
      <c r="A982" s="189"/>
      <c r="B982" s="189"/>
      <c r="C982" s="189"/>
      <c r="D982" s="190"/>
      <c r="E982" s="190"/>
    </row>
  </sheetData>
  <pageMargins left="0.7" right="0.7" top="0.75" bottom="0.75" header="0.3" footer="0.3"/>
  <drawing r:id="rId1"/>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Septiembre</vt:lpstr>
      <vt:lpstr>Octubre</vt:lpstr>
      <vt:lpstr>Noviembre</vt:lpstr>
      <vt:lpstr>Base de Datos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modified xsi:type="dcterms:W3CDTF">2026-10-28T23:57:34Z</dcterms:modified>
</cp:coreProperties>
</file>